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Daelim\Desktop\납품계획\26.04\"/>
    </mc:Choice>
  </mc:AlternateContent>
  <xr:revisionPtr revIDLastSave="0" documentId="8_{A9E8AA31-96C9-4D73-98CA-F13E78DE2042}" xr6:coauthVersionLast="47" xr6:coauthVersionMax="47" xr10:uidLastSave="{00000000-0000-0000-0000-000000000000}"/>
  <bookViews>
    <workbookView xWindow="28680" yWindow="-120" windowWidth="29040" windowHeight="15720" tabRatio="823" activeTab="1" xr2:uid="{00000000-000D-0000-FFFF-FFFF00000000}"/>
  </bookViews>
  <sheets>
    <sheet name="DATA 요약" sheetId="42" r:id="rId1"/>
    <sheet name="통합 납품 계획" sheetId="27" r:id="rId2"/>
    <sheet name="※비데 납품계획" sheetId="34" r:id="rId3"/>
    <sheet name="※일정변경내역" sheetId="36" r:id="rId4"/>
    <sheet name="2026정상완료" sheetId="45" r:id="rId5"/>
    <sheet name="2026 스펙추가" sheetId="44" r:id="rId6"/>
    <sheet name="2026 스펙취소" sheetId="43" r:id="rId7"/>
    <sheet name="2025정상완료" sheetId="39" r:id="rId8"/>
    <sheet name="2025 스펙추가" sheetId="41" r:id="rId9"/>
    <sheet name="2025 스펙취소 " sheetId="40" r:id="rId10"/>
  </sheets>
  <externalReferences>
    <externalReference r:id="rId11"/>
  </externalReferences>
  <definedNames>
    <definedName name="_xlnm._FilterDatabase" localSheetId="2" hidden="1">'※비데 납품계획'!$A$11:$S$131</definedName>
    <definedName name="_xlnm._FilterDatabase" localSheetId="3" hidden="1">※일정변경내역!$A$8:$U$450</definedName>
    <definedName name="_xlnm._FilterDatabase" localSheetId="9" hidden="1">'2025 스펙취소 '!$A$4:$S$4</definedName>
    <definedName name="_xlnm._FilterDatabase" localSheetId="7" hidden="1">'2025정상완료'!$A$10:$S$3570</definedName>
    <definedName name="_xlnm._FilterDatabase" localSheetId="6" hidden="1">'2026 스펙취소'!$A$4:$S$4</definedName>
    <definedName name="_xlnm._FilterDatabase" localSheetId="4" hidden="1">'2026정상완료'!$A$10:$S$1034</definedName>
    <definedName name="_xlnm._FilterDatabase" localSheetId="1" hidden="1">'통합 납품 계획'!$A$8:$S$2962</definedName>
    <definedName name="_xlnm.Print_Area" localSheetId="2">'※비데 납품계획'!$A$1:$S$131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34" i="45" l="1"/>
  <c r="M79" i="43"/>
  <c r="M1058" i="44"/>
  <c r="M1055" i="44"/>
  <c r="K1055" i="44"/>
  <c r="L1055" i="44" s="1"/>
  <c r="M1054" i="44"/>
  <c r="K1054" i="44"/>
  <c r="L1054" i="44" s="1"/>
  <c r="M1053" i="44"/>
  <c r="K1053" i="44"/>
  <c r="L1053" i="44" s="1"/>
  <c r="M1052" i="44"/>
  <c r="K1052" i="44"/>
  <c r="L1052" i="44" s="1"/>
  <c r="M1051" i="44"/>
  <c r="K1051" i="44"/>
  <c r="L1051" i="44" s="1"/>
  <c r="M1050" i="44"/>
  <c r="K1050" i="44"/>
  <c r="L1050" i="44" s="1"/>
  <c r="M1049" i="44"/>
  <c r="L1049" i="44"/>
  <c r="K1049" i="44"/>
  <c r="M1048" i="44"/>
  <c r="K1048" i="44"/>
  <c r="L1048" i="44" s="1"/>
  <c r="M1047" i="44"/>
  <c r="K1047" i="44"/>
  <c r="L1047" i="44" s="1"/>
  <c r="M1046" i="44"/>
  <c r="K1046" i="44"/>
  <c r="L1046" i="44" s="1"/>
  <c r="M1045" i="44"/>
  <c r="L1045" i="44"/>
  <c r="K1045" i="44"/>
  <c r="M1044" i="44"/>
  <c r="K1044" i="44"/>
  <c r="L1044" i="44" s="1"/>
  <c r="M1043" i="44"/>
  <c r="K1043" i="44"/>
  <c r="L1043" i="44" s="1"/>
  <c r="M1042" i="44"/>
  <c r="K1042" i="44"/>
  <c r="L1042" i="44" s="1"/>
  <c r="M1041" i="44"/>
  <c r="L1041" i="44"/>
  <c r="K1041" i="44"/>
  <c r="M1040" i="44"/>
  <c r="K1040" i="44"/>
  <c r="L1040" i="44" s="1"/>
  <c r="M1039" i="44"/>
  <c r="K1039" i="44"/>
  <c r="L1039" i="44" s="1"/>
  <c r="M1038" i="44"/>
  <c r="K1038" i="44"/>
  <c r="L1038" i="44" s="1"/>
  <c r="M1037" i="44"/>
  <c r="K1037" i="44"/>
  <c r="L1037" i="44" s="1"/>
  <c r="M1036" i="44"/>
  <c r="K1036" i="44"/>
  <c r="L1036" i="44" s="1"/>
  <c r="M1035" i="44"/>
  <c r="K1035" i="44"/>
  <c r="L1035" i="44" s="1"/>
  <c r="M1034" i="44"/>
  <c r="K1034" i="44"/>
  <c r="L1034" i="44" s="1"/>
  <c r="M1033" i="44"/>
  <c r="L1033" i="44"/>
  <c r="K1033" i="44"/>
  <c r="M1032" i="44"/>
  <c r="K1032" i="44"/>
  <c r="L1032" i="44" s="1"/>
  <c r="M1031" i="44"/>
  <c r="K1031" i="44"/>
  <c r="L1031" i="44" s="1"/>
  <c r="M1030" i="44"/>
  <c r="K1030" i="44"/>
  <c r="L1030" i="44" s="1"/>
  <c r="M1029" i="44"/>
  <c r="K1029" i="44"/>
  <c r="L1029" i="44" s="1"/>
  <c r="M1028" i="44"/>
  <c r="K1028" i="44"/>
  <c r="L1028" i="44" s="1"/>
  <c r="M1027" i="44"/>
  <c r="K1027" i="44"/>
  <c r="L1027" i="44" s="1"/>
  <c r="M1026" i="44"/>
  <c r="K1026" i="44"/>
  <c r="L1026" i="44" s="1"/>
  <c r="M1025" i="44"/>
  <c r="K1025" i="44"/>
  <c r="L1025" i="44" s="1"/>
  <c r="M1024" i="44"/>
  <c r="K1024" i="44"/>
  <c r="L1024" i="44" s="1"/>
  <c r="M1023" i="44"/>
  <c r="K1023" i="44"/>
  <c r="L1023" i="44" s="1"/>
  <c r="M1022" i="44"/>
  <c r="K1022" i="44"/>
  <c r="L1022" i="44" s="1"/>
  <c r="M1021" i="44"/>
  <c r="K1021" i="44"/>
  <c r="L1021" i="44" s="1"/>
  <c r="M1020" i="44"/>
  <c r="K1020" i="44"/>
  <c r="L1020" i="44" s="1"/>
  <c r="M1019" i="44"/>
  <c r="K1019" i="44"/>
  <c r="L1019" i="44" s="1"/>
  <c r="M1018" i="44"/>
  <c r="K1018" i="44"/>
  <c r="L1018" i="44" s="1"/>
  <c r="M1017" i="44"/>
  <c r="L1017" i="44"/>
  <c r="K1017" i="44"/>
  <c r="M1016" i="44"/>
  <c r="K1016" i="44"/>
  <c r="L1016" i="44" s="1"/>
  <c r="M1015" i="44"/>
  <c r="K1015" i="44"/>
  <c r="L1015" i="44" s="1"/>
  <c r="M1014" i="44"/>
  <c r="K1014" i="44"/>
  <c r="L1014" i="44" s="1"/>
  <c r="M1013" i="44"/>
  <c r="K1013" i="44"/>
  <c r="L1013" i="44" s="1"/>
  <c r="M1012" i="44"/>
  <c r="K1012" i="44"/>
  <c r="L1012" i="44" s="1"/>
  <c r="M1011" i="44"/>
  <c r="K1011" i="44"/>
  <c r="L1011" i="44" s="1"/>
  <c r="M1010" i="44"/>
  <c r="K1010" i="44"/>
  <c r="L1010" i="44" s="1"/>
  <c r="M1009" i="44"/>
  <c r="L1009" i="44"/>
  <c r="K1009" i="44"/>
  <c r="M1008" i="44"/>
  <c r="K1008" i="44"/>
  <c r="L1008" i="44" s="1"/>
  <c r="M1007" i="44"/>
  <c r="K1007" i="44"/>
  <c r="L1007" i="44" s="1"/>
  <c r="M1006" i="44"/>
  <c r="K1006" i="44"/>
  <c r="L1006" i="44" s="1"/>
  <c r="M1005" i="44"/>
  <c r="K1005" i="44"/>
  <c r="L1005" i="44" s="1"/>
  <c r="M1004" i="44"/>
  <c r="K1004" i="44"/>
  <c r="L1004" i="44" s="1"/>
  <c r="M1003" i="44"/>
  <c r="K1003" i="44"/>
  <c r="L1003" i="44" s="1"/>
  <c r="M1002" i="44"/>
  <c r="K1002" i="44"/>
  <c r="L1002" i="44" s="1"/>
  <c r="M1001" i="44"/>
  <c r="L1001" i="44"/>
  <c r="K1001" i="44"/>
  <c r="M1000" i="44"/>
  <c r="K1000" i="44"/>
  <c r="L1000" i="44" s="1"/>
  <c r="M999" i="44"/>
  <c r="K999" i="44"/>
  <c r="L999" i="44" s="1"/>
  <c r="M998" i="44"/>
  <c r="K998" i="44"/>
  <c r="L998" i="44" s="1"/>
  <c r="M997" i="44"/>
  <c r="L997" i="44"/>
  <c r="K997" i="44"/>
  <c r="M996" i="44"/>
  <c r="K996" i="44"/>
  <c r="L996" i="44" s="1"/>
  <c r="M995" i="44"/>
  <c r="K995" i="44"/>
  <c r="L995" i="44" s="1"/>
  <c r="M994" i="44"/>
  <c r="K994" i="44"/>
  <c r="L994" i="44" s="1"/>
  <c r="M993" i="44"/>
  <c r="L993" i="44"/>
  <c r="K993" i="44"/>
  <c r="M992" i="44"/>
  <c r="K992" i="44"/>
  <c r="L992" i="44" s="1"/>
  <c r="M991" i="44"/>
  <c r="K991" i="44"/>
  <c r="L991" i="44" s="1"/>
  <c r="M990" i="44"/>
  <c r="K990" i="44"/>
  <c r="L990" i="44" s="1"/>
  <c r="M989" i="44"/>
  <c r="K989" i="44"/>
  <c r="L989" i="44" s="1"/>
  <c r="M988" i="44"/>
  <c r="K988" i="44"/>
  <c r="L988" i="44" s="1"/>
  <c r="M987" i="44"/>
  <c r="K987" i="44"/>
  <c r="L987" i="44" s="1"/>
  <c r="M986" i="44"/>
  <c r="K986" i="44"/>
  <c r="L986" i="44" s="1"/>
  <c r="M985" i="44"/>
  <c r="L985" i="44"/>
  <c r="K985" i="44"/>
  <c r="M984" i="44"/>
  <c r="K984" i="44"/>
  <c r="L984" i="44" s="1"/>
  <c r="M983" i="44"/>
  <c r="K983" i="44"/>
  <c r="L983" i="44" s="1"/>
  <c r="M982" i="44"/>
  <c r="K982" i="44"/>
  <c r="L982" i="44" s="1"/>
  <c r="M981" i="44"/>
  <c r="K981" i="44"/>
  <c r="L981" i="44" s="1"/>
  <c r="M980" i="44"/>
  <c r="K980" i="44"/>
  <c r="L980" i="44" s="1"/>
  <c r="M979" i="44"/>
  <c r="K979" i="44"/>
  <c r="L979" i="44" s="1"/>
  <c r="M978" i="44"/>
  <c r="K978" i="44"/>
  <c r="L978" i="44" s="1"/>
  <c r="M977" i="44"/>
  <c r="L977" i="44"/>
  <c r="K977" i="44"/>
  <c r="M976" i="44"/>
  <c r="K976" i="44"/>
  <c r="L976" i="44" s="1"/>
  <c r="M975" i="44"/>
  <c r="K975" i="44"/>
  <c r="L975" i="44" s="1"/>
  <c r="M974" i="44"/>
  <c r="K974" i="44"/>
  <c r="L974" i="44" s="1"/>
  <c r="M973" i="44"/>
  <c r="L973" i="44"/>
  <c r="K973" i="44"/>
  <c r="M972" i="44"/>
  <c r="K972" i="44"/>
  <c r="L972" i="44" s="1"/>
  <c r="M971" i="44"/>
  <c r="K971" i="44"/>
  <c r="L971" i="44" s="1"/>
  <c r="M970" i="44"/>
  <c r="K970" i="44"/>
  <c r="L970" i="44" s="1"/>
  <c r="M969" i="44"/>
  <c r="L969" i="44"/>
  <c r="K969" i="44"/>
  <c r="M968" i="44"/>
  <c r="K968" i="44"/>
  <c r="L968" i="44" s="1"/>
  <c r="M967" i="44"/>
  <c r="K967" i="44"/>
  <c r="L967" i="44" s="1"/>
  <c r="M966" i="44"/>
  <c r="K966" i="44"/>
  <c r="L966" i="44" s="1"/>
  <c r="M965" i="44"/>
  <c r="K965" i="44"/>
  <c r="L965" i="44" s="1"/>
  <c r="M964" i="44"/>
  <c r="K964" i="44"/>
  <c r="L964" i="44" s="1"/>
  <c r="M963" i="44"/>
  <c r="K963" i="44"/>
  <c r="L963" i="44" s="1"/>
  <c r="M962" i="44"/>
  <c r="K962" i="44"/>
  <c r="L962" i="44" s="1"/>
  <c r="M961" i="44"/>
  <c r="L961" i="44"/>
  <c r="K961" i="44"/>
  <c r="M960" i="44"/>
  <c r="K960" i="44"/>
  <c r="L960" i="44" s="1"/>
  <c r="M959" i="44"/>
  <c r="K959" i="44"/>
  <c r="L959" i="44" s="1"/>
  <c r="M958" i="44"/>
  <c r="K958" i="44"/>
  <c r="L958" i="44" s="1"/>
  <c r="M957" i="44"/>
  <c r="K957" i="44"/>
  <c r="L957" i="44" s="1"/>
  <c r="M956" i="44"/>
  <c r="K956" i="44"/>
  <c r="L956" i="44" s="1"/>
  <c r="M955" i="44"/>
  <c r="K955" i="44"/>
  <c r="L955" i="44" s="1"/>
  <c r="M954" i="44"/>
  <c r="K954" i="44"/>
  <c r="L954" i="44" s="1"/>
  <c r="M953" i="44"/>
  <c r="L953" i="44"/>
  <c r="K953" i="44"/>
  <c r="M952" i="44"/>
  <c r="K952" i="44"/>
  <c r="L952" i="44" s="1"/>
  <c r="M951" i="44"/>
  <c r="K951" i="44"/>
  <c r="L951" i="44" s="1"/>
  <c r="M950" i="44"/>
  <c r="K950" i="44"/>
  <c r="L950" i="44" s="1"/>
  <c r="M949" i="44"/>
  <c r="L949" i="44"/>
  <c r="K949" i="44"/>
  <c r="M948" i="44"/>
  <c r="K948" i="44"/>
  <c r="L948" i="44" s="1"/>
  <c r="M947" i="44"/>
  <c r="K947" i="44"/>
  <c r="L947" i="44" s="1"/>
  <c r="M946" i="44"/>
  <c r="K946" i="44"/>
  <c r="L946" i="44" s="1"/>
  <c r="M945" i="44"/>
  <c r="L945" i="44"/>
  <c r="K945" i="44"/>
  <c r="M944" i="44"/>
  <c r="K944" i="44"/>
  <c r="L944" i="44" s="1"/>
  <c r="M943" i="44"/>
  <c r="K943" i="44"/>
  <c r="L943" i="44" s="1"/>
  <c r="M942" i="44"/>
  <c r="K942" i="44"/>
  <c r="L942" i="44" s="1"/>
  <c r="M941" i="44"/>
  <c r="K941" i="44"/>
  <c r="L941" i="44" s="1"/>
  <c r="M940" i="44"/>
  <c r="K940" i="44"/>
  <c r="L940" i="44" s="1"/>
  <c r="M939" i="44"/>
  <c r="K939" i="44"/>
  <c r="L939" i="44" s="1"/>
  <c r="M938" i="44"/>
  <c r="K938" i="44"/>
  <c r="L938" i="44" s="1"/>
  <c r="M937" i="44"/>
  <c r="L937" i="44"/>
  <c r="K937" i="44"/>
  <c r="M936" i="44"/>
  <c r="K936" i="44"/>
  <c r="L936" i="44" s="1"/>
  <c r="M935" i="44"/>
  <c r="K935" i="44"/>
  <c r="L935" i="44" s="1"/>
  <c r="M934" i="44"/>
  <c r="K934" i="44"/>
  <c r="L934" i="44" s="1"/>
  <c r="M933" i="44"/>
  <c r="K933" i="44"/>
  <c r="L933" i="44" s="1"/>
  <c r="M932" i="44"/>
  <c r="K932" i="44"/>
  <c r="L932" i="44" s="1"/>
  <c r="M931" i="44"/>
  <c r="K931" i="44"/>
  <c r="L931" i="44" s="1"/>
  <c r="M930" i="44"/>
  <c r="K930" i="44"/>
  <c r="L930" i="44" s="1"/>
  <c r="M929" i="44"/>
  <c r="L929" i="44"/>
  <c r="K929" i="44"/>
  <c r="M928" i="44"/>
  <c r="K928" i="44"/>
  <c r="L928" i="44" s="1"/>
  <c r="M927" i="44"/>
  <c r="K927" i="44"/>
  <c r="L927" i="44" s="1"/>
  <c r="M926" i="44"/>
  <c r="K926" i="44"/>
  <c r="L926" i="44" s="1"/>
  <c r="M925" i="44"/>
  <c r="K925" i="44"/>
  <c r="L925" i="44" s="1"/>
  <c r="M924" i="44"/>
  <c r="K924" i="44"/>
  <c r="L924" i="44" s="1"/>
  <c r="M923" i="44"/>
  <c r="K923" i="44"/>
  <c r="L923" i="44" s="1"/>
  <c r="M922" i="44"/>
  <c r="K922" i="44"/>
  <c r="L922" i="44" s="1"/>
  <c r="M921" i="44"/>
  <c r="L921" i="44"/>
  <c r="K921" i="44"/>
  <c r="M920" i="44"/>
  <c r="K920" i="44"/>
  <c r="L920" i="44" s="1"/>
  <c r="M919" i="44"/>
  <c r="K919" i="44"/>
  <c r="L919" i="44" s="1"/>
  <c r="M918" i="44"/>
  <c r="K918" i="44"/>
  <c r="L918" i="44" s="1"/>
  <c r="M917" i="44"/>
  <c r="K917" i="44"/>
  <c r="L917" i="44" s="1"/>
  <c r="M916" i="44"/>
  <c r="K916" i="44"/>
  <c r="L916" i="44" s="1"/>
  <c r="M915" i="44"/>
  <c r="K915" i="44"/>
  <c r="L915" i="44" s="1"/>
  <c r="M914" i="44"/>
  <c r="K914" i="44"/>
  <c r="L914" i="44" s="1"/>
  <c r="M913" i="44"/>
  <c r="L913" i="44"/>
  <c r="K913" i="44"/>
  <c r="M912" i="44"/>
  <c r="K912" i="44"/>
  <c r="L912" i="44" s="1"/>
  <c r="M911" i="44"/>
  <c r="K911" i="44"/>
  <c r="L911" i="44" s="1"/>
  <c r="M910" i="44"/>
  <c r="K910" i="44"/>
  <c r="L910" i="44" s="1"/>
  <c r="M909" i="44"/>
  <c r="L909" i="44"/>
  <c r="K909" i="44"/>
  <c r="M908" i="44"/>
  <c r="K908" i="44"/>
  <c r="L908" i="44" s="1"/>
  <c r="M907" i="44"/>
  <c r="K907" i="44"/>
  <c r="L907" i="44" s="1"/>
  <c r="M906" i="44"/>
  <c r="K906" i="44"/>
  <c r="L906" i="44" s="1"/>
  <c r="M905" i="44"/>
  <c r="L905" i="44"/>
  <c r="K905" i="44"/>
  <c r="M904" i="44"/>
  <c r="K904" i="44"/>
  <c r="L904" i="44" s="1"/>
  <c r="M903" i="44"/>
  <c r="K903" i="44"/>
  <c r="L903" i="44" s="1"/>
  <c r="M902" i="44"/>
  <c r="K902" i="44"/>
  <c r="L902" i="44" s="1"/>
  <c r="M901" i="44"/>
  <c r="L901" i="44"/>
  <c r="K901" i="44"/>
  <c r="M900" i="44"/>
  <c r="K900" i="44"/>
  <c r="L900" i="44" s="1"/>
  <c r="M899" i="44"/>
  <c r="K899" i="44"/>
  <c r="L899" i="44" s="1"/>
  <c r="M898" i="44"/>
  <c r="K898" i="44"/>
  <c r="L898" i="44" s="1"/>
  <c r="M897" i="44"/>
  <c r="L897" i="44"/>
  <c r="K897" i="44"/>
  <c r="M896" i="44"/>
  <c r="K896" i="44"/>
  <c r="L896" i="44" s="1"/>
  <c r="M895" i="44"/>
  <c r="K895" i="44"/>
  <c r="L895" i="44" s="1"/>
  <c r="M894" i="44"/>
  <c r="K894" i="44"/>
  <c r="L894" i="44" s="1"/>
  <c r="M893" i="44"/>
  <c r="K893" i="44"/>
  <c r="L893" i="44" s="1"/>
  <c r="M892" i="44"/>
  <c r="K892" i="44"/>
  <c r="L892" i="44" s="1"/>
  <c r="M891" i="44"/>
  <c r="K891" i="44"/>
  <c r="L891" i="44" s="1"/>
  <c r="M890" i="44"/>
  <c r="K890" i="44"/>
  <c r="L890" i="44" s="1"/>
  <c r="M889" i="44"/>
  <c r="L889" i="44"/>
  <c r="K889" i="44"/>
  <c r="M888" i="44"/>
  <c r="K888" i="44"/>
  <c r="L888" i="44" s="1"/>
  <c r="M887" i="44"/>
  <c r="K887" i="44"/>
  <c r="L887" i="44" s="1"/>
  <c r="M886" i="44"/>
  <c r="K886" i="44"/>
  <c r="L886" i="44" s="1"/>
  <c r="M885" i="44"/>
  <c r="L885" i="44"/>
  <c r="K885" i="44"/>
  <c r="M884" i="44"/>
  <c r="K884" i="44"/>
  <c r="L884" i="44" s="1"/>
  <c r="M883" i="44"/>
  <c r="K883" i="44"/>
  <c r="L883" i="44" s="1"/>
  <c r="M882" i="44"/>
  <c r="K882" i="44"/>
  <c r="L882" i="44" s="1"/>
  <c r="M881" i="44"/>
  <c r="L881" i="44"/>
  <c r="K881" i="44"/>
  <c r="M880" i="44"/>
  <c r="K880" i="44"/>
  <c r="L880" i="44" s="1"/>
  <c r="M879" i="44"/>
  <c r="K879" i="44"/>
  <c r="L879" i="44" s="1"/>
  <c r="M878" i="44"/>
  <c r="K878" i="44"/>
  <c r="L878" i="44" s="1"/>
  <c r="M877" i="44"/>
  <c r="K877" i="44"/>
  <c r="L877" i="44" s="1"/>
  <c r="M876" i="44"/>
  <c r="K876" i="44"/>
  <c r="L876" i="44" s="1"/>
  <c r="M875" i="44"/>
  <c r="K875" i="44"/>
  <c r="L875" i="44" s="1"/>
  <c r="M874" i="44"/>
  <c r="K874" i="44"/>
  <c r="L874" i="44" s="1"/>
  <c r="M873" i="44"/>
  <c r="L873" i="44"/>
  <c r="K873" i="44"/>
  <c r="M872" i="44"/>
  <c r="K872" i="44"/>
  <c r="L872" i="44" s="1"/>
  <c r="M871" i="44"/>
  <c r="K871" i="44"/>
  <c r="L871" i="44" s="1"/>
  <c r="M870" i="44"/>
  <c r="K870" i="44"/>
  <c r="L870" i="44" s="1"/>
  <c r="M869" i="44"/>
  <c r="K869" i="44"/>
  <c r="L869" i="44" s="1"/>
  <c r="M868" i="44"/>
  <c r="K868" i="44"/>
  <c r="L868" i="44" s="1"/>
  <c r="M867" i="44"/>
  <c r="K867" i="44"/>
  <c r="L867" i="44" s="1"/>
  <c r="M866" i="44"/>
  <c r="K866" i="44"/>
  <c r="L866" i="44" s="1"/>
  <c r="M865" i="44"/>
  <c r="L865" i="44"/>
  <c r="K865" i="44"/>
  <c r="M864" i="44"/>
  <c r="K864" i="44"/>
  <c r="L864" i="44" s="1"/>
  <c r="M863" i="44"/>
  <c r="K863" i="44"/>
  <c r="L863" i="44" s="1"/>
  <c r="M862" i="44"/>
  <c r="K862" i="44"/>
  <c r="L862" i="44" s="1"/>
  <c r="M861" i="44"/>
  <c r="L861" i="44"/>
  <c r="K861" i="44"/>
  <c r="M860" i="44"/>
  <c r="K860" i="44"/>
  <c r="L860" i="44" s="1"/>
  <c r="M859" i="44"/>
  <c r="K859" i="44"/>
  <c r="L859" i="44" s="1"/>
  <c r="M858" i="44"/>
  <c r="K858" i="44"/>
  <c r="L858" i="44" s="1"/>
  <c r="M857" i="44"/>
  <c r="K857" i="44"/>
  <c r="L857" i="44" s="1"/>
  <c r="M856" i="44"/>
  <c r="K856" i="44"/>
  <c r="L856" i="44" s="1"/>
  <c r="M855" i="44"/>
  <c r="K855" i="44"/>
  <c r="L855" i="44" s="1"/>
  <c r="M854" i="44"/>
  <c r="K854" i="44"/>
  <c r="L854" i="44" s="1"/>
  <c r="M853" i="44"/>
  <c r="K853" i="44"/>
  <c r="L853" i="44" s="1"/>
  <c r="M852" i="44"/>
  <c r="K852" i="44"/>
  <c r="L852" i="44" s="1"/>
  <c r="M851" i="44"/>
  <c r="K851" i="44"/>
  <c r="L851" i="44" s="1"/>
  <c r="M850" i="44"/>
  <c r="K850" i="44"/>
  <c r="L850" i="44" s="1"/>
  <c r="M849" i="44"/>
  <c r="L849" i="44"/>
  <c r="K849" i="44"/>
  <c r="M848" i="44"/>
  <c r="K848" i="44"/>
  <c r="L848" i="44" s="1"/>
  <c r="M847" i="44"/>
  <c r="K847" i="44"/>
  <c r="L847" i="44" s="1"/>
  <c r="M846" i="44"/>
  <c r="K846" i="44"/>
  <c r="L846" i="44" s="1"/>
  <c r="M845" i="44"/>
  <c r="K845" i="44"/>
  <c r="L845" i="44" s="1"/>
  <c r="M844" i="44"/>
  <c r="K844" i="44"/>
  <c r="L844" i="44" s="1"/>
  <c r="M843" i="44"/>
  <c r="K843" i="44"/>
  <c r="L843" i="44" s="1"/>
  <c r="M842" i="44"/>
  <c r="K842" i="44"/>
  <c r="L842" i="44" s="1"/>
  <c r="M841" i="44"/>
  <c r="L841" i="44"/>
  <c r="K841" i="44"/>
  <c r="M840" i="44"/>
  <c r="K840" i="44"/>
  <c r="L840" i="44" s="1"/>
  <c r="M839" i="44"/>
  <c r="K839" i="44"/>
  <c r="L839" i="44" s="1"/>
  <c r="M838" i="44"/>
  <c r="K838" i="44"/>
  <c r="L838" i="44" s="1"/>
  <c r="M837" i="44"/>
  <c r="L837" i="44"/>
  <c r="K837" i="44"/>
  <c r="M836" i="44"/>
  <c r="K836" i="44"/>
  <c r="L836" i="44" s="1"/>
  <c r="M835" i="44"/>
  <c r="K835" i="44"/>
  <c r="L835" i="44" s="1"/>
  <c r="M834" i="44"/>
  <c r="K834" i="44"/>
  <c r="L834" i="44" s="1"/>
  <c r="M833" i="44"/>
  <c r="L833" i="44"/>
  <c r="K833" i="44"/>
  <c r="M832" i="44"/>
  <c r="K832" i="44"/>
  <c r="L832" i="44" s="1"/>
  <c r="M831" i="44"/>
  <c r="K831" i="44"/>
  <c r="L831" i="44" s="1"/>
  <c r="M830" i="44"/>
  <c r="K830" i="44"/>
  <c r="L830" i="44" s="1"/>
  <c r="M829" i="44"/>
  <c r="L829" i="44"/>
  <c r="K829" i="44"/>
  <c r="M828" i="44"/>
  <c r="K828" i="44"/>
  <c r="L828" i="44" s="1"/>
  <c r="M827" i="44"/>
  <c r="K827" i="44"/>
  <c r="L827" i="44" s="1"/>
  <c r="M826" i="44"/>
  <c r="K826" i="44"/>
  <c r="L826" i="44" s="1"/>
  <c r="M825" i="44"/>
  <c r="L825" i="44"/>
  <c r="K825" i="44"/>
  <c r="M824" i="44"/>
  <c r="K824" i="44"/>
  <c r="L824" i="44" s="1"/>
  <c r="M823" i="44"/>
  <c r="K823" i="44"/>
  <c r="L823" i="44" s="1"/>
  <c r="M822" i="44"/>
  <c r="K822" i="44"/>
  <c r="L822" i="44" s="1"/>
  <c r="M821" i="44"/>
  <c r="K821" i="44"/>
  <c r="L821" i="44" s="1"/>
  <c r="M820" i="44"/>
  <c r="K820" i="44"/>
  <c r="L820" i="44" s="1"/>
  <c r="M819" i="44"/>
  <c r="K819" i="44"/>
  <c r="L819" i="44" s="1"/>
  <c r="M818" i="44"/>
  <c r="K818" i="44"/>
  <c r="L818" i="44" s="1"/>
  <c r="M817" i="44"/>
  <c r="L817" i="44"/>
  <c r="K817" i="44"/>
  <c r="M816" i="44"/>
  <c r="K816" i="44"/>
  <c r="L816" i="44" s="1"/>
  <c r="M815" i="44"/>
  <c r="K815" i="44"/>
  <c r="L815" i="44" s="1"/>
  <c r="M814" i="44"/>
  <c r="K814" i="44"/>
  <c r="L814" i="44" s="1"/>
  <c r="M813" i="44"/>
  <c r="L813" i="44"/>
  <c r="K813" i="44"/>
  <c r="M812" i="44"/>
  <c r="K812" i="44"/>
  <c r="L812" i="44" s="1"/>
  <c r="M811" i="44"/>
  <c r="K811" i="44"/>
  <c r="L811" i="44" s="1"/>
  <c r="M810" i="44"/>
  <c r="K810" i="44"/>
  <c r="L810" i="44" s="1"/>
  <c r="M809" i="44"/>
  <c r="K809" i="44"/>
  <c r="L809" i="44" s="1"/>
  <c r="M808" i="44"/>
  <c r="K808" i="44"/>
  <c r="L808" i="44" s="1"/>
  <c r="M807" i="44"/>
  <c r="K807" i="44"/>
  <c r="L807" i="44" s="1"/>
  <c r="M806" i="44"/>
  <c r="K806" i="44"/>
  <c r="L806" i="44" s="1"/>
  <c r="M805" i="44"/>
  <c r="K805" i="44"/>
  <c r="L805" i="44" s="1"/>
  <c r="M804" i="44"/>
  <c r="K804" i="44"/>
  <c r="L804" i="44" s="1"/>
  <c r="M803" i="44"/>
  <c r="K803" i="44"/>
  <c r="L803" i="44" s="1"/>
  <c r="M802" i="44"/>
  <c r="K802" i="44"/>
  <c r="L802" i="44" s="1"/>
  <c r="M801" i="44"/>
  <c r="L801" i="44"/>
  <c r="K801" i="44"/>
  <c r="M800" i="44"/>
  <c r="K800" i="44"/>
  <c r="L800" i="44" s="1"/>
  <c r="M799" i="44"/>
  <c r="K799" i="44"/>
  <c r="L799" i="44" s="1"/>
  <c r="M798" i="44"/>
  <c r="K798" i="44"/>
  <c r="L798" i="44" s="1"/>
  <c r="M797" i="44"/>
  <c r="K797" i="44"/>
  <c r="L797" i="44" s="1"/>
  <c r="M796" i="44"/>
  <c r="K796" i="44"/>
  <c r="L796" i="44" s="1"/>
  <c r="M795" i="44"/>
  <c r="K795" i="44"/>
  <c r="L795" i="44" s="1"/>
  <c r="M794" i="44"/>
  <c r="K794" i="44"/>
  <c r="L794" i="44" s="1"/>
  <c r="M793" i="44"/>
  <c r="L793" i="44"/>
  <c r="K793" i="44"/>
  <c r="M792" i="44"/>
  <c r="K792" i="44"/>
  <c r="L792" i="44" s="1"/>
  <c r="M791" i="44"/>
  <c r="K791" i="44"/>
  <c r="L791" i="44" s="1"/>
  <c r="M790" i="44"/>
  <c r="K790" i="44"/>
  <c r="L790" i="44" s="1"/>
  <c r="M789" i="44"/>
  <c r="L789" i="44"/>
  <c r="K789" i="44"/>
  <c r="M788" i="44"/>
  <c r="K788" i="44"/>
  <c r="L788" i="44" s="1"/>
  <c r="M787" i="44"/>
  <c r="K787" i="44"/>
  <c r="L787" i="44" s="1"/>
  <c r="M786" i="44"/>
  <c r="K786" i="44"/>
  <c r="L786" i="44" s="1"/>
  <c r="M785" i="44"/>
  <c r="L785" i="44"/>
  <c r="K785" i="44"/>
  <c r="M784" i="44"/>
  <c r="K784" i="44"/>
  <c r="L784" i="44" s="1"/>
  <c r="M783" i="44"/>
  <c r="K783" i="44"/>
  <c r="L783" i="44" s="1"/>
  <c r="M782" i="44"/>
  <c r="K782" i="44"/>
  <c r="L782" i="44" s="1"/>
  <c r="M781" i="44"/>
  <c r="L781" i="44"/>
  <c r="K781" i="44"/>
  <c r="M780" i="44"/>
  <c r="K780" i="44"/>
  <c r="L780" i="44" s="1"/>
  <c r="M779" i="44"/>
  <c r="K779" i="44"/>
  <c r="L779" i="44" s="1"/>
  <c r="M778" i="44"/>
  <c r="K778" i="44"/>
  <c r="L778" i="44" s="1"/>
  <c r="M777" i="44"/>
  <c r="L777" i="44"/>
  <c r="K777" i="44"/>
  <c r="M776" i="44"/>
  <c r="K776" i="44"/>
  <c r="L776" i="44" s="1"/>
  <c r="M775" i="44"/>
  <c r="K775" i="44"/>
  <c r="L775" i="44" s="1"/>
  <c r="M774" i="44"/>
  <c r="K774" i="44"/>
  <c r="L774" i="44" s="1"/>
  <c r="M773" i="44"/>
  <c r="K773" i="44"/>
  <c r="L773" i="44" s="1"/>
  <c r="M772" i="44"/>
  <c r="K772" i="44"/>
  <c r="L772" i="44" s="1"/>
  <c r="M771" i="44"/>
  <c r="K771" i="44"/>
  <c r="L771" i="44" s="1"/>
  <c r="M770" i="44"/>
  <c r="K770" i="44"/>
  <c r="L770" i="44" s="1"/>
  <c r="M769" i="44"/>
  <c r="L769" i="44"/>
  <c r="K769" i="44"/>
  <c r="M768" i="44"/>
  <c r="K768" i="44"/>
  <c r="L768" i="44" s="1"/>
  <c r="M767" i="44"/>
  <c r="K767" i="44"/>
  <c r="L767" i="44" s="1"/>
  <c r="M766" i="44"/>
  <c r="K766" i="44"/>
  <c r="L766" i="44" s="1"/>
  <c r="M765" i="44"/>
  <c r="L765" i="44"/>
  <c r="K765" i="44"/>
  <c r="M764" i="44"/>
  <c r="K764" i="44"/>
  <c r="L764" i="44" s="1"/>
  <c r="M763" i="44"/>
  <c r="K763" i="44"/>
  <c r="L763" i="44" s="1"/>
  <c r="M762" i="44"/>
  <c r="K762" i="44"/>
  <c r="L762" i="44" s="1"/>
  <c r="M761" i="44"/>
  <c r="K761" i="44"/>
  <c r="L761" i="44" s="1"/>
  <c r="M760" i="44"/>
  <c r="K760" i="44"/>
  <c r="L760" i="44" s="1"/>
  <c r="M759" i="44"/>
  <c r="K759" i="44"/>
  <c r="L759" i="44" s="1"/>
  <c r="M758" i="44"/>
  <c r="K758" i="44"/>
  <c r="L758" i="44" s="1"/>
  <c r="M757" i="44"/>
  <c r="L757" i="44"/>
  <c r="K757" i="44"/>
  <c r="M756" i="44"/>
  <c r="K756" i="44"/>
  <c r="L756" i="44" s="1"/>
  <c r="M755" i="44"/>
  <c r="K755" i="44"/>
  <c r="L755" i="44" s="1"/>
  <c r="M754" i="44"/>
  <c r="K754" i="44"/>
  <c r="L754" i="44" s="1"/>
  <c r="M753" i="44"/>
  <c r="L753" i="44"/>
  <c r="K753" i="44"/>
  <c r="M752" i="44"/>
  <c r="K752" i="44"/>
  <c r="L752" i="44" s="1"/>
  <c r="M751" i="44"/>
  <c r="K751" i="44"/>
  <c r="L751" i="44" s="1"/>
  <c r="M750" i="44"/>
  <c r="K750" i="44"/>
  <c r="L750" i="44" s="1"/>
  <c r="M749" i="44"/>
  <c r="K749" i="44"/>
  <c r="L749" i="44" s="1"/>
  <c r="M748" i="44"/>
  <c r="K748" i="44"/>
  <c r="L748" i="44" s="1"/>
  <c r="M747" i="44"/>
  <c r="K747" i="44"/>
  <c r="L747" i="44" s="1"/>
  <c r="M746" i="44"/>
  <c r="K746" i="44"/>
  <c r="L746" i="44" s="1"/>
  <c r="M745" i="44"/>
  <c r="L745" i="44"/>
  <c r="K745" i="44"/>
  <c r="M744" i="44"/>
  <c r="K744" i="44"/>
  <c r="L744" i="44" s="1"/>
  <c r="M743" i="44"/>
  <c r="K743" i="44"/>
  <c r="L743" i="44" s="1"/>
  <c r="M742" i="44"/>
  <c r="K742" i="44"/>
  <c r="L742" i="44" s="1"/>
  <c r="M741" i="44"/>
  <c r="L741" i="44"/>
  <c r="K741" i="44"/>
  <c r="M740" i="44"/>
  <c r="K740" i="44"/>
  <c r="L740" i="44" s="1"/>
  <c r="M739" i="44"/>
  <c r="K739" i="44"/>
  <c r="L739" i="44" s="1"/>
  <c r="M738" i="44"/>
  <c r="K738" i="44"/>
  <c r="L738" i="44" s="1"/>
  <c r="M737" i="44"/>
  <c r="L737" i="44"/>
  <c r="K737" i="44"/>
  <c r="M736" i="44"/>
  <c r="K736" i="44"/>
  <c r="L736" i="44" s="1"/>
  <c r="M735" i="44"/>
  <c r="K735" i="44"/>
  <c r="L735" i="44" s="1"/>
  <c r="M734" i="44"/>
  <c r="K734" i="44"/>
  <c r="L734" i="44" s="1"/>
  <c r="M733" i="44"/>
  <c r="L733" i="44"/>
  <c r="K733" i="44"/>
  <c r="M732" i="44"/>
  <c r="K732" i="44"/>
  <c r="L732" i="44" s="1"/>
  <c r="M731" i="44"/>
  <c r="K731" i="44"/>
  <c r="L731" i="44" s="1"/>
  <c r="M730" i="44"/>
  <c r="K730" i="44"/>
  <c r="L730" i="44" s="1"/>
  <c r="M729" i="44"/>
  <c r="L729" i="44"/>
  <c r="K729" i="44"/>
  <c r="M728" i="44"/>
  <c r="K728" i="44"/>
  <c r="L728" i="44" s="1"/>
  <c r="M727" i="44"/>
  <c r="K727" i="44"/>
  <c r="L727" i="44" s="1"/>
  <c r="M726" i="44"/>
  <c r="K726" i="44"/>
  <c r="L726" i="44" s="1"/>
  <c r="M725" i="44"/>
  <c r="K725" i="44"/>
  <c r="L725" i="44" s="1"/>
  <c r="K1264" i="27"/>
  <c r="L1264" i="27" s="1"/>
  <c r="M1264" i="27"/>
  <c r="K1265" i="27"/>
  <c r="L1265" i="27" s="1"/>
  <c r="M1265" i="27"/>
  <c r="K1266" i="27"/>
  <c r="L1266" i="27" s="1"/>
  <c r="M1266" i="27"/>
  <c r="K1267" i="27"/>
  <c r="L1267" i="27" s="1"/>
  <c r="M1267" i="27"/>
  <c r="K1268" i="27"/>
  <c r="L1268" i="27" s="1"/>
  <c r="M1268" i="27"/>
  <c r="K1269" i="27"/>
  <c r="L1269" i="27" s="1"/>
  <c r="M1269" i="27"/>
  <c r="K1270" i="27"/>
  <c r="L1270" i="27" s="1"/>
  <c r="M1270" i="27"/>
  <c r="K1271" i="27"/>
  <c r="L1271" i="27" s="1"/>
  <c r="M1271" i="27"/>
  <c r="K1272" i="27"/>
  <c r="L1272" i="27" s="1"/>
  <c r="M1272" i="27"/>
  <c r="K1273" i="27"/>
  <c r="L1273" i="27" s="1"/>
  <c r="M1273" i="27"/>
  <c r="K1274" i="27"/>
  <c r="L1274" i="27" s="1"/>
  <c r="M1274" i="27"/>
  <c r="K1275" i="27"/>
  <c r="L1275" i="27" s="1"/>
  <c r="M1275" i="27"/>
  <c r="K1276" i="27"/>
  <c r="L1276" i="27" s="1"/>
  <c r="M1276" i="27"/>
  <c r="K1277" i="27"/>
  <c r="L1277" i="27" s="1"/>
  <c r="M1277" i="27"/>
  <c r="K1278" i="27"/>
  <c r="L1278" i="27" s="1"/>
  <c r="M1278" i="27"/>
  <c r="K1279" i="27"/>
  <c r="L1279" i="27" s="1"/>
  <c r="M1279" i="27"/>
  <c r="K1280" i="27"/>
  <c r="L1280" i="27" s="1"/>
  <c r="M1280" i="27"/>
  <c r="K1281" i="27"/>
  <c r="L1281" i="27" s="1"/>
  <c r="M1281" i="27"/>
  <c r="K1282" i="27"/>
  <c r="L1282" i="27" s="1"/>
  <c r="M1282" i="27"/>
  <c r="K1283" i="27"/>
  <c r="L1283" i="27" s="1"/>
  <c r="M1283" i="27"/>
  <c r="K1284" i="27"/>
  <c r="L1284" i="27" s="1"/>
  <c r="M1284" i="27"/>
  <c r="K1285" i="27"/>
  <c r="L1285" i="27" s="1"/>
  <c r="M1285" i="27"/>
  <c r="K1286" i="27"/>
  <c r="L1286" i="27"/>
  <c r="M1286" i="27"/>
  <c r="K1287" i="27"/>
  <c r="L1287" i="27" s="1"/>
  <c r="M1287" i="27"/>
  <c r="K1288" i="27"/>
  <c r="L1288" i="27" s="1"/>
  <c r="M1288" i="27"/>
  <c r="K1289" i="27"/>
  <c r="L1289" i="27" s="1"/>
  <c r="M1289" i="27"/>
  <c r="K1290" i="27"/>
  <c r="L1290" i="27" s="1"/>
  <c r="M1290" i="27"/>
  <c r="K1291" i="27"/>
  <c r="L1291" i="27" s="1"/>
  <c r="M1291" i="27"/>
  <c r="K1292" i="27"/>
  <c r="L1292" i="27" s="1"/>
  <c r="M1292" i="27"/>
  <c r="K1293" i="27"/>
  <c r="L1293" i="27" s="1"/>
  <c r="M1293" i="27"/>
  <c r="K1294" i="27"/>
  <c r="L1294" i="27" s="1"/>
  <c r="M1294" i="27"/>
  <c r="K1295" i="27"/>
  <c r="L1295" i="27" s="1"/>
  <c r="M1295" i="27"/>
  <c r="K1296" i="27"/>
  <c r="L1296" i="27" s="1"/>
  <c r="M1296" i="27"/>
  <c r="K1297" i="27"/>
  <c r="L1297" i="27" s="1"/>
  <c r="M1297" i="27"/>
  <c r="K1298" i="27"/>
  <c r="L1298" i="27" s="1"/>
  <c r="M1298" i="27"/>
  <c r="K1299" i="27"/>
  <c r="L1299" i="27" s="1"/>
  <c r="M1299" i="27"/>
  <c r="K1300" i="27"/>
  <c r="L1300" i="27" s="1"/>
  <c r="M1300" i="27"/>
  <c r="K1301" i="27"/>
  <c r="L1301" i="27" s="1"/>
  <c r="M1301" i="27"/>
  <c r="K1302" i="27"/>
  <c r="L1302" i="27" s="1"/>
  <c r="M1302" i="27"/>
  <c r="K1303" i="27"/>
  <c r="L1303" i="27" s="1"/>
  <c r="M1303" i="27"/>
  <c r="K1304" i="27"/>
  <c r="L1304" i="27" s="1"/>
  <c r="M1304" i="27"/>
  <c r="K1305" i="27"/>
  <c r="L1305" i="27" s="1"/>
  <c r="M1305" i="27"/>
  <c r="K1306" i="27"/>
  <c r="L1306" i="27"/>
  <c r="M1306" i="27"/>
  <c r="K1307" i="27"/>
  <c r="L1307" i="27" s="1"/>
  <c r="M1307" i="27"/>
  <c r="K1308" i="27"/>
  <c r="L1308" i="27" s="1"/>
  <c r="M1308" i="27"/>
  <c r="K1309" i="27"/>
  <c r="L1309" i="27" s="1"/>
  <c r="M1309" i="27"/>
  <c r="K1310" i="27"/>
  <c r="L1310" i="27" s="1"/>
  <c r="M1310" i="27"/>
  <c r="K1311" i="27"/>
  <c r="L1311" i="27" s="1"/>
  <c r="M1311" i="27"/>
  <c r="K1312" i="27"/>
  <c r="L1312" i="27" s="1"/>
  <c r="M1312" i="27"/>
  <c r="K1313" i="27"/>
  <c r="L1313" i="27" s="1"/>
  <c r="M1313" i="27"/>
  <c r="K1314" i="27"/>
  <c r="L1314" i="27" s="1"/>
  <c r="M1314" i="27"/>
  <c r="K1315" i="27"/>
  <c r="L1315" i="27" s="1"/>
  <c r="M1315" i="27"/>
  <c r="K1316" i="27"/>
  <c r="L1316" i="27" s="1"/>
  <c r="M1316" i="27"/>
  <c r="K1317" i="27"/>
  <c r="L1317" i="27" s="1"/>
  <c r="M1317" i="27"/>
  <c r="K1318" i="27"/>
  <c r="L1318" i="27" s="1"/>
  <c r="M1318" i="27"/>
  <c r="K1319" i="27"/>
  <c r="L1319" i="27" s="1"/>
  <c r="M1319" i="27"/>
  <c r="K1320" i="27"/>
  <c r="L1320" i="27" s="1"/>
  <c r="M1320" i="27"/>
  <c r="K1321" i="27"/>
  <c r="L1321" i="27" s="1"/>
  <c r="M1321" i="27"/>
  <c r="K1322" i="27"/>
  <c r="L1322" i="27" s="1"/>
  <c r="M1322" i="27"/>
  <c r="K1323" i="27"/>
  <c r="L1323" i="27" s="1"/>
  <c r="M1323" i="27"/>
  <c r="K1324" i="27"/>
  <c r="L1324" i="27" s="1"/>
  <c r="M1324" i="27"/>
  <c r="K1325" i="27"/>
  <c r="L1325" i="27" s="1"/>
  <c r="M1325" i="27"/>
  <c r="K1326" i="27"/>
  <c r="L1326" i="27"/>
  <c r="M1326" i="27"/>
  <c r="K1327" i="27"/>
  <c r="L1327" i="27" s="1"/>
  <c r="M1327" i="27"/>
  <c r="K1328" i="27"/>
  <c r="L1328" i="27" s="1"/>
  <c r="M1328" i="27"/>
  <c r="K1329" i="27"/>
  <c r="L1329" i="27" s="1"/>
  <c r="M1329" i="27"/>
  <c r="K1330" i="27"/>
  <c r="L1330" i="27"/>
  <c r="M1330" i="27"/>
  <c r="K1331" i="27"/>
  <c r="L1331" i="27" s="1"/>
  <c r="M1331" i="27"/>
  <c r="K1332" i="27"/>
  <c r="L1332" i="27" s="1"/>
  <c r="M1332" i="27"/>
  <c r="K1333" i="27"/>
  <c r="L1333" i="27" s="1"/>
  <c r="M1333" i="27"/>
  <c r="K1334" i="27"/>
  <c r="L1334" i="27" s="1"/>
  <c r="M1334" i="27"/>
  <c r="K1335" i="27"/>
  <c r="L1335" i="27" s="1"/>
  <c r="M1335" i="27"/>
  <c r="K1336" i="27"/>
  <c r="L1336" i="27" s="1"/>
  <c r="M1336" i="27"/>
  <c r="K1337" i="27"/>
  <c r="L1337" i="27" s="1"/>
  <c r="M1337" i="27"/>
  <c r="K1338" i="27"/>
  <c r="L1338" i="27" s="1"/>
  <c r="M1338" i="27"/>
  <c r="K1339" i="27"/>
  <c r="L1339" i="27" s="1"/>
  <c r="M1339" i="27"/>
  <c r="K1340" i="27"/>
  <c r="L1340" i="27" s="1"/>
  <c r="M1340" i="27"/>
  <c r="K1341" i="27"/>
  <c r="L1341" i="27" s="1"/>
  <c r="M1341" i="27"/>
  <c r="K1342" i="27"/>
  <c r="L1342" i="27" s="1"/>
  <c r="M1342" i="27"/>
  <c r="K1343" i="27"/>
  <c r="L1343" i="27" s="1"/>
  <c r="M1343" i="27"/>
  <c r="K1344" i="27"/>
  <c r="L1344" i="27" s="1"/>
  <c r="M1344" i="27"/>
  <c r="K1345" i="27"/>
  <c r="L1345" i="27" s="1"/>
  <c r="M1345" i="27"/>
  <c r="K1346" i="27"/>
  <c r="L1346" i="27" s="1"/>
  <c r="M1346" i="27"/>
  <c r="K1347" i="27"/>
  <c r="L1347" i="27" s="1"/>
  <c r="M1347" i="27"/>
  <c r="K1348" i="27"/>
  <c r="L1348" i="27" s="1"/>
  <c r="M1348" i="27"/>
  <c r="K1349" i="27"/>
  <c r="L1349" i="27" s="1"/>
  <c r="M1349" i="27"/>
  <c r="K1350" i="27"/>
  <c r="L1350" i="27" s="1"/>
  <c r="M1350" i="27"/>
  <c r="K1351" i="27"/>
  <c r="L1351" i="27" s="1"/>
  <c r="M1351" i="27"/>
  <c r="K1352" i="27"/>
  <c r="L1352" i="27" s="1"/>
  <c r="M1352" i="27"/>
  <c r="K1353" i="27"/>
  <c r="L1353" i="27" s="1"/>
  <c r="M1353" i="27"/>
  <c r="K1354" i="27"/>
  <c r="L1354" i="27"/>
  <c r="M1354" i="27"/>
  <c r="K1355" i="27"/>
  <c r="L1355" i="27" s="1"/>
  <c r="M1355" i="27"/>
  <c r="K1356" i="27"/>
  <c r="L1356" i="27" s="1"/>
  <c r="M1356" i="27"/>
  <c r="K1357" i="27"/>
  <c r="L1357" i="27" s="1"/>
  <c r="M1357" i="27"/>
  <c r="K1358" i="27"/>
  <c r="L1358" i="27" s="1"/>
  <c r="M1358" i="27"/>
  <c r="K1359" i="27"/>
  <c r="L1359" i="27" s="1"/>
  <c r="M1359" i="27"/>
  <c r="K1360" i="27"/>
  <c r="L1360" i="27" s="1"/>
  <c r="M1360" i="27"/>
  <c r="K1361" i="27"/>
  <c r="L1361" i="27" s="1"/>
  <c r="M1361" i="27"/>
  <c r="K1362" i="27"/>
  <c r="L1362" i="27" s="1"/>
  <c r="M1362" i="27"/>
  <c r="K1363" i="27"/>
  <c r="L1363" i="27" s="1"/>
  <c r="M1363" i="27"/>
  <c r="K1364" i="27"/>
  <c r="L1364" i="27" s="1"/>
  <c r="M1364" i="27"/>
  <c r="K1365" i="27"/>
  <c r="L1365" i="27" s="1"/>
  <c r="M1365" i="27"/>
  <c r="K1366" i="27"/>
  <c r="L1366" i="27" s="1"/>
  <c r="M1366" i="27"/>
  <c r="K1367" i="27"/>
  <c r="L1367" i="27" s="1"/>
  <c r="M1367" i="27"/>
  <c r="K1368" i="27"/>
  <c r="L1368" i="27" s="1"/>
  <c r="M1368" i="27"/>
  <c r="K1369" i="27"/>
  <c r="L1369" i="27" s="1"/>
  <c r="M1369" i="27"/>
  <c r="K1370" i="27"/>
  <c r="L1370" i="27" s="1"/>
  <c r="M1370" i="27"/>
  <c r="K1371" i="27"/>
  <c r="L1371" i="27" s="1"/>
  <c r="M1371" i="27"/>
  <c r="K1372" i="27"/>
  <c r="L1372" i="27" s="1"/>
  <c r="M1372" i="27"/>
  <c r="K1373" i="27"/>
  <c r="L1373" i="27" s="1"/>
  <c r="M1373" i="27"/>
  <c r="K1374" i="27"/>
  <c r="L1374" i="27"/>
  <c r="M1374" i="27"/>
  <c r="K1375" i="27"/>
  <c r="L1375" i="27" s="1"/>
  <c r="M1375" i="27"/>
  <c r="K1376" i="27"/>
  <c r="L1376" i="27" s="1"/>
  <c r="M1376" i="27"/>
  <c r="K1377" i="27"/>
  <c r="L1377" i="27" s="1"/>
  <c r="M1377" i="27"/>
  <c r="K1378" i="27"/>
  <c r="L1378" i="27" s="1"/>
  <c r="M1378" i="27"/>
  <c r="K1379" i="27"/>
  <c r="L1379" i="27"/>
  <c r="M1379" i="27"/>
  <c r="K1380" i="27"/>
  <c r="L1380" i="27" s="1"/>
  <c r="M1380" i="27"/>
  <c r="K1381" i="27"/>
  <c r="L1381" i="27" s="1"/>
  <c r="M1381" i="27"/>
  <c r="K1382" i="27"/>
  <c r="L1382" i="27" s="1"/>
  <c r="M1382" i="27"/>
  <c r="K1383" i="27"/>
  <c r="L1383" i="27" s="1"/>
  <c r="M1383" i="27"/>
  <c r="K1384" i="27"/>
  <c r="L1384" i="27" s="1"/>
  <c r="M1384" i="27"/>
  <c r="K1385" i="27"/>
  <c r="L1385" i="27" s="1"/>
  <c r="M1385" i="27"/>
  <c r="K1386" i="27"/>
  <c r="L1386" i="27"/>
  <c r="M1386" i="27"/>
  <c r="K1387" i="27"/>
  <c r="L1387" i="27" s="1"/>
  <c r="M1387" i="27"/>
  <c r="K1388" i="27"/>
  <c r="L1388" i="27" s="1"/>
  <c r="M1388" i="27"/>
  <c r="K1389" i="27"/>
  <c r="L1389" i="27"/>
  <c r="M1389" i="27"/>
  <c r="K1390" i="27"/>
  <c r="L1390" i="27" s="1"/>
  <c r="M1390" i="27"/>
  <c r="K1391" i="27"/>
  <c r="L1391" i="27" s="1"/>
  <c r="M1391" i="27"/>
  <c r="K1392" i="27"/>
  <c r="L1392" i="27" s="1"/>
  <c r="M1392" i="27"/>
  <c r="K1393" i="27"/>
  <c r="L1393" i="27" s="1"/>
  <c r="M1393" i="27"/>
  <c r="K1394" i="27"/>
  <c r="L1394" i="27" s="1"/>
  <c r="M1394" i="27"/>
  <c r="K1395" i="27"/>
  <c r="L1395" i="27" s="1"/>
  <c r="M1395" i="27"/>
  <c r="K1396" i="27"/>
  <c r="L1396" i="27"/>
  <c r="M1396" i="27"/>
  <c r="K1397" i="27"/>
  <c r="L1397" i="27" s="1"/>
  <c r="M1397" i="27"/>
  <c r="K1398" i="27"/>
  <c r="L1398" i="27" s="1"/>
  <c r="M1398" i="27"/>
  <c r="K1399" i="27"/>
  <c r="L1399" i="27" s="1"/>
  <c r="M1399" i="27"/>
  <c r="K1400" i="27"/>
  <c r="L1400" i="27" s="1"/>
  <c r="M1400" i="27"/>
  <c r="K1401" i="27"/>
  <c r="L1401" i="27"/>
  <c r="M1401" i="27"/>
  <c r="K1402" i="27"/>
  <c r="L1402" i="27" s="1"/>
  <c r="M1402" i="27"/>
  <c r="K1403" i="27"/>
  <c r="L1403" i="27" s="1"/>
  <c r="M1403" i="27"/>
  <c r="K1404" i="27"/>
  <c r="L1404" i="27" s="1"/>
  <c r="M1404" i="27"/>
  <c r="K1405" i="27"/>
  <c r="L1405" i="27" s="1"/>
  <c r="M1405" i="27"/>
  <c r="K1406" i="27"/>
  <c r="L1406" i="27"/>
  <c r="M1406" i="27"/>
  <c r="K1407" i="27"/>
  <c r="L1407" i="27" s="1"/>
  <c r="M1407" i="27"/>
  <c r="K1408" i="27"/>
  <c r="L1408" i="27" s="1"/>
  <c r="M1408" i="27"/>
  <c r="K1409" i="27"/>
  <c r="L1409" i="27" s="1"/>
  <c r="M1409" i="27"/>
  <c r="K1410" i="27"/>
  <c r="L1410" i="27" s="1"/>
  <c r="M1410" i="27"/>
  <c r="K1411" i="27"/>
  <c r="L1411" i="27" s="1"/>
  <c r="M1411" i="27"/>
  <c r="K1412" i="27"/>
  <c r="L1412" i="27" s="1"/>
  <c r="M1412" i="27"/>
  <c r="K1413" i="27"/>
  <c r="L1413" i="27" s="1"/>
  <c r="M1413" i="27"/>
  <c r="K1414" i="27"/>
  <c r="L1414" i="27"/>
  <c r="M1414" i="27"/>
  <c r="K1415" i="27"/>
  <c r="L1415" i="27" s="1"/>
  <c r="M1415" i="27"/>
  <c r="K1416" i="27"/>
  <c r="L1416" i="27"/>
  <c r="M1416" i="27"/>
  <c r="K1417" i="27"/>
  <c r="L1417" i="27" s="1"/>
  <c r="M1417" i="27"/>
  <c r="K1418" i="27"/>
  <c r="L1418" i="27" s="1"/>
  <c r="M1418" i="27"/>
  <c r="K1419" i="27"/>
  <c r="L1419" i="27" s="1"/>
  <c r="M1419" i="27"/>
  <c r="K1420" i="27"/>
  <c r="L1420" i="27" s="1"/>
  <c r="M1420" i="27"/>
  <c r="K1421" i="27"/>
  <c r="L1421" i="27" s="1"/>
  <c r="M1421" i="27"/>
  <c r="K1422" i="27"/>
  <c r="L1422" i="27" s="1"/>
  <c r="M1422" i="27"/>
  <c r="K1423" i="27"/>
  <c r="L1423" i="27" s="1"/>
  <c r="M1423" i="27"/>
  <c r="K1424" i="27"/>
  <c r="L1424" i="27"/>
  <c r="M1424" i="27"/>
  <c r="K1425" i="27"/>
  <c r="L1425" i="27" s="1"/>
  <c r="M1425" i="27"/>
  <c r="K1426" i="27"/>
  <c r="L1426" i="27" s="1"/>
  <c r="M1426" i="27"/>
  <c r="K1427" i="27"/>
  <c r="L1427" i="27" s="1"/>
  <c r="M1427" i="27"/>
  <c r="K1428" i="27"/>
  <c r="L1428" i="27" s="1"/>
  <c r="M1428" i="27"/>
  <c r="K1429" i="27"/>
  <c r="L1429" i="27" s="1"/>
  <c r="M1429" i="27"/>
  <c r="K1430" i="27"/>
  <c r="L1430" i="27" s="1"/>
  <c r="M1430" i="27"/>
  <c r="K1431" i="27"/>
  <c r="L1431" i="27" s="1"/>
  <c r="M1431" i="27"/>
  <c r="K1432" i="27"/>
  <c r="L1432" i="27" s="1"/>
  <c r="M1432" i="27"/>
  <c r="K1433" i="27"/>
  <c r="L1433" i="27"/>
  <c r="M1433" i="27"/>
  <c r="K1434" i="27"/>
  <c r="L1434" i="27"/>
  <c r="M1434" i="27"/>
  <c r="K1435" i="27"/>
  <c r="L1435" i="27" s="1"/>
  <c r="M1435" i="27"/>
  <c r="K1436" i="27"/>
  <c r="L1436" i="27" s="1"/>
  <c r="M1436" i="27"/>
  <c r="K1437" i="27"/>
  <c r="L1437" i="27" s="1"/>
  <c r="M1437" i="27"/>
  <c r="K1438" i="27"/>
  <c r="L1438" i="27" s="1"/>
  <c r="M1438" i="27"/>
  <c r="K1439" i="27"/>
  <c r="L1439" i="27"/>
  <c r="M1439" i="27"/>
  <c r="K1440" i="27"/>
  <c r="L1440" i="27" s="1"/>
  <c r="M1440" i="27"/>
  <c r="K1441" i="27"/>
  <c r="L1441" i="27" s="1"/>
  <c r="M1441" i="27"/>
  <c r="K1442" i="27"/>
  <c r="L1442" i="27" s="1"/>
  <c r="M1442" i="27"/>
  <c r="K1443" i="27"/>
  <c r="L1443" i="27" s="1"/>
  <c r="M1443" i="27"/>
  <c r="K1444" i="27"/>
  <c r="L1444" i="27" s="1"/>
  <c r="M1444" i="27"/>
  <c r="K1445" i="27"/>
  <c r="L1445" i="27" s="1"/>
  <c r="M1445" i="27"/>
  <c r="K1446" i="27"/>
  <c r="L1446" i="27" s="1"/>
  <c r="M1446" i="27"/>
  <c r="K1447" i="27"/>
  <c r="L1447" i="27" s="1"/>
  <c r="M1447" i="27"/>
  <c r="K1448" i="27"/>
  <c r="L1448" i="27" s="1"/>
  <c r="M1448" i="27"/>
  <c r="K1449" i="27"/>
  <c r="L1449" i="27" s="1"/>
  <c r="M1449" i="27"/>
  <c r="K1450" i="27"/>
  <c r="L1450" i="27" s="1"/>
  <c r="M1450" i="27"/>
  <c r="K1451" i="27"/>
  <c r="L1451" i="27" s="1"/>
  <c r="M1451" i="27"/>
  <c r="K1452" i="27"/>
  <c r="L1452" i="27" s="1"/>
  <c r="M1452" i="27"/>
  <c r="K1453" i="27"/>
  <c r="L1453" i="27" s="1"/>
  <c r="M1453" i="27"/>
  <c r="K1454" i="27"/>
  <c r="L1454" i="27" s="1"/>
  <c r="M1454" i="27"/>
  <c r="K1455" i="27"/>
  <c r="L1455" i="27" s="1"/>
  <c r="M1455" i="27"/>
  <c r="K1456" i="27"/>
  <c r="L1456" i="27" s="1"/>
  <c r="M1456" i="27"/>
  <c r="K1457" i="27"/>
  <c r="L1457" i="27" s="1"/>
  <c r="M1457" i="27"/>
  <c r="K1458" i="27"/>
  <c r="L1458" i="27" s="1"/>
  <c r="M1458" i="27"/>
  <c r="K1459" i="27"/>
  <c r="L1459" i="27" s="1"/>
  <c r="M1459" i="27"/>
  <c r="K1460" i="27"/>
  <c r="L1460" i="27" s="1"/>
  <c r="M1460" i="27"/>
  <c r="K1461" i="27"/>
  <c r="L1461" i="27" s="1"/>
  <c r="M1461" i="27"/>
  <c r="K1462" i="27"/>
  <c r="L1462" i="27" s="1"/>
  <c r="M1462" i="27"/>
  <c r="K1463" i="27"/>
  <c r="L1463" i="27" s="1"/>
  <c r="M1463" i="27"/>
  <c r="K1464" i="27"/>
  <c r="L1464" i="27" s="1"/>
  <c r="M1464" i="27"/>
  <c r="K1465" i="27"/>
  <c r="L1465" i="27" s="1"/>
  <c r="M1465" i="27"/>
  <c r="K1466" i="27"/>
  <c r="L1466" i="27" s="1"/>
  <c r="M1466" i="27"/>
  <c r="K1467" i="27"/>
  <c r="L1467" i="27" s="1"/>
  <c r="M1467" i="27"/>
  <c r="K1468" i="27"/>
  <c r="L1468" i="27" s="1"/>
  <c r="M1468" i="27"/>
  <c r="K1469" i="27"/>
  <c r="L1469" i="27" s="1"/>
  <c r="M1469" i="27"/>
  <c r="K1470" i="27"/>
  <c r="L1470" i="27" s="1"/>
  <c r="M1470" i="27"/>
  <c r="K1471" i="27"/>
  <c r="L1471" i="27" s="1"/>
  <c r="M1471" i="27"/>
  <c r="K1472" i="27"/>
  <c r="L1472" i="27" s="1"/>
  <c r="M1472" i="27"/>
  <c r="K1473" i="27"/>
  <c r="L1473" i="27" s="1"/>
  <c r="M1473" i="27"/>
  <c r="K1474" i="27"/>
  <c r="L1474" i="27" s="1"/>
  <c r="M1474" i="27"/>
  <c r="K1475" i="27"/>
  <c r="L1475" i="27" s="1"/>
  <c r="M1475" i="27"/>
  <c r="K1476" i="27"/>
  <c r="L1476" i="27" s="1"/>
  <c r="M1476" i="27"/>
  <c r="K1477" i="27"/>
  <c r="L1477" i="27"/>
  <c r="M1477" i="27"/>
  <c r="K1478" i="27"/>
  <c r="L1478" i="27"/>
  <c r="M1478" i="27"/>
  <c r="K1479" i="27"/>
  <c r="L1479" i="27" s="1"/>
  <c r="M1479" i="27"/>
  <c r="K1480" i="27"/>
  <c r="L1480" i="27" s="1"/>
  <c r="M1480" i="27"/>
  <c r="K1481" i="27"/>
  <c r="L1481" i="27"/>
  <c r="M1481" i="27"/>
  <c r="K1482" i="27"/>
  <c r="L1482" i="27" s="1"/>
  <c r="M1482" i="27"/>
  <c r="K1483" i="27"/>
  <c r="L1483" i="27" s="1"/>
  <c r="M1483" i="27"/>
  <c r="K1484" i="27"/>
  <c r="L1484" i="27" s="1"/>
  <c r="M1484" i="27"/>
  <c r="K1485" i="27"/>
  <c r="L1485" i="27" s="1"/>
  <c r="M1485" i="27"/>
  <c r="K1486" i="27"/>
  <c r="L1486" i="27" s="1"/>
  <c r="M1486" i="27"/>
  <c r="K1487" i="27"/>
  <c r="L1487" i="27" s="1"/>
  <c r="M1487" i="27"/>
  <c r="K1488" i="27"/>
  <c r="L1488" i="27" s="1"/>
  <c r="M1488" i="27"/>
  <c r="K1489" i="27"/>
  <c r="L1489" i="27" s="1"/>
  <c r="M1489" i="27"/>
  <c r="K1490" i="27"/>
  <c r="L1490" i="27" s="1"/>
  <c r="M1490" i="27"/>
  <c r="K1491" i="27"/>
  <c r="L1491" i="27"/>
  <c r="M1491" i="27"/>
  <c r="K1492" i="27"/>
  <c r="L1492" i="27" s="1"/>
  <c r="M1492" i="27"/>
  <c r="K1493" i="27"/>
  <c r="L1493" i="27" s="1"/>
  <c r="M1493" i="27"/>
  <c r="K1494" i="27"/>
  <c r="L1494" i="27" s="1"/>
  <c r="M1494" i="27"/>
  <c r="K1495" i="27"/>
  <c r="L1495" i="27" s="1"/>
  <c r="M1495" i="27"/>
  <c r="K1496" i="27"/>
  <c r="L1496" i="27" s="1"/>
  <c r="M1496" i="27"/>
  <c r="K1497" i="27"/>
  <c r="L1497" i="27" s="1"/>
  <c r="M1497" i="27"/>
  <c r="K1498" i="27"/>
  <c r="L1498" i="27" s="1"/>
  <c r="M1498" i="27"/>
  <c r="K1499" i="27"/>
  <c r="L1499" i="27" s="1"/>
  <c r="M1499" i="27"/>
  <c r="K1500" i="27"/>
  <c r="L1500" i="27" s="1"/>
  <c r="M1500" i="27"/>
  <c r="K1501" i="27"/>
  <c r="L1501" i="27" s="1"/>
  <c r="M1501" i="27"/>
  <c r="K1502" i="27"/>
  <c r="L1502" i="27" s="1"/>
  <c r="M1502" i="27"/>
  <c r="K1503" i="27"/>
  <c r="L1503" i="27" s="1"/>
  <c r="M1503" i="27"/>
  <c r="K1504" i="27"/>
  <c r="L1504" i="27" s="1"/>
  <c r="M1504" i="27"/>
  <c r="K1505" i="27"/>
  <c r="L1505" i="27" s="1"/>
  <c r="M1505" i="27"/>
  <c r="K1506" i="27"/>
  <c r="L1506" i="27" s="1"/>
  <c r="M1506" i="27"/>
  <c r="K1507" i="27"/>
  <c r="L1507" i="27" s="1"/>
  <c r="M1507" i="27"/>
  <c r="K1508" i="27"/>
  <c r="L1508" i="27" s="1"/>
  <c r="M1508" i="27"/>
  <c r="K1509" i="27"/>
  <c r="L1509" i="27" s="1"/>
  <c r="M1509" i="27"/>
  <c r="K1510" i="27"/>
  <c r="L1510" i="27" s="1"/>
  <c r="M1510" i="27"/>
  <c r="K1511" i="27"/>
  <c r="L1511" i="27" s="1"/>
  <c r="M1511" i="27"/>
  <c r="K1512" i="27"/>
  <c r="L1512" i="27" s="1"/>
  <c r="M1512" i="27"/>
  <c r="K1513" i="27"/>
  <c r="L1513" i="27" s="1"/>
  <c r="M1513" i="27"/>
  <c r="K1514" i="27"/>
  <c r="L1514" i="27"/>
  <c r="M1514" i="27"/>
  <c r="K1515" i="27"/>
  <c r="L1515" i="27" s="1"/>
  <c r="M1515" i="27"/>
  <c r="K1516" i="27"/>
  <c r="L1516" i="27" s="1"/>
  <c r="M1516" i="27"/>
  <c r="K1517" i="27"/>
  <c r="L1517" i="27" s="1"/>
  <c r="M1517" i="27"/>
  <c r="K1518" i="27"/>
  <c r="L1518" i="27" s="1"/>
  <c r="M1518" i="27"/>
  <c r="K1519" i="27"/>
  <c r="L1519" i="27" s="1"/>
  <c r="M1519" i="27"/>
  <c r="K1520" i="27"/>
  <c r="L1520" i="27" s="1"/>
  <c r="M1520" i="27"/>
  <c r="K1521" i="27"/>
  <c r="L1521" i="27"/>
  <c r="M1521" i="27"/>
  <c r="K1522" i="27"/>
  <c r="L1522" i="27" s="1"/>
  <c r="M1522" i="27"/>
  <c r="K1523" i="27"/>
  <c r="L1523" i="27" s="1"/>
  <c r="M1523" i="27"/>
  <c r="K1524" i="27"/>
  <c r="L1524" i="27" s="1"/>
  <c r="M1524" i="27"/>
  <c r="K1525" i="27"/>
  <c r="L1525" i="27" s="1"/>
  <c r="M1525" i="27"/>
  <c r="K1526" i="27"/>
  <c r="L1526" i="27"/>
  <c r="M1526" i="27"/>
  <c r="K1527" i="27"/>
  <c r="L1527" i="27" s="1"/>
  <c r="M1527" i="27"/>
  <c r="K1528" i="27"/>
  <c r="L1528" i="27" s="1"/>
  <c r="M1528" i="27"/>
  <c r="K1529" i="27"/>
  <c r="L1529" i="27"/>
  <c r="M1529" i="27"/>
  <c r="K1530" i="27"/>
  <c r="L1530" i="27" s="1"/>
  <c r="M1530" i="27"/>
  <c r="K1531" i="27"/>
  <c r="L1531" i="27" s="1"/>
  <c r="M1531" i="27"/>
  <c r="K1532" i="27"/>
  <c r="L1532" i="27" s="1"/>
  <c r="M1532" i="27"/>
  <c r="K1533" i="27"/>
  <c r="L1533" i="27" s="1"/>
  <c r="M1533" i="27"/>
  <c r="K1534" i="27"/>
  <c r="L1534" i="27"/>
  <c r="M1534" i="27"/>
  <c r="K1535" i="27"/>
  <c r="L1535" i="27" s="1"/>
  <c r="M1535" i="27"/>
  <c r="K1536" i="27"/>
  <c r="L1536" i="27" s="1"/>
  <c r="M1536" i="27"/>
  <c r="K1537" i="27"/>
  <c r="L1537" i="27" s="1"/>
  <c r="M1537" i="27"/>
  <c r="K1538" i="27"/>
  <c r="L1538" i="27" s="1"/>
  <c r="M1538" i="27"/>
  <c r="K1539" i="27"/>
  <c r="L1539" i="27"/>
  <c r="M1539" i="27"/>
  <c r="K1540" i="27"/>
  <c r="L1540" i="27" s="1"/>
  <c r="M1540" i="27"/>
  <c r="K1541" i="27"/>
  <c r="L1541" i="27" s="1"/>
  <c r="M1541" i="27"/>
  <c r="K1542" i="27"/>
  <c r="L1542" i="27" s="1"/>
  <c r="M1542" i="27"/>
  <c r="K1543" i="27"/>
  <c r="L1543" i="27" s="1"/>
  <c r="M1543" i="27"/>
  <c r="K1544" i="27"/>
  <c r="L1544" i="27" s="1"/>
  <c r="M1544" i="27"/>
  <c r="K1545" i="27"/>
  <c r="L1545" i="27" s="1"/>
  <c r="M1545" i="27"/>
  <c r="K1546" i="27"/>
  <c r="L1546" i="27" s="1"/>
  <c r="M1546" i="27"/>
  <c r="K1547" i="27"/>
  <c r="L1547" i="27" s="1"/>
  <c r="M1547" i="27"/>
  <c r="K1548" i="27"/>
  <c r="L1548" i="27" s="1"/>
  <c r="M1548" i="27"/>
  <c r="K1549" i="27"/>
  <c r="L1549" i="27"/>
  <c r="M1549" i="27"/>
  <c r="K1550" i="27"/>
  <c r="L1550" i="27" s="1"/>
  <c r="M1550" i="27"/>
  <c r="K1551" i="27"/>
  <c r="L1551" i="27" s="1"/>
  <c r="M1551" i="27"/>
  <c r="K1552" i="27"/>
  <c r="L1552" i="27" s="1"/>
  <c r="M1552" i="27"/>
  <c r="K1553" i="27"/>
  <c r="L1553" i="27" s="1"/>
  <c r="M1553" i="27"/>
  <c r="K1554" i="27"/>
  <c r="L1554" i="27" s="1"/>
  <c r="M1554" i="27"/>
  <c r="K1555" i="27"/>
  <c r="L1555" i="27" s="1"/>
  <c r="M1555" i="27"/>
  <c r="K1556" i="27"/>
  <c r="L1556" i="27" s="1"/>
  <c r="M1556" i="27"/>
  <c r="K1557" i="27"/>
  <c r="L1557" i="27" s="1"/>
  <c r="M1557" i="27"/>
  <c r="K1558" i="27"/>
  <c r="L1558" i="27" s="1"/>
  <c r="M1558" i="27"/>
  <c r="K1559" i="27"/>
  <c r="L1559" i="27" s="1"/>
  <c r="M1559" i="27"/>
  <c r="K1560" i="27"/>
  <c r="L1560" i="27" s="1"/>
  <c r="M1560" i="27"/>
  <c r="K1561" i="27"/>
  <c r="L1561" i="27" s="1"/>
  <c r="M1561" i="27"/>
  <c r="K1562" i="27"/>
  <c r="L1562" i="27" s="1"/>
  <c r="M1562" i="27"/>
  <c r="K1563" i="27"/>
  <c r="L1563" i="27" s="1"/>
  <c r="M1563" i="27"/>
  <c r="K1564" i="27"/>
  <c r="L1564" i="27" s="1"/>
  <c r="M1564" i="27"/>
  <c r="K1565" i="27"/>
  <c r="L1565" i="27" s="1"/>
  <c r="M1565" i="27"/>
  <c r="K1566" i="27"/>
  <c r="L1566" i="27" s="1"/>
  <c r="M1566" i="27"/>
  <c r="K1567" i="27"/>
  <c r="L1567" i="27" s="1"/>
  <c r="M1567" i="27"/>
  <c r="K1568" i="27"/>
  <c r="L1568" i="27" s="1"/>
  <c r="M1568" i="27"/>
  <c r="K1569" i="27"/>
  <c r="L1569" i="27" s="1"/>
  <c r="M1569" i="27"/>
  <c r="K1570" i="27"/>
  <c r="L1570" i="27" s="1"/>
  <c r="M1570" i="27"/>
  <c r="K1571" i="27"/>
  <c r="L1571" i="27" s="1"/>
  <c r="M1571" i="27"/>
  <c r="K1572" i="27"/>
  <c r="L1572" i="27"/>
  <c r="M1572" i="27"/>
  <c r="K1573" i="27"/>
  <c r="L1573" i="27" s="1"/>
  <c r="M1573" i="27"/>
  <c r="K1574" i="27"/>
  <c r="L1574" i="27" s="1"/>
  <c r="M1574" i="27"/>
  <c r="K1575" i="27"/>
  <c r="L1575" i="27" s="1"/>
  <c r="M1575" i="27"/>
  <c r="K1576" i="27"/>
  <c r="L1576" i="27" s="1"/>
  <c r="M1576" i="27"/>
  <c r="K1577" i="27"/>
  <c r="L1577" i="27"/>
  <c r="M1577" i="27"/>
  <c r="K1578" i="27"/>
  <c r="L1578" i="27" s="1"/>
  <c r="M1578" i="27"/>
  <c r="K1579" i="27"/>
  <c r="L1579" i="27" s="1"/>
  <c r="M1579" i="27"/>
  <c r="K1580" i="27"/>
  <c r="L1580" i="27" s="1"/>
  <c r="M1580" i="27"/>
  <c r="K1581" i="27"/>
  <c r="L1581" i="27" s="1"/>
  <c r="M1581" i="27"/>
  <c r="K1582" i="27"/>
  <c r="L1582" i="27"/>
  <c r="M1582" i="27"/>
  <c r="K1583" i="27"/>
  <c r="L1583" i="27" s="1"/>
  <c r="M1583" i="27"/>
  <c r="K1584" i="27"/>
  <c r="L1584" i="27" s="1"/>
  <c r="M1584" i="27"/>
  <c r="K1585" i="27"/>
  <c r="L1585" i="27"/>
  <c r="M1585" i="27"/>
  <c r="K1586" i="27"/>
  <c r="L1586" i="27" s="1"/>
  <c r="M1586" i="27"/>
  <c r="K1587" i="27"/>
  <c r="L1587" i="27" s="1"/>
  <c r="M1587" i="27"/>
  <c r="K1588" i="27"/>
  <c r="L1588" i="27" s="1"/>
  <c r="M1588" i="27"/>
  <c r="K1589" i="27"/>
  <c r="L1589" i="27"/>
  <c r="M1589" i="27"/>
  <c r="K1590" i="27"/>
  <c r="L1590" i="27"/>
  <c r="M1590" i="27"/>
  <c r="K1591" i="27"/>
  <c r="L1591" i="27"/>
  <c r="M1591" i="27"/>
  <c r="K1592" i="27"/>
  <c r="L1592" i="27" s="1"/>
  <c r="M1592" i="27"/>
  <c r="K1593" i="27"/>
  <c r="L1593" i="27" s="1"/>
  <c r="M1593" i="27"/>
  <c r="K1594" i="27"/>
  <c r="L1594" i="27" s="1"/>
  <c r="M1594" i="27"/>
  <c r="K1595" i="27"/>
  <c r="L1595" i="27" s="1"/>
  <c r="M1595" i="27"/>
  <c r="K1596" i="27"/>
  <c r="L1596" i="27" s="1"/>
  <c r="M1596" i="27"/>
  <c r="K1597" i="27"/>
  <c r="L1597" i="27" s="1"/>
  <c r="M1597" i="27"/>
  <c r="K1598" i="27"/>
  <c r="L1598" i="27" s="1"/>
  <c r="M1598" i="27"/>
  <c r="K1599" i="27"/>
  <c r="L1599" i="27" s="1"/>
  <c r="M1599" i="27"/>
  <c r="K1600" i="27"/>
  <c r="L1600" i="27" s="1"/>
  <c r="M1600" i="27"/>
  <c r="K1601" i="27"/>
  <c r="L1601" i="27"/>
  <c r="M1601" i="27"/>
  <c r="K1602" i="27"/>
  <c r="L1602" i="27"/>
  <c r="M1602" i="27"/>
  <c r="K1603" i="27"/>
  <c r="L1603" i="27" s="1"/>
  <c r="M1603" i="27"/>
  <c r="K1604" i="27"/>
  <c r="L1604" i="27" s="1"/>
  <c r="M1604" i="27"/>
  <c r="K1605" i="27"/>
  <c r="L1605" i="27" s="1"/>
  <c r="M1605" i="27"/>
  <c r="K1606" i="27"/>
  <c r="L1606" i="27" s="1"/>
  <c r="M1606" i="27"/>
  <c r="K1607" i="27"/>
  <c r="L1607" i="27" s="1"/>
  <c r="M1607" i="27"/>
  <c r="K1608" i="27"/>
  <c r="L1608" i="27" s="1"/>
  <c r="M1608" i="27"/>
  <c r="K1609" i="27"/>
  <c r="L1609" i="27" s="1"/>
  <c r="M1609" i="27"/>
  <c r="K1610" i="27"/>
  <c r="L1610" i="27" s="1"/>
  <c r="M1610" i="27"/>
  <c r="K1611" i="27"/>
  <c r="L1611" i="27"/>
  <c r="M1611" i="27"/>
  <c r="K1612" i="27"/>
  <c r="L1612" i="27" s="1"/>
  <c r="M1612" i="27"/>
  <c r="K1613" i="27"/>
  <c r="L1613" i="27" s="1"/>
  <c r="M1613" i="27"/>
  <c r="K1614" i="27"/>
  <c r="L1614" i="27" s="1"/>
  <c r="M1614" i="27"/>
  <c r="K1615" i="27"/>
  <c r="L1615" i="27"/>
  <c r="M1615" i="27"/>
  <c r="K1616" i="27"/>
  <c r="L1616" i="27" s="1"/>
  <c r="M1616" i="27"/>
  <c r="K1617" i="27"/>
  <c r="L1617" i="27" s="1"/>
  <c r="M1617" i="27"/>
  <c r="K1618" i="27"/>
  <c r="L1618" i="27" s="1"/>
  <c r="M1618" i="27"/>
  <c r="K1619" i="27"/>
  <c r="L1619" i="27" s="1"/>
  <c r="M1619" i="27"/>
  <c r="K1620" i="27"/>
  <c r="L1620" i="27" s="1"/>
  <c r="M1620" i="27"/>
  <c r="K1621" i="27"/>
  <c r="L1621" i="27" s="1"/>
  <c r="M1621" i="27"/>
  <c r="K1622" i="27"/>
  <c r="L1622" i="27" s="1"/>
  <c r="M1622" i="27"/>
  <c r="K1623" i="27"/>
  <c r="L1623" i="27" s="1"/>
  <c r="M1623" i="27"/>
  <c r="K1624" i="27"/>
  <c r="L1624" i="27" s="1"/>
  <c r="M1624" i="27"/>
  <c r="K1625" i="27"/>
  <c r="L1625" i="27" s="1"/>
  <c r="M1625" i="27"/>
  <c r="K1626" i="27"/>
  <c r="L1626" i="27"/>
  <c r="M1626" i="27"/>
  <c r="K1627" i="27"/>
  <c r="L1627" i="27" s="1"/>
  <c r="M1627" i="27"/>
  <c r="K1628" i="27"/>
  <c r="L1628" i="27" s="1"/>
  <c r="M1628" i="27"/>
  <c r="K1629" i="27"/>
  <c r="L1629" i="27" s="1"/>
  <c r="M1629" i="27"/>
  <c r="K1630" i="27"/>
  <c r="L1630" i="27" s="1"/>
  <c r="M1630" i="27"/>
  <c r="K1631" i="27"/>
  <c r="L1631" i="27" s="1"/>
  <c r="M1631" i="27"/>
  <c r="K1632" i="27"/>
  <c r="L1632" i="27" s="1"/>
  <c r="M1632" i="27"/>
  <c r="K1633" i="27"/>
  <c r="L1633" i="27" s="1"/>
  <c r="M1633" i="27"/>
  <c r="K1634" i="27"/>
  <c r="L1634" i="27"/>
  <c r="M1634" i="27"/>
  <c r="K1635" i="27"/>
  <c r="L1635" i="27"/>
  <c r="M1635" i="27"/>
  <c r="K1636" i="27"/>
  <c r="L1636" i="27" s="1"/>
  <c r="M1636" i="27"/>
  <c r="K1637" i="27"/>
  <c r="L1637" i="27"/>
  <c r="M1637" i="27"/>
  <c r="K1638" i="27"/>
  <c r="L1638" i="27" s="1"/>
  <c r="M1638" i="27"/>
  <c r="K1639" i="27"/>
  <c r="L1639" i="27" s="1"/>
  <c r="M1639" i="27"/>
  <c r="K1640" i="27"/>
  <c r="L1640" i="27" s="1"/>
  <c r="M1640" i="27"/>
  <c r="K1641" i="27"/>
  <c r="L1641" i="27" s="1"/>
  <c r="M1641" i="27"/>
  <c r="K1642" i="27"/>
  <c r="L1642" i="27"/>
  <c r="M1642" i="27"/>
  <c r="K1643" i="27"/>
  <c r="L1643" i="27" s="1"/>
  <c r="M1643" i="27"/>
  <c r="K1644" i="27"/>
  <c r="L1644" i="27" s="1"/>
  <c r="M1644" i="27"/>
  <c r="K1645" i="27"/>
  <c r="L1645" i="27" s="1"/>
  <c r="M1645" i="27"/>
  <c r="K1646" i="27"/>
  <c r="L1646" i="27" s="1"/>
  <c r="M1646" i="27"/>
  <c r="K1647" i="27"/>
  <c r="L1647" i="27" s="1"/>
  <c r="M1647" i="27"/>
  <c r="K1648" i="27"/>
  <c r="L1648" i="27" s="1"/>
  <c r="M1648" i="27"/>
  <c r="K1649" i="27"/>
  <c r="L1649" i="27" s="1"/>
  <c r="M1649" i="27"/>
  <c r="K1650" i="27"/>
  <c r="L1650" i="27"/>
  <c r="M1650" i="27"/>
  <c r="K1651" i="27"/>
  <c r="L1651" i="27" s="1"/>
  <c r="M1651" i="27"/>
  <c r="K1652" i="27"/>
  <c r="L1652" i="27" s="1"/>
  <c r="M1652" i="27"/>
  <c r="K1653" i="27"/>
  <c r="L1653" i="27" s="1"/>
  <c r="M1653" i="27"/>
  <c r="K1654" i="27"/>
  <c r="L1654" i="27" s="1"/>
  <c r="M1654" i="27"/>
  <c r="K1655" i="27"/>
  <c r="L1655" i="27" s="1"/>
  <c r="M1655" i="27"/>
  <c r="K1656" i="27"/>
  <c r="L1656" i="27" s="1"/>
  <c r="M1656" i="27"/>
  <c r="K1657" i="27"/>
  <c r="L1657" i="27"/>
  <c r="M1657" i="27"/>
  <c r="K1658" i="27"/>
  <c r="L1658" i="27"/>
  <c r="M1658" i="27"/>
  <c r="K1659" i="27"/>
  <c r="L1659" i="27"/>
  <c r="M1659" i="27"/>
  <c r="K1660" i="27"/>
  <c r="L1660" i="27" s="1"/>
  <c r="M1660" i="27"/>
  <c r="K1661" i="27"/>
  <c r="L1661" i="27" s="1"/>
  <c r="M1661" i="27"/>
  <c r="K1662" i="27"/>
  <c r="L1662" i="27" s="1"/>
  <c r="M1662" i="27"/>
  <c r="K1663" i="27"/>
  <c r="L1663" i="27" s="1"/>
  <c r="M1663" i="27"/>
  <c r="K1664" i="27"/>
  <c r="L1664" i="27" s="1"/>
  <c r="M1664" i="27"/>
  <c r="K1665" i="27"/>
  <c r="L1665" i="27"/>
  <c r="M1665" i="27"/>
  <c r="K1666" i="27"/>
  <c r="L1666" i="27" s="1"/>
  <c r="M1666" i="27"/>
  <c r="K1667" i="27"/>
  <c r="L1667" i="27" s="1"/>
  <c r="M1667" i="27"/>
  <c r="K1668" i="27"/>
  <c r="L1668" i="27" s="1"/>
  <c r="M1668" i="27"/>
  <c r="K1669" i="27"/>
  <c r="L1669" i="27" s="1"/>
  <c r="M1669" i="27"/>
  <c r="K1670" i="27"/>
  <c r="L1670" i="27" s="1"/>
  <c r="M1670" i="27"/>
  <c r="K1671" i="27"/>
  <c r="L1671" i="27" s="1"/>
  <c r="M1671" i="27"/>
  <c r="K1672" i="27"/>
  <c r="L1672" i="27" s="1"/>
  <c r="M1672" i="27"/>
  <c r="K1673" i="27"/>
  <c r="L1673" i="27" s="1"/>
  <c r="M1673" i="27"/>
  <c r="K1674" i="27"/>
  <c r="L1674" i="27" s="1"/>
  <c r="M1674" i="27"/>
  <c r="K1675" i="27"/>
  <c r="L1675" i="27" s="1"/>
  <c r="M1675" i="27"/>
  <c r="K1676" i="27"/>
  <c r="L1676" i="27" s="1"/>
  <c r="M1676" i="27"/>
  <c r="K1677" i="27"/>
  <c r="L1677" i="27" s="1"/>
  <c r="M1677" i="27"/>
  <c r="K1678" i="27"/>
  <c r="L1678" i="27" s="1"/>
  <c r="M1678" i="27"/>
  <c r="K1679" i="27"/>
  <c r="L1679" i="27" s="1"/>
  <c r="M1679" i="27"/>
  <c r="K1680" i="27"/>
  <c r="L1680" i="27" s="1"/>
  <c r="M1680" i="27"/>
  <c r="K1681" i="27"/>
  <c r="L1681" i="27" s="1"/>
  <c r="M1681" i="27"/>
  <c r="K1682" i="27"/>
  <c r="L1682" i="27" s="1"/>
  <c r="M1682" i="27"/>
  <c r="K1683" i="27"/>
  <c r="L1683" i="27" s="1"/>
  <c r="M1683" i="27"/>
  <c r="K1684" i="27"/>
  <c r="L1684" i="27" s="1"/>
  <c r="M1684" i="27"/>
  <c r="K1685" i="27"/>
  <c r="L1685" i="27"/>
  <c r="M1685" i="27"/>
  <c r="K1686" i="27"/>
  <c r="L1686" i="27" s="1"/>
  <c r="M1686" i="27"/>
  <c r="K1687" i="27"/>
  <c r="L1687" i="27" s="1"/>
  <c r="M1687" i="27"/>
  <c r="K1688" i="27"/>
  <c r="L1688" i="27" s="1"/>
  <c r="M1688" i="27"/>
  <c r="K1689" i="27"/>
  <c r="L1689" i="27" s="1"/>
  <c r="M1689" i="27"/>
  <c r="K1690" i="27"/>
  <c r="L1690" i="27" s="1"/>
  <c r="M1690" i="27"/>
  <c r="K1691" i="27"/>
  <c r="L1691" i="27" s="1"/>
  <c r="M1691" i="27"/>
  <c r="K1692" i="27"/>
  <c r="L1692" i="27" s="1"/>
  <c r="M1692" i="27"/>
  <c r="K1693" i="27"/>
  <c r="L1693" i="27" s="1"/>
  <c r="M1693" i="27"/>
  <c r="K1694" i="27"/>
  <c r="L1694" i="27" s="1"/>
  <c r="M1694" i="27"/>
  <c r="K1695" i="27"/>
  <c r="L1695" i="27" s="1"/>
  <c r="M1695" i="27"/>
  <c r="K1696" i="27"/>
  <c r="L1696" i="27" s="1"/>
  <c r="M1696" i="27"/>
  <c r="K1697" i="27"/>
  <c r="L1697" i="27" s="1"/>
  <c r="M1697" i="27"/>
  <c r="K1698" i="27"/>
  <c r="L1698" i="27" s="1"/>
  <c r="M1698" i="27"/>
  <c r="K1699" i="27"/>
  <c r="L1699" i="27" s="1"/>
  <c r="M1699" i="27"/>
  <c r="K1700" i="27"/>
  <c r="L1700" i="27" s="1"/>
  <c r="M1700" i="27"/>
  <c r="K1701" i="27"/>
  <c r="L1701" i="27" s="1"/>
  <c r="M1701" i="27"/>
  <c r="K1702" i="27"/>
  <c r="L1702" i="27" s="1"/>
  <c r="M1702" i="27"/>
  <c r="K1703" i="27"/>
  <c r="L1703" i="27" s="1"/>
  <c r="M1703" i="27"/>
  <c r="K1704" i="27"/>
  <c r="L1704" i="27" s="1"/>
  <c r="M1704" i="27"/>
  <c r="K1705" i="27"/>
  <c r="L1705" i="27" s="1"/>
  <c r="M1705" i="27"/>
  <c r="K1706" i="27"/>
  <c r="L1706" i="27" s="1"/>
  <c r="M1706" i="27"/>
  <c r="K1707" i="27"/>
  <c r="L1707" i="27" s="1"/>
  <c r="M1707" i="27"/>
  <c r="K1708" i="27"/>
  <c r="L1708" i="27"/>
  <c r="M1708" i="27"/>
  <c r="K1709" i="27"/>
  <c r="L1709" i="27" s="1"/>
  <c r="M1709" i="27"/>
  <c r="K1710" i="27"/>
  <c r="L1710" i="27" s="1"/>
  <c r="M1710" i="27"/>
  <c r="K1711" i="27"/>
  <c r="L1711" i="27" s="1"/>
  <c r="M1711" i="27"/>
  <c r="K1712" i="27"/>
  <c r="L1712" i="27" s="1"/>
  <c r="M1712" i="27"/>
  <c r="K1713" i="27"/>
  <c r="L1713" i="27"/>
  <c r="M1713" i="27"/>
  <c r="K1714" i="27"/>
  <c r="L1714" i="27" s="1"/>
  <c r="M1714" i="27"/>
  <c r="K1715" i="27"/>
  <c r="L1715" i="27" s="1"/>
  <c r="M1715" i="27"/>
  <c r="K1716" i="27"/>
  <c r="L1716" i="27" s="1"/>
  <c r="M1716" i="27"/>
  <c r="K1717" i="27"/>
  <c r="L1717" i="27" s="1"/>
  <c r="M1717" i="27"/>
  <c r="K1718" i="27"/>
  <c r="L1718" i="27" s="1"/>
  <c r="M1718" i="27"/>
  <c r="K1719" i="27"/>
  <c r="L1719" i="27" s="1"/>
  <c r="M1719" i="27"/>
  <c r="K1720" i="27"/>
  <c r="L1720" i="27"/>
  <c r="M1720" i="27"/>
  <c r="K1721" i="27"/>
  <c r="L1721" i="27" s="1"/>
  <c r="M1721" i="27"/>
  <c r="K1722" i="27"/>
  <c r="L1722" i="27" s="1"/>
  <c r="M1722" i="27"/>
  <c r="K1723" i="27"/>
  <c r="L1723" i="27" s="1"/>
  <c r="M1723" i="27"/>
  <c r="K1724" i="27"/>
  <c r="L1724" i="27" s="1"/>
  <c r="M1724" i="27"/>
  <c r="K1725" i="27"/>
  <c r="L1725" i="27" s="1"/>
  <c r="M1725" i="27"/>
  <c r="K1726" i="27"/>
  <c r="L1726" i="27" s="1"/>
  <c r="M1726" i="27"/>
  <c r="K1727" i="27"/>
  <c r="L1727" i="27" s="1"/>
  <c r="M1727" i="27"/>
  <c r="K1728" i="27"/>
  <c r="L1728" i="27" s="1"/>
  <c r="M1728" i="27"/>
  <c r="K1729" i="27"/>
  <c r="L1729" i="27"/>
  <c r="M1729" i="27"/>
  <c r="K1730" i="27"/>
  <c r="L1730" i="27" s="1"/>
  <c r="M1730" i="27"/>
  <c r="K1731" i="27"/>
  <c r="L1731" i="27" s="1"/>
  <c r="M1731" i="27"/>
  <c r="K1732" i="27"/>
  <c r="L1732" i="27" s="1"/>
  <c r="M1732" i="27"/>
  <c r="K1733" i="27"/>
  <c r="L1733" i="27" s="1"/>
  <c r="M1733" i="27"/>
  <c r="K1734" i="27"/>
  <c r="L1734" i="27" s="1"/>
  <c r="M1734" i="27"/>
  <c r="K1735" i="27"/>
  <c r="L1735" i="27" s="1"/>
  <c r="M1735" i="27"/>
  <c r="K1736" i="27"/>
  <c r="L1736" i="27" s="1"/>
  <c r="M1736" i="27"/>
  <c r="K1737" i="27"/>
  <c r="L1737" i="27" s="1"/>
  <c r="M1737" i="27"/>
  <c r="K1738" i="27"/>
  <c r="L1738" i="27" s="1"/>
  <c r="M1738" i="27"/>
  <c r="K1739" i="27"/>
  <c r="L1739" i="27" s="1"/>
  <c r="M1739" i="27"/>
  <c r="K1740" i="27"/>
  <c r="L1740" i="27" s="1"/>
  <c r="M1740" i="27"/>
  <c r="K1741" i="27"/>
  <c r="L1741" i="27"/>
  <c r="M1741" i="27"/>
  <c r="K1742" i="27"/>
  <c r="L1742" i="27" s="1"/>
  <c r="M1742" i="27"/>
  <c r="K1743" i="27"/>
  <c r="L1743" i="27" s="1"/>
  <c r="M1743" i="27"/>
  <c r="K1744" i="27"/>
  <c r="L1744" i="27" s="1"/>
  <c r="M1744" i="27"/>
  <c r="K1745" i="27"/>
  <c r="L1745" i="27" s="1"/>
  <c r="M1745" i="27"/>
  <c r="K1746" i="27"/>
  <c r="L1746" i="27" s="1"/>
  <c r="M1746" i="27"/>
  <c r="K1747" i="27"/>
  <c r="L1747" i="27" s="1"/>
  <c r="M1747" i="27"/>
  <c r="K1748" i="27"/>
  <c r="L1748" i="27" s="1"/>
  <c r="M1748" i="27"/>
  <c r="K1749" i="27"/>
  <c r="L1749" i="27" s="1"/>
  <c r="M1749" i="27"/>
  <c r="K1750" i="27"/>
  <c r="L1750" i="27" s="1"/>
  <c r="M1750" i="27"/>
  <c r="K1751" i="27"/>
  <c r="L1751" i="27" s="1"/>
  <c r="M1751" i="27"/>
  <c r="K1752" i="27"/>
  <c r="L1752" i="27" s="1"/>
  <c r="M1752" i="27"/>
  <c r="K1753" i="27"/>
  <c r="L1753" i="27"/>
  <c r="M1753" i="27"/>
  <c r="K1754" i="27"/>
  <c r="L1754" i="27" s="1"/>
  <c r="M1754" i="27"/>
  <c r="K1755" i="27"/>
  <c r="L1755" i="27" s="1"/>
  <c r="M1755" i="27"/>
  <c r="K1756" i="27"/>
  <c r="L1756" i="27" s="1"/>
  <c r="M1756" i="27"/>
  <c r="K1757" i="27"/>
  <c r="L1757" i="27" s="1"/>
  <c r="M1757" i="27"/>
  <c r="K1758" i="27"/>
  <c r="L1758" i="27" s="1"/>
  <c r="M1758" i="27"/>
  <c r="K1759" i="27"/>
  <c r="L1759" i="27" s="1"/>
  <c r="M1759" i="27"/>
  <c r="K1760" i="27"/>
  <c r="L1760" i="27" s="1"/>
  <c r="M1760" i="27"/>
  <c r="K1761" i="27"/>
  <c r="L1761" i="27" s="1"/>
  <c r="M1761" i="27"/>
  <c r="K1762" i="27"/>
  <c r="L1762" i="27" s="1"/>
  <c r="M1762" i="27"/>
  <c r="K1763" i="27"/>
  <c r="L1763" i="27" s="1"/>
  <c r="M1763" i="27"/>
  <c r="K1764" i="27"/>
  <c r="L1764" i="27" s="1"/>
  <c r="M1764" i="27"/>
  <c r="K1765" i="27"/>
  <c r="L1765" i="27" s="1"/>
  <c r="M1765" i="27"/>
  <c r="K1766" i="27"/>
  <c r="L1766" i="27" s="1"/>
  <c r="M1766" i="27"/>
  <c r="K1767" i="27"/>
  <c r="L1767" i="27" s="1"/>
  <c r="M1767" i="27"/>
  <c r="K1768" i="27"/>
  <c r="L1768" i="27"/>
  <c r="M1768" i="27"/>
  <c r="K1769" i="27"/>
  <c r="L1769" i="27" s="1"/>
  <c r="M1769" i="27"/>
  <c r="K1770" i="27"/>
  <c r="L1770" i="27" s="1"/>
  <c r="M1770" i="27"/>
  <c r="K1771" i="27"/>
  <c r="L1771" i="27" s="1"/>
  <c r="M1771" i="27"/>
  <c r="K1772" i="27"/>
  <c r="L1772" i="27" s="1"/>
  <c r="M1772" i="27"/>
  <c r="K1773" i="27"/>
  <c r="L1773" i="27" s="1"/>
  <c r="M1773" i="27"/>
  <c r="K1774" i="27"/>
  <c r="L1774" i="27" s="1"/>
  <c r="M1774" i="27"/>
  <c r="K1775" i="27"/>
  <c r="L1775" i="27" s="1"/>
  <c r="M1775" i="27"/>
  <c r="K1776" i="27"/>
  <c r="L1776" i="27" s="1"/>
  <c r="M1776" i="27"/>
  <c r="K1777" i="27"/>
  <c r="L1777" i="27" s="1"/>
  <c r="M1777" i="27"/>
  <c r="K1778" i="27"/>
  <c r="L1778" i="27" s="1"/>
  <c r="M1778" i="27"/>
  <c r="K1779" i="27"/>
  <c r="L1779" i="27" s="1"/>
  <c r="M1779" i="27"/>
  <c r="K1780" i="27"/>
  <c r="L1780" i="27" s="1"/>
  <c r="M1780" i="27"/>
  <c r="K1781" i="27"/>
  <c r="L1781" i="27"/>
  <c r="M1781" i="27"/>
  <c r="K1782" i="27"/>
  <c r="L1782" i="27" s="1"/>
  <c r="M1782" i="27"/>
  <c r="K1783" i="27"/>
  <c r="L1783" i="27" s="1"/>
  <c r="M1783" i="27"/>
  <c r="K1784" i="27"/>
  <c r="L1784" i="27" s="1"/>
  <c r="M1784" i="27"/>
  <c r="K1785" i="27"/>
  <c r="L1785" i="27" s="1"/>
  <c r="M1785" i="27"/>
  <c r="K1786" i="27"/>
  <c r="L1786" i="27" s="1"/>
  <c r="M1786" i="27"/>
  <c r="K1787" i="27"/>
  <c r="L1787" i="27" s="1"/>
  <c r="M1787" i="27"/>
  <c r="K1788" i="27"/>
  <c r="L1788" i="27" s="1"/>
  <c r="M1788" i="27"/>
  <c r="K1789" i="27"/>
  <c r="L1789" i="27"/>
  <c r="M1789" i="27"/>
  <c r="K1790" i="27"/>
  <c r="L1790" i="27" s="1"/>
  <c r="M1790" i="27"/>
  <c r="K1791" i="27"/>
  <c r="L1791" i="27" s="1"/>
  <c r="M1791" i="27"/>
  <c r="K1792" i="27"/>
  <c r="L1792" i="27"/>
  <c r="M1792" i="27"/>
  <c r="K1793" i="27"/>
  <c r="L1793" i="27" s="1"/>
  <c r="M1793" i="27"/>
  <c r="K1794" i="27"/>
  <c r="L1794" i="27" s="1"/>
  <c r="M1794" i="27"/>
  <c r="K1795" i="27"/>
  <c r="L1795" i="27" s="1"/>
  <c r="M1795" i="27"/>
  <c r="K1796" i="27"/>
  <c r="L1796" i="27" s="1"/>
  <c r="M1796" i="27"/>
  <c r="K1797" i="27"/>
  <c r="L1797" i="27" s="1"/>
  <c r="M1797" i="27"/>
  <c r="K1798" i="27"/>
  <c r="L1798" i="27" s="1"/>
  <c r="M1798" i="27"/>
  <c r="K1799" i="27"/>
  <c r="L1799" i="27" s="1"/>
  <c r="M1799" i="27"/>
  <c r="K1800" i="27"/>
  <c r="L1800" i="27" s="1"/>
  <c r="M1800" i="27"/>
  <c r="K1801" i="27"/>
  <c r="L1801" i="27" s="1"/>
  <c r="M1801" i="27"/>
  <c r="K1802" i="27"/>
  <c r="L1802" i="27" s="1"/>
  <c r="M1802" i="27"/>
  <c r="K1803" i="27"/>
  <c r="L1803" i="27" s="1"/>
  <c r="M1803" i="27"/>
  <c r="K1804" i="27"/>
  <c r="L1804" i="27" s="1"/>
  <c r="M1804" i="27"/>
  <c r="K1805" i="27"/>
  <c r="L1805" i="27"/>
  <c r="M1805" i="27"/>
  <c r="K1806" i="27"/>
  <c r="L1806" i="27" s="1"/>
  <c r="M1806" i="27"/>
  <c r="K1807" i="27"/>
  <c r="L1807" i="27" s="1"/>
  <c r="M1807" i="27"/>
  <c r="K1808" i="27"/>
  <c r="L1808" i="27" s="1"/>
  <c r="M1808" i="27"/>
  <c r="K1809" i="27"/>
  <c r="L1809" i="27" s="1"/>
  <c r="M1809" i="27"/>
  <c r="K1810" i="27"/>
  <c r="L1810" i="27" s="1"/>
  <c r="M1810" i="27"/>
  <c r="K1811" i="27"/>
  <c r="L1811" i="27" s="1"/>
  <c r="M1811" i="27"/>
  <c r="K1812" i="27"/>
  <c r="L1812" i="27" s="1"/>
  <c r="M1812" i="27"/>
  <c r="K1813" i="27"/>
  <c r="L1813" i="27"/>
  <c r="M1813" i="27"/>
  <c r="K1814" i="27"/>
  <c r="L1814" i="27" s="1"/>
  <c r="M1814" i="27"/>
  <c r="K1815" i="27"/>
  <c r="L1815" i="27" s="1"/>
  <c r="M1815" i="27"/>
  <c r="K1816" i="27"/>
  <c r="L1816" i="27"/>
  <c r="M1816" i="27"/>
  <c r="K1817" i="27"/>
  <c r="L1817" i="27" s="1"/>
  <c r="M1817" i="27"/>
  <c r="K1818" i="27"/>
  <c r="L1818" i="27" s="1"/>
  <c r="M1818" i="27"/>
  <c r="K1819" i="27"/>
  <c r="L1819" i="27" s="1"/>
  <c r="M1819" i="27"/>
  <c r="K1820" i="27"/>
  <c r="L1820" i="27" s="1"/>
  <c r="M1820" i="27"/>
  <c r="K1821" i="27"/>
  <c r="L1821" i="27" s="1"/>
  <c r="M1821" i="27"/>
  <c r="K1822" i="27"/>
  <c r="L1822" i="27" s="1"/>
  <c r="M1822" i="27"/>
  <c r="K1823" i="27"/>
  <c r="L1823" i="27" s="1"/>
  <c r="M1823" i="27"/>
  <c r="K1824" i="27"/>
  <c r="L1824" i="27" s="1"/>
  <c r="M1824" i="27"/>
  <c r="K1825" i="27"/>
  <c r="L1825" i="27"/>
  <c r="M1825" i="27"/>
  <c r="K1826" i="27"/>
  <c r="L1826" i="27" s="1"/>
  <c r="M1826" i="27"/>
  <c r="K1827" i="27"/>
  <c r="L1827" i="27" s="1"/>
  <c r="M1827" i="27"/>
  <c r="K1828" i="27"/>
  <c r="L1828" i="27" s="1"/>
  <c r="M1828" i="27"/>
  <c r="K1829" i="27"/>
  <c r="L1829" i="27" s="1"/>
  <c r="M1829" i="27"/>
  <c r="K1830" i="27"/>
  <c r="L1830" i="27" s="1"/>
  <c r="M1830" i="27"/>
  <c r="K1831" i="27"/>
  <c r="L1831" i="27" s="1"/>
  <c r="M1831" i="27"/>
  <c r="K1832" i="27"/>
  <c r="L1832" i="27" s="1"/>
  <c r="M1832" i="27"/>
  <c r="K1833" i="27"/>
  <c r="L1833" i="27" s="1"/>
  <c r="M1833" i="27"/>
  <c r="K1834" i="27"/>
  <c r="L1834" i="27" s="1"/>
  <c r="M1834" i="27"/>
  <c r="K1835" i="27"/>
  <c r="L1835" i="27" s="1"/>
  <c r="M1835" i="27"/>
  <c r="K1836" i="27"/>
  <c r="L1836" i="27" s="1"/>
  <c r="M1836" i="27"/>
  <c r="K1837" i="27"/>
  <c r="L1837" i="27" s="1"/>
  <c r="M1837" i="27"/>
  <c r="K1838" i="27"/>
  <c r="L1838" i="27" s="1"/>
  <c r="M1838" i="27"/>
  <c r="K1839" i="27"/>
  <c r="L1839" i="27" s="1"/>
  <c r="M1839" i="27"/>
  <c r="K1840" i="27"/>
  <c r="L1840" i="27"/>
  <c r="M1840" i="27"/>
  <c r="K1841" i="27"/>
  <c r="L1841" i="27" s="1"/>
  <c r="M1841" i="27"/>
  <c r="K1842" i="27"/>
  <c r="L1842" i="27" s="1"/>
  <c r="M1842" i="27"/>
  <c r="K1843" i="27"/>
  <c r="L1843" i="27" s="1"/>
  <c r="M1843" i="27"/>
  <c r="K1844" i="27"/>
  <c r="L1844" i="27" s="1"/>
  <c r="M1844" i="27"/>
  <c r="K1845" i="27"/>
  <c r="L1845" i="27" s="1"/>
  <c r="M1845" i="27"/>
  <c r="K1846" i="27"/>
  <c r="L1846" i="27" s="1"/>
  <c r="M1846" i="27"/>
  <c r="K1847" i="27"/>
  <c r="L1847" i="27" s="1"/>
  <c r="M1847" i="27"/>
  <c r="K1848" i="27"/>
  <c r="L1848" i="27" s="1"/>
  <c r="M1848" i="27"/>
  <c r="K1849" i="27"/>
  <c r="L1849" i="27" s="1"/>
  <c r="M1849" i="27"/>
  <c r="K1850" i="27"/>
  <c r="L1850" i="27" s="1"/>
  <c r="M1850" i="27"/>
  <c r="K1851" i="27"/>
  <c r="L1851" i="27" s="1"/>
  <c r="M1851" i="27"/>
  <c r="K1852" i="27"/>
  <c r="L1852" i="27"/>
  <c r="M1852" i="27"/>
  <c r="K1853" i="27"/>
  <c r="L1853" i="27" s="1"/>
  <c r="M1853" i="27"/>
  <c r="K1854" i="27"/>
  <c r="L1854" i="27" s="1"/>
  <c r="M1854" i="27"/>
  <c r="K1855" i="27"/>
  <c r="L1855" i="27" s="1"/>
  <c r="M1855" i="27"/>
  <c r="K1856" i="27"/>
  <c r="L1856" i="27" s="1"/>
  <c r="M1856" i="27"/>
  <c r="K1857" i="27"/>
  <c r="L1857" i="27"/>
  <c r="M1857" i="27"/>
  <c r="K1858" i="27"/>
  <c r="L1858" i="27" s="1"/>
  <c r="M1858" i="27"/>
  <c r="K1859" i="27"/>
  <c r="L1859" i="27" s="1"/>
  <c r="M1859" i="27"/>
  <c r="K1860" i="27"/>
  <c r="L1860" i="27" s="1"/>
  <c r="M1860" i="27"/>
  <c r="K1861" i="27"/>
  <c r="L1861" i="27" s="1"/>
  <c r="M1861" i="27"/>
  <c r="K1862" i="27"/>
  <c r="L1862" i="27" s="1"/>
  <c r="M1862" i="27"/>
  <c r="K1863" i="27"/>
  <c r="L1863" i="27" s="1"/>
  <c r="M1863" i="27"/>
  <c r="K1864" i="27"/>
  <c r="L1864" i="27" s="1"/>
  <c r="M1864" i="27"/>
  <c r="K1865" i="27"/>
  <c r="L1865" i="27"/>
  <c r="M1865" i="27"/>
  <c r="K1866" i="27"/>
  <c r="L1866" i="27" s="1"/>
  <c r="M1866" i="27"/>
  <c r="K1867" i="27"/>
  <c r="L1867" i="27" s="1"/>
  <c r="M1867" i="27"/>
  <c r="K1868" i="27"/>
  <c r="L1868" i="27" s="1"/>
  <c r="M1868" i="27"/>
  <c r="K1869" i="27"/>
  <c r="L1869" i="27" s="1"/>
  <c r="M1869" i="27"/>
  <c r="K1870" i="27"/>
  <c r="L1870" i="27" s="1"/>
  <c r="M1870" i="27"/>
  <c r="K1871" i="27"/>
  <c r="L1871" i="27" s="1"/>
  <c r="M1871" i="27"/>
  <c r="K1872" i="27"/>
  <c r="L1872" i="27" s="1"/>
  <c r="M1872" i="27"/>
  <c r="K1873" i="27"/>
  <c r="L1873" i="27"/>
  <c r="M1873" i="27"/>
  <c r="K1874" i="27"/>
  <c r="L1874" i="27" s="1"/>
  <c r="M1874" i="27"/>
  <c r="K1875" i="27"/>
  <c r="L1875" i="27" s="1"/>
  <c r="M1875" i="27"/>
  <c r="K1876" i="27"/>
  <c r="L1876" i="27"/>
  <c r="M1876" i="27"/>
  <c r="K1877" i="27"/>
  <c r="L1877" i="27"/>
  <c r="M1877" i="27"/>
  <c r="K1878" i="27"/>
  <c r="L1878" i="27" s="1"/>
  <c r="M1878" i="27"/>
  <c r="K1879" i="27"/>
  <c r="L1879" i="27" s="1"/>
  <c r="M1879" i="27"/>
  <c r="K1880" i="27"/>
  <c r="L1880" i="27" s="1"/>
  <c r="M1880" i="27"/>
  <c r="K1881" i="27"/>
  <c r="L1881" i="27"/>
  <c r="M1881" i="27"/>
  <c r="K1882" i="27"/>
  <c r="L1882" i="27" s="1"/>
  <c r="M1882" i="27"/>
  <c r="K1883" i="27"/>
  <c r="L1883" i="27" s="1"/>
  <c r="M1883" i="27"/>
  <c r="K1884" i="27"/>
  <c r="L1884" i="27" s="1"/>
  <c r="M1884" i="27"/>
  <c r="K1885" i="27"/>
  <c r="L1885" i="27" s="1"/>
  <c r="M1885" i="27"/>
  <c r="K1886" i="27"/>
  <c r="L1886" i="27" s="1"/>
  <c r="M1886" i="27"/>
  <c r="K1887" i="27"/>
  <c r="L1887" i="27" s="1"/>
  <c r="M1887" i="27"/>
  <c r="K1888" i="27"/>
  <c r="L1888" i="27" s="1"/>
  <c r="M1888" i="27"/>
  <c r="K1889" i="27"/>
  <c r="L1889" i="27" s="1"/>
  <c r="M1889" i="27"/>
  <c r="K1890" i="27"/>
  <c r="L1890" i="27" s="1"/>
  <c r="M1890" i="27"/>
  <c r="K1891" i="27"/>
  <c r="L1891" i="27" s="1"/>
  <c r="M1891" i="27"/>
  <c r="K1892" i="27"/>
  <c r="L1892" i="27" s="1"/>
  <c r="M1892" i="27"/>
  <c r="K1893" i="27"/>
  <c r="L1893" i="27" s="1"/>
  <c r="M1893" i="27"/>
  <c r="K1894" i="27"/>
  <c r="L1894" i="27" s="1"/>
  <c r="M1894" i="27"/>
  <c r="K1895" i="27"/>
  <c r="L1895" i="27" s="1"/>
  <c r="M1895" i="27"/>
  <c r="K1896" i="27"/>
  <c r="L1896" i="27" s="1"/>
  <c r="M1896" i="27"/>
  <c r="K1897" i="27"/>
  <c r="L1897" i="27"/>
  <c r="M1897" i="27"/>
  <c r="K1898" i="27"/>
  <c r="L1898" i="27" s="1"/>
  <c r="M1898" i="27"/>
  <c r="K1899" i="27"/>
  <c r="L1899" i="27" s="1"/>
  <c r="M1899" i="27"/>
  <c r="K1900" i="27"/>
  <c r="L1900" i="27" s="1"/>
  <c r="M1900" i="27"/>
  <c r="K1901" i="27"/>
  <c r="L1901" i="27" s="1"/>
  <c r="M1901" i="27"/>
  <c r="K1902" i="27"/>
  <c r="L1902" i="27" s="1"/>
  <c r="M1902" i="27"/>
  <c r="K1903" i="27"/>
  <c r="L1903" i="27" s="1"/>
  <c r="M1903" i="27"/>
  <c r="K1904" i="27"/>
  <c r="L1904" i="27"/>
  <c r="M1904" i="27"/>
  <c r="K1905" i="27"/>
  <c r="L1905" i="27"/>
  <c r="M1905" i="27"/>
  <c r="K1906" i="27"/>
  <c r="L1906" i="27" s="1"/>
  <c r="M1906" i="27"/>
  <c r="K1907" i="27"/>
  <c r="L1907" i="27" s="1"/>
  <c r="M1907" i="27"/>
  <c r="K1908" i="27"/>
  <c r="L1908" i="27"/>
  <c r="M1908" i="27"/>
  <c r="K1909" i="27"/>
  <c r="L1909" i="27" s="1"/>
  <c r="M1909" i="27"/>
  <c r="K1910" i="27"/>
  <c r="L1910" i="27" s="1"/>
  <c r="M1910" i="27"/>
  <c r="K1911" i="27"/>
  <c r="L1911" i="27" s="1"/>
  <c r="M1911" i="27"/>
  <c r="K1912" i="27"/>
  <c r="L1912" i="27" s="1"/>
  <c r="M1912" i="27"/>
  <c r="K1913" i="27"/>
  <c r="L1913" i="27" s="1"/>
  <c r="M1913" i="27"/>
  <c r="K1914" i="27"/>
  <c r="L1914" i="27" s="1"/>
  <c r="M1914" i="27"/>
  <c r="K1915" i="27"/>
  <c r="L1915" i="27"/>
  <c r="M1915" i="27"/>
  <c r="K1916" i="27"/>
  <c r="L1916" i="27" s="1"/>
  <c r="M1916" i="27"/>
  <c r="K1917" i="27"/>
  <c r="L1917" i="27" s="1"/>
  <c r="M1917" i="27"/>
  <c r="K1918" i="27"/>
  <c r="L1918" i="27" s="1"/>
  <c r="M1918" i="27"/>
  <c r="K1919" i="27"/>
  <c r="L1919" i="27" s="1"/>
  <c r="M1919" i="27"/>
  <c r="K1920" i="27"/>
  <c r="L1920" i="27" s="1"/>
  <c r="M1920" i="27"/>
  <c r="K1921" i="27"/>
  <c r="L1921" i="27" s="1"/>
  <c r="M1921" i="27"/>
  <c r="K1922" i="27"/>
  <c r="L1922" i="27" s="1"/>
  <c r="M1922" i="27"/>
  <c r="K1923" i="27"/>
  <c r="L1923" i="27" s="1"/>
  <c r="M1923" i="27"/>
  <c r="K1924" i="27"/>
  <c r="L1924" i="27" s="1"/>
  <c r="M1924" i="27"/>
  <c r="K1925" i="27"/>
  <c r="L1925" i="27" s="1"/>
  <c r="M1925" i="27"/>
  <c r="K1926" i="27"/>
  <c r="L1926" i="27" s="1"/>
  <c r="M1926" i="27"/>
  <c r="K1927" i="27"/>
  <c r="L1927" i="27" s="1"/>
  <c r="M1927" i="27"/>
  <c r="K1928" i="27"/>
  <c r="L1928" i="27" s="1"/>
  <c r="M1928" i="27"/>
  <c r="K1929" i="27"/>
  <c r="L1929" i="27"/>
  <c r="M1929" i="27"/>
  <c r="K1930" i="27"/>
  <c r="L1930" i="27" s="1"/>
  <c r="M1930" i="27"/>
  <c r="K1931" i="27"/>
  <c r="L1931" i="27" s="1"/>
  <c r="M1931" i="27"/>
  <c r="K1932" i="27"/>
  <c r="L1932" i="27" s="1"/>
  <c r="M1932" i="27"/>
  <c r="K1933" i="27"/>
  <c r="L1933" i="27" s="1"/>
  <c r="M1933" i="27"/>
  <c r="K1934" i="27"/>
  <c r="L1934" i="27"/>
  <c r="M1934" i="27"/>
  <c r="K1935" i="27"/>
  <c r="L1935" i="27" s="1"/>
  <c r="M1935" i="27"/>
  <c r="K1936" i="27"/>
  <c r="L1936" i="27" s="1"/>
  <c r="M1936" i="27"/>
  <c r="K1937" i="27"/>
  <c r="L1937" i="27" s="1"/>
  <c r="M1937" i="27"/>
  <c r="K1938" i="27"/>
  <c r="L1938" i="27"/>
  <c r="M1938" i="27"/>
  <c r="K1939" i="27"/>
  <c r="L1939" i="27" s="1"/>
  <c r="M1939" i="27"/>
  <c r="K1940" i="27"/>
  <c r="L1940" i="27" s="1"/>
  <c r="M1940" i="27"/>
  <c r="K1941" i="27"/>
  <c r="L1941" i="27" s="1"/>
  <c r="M1941" i="27"/>
  <c r="K1942" i="27"/>
  <c r="L1942" i="27"/>
  <c r="M1942" i="27"/>
  <c r="K1943" i="27"/>
  <c r="L1943" i="27"/>
  <c r="M1943" i="27"/>
  <c r="K1944" i="27"/>
  <c r="L1944" i="27" s="1"/>
  <c r="M1944" i="27"/>
  <c r="K1945" i="27"/>
  <c r="L1945" i="27" s="1"/>
  <c r="M1945" i="27"/>
  <c r="K1946" i="27"/>
  <c r="L1946" i="27" s="1"/>
  <c r="M1946" i="27"/>
  <c r="K1947" i="27"/>
  <c r="L1947" i="27"/>
  <c r="M1947" i="27"/>
  <c r="K1948" i="27"/>
  <c r="L1948" i="27" s="1"/>
  <c r="M1948" i="27"/>
  <c r="K1949" i="27"/>
  <c r="L1949" i="27"/>
  <c r="M1949" i="27"/>
  <c r="K1950" i="27"/>
  <c r="L1950" i="27" s="1"/>
  <c r="M1950" i="27"/>
  <c r="K1951" i="27"/>
  <c r="L1951" i="27"/>
  <c r="M1951" i="27"/>
  <c r="K1952" i="27"/>
  <c r="L1952" i="27" s="1"/>
  <c r="M1952" i="27"/>
  <c r="K1953" i="27"/>
  <c r="L1953" i="27" s="1"/>
  <c r="M1953" i="27"/>
  <c r="K1954" i="27"/>
  <c r="L1954" i="27"/>
  <c r="M1954" i="27"/>
  <c r="K1955" i="27"/>
  <c r="L1955" i="27" s="1"/>
  <c r="M1955" i="27"/>
  <c r="K1956" i="27"/>
  <c r="L1956" i="27" s="1"/>
  <c r="M1956" i="27"/>
  <c r="K1957" i="27"/>
  <c r="L1957" i="27" s="1"/>
  <c r="M1957" i="27"/>
  <c r="K1958" i="27"/>
  <c r="L1958" i="27" s="1"/>
  <c r="M1958" i="27"/>
  <c r="K1959" i="27"/>
  <c r="L1959" i="27" s="1"/>
  <c r="M1959" i="27"/>
  <c r="K1960" i="27"/>
  <c r="L1960" i="27" s="1"/>
  <c r="M1960" i="27"/>
  <c r="K1961" i="27"/>
  <c r="L1961" i="27"/>
  <c r="M1961" i="27"/>
  <c r="K1962" i="27"/>
  <c r="L1962" i="27" s="1"/>
  <c r="M1962" i="27"/>
  <c r="K1963" i="27"/>
  <c r="L1963" i="27"/>
  <c r="M1963" i="27"/>
  <c r="K1964" i="27"/>
  <c r="L1964" i="27" s="1"/>
  <c r="M1964" i="27"/>
  <c r="K1965" i="27"/>
  <c r="L1965" i="27" s="1"/>
  <c r="M1965" i="27"/>
  <c r="K1966" i="27"/>
  <c r="L1966" i="27"/>
  <c r="M1966" i="27"/>
  <c r="K1967" i="27"/>
  <c r="L1967" i="27" s="1"/>
  <c r="M1967" i="27"/>
  <c r="K1968" i="27"/>
  <c r="L1968" i="27" s="1"/>
  <c r="M1968" i="27"/>
  <c r="K1969" i="27"/>
  <c r="L1969" i="27" s="1"/>
  <c r="M1969" i="27"/>
  <c r="K1970" i="27"/>
  <c r="L1970" i="27" s="1"/>
  <c r="M1970" i="27"/>
  <c r="K1971" i="27"/>
  <c r="L1971" i="27" s="1"/>
  <c r="M1971" i="27"/>
  <c r="K1972" i="27"/>
  <c r="L1972" i="27" s="1"/>
  <c r="M1972" i="27"/>
  <c r="K1973" i="27"/>
  <c r="L1973" i="27"/>
  <c r="M1973" i="27"/>
  <c r="K1974" i="27"/>
  <c r="L1974" i="27" s="1"/>
  <c r="M1974" i="27"/>
  <c r="K1975" i="27"/>
  <c r="L1975" i="27"/>
  <c r="M1975" i="27"/>
  <c r="K1976" i="27"/>
  <c r="L1976" i="27" s="1"/>
  <c r="M1976" i="27"/>
  <c r="K1977" i="27"/>
  <c r="L1977" i="27"/>
  <c r="M1977" i="27"/>
  <c r="K1978" i="27"/>
  <c r="L1978" i="27" s="1"/>
  <c r="M1978" i="27"/>
  <c r="K1979" i="27"/>
  <c r="L1979" i="27"/>
  <c r="M1979" i="27"/>
  <c r="K1980" i="27"/>
  <c r="L1980" i="27" s="1"/>
  <c r="M1980" i="27"/>
  <c r="K1981" i="27"/>
  <c r="L1981" i="27" s="1"/>
  <c r="M1981" i="27"/>
  <c r="K1982" i="27"/>
  <c r="L1982" i="27"/>
  <c r="M1982" i="27"/>
  <c r="K1983" i="27"/>
  <c r="L1983" i="27" s="1"/>
  <c r="M1983" i="27"/>
  <c r="K1984" i="27"/>
  <c r="L1984" i="27" s="1"/>
  <c r="M1984" i="27"/>
  <c r="K1985" i="27"/>
  <c r="L1985" i="27"/>
  <c r="M1985" i="27"/>
  <c r="K1986" i="27"/>
  <c r="L1986" i="27" s="1"/>
  <c r="M1986" i="27"/>
  <c r="K1987" i="27"/>
  <c r="L1987" i="27"/>
  <c r="M1987" i="27"/>
  <c r="K1988" i="27"/>
  <c r="L1988" i="27" s="1"/>
  <c r="M1988" i="27"/>
  <c r="K1989" i="27"/>
  <c r="L1989" i="27"/>
  <c r="M1989" i="27"/>
  <c r="K1990" i="27"/>
  <c r="L1990" i="27"/>
  <c r="M1990" i="27"/>
  <c r="K1991" i="27"/>
  <c r="L1991" i="27"/>
  <c r="M1991" i="27"/>
  <c r="K1992" i="27"/>
  <c r="L1992" i="27" s="1"/>
  <c r="M1992" i="27"/>
  <c r="K1993" i="27"/>
  <c r="L1993" i="27" s="1"/>
  <c r="M1993" i="27"/>
  <c r="K1994" i="27"/>
  <c r="L1994" i="27" s="1"/>
  <c r="M1994" i="27"/>
  <c r="K1995" i="27"/>
  <c r="L1995" i="27"/>
  <c r="M1995" i="27"/>
  <c r="K1996" i="27"/>
  <c r="L1996" i="27" s="1"/>
  <c r="M1996" i="27"/>
  <c r="K1997" i="27"/>
  <c r="L1997" i="27" s="1"/>
  <c r="M1997" i="27"/>
  <c r="K1998" i="27"/>
  <c r="L1998" i="27"/>
  <c r="M1998" i="27"/>
  <c r="K1999" i="27"/>
  <c r="L1999" i="27" s="1"/>
  <c r="M1999" i="27"/>
  <c r="K2000" i="27"/>
  <c r="L2000" i="27" s="1"/>
  <c r="M2000" i="27"/>
  <c r="K2001" i="27"/>
  <c r="L2001" i="27"/>
  <c r="M2001" i="27"/>
  <c r="K2002" i="27"/>
  <c r="L2002" i="27" s="1"/>
  <c r="M2002" i="27"/>
  <c r="K2003" i="27"/>
  <c r="L2003" i="27"/>
  <c r="M2003" i="27"/>
  <c r="K2004" i="27"/>
  <c r="L2004" i="27" s="1"/>
  <c r="M2004" i="27"/>
  <c r="K2005" i="27"/>
  <c r="L2005" i="27" s="1"/>
  <c r="M2005" i="27"/>
  <c r="K2006" i="27"/>
  <c r="L2006" i="27" s="1"/>
  <c r="M2006" i="27"/>
  <c r="K2007" i="27"/>
  <c r="L2007" i="27" s="1"/>
  <c r="M2007" i="27"/>
  <c r="K2008" i="27"/>
  <c r="L2008" i="27" s="1"/>
  <c r="M2008" i="27"/>
  <c r="K2009" i="27"/>
  <c r="L2009" i="27" s="1"/>
  <c r="M2009" i="27"/>
  <c r="K2010" i="27"/>
  <c r="L2010" i="27"/>
  <c r="M2010" i="27"/>
  <c r="K2011" i="27"/>
  <c r="L2011" i="27" s="1"/>
  <c r="M2011" i="27"/>
  <c r="K2012" i="27"/>
  <c r="L2012" i="27" s="1"/>
  <c r="M2012" i="27"/>
  <c r="K2013" i="27"/>
  <c r="L2013" i="27"/>
  <c r="M2013" i="27"/>
  <c r="K2014" i="27"/>
  <c r="L2014" i="27" s="1"/>
  <c r="M2014" i="27"/>
  <c r="K2015" i="27"/>
  <c r="L2015" i="27"/>
  <c r="M2015" i="27"/>
  <c r="K2016" i="27"/>
  <c r="L2016" i="27" s="1"/>
  <c r="M2016" i="27"/>
  <c r="K2017" i="27"/>
  <c r="L2017" i="27"/>
  <c r="M2017" i="27"/>
  <c r="K2018" i="27"/>
  <c r="L2018" i="27" s="1"/>
  <c r="M2018" i="27"/>
  <c r="K2019" i="27"/>
  <c r="L2019" i="27" s="1"/>
  <c r="M2019" i="27"/>
  <c r="K2020" i="27"/>
  <c r="L2020" i="27" s="1"/>
  <c r="M2020" i="27"/>
  <c r="K2021" i="27"/>
  <c r="L2021" i="27" s="1"/>
  <c r="M2021" i="27"/>
  <c r="K2022" i="27"/>
  <c r="L2022" i="27"/>
  <c r="M2022" i="27"/>
  <c r="K2023" i="27"/>
  <c r="L2023" i="27"/>
  <c r="M2023" i="27"/>
  <c r="K2024" i="27"/>
  <c r="L2024" i="27" s="1"/>
  <c r="M2024" i="27"/>
  <c r="K2025" i="27"/>
  <c r="L2025" i="27" s="1"/>
  <c r="M2025" i="27"/>
  <c r="K2026" i="27"/>
  <c r="L2026" i="27"/>
  <c r="M2026" i="27"/>
  <c r="K2027" i="27"/>
  <c r="L2027" i="27" s="1"/>
  <c r="M2027" i="27"/>
  <c r="K2028" i="27"/>
  <c r="L2028" i="27" s="1"/>
  <c r="M2028" i="27"/>
  <c r="K2029" i="27"/>
  <c r="L2029" i="27" s="1"/>
  <c r="M2029" i="27"/>
  <c r="K2030" i="27"/>
  <c r="L2030" i="27" s="1"/>
  <c r="M2030" i="27"/>
  <c r="K2031" i="27"/>
  <c r="L2031" i="27" s="1"/>
  <c r="M2031" i="27"/>
  <c r="K2032" i="27"/>
  <c r="L2032" i="27" s="1"/>
  <c r="M2032" i="27"/>
  <c r="K2033" i="27"/>
  <c r="L2033" i="27" s="1"/>
  <c r="M2033" i="27"/>
  <c r="K2034" i="27"/>
  <c r="L2034" i="27"/>
  <c r="M2034" i="27"/>
  <c r="K2035" i="27"/>
  <c r="L2035" i="27"/>
  <c r="M2035" i="27"/>
  <c r="K2036" i="27"/>
  <c r="L2036" i="27" s="1"/>
  <c r="M2036" i="27"/>
  <c r="K2037" i="27"/>
  <c r="L2037" i="27"/>
  <c r="M2037" i="27"/>
  <c r="K2038" i="27"/>
  <c r="L2038" i="27"/>
  <c r="M2038" i="27"/>
  <c r="K2039" i="27"/>
  <c r="L2039" i="27" s="1"/>
  <c r="M2039" i="27"/>
  <c r="K2040" i="27"/>
  <c r="L2040" i="27" s="1"/>
  <c r="M2040" i="27"/>
  <c r="K2041" i="27"/>
  <c r="L2041" i="27" s="1"/>
  <c r="M2041" i="27"/>
  <c r="K2042" i="27"/>
  <c r="L2042" i="27" s="1"/>
  <c r="M2042" i="27"/>
  <c r="K2043" i="27"/>
  <c r="L2043" i="27"/>
  <c r="M2043" i="27"/>
  <c r="K2044" i="27"/>
  <c r="L2044" i="27" s="1"/>
  <c r="M2044" i="27"/>
  <c r="K2045" i="27"/>
  <c r="L2045" i="27"/>
  <c r="M2045" i="27"/>
  <c r="K2046" i="27"/>
  <c r="L2046" i="27" s="1"/>
  <c r="M2046" i="27"/>
  <c r="K2047" i="27"/>
  <c r="L2047" i="27"/>
  <c r="M2047" i="27"/>
  <c r="K2048" i="27"/>
  <c r="L2048" i="27" s="1"/>
  <c r="M2048" i="27"/>
  <c r="K2049" i="27"/>
  <c r="L2049" i="27" s="1"/>
  <c r="M2049" i="27"/>
  <c r="K2050" i="27"/>
  <c r="L2050" i="27"/>
  <c r="M2050" i="27"/>
  <c r="K2051" i="27"/>
  <c r="L2051" i="27" s="1"/>
  <c r="M2051" i="27"/>
  <c r="K2052" i="27"/>
  <c r="L2052" i="27" s="1"/>
  <c r="M2052" i="27"/>
  <c r="K2053" i="27"/>
  <c r="L2053" i="27" s="1"/>
  <c r="M2053" i="27"/>
  <c r="K2054" i="27"/>
  <c r="L2054" i="27" s="1"/>
  <c r="M2054" i="27"/>
  <c r="K2055" i="27"/>
  <c r="L2055" i="27" s="1"/>
  <c r="M2055" i="27"/>
  <c r="K2056" i="27"/>
  <c r="L2056" i="27" s="1"/>
  <c r="M2056" i="27"/>
  <c r="K2057" i="27"/>
  <c r="L2057" i="27"/>
  <c r="M2057" i="27"/>
  <c r="K2058" i="27"/>
  <c r="L2058" i="27" s="1"/>
  <c r="M2058" i="27"/>
  <c r="K2059" i="27"/>
  <c r="L2059" i="27"/>
  <c r="M2059" i="27"/>
  <c r="K2060" i="27"/>
  <c r="L2060" i="27" s="1"/>
  <c r="M2060" i="27"/>
  <c r="K2061" i="27"/>
  <c r="L2061" i="27" s="1"/>
  <c r="M2061" i="27"/>
  <c r="K2062" i="27"/>
  <c r="L2062" i="27"/>
  <c r="M2062" i="27"/>
  <c r="K2063" i="27"/>
  <c r="L2063" i="27"/>
  <c r="M2063" i="27"/>
  <c r="K2064" i="27"/>
  <c r="L2064" i="27" s="1"/>
  <c r="M2064" i="27"/>
  <c r="K2065" i="27"/>
  <c r="L2065" i="27"/>
  <c r="M2065" i="27"/>
  <c r="K2066" i="27"/>
  <c r="L2066" i="27" s="1"/>
  <c r="M2066" i="27"/>
  <c r="K2067" i="27"/>
  <c r="L2067" i="27" s="1"/>
  <c r="M2067" i="27"/>
  <c r="K2068" i="27"/>
  <c r="L2068" i="27" s="1"/>
  <c r="M2068" i="27"/>
  <c r="K2069" i="27"/>
  <c r="L2069" i="27"/>
  <c r="M2069" i="27"/>
  <c r="K2070" i="27"/>
  <c r="L2070" i="27"/>
  <c r="M2070" i="27"/>
  <c r="K2071" i="27"/>
  <c r="L2071" i="27"/>
  <c r="M2071" i="27"/>
  <c r="K2072" i="27"/>
  <c r="L2072" i="27" s="1"/>
  <c r="M2072" i="27"/>
  <c r="K2073" i="27"/>
  <c r="L2073" i="27"/>
  <c r="M2073" i="27"/>
  <c r="K2074" i="27"/>
  <c r="L2074" i="27" s="1"/>
  <c r="M2074" i="27"/>
  <c r="K2075" i="27"/>
  <c r="L2075" i="27"/>
  <c r="M2075" i="27"/>
  <c r="K2076" i="27"/>
  <c r="L2076" i="27" s="1"/>
  <c r="M2076" i="27"/>
  <c r="K2077" i="27"/>
  <c r="L2077" i="27" s="1"/>
  <c r="M2077" i="27"/>
  <c r="K2078" i="27"/>
  <c r="L2078" i="27"/>
  <c r="M2078" i="27"/>
  <c r="K2079" i="27"/>
  <c r="L2079" i="27" s="1"/>
  <c r="M2079" i="27"/>
  <c r="K2080" i="27"/>
  <c r="L2080" i="27" s="1"/>
  <c r="M2080" i="27"/>
  <c r="K2081" i="27"/>
  <c r="L2081" i="27"/>
  <c r="M2081" i="27"/>
  <c r="K2082" i="27"/>
  <c r="L2082" i="27" s="1"/>
  <c r="M2082" i="27"/>
  <c r="K2083" i="27"/>
  <c r="L2083" i="27"/>
  <c r="M2083" i="27"/>
  <c r="K2084" i="27"/>
  <c r="L2084" i="27" s="1"/>
  <c r="M2084" i="27"/>
  <c r="K2085" i="27"/>
  <c r="L2085" i="27"/>
  <c r="M2085" i="27"/>
  <c r="K2086" i="27"/>
  <c r="L2086" i="27" s="1"/>
  <c r="M2086" i="27"/>
  <c r="K2087" i="27"/>
  <c r="L2087" i="27"/>
  <c r="M2087" i="27"/>
  <c r="K2088" i="27"/>
  <c r="L2088" i="27" s="1"/>
  <c r="M2088" i="27"/>
  <c r="K2089" i="27"/>
  <c r="L2089" i="27" s="1"/>
  <c r="M2089" i="27"/>
  <c r="K2090" i="27"/>
  <c r="L2090" i="27" s="1"/>
  <c r="M2090" i="27"/>
  <c r="K2091" i="27"/>
  <c r="L2091" i="27" s="1"/>
  <c r="M2091" i="27"/>
  <c r="K2092" i="27"/>
  <c r="L2092" i="27" s="1"/>
  <c r="M2092" i="27"/>
  <c r="K2093" i="27"/>
  <c r="L2093" i="27" s="1"/>
  <c r="M2093" i="27"/>
  <c r="K2094" i="27"/>
  <c r="L2094" i="27" s="1"/>
  <c r="M2094" i="27"/>
  <c r="K2095" i="27"/>
  <c r="L2095" i="27"/>
  <c r="M2095" i="27"/>
  <c r="K2096" i="27"/>
  <c r="L2096" i="27" s="1"/>
  <c r="M2096" i="27"/>
  <c r="K2097" i="27"/>
  <c r="L2097" i="27"/>
  <c r="M2097" i="27"/>
  <c r="K2098" i="27"/>
  <c r="L2098" i="27"/>
  <c r="M2098" i="27"/>
  <c r="K2099" i="27"/>
  <c r="L2099" i="27"/>
  <c r="M2099" i="27"/>
  <c r="K2100" i="27"/>
  <c r="L2100" i="27" s="1"/>
  <c r="M2100" i="27"/>
  <c r="K2101" i="27"/>
  <c r="L2101" i="27" s="1"/>
  <c r="M2101" i="27"/>
  <c r="K2102" i="27"/>
  <c r="L2102" i="27" s="1"/>
  <c r="M2102" i="27"/>
  <c r="K2103" i="27"/>
  <c r="L2103" i="27" s="1"/>
  <c r="M2103" i="27"/>
  <c r="K2104" i="27"/>
  <c r="L2104" i="27" s="1"/>
  <c r="M2104" i="27"/>
  <c r="K2105" i="27"/>
  <c r="L2105" i="27"/>
  <c r="M2105" i="27"/>
  <c r="K2106" i="27"/>
  <c r="L2106" i="27" s="1"/>
  <c r="M2106" i="27"/>
  <c r="K2107" i="27"/>
  <c r="L2107" i="27"/>
  <c r="M2107" i="27"/>
  <c r="K2108" i="27"/>
  <c r="L2108" i="27" s="1"/>
  <c r="M2108" i="27"/>
  <c r="K2109" i="27"/>
  <c r="L2109" i="27"/>
  <c r="M2109" i="27"/>
  <c r="K2110" i="27"/>
  <c r="L2110" i="27" s="1"/>
  <c r="M2110" i="27"/>
  <c r="K2111" i="27"/>
  <c r="L2111" i="27"/>
  <c r="M2111" i="27"/>
  <c r="K2112" i="27"/>
  <c r="L2112" i="27" s="1"/>
  <c r="M2112" i="27"/>
  <c r="K2113" i="27"/>
  <c r="L2113" i="27"/>
  <c r="M2113" i="27"/>
  <c r="K2114" i="27"/>
  <c r="L2114" i="27" s="1"/>
  <c r="M2114" i="27"/>
  <c r="K2115" i="27"/>
  <c r="L2115" i="27" s="1"/>
  <c r="M2115" i="27"/>
  <c r="K2116" i="27"/>
  <c r="L2116" i="27" s="1"/>
  <c r="M2116" i="27"/>
  <c r="K2117" i="27"/>
  <c r="L2117" i="27" s="1"/>
  <c r="M2117" i="27"/>
  <c r="K2118" i="27"/>
  <c r="L2118" i="27"/>
  <c r="M2118" i="27"/>
  <c r="K2119" i="27"/>
  <c r="L2119" i="27" s="1"/>
  <c r="M2119" i="27"/>
  <c r="K2120" i="27"/>
  <c r="L2120" i="27" s="1"/>
  <c r="M2120" i="27"/>
  <c r="K2121" i="27"/>
  <c r="L2121" i="27"/>
  <c r="M2121" i="27"/>
  <c r="K2122" i="27"/>
  <c r="L2122" i="27" s="1"/>
  <c r="M2122" i="27"/>
  <c r="K2123" i="27"/>
  <c r="L2123" i="27"/>
  <c r="M2123" i="27"/>
  <c r="K2124" i="27"/>
  <c r="L2124" i="27" s="1"/>
  <c r="M2124" i="27"/>
  <c r="K2125" i="27"/>
  <c r="L2125" i="27" s="1"/>
  <c r="M2125" i="27"/>
  <c r="K2126" i="27"/>
  <c r="L2126" i="27" s="1"/>
  <c r="M2126" i="27"/>
  <c r="K2127" i="27"/>
  <c r="L2127" i="27" s="1"/>
  <c r="M2127" i="27"/>
  <c r="K2128" i="27"/>
  <c r="L2128" i="27" s="1"/>
  <c r="M2128" i="27"/>
  <c r="K2129" i="27"/>
  <c r="L2129" i="27" s="1"/>
  <c r="M2129" i="27"/>
  <c r="K2130" i="27"/>
  <c r="L2130" i="27"/>
  <c r="M2130" i="27"/>
  <c r="K2131" i="27"/>
  <c r="L2131" i="27" s="1"/>
  <c r="M2131" i="27"/>
  <c r="K2132" i="27"/>
  <c r="L2132" i="27" s="1"/>
  <c r="M2132" i="27"/>
  <c r="K2133" i="27"/>
  <c r="L2133" i="27"/>
  <c r="M2133" i="27"/>
  <c r="K2134" i="27"/>
  <c r="L2134" i="27" s="1"/>
  <c r="M2134" i="27"/>
  <c r="K2135" i="27"/>
  <c r="L2135" i="27"/>
  <c r="M2135" i="27"/>
  <c r="K2136" i="27"/>
  <c r="L2136" i="27" s="1"/>
  <c r="M2136" i="27"/>
  <c r="K2137" i="27"/>
  <c r="L2137" i="27" s="1"/>
  <c r="M2137" i="27"/>
  <c r="K2138" i="27"/>
  <c r="L2138" i="27" s="1"/>
  <c r="M2138" i="27"/>
  <c r="K2139" i="27"/>
  <c r="L2139" i="27" s="1"/>
  <c r="M2139" i="27"/>
  <c r="K2140" i="27"/>
  <c r="L2140" i="27" s="1"/>
  <c r="M2140" i="27"/>
  <c r="K2141" i="27"/>
  <c r="L2141" i="27"/>
  <c r="M2141" i="27"/>
  <c r="K2142" i="27"/>
  <c r="L2142" i="27"/>
  <c r="M2142" i="27"/>
  <c r="K2143" i="27"/>
  <c r="L2143" i="27" s="1"/>
  <c r="M2143" i="27"/>
  <c r="K2144" i="27"/>
  <c r="L2144" i="27" s="1"/>
  <c r="M2144" i="27"/>
  <c r="K2145" i="27"/>
  <c r="L2145" i="27" s="1"/>
  <c r="M2145" i="27"/>
  <c r="K2146" i="27"/>
  <c r="L2146" i="27"/>
  <c r="M2146" i="27"/>
  <c r="K2147" i="27"/>
  <c r="L2147" i="27" s="1"/>
  <c r="M2147" i="27"/>
  <c r="K2148" i="27"/>
  <c r="L2148" i="27" s="1"/>
  <c r="M2148" i="27"/>
  <c r="K2149" i="27"/>
  <c r="L2149" i="27" s="1"/>
  <c r="M2149" i="27"/>
  <c r="K2150" i="27"/>
  <c r="L2150" i="27" s="1"/>
  <c r="M2150" i="27"/>
  <c r="K2151" i="27"/>
  <c r="L2151" i="27" s="1"/>
  <c r="M2151" i="27"/>
  <c r="K2152" i="27"/>
  <c r="L2152" i="27" s="1"/>
  <c r="M2152" i="27"/>
  <c r="K2153" i="27"/>
  <c r="L2153" i="27" s="1"/>
  <c r="M2153" i="27"/>
  <c r="K2154" i="27"/>
  <c r="L2154" i="27"/>
  <c r="M2154" i="27"/>
  <c r="K2155" i="27"/>
  <c r="L2155" i="27"/>
  <c r="M2155" i="27"/>
  <c r="K2156" i="27"/>
  <c r="L2156" i="27" s="1"/>
  <c r="M2156" i="27"/>
  <c r="K2157" i="27"/>
  <c r="L2157" i="27" s="1"/>
  <c r="M2157" i="27"/>
  <c r="K2158" i="27"/>
  <c r="L2158" i="27" s="1"/>
  <c r="M2158" i="27"/>
  <c r="K2159" i="27"/>
  <c r="L2159" i="27" s="1"/>
  <c r="M2159" i="27"/>
  <c r="K2160" i="27"/>
  <c r="L2160" i="27" s="1"/>
  <c r="M2160" i="27"/>
  <c r="K2161" i="27"/>
  <c r="L2161" i="27"/>
  <c r="M2161" i="27"/>
  <c r="K2162" i="27"/>
  <c r="L2162" i="27" s="1"/>
  <c r="M2162" i="27"/>
  <c r="K2163" i="27"/>
  <c r="L2163" i="27" s="1"/>
  <c r="M2163" i="27"/>
  <c r="K2164" i="27"/>
  <c r="L2164" i="27" s="1"/>
  <c r="M2164" i="27"/>
  <c r="K2165" i="27"/>
  <c r="L2165" i="27" s="1"/>
  <c r="M2165" i="27"/>
  <c r="K2166" i="27"/>
  <c r="L2166" i="27"/>
  <c r="M2166" i="27"/>
  <c r="K2167" i="27"/>
  <c r="L2167" i="27" s="1"/>
  <c r="M2167" i="27"/>
  <c r="K2168" i="27"/>
  <c r="L2168" i="27" s="1"/>
  <c r="M2168" i="27"/>
  <c r="K2169" i="27"/>
  <c r="L2169" i="27" s="1"/>
  <c r="M2169" i="27"/>
  <c r="K2170" i="27"/>
  <c r="L2170" i="27" s="1"/>
  <c r="M2170" i="27"/>
  <c r="K2171" i="27"/>
  <c r="L2171" i="27" s="1"/>
  <c r="M2171" i="27"/>
  <c r="K2172" i="27"/>
  <c r="L2172" i="27" s="1"/>
  <c r="M2172" i="27"/>
  <c r="K2173" i="27"/>
  <c r="L2173" i="27" s="1"/>
  <c r="M2173" i="27"/>
  <c r="K2174" i="27"/>
  <c r="L2174" i="27" s="1"/>
  <c r="M2174" i="27"/>
  <c r="K2175" i="27"/>
  <c r="L2175" i="27" s="1"/>
  <c r="M2175" i="27"/>
  <c r="K2176" i="27"/>
  <c r="L2176" i="27" s="1"/>
  <c r="M2176" i="27"/>
  <c r="K2177" i="27"/>
  <c r="L2177" i="27"/>
  <c r="M2177" i="27"/>
  <c r="K2178" i="27"/>
  <c r="L2178" i="27" s="1"/>
  <c r="M2178" i="27"/>
  <c r="K2179" i="27"/>
  <c r="L2179" i="27" s="1"/>
  <c r="M2179" i="27"/>
  <c r="K2180" i="27"/>
  <c r="L2180" i="27" s="1"/>
  <c r="M2180" i="27"/>
  <c r="K2181" i="27"/>
  <c r="L2181" i="27"/>
  <c r="M2181" i="27"/>
  <c r="K2182" i="27"/>
  <c r="L2182" i="27" s="1"/>
  <c r="M2182" i="27"/>
  <c r="K2183" i="27"/>
  <c r="L2183" i="27" s="1"/>
  <c r="M2183" i="27"/>
  <c r="K2184" i="27"/>
  <c r="L2184" i="27" s="1"/>
  <c r="M2184" i="27"/>
  <c r="K2185" i="27"/>
  <c r="L2185" i="27"/>
  <c r="M2185" i="27"/>
  <c r="K2186" i="27"/>
  <c r="L2186" i="27" s="1"/>
  <c r="M2186" i="27"/>
  <c r="K2187" i="27"/>
  <c r="L2187" i="27" s="1"/>
  <c r="M2187" i="27"/>
  <c r="K2188" i="27"/>
  <c r="L2188" i="27"/>
  <c r="M2188" i="27"/>
  <c r="K2189" i="27"/>
  <c r="L2189" i="27"/>
  <c r="M2189" i="27"/>
  <c r="K2190" i="27"/>
  <c r="L2190" i="27" s="1"/>
  <c r="M2190" i="27"/>
  <c r="K2191" i="27"/>
  <c r="L2191" i="27" s="1"/>
  <c r="M2191" i="27"/>
  <c r="K2192" i="27"/>
  <c r="L2192" i="27" s="1"/>
  <c r="M2192" i="27"/>
  <c r="K2193" i="27"/>
  <c r="L2193" i="27" s="1"/>
  <c r="M2193" i="27"/>
  <c r="K2194" i="27"/>
  <c r="L2194" i="27"/>
  <c r="M2194" i="27"/>
  <c r="K2195" i="27"/>
  <c r="L2195" i="27" s="1"/>
  <c r="M2195" i="27"/>
  <c r="K2196" i="27"/>
  <c r="L2196" i="27"/>
  <c r="M2196" i="27"/>
  <c r="K2197" i="27"/>
  <c r="L2197" i="27" s="1"/>
  <c r="M2197" i="27"/>
  <c r="K2198" i="27"/>
  <c r="L2198" i="27" s="1"/>
  <c r="M2198" i="27"/>
  <c r="K2199" i="27"/>
  <c r="L2199" i="27" s="1"/>
  <c r="M2199" i="27"/>
  <c r="K2200" i="27"/>
  <c r="L2200" i="27" s="1"/>
  <c r="M2200" i="27"/>
  <c r="K2201" i="27"/>
  <c r="L2201" i="27" s="1"/>
  <c r="M2201" i="27"/>
  <c r="K2202" i="27"/>
  <c r="L2202" i="27" s="1"/>
  <c r="M2202" i="27"/>
  <c r="K2203" i="27"/>
  <c r="L2203" i="27" s="1"/>
  <c r="M2203" i="27"/>
  <c r="K2204" i="27"/>
  <c r="L2204" i="27" s="1"/>
  <c r="M2204" i="27"/>
  <c r="K2205" i="27"/>
  <c r="L2205" i="27" s="1"/>
  <c r="M2205" i="27"/>
  <c r="K2206" i="27"/>
  <c r="L2206" i="27" s="1"/>
  <c r="M2206" i="27"/>
  <c r="K2207" i="27"/>
  <c r="L2207" i="27" s="1"/>
  <c r="M2207" i="27"/>
  <c r="K2208" i="27"/>
  <c r="L2208" i="27" s="1"/>
  <c r="M2208" i="27"/>
  <c r="K2209" i="27"/>
  <c r="L2209" i="27"/>
  <c r="M2209" i="27"/>
  <c r="K2210" i="27"/>
  <c r="L2210" i="27" s="1"/>
  <c r="M2210" i="27"/>
  <c r="K2211" i="27"/>
  <c r="L2211" i="27" s="1"/>
  <c r="M2211" i="27"/>
  <c r="K2212" i="27"/>
  <c r="L2212" i="27" s="1"/>
  <c r="M2212" i="27"/>
  <c r="K2213" i="27"/>
  <c r="L2213" i="27" s="1"/>
  <c r="M2213" i="27"/>
  <c r="K2214" i="27"/>
  <c r="L2214" i="27" s="1"/>
  <c r="M2214" i="27"/>
  <c r="K2215" i="27"/>
  <c r="L2215" i="27" s="1"/>
  <c r="M2215" i="27"/>
  <c r="K2216" i="27"/>
  <c r="L2216" i="27"/>
  <c r="M2216" i="27"/>
  <c r="K2217" i="27"/>
  <c r="L2217" i="27" s="1"/>
  <c r="M2217" i="27"/>
  <c r="K2218" i="27"/>
  <c r="L2218" i="27" s="1"/>
  <c r="M2218" i="27"/>
  <c r="K2219" i="27"/>
  <c r="L2219" i="27" s="1"/>
  <c r="M2219" i="27"/>
  <c r="K2220" i="27"/>
  <c r="L2220" i="27"/>
  <c r="M2220" i="27"/>
  <c r="K2221" i="27"/>
  <c r="L2221" i="27"/>
  <c r="M2221" i="27"/>
  <c r="K2222" i="27"/>
  <c r="L2222" i="27" s="1"/>
  <c r="M2222" i="27"/>
  <c r="K2223" i="27"/>
  <c r="L2223" i="27" s="1"/>
  <c r="M2223" i="27"/>
  <c r="K2224" i="27"/>
  <c r="L2224" i="27" s="1"/>
  <c r="M2224" i="27"/>
  <c r="K2225" i="27"/>
  <c r="L2225" i="27"/>
  <c r="M2225" i="27"/>
  <c r="K2226" i="27"/>
  <c r="L2226" i="27" s="1"/>
  <c r="M2226" i="27"/>
  <c r="K2227" i="27"/>
  <c r="L2227" i="27" s="1"/>
  <c r="M2227" i="27"/>
  <c r="K2228" i="27"/>
  <c r="L2228" i="27" s="1"/>
  <c r="M2228" i="27"/>
  <c r="K2229" i="27"/>
  <c r="L2229" i="27"/>
  <c r="M2229" i="27"/>
  <c r="K2230" i="27"/>
  <c r="L2230" i="27" s="1"/>
  <c r="M2230" i="27"/>
  <c r="K2231" i="27"/>
  <c r="L2231" i="27" s="1"/>
  <c r="M2231" i="27"/>
  <c r="K2232" i="27"/>
  <c r="L2232" i="27" s="1"/>
  <c r="M2232" i="27"/>
  <c r="K2233" i="27"/>
  <c r="L2233" i="27"/>
  <c r="M2233" i="27"/>
  <c r="K2234" i="27"/>
  <c r="L2234" i="27"/>
  <c r="M2234" i="27"/>
  <c r="K2235" i="27"/>
  <c r="L2235" i="27" s="1"/>
  <c r="M2235" i="27"/>
  <c r="K2236" i="27"/>
  <c r="L2236" i="27" s="1"/>
  <c r="M2236" i="27"/>
  <c r="K2237" i="27"/>
  <c r="L2237" i="27" s="1"/>
  <c r="M2237" i="27"/>
  <c r="K2238" i="27"/>
  <c r="L2238" i="27" s="1"/>
  <c r="M2238" i="27"/>
  <c r="K2239" i="27"/>
  <c r="L2239" i="27" s="1"/>
  <c r="M2239" i="27"/>
  <c r="K2240" i="27"/>
  <c r="L2240" i="27" s="1"/>
  <c r="M2240" i="27"/>
  <c r="K2241" i="27"/>
  <c r="L2241" i="27" s="1"/>
  <c r="M2241" i="27"/>
  <c r="K2242" i="27"/>
  <c r="L2242" i="27" s="1"/>
  <c r="M2242" i="27"/>
  <c r="K2243" i="27"/>
  <c r="L2243" i="27" s="1"/>
  <c r="M2243" i="27"/>
  <c r="K2244" i="27"/>
  <c r="L2244" i="27" s="1"/>
  <c r="M2244" i="27"/>
  <c r="K2245" i="27"/>
  <c r="L2245" i="27" s="1"/>
  <c r="M2245" i="27"/>
  <c r="K2246" i="27"/>
  <c r="L2246" i="27" s="1"/>
  <c r="M2246" i="27"/>
  <c r="K2247" i="27"/>
  <c r="L2247" i="27" s="1"/>
  <c r="M2247" i="27"/>
  <c r="K2248" i="27"/>
  <c r="L2248" i="27" s="1"/>
  <c r="M2248" i="27"/>
  <c r="K2249" i="27"/>
  <c r="L2249" i="27" s="1"/>
  <c r="M2249" i="27"/>
  <c r="K2250" i="27"/>
  <c r="L2250" i="27" s="1"/>
  <c r="M2250" i="27"/>
  <c r="K2251" i="27"/>
  <c r="L2251" i="27" s="1"/>
  <c r="M2251" i="27"/>
  <c r="K2252" i="27"/>
  <c r="L2252" i="27" s="1"/>
  <c r="M2252" i="27"/>
  <c r="K2253" i="27"/>
  <c r="L2253" i="27" s="1"/>
  <c r="M2253" i="27"/>
  <c r="K2254" i="27"/>
  <c r="L2254" i="27" s="1"/>
  <c r="M2254" i="27"/>
  <c r="K2255" i="27"/>
  <c r="L2255" i="27" s="1"/>
  <c r="M2255" i="27"/>
  <c r="K2256" i="27"/>
  <c r="L2256" i="27" s="1"/>
  <c r="M2256" i="27"/>
  <c r="K2257" i="27"/>
  <c r="L2257" i="27"/>
  <c r="M2257" i="27"/>
  <c r="K2258" i="27"/>
  <c r="L2258" i="27" s="1"/>
  <c r="M2258" i="27"/>
  <c r="K2259" i="27"/>
  <c r="L2259" i="27" s="1"/>
  <c r="M2259" i="27"/>
  <c r="K2260" i="27"/>
  <c r="L2260" i="27" s="1"/>
  <c r="M2260" i="27"/>
  <c r="K2261" i="27"/>
  <c r="L2261" i="27" s="1"/>
  <c r="M2261" i="27"/>
  <c r="K2262" i="27"/>
  <c r="L2262" i="27" s="1"/>
  <c r="M2262" i="27"/>
  <c r="K2263" i="27"/>
  <c r="L2263" i="27"/>
  <c r="M2263" i="27"/>
  <c r="K2264" i="27"/>
  <c r="L2264" i="27" s="1"/>
  <c r="M2264" i="27"/>
  <c r="K2265" i="27"/>
  <c r="L2265" i="27"/>
  <c r="M2265" i="27"/>
  <c r="K2266" i="27"/>
  <c r="L2266" i="27" s="1"/>
  <c r="M2266" i="27"/>
  <c r="K2267" i="27"/>
  <c r="L2267" i="27" s="1"/>
  <c r="M2267" i="27"/>
  <c r="K2268" i="27"/>
  <c r="L2268" i="27" s="1"/>
  <c r="M2268" i="27"/>
  <c r="K2269" i="27"/>
  <c r="L2269" i="27" s="1"/>
  <c r="M2269" i="27"/>
  <c r="K2270" i="27"/>
  <c r="L2270" i="27" s="1"/>
  <c r="M2270" i="27"/>
  <c r="K2271" i="27"/>
  <c r="L2271" i="27" s="1"/>
  <c r="M2271" i="27"/>
  <c r="K2272" i="27"/>
  <c r="L2272" i="27" s="1"/>
  <c r="M2272" i="27"/>
  <c r="K2273" i="27"/>
  <c r="L2273" i="27"/>
  <c r="M2273" i="27"/>
  <c r="K2274" i="27"/>
  <c r="L2274" i="27" s="1"/>
  <c r="M2274" i="27"/>
  <c r="K2275" i="27"/>
  <c r="L2275" i="27" s="1"/>
  <c r="M2275" i="27"/>
  <c r="K2276" i="27"/>
  <c r="L2276" i="27" s="1"/>
  <c r="M2276" i="27"/>
  <c r="K2277" i="27"/>
  <c r="L2277" i="27"/>
  <c r="M2277" i="27"/>
  <c r="K2278" i="27"/>
  <c r="L2278" i="27" s="1"/>
  <c r="M2278" i="27"/>
  <c r="K2279" i="27"/>
  <c r="L2279" i="27" s="1"/>
  <c r="M2279" i="27"/>
  <c r="K2280" i="27"/>
  <c r="L2280" i="27" s="1"/>
  <c r="M2280" i="27"/>
  <c r="K2281" i="27"/>
  <c r="L2281" i="27" s="1"/>
  <c r="M2281" i="27"/>
  <c r="K2282" i="27"/>
  <c r="L2282" i="27"/>
  <c r="M2282" i="27"/>
  <c r="K2283" i="27"/>
  <c r="L2283" i="27" s="1"/>
  <c r="M2283" i="27"/>
  <c r="K2284" i="27"/>
  <c r="L2284" i="27" s="1"/>
  <c r="M2284" i="27"/>
  <c r="K2285" i="27"/>
  <c r="L2285" i="27" s="1"/>
  <c r="M2285" i="27"/>
  <c r="K2286" i="27"/>
  <c r="L2286" i="27" s="1"/>
  <c r="M2286" i="27"/>
  <c r="K2287" i="27"/>
  <c r="L2287" i="27" s="1"/>
  <c r="M2287" i="27"/>
  <c r="K2288" i="27"/>
  <c r="L2288" i="27" s="1"/>
  <c r="M2288" i="27"/>
  <c r="K2289" i="27"/>
  <c r="L2289" i="27" s="1"/>
  <c r="M2289" i="27"/>
  <c r="K2290" i="27"/>
  <c r="L2290" i="27" s="1"/>
  <c r="M2290" i="27"/>
  <c r="K2291" i="27"/>
  <c r="L2291" i="27" s="1"/>
  <c r="M2291" i="27"/>
  <c r="K2292" i="27"/>
  <c r="L2292" i="27" s="1"/>
  <c r="M2292" i="27"/>
  <c r="K2293" i="27"/>
  <c r="L2293" i="27"/>
  <c r="M2293" i="27"/>
  <c r="K2294" i="27"/>
  <c r="L2294" i="27" s="1"/>
  <c r="M2294" i="27"/>
  <c r="K2295" i="27"/>
  <c r="L2295" i="27" s="1"/>
  <c r="M2295" i="27"/>
  <c r="K2296" i="27"/>
  <c r="L2296" i="27" s="1"/>
  <c r="M2296" i="27"/>
  <c r="K2297" i="27"/>
  <c r="L2297" i="27"/>
  <c r="M2297" i="27"/>
  <c r="K2298" i="27"/>
  <c r="L2298" i="27" s="1"/>
  <c r="M2298" i="27"/>
  <c r="K2299" i="27"/>
  <c r="L2299" i="27" s="1"/>
  <c r="M2299" i="27"/>
  <c r="K2300" i="27"/>
  <c r="L2300" i="27" s="1"/>
  <c r="M2300" i="27"/>
  <c r="K2301" i="27"/>
  <c r="L2301" i="27" s="1"/>
  <c r="M2301" i="27"/>
  <c r="K2302" i="27"/>
  <c r="L2302" i="27" s="1"/>
  <c r="M2302" i="27"/>
  <c r="K2303" i="27"/>
  <c r="L2303" i="27" s="1"/>
  <c r="M2303" i="27"/>
  <c r="K2304" i="27"/>
  <c r="L2304" i="27" s="1"/>
  <c r="M2304" i="27"/>
  <c r="K2305" i="27"/>
  <c r="L2305" i="27" s="1"/>
  <c r="M2305" i="27"/>
  <c r="K2306" i="27"/>
  <c r="L2306" i="27" s="1"/>
  <c r="M2306" i="27"/>
  <c r="K2307" i="27"/>
  <c r="L2307" i="27" s="1"/>
  <c r="M2307" i="27"/>
  <c r="K2308" i="27"/>
  <c r="L2308" i="27" s="1"/>
  <c r="M2308" i="27"/>
  <c r="K2309" i="27"/>
  <c r="L2309" i="27" s="1"/>
  <c r="M2309" i="27"/>
  <c r="K2310" i="27"/>
  <c r="L2310" i="27" s="1"/>
  <c r="M2310" i="27"/>
  <c r="K2311" i="27"/>
  <c r="L2311" i="27" s="1"/>
  <c r="M2311" i="27"/>
  <c r="K2312" i="27"/>
  <c r="L2312" i="27"/>
  <c r="M2312" i="27"/>
  <c r="K2313" i="27"/>
  <c r="L2313" i="27" s="1"/>
  <c r="M2313" i="27"/>
  <c r="K2314" i="27"/>
  <c r="L2314" i="27" s="1"/>
  <c r="M2314" i="27"/>
  <c r="K2315" i="27"/>
  <c r="L2315" i="27" s="1"/>
  <c r="M2315" i="27"/>
  <c r="K2316" i="27"/>
  <c r="L2316" i="27"/>
  <c r="M2316" i="27"/>
  <c r="K2317" i="27"/>
  <c r="L2317" i="27" s="1"/>
  <c r="M2317" i="27"/>
  <c r="K2318" i="27"/>
  <c r="L2318" i="27"/>
  <c r="M2318" i="27"/>
  <c r="K2319" i="27"/>
  <c r="L2319" i="27" s="1"/>
  <c r="M2319" i="27"/>
  <c r="K2320" i="27"/>
  <c r="L2320" i="27" s="1"/>
  <c r="M2320" i="27"/>
  <c r="K2321" i="27"/>
  <c r="L2321" i="27" s="1"/>
  <c r="M2321" i="27"/>
  <c r="K2322" i="27"/>
  <c r="L2322" i="27" s="1"/>
  <c r="M2322" i="27"/>
  <c r="K2323" i="27"/>
  <c r="L2323" i="27" s="1"/>
  <c r="M2323" i="27"/>
  <c r="K2324" i="27"/>
  <c r="L2324" i="27" s="1"/>
  <c r="M2324" i="27"/>
  <c r="K2325" i="27"/>
  <c r="L2325" i="27" s="1"/>
  <c r="M2325" i="27"/>
  <c r="K2326" i="27"/>
  <c r="L2326" i="27" s="1"/>
  <c r="M2326" i="27"/>
  <c r="K2327" i="27"/>
  <c r="L2327" i="27" s="1"/>
  <c r="M2327" i="27"/>
  <c r="K2328" i="27"/>
  <c r="L2328" i="27" s="1"/>
  <c r="M2328" i="27"/>
  <c r="K2329" i="27"/>
  <c r="L2329" i="27" s="1"/>
  <c r="M2329" i="27"/>
  <c r="K2330" i="27"/>
  <c r="L2330" i="27" s="1"/>
  <c r="M2330" i="27"/>
  <c r="K2331" i="27"/>
  <c r="L2331" i="27" s="1"/>
  <c r="M2331" i="27"/>
  <c r="K2332" i="27"/>
  <c r="L2332" i="27" s="1"/>
  <c r="M2332" i="27"/>
  <c r="K2333" i="27"/>
  <c r="L2333" i="27"/>
  <c r="M2333" i="27"/>
  <c r="K2334" i="27"/>
  <c r="L2334" i="27"/>
  <c r="M2334" i="27"/>
  <c r="K2335" i="27"/>
  <c r="L2335" i="27" s="1"/>
  <c r="M2335" i="27"/>
  <c r="K2336" i="27"/>
  <c r="L2336" i="27" s="1"/>
  <c r="M2336" i="27"/>
  <c r="K2337" i="27"/>
  <c r="L2337" i="27"/>
  <c r="M2337" i="27"/>
  <c r="K2338" i="27"/>
  <c r="L2338" i="27" s="1"/>
  <c r="M2338" i="27"/>
  <c r="K2339" i="27"/>
  <c r="L2339" i="27" s="1"/>
  <c r="M2339" i="27"/>
  <c r="K2340" i="27"/>
  <c r="L2340" i="27" s="1"/>
  <c r="M2340" i="27"/>
  <c r="K2341" i="27"/>
  <c r="L2341" i="27" s="1"/>
  <c r="M2341" i="27"/>
  <c r="K2342" i="27"/>
  <c r="L2342" i="27" s="1"/>
  <c r="M2342" i="27"/>
  <c r="K2343" i="27"/>
  <c r="L2343" i="27" s="1"/>
  <c r="M2343" i="27"/>
  <c r="K2344" i="27"/>
  <c r="L2344" i="27" s="1"/>
  <c r="M2344" i="27"/>
  <c r="K2345" i="27"/>
  <c r="L2345" i="27" s="1"/>
  <c r="M2345" i="27"/>
  <c r="K2346" i="27"/>
  <c r="L2346" i="27" s="1"/>
  <c r="M2346" i="27"/>
  <c r="K2347" i="27"/>
  <c r="L2347" i="27" s="1"/>
  <c r="M2347" i="27"/>
  <c r="K2348" i="27"/>
  <c r="L2348" i="27" s="1"/>
  <c r="M2348" i="27"/>
  <c r="K2349" i="27"/>
  <c r="L2349" i="27" s="1"/>
  <c r="M2349" i="27"/>
  <c r="K2350" i="27"/>
  <c r="L2350" i="27" s="1"/>
  <c r="M2350" i="27"/>
  <c r="K2351" i="27"/>
  <c r="L2351" i="27" s="1"/>
  <c r="M2351" i="27"/>
  <c r="K2352" i="27"/>
  <c r="L2352" i="27" s="1"/>
  <c r="M2352" i="27"/>
  <c r="K2353" i="27"/>
  <c r="L2353" i="27"/>
  <c r="M2353" i="27"/>
  <c r="K2354" i="27"/>
  <c r="L2354" i="27" s="1"/>
  <c r="M2354" i="27"/>
  <c r="K2355" i="27"/>
  <c r="L2355" i="27" s="1"/>
  <c r="M2355" i="27"/>
  <c r="K2356" i="27"/>
  <c r="L2356" i="27" s="1"/>
  <c r="M2356" i="27"/>
  <c r="K2357" i="27"/>
  <c r="L2357" i="27" s="1"/>
  <c r="M2357" i="27"/>
  <c r="K2358" i="27"/>
  <c r="L2358" i="27" s="1"/>
  <c r="M2358" i="27"/>
  <c r="K2359" i="27"/>
  <c r="L2359" i="27" s="1"/>
  <c r="M2359" i="27"/>
  <c r="K2360" i="27"/>
  <c r="L2360" i="27" s="1"/>
  <c r="M2360" i="27"/>
  <c r="K2361" i="27"/>
  <c r="L2361" i="27"/>
  <c r="M2361" i="27"/>
  <c r="K2362" i="27"/>
  <c r="L2362" i="27" s="1"/>
  <c r="M2362" i="27"/>
  <c r="K2363" i="27"/>
  <c r="L2363" i="27" s="1"/>
  <c r="M2363" i="27"/>
  <c r="K2364" i="27"/>
  <c r="L2364" i="27" s="1"/>
  <c r="M2364" i="27"/>
  <c r="K2365" i="27"/>
  <c r="L2365" i="27" s="1"/>
  <c r="M2365" i="27"/>
  <c r="K2366" i="27"/>
  <c r="L2366" i="27" s="1"/>
  <c r="M2366" i="27"/>
  <c r="K2367" i="27"/>
  <c r="L2367" i="27" s="1"/>
  <c r="M2367" i="27"/>
  <c r="K2368" i="27"/>
  <c r="L2368" i="27" s="1"/>
  <c r="M2368" i="27"/>
  <c r="K2369" i="27"/>
  <c r="L2369" i="27"/>
  <c r="M2369" i="27"/>
  <c r="K2370" i="27"/>
  <c r="L2370" i="27" s="1"/>
  <c r="M2370" i="27"/>
  <c r="K2371" i="27"/>
  <c r="L2371" i="27" s="1"/>
  <c r="M2371" i="27"/>
  <c r="K2372" i="27"/>
  <c r="L2372" i="27" s="1"/>
  <c r="M2372" i="27"/>
  <c r="K2373" i="27"/>
  <c r="L2373" i="27" s="1"/>
  <c r="M2373" i="27"/>
  <c r="K2374" i="27"/>
  <c r="L2374" i="27" s="1"/>
  <c r="M2374" i="27"/>
  <c r="K2375" i="27"/>
  <c r="L2375" i="27" s="1"/>
  <c r="M2375" i="27"/>
  <c r="K2376" i="27"/>
  <c r="L2376" i="27" s="1"/>
  <c r="M2376" i="27"/>
  <c r="K2377" i="27"/>
  <c r="L2377" i="27" s="1"/>
  <c r="M2377" i="27"/>
  <c r="K2378" i="27"/>
  <c r="L2378" i="27" s="1"/>
  <c r="M2378" i="27"/>
  <c r="K2379" i="27"/>
  <c r="L2379" i="27" s="1"/>
  <c r="M2379" i="27"/>
  <c r="K2380" i="27"/>
  <c r="L2380" i="27" s="1"/>
  <c r="M2380" i="27"/>
  <c r="K2381" i="27"/>
  <c r="L2381" i="27" s="1"/>
  <c r="M2381" i="27"/>
  <c r="K2382" i="27"/>
  <c r="L2382" i="27" s="1"/>
  <c r="M2382" i="27"/>
  <c r="K2383" i="27"/>
  <c r="L2383" i="27" s="1"/>
  <c r="M2383" i="27"/>
  <c r="K2384" i="27"/>
  <c r="L2384" i="27" s="1"/>
  <c r="M2384" i="27"/>
  <c r="K2385" i="27"/>
  <c r="L2385" i="27"/>
  <c r="M2385" i="27"/>
  <c r="K2386" i="27"/>
  <c r="L2386" i="27" s="1"/>
  <c r="M2386" i="27"/>
  <c r="K2387" i="27"/>
  <c r="L2387" i="27" s="1"/>
  <c r="M2387" i="27"/>
  <c r="K2388" i="27"/>
  <c r="L2388" i="27" s="1"/>
  <c r="M2388" i="27"/>
  <c r="K2389" i="27"/>
  <c r="L2389" i="27" s="1"/>
  <c r="M2389" i="27"/>
  <c r="K2390" i="27"/>
  <c r="L2390" i="27"/>
  <c r="M2390" i="27"/>
  <c r="K2391" i="27"/>
  <c r="L2391" i="27" s="1"/>
  <c r="M2391" i="27"/>
  <c r="K2392" i="27"/>
  <c r="L2392" i="27" s="1"/>
  <c r="M2392" i="27"/>
  <c r="K2393" i="27"/>
  <c r="L2393" i="27" s="1"/>
  <c r="M2393" i="27"/>
  <c r="K2394" i="27"/>
  <c r="L2394" i="27" s="1"/>
  <c r="M2394" i="27"/>
  <c r="K2395" i="27"/>
  <c r="L2395" i="27"/>
  <c r="M2395" i="27"/>
  <c r="K2396" i="27"/>
  <c r="L2396" i="27" s="1"/>
  <c r="M2396" i="27"/>
  <c r="K2397" i="27"/>
  <c r="L2397" i="27" s="1"/>
  <c r="M2397" i="27"/>
  <c r="K2398" i="27"/>
  <c r="L2398" i="27" s="1"/>
  <c r="M2398" i="27"/>
  <c r="K2399" i="27"/>
  <c r="L2399" i="27" s="1"/>
  <c r="M2399" i="27"/>
  <c r="K2400" i="27"/>
  <c r="L2400" i="27" s="1"/>
  <c r="M2400" i="27"/>
  <c r="K2401" i="27"/>
  <c r="L2401" i="27" s="1"/>
  <c r="M2401" i="27"/>
  <c r="K2402" i="27"/>
  <c r="L2402" i="27" s="1"/>
  <c r="M2402" i="27"/>
  <c r="K2403" i="27"/>
  <c r="L2403" i="27" s="1"/>
  <c r="M2403" i="27"/>
  <c r="K2404" i="27"/>
  <c r="L2404" i="27" s="1"/>
  <c r="M2404" i="27"/>
  <c r="K2405" i="27"/>
  <c r="L2405" i="27"/>
  <c r="M2405" i="27"/>
  <c r="K2406" i="27"/>
  <c r="L2406" i="27" s="1"/>
  <c r="M2406" i="27"/>
  <c r="K2407" i="27"/>
  <c r="L2407" i="27" s="1"/>
  <c r="M2407" i="27"/>
  <c r="K2408" i="27"/>
  <c r="L2408" i="27" s="1"/>
  <c r="M2408" i="27"/>
  <c r="K2409" i="27"/>
  <c r="L2409" i="27"/>
  <c r="M2409" i="27"/>
  <c r="K2410" i="27"/>
  <c r="L2410" i="27" s="1"/>
  <c r="M2410" i="27"/>
  <c r="K2411" i="27"/>
  <c r="L2411" i="27" s="1"/>
  <c r="M2411" i="27"/>
  <c r="K2412" i="27"/>
  <c r="L2412" i="27" s="1"/>
  <c r="M2412" i="27"/>
  <c r="K2413" i="27"/>
  <c r="L2413" i="27"/>
  <c r="M2413" i="27"/>
  <c r="K2414" i="27"/>
  <c r="L2414" i="27" s="1"/>
  <c r="M2414" i="27"/>
  <c r="K2415" i="27"/>
  <c r="L2415" i="27" s="1"/>
  <c r="M2415" i="27"/>
  <c r="K2416" i="27"/>
  <c r="L2416" i="27" s="1"/>
  <c r="M2416" i="27"/>
  <c r="K2417" i="27"/>
  <c r="L2417" i="27" s="1"/>
  <c r="M2417" i="27"/>
  <c r="K2418" i="27"/>
  <c r="L2418" i="27" s="1"/>
  <c r="M2418" i="27"/>
  <c r="K2419" i="27"/>
  <c r="L2419" i="27" s="1"/>
  <c r="M2419" i="27"/>
  <c r="K2420" i="27"/>
  <c r="L2420" i="27"/>
  <c r="M2420" i="27"/>
  <c r="K2421" i="27"/>
  <c r="L2421" i="27" s="1"/>
  <c r="M2421" i="27"/>
  <c r="K2422" i="27"/>
  <c r="L2422" i="27" s="1"/>
  <c r="M2422" i="27"/>
  <c r="K2423" i="27"/>
  <c r="L2423" i="27"/>
  <c r="M2423" i="27"/>
  <c r="K2424" i="27"/>
  <c r="L2424" i="27"/>
  <c r="M2424" i="27"/>
  <c r="K2425" i="27"/>
  <c r="L2425" i="27" s="1"/>
  <c r="M2425" i="27"/>
  <c r="K2426" i="27"/>
  <c r="L2426" i="27" s="1"/>
  <c r="M2426" i="27"/>
  <c r="K2427" i="27"/>
  <c r="L2427" i="27" s="1"/>
  <c r="M2427" i="27"/>
  <c r="K2428" i="27"/>
  <c r="L2428" i="27"/>
  <c r="M2428" i="27"/>
  <c r="K2429" i="27"/>
  <c r="L2429" i="27"/>
  <c r="M2429" i="27"/>
  <c r="K2430" i="27"/>
  <c r="L2430" i="27" s="1"/>
  <c r="M2430" i="27"/>
  <c r="K2431" i="27"/>
  <c r="L2431" i="27" s="1"/>
  <c r="M2431" i="27"/>
  <c r="K2432" i="27"/>
  <c r="L2432" i="27"/>
  <c r="M2432" i="27"/>
  <c r="K2433" i="27"/>
  <c r="L2433" i="27" s="1"/>
  <c r="M2433" i="27"/>
  <c r="K2434" i="27"/>
  <c r="L2434" i="27" s="1"/>
  <c r="M2434" i="27"/>
  <c r="K2435" i="27"/>
  <c r="L2435" i="27" s="1"/>
  <c r="M2435" i="27"/>
  <c r="K2436" i="27"/>
  <c r="L2436" i="27" s="1"/>
  <c r="M2436" i="27"/>
  <c r="K2437" i="27"/>
  <c r="L2437" i="27"/>
  <c r="M2437" i="27"/>
  <c r="K2438" i="27"/>
  <c r="L2438" i="27" s="1"/>
  <c r="M2438" i="27"/>
  <c r="K2439" i="27"/>
  <c r="L2439" i="27" s="1"/>
  <c r="M2439" i="27"/>
  <c r="K2440" i="27"/>
  <c r="L2440" i="27" s="1"/>
  <c r="M2440" i="27"/>
  <c r="K2441" i="27"/>
  <c r="L2441" i="27" s="1"/>
  <c r="M2441" i="27"/>
  <c r="K2442" i="27"/>
  <c r="L2442" i="27" s="1"/>
  <c r="M2442" i="27"/>
  <c r="K2443" i="27"/>
  <c r="L2443" i="27" s="1"/>
  <c r="M2443" i="27"/>
  <c r="K2444" i="27"/>
  <c r="L2444" i="27" s="1"/>
  <c r="M2444" i="27"/>
  <c r="K2445" i="27"/>
  <c r="L2445" i="27"/>
  <c r="M2445" i="27"/>
  <c r="K2446" i="27"/>
  <c r="L2446" i="27" s="1"/>
  <c r="M2446" i="27"/>
  <c r="K2447" i="27"/>
  <c r="L2447" i="27" s="1"/>
  <c r="M2447" i="27"/>
  <c r="K2448" i="27"/>
  <c r="L2448" i="27" s="1"/>
  <c r="M2448" i="27"/>
  <c r="K2449" i="27"/>
  <c r="L2449" i="27" s="1"/>
  <c r="M2449" i="27"/>
  <c r="K2450" i="27"/>
  <c r="L2450" i="27" s="1"/>
  <c r="M2450" i="27"/>
  <c r="K2451" i="27"/>
  <c r="L2451" i="27" s="1"/>
  <c r="M2451" i="27"/>
  <c r="K2452" i="27"/>
  <c r="L2452" i="27" s="1"/>
  <c r="M2452" i="27"/>
  <c r="K2453" i="27"/>
  <c r="L2453" i="27" s="1"/>
  <c r="M2453" i="27"/>
  <c r="K2454" i="27"/>
  <c r="L2454" i="27" s="1"/>
  <c r="M2454" i="27"/>
  <c r="K2455" i="27"/>
  <c r="L2455" i="27"/>
  <c r="M2455" i="27"/>
  <c r="K2456" i="27"/>
  <c r="L2456" i="27" s="1"/>
  <c r="M2456" i="27"/>
  <c r="K2457" i="27"/>
  <c r="L2457" i="27"/>
  <c r="M2457" i="27"/>
  <c r="K2458" i="27"/>
  <c r="L2458" i="27" s="1"/>
  <c r="M2458" i="27"/>
  <c r="K2459" i="27"/>
  <c r="L2459" i="27" s="1"/>
  <c r="M2459" i="27"/>
  <c r="K2460" i="27"/>
  <c r="L2460" i="27" s="1"/>
  <c r="M2460" i="27"/>
  <c r="K2461" i="27"/>
  <c r="L2461" i="27" s="1"/>
  <c r="M2461" i="27"/>
  <c r="K2462" i="27"/>
  <c r="L2462" i="27" s="1"/>
  <c r="M2462" i="27"/>
  <c r="K2463" i="27"/>
  <c r="L2463" i="27" s="1"/>
  <c r="M2463" i="27"/>
  <c r="K2464" i="27"/>
  <c r="L2464" i="27" s="1"/>
  <c r="M2464" i="27"/>
  <c r="K2465" i="27"/>
  <c r="L2465" i="27" s="1"/>
  <c r="M2465" i="27"/>
  <c r="K2466" i="27"/>
  <c r="L2466" i="27" s="1"/>
  <c r="M2466" i="27"/>
  <c r="K2467" i="27"/>
  <c r="L2467" i="27" s="1"/>
  <c r="M2467" i="27"/>
  <c r="K2468" i="27"/>
  <c r="L2468" i="27" s="1"/>
  <c r="M2468" i="27"/>
  <c r="K2469" i="27"/>
  <c r="L2469" i="27" s="1"/>
  <c r="M2469" i="27"/>
  <c r="K2470" i="27"/>
  <c r="L2470" i="27" s="1"/>
  <c r="M2470" i="27"/>
  <c r="K2471" i="27"/>
  <c r="L2471" i="27" s="1"/>
  <c r="M2471" i="27"/>
  <c r="K2472" i="27"/>
  <c r="L2472" i="27"/>
  <c r="M2472" i="27"/>
  <c r="K2473" i="27"/>
  <c r="L2473" i="27" s="1"/>
  <c r="M2473" i="27"/>
  <c r="K2474" i="27"/>
  <c r="L2474" i="27" s="1"/>
  <c r="M2474" i="27"/>
  <c r="K2475" i="27"/>
  <c r="L2475" i="27" s="1"/>
  <c r="M2475" i="27"/>
  <c r="K2476" i="27"/>
  <c r="L2476" i="27" s="1"/>
  <c r="M2476" i="27"/>
  <c r="K2477" i="27"/>
  <c r="L2477" i="27" s="1"/>
  <c r="M2477" i="27"/>
  <c r="K2478" i="27"/>
  <c r="L2478" i="27" s="1"/>
  <c r="M2478" i="27"/>
  <c r="K2479" i="27"/>
  <c r="L2479" i="27" s="1"/>
  <c r="M2479" i="27"/>
  <c r="K2480" i="27"/>
  <c r="L2480" i="27" s="1"/>
  <c r="M2480" i="27"/>
  <c r="K2481" i="27"/>
  <c r="L2481" i="27" s="1"/>
  <c r="M2481" i="27"/>
  <c r="K2482" i="27"/>
  <c r="L2482" i="27" s="1"/>
  <c r="M2482" i="27"/>
  <c r="K2483" i="27"/>
  <c r="L2483" i="27" s="1"/>
  <c r="M2483" i="27"/>
  <c r="K2484" i="27"/>
  <c r="L2484" i="27" s="1"/>
  <c r="M2484" i="27"/>
  <c r="K2485" i="27"/>
  <c r="L2485" i="27"/>
  <c r="M2485" i="27"/>
  <c r="K2486" i="27"/>
  <c r="L2486" i="27" s="1"/>
  <c r="M2486" i="27"/>
  <c r="K2487" i="27"/>
  <c r="L2487" i="27" s="1"/>
  <c r="M2487" i="27"/>
  <c r="K2488" i="27"/>
  <c r="L2488" i="27" s="1"/>
  <c r="M2488" i="27"/>
  <c r="K2489" i="27"/>
  <c r="L2489" i="27" s="1"/>
  <c r="M2489" i="27"/>
  <c r="K2490" i="27"/>
  <c r="L2490" i="27"/>
  <c r="M2490" i="27"/>
  <c r="K2491" i="27"/>
  <c r="L2491" i="27" s="1"/>
  <c r="M2491" i="27"/>
  <c r="K2492" i="27"/>
  <c r="L2492" i="27" s="1"/>
  <c r="M2492" i="27"/>
  <c r="K2493" i="27"/>
  <c r="L2493" i="27" s="1"/>
  <c r="M2493" i="27"/>
  <c r="K2494" i="27"/>
  <c r="L2494" i="27" s="1"/>
  <c r="M2494" i="27"/>
  <c r="K2495" i="27"/>
  <c r="L2495" i="27" s="1"/>
  <c r="M2495" i="27"/>
  <c r="K2496" i="27"/>
  <c r="L2496" i="27" s="1"/>
  <c r="M2496" i="27"/>
  <c r="K2497" i="27"/>
  <c r="L2497" i="27" s="1"/>
  <c r="M2497" i="27"/>
  <c r="K2498" i="27"/>
  <c r="L2498" i="27" s="1"/>
  <c r="M2498" i="27"/>
  <c r="K2499" i="27"/>
  <c r="L2499" i="27" s="1"/>
  <c r="M2499" i="27"/>
  <c r="K2500" i="27"/>
  <c r="L2500" i="27" s="1"/>
  <c r="M2500" i="27"/>
  <c r="K2501" i="27"/>
  <c r="L2501" i="27" s="1"/>
  <c r="M2501" i="27"/>
  <c r="K2502" i="27"/>
  <c r="L2502" i="27" s="1"/>
  <c r="M2502" i="27"/>
  <c r="K2503" i="27"/>
  <c r="L2503" i="27" s="1"/>
  <c r="M2503" i="27"/>
  <c r="K2504" i="27"/>
  <c r="L2504" i="27"/>
  <c r="M2504" i="27"/>
  <c r="K2505" i="27"/>
  <c r="L2505" i="27" s="1"/>
  <c r="M2505" i="27"/>
  <c r="K2506" i="27"/>
  <c r="L2506" i="27" s="1"/>
  <c r="M2506" i="27"/>
  <c r="K2507" i="27"/>
  <c r="L2507" i="27" s="1"/>
  <c r="M2507" i="27"/>
  <c r="K2508" i="27"/>
  <c r="L2508" i="27" s="1"/>
  <c r="M2508" i="27"/>
  <c r="K2509" i="27"/>
  <c r="L2509" i="27" s="1"/>
  <c r="M2509" i="27"/>
  <c r="K2510" i="27"/>
  <c r="L2510" i="27" s="1"/>
  <c r="M2510" i="27"/>
  <c r="K2511" i="27"/>
  <c r="L2511" i="27" s="1"/>
  <c r="M2511" i="27"/>
  <c r="K2512" i="27"/>
  <c r="L2512" i="27"/>
  <c r="M2512" i="27"/>
  <c r="K2513" i="27"/>
  <c r="L2513" i="27" s="1"/>
  <c r="M2513" i="27"/>
  <c r="K2514" i="27"/>
  <c r="L2514" i="27"/>
  <c r="M2514" i="27"/>
  <c r="K2515" i="27"/>
  <c r="L2515" i="27" s="1"/>
  <c r="M2515" i="27"/>
  <c r="K2516" i="27"/>
  <c r="L2516" i="27" s="1"/>
  <c r="M2516" i="27"/>
  <c r="K2517" i="27"/>
  <c r="L2517" i="27" s="1"/>
  <c r="M2517" i="27"/>
  <c r="K2518" i="27"/>
  <c r="L2518" i="27" s="1"/>
  <c r="M2518" i="27"/>
  <c r="K2519" i="27"/>
  <c r="L2519" i="27"/>
  <c r="M2519" i="27"/>
  <c r="K2520" i="27"/>
  <c r="L2520" i="27" s="1"/>
  <c r="M2520" i="27"/>
  <c r="K2521" i="27"/>
  <c r="L2521" i="27"/>
  <c r="M2521" i="27"/>
  <c r="K2522" i="27"/>
  <c r="L2522" i="27" s="1"/>
  <c r="M2522" i="27"/>
  <c r="K2523" i="27"/>
  <c r="L2523" i="27" s="1"/>
  <c r="M2523" i="27"/>
  <c r="K2524" i="27"/>
  <c r="L2524" i="27" s="1"/>
  <c r="M2524" i="27"/>
  <c r="K2525" i="27"/>
  <c r="L2525" i="27" s="1"/>
  <c r="M2525" i="27"/>
  <c r="K2526" i="27"/>
  <c r="L2526" i="27" s="1"/>
  <c r="M2526" i="27"/>
  <c r="K2527" i="27"/>
  <c r="L2527" i="27"/>
  <c r="M2527" i="27"/>
  <c r="K2528" i="27"/>
  <c r="L2528" i="27" s="1"/>
  <c r="M2528" i="27"/>
  <c r="K2529" i="27"/>
  <c r="L2529" i="27" s="1"/>
  <c r="M2529" i="27"/>
  <c r="K2530" i="27"/>
  <c r="L2530" i="27" s="1"/>
  <c r="M2530" i="27"/>
  <c r="K2531" i="27"/>
  <c r="L2531" i="27"/>
  <c r="M2531" i="27"/>
  <c r="K2532" i="27"/>
  <c r="L2532" i="27" s="1"/>
  <c r="M2532" i="27"/>
  <c r="K2533" i="27"/>
  <c r="L2533" i="27" s="1"/>
  <c r="M2533" i="27"/>
  <c r="K2534" i="27"/>
  <c r="L2534" i="27" s="1"/>
  <c r="M2534" i="27"/>
  <c r="K2535" i="27"/>
  <c r="L2535" i="27" s="1"/>
  <c r="M2535" i="27"/>
  <c r="K2536" i="27"/>
  <c r="L2536" i="27" s="1"/>
  <c r="M2536" i="27"/>
  <c r="K2537" i="27"/>
  <c r="L2537" i="27" s="1"/>
  <c r="M2537" i="27"/>
  <c r="K2538" i="27"/>
  <c r="L2538" i="27" s="1"/>
  <c r="M2538" i="27"/>
  <c r="K2539" i="27"/>
  <c r="L2539" i="27"/>
  <c r="M2539" i="27"/>
  <c r="K2540" i="27"/>
  <c r="L2540" i="27" s="1"/>
  <c r="M2540" i="27"/>
  <c r="K2541" i="27"/>
  <c r="L2541" i="27" s="1"/>
  <c r="M2541" i="27"/>
  <c r="K2542" i="27"/>
  <c r="L2542" i="27" s="1"/>
  <c r="M2542" i="27"/>
  <c r="K2543" i="27"/>
  <c r="L2543" i="27" s="1"/>
  <c r="M2543" i="27"/>
  <c r="K2544" i="27"/>
  <c r="L2544" i="27" s="1"/>
  <c r="M2544" i="27"/>
  <c r="K2545" i="27"/>
  <c r="L2545" i="27" s="1"/>
  <c r="M2545" i="27"/>
  <c r="K2546" i="27"/>
  <c r="L2546" i="27" s="1"/>
  <c r="M2546" i="27"/>
  <c r="K2547" i="27"/>
  <c r="L2547" i="27" s="1"/>
  <c r="M2547" i="27"/>
  <c r="K2548" i="27"/>
  <c r="L2548" i="27"/>
  <c r="M2548" i="27"/>
  <c r="K2549" i="27"/>
  <c r="L2549" i="27" s="1"/>
  <c r="M2549" i="27"/>
  <c r="K2550" i="27"/>
  <c r="L2550" i="27" s="1"/>
  <c r="M2550" i="27"/>
  <c r="K2551" i="27"/>
  <c r="L2551" i="27" s="1"/>
  <c r="M2551" i="27"/>
  <c r="K2552" i="27"/>
  <c r="L2552" i="27" s="1"/>
  <c r="M2552" i="27"/>
  <c r="K2553" i="27"/>
  <c r="L2553" i="27" s="1"/>
  <c r="M2553" i="27"/>
  <c r="K2554" i="27"/>
  <c r="L2554" i="27" s="1"/>
  <c r="M2554" i="27"/>
  <c r="K2555" i="27"/>
  <c r="L2555" i="27" s="1"/>
  <c r="M2555" i="27"/>
  <c r="K2556" i="27"/>
  <c r="L2556" i="27" s="1"/>
  <c r="M2556" i="27"/>
  <c r="K2557" i="27"/>
  <c r="L2557" i="27" s="1"/>
  <c r="M2557" i="27"/>
  <c r="K2558" i="27"/>
  <c r="L2558" i="27" s="1"/>
  <c r="M2558" i="27"/>
  <c r="K2559" i="27"/>
  <c r="L2559" i="27" s="1"/>
  <c r="M2559" i="27"/>
  <c r="K2560" i="27"/>
  <c r="L2560" i="27" s="1"/>
  <c r="M2560" i="27"/>
  <c r="K2561" i="27"/>
  <c r="L2561" i="27" s="1"/>
  <c r="M2561" i="27"/>
  <c r="K2562" i="27"/>
  <c r="L2562" i="27" s="1"/>
  <c r="M2562" i="27"/>
  <c r="K2563" i="27"/>
  <c r="L2563" i="27"/>
  <c r="M2563" i="27"/>
  <c r="K2564" i="27"/>
  <c r="L2564" i="27" s="1"/>
  <c r="M2564" i="27"/>
  <c r="K2565" i="27"/>
  <c r="L2565" i="27" s="1"/>
  <c r="M2565" i="27"/>
  <c r="K2566" i="27"/>
  <c r="L2566" i="27" s="1"/>
  <c r="M2566" i="27"/>
  <c r="K2567" i="27"/>
  <c r="L2567" i="27" s="1"/>
  <c r="M2567" i="27"/>
  <c r="K2568" i="27"/>
  <c r="L2568" i="27"/>
  <c r="M2568" i="27"/>
  <c r="K2569" i="27"/>
  <c r="L2569" i="27" s="1"/>
  <c r="M2569" i="27"/>
  <c r="K2570" i="27"/>
  <c r="L2570" i="27" s="1"/>
  <c r="M2570" i="27"/>
  <c r="K2571" i="27"/>
  <c r="L2571" i="27" s="1"/>
  <c r="M2571" i="27"/>
  <c r="K2572" i="27"/>
  <c r="L2572" i="27" s="1"/>
  <c r="M2572" i="27"/>
  <c r="K2573" i="27"/>
  <c r="L2573" i="27" s="1"/>
  <c r="M2573" i="27"/>
  <c r="K2574" i="27"/>
  <c r="L2574" i="27" s="1"/>
  <c r="M2574" i="27"/>
  <c r="K2575" i="27"/>
  <c r="L2575" i="27" s="1"/>
  <c r="M2575" i="27"/>
  <c r="K2576" i="27"/>
  <c r="L2576" i="27" s="1"/>
  <c r="M2576" i="27"/>
  <c r="K2577" i="27"/>
  <c r="L2577" i="27" s="1"/>
  <c r="M2577" i="27"/>
  <c r="K2578" i="27"/>
  <c r="L2578" i="27" s="1"/>
  <c r="M2578" i="27"/>
  <c r="K2579" i="27"/>
  <c r="L2579" i="27"/>
  <c r="M2579" i="27"/>
  <c r="K2580" i="27"/>
  <c r="L2580" i="27" s="1"/>
  <c r="M2580" i="27"/>
  <c r="K2581" i="27"/>
  <c r="L2581" i="27" s="1"/>
  <c r="M2581" i="27"/>
  <c r="K2582" i="27"/>
  <c r="L2582" i="27" s="1"/>
  <c r="M2582" i="27"/>
  <c r="K2583" i="27"/>
  <c r="L2583" i="27" s="1"/>
  <c r="M2583" i="27"/>
  <c r="K2584" i="27"/>
  <c r="L2584" i="27" s="1"/>
  <c r="M2584" i="27"/>
  <c r="K2585" i="27"/>
  <c r="L2585" i="27" s="1"/>
  <c r="M2585" i="27"/>
  <c r="K2586" i="27"/>
  <c r="L2586" i="27" s="1"/>
  <c r="M2586" i="27"/>
  <c r="K2587" i="27"/>
  <c r="L2587" i="27" s="1"/>
  <c r="M2587" i="27"/>
  <c r="K2588" i="27"/>
  <c r="L2588" i="27" s="1"/>
  <c r="M2588" i="27"/>
  <c r="K2589" i="27"/>
  <c r="L2589" i="27" s="1"/>
  <c r="M2589" i="27"/>
  <c r="K2590" i="27"/>
  <c r="L2590" i="27" s="1"/>
  <c r="M2590" i="27"/>
  <c r="K2591" i="27"/>
  <c r="L2591" i="27" s="1"/>
  <c r="M2591" i="27"/>
  <c r="K2592" i="27"/>
  <c r="L2592" i="27" s="1"/>
  <c r="M2592" i="27"/>
  <c r="K2593" i="27"/>
  <c r="L2593" i="27" s="1"/>
  <c r="M2593" i="27"/>
  <c r="K2594" i="27"/>
  <c r="L2594" i="27" s="1"/>
  <c r="M2594" i="27"/>
  <c r="K2595" i="27"/>
  <c r="L2595" i="27" s="1"/>
  <c r="M2595" i="27"/>
  <c r="K2596" i="27"/>
  <c r="L2596" i="27"/>
  <c r="M2596" i="27"/>
  <c r="K2597" i="27"/>
  <c r="L2597" i="27" s="1"/>
  <c r="M2597" i="27"/>
  <c r="K2598" i="27"/>
  <c r="L2598" i="27" s="1"/>
  <c r="M2598" i="27"/>
  <c r="K2599" i="27"/>
  <c r="L2599" i="27" s="1"/>
  <c r="M2599" i="27"/>
  <c r="K2600" i="27"/>
  <c r="L2600" i="27" s="1"/>
  <c r="M2600" i="27"/>
  <c r="K2601" i="27"/>
  <c r="L2601" i="27" s="1"/>
  <c r="M2601" i="27"/>
  <c r="K2602" i="27"/>
  <c r="L2602" i="27" s="1"/>
  <c r="M2602" i="27"/>
  <c r="K2603" i="27"/>
  <c r="L2603" i="27" s="1"/>
  <c r="M2603" i="27"/>
  <c r="K2604" i="27"/>
  <c r="L2604" i="27" s="1"/>
  <c r="M2604" i="27"/>
  <c r="K2605" i="27"/>
  <c r="L2605" i="27"/>
  <c r="M2605" i="27"/>
  <c r="K2606" i="27"/>
  <c r="L2606" i="27" s="1"/>
  <c r="M2606" i="27"/>
  <c r="K2607" i="27"/>
  <c r="L2607" i="27"/>
  <c r="M2607" i="27"/>
  <c r="K2608" i="27"/>
  <c r="L2608" i="27" s="1"/>
  <c r="M2608" i="27"/>
  <c r="K2609" i="27"/>
  <c r="L2609" i="27"/>
  <c r="M2609" i="27"/>
  <c r="K2610" i="27"/>
  <c r="L2610" i="27" s="1"/>
  <c r="M2610" i="27"/>
  <c r="K2611" i="27"/>
  <c r="L2611" i="27" s="1"/>
  <c r="M2611" i="27"/>
  <c r="K2612" i="27"/>
  <c r="L2612" i="27"/>
  <c r="M2612" i="27"/>
  <c r="K2613" i="27"/>
  <c r="L2613" i="27" s="1"/>
  <c r="M2613" i="27"/>
  <c r="K2614" i="27"/>
  <c r="L2614" i="27" s="1"/>
  <c r="M2614" i="27"/>
  <c r="K2615" i="27"/>
  <c r="L2615" i="27"/>
  <c r="M2615" i="27"/>
  <c r="K2616" i="27"/>
  <c r="L2616" i="27" s="1"/>
  <c r="M2616" i="27"/>
  <c r="K2617" i="27"/>
  <c r="L2617" i="27" s="1"/>
  <c r="M2617" i="27"/>
  <c r="K2618" i="27"/>
  <c r="L2618" i="27" s="1"/>
  <c r="M2618" i="27"/>
  <c r="K2619" i="27"/>
  <c r="L2619" i="27" s="1"/>
  <c r="M2619" i="27"/>
  <c r="K2620" i="27"/>
  <c r="L2620" i="27"/>
  <c r="M2620" i="27"/>
  <c r="K2621" i="27"/>
  <c r="L2621" i="27"/>
  <c r="M2621" i="27"/>
  <c r="K2622" i="27"/>
  <c r="L2622" i="27" s="1"/>
  <c r="M2622" i="27"/>
  <c r="K2623" i="27"/>
  <c r="L2623" i="27" s="1"/>
  <c r="M2623" i="27"/>
  <c r="K2624" i="27"/>
  <c r="L2624" i="27" s="1"/>
  <c r="M2624" i="27"/>
  <c r="K2625" i="27"/>
  <c r="L2625" i="27"/>
  <c r="M2625" i="27"/>
  <c r="K2626" i="27"/>
  <c r="L2626" i="27" s="1"/>
  <c r="M2626" i="27"/>
  <c r="K2627" i="27"/>
  <c r="L2627" i="27" s="1"/>
  <c r="M2627" i="27"/>
  <c r="K2628" i="27"/>
  <c r="L2628" i="27" s="1"/>
  <c r="M2628" i="27"/>
  <c r="K2629" i="27"/>
  <c r="L2629" i="27" s="1"/>
  <c r="M2629" i="27"/>
  <c r="K2630" i="27"/>
  <c r="L2630" i="27" s="1"/>
  <c r="M2630" i="27"/>
  <c r="K2631" i="27"/>
  <c r="L2631" i="27" s="1"/>
  <c r="M2631" i="27"/>
  <c r="K2632" i="27"/>
  <c r="L2632" i="27" s="1"/>
  <c r="M2632" i="27"/>
  <c r="K2633" i="27"/>
  <c r="L2633" i="27" s="1"/>
  <c r="M2633" i="27"/>
  <c r="K2634" i="27"/>
  <c r="L2634" i="27" s="1"/>
  <c r="M2634" i="27"/>
  <c r="K2635" i="27"/>
  <c r="L2635" i="27" s="1"/>
  <c r="M2635" i="27"/>
  <c r="K2636" i="27"/>
  <c r="L2636" i="27"/>
  <c r="M2636" i="27"/>
  <c r="K2637" i="27"/>
  <c r="L2637" i="27"/>
  <c r="M2637" i="27"/>
  <c r="K2638" i="27"/>
  <c r="L2638" i="27" s="1"/>
  <c r="M2638" i="27"/>
  <c r="K2639" i="27"/>
  <c r="L2639" i="27" s="1"/>
  <c r="M2639" i="27"/>
  <c r="K2640" i="27"/>
  <c r="L2640" i="27"/>
  <c r="M2640" i="27"/>
  <c r="K2641" i="27"/>
  <c r="L2641" i="27" s="1"/>
  <c r="M2641" i="27"/>
  <c r="K2642" i="27"/>
  <c r="L2642" i="27" s="1"/>
  <c r="M2642" i="27"/>
  <c r="K2643" i="27"/>
  <c r="L2643" i="27"/>
  <c r="M2643" i="27"/>
  <c r="K2644" i="27"/>
  <c r="L2644" i="27" s="1"/>
  <c r="M2644" i="27"/>
  <c r="K2645" i="27"/>
  <c r="L2645" i="27" s="1"/>
  <c r="M2645" i="27"/>
  <c r="K2646" i="27"/>
  <c r="L2646" i="27" s="1"/>
  <c r="M2646" i="27"/>
  <c r="K2647" i="27"/>
  <c r="L2647" i="27"/>
  <c r="M2647" i="27"/>
  <c r="K2648" i="27"/>
  <c r="L2648" i="27"/>
  <c r="M2648" i="27"/>
  <c r="K2649" i="27"/>
  <c r="L2649" i="27" s="1"/>
  <c r="M2649" i="27"/>
  <c r="K2650" i="27"/>
  <c r="L2650" i="27" s="1"/>
  <c r="M2650" i="27"/>
  <c r="K2651" i="27"/>
  <c r="L2651" i="27" s="1"/>
  <c r="M2651" i="27"/>
  <c r="K2652" i="27"/>
  <c r="L2652" i="27" s="1"/>
  <c r="M2652" i="27"/>
  <c r="K2653" i="27"/>
  <c r="L2653" i="27" s="1"/>
  <c r="M2653" i="27"/>
  <c r="K2654" i="27"/>
  <c r="L2654" i="27" s="1"/>
  <c r="M2654" i="27"/>
  <c r="K2655" i="27"/>
  <c r="L2655" i="27" s="1"/>
  <c r="M2655" i="27"/>
  <c r="K2656" i="27"/>
  <c r="L2656" i="27" s="1"/>
  <c r="M2656" i="27"/>
  <c r="K2657" i="27"/>
  <c r="L2657" i="27" s="1"/>
  <c r="M2657" i="27"/>
  <c r="K2658" i="27"/>
  <c r="L2658" i="27" s="1"/>
  <c r="M2658" i="27"/>
  <c r="K2659" i="27"/>
  <c r="L2659" i="27"/>
  <c r="M2659" i="27"/>
  <c r="K2660" i="27"/>
  <c r="L2660" i="27" s="1"/>
  <c r="M2660" i="27"/>
  <c r="K2661" i="27"/>
  <c r="L2661" i="27" s="1"/>
  <c r="M2661" i="27"/>
  <c r="K2662" i="27"/>
  <c r="L2662" i="27" s="1"/>
  <c r="M2662" i="27"/>
  <c r="K2663" i="27"/>
  <c r="L2663" i="27" s="1"/>
  <c r="M2663" i="27"/>
  <c r="K2664" i="27"/>
  <c r="L2664" i="27"/>
  <c r="M2664" i="27"/>
  <c r="K2665" i="27"/>
  <c r="L2665" i="27" s="1"/>
  <c r="M2665" i="27"/>
  <c r="K2666" i="27"/>
  <c r="L2666" i="27" s="1"/>
  <c r="M2666" i="27"/>
  <c r="K2667" i="27"/>
  <c r="L2667" i="27" s="1"/>
  <c r="M2667" i="27"/>
  <c r="K2668" i="27"/>
  <c r="L2668" i="27" s="1"/>
  <c r="M2668" i="27"/>
  <c r="K2669" i="27"/>
  <c r="L2669" i="27" s="1"/>
  <c r="M2669" i="27"/>
  <c r="K2670" i="27"/>
  <c r="L2670" i="27" s="1"/>
  <c r="M2670" i="27"/>
  <c r="K2671" i="27"/>
  <c r="L2671" i="27" s="1"/>
  <c r="M2671" i="27"/>
  <c r="K2672" i="27"/>
  <c r="L2672" i="27" s="1"/>
  <c r="M2672" i="27"/>
  <c r="K2673" i="27"/>
  <c r="L2673" i="27" s="1"/>
  <c r="M2673" i="27"/>
  <c r="K2674" i="27"/>
  <c r="L2674" i="27"/>
  <c r="M2674" i="27"/>
  <c r="K2675" i="27"/>
  <c r="L2675" i="27" s="1"/>
  <c r="M2675" i="27"/>
  <c r="K2676" i="27"/>
  <c r="L2676" i="27" s="1"/>
  <c r="M2676" i="27"/>
  <c r="K2677" i="27"/>
  <c r="L2677" i="27" s="1"/>
  <c r="M2677" i="27"/>
  <c r="K2678" i="27"/>
  <c r="L2678" i="27" s="1"/>
  <c r="M2678" i="27"/>
  <c r="K2679" i="27"/>
  <c r="L2679" i="27" s="1"/>
  <c r="M2679" i="27"/>
  <c r="K2680" i="27"/>
  <c r="L2680" i="27" s="1"/>
  <c r="M2680" i="27"/>
  <c r="K2681" i="27"/>
  <c r="L2681" i="27" s="1"/>
  <c r="M2681" i="27"/>
  <c r="K2682" i="27"/>
  <c r="L2682" i="27"/>
  <c r="M2682" i="27"/>
  <c r="K2683" i="27"/>
  <c r="L2683" i="27" s="1"/>
  <c r="M2683" i="27"/>
  <c r="K2684" i="27"/>
  <c r="L2684" i="27"/>
  <c r="M2684" i="27"/>
  <c r="K2685" i="27"/>
  <c r="L2685" i="27" s="1"/>
  <c r="M2685" i="27"/>
  <c r="K2686" i="27"/>
  <c r="L2686" i="27" s="1"/>
  <c r="M2686" i="27"/>
  <c r="K2687" i="27"/>
  <c r="L2687" i="27" s="1"/>
  <c r="M2687" i="27"/>
  <c r="K2688" i="27"/>
  <c r="L2688" i="27" s="1"/>
  <c r="M2688" i="27"/>
  <c r="K2689" i="27"/>
  <c r="L2689" i="27" s="1"/>
  <c r="M2689" i="27"/>
  <c r="K2690" i="27"/>
  <c r="L2690" i="27"/>
  <c r="M2690" i="27"/>
  <c r="K2691" i="27"/>
  <c r="L2691" i="27" s="1"/>
  <c r="M2691" i="27"/>
  <c r="K2692" i="27"/>
  <c r="L2692" i="27"/>
  <c r="M2692" i="27"/>
  <c r="K2693" i="27"/>
  <c r="L2693" i="27" s="1"/>
  <c r="M2693" i="27"/>
  <c r="K2694" i="27"/>
  <c r="L2694" i="27" s="1"/>
  <c r="M2694" i="27"/>
  <c r="K2695" i="27"/>
  <c r="L2695" i="27" s="1"/>
  <c r="M2695" i="27"/>
  <c r="K2696" i="27"/>
  <c r="L2696" i="27" s="1"/>
  <c r="M2696" i="27"/>
  <c r="K2697" i="27"/>
  <c r="L2697" i="27" s="1"/>
  <c r="M2697" i="27"/>
  <c r="K2698" i="27"/>
  <c r="L2698" i="27" s="1"/>
  <c r="M2698" i="27"/>
  <c r="K2699" i="27"/>
  <c r="L2699" i="27" s="1"/>
  <c r="M2699" i="27"/>
  <c r="K2700" i="27"/>
  <c r="L2700" i="27"/>
  <c r="M2700" i="27"/>
  <c r="K2701" i="27"/>
  <c r="L2701" i="27" s="1"/>
  <c r="M2701" i="27"/>
  <c r="K2702" i="27"/>
  <c r="L2702" i="27" s="1"/>
  <c r="M2702" i="27"/>
  <c r="K2703" i="27"/>
  <c r="L2703" i="27"/>
  <c r="M2703" i="27"/>
  <c r="K2704" i="27"/>
  <c r="L2704" i="27" s="1"/>
  <c r="M2704" i="27"/>
  <c r="K2705" i="27"/>
  <c r="L2705" i="27" s="1"/>
  <c r="M2705" i="27"/>
  <c r="K2706" i="27"/>
  <c r="L2706" i="27" s="1"/>
  <c r="M2706" i="27"/>
  <c r="K2707" i="27"/>
  <c r="L2707" i="27" s="1"/>
  <c r="M2707" i="27"/>
  <c r="K2708" i="27"/>
  <c r="L2708" i="27" s="1"/>
  <c r="M2708" i="27"/>
  <c r="K2709" i="27"/>
  <c r="L2709" i="27" s="1"/>
  <c r="M2709" i="27"/>
  <c r="K2710" i="27"/>
  <c r="L2710" i="27" s="1"/>
  <c r="M2710" i="27"/>
  <c r="K2711" i="27"/>
  <c r="L2711" i="27" s="1"/>
  <c r="M2711" i="27"/>
  <c r="K2712" i="27"/>
  <c r="L2712" i="27" s="1"/>
  <c r="M2712" i="27"/>
  <c r="K2713" i="27"/>
  <c r="L2713" i="27" s="1"/>
  <c r="M2713" i="27"/>
  <c r="K2714" i="27"/>
  <c r="L2714" i="27" s="1"/>
  <c r="M2714" i="27"/>
  <c r="K2715" i="27"/>
  <c r="L2715" i="27"/>
  <c r="M2715" i="27"/>
  <c r="K2716" i="27"/>
  <c r="L2716" i="27" s="1"/>
  <c r="M2716" i="27"/>
  <c r="K2717" i="27"/>
  <c r="L2717" i="27" s="1"/>
  <c r="M2717" i="27"/>
  <c r="K2718" i="27"/>
  <c r="L2718" i="27" s="1"/>
  <c r="M2718" i="27"/>
  <c r="K2719" i="27"/>
  <c r="L2719" i="27"/>
  <c r="M2719" i="27"/>
  <c r="K2720" i="27"/>
  <c r="L2720" i="27" s="1"/>
  <c r="M2720" i="27"/>
  <c r="K2721" i="27"/>
  <c r="L2721" i="27" s="1"/>
  <c r="M2721" i="27"/>
  <c r="K2722" i="27"/>
  <c r="L2722" i="27" s="1"/>
  <c r="M2722" i="27"/>
  <c r="K2723" i="27"/>
  <c r="L2723" i="27" s="1"/>
  <c r="M2723" i="27"/>
  <c r="K2724" i="27"/>
  <c r="L2724" i="27"/>
  <c r="M2724" i="27"/>
  <c r="K2725" i="27"/>
  <c r="L2725" i="27" s="1"/>
  <c r="M2725" i="27"/>
  <c r="K2726" i="27"/>
  <c r="L2726" i="27" s="1"/>
  <c r="M2726" i="27"/>
  <c r="K2727" i="27"/>
  <c r="L2727" i="27"/>
  <c r="M2727" i="27"/>
  <c r="K2728" i="27"/>
  <c r="L2728" i="27" s="1"/>
  <c r="M2728" i="27"/>
  <c r="K2729" i="27"/>
  <c r="L2729" i="27" s="1"/>
  <c r="M2729" i="27"/>
  <c r="K2730" i="27"/>
  <c r="L2730" i="27" s="1"/>
  <c r="M2730" i="27"/>
  <c r="K2731" i="27"/>
  <c r="L2731" i="27" s="1"/>
  <c r="M2731" i="27"/>
  <c r="K2732" i="27"/>
  <c r="L2732" i="27"/>
  <c r="M2732" i="27"/>
  <c r="K2733" i="27"/>
  <c r="L2733" i="27" s="1"/>
  <c r="M2733" i="27"/>
  <c r="K2734" i="27"/>
  <c r="L2734" i="27" s="1"/>
  <c r="M2734" i="27"/>
  <c r="K2735" i="27"/>
  <c r="L2735" i="27" s="1"/>
  <c r="M2735" i="27"/>
  <c r="K2736" i="27"/>
  <c r="L2736" i="27" s="1"/>
  <c r="M2736" i="27"/>
  <c r="K2737" i="27"/>
  <c r="L2737" i="27" s="1"/>
  <c r="M2737" i="27"/>
  <c r="K2738" i="27"/>
  <c r="L2738" i="27" s="1"/>
  <c r="M2738" i="27"/>
  <c r="K2739" i="27"/>
  <c r="L2739" i="27" s="1"/>
  <c r="M2739" i="27"/>
  <c r="K2740" i="27"/>
  <c r="L2740" i="27" s="1"/>
  <c r="M2740" i="27"/>
  <c r="K2741" i="27"/>
  <c r="L2741" i="27" s="1"/>
  <c r="M2741" i="27"/>
  <c r="K2742" i="27"/>
  <c r="L2742" i="27"/>
  <c r="M2742" i="27"/>
  <c r="K2743" i="27"/>
  <c r="L2743" i="27" s="1"/>
  <c r="M2743" i="27"/>
  <c r="K2744" i="27"/>
  <c r="L2744" i="27" s="1"/>
  <c r="M2744" i="27"/>
  <c r="K2745" i="27"/>
  <c r="L2745" i="27" s="1"/>
  <c r="M2745" i="27"/>
  <c r="K2746" i="27"/>
  <c r="L2746" i="27" s="1"/>
  <c r="M2746" i="27"/>
  <c r="K2747" i="27"/>
  <c r="L2747" i="27" s="1"/>
  <c r="M2747" i="27"/>
  <c r="K2748" i="27"/>
  <c r="L2748" i="27"/>
  <c r="M2748" i="27"/>
  <c r="K2749" i="27"/>
  <c r="L2749" i="27" s="1"/>
  <c r="M2749" i="27"/>
  <c r="K2750" i="27"/>
  <c r="L2750" i="27"/>
  <c r="M2750" i="27"/>
  <c r="K2751" i="27"/>
  <c r="L2751" i="27" s="1"/>
  <c r="M2751" i="27"/>
  <c r="K2752" i="27"/>
  <c r="L2752" i="27"/>
  <c r="M2752" i="27"/>
  <c r="K2753" i="27"/>
  <c r="L2753" i="27" s="1"/>
  <c r="M2753" i="27"/>
  <c r="K2754" i="27"/>
  <c r="L2754" i="27" s="1"/>
  <c r="M2754" i="27"/>
  <c r="K2755" i="27"/>
  <c r="L2755" i="27" s="1"/>
  <c r="M2755" i="27"/>
  <c r="K2756" i="27"/>
  <c r="L2756" i="27" s="1"/>
  <c r="M2756" i="27"/>
  <c r="K2757" i="27"/>
  <c r="L2757" i="27"/>
  <c r="M2757" i="27"/>
  <c r="K2758" i="27"/>
  <c r="L2758" i="27" s="1"/>
  <c r="M2758" i="27"/>
  <c r="K2759" i="27"/>
  <c r="L2759" i="27" s="1"/>
  <c r="M2759" i="27"/>
  <c r="K2760" i="27"/>
  <c r="L2760" i="27" s="1"/>
  <c r="M2760" i="27"/>
  <c r="K2761" i="27"/>
  <c r="L2761" i="27"/>
  <c r="M2761" i="27"/>
  <c r="K2762" i="27"/>
  <c r="L2762" i="27" s="1"/>
  <c r="M2762" i="27"/>
  <c r="K2763" i="27"/>
  <c r="L2763" i="27" s="1"/>
  <c r="M2763" i="27"/>
  <c r="K2764" i="27"/>
  <c r="L2764" i="27" s="1"/>
  <c r="M2764" i="27"/>
  <c r="K2765" i="27"/>
  <c r="L2765" i="27" s="1"/>
  <c r="M2765" i="27"/>
  <c r="K2766" i="27"/>
  <c r="L2766" i="27"/>
  <c r="M2766" i="27"/>
  <c r="K2767" i="27"/>
  <c r="L2767" i="27" s="1"/>
  <c r="M2767" i="27"/>
  <c r="K2768" i="27"/>
  <c r="L2768" i="27" s="1"/>
  <c r="M2768" i="27"/>
  <c r="K2769" i="27"/>
  <c r="L2769" i="27" s="1"/>
  <c r="M2769" i="27"/>
  <c r="K2770" i="27"/>
  <c r="L2770" i="27" s="1"/>
  <c r="M2770" i="27"/>
  <c r="K2771" i="27"/>
  <c r="L2771" i="27"/>
  <c r="M2771" i="27"/>
  <c r="K2772" i="27"/>
  <c r="L2772" i="27" s="1"/>
  <c r="M2772" i="27"/>
  <c r="K2773" i="27"/>
  <c r="L2773" i="27" s="1"/>
  <c r="M2773" i="27"/>
  <c r="K2774" i="27"/>
  <c r="L2774" i="27" s="1"/>
  <c r="M2774" i="27"/>
  <c r="K2775" i="27"/>
  <c r="L2775" i="27"/>
  <c r="M2775" i="27"/>
  <c r="K2776" i="27"/>
  <c r="L2776" i="27"/>
  <c r="M2776" i="27"/>
  <c r="K2777" i="27"/>
  <c r="L2777" i="27" s="1"/>
  <c r="M2777" i="27"/>
  <c r="K2778" i="27"/>
  <c r="L2778" i="27" s="1"/>
  <c r="M2778" i="27"/>
  <c r="K2779" i="27"/>
  <c r="L2779" i="27" s="1"/>
  <c r="M2779" i="27"/>
  <c r="K2780" i="27"/>
  <c r="L2780" i="27"/>
  <c r="M2780" i="27"/>
  <c r="K2781" i="27"/>
  <c r="L2781" i="27" s="1"/>
  <c r="M2781" i="27"/>
  <c r="K2782" i="27"/>
  <c r="L2782" i="27" s="1"/>
  <c r="M2782" i="27"/>
  <c r="K2783" i="27"/>
  <c r="L2783" i="27" s="1"/>
  <c r="M2783" i="27"/>
  <c r="K2784" i="27"/>
  <c r="L2784" i="27"/>
  <c r="M2784" i="27"/>
  <c r="K2785" i="27"/>
  <c r="L2785" i="27" s="1"/>
  <c r="M2785" i="27"/>
  <c r="K2786" i="27"/>
  <c r="L2786" i="27" s="1"/>
  <c r="M2786" i="27"/>
  <c r="K2787" i="27"/>
  <c r="L2787" i="27" s="1"/>
  <c r="M2787" i="27"/>
  <c r="K2788" i="27"/>
  <c r="L2788" i="27"/>
  <c r="M2788" i="27"/>
  <c r="K2789" i="27"/>
  <c r="L2789" i="27" s="1"/>
  <c r="M2789" i="27"/>
  <c r="K2790" i="27"/>
  <c r="L2790" i="27"/>
  <c r="M2790" i="27"/>
  <c r="K2791" i="27"/>
  <c r="L2791" i="27" s="1"/>
  <c r="M2791" i="27"/>
  <c r="K2792" i="27"/>
  <c r="L2792" i="27" s="1"/>
  <c r="M2792" i="27"/>
  <c r="K2793" i="27"/>
  <c r="L2793" i="27" s="1"/>
  <c r="M2793" i="27"/>
  <c r="K2794" i="27"/>
  <c r="L2794" i="27"/>
  <c r="M2794" i="27"/>
  <c r="K2795" i="27"/>
  <c r="L2795" i="27" s="1"/>
  <c r="M2795" i="27"/>
  <c r="K2796" i="27"/>
  <c r="L2796" i="27" s="1"/>
  <c r="M2796" i="27"/>
  <c r="K2797" i="27"/>
  <c r="L2797" i="27" s="1"/>
  <c r="M2797" i="27"/>
  <c r="K2798" i="27"/>
  <c r="L2798" i="27"/>
  <c r="M2798" i="27"/>
  <c r="K2799" i="27"/>
  <c r="L2799" i="27"/>
  <c r="M2799" i="27"/>
  <c r="K2800" i="27"/>
  <c r="L2800" i="27" s="1"/>
  <c r="M2800" i="27"/>
  <c r="K2801" i="27"/>
  <c r="L2801" i="27" s="1"/>
  <c r="M2801" i="27"/>
  <c r="K2802" i="27"/>
  <c r="L2802" i="27" s="1"/>
  <c r="M2802" i="27"/>
  <c r="K2803" i="27"/>
  <c r="L2803" i="27"/>
  <c r="M2803" i="27"/>
  <c r="K2804" i="27"/>
  <c r="L2804" i="27" s="1"/>
  <c r="M2804" i="27"/>
  <c r="K2805" i="27"/>
  <c r="L2805" i="27" s="1"/>
  <c r="M2805" i="27"/>
  <c r="K2806" i="27"/>
  <c r="L2806" i="27" s="1"/>
  <c r="M2806" i="27"/>
  <c r="K2807" i="27"/>
  <c r="L2807" i="27" s="1"/>
  <c r="M2807" i="27"/>
  <c r="K2808" i="27"/>
  <c r="L2808" i="27" s="1"/>
  <c r="M2808" i="27"/>
  <c r="K2809" i="27"/>
  <c r="L2809" i="27" s="1"/>
  <c r="M2809" i="27"/>
  <c r="K2810" i="27"/>
  <c r="L2810" i="27" s="1"/>
  <c r="M2810" i="27"/>
  <c r="K2811" i="27"/>
  <c r="L2811" i="27" s="1"/>
  <c r="M2811" i="27"/>
  <c r="K2812" i="27"/>
  <c r="L2812" i="27"/>
  <c r="M2812" i="27"/>
  <c r="K2813" i="27"/>
  <c r="L2813" i="27" s="1"/>
  <c r="M2813" i="27"/>
  <c r="K2814" i="27"/>
  <c r="L2814" i="27" s="1"/>
  <c r="M2814" i="27"/>
  <c r="K2815" i="27"/>
  <c r="L2815" i="27" s="1"/>
  <c r="M2815" i="27"/>
  <c r="K2816" i="27"/>
  <c r="L2816" i="27" s="1"/>
  <c r="M2816" i="27"/>
  <c r="K2817" i="27"/>
  <c r="L2817" i="27" s="1"/>
  <c r="M2817" i="27"/>
  <c r="K2818" i="27"/>
  <c r="L2818" i="27" s="1"/>
  <c r="M2818" i="27"/>
  <c r="K2819" i="27"/>
  <c r="L2819" i="27" s="1"/>
  <c r="M2819" i="27"/>
  <c r="K2820" i="27"/>
  <c r="L2820" i="27" s="1"/>
  <c r="M2820" i="27"/>
  <c r="K2821" i="27"/>
  <c r="L2821" i="27" s="1"/>
  <c r="M2821" i="27"/>
  <c r="K2822" i="27"/>
  <c r="L2822" i="27" s="1"/>
  <c r="M2822" i="27"/>
  <c r="K2823" i="27"/>
  <c r="L2823" i="27" s="1"/>
  <c r="M2823" i="27"/>
  <c r="K2824" i="27"/>
  <c r="L2824" i="27" s="1"/>
  <c r="M2824" i="27"/>
  <c r="K2825" i="27"/>
  <c r="L2825" i="27" s="1"/>
  <c r="M2825" i="27"/>
  <c r="K2826" i="27"/>
  <c r="L2826" i="27" s="1"/>
  <c r="M2826" i="27"/>
  <c r="K2827" i="27"/>
  <c r="L2827" i="27"/>
  <c r="M2827" i="27"/>
  <c r="K2828" i="27"/>
  <c r="L2828" i="27" s="1"/>
  <c r="M2828" i="27"/>
  <c r="K2829" i="27"/>
  <c r="L2829" i="27" s="1"/>
  <c r="M2829" i="27"/>
  <c r="K2830" i="27"/>
  <c r="L2830" i="27" s="1"/>
  <c r="M2830" i="27"/>
  <c r="K2831" i="27"/>
  <c r="L2831" i="27" s="1"/>
  <c r="M2831" i="27"/>
  <c r="K2832" i="27"/>
  <c r="L2832" i="27" s="1"/>
  <c r="M2832" i="27"/>
  <c r="K2833" i="27"/>
  <c r="L2833" i="27" s="1"/>
  <c r="M2833" i="27"/>
  <c r="K2834" i="27"/>
  <c r="L2834" i="27" s="1"/>
  <c r="M2834" i="27"/>
  <c r="K2835" i="27"/>
  <c r="L2835" i="27" s="1"/>
  <c r="M2835" i="27"/>
  <c r="K2836" i="27"/>
  <c r="L2836" i="27"/>
  <c r="M2836" i="27"/>
  <c r="K2837" i="27"/>
  <c r="L2837" i="27" s="1"/>
  <c r="M2837" i="27"/>
  <c r="K2838" i="27"/>
  <c r="L2838" i="27" s="1"/>
  <c r="M2838" i="27"/>
  <c r="K2839" i="27"/>
  <c r="L2839" i="27" s="1"/>
  <c r="M2839" i="27"/>
  <c r="K2840" i="27"/>
  <c r="L2840" i="27"/>
  <c r="M2840" i="27"/>
  <c r="K2841" i="27"/>
  <c r="L2841" i="27" s="1"/>
  <c r="M2841" i="27"/>
  <c r="K2842" i="27"/>
  <c r="L2842" i="27"/>
  <c r="M2842" i="27"/>
  <c r="K2843" i="27"/>
  <c r="L2843" i="27" s="1"/>
  <c r="M2843" i="27"/>
  <c r="K2844" i="27"/>
  <c r="L2844" i="27" s="1"/>
  <c r="M2844" i="27"/>
  <c r="K2845" i="27"/>
  <c r="L2845" i="27" s="1"/>
  <c r="M2845" i="27"/>
  <c r="K2846" i="27"/>
  <c r="L2846" i="27" s="1"/>
  <c r="M2846" i="27"/>
  <c r="K2847" i="27"/>
  <c r="L2847" i="27"/>
  <c r="M2847" i="27"/>
  <c r="K2848" i="27"/>
  <c r="L2848" i="27" s="1"/>
  <c r="M2848" i="27"/>
  <c r="K2849" i="27"/>
  <c r="L2849" i="27" s="1"/>
  <c r="M2849" i="27"/>
  <c r="K2850" i="27"/>
  <c r="L2850" i="27" s="1"/>
  <c r="M2850" i="27"/>
  <c r="K2851" i="27"/>
  <c r="L2851" i="27" s="1"/>
  <c r="M2851" i="27"/>
  <c r="K2852" i="27"/>
  <c r="L2852" i="27"/>
  <c r="M2852" i="27"/>
  <c r="K2853" i="27"/>
  <c r="L2853" i="27" s="1"/>
  <c r="M2853" i="27"/>
  <c r="K2854" i="27"/>
  <c r="L2854" i="27" s="1"/>
  <c r="M2854" i="27"/>
  <c r="K2855" i="27"/>
  <c r="L2855" i="27" s="1"/>
  <c r="M2855" i="27"/>
  <c r="K2856" i="27"/>
  <c r="L2856" i="27"/>
  <c r="M2856" i="27"/>
  <c r="K2857" i="27"/>
  <c r="L2857" i="27" s="1"/>
  <c r="M2857" i="27"/>
  <c r="K2858" i="27"/>
  <c r="L2858" i="27" s="1"/>
  <c r="M2858" i="27"/>
  <c r="K2859" i="27"/>
  <c r="L2859" i="27"/>
  <c r="M2859" i="27"/>
  <c r="K2860" i="27"/>
  <c r="L2860" i="27" s="1"/>
  <c r="M2860" i="27"/>
  <c r="K2861" i="27"/>
  <c r="L2861" i="27" s="1"/>
  <c r="M2861" i="27"/>
  <c r="K2862" i="27"/>
  <c r="L2862" i="27" s="1"/>
  <c r="M2862" i="27"/>
  <c r="K2863" i="27"/>
  <c r="L2863" i="27" s="1"/>
  <c r="M2863" i="27"/>
  <c r="K2864" i="27"/>
  <c r="L2864" i="27"/>
  <c r="M2864" i="27"/>
  <c r="K2865" i="27"/>
  <c r="L2865" i="27" s="1"/>
  <c r="M2865" i="27"/>
  <c r="K2866" i="27"/>
  <c r="L2866" i="27" s="1"/>
  <c r="M2866" i="27"/>
  <c r="K2867" i="27"/>
  <c r="L2867" i="27" s="1"/>
  <c r="M2867" i="27"/>
  <c r="K2868" i="27"/>
  <c r="L2868" i="27" s="1"/>
  <c r="M2868" i="27"/>
  <c r="K2869" i="27"/>
  <c r="L2869" i="27" s="1"/>
  <c r="M2869" i="27"/>
  <c r="K2870" i="27"/>
  <c r="L2870" i="27" s="1"/>
  <c r="M2870" i="27"/>
  <c r="K2871" i="27"/>
  <c r="L2871" i="27" s="1"/>
  <c r="M2871" i="27"/>
  <c r="K2872" i="27"/>
  <c r="L2872" i="27" s="1"/>
  <c r="M2872" i="27"/>
  <c r="K2873" i="27"/>
  <c r="L2873" i="27" s="1"/>
  <c r="M2873" i="27"/>
  <c r="K2874" i="27"/>
  <c r="L2874" i="27"/>
  <c r="M2874" i="27"/>
  <c r="K2875" i="27"/>
  <c r="L2875" i="27" s="1"/>
  <c r="M2875" i="27"/>
  <c r="K2876" i="27"/>
  <c r="L2876" i="27" s="1"/>
  <c r="M2876" i="27"/>
  <c r="K2877" i="27"/>
  <c r="L2877" i="27" s="1"/>
  <c r="M2877" i="27"/>
  <c r="K2878" i="27"/>
  <c r="L2878" i="27" s="1"/>
  <c r="M2878" i="27"/>
  <c r="K2879" i="27"/>
  <c r="L2879" i="27" s="1"/>
  <c r="M2879" i="27"/>
  <c r="K2880" i="27"/>
  <c r="L2880" i="27" s="1"/>
  <c r="M2880" i="27"/>
  <c r="K2881" i="27"/>
  <c r="L2881" i="27" s="1"/>
  <c r="M2881" i="27"/>
  <c r="K2882" i="27"/>
  <c r="L2882" i="27"/>
  <c r="M2882" i="27"/>
  <c r="K2883" i="27"/>
  <c r="L2883" i="27" s="1"/>
  <c r="M2883" i="27"/>
  <c r="K2884" i="27"/>
  <c r="L2884" i="27" s="1"/>
  <c r="M2884" i="27"/>
  <c r="K2885" i="27"/>
  <c r="L2885" i="27" s="1"/>
  <c r="M2885" i="27"/>
  <c r="K2886" i="27"/>
  <c r="L2886" i="27" s="1"/>
  <c r="M2886" i="27"/>
  <c r="K2887" i="27"/>
  <c r="L2887" i="27"/>
  <c r="M2887" i="27"/>
  <c r="K2888" i="27"/>
  <c r="L2888" i="27" s="1"/>
  <c r="M2888" i="27"/>
  <c r="K2889" i="27"/>
  <c r="L2889" i="27" s="1"/>
  <c r="M2889" i="27"/>
  <c r="K2890" i="27"/>
  <c r="L2890" i="27" s="1"/>
  <c r="M2890" i="27"/>
  <c r="K2891" i="27"/>
  <c r="L2891" i="27" s="1"/>
  <c r="M2891" i="27"/>
  <c r="K2892" i="27"/>
  <c r="L2892" i="27" s="1"/>
  <c r="M2892" i="27"/>
  <c r="K2893" i="27"/>
  <c r="L2893" i="27" s="1"/>
  <c r="M2893" i="27"/>
  <c r="K2894" i="27"/>
  <c r="L2894" i="27" s="1"/>
  <c r="M2894" i="27"/>
  <c r="K2895" i="27"/>
  <c r="L2895" i="27" s="1"/>
  <c r="M2895" i="27"/>
  <c r="K2896" i="27"/>
  <c r="L2896" i="27" s="1"/>
  <c r="M2896" i="27"/>
  <c r="K2897" i="27"/>
  <c r="L2897" i="27"/>
  <c r="M2897" i="27"/>
  <c r="K2898" i="27"/>
  <c r="L2898" i="27" s="1"/>
  <c r="M2898" i="27"/>
  <c r="K2899" i="27"/>
  <c r="L2899" i="27"/>
  <c r="M2899" i="27"/>
  <c r="K2900" i="27"/>
  <c r="L2900" i="27" s="1"/>
  <c r="M2900" i="27"/>
  <c r="K2901" i="27"/>
  <c r="L2901" i="27" s="1"/>
  <c r="M2901" i="27"/>
  <c r="K2902" i="27"/>
  <c r="L2902" i="27" s="1"/>
  <c r="M2902" i="27"/>
  <c r="K2903" i="27"/>
  <c r="L2903" i="27" s="1"/>
  <c r="M2903" i="27"/>
  <c r="K2904" i="27"/>
  <c r="L2904" i="27" s="1"/>
  <c r="M2904" i="27"/>
  <c r="K2905" i="27"/>
  <c r="L2905" i="27" s="1"/>
  <c r="M2905" i="27"/>
  <c r="K2906" i="27"/>
  <c r="L2906" i="27" s="1"/>
  <c r="M2906" i="27"/>
  <c r="K2907" i="27"/>
  <c r="L2907" i="27"/>
  <c r="M2907" i="27"/>
  <c r="K2908" i="27"/>
  <c r="L2908" i="27" s="1"/>
  <c r="M2908" i="27"/>
  <c r="K2909" i="27"/>
  <c r="L2909" i="27" s="1"/>
  <c r="M2909" i="27"/>
  <c r="K2910" i="27"/>
  <c r="L2910" i="27" s="1"/>
  <c r="M2910" i="27"/>
  <c r="K2911" i="27"/>
  <c r="L2911" i="27" s="1"/>
  <c r="M2911" i="27"/>
  <c r="K2912" i="27"/>
  <c r="L2912" i="27" s="1"/>
  <c r="M2912" i="27"/>
  <c r="K2913" i="27"/>
  <c r="L2913" i="27" s="1"/>
  <c r="M2913" i="27"/>
  <c r="K2914" i="27"/>
  <c r="L2914" i="27" s="1"/>
  <c r="M2914" i="27"/>
  <c r="K2915" i="27"/>
  <c r="L2915" i="27" s="1"/>
  <c r="M2915" i="27"/>
  <c r="K2916" i="27"/>
  <c r="L2916" i="27" s="1"/>
  <c r="M2916" i="27"/>
  <c r="K2917" i="27"/>
  <c r="L2917" i="27"/>
  <c r="M2917" i="27"/>
  <c r="K2918" i="27"/>
  <c r="L2918" i="27" s="1"/>
  <c r="M2918" i="27"/>
  <c r="K2919" i="27"/>
  <c r="L2919" i="27" s="1"/>
  <c r="M2919" i="27"/>
  <c r="K2920" i="27"/>
  <c r="L2920" i="27" s="1"/>
  <c r="M2920" i="27"/>
  <c r="K2921" i="27"/>
  <c r="L2921" i="27" s="1"/>
  <c r="M2921" i="27"/>
  <c r="K2922" i="27"/>
  <c r="L2922" i="27"/>
  <c r="M2922" i="27"/>
  <c r="K2923" i="27"/>
  <c r="L2923" i="27" s="1"/>
  <c r="M2923" i="27"/>
  <c r="K2924" i="27"/>
  <c r="L2924" i="27" s="1"/>
  <c r="M2924" i="27"/>
  <c r="K2925" i="27"/>
  <c r="L2925" i="27" s="1"/>
  <c r="M2925" i="27"/>
  <c r="K2926" i="27"/>
  <c r="L2926" i="27" s="1"/>
  <c r="M2926" i="27"/>
  <c r="K2927" i="27"/>
  <c r="L2927" i="27"/>
  <c r="M2927" i="27"/>
  <c r="K2928" i="27"/>
  <c r="L2928" i="27" s="1"/>
  <c r="M2928" i="27"/>
  <c r="K2929" i="27"/>
  <c r="L2929" i="27" s="1"/>
  <c r="M2929" i="27"/>
  <c r="K2930" i="27"/>
  <c r="L2930" i="27"/>
  <c r="M2930" i="27"/>
  <c r="K2931" i="27"/>
  <c r="L2931" i="27"/>
  <c r="M2931" i="27"/>
  <c r="K2932" i="27"/>
  <c r="L2932" i="27" s="1"/>
  <c r="M2932" i="27"/>
  <c r="K2933" i="27"/>
  <c r="L2933" i="27" s="1"/>
  <c r="M2933" i="27"/>
  <c r="K2934" i="27"/>
  <c r="L2934" i="27" s="1"/>
  <c r="M2934" i="27"/>
  <c r="K2935" i="27"/>
  <c r="L2935" i="27" s="1"/>
  <c r="M2935" i="27"/>
  <c r="K2936" i="27"/>
  <c r="L2936" i="27" s="1"/>
  <c r="M2936" i="27"/>
  <c r="K2937" i="27"/>
  <c r="L2937" i="27" s="1"/>
  <c r="M2937" i="27"/>
  <c r="K2938" i="27"/>
  <c r="L2938" i="27" s="1"/>
  <c r="M2938" i="27"/>
  <c r="K2939" i="27"/>
  <c r="L2939" i="27" s="1"/>
  <c r="M2939" i="27"/>
  <c r="K2940" i="27"/>
  <c r="L2940" i="27" s="1"/>
  <c r="M2940" i="27"/>
  <c r="K2941" i="27"/>
  <c r="L2941" i="27" s="1"/>
  <c r="M2941" i="27"/>
  <c r="K2942" i="27"/>
  <c r="L2942" i="27"/>
  <c r="M2942" i="27"/>
  <c r="K2943" i="27"/>
  <c r="L2943" i="27" s="1"/>
  <c r="M2943" i="27"/>
  <c r="K2944" i="27"/>
  <c r="L2944" i="27" s="1"/>
  <c r="M2944" i="27"/>
  <c r="K2945" i="27"/>
  <c r="L2945" i="27"/>
  <c r="M2945" i="27"/>
  <c r="K2946" i="27"/>
  <c r="L2946" i="27" s="1"/>
  <c r="M2946" i="27"/>
  <c r="K2947" i="27"/>
  <c r="L2947" i="27" s="1"/>
  <c r="M2947" i="27"/>
  <c r="K2948" i="27"/>
  <c r="L2948" i="27" s="1"/>
  <c r="M2948" i="27"/>
  <c r="K2949" i="27"/>
  <c r="L2949" i="27" s="1"/>
  <c r="M2949" i="27"/>
  <c r="K2950" i="27"/>
  <c r="L2950" i="27" s="1"/>
  <c r="M2950" i="27"/>
  <c r="K2951" i="27"/>
  <c r="L2951" i="27" s="1"/>
  <c r="M2951" i="27"/>
  <c r="K2952" i="27"/>
  <c r="L2952" i="27" s="1"/>
  <c r="M2952" i="27"/>
  <c r="K2953" i="27"/>
  <c r="L2953" i="27" s="1"/>
  <c r="M2953" i="27"/>
  <c r="K2954" i="27"/>
  <c r="L2954" i="27" s="1"/>
  <c r="M2954" i="27"/>
  <c r="K2955" i="27"/>
  <c r="L2955" i="27"/>
  <c r="M2955" i="27"/>
  <c r="K2956" i="27"/>
  <c r="L2956" i="27" s="1"/>
  <c r="M2956" i="27"/>
  <c r="K2957" i="27"/>
  <c r="L2957" i="27"/>
  <c r="M2957" i="27"/>
  <c r="K2958" i="27"/>
  <c r="L2958" i="27" s="1"/>
  <c r="M2958" i="27"/>
  <c r="K2959" i="27"/>
  <c r="L2959" i="27" s="1"/>
  <c r="M2959" i="27"/>
  <c r="K2960" i="27"/>
  <c r="L2960" i="27" s="1"/>
  <c r="M2960" i="27"/>
  <c r="K2961" i="27"/>
  <c r="L2961" i="27" s="1"/>
  <c r="M2961" i="27"/>
  <c r="K2962" i="27"/>
  <c r="L2962" i="27"/>
  <c r="M2962" i="27"/>
  <c r="M1033" i="45"/>
  <c r="M1032" i="45"/>
  <c r="M1031" i="45"/>
  <c r="M1057" i="44"/>
  <c r="M1056" i="44"/>
  <c r="M1030" i="45"/>
  <c r="M1029" i="45"/>
  <c r="M1028" i="45"/>
  <c r="M1027" i="45"/>
  <c r="M1026" i="45"/>
  <c r="M1135" i="27"/>
  <c r="K1135" i="27"/>
  <c r="L1135" i="27" s="1"/>
  <c r="M1134" i="27"/>
  <c r="K1134" i="27"/>
  <c r="L1134" i="27" s="1"/>
  <c r="L474" i="36"/>
  <c r="M474" i="36" s="1"/>
  <c r="N474" i="36"/>
  <c r="O474" i="36"/>
  <c r="L475" i="36"/>
  <c r="M475" i="36"/>
  <c r="N475" i="36"/>
  <c r="O475" i="36"/>
  <c r="L476" i="36"/>
  <c r="M476" i="36" s="1"/>
  <c r="N476" i="36"/>
  <c r="O476" i="36"/>
  <c r="L477" i="36"/>
  <c r="M477" i="36" s="1"/>
  <c r="N477" i="36"/>
  <c r="O477" i="36"/>
  <c r="L478" i="36"/>
  <c r="M478" i="36"/>
  <c r="N478" i="36"/>
  <c r="O478" i="36"/>
  <c r="F2" i="43" l="1"/>
  <c r="F7" i="36"/>
  <c r="F6" i="36"/>
  <c r="F5" i="36"/>
  <c r="F3" i="36"/>
  <c r="F4" i="36"/>
  <c r="M78" i="43"/>
  <c r="K78" i="43"/>
  <c r="L78" i="43" s="1"/>
  <c r="M77" i="43"/>
  <c r="K77" i="43"/>
  <c r="L77" i="43" s="1"/>
  <c r="M76" i="43"/>
  <c r="K76" i="43"/>
  <c r="L76" i="43" s="1"/>
  <c r="M75" i="43"/>
  <c r="K75" i="43"/>
  <c r="L75" i="43" s="1"/>
  <c r="M74" i="43"/>
  <c r="K74" i="43"/>
  <c r="L74" i="43" s="1"/>
  <c r="L473" i="36"/>
  <c r="M473" i="36" s="1"/>
  <c r="N473" i="36"/>
  <c r="O473" i="36"/>
  <c r="L471" i="36"/>
  <c r="M1174" i="27"/>
  <c r="K1174" i="27"/>
  <c r="L1174" i="27" s="1"/>
  <c r="M1173" i="27"/>
  <c r="K1173" i="27"/>
  <c r="L1173" i="27" s="1"/>
  <c r="M1172" i="27"/>
  <c r="K1172" i="27"/>
  <c r="L1172" i="27" s="1"/>
  <c r="M1171" i="27"/>
  <c r="K1171" i="27"/>
  <c r="L1171" i="27" s="1"/>
  <c r="L467" i="36"/>
  <c r="M467" i="36" s="1"/>
  <c r="N467" i="36"/>
  <c r="O467" i="36"/>
  <c r="L468" i="36"/>
  <c r="M468" i="36"/>
  <c r="N468" i="36"/>
  <c r="O468" i="36"/>
  <c r="L469" i="36"/>
  <c r="M469" i="36"/>
  <c r="N469" i="36"/>
  <c r="O469" i="36"/>
  <c r="L470" i="36"/>
  <c r="M470" i="36" s="1"/>
  <c r="N470" i="36"/>
  <c r="O470" i="36"/>
  <c r="M471" i="36"/>
  <c r="N471" i="36"/>
  <c r="O471" i="36"/>
  <c r="L472" i="36"/>
  <c r="M472" i="36"/>
  <c r="N472" i="36"/>
  <c r="O472" i="36"/>
  <c r="L459" i="36"/>
  <c r="M459" i="36" s="1"/>
  <c r="N459" i="36"/>
  <c r="O459" i="36"/>
  <c r="L460" i="36"/>
  <c r="M460" i="36"/>
  <c r="N460" i="36"/>
  <c r="O460" i="36"/>
  <c r="L461" i="36"/>
  <c r="M461" i="36"/>
  <c r="N461" i="36"/>
  <c r="O461" i="36"/>
  <c r="L462" i="36"/>
  <c r="M462" i="36" s="1"/>
  <c r="N462" i="36"/>
  <c r="O462" i="36"/>
  <c r="L463" i="36"/>
  <c r="M463" i="36"/>
  <c r="N463" i="36"/>
  <c r="O463" i="36"/>
  <c r="L464" i="36"/>
  <c r="M464" i="36"/>
  <c r="N464" i="36"/>
  <c r="O464" i="36"/>
  <c r="L465" i="36"/>
  <c r="M465" i="36" s="1"/>
  <c r="N465" i="36"/>
  <c r="O465" i="36"/>
  <c r="L466" i="36"/>
  <c r="M466" i="36" s="1"/>
  <c r="N466" i="36"/>
  <c r="O466" i="36"/>
  <c r="M899" i="27"/>
  <c r="K899" i="27"/>
  <c r="L899" i="27" s="1"/>
  <c r="M898" i="27"/>
  <c r="K898" i="27"/>
  <c r="L898" i="27" s="1"/>
  <c r="M897" i="27"/>
  <c r="K897" i="27"/>
  <c r="L897" i="27" s="1"/>
  <c r="M896" i="27"/>
  <c r="K896" i="27"/>
  <c r="L896" i="27" s="1"/>
  <c r="M895" i="27"/>
  <c r="K895" i="27"/>
  <c r="L895" i="27" s="1"/>
  <c r="M904" i="27"/>
  <c r="K904" i="27"/>
  <c r="L904" i="27" s="1"/>
  <c r="M903" i="27"/>
  <c r="K903" i="27"/>
  <c r="L903" i="27" s="1"/>
  <c r="M902" i="27"/>
  <c r="K902" i="27"/>
  <c r="L902" i="27" s="1"/>
  <c r="M901" i="27"/>
  <c r="K901" i="27"/>
  <c r="L901" i="27" s="1"/>
  <c r="M900" i="27"/>
  <c r="K900" i="27"/>
  <c r="L900" i="27" s="1"/>
  <c r="L458" i="36"/>
  <c r="M458" i="36" s="1"/>
  <c r="N458" i="36"/>
  <c r="O458" i="36"/>
  <c r="M849" i="27"/>
  <c r="K849" i="27"/>
  <c r="L849" i="27" s="1"/>
  <c r="M73" i="43"/>
  <c r="K73" i="43"/>
  <c r="L73" i="43" s="1"/>
  <c r="M1025" i="45"/>
  <c r="K1025" i="45"/>
  <c r="L1025" i="45" s="1"/>
  <c r="L455" i="36"/>
  <c r="M455" i="36" s="1"/>
  <c r="N455" i="36"/>
  <c r="O455" i="36"/>
  <c r="L456" i="36"/>
  <c r="M456" i="36"/>
  <c r="N456" i="36"/>
  <c r="O456" i="36"/>
  <c r="L457" i="36"/>
  <c r="M457" i="36"/>
  <c r="N457" i="36"/>
  <c r="O457" i="36"/>
  <c r="L453" i="36"/>
  <c r="M453" i="36"/>
  <c r="N453" i="36"/>
  <c r="O453" i="36"/>
  <c r="L454" i="36"/>
  <c r="M454" i="36"/>
  <c r="N454" i="36"/>
  <c r="O454" i="36"/>
  <c r="K1015" i="45"/>
  <c r="L1015" i="45" s="1"/>
  <c r="M1015" i="45"/>
  <c r="K1016" i="45"/>
  <c r="L1016" i="45" s="1"/>
  <c r="M1016" i="45"/>
  <c r="K1017" i="45"/>
  <c r="L1017" i="45" s="1"/>
  <c r="M1017" i="45"/>
  <c r="K1018" i="45"/>
  <c r="L1018" i="45" s="1"/>
  <c r="M1018" i="45"/>
  <c r="K1019" i="45"/>
  <c r="L1019" i="45" s="1"/>
  <c r="M1019" i="45"/>
  <c r="K1020" i="45"/>
  <c r="L1020" i="45" s="1"/>
  <c r="M1020" i="45"/>
  <c r="K1021" i="45"/>
  <c r="L1021" i="45" s="1"/>
  <c r="M1021" i="45"/>
  <c r="K1022" i="45"/>
  <c r="L1022" i="45" s="1"/>
  <c r="M1022" i="45"/>
  <c r="K1023" i="45"/>
  <c r="L1023" i="45" s="1"/>
  <c r="M1023" i="45"/>
  <c r="K1024" i="45"/>
  <c r="L1024" i="45" s="1"/>
  <c r="M1024" i="45"/>
  <c r="K10" i="27"/>
  <c r="L10" i="27" s="1"/>
  <c r="M10" i="27"/>
  <c r="K11" i="27"/>
  <c r="L11" i="27" s="1"/>
  <c r="M11" i="27"/>
  <c r="K12" i="27"/>
  <c r="L12" i="27" s="1"/>
  <c r="M12" i="27"/>
  <c r="K13" i="27"/>
  <c r="L13" i="27" s="1"/>
  <c r="M13" i="27"/>
  <c r="K14" i="27"/>
  <c r="L14" i="27" s="1"/>
  <c r="M14" i="27"/>
  <c r="K15" i="27"/>
  <c r="L15" i="27" s="1"/>
  <c r="M15" i="27"/>
  <c r="K16" i="27"/>
  <c r="L16" i="27" s="1"/>
  <c r="M16" i="27"/>
  <c r="K17" i="27"/>
  <c r="L17" i="27" s="1"/>
  <c r="M17" i="27"/>
  <c r="K18" i="27"/>
  <c r="L18" i="27" s="1"/>
  <c r="M18" i="27"/>
  <c r="K19" i="27"/>
  <c r="L19" i="27" s="1"/>
  <c r="M19" i="27"/>
  <c r="K20" i="27"/>
  <c r="L20" i="27" s="1"/>
  <c r="M20" i="27"/>
  <c r="K21" i="27"/>
  <c r="L21" i="27" s="1"/>
  <c r="M21" i="27"/>
  <c r="K22" i="27"/>
  <c r="L22" i="27" s="1"/>
  <c r="M22" i="27"/>
  <c r="K23" i="27"/>
  <c r="L23" i="27" s="1"/>
  <c r="M23" i="27"/>
  <c r="K24" i="27"/>
  <c r="L24" i="27" s="1"/>
  <c r="M24" i="27"/>
  <c r="K25" i="27"/>
  <c r="L25" i="27" s="1"/>
  <c r="M25" i="27"/>
  <c r="K26" i="27"/>
  <c r="L26" i="27" s="1"/>
  <c r="M26" i="27"/>
  <c r="K27" i="27"/>
  <c r="L27" i="27" s="1"/>
  <c r="M27" i="27"/>
  <c r="K28" i="27"/>
  <c r="L28" i="27" s="1"/>
  <c r="M28" i="27"/>
  <c r="K29" i="27"/>
  <c r="L29" i="27" s="1"/>
  <c r="M29" i="27"/>
  <c r="K30" i="27"/>
  <c r="L30" i="27" s="1"/>
  <c r="M30" i="27"/>
  <c r="K31" i="27"/>
  <c r="L31" i="27" s="1"/>
  <c r="M31" i="27"/>
  <c r="K32" i="27"/>
  <c r="L32" i="27" s="1"/>
  <c r="M32" i="27"/>
  <c r="K33" i="27"/>
  <c r="L33" i="27" s="1"/>
  <c r="M33" i="27"/>
  <c r="K34" i="27"/>
  <c r="L34" i="27" s="1"/>
  <c r="M34" i="27"/>
  <c r="K35" i="27"/>
  <c r="L35" i="27" s="1"/>
  <c r="M35" i="27"/>
  <c r="K36" i="27"/>
  <c r="L36" i="27" s="1"/>
  <c r="M36" i="27"/>
  <c r="K37" i="27"/>
  <c r="L37" i="27" s="1"/>
  <c r="M37" i="27"/>
  <c r="K38" i="27"/>
  <c r="L38" i="27" s="1"/>
  <c r="M38" i="27"/>
  <c r="K39" i="27"/>
  <c r="L39" i="27" s="1"/>
  <c r="M39" i="27"/>
  <c r="K40" i="27"/>
  <c r="L40" i="27" s="1"/>
  <c r="M40" i="27"/>
  <c r="K41" i="27"/>
  <c r="L41" i="27" s="1"/>
  <c r="M41" i="27"/>
  <c r="K42" i="27"/>
  <c r="L42" i="27" s="1"/>
  <c r="M42" i="27"/>
  <c r="K43" i="27"/>
  <c r="L43" i="27" s="1"/>
  <c r="M43" i="27"/>
  <c r="K44" i="27"/>
  <c r="L44" i="27" s="1"/>
  <c r="M44" i="27"/>
  <c r="K45" i="27"/>
  <c r="L45" i="27" s="1"/>
  <c r="M45" i="27"/>
  <c r="K46" i="27"/>
  <c r="L46" i="27" s="1"/>
  <c r="M46" i="27"/>
  <c r="K47" i="27"/>
  <c r="L47" i="27" s="1"/>
  <c r="M47" i="27"/>
  <c r="K48" i="27"/>
  <c r="L48" i="27" s="1"/>
  <c r="M48" i="27"/>
  <c r="K49" i="27"/>
  <c r="L49" i="27" s="1"/>
  <c r="M49" i="27"/>
  <c r="K50" i="27"/>
  <c r="L50" i="27" s="1"/>
  <c r="M50" i="27"/>
  <c r="K51" i="27"/>
  <c r="L51" i="27" s="1"/>
  <c r="M51" i="27"/>
  <c r="K52" i="27"/>
  <c r="L52" i="27" s="1"/>
  <c r="M52" i="27"/>
  <c r="K53" i="27"/>
  <c r="L53" i="27" s="1"/>
  <c r="M53" i="27"/>
  <c r="K54" i="27"/>
  <c r="L54" i="27" s="1"/>
  <c r="M54" i="27"/>
  <c r="K55" i="27"/>
  <c r="L55" i="27" s="1"/>
  <c r="M55" i="27"/>
  <c r="K56" i="27"/>
  <c r="L56" i="27" s="1"/>
  <c r="M56" i="27"/>
  <c r="K57" i="27"/>
  <c r="L57" i="27" s="1"/>
  <c r="M57" i="27"/>
  <c r="K58" i="27"/>
  <c r="L58" i="27" s="1"/>
  <c r="M58" i="27"/>
  <c r="K59" i="27"/>
  <c r="L59" i="27" s="1"/>
  <c r="M59" i="27"/>
  <c r="K60" i="27"/>
  <c r="L60" i="27" s="1"/>
  <c r="M60" i="27"/>
  <c r="K61" i="27"/>
  <c r="L61" i="27" s="1"/>
  <c r="M61" i="27"/>
  <c r="K62" i="27"/>
  <c r="L62" i="27" s="1"/>
  <c r="M62" i="27"/>
  <c r="K63" i="27"/>
  <c r="L63" i="27" s="1"/>
  <c r="M63" i="27"/>
  <c r="K64" i="27"/>
  <c r="L64" i="27" s="1"/>
  <c r="M64" i="27"/>
  <c r="K65" i="27"/>
  <c r="L65" i="27" s="1"/>
  <c r="M65" i="27"/>
  <c r="K66" i="27"/>
  <c r="L66" i="27" s="1"/>
  <c r="M66" i="27"/>
  <c r="K67" i="27"/>
  <c r="L67" i="27" s="1"/>
  <c r="M67" i="27"/>
  <c r="K68" i="27"/>
  <c r="L68" i="27" s="1"/>
  <c r="M68" i="27"/>
  <c r="K69" i="27"/>
  <c r="L69" i="27" s="1"/>
  <c r="M69" i="27"/>
  <c r="K70" i="27"/>
  <c r="L70" i="27" s="1"/>
  <c r="M70" i="27"/>
  <c r="K71" i="27"/>
  <c r="L71" i="27" s="1"/>
  <c r="M71" i="27"/>
  <c r="K72" i="27"/>
  <c r="L72" i="27" s="1"/>
  <c r="M72" i="27"/>
  <c r="K73" i="27"/>
  <c r="L73" i="27" s="1"/>
  <c r="M73" i="27"/>
  <c r="K74" i="27"/>
  <c r="L74" i="27" s="1"/>
  <c r="M74" i="27"/>
  <c r="K75" i="27"/>
  <c r="L75" i="27" s="1"/>
  <c r="M75" i="27"/>
  <c r="K76" i="27"/>
  <c r="L76" i="27" s="1"/>
  <c r="M76" i="27"/>
  <c r="K77" i="27"/>
  <c r="L77" i="27" s="1"/>
  <c r="M77" i="27"/>
  <c r="K78" i="27"/>
  <c r="L78" i="27" s="1"/>
  <c r="M78" i="27"/>
  <c r="K79" i="27"/>
  <c r="L79" i="27" s="1"/>
  <c r="M79" i="27"/>
  <c r="K80" i="27"/>
  <c r="L80" i="27" s="1"/>
  <c r="M80" i="27"/>
  <c r="K81" i="27"/>
  <c r="L81" i="27" s="1"/>
  <c r="M81" i="27"/>
  <c r="K82" i="27"/>
  <c r="L82" i="27" s="1"/>
  <c r="M82" i="27"/>
  <c r="K83" i="27"/>
  <c r="L83" i="27" s="1"/>
  <c r="M83" i="27"/>
  <c r="K84" i="27"/>
  <c r="L84" i="27" s="1"/>
  <c r="M84" i="27"/>
  <c r="K85" i="27"/>
  <c r="L85" i="27" s="1"/>
  <c r="M85" i="27"/>
  <c r="K86" i="27"/>
  <c r="L86" i="27" s="1"/>
  <c r="M86" i="27"/>
  <c r="K87" i="27"/>
  <c r="L87" i="27" s="1"/>
  <c r="M87" i="27"/>
  <c r="K88" i="27"/>
  <c r="L88" i="27" s="1"/>
  <c r="M88" i="27"/>
  <c r="K89" i="27"/>
  <c r="L89" i="27" s="1"/>
  <c r="M89" i="27"/>
  <c r="K90" i="27"/>
  <c r="L90" i="27" s="1"/>
  <c r="M90" i="27"/>
  <c r="K91" i="27"/>
  <c r="L91" i="27" s="1"/>
  <c r="M91" i="27"/>
  <c r="K92" i="27"/>
  <c r="L92" i="27" s="1"/>
  <c r="M92" i="27"/>
  <c r="K93" i="27"/>
  <c r="L93" i="27" s="1"/>
  <c r="M93" i="27"/>
  <c r="K94" i="27"/>
  <c r="L94" i="27" s="1"/>
  <c r="M94" i="27"/>
  <c r="K95" i="27"/>
  <c r="L95" i="27" s="1"/>
  <c r="M95" i="27"/>
  <c r="K96" i="27"/>
  <c r="L96" i="27" s="1"/>
  <c r="M96" i="27"/>
  <c r="K97" i="27"/>
  <c r="L97" i="27" s="1"/>
  <c r="M97" i="27"/>
  <c r="K98" i="27"/>
  <c r="L98" i="27" s="1"/>
  <c r="M98" i="27"/>
  <c r="K99" i="27"/>
  <c r="L99" i="27" s="1"/>
  <c r="M99" i="27"/>
  <c r="K100" i="27"/>
  <c r="L100" i="27" s="1"/>
  <c r="M100" i="27"/>
  <c r="K101" i="27"/>
  <c r="L101" i="27" s="1"/>
  <c r="M101" i="27"/>
  <c r="K102" i="27"/>
  <c r="L102" i="27" s="1"/>
  <c r="M102" i="27"/>
  <c r="K103" i="27"/>
  <c r="L103" i="27" s="1"/>
  <c r="M103" i="27"/>
  <c r="K104" i="27"/>
  <c r="L104" i="27" s="1"/>
  <c r="M104" i="27"/>
  <c r="K105" i="27"/>
  <c r="L105" i="27" s="1"/>
  <c r="M105" i="27"/>
  <c r="K106" i="27"/>
  <c r="L106" i="27" s="1"/>
  <c r="M106" i="27"/>
  <c r="K107" i="27"/>
  <c r="L107" i="27" s="1"/>
  <c r="M107" i="27"/>
  <c r="K108" i="27"/>
  <c r="L108" i="27" s="1"/>
  <c r="M108" i="27"/>
  <c r="K109" i="27"/>
  <c r="L109" i="27" s="1"/>
  <c r="M109" i="27"/>
  <c r="K110" i="27"/>
  <c r="L110" i="27" s="1"/>
  <c r="M110" i="27"/>
  <c r="K111" i="27"/>
  <c r="L111" i="27" s="1"/>
  <c r="M111" i="27"/>
  <c r="K112" i="27"/>
  <c r="L112" i="27" s="1"/>
  <c r="M112" i="27"/>
  <c r="K113" i="27"/>
  <c r="L113" i="27" s="1"/>
  <c r="M113" i="27"/>
  <c r="K114" i="27"/>
  <c r="L114" i="27" s="1"/>
  <c r="M114" i="27"/>
  <c r="K115" i="27"/>
  <c r="L115" i="27" s="1"/>
  <c r="M115" i="27"/>
  <c r="K116" i="27"/>
  <c r="L116" i="27" s="1"/>
  <c r="M116" i="27"/>
  <c r="K117" i="27"/>
  <c r="L117" i="27" s="1"/>
  <c r="M117" i="27"/>
  <c r="K118" i="27"/>
  <c r="L118" i="27" s="1"/>
  <c r="M118" i="27"/>
  <c r="K119" i="27"/>
  <c r="L119" i="27" s="1"/>
  <c r="M119" i="27"/>
  <c r="K120" i="27"/>
  <c r="L120" i="27" s="1"/>
  <c r="M120" i="27"/>
  <c r="K121" i="27"/>
  <c r="L121" i="27" s="1"/>
  <c r="M121" i="27"/>
  <c r="K122" i="27"/>
  <c r="L122" i="27" s="1"/>
  <c r="M122" i="27"/>
  <c r="K123" i="27"/>
  <c r="L123" i="27" s="1"/>
  <c r="M123" i="27"/>
  <c r="K124" i="27"/>
  <c r="L124" i="27" s="1"/>
  <c r="M124" i="27"/>
  <c r="K125" i="27"/>
  <c r="L125" i="27" s="1"/>
  <c r="M125" i="27"/>
  <c r="K126" i="27"/>
  <c r="L126" i="27" s="1"/>
  <c r="M126" i="27"/>
  <c r="K127" i="27"/>
  <c r="L127" i="27" s="1"/>
  <c r="M127" i="27"/>
  <c r="K128" i="27"/>
  <c r="L128" i="27" s="1"/>
  <c r="M128" i="27"/>
  <c r="K129" i="27"/>
  <c r="L129" i="27" s="1"/>
  <c r="M129" i="27"/>
  <c r="K130" i="27"/>
  <c r="L130" i="27" s="1"/>
  <c r="M130" i="27"/>
  <c r="K131" i="27"/>
  <c r="L131" i="27" s="1"/>
  <c r="M131" i="27"/>
  <c r="K132" i="27"/>
  <c r="L132" i="27" s="1"/>
  <c r="M132" i="27"/>
  <c r="K133" i="27"/>
  <c r="L133" i="27" s="1"/>
  <c r="M133" i="27"/>
  <c r="K134" i="27"/>
  <c r="L134" i="27" s="1"/>
  <c r="M134" i="27"/>
  <c r="K135" i="27"/>
  <c r="L135" i="27" s="1"/>
  <c r="M135" i="27"/>
  <c r="K136" i="27"/>
  <c r="L136" i="27" s="1"/>
  <c r="M136" i="27"/>
  <c r="K137" i="27"/>
  <c r="L137" i="27" s="1"/>
  <c r="M137" i="27"/>
  <c r="K138" i="27"/>
  <c r="L138" i="27" s="1"/>
  <c r="M138" i="27"/>
  <c r="K139" i="27"/>
  <c r="L139" i="27" s="1"/>
  <c r="M139" i="27"/>
  <c r="K140" i="27"/>
  <c r="L140" i="27" s="1"/>
  <c r="M140" i="27"/>
  <c r="K141" i="27"/>
  <c r="L141" i="27" s="1"/>
  <c r="M141" i="27"/>
  <c r="K142" i="27"/>
  <c r="L142" i="27" s="1"/>
  <c r="M142" i="27"/>
  <c r="K143" i="27"/>
  <c r="L143" i="27" s="1"/>
  <c r="M143" i="27"/>
  <c r="K144" i="27"/>
  <c r="L144" i="27" s="1"/>
  <c r="M144" i="27"/>
  <c r="K145" i="27"/>
  <c r="L145" i="27" s="1"/>
  <c r="M145" i="27"/>
  <c r="K146" i="27"/>
  <c r="L146" i="27" s="1"/>
  <c r="M146" i="27"/>
  <c r="K147" i="27"/>
  <c r="L147" i="27" s="1"/>
  <c r="M147" i="27"/>
  <c r="K148" i="27"/>
  <c r="L148" i="27" s="1"/>
  <c r="M148" i="27"/>
  <c r="K149" i="27"/>
  <c r="L149" i="27" s="1"/>
  <c r="M149" i="27"/>
  <c r="K150" i="27"/>
  <c r="L150" i="27" s="1"/>
  <c r="M150" i="27"/>
  <c r="K151" i="27"/>
  <c r="L151" i="27" s="1"/>
  <c r="M151" i="27"/>
  <c r="K152" i="27"/>
  <c r="L152" i="27" s="1"/>
  <c r="M152" i="27"/>
  <c r="K153" i="27"/>
  <c r="L153" i="27" s="1"/>
  <c r="M153" i="27"/>
  <c r="K154" i="27"/>
  <c r="L154" i="27" s="1"/>
  <c r="M154" i="27"/>
  <c r="K155" i="27"/>
  <c r="L155" i="27" s="1"/>
  <c r="M155" i="27"/>
  <c r="K156" i="27"/>
  <c r="L156" i="27" s="1"/>
  <c r="M156" i="27"/>
  <c r="K157" i="27"/>
  <c r="L157" i="27" s="1"/>
  <c r="M157" i="27"/>
  <c r="K158" i="27"/>
  <c r="L158" i="27" s="1"/>
  <c r="M158" i="27"/>
  <c r="K159" i="27"/>
  <c r="L159" i="27" s="1"/>
  <c r="M159" i="27"/>
  <c r="K160" i="27"/>
  <c r="L160" i="27" s="1"/>
  <c r="M160" i="27"/>
  <c r="K161" i="27"/>
  <c r="L161" i="27" s="1"/>
  <c r="M161" i="27"/>
  <c r="K162" i="27"/>
  <c r="L162" i="27" s="1"/>
  <c r="M162" i="27"/>
  <c r="K163" i="27"/>
  <c r="L163" i="27" s="1"/>
  <c r="M163" i="27"/>
  <c r="K164" i="27"/>
  <c r="L164" i="27" s="1"/>
  <c r="M164" i="27"/>
  <c r="K165" i="27"/>
  <c r="L165" i="27" s="1"/>
  <c r="M165" i="27"/>
  <c r="K166" i="27"/>
  <c r="L166" i="27" s="1"/>
  <c r="M166" i="27"/>
  <c r="K167" i="27"/>
  <c r="L167" i="27" s="1"/>
  <c r="M167" i="27"/>
  <c r="K168" i="27"/>
  <c r="L168" i="27" s="1"/>
  <c r="M168" i="27"/>
  <c r="K169" i="27"/>
  <c r="L169" i="27" s="1"/>
  <c r="M169" i="27"/>
  <c r="K170" i="27"/>
  <c r="L170" i="27" s="1"/>
  <c r="M170" i="27"/>
  <c r="K171" i="27"/>
  <c r="L171" i="27" s="1"/>
  <c r="M171" i="27"/>
  <c r="K172" i="27"/>
  <c r="L172" i="27" s="1"/>
  <c r="M172" i="27"/>
  <c r="K173" i="27"/>
  <c r="L173" i="27" s="1"/>
  <c r="M173" i="27"/>
  <c r="K174" i="27"/>
  <c r="L174" i="27" s="1"/>
  <c r="M174" i="27"/>
  <c r="K175" i="27"/>
  <c r="L175" i="27" s="1"/>
  <c r="M175" i="27"/>
  <c r="K176" i="27"/>
  <c r="L176" i="27" s="1"/>
  <c r="M176" i="27"/>
  <c r="K177" i="27"/>
  <c r="L177" i="27" s="1"/>
  <c r="M177" i="27"/>
  <c r="K178" i="27"/>
  <c r="L178" i="27" s="1"/>
  <c r="M178" i="27"/>
  <c r="K179" i="27"/>
  <c r="L179" i="27" s="1"/>
  <c r="M179" i="27"/>
  <c r="K180" i="27"/>
  <c r="L180" i="27" s="1"/>
  <c r="M180" i="27"/>
  <c r="K181" i="27"/>
  <c r="L181" i="27" s="1"/>
  <c r="M181" i="27"/>
  <c r="K182" i="27"/>
  <c r="L182" i="27" s="1"/>
  <c r="M182" i="27"/>
  <c r="K183" i="27"/>
  <c r="L183" i="27" s="1"/>
  <c r="M183" i="27"/>
  <c r="K184" i="27"/>
  <c r="L184" i="27" s="1"/>
  <c r="M184" i="27"/>
  <c r="K185" i="27"/>
  <c r="L185" i="27" s="1"/>
  <c r="M185" i="27"/>
  <c r="K186" i="27"/>
  <c r="L186" i="27" s="1"/>
  <c r="M186" i="27"/>
  <c r="K187" i="27"/>
  <c r="L187" i="27" s="1"/>
  <c r="M187" i="27"/>
  <c r="K188" i="27"/>
  <c r="L188" i="27" s="1"/>
  <c r="M188" i="27"/>
  <c r="K189" i="27"/>
  <c r="L189" i="27" s="1"/>
  <c r="M189" i="27"/>
  <c r="K190" i="27"/>
  <c r="L190" i="27" s="1"/>
  <c r="M190" i="27"/>
  <c r="K191" i="27"/>
  <c r="L191" i="27" s="1"/>
  <c r="M191" i="27"/>
  <c r="K192" i="27"/>
  <c r="L192" i="27" s="1"/>
  <c r="M192" i="27"/>
  <c r="K193" i="27"/>
  <c r="L193" i="27" s="1"/>
  <c r="M193" i="27"/>
  <c r="K194" i="27"/>
  <c r="L194" i="27" s="1"/>
  <c r="M194" i="27"/>
  <c r="K195" i="27"/>
  <c r="L195" i="27" s="1"/>
  <c r="M195" i="27"/>
  <c r="K196" i="27"/>
  <c r="L196" i="27" s="1"/>
  <c r="M196" i="27"/>
  <c r="K197" i="27"/>
  <c r="L197" i="27" s="1"/>
  <c r="M197" i="27"/>
  <c r="K198" i="27"/>
  <c r="L198" i="27" s="1"/>
  <c r="M198" i="27"/>
  <c r="K199" i="27"/>
  <c r="L199" i="27" s="1"/>
  <c r="M199" i="27"/>
  <c r="K200" i="27"/>
  <c r="L200" i="27" s="1"/>
  <c r="M200" i="27"/>
  <c r="K201" i="27"/>
  <c r="L201" i="27" s="1"/>
  <c r="M201" i="27"/>
  <c r="K202" i="27"/>
  <c r="L202" i="27" s="1"/>
  <c r="M202" i="27"/>
  <c r="K203" i="27"/>
  <c r="L203" i="27" s="1"/>
  <c r="M203" i="27"/>
  <c r="K204" i="27"/>
  <c r="L204" i="27" s="1"/>
  <c r="M204" i="27"/>
  <c r="K205" i="27"/>
  <c r="L205" i="27" s="1"/>
  <c r="M205" i="27"/>
  <c r="K206" i="27"/>
  <c r="L206" i="27" s="1"/>
  <c r="M206" i="27"/>
  <c r="K207" i="27"/>
  <c r="L207" i="27" s="1"/>
  <c r="M207" i="27"/>
  <c r="K208" i="27"/>
  <c r="L208" i="27" s="1"/>
  <c r="M208" i="27"/>
  <c r="K209" i="27"/>
  <c r="L209" i="27" s="1"/>
  <c r="M209" i="27"/>
  <c r="K210" i="27"/>
  <c r="L210" i="27" s="1"/>
  <c r="M210" i="27"/>
  <c r="K211" i="27"/>
  <c r="L211" i="27" s="1"/>
  <c r="M211" i="27"/>
  <c r="K212" i="27"/>
  <c r="L212" i="27" s="1"/>
  <c r="M212" i="27"/>
  <c r="K213" i="27"/>
  <c r="L213" i="27" s="1"/>
  <c r="M213" i="27"/>
  <c r="K214" i="27"/>
  <c r="L214" i="27" s="1"/>
  <c r="M214" i="27"/>
  <c r="K215" i="27"/>
  <c r="L215" i="27" s="1"/>
  <c r="M215" i="27"/>
  <c r="K216" i="27"/>
  <c r="L216" i="27" s="1"/>
  <c r="M216" i="27"/>
  <c r="K217" i="27"/>
  <c r="L217" i="27" s="1"/>
  <c r="M217" i="27"/>
  <c r="K218" i="27"/>
  <c r="L218" i="27" s="1"/>
  <c r="M218" i="27"/>
  <c r="K219" i="27"/>
  <c r="L219" i="27" s="1"/>
  <c r="M219" i="27"/>
  <c r="K220" i="27"/>
  <c r="L220" i="27" s="1"/>
  <c r="M220" i="27"/>
  <c r="K221" i="27"/>
  <c r="L221" i="27" s="1"/>
  <c r="M221" i="27"/>
  <c r="K222" i="27"/>
  <c r="L222" i="27" s="1"/>
  <c r="M222" i="27"/>
  <c r="K223" i="27"/>
  <c r="L223" i="27" s="1"/>
  <c r="M223" i="27"/>
  <c r="K224" i="27"/>
  <c r="L224" i="27" s="1"/>
  <c r="M224" i="27"/>
  <c r="K225" i="27"/>
  <c r="L225" i="27" s="1"/>
  <c r="M225" i="27"/>
  <c r="K226" i="27"/>
  <c r="L226" i="27" s="1"/>
  <c r="M226" i="27"/>
  <c r="K227" i="27"/>
  <c r="L227" i="27" s="1"/>
  <c r="M227" i="27"/>
  <c r="K228" i="27"/>
  <c r="L228" i="27" s="1"/>
  <c r="M228" i="27"/>
  <c r="K229" i="27"/>
  <c r="L229" i="27" s="1"/>
  <c r="M229" i="27"/>
  <c r="K230" i="27"/>
  <c r="L230" i="27" s="1"/>
  <c r="M230" i="27"/>
  <c r="K231" i="27"/>
  <c r="L231" i="27" s="1"/>
  <c r="M231" i="27"/>
  <c r="K232" i="27"/>
  <c r="L232" i="27" s="1"/>
  <c r="M232" i="27"/>
  <c r="K233" i="27"/>
  <c r="L233" i="27" s="1"/>
  <c r="M233" i="27"/>
  <c r="K234" i="27"/>
  <c r="L234" i="27" s="1"/>
  <c r="M234" i="27"/>
  <c r="K235" i="27"/>
  <c r="L235" i="27" s="1"/>
  <c r="M235" i="27"/>
  <c r="K236" i="27"/>
  <c r="L236" i="27" s="1"/>
  <c r="M236" i="27"/>
  <c r="K237" i="27"/>
  <c r="L237" i="27" s="1"/>
  <c r="M237" i="27"/>
  <c r="K238" i="27"/>
  <c r="L238" i="27" s="1"/>
  <c r="M238" i="27"/>
  <c r="K239" i="27"/>
  <c r="L239" i="27" s="1"/>
  <c r="M239" i="27"/>
  <c r="K240" i="27"/>
  <c r="L240" i="27" s="1"/>
  <c r="M240" i="27"/>
  <c r="K241" i="27"/>
  <c r="L241" i="27" s="1"/>
  <c r="M241" i="27"/>
  <c r="K242" i="27"/>
  <c r="L242" i="27" s="1"/>
  <c r="M242" i="27"/>
  <c r="K243" i="27"/>
  <c r="L243" i="27" s="1"/>
  <c r="M243" i="27"/>
  <c r="K244" i="27"/>
  <c r="L244" i="27" s="1"/>
  <c r="M244" i="27"/>
  <c r="K245" i="27"/>
  <c r="L245" i="27" s="1"/>
  <c r="M245" i="27"/>
  <c r="K246" i="27"/>
  <c r="L246" i="27" s="1"/>
  <c r="M246" i="27"/>
  <c r="K247" i="27"/>
  <c r="L247" i="27" s="1"/>
  <c r="M247" i="27"/>
  <c r="K248" i="27"/>
  <c r="L248" i="27" s="1"/>
  <c r="M248" i="27"/>
  <c r="K249" i="27"/>
  <c r="L249" i="27" s="1"/>
  <c r="M249" i="27"/>
  <c r="K250" i="27"/>
  <c r="L250" i="27" s="1"/>
  <c r="M250" i="27"/>
  <c r="K251" i="27"/>
  <c r="L251" i="27" s="1"/>
  <c r="M251" i="27"/>
  <c r="K252" i="27"/>
  <c r="L252" i="27" s="1"/>
  <c r="M252" i="27"/>
  <c r="K253" i="27"/>
  <c r="L253" i="27" s="1"/>
  <c r="M253" i="27"/>
  <c r="K254" i="27"/>
  <c r="L254" i="27" s="1"/>
  <c r="M254" i="27"/>
  <c r="K255" i="27"/>
  <c r="L255" i="27" s="1"/>
  <c r="M255" i="27"/>
  <c r="K256" i="27"/>
  <c r="L256" i="27" s="1"/>
  <c r="M256" i="27"/>
  <c r="K257" i="27"/>
  <c r="L257" i="27" s="1"/>
  <c r="M257" i="27"/>
  <c r="K258" i="27"/>
  <c r="L258" i="27" s="1"/>
  <c r="M258" i="27"/>
  <c r="K259" i="27"/>
  <c r="L259" i="27" s="1"/>
  <c r="M259" i="27"/>
  <c r="K260" i="27"/>
  <c r="L260" i="27" s="1"/>
  <c r="M260" i="27"/>
  <c r="K261" i="27"/>
  <c r="L261" i="27" s="1"/>
  <c r="M261" i="27"/>
  <c r="K262" i="27"/>
  <c r="L262" i="27" s="1"/>
  <c r="M262" i="27"/>
  <c r="K263" i="27"/>
  <c r="L263" i="27" s="1"/>
  <c r="M263" i="27"/>
  <c r="K264" i="27"/>
  <c r="L264" i="27" s="1"/>
  <c r="M264" i="27"/>
  <c r="K265" i="27"/>
  <c r="L265" i="27" s="1"/>
  <c r="M265" i="27"/>
  <c r="K266" i="27"/>
  <c r="L266" i="27" s="1"/>
  <c r="M266" i="27"/>
  <c r="K267" i="27"/>
  <c r="L267" i="27" s="1"/>
  <c r="M267" i="27"/>
  <c r="K268" i="27"/>
  <c r="L268" i="27" s="1"/>
  <c r="M268" i="27"/>
  <c r="K269" i="27"/>
  <c r="L269" i="27" s="1"/>
  <c r="M269" i="27"/>
  <c r="K270" i="27"/>
  <c r="L270" i="27" s="1"/>
  <c r="M270" i="27"/>
  <c r="K271" i="27"/>
  <c r="L271" i="27" s="1"/>
  <c r="M271" i="27"/>
  <c r="K272" i="27"/>
  <c r="L272" i="27" s="1"/>
  <c r="M272" i="27"/>
  <c r="K273" i="27"/>
  <c r="L273" i="27" s="1"/>
  <c r="M273" i="27"/>
  <c r="K274" i="27"/>
  <c r="L274" i="27" s="1"/>
  <c r="M274" i="27"/>
  <c r="K275" i="27"/>
  <c r="L275" i="27" s="1"/>
  <c r="M275" i="27"/>
  <c r="K276" i="27"/>
  <c r="L276" i="27" s="1"/>
  <c r="M276" i="27"/>
  <c r="K277" i="27"/>
  <c r="L277" i="27" s="1"/>
  <c r="M277" i="27"/>
  <c r="K278" i="27"/>
  <c r="L278" i="27" s="1"/>
  <c r="M278" i="27"/>
  <c r="K279" i="27"/>
  <c r="L279" i="27" s="1"/>
  <c r="M279" i="27"/>
  <c r="K280" i="27"/>
  <c r="L280" i="27" s="1"/>
  <c r="M280" i="27"/>
  <c r="K281" i="27"/>
  <c r="L281" i="27" s="1"/>
  <c r="M281" i="27"/>
  <c r="K282" i="27"/>
  <c r="L282" i="27" s="1"/>
  <c r="M282" i="27"/>
  <c r="K283" i="27"/>
  <c r="L283" i="27" s="1"/>
  <c r="M283" i="27"/>
  <c r="K284" i="27"/>
  <c r="L284" i="27" s="1"/>
  <c r="M284" i="27"/>
  <c r="K285" i="27"/>
  <c r="L285" i="27" s="1"/>
  <c r="M285" i="27"/>
  <c r="K286" i="27"/>
  <c r="L286" i="27" s="1"/>
  <c r="M286" i="27"/>
  <c r="K287" i="27"/>
  <c r="L287" i="27" s="1"/>
  <c r="M287" i="27"/>
  <c r="K288" i="27"/>
  <c r="L288" i="27" s="1"/>
  <c r="M288" i="27"/>
  <c r="K289" i="27"/>
  <c r="L289" i="27" s="1"/>
  <c r="M289" i="27"/>
  <c r="K290" i="27"/>
  <c r="L290" i="27" s="1"/>
  <c r="M290" i="27"/>
  <c r="K291" i="27"/>
  <c r="L291" i="27" s="1"/>
  <c r="M291" i="27"/>
  <c r="K292" i="27"/>
  <c r="L292" i="27" s="1"/>
  <c r="M292" i="27"/>
  <c r="K293" i="27"/>
  <c r="L293" i="27" s="1"/>
  <c r="M293" i="27"/>
  <c r="K294" i="27"/>
  <c r="L294" i="27" s="1"/>
  <c r="M294" i="27"/>
  <c r="K295" i="27"/>
  <c r="L295" i="27" s="1"/>
  <c r="M295" i="27"/>
  <c r="K296" i="27"/>
  <c r="L296" i="27" s="1"/>
  <c r="M296" i="27"/>
  <c r="K297" i="27"/>
  <c r="L297" i="27" s="1"/>
  <c r="M297" i="27"/>
  <c r="K298" i="27"/>
  <c r="L298" i="27" s="1"/>
  <c r="M298" i="27"/>
  <c r="K299" i="27"/>
  <c r="L299" i="27" s="1"/>
  <c r="M299" i="27"/>
  <c r="K300" i="27"/>
  <c r="L300" i="27" s="1"/>
  <c r="M300" i="27"/>
  <c r="K301" i="27"/>
  <c r="L301" i="27" s="1"/>
  <c r="M301" i="27"/>
  <c r="K302" i="27"/>
  <c r="L302" i="27" s="1"/>
  <c r="M302" i="27"/>
  <c r="K303" i="27"/>
  <c r="L303" i="27" s="1"/>
  <c r="M303" i="27"/>
  <c r="K304" i="27"/>
  <c r="L304" i="27" s="1"/>
  <c r="M304" i="27"/>
  <c r="K305" i="27"/>
  <c r="L305" i="27" s="1"/>
  <c r="M305" i="27"/>
  <c r="K306" i="27"/>
  <c r="L306" i="27" s="1"/>
  <c r="M306" i="27"/>
  <c r="K307" i="27"/>
  <c r="L307" i="27" s="1"/>
  <c r="M307" i="27"/>
  <c r="K308" i="27"/>
  <c r="L308" i="27" s="1"/>
  <c r="M308" i="27"/>
  <c r="K309" i="27"/>
  <c r="L309" i="27" s="1"/>
  <c r="M309" i="27"/>
  <c r="K310" i="27"/>
  <c r="L310" i="27" s="1"/>
  <c r="M310" i="27"/>
  <c r="K311" i="27"/>
  <c r="L311" i="27" s="1"/>
  <c r="M311" i="27"/>
  <c r="K312" i="27"/>
  <c r="L312" i="27" s="1"/>
  <c r="M312" i="27"/>
  <c r="K313" i="27"/>
  <c r="L313" i="27" s="1"/>
  <c r="M313" i="27"/>
  <c r="K314" i="27"/>
  <c r="L314" i="27" s="1"/>
  <c r="M314" i="27"/>
  <c r="K315" i="27"/>
  <c r="L315" i="27" s="1"/>
  <c r="M315" i="27"/>
  <c r="K316" i="27"/>
  <c r="L316" i="27" s="1"/>
  <c r="M316" i="27"/>
  <c r="K317" i="27"/>
  <c r="L317" i="27" s="1"/>
  <c r="M317" i="27"/>
  <c r="K318" i="27"/>
  <c r="L318" i="27" s="1"/>
  <c r="M318" i="27"/>
  <c r="K319" i="27"/>
  <c r="L319" i="27" s="1"/>
  <c r="M319" i="27"/>
  <c r="K320" i="27"/>
  <c r="L320" i="27" s="1"/>
  <c r="M320" i="27"/>
  <c r="K321" i="27"/>
  <c r="L321" i="27" s="1"/>
  <c r="M321" i="27"/>
  <c r="K322" i="27"/>
  <c r="L322" i="27" s="1"/>
  <c r="M322" i="27"/>
  <c r="K323" i="27"/>
  <c r="L323" i="27" s="1"/>
  <c r="M323" i="27"/>
  <c r="K324" i="27"/>
  <c r="L324" i="27" s="1"/>
  <c r="M324" i="27"/>
  <c r="K325" i="27"/>
  <c r="L325" i="27" s="1"/>
  <c r="M325" i="27"/>
  <c r="K326" i="27"/>
  <c r="L326" i="27" s="1"/>
  <c r="M326" i="27"/>
  <c r="K327" i="27"/>
  <c r="L327" i="27" s="1"/>
  <c r="M327" i="27"/>
  <c r="K328" i="27"/>
  <c r="L328" i="27" s="1"/>
  <c r="M328" i="27"/>
  <c r="K329" i="27"/>
  <c r="L329" i="27" s="1"/>
  <c r="M329" i="27"/>
  <c r="K330" i="27"/>
  <c r="L330" i="27" s="1"/>
  <c r="M330" i="27"/>
  <c r="K331" i="27"/>
  <c r="L331" i="27" s="1"/>
  <c r="M331" i="27"/>
  <c r="K332" i="27"/>
  <c r="L332" i="27" s="1"/>
  <c r="M332" i="27"/>
  <c r="K333" i="27"/>
  <c r="L333" i="27" s="1"/>
  <c r="M333" i="27"/>
  <c r="K334" i="27"/>
  <c r="L334" i="27" s="1"/>
  <c r="M334" i="27"/>
  <c r="K335" i="27"/>
  <c r="L335" i="27" s="1"/>
  <c r="M335" i="27"/>
  <c r="K336" i="27"/>
  <c r="L336" i="27" s="1"/>
  <c r="M336" i="27"/>
  <c r="K337" i="27"/>
  <c r="L337" i="27" s="1"/>
  <c r="M337" i="27"/>
  <c r="K338" i="27"/>
  <c r="L338" i="27" s="1"/>
  <c r="M338" i="27"/>
  <c r="K339" i="27"/>
  <c r="L339" i="27" s="1"/>
  <c r="M339" i="27"/>
  <c r="K340" i="27"/>
  <c r="L340" i="27" s="1"/>
  <c r="M340" i="27"/>
  <c r="K341" i="27"/>
  <c r="L341" i="27" s="1"/>
  <c r="M341" i="27"/>
  <c r="K342" i="27"/>
  <c r="L342" i="27" s="1"/>
  <c r="M342" i="27"/>
  <c r="K343" i="27"/>
  <c r="L343" i="27" s="1"/>
  <c r="M343" i="27"/>
  <c r="K344" i="27"/>
  <c r="L344" i="27" s="1"/>
  <c r="M344" i="27"/>
  <c r="K345" i="27"/>
  <c r="L345" i="27" s="1"/>
  <c r="M345" i="27"/>
  <c r="K346" i="27"/>
  <c r="L346" i="27" s="1"/>
  <c r="M346" i="27"/>
  <c r="K347" i="27"/>
  <c r="L347" i="27" s="1"/>
  <c r="M347" i="27"/>
  <c r="K348" i="27"/>
  <c r="L348" i="27" s="1"/>
  <c r="M348" i="27"/>
  <c r="K349" i="27"/>
  <c r="L349" i="27" s="1"/>
  <c r="M349" i="27"/>
  <c r="K350" i="27"/>
  <c r="L350" i="27" s="1"/>
  <c r="M350" i="27"/>
  <c r="K351" i="27"/>
  <c r="L351" i="27" s="1"/>
  <c r="M351" i="27"/>
  <c r="K352" i="27"/>
  <c r="L352" i="27" s="1"/>
  <c r="M352" i="27"/>
  <c r="K353" i="27"/>
  <c r="L353" i="27" s="1"/>
  <c r="M353" i="27"/>
  <c r="K354" i="27"/>
  <c r="L354" i="27" s="1"/>
  <c r="M354" i="27"/>
  <c r="K355" i="27"/>
  <c r="L355" i="27" s="1"/>
  <c r="M355" i="27"/>
  <c r="K356" i="27"/>
  <c r="L356" i="27" s="1"/>
  <c r="M356" i="27"/>
  <c r="K357" i="27"/>
  <c r="L357" i="27" s="1"/>
  <c r="M357" i="27"/>
  <c r="K358" i="27"/>
  <c r="L358" i="27" s="1"/>
  <c r="M358" i="27"/>
  <c r="K359" i="27"/>
  <c r="L359" i="27" s="1"/>
  <c r="M359" i="27"/>
  <c r="K360" i="27"/>
  <c r="L360" i="27" s="1"/>
  <c r="M360" i="27"/>
  <c r="K361" i="27"/>
  <c r="L361" i="27" s="1"/>
  <c r="M361" i="27"/>
  <c r="K362" i="27"/>
  <c r="L362" i="27" s="1"/>
  <c r="M362" i="27"/>
  <c r="K363" i="27"/>
  <c r="L363" i="27" s="1"/>
  <c r="M363" i="27"/>
  <c r="K364" i="27"/>
  <c r="L364" i="27" s="1"/>
  <c r="M364" i="27"/>
  <c r="K365" i="27"/>
  <c r="L365" i="27" s="1"/>
  <c r="M365" i="27"/>
  <c r="K366" i="27"/>
  <c r="L366" i="27" s="1"/>
  <c r="M366" i="27"/>
  <c r="K367" i="27"/>
  <c r="L367" i="27" s="1"/>
  <c r="M367" i="27"/>
  <c r="K368" i="27"/>
  <c r="L368" i="27" s="1"/>
  <c r="M368" i="27"/>
  <c r="K369" i="27"/>
  <c r="L369" i="27" s="1"/>
  <c r="M369" i="27"/>
  <c r="K370" i="27"/>
  <c r="L370" i="27" s="1"/>
  <c r="M370" i="27"/>
  <c r="K371" i="27"/>
  <c r="L371" i="27" s="1"/>
  <c r="M371" i="27"/>
  <c r="K372" i="27"/>
  <c r="L372" i="27" s="1"/>
  <c r="M372" i="27"/>
  <c r="K373" i="27"/>
  <c r="L373" i="27" s="1"/>
  <c r="M373" i="27"/>
  <c r="K374" i="27"/>
  <c r="L374" i="27" s="1"/>
  <c r="M374" i="27"/>
  <c r="K375" i="27"/>
  <c r="L375" i="27" s="1"/>
  <c r="M375" i="27"/>
  <c r="K376" i="27"/>
  <c r="L376" i="27" s="1"/>
  <c r="M376" i="27"/>
  <c r="K377" i="27"/>
  <c r="L377" i="27" s="1"/>
  <c r="M377" i="27"/>
  <c r="K378" i="27"/>
  <c r="L378" i="27" s="1"/>
  <c r="M378" i="27"/>
  <c r="K379" i="27"/>
  <c r="L379" i="27" s="1"/>
  <c r="M379" i="27"/>
  <c r="K380" i="27"/>
  <c r="L380" i="27" s="1"/>
  <c r="M380" i="27"/>
  <c r="K381" i="27"/>
  <c r="L381" i="27" s="1"/>
  <c r="M381" i="27"/>
  <c r="K382" i="27"/>
  <c r="L382" i="27" s="1"/>
  <c r="M382" i="27"/>
  <c r="K383" i="27"/>
  <c r="L383" i="27" s="1"/>
  <c r="M383" i="27"/>
  <c r="K384" i="27"/>
  <c r="L384" i="27" s="1"/>
  <c r="M384" i="27"/>
  <c r="K385" i="27"/>
  <c r="L385" i="27" s="1"/>
  <c r="M385" i="27"/>
  <c r="K386" i="27"/>
  <c r="L386" i="27" s="1"/>
  <c r="M386" i="27"/>
  <c r="K387" i="27"/>
  <c r="L387" i="27" s="1"/>
  <c r="M387" i="27"/>
  <c r="K388" i="27"/>
  <c r="L388" i="27" s="1"/>
  <c r="M388" i="27"/>
  <c r="K389" i="27"/>
  <c r="L389" i="27" s="1"/>
  <c r="M389" i="27"/>
  <c r="K390" i="27"/>
  <c r="L390" i="27" s="1"/>
  <c r="M390" i="27"/>
  <c r="K391" i="27"/>
  <c r="L391" i="27" s="1"/>
  <c r="M391" i="27"/>
  <c r="K392" i="27"/>
  <c r="L392" i="27" s="1"/>
  <c r="M392" i="27"/>
  <c r="K393" i="27"/>
  <c r="L393" i="27" s="1"/>
  <c r="M393" i="27"/>
  <c r="K394" i="27"/>
  <c r="L394" i="27" s="1"/>
  <c r="M394" i="27"/>
  <c r="K395" i="27"/>
  <c r="L395" i="27" s="1"/>
  <c r="M395" i="27"/>
  <c r="K396" i="27"/>
  <c r="L396" i="27" s="1"/>
  <c r="M396" i="27"/>
  <c r="K397" i="27"/>
  <c r="L397" i="27" s="1"/>
  <c r="M397" i="27"/>
  <c r="K398" i="27"/>
  <c r="L398" i="27" s="1"/>
  <c r="M398" i="27"/>
  <c r="K399" i="27"/>
  <c r="L399" i="27" s="1"/>
  <c r="M399" i="27"/>
  <c r="K400" i="27"/>
  <c r="L400" i="27" s="1"/>
  <c r="M400" i="27"/>
  <c r="K401" i="27"/>
  <c r="L401" i="27" s="1"/>
  <c r="M401" i="27"/>
  <c r="K402" i="27"/>
  <c r="L402" i="27" s="1"/>
  <c r="M402" i="27"/>
  <c r="K403" i="27"/>
  <c r="L403" i="27" s="1"/>
  <c r="M403" i="27"/>
  <c r="K404" i="27"/>
  <c r="L404" i="27" s="1"/>
  <c r="M404" i="27"/>
  <c r="K405" i="27"/>
  <c r="L405" i="27" s="1"/>
  <c r="M405" i="27"/>
  <c r="K406" i="27"/>
  <c r="L406" i="27" s="1"/>
  <c r="M406" i="27"/>
  <c r="K407" i="27"/>
  <c r="L407" i="27" s="1"/>
  <c r="M407" i="27"/>
  <c r="K408" i="27"/>
  <c r="L408" i="27" s="1"/>
  <c r="M408" i="27"/>
  <c r="K409" i="27"/>
  <c r="L409" i="27" s="1"/>
  <c r="M409" i="27"/>
  <c r="K410" i="27"/>
  <c r="L410" i="27" s="1"/>
  <c r="M410" i="27"/>
  <c r="K411" i="27"/>
  <c r="L411" i="27" s="1"/>
  <c r="M411" i="27"/>
  <c r="K412" i="27"/>
  <c r="L412" i="27" s="1"/>
  <c r="M412" i="27"/>
  <c r="K413" i="27"/>
  <c r="L413" i="27" s="1"/>
  <c r="M413" i="27"/>
  <c r="K414" i="27"/>
  <c r="L414" i="27" s="1"/>
  <c r="M414" i="27"/>
  <c r="K415" i="27"/>
  <c r="L415" i="27" s="1"/>
  <c r="M415" i="27"/>
  <c r="K416" i="27"/>
  <c r="L416" i="27" s="1"/>
  <c r="M416" i="27"/>
  <c r="K417" i="27"/>
  <c r="L417" i="27" s="1"/>
  <c r="M417" i="27"/>
  <c r="K418" i="27"/>
  <c r="L418" i="27" s="1"/>
  <c r="M418" i="27"/>
  <c r="K419" i="27"/>
  <c r="L419" i="27" s="1"/>
  <c r="M419" i="27"/>
  <c r="K420" i="27"/>
  <c r="L420" i="27" s="1"/>
  <c r="M420" i="27"/>
  <c r="K421" i="27"/>
  <c r="L421" i="27" s="1"/>
  <c r="M421" i="27"/>
  <c r="K422" i="27"/>
  <c r="L422" i="27" s="1"/>
  <c r="M422" i="27"/>
  <c r="K423" i="27"/>
  <c r="L423" i="27" s="1"/>
  <c r="M423" i="27"/>
  <c r="K424" i="27"/>
  <c r="L424" i="27" s="1"/>
  <c r="M424" i="27"/>
  <c r="K425" i="27"/>
  <c r="L425" i="27" s="1"/>
  <c r="M425" i="27"/>
  <c r="K426" i="27"/>
  <c r="L426" i="27" s="1"/>
  <c r="M426" i="27"/>
  <c r="K427" i="27"/>
  <c r="L427" i="27" s="1"/>
  <c r="M427" i="27"/>
  <c r="K428" i="27"/>
  <c r="L428" i="27" s="1"/>
  <c r="M428" i="27"/>
  <c r="K429" i="27"/>
  <c r="L429" i="27" s="1"/>
  <c r="M429" i="27"/>
  <c r="K430" i="27"/>
  <c r="L430" i="27" s="1"/>
  <c r="M430" i="27"/>
  <c r="K431" i="27"/>
  <c r="L431" i="27" s="1"/>
  <c r="M431" i="27"/>
  <c r="K432" i="27"/>
  <c r="L432" i="27" s="1"/>
  <c r="M432" i="27"/>
  <c r="K433" i="27"/>
  <c r="L433" i="27" s="1"/>
  <c r="M433" i="27"/>
  <c r="K434" i="27"/>
  <c r="L434" i="27" s="1"/>
  <c r="M434" i="27"/>
  <c r="K435" i="27"/>
  <c r="L435" i="27" s="1"/>
  <c r="M435" i="27"/>
  <c r="K436" i="27"/>
  <c r="L436" i="27" s="1"/>
  <c r="M436" i="27"/>
  <c r="K437" i="27"/>
  <c r="L437" i="27" s="1"/>
  <c r="M437" i="27"/>
  <c r="K438" i="27"/>
  <c r="L438" i="27" s="1"/>
  <c r="M438" i="27"/>
  <c r="K439" i="27"/>
  <c r="L439" i="27" s="1"/>
  <c r="M439" i="27"/>
  <c r="K440" i="27"/>
  <c r="L440" i="27" s="1"/>
  <c r="M440" i="27"/>
  <c r="K441" i="27"/>
  <c r="L441" i="27" s="1"/>
  <c r="M441" i="27"/>
  <c r="K442" i="27"/>
  <c r="L442" i="27" s="1"/>
  <c r="M442" i="27"/>
  <c r="K443" i="27"/>
  <c r="L443" i="27" s="1"/>
  <c r="M443" i="27"/>
  <c r="K444" i="27"/>
  <c r="L444" i="27" s="1"/>
  <c r="M444" i="27"/>
  <c r="K445" i="27"/>
  <c r="L445" i="27" s="1"/>
  <c r="M445" i="27"/>
  <c r="K446" i="27"/>
  <c r="L446" i="27" s="1"/>
  <c r="M446" i="27"/>
  <c r="K447" i="27"/>
  <c r="L447" i="27" s="1"/>
  <c r="M447" i="27"/>
  <c r="K448" i="27"/>
  <c r="L448" i="27" s="1"/>
  <c r="M448" i="27"/>
  <c r="K449" i="27"/>
  <c r="L449" i="27" s="1"/>
  <c r="M449" i="27"/>
  <c r="K450" i="27"/>
  <c r="L450" i="27" s="1"/>
  <c r="M450" i="27"/>
  <c r="K451" i="27"/>
  <c r="L451" i="27" s="1"/>
  <c r="M451" i="27"/>
  <c r="K452" i="27"/>
  <c r="L452" i="27" s="1"/>
  <c r="M452" i="27"/>
  <c r="K453" i="27"/>
  <c r="L453" i="27" s="1"/>
  <c r="M453" i="27"/>
  <c r="K454" i="27"/>
  <c r="L454" i="27" s="1"/>
  <c r="M454" i="27"/>
  <c r="K455" i="27"/>
  <c r="L455" i="27" s="1"/>
  <c r="M455" i="27"/>
  <c r="K456" i="27"/>
  <c r="L456" i="27" s="1"/>
  <c r="M456" i="27"/>
  <c r="K457" i="27"/>
  <c r="L457" i="27" s="1"/>
  <c r="M457" i="27"/>
  <c r="K458" i="27"/>
  <c r="L458" i="27" s="1"/>
  <c r="M458" i="27"/>
  <c r="K459" i="27"/>
  <c r="L459" i="27" s="1"/>
  <c r="M459" i="27"/>
  <c r="K460" i="27"/>
  <c r="L460" i="27" s="1"/>
  <c r="M460" i="27"/>
  <c r="K461" i="27"/>
  <c r="L461" i="27" s="1"/>
  <c r="M461" i="27"/>
  <c r="K462" i="27"/>
  <c r="L462" i="27" s="1"/>
  <c r="M462" i="27"/>
  <c r="K463" i="27"/>
  <c r="L463" i="27" s="1"/>
  <c r="M463" i="27"/>
  <c r="K464" i="27"/>
  <c r="L464" i="27" s="1"/>
  <c r="M464" i="27"/>
  <c r="K465" i="27"/>
  <c r="L465" i="27" s="1"/>
  <c r="M465" i="27"/>
  <c r="K466" i="27"/>
  <c r="L466" i="27" s="1"/>
  <c r="M466" i="27"/>
  <c r="K467" i="27"/>
  <c r="L467" i="27" s="1"/>
  <c r="M467" i="27"/>
  <c r="K468" i="27"/>
  <c r="L468" i="27" s="1"/>
  <c r="M468" i="27"/>
  <c r="K469" i="27"/>
  <c r="L469" i="27" s="1"/>
  <c r="M469" i="27"/>
  <c r="K470" i="27"/>
  <c r="L470" i="27" s="1"/>
  <c r="M470" i="27"/>
  <c r="K471" i="27"/>
  <c r="L471" i="27" s="1"/>
  <c r="M471" i="27"/>
  <c r="K472" i="27"/>
  <c r="L472" i="27" s="1"/>
  <c r="M472" i="27"/>
  <c r="K473" i="27"/>
  <c r="L473" i="27" s="1"/>
  <c r="M473" i="27"/>
  <c r="K474" i="27"/>
  <c r="L474" i="27" s="1"/>
  <c r="M474" i="27"/>
  <c r="K475" i="27"/>
  <c r="L475" i="27" s="1"/>
  <c r="M475" i="27"/>
  <c r="K476" i="27"/>
  <c r="L476" i="27" s="1"/>
  <c r="M476" i="27"/>
  <c r="K477" i="27"/>
  <c r="L477" i="27" s="1"/>
  <c r="M477" i="27"/>
  <c r="K478" i="27"/>
  <c r="L478" i="27" s="1"/>
  <c r="M478" i="27"/>
  <c r="K479" i="27"/>
  <c r="L479" i="27" s="1"/>
  <c r="M479" i="27"/>
  <c r="K480" i="27"/>
  <c r="L480" i="27" s="1"/>
  <c r="M480" i="27"/>
  <c r="K481" i="27"/>
  <c r="L481" i="27" s="1"/>
  <c r="M481" i="27"/>
  <c r="K482" i="27"/>
  <c r="L482" i="27" s="1"/>
  <c r="M482" i="27"/>
  <c r="K483" i="27"/>
  <c r="L483" i="27" s="1"/>
  <c r="M483" i="27"/>
  <c r="K484" i="27"/>
  <c r="L484" i="27" s="1"/>
  <c r="M484" i="27"/>
  <c r="K485" i="27"/>
  <c r="L485" i="27" s="1"/>
  <c r="M485" i="27"/>
  <c r="K486" i="27"/>
  <c r="L486" i="27" s="1"/>
  <c r="M486" i="27"/>
  <c r="K487" i="27"/>
  <c r="L487" i="27" s="1"/>
  <c r="M487" i="27"/>
  <c r="K488" i="27"/>
  <c r="L488" i="27" s="1"/>
  <c r="M488" i="27"/>
  <c r="K489" i="27"/>
  <c r="L489" i="27" s="1"/>
  <c r="M489" i="27"/>
  <c r="K490" i="27"/>
  <c r="L490" i="27" s="1"/>
  <c r="M490" i="27"/>
  <c r="K491" i="27"/>
  <c r="L491" i="27" s="1"/>
  <c r="M491" i="27"/>
  <c r="K492" i="27"/>
  <c r="L492" i="27" s="1"/>
  <c r="M492" i="27"/>
  <c r="K493" i="27"/>
  <c r="L493" i="27" s="1"/>
  <c r="M493" i="27"/>
  <c r="K494" i="27"/>
  <c r="L494" i="27" s="1"/>
  <c r="M494" i="27"/>
  <c r="K495" i="27"/>
  <c r="L495" i="27" s="1"/>
  <c r="M495" i="27"/>
  <c r="K496" i="27"/>
  <c r="L496" i="27" s="1"/>
  <c r="M496" i="27"/>
  <c r="K497" i="27"/>
  <c r="L497" i="27" s="1"/>
  <c r="M497" i="27"/>
  <c r="K498" i="27"/>
  <c r="L498" i="27" s="1"/>
  <c r="M498" i="27"/>
  <c r="K499" i="27"/>
  <c r="L499" i="27" s="1"/>
  <c r="M499" i="27"/>
  <c r="K500" i="27"/>
  <c r="L500" i="27" s="1"/>
  <c r="M500" i="27"/>
  <c r="K501" i="27"/>
  <c r="L501" i="27" s="1"/>
  <c r="M501" i="27"/>
  <c r="K502" i="27"/>
  <c r="L502" i="27" s="1"/>
  <c r="M502" i="27"/>
  <c r="K503" i="27"/>
  <c r="L503" i="27" s="1"/>
  <c r="M503" i="27"/>
  <c r="K504" i="27"/>
  <c r="L504" i="27" s="1"/>
  <c r="M504" i="27"/>
  <c r="K505" i="27"/>
  <c r="L505" i="27" s="1"/>
  <c r="M505" i="27"/>
  <c r="K506" i="27"/>
  <c r="L506" i="27" s="1"/>
  <c r="M506" i="27"/>
  <c r="K507" i="27"/>
  <c r="L507" i="27" s="1"/>
  <c r="M507" i="27"/>
  <c r="K508" i="27"/>
  <c r="L508" i="27" s="1"/>
  <c r="M508" i="27"/>
  <c r="K509" i="27"/>
  <c r="L509" i="27" s="1"/>
  <c r="M509" i="27"/>
  <c r="K510" i="27"/>
  <c r="L510" i="27" s="1"/>
  <c r="M510" i="27"/>
  <c r="K511" i="27"/>
  <c r="L511" i="27" s="1"/>
  <c r="M511" i="27"/>
  <c r="K512" i="27"/>
  <c r="L512" i="27" s="1"/>
  <c r="M512" i="27"/>
  <c r="K513" i="27"/>
  <c r="L513" i="27" s="1"/>
  <c r="M513" i="27"/>
  <c r="K514" i="27"/>
  <c r="L514" i="27" s="1"/>
  <c r="M514" i="27"/>
  <c r="K515" i="27"/>
  <c r="L515" i="27" s="1"/>
  <c r="M515" i="27"/>
  <c r="K516" i="27"/>
  <c r="L516" i="27" s="1"/>
  <c r="M516" i="27"/>
  <c r="K517" i="27"/>
  <c r="L517" i="27" s="1"/>
  <c r="M517" i="27"/>
  <c r="K518" i="27"/>
  <c r="L518" i="27" s="1"/>
  <c r="M518" i="27"/>
  <c r="K519" i="27"/>
  <c r="L519" i="27" s="1"/>
  <c r="M519" i="27"/>
  <c r="K520" i="27"/>
  <c r="L520" i="27" s="1"/>
  <c r="M520" i="27"/>
  <c r="K521" i="27"/>
  <c r="L521" i="27" s="1"/>
  <c r="M521" i="27"/>
  <c r="K522" i="27"/>
  <c r="L522" i="27" s="1"/>
  <c r="M522" i="27"/>
  <c r="K523" i="27"/>
  <c r="L523" i="27" s="1"/>
  <c r="M523" i="27"/>
  <c r="K524" i="27"/>
  <c r="L524" i="27" s="1"/>
  <c r="M524" i="27"/>
  <c r="K525" i="27"/>
  <c r="L525" i="27" s="1"/>
  <c r="M525" i="27"/>
  <c r="K526" i="27"/>
  <c r="L526" i="27" s="1"/>
  <c r="M526" i="27"/>
  <c r="K527" i="27"/>
  <c r="L527" i="27" s="1"/>
  <c r="M527" i="27"/>
  <c r="K528" i="27"/>
  <c r="L528" i="27" s="1"/>
  <c r="M528" i="27"/>
  <c r="K529" i="27"/>
  <c r="L529" i="27" s="1"/>
  <c r="M529" i="27"/>
  <c r="K530" i="27"/>
  <c r="L530" i="27" s="1"/>
  <c r="M530" i="27"/>
  <c r="K531" i="27"/>
  <c r="L531" i="27" s="1"/>
  <c r="M531" i="27"/>
  <c r="K532" i="27"/>
  <c r="L532" i="27" s="1"/>
  <c r="M532" i="27"/>
  <c r="K533" i="27"/>
  <c r="L533" i="27" s="1"/>
  <c r="M533" i="27"/>
  <c r="K534" i="27"/>
  <c r="L534" i="27" s="1"/>
  <c r="M534" i="27"/>
  <c r="K535" i="27"/>
  <c r="L535" i="27" s="1"/>
  <c r="M535" i="27"/>
  <c r="K536" i="27"/>
  <c r="L536" i="27" s="1"/>
  <c r="M536" i="27"/>
  <c r="K537" i="27"/>
  <c r="L537" i="27" s="1"/>
  <c r="M537" i="27"/>
  <c r="K538" i="27"/>
  <c r="L538" i="27" s="1"/>
  <c r="M538" i="27"/>
  <c r="K539" i="27"/>
  <c r="L539" i="27" s="1"/>
  <c r="M539" i="27"/>
  <c r="K540" i="27"/>
  <c r="L540" i="27" s="1"/>
  <c r="M540" i="27"/>
  <c r="K541" i="27"/>
  <c r="L541" i="27" s="1"/>
  <c r="M541" i="27"/>
  <c r="K542" i="27"/>
  <c r="L542" i="27" s="1"/>
  <c r="M542" i="27"/>
  <c r="K543" i="27"/>
  <c r="L543" i="27" s="1"/>
  <c r="M543" i="27"/>
  <c r="K544" i="27"/>
  <c r="L544" i="27" s="1"/>
  <c r="M544" i="27"/>
  <c r="K545" i="27"/>
  <c r="L545" i="27" s="1"/>
  <c r="M545" i="27"/>
  <c r="K546" i="27"/>
  <c r="L546" i="27" s="1"/>
  <c r="M546" i="27"/>
  <c r="K547" i="27"/>
  <c r="L547" i="27" s="1"/>
  <c r="M547" i="27"/>
  <c r="K548" i="27"/>
  <c r="L548" i="27" s="1"/>
  <c r="M548" i="27"/>
  <c r="K549" i="27"/>
  <c r="L549" i="27" s="1"/>
  <c r="M549" i="27"/>
  <c r="K550" i="27"/>
  <c r="L550" i="27" s="1"/>
  <c r="M550" i="27"/>
  <c r="K551" i="27"/>
  <c r="L551" i="27" s="1"/>
  <c r="M551" i="27"/>
  <c r="K552" i="27"/>
  <c r="L552" i="27" s="1"/>
  <c r="M552" i="27"/>
  <c r="K553" i="27"/>
  <c r="L553" i="27" s="1"/>
  <c r="M553" i="27"/>
  <c r="K554" i="27"/>
  <c r="L554" i="27" s="1"/>
  <c r="M554" i="27"/>
  <c r="K555" i="27"/>
  <c r="L555" i="27" s="1"/>
  <c r="M555" i="27"/>
  <c r="K556" i="27"/>
  <c r="L556" i="27" s="1"/>
  <c r="M556" i="27"/>
  <c r="K557" i="27"/>
  <c r="L557" i="27" s="1"/>
  <c r="M557" i="27"/>
  <c r="K558" i="27"/>
  <c r="L558" i="27" s="1"/>
  <c r="M558" i="27"/>
  <c r="K559" i="27"/>
  <c r="L559" i="27" s="1"/>
  <c r="M559" i="27"/>
  <c r="K560" i="27"/>
  <c r="L560" i="27" s="1"/>
  <c r="M560" i="27"/>
  <c r="K561" i="27"/>
  <c r="L561" i="27" s="1"/>
  <c r="M561" i="27"/>
  <c r="K562" i="27"/>
  <c r="L562" i="27" s="1"/>
  <c r="M562" i="27"/>
  <c r="K563" i="27"/>
  <c r="L563" i="27" s="1"/>
  <c r="M563" i="27"/>
  <c r="K564" i="27"/>
  <c r="L564" i="27" s="1"/>
  <c r="M564" i="27"/>
  <c r="K565" i="27"/>
  <c r="L565" i="27" s="1"/>
  <c r="M565" i="27"/>
  <c r="K566" i="27"/>
  <c r="L566" i="27" s="1"/>
  <c r="M566" i="27"/>
  <c r="K567" i="27"/>
  <c r="L567" i="27" s="1"/>
  <c r="M567" i="27"/>
  <c r="K568" i="27"/>
  <c r="L568" i="27" s="1"/>
  <c r="M568" i="27"/>
  <c r="K569" i="27"/>
  <c r="L569" i="27" s="1"/>
  <c r="M569" i="27"/>
  <c r="K570" i="27"/>
  <c r="L570" i="27" s="1"/>
  <c r="M570" i="27"/>
  <c r="K571" i="27"/>
  <c r="L571" i="27" s="1"/>
  <c r="M571" i="27"/>
  <c r="K572" i="27"/>
  <c r="L572" i="27" s="1"/>
  <c r="M572" i="27"/>
  <c r="K573" i="27"/>
  <c r="L573" i="27" s="1"/>
  <c r="M573" i="27"/>
  <c r="K574" i="27"/>
  <c r="L574" i="27" s="1"/>
  <c r="M574" i="27"/>
  <c r="K575" i="27"/>
  <c r="L575" i="27" s="1"/>
  <c r="M575" i="27"/>
  <c r="K576" i="27"/>
  <c r="L576" i="27" s="1"/>
  <c r="M576" i="27"/>
  <c r="K577" i="27"/>
  <c r="L577" i="27" s="1"/>
  <c r="M577" i="27"/>
  <c r="K578" i="27"/>
  <c r="L578" i="27" s="1"/>
  <c r="M578" i="27"/>
  <c r="K579" i="27"/>
  <c r="L579" i="27" s="1"/>
  <c r="M579" i="27"/>
  <c r="K580" i="27"/>
  <c r="L580" i="27" s="1"/>
  <c r="M580" i="27"/>
  <c r="K581" i="27"/>
  <c r="L581" i="27" s="1"/>
  <c r="M581" i="27"/>
  <c r="K582" i="27"/>
  <c r="L582" i="27" s="1"/>
  <c r="M582" i="27"/>
  <c r="K583" i="27"/>
  <c r="L583" i="27" s="1"/>
  <c r="M583" i="27"/>
  <c r="K584" i="27"/>
  <c r="L584" i="27" s="1"/>
  <c r="M584" i="27"/>
  <c r="K585" i="27"/>
  <c r="L585" i="27" s="1"/>
  <c r="M585" i="27"/>
  <c r="K586" i="27"/>
  <c r="L586" i="27" s="1"/>
  <c r="M586" i="27"/>
  <c r="K587" i="27"/>
  <c r="L587" i="27" s="1"/>
  <c r="M587" i="27"/>
  <c r="K588" i="27"/>
  <c r="L588" i="27" s="1"/>
  <c r="M588" i="27"/>
  <c r="K589" i="27"/>
  <c r="L589" i="27" s="1"/>
  <c r="M589" i="27"/>
  <c r="K590" i="27"/>
  <c r="L590" i="27" s="1"/>
  <c r="M590" i="27"/>
  <c r="K591" i="27"/>
  <c r="L591" i="27" s="1"/>
  <c r="M591" i="27"/>
  <c r="K592" i="27"/>
  <c r="L592" i="27" s="1"/>
  <c r="M592" i="27"/>
  <c r="K593" i="27"/>
  <c r="L593" i="27" s="1"/>
  <c r="M593" i="27"/>
  <c r="K594" i="27"/>
  <c r="L594" i="27" s="1"/>
  <c r="M594" i="27"/>
  <c r="K595" i="27"/>
  <c r="L595" i="27" s="1"/>
  <c r="M595" i="27"/>
  <c r="K596" i="27"/>
  <c r="L596" i="27" s="1"/>
  <c r="M596" i="27"/>
  <c r="K597" i="27"/>
  <c r="L597" i="27" s="1"/>
  <c r="M597" i="27"/>
  <c r="K598" i="27"/>
  <c r="L598" i="27" s="1"/>
  <c r="M598" i="27"/>
  <c r="K599" i="27"/>
  <c r="L599" i="27" s="1"/>
  <c r="M599" i="27"/>
  <c r="K600" i="27"/>
  <c r="L600" i="27" s="1"/>
  <c r="M600" i="27"/>
  <c r="K601" i="27"/>
  <c r="L601" i="27" s="1"/>
  <c r="M601" i="27"/>
  <c r="K602" i="27"/>
  <c r="L602" i="27" s="1"/>
  <c r="M602" i="27"/>
  <c r="K603" i="27"/>
  <c r="L603" i="27" s="1"/>
  <c r="M603" i="27"/>
  <c r="K604" i="27"/>
  <c r="L604" i="27" s="1"/>
  <c r="M604" i="27"/>
  <c r="K605" i="27"/>
  <c r="L605" i="27" s="1"/>
  <c r="M605" i="27"/>
  <c r="K606" i="27"/>
  <c r="L606" i="27" s="1"/>
  <c r="M606" i="27"/>
  <c r="K607" i="27"/>
  <c r="L607" i="27" s="1"/>
  <c r="M607" i="27"/>
  <c r="K608" i="27"/>
  <c r="L608" i="27" s="1"/>
  <c r="M608" i="27"/>
  <c r="K609" i="27"/>
  <c r="L609" i="27" s="1"/>
  <c r="M609" i="27"/>
  <c r="K610" i="27"/>
  <c r="L610" i="27" s="1"/>
  <c r="M610" i="27"/>
  <c r="K611" i="27"/>
  <c r="L611" i="27" s="1"/>
  <c r="M611" i="27"/>
  <c r="K612" i="27"/>
  <c r="L612" i="27" s="1"/>
  <c r="M612" i="27"/>
  <c r="K613" i="27"/>
  <c r="L613" i="27" s="1"/>
  <c r="M613" i="27"/>
  <c r="K614" i="27"/>
  <c r="L614" i="27" s="1"/>
  <c r="M614" i="27"/>
  <c r="K615" i="27"/>
  <c r="L615" i="27" s="1"/>
  <c r="M615" i="27"/>
  <c r="K616" i="27"/>
  <c r="L616" i="27" s="1"/>
  <c r="M616" i="27"/>
  <c r="K617" i="27"/>
  <c r="L617" i="27" s="1"/>
  <c r="M617" i="27"/>
  <c r="K618" i="27"/>
  <c r="L618" i="27" s="1"/>
  <c r="M618" i="27"/>
  <c r="K619" i="27"/>
  <c r="L619" i="27" s="1"/>
  <c r="M619" i="27"/>
  <c r="K620" i="27"/>
  <c r="L620" i="27" s="1"/>
  <c r="M620" i="27"/>
  <c r="K621" i="27"/>
  <c r="L621" i="27" s="1"/>
  <c r="M621" i="27"/>
  <c r="K622" i="27"/>
  <c r="L622" i="27" s="1"/>
  <c r="M622" i="27"/>
  <c r="K623" i="27"/>
  <c r="L623" i="27" s="1"/>
  <c r="M623" i="27"/>
  <c r="K624" i="27"/>
  <c r="L624" i="27" s="1"/>
  <c r="M624" i="27"/>
  <c r="K625" i="27"/>
  <c r="L625" i="27" s="1"/>
  <c r="M625" i="27"/>
  <c r="K626" i="27"/>
  <c r="L626" i="27" s="1"/>
  <c r="M626" i="27"/>
  <c r="K627" i="27"/>
  <c r="L627" i="27" s="1"/>
  <c r="M627" i="27"/>
  <c r="K628" i="27"/>
  <c r="L628" i="27" s="1"/>
  <c r="M628" i="27"/>
  <c r="K629" i="27"/>
  <c r="L629" i="27" s="1"/>
  <c r="M629" i="27"/>
  <c r="K630" i="27"/>
  <c r="L630" i="27" s="1"/>
  <c r="M630" i="27"/>
  <c r="K631" i="27"/>
  <c r="L631" i="27" s="1"/>
  <c r="M631" i="27"/>
  <c r="K632" i="27"/>
  <c r="L632" i="27" s="1"/>
  <c r="M632" i="27"/>
  <c r="K633" i="27"/>
  <c r="L633" i="27" s="1"/>
  <c r="M633" i="27"/>
  <c r="K634" i="27"/>
  <c r="L634" i="27" s="1"/>
  <c r="M634" i="27"/>
  <c r="K635" i="27"/>
  <c r="L635" i="27" s="1"/>
  <c r="M635" i="27"/>
  <c r="K636" i="27"/>
  <c r="L636" i="27" s="1"/>
  <c r="M636" i="27"/>
  <c r="K637" i="27"/>
  <c r="L637" i="27" s="1"/>
  <c r="M637" i="27"/>
  <c r="K638" i="27"/>
  <c r="L638" i="27" s="1"/>
  <c r="M638" i="27"/>
  <c r="K639" i="27"/>
  <c r="L639" i="27" s="1"/>
  <c r="M639" i="27"/>
  <c r="K640" i="27"/>
  <c r="L640" i="27" s="1"/>
  <c r="M640" i="27"/>
  <c r="K641" i="27"/>
  <c r="L641" i="27" s="1"/>
  <c r="M641" i="27"/>
  <c r="K642" i="27"/>
  <c r="L642" i="27" s="1"/>
  <c r="M642" i="27"/>
  <c r="K643" i="27"/>
  <c r="L643" i="27" s="1"/>
  <c r="M643" i="27"/>
  <c r="K644" i="27"/>
  <c r="L644" i="27" s="1"/>
  <c r="M644" i="27"/>
  <c r="K645" i="27"/>
  <c r="L645" i="27" s="1"/>
  <c r="M645" i="27"/>
  <c r="K646" i="27"/>
  <c r="L646" i="27" s="1"/>
  <c r="M646" i="27"/>
  <c r="K647" i="27"/>
  <c r="L647" i="27" s="1"/>
  <c r="M647" i="27"/>
  <c r="K648" i="27"/>
  <c r="L648" i="27" s="1"/>
  <c r="M648" i="27"/>
  <c r="K649" i="27"/>
  <c r="L649" i="27" s="1"/>
  <c r="M649" i="27"/>
  <c r="K650" i="27"/>
  <c r="L650" i="27" s="1"/>
  <c r="M650" i="27"/>
  <c r="K651" i="27"/>
  <c r="L651" i="27" s="1"/>
  <c r="M651" i="27"/>
  <c r="K652" i="27"/>
  <c r="L652" i="27" s="1"/>
  <c r="M652" i="27"/>
  <c r="K653" i="27"/>
  <c r="L653" i="27" s="1"/>
  <c r="M653" i="27"/>
  <c r="K654" i="27"/>
  <c r="L654" i="27" s="1"/>
  <c r="M654" i="27"/>
  <c r="K655" i="27"/>
  <c r="L655" i="27" s="1"/>
  <c r="M655" i="27"/>
  <c r="K656" i="27"/>
  <c r="L656" i="27" s="1"/>
  <c r="M656" i="27"/>
  <c r="K657" i="27"/>
  <c r="L657" i="27" s="1"/>
  <c r="M657" i="27"/>
  <c r="K658" i="27"/>
  <c r="L658" i="27" s="1"/>
  <c r="M658" i="27"/>
  <c r="K659" i="27"/>
  <c r="L659" i="27" s="1"/>
  <c r="M659" i="27"/>
  <c r="K660" i="27"/>
  <c r="L660" i="27" s="1"/>
  <c r="M660" i="27"/>
  <c r="K661" i="27"/>
  <c r="L661" i="27" s="1"/>
  <c r="M661" i="27"/>
  <c r="K662" i="27"/>
  <c r="L662" i="27" s="1"/>
  <c r="M662" i="27"/>
  <c r="K663" i="27"/>
  <c r="L663" i="27" s="1"/>
  <c r="M663" i="27"/>
  <c r="K664" i="27"/>
  <c r="L664" i="27" s="1"/>
  <c r="M664" i="27"/>
  <c r="K665" i="27"/>
  <c r="L665" i="27" s="1"/>
  <c r="M665" i="27"/>
  <c r="K666" i="27"/>
  <c r="L666" i="27" s="1"/>
  <c r="M666" i="27"/>
  <c r="K667" i="27"/>
  <c r="L667" i="27" s="1"/>
  <c r="M667" i="27"/>
  <c r="K668" i="27"/>
  <c r="L668" i="27" s="1"/>
  <c r="M668" i="27"/>
  <c r="K669" i="27"/>
  <c r="L669" i="27" s="1"/>
  <c r="M669" i="27"/>
  <c r="K670" i="27"/>
  <c r="L670" i="27" s="1"/>
  <c r="M670" i="27"/>
  <c r="K671" i="27"/>
  <c r="L671" i="27" s="1"/>
  <c r="M671" i="27"/>
  <c r="K672" i="27"/>
  <c r="L672" i="27" s="1"/>
  <c r="M672" i="27"/>
  <c r="K673" i="27"/>
  <c r="L673" i="27" s="1"/>
  <c r="M673" i="27"/>
  <c r="K674" i="27"/>
  <c r="L674" i="27" s="1"/>
  <c r="M674" i="27"/>
  <c r="K675" i="27"/>
  <c r="L675" i="27" s="1"/>
  <c r="M675" i="27"/>
  <c r="K676" i="27"/>
  <c r="L676" i="27" s="1"/>
  <c r="M676" i="27"/>
  <c r="K677" i="27"/>
  <c r="L677" i="27" s="1"/>
  <c r="M677" i="27"/>
  <c r="K678" i="27"/>
  <c r="L678" i="27" s="1"/>
  <c r="M678" i="27"/>
  <c r="K679" i="27"/>
  <c r="L679" i="27" s="1"/>
  <c r="M679" i="27"/>
  <c r="K680" i="27"/>
  <c r="L680" i="27" s="1"/>
  <c r="M680" i="27"/>
  <c r="K681" i="27"/>
  <c r="L681" i="27" s="1"/>
  <c r="M681" i="27"/>
  <c r="K682" i="27"/>
  <c r="L682" i="27" s="1"/>
  <c r="M682" i="27"/>
  <c r="K683" i="27"/>
  <c r="L683" i="27" s="1"/>
  <c r="M683" i="27"/>
  <c r="K684" i="27"/>
  <c r="L684" i="27" s="1"/>
  <c r="M684" i="27"/>
  <c r="K685" i="27"/>
  <c r="L685" i="27" s="1"/>
  <c r="M685" i="27"/>
  <c r="K686" i="27"/>
  <c r="L686" i="27" s="1"/>
  <c r="M686" i="27"/>
  <c r="K687" i="27"/>
  <c r="L687" i="27" s="1"/>
  <c r="M687" i="27"/>
  <c r="K688" i="27"/>
  <c r="L688" i="27" s="1"/>
  <c r="M688" i="27"/>
  <c r="K689" i="27"/>
  <c r="L689" i="27" s="1"/>
  <c r="M689" i="27"/>
  <c r="K690" i="27"/>
  <c r="L690" i="27" s="1"/>
  <c r="M690" i="27"/>
  <c r="K691" i="27"/>
  <c r="L691" i="27" s="1"/>
  <c r="M691" i="27"/>
  <c r="K692" i="27"/>
  <c r="L692" i="27" s="1"/>
  <c r="M692" i="27"/>
  <c r="K693" i="27"/>
  <c r="L693" i="27" s="1"/>
  <c r="M693" i="27"/>
  <c r="K694" i="27"/>
  <c r="L694" i="27" s="1"/>
  <c r="M694" i="27"/>
  <c r="K695" i="27"/>
  <c r="L695" i="27" s="1"/>
  <c r="M695" i="27"/>
  <c r="K696" i="27"/>
  <c r="L696" i="27" s="1"/>
  <c r="M696" i="27"/>
  <c r="K697" i="27"/>
  <c r="L697" i="27" s="1"/>
  <c r="M697" i="27"/>
  <c r="K698" i="27"/>
  <c r="L698" i="27" s="1"/>
  <c r="M698" i="27"/>
  <c r="K699" i="27"/>
  <c r="L699" i="27" s="1"/>
  <c r="M699" i="27"/>
  <c r="K700" i="27"/>
  <c r="L700" i="27" s="1"/>
  <c r="M700" i="27"/>
  <c r="K701" i="27"/>
  <c r="L701" i="27" s="1"/>
  <c r="M701" i="27"/>
  <c r="K702" i="27"/>
  <c r="L702" i="27" s="1"/>
  <c r="M702" i="27"/>
  <c r="K703" i="27"/>
  <c r="L703" i="27" s="1"/>
  <c r="M703" i="27"/>
  <c r="K704" i="27"/>
  <c r="L704" i="27" s="1"/>
  <c r="M704" i="27"/>
  <c r="K705" i="27"/>
  <c r="L705" i="27" s="1"/>
  <c r="M705" i="27"/>
  <c r="K706" i="27"/>
  <c r="L706" i="27" s="1"/>
  <c r="M706" i="27"/>
  <c r="K707" i="27"/>
  <c r="L707" i="27" s="1"/>
  <c r="M707" i="27"/>
  <c r="K708" i="27"/>
  <c r="L708" i="27" s="1"/>
  <c r="M708" i="27"/>
  <c r="K709" i="27"/>
  <c r="L709" i="27" s="1"/>
  <c r="M709" i="27"/>
  <c r="K710" i="27"/>
  <c r="L710" i="27" s="1"/>
  <c r="M710" i="27"/>
  <c r="K711" i="27"/>
  <c r="L711" i="27" s="1"/>
  <c r="M711" i="27"/>
  <c r="K712" i="27"/>
  <c r="L712" i="27" s="1"/>
  <c r="M712" i="27"/>
  <c r="K713" i="27"/>
  <c r="L713" i="27" s="1"/>
  <c r="M713" i="27"/>
  <c r="K714" i="27"/>
  <c r="L714" i="27" s="1"/>
  <c r="M714" i="27"/>
  <c r="K715" i="27"/>
  <c r="L715" i="27" s="1"/>
  <c r="M715" i="27"/>
  <c r="K716" i="27"/>
  <c r="L716" i="27" s="1"/>
  <c r="M716" i="27"/>
  <c r="K717" i="27"/>
  <c r="L717" i="27" s="1"/>
  <c r="M717" i="27"/>
  <c r="K718" i="27"/>
  <c r="L718" i="27" s="1"/>
  <c r="M718" i="27"/>
  <c r="K719" i="27"/>
  <c r="L719" i="27" s="1"/>
  <c r="M719" i="27"/>
  <c r="K720" i="27"/>
  <c r="L720" i="27" s="1"/>
  <c r="M720" i="27"/>
  <c r="K721" i="27"/>
  <c r="L721" i="27" s="1"/>
  <c r="M721" i="27"/>
  <c r="K722" i="27"/>
  <c r="L722" i="27" s="1"/>
  <c r="M722" i="27"/>
  <c r="K723" i="27"/>
  <c r="L723" i="27" s="1"/>
  <c r="M723" i="27"/>
  <c r="K724" i="27"/>
  <c r="L724" i="27" s="1"/>
  <c r="M724" i="27"/>
  <c r="K725" i="27"/>
  <c r="L725" i="27" s="1"/>
  <c r="M725" i="27"/>
  <c r="K726" i="27"/>
  <c r="L726" i="27" s="1"/>
  <c r="M726" i="27"/>
  <c r="K727" i="27"/>
  <c r="L727" i="27" s="1"/>
  <c r="M727" i="27"/>
  <c r="K728" i="27"/>
  <c r="L728" i="27" s="1"/>
  <c r="M728" i="27"/>
  <c r="K729" i="27"/>
  <c r="L729" i="27" s="1"/>
  <c r="M729" i="27"/>
  <c r="K730" i="27"/>
  <c r="L730" i="27" s="1"/>
  <c r="M730" i="27"/>
  <c r="K731" i="27"/>
  <c r="L731" i="27" s="1"/>
  <c r="M731" i="27"/>
  <c r="K732" i="27"/>
  <c r="L732" i="27" s="1"/>
  <c r="M732" i="27"/>
  <c r="K733" i="27"/>
  <c r="L733" i="27" s="1"/>
  <c r="M733" i="27"/>
  <c r="K734" i="27"/>
  <c r="L734" i="27" s="1"/>
  <c r="M734" i="27"/>
  <c r="K735" i="27"/>
  <c r="L735" i="27" s="1"/>
  <c r="M735" i="27"/>
  <c r="K736" i="27"/>
  <c r="L736" i="27" s="1"/>
  <c r="M736" i="27"/>
  <c r="K737" i="27"/>
  <c r="L737" i="27" s="1"/>
  <c r="M737" i="27"/>
  <c r="K738" i="27"/>
  <c r="L738" i="27" s="1"/>
  <c r="M738" i="27"/>
  <c r="K739" i="27"/>
  <c r="L739" i="27" s="1"/>
  <c r="M739" i="27"/>
  <c r="K740" i="27"/>
  <c r="L740" i="27" s="1"/>
  <c r="M740" i="27"/>
  <c r="K741" i="27"/>
  <c r="L741" i="27" s="1"/>
  <c r="M741" i="27"/>
  <c r="K742" i="27"/>
  <c r="L742" i="27" s="1"/>
  <c r="M742" i="27"/>
  <c r="K743" i="27"/>
  <c r="L743" i="27" s="1"/>
  <c r="M743" i="27"/>
  <c r="K744" i="27"/>
  <c r="L744" i="27" s="1"/>
  <c r="M744" i="27"/>
  <c r="K745" i="27"/>
  <c r="L745" i="27" s="1"/>
  <c r="M745" i="27"/>
  <c r="K746" i="27"/>
  <c r="L746" i="27" s="1"/>
  <c r="M746" i="27"/>
  <c r="K747" i="27"/>
  <c r="L747" i="27" s="1"/>
  <c r="M747" i="27"/>
  <c r="K748" i="27"/>
  <c r="L748" i="27" s="1"/>
  <c r="M748" i="27"/>
  <c r="K749" i="27"/>
  <c r="L749" i="27" s="1"/>
  <c r="M749" i="27"/>
  <c r="K750" i="27"/>
  <c r="L750" i="27" s="1"/>
  <c r="M750" i="27"/>
  <c r="K751" i="27"/>
  <c r="L751" i="27" s="1"/>
  <c r="M751" i="27"/>
  <c r="K752" i="27"/>
  <c r="L752" i="27" s="1"/>
  <c r="M752" i="27"/>
  <c r="K753" i="27"/>
  <c r="L753" i="27" s="1"/>
  <c r="M753" i="27"/>
  <c r="K754" i="27"/>
  <c r="L754" i="27" s="1"/>
  <c r="M754" i="27"/>
  <c r="K755" i="27"/>
  <c r="L755" i="27" s="1"/>
  <c r="M755" i="27"/>
  <c r="K756" i="27"/>
  <c r="L756" i="27" s="1"/>
  <c r="M756" i="27"/>
  <c r="K757" i="27"/>
  <c r="L757" i="27" s="1"/>
  <c r="M757" i="27"/>
  <c r="K758" i="27"/>
  <c r="L758" i="27" s="1"/>
  <c r="M758" i="27"/>
  <c r="K759" i="27"/>
  <c r="L759" i="27" s="1"/>
  <c r="M759" i="27"/>
  <c r="K760" i="27"/>
  <c r="L760" i="27" s="1"/>
  <c r="M760" i="27"/>
  <c r="K761" i="27"/>
  <c r="L761" i="27" s="1"/>
  <c r="M761" i="27"/>
  <c r="K762" i="27"/>
  <c r="L762" i="27" s="1"/>
  <c r="M762" i="27"/>
  <c r="K763" i="27"/>
  <c r="L763" i="27" s="1"/>
  <c r="M763" i="27"/>
  <c r="K764" i="27"/>
  <c r="L764" i="27" s="1"/>
  <c r="M764" i="27"/>
  <c r="K765" i="27"/>
  <c r="L765" i="27" s="1"/>
  <c r="M765" i="27"/>
  <c r="K766" i="27"/>
  <c r="L766" i="27" s="1"/>
  <c r="M766" i="27"/>
  <c r="K767" i="27"/>
  <c r="L767" i="27" s="1"/>
  <c r="M767" i="27"/>
  <c r="K768" i="27"/>
  <c r="L768" i="27" s="1"/>
  <c r="M768" i="27"/>
  <c r="K769" i="27"/>
  <c r="L769" i="27" s="1"/>
  <c r="M769" i="27"/>
  <c r="K770" i="27"/>
  <c r="L770" i="27" s="1"/>
  <c r="M770" i="27"/>
  <c r="K771" i="27"/>
  <c r="L771" i="27" s="1"/>
  <c r="M771" i="27"/>
  <c r="K772" i="27"/>
  <c r="L772" i="27" s="1"/>
  <c r="M772" i="27"/>
  <c r="K773" i="27"/>
  <c r="L773" i="27" s="1"/>
  <c r="M773" i="27"/>
  <c r="K774" i="27"/>
  <c r="L774" i="27" s="1"/>
  <c r="M774" i="27"/>
  <c r="K775" i="27"/>
  <c r="L775" i="27" s="1"/>
  <c r="M775" i="27"/>
  <c r="K776" i="27"/>
  <c r="L776" i="27" s="1"/>
  <c r="M776" i="27"/>
  <c r="K777" i="27"/>
  <c r="L777" i="27" s="1"/>
  <c r="M777" i="27"/>
  <c r="K778" i="27"/>
  <c r="L778" i="27" s="1"/>
  <c r="M778" i="27"/>
  <c r="K779" i="27"/>
  <c r="L779" i="27" s="1"/>
  <c r="M779" i="27"/>
  <c r="K780" i="27"/>
  <c r="L780" i="27" s="1"/>
  <c r="M780" i="27"/>
  <c r="K781" i="27"/>
  <c r="L781" i="27" s="1"/>
  <c r="M781" i="27"/>
  <c r="K782" i="27"/>
  <c r="L782" i="27" s="1"/>
  <c r="M782" i="27"/>
  <c r="K783" i="27"/>
  <c r="L783" i="27" s="1"/>
  <c r="M783" i="27"/>
  <c r="K784" i="27"/>
  <c r="L784" i="27" s="1"/>
  <c r="M784" i="27"/>
  <c r="K785" i="27"/>
  <c r="L785" i="27" s="1"/>
  <c r="M785" i="27"/>
  <c r="K786" i="27"/>
  <c r="L786" i="27" s="1"/>
  <c r="M786" i="27"/>
  <c r="K787" i="27"/>
  <c r="L787" i="27" s="1"/>
  <c r="M787" i="27"/>
  <c r="K788" i="27"/>
  <c r="L788" i="27" s="1"/>
  <c r="M788" i="27"/>
  <c r="K789" i="27"/>
  <c r="L789" i="27" s="1"/>
  <c r="M789" i="27"/>
  <c r="K790" i="27"/>
  <c r="L790" i="27" s="1"/>
  <c r="M790" i="27"/>
  <c r="K791" i="27"/>
  <c r="L791" i="27" s="1"/>
  <c r="M791" i="27"/>
  <c r="K792" i="27"/>
  <c r="L792" i="27" s="1"/>
  <c r="M792" i="27"/>
  <c r="K793" i="27"/>
  <c r="L793" i="27" s="1"/>
  <c r="M793" i="27"/>
  <c r="K794" i="27"/>
  <c r="L794" i="27" s="1"/>
  <c r="M794" i="27"/>
  <c r="K795" i="27"/>
  <c r="L795" i="27" s="1"/>
  <c r="M795" i="27"/>
  <c r="K796" i="27"/>
  <c r="L796" i="27" s="1"/>
  <c r="M796" i="27"/>
  <c r="K797" i="27"/>
  <c r="L797" i="27" s="1"/>
  <c r="M797" i="27"/>
  <c r="K798" i="27"/>
  <c r="L798" i="27" s="1"/>
  <c r="M798" i="27"/>
  <c r="K799" i="27"/>
  <c r="L799" i="27" s="1"/>
  <c r="M799" i="27"/>
  <c r="K800" i="27"/>
  <c r="L800" i="27" s="1"/>
  <c r="M800" i="27"/>
  <c r="K801" i="27"/>
  <c r="L801" i="27" s="1"/>
  <c r="M801" i="27"/>
  <c r="K802" i="27"/>
  <c r="L802" i="27" s="1"/>
  <c r="M802" i="27"/>
  <c r="K803" i="27"/>
  <c r="L803" i="27" s="1"/>
  <c r="M803" i="27"/>
  <c r="K804" i="27"/>
  <c r="L804" i="27" s="1"/>
  <c r="M804" i="27"/>
  <c r="K805" i="27"/>
  <c r="L805" i="27" s="1"/>
  <c r="M805" i="27"/>
  <c r="K806" i="27"/>
  <c r="L806" i="27" s="1"/>
  <c r="M806" i="27"/>
  <c r="K807" i="27"/>
  <c r="L807" i="27" s="1"/>
  <c r="M807" i="27"/>
  <c r="K808" i="27"/>
  <c r="L808" i="27" s="1"/>
  <c r="M808" i="27"/>
  <c r="K809" i="27"/>
  <c r="L809" i="27" s="1"/>
  <c r="M809" i="27"/>
  <c r="K810" i="27"/>
  <c r="L810" i="27" s="1"/>
  <c r="M810" i="27"/>
  <c r="K811" i="27"/>
  <c r="L811" i="27" s="1"/>
  <c r="M811" i="27"/>
  <c r="K812" i="27"/>
  <c r="L812" i="27" s="1"/>
  <c r="M812" i="27"/>
  <c r="K813" i="27"/>
  <c r="L813" i="27" s="1"/>
  <c r="M813" i="27"/>
  <c r="K814" i="27"/>
  <c r="L814" i="27" s="1"/>
  <c r="M814" i="27"/>
  <c r="K815" i="27"/>
  <c r="L815" i="27" s="1"/>
  <c r="M815" i="27"/>
  <c r="K816" i="27"/>
  <c r="L816" i="27" s="1"/>
  <c r="M816" i="27"/>
  <c r="K817" i="27"/>
  <c r="L817" i="27" s="1"/>
  <c r="M817" i="27"/>
  <c r="K818" i="27"/>
  <c r="L818" i="27" s="1"/>
  <c r="M818" i="27"/>
  <c r="K819" i="27"/>
  <c r="L819" i="27" s="1"/>
  <c r="M819" i="27"/>
  <c r="K820" i="27"/>
  <c r="L820" i="27" s="1"/>
  <c r="M820" i="27"/>
  <c r="K821" i="27"/>
  <c r="L821" i="27" s="1"/>
  <c r="M821" i="27"/>
  <c r="K822" i="27"/>
  <c r="L822" i="27" s="1"/>
  <c r="M822" i="27"/>
  <c r="K823" i="27"/>
  <c r="L823" i="27" s="1"/>
  <c r="M823" i="27"/>
  <c r="K824" i="27"/>
  <c r="L824" i="27" s="1"/>
  <c r="M824" i="27"/>
  <c r="K825" i="27"/>
  <c r="L825" i="27" s="1"/>
  <c r="M825" i="27"/>
  <c r="K826" i="27"/>
  <c r="L826" i="27" s="1"/>
  <c r="M826" i="27"/>
  <c r="K827" i="27"/>
  <c r="L827" i="27" s="1"/>
  <c r="M827" i="27"/>
  <c r="K828" i="27"/>
  <c r="L828" i="27" s="1"/>
  <c r="M828" i="27"/>
  <c r="K829" i="27"/>
  <c r="L829" i="27" s="1"/>
  <c r="M829" i="27"/>
  <c r="K830" i="27"/>
  <c r="L830" i="27" s="1"/>
  <c r="M830" i="27"/>
  <c r="K831" i="27"/>
  <c r="L831" i="27" s="1"/>
  <c r="M831" i="27"/>
  <c r="K832" i="27"/>
  <c r="L832" i="27" s="1"/>
  <c r="M832" i="27"/>
  <c r="K833" i="27"/>
  <c r="L833" i="27" s="1"/>
  <c r="M833" i="27"/>
  <c r="K834" i="27"/>
  <c r="L834" i="27" s="1"/>
  <c r="M834" i="27"/>
  <c r="K835" i="27"/>
  <c r="L835" i="27" s="1"/>
  <c r="M835" i="27"/>
  <c r="K836" i="27"/>
  <c r="L836" i="27" s="1"/>
  <c r="M836" i="27"/>
  <c r="K837" i="27"/>
  <c r="L837" i="27" s="1"/>
  <c r="M837" i="27"/>
  <c r="K838" i="27"/>
  <c r="L838" i="27" s="1"/>
  <c r="M838" i="27"/>
  <c r="K839" i="27"/>
  <c r="L839" i="27" s="1"/>
  <c r="M839" i="27"/>
  <c r="K840" i="27"/>
  <c r="L840" i="27" s="1"/>
  <c r="M840" i="27"/>
  <c r="K841" i="27"/>
  <c r="L841" i="27" s="1"/>
  <c r="M841" i="27"/>
  <c r="K842" i="27"/>
  <c r="L842" i="27" s="1"/>
  <c r="M842" i="27"/>
  <c r="K843" i="27"/>
  <c r="L843" i="27" s="1"/>
  <c r="M843" i="27"/>
  <c r="K844" i="27"/>
  <c r="L844" i="27" s="1"/>
  <c r="M844" i="27"/>
  <c r="K845" i="27"/>
  <c r="L845" i="27" s="1"/>
  <c r="M845" i="27"/>
  <c r="K846" i="27"/>
  <c r="L846" i="27" s="1"/>
  <c r="M846" i="27"/>
  <c r="K847" i="27"/>
  <c r="L847" i="27" s="1"/>
  <c r="M847" i="27"/>
  <c r="K848" i="27"/>
  <c r="L848" i="27" s="1"/>
  <c r="M848" i="27"/>
  <c r="K850" i="27"/>
  <c r="L850" i="27" s="1"/>
  <c r="M850" i="27"/>
  <c r="K851" i="27"/>
  <c r="L851" i="27" s="1"/>
  <c r="M851" i="27"/>
  <c r="K852" i="27"/>
  <c r="L852" i="27" s="1"/>
  <c r="M852" i="27"/>
  <c r="K853" i="27"/>
  <c r="L853" i="27" s="1"/>
  <c r="M853" i="27"/>
  <c r="K854" i="27"/>
  <c r="L854" i="27" s="1"/>
  <c r="M854" i="27"/>
  <c r="K855" i="27"/>
  <c r="L855" i="27" s="1"/>
  <c r="M855" i="27"/>
  <c r="K856" i="27"/>
  <c r="L856" i="27" s="1"/>
  <c r="M856" i="27"/>
  <c r="K857" i="27"/>
  <c r="L857" i="27" s="1"/>
  <c r="M857" i="27"/>
  <c r="K858" i="27"/>
  <c r="L858" i="27" s="1"/>
  <c r="M858" i="27"/>
  <c r="K859" i="27"/>
  <c r="L859" i="27" s="1"/>
  <c r="M859" i="27"/>
  <c r="K860" i="27"/>
  <c r="L860" i="27" s="1"/>
  <c r="M860" i="27"/>
  <c r="K861" i="27"/>
  <c r="L861" i="27" s="1"/>
  <c r="M861" i="27"/>
  <c r="K862" i="27"/>
  <c r="L862" i="27" s="1"/>
  <c r="M862" i="27"/>
  <c r="K863" i="27"/>
  <c r="L863" i="27" s="1"/>
  <c r="M863" i="27"/>
  <c r="K864" i="27"/>
  <c r="L864" i="27" s="1"/>
  <c r="M864" i="27"/>
  <c r="K865" i="27"/>
  <c r="L865" i="27" s="1"/>
  <c r="M865" i="27"/>
  <c r="K866" i="27"/>
  <c r="L866" i="27" s="1"/>
  <c r="M866" i="27"/>
  <c r="K867" i="27"/>
  <c r="L867" i="27" s="1"/>
  <c r="M867" i="27"/>
  <c r="K868" i="27"/>
  <c r="L868" i="27" s="1"/>
  <c r="M868" i="27"/>
  <c r="K869" i="27"/>
  <c r="L869" i="27" s="1"/>
  <c r="M869" i="27"/>
  <c r="K870" i="27"/>
  <c r="L870" i="27" s="1"/>
  <c r="M870" i="27"/>
  <c r="K871" i="27"/>
  <c r="L871" i="27" s="1"/>
  <c r="M871" i="27"/>
  <c r="K872" i="27"/>
  <c r="L872" i="27" s="1"/>
  <c r="M872" i="27"/>
  <c r="K873" i="27"/>
  <c r="L873" i="27" s="1"/>
  <c r="M873" i="27"/>
  <c r="K874" i="27"/>
  <c r="L874" i="27" s="1"/>
  <c r="M874" i="27"/>
  <c r="K875" i="27"/>
  <c r="L875" i="27" s="1"/>
  <c r="M875" i="27"/>
  <c r="K876" i="27"/>
  <c r="L876" i="27" s="1"/>
  <c r="M876" i="27"/>
  <c r="K877" i="27"/>
  <c r="L877" i="27" s="1"/>
  <c r="M877" i="27"/>
  <c r="K878" i="27"/>
  <c r="L878" i="27" s="1"/>
  <c r="M878" i="27"/>
  <c r="K879" i="27"/>
  <c r="L879" i="27" s="1"/>
  <c r="M879" i="27"/>
  <c r="K880" i="27"/>
  <c r="L880" i="27" s="1"/>
  <c r="M880" i="27"/>
  <c r="K881" i="27"/>
  <c r="L881" i="27" s="1"/>
  <c r="M881" i="27"/>
  <c r="K882" i="27"/>
  <c r="L882" i="27" s="1"/>
  <c r="M882" i="27"/>
  <c r="K883" i="27"/>
  <c r="L883" i="27" s="1"/>
  <c r="M883" i="27"/>
  <c r="K884" i="27"/>
  <c r="L884" i="27" s="1"/>
  <c r="M884" i="27"/>
  <c r="K885" i="27"/>
  <c r="L885" i="27" s="1"/>
  <c r="M885" i="27"/>
  <c r="K886" i="27"/>
  <c r="L886" i="27" s="1"/>
  <c r="M886" i="27"/>
  <c r="K887" i="27"/>
  <c r="L887" i="27" s="1"/>
  <c r="M887" i="27"/>
  <c r="K888" i="27"/>
  <c r="L888" i="27" s="1"/>
  <c r="M888" i="27"/>
  <c r="K889" i="27"/>
  <c r="L889" i="27" s="1"/>
  <c r="M889" i="27"/>
  <c r="K890" i="27"/>
  <c r="L890" i="27" s="1"/>
  <c r="M890" i="27"/>
  <c r="K891" i="27"/>
  <c r="L891" i="27" s="1"/>
  <c r="M891" i="27"/>
  <c r="K892" i="27"/>
  <c r="L892" i="27" s="1"/>
  <c r="M892" i="27"/>
  <c r="K893" i="27"/>
  <c r="L893" i="27" s="1"/>
  <c r="M893" i="27"/>
  <c r="K894" i="27"/>
  <c r="L894" i="27" s="1"/>
  <c r="M894" i="27"/>
  <c r="K905" i="27"/>
  <c r="L905" i="27" s="1"/>
  <c r="M905" i="27"/>
  <c r="K906" i="27"/>
  <c r="L906" i="27" s="1"/>
  <c r="M906" i="27"/>
  <c r="K907" i="27"/>
  <c r="L907" i="27" s="1"/>
  <c r="M907" i="27"/>
  <c r="K908" i="27"/>
  <c r="L908" i="27" s="1"/>
  <c r="M908" i="27"/>
  <c r="K909" i="27"/>
  <c r="L909" i="27" s="1"/>
  <c r="M909" i="27"/>
  <c r="K910" i="27"/>
  <c r="L910" i="27" s="1"/>
  <c r="M910" i="27"/>
  <c r="K911" i="27"/>
  <c r="L911" i="27" s="1"/>
  <c r="M911" i="27"/>
  <c r="K912" i="27"/>
  <c r="L912" i="27" s="1"/>
  <c r="M912" i="27"/>
  <c r="K913" i="27"/>
  <c r="L913" i="27" s="1"/>
  <c r="M913" i="27"/>
  <c r="K914" i="27"/>
  <c r="L914" i="27" s="1"/>
  <c r="M914" i="27"/>
  <c r="K915" i="27"/>
  <c r="L915" i="27" s="1"/>
  <c r="M915" i="27"/>
  <c r="K916" i="27"/>
  <c r="L916" i="27" s="1"/>
  <c r="M916" i="27"/>
  <c r="K917" i="27"/>
  <c r="L917" i="27" s="1"/>
  <c r="M917" i="27"/>
  <c r="K918" i="27"/>
  <c r="L918" i="27" s="1"/>
  <c r="M918" i="27"/>
  <c r="K919" i="27"/>
  <c r="L919" i="27" s="1"/>
  <c r="M919" i="27"/>
  <c r="K920" i="27"/>
  <c r="L920" i="27" s="1"/>
  <c r="M920" i="27"/>
  <c r="K921" i="27"/>
  <c r="L921" i="27" s="1"/>
  <c r="M921" i="27"/>
  <c r="K922" i="27"/>
  <c r="L922" i="27" s="1"/>
  <c r="M922" i="27"/>
  <c r="K923" i="27"/>
  <c r="L923" i="27" s="1"/>
  <c r="M923" i="27"/>
  <c r="K924" i="27"/>
  <c r="L924" i="27" s="1"/>
  <c r="M924" i="27"/>
  <c r="K925" i="27"/>
  <c r="L925" i="27" s="1"/>
  <c r="M925" i="27"/>
  <c r="K926" i="27"/>
  <c r="L926" i="27" s="1"/>
  <c r="M926" i="27"/>
  <c r="K927" i="27"/>
  <c r="L927" i="27" s="1"/>
  <c r="M927" i="27"/>
  <c r="K928" i="27"/>
  <c r="L928" i="27" s="1"/>
  <c r="M928" i="27"/>
  <c r="K929" i="27"/>
  <c r="L929" i="27" s="1"/>
  <c r="M929" i="27"/>
  <c r="K930" i="27"/>
  <c r="L930" i="27" s="1"/>
  <c r="M930" i="27"/>
  <c r="K931" i="27"/>
  <c r="L931" i="27" s="1"/>
  <c r="M931" i="27"/>
  <c r="K932" i="27"/>
  <c r="L932" i="27" s="1"/>
  <c r="M932" i="27"/>
  <c r="K933" i="27"/>
  <c r="L933" i="27" s="1"/>
  <c r="M933" i="27"/>
  <c r="K934" i="27"/>
  <c r="L934" i="27" s="1"/>
  <c r="M934" i="27"/>
  <c r="K935" i="27"/>
  <c r="L935" i="27" s="1"/>
  <c r="M935" i="27"/>
  <c r="K936" i="27"/>
  <c r="L936" i="27" s="1"/>
  <c r="M936" i="27"/>
  <c r="K937" i="27"/>
  <c r="L937" i="27" s="1"/>
  <c r="M937" i="27"/>
  <c r="K938" i="27"/>
  <c r="L938" i="27" s="1"/>
  <c r="M938" i="27"/>
  <c r="K939" i="27"/>
  <c r="L939" i="27" s="1"/>
  <c r="M939" i="27"/>
  <c r="K940" i="27"/>
  <c r="L940" i="27" s="1"/>
  <c r="M940" i="27"/>
  <c r="K941" i="27"/>
  <c r="L941" i="27" s="1"/>
  <c r="M941" i="27"/>
  <c r="K942" i="27"/>
  <c r="L942" i="27" s="1"/>
  <c r="M942" i="27"/>
  <c r="K943" i="27"/>
  <c r="L943" i="27" s="1"/>
  <c r="M943" i="27"/>
  <c r="K944" i="27"/>
  <c r="L944" i="27" s="1"/>
  <c r="M944" i="27"/>
  <c r="K945" i="27"/>
  <c r="L945" i="27" s="1"/>
  <c r="M945" i="27"/>
  <c r="K946" i="27"/>
  <c r="L946" i="27" s="1"/>
  <c r="M946" i="27"/>
  <c r="K947" i="27"/>
  <c r="L947" i="27" s="1"/>
  <c r="M947" i="27"/>
  <c r="K948" i="27"/>
  <c r="L948" i="27" s="1"/>
  <c r="M948" i="27"/>
  <c r="K949" i="27"/>
  <c r="L949" i="27" s="1"/>
  <c r="M949" i="27"/>
  <c r="K950" i="27"/>
  <c r="L950" i="27" s="1"/>
  <c r="M950" i="27"/>
  <c r="K951" i="27"/>
  <c r="L951" i="27" s="1"/>
  <c r="M951" i="27"/>
  <c r="K952" i="27"/>
  <c r="L952" i="27" s="1"/>
  <c r="M952" i="27"/>
  <c r="K953" i="27"/>
  <c r="L953" i="27" s="1"/>
  <c r="M953" i="27"/>
  <c r="K954" i="27"/>
  <c r="L954" i="27" s="1"/>
  <c r="M954" i="27"/>
  <c r="K955" i="27"/>
  <c r="L955" i="27" s="1"/>
  <c r="M955" i="27"/>
  <c r="K956" i="27"/>
  <c r="L956" i="27" s="1"/>
  <c r="M956" i="27"/>
  <c r="K957" i="27"/>
  <c r="L957" i="27" s="1"/>
  <c r="M957" i="27"/>
  <c r="K958" i="27"/>
  <c r="L958" i="27" s="1"/>
  <c r="M958" i="27"/>
  <c r="K959" i="27"/>
  <c r="L959" i="27" s="1"/>
  <c r="M959" i="27"/>
  <c r="K960" i="27"/>
  <c r="L960" i="27" s="1"/>
  <c r="M960" i="27"/>
  <c r="K961" i="27"/>
  <c r="L961" i="27" s="1"/>
  <c r="M961" i="27"/>
  <c r="K962" i="27"/>
  <c r="L962" i="27" s="1"/>
  <c r="M962" i="27"/>
  <c r="K963" i="27"/>
  <c r="L963" i="27" s="1"/>
  <c r="M963" i="27"/>
  <c r="K964" i="27"/>
  <c r="L964" i="27" s="1"/>
  <c r="M964" i="27"/>
  <c r="K965" i="27"/>
  <c r="L965" i="27" s="1"/>
  <c r="M965" i="27"/>
  <c r="K966" i="27"/>
  <c r="L966" i="27" s="1"/>
  <c r="M966" i="27"/>
  <c r="K967" i="27"/>
  <c r="L967" i="27" s="1"/>
  <c r="M967" i="27"/>
  <c r="K968" i="27"/>
  <c r="L968" i="27" s="1"/>
  <c r="M968" i="27"/>
  <c r="K969" i="27"/>
  <c r="L969" i="27" s="1"/>
  <c r="M969" i="27"/>
  <c r="K970" i="27"/>
  <c r="L970" i="27" s="1"/>
  <c r="M970" i="27"/>
  <c r="K971" i="27"/>
  <c r="L971" i="27" s="1"/>
  <c r="M971" i="27"/>
  <c r="K972" i="27"/>
  <c r="L972" i="27" s="1"/>
  <c r="M972" i="27"/>
  <c r="K973" i="27"/>
  <c r="L973" i="27" s="1"/>
  <c r="M973" i="27"/>
  <c r="K974" i="27"/>
  <c r="L974" i="27" s="1"/>
  <c r="M974" i="27"/>
  <c r="K975" i="27"/>
  <c r="L975" i="27" s="1"/>
  <c r="M975" i="27"/>
  <c r="K976" i="27"/>
  <c r="L976" i="27" s="1"/>
  <c r="M976" i="27"/>
  <c r="K977" i="27"/>
  <c r="L977" i="27" s="1"/>
  <c r="M977" i="27"/>
  <c r="K978" i="27"/>
  <c r="L978" i="27" s="1"/>
  <c r="M978" i="27"/>
  <c r="K979" i="27"/>
  <c r="L979" i="27" s="1"/>
  <c r="M979" i="27"/>
  <c r="K980" i="27"/>
  <c r="L980" i="27" s="1"/>
  <c r="M980" i="27"/>
  <c r="K981" i="27"/>
  <c r="L981" i="27" s="1"/>
  <c r="M981" i="27"/>
  <c r="K982" i="27"/>
  <c r="L982" i="27" s="1"/>
  <c r="M982" i="27"/>
  <c r="K983" i="27"/>
  <c r="L983" i="27" s="1"/>
  <c r="M983" i="27"/>
  <c r="K984" i="27"/>
  <c r="L984" i="27" s="1"/>
  <c r="M984" i="27"/>
  <c r="K985" i="27"/>
  <c r="L985" i="27" s="1"/>
  <c r="M985" i="27"/>
  <c r="K986" i="27"/>
  <c r="L986" i="27" s="1"/>
  <c r="M986" i="27"/>
  <c r="K987" i="27"/>
  <c r="L987" i="27" s="1"/>
  <c r="M987" i="27"/>
  <c r="K988" i="27"/>
  <c r="L988" i="27" s="1"/>
  <c r="M988" i="27"/>
  <c r="K989" i="27"/>
  <c r="L989" i="27" s="1"/>
  <c r="M989" i="27"/>
  <c r="K990" i="27"/>
  <c r="L990" i="27" s="1"/>
  <c r="M990" i="27"/>
  <c r="K991" i="27"/>
  <c r="L991" i="27" s="1"/>
  <c r="M991" i="27"/>
  <c r="K992" i="27"/>
  <c r="L992" i="27" s="1"/>
  <c r="M992" i="27"/>
  <c r="K993" i="27"/>
  <c r="L993" i="27" s="1"/>
  <c r="M993" i="27"/>
  <c r="K994" i="27"/>
  <c r="L994" i="27" s="1"/>
  <c r="M994" i="27"/>
  <c r="K995" i="27"/>
  <c r="L995" i="27" s="1"/>
  <c r="M995" i="27"/>
  <c r="K996" i="27"/>
  <c r="L996" i="27" s="1"/>
  <c r="M996" i="27"/>
  <c r="K997" i="27"/>
  <c r="L997" i="27" s="1"/>
  <c r="M997" i="27"/>
  <c r="K998" i="27"/>
  <c r="L998" i="27" s="1"/>
  <c r="M998" i="27"/>
  <c r="K999" i="27"/>
  <c r="L999" i="27" s="1"/>
  <c r="M999" i="27"/>
  <c r="K1000" i="27"/>
  <c r="L1000" i="27" s="1"/>
  <c r="M1000" i="27"/>
  <c r="K1001" i="27"/>
  <c r="L1001" i="27" s="1"/>
  <c r="M1001" i="27"/>
  <c r="K1002" i="27"/>
  <c r="L1002" i="27" s="1"/>
  <c r="M1002" i="27"/>
  <c r="K1003" i="27"/>
  <c r="L1003" i="27" s="1"/>
  <c r="M1003" i="27"/>
  <c r="K1004" i="27"/>
  <c r="L1004" i="27" s="1"/>
  <c r="M1004" i="27"/>
  <c r="K1005" i="27"/>
  <c r="L1005" i="27" s="1"/>
  <c r="M1005" i="27"/>
  <c r="K1006" i="27"/>
  <c r="L1006" i="27" s="1"/>
  <c r="M1006" i="27"/>
  <c r="K1007" i="27"/>
  <c r="L1007" i="27" s="1"/>
  <c r="M1007" i="27"/>
  <c r="K1008" i="27"/>
  <c r="L1008" i="27" s="1"/>
  <c r="M1008" i="27"/>
  <c r="K1009" i="27"/>
  <c r="L1009" i="27" s="1"/>
  <c r="M1009" i="27"/>
  <c r="K1010" i="27"/>
  <c r="L1010" i="27" s="1"/>
  <c r="M1010" i="27"/>
  <c r="K1011" i="27"/>
  <c r="L1011" i="27" s="1"/>
  <c r="M1011" i="27"/>
  <c r="K1012" i="27"/>
  <c r="L1012" i="27" s="1"/>
  <c r="M1012" i="27"/>
  <c r="K1013" i="27"/>
  <c r="L1013" i="27" s="1"/>
  <c r="M1013" i="27"/>
  <c r="K1014" i="27"/>
  <c r="L1014" i="27" s="1"/>
  <c r="M1014" i="27"/>
  <c r="K1015" i="27"/>
  <c r="L1015" i="27" s="1"/>
  <c r="M1015" i="27"/>
  <c r="K1016" i="27"/>
  <c r="L1016" i="27" s="1"/>
  <c r="M1016" i="27"/>
  <c r="K1017" i="27"/>
  <c r="L1017" i="27" s="1"/>
  <c r="M1017" i="27"/>
  <c r="K1018" i="27"/>
  <c r="L1018" i="27" s="1"/>
  <c r="M1018" i="27"/>
  <c r="K1019" i="27"/>
  <c r="L1019" i="27" s="1"/>
  <c r="M1019" i="27"/>
  <c r="K1020" i="27"/>
  <c r="L1020" i="27" s="1"/>
  <c r="M1020" i="27"/>
  <c r="K1021" i="27"/>
  <c r="L1021" i="27" s="1"/>
  <c r="M1021" i="27"/>
  <c r="K1022" i="27"/>
  <c r="L1022" i="27" s="1"/>
  <c r="M1022" i="27"/>
  <c r="K1023" i="27"/>
  <c r="L1023" i="27" s="1"/>
  <c r="M1023" i="27"/>
  <c r="K1024" i="27"/>
  <c r="L1024" i="27" s="1"/>
  <c r="M1024" i="27"/>
  <c r="K1025" i="27"/>
  <c r="L1025" i="27" s="1"/>
  <c r="M1025" i="27"/>
  <c r="K1026" i="27"/>
  <c r="L1026" i="27" s="1"/>
  <c r="M1026" i="27"/>
  <c r="K1027" i="27"/>
  <c r="L1027" i="27" s="1"/>
  <c r="M1027" i="27"/>
  <c r="K1028" i="27"/>
  <c r="L1028" i="27" s="1"/>
  <c r="M1028" i="27"/>
  <c r="K1029" i="27"/>
  <c r="L1029" i="27" s="1"/>
  <c r="M1029" i="27"/>
  <c r="K1030" i="27"/>
  <c r="L1030" i="27" s="1"/>
  <c r="M1030" i="27"/>
  <c r="K1031" i="27"/>
  <c r="L1031" i="27" s="1"/>
  <c r="M1031" i="27"/>
  <c r="K1032" i="27"/>
  <c r="L1032" i="27" s="1"/>
  <c r="M1032" i="27"/>
  <c r="K1033" i="27"/>
  <c r="L1033" i="27" s="1"/>
  <c r="M1033" i="27"/>
  <c r="K1034" i="27"/>
  <c r="L1034" i="27" s="1"/>
  <c r="M1034" i="27"/>
  <c r="K1035" i="27"/>
  <c r="L1035" i="27" s="1"/>
  <c r="M1035" i="27"/>
  <c r="K1036" i="27"/>
  <c r="L1036" i="27" s="1"/>
  <c r="M1036" i="27"/>
  <c r="K1037" i="27"/>
  <c r="L1037" i="27" s="1"/>
  <c r="M1037" i="27"/>
  <c r="K1038" i="27"/>
  <c r="L1038" i="27" s="1"/>
  <c r="M1038" i="27"/>
  <c r="K1039" i="27"/>
  <c r="L1039" i="27" s="1"/>
  <c r="M1039" i="27"/>
  <c r="K1040" i="27"/>
  <c r="L1040" i="27" s="1"/>
  <c r="M1040" i="27"/>
  <c r="K1041" i="27"/>
  <c r="L1041" i="27" s="1"/>
  <c r="M1041" i="27"/>
  <c r="K1042" i="27"/>
  <c r="L1042" i="27" s="1"/>
  <c r="M1042" i="27"/>
  <c r="K1043" i="27"/>
  <c r="L1043" i="27" s="1"/>
  <c r="M1043" i="27"/>
  <c r="K1044" i="27"/>
  <c r="L1044" i="27" s="1"/>
  <c r="M1044" i="27"/>
  <c r="K1045" i="27"/>
  <c r="L1045" i="27" s="1"/>
  <c r="M1045" i="27"/>
  <c r="K1046" i="27"/>
  <c r="L1046" i="27" s="1"/>
  <c r="M1046" i="27"/>
  <c r="K1047" i="27"/>
  <c r="L1047" i="27" s="1"/>
  <c r="M1047" i="27"/>
  <c r="K1048" i="27"/>
  <c r="L1048" i="27" s="1"/>
  <c r="M1048" i="27"/>
  <c r="K1049" i="27"/>
  <c r="L1049" i="27" s="1"/>
  <c r="M1049" i="27"/>
  <c r="K1050" i="27"/>
  <c r="L1050" i="27" s="1"/>
  <c r="M1050" i="27"/>
  <c r="K1051" i="27"/>
  <c r="L1051" i="27" s="1"/>
  <c r="M1051" i="27"/>
  <c r="K1052" i="27"/>
  <c r="L1052" i="27" s="1"/>
  <c r="M1052" i="27"/>
  <c r="K1053" i="27"/>
  <c r="L1053" i="27" s="1"/>
  <c r="M1053" i="27"/>
  <c r="K1054" i="27"/>
  <c r="L1054" i="27" s="1"/>
  <c r="M1054" i="27"/>
  <c r="K1055" i="27"/>
  <c r="L1055" i="27" s="1"/>
  <c r="M1055" i="27"/>
  <c r="K1056" i="27"/>
  <c r="L1056" i="27" s="1"/>
  <c r="M1056" i="27"/>
  <c r="K1057" i="27"/>
  <c r="L1057" i="27" s="1"/>
  <c r="M1057" i="27"/>
  <c r="K1058" i="27"/>
  <c r="L1058" i="27" s="1"/>
  <c r="M1058" i="27"/>
  <c r="K1059" i="27"/>
  <c r="L1059" i="27" s="1"/>
  <c r="M1059" i="27"/>
  <c r="K1060" i="27"/>
  <c r="L1060" i="27" s="1"/>
  <c r="M1060" i="27"/>
  <c r="K1061" i="27"/>
  <c r="L1061" i="27" s="1"/>
  <c r="M1061" i="27"/>
  <c r="K1062" i="27"/>
  <c r="L1062" i="27" s="1"/>
  <c r="M1062" i="27"/>
  <c r="K1063" i="27"/>
  <c r="L1063" i="27" s="1"/>
  <c r="M1063" i="27"/>
  <c r="K1064" i="27"/>
  <c r="L1064" i="27" s="1"/>
  <c r="M1064" i="27"/>
  <c r="K1065" i="27"/>
  <c r="L1065" i="27" s="1"/>
  <c r="M1065" i="27"/>
  <c r="K1066" i="27"/>
  <c r="L1066" i="27" s="1"/>
  <c r="M1066" i="27"/>
  <c r="K1067" i="27"/>
  <c r="L1067" i="27" s="1"/>
  <c r="M1067" i="27"/>
  <c r="K1068" i="27"/>
  <c r="L1068" i="27" s="1"/>
  <c r="M1068" i="27"/>
  <c r="K1069" i="27"/>
  <c r="L1069" i="27" s="1"/>
  <c r="M1069" i="27"/>
  <c r="K1070" i="27"/>
  <c r="L1070" i="27" s="1"/>
  <c r="M1070" i="27"/>
  <c r="K1071" i="27"/>
  <c r="L1071" i="27" s="1"/>
  <c r="M1071" i="27"/>
  <c r="K1072" i="27"/>
  <c r="L1072" i="27" s="1"/>
  <c r="M1072" i="27"/>
  <c r="K1073" i="27"/>
  <c r="L1073" i="27" s="1"/>
  <c r="M1073" i="27"/>
  <c r="K1074" i="27"/>
  <c r="L1074" i="27" s="1"/>
  <c r="M1074" i="27"/>
  <c r="K1075" i="27"/>
  <c r="L1075" i="27" s="1"/>
  <c r="M1075" i="27"/>
  <c r="K1076" i="27"/>
  <c r="L1076" i="27" s="1"/>
  <c r="M1076" i="27"/>
  <c r="K1077" i="27"/>
  <c r="L1077" i="27" s="1"/>
  <c r="M1077" i="27"/>
  <c r="K1078" i="27"/>
  <c r="L1078" i="27" s="1"/>
  <c r="M1078" i="27"/>
  <c r="K1079" i="27"/>
  <c r="L1079" i="27" s="1"/>
  <c r="M1079" i="27"/>
  <c r="K1080" i="27"/>
  <c r="L1080" i="27" s="1"/>
  <c r="M1080" i="27"/>
  <c r="K1081" i="27"/>
  <c r="L1081" i="27" s="1"/>
  <c r="M1081" i="27"/>
  <c r="K1082" i="27"/>
  <c r="L1082" i="27" s="1"/>
  <c r="M1082" i="27"/>
  <c r="K1083" i="27"/>
  <c r="L1083" i="27" s="1"/>
  <c r="M1083" i="27"/>
  <c r="K1084" i="27"/>
  <c r="L1084" i="27" s="1"/>
  <c r="M1084" i="27"/>
  <c r="K1085" i="27"/>
  <c r="L1085" i="27" s="1"/>
  <c r="M1085" i="27"/>
  <c r="K1086" i="27"/>
  <c r="L1086" i="27" s="1"/>
  <c r="M1086" i="27"/>
  <c r="K1087" i="27"/>
  <c r="L1087" i="27" s="1"/>
  <c r="M1087" i="27"/>
  <c r="K1088" i="27"/>
  <c r="L1088" i="27" s="1"/>
  <c r="M1088" i="27"/>
  <c r="K1089" i="27"/>
  <c r="L1089" i="27" s="1"/>
  <c r="M1089" i="27"/>
  <c r="K1090" i="27"/>
  <c r="L1090" i="27" s="1"/>
  <c r="M1090" i="27"/>
  <c r="K1091" i="27"/>
  <c r="L1091" i="27" s="1"/>
  <c r="M1091" i="27"/>
  <c r="K1092" i="27"/>
  <c r="L1092" i="27" s="1"/>
  <c r="M1092" i="27"/>
  <c r="K1093" i="27"/>
  <c r="L1093" i="27" s="1"/>
  <c r="M1093" i="27"/>
  <c r="K1094" i="27"/>
  <c r="L1094" i="27" s="1"/>
  <c r="M1094" i="27"/>
  <c r="K1095" i="27"/>
  <c r="L1095" i="27" s="1"/>
  <c r="M1095" i="27"/>
  <c r="K1096" i="27"/>
  <c r="L1096" i="27" s="1"/>
  <c r="M1096" i="27"/>
  <c r="K1097" i="27"/>
  <c r="L1097" i="27" s="1"/>
  <c r="M1097" i="27"/>
  <c r="K1098" i="27"/>
  <c r="L1098" i="27" s="1"/>
  <c r="M1098" i="27"/>
  <c r="K1099" i="27"/>
  <c r="L1099" i="27" s="1"/>
  <c r="M1099" i="27"/>
  <c r="K1100" i="27"/>
  <c r="L1100" i="27" s="1"/>
  <c r="M1100" i="27"/>
  <c r="K1101" i="27"/>
  <c r="L1101" i="27" s="1"/>
  <c r="M1101" i="27"/>
  <c r="K1102" i="27"/>
  <c r="L1102" i="27" s="1"/>
  <c r="M1102" i="27"/>
  <c r="K1103" i="27"/>
  <c r="L1103" i="27" s="1"/>
  <c r="M1103" i="27"/>
  <c r="K1104" i="27"/>
  <c r="L1104" i="27" s="1"/>
  <c r="M1104" i="27"/>
  <c r="K1105" i="27"/>
  <c r="L1105" i="27" s="1"/>
  <c r="M1105" i="27"/>
  <c r="K1106" i="27"/>
  <c r="L1106" i="27" s="1"/>
  <c r="M1106" i="27"/>
  <c r="K1107" i="27"/>
  <c r="L1107" i="27" s="1"/>
  <c r="M1107" i="27"/>
  <c r="K1108" i="27"/>
  <c r="L1108" i="27" s="1"/>
  <c r="M1108" i="27"/>
  <c r="K1109" i="27"/>
  <c r="L1109" i="27" s="1"/>
  <c r="M1109" i="27"/>
  <c r="K1110" i="27"/>
  <c r="L1110" i="27" s="1"/>
  <c r="M1110" i="27"/>
  <c r="K1111" i="27"/>
  <c r="L1111" i="27" s="1"/>
  <c r="M1111" i="27"/>
  <c r="K1112" i="27"/>
  <c r="L1112" i="27" s="1"/>
  <c r="M1112" i="27"/>
  <c r="K1113" i="27"/>
  <c r="L1113" i="27" s="1"/>
  <c r="M1113" i="27"/>
  <c r="K1114" i="27"/>
  <c r="L1114" i="27" s="1"/>
  <c r="M1114" i="27"/>
  <c r="K1115" i="27"/>
  <c r="L1115" i="27" s="1"/>
  <c r="M1115" i="27"/>
  <c r="K1116" i="27"/>
  <c r="L1116" i="27" s="1"/>
  <c r="M1116" i="27"/>
  <c r="K1117" i="27"/>
  <c r="L1117" i="27" s="1"/>
  <c r="M1117" i="27"/>
  <c r="K1118" i="27"/>
  <c r="L1118" i="27" s="1"/>
  <c r="M1118" i="27"/>
  <c r="K1119" i="27"/>
  <c r="L1119" i="27" s="1"/>
  <c r="M1119" i="27"/>
  <c r="K1120" i="27"/>
  <c r="L1120" i="27" s="1"/>
  <c r="M1120" i="27"/>
  <c r="K1121" i="27"/>
  <c r="L1121" i="27" s="1"/>
  <c r="M1121" i="27"/>
  <c r="K1122" i="27"/>
  <c r="L1122" i="27" s="1"/>
  <c r="M1122" i="27"/>
  <c r="K1123" i="27"/>
  <c r="L1123" i="27" s="1"/>
  <c r="M1123" i="27"/>
  <c r="K1124" i="27"/>
  <c r="L1124" i="27" s="1"/>
  <c r="M1124" i="27"/>
  <c r="K1125" i="27"/>
  <c r="L1125" i="27" s="1"/>
  <c r="M1125" i="27"/>
  <c r="K1126" i="27"/>
  <c r="L1126" i="27" s="1"/>
  <c r="M1126" i="27"/>
  <c r="K1127" i="27"/>
  <c r="L1127" i="27" s="1"/>
  <c r="M1127" i="27"/>
  <c r="K1128" i="27"/>
  <c r="L1128" i="27" s="1"/>
  <c r="M1128" i="27"/>
  <c r="K1129" i="27"/>
  <c r="L1129" i="27" s="1"/>
  <c r="M1129" i="27"/>
  <c r="K1130" i="27"/>
  <c r="L1130" i="27" s="1"/>
  <c r="M1130" i="27"/>
  <c r="K1131" i="27"/>
  <c r="L1131" i="27" s="1"/>
  <c r="M1131" i="27"/>
  <c r="K1132" i="27"/>
  <c r="L1132" i="27" s="1"/>
  <c r="M1132" i="27"/>
  <c r="K1133" i="27"/>
  <c r="L1133" i="27" s="1"/>
  <c r="M1133" i="27"/>
  <c r="K1136" i="27"/>
  <c r="L1136" i="27" s="1"/>
  <c r="M1136" i="27"/>
  <c r="K1137" i="27"/>
  <c r="L1137" i="27" s="1"/>
  <c r="M1137" i="27"/>
  <c r="K1138" i="27"/>
  <c r="L1138" i="27" s="1"/>
  <c r="M1138" i="27"/>
  <c r="K1139" i="27"/>
  <c r="L1139" i="27" s="1"/>
  <c r="M1139" i="27"/>
  <c r="K1140" i="27"/>
  <c r="L1140" i="27" s="1"/>
  <c r="M1140" i="27"/>
  <c r="K1141" i="27"/>
  <c r="L1141" i="27" s="1"/>
  <c r="M1141" i="27"/>
  <c r="K1142" i="27"/>
  <c r="L1142" i="27" s="1"/>
  <c r="M1142" i="27"/>
  <c r="K1143" i="27"/>
  <c r="L1143" i="27" s="1"/>
  <c r="M1143" i="27"/>
  <c r="K1144" i="27"/>
  <c r="L1144" i="27" s="1"/>
  <c r="M1144" i="27"/>
  <c r="K1145" i="27"/>
  <c r="L1145" i="27" s="1"/>
  <c r="M1145" i="27"/>
  <c r="K1146" i="27"/>
  <c r="L1146" i="27" s="1"/>
  <c r="M1146" i="27"/>
  <c r="K1147" i="27"/>
  <c r="L1147" i="27" s="1"/>
  <c r="M1147" i="27"/>
  <c r="K1148" i="27"/>
  <c r="L1148" i="27" s="1"/>
  <c r="M1148" i="27"/>
  <c r="K1149" i="27"/>
  <c r="L1149" i="27" s="1"/>
  <c r="M1149" i="27"/>
  <c r="K1150" i="27"/>
  <c r="L1150" i="27" s="1"/>
  <c r="M1150" i="27"/>
  <c r="K1151" i="27"/>
  <c r="L1151" i="27" s="1"/>
  <c r="M1151" i="27"/>
  <c r="K1152" i="27"/>
  <c r="L1152" i="27" s="1"/>
  <c r="M1152" i="27"/>
  <c r="K1153" i="27"/>
  <c r="L1153" i="27" s="1"/>
  <c r="M1153" i="27"/>
  <c r="K1154" i="27"/>
  <c r="L1154" i="27" s="1"/>
  <c r="M1154" i="27"/>
  <c r="K1155" i="27"/>
  <c r="L1155" i="27" s="1"/>
  <c r="M1155" i="27"/>
  <c r="K1156" i="27"/>
  <c r="L1156" i="27" s="1"/>
  <c r="M1156" i="27"/>
  <c r="K1157" i="27"/>
  <c r="L1157" i="27" s="1"/>
  <c r="M1157" i="27"/>
  <c r="K1158" i="27"/>
  <c r="L1158" i="27" s="1"/>
  <c r="M1158" i="27"/>
  <c r="K1159" i="27"/>
  <c r="L1159" i="27" s="1"/>
  <c r="M1159" i="27"/>
  <c r="K1160" i="27"/>
  <c r="L1160" i="27" s="1"/>
  <c r="M1160" i="27"/>
  <c r="K1161" i="27"/>
  <c r="L1161" i="27" s="1"/>
  <c r="M1161" i="27"/>
  <c r="K1162" i="27"/>
  <c r="L1162" i="27" s="1"/>
  <c r="M1162" i="27"/>
  <c r="K1163" i="27"/>
  <c r="L1163" i="27" s="1"/>
  <c r="M1163" i="27"/>
  <c r="K1164" i="27"/>
  <c r="L1164" i="27" s="1"/>
  <c r="M1164" i="27"/>
  <c r="K1165" i="27"/>
  <c r="L1165" i="27" s="1"/>
  <c r="M1165" i="27"/>
  <c r="K1166" i="27"/>
  <c r="L1166" i="27" s="1"/>
  <c r="M1166" i="27"/>
  <c r="K1167" i="27"/>
  <c r="L1167" i="27" s="1"/>
  <c r="M1167" i="27"/>
  <c r="K1168" i="27"/>
  <c r="L1168" i="27" s="1"/>
  <c r="M1168" i="27"/>
  <c r="K1169" i="27"/>
  <c r="L1169" i="27" s="1"/>
  <c r="M1169" i="27"/>
  <c r="K1170" i="27"/>
  <c r="L1170" i="27" s="1"/>
  <c r="M1170" i="27"/>
  <c r="K1175" i="27"/>
  <c r="L1175" i="27" s="1"/>
  <c r="M1175" i="27"/>
  <c r="K1176" i="27"/>
  <c r="L1176" i="27" s="1"/>
  <c r="M1176" i="27"/>
  <c r="K1177" i="27"/>
  <c r="L1177" i="27" s="1"/>
  <c r="M1177" i="27"/>
  <c r="K1178" i="27"/>
  <c r="L1178" i="27" s="1"/>
  <c r="M1178" i="27"/>
  <c r="K1179" i="27"/>
  <c r="L1179" i="27" s="1"/>
  <c r="M1179" i="27"/>
  <c r="K1180" i="27"/>
  <c r="L1180" i="27" s="1"/>
  <c r="M1180" i="27"/>
  <c r="K1181" i="27"/>
  <c r="L1181" i="27" s="1"/>
  <c r="M1181" i="27"/>
  <c r="K1182" i="27"/>
  <c r="L1182" i="27" s="1"/>
  <c r="M1182" i="27"/>
  <c r="K1183" i="27"/>
  <c r="L1183" i="27" s="1"/>
  <c r="M1183" i="27"/>
  <c r="K1184" i="27"/>
  <c r="L1184" i="27" s="1"/>
  <c r="M1184" i="27"/>
  <c r="K1185" i="27"/>
  <c r="L1185" i="27" s="1"/>
  <c r="M1185" i="27"/>
  <c r="K1186" i="27"/>
  <c r="L1186" i="27" s="1"/>
  <c r="M1186" i="27"/>
  <c r="K1187" i="27"/>
  <c r="L1187" i="27" s="1"/>
  <c r="M1187" i="27"/>
  <c r="K1188" i="27"/>
  <c r="L1188" i="27" s="1"/>
  <c r="M1188" i="27"/>
  <c r="K1189" i="27"/>
  <c r="L1189" i="27" s="1"/>
  <c r="M1189" i="27"/>
  <c r="K1190" i="27"/>
  <c r="L1190" i="27" s="1"/>
  <c r="M1190" i="27"/>
  <c r="K1191" i="27"/>
  <c r="L1191" i="27" s="1"/>
  <c r="M1191" i="27"/>
  <c r="K1192" i="27"/>
  <c r="L1192" i="27" s="1"/>
  <c r="M1192" i="27"/>
  <c r="K1193" i="27"/>
  <c r="L1193" i="27" s="1"/>
  <c r="M1193" i="27"/>
  <c r="K1194" i="27"/>
  <c r="L1194" i="27" s="1"/>
  <c r="M1194" i="27"/>
  <c r="K1195" i="27"/>
  <c r="L1195" i="27" s="1"/>
  <c r="M1195" i="27"/>
  <c r="K1196" i="27"/>
  <c r="L1196" i="27" s="1"/>
  <c r="M1196" i="27"/>
  <c r="K1197" i="27"/>
  <c r="L1197" i="27" s="1"/>
  <c r="M1197" i="27"/>
  <c r="K1198" i="27"/>
  <c r="L1198" i="27" s="1"/>
  <c r="M1198" i="27"/>
  <c r="K1199" i="27"/>
  <c r="L1199" i="27" s="1"/>
  <c r="M1199" i="27"/>
  <c r="K1200" i="27"/>
  <c r="L1200" i="27" s="1"/>
  <c r="M1200" i="27"/>
  <c r="K1201" i="27"/>
  <c r="L1201" i="27" s="1"/>
  <c r="M1201" i="27"/>
  <c r="K1202" i="27"/>
  <c r="L1202" i="27" s="1"/>
  <c r="M1202" i="27"/>
  <c r="K1203" i="27"/>
  <c r="L1203" i="27" s="1"/>
  <c r="M1203" i="27"/>
  <c r="K1204" i="27"/>
  <c r="L1204" i="27" s="1"/>
  <c r="M1204" i="27"/>
  <c r="K1205" i="27"/>
  <c r="L1205" i="27" s="1"/>
  <c r="M1205" i="27"/>
  <c r="K1206" i="27"/>
  <c r="L1206" i="27" s="1"/>
  <c r="M1206" i="27"/>
  <c r="K1207" i="27"/>
  <c r="L1207" i="27" s="1"/>
  <c r="M1207" i="27"/>
  <c r="K1208" i="27"/>
  <c r="L1208" i="27" s="1"/>
  <c r="M1208" i="27"/>
  <c r="K1209" i="27"/>
  <c r="L1209" i="27" s="1"/>
  <c r="M1209" i="27"/>
  <c r="K1210" i="27"/>
  <c r="L1210" i="27" s="1"/>
  <c r="M1210" i="27"/>
  <c r="K1211" i="27"/>
  <c r="L1211" i="27" s="1"/>
  <c r="M1211" i="27"/>
  <c r="K1212" i="27"/>
  <c r="L1212" i="27" s="1"/>
  <c r="M1212" i="27"/>
  <c r="K1213" i="27"/>
  <c r="L1213" i="27" s="1"/>
  <c r="M1213" i="27"/>
  <c r="K1214" i="27"/>
  <c r="L1214" i="27" s="1"/>
  <c r="M1214" i="27"/>
  <c r="K1215" i="27"/>
  <c r="L1215" i="27" s="1"/>
  <c r="M1215" i="27"/>
  <c r="K1216" i="27"/>
  <c r="L1216" i="27" s="1"/>
  <c r="M1216" i="27"/>
  <c r="K1217" i="27"/>
  <c r="L1217" i="27" s="1"/>
  <c r="M1217" i="27"/>
  <c r="K1218" i="27"/>
  <c r="L1218" i="27" s="1"/>
  <c r="M1218" i="27"/>
  <c r="K1219" i="27"/>
  <c r="L1219" i="27" s="1"/>
  <c r="M1219" i="27"/>
  <c r="K1220" i="27"/>
  <c r="L1220" i="27" s="1"/>
  <c r="M1220" i="27"/>
  <c r="K1221" i="27"/>
  <c r="L1221" i="27" s="1"/>
  <c r="M1221" i="27"/>
  <c r="K1222" i="27"/>
  <c r="L1222" i="27" s="1"/>
  <c r="M1222" i="27"/>
  <c r="K1223" i="27"/>
  <c r="L1223" i="27" s="1"/>
  <c r="M1223" i="27"/>
  <c r="K1224" i="27"/>
  <c r="L1224" i="27" s="1"/>
  <c r="M1224" i="27"/>
  <c r="K1225" i="27"/>
  <c r="L1225" i="27" s="1"/>
  <c r="M1225" i="27"/>
  <c r="K1226" i="27"/>
  <c r="L1226" i="27" s="1"/>
  <c r="M1226" i="27"/>
  <c r="K1227" i="27"/>
  <c r="L1227" i="27" s="1"/>
  <c r="M1227" i="27"/>
  <c r="K1228" i="27"/>
  <c r="L1228" i="27" s="1"/>
  <c r="M1228" i="27"/>
  <c r="K1229" i="27"/>
  <c r="L1229" i="27" s="1"/>
  <c r="M1229" i="27"/>
  <c r="K1230" i="27"/>
  <c r="L1230" i="27" s="1"/>
  <c r="M1230" i="27"/>
  <c r="K1231" i="27"/>
  <c r="L1231" i="27" s="1"/>
  <c r="M1231" i="27"/>
  <c r="K1232" i="27"/>
  <c r="L1232" i="27" s="1"/>
  <c r="M1232" i="27"/>
  <c r="K1233" i="27"/>
  <c r="L1233" i="27" s="1"/>
  <c r="M1233" i="27"/>
  <c r="K1234" i="27"/>
  <c r="L1234" i="27" s="1"/>
  <c r="M1234" i="27"/>
  <c r="K1235" i="27"/>
  <c r="L1235" i="27" s="1"/>
  <c r="M1235" i="27"/>
  <c r="K1236" i="27"/>
  <c r="L1236" i="27" s="1"/>
  <c r="M1236" i="27"/>
  <c r="K1237" i="27"/>
  <c r="L1237" i="27" s="1"/>
  <c r="M1237" i="27"/>
  <c r="K1238" i="27"/>
  <c r="L1238" i="27" s="1"/>
  <c r="M1238" i="27"/>
  <c r="K1239" i="27"/>
  <c r="L1239" i="27" s="1"/>
  <c r="M1239" i="27"/>
  <c r="K1240" i="27"/>
  <c r="L1240" i="27" s="1"/>
  <c r="M1240" i="27"/>
  <c r="K1241" i="27"/>
  <c r="L1241" i="27" s="1"/>
  <c r="M1241" i="27"/>
  <c r="K1242" i="27"/>
  <c r="L1242" i="27" s="1"/>
  <c r="M1242" i="27"/>
  <c r="K1243" i="27"/>
  <c r="L1243" i="27" s="1"/>
  <c r="M1243" i="27"/>
  <c r="K1244" i="27"/>
  <c r="L1244" i="27" s="1"/>
  <c r="M1244" i="27"/>
  <c r="K1245" i="27"/>
  <c r="L1245" i="27" s="1"/>
  <c r="M1245" i="27"/>
  <c r="K1246" i="27"/>
  <c r="L1246" i="27" s="1"/>
  <c r="M1246" i="27"/>
  <c r="K1247" i="27"/>
  <c r="L1247" i="27" s="1"/>
  <c r="M1247" i="27"/>
  <c r="K1248" i="27"/>
  <c r="L1248" i="27" s="1"/>
  <c r="M1248" i="27"/>
  <c r="K1249" i="27"/>
  <c r="L1249" i="27" s="1"/>
  <c r="M1249" i="27"/>
  <c r="K1250" i="27"/>
  <c r="L1250" i="27" s="1"/>
  <c r="M1250" i="27"/>
  <c r="K1251" i="27"/>
  <c r="L1251" i="27" s="1"/>
  <c r="M1251" i="27"/>
  <c r="K1252" i="27"/>
  <c r="L1252" i="27" s="1"/>
  <c r="M1252" i="27"/>
  <c r="K1253" i="27"/>
  <c r="L1253" i="27" s="1"/>
  <c r="M1253" i="27"/>
  <c r="K1254" i="27"/>
  <c r="L1254" i="27" s="1"/>
  <c r="M1254" i="27"/>
  <c r="K1255" i="27"/>
  <c r="L1255" i="27" s="1"/>
  <c r="M1255" i="27"/>
  <c r="K1256" i="27"/>
  <c r="L1256" i="27" s="1"/>
  <c r="M1256" i="27"/>
  <c r="K1257" i="27"/>
  <c r="L1257" i="27" s="1"/>
  <c r="M1257" i="27"/>
  <c r="K1258" i="27"/>
  <c r="L1258" i="27" s="1"/>
  <c r="M1258" i="27"/>
  <c r="K1259" i="27"/>
  <c r="L1259" i="27" s="1"/>
  <c r="M1259" i="27"/>
  <c r="K1260" i="27"/>
  <c r="L1260" i="27" s="1"/>
  <c r="M1260" i="27"/>
  <c r="K1261" i="27"/>
  <c r="L1261" i="27" s="1"/>
  <c r="M1261" i="27"/>
  <c r="K1262" i="27"/>
  <c r="L1262" i="27" s="1"/>
  <c r="M1262" i="27"/>
  <c r="K1263" i="27"/>
  <c r="L1263" i="27" s="1"/>
  <c r="M1263" i="27"/>
  <c r="M9" i="27"/>
  <c r="K9" i="27"/>
  <c r="L9" i="27" s="1"/>
  <c r="E2" i="44" l="1"/>
  <c r="L7" i="27"/>
  <c r="L451" i="36" l="1"/>
  <c r="M451" i="36" s="1"/>
  <c r="N451" i="36"/>
  <c r="O451" i="36"/>
  <c r="L452" i="36"/>
  <c r="M452" i="36"/>
  <c r="N452" i="36"/>
  <c r="O452" i="36"/>
  <c r="L447" i="36"/>
  <c r="M447" i="36" s="1"/>
  <c r="N447" i="36"/>
  <c r="O447" i="36"/>
  <c r="L448" i="36"/>
  <c r="M448" i="36" s="1"/>
  <c r="N448" i="36"/>
  <c r="O448" i="36"/>
  <c r="L449" i="36"/>
  <c r="M449" i="36" s="1"/>
  <c r="N449" i="36"/>
  <c r="O449" i="36"/>
  <c r="L450" i="36"/>
  <c r="M450" i="36"/>
  <c r="N450" i="36"/>
  <c r="O450" i="36"/>
  <c r="L67" i="36"/>
  <c r="M67" i="36" s="1"/>
  <c r="N67" i="36"/>
  <c r="O67" i="36"/>
  <c r="L68" i="36"/>
  <c r="M68" i="36" s="1"/>
  <c r="N68" i="36"/>
  <c r="O68" i="36"/>
  <c r="L69" i="36"/>
  <c r="M69" i="36"/>
  <c r="N69" i="36"/>
  <c r="O69" i="36"/>
  <c r="L70" i="36"/>
  <c r="M70" i="36" s="1"/>
  <c r="N70" i="36"/>
  <c r="O70" i="36"/>
  <c r="L71" i="36"/>
  <c r="M71" i="36" s="1"/>
  <c r="N71" i="36"/>
  <c r="O71" i="36"/>
  <c r="L72" i="36"/>
  <c r="M72" i="36" s="1"/>
  <c r="N72" i="36"/>
  <c r="O72" i="36"/>
  <c r="L73" i="36"/>
  <c r="M73" i="36" s="1"/>
  <c r="N73" i="36"/>
  <c r="O73" i="36"/>
  <c r="L74" i="36"/>
  <c r="M74" i="36" s="1"/>
  <c r="N74" i="36"/>
  <c r="O74" i="36"/>
  <c r="L75" i="36"/>
  <c r="M75" i="36" s="1"/>
  <c r="N75" i="36"/>
  <c r="O75" i="36"/>
  <c r="L76" i="36"/>
  <c r="M76" i="36" s="1"/>
  <c r="N76" i="36"/>
  <c r="O76" i="36"/>
  <c r="L77" i="36"/>
  <c r="M77" i="36" s="1"/>
  <c r="N77" i="36"/>
  <c r="O77" i="36"/>
  <c r="L78" i="36"/>
  <c r="M78" i="36" s="1"/>
  <c r="N78" i="36"/>
  <c r="O78" i="36"/>
  <c r="L79" i="36"/>
  <c r="M79" i="36" s="1"/>
  <c r="N79" i="36"/>
  <c r="O79" i="36"/>
  <c r="L80" i="36"/>
  <c r="M80" i="36" s="1"/>
  <c r="N80" i="36"/>
  <c r="O80" i="36"/>
  <c r="L81" i="36"/>
  <c r="M81" i="36" s="1"/>
  <c r="N81" i="36"/>
  <c r="O81" i="36"/>
  <c r="L82" i="36"/>
  <c r="M82" i="36" s="1"/>
  <c r="N82" i="36"/>
  <c r="O82" i="36"/>
  <c r="L83" i="36"/>
  <c r="M83" i="36" s="1"/>
  <c r="N83" i="36"/>
  <c r="O83" i="36"/>
  <c r="L84" i="36"/>
  <c r="M84" i="36" s="1"/>
  <c r="N84" i="36"/>
  <c r="O84" i="36"/>
  <c r="L85" i="36"/>
  <c r="M85" i="36" s="1"/>
  <c r="N85" i="36"/>
  <c r="O85" i="36"/>
  <c r="L86" i="36"/>
  <c r="M86" i="36" s="1"/>
  <c r="N86" i="36"/>
  <c r="O86" i="36"/>
  <c r="L87" i="36"/>
  <c r="M87" i="36" s="1"/>
  <c r="N87" i="36"/>
  <c r="O87" i="36"/>
  <c r="L88" i="36"/>
  <c r="M88" i="36"/>
  <c r="N88" i="36"/>
  <c r="O88" i="36"/>
  <c r="L89" i="36"/>
  <c r="M89" i="36" s="1"/>
  <c r="N89" i="36"/>
  <c r="O89" i="36"/>
  <c r="L90" i="36"/>
  <c r="M90" i="36" s="1"/>
  <c r="N90" i="36"/>
  <c r="O90" i="36"/>
  <c r="L91" i="36"/>
  <c r="M91" i="36" s="1"/>
  <c r="N91" i="36"/>
  <c r="O91" i="36"/>
  <c r="L92" i="36"/>
  <c r="M92" i="36" s="1"/>
  <c r="N92" i="36"/>
  <c r="O92" i="36"/>
  <c r="L93" i="36"/>
  <c r="M93" i="36" s="1"/>
  <c r="N93" i="36"/>
  <c r="O93" i="36"/>
  <c r="L94" i="36"/>
  <c r="M94" i="36" s="1"/>
  <c r="N94" i="36"/>
  <c r="O94" i="36"/>
  <c r="L95" i="36"/>
  <c r="M95" i="36" s="1"/>
  <c r="N95" i="36"/>
  <c r="O95" i="36"/>
  <c r="L96" i="36"/>
  <c r="M96" i="36" s="1"/>
  <c r="N96" i="36"/>
  <c r="O96" i="36"/>
  <c r="L97" i="36"/>
  <c r="M97" i="36" s="1"/>
  <c r="N97" i="36"/>
  <c r="O97" i="36"/>
  <c r="L98" i="36"/>
  <c r="M98" i="36" s="1"/>
  <c r="N98" i="36"/>
  <c r="O98" i="36"/>
  <c r="L99" i="36"/>
  <c r="M99" i="36" s="1"/>
  <c r="N99" i="36"/>
  <c r="O99" i="36"/>
  <c r="L100" i="36"/>
  <c r="M100" i="36" s="1"/>
  <c r="N100" i="36"/>
  <c r="O100" i="36"/>
  <c r="L101" i="36"/>
  <c r="M101" i="36" s="1"/>
  <c r="N101" i="36"/>
  <c r="O101" i="36"/>
  <c r="L102" i="36"/>
  <c r="M102" i="36" s="1"/>
  <c r="N102" i="36"/>
  <c r="O102" i="36"/>
  <c r="L103" i="36"/>
  <c r="M103" i="36" s="1"/>
  <c r="N103" i="36"/>
  <c r="O103" i="36"/>
  <c r="L104" i="36"/>
  <c r="M104" i="36" s="1"/>
  <c r="N104" i="36"/>
  <c r="O104" i="36"/>
  <c r="L105" i="36"/>
  <c r="M105" i="36" s="1"/>
  <c r="N105" i="36"/>
  <c r="O105" i="36"/>
  <c r="L106" i="36"/>
  <c r="M106" i="36" s="1"/>
  <c r="N106" i="36"/>
  <c r="O106" i="36"/>
  <c r="L107" i="36"/>
  <c r="M107" i="36" s="1"/>
  <c r="N107" i="36"/>
  <c r="O107" i="36"/>
  <c r="L108" i="36"/>
  <c r="M108" i="36" s="1"/>
  <c r="N108" i="36"/>
  <c r="O108" i="36"/>
  <c r="L109" i="36"/>
  <c r="M109" i="36" s="1"/>
  <c r="N109" i="36"/>
  <c r="O109" i="36"/>
  <c r="L110" i="36"/>
  <c r="M110" i="36" s="1"/>
  <c r="N110" i="36"/>
  <c r="O110" i="36"/>
  <c r="L111" i="36"/>
  <c r="M111" i="36" s="1"/>
  <c r="N111" i="36"/>
  <c r="O111" i="36"/>
  <c r="L112" i="36"/>
  <c r="M112" i="36" s="1"/>
  <c r="N112" i="36"/>
  <c r="O112" i="36"/>
  <c r="L113" i="36"/>
  <c r="M113" i="36" s="1"/>
  <c r="N113" i="36"/>
  <c r="O113" i="36"/>
  <c r="L114" i="36"/>
  <c r="M114" i="36" s="1"/>
  <c r="N114" i="36"/>
  <c r="O114" i="36"/>
  <c r="L115" i="36"/>
  <c r="M115" i="36" s="1"/>
  <c r="N115" i="36"/>
  <c r="O115" i="36"/>
  <c r="L116" i="36"/>
  <c r="M116" i="36" s="1"/>
  <c r="N116" i="36"/>
  <c r="O116" i="36"/>
  <c r="L117" i="36"/>
  <c r="M117" i="36" s="1"/>
  <c r="N117" i="36"/>
  <c r="O117" i="36"/>
  <c r="L118" i="36"/>
  <c r="M118" i="36" s="1"/>
  <c r="N118" i="36"/>
  <c r="O118" i="36"/>
  <c r="L119" i="36"/>
  <c r="M119" i="36" s="1"/>
  <c r="N119" i="36"/>
  <c r="O119" i="36"/>
  <c r="L120" i="36"/>
  <c r="M120" i="36" s="1"/>
  <c r="N120" i="36"/>
  <c r="O120" i="36"/>
  <c r="L121" i="36"/>
  <c r="M121" i="36" s="1"/>
  <c r="N121" i="36"/>
  <c r="O121" i="36"/>
  <c r="L122" i="36"/>
  <c r="M122" i="36" s="1"/>
  <c r="N122" i="36"/>
  <c r="O122" i="36"/>
  <c r="L123" i="36"/>
  <c r="M123" i="36" s="1"/>
  <c r="N123" i="36"/>
  <c r="O123" i="36"/>
  <c r="L124" i="36"/>
  <c r="M124" i="36" s="1"/>
  <c r="N124" i="36"/>
  <c r="O124" i="36"/>
  <c r="L125" i="36"/>
  <c r="M125" i="36" s="1"/>
  <c r="N125" i="36"/>
  <c r="O125" i="36"/>
  <c r="L126" i="36"/>
  <c r="M126" i="36" s="1"/>
  <c r="N126" i="36"/>
  <c r="O126" i="36"/>
  <c r="L127" i="36"/>
  <c r="M127" i="36" s="1"/>
  <c r="N127" i="36"/>
  <c r="O127" i="36"/>
  <c r="L128" i="36"/>
  <c r="M128" i="36" s="1"/>
  <c r="N128" i="36"/>
  <c r="O128" i="36"/>
  <c r="L129" i="36"/>
  <c r="M129" i="36" s="1"/>
  <c r="N129" i="36"/>
  <c r="O129" i="36"/>
  <c r="L130" i="36"/>
  <c r="M130" i="36" s="1"/>
  <c r="N130" i="36"/>
  <c r="O130" i="36"/>
  <c r="L131" i="36"/>
  <c r="M131" i="36" s="1"/>
  <c r="N131" i="36"/>
  <c r="O131" i="36"/>
  <c r="L132" i="36"/>
  <c r="M132" i="36" s="1"/>
  <c r="N132" i="36"/>
  <c r="O132" i="36"/>
  <c r="L133" i="36"/>
  <c r="M133" i="36" s="1"/>
  <c r="N133" i="36"/>
  <c r="O133" i="36"/>
  <c r="L134" i="36"/>
  <c r="M134" i="36" s="1"/>
  <c r="N134" i="36"/>
  <c r="O134" i="36"/>
  <c r="L135" i="36"/>
  <c r="M135" i="36" s="1"/>
  <c r="N135" i="36"/>
  <c r="O135" i="36"/>
  <c r="L136" i="36"/>
  <c r="M136" i="36" s="1"/>
  <c r="N136" i="36"/>
  <c r="O136" i="36"/>
  <c r="L137" i="36"/>
  <c r="M137" i="36" s="1"/>
  <c r="N137" i="36"/>
  <c r="O137" i="36"/>
  <c r="L138" i="36"/>
  <c r="M138" i="36" s="1"/>
  <c r="N138" i="36"/>
  <c r="O138" i="36"/>
  <c r="L139" i="36"/>
  <c r="M139" i="36" s="1"/>
  <c r="N139" i="36"/>
  <c r="O139" i="36"/>
  <c r="L140" i="36"/>
  <c r="M140" i="36" s="1"/>
  <c r="N140" i="36"/>
  <c r="O140" i="36"/>
  <c r="L141" i="36"/>
  <c r="M141" i="36" s="1"/>
  <c r="N141" i="36"/>
  <c r="O141" i="36"/>
  <c r="L142" i="36"/>
  <c r="M142" i="36" s="1"/>
  <c r="N142" i="36"/>
  <c r="O142" i="36"/>
  <c r="L143" i="36"/>
  <c r="M143" i="36" s="1"/>
  <c r="N143" i="36"/>
  <c r="O143" i="36"/>
  <c r="L144" i="36"/>
  <c r="M144" i="36" s="1"/>
  <c r="N144" i="36"/>
  <c r="O144" i="36"/>
  <c r="L145" i="36"/>
  <c r="M145" i="36" s="1"/>
  <c r="N145" i="36"/>
  <c r="O145" i="36"/>
  <c r="L146" i="36"/>
  <c r="M146" i="36" s="1"/>
  <c r="N146" i="36"/>
  <c r="O146" i="36"/>
  <c r="L147" i="36"/>
  <c r="M147" i="36" s="1"/>
  <c r="N147" i="36"/>
  <c r="O147" i="36"/>
  <c r="L148" i="36"/>
  <c r="M148" i="36" s="1"/>
  <c r="N148" i="36"/>
  <c r="O148" i="36"/>
  <c r="L149" i="36"/>
  <c r="M149" i="36" s="1"/>
  <c r="N149" i="36"/>
  <c r="O149" i="36"/>
  <c r="L150" i="36"/>
  <c r="M150" i="36"/>
  <c r="N150" i="36"/>
  <c r="O150" i="36"/>
  <c r="L151" i="36"/>
  <c r="M151" i="36" s="1"/>
  <c r="N151" i="36"/>
  <c r="O151" i="36"/>
  <c r="L152" i="36"/>
  <c r="M152" i="36" s="1"/>
  <c r="N152" i="36"/>
  <c r="O152" i="36"/>
  <c r="L153" i="36"/>
  <c r="M153" i="36" s="1"/>
  <c r="N153" i="36"/>
  <c r="O153" i="36"/>
  <c r="L154" i="36"/>
  <c r="M154" i="36" s="1"/>
  <c r="N154" i="36"/>
  <c r="O154" i="36"/>
  <c r="L155" i="36"/>
  <c r="M155" i="36" s="1"/>
  <c r="N155" i="36"/>
  <c r="O155" i="36"/>
  <c r="L156" i="36"/>
  <c r="M156" i="36" s="1"/>
  <c r="N156" i="36"/>
  <c r="O156" i="36"/>
  <c r="L157" i="36"/>
  <c r="M157" i="36" s="1"/>
  <c r="N157" i="36"/>
  <c r="O157" i="36"/>
  <c r="L158" i="36"/>
  <c r="M158" i="36" s="1"/>
  <c r="N158" i="36"/>
  <c r="O158" i="36"/>
  <c r="L159" i="36"/>
  <c r="M159" i="36" s="1"/>
  <c r="N159" i="36"/>
  <c r="O159" i="36"/>
  <c r="L160" i="36"/>
  <c r="M160" i="36" s="1"/>
  <c r="N160" i="36"/>
  <c r="O160" i="36"/>
  <c r="L161" i="36"/>
  <c r="M161" i="36" s="1"/>
  <c r="N161" i="36"/>
  <c r="O161" i="36"/>
  <c r="L162" i="36"/>
  <c r="M162" i="36" s="1"/>
  <c r="N162" i="36"/>
  <c r="O162" i="36"/>
  <c r="L163" i="36"/>
  <c r="M163" i="36" s="1"/>
  <c r="N163" i="36"/>
  <c r="O163" i="36"/>
  <c r="L164" i="36"/>
  <c r="M164" i="36" s="1"/>
  <c r="N164" i="36"/>
  <c r="O164" i="36"/>
  <c r="L165" i="36"/>
  <c r="M165" i="36" s="1"/>
  <c r="N165" i="36"/>
  <c r="O165" i="36"/>
  <c r="L166" i="36"/>
  <c r="M166" i="36" s="1"/>
  <c r="N166" i="36"/>
  <c r="O166" i="36"/>
  <c r="L167" i="36"/>
  <c r="M167" i="36" s="1"/>
  <c r="N167" i="36"/>
  <c r="O167" i="36"/>
  <c r="L168" i="36"/>
  <c r="M168" i="36" s="1"/>
  <c r="N168" i="36"/>
  <c r="O168" i="36"/>
  <c r="L169" i="36"/>
  <c r="M169" i="36" s="1"/>
  <c r="N169" i="36"/>
  <c r="O169" i="36"/>
  <c r="L170" i="36"/>
  <c r="M170" i="36" s="1"/>
  <c r="N170" i="36"/>
  <c r="O170" i="36"/>
  <c r="L171" i="36"/>
  <c r="M171" i="36" s="1"/>
  <c r="N171" i="36"/>
  <c r="O171" i="36"/>
  <c r="L172" i="36"/>
  <c r="M172" i="36" s="1"/>
  <c r="N172" i="36"/>
  <c r="O172" i="36"/>
  <c r="L173" i="36"/>
  <c r="M173" i="36" s="1"/>
  <c r="N173" i="36"/>
  <c r="O173" i="36"/>
  <c r="L174" i="36"/>
  <c r="M174" i="36" s="1"/>
  <c r="N174" i="36"/>
  <c r="O174" i="36"/>
  <c r="L175" i="36"/>
  <c r="M175" i="36" s="1"/>
  <c r="N175" i="36"/>
  <c r="O175" i="36"/>
  <c r="L176" i="36"/>
  <c r="M176" i="36" s="1"/>
  <c r="N176" i="36"/>
  <c r="O176" i="36"/>
  <c r="L177" i="36"/>
  <c r="M177" i="36" s="1"/>
  <c r="N177" i="36"/>
  <c r="O177" i="36"/>
  <c r="L178" i="36"/>
  <c r="M178" i="36" s="1"/>
  <c r="N178" i="36"/>
  <c r="O178" i="36"/>
  <c r="L179" i="36"/>
  <c r="M179" i="36" s="1"/>
  <c r="N179" i="36"/>
  <c r="O179" i="36"/>
  <c r="L180" i="36"/>
  <c r="M180" i="36" s="1"/>
  <c r="N180" i="36"/>
  <c r="O180" i="36"/>
  <c r="L181" i="36"/>
  <c r="M181" i="36" s="1"/>
  <c r="N181" i="36"/>
  <c r="O181" i="36"/>
  <c r="L182" i="36"/>
  <c r="M182" i="36" s="1"/>
  <c r="N182" i="36"/>
  <c r="O182" i="36"/>
  <c r="L183" i="36"/>
  <c r="M183" i="36" s="1"/>
  <c r="N183" i="36"/>
  <c r="O183" i="36"/>
  <c r="L184" i="36"/>
  <c r="M184" i="36" s="1"/>
  <c r="N184" i="36"/>
  <c r="O184" i="36"/>
  <c r="L185" i="36"/>
  <c r="M185" i="36" s="1"/>
  <c r="N185" i="36"/>
  <c r="O185" i="36"/>
  <c r="L186" i="36"/>
  <c r="M186" i="36" s="1"/>
  <c r="N186" i="36"/>
  <c r="O186" i="36"/>
  <c r="L187" i="36"/>
  <c r="M187" i="36" s="1"/>
  <c r="N187" i="36"/>
  <c r="O187" i="36"/>
  <c r="L188" i="36"/>
  <c r="M188" i="36" s="1"/>
  <c r="N188" i="36"/>
  <c r="O188" i="36"/>
  <c r="L189" i="36"/>
  <c r="M189" i="36" s="1"/>
  <c r="N189" i="36"/>
  <c r="O189" i="36"/>
  <c r="L190" i="36"/>
  <c r="M190" i="36" s="1"/>
  <c r="N190" i="36"/>
  <c r="O190" i="36"/>
  <c r="L191" i="36"/>
  <c r="M191" i="36" s="1"/>
  <c r="N191" i="36"/>
  <c r="O191" i="36"/>
  <c r="L192" i="36"/>
  <c r="M192" i="36" s="1"/>
  <c r="N192" i="36"/>
  <c r="O192" i="36"/>
  <c r="L193" i="36"/>
  <c r="M193" i="36" s="1"/>
  <c r="N193" i="36"/>
  <c r="O193" i="36"/>
  <c r="L194" i="36"/>
  <c r="M194" i="36" s="1"/>
  <c r="N194" i="36"/>
  <c r="O194" i="36"/>
  <c r="L195" i="36"/>
  <c r="M195" i="36" s="1"/>
  <c r="N195" i="36"/>
  <c r="O195" i="36"/>
  <c r="L196" i="36"/>
  <c r="M196" i="36" s="1"/>
  <c r="N196" i="36"/>
  <c r="O196" i="36"/>
  <c r="L197" i="36"/>
  <c r="M197" i="36" s="1"/>
  <c r="N197" i="36"/>
  <c r="O197" i="36"/>
  <c r="L198" i="36"/>
  <c r="M198" i="36" s="1"/>
  <c r="N198" i="36"/>
  <c r="O198" i="36"/>
  <c r="L199" i="36"/>
  <c r="M199" i="36" s="1"/>
  <c r="N199" i="36"/>
  <c r="O199" i="36"/>
  <c r="L200" i="36"/>
  <c r="M200" i="36" s="1"/>
  <c r="N200" i="36"/>
  <c r="O200" i="36"/>
  <c r="L201" i="36"/>
  <c r="M201" i="36" s="1"/>
  <c r="N201" i="36"/>
  <c r="O201" i="36"/>
  <c r="L202" i="36"/>
  <c r="M202" i="36" s="1"/>
  <c r="N202" i="36"/>
  <c r="O202" i="36"/>
  <c r="L203" i="36"/>
  <c r="M203" i="36" s="1"/>
  <c r="N203" i="36"/>
  <c r="O203" i="36"/>
  <c r="L204" i="36"/>
  <c r="M204" i="36" s="1"/>
  <c r="N204" i="36"/>
  <c r="O204" i="36"/>
  <c r="L205" i="36"/>
  <c r="M205" i="36" s="1"/>
  <c r="N205" i="36"/>
  <c r="O205" i="36"/>
  <c r="L206" i="36"/>
  <c r="M206" i="36" s="1"/>
  <c r="N206" i="36"/>
  <c r="O206" i="36"/>
  <c r="L207" i="36"/>
  <c r="M207" i="36" s="1"/>
  <c r="N207" i="36"/>
  <c r="O207" i="36"/>
  <c r="L208" i="36"/>
  <c r="M208" i="36" s="1"/>
  <c r="N208" i="36"/>
  <c r="O208" i="36"/>
  <c r="L209" i="36"/>
  <c r="M209" i="36" s="1"/>
  <c r="N209" i="36"/>
  <c r="O209" i="36"/>
  <c r="L210" i="36"/>
  <c r="M210" i="36" s="1"/>
  <c r="N210" i="36"/>
  <c r="O210" i="36"/>
  <c r="L211" i="36"/>
  <c r="M211" i="36" s="1"/>
  <c r="N211" i="36"/>
  <c r="O211" i="36"/>
  <c r="L212" i="36"/>
  <c r="M212" i="36" s="1"/>
  <c r="N212" i="36"/>
  <c r="O212" i="36"/>
  <c r="L213" i="36"/>
  <c r="M213" i="36" s="1"/>
  <c r="N213" i="36"/>
  <c r="O213" i="36"/>
  <c r="L214" i="36"/>
  <c r="M214" i="36" s="1"/>
  <c r="N214" i="36"/>
  <c r="O214" i="36"/>
  <c r="L215" i="36"/>
  <c r="M215" i="36" s="1"/>
  <c r="N215" i="36"/>
  <c r="O215" i="36"/>
  <c r="L216" i="36"/>
  <c r="M216" i="36" s="1"/>
  <c r="N216" i="36"/>
  <c r="O216" i="36"/>
  <c r="L217" i="36"/>
  <c r="M217" i="36" s="1"/>
  <c r="N217" i="36"/>
  <c r="O217" i="36"/>
  <c r="L218" i="36"/>
  <c r="M218" i="36" s="1"/>
  <c r="N218" i="36"/>
  <c r="O218" i="36"/>
  <c r="L219" i="36"/>
  <c r="M219" i="36" s="1"/>
  <c r="N219" i="36"/>
  <c r="O219" i="36"/>
  <c r="L220" i="36"/>
  <c r="M220" i="36" s="1"/>
  <c r="N220" i="36"/>
  <c r="O220" i="36"/>
  <c r="L221" i="36"/>
  <c r="M221" i="36" s="1"/>
  <c r="N221" i="36"/>
  <c r="O221" i="36"/>
  <c r="L222" i="36"/>
  <c r="M222" i="36" s="1"/>
  <c r="N222" i="36"/>
  <c r="O222" i="36"/>
  <c r="L223" i="36"/>
  <c r="M223" i="36" s="1"/>
  <c r="N223" i="36"/>
  <c r="O223" i="36"/>
  <c r="L224" i="36"/>
  <c r="M224" i="36" s="1"/>
  <c r="N224" i="36"/>
  <c r="O224" i="36"/>
  <c r="L225" i="36"/>
  <c r="M225" i="36" s="1"/>
  <c r="N225" i="36"/>
  <c r="O225" i="36"/>
  <c r="L226" i="36"/>
  <c r="M226" i="36" s="1"/>
  <c r="N226" i="36"/>
  <c r="O226" i="36"/>
  <c r="L227" i="36"/>
  <c r="M227" i="36" s="1"/>
  <c r="N227" i="36"/>
  <c r="O227" i="36"/>
  <c r="L228" i="36"/>
  <c r="M228" i="36" s="1"/>
  <c r="N228" i="36"/>
  <c r="O228" i="36"/>
  <c r="L229" i="36"/>
  <c r="M229" i="36" s="1"/>
  <c r="N229" i="36"/>
  <c r="O229" i="36"/>
  <c r="L230" i="36"/>
  <c r="M230" i="36" s="1"/>
  <c r="N230" i="36"/>
  <c r="O230" i="36"/>
  <c r="L231" i="36"/>
  <c r="M231" i="36" s="1"/>
  <c r="N231" i="36"/>
  <c r="O231" i="36"/>
  <c r="L232" i="36"/>
  <c r="M232" i="36" s="1"/>
  <c r="N232" i="36"/>
  <c r="O232" i="36"/>
  <c r="L233" i="36"/>
  <c r="M233" i="36" s="1"/>
  <c r="N233" i="36"/>
  <c r="O233" i="36"/>
  <c r="L234" i="36"/>
  <c r="M234" i="36" s="1"/>
  <c r="N234" i="36"/>
  <c r="O234" i="36"/>
  <c r="L235" i="36"/>
  <c r="M235" i="36" s="1"/>
  <c r="N235" i="36"/>
  <c r="O235" i="36"/>
  <c r="L236" i="36"/>
  <c r="M236" i="36" s="1"/>
  <c r="N236" i="36"/>
  <c r="O236" i="36"/>
  <c r="L237" i="36"/>
  <c r="M237" i="36" s="1"/>
  <c r="N237" i="36"/>
  <c r="O237" i="36"/>
  <c r="L238" i="36"/>
  <c r="M238" i="36" s="1"/>
  <c r="N238" i="36"/>
  <c r="O238" i="36"/>
  <c r="L239" i="36"/>
  <c r="M239" i="36" s="1"/>
  <c r="N239" i="36"/>
  <c r="O239" i="36"/>
  <c r="L240" i="36"/>
  <c r="M240" i="36" s="1"/>
  <c r="N240" i="36"/>
  <c r="O240" i="36"/>
  <c r="L241" i="36"/>
  <c r="M241" i="36" s="1"/>
  <c r="N241" i="36"/>
  <c r="O241" i="36"/>
  <c r="L242" i="36"/>
  <c r="M242" i="36" s="1"/>
  <c r="N242" i="36"/>
  <c r="O242" i="36"/>
  <c r="L243" i="36"/>
  <c r="M243" i="36" s="1"/>
  <c r="N243" i="36"/>
  <c r="O243" i="36"/>
  <c r="L244" i="36"/>
  <c r="M244" i="36" s="1"/>
  <c r="N244" i="36"/>
  <c r="O244" i="36"/>
  <c r="L245" i="36"/>
  <c r="M245" i="36" s="1"/>
  <c r="N245" i="36"/>
  <c r="O245" i="36"/>
  <c r="L246" i="36"/>
  <c r="M246" i="36" s="1"/>
  <c r="N246" i="36"/>
  <c r="O246" i="36"/>
  <c r="L247" i="36"/>
  <c r="M247" i="36" s="1"/>
  <c r="N247" i="36"/>
  <c r="O247" i="36"/>
  <c r="L248" i="36"/>
  <c r="M248" i="36" s="1"/>
  <c r="N248" i="36"/>
  <c r="O248" i="36"/>
  <c r="L249" i="36"/>
  <c r="M249" i="36" s="1"/>
  <c r="N249" i="36"/>
  <c r="O249" i="36"/>
  <c r="L250" i="36"/>
  <c r="M250" i="36" s="1"/>
  <c r="N250" i="36"/>
  <c r="O250" i="36"/>
  <c r="L251" i="36"/>
  <c r="M251" i="36" s="1"/>
  <c r="N251" i="36"/>
  <c r="O251" i="36"/>
  <c r="L252" i="36"/>
  <c r="M252" i="36" s="1"/>
  <c r="N252" i="36"/>
  <c r="O252" i="36"/>
  <c r="L253" i="36"/>
  <c r="M253" i="36" s="1"/>
  <c r="N253" i="36"/>
  <c r="O253" i="36"/>
  <c r="L254" i="36"/>
  <c r="M254" i="36" s="1"/>
  <c r="N254" i="36"/>
  <c r="O254" i="36"/>
  <c r="L255" i="36"/>
  <c r="M255" i="36" s="1"/>
  <c r="N255" i="36"/>
  <c r="O255" i="36"/>
  <c r="L256" i="36"/>
  <c r="M256" i="36" s="1"/>
  <c r="N256" i="36"/>
  <c r="O256" i="36"/>
  <c r="L257" i="36"/>
  <c r="M257" i="36" s="1"/>
  <c r="N257" i="36"/>
  <c r="O257" i="36"/>
  <c r="L258" i="36"/>
  <c r="M258" i="36"/>
  <c r="N258" i="36"/>
  <c r="O258" i="36"/>
  <c r="L259" i="36"/>
  <c r="M259" i="36" s="1"/>
  <c r="N259" i="36"/>
  <c r="O259" i="36"/>
  <c r="L260" i="36"/>
  <c r="M260" i="36" s="1"/>
  <c r="N260" i="36"/>
  <c r="O260" i="36"/>
  <c r="L261" i="36"/>
  <c r="M261" i="36" s="1"/>
  <c r="N261" i="36"/>
  <c r="O261" i="36"/>
  <c r="L262" i="36"/>
  <c r="M262" i="36" s="1"/>
  <c r="N262" i="36"/>
  <c r="O262" i="36"/>
  <c r="L263" i="36"/>
  <c r="M263" i="36" s="1"/>
  <c r="N263" i="36"/>
  <c r="O263" i="36"/>
  <c r="L264" i="36"/>
  <c r="M264" i="36" s="1"/>
  <c r="N264" i="36"/>
  <c r="O264" i="36"/>
  <c r="L265" i="36"/>
  <c r="M265" i="36" s="1"/>
  <c r="N265" i="36"/>
  <c r="O265" i="36"/>
  <c r="L266" i="36"/>
  <c r="M266" i="36" s="1"/>
  <c r="N266" i="36"/>
  <c r="O266" i="36"/>
  <c r="L267" i="36"/>
  <c r="M267" i="36" s="1"/>
  <c r="N267" i="36"/>
  <c r="O267" i="36"/>
  <c r="L268" i="36"/>
  <c r="M268" i="36" s="1"/>
  <c r="N268" i="36"/>
  <c r="O268" i="36"/>
  <c r="L269" i="36"/>
  <c r="M269" i="36" s="1"/>
  <c r="N269" i="36"/>
  <c r="O269" i="36"/>
  <c r="L270" i="36"/>
  <c r="M270" i="36" s="1"/>
  <c r="N270" i="36"/>
  <c r="O270" i="36"/>
  <c r="L271" i="36"/>
  <c r="M271" i="36" s="1"/>
  <c r="N271" i="36"/>
  <c r="O271" i="36"/>
  <c r="L272" i="36"/>
  <c r="M272" i="36" s="1"/>
  <c r="N272" i="36"/>
  <c r="O272" i="36"/>
  <c r="L273" i="36"/>
  <c r="M273" i="36" s="1"/>
  <c r="N273" i="36"/>
  <c r="O273" i="36"/>
  <c r="L274" i="36"/>
  <c r="M274" i="36" s="1"/>
  <c r="N274" i="36"/>
  <c r="O274" i="36"/>
  <c r="L275" i="36"/>
  <c r="M275" i="36" s="1"/>
  <c r="N275" i="36"/>
  <c r="O275" i="36"/>
  <c r="L276" i="36"/>
  <c r="M276" i="36" s="1"/>
  <c r="N276" i="36"/>
  <c r="O276" i="36"/>
  <c r="L277" i="36"/>
  <c r="M277" i="36" s="1"/>
  <c r="N277" i="36"/>
  <c r="O277" i="36"/>
  <c r="L278" i="36"/>
  <c r="M278" i="36" s="1"/>
  <c r="N278" i="36"/>
  <c r="O278" i="36"/>
  <c r="L279" i="36"/>
  <c r="M279" i="36" s="1"/>
  <c r="N279" i="36"/>
  <c r="O279" i="36"/>
  <c r="L280" i="36"/>
  <c r="M280" i="36" s="1"/>
  <c r="N280" i="36"/>
  <c r="O280" i="36"/>
  <c r="L281" i="36"/>
  <c r="M281" i="36" s="1"/>
  <c r="N281" i="36"/>
  <c r="O281" i="36"/>
  <c r="L282" i="36"/>
  <c r="M282" i="36" s="1"/>
  <c r="N282" i="36"/>
  <c r="O282" i="36"/>
  <c r="L283" i="36"/>
  <c r="M283" i="36" s="1"/>
  <c r="N283" i="36"/>
  <c r="O283" i="36"/>
  <c r="L284" i="36"/>
  <c r="M284" i="36" s="1"/>
  <c r="N284" i="36"/>
  <c r="O284" i="36"/>
  <c r="L285" i="36"/>
  <c r="M285" i="36" s="1"/>
  <c r="N285" i="36"/>
  <c r="O285" i="36"/>
  <c r="L286" i="36"/>
  <c r="M286" i="36" s="1"/>
  <c r="N286" i="36"/>
  <c r="O286" i="36"/>
  <c r="L287" i="36"/>
  <c r="M287" i="36" s="1"/>
  <c r="N287" i="36"/>
  <c r="O287" i="36"/>
  <c r="L288" i="36"/>
  <c r="M288" i="36" s="1"/>
  <c r="N288" i="36"/>
  <c r="O288" i="36"/>
  <c r="L289" i="36"/>
  <c r="M289" i="36" s="1"/>
  <c r="N289" i="36"/>
  <c r="O289" i="36"/>
  <c r="L290" i="36"/>
  <c r="M290" i="36" s="1"/>
  <c r="N290" i="36"/>
  <c r="O290" i="36"/>
  <c r="L291" i="36"/>
  <c r="M291" i="36" s="1"/>
  <c r="N291" i="36"/>
  <c r="O291" i="36"/>
  <c r="L292" i="36"/>
  <c r="M292" i="36" s="1"/>
  <c r="N292" i="36"/>
  <c r="O292" i="36"/>
  <c r="L293" i="36"/>
  <c r="M293" i="36" s="1"/>
  <c r="N293" i="36"/>
  <c r="O293" i="36"/>
  <c r="L294" i="36"/>
  <c r="M294" i="36" s="1"/>
  <c r="N294" i="36"/>
  <c r="O294" i="36"/>
  <c r="L295" i="36"/>
  <c r="M295" i="36" s="1"/>
  <c r="N295" i="36"/>
  <c r="O295" i="36"/>
  <c r="L296" i="36"/>
  <c r="M296" i="36" s="1"/>
  <c r="N296" i="36"/>
  <c r="O296" i="36"/>
  <c r="L297" i="36"/>
  <c r="M297" i="36" s="1"/>
  <c r="N297" i="36"/>
  <c r="O297" i="36"/>
  <c r="L298" i="36"/>
  <c r="M298" i="36" s="1"/>
  <c r="N298" i="36"/>
  <c r="O298" i="36"/>
  <c r="L299" i="36"/>
  <c r="M299" i="36" s="1"/>
  <c r="N299" i="36"/>
  <c r="O299" i="36"/>
  <c r="L300" i="36"/>
  <c r="M300" i="36" s="1"/>
  <c r="N300" i="36"/>
  <c r="O300" i="36"/>
  <c r="L301" i="36"/>
  <c r="M301" i="36" s="1"/>
  <c r="N301" i="36"/>
  <c r="O301" i="36"/>
  <c r="L302" i="36"/>
  <c r="M302" i="36" s="1"/>
  <c r="N302" i="36"/>
  <c r="O302" i="36"/>
  <c r="L303" i="36"/>
  <c r="M303" i="36" s="1"/>
  <c r="N303" i="36"/>
  <c r="O303" i="36"/>
  <c r="L304" i="36"/>
  <c r="M304" i="36" s="1"/>
  <c r="N304" i="36"/>
  <c r="O304" i="36"/>
  <c r="L305" i="36"/>
  <c r="M305" i="36" s="1"/>
  <c r="N305" i="36"/>
  <c r="O305" i="36"/>
  <c r="L306" i="36"/>
  <c r="M306" i="36" s="1"/>
  <c r="N306" i="36"/>
  <c r="O306" i="36"/>
  <c r="L307" i="36"/>
  <c r="M307" i="36" s="1"/>
  <c r="N307" i="36"/>
  <c r="O307" i="36"/>
  <c r="L308" i="36"/>
  <c r="M308" i="36" s="1"/>
  <c r="N308" i="36"/>
  <c r="O308" i="36"/>
  <c r="L309" i="36"/>
  <c r="M309" i="36" s="1"/>
  <c r="N309" i="36"/>
  <c r="O309" i="36"/>
  <c r="L310" i="36"/>
  <c r="M310" i="36" s="1"/>
  <c r="N310" i="36"/>
  <c r="O310" i="36"/>
  <c r="L311" i="36"/>
  <c r="M311" i="36" s="1"/>
  <c r="N311" i="36"/>
  <c r="O311" i="36"/>
  <c r="L312" i="36"/>
  <c r="M312" i="36" s="1"/>
  <c r="N312" i="36"/>
  <c r="O312" i="36"/>
  <c r="L313" i="36"/>
  <c r="M313" i="36" s="1"/>
  <c r="N313" i="36"/>
  <c r="O313" i="36"/>
  <c r="L314" i="36"/>
  <c r="M314" i="36" s="1"/>
  <c r="N314" i="36"/>
  <c r="O314" i="36"/>
  <c r="L315" i="36"/>
  <c r="M315" i="36" s="1"/>
  <c r="N315" i="36"/>
  <c r="O315" i="36"/>
  <c r="L316" i="36"/>
  <c r="M316" i="36" s="1"/>
  <c r="N316" i="36"/>
  <c r="O316" i="36"/>
  <c r="L317" i="36"/>
  <c r="M317" i="36" s="1"/>
  <c r="N317" i="36"/>
  <c r="O317" i="36"/>
  <c r="L318" i="36"/>
  <c r="M318" i="36" s="1"/>
  <c r="N318" i="36"/>
  <c r="O318" i="36"/>
  <c r="L319" i="36"/>
  <c r="M319" i="36" s="1"/>
  <c r="N319" i="36"/>
  <c r="O319" i="36"/>
  <c r="L320" i="36"/>
  <c r="M320" i="36" s="1"/>
  <c r="N320" i="36"/>
  <c r="O320" i="36"/>
  <c r="L321" i="36"/>
  <c r="M321" i="36"/>
  <c r="N321" i="36"/>
  <c r="O321" i="36"/>
  <c r="L322" i="36"/>
  <c r="M322" i="36" s="1"/>
  <c r="N322" i="36"/>
  <c r="O322" i="36"/>
  <c r="L323" i="36"/>
  <c r="M323" i="36" s="1"/>
  <c r="N323" i="36"/>
  <c r="O323" i="36"/>
  <c r="L324" i="36"/>
  <c r="M324" i="36"/>
  <c r="N324" i="36"/>
  <c r="O324" i="36"/>
  <c r="L325" i="36"/>
  <c r="M325" i="36" s="1"/>
  <c r="N325" i="36"/>
  <c r="O325" i="36"/>
  <c r="L326" i="36"/>
  <c r="M326" i="36" s="1"/>
  <c r="N326" i="36"/>
  <c r="O326" i="36"/>
  <c r="L327" i="36"/>
  <c r="M327" i="36" s="1"/>
  <c r="N327" i="36"/>
  <c r="O327" i="36"/>
  <c r="L328" i="36"/>
  <c r="M328" i="36" s="1"/>
  <c r="N328" i="36"/>
  <c r="O328" i="36"/>
  <c r="L329" i="36"/>
  <c r="M329" i="36" s="1"/>
  <c r="N329" i="36"/>
  <c r="O329" i="36"/>
  <c r="L330" i="36"/>
  <c r="M330" i="36" s="1"/>
  <c r="N330" i="36"/>
  <c r="O330" i="36"/>
  <c r="L331" i="36"/>
  <c r="M331" i="36" s="1"/>
  <c r="N331" i="36"/>
  <c r="O331" i="36"/>
  <c r="L332" i="36"/>
  <c r="M332" i="36" s="1"/>
  <c r="N332" i="36"/>
  <c r="O332" i="36"/>
  <c r="L333" i="36"/>
  <c r="M333" i="36" s="1"/>
  <c r="N333" i="36"/>
  <c r="O333" i="36"/>
  <c r="L334" i="36"/>
  <c r="M334" i="36" s="1"/>
  <c r="N334" i="36"/>
  <c r="O334" i="36"/>
  <c r="L335" i="36"/>
  <c r="M335" i="36" s="1"/>
  <c r="N335" i="36"/>
  <c r="O335" i="36"/>
  <c r="L336" i="36"/>
  <c r="M336" i="36" s="1"/>
  <c r="N336" i="36"/>
  <c r="O336" i="36"/>
  <c r="L337" i="36"/>
  <c r="M337" i="36" s="1"/>
  <c r="N337" i="36"/>
  <c r="O337" i="36"/>
  <c r="L338" i="36"/>
  <c r="M338" i="36" s="1"/>
  <c r="N338" i="36"/>
  <c r="O338" i="36"/>
  <c r="L339" i="36"/>
  <c r="M339" i="36" s="1"/>
  <c r="N339" i="36"/>
  <c r="O339" i="36"/>
  <c r="L340" i="36"/>
  <c r="M340" i="36" s="1"/>
  <c r="N340" i="36"/>
  <c r="O340" i="36"/>
  <c r="L341" i="36"/>
  <c r="M341" i="36" s="1"/>
  <c r="N341" i="36"/>
  <c r="O341" i="36"/>
  <c r="L342" i="36"/>
  <c r="M342" i="36" s="1"/>
  <c r="N342" i="36"/>
  <c r="O342" i="36"/>
  <c r="L343" i="36"/>
  <c r="M343" i="36" s="1"/>
  <c r="N343" i="36"/>
  <c r="O343" i="36"/>
  <c r="L344" i="36"/>
  <c r="M344" i="36" s="1"/>
  <c r="N344" i="36"/>
  <c r="O344" i="36"/>
  <c r="L345" i="36"/>
  <c r="M345" i="36" s="1"/>
  <c r="N345" i="36"/>
  <c r="O345" i="36"/>
  <c r="L346" i="36"/>
  <c r="M346" i="36" s="1"/>
  <c r="N346" i="36"/>
  <c r="O346" i="36"/>
  <c r="L347" i="36"/>
  <c r="M347" i="36" s="1"/>
  <c r="N347" i="36"/>
  <c r="O347" i="36"/>
  <c r="L348" i="36"/>
  <c r="M348" i="36" s="1"/>
  <c r="N348" i="36"/>
  <c r="O348" i="36"/>
  <c r="L349" i="36"/>
  <c r="M349" i="36" s="1"/>
  <c r="N349" i="36"/>
  <c r="O349" i="36"/>
  <c r="L350" i="36"/>
  <c r="M350" i="36" s="1"/>
  <c r="N350" i="36"/>
  <c r="O350" i="36"/>
  <c r="L351" i="36"/>
  <c r="M351" i="36" s="1"/>
  <c r="N351" i="36"/>
  <c r="O351" i="36"/>
  <c r="L352" i="36"/>
  <c r="M352" i="36" s="1"/>
  <c r="N352" i="36"/>
  <c r="O352" i="36"/>
  <c r="L353" i="36"/>
  <c r="M353" i="36" s="1"/>
  <c r="N353" i="36"/>
  <c r="O353" i="36"/>
  <c r="L354" i="36"/>
  <c r="M354" i="36" s="1"/>
  <c r="N354" i="36"/>
  <c r="O354" i="36"/>
  <c r="L355" i="36"/>
  <c r="M355" i="36" s="1"/>
  <c r="N355" i="36"/>
  <c r="O355" i="36"/>
  <c r="L356" i="36"/>
  <c r="M356" i="36" s="1"/>
  <c r="N356" i="36"/>
  <c r="O356" i="36"/>
  <c r="L357" i="36"/>
  <c r="M357" i="36" s="1"/>
  <c r="N357" i="36"/>
  <c r="O357" i="36"/>
  <c r="L358" i="36"/>
  <c r="M358" i="36" s="1"/>
  <c r="N358" i="36"/>
  <c r="O358" i="36"/>
  <c r="L359" i="36"/>
  <c r="M359" i="36" s="1"/>
  <c r="N359" i="36"/>
  <c r="O359" i="36"/>
  <c r="L360" i="36"/>
  <c r="M360" i="36" s="1"/>
  <c r="N360" i="36"/>
  <c r="O360" i="36"/>
  <c r="L361" i="36"/>
  <c r="M361" i="36" s="1"/>
  <c r="N361" i="36"/>
  <c r="O361" i="36"/>
  <c r="L362" i="36"/>
  <c r="M362" i="36" s="1"/>
  <c r="N362" i="36"/>
  <c r="O362" i="36"/>
  <c r="L363" i="36"/>
  <c r="M363" i="36" s="1"/>
  <c r="N363" i="36"/>
  <c r="O363" i="36"/>
  <c r="L364" i="36"/>
  <c r="M364" i="36" s="1"/>
  <c r="N364" i="36"/>
  <c r="O364" i="36"/>
  <c r="L365" i="36"/>
  <c r="M365" i="36" s="1"/>
  <c r="N365" i="36"/>
  <c r="O365" i="36"/>
  <c r="L366" i="36"/>
  <c r="M366" i="36" s="1"/>
  <c r="N366" i="36"/>
  <c r="O366" i="36"/>
  <c r="L367" i="36"/>
  <c r="M367" i="36" s="1"/>
  <c r="N367" i="36"/>
  <c r="O367" i="36"/>
  <c r="L368" i="36"/>
  <c r="M368" i="36" s="1"/>
  <c r="N368" i="36"/>
  <c r="O368" i="36"/>
  <c r="L369" i="36"/>
  <c r="M369" i="36" s="1"/>
  <c r="N369" i="36"/>
  <c r="O369" i="36"/>
  <c r="L370" i="36"/>
  <c r="M370" i="36" s="1"/>
  <c r="N370" i="36"/>
  <c r="O370" i="36"/>
  <c r="L371" i="36"/>
  <c r="M371" i="36" s="1"/>
  <c r="N371" i="36"/>
  <c r="O371" i="36"/>
  <c r="L372" i="36"/>
  <c r="M372" i="36"/>
  <c r="N372" i="36"/>
  <c r="O372" i="36"/>
  <c r="L373" i="36"/>
  <c r="M373" i="36" s="1"/>
  <c r="N373" i="36"/>
  <c r="O373" i="36"/>
  <c r="L374" i="36"/>
  <c r="M374" i="36" s="1"/>
  <c r="N374" i="36"/>
  <c r="O374" i="36"/>
  <c r="L375" i="36"/>
  <c r="M375" i="36" s="1"/>
  <c r="N375" i="36"/>
  <c r="O375" i="36"/>
  <c r="L376" i="36"/>
  <c r="M376" i="36" s="1"/>
  <c r="N376" i="36"/>
  <c r="O376" i="36"/>
  <c r="L377" i="36"/>
  <c r="M377" i="36" s="1"/>
  <c r="N377" i="36"/>
  <c r="O377" i="36"/>
  <c r="L378" i="36"/>
  <c r="M378" i="36" s="1"/>
  <c r="N378" i="36"/>
  <c r="O378" i="36"/>
  <c r="L379" i="36"/>
  <c r="M379" i="36" s="1"/>
  <c r="N379" i="36"/>
  <c r="O379" i="36"/>
  <c r="L380" i="36"/>
  <c r="M380" i="36" s="1"/>
  <c r="N380" i="36"/>
  <c r="O380" i="36"/>
  <c r="L381" i="36"/>
  <c r="M381" i="36" s="1"/>
  <c r="N381" i="36"/>
  <c r="O381" i="36"/>
  <c r="L382" i="36"/>
  <c r="M382" i="36" s="1"/>
  <c r="N382" i="36"/>
  <c r="O382" i="36"/>
  <c r="L383" i="36"/>
  <c r="M383" i="36" s="1"/>
  <c r="N383" i="36"/>
  <c r="O383" i="36"/>
  <c r="L384" i="36"/>
  <c r="M384" i="36"/>
  <c r="N384" i="36"/>
  <c r="O384" i="36"/>
  <c r="L385" i="36"/>
  <c r="M385" i="36" s="1"/>
  <c r="N385" i="36"/>
  <c r="O385" i="36"/>
  <c r="L386" i="36"/>
  <c r="M386" i="36" s="1"/>
  <c r="N386" i="36"/>
  <c r="O386" i="36"/>
  <c r="L387" i="36"/>
  <c r="M387" i="36" s="1"/>
  <c r="N387" i="36"/>
  <c r="O387" i="36"/>
  <c r="L388" i="36"/>
  <c r="M388" i="36" s="1"/>
  <c r="N388" i="36"/>
  <c r="O388" i="36"/>
  <c r="L389" i="36"/>
  <c r="M389" i="36" s="1"/>
  <c r="N389" i="36"/>
  <c r="O389" i="36"/>
  <c r="L390" i="36"/>
  <c r="M390" i="36" s="1"/>
  <c r="N390" i="36"/>
  <c r="O390" i="36"/>
  <c r="L391" i="36"/>
  <c r="M391" i="36" s="1"/>
  <c r="N391" i="36"/>
  <c r="O391" i="36"/>
  <c r="L392" i="36"/>
  <c r="M392" i="36" s="1"/>
  <c r="N392" i="36"/>
  <c r="O392" i="36"/>
  <c r="L393" i="36"/>
  <c r="M393" i="36" s="1"/>
  <c r="N393" i="36"/>
  <c r="O393" i="36"/>
  <c r="L394" i="36"/>
  <c r="M394" i="36" s="1"/>
  <c r="N394" i="36"/>
  <c r="O394" i="36"/>
  <c r="L395" i="36"/>
  <c r="M395" i="36" s="1"/>
  <c r="N395" i="36"/>
  <c r="O395" i="36"/>
  <c r="L396" i="36"/>
  <c r="M396" i="36" s="1"/>
  <c r="N396" i="36"/>
  <c r="O396" i="36"/>
  <c r="L397" i="36"/>
  <c r="M397" i="36" s="1"/>
  <c r="N397" i="36"/>
  <c r="O397" i="36"/>
  <c r="L398" i="36"/>
  <c r="M398" i="36" s="1"/>
  <c r="N398" i="36"/>
  <c r="O398" i="36"/>
  <c r="L399" i="36"/>
  <c r="M399" i="36" s="1"/>
  <c r="N399" i="36"/>
  <c r="O399" i="36"/>
  <c r="L400" i="36"/>
  <c r="M400" i="36" s="1"/>
  <c r="N400" i="36"/>
  <c r="O400" i="36"/>
  <c r="L401" i="36"/>
  <c r="M401" i="36" s="1"/>
  <c r="N401" i="36"/>
  <c r="O401" i="36"/>
  <c r="L402" i="36"/>
  <c r="M402" i="36" s="1"/>
  <c r="N402" i="36"/>
  <c r="O402" i="36"/>
  <c r="L403" i="36"/>
  <c r="M403" i="36" s="1"/>
  <c r="N403" i="36"/>
  <c r="O403" i="36"/>
  <c r="L404" i="36"/>
  <c r="M404" i="36" s="1"/>
  <c r="N404" i="36"/>
  <c r="O404" i="36"/>
  <c r="L405" i="36"/>
  <c r="M405" i="36" s="1"/>
  <c r="N405" i="36"/>
  <c r="O405" i="36"/>
  <c r="L406" i="36"/>
  <c r="M406" i="36" s="1"/>
  <c r="N406" i="36"/>
  <c r="O406" i="36"/>
  <c r="L407" i="36"/>
  <c r="M407" i="36" s="1"/>
  <c r="N407" i="36"/>
  <c r="O407" i="36"/>
  <c r="L408" i="36"/>
  <c r="M408" i="36" s="1"/>
  <c r="N408" i="36"/>
  <c r="O408" i="36"/>
  <c r="L409" i="36"/>
  <c r="M409" i="36" s="1"/>
  <c r="N409" i="36"/>
  <c r="O409" i="36"/>
  <c r="L410" i="36"/>
  <c r="M410" i="36" s="1"/>
  <c r="N410" i="36"/>
  <c r="O410" i="36"/>
  <c r="L411" i="36"/>
  <c r="M411" i="36" s="1"/>
  <c r="N411" i="36"/>
  <c r="O411" i="36"/>
  <c r="L412" i="36"/>
  <c r="M412" i="36" s="1"/>
  <c r="N412" i="36"/>
  <c r="O412" i="36"/>
  <c r="L413" i="36"/>
  <c r="M413" i="36" s="1"/>
  <c r="N413" i="36"/>
  <c r="O413" i="36"/>
  <c r="L414" i="36"/>
  <c r="M414" i="36" s="1"/>
  <c r="N414" i="36"/>
  <c r="O414" i="36"/>
  <c r="L415" i="36"/>
  <c r="M415" i="36" s="1"/>
  <c r="N415" i="36"/>
  <c r="O415" i="36"/>
  <c r="L416" i="36"/>
  <c r="M416" i="36" s="1"/>
  <c r="N416" i="36"/>
  <c r="O416" i="36"/>
  <c r="L417" i="36"/>
  <c r="M417" i="36" s="1"/>
  <c r="N417" i="36"/>
  <c r="O417" i="36"/>
  <c r="L418" i="36"/>
  <c r="M418" i="36" s="1"/>
  <c r="N418" i="36"/>
  <c r="O418" i="36"/>
  <c r="L419" i="36"/>
  <c r="M419" i="36" s="1"/>
  <c r="N419" i="36"/>
  <c r="O419" i="36"/>
  <c r="L420" i="36"/>
  <c r="M420" i="36" s="1"/>
  <c r="N420" i="36"/>
  <c r="O420" i="36"/>
  <c r="L421" i="36"/>
  <c r="M421" i="36" s="1"/>
  <c r="N421" i="36"/>
  <c r="O421" i="36"/>
  <c r="L422" i="36"/>
  <c r="M422" i="36" s="1"/>
  <c r="N422" i="36"/>
  <c r="O422" i="36"/>
  <c r="L423" i="36"/>
  <c r="M423" i="36" s="1"/>
  <c r="N423" i="36"/>
  <c r="O423" i="36"/>
  <c r="L424" i="36"/>
  <c r="M424" i="36" s="1"/>
  <c r="N424" i="36"/>
  <c r="O424" i="36"/>
  <c r="L425" i="36"/>
  <c r="M425" i="36" s="1"/>
  <c r="N425" i="36"/>
  <c r="O425" i="36"/>
  <c r="L426" i="36"/>
  <c r="M426" i="36" s="1"/>
  <c r="N426" i="36"/>
  <c r="O426" i="36"/>
  <c r="L427" i="36"/>
  <c r="M427" i="36" s="1"/>
  <c r="N427" i="36"/>
  <c r="O427" i="36"/>
  <c r="L428" i="36"/>
  <c r="M428" i="36" s="1"/>
  <c r="N428" i="36"/>
  <c r="O428" i="36"/>
  <c r="L429" i="36"/>
  <c r="M429" i="36" s="1"/>
  <c r="N429" i="36"/>
  <c r="O429" i="36"/>
  <c r="L430" i="36"/>
  <c r="M430" i="36" s="1"/>
  <c r="N430" i="36"/>
  <c r="O430" i="36"/>
  <c r="L431" i="36"/>
  <c r="M431" i="36" s="1"/>
  <c r="N431" i="36"/>
  <c r="O431" i="36"/>
  <c r="L432" i="36"/>
  <c r="M432" i="36" s="1"/>
  <c r="N432" i="36"/>
  <c r="O432" i="36"/>
  <c r="L433" i="36"/>
  <c r="M433" i="36" s="1"/>
  <c r="N433" i="36"/>
  <c r="O433" i="36"/>
  <c r="L434" i="36"/>
  <c r="M434" i="36" s="1"/>
  <c r="N434" i="36"/>
  <c r="O434" i="36"/>
  <c r="L435" i="36"/>
  <c r="M435" i="36" s="1"/>
  <c r="N435" i="36"/>
  <c r="O435" i="36"/>
  <c r="L436" i="36"/>
  <c r="M436" i="36" s="1"/>
  <c r="N436" i="36"/>
  <c r="O436" i="36"/>
  <c r="L437" i="36"/>
  <c r="M437" i="36" s="1"/>
  <c r="N437" i="36"/>
  <c r="O437" i="36"/>
  <c r="L438" i="36"/>
  <c r="M438" i="36" s="1"/>
  <c r="N438" i="36"/>
  <c r="O438" i="36"/>
  <c r="L439" i="36"/>
  <c r="M439" i="36" s="1"/>
  <c r="N439" i="36"/>
  <c r="O439" i="36"/>
  <c r="L440" i="36"/>
  <c r="M440" i="36" s="1"/>
  <c r="N440" i="36"/>
  <c r="O440" i="36"/>
  <c r="L441" i="36"/>
  <c r="M441" i="36" s="1"/>
  <c r="N441" i="36"/>
  <c r="O441" i="36"/>
  <c r="L442" i="36"/>
  <c r="M442" i="36" s="1"/>
  <c r="N442" i="36"/>
  <c r="O442" i="36"/>
  <c r="L443" i="36"/>
  <c r="M443" i="36" s="1"/>
  <c r="N443" i="36"/>
  <c r="O443" i="36"/>
  <c r="L444" i="36"/>
  <c r="M444" i="36" s="1"/>
  <c r="N444" i="36"/>
  <c r="O444" i="36"/>
  <c r="L445" i="36"/>
  <c r="M445" i="36" s="1"/>
  <c r="N445" i="36"/>
  <c r="O445" i="36"/>
  <c r="L446" i="36"/>
  <c r="M446" i="36" s="1"/>
  <c r="N446" i="36"/>
  <c r="O446" i="36"/>
  <c r="L48" i="36"/>
  <c r="M48" i="36" s="1"/>
  <c r="N48" i="36"/>
  <c r="O48" i="36"/>
  <c r="L49" i="36"/>
  <c r="M49" i="36" s="1"/>
  <c r="N49" i="36"/>
  <c r="O49" i="36"/>
  <c r="L50" i="36"/>
  <c r="M50" i="36" s="1"/>
  <c r="N50" i="36"/>
  <c r="O50" i="36"/>
  <c r="L51" i="36"/>
  <c r="M51" i="36" s="1"/>
  <c r="N51" i="36"/>
  <c r="O51" i="36"/>
  <c r="L52" i="36"/>
  <c r="M52" i="36" s="1"/>
  <c r="N52" i="36"/>
  <c r="O52" i="36"/>
  <c r="L53" i="36"/>
  <c r="M53" i="36" s="1"/>
  <c r="N53" i="36"/>
  <c r="O53" i="36"/>
  <c r="L54" i="36"/>
  <c r="M54" i="36" s="1"/>
  <c r="N54" i="36"/>
  <c r="O54" i="36"/>
  <c r="L55" i="36"/>
  <c r="M55" i="36" s="1"/>
  <c r="N55" i="36"/>
  <c r="O55" i="36"/>
  <c r="L56" i="36"/>
  <c r="M56" i="36" s="1"/>
  <c r="N56" i="36"/>
  <c r="O56" i="36"/>
  <c r="L57" i="36"/>
  <c r="M57" i="36" s="1"/>
  <c r="N57" i="36"/>
  <c r="O57" i="36"/>
  <c r="L58" i="36"/>
  <c r="M58" i="36" s="1"/>
  <c r="N58" i="36"/>
  <c r="O58" i="36"/>
  <c r="L59" i="36"/>
  <c r="M59" i="36" s="1"/>
  <c r="N59" i="36"/>
  <c r="O59" i="36"/>
  <c r="L60" i="36"/>
  <c r="M60" i="36" s="1"/>
  <c r="N60" i="36"/>
  <c r="O60" i="36"/>
  <c r="L61" i="36"/>
  <c r="M61" i="36" s="1"/>
  <c r="N61" i="36"/>
  <c r="O61" i="36"/>
  <c r="L62" i="36"/>
  <c r="M62" i="36" s="1"/>
  <c r="N62" i="36"/>
  <c r="O62" i="36"/>
  <c r="L63" i="36"/>
  <c r="M63" i="36" s="1"/>
  <c r="N63" i="36"/>
  <c r="O63" i="36"/>
  <c r="L64" i="36"/>
  <c r="M64" i="36" s="1"/>
  <c r="N64" i="36"/>
  <c r="O64" i="36"/>
  <c r="L65" i="36"/>
  <c r="M65" i="36" s="1"/>
  <c r="N65" i="36"/>
  <c r="O65" i="36"/>
  <c r="L66" i="36"/>
  <c r="M66" i="36" s="1"/>
  <c r="N66" i="36"/>
  <c r="O66" i="36"/>
  <c r="L33" i="36"/>
  <c r="M33" i="36" s="1"/>
  <c r="N33" i="36"/>
  <c r="O33" i="36"/>
  <c r="L34" i="36"/>
  <c r="M34" i="36" s="1"/>
  <c r="N34" i="36"/>
  <c r="O34" i="36"/>
  <c r="L35" i="36"/>
  <c r="M35" i="36" s="1"/>
  <c r="N35" i="36"/>
  <c r="O35" i="36"/>
  <c r="L36" i="36"/>
  <c r="M36" i="36" s="1"/>
  <c r="N36" i="36"/>
  <c r="O36" i="36"/>
  <c r="L37" i="36"/>
  <c r="M37" i="36" s="1"/>
  <c r="N37" i="36"/>
  <c r="O37" i="36"/>
  <c r="L38" i="36"/>
  <c r="M38" i="36" s="1"/>
  <c r="N38" i="36"/>
  <c r="O38" i="36"/>
  <c r="L39" i="36"/>
  <c r="M39" i="36" s="1"/>
  <c r="N39" i="36"/>
  <c r="O39" i="36"/>
  <c r="L40" i="36"/>
  <c r="M40" i="36" s="1"/>
  <c r="N40" i="36"/>
  <c r="O40" i="36"/>
  <c r="L41" i="36"/>
  <c r="M41" i="36" s="1"/>
  <c r="N41" i="36"/>
  <c r="O41" i="36"/>
  <c r="L42" i="36"/>
  <c r="M42" i="36" s="1"/>
  <c r="N42" i="36"/>
  <c r="O42" i="36"/>
  <c r="L43" i="36"/>
  <c r="M43" i="36"/>
  <c r="N43" i="36"/>
  <c r="O43" i="36"/>
  <c r="L44" i="36"/>
  <c r="M44" i="36" s="1"/>
  <c r="N44" i="36"/>
  <c r="O44" i="36"/>
  <c r="L45" i="36"/>
  <c r="M45" i="36" s="1"/>
  <c r="N45" i="36"/>
  <c r="O45" i="36"/>
  <c r="L46" i="36"/>
  <c r="M46" i="36" s="1"/>
  <c r="N46" i="36"/>
  <c r="O46" i="36"/>
  <c r="L47" i="36"/>
  <c r="M47" i="36" s="1"/>
  <c r="N47" i="36"/>
  <c r="O47" i="36"/>
  <c r="L32" i="36"/>
  <c r="M32" i="36" s="1"/>
  <c r="N32" i="36"/>
  <c r="O32" i="36"/>
  <c r="K988" i="45"/>
  <c r="L988" i="45" s="1"/>
  <c r="M988" i="45"/>
  <c r="K989" i="45"/>
  <c r="L989" i="45" s="1"/>
  <c r="M989" i="45"/>
  <c r="K990" i="45"/>
  <c r="L990" i="45" s="1"/>
  <c r="M990" i="45"/>
  <c r="K991" i="45"/>
  <c r="L991" i="45" s="1"/>
  <c r="M991" i="45"/>
  <c r="K992" i="45"/>
  <c r="L992" i="45" s="1"/>
  <c r="M992" i="45"/>
  <c r="K993" i="45"/>
  <c r="L993" i="45" s="1"/>
  <c r="M993" i="45"/>
  <c r="K994" i="45"/>
  <c r="L994" i="45" s="1"/>
  <c r="M994" i="45"/>
  <c r="K995" i="45"/>
  <c r="L995" i="45" s="1"/>
  <c r="M995" i="45"/>
  <c r="K996" i="45"/>
  <c r="L996" i="45" s="1"/>
  <c r="M996" i="45"/>
  <c r="K997" i="45"/>
  <c r="L997" i="45" s="1"/>
  <c r="M997" i="45"/>
  <c r="K998" i="45"/>
  <c r="L998" i="45" s="1"/>
  <c r="M998" i="45"/>
  <c r="K999" i="45"/>
  <c r="L999" i="45" s="1"/>
  <c r="M999" i="45"/>
  <c r="K1000" i="45"/>
  <c r="L1000" i="45" s="1"/>
  <c r="M1000" i="45"/>
  <c r="K1001" i="45"/>
  <c r="L1001" i="45" s="1"/>
  <c r="M1001" i="45"/>
  <c r="K1002" i="45"/>
  <c r="L1002" i="45" s="1"/>
  <c r="M1002" i="45"/>
  <c r="K1003" i="45"/>
  <c r="L1003" i="45" s="1"/>
  <c r="M1003" i="45"/>
  <c r="K1004" i="45"/>
  <c r="L1004" i="45" s="1"/>
  <c r="M1004" i="45"/>
  <c r="K1005" i="45"/>
  <c r="L1005" i="45" s="1"/>
  <c r="M1005" i="45"/>
  <c r="K1006" i="45"/>
  <c r="L1006" i="45" s="1"/>
  <c r="M1006" i="45"/>
  <c r="K1007" i="45"/>
  <c r="L1007" i="45" s="1"/>
  <c r="M1007" i="45"/>
  <c r="K1008" i="45"/>
  <c r="L1008" i="45" s="1"/>
  <c r="M1008" i="45"/>
  <c r="K1009" i="45"/>
  <c r="L1009" i="45" s="1"/>
  <c r="M1009" i="45"/>
  <c r="K1010" i="45"/>
  <c r="L1010" i="45" s="1"/>
  <c r="M1010" i="45"/>
  <c r="K1011" i="45"/>
  <c r="L1011" i="45" s="1"/>
  <c r="M1011" i="45"/>
  <c r="K1012" i="45"/>
  <c r="L1012" i="45" s="1"/>
  <c r="M1012" i="45"/>
  <c r="K1013" i="45"/>
  <c r="L1013" i="45" s="1"/>
  <c r="M1013" i="45"/>
  <c r="K1014" i="45"/>
  <c r="L1014" i="45" s="1"/>
  <c r="M1014" i="45"/>
  <c r="K987" i="45"/>
  <c r="L987" i="45" s="1"/>
  <c r="M987" i="45"/>
  <c r="K631" i="45"/>
  <c r="L631" i="45" s="1"/>
  <c r="M631" i="45"/>
  <c r="K632" i="45"/>
  <c r="L632" i="45" s="1"/>
  <c r="M632" i="45"/>
  <c r="K633" i="45"/>
  <c r="L633" i="45" s="1"/>
  <c r="M633" i="45"/>
  <c r="K634" i="45"/>
  <c r="L634" i="45" s="1"/>
  <c r="M634" i="45"/>
  <c r="K635" i="45"/>
  <c r="L635" i="45" s="1"/>
  <c r="M635" i="45"/>
  <c r="K636" i="45"/>
  <c r="L636" i="45" s="1"/>
  <c r="M636" i="45"/>
  <c r="K637" i="45"/>
  <c r="L637" i="45" s="1"/>
  <c r="M637" i="45"/>
  <c r="K638" i="45"/>
  <c r="L638" i="45" s="1"/>
  <c r="M638" i="45"/>
  <c r="K639" i="45"/>
  <c r="L639" i="45" s="1"/>
  <c r="M639" i="45"/>
  <c r="K640" i="45"/>
  <c r="L640" i="45" s="1"/>
  <c r="M640" i="45"/>
  <c r="K641" i="45"/>
  <c r="L641" i="45" s="1"/>
  <c r="M641" i="45"/>
  <c r="K642" i="45"/>
  <c r="L642" i="45" s="1"/>
  <c r="M642" i="45"/>
  <c r="K643" i="45"/>
  <c r="L643" i="45" s="1"/>
  <c r="M643" i="45"/>
  <c r="K644" i="45"/>
  <c r="L644" i="45" s="1"/>
  <c r="M644" i="45"/>
  <c r="K645" i="45"/>
  <c r="L645" i="45" s="1"/>
  <c r="M645" i="45"/>
  <c r="K646" i="45"/>
  <c r="L646" i="45" s="1"/>
  <c r="M646" i="45"/>
  <c r="K647" i="45"/>
  <c r="L647" i="45" s="1"/>
  <c r="M647" i="45"/>
  <c r="K648" i="45"/>
  <c r="L648" i="45" s="1"/>
  <c r="M648" i="45"/>
  <c r="K649" i="45"/>
  <c r="L649" i="45" s="1"/>
  <c r="M649" i="45"/>
  <c r="K650" i="45"/>
  <c r="L650" i="45" s="1"/>
  <c r="M650" i="45"/>
  <c r="K651" i="45"/>
  <c r="L651" i="45" s="1"/>
  <c r="M651" i="45"/>
  <c r="K652" i="45"/>
  <c r="L652" i="45" s="1"/>
  <c r="M652" i="45"/>
  <c r="K653" i="45"/>
  <c r="L653" i="45" s="1"/>
  <c r="M653" i="45"/>
  <c r="K654" i="45"/>
  <c r="L654" i="45" s="1"/>
  <c r="M654" i="45"/>
  <c r="K655" i="45"/>
  <c r="L655" i="45" s="1"/>
  <c r="M655" i="45"/>
  <c r="K656" i="45"/>
  <c r="L656" i="45" s="1"/>
  <c r="M656" i="45"/>
  <c r="K657" i="45"/>
  <c r="L657" i="45" s="1"/>
  <c r="M657" i="45"/>
  <c r="K658" i="45"/>
  <c r="L658" i="45" s="1"/>
  <c r="M658" i="45"/>
  <c r="K659" i="45"/>
  <c r="L659" i="45" s="1"/>
  <c r="M659" i="45"/>
  <c r="K660" i="45"/>
  <c r="L660" i="45" s="1"/>
  <c r="M660" i="45"/>
  <c r="K661" i="45"/>
  <c r="L661" i="45" s="1"/>
  <c r="M661" i="45"/>
  <c r="K662" i="45"/>
  <c r="L662" i="45" s="1"/>
  <c r="M662" i="45"/>
  <c r="K663" i="45"/>
  <c r="L663" i="45" s="1"/>
  <c r="M663" i="45"/>
  <c r="K664" i="45"/>
  <c r="L664" i="45" s="1"/>
  <c r="M664" i="45"/>
  <c r="K665" i="45"/>
  <c r="L665" i="45" s="1"/>
  <c r="M665" i="45"/>
  <c r="K666" i="45"/>
  <c r="L666" i="45" s="1"/>
  <c r="M666" i="45"/>
  <c r="K667" i="45"/>
  <c r="L667" i="45" s="1"/>
  <c r="M667" i="45"/>
  <c r="K668" i="45"/>
  <c r="L668" i="45" s="1"/>
  <c r="M668" i="45"/>
  <c r="K669" i="45"/>
  <c r="L669" i="45" s="1"/>
  <c r="M669" i="45"/>
  <c r="K670" i="45"/>
  <c r="L670" i="45" s="1"/>
  <c r="M670" i="45"/>
  <c r="K671" i="45"/>
  <c r="L671" i="45" s="1"/>
  <c r="M671" i="45"/>
  <c r="K672" i="45"/>
  <c r="L672" i="45" s="1"/>
  <c r="M672" i="45"/>
  <c r="K673" i="45"/>
  <c r="L673" i="45" s="1"/>
  <c r="M673" i="45"/>
  <c r="K674" i="45"/>
  <c r="L674" i="45" s="1"/>
  <c r="M674" i="45"/>
  <c r="K675" i="45"/>
  <c r="L675" i="45" s="1"/>
  <c r="M675" i="45"/>
  <c r="K676" i="45"/>
  <c r="L676" i="45" s="1"/>
  <c r="M676" i="45"/>
  <c r="K677" i="45"/>
  <c r="L677" i="45" s="1"/>
  <c r="M677" i="45"/>
  <c r="K678" i="45"/>
  <c r="L678" i="45" s="1"/>
  <c r="M678" i="45"/>
  <c r="K679" i="45"/>
  <c r="L679" i="45" s="1"/>
  <c r="M679" i="45"/>
  <c r="K680" i="45"/>
  <c r="L680" i="45" s="1"/>
  <c r="M680" i="45"/>
  <c r="K681" i="45"/>
  <c r="L681" i="45" s="1"/>
  <c r="M681" i="45"/>
  <c r="K682" i="45"/>
  <c r="L682" i="45" s="1"/>
  <c r="M682" i="45"/>
  <c r="K683" i="45"/>
  <c r="L683" i="45" s="1"/>
  <c r="M683" i="45"/>
  <c r="K684" i="45"/>
  <c r="L684" i="45" s="1"/>
  <c r="M684" i="45"/>
  <c r="K685" i="45"/>
  <c r="L685" i="45" s="1"/>
  <c r="M685" i="45"/>
  <c r="K686" i="45"/>
  <c r="L686" i="45" s="1"/>
  <c r="M686" i="45"/>
  <c r="K687" i="45"/>
  <c r="L687" i="45" s="1"/>
  <c r="M687" i="45"/>
  <c r="K688" i="45"/>
  <c r="L688" i="45" s="1"/>
  <c r="M688" i="45"/>
  <c r="K689" i="45"/>
  <c r="L689" i="45" s="1"/>
  <c r="M689" i="45"/>
  <c r="K690" i="45"/>
  <c r="L690" i="45" s="1"/>
  <c r="M690" i="45"/>
  <c r="K691" i="45"/>
  <c r="L691" i="45" s="1"/>
  <c r="M691" i="45"/>
  <c r="K692" i="45"/>
  <c r="L692" i="45" s="1"/>
  <c r="M692" i="45"/>
  <c r="K693" i="45"/>
  <c r="L693" i="45" s="1"/>
  <c r="M693" i="45"/>
  <c r="K694" i="45"/>
  <c r="L694" i="45" s="1"/>
  <c r="M694" i="45"/>
  <c r="K695" i="45"/>
  <c r="L695" i="45" s="1"/>
  <c r="M695" i="45"/>
  <c r="K696" i="45"/>
  <c r="L696" i="45" s="1"/>
  <c r="M696" i="45"/>
  <c r="K697" i="45"/>
  <c r="L697" i="45" s="1"/>
  <c r="M697" i="45"/>
  <c r="K698" i="45"/>
  <c r="L698" i="45" s="1"/>
  <c r="M698" i="45"/>
  <c r="K699" i="45"/>
  <c r="L699" i="45" s="1"/>
  <c r="M699" i="45"/>
  <c r="K700" i="45"/>
  <c r="L700" i="45" s="1"/>
  <c r="M700" i="45"/>
  <c r="K701" i="45"/>
  <c r="L701" i="45" s="1"/>
  <c r="M701" i="45"/>
  <c r="K702" i="45"/>
  <c r="L702" i="45" s="1"/>
  <c r="M702" i="45"/>
  <c r="K703" i="45"/>
  <c r="L703" i="45" s="1"/>
  <c r="M703" i="45"/>
  <c r="K704" i="45"/>
  <c r="L704" i="45" s="1"/>
  <c r="M704" i="45"/>
  <c r="K705" i="45"/>
  <c r="L705" i="45" s="1"/>
  <c r="M705" i="45"/>
  <c r="K706" i="45"/>
  <c r="L706" i="45" s="1"/>
  <c r="M706" i="45"/>
  <c r="K707" i="45"/>
  <c r="L707" i="45" s="1"/>
  <c r="M707" i="45"/>
  <c r="K708" i="45"/>
  <c r="L708" i="45" s="1"/>
  <c r="M708" i="45"/>
  <c r="K709" i="45"/>
  <c r="L709" i="45" s="1"/>
  <c r="M709" i="45"/>
  <c r="K710" i="45"/>
  <c r="L710" i="45" s="1"/>
  <c r="M710" i="45"/>
  <c r="K711" i="45"/>
  <c r="L711" i="45" s="1"/>
  <c r="M711" i="45"/>
  <c r="K712" i="45"/>
  <c r="L712" i="45" s="1"/>
  <c r="M712" i="45"/>
  <c r="K713" i="45"/>
  <c r="L713" i="45" s="1"/>
  <c r="M713" i="45"/>
  <c r="K714" i="45"/>
  <c r="L714" i="45" s="1"/>
  <c r="M714" i="45"/>
  <c r="K715" i="45"/>
  <c r="L715" i="45" s="1"/>
  <c r="M715" i="45"/>
  <c r="K716" i="45"/>
  <c r="L716" i="45" s="1"/>
  <c r="M716" i="45"/>
  <c r="K717" i="45"/>
  <c r="L717" i="45" s="1"/>
  <c r="M717" i="45"/>
  <c r="K718" i="45"/>
  <c r="L718" i="45" s="1"/>
  <c r="M718" i="45"/>
  <c r="K719" i="45"/>
  <c r="L719" i="45" s="1"/>
  <c r="M719" i="45"/>
  <c r="K720" i="45"/>
  <c r="L720" i="45" s="1"/>
  <c r="M720" i="45"/>
  <c r="K721" i="45"/>
  <c r="L721" i="45" s="1"/>
  <c r="M721" i="45"/>
  <c r="K722" i="45"/>
  <c r="L722" i="45" s="1"/>
  <c r="M722" i="45"/>
  <c r="K723" i="45"/>
  <c r="L723" i="45" s="1"/>
  <c r="M723" i="45"/>
  <c r="K724" i="45"/>
  <c r="L724" i="45" s="1"/>
  <c r="M724" i="45"/>
  <c r="K725" i="45"/>
  <c r="L725" i="45" s="1"/>
  <c r="M725" i="45"/>
  <c r="K726" i="45"/>
  <c r="L726" i="45" s="1"/>
  <c r="M726" i="45"/>
  <c r="K727" i="45"/>
  <c r="L727" i="45" s="1"/>
  <c r="M727" i="45"/>
  <c r="K728" i="45"/>
  <c r="L728" i="45" s="1"/>
  <c r="M728" i="45"/>
  <c r="K729" i="45"/>
  <c r="L729" i="45" s="1"/>
  <c r="M729" i="45"/>
  <c r="K730" i="45"/>
  <c r="L730" i="45" s="1"/>
  <c r="M730" i="45"/>
  <c r="K731" i="45"/>
  <c r="L731" i="45" s="1"/>
  <c r="M731" i="45"/>
  <c r="K732" i="45"/>
  <c r="L732" i="45" s="1"/>
  <c r="M732" i="45"/>
  <c r="K733" i="45"/>
  <c r="L733" i="45" s="1"/>
  <c r="M733" i="45"/>
  <c r="K734" i="45"/>
  <c r="L734" i="45" s="1"/>
  <c r="M734" i="45"/>
  <c r="K735" i="45"/>
  <c r="L735" i="45" s="1"/>
  <c r="M735" i="45"/>
  <c r="K736" i="45"/>
  <c r="L736" i="45" s="1"/>
  <c r="M736" i="45"/>
  <c r="K737" i="45"/>
  <c r="L737" i="45" s="1"/>
  <c r="M737" i="45"/>
  <c r="K738" i="45"/>
  <c r="L738" i="45" s="1"/>
  <c r="M738" i="45"/>
  <c r="K739" i="45"/>
  <c r="L739" i="45" s="1"/>
  <c r="M739" i="45"/>
  <c r="K740" i="45"/>
  <c r="L740" i="45" s="1"/>
  <c r="M740" i="45"/>
  <c r="K741" i="45"/>
  <c r="L741" i="45" s="1"/>
  <c r="M741" i="45"/>
  <c r="K742" i="45"/>
  <c r="L742" i="45" s="1"/>
  <c r="M742" i="45"/>
  <c r="K743" i="45"/>
  <c r="L743" i="45" s="1"/>
  <c r="M743" i="45"/>
  <c r="K744" i="45"/>
  <c r="L744" i="45" s="1"/>
  <c r="M744" i="45"/>
  <c r="K745" i="45"/>
  <c r="L745" i="45" s="1"/>
  <c r="M745" i="45"/>
  <c r="K746" i="45"/>
  <c r="L746" i="45" s="1"/>
  <c r="M746" i="45"/>
  <c r="K747" i="45"/>
  <c r="L747" i="45" s="1"/>
  <c r="M747" i="45"/>
  <c r="K748" i="45"/>
  <c r="L748" i="45" s="1"/>
  <c r="M748" i="45"/>
  <c r="K749" i="45"/>
  <c r="L749" i="45" s="1"/>
  <c r="M749" i="45"/>
  <c r="K750" i="45"/>
  <c r="L750" i="45" s="1"/>
  <c r="M750" i="45"/>
  <c r="K751" i="45"/>
  <c r="L751" i="45" s="1"/>
  <c r="M751" i="45"/>
  <c r="K752" i="45"/>
  <c r="L752" i="45" s="1"/>
  <c r="M752" i="45"/>
  <c r="K753" i="45"/>
  <c r="L753" i="45" s="1"/>
  <c r="M753" i="45"/>
  <c r="K754" i="45"/>
  <c r="L754" i="45" s="1"/>
  <c r="M754" i="45"/>
  <c r="K755" i="45"/>
  <c r="L755" i="45" s="1"/>
  <c r="M755" i="45"/>
  <c r="K756" i="45"/>
  <c r="L756" i="45" s="1"/>
  <c r="M756" i="45"/>
  <c r="K757" i="45"/>
  <c r="L757" i="45" s="1"/>
  <c r="M757" i="45"/>
  <c r="K758" i="45"/>
  <c r="L758" i="45" s="1"/>
  <c r="M758" i="45"/>
  <c r="K759" i="45"/>
  <c r="L759" i="45" s="1"/>
  <c r="M759" i="45"/>
  <c r="K760" i="45"/>
  <c r="L760" i="45" s="1"/>
  <c r="M760" i="45"/>
  <c r="K761" i="45"/>
  <c r="L761" i="45" s="1"/>
  <c r="M761" i="45"/>
  <c r="K762" i="45"/>
  <c r="L762" i="45" s="1"/>
  <c r="M762" i="45"/>
  <c r="K763" i="45"/>
  <c r="L763" i="45" s="1"/>
  <c r="M763" i="45"/>
  <c r="K764" i="45"/>
  <c r="L764" i="45" s="1"/>
  <c r="M764" i="45"/>
  <c r="K765" i="45"/>
  <c r="L765" i="45" s="1"/>
  <c r="M765" i="45"/>
  <c r="K766" i="45"/>
  <c r="L766" i="45" s="1"/>
  <c r="M766" i="45"/>
  <c r="K767" i="45"/>
  <c r="L767" i="45" s="1"/>
  <c r="M767" i="45"/>
  <c r="K768" i="45"/>
  <c r="L768" i="45" s="1"/>
  <c r="M768" i="45"/>
  <c r="K769" i="45"/>
  <c r="L769" i="45" s="1"/>
  <c r="M769" i="45"/>
  <c r="K770" i="45"/>
  <c r="L770" i="45" s="1"/>
  <c r="M770" i="45"/>
  <c r="K771" i="45"/>
  <c r="L771" i="45" s="1"/>
  <c r="M771" i="45"/>
  <c r="K772" i="45"/>
  <c r="L772" i="45" s="1"/>
  <c r="M772" i="45"/>
  <c r="K773" i="45"/>
  <c r="L773" i="45" s="1"/>
  <c r="M773" i="45"/>
  <c r="K774" i="45"/>
  <c r="L774" i="45" s="1"/>
  <c r="M774" i="45"/>
  <c r="K775" i="45"/>
  <c r="L775" i="45" s="1"/>
  <c r="M775" i="45"/>
  <c r="K776" i="45"/>
  <c r="L776" i="45" s="1"/>
  <c r="M776" i="45"/>
  <c r="K777" i="45"/>
  <c r="L777" i="45" s="1"/>
  <c r="M777" i="45"/>
  <c r="K778" i="45"/>
  <c r="L778" i="45" s="1"/>
  <c r="M778" i="45"/>
  <c r="K779" i="45"/>
  <c r="L779" i="45" s="1"/>
  <c r="M779" i="45"/>
  <c r="K780" i="45"/>
  <c r="L780" i="45" s="1"/>
  <c r="M780" i="45"/>
  <c r="K781" i="45"/>
  <c r="L781" i="45" s="1"/>
  <c r="M781" i="45"/>
  <c r="K782" i="45"/>
  <c r="L782" i="45" s="1"/>
  <c r="M782" i="45"/>
  <c r="K783" i="45"/>
  <c r="L783" i="45" s="1"/>
  <c r="M783" i="45"/>
  <c r="K784" i="45"/>
  <c r="L784" i="45" s="1"/>
  <c r="M784" i="45"/>
  <c r="K785" i="45"/>
  <c r="L785" i="45" s="1"/>
  <c r="M785" i="45"/>
  <c r="K786" i="45"/>
  <c r="L786" i="45" s="1"/>
  <c r="M786" i="45"/>
  <c r="K787" i="45"/>
  <c r="L787" i="45" s="1"/>
  <c r="M787" i="45"/>
  <c r="K788" i="45"/>
  <c r="L788" i="45" s="1"/>
  <c r="M788" i="45"/>
  <c r="K789" i="45"/>
  <c r="L789" i="45" s="1"/>
  <c r="M789" i="45"/>
  <c r="K790" i="45"/>
  <c r="L790" i="45" s="1"/>
  <c r="M790" i="45"/>
  <c r="K791" i="45"/>
  <c r="L791" i="45" s="1"/>
  <c r="M791" i="45"/>
  <c r="K792" i="45"/>
  <c r="L792" i="45" s="1"/>
  <c r="M792" i="45"/>
  <c r="K793" i="45"/>
  <c r="L793" i="45" s="1"/>
  <c r="M793" i="45"/>
  <c r="K794" i="45"/>
  <c r="L794" i="45" s="1"/>
  <c r="M794" i="45"/>
  <c r="K795" i="45"/>
  <c r="L795" i="45" s="1"/>
  <c r="M795" i="45"/>
  <c r="K796" i="45"/>
  <c r="L796" i="45" s="1"/>
  <c r="M796" i="45"/>
  <c r="K797" i="45"/>
  <c r="L797" i="45" s="1"/>
  <c r="M797" i="45"/>
  <c r="K798" i="45"/>
  <c r="L798" i="45" s="1"/>
  <c r="M798" i="45"/>
  <c r="K799" i="45"/>
  <c r="L799" i="45" s="1"/>
  <c r="M799" i="45"/>
  <c r="K800" i="45"/>
  <c r="L800" i="45" s="1"/>
  <c r="M800" i="45"/>
  <c r="K801" i="45"/>
  <c r="L801" i="45" s="1"/>
  <c r="M801" i="45"/>
  <c r="K802" i="45"/>
  <c r="L802" i="45" s="1"/>
  <c r="M802" i="45"/>
  <c r="K803" i="45"/>
  <c r="L803" i="45" s="1"/>
  <c r="M803" i="45"/>
  <c r="K804" i="45"/>
  <c r="L804" i="45" s="1"/>
  <c r="M804" i="45"/>
  <c r="K805" i="45"/>
  <c r="L805" i="45" s="1"/>
  <c r="M805" i="45"/>
  <c r="K806" i="45"/>
  <c r="L806" i="45" s="1"/>
  <c r="M806" i="45"/>
  <c r="K807" i="45"/>
  <c r="L807" i="45" s="1"/>
  <c r="M807" i="45"/>
  <c r="K808" i="45"/>
  <c r="L808" i="45" s="1"/>
  <c r="M808" i="45"/>
  <c r="K809" i="45"/>
  <c r="L809" i="45" s="1"/>
  <c r="M809" i="45"/>
  <c r="K810" i="45"/>
  <c r="L810" i="45" s="1"/>
  <c r="M810" i="45"/>
  <c r="K811" i="45"/>
  <c r="L811" i="45" s="1"/>
  <c r="M811" i="45"/>
  <c r="K812" i="45"/>
  <c r="L812" i="45" s="1"/>
  <c r="M812" i="45"/>
  <c r="K813" i="45"/>
  <c r="L813" i="45" s="1"/>
  <c r="M813" i="45"/>
  <c r="K814" i="45"/>
  <c r="L814" i="45" s="1"/>
  <c r="M814" i="45"/>
  <c r="K815" i="45"/>
  <c r="L815" i="45" s="1"/>
  <c r="M815" i="45"/>
  <c r="K816" i="45"/>
  <c r="L816" i="45" s="1"/>
  <c r="M816" i="45"/>
  <c r="K817" i="45"/>
  <c r="L817" i="45" s="1"/>
  <c r="M817" i="45"/>
  <c r="K818" i="45"/>
  <c r="L818" i="45" s="1"/>
  <c r="M818" i="45"/>
  <c r="K819" i="45"/>
  <c r="L819" i="45" s="1"/>
  <c r="M819" i="45"/>
  <c r="K820" i="45"/>
  <c r="L820" i="45" s="1"/>
  <c r="M820" i="45"/>
  <c r="K821" i="45"/>
  <c r="L821" i="45" s="1"/>
  <c r="M821" i="45"/>
  <c r="K822" i="45"/>
  <c r="L822" i="45" s="1"/>
  <c r="M822" i="45"/>
  <c r="K823" i="45"/>
  <c r="L823" i="45" s="1"/>
  <c r="M823" i="45"/>
  <c r="K824" i="45"/>
  <c r="L824" i="45" s="1"/>
  <c r="M824" i="45"/>
  <c r="K825" i="45"/>
  <c r="L825" i="45" s="1"/>
  <c r="M825" i="45"/>
  <c r="K826" i="45"/>
  <c r="L826" i="45" s="1"/>
  <c r="M826" i="45"/>
  <c r="K827" i="45"/>
  <c r="L827" i="45" s="1"/>
  <c r="M827" i="45"/>
  <c r="K828" i="45"/>
  <c r="L828" i="45" s="1"/>
  <c r="M828" i="45"/>
  <c r="K829" i="45"/>
  <c r="L829" i="45" s="1"/>
  <c r="M829" i="45"/>
  <c r="K830" i="45"/>
  <c r="L830" i="45" s="1"/>
  <c r="M830" i="45"/>
  <c r="K831" i="45"/>
  <c r="L831" i="45" s="1"/>
  <c r="M831" i="45"/>
  <c r="K832" i="45"/>
  <c r="L832" i="45" s="1"/>
  <c r="M832" i="45"/>
  <c r="K833" i="45"/>
  <c r="L833" i="45" s="1"/>
  <c r="M833" i="45"/>
  <c r="K834" i="45"/>
  <c r="L834" i="45" s="1"/>
  <c r="M834" i="45"/>
  <c r="K835" i="45"/>
  <c r="L835" i="45" s="1"/>
  <c r="M835" i="45"/>
  <c r="K836" i="45"/>
  <c r="L836" i="45" s="1"/>
  <c r="M836" i="45"/>
  <c r="K837" i="45"/>
  <c r="L837" i="45" s="1"/>
  <c r="M837" i="45"/>
  <c r="K838" i="45"/>
  <c r="L838" i="45" s="1"/>
  <c r="M838" i="45"/>
  <c r="K839" i="45"/>
  <c r="L839" i="45" s="1"/>
  <c r="M839" i="45"/>
  <c r="K840" i="45"/>
  <c r="L840" i="45" s="1"/>
  <c r="M840" i="45"/>
  <c r="K841" i="45"/>
  <c r="L841" i="45" s="1"/>
  <c r="M841" i="45"/>
  <c r="K842" i="45"/>
  <c r="L842" i="45" s="1"/>
  <c r="M842" i="45"/>
  <c r="K843" i="45"/>
  <c r="L843" i="45" s="1"/>
  <c r="M843" i="45"/>
  <c r="K844" i="45"/>
  <c r="L844" i="45" s="1"/>
  <c r="M844" i="45"/>
  <c r="K845" i="45"/>
  <c r="L845" i="45" s="1"/>
  <c r="M845" i="45"/>
  <c r="K846" i="45"/>
  <c r="L846" i="45" s="1"/>
  <c r="M846" i="45"/>
  <c r="K847" i="45"/>
  <c r="L847" i="45" s="1"/>
  <c r="M847" i="45"/>
  <c r="K848" i="45"/>
  <c r="L848" i="45" s="1"/>
  <c r="M848" i="45"/>
  <c r="K849" i="45"/>
  <c r="L849" i="45" s="1"/>
  <c r="M849" i="45"/>
  <c r="K850" i="45"/>
  <c r="L850" i="45" s="1"/>
  <c r="M850" i="45"/>
  <c r="K851" i="45"/>
  <c r="L851" i="45" s="1"/>
  <c r="M851" i="45"/>
  <c r="K852" i="45"/>
  <c r="L852" i="45" s="1"/>
  <c r="M852" i="45"/>
  <c r="K853" i="45"/>
  <c r="L853" i="45" s="1"/>
  <c r="M853" i="45"/>
  <c r="K854" i="45"/>
  <c r="L854" i="45" s="1"/>
  <c r="M854" i="45"/>
  <c r="K855" i="45"/>
  <c r="L855" i="45" s="1"/>
  <c r="M855" i="45"/>
  <c r="K856" i="45"/>
  <c r="L856" i="45" s="1"/>
  <c r="M856" i="45"/>
  <c r="K857" i="45"/>
  <c r="L857" i="45" s="1"/>
  <c r="M857" i="45"/>
  <c r="K858" i="45"/>
  <c r="L858" i="45" s="1"/>
  <c r="M858" i="45"/>
  <c r="K859" i="45"/>
  <c r="L859" i="45" s="1"/>
  <c r="M859" i="45"/>
  <c r="K860" i="45"/>
  <c r="L860" i="45" s="1"/>
  <c r="M860" i="45"/>
  <c r="K861" i="45"/>
  <c r="L861" i="45" s="1"/>
  <c r="M861" i="45"/>
  <c r="K862" i="45"/>
  <c r="L862" i="45" s="1"/>
  <c r="M862" i="45"/>
  <c r="K863" i="45"/>
  <c r="L863" i="45" s="1"/>
  <c r="M863" i="45"/>
  <c r="K864" i="45"/>
  <c r="L864" i="45" s="1"/>
  <c r="M864" i="45"/>
  <c r="K865" i="45"/>
  <c r="L865" i="45" s="1"/>
  <c r="M865" i="45"/>
  <c r="K866" i="45"/>
  <c r="L866" i="45" s="1"/>
  <c r="M866" i="45"/>
  <c r="K867" i="45"/>
  <c r="L867" i="45" s="1"/>
  <c r="M867" i="45"/>
  <c r="K868" i="45"/>
  <c r="L868" i="45" s="1"/>
  <c r="M868" i="45"/>
  <c r="K869" i="45"/>
  <c r="L869" i="45" s="1"/>
  <c r="M869" i="45"/>
  <c r="K870" i="45"/>
  <c r="L870" i="45" s="1"/>
  <c r="M870" i="45"/>
  <c r="K871" i="45"/>
  <c r="L871" i="45" s="1"/>
  <c r="M871" i="45"/>
  <c r="K872" i="45"/>
  <c r="L872" i="45" s="1"/>
  <c r="M872" i="45"/>
  <c r="K873" i="45"/>
  <c r="L873" i="45" s="1"/>
  <c r="M873" i="45"/>
  <c r="K874" i="45"/>
  <c r="L874" i="45" s="1"/>
  <c r="M874" i="45"/>
  <c r="K875" i="45"/>
  <c r="L875" i="45" s="1"/>
  <c r="M875" i="45"/>
  <c r="K876" i="45"/>
  <c r="L876" i="45" s="1"/>
  <c r="M876" i="45"/>
  <c r="K877" i="45"/>
  <c r="L877" i="45" s="1"/>
  <c r="M877" i="45"/>
  <c r="K878" i="45"/>
  <c r="L878" i="45" s="1"/>
  <c r="M878" i="45"/>
  <c r="K879" i="45"/>
  <c r="L879" i="45" s="1"/>
  <c r="M879" i="45"/>
  <c r="K880" i="45"/>
  <c r="L880" i="45" s="1"/>
  <c r="M880" i="45"/>
  <c r="K881" i="45"/>
  <c r="L881" i="45" s="1"/>
  <c r="M881" i="45"/>
  <c r="K882" i="45"/>
  <c r="L882" i="45" s="1"/>
  <c r="M882" i="45"/>
  <c r="K883" i="45"/>
  <c r="L883" i="45" s="1"/>
  <c r="M883" i="45"/>
  <c r="K884" i="45"/>
  <c r="L884" i="45" s="1"/>
  <c r="M884" i="45"/>
  <c r="K885" i="45"/>
  <c r="L885" i="45" s="1"/>
  <c r="M885" i="45"/>
  <c r="K886" i="45"/>
  <c r="L886" i="45" s="1"/>
  <c r="M886" i="45"/>
  <c r="K887" i="45"/>
  <c r="L887" i="45" s="1"/>
  <c r="M887" i="45"/>
  <c r="K888" i="45"/>
  <c r="L888" i="45" s="1"/>
  <c r="M888" i="45"/>
  <c r="K889" i="45"/>
  <c r="L889" i="45" s="1"/>
  <c r="M889" i="45"/>
  <c r="K890" i="45"/>
  <c r="L890" i="45" s="1"/>
  <c r="M890" i="45"/>
  <c r="K891" i="45"/>
  <c r="L891" i="45" s="1"/>
  <c r="M891" i="45"/>
  <c r="K892" i="45"/>
  <c r="L892" i="45" s="1"/>
  <c r="M892" i="45"/>
  <c r="K893" i="45"/>
  <c r="L893" i="45" s="1"/>
  <c r="M893" i="45"/>
  <c r="K894" i="45"/>
  <c r="L894" i="45" s="1"/>
  <c r="M894" i="45"/>
  <c r="K895" i="45"/>
  <c r="L895" i="45" s="1"/>
  <c r="M895" i="45"/>
  <c r="K896" i="45"/>
  <c r="L896" i="45" s="1"/>
  <c r="M896" i="45"/>
  <c r="K897" i="45"/>
  <c r="L897" i="45" s="1"/>
  <c r="M897" i="45"/>
  <c r="K898" i="45"/>
  <c r="L898" i="45" s="1"/>
  <c r="M898" i="45"/>
  <c r="K899" i="45"/>
  <c r="L899" i="45" s="1"/>
  <c r="M899" i="45"/>
  <c r="K900" i="45"/>
  <c r="L900" i="45" s="1"/>
  <c r="M900" i="45"/>
  <c r="K901" i="45"/>
  <c r="L901" i="45" s="1"/>
  <c r="M901" i="45"/>
  <c r="K902" i="45"/>
  <c r="L902" i="45" s="1"/>
  <c r="M902" i="45"/>
  <c r="K903" i="45"/>
  <c r="L903" i="45" s="1"/>
  <c r="M903" i="45"/>
  <c r="K904" i="45"/>
  <c r="L904" i="45" s="1"/>
  <c r="M904" i="45"/>
  <c r="K905" i="45"/>
  <c r="L905" i="45" s="1"/>
  <c r="M905" i="45"/>
  <c r="K906" i="45"/>
  <c r="L906" i="45" s="1"/>
  <c r="M906" i="45"/>
  <c r="K907" i="45"/>
  <c r="L907" i="45" s="1"/>
  <c r="M907" i="45"/>
  <c r="K908" i="45"/>
  <c r="L908" i="45" s="1"/>
  <c r="M908" i="45"/>
  <c r="K909" i="45"/>
  <c r="L909" i="45" s="1"/>
  <c r="M909" i="45"/>
  <c r="K910" i="45"/>
  <c r="L910" i="45" s="1"/>
  <c r="M910" i="45"/>
  <c r="K911" i="45"/>
  <c r="L911" i="45" s="1"/>
  <c r="M911" i="45"/>
  <c r="K912" i="45"/>
  <c r="L912" i="45" s="1"/>
  <c r="M912" i="45"/>
  <c r="K913" i="45"/>
  <c r="L913" i="45" s="1"/>
  <c r="M913" i="45"/>
  <c r="K914" i="45"/>
  <c r="L914" i="45" s="1"/>
  <c r="M914" i="45"/>
  <c r="K915" i="45"/>
  <c r="L915" i="45" s="1"/>
  <c r="M915" i="45"/>
  <c r="K916" i="45"/>
  <c r="L916" i="45" s="1"/>
  <c r="M916" i="45"/>
  <c r="K917" i="45"/>
  <c r="L917" i="45" s="1"/>
  <c r="M917" i="45"/>
  <c r="K918" i="45"/>
  <c r="L918" i="45" s="1"/>
  <c r="M918" i="45"/>
  <c r="K919" i="45"/>
  <c r="L919" i="45" s="1"/>
  <c r="M919" i="45"/>
  <c r="K920" i="45"/>
  <c r="L920" i="45" s="1"/>
  <c r="M920" i="45"/>
  <c r="K921" i="45"/>
  <c r="L921" i="45" s="1"/>
  <c r="M921" i="45"/>
  <c r="K922" i="45"/>
  <c r="L922" i="45" s="1"/>
  <c r="M922" i="45"/>
  <c r="K923" i="45"/>
  <c r="L923" i="45" s="1"/>
  <c r="M923" i="45"/>
  <c r="K924" i="45"/>
  <c r="L924" i="45" s="1"/>
  <c r="M924" i="45"/>
  <c r="K925" i="45"/>
  <c r="L925" i="45" s="1"/>
  <c r="M925" i="45"/>
  <c r="K926" i="45"/>
  <c r="L926" i="45" s="1"/>
  <c r="M926" i="45"/>
  <c r="K927" i="45"/>
  <c r="L927" i="45" s="1"/>
  <c r="M927" i="45"/>
  <c r="K928" i="45"/>
  <c r="L928" i="45" s="1"/>
  <c r="M928" i="45"/>
  <c r="K929" i="45"/>
  <c r="L929" i="45" s="1"/>
  <c r="M929" i="45"/>
  <c r="K930" i="45"/>
  <c r="L930" i="45" s="1"/>
  <c r="M930" i="45"/>
  <c r="K931" i="45"/>
  <c r="L931" i="45" s="1"/>
  <c r="M931" i="45"/>
  <c r="K932" i="45"/>
  <c r="L932" i="45" s="1"/>
  <c r="M932" i="45"/>
  <c r="K933" i="45"/>
  <c r="L933" i="45" s="1"/>
  <c r="M933" i="45"/>
  <c r="K934" i="45"/>
  <c r="L934" i="45" s="1"/>
  <c r="M934" i="45"/>
  <c r="K935" i="45"/>
  <c r="L935" i="45" s="1"/>
  <c r="M935" i="45"/>
  <c r="K936" i="45"/>
  <c r="L936" i="45" s="1"/>
  <c r="M936" i="45"/>
  <c r="K937" i="45"/>
  <c r="L937" i="45" s="1"/>
  <c r="M937" i="45"/>
  <c r="K938" i="45"/>
  <c r="L938" i="45" s="1"/>
  <c r="M938" i="45"/>
  <c r="K939" i="45"/>
  <c r="L939" i="45" s="1"/>
  <c r="M939" i="45"/>
  <c r="K940" i="45"/>
  <c r="L940" i="45" s="1"/>
  <c r="M940" i="45"/>
  <c r="K941" i="45"/>
  <c r="L941" i="45" s="1"/>
  <c r="M941" i="45"/>
  <c r="K942" i="45"/>
  <c r="L942" i="45" s="1"/>
  <c r="M942" i="45"/>
  <c r="K943" i="45"/>
  <c r="L943" i="45" s="1"/>
  <c r="M943" i="45"/>
  <c r="K944" i="45"/>
  <c r="L944" i="45" s="1"/>
  <c r="M944" i="45"/>
  <c r="K945" i="45"/>
  <c r="L945" i="45" s="1"/>
  <c r="M945" i="45"/>
  <c r="K946" i="45"/>
  <c r="L946" i="45" s="1"/>
  <c r="M946" i="45"/>
  <c r="K947" i="45"/>
  <c r="L947" i="45" s="1"/>
  <c r="M947" i="45"/>
  <c r="K948" i="45"/>
  <c r="L948" i="45" s="1"/>
  <c r="M948" i="45"/>
  <c r="K949" i="45"/>
  <c r="L949" i="45" s="1"/>
  <c r="M949" i="45"/>
  <c r="K950" i="45"/>
  <c r="L950" i="45" s="1"/>
  <c r="M950" i="45"/>
  <c r="K951" i="45"/>
  <c r="L951" i="45" s="1"/>
  <c r="M951" i="45"/>
  <c r="K952" i="45"/>
  <c r="L952" i="45" s="1"/>
  <c r="M952" i="45"/>
  <c r="K953" i="45"/>
  <c r="L953" i="45" s="1"/>
  <c r="M953" i="45"/>
  <c r="K954" i="45"/>
  <c r="L954" i="45" s="1"/>
  <c r="M954" i="45"/>
  <c r="K955" i="45"/>
  <c r="L955" i="45" s="1"/>
  <c r="M955" i="45"/>
  <c r="K956" i="45"/>
  <c r="L956" i="45" s="1"/>
  <c r="M956" i="45"/>
  <c r="K957" i="45"/>
  <c r="L957" i="45" s="1"/>
  <c r="M957" i="45"/>
  <c r="K958" i="45"/>
  <c r="L958" i="45" s="1"/>
  <c r="M958" i="45"/>
  <c r="K959" i="45"/>
  <c r="L959" i="45" s="1"/>
  <c r="M959" i="45"/>
  <c r="K960" i="45"/>
  <c r="L960" i="45" s="1"/>
  <c r="M960" i="45"/>
  <c r="K961" i="45"/>
  <c r="L961" i="45" s="1"/>
  <c r="M961" i="45"/>
  <c r="K962" i="45"/>
  <c r="L962" i="45" s="1"/>
  <c r="M962" i="45"/>
  <c r="K963" i="45"/>
  <c r="L963" i="45" s="1"/>
  <c r="M963" i="45"/>
  <c r="K964" i="45"/>
  <c r="L964" i="45" s="1"/>
  <c r="M964" i="45"/>
  <c r="K965" i="45"/>
  <c r="L965" i="45" s="1"/>
  <c r="M965" i="45"/>
  <c r="K966" i="45"/>
  <c r="L966" i="45" s="1"/>
  <c r="M966" i="45"/>
  <c r="K967" i="45"/>
  <c r="L967" i="45" s="1"/>
  <c r="M967" i="45"/>
  <c r="K968" i="45"/>
  <c r="L968" i="45" s="1"/>
  <c r="M968" i="45"/>
  <c r="K969" i="45"/>
  <c r="L969" i="45" s="1"/>
  <c r="M969" i="45"/>
  <c r="K970" i="45"/>
  <c r="L970" i="45" s="1"/>
  <c r="M970" i="45"/>
  <c r="K971" i="45"/>
  <c r="L971" i="45" s="1"/>
  <c r="M971" i="45"/>
  <c r="K972" i="45"/>
  <c r="L972" i="45" s="1"/>
  <c r="M972" i="45"/>
  <c r="K973" i="45"/>
  <c r="L973" i="45" s="1"/>
  <c r="M973" i="45"/>
  <c r="K974" i="45"/>
  <c r="L974" i="45" s="1"/>
  <c r="M974" i="45"/>
  <c r="K975" i="45"/>
  <c r="L975" i="45" s="1"/>
  <c r="M975" i="45"/>
  <c r="K976" i="45"/>
  <c r="L976" i="45" s="1"/>
  <c r="M976" i="45"/>
  <c r="K977" i="45"/>
  <c r="L977" i="45" s="1"/>
  <c r="M977" i="45"/>
  <c r="K978" i="45"/>
  <c r="L978" i="45" s="1"/>
  <c r="M978" i="45"/>
  <c r="K979" i="45"/>
  <c r="L979" i="45" s="1"/>
  <c r="M979" i="45"/>
  <c r="K980" i="45"/>
  <c r="L980" i="45" s="1"/>
  <c r="M980" i="45"/>
  <c r="K981" i="45"/>
  <c r="L981" i="45" s="1"/>
  <c r="M981" i="45"/>
  <c r="K982" i="45"/>
  <c r="L982" i="45" s="1"/>
  <c r="M982" i="45"/>
  <c r="K983" i="45"/>
  <c r="L983" i="45" s="1"/>
  <c r="M983" i="45"/>
  <c r="K984" i="45"/>
  <c r="L984" i="45" s="1"/>
  <c r="M984" i="45"/>
  <c r="K985" i="45"/>
  <c r="L985" i="45" s="1"/>
  <c r="M985" i="45"/>
  <c r="K986" i="45"/>
  <c r="L986" i="45" s="1"/>
  <c r="M986" i="45"/>
  <c r="L26" i="36" l="1"/>
  <c r="M26" i="36" s="1"/>
  <c r="N26" i="36"/>
  <c r="O26" i="36"/>
  <c r="L27" i="36"/>
  <c r="M27" i="36"/>
  <c r="N27" i="36"/>
  <c r="O27" i="36"/>
  <c r="L28" i="36"/>
  <c r="M28" i="36" s="1"/>
  <c r="N28" i="36"/>
  <c r="O28" i="36"/>
  <c r="L29" i="36"/>
  <c r="M29" i="36" s="1"/>
  <c r="N29" i="36"/>
  <c r="O29" i="36"/>
  <c r="L30" i="36"/>
  <c r="M30" i="36" s="1"/>
  <c r="N30" i="36"/>
  <c r="O30" i="36"/>
  <c r="L31" i="36"/>
  <c r="M31" i="36" s="1"/>
  <c r="N31" i="36"/>
  <c r="O31" i="36"/>
  <c r="M630" i="45"/>
  <c r="K630" i="45"/>
  <c r="L630" i="45" s="1"/>
  <c r="M72" i="43"/>
  <c r="K72" i="43"/>
  <c r="L72" i="43" s="1"/>
  <c r="L25" i="36"/>
  <c r="M25" i="36" s="1"/>
  <c r="N25" i="36"/>
  <c r="O25" i="36"/>
  <c r="M629" i="45"/>
  <c r="K629" i="45"/>
  <c r="L629" i="45" s="1"/>
  <c r="M628" i="45"/>
  <c r="K628" i="45"/>
  <c r="L628" i="45" s="1"/>
  <c r="M627" i="45"/>
  <c r="K627" i="45"/>
  <c r="L627" i="45" s="1"/>
  <c r="O2" i="40" l="1"/>
  <c r="N2" i="40"/>
  <c r="M2" i="40"/>
  <c r="L2" i="40"/>
  <c r="K2" i="40"/>
  <c r="J2" i="40"/>
  <c r="I2" i="40"/>
  <c r="H2" i="40"/>
  <c r="G2" i="40"/>
  <c r="F2" i="40"/>
  <c r="E2" i="40"/>
  <c r="D2" i="40"/>
  <c r="N2" i="41"/>
  <c r="M2" i="41"/>
  <c r="L2" i="41"/>
  <c r="K2" i="41"/>
  <c r="J2" i="41"/>
  <c r="I2" i="41"/>
  <c r="H2" i="41"/>
  <c r="G2" i="41"/>
  <c r="F2" i="41"/>
  <c r="D2" i="41"/>
  <c r="E2" i="41"/>
  <c r="C2" i="41"/>
  <c r="M3570" i="39"/>
  <c r="K11" i="45"/>
  <c r="L11" i="45" s="1"/>
  <c r="M11" i="45"/>
  <c r="M626" i="45"/>
  <c r="K626" i="45"/>
  <c r="L626" i="45" s="1"/>
  <c r="M625" i="45"/>
  <c r="K625" i="45"/>
  <c r="L625" i="45" s="1"/>
  <c r="M624" i="45"/>
  <c r="K624" i="45"/>
  <c r="L624" i="45" s="1"/>
  <c r="M623" i="45"/>
  <c r="K623" i="45"/>
  <c r="L623" i="45" s="1"/>
  <c r="M622" i="45"/>
  <c r="K622" i="45"/>
  <c r="L622" i="45" s="1"/>
  <c r="M621" i="45"/>
  <c r="K621" i="45"/>
  <c r="L621" i="45" s="1"/>
  <c r="M620" i="45"/>
  <c r="K620" i="45"/>
  <c r="L620" i="45" s="1"/>
  <c r="M619" i="45"/>
  <c r="K619" i="45"/>
  <c r="L619" i="45" s="1"/>
  <c r="M618" i="45"/>
  <c r="K618" i="45"/>
  <c r="L618" i="45" s="1"/>
  <c r="M617" i="45"/>
  <c r="K617" i="45"/>
  <c r="L617" i="45" s="1"/>
  <c r="M616" i="45"/>
  <c r="K616" i="45"/>
  <c r="L616" i="45" s="1"/>
  <c r="M615" i="45"/>
  <c r="K615" i="45"/>
  <c r="L615" i="45" s="1"/>
  <c r="M614" i="45"/>
  <c r="K614" i="45"/>
  <c r="L614" i="45" s="1"/>
  <c r="M613" i="45"/>
  <c r="K613" i="45"/>
  <c r="L613" i="45" s="1"/>
  <c r="M612" i="45"/>
  <c r="K612" i="45"/>
  <c r="L612" i="45" s="1"/>
  <c r="M611" i="45"/>
  <c r="K611" i="45"/>
  <c r="L611" i="45" s="1"/>
  <c r="M610" i="45"/>
  <c r="K610" i="45"/>
  <c r="L610" i="45" s="1"/>
  <c r="M609" i="45"/>
  <c r="K609" i="45"/>
  <c r="L609" i="45" s="1"/>
  <c r="M608" i="45"/>
  <c r="K608" i="45"/>
  <c r="L608" i="45" s="1"/>
  <c r="M607" i="45"/>
  <c r="K607" i="45"/>
  <c r="L607" i="45" s="1"/>
  <c r="M606" i="45"/>
  <c r="K606" i="45"/>
  <c r="L606" i="45" s="1"/>
  <c r="M605" i="45"/>
  <c r="K605" i="45"/>
  <c r="L605" i="45" s="1"/>
  <c r="M604" i="45"/>
  <c r="K604" i="45"/>
  <c r="L604" i="45" s="1"/>
  <c r="M603" i="45"/>
  <c r="K603" i="45"/>
  <c r="L603" i="45" s="1"/>
  <c r="M602" i="45"/>
  <c r="K602" i="45"/>
  <c r="L602" i="45" s="1"/>
  <c r="M601" i="45"/>
  <c r="K601" i="45"/>
  <c r="L601" i="45" s="1"/>
  <c r="M600" i="45"/>
  <c r="K600" i="45"/>
  <c r="L600" i="45" s="1"/>
  <c r="M599" i="45"/>
  <c r="K599" i="45"/>
  <c r="L599" i="45" s="1"/>
  <c r="M598" i="45"/>
  <c r="K598" i="45"/>
  <c r="L598" i="45" s="1"/>
  <c r="M597" i="45"/>
  <c r="K597" i="45"/>
  <c r="L597" i="45" s="1"/>
  <c r="M596" i="45"/>
  <c r="K596" i="45"/>
  <c r="L596" i="45" s="1"/>
  <c r="M595" i="45"/>
  <c r="K595" i="45"/>
  <c r="L595" i="45" s="1"/>
  <c r="M594" i="45"/>
  <c r="K594" i="45"/>
  <c r="L594" i="45" s="1"/>
  <c r="M593" i="45"/>
  <c r="K593" i="45"/>
  <c r="L593" i="45" s="1"/>
  <c r="M592" i="45"/>
  <c r="K592" i="45"/>
  <c r="L592" i="45" s="1"/>
  <c r="M591" i="45"/>
  <c r="K591" i="45"/>
  <c r="L591" i="45" s="1"/>
  <c r="M590" i="45"/>
  <c r="K590" i="45"/>
  <c r="L590" i="45" s="1"/>
  <c r="M589" i="45"/>
  <c r="K589" i="45"/>
  <c r="L589" i="45" s="1"/>
  <c r="M588" i="45"/>
  <c r="K588" i="45"/>
  <c r="L588" i="45" s="1"/>
  <c r="M587" i="45"/>
  <c r="K587" i="45"/>
  <c r="L587" i="45" s="1"/>
  <c r="M586" i="45"/>
  <c r="K586" i="45"/>
  <c r="L586" i="45" s="1"/>
  <c r="M585" i="45"/>
  <c r="K585" i="45"/>
  <c r="L585" i="45" s="1"/>
  <c r="M584" i="45"/>
  <c r="K584" i="45"/>
  <c r="L584" i="45" s="1"/>
  <c r="M583" i="45"/>
  <c r="K583" i="45"/>
  <c r="L583" i="45" s="1"/>
  <c r="M582" i="45"/>
  <c r="K582" i="45"/>
  <c r="L582" i="45" s="1"/>
  <c r="M581" i="45"/>
  <c r="K581" i="45"/>
  <c r="L581" i="45" s="1"/>
  <c r="M580" i="45"/>
  <c r="K580" i="45"/>
  <c r="L580" i="45" s="1"/>
  <c r="M579" i="45"/>
  <c r="K579" i="45"/>
  <c r="L579" i="45" s="1"/>
  <c r="M578" i="45"/>
  <c r="K578" i="45"/>
  <c r="L578" i="45" s="1"/>
  <c r="M577" i="45"/>
  <c r="K577" i="45"/>
  <c r="L577" i="45" s="1"/>
  <c r="M576" i="45"/>
  <c r="K576" i="45"/>
  <c r="L576" i="45" s="1"/>
  <c r="M575" i="45"/>
  <c r="K575" i="45"/>
  <c r="L575" i="45" s="1"/>
  <c r="M574" i="45"/>
  <c r="K574" i="45"/>
  <c r="L574" i="45" s="1"/>
  <c r="M573" i="45"/>
  <c r="K573" i="45"/>
  <c r="L573" i="45" s="1"/>
  <c r="M572" i="45"/>
  <c r="K572" i="45"/>
  <c r="L572" i="45" s="1"/>
  <c r="M571" i="45"/>
  <c r="K571" i="45"/>
  <c r="L571" i="45" s="1"/>
  <c r="M570" i="45"/>
  <c r="K570" i="45"/>
  <c r="L570" i="45" s="1"/>
  <c r="M569" i="45"/>
  <c r="K569" i="45"/>
  <c r="L569" i="45" s="1"/>
  <c r="M568" i="45"/>
  <c r="K568" i="45"/>
  <c r="L568" i="45" s="1"/>
  <c r="M567" i="45"/>
  <c r="K567" i="45"/>
  <c r="L567" i="45" s="1"/>
  <c r="M566" i="45"/>
  <c r="K566" i="45"/>
  <c r="L566" i="45" s="1"/>
  <c r="M565" i="45"/>
  <c r="K565" i="45"/>
  <c r="L565" i="45" s="1"/>
  <c r="M564" i="45"/>
  <c r="K564" i="45"/>
  <c r="L564" i="45" s="1"/>
  <c r="M563" i="45"/>
  <c r="K563" i="45"/>
  <c r="L563" i="45" s="1"/>
  <c r="M562" i="45"/>
  <c r="K562" i="45"/>
  <c r="L562" i="45" s="1"/>
  <c r="M561" i="45"/>
  <c r="K561" i="45"/>
  <c r="L561" i="45" s="1"/>
  <c r="M560" i="45"/>
  <c r="K560" i="45"/>
  <c r="L560" i="45" s="1"/>
  <c r="M559" i="45"/>
  <c r="K559" i="45"/>
  <c r="L559" i="45" s="1"/>
  <c r="M558" i="45"/>
  <c r="K558" i="45"/>
  <c r="L558" i="45" s="1"/>
  <c r="M557" i="45"/>
  <c r="K557" i="45"/>
  <c r="L557" i="45" s="1"/>
  <c r="M556" i="45"/>
  <c r="K556" i="45"/>
  <c r="L556" i="45" s="1"/>
  <c r="M555" i="45"/>
  <c r="K555" i="45"/>
  <c r="L555" i="45" s="1"/>
  <c r="M554" i="45"/>
  <c r="K554" i="45"/>
  <c r="L554" i="45" s="1"/>
  <c r="M553" i="45"/>
  <c r="K553" i="45"/>
  <c r="L553" i="45" s="1"/>
  <c r="M552" i="45"/>
  <c r="K552" i="45"/>
  <c r="L552" i="45" s="1"/>
  <c r="M551" i="45"/>
  <c r="K551" i="45"/>
  <c r="L551" i="45" s="1"/>
  <c r="M550" i="45"/>
  <c r="K550" i="45"/>
  <c r="L550" i="45" s="1"/>
  <c r="M549" i="45"/>
  <c r="K549" i="45"/>
  <c r="L549" i="45" s="1"/>
  <c r="M548" i="45"/>
  <c r="K548" i="45"/>
  <c r="L548" i="45" s="1"/>
  <c r="M547" i="45"/>
  <c r="K547" i="45"/>
  <c r="L547" i="45" s="1"/>
  <c r="M546" i="45"/>
  <c r="K546" i="45"/>
  <c r="L546" i="45" s="1"/>
  <c r="M545" i="45"/>
  <c r="K545" i="45"/>
  <c r="L545" i="45" s="1"/>
  <c r="M544" i="45"/>
  <c r="K544" i="45"/>
  <c r="L544" i="45" s="1"/>
  <c r="M543" i="45"/>
  <c r="K543" i="45"/>
  <c r="L543" i="45" s="1"/>
  <c r="M542" i="45"/>
  <c r="K542" i="45"/>
  <c r="L542" i="45" s="1"/>
  <c r="M541" i="45"/>
  <c r="K541" i="45"/>
  <c r="L541" i="45" s="1"/>
  <c r="M540" i="45"/>
  <c r="K540" i="45"/>
  <c r="L540" i="45" s="1"/>
  <c r="M539" i="45"/>
  <c r="K539" i="45"/>
  <c r="L539" i="45" s="1"/>
  <c r="M538" i="45"/>
  <c r="K538" i="45"/>
  <c r="L538" i="45" s="1"/>
  <c r="M537" i="45"/>
  <c r="K537" i="45"/>
  <c r="L537" i="45" s="1"/>
  <c r="M536" i="45"/>
  <c r="K536" i="45"/>
  <c r="L536" i="45" s="1"/>
  <c r="M535" i="45"/>
  <c r="K535" i="45"/>
  <c r="L535" i="45" s="1"/>
  <c r="M534" i="45"/>
  <c r="K534" i="45"/>
  <c r="L534" i="45" s="1"/>
  <c r="M533" i="45"/>
  <c r="K533" i="45"/>
  <c r="L533" i="45" s="1"/>
  <c r="M532" i="45"/>
  <c r="K532" i="45"/>
  <c r="L532" i="45" s="1"/>
  <c r="M531" i="45"/>
  <c r="K531" i="45"/>
  <c r="L531" i="45" s="1"/>
  <c r="M530" i="45"/>
  <c r="K530" i="45"/>
  <c r="L530" i="45" s="1"/>
  <c r="M529" i="45"/>
  <c r="K529" i="45"/>
  <c r="L529" i="45" s="1"/>
  <c r="M528" i="45"/>
  <c r="K528" i="45"/>
  <c r="L528" i="45" s="1"/>
  <c r="M527" i="45"/>
  <c r="K527" i="45"/>
  <c r="L527" i="45" s="1"/>
  <c r="M526" i="45"/>
  <c r="K526" i="45"/>
  <c r="L526" i="45" s="1"/>
  <c r="M525" i="45"/>
  <c r="K525" i="45"/>
  <c r="L525" i="45" s="1"/>
  <c r="M524" i="45"/>
  <c r="K524" i="45"/>
  <c r="L524" i="45" s="1"/>
  <c r="M523" i="45"/>
  <c r="K523" i="45"/>
  <c r="L523" i="45" s="1"/>
  <c r="M522" i="45"/>
  <c r="K522" i="45"/>
  <c r="L522" i="45" s="1"/>
  <c r="M521" i="45"/>
  <c r="K521" i="45"/>
  <c r="L521" i="45" s="1"/>
  <c r="M520" i="45"/>
  <c r="K520" i="45"/>
  <c r="L520" i="45" s="1"/>
  <c r="M519" i="45"/>
  <c r="K519" i="45"/>
  <c r="L519" i="45" s="1"/>
  <c r="M518" i="45"/>
  <c r="K518" i="45"/>
  <c r="L518" i="45" s="1"/>
  <c r="M517" i="45"/>
  <c r="K517" i="45"/>
  <c r="L517" i="45" s="1"/>
  <c r="M516" i="45"/>
  <c r="K516" i="45"/>
  <c r="L516" i="45" s="1"/>
  <c r="M515" i="45"/>
  <c r="K515" i="45"/>
  <c r="L515" i="45" s="1"/>
  <c r="M514" i="45"/>
  <c r="K514" i="45"/>
  <c r="L514" i="45" s="1"/>
  <c r="M513" i="45"/>
  <c r="K513" i="45"/>
  <c r="L513" i="45" s="1"/>
  <c r="M512" i="45"/>
  <c r="K512" i="45"/>
  <c r="L512" i="45" s="1"/>
  <c r="M511" i="45"/>
  <c r="K511" i="45"/>
  <c r="L511" i="45" s="1"/>
  <c r="M510" i="45"/>
  <c r="K510" i="45"/>
  <c r="L510" i="45" s="1"/>
  <c r="M509" i="45"/>
  <c r="K509" i="45"/>
  <c r="L509" i="45" s="1"/>
  <c r="M508" i="45"/>
  <c r="K508" i="45"/>
  <c r="L508" i="45" s="1"/>
  <c r="M507" i="45"/>
  <c r="K507" i="45"/>
  <c r="L507" i="45" s="1"/>
  <c r="M506" i="45"/>
  <c r="K506" i="45"/>
  <c r="L506" i="45" s="1"/>
  <c r="M505" i="45"/>
  <c r="K505" i="45"/>
  <c r="L505" i="45" s="1"/>
  <c r="M504" i="45"/>
  <c r="K504" i="45"/>
  <c r="L504" i="45" s="1"/>
  <c r="M503" i="45"/>
  <c r="K503" i="45"/>
  <c r="L503" i="45" s="1"/>
  <c r="M502" i="45"/>
  <c r="K502" i="45"/>
  <c r="L502" i="45" s="1"/>
  <c r="M501" i="45"/>
  <c r="K501" i="45"/>
  <c r="L501" i="45" s="1"/>
  <c r="M500" i="45"/>
  <c r="K500" i="45"/>
  <c r="L500" i="45" s="1"/>
  <c r="M499" i="45"/>
  <c r="K499" i="45"/>
  <c r="L499" i="45" s="1"/>
  <c r="M498" i="45"/>
  <c r="K498" i="45"/>
  <c r="L498" i="45" s="1"/>
  <c r="M497" i="45"/>
  <c r="K497" i="45"/>
  <c r="L497" i="45" s="1"/>
  <c r="M496" i="45"/>
  <c r="K496" i="45"/>
  <c r="L496" i="45" s="1"/>
  <c r="M495" i="45"/>
  <c r="K495" i="45"/>
  <c r="L495" i="45" s="1"/>
  <c r="M494" i="45"/>
  <c r="K494" i="45"/>
  <c r="L494" i="45" s="1"/>
  <c r="M493" i="45"/>
  <c r="K493" i="45"/>
  <c r="L493" i="45" s="1"/>
  <c r="M492" i="45"/>
  <c r="K492" i="45"/>
  <c r="L492" i="45" s="1"/>
  <c r="M491" i="45"/>
  <c r="K491" i="45"/>
  <c r="L491" i="45" s="1"/>
  <c r="M490" i="45"/>
  <c r="K490" i="45"/>
  <c r="L490" i="45" s="1"/>
  <c r="M489" i="45"/>
  <c r="K489" i="45"/>
  <c r="L489" i="45" s="1"/>
  <c r="M488" i="45"/>
  <c r="K488" i="45"/>
  <c r="L488" i="45" s="1"/>
  <c r="M487" i="45"/>
  <c r="K487" i="45"/>
  <c r="L487" i="45" s="1"/>
  <c r="M486" i="45"/>
  <c r="K486" i="45"/>
  <c r="L486" i="45" s="1"/>
  <c r="M485" i="45"/>
  <c r="K485" i="45"/>
  <c r="L485" i="45" s="1"/>
  <c r="M484" i="45"/>
  <c r="K484" i="45"/>
  <c r="L484" i="45" s="1"/>
  <c r="M483" i="45"/>
  <c r="K483" i="45"/>
  <c r="L483" i="45" s="1"/>
  <c r="M482" i="45"/>
  <c r="K482" i="45"/>
  <c r="L482" i="45" s="1"/>
  <c r="M481" i="45"/>
  <c r="K481" i="45"/>
  <c r="L481" i="45" s="1"/>
  <c r="M480" i="45"/>
  <c r="K480" i="45"/>
  <c r="L480" i="45" s="1"/>
  <c r="M479" i="45"/>
  <c r="K479" i="45"/>
  <c r="L479" i="45" s="1"/>
  <c r="M478" i="45"/>
  <c r="K478" i="45"/>
  <c r="L478" i="45" s="1"/>
  <c r="M477" i="45"/>
  <c r="K477" i="45"/>
  <c r="L477" i="45" s="1"/>
  <c r="M476" i="45"/>
  <c r="K476" i="45"/>
  <c r="L476" i="45" s="1"/>
  <c r="M475" i="45"/>
  <c r="K475" i="45"/>
  <c r="L475" i="45" s="1"/>
  <c r="M474" i="45"/>
  <c r="K474" i="45"/>
  <c r="L474" i="45" s="1"/>
  <c r="M473" i="45"/>
  <c r="K473" i="45"/>
  <c r="L473" i="45" s="1"/>
  <c r="M472" i="45"/>
  <c r="K472" i="45"/>
  <c r="L472" i="45" s="1"/>
  <c r="M471" i="45"/>
  <c r="K471" i="45"/>
  <c r="L471" i="45" s="1"/>
  <c r="M470" i="45"/>
  <c r="K470" i="45"/>
  <c r="L470" i="45" s="1"/>
  <c r="M469" i="45"/>
  <c r="K469" i="45"/>
  <c r="L469" i="45" s="1"/>
  <c r="M468" i="45"/>
  <c r="K468" i="45"/>
  <c r="L468" i="45" s="1"/>
  <c r="M467" i="45"/>
  <c r="K467" i="45"/>
  <c r="L467" i="45" s="1"/>
  <c r="M466" i="45"/>
  <c r="K466" i="45"/>
  <c r="L466" i="45" s="1"/>
  <c r="M465" i="45"/>
  <c r="K465" i="45"/>
  <c r="L465" i="45" s="1"/>
  <c r="M464" i="45"/>
  <c r="K464" i="45"/>
  <c r="L464" i="45" s="1"/>
  <c r="M463" i="45"/>
  <c r="K463" i="45"/>
  <c r="L463" i="45" s="1"/>
  <c r="M462" i="45"/>
  <c r="K462" i="45"/>
  <c r="L462" i="45" s="1"/>
  <c r="M461" i="45"/>
  <c r="K461" i="45"/>
  <c r="L461" i="45" s="1"/>
  <c r="M460" i="45"/>
  <c r="K460" i="45"/>
  <c r="L460" i="45" s="1"/>
  <c r="M459" i="45"/>
  <c r="K459" i="45"/>
  <c r="L459" i="45" s="1"/>
  <c r="M458" i="45"/>
  <c r="K458" i="45"/>
  <c r="L458" i="45" s="1"/>
  <c r="M457" i="45"/>
  <c r="K457" i="45"/>
  <c r="L457" i="45" s="1"/>
  <c r="M456" i="45"/>
  <c r="K456" i="45"/>
  <c r="L456" i="45" s="1"/>
  <c r="M455" i="45"/>
  <c r="K455" i="45"/>
  <c r="L455" i="45" s="1"/>
  <c r="M454" i="45"/>
  <c r="K454" i="45"/>
  <c r="L454" i="45" s="1"/>
  <c r="M453" i="45"/>
  <c r="K453" i="45"/>
  <c r="L453" i="45" s="1"/>
  <c r="M452" i="45"/>
  <c r="K452" i="45"/>
  <c r="L452" i="45" s="1"/>
  <c r="M451" i="45"/>
  <c r="K451" i="45"/>
  <c r="L451" i="45" s="1"/>
  <c r="M450" i="45"/>
  <c r="K450" i="45"/>
  <c r="L450" i="45" s="1"/>
  <c r="M449" i="45"/>
  <c r="K449" i="45"/>
  <c r="L449" i="45" s="1"/>
  <c r="M448" i="45"/>
  <c r="K448" i="45"/>
  <c r="L448" i="45" s="1"/>
  <c r="M447" i="45"/>
  <c r="K447" i="45"/>
  <c r="L447" i="45" s="1"/>
  <c r="M446" i="45"/>
  <c r="K446" i="45"/>
  <c r="L446" i="45" s="1"/>
  <c r="M445" i="45"/>
  <c r="K445" i="45"/>
  <c r="L445" i="45" s="1"/>
  <c r="M444" i="45"/>
  <c r="K444" i="45"/>
  <c r="L444" i="45" s="1"/>
  <c r="M443" i="45"/>
  <c r="K443" i="45"/>
  <c r="L443" i="45" s="1"/>
  <c r="M442" i="45"/>
  <c r="K442" i="45"/>
  <c r="L442" i="45" s="1"/>
  <c r="M441" i="45"/>
  <c r="K441" i="45"/>
  <c r="L441" i="45" s="1"/>
  <c r="M440" i="45"/>
  <c r="K440" i="45"/>
  <c r="L440" i="45" s="1"/>
  <c r="M439" i="45"/>
  <c r="K439" i="45"/>
  <c r="L439" i="45" s="1"/>
  <c r="M438" i="45"/>
  <c r="K438" i="45"/>
  <c r="L438" i="45" s="1"/>
  <c r="M437" i="45"/>
  <c r="K437" i="45"/>
  <c r="L437" i="45" s="1"/>
  <c r="M436" i="45"/>
  <c r="K436" i="45"/>
  <c r="L436" i="45" s="1"/>
  <c r="M435" i="45"/>
  <c r="K435" i="45"/>
  <c r="L435" i="45" s="1"/>
  <c r="M434" i="45"/>
  <c r="K434" i="45"/>
  <c r="L434" i="45" s="1"/>
  <c r="M433" i="45"/>
  <c r="K433" i="45"/>
  <c r="L433" i="45" s="1"/>
  <c r="M432" i="45"/>
  <c r="K432" i="45"/>
  <c r="L432" i="45" s="1"/>
  <c r="M431" i="45"/>
  <c r="K431" i="45"/>
  <c r="L431" i="45" s="1"/>
  <c r="M430" i="45"/>
  <c r="K430" i="45"/>
  <c r="L430" i="45" s="1"/>
  <c r="M429" i="45"/>
  <c r="K429" i="45"/>
  <c r="L429" i="45" s="1"/>
  <c r="M428" i="45"/>
  <c r="K428" i="45"/>
  <c r="L428" i="45" s="1"/>
  <c r="M427" i="45"/>
  <c r="K427" i="45"/>
  <c r="L427" i="45" s="1"/>
  <c r="M426" i="45"/>
  <c r="K426" i="45"/>
  <c r="L426" i="45" s="1"/>
  <c r="M425" i="45"/>
  <c r="K425" i="45"/>
  <c r="L425" i="45" s="1"/>
  <c r="M424" i="45"/>
  <c r="K424" i="45"/>
  <c r="L424" i="45" s="1"/>
  <c r="M423" i="45"/>
  <c r="K423" i="45"/>
  <c r="L423" i="45" s="1"/>
  <c r="M422" i="45"/>
  <c r="K422" i="45"/>
  <c r="L422" i="45" s="1"/>
  <c r="M421" i="45"/>
  <c r="K421" i="45"/>
  <c r="L421" i="45" s="1"/>
  <c r="M420" i="45"/>
  <c r="K420" i="45"/>
  <c r="L420" i="45" s="1"/>
  <c r="M419" i="45"/>
  <c r="K419" i="45"/>
  <c r="L419" i="45" s="1"/>
  <c r="M418" i="45"/>
  <c r="K418" i="45"/>
  <c r="L418" i="45" s="1"/>
  <c r="M417" i="45"/>
  <c r="K417" i="45"/>
  <c r="L417" i="45" s="1"/>
  <c r="M416" i="45"/>
  <c r="K416" i="45"/>
  <c r="L416" i="45" s="1"/>
  <c r="M415" i="45"/>
  <c r="K415" i="45"/>
  <c r="L415" i="45" s="1"/>
  <c r="M414" i="45"/>
  <c r="K414" i="45"/>
  <c r="L414" i="45" s="1"/>
  <c r="M413" i="45"/>
  <c r="K413" i="45"/>
  <c r="L413" i="45" s="1"/>
  <c r="M412" i="45"/>
  <c r="K412" i="45"/>
  <c r="L412" i="45" s="1"/>
  <c r="M411" i="45"/>
  <c r="K411" i="45"/>
  <c r="L411" i="45" s="1"/>
  <c r="M410" i="45"/>
  <c r="K410" i="45"/>
  <c r="L410" i="45" s="1"/>
  <c r="M409" i="45"/>
  <c r="K409" i="45"/>
  <c r="L409" i="45" s="1"/>
  <c r="M408" i="45"/>
  <c r="K408" i="45"/>
  <c r="L408" i="45" s="1"/>
  <c r="M407" i="45"/>
  <c r="K407" i="45"/>
  <c r="L407" i="45" s="1"/>
  <c r="M406" i="45"/>
  <c r="K406" i="45"/>
  <c r="L406" i="45" s="1"/>
  <c r="M405" i="45"/>
  <c r="K405" i="45"/>
  <c r="L405" i="45" s="1"/>
  <c r="M404" i="45"/>
  <c r="K404" i="45"/>
  <c r="L404" i="45" s="1"/>
  <c r="M403" i="45"/>
  <c r="K403" i="45"/>
  <c r="L403" i="45" s="1"/>
  <c r="M402" i="45"/>
  <c r="K402" i="45"/>
  <c r="L402" i="45" s="1"/>
  <c r="M401" i="45"/>
  <c r="K401" i="45"/>
  <c r="L401" i="45" s="1"/>
  <c r="M400" i="45"/>
  <c r="K400" i="45"/>
  <c r="L400" i="45" s="1"/>
  <c r="M399" i="45"/>
  <c r="K399" i="45"/>
  <c r="L399" i="45" s="1"/>
  <c r="M398" i="45"/>
  <c r="K398" i="45"/>
  <c r="L398" i="45" s="1"/>
  <c r="M397" i="45"/>
  <c r="K397" i="45"/>
  <c r="L397" i="45" s="1"/>
  <c r="M396" i="45"/>
  <c r="K396" i="45"/>
  <c r="L396" i="45" s="1"/>
  <c r="M395" i="45"/>
  <c r="K395" i="45"/>
  <c r="L395" i="45" s="1"/>
  <c r="M394" i="45"/>
  <c r="K394" i="45"/>
  <c r="L394" i="45" s="1"/>
  <c r="M393" i="45"/>
  <c r="K393" i="45"/>
  <c r="L393" i="45" s="1"/>
  <c r="M392" i="45"/>
  <c r="K392" i="45"/>
  <c r="L392" i="45" s="1"/>
  <c r="M391" i="45"/>
  <c r="K391" i="45"/>
  <c r="L391" i="45" s="1"/>
  <c r="M390" i="45"/>
  <c r="K390" i="45"/>
  <c r="L390" i="45" s="1"/>
  <c r="M389" i="45"/>
  <c r="K389" i="45"/>
  <c r="L389" i="45" s="1"/>
  <c r="M388" i="45"/>
  <c r="K388" i="45"/>
  <c r="L388" i="45" s="1"/>
  <c r="M387" i="45"/>
  <c r="K387" i="45"/>
  <c r="L387" i="45" s="1"/>
  <c r="M386" i="45"/>
  <c r="K386" i="45"/>
  <c r="L386" i="45" s="1"/>
  <c r="M385" i="45"/>
  <c r="K385" i="45"/>
  <c r="L385" i="45" s="1"/>
  <c r="M384" i="45"/>
  <c r="K384" i="45"/>
  <c r="L384" i="45" s="1"/>
  <c r="M383" i="45"/>
  <c r="K383" i="45"/>
  <c r="L383" i="45" s="1"/>
  <c r="M382" i="45"/>
  <c r="K382" i="45"/>
  <c r="L382" i="45" s="1"/>
  <c r="M381" i="45"/>
  <c r="K381" i="45"/>
  <c r="L381" i="45" s="1"/>
  <c r="M380" i="45"/>
  <c r="K380" i="45"/>
  <c r="L380" i="45" s="1"/>
  <c r="M379" i="45"/>
  <c r="K379" i="45"/>
  <c r="L379" i="45" s="1"/>
  <c r="M378" i="45"/>
  <c r="K378" i="45"/>
  <c r="L378" i="45" s="1"/>
  <c r="M377" i="45"/>
  <c r="K377" i="45"/>
  <c r="L377" i="45" s="1"/>
  <c r="M376" i="45"/>
  <c r="K376" i="45"/>
  <c r="L376" i="45" s="1"/>
  <c r="M375" i="45"/>
  <c r="K375" i="45"/>
  <c r="L375" i="45" s="1"/>
  <c r="M374" i="45"/>
  <c r="K374" i="45"/>
  <c r="L374" i="45" s="1"/>
  <c r="M373" i="45"/>
  <c r="K373" i="45"/>
  <c r="L373" i="45" s="1"/>
  <c r="M372" i="45"/>
  <c r="K372" i="45"/>
  <c r="L372" i="45" s="1"/>
  <c r="M371" i="45"/>
  <c r="K371" i="45"/>
  <c r="L371" i="45" s="1"/>
  <c r="M370" i="45"/>
  <c r="K370" i="45"/>
  <c r="L370" i="45" s="1"/>
  <c r="M369" i="45"/>
  <c r="K369" i="45"/>
  <c r="L369" i="45" s="1"/>
  <c r="M368" i="45"/>
  <c r="K368" i="45"/>
  <c r="L368" i="45" s="1"/>
  <c r="M367" i="45"/>
  <c r="K367" i="45"/>
  <c r="L367" i="45" s="1"/>
  <c r="M366" i="45"/>
  <c r="K366" i="45"/>
  <c r="L366" i="45" s="1"/>
  <c r="M365" i="45"/>
  <c r="K365" i="45"/>
  <c r="L365" i="45" s="1"/>
  <c r="M364" i="45"/>
  <c r="K364" i="45"/>
  <c r="L364" i="45" s="1"/>
  <c r="M363" i="45"/>
  <c r="K363" i="45"/>
  <c r="L363" i="45" s="1"/>
  <c r="M362" i="45"/>
  <c r="K362" i="45"/>
  <c r="L362" i="45" s="1"/>
  <c r="M361" i="45"/>
  <c r="K361" i="45"/>
  <c r="L361" i="45" s="1"/>
  <c r="M360" i="45"/>
  <c r="K360" i="45"/>
  <c r="L360" i="45" s="1"/>
  <c r="M359" i="45"/>
  <c r="K359" i="45"/>
  <c r="L359" i="45" s="1"/>
  <c r="M358" i="45"/>
  <c r="K358" i="45"/>
  <c r="L358" i="45" s="1"/>
  <c r="M357" i="45"/>
  <c r="K357" i="45"/>
  <c r="L357" i="45" s="1"/>
  <c r="M356" i="45"/>
  <c r="K356" i="45"/>
  <c r="L356" i="45" s="1"/>
  <c r="M355" i="45"/>
  <c r="K355" i="45"/>
  <c r="L355" i="45" s="1"/>
  <c r="M354" i="45"/>
  <c r="K354" i="45"/>
  <c r="L354" i="45" s="1"/>
  <c r="M353" i="45"/>
  <c r="K353" i="45"/>
  <c r="L353" i="45" s="1"/>
  <c r="M352" i="45"/>
  <c r="K352" i="45"/>
  <c r="L352" i="45" s="1"/>
  <c r="M351" i="45"/>
  <c r="K351" i="45"/>
  <c r="L351" i="45" s="1"/>
  <c r="M350" i="45"/>
  <c r="K350" i="45"/>
  <c r="L350" i="45" s="1"/>
  <c r="M349" i="45"/>
  <c r="K349" i="45"/>
  <c r="L349" i="45" s="1"/>
  <c r="M348" i="45"/>
  <c r="K348" i="45"/>
  <c r="L348" i="45" s="1"/>
  <c r="M347" i="45"/>
  <c r="K347" i="45"/>
  <c r="L347" i="45" s="1"/>
  <c r="M346" i="45"/>
  <c r="K346" i="45"/>
  <c r="L346" i="45" s="1"/>
  <c r="M345" i="45"/>
  <c r="K345" i="45"/>
  <c r="L345" i="45" s="1"/>
  <c r="M344" i="45"/>
  <c r="K344" i="45"/>
  <c r="L344" i="45" s="1"/>
  <c r="M343" i="45"/>
  <c r="K343" i="45"/>
  <c r="L343" i="45" s="1"/>
  <c r="M342" i="45"/>
  <c r="K342" i="45"/>
  <c r="L342" i="45" s="1"/>
  <c r="M341" i="45"/>
  <c r="K341" i="45"/>
  <c r="L341" i="45" s="1"/>
  <c r="M340" i="45"/>
  <c r="K340" i="45"/>
  <c r="L340" i="45" s="1"/>
  <c r="M339" i="45"/>
  <c r="K339" i="45"/>
  <c r="L339" i="45" s="1"/>
  <c r="M338" i="45"/>
  <c r="K338" i="45"/>
  <c r="L338" i="45" s="1"/>
  <c r="M337" i="45"/>
  <c r="K337" i="45"/>
  <c r="L337" i="45" s="1"/>
  <c r="M336" i="45"/>
  <c r="K336" i="45"/>
  <c r="L336" i="45" s="1"/>
  <c r="M335" i="45"/>
  <c r="K335" i="45"/>
  <c r="L335" i="45" s="1"/>
  <c r="M334" i="45"/>
  <c r="K334" i="45"/>
  <c r="L334" i="45" s="1"/>
  <c r="M333" i="45"/>
  <c r="K333" i="45"/>
  <c r="L333" i="45" s="1"/>
  <c r="M332" i="45"/>
  <c r="K332" i="45"/>
  <c r="L332" i="45" s="1"/>
  <c r="M331" i="45"/>
  <c r="K331" i="45"/>
  <c r="L331" i="45" s="1"/>
  <c r="M330" i="45"/>
  <c r="K330" i="45"/>
  <c r="L330" i="45" s="1"/>
  <c r="M329" i="45"/>
  <c r="K329" i="45"/>
  <c r="L329" i="45" s="1"/>
  <c r="M328" i="45"/>
  <c r="K328" i="45"/>
  <c r="L328" i="45" s="1"/>
  <c r="M327" i="45"/>
  <c r="K327" i="45"/>
  <c r="L327" i="45" s="1"/>
  <c r="M326" i="45"/>
  <c r="K326" i="45"/>
  <c r="L326" i="45" s="1"/>
  <c r="M325" i="45"/>
  <c r="K325" i="45"/>
  <c r="L325" i="45" s="1"/>
  <c r="M324" i="45"/>
  <c r="K324" i="45"/>
  <c r="L324" i="45" s="1"/>
  <c r="M323" i="45"/>
  <c r="K323" i="45"/>
  <c r="L323" i="45" s="1"/>
  <c r="M322" i="45"/>
  <c r="K322" i="45"/>
  <c r="L322" i="45" s="1"/>
  <c r="M321" i="45"/>
  <c r="K321" i="45"/>
  <c r="L321" i="45" s="1"/>
  <c r="M320" i="45"/>
  <c r="K320" i="45"/>
  <c r="L320" i="45" s="1"/>
  <c r="M319" i="45"/>
  <c r="K319" i="45"/>
  <c r="L319" i="45" s="1"/>
  <c r="M318" i="45"/>
  <c r="K318" i="45"/>
  <c r="L318" i="45" s="1"/>
  <c r="M317" i="45"/>
  <c r="K317" i="45"/>
  <c r="L317" i="45" s="1"/>
  <c r="M316" i="45"/>
  <c r="K316" i="45"/>
  <c r="L316" i="45" s="1"/>
  <c r="M315" i="45"/>
  <c r="K315" i="45"/>
  <c r="L315" i="45" s="1"/>
  <c r="M314" i="45"/>
  <c r="K314" i="45"/>
  <c r="L314" i="45" s="1"/>
  <c r="M313" i="45"/>
  <c r="K313" i="45"/>
  <c r="L313" i="45" s="1"/>
  <c r="M312" i="45"/>
  <c r="K312" i="45"/>
  <c r="L312" i="45" s="1"/>
  <c r="M311" i="45"/>
  <c r="K311" i="45"/>
  <c r="L311" i="45" s="1"/>
  <c r="M310" i="45"/>
  <c r="K310" i="45"/>
  <c r="L310" i="45" s="1"/>
  <c r="M309" i="45"/>
  <c r="K309" i="45"/>
  <c r="L309" i="45" s="1"/>
  <c r="M308" i="45"/>
  <c r="K308" i="45"/>
  <c r="L308" i="45" s="1"/>
  <c r="M307" i="45"/>
  <c r="K307" i="45"/>
  <c r="L307" i="45" s="1"/>
  <c r="M306" i="45"/>
  <c r="K306" i="45"/>
  <c r="L306" i="45" s="1"/>
  <c r="M305" i="45"/>
  <c r="K305" i="45"/>
  <c r="L305" i="45" s="1"/>
  <c r="M304" i="45"/>
  <c r="K304" i="45"/>
  <c r="L304" i="45" s="1"/>
  <c r="M303" i="45"/>
  <c r="K303" i="45"/>
  <c r="L303" i="45" s="1"/>
  <c r="M302" i="45"/>
  <c r="K302" i="45"/>
  <c r="L302" i="45" s="1"/>
  <c r="M301" i="45"/>
  <c r="K301" i="45"/>
  <c r="L301" i="45" s="1"/>
  <c r="M255" i="45"/>
  <c r="K255" i="45"/>
  <c r="L255" i="45" s="1"/>
  <c r="M254" i="45"/>
  <c r="K254" i="45"/>
  <c r="L254" i="45" s="1"/>
  <c r="M253" i="45"/>
  <c r="K253" i="45"/>
  <c r="L253" i="45" s="1"/>
  <c r="M252" i="45"/>
  <c r="K252" i="45"/>
  <c r="L252" i="45" s="1"/>
  <c r="M251" i="45"/>
  <c r="K251" i="45"/>
  <c r="L251" i="45" s="1"/>
  <c r="M250" i="45"/>
  <c r="K250" i="45"/>
  <c r="L250" i="45" s="1"/>
  <c r="M249" i="45"/>
  <c r="K249" i="45"/>
  <c r="L249" i="45" s="1"/>
  <c r="M248" i="45"/>
  <c r="K248" i="45"/>
  <c r="L248" i="45" s="1"/>
  <c r="M247" i="45"/>
  <c r="K247" i="45"/>
  <c r="L247" i="45" s="1"/>
  <c r="M246" i="45"/>
  <c r="K246" i="45"/>
  <c r="L246" i="45" s="1"/>
  <c r="M245" i="45"/>
  <c r="K245" i="45"/>
  <c r="L245" i="45" s="1"/>
  <c r="M244" i="45"/>
  <c r="K244" i="45"/>
  <c r="L244" i="45" s="1"/>
  <c r="M243" i="45"/>
  <c r="K243" i="45"/>
  <c r="L243" i="45" s="1"/>
  <c r="M242" i="45"/>
  <c r="K242" i="45"/>
  <c r="L242" i="45" s="1"/>
  <c r="M241" i="45"/>
  <c r="K241" i="45"/>
  <c r="L241" i="45" s="1"/>
  <c r="M240" i="45"/>
  <c r="K240" i="45"/>
  <c r="L240" i="45" s="1"/>
  <c r="M239" i="45"/>
  <c r="K239" i="45"/>
  <c r="L239" i="45" s="1"/>
  <c r="M238" i="45"/>
  <c r="K238" i="45"/>
  <c r="L238" i="45" s="1"/>
  <c r="M237" i="45"/>
  <c r="K237" i="45"/>
  <c r="L237" i="45" s="1"/>
  <c r="M236" i="45"/>
  <c r="K236" i="45"/>
  <c r="L236" i="45" s="1"/>
  <c r="M235" i="45"/>
  <c r="K235" i="45"/>
  <c r="L235" i="45" s="1"/>
  <c r="M234" i="45"/>
  <c r="K234" i="45"/>
  <c r="L234" i="45" s="1"/>
  <c r="M233" i="45"/>
  <c r="K233" i="45"/>
  <c r="L233" i="45" s="1"/>
  <c r="M232" i="45"/>
  <c r="K232" i="45"/>
  <c r="L232" i="45" s="1"/>
  <c r="M231" i="45"/>
  <c r="K231" i="45"/>
  <c r="L231" i="45" s="1"/>
  <c r="M230" i="45"/>
  <c r="K230" i="45"/>
  <c r="L230" i="45" s="1"/>
  <c r="M229" i="45"/>
  <c r="K229" i="45"/>
  <c r="L229" i="45" s="1"/>
  <c r="M228" i="45"/>
  <c r="K228" i="45"/>
  <c r="L228" i="45" s="1"/>
  <c r="M227" i="45"/>
  <c r="K227" i="45"/>
  <c r="L227" i="45" s="1"/>
  <c r="M226" i="45"/>
  <c r="K226" i="45"/>
  <c r="L226" i="45" s="1"/>
  <c r="M225" i="45"/>
  <c r="K225" i="45"/>
  <c r="L225" i="45" s="1"/>
  <c r="M224" i="45"/>
  <c r="K224" i="45"/>
  <c r="L224" i="45" s="1"/>
  <c r="M223" i="45"/>
  <c r="K223" i="45"/>
  <c r="L223" i="45" s="1"/>
  <c r="M222" i="45"/>
  <c r="K222" i="45"/>
  <c r="L222" i="45" s="1"/>
  <c r="M221" i="45"/>
  <c r="K221" i="45"/>
  <c r="L221" i="45" s="1"/>
  <c r="M220" i="45"/>
  <c r="K220" i="45"/>
  <c r="L220" i="45" s="1"/>
  <c r="M219" i="45"/>
  <c r="K219" i="45"/>
  <c r="L219" i="45" s="1"/>
  <c r="M218" i="45"/>
  <c r="K218" i="45"/>
  <c r="L218" i="45" s="1"/>
  <c r="M217" i="45"/>
  <c r="K217" i="45"/>
  <c r="L217" i="45" s="1"/>
  <c r="M216" i="45"/>
  <c r="K216" i="45"/>
  <c r="L216" i="45" s="1"/>
  <c r="M215" i="45"/>
  <c r="K215" i="45"/>
  <c r="L215" i="45" s="1"/>
  <c r="M214" i="45"/>
  <c r="K214" i="45"/>
  <c r="L214" i="45" s="1"/>
  <c r="M213" i="45"/>
  <c r="K213" i="45"/>
  <c r="L213" i="45" s="1"/>
  <c r="M212" i="45"/>
  <c r="K212" i="45"/>
  <c r="L212" i="45" s="1"/>
  <c r="M211" i="45"/>
  <c r="K211" i="45"/>
  <c r="L211" i="45" s="1"/>
  <c r="M210" i="45"/>
  <c r="K210" i="45"/>
  <c r="L210" i="45" s="1"/>
  <c r="M209" i="45"/>
  <c r="K209" i="45"/>
  <c r="L209" i="45" s="1"/>
  <c r="M208" i="45"/>
  <c r="K208" i="45"/>
  <c r="L208" i="45" s="1"/>
  <c r="M207" i="45"/>
  <c r="K207" i="45"/>
  <c r="L207" i="45" s="1"/>
  <c r="M206" i="45"/>
  <c r="K206" i="45"/>
  <c r="L206" i="45" s="1"/>
  <c r="M205" i="45"/>
  <c r="K205" i="45"/>
  <c r="L205" i="45" s="1"/>
  <c r="M204" i="45"/>
  <c r="K204" i="45"/>
  <c r="L204" i="45" s="1"/>
  <c r="M203" i="45"/>
  <c r="K203" i="45"/>
  <c r="L203" i="45" s="1"/>
  <c r="M202" i="45"/>
  <c r="K202" i="45"/>
  <c r="L202" i="45" s="1"/>
  <c r="M201" i="45"/>
  <c r="K201" i="45"/>
  <c r="L201" i="45" s="1"/>
  <c r="M200" i="45"/>
  <c r="K200" i="45"/>
  <c r="L200" i="45" s="1"/>
  <c r="M199" i="45"/>
  <c r="K199" i="45"/>
  <c r="L199" i="45" s="1"/>
  <c r="M198" i="45"/>
  <c r="K198" i="45"/>
  <c r="L198" i="45" s="1"/>
  <c r="M197" i="45"/>
  <c r="K197" i="45"/>
  <c r="L197" i="45" s="1"/>
  <c r="M196" i="45"/>
  <c r="K196" i="45"/>
  <c r="L196" i="45" s="1"/>
  <c r="M195" i="45"/>
  <c r="K195" i="45"/>
  <c r="L195" i="45" s="1"/>
  <c r="M194" i="45"/>
  <c r="K194" i="45"/>
  <c r="L194" i="45" s="1"/>
  <c r="M193" i="45"/>
  <c r="K193" i="45"/>
  <c r="L193" i="45" s="1"/>
  <c r="M192" i="45"/>
  <c r="K192" i="45"/>
  <c r="L192" i="45" s="1"/>
  <c r="M191" i="45"/>
  <c r="K191" i="45"/>
  <c r="L191" i="45" s="1"/>
  <c r="M190" i="45"/>
  <c r="K190" i="45"/>
  <c r="L190" i="45" s="1"/>
  <c r="M189" i="45"/>
  <c r="K189" i="45"/>
  <c r="L189" i="45" s="1"/>
  <c r="M188" i="45"/>
  <c r="K188" i="45"/>
  <c r="L188" i="45" s="1"/>
  <c r="M187" i="45"/>
  <c r="K187" i="45"/>
  <c r="L187" i="45" s="1"/>
  <c r="M186" i="45"/>
  <c r="K186" i="45"/>
  <c r="L186" i="45" s="1"/>
  <c r="M185" i="45"/>
  <c r="K185" i="45"/>
  <c r="L185" i="45" s="1"/>
  <c r="M184" i="45"/>
  <c r="K184" i="45"/>
  <c r="L184" i="45" s="1"/>
  <c r="M183" i="45"/>
  <c r="K183" i="45"/>
  <c r="L183" i="45" s="1"/>
  <c r="M182" i="45"/>
  <c r="K182" i="45"/>
  <c r="L182" i="45" s="1"/>
  <c r="M181" i="45"/>
  <c r="K181" i="45"/>
  <c r="L181" i="45" s="1"/>
  <c r="M180" i="45"/>
  <c r="K180" i="45"/>
  <c r="L180" i="45" s="1"/>
  <c r="M179" i="45"/>
  <c r="K179" i="45"/>
  <c r="L179" i="45" s="1"/>
  <c r="M178" i="45"/>
  <c r="K178" i="45"/>
  <c r="L178" i="45" s="1"/>
  <c r="M177" i="45"/>
  <c r="K177" i="45"/>
  <c r="L177" i="45" s="1"/>
  <c r="M176" i="45"/>
  <c r="K176" i="45"/>
  <c r="L176" i="45" s="1"/>
  <c r="M175" i="45"/>
  <c r="K175" i="45"/>
  <c r="L175" i="45" s="1"/>
  <c r="M174" i="45"/>
  <c r="K174" i="45"/>
  <c r="L174" i="45" s="1"/>
  <c r="M173" i="45"/>
  <c r="K173" i="45"/>
  <c r="L173" i="45" s="1"/>
  <c r="M172" i="45"/>
  <c r="K172" i="45"/>
  <c r="L172" i="45" s="1"/>
  <c r="M171" i="45"/>
  <c r="K171" i="45"/>
  <c r="L171" i="45" s="1"/>
  <c r="M170" i="45"/>
  <c r="K170" i="45"/>
  <c r="L170" i="45" s="1"/>
  <c r="M169" i="45"/>
  <c r="K169" i="45"/>
  <c r="L169" i="45" s="1"/>
  <c r="M168" i="45"/>
  <c r="K168" i="45"/>
  <c r="L168" i="45" s="1"/>
  <c r="M167" i="45"/>
  <c r="K167" i="45"/>
  <c r="L167" i="45" s="1"/>
  <c r="M166" i="45"/>
  <c r="K166" i="45"/>
  <c r="L166" i="45" s="1"/>
  <c r="M165" i="45"/>
  <c r="K165" i="45"/>
  <c r="L165" i="45" s="1"/>
  <c r="M164" i="45"/>
  <c r="K164" i="45"/>
  <c r="L164" i="45" s="1"/>
  <c r="M163" i="45"/>
  <c r="K163" i="45"/>
  <c r="L163" i="45" s="1"/>
  <c r="M162" i="45"/>
  <c r="K162" i="45"/>
  <c r="L162" i="45" s="1"/>
  <c r="M161" i="45"/>
  <c r="K161" i="45"/>
  <c r="L161" i="45" s="1"/>
  <c r="M160" i="45"/>
  <c r="K160" i="45"/>
  <c r="L160" i="45" s="1"/>
  <c r="M159" i="45"/>
  <c r="K159" i="45"/>
  <c r="L159" i="45" s="1"/>
  <c r="M158" i="45"/>
  <c r="K158" i="45"/>
  <c r="L158" i="45" s="1"/>
  <c r="M157" i="45"/>
  <c r="K157" i="45"/>
  <c r="L157" i="45" s="1"/>
  <c r="M156" i="45"/>
  <c r="K156" i="45"/>
  <c r="L156" i="45" s="1"/>
  <c r="M155" i="45"/>
  <c r="K155" i="45"/>
  <c r="L155" i="45" s="1"/>
  <c r="M154" i="45"/>
  <c r="K154" i="45"/>
  <c r="L154" i="45" s="1"/>
  <c r="M153" i="45"/>
  <c r="K153" i="45"/>
  <c r="L153" i="45" s="1"/>
  <c r="M152" i="45"/>
  <c r="K152" i="45"/>
  <c r="L152" i="45" s="1"/>
  <c r="M151" i="45"/>
  <c r="K151" i="45"/>
  <c r="L151" i="45" s="1"/>
  <c r="M150" i="45"/>
  <c r="K150" i="45"/>
  <c r="L150" i="45" s="1"/>
  <c r="M149" i="45"/>
  <c r="K149" i="45"/>
  <c r="L149" i="45" s="1"/>
  <c r="M148" i="45"/>
  <c r="K148" i="45"/>
  <c r="L148" i="45" s="1"/>
  <c r="M147" i="45"/>
  <c r="K147" i="45"/>
  <c r="L147" i="45" s="1"/>
  <c r="M146" i="45"/>
  <c r="K146" i="45"/>
  <c r="L146" i="45" s="1"/>
  <c r="M145" i="45"/>
  <c r="K145" i="45"/>
  <c r="L145" i="45" s="1"/>
  <c r="M144" i="45"/>
  <c r="K144" i="45"/>
  <c r="L144" i="45" s="1"/>
  <c r="M143" i="45"/>
  <c r="K143" i="45"/>
  <c r="L143" i="45" s="1"/>
  <c r="M142" i="45"/>
  <c r="K142" i="45"/>
  <c r="L142" i="45" s="1"/>
  <c r="M141" i="45"/>
  <c r="K141" i="45"/>
  <c r="L141" i="45" s="1"/>
  <c r="M140" i="45"/>
  <c r="K140" i="45"/>
  <c r="L140" i="45" s="1"/>
  <c r="M139" i="45"/>
  <c r="K139" i="45"/>
  <c r="L139" i="45" s="1"/>
  <c r="M138" i="45"/>
  <c r="K138" i="45"/>
  <c r="L138" i="45" s="1"/>
  <c r="M137" i="45"/>
  <c r="K137" i="45"/>
  <c r="L137" i="45" s="1"/>
  <c r="M136" i="45"/>
  <c r="K136" i="45"/>
  <c r="L136" i="45" s="1"/>
  <c r="M135" i="45"/>
  <c r="K135" i="45"/>
  <c r="L135" i="45" s="1"/>
  <c r="M134" i="45"/>
  <c r="K134" i="45"/>
  <c r="L134" i="45" s="1"/>
  <c r="M133" i="45"/>
  <c r="K133" i="45"/>
  <c r="L133" i="45" s="1"/>
  <c r="M132" i="45"/>
  <c r="K132" i="45"/>
  <c r="L132" i="45" s="1"/>
  <c r="M131" i="45"/>
  <c r="K131" i="45"/>
  <c r="L131" i="45" s="1"/>
  <c r="M130" i="45"/>
  <c r="K130" i="45"/>
  <c r="L130" i="45" s="1"/>
  <c r="M129" i="45"/>
  <c r="K129" i="45"/>
  <c r="L129" i="45" s="1"/>
  <c r="M128" i="45"/>
  <c r="K128" i="45"/>
  <c r="L128" i="45" s="1"/>
  <c r="M127" i="45"/>
  <c r="K127" i="45"/>
  <c r="L127" i="45" s="1"/>
  <c r="M126" i="45"/>
  <c r="K126" i="45"/>
  <c r="L126" i="45" s="1"/>
  <c r="M125" i="45"/>
  <c r="K125" i="45"/>
  <c r="L125" i="45" s="1"/>
  <c r="M124" i="45"/>
  <c r="K124" i="45"/>
  <c r="L124" i="45" s="1"/>
  <c r="M123" i="45"/>
  <c r="K123" i="45"/>
  <c r="L123" i="45" s="1"/>
  <c r="M122" i="45"/>
  <c r="K122" i="45"/>
  <c r="L122" i="45" s="1"/>
  <c r="M121" i="45"/>
  <c r="K121" i="45"/>
  <c r="L121" i="45" s="1"/>
  <c r="M120" i="45"/>
  <c r="K120" i="45"/>
  <c r="L120" i="45" s="1"/>
  <c r="M119" i="45"/>
  <c r="K119" i="45"/>
  <c r="L119" i="45" s="1"/>
  <c r="M118" i="45"/>
  <c r="K118" i="45"/>
  <c r="L118" i="45" s="1"/>
  <c r="M117" i="45"/>
  <c r="K117" i="45"/>
  <c r="L117" i="45" s="1"/>
  <c r="M116" i="45"/>
  <c r="K116" i="45"/>
  <c r="L116" i="45" s="1"/>
  <c r="M115" i="45"/>
  <c r="K115" i="45"/>
  <c r="L115" i="45" s="1"/>
  <c r="M114" i="45"/>
  <c r="K114" i="45"/>
  <c r="L114" i="45" s="1"/>
  <c r="M113" i="45"/>
  <c r="K113" i="45"/>
  <c r="L113" i="45" s="1"/>
  <c r="M112" i="45"/>
  <c r="K112" i="45"/>
  <c r="L112" i="45" s="1"/>
  <c r="M111" i="45"/>
  <c r="K111" i="45"/>
  <c r="L111" i="45" s="1"/>
  <c r="M110" i="45"/>
  <c r="K110" i="45"/>
  <c r="L110" i="45" s="1"/>
  <c r="M109" i="45"/>
  <c r="K109" i="45"/>
  <c r="L109" i="45" s="1"/>
  <c r="M108" i="45"/>
  <c r="K108" i="45"/>
  <c r="L108" i="45" s="1"/>
  <c r="M107" i="45"/>
  <c r="K107" i="45"/>
  <c r="L107" i="45" s="1"/>
  <c r="M106" i="45"/>
  <c r="K106" i="45"/>
  <c r="L106" i="45" s="1"/>
  <c r="M105" i="45"/>
  <c r="K105" i="45"/>
  <c r="L105" i="45" s="1"/>
  <c r="M104" i="45"/>
  <c r="K104" i="45"/>
  <c r="L104" i="45" s="1"/>
  <c r="M103" i="45"/>
  <c r="K103" i="45"/>
  <c r="L103" i="45" s="1"/>
  <c r="M102" i="45"/>
  <c r="K102" i="45"/>
  <c r="L102" i="45" s="1"/>
  <c r="M101" i="45"/>
  <c r="K101" i="45"/>
  <c r="L101" i="45" s="1"/>
  <c r="M100" i="45"/>
  <c r="K100" i="45"/>
  <c r="L100" i="45" s="1"/>
  <c r="M99" i="45"/>
  <c r="K99" i="45"/>
  <c r="L99" i="45" s="1"/>
  <c r="M98" i="45"/>
  <c r="K98" i="45"/>
  <c r="L98" i="45" s="1"/>
  <c r="M97" i="45"/>
  <c r="K97" i="45"/>
  <c r="L97" i="45" s="1"/>
  <c r="M96" i="45"/>
  <c r="K96" i="45"/>
  <c r="L96" i="45" s="1"/>
  <c r="M95" i="45"/>
  <c r="K95" i="45"/>
  <c r="L95" i="45" s="1"/>
  <c r="M94" i="45"/>
  <c r="K94" i="45"/>
  <c r="L94" i="45" s="1"/>
  <c r="M93" i="45"/>
  <c r="K93" i="45"/>
  <c r="L93" i="45" s="1"/>
  <c r="M92" i="45"/>
  <c r="K92" i="45"/>
  <c r="L92" i="45" s="1"/>
  <c r="M91" i="45"/>
  <c r="K91" i="45"/>
  <c r="L91" i="45" s="1"/>
  <c r="M90" i="45"/>
  <c r="K90" i="45"/>
  <c r="L90" i="45" s="1"/>
  <c r="M89" i="45"/>
  <c r="K89" i="45"/>
  <c r="L89" i="45" s="1"/>
  <c r="M88" i="45"/>
  <c r="K88" i="45"/>
  <c r="L88" i="45" s="1"/>
  <c r="M87" i="45"/>
  <c r="K87" i="45"/>
  <c r="L87" i="45" s="1"/>
  <c r="M86" i="45"/>
  <c r="K86" i="45"/>
  <c r="L86" i="45" s="1"/>
  <c r="M85" i="45"/>
  <c r="K85" i="45"/>
  <c r="L85" i="45" s="1"/>
  <c r="M84" i="45"/>
  <c r="K84" i="45"/>
  <c r="L84" i="45" s="1"/>
  <c r="M83" i="45"/>
  <c r="K83" i="45"/>
  <c r="L83" i="45" s="1"/>
  <c r="M82" i="45"/>
  <c r="K82" i="45"/>
  <c r="L82" i="45" s="1"/>
  <c r="M81" i="45"/>
  <c r="K81" i="45"/>
  <c r="L81" i="45" s="1"/>
  <c r="M80" i="45"/>
  <c r="K80" i="45"/>
  <c r="L80" i="45" s="1"/>
  <c r="M79" i="45"/>
  <c r="K79" i="45"/>
  <c r="L79" i="45" s="1"/>
  <c r="M78" i="45"/>
  <c r="K78" i="45"/>
  <c r="L78" i="45" s="1"/>
  <c r="M77" i="45"/>
  <c r="K77" i="45"/>
  <c r="L77" i="45" s="1"/>
  <c r="M76" i="45"/>
  <c r="K76" i="45"/>
  <c r="L76" i="45" s="1"/>
  <c r="M75" i="45"/>
  <c r="K75" i="45"/>
  <c r="L75" i="45" s="1"/>
  <c r="M74" i="45"/>
  <c r="K74" i="45"/>
  <c r="L74" i="45" s="1"/>
  <c r="M73" i="45"/>
  <c r="K73" i="45"/>
  <c r="L73" i="45" s="1"/>
  <c r="M72" i="45"/>
  <c r="K72" i="45"/>
  <c r="L72" i="45" s="1"/>
  <c r="M71" i="45"/>
  <c r="K71" i="45"/>
  <c r="L71" i="45" s="1"/>
  <c r="M70" i="45"/>
  <c r="K70" i="45"/>
  <c r="L70" i="45" s="1"/>
  <c r="M69" i="45"/>
  <c r="K69" i="45"/>
  <c r="L69" i="45" s="1"/>
  <c r="M68" i="45"/>
  <c r="K68" i="45"/>
  <c r="L68" i="45" s="1"/>
  <c r="M67" i="45"/>
  <c r="K67" i="45"/>
  <c r="L67" i="45" s="1"/>
  <c r="M66" i="45"/>
  <c r="K66" i="45"/>
  <c r="L66" i="45" s="1"/>
  <c r="M65" i="45"/>
  <c r="K65" i="45"/>
  <c r="L65" i="45" s="1"/>
  <c r="M64" i="45"/>
  <c r="K64" i="45"/>
  <c r="L64" i="45" s="1"/>
  <c r="M63" i="45"/>
  <c r="K63" i="45"/>
  <c r="L63" i="45" s="1"/>
  <c r="M62" i="45"/>
  <c r="K62" i="45"/>
  <c r="L62" i="45" s="1"/>
  <c r="M61" i="45"/>
  <c r="K61" i="45"/>
  <c r="L61" i="45" s="1"/>
  <c r="M60" i="45"/>
  <c r="K60" i="45"/>
  <c r="L60" i="45" s="1"/>
  <c r="M59" i="45"/>
  <c r="K59" i="45"/>
  <c r="L59" i="45" s="1"/>
  <c r="M58" i="45"/>
  <c r="K58" i="45"/>
  <c r="L58" i="45" s="1"/>
  <c r="M57" i="45"/>
  <c r="K57" i="45"/>
  <c r="L57" i="45" s="1"/>
  <c r="M56" i="45"/>
  <c r="K56" i="45"/>
  <c r="L56" i="45" s="1"/>
  <c r="M55" i="45"/>
  <c r="K55" i="45"/>
  <c r="L55" i="45" s="1"/>
  <c r="M54" i="45"/>
  <c r="K54" i="45"/>
  <c r="L54" i="45" s="1"/>
  <c r="M53" i="45"/>
  <c r="K53" i="45"/>
  <c r="L53" i="45" s="1"/>
  <c r="M52" i="45"/>
  <c r="K52" i="45"/>
  <c r="L52" i="45" s="1"/>
  <c r="M51" i="45"/>
  <c r="K51" i="45"/>
  <c r="L51" i="45" s="1"/>
  <c r="M50" i="45"/>
  <c r="K50" i="45"/>
  <c r="L50" i="45" s="1"/>
  <c r="M49" i="45"/>
  <c r="K49" i="45"/>
  <c r="L49" i="45" s="1"/>
  <c r="M48" i="45"/>
  <c r="K48" i="45"/>
  <c r="L48" i="45" s="1"/>
  <c r="M47" i="45"/>
  <c r="K47" i="45"/>
  <c r="L47" i="45" s="1"/>
  <c r="M46" i="45"/>
  <c r="K46" i="45"/>
  <c r="L46" i="45" s="1"/>
  <c r="M45" i="45"/>
  <c r="K45" i="45"/>
  <c r="L45" i="45" s="1"/>
  <c r="M44" i="45"/>
  <c r="K44" i="45"/>
  <c r="L44" i="45" s="1"/>
  <c r="M43" i="45"/>
  <c r="K43" i="45"/>
  <c r="L43" i="45" s="1"/>
  <c r="M42" i="45"/>
  <c r="K42" i="45"/>
  <c r="L42" i="45" s="1"/>
  <c r="M41" i="45"/>
  <c r="K41" i="45"/>
  <c r="L41" i="45" s="1"/>
  <c r="M40" i="45"/>
  <c r="K40" i="45"/>
  <c r="L40" i="45" s="1"/>
  <c r="M39" i="45"/>
  <c r="K39" i="45"/>
  <c r="L39" i="45" s="1"/>
  <c r="M38" i="45"/>
  <c r="K38" i="45"/>
  <c r="L38" i="45" s="1"/>
  <c r="M37" i="45"/>
  <c r="K37" i="45"/>
  <c r="L37" i="45" s="1"/>
  <c r="M36" i="45"/>
  <c r="K36" i="45"/>
  <c r="L36" i="45" s="1"/>
  <c r="M35" i="45"/>
  <c r="K35" i="45"/>
  <c r="L35" i="45" s="1"/>
  <c r="M34" i="45"/>
  <c r="K34" i="45"/>
  <c r="L34" i="45" s="1"/>
  <c r="M33" i="45"/>
  <c r="K33" i="45"/>
  <c r="L33" i="45" s="1"/>
  <c r="M32" i="45"/>
  <c r="K32" i="45"/>
  <c r="L32" i="45" s="1"/>
  <c r="M31" i="45"/>
  <c r="K31" i="45"/>
  <c r="L31" i="45" s="1"/>
  <c r="M30" i="45"/>
  <c r="K30" i="45"/>
  <c r="L30" i="45" s="1"/>
  <c r="M29" i="45"/>
  <c r="K29" i="45"/>
  <c r="L29" i="45" s="1"/>
  <c r="M28" i="45"/>
  <c r="K28" i="45"/>
  <c r="L28" i="45" s="1"/>
  <c r="M27" i="45"/>
  <c r="K27" i="45"/>
  <c r="L27" i="45" s="1"/>
  <c r="M26" i="45"/>
  <c r="K26" i="45"/>
  <c r="L26" i="45" s="1"/>
  <c r="M25" i="45"/>
  <c r="K25" i="45"/>
  <c r="L25" i="45" s="1"/>
  <c r="M24" i="45"/>
  <c r="K24" i="45"/>
  <c r="L24" i="45" s="1"/>
  <c r="M23" i="45"/>
  <c r="K23" i="45"/>
  <c r="L23" i="45" s="1"/>
  <c r="M22" i="45"/>
  <c r="K22" i="45"/>
  <c r="L22" i="45" s="1"/>
  <c r="M21" i="45"/>
  <c r="K21" i="45"/>
  <c r="L21" i="45" s="1"/>
  <c r="M20" i="45"/>
  <c r="K20" i="45"/>
  <c r="L20" i="45" s="1"/>
  <c r="M19" i="45"/>
  <c r="K19" i="45"/>
  <c r="L19" i="45" s="1"/>
  <c r="M18" i="45"/>
  <c r="K18" i="45"/>
  <c r="L18" i="45" s="1"/>
  <c r="M17" i="45"/>
  <c r="K17" i="45"/>
  <c r="L17" i="45" s="1"/>
  <c r="M16" i="45"/>
  <c r="K16" i="45"/>
  <c r="L16" i="45" s="1"/>
  <c r="M15" i="45"/>
  <c r="K15" i="45"/>
  <c r="L15" i="45" s="1"/>
  <c r="M14" i="45"/>
  <c r="K14" i="45"/>
  <c r="L14" i="45" s="1"/>
  <c r="M13" i="45"/>
  <c r="K13" i="45"/>
  <c r="L13" i="45" s="1"/>
  <c r="M12" i="45"/>
  <c r="K12" i="45"/>
  <c r="L12" i="45" s="1"/>
  <c r="O8" i="45"/>
  <c r="N8" i="45"/>
  <c r="M8" i="45"/>
  <c r="L8" i="45"/>
  <c r="K8" i="45"/>
  <c r="J8" i="45"/>
  <c r="I8" i="45"/>
  <c r="H8" i="45"/>
  <c r="G8" i="45"/>
  <c r="F8" i="45"/>
  <c r="O7" i="45"/>
  <c r="N7" i="45"/>
  <c r="M7" i="45"/>
  <c r="L7" i="45"/>
  <c r="K7" i="45"/>
  <c r="J7" i="45"/>
  <c r="I7" i="45"/>
  <c r="H7" i="45"/>
  <c r="G7" i="45"/>
  <c r="F7" i="45"/>
  <c r="O6" i="45"/>
  <c r="L6" i="45"/>
  <c r="K6" i="45"/>
  <c r="J6" i="45"/>
  <c r="I6" i="45"/>
  <c r="H6" i="45"/>
  <c r="G6" i="45"/>
  <c r="F6" i="45"/>
  <c r="O5" i="45"/>
  <c r="N5" i="45"/>
  <c r="M5" i="45"/>
  <c r="L5" i="45"/>
  <c r="K5" i="45"/>
  <c r="J5" i="45"/>
  <c r="I5" i="45"/>
  <c r="H5" i="45"/>
  <c r="G5" i="45"/>
  <c r="F5" i="45"/>
  <c r="O4" i="45"/>
  <c r="N4" i="45"/>
  <c r="M4" i="45"/>
  <c r="L4" i="45"/>
  <c r="K4" i="45"/>
  <c r="J4" i="45"/>
  <c r="I4" i="45"/>
  <c r="H4" i="45"/>
  <c r="G4" i="45"/>
  <c r="F4" i="45"/>
  <c r="M723" i="44"/>
  <c r="K723" i="44"/>
  <c r="L723" i="44" s="1"/>
  <c r="M722" i="44"/>
  <c r="K722" i="44"/>
  <c r="L722" i="44" s="1"/>
  <c r="M721" i="44"/>
  <c r="K721" i="44"/>
  <c r="L721" i="44" s="1"/>
  <c r="M720" i="44"/>
  <c r="K720" i="44"/>
  <c r="L720" i="44" s="1"/>
  <c r="M719" i="44"/>
  <c r="K719" i="44"/>
  <c r="L719" i="44" s="1"/>
  <c r="M718" i="44"/>
  <c r="K718" i="44"/>
  <c r="L718" i="44" s="1"/>
  <c r="M717" i="44"/>
  <c r="K717" i="44"/>
  <c r="L717" i="44" s="1"/>
  <c r="M716" i="44"/>
  <c r="K716" i="44"/>
  <c r="L716" i="44" s="1"/>
  <c r="M715" i="44"/>
  <c r="K715" i="44"/>
  <c r="L715" i="44" s="1"/>
  <c r="M714" i="44"/>
  <c r="K714" i="44"/>
  <c r="L714" i="44" s="1"/>
  <c r="M713" i="44"/>
  <c r="K713" i="44"/>
  <c r="L713" i="44" s="1"/>
  <c r="M712" i="44"/>
  <c r="K712" i="44"/>
  <c r="L712" i="44" s="1"/>
  <c r="M711" i="44"/>
  <c r="K711" i="44"/>
  <c r="L711" i="44" s="1"/>
  <c r="M710" i="44"/>
  <c r="K710" i="44"/>
  <c r="L710" i="44" s="1"/>
  <c r="M709" i="44"/>
  <c r="K709" i="44"/>
  <c r="L709" i="44" s="1"/>
  <c r="M708" i="44"/>
  <c r="K708" i="44"/>
  <c r="L708" i="44" s="1"/>
  <c r="M707" i="44"/>
  <c r="K707" i="44"/>
  <c r="L707" i="44" s="1"/>
  <c r="M706" i="44"/>
  <c r="K706" i="44"/>
  <c r="L706" i="44" s="1"/>
  <c r="M705" i="44"/>
  <c r="K705" i="44"/>
  <c r="L705" i="44" s="1"/>
  <c r="M704" i="44"/>
  <c r="K704" i="44"/>
  <c r="L704" i="44" s="1"/>
  <c r="M703" i="44"/>
  <c r="K703" i="44"/>
  <c r="L703" i="44" s="1"/>
  <c r="M702" i="44"/>
  <c r="K702" i="44"/>
  <c r="L702" i="44" s="1"/>
  <c r="M701" i="44"/>
  <c r="K701" i="44"/>
  <c r="L701" i="44" s="1"/>
  <c r="M700" i="44"/>
  <c r="K700" i="44"/>
  <c r="L700" i="44" s="1"/>
  <c r="M699" i="44"/>
  <c r="K699" i="44"/>
  <c r="L699" i="44" s="1"/>
  <c r="M698" i="44"/>
  <c r="K698" i="44"/>
  <c r="L698" i="44" s="1"/>
  <c r="M697" i="44"/>
  <c r="K697" i="44"/>
  <c r="L697" i="44" s="1"/>
  <c r="M696" i="44"/>
  <c r="K696" i="44"/>
  <c r="L696" i="44" s="1"/>
  <c r="M695" i="44"/>
  <c r="K695" i="44"/>
  <c r="L695" i="44" s="1"/>
  <c r="M694" i="44"/>
  <c r="K694" i="44"/>
  <c r="L694" i="44" s="1"/>
  <c r="M693" i="44"/>
  <c r="K693" i="44"/>
  <c r="L693" i="44" s="1"/>
  <c r="M692" i="44"/>
  <c r="K692" i="44"/>
  <c r="L692" i="44" s="1"/>
  <c r="M691" i="44"/>
  <c r="K691" i="44"/>
  <c r="L691" i="44" s="1"/>
  <c r="M690" i="44"/>
  <c r="K690" i="44"/>
  <c r="L690" i="44" s="1"/>
  <c r="M689" i="44"/>
  <c r="K689" i="44"/>
  <c r="L689" i="44" s="1"/>
  <c r="M688" i="44"/>
  <c r="K688" i="44"/>
  <c r="L688" i="44" s="1"/>
  <c r="M687" i="44"/>
  <c r="K687" i="44"/>
  <c r="L687" i="44" s="1"/>
  <c r="M686" i="44"/>
  <c r="K686" i="44"/>
  <c r="L686" i="44" s="1"/>
  <c r="M685" i="44"/>
  <c r="K685" i="44"/>
  <c r="L685" i="44" s="1"/>
  <c r="M684" i="44"/>
  <c r="K684" i="44"/>
  <c r="L684" i="44" s="1"/>
  <c r="M683" i="44"/>
  <c r="K683" i="44"/>
  <c r="L683" i="44" s="1"/>
  <c r="M682" i="44"/>
  <c r="K682" i="44"/>
  <c r="L682" i="44" s="1"/>
  <c r="M681" i="44"/>
  <c r="K681" i="44"/>
  <c r="L681" i="44" s="1"/>
  <c r="M680" i="44"/>
  <c r="K680" i="44"/>
  <c r="L680" i="44" s="1"/>
  <c r="M679" i="44"/>
  <c r="K679" i="44"/>
  <c r="L679" i="44" s="1"/>
  <c r="M678" i="44"/>
  <c r="K678" i="44"/>
  <c r="L678" i="44" s="1"/>
  <c r="M677" i="44"/>
  <c r="K677" i="44"/>
  <c r="L677" i="44" s="1"/>
  <c r="M676" i="44"/>
  <c r="K676" i="44"/>
  <c r="L676" i="44" s="1"/>
  <c r="M675" i="44"/>
  <c r="K675" i="44"/>
  <c r="L675" i="44" s="1"/>
  <c r="M674" i="44"/>
  <c r="K674" i="44"/>
  <c r="L674" i="44" s="1"/>
  <c r="M673" i="44"/>
  <c r="K673" i="44"/>
  <c r="L673" i="44" s="1"/>
  <c r="M672" i="44"/>
  <c r="K672" i="44"/>
  <c r="L672" i="44" s="1"/>
  <c r="M671" i="44"/>
  <c r="K671" i="44"/>
  <c r="L671" i="44" s="1"/>
  <c r="M670" i="44"/>
  <c r="K670" i="44"/>
  <c r="L670" i="44" s="1"/>
  <c r="M669" i="44"/>
  <c r="K669" i="44"/>
  <c r="L669" i="44" s="1"/>
  <c r="M668" i="44"/>
  <c r="K668" i="44"/>
  <c r="L668" i="44" s="1"/>
  <c r="M667" i="44"/>
  <c r="K667" i="44"/>
  <c r="L667" i="44" s="1"/>
  <c r="M666" i="44"/>
  <c r="K666" i="44"/>
  <c r="L666" i="44" s="1"/>
  <c r="M665" i="44"/>
  <c r="K665" i="44"/>
  <c r="L665" i="44" s="1"/>
  <c r="M664" i="44"/>
  <c r="K664" i="44"/>
  <c r="L664" i="44" s="1"/>
  <c r="M663" i="44"/>
  <c r="K663" i="44"/>
  <c r="L663" i="44" s="1"/>
  <c r="M662" i="44"/>
  <c r="K662" i="44"/>
  <c r="L662" i="44" s="1"/>
  <c r="M661" i="44"/>
  <c r="K661" i="44"/>
  <c r="L661" i="44" s="1"/>
  <c r="M660" i="44"/>
  <c r="K660" i="44"/>
  <c r="L660" i="44" s="1"/>
  <c r="M659" i="44"/>
  <c r="K659" i="44"/>
  <c r="L659" i="44" s="1"/>
  <c r="M658" i="44"/>
  <c r="K658" i="44"/>
  <c r="L658" i="44" s="1"/>
  <c r="M657" i="44"/>
  <c r="K657" i="44"/>
  <c r="L657" i="44" s="1"/>
  <c r="M656" i="44"/>
  <c r="K656" i="44"/>
  <c r="L656" i="44" s="1"/>
  <c r="M655" i="44"/>
  <c r="K655" i="44"/>
  <c r="L655" i="44" s="1"/>
  <c r="M654" i="44"/>
  <c r="K654" i="44"/>
  <c r="L654" i="44" s="1"/>
  <c r="M653" i="44"/>
  <c r="K653" i="44"/>
  <c r="L653" i="44" s="1"/>
  <c r="M652" i="44"/>
  <c r="K652" i="44"/>
  <c r="L652" i="44" s="1"/>
  <c r="M651" i="44"/>
  <c r="K651" i="44"/>
  <c r="L651" i="44" s="1"/>
  <c r="M650" i="44"/>
  <c r="K650" i="44"/>
  <c r="L650" i="44" s="1"/>
  <c r="M649" i="44"/>
  <c r="K649" i="44"/>
  <c r="L649" i="44" s="1"/>
  <c r="M648" i="44"/>
  <c r="K648" i="44"/>
  <c r="L648" i="44" s="1"/>
  <c r="M647" i="44"/>
  <c r="K647" i="44"/>
  <c r="L647" i="44" s="1"/>
  <c r="M646" i="44"/>
  <c r="K646" i="44"/>
  <c r="L646" i="44" s="1"/>
  <c r="M645" i="44"/>
  <c r="K645" i="44"/>
  <c r="L645" i="44" s="1"/>
  <c r="M644" i="44"/>
  <c r="K644" i="44"/>
  <c r="L644" i="44" s="1"/>
  <c r="M643" i="44"/>
  <c r="K643" i="44"/>
  <c r="L643" i="44" s="1"/>
  <c r="M642" i="44"/>
  <c r="K642" i="44"/>
  <c r="L642" i="44" s="1"/>
  <c r="M641" i="44"/>
  <c r="K641" i="44"/>
  <c r="L641" i="44" s="1"/>
  <c r="M640" i="44"/>
  <c r="K640" i="44"/>
  <c r="L640" i="44" s="1"/>
  <c r="M639" i="44"/>
  <c r="K639" i="44"/>
  <c r="L639" i="44" s="1"/>
  <c r="M638" i="44"/>
  <c r="K638" i="44"/>
  <c r="L638" i="44" s="1"/>
  <c r="M637" i="44"/>
  <c r="K637" i="44"/>
  <c r="L637" i="44" s="1"/>
  <c r="M636" i="44"/>
  <c r="K636" i="44"/>
  <c r="L636" i="44" s="1"/>
  <c r="M635" i="44"/>
  <c r="K635" i="44"/>
  <c r="L635" i="44" s="1"/>
  <c r="M634" i="44"/>
  <c r="K634" i="44"/>
  <c r="L634" i="44" s="1"/>
  <c r="M633" i="44"/>
  <c r="K633" i="44"/>
  <c r="L633" i="44" s="1"/>
  <c r="M632" i="44"/>
  <c r="K632" i="44"/>
  <c r="L632" i="44" s="1"/>
  <c r="M631" i="44"/>
  <c r="K631" i="44"/>
  <c r="L631" i="44" s="1"/>
  <c r="M630" i="44"/>
  <c r="K630" i="44"/>
  <c r="L630" i="44" s="1"/>
  <c r="M629" i="44"/>
  <c r="K629" i="44"/>
  <c r="L629" i="44" s="1"/>
  <c r="M628" i="44"/>
  <c r="K628" i="44"/>
  <c r="L628" i="44" s="1"/>
  <c r="M627" i="44"/>
  <c r="K627" i="44"/>
  <c r="L627" i="44" s="1"/>
  <c r="M626" i="44"/>
  <c r="K626" i="44"/>
  <c r="L626" i="44" s="1"/>
  <c r="M625" i="44"/>
  <c r="K625" i="44"/>
  <c r="L625" i="44" s="1"/>
  <c r="M624" i="44"/>
  <c r="K624" i="44"/>
  <c r="L624" i="44" s="1"/>
  <c r="M623" i="44"/>
  <c r="K623" i="44"/>
  <c r="L623" i="44" s="1"/>
  <c r="M622" i="44"/>
  <c r="K622" i="44"/>
  <c r="L622" i="44" s="1"/>
  <c r="M621" i="44"/>
  <c r="K621" i="44"/>
  <c r="L621" i="44" s="1"/>
  <c r="M620" i="44"/>
  <c r="K620" i="44"/>
  <c r="L620" i="44" s="1"/>
  <c r="M619" i="44"/>
  <c r="K619" i="44"/>
  <c r="L619" i="44" s="1"/>
  <c r="M618" i="44"/>
  <c r="K618" i="44"/>
  <c r="L618" i="44" s="1"/>
  <c r="M617" i="44"/>
  <c r="K617" i="44"/>
  <c r="L617" i="44" s="1"/>
  <c r="M616" i="44"/>
  <c r="K616" i="44"/>
  <c r="L616" i="44" s="1"/>
  <c r="M615" i="44"/>
  <c r="K615" i="44"/>
  <c r="L615" i="44" s="1"/>
  <c r="M614" i="44"/>
  <c r="K614" i="44"/>
  <c r="L614" i="44" s="1"/>
  <c r="M613" i="44"/>
  <c r="K613" i="44"/>
  <c r="L613" i="44" s="1"/>
  <c r="M612" i="44"/>
  <c r="K612" i="44"/>
  <c r="L612" i="44" s="1"/>
  <c r="M611" i="44"/>
  <c r="K611" i="44"/>
  <c r="L611" i="44" s="1"/>
  <c r="M610" i="44"/>
  <c r="K610" i="44"/>
  <c r="L610" i="44" s="1"/>
  <c r="M609" i="44"/>
  <c r="K609" i="44"/>
  <c r="L609" i="44" s="1"/>
  <c r="M608" i="44"/>
  <c r="K608" i="44"/>
  <c r="L608" i="44" s="1"/>
  <c r="M607" i="44"/>
  <c r="K607" i="44"/>
  <c r="L607" i="44" s="1"/>
  <c r="M606" i="44"/>
  <c r="K606" i="44"/>
  <c r="L606" i="44" s="1"/>
  <c r="M605" i="44"/>
  <c r="K605" i="44"/>
  <c r="L605" i="44" s="1"/>
  <c r="M604" i="44"/>
  <c r="K604" i="44"/>
  <c r="L604" i="44" s="1"/>
  <c r="M603" i="44"/>
  <c r="K603" i="44"/>
  <c r="L603" i="44" s="1"/>
  <c r="M602" i="44"/>
  <c r="K602" i="44"/>
  <c r="L602" i="44" s="1"/>
  <c r="M601" i="44"/>
  <c r="K601" i="44"/>
  <c r="L601" i="44" s="1"/>
  <c r="M600" i="44"/>
  <c r="K600" i="44"/>
  <c r="L600" i="44" s="1"/>
  <c r="M599" i="44"/>
  <c r="K599" i="44"/>
  <c r="L599" i="44" s="1"/>
  <c r="M598" i="44"/>
  <c r="K598" i="44"/>
  <c r="L598" i="44" s="1"/>
  <c r="M597" i="44"/>
  <c r="K597" i="44"/>
  <c r="L597" i="44" s="1"/>
  <c r="M596" i="44"/>
  <c r="K596" i="44"/>
  <c r="L596" i="44" s="1"/>
  <c r="M595" i="44"/>
  <c r="K595" i="44"/>
  <c r="L595" i="44" s="1"/>
  <c r="M594" i="44"/>
  <c r="K594" i="44"/>
  <c r="L594" i="44" s="1"/>
  <c r="M593" i="44"/>
  <c r="K593" i="44"/>
  <c r="L593" i="44" s="1"/>
  <c r="M592" i="44"/>
  <c r="K592" i="44"/>
  <c r="L592" i="44" s="1"/>
  <c r="M591" i="44"/>
  <c r="K591" i="44"/>
  <c r="L591" i="44" s="1"/>
  <c r="M590" i="44"/>
  <c r="K590" i="44"/>
  <c r="L590" i="44" s="1"/>
  <c r="M589" i="44"/>
  <c r="K589" i="44"/>
  <c r="L589" i="44" s="1"/>
  <c r="M588" i="44"/>
  <c r="K588" i="44"/>
  <c r="L588" i="44" s="1"/>
  <c r="M587" i="44"/>
  <c r="K587" i="44"/>
  <c r="L587" i="44" s="1"/>
  <c r="M586" i="44"/>
  <c r="K586" i="44"/>
  <c r="L586" i="44" s="1"/>
  <c r="M585" i="44"/>
  <c r="K585" i="44"/>
  <c r="L585" i="44" s="1"/>
  <c r="M584" i="44"/>
  <c r="K584" i="44"/>
  <c r="L584" i="44" s="1"/>
  <c r="M583" i="44"/>
  <c r="K583" i="44"/>
  <c r="L583" i="44" s="1"/>
  <c r="M582" i="44"/>
  <c r="K582" i="44"/>
  <c r="L582" i="44" s="1"/>
  <c r="M581" i="44"/>
  <c r="K581" i="44"/>
  <c r="L581" i="44" s="1"/>
  <c r="M580" i="44"/>
  <c r="K580" i="44"/>
  <c r="L580" i="44" s="1"/>
  <c r="M579" i="44"/>
  <c r="K579" i="44"/>
  <c r="L579" i="44" s="1"/>
  <c r="M578" i="44"/>
  <c r="K578" i="44"/>
  <c r="L578" i="44" s="1"/>
  <c r="M577" i="44"/>
  <c r="K577" i="44"/>
  <c r="L577" i="44" s="1"/>
  <c r="M576" i="44"/>
  <c r="K576" i="44"/>
  <c r="L576" i="44" s="1"/>
  <c r="M575" i="44"/>
  <c r="K575" i="44"/>
  <c r="L575" i="44" s="1"/>
  <c r="M574" i="44"/>
  <c r="K574" i="44"/>
  <c r="L574" i="44" s="1"/>
  <c r="M573" i="44"/>
  <c r="K573" i="44"/>
  <c r="L573" i="44" s="1"/>
  <c r="M572" i="44"/>
  <c r="K572" i="44"/>
  <c r="L572" i="44" s="1"/>
  <c r="M571" i="44"/>
  <c r="K571" i="44"/>
  <c r="L571" i="44" s="1"/>
  <c r="M570" i="44"/>
  <c r="K570" i="44"/>
  <c r="L570" i="44" s="1"/>
  <c r="M569" i="44"/>
  <c r="K569" i="44"/>
  <c r="L569" i="44" s="1"/>
  <c r="M568" i="44"/>
  <c r="K568" i="44"/>
  <c r="L568" i="44" s="1"/>
  <c r="M567" i="44"/>
  <c r="K567" i="44"/>
  <c r="L567" i="44" s="1"/>
  <c r="M566" i="44"/>
  <c r="K566" i="44"/>
  <c r="L566" i="44" s="1"/>
  <c r="M565" i="44"/>
  <c r="K565" i="44"/>
  <c r="L565" i="44" s="1"/>
  <c r="M564" i="44"/>
  <c r="K564" i="44"/>
  <c r="L564" i="44" s="1"/>
  <c r="M563" i="44"/>
  <c r="K563" i="44"/>
  <c r="L563" i="44" s="1"/>
  <c r="M562" i="44"/>
  <c r="K562" i="44"/>
  <c r="L562" i="44" s="1"/>
  <c r="M561" i="44"/>
  <c r="K561" i="44"/>
  <c r="L561" i="44" s="1"/>
  <c r="M560" i="44"/>
  <c r="K560" i="44"/>
  <c r="L560" i="44" s="1"/>
  <c r="M559" i="44"/>
  <c r="K559" i="44"/>
  <c r="L559" i="44" s="1"/>
  <c r="M558" i="44"/>
  <c r="K558" i="44"/>
  <c r="L558" i="44" s="1"/>
  <c r="M557" i="44"/>
  <c r="K557" i="44"/>
  <c r="L557" i="44" s="1"/>
  <c r="M556" i="44"/>
  <c r="K556" i="44"/>
  <c r="L556" i="44" s="1"/>
  <c r="M555" i="44"/>
  <c r="K555" i="44"/>
  <c r="L555" i="44" s="1"/>
  <c r="M554" i="44"/>
  <c r="K554" i="44"/>
  <c r="L554" i="44" s="1"/>
  <c r="M553" i="44"/>
  <c r="K553" i="44"/>
  <c r="L553" i="44" s="1"/>
  <c r="M552" i="44"/>
  <c r="K552" i="44"/>
  <c r="L552" i="44" s="1"/>
  <c r="M551" i="44"/>
  <c r="K551" i="44"/>
  <c r="L551" i="44" s="1"/>
  <c r="M550" i="44"/>
  <c r="K550" i="44"/>
  <c r="L550" i="44" s="1"/>
  <c r="M549" i="44"/>
  <c r="K549" i="44"/>
  <c r="L549" i="44" s="1"/>
  <c r="M548" i="44"/>
  <c r="K548" i="44"/>
  <c r="L548" i="44" s="1"/>
  <c r="M547" i="44"/>
  <c r="K547" i="44"/>
  <c r="L547" i="44" s="1"/>
  <c r="M546" i="44"/>
  <c r="K546" i="44"/>
  <c r="L546" i="44" s="1"/>
  <c r="M545" i="44"/>
  <c r="K545" i="44"/>
  <c r="L545" i="44" s="1"/>
  <c r="M544" i="44"/>
  <c r="K544" i="44"/>
  <c r="L544" i="44" s="1"/>
  <c r="M543" i="44"/>
  <c r="K543" i="44"/>
  <c r="L543" i="44" s="1"/>
  <c r="M542" i="44"/>
  <c r="K542" i="44"/>
  <c r="L542" i="44" s="1"/>
  <c r="M541" i="44"/>
  <c r="K541" i="44"/>
  <c r="L541" i="44" s="1"/>
  <c r="M540" i="44"/>
  <c r="K540" i="44"/>
  <c r="L540" i="44" s="1"/>
  <c r="M539" i="44"/>
  <c r="K539" i="44"/>
  <c r="L539" i="44" s="1"/>
  <c r="M538" i="44"/>
  <c r="K538" i="44"/>
  <c r="L538" i="44" s="1"/>
  <c r="M537" i="44"/>
  <c r="K537" i="44"/>
  <c r="L537" i="44" s="1"/>
  <c r="M536" i="44"/>
  <c r="K536" i="44"/>
  <c r="L536" i="44" s="1"/>
  <c r="M535" i="44"/>
  <c r="K535" i="44"/>
  <c r="L535" i="44" s="1"/>
  <c r="M534" i="44"/>
  <c r="K534" i="44"/>
  <c r="L534" i="44" s="1"/>
  <c r="M533" i="44"/>
  <c r="K533" i="44"/>
  <c r="L533" i="44" s="1"/>
  <c r="M532" i="44"/>
  <c r="K532" i="44"/>
  <c r="L532" i="44" s="1"/>
  <c r="M531" i="44"/>
  <c r="K531" i="44"/>
  <c r="L531" i="44" s="1"/>
  <c r="M530" i="44"/>
  <c r="K530" i="44"/>
  <c r="L530" i="44" s="1"/>
  <c r="M529" i="44"/>
  <c r="K529" i="44"/>
  <c r="L529" i="44" s="1"/>
  <c r="M528" i="44"/>
  <c r="K528" i="44"/>
  <c r="L528" i="44" s="1"/>
  <c r="M527" i="44"/>
  <c r="K527" i="44"/>
  <c r="L527" i="44" s="1"/>
  <c r="M526" i="44"/>
  <c r="K526" i="44"/>
  <c r="L526" i="44" s="1"/>
  <c r="M525" i="44"/>
  <c r="K525" i="44"/>
  <c r="L525" i="44" s="1"/>
  <c r="M524" i="44"/>
  <c r="K524" i="44"/>
  <c r="L524" i="44" s="1"/>
  <c r="M523" i="44"/>
  <c r="K523" i="44"/>
  <c r="L523" i="44" s="1"/>
  <c r="M522" i="44"/>
  <c r="K522" i="44"/>
  <c r="L522" i="44" s="1"/>
  <c r="M521" i="44"/>
  <c r="K521" i="44"/>
  <c r="L521" i="44" s="1"/>
  <c r="M520" i="44"/>
  <c r="K520" i="44"/>
  <c r="L520" i="44" s="1"/>
  <c r="M519" i="44"/>
  <c r="K519" i="44"/>
  <c r="L519" i="44" s="1"/>
  <c r="M518" i="44"/>
  <c r="K518" i="44"/>
  <c r="L518" i="44" s="1"/>
  <c r="M517" i="44"/>
  <c r="K517" i="44"/>
  <c r="L517" i="44" s="1"/>
  <c r="M516" i="44"/>
  <c r="K516" i="44"/>
  <c r="L516" i="44" s="1"/>
  <c r="M515" i="44"/>
  <c r="K515" i="44"/>
  <c r="L515" i="44" s="1"/>
  <c r="M514" i="44"/>
  <c r="K514" i="44"/>
  <c r="L514" i="44" s="1"/>
  <c r="M513" i="44"/>
  <c r="K513" i="44"/>
  <c r="L513" i="44" s="1"/>
  <c r="M512" i="44"/>
  <c r="K512" i="44"/>
  <c r="L512" i="44" s="1"/>
  <c r="M511" i="44"/>
  <c r="K511" i="44"/>
  <c r="L511" i="44" s="1"/>
  <c r="M510" i="44"/>
  <c r="K510" i="44"/>
  <c r="L510" i="44" s="1"/>
  <c r="M509" i="44"/>
  <c r="K509" i="44"/>
  <c r="L509" i="44" s="1"/>
  <c r="M508" i="44"/>
  <c r="K508" i="44"/>
  <c r="L508" i="44" s="1"/>
  <c r="M507" i="44"/>
  <c r="K507" i="44"/>
  <c r="L507" i="44" s="1"/>
  <c r="M506" i="44"/>
  <c r="K506" i="44"/>
  <c r="L506" i="44" s="1"/>
  <c r="M505" i="44"/>
  <c r="K505" i="44"/>
  <c r="L505" i="44" s="1"/>
  <c r="M504" i="44"/>
  <c r="K504" i="44"/>
  <c r="L504" i="44" s="1"/>
  <c r="M503" i="44"/>
  <c r="K503" i="44"/>
  <c r="L503" i="44" s="1"/>
  <c r="M502" i="44"/>
  <c r="K502" i="44"/>
  <c r="L502" i="44" s="1"/>
  <c r="M501" i="44"/>
  <c r="K501" i="44"/>
  <c r="L501" i="44" s="1"/>
  <c r="M500" i="44"/>
  <c r="K500" i="44"/>
  <c r="L500" i="44" s="1"/>
  <c r="M499" i="44"/>
  <c r="K499" i="44"/>
  <c r="L499" i="44" s="1"/>
  <c r="M498" i="44"/>
  <c r="K498" i="44"/>
  <c r="L498" i="44" s="1"/>
  <c r="M497" i="44"/>
  <c r="K497" i="44"/>
  <c r="L497" i="44" s="1"/>
  <c r="M496" i="44"/>
  <c r="K496" i="44"/>
  <c r="L496" i="44" s="1"/>
  <c r="M495" i="44"/>
  <c r="K495" i="44"/>
  <c r="L495" i="44" s="1"/>
  <c r="M494" i="44"/>
  <c r="K494" i="44"/>
  <c r="L494" i="44" s="1"/>
  <c r="M493" i="44"/>
  <c r="K493" i="44"/>
  <c r="L493" i="44" s="1"/>
  <c r="M492" i="44"/>
  <c r="K492" i="44"/>
  <c r="L492" i="44" s="1"/>
  <c r="M491" i="44"/>
  <c r="K491" i="44"/>
  <c r="L491" i="44" s="1"/>
  <c r="M490" i="44"/>
  <c r="K490" i="44"/>
  <c r="L490" i="44" s="1"/>
  <c r="M489" i="44"/>
  <c r="K489" i="44"/>
  <c r="L489" i="44" s="1"/>
  <c r="M488" i="44"/>
  <c r="K488" i="44"/>
  <c r="L488" i="44" s="1"/>
  <c r="M487" i="44"/>
  <c r="K487" i="44"/>
  <c r="L487" i="44" s="1"/>
  <c r="M486" i="44"/>
  <c r="K486" i="44"/>
  <c r="L486" i="44" s="1"/>
  <c r="M485" i="44"/>
  <c r="K485" i="44"/>
  <c r="L485" i="44" s="1"/>
  <c r="M484" i="44"/>
  <c r="K484" i="44"/>
  <c r="L484" i="44" s="1"/>
  <c r="M483" i="44"/>
  <c r="K483" i="44"/>
  <c r="L483" i="44" s="1"/>
  <c r="M482" i="44"/>
  <c r="K482" i="44"/>
  <c r="L482" i="44" s="1"/>
  <c r="M481" i="44"/>
  <c r="K481" i="44"/>
  <c r="L481" i="44" s="1"/>
  <c r="M480" i="44"/>
  <c r="K480" i="44"/>
  <c r="L480" i="44" s="1"/>
  <c r="M479" i="44"/>
  <c r="K479" i="44"/>
  <c r="L479" i="44" s="1"/>
  <c r="M478" i="44"/>
  <c r="K478" i="44"/>
  <c r="L478" i="44" s="1"/>
  <c r="M477" i="44"/>
  <c r="K477" i="44"/>
  <c r="L477" i="44" s="1"/>
  <c r="M476" i="44"/>
  <c r="K476" i="44"/>
  <c r="L476" i="44" s="1"/>
  <c r="M474" i="44"/>
  <c r="K474" i="44"/>
  <c r="L474" i="44" s="1"/>
  <c r="M473" i="44"/>
  <c r="K473" i="44"/>
  <c r="L473" i="44" s="1"/>
  <c r="M472" i="44"/>
  <c r="K472" i="44"/>
  <c r="L472" i="44" s="1"/>
  <c r="M471" i="44"/>
  <c r="K471" i="44"/>
  <c r="L471" i="44" s="1"/>
  <c r="M470" i="44"/>
  <c r="K470" i="44"/>
  <c r="L470" i="44" s="1"/>
  <c r="M469" i="44"/>
  <c r="K469" i="44"/>
  <c r="L469" i="44" s="1"/>
  <c r="M468" i="44"/>
  <c r="K468" i="44"/>
  <c r="L468" i="44" s="1"/>
  <c r="M467" i="44"/>
  <c r="K467" i="44"/>
  <c r="L467" i="44" s="1"/>
  <c r="M466" i="44"/>
  <c r="K466" i="44"/>
  <c r="L466" i="44" s="1"/>
  <c r="M465" i="44"/>
  <c r="K465" i="44"/>
  <c r="L465" i="44" s="1"/>
  <c r="M464" i="44"/>
  <c r="K464" i="44"/>
  <c r="L464" i="44" s="1"/>
  <c r="M463" i="44"/>
  <c r="K463" i="44"/>
  <c r="L463" i="44" s="1"/>
  <c r="M462" i="44"/>
  <c r="K462" i="44"/>
  <c r="L462" i="44" s="1"/>
  <c r="M461" i="44"/>
  <c r="K461" i="44"/>
  <c r="L461" i="44" s="1"/>
  <c r="M460" i="44"/>
  <c r="K460" i="44"/>
  <c r="L460" i="44" s="1"/>
  <c r="M459" i="44"/>
  <c r="K459" i="44"/>
  <c r="L459" i="44" s="1"/>
  <c r="M458" i="44"/>
  <c r="K458" i="44"/>
  <c r="L458" i="44" s="1"/>
  <c r="M457" i="44"/>
  <c r="K457" i="44"/>
  <c r="L457" i="44" s="1"/>
  <c r="M456" i="44"/>
  <c r="K456" i="44"/>
  <c r="L456" i="44" s="1"/>
  <c r="M455" i="44"/>
  <c r="K455" i="44"/>
  <c r="L455" i="44" s="1"/>
  <c r="M454" i="44"/>
  <c r="K454" i="44"/>
  <c r="L454" i="44" s="1"/>
  <c r="M453" i="44"/>
  <c r="K453" i="44"/>
  <c r="L453" i="44" s="1"/>
  <c r="M452" i="44"/>
  <c r="K452" i="44"/>
  <c r="L452" i="44" s="1"/>
  <c r="M451" i="44"/>
  <c r="K451" i="44"/>
  <c r="L451" i="44" s="1"/>
  <c r="M450" i="44"/>
  <c r="K450" i="44"/>
  <c r="L450" i="44" s="1"/>
  <c r="M449" i="44"/>
  <c r="K449" i="44"/>
  <c r="L449" i="44" s="1"/>
  <c r="M448" i="44"/>
  <c r="K448" i="44"/>
  <c r="L448" i="44" s="1"/>
  <c r="M447" i="44"/>
  <c r="K447" i="44"/>
  <c r="L447" i="44" s="1"/>
  <c r="M446" i="44"/>
  <c r="K446" i="44"/>
  <c r="L446" i="44" s="1"/>
  <c r="M445" i="44"/>
  <c r="K445" i="44"/>
  <c r="L445" i="44" s="1"/>
  <c r="M444" i="44"/>
  <c r="K444" i="44"/>
  <c r="L444" i="44" s="1"/>
  <c r="M443" i="44"/>
  <c r="K443" i="44"/>
  <c r="L443" i="44" s="1"/>
  <c r="M442" i="44"/>
  <c r="K442" i="44"/>
  <c r="L442" i="44" s="1"/>
  <c r="M441" i="44"/>
  <c r="K441" i="44"/>
  <c r="L441" i="44" s="1"/>
  <c r="M440" i="44"/>
  <c r="K440" i="44"/>
  <c r="L440" i="44" s="1"/>
  <c r="M439" i="44"/>
  <c r="K439" i="44"/>
  <c r="L439" i="44" s="1"/>
  <c r="M438" i="44"/>
  <c r="K438" i="44"/>
  <c r="L438" i="44" s="1"/>
  <c r="M437" i="44"/>
  <c r="K437" i="44"/>
  <c r="L437" i="44" s="1"/>
  <c r="M436" i="44"/>
  <c r="K436" i="44"/>
  <c r="L436" i="44" s="1"/>
  <c r="M435" i="44"/>
  <c r="K435" i="44"/>
  <c r="L435" i="44" s="1"/>
  <c r="M434" i="44"/>
  <c r="K434" i="44"/>
  <c r="L434" i="44" s="1"/>
  <c r="M433" i="44"/>
  <c r="K433" i="44"/>
  <c r="L433" i="44" s="1"/>
  <c r="M432" i="44"/>
  <c r="K432" i="44"/>
  <c r="L432" i="44" s="1"/>
  <c r="M431" i="44"/>
  <c r="K431" i="44"/>
  <c r="L431" i="44" s="1"/>
  <c r="M430" i="44"/>
  <c r="K430" i="44"/>
  <c r="L430" i="44" s="1"/>
  <c r="M429" i="44"/>
  <c r="K429" i="44"/>
  <c r="L429" i="44" s="1"/>
  <c r="M428" i="44"/>
  <c r="K428" i="44"/>
  <c r="L428" i="44" s="1"/>
  <c r="M427" i="44"/>
  <c r="K427" i="44"/>
  <c r="L427" i="44" s="1"/>
  <c r="M426" i="44"/>
  <c r="K426" i="44"/>
  <c r="L426" i="44" s="1"/>
  <c r="M425" i="44"/>
  <c r="K425" i="44"/>
  <c r="L425" i="44" s="1"/>
  <c r="M424" i="44"/>
  <c r="K424" i="44"/>
  <c r="L424" i="44" s="1"/>
  <c r="M423" i="44"/>
  <c r="K423" i="44"/>
  <c r="L423" i="44" s="1"/>
  <c r="M422" i="44"/>
  <c r="K422" i="44"/>
  <c r="L422" i="44" s="1"/>
  <c r="M421" i="44"/>
  <c r="K421" i="44"/>
  <c r="L421" i="44" s="1"/>
  <c r="M420" i="44"/>
  <c r="K420" i="44"/>
  <c r="L420" i="44" s="1"/>
  <c r="M419" i="44"/>
  <c r="K419" i="44"/>
  <c r="L419" i="44" s="1"/>
  <c r="M418" i="44"/>
  <c r="K418" i="44"/>
  <c r="L418" i="44" s="1"/>
  <c r="M417" i="44"/>
  <c r="K417" i="44"/>
  <c r="L417" i="44" s="1"/>
  <c r="M416" i="44"/>
  <c r="K416" i="44"/>
  <c r="L416" i="44" s="1"/>
  <c r="M415" i="44"/>
  <c r="K415" i="44"/>
  <c r="L415" i="44" s="1"/>
  <c r="M414" i="44"/>
  <c r="K414" i="44"/>
  <c r="L414" i="44" s="1"/>
  <c r="M413" i="44"/>
  <c r="K413" i="44"/>
  <c r="L413" i="44" s="1"/>
  <c r="M412" i="44"/>
  <c r="K412" i="44"/>
  <c r="L412" i="44" s="1"/>
  <c r="M411" i="44"/>
  <c r="K411" i="44"/>
  <c r="L411" i="44" s="1"/>
  <c r="M410" i="44"/>
  <c r="K410" i="44"/>
  <c r="L410" i="44" s="1"/>
  <c r="M409" i="44"/>
  <c r="K409" i="44"/>
  <c r="L409" i="44" s="1"/>
  <c r="M408" i="44"/>
  <c r="K408" i="44"/>
  <c r="L408" i="44" s="1"/>
  <c r="M407" i="44"/>
  <c r="K407" i="44"/>
  <c r="L407" i="44" s="1"/>
  <c r="M406" i="44"/>
  <c r="K406" i="44"/>
  <c r="L406" i="44" s="1"/>
  <c r="M405" i="44"/>
  <c r="K405" i="44"/>
  <c r="L405" i="44" s="1"/>
  <c r="M404" i="44"/>
  <c r="K404" i="44"/>
  <c r="L404" i="44" s="1"/>
  <c r="M403" i="44"/>
  <c r="K403" i="44"/>
  <c r="L403" i="44" s="1"/>
  <c r="M402" i="44"/>
  <c r="K402" i="44"/>
  <c r="L402" i="44" s="1"/>
  <c r="M401" i="44"/>
  <c r="K401" i="44"/>
  <c r="L401" i="44" s="1"/>
  <c r="M400" i="44"/>
  <c r="K400" i="44"/>
  <c r="L400" i="44" s="1"/>
  <c r="M399" i="44"/>
  <c r="K399" i="44"/>
  <c r="L399" i="44" s="1"/>
  <c r="M398" i="44"/>
  <c r="K398" i="44"/>
  <c r="L398" i="44" s="1"/>
  <c r="M397" i="44"/>
  <c r="K397" i="44"/>
  <c r="L397" i="44" s="1"/>
  <c r="M396" i="44"/>
  <c r="K396" i="44"/>
  <c r="L396" i="44" s="1"/>
  <c r="M395" i="44"/>
  <c r="K395" i="44"/>
  <c r="L395" i="44" s="1"/>
  <c r="M394" i="44"/>
  <c r="K394" i="44"/>
  <c r="L394" i="44" s="1"/>
  <c r="M393" i="44"/>
  <c r="K393" i="44"/>
  <c r="L393" i="44" s="1"/>
  <c r="M392" i="44"/>
  <c r="K392" i="44"/>
  <c r="L392" i="44" s="1"/>
  <c r="M391" i="44"/>
  <c r="K391" i="44"/>
  <c r="L391" i="44" s="1"/>
  <c r="M390" i="44"/>
  <c r="K390" i="44"/>
  <c r="L390" i="44" s="1"/>
  <c r="M389" i="44"/>
  <c r="K389" i="44"/>
  <c r="L389" i="44" s="1"/>
  <c r="M388" i="44"/>
  <c r="K388" i="44"/>
  <c r="L388" i="44" s="1"/>
  <c r="M387" i="44"/>
  <c r="K387" i="44"/>
  <c r="L387" i="44" s="1"/>
  <c r="M386" i="44"/>
  <c r="K386" i="44"/>
  <c r="L386" i="44" s="1"/>
  <c r="M385" i="44"/>
  <c r="K385" i="44"/>
  <c r="L385" i="44" s="1"/>
  <c r="M384" i="44"/>
  <c r="K384" i="44"/>
  <c r="L384" i="44" s="1"/>
  <c r="M383" i="44"/>
  <c r="K383" i="44"/>
  <c r="L383" i="44" s="1"/>
  <c r="M382" i="44"/>
  <c r="K382" i="44"/>
  <c r="L382" i="44" s="1"/>
  <c r="M381" i="44"/>
  <c r="K381" i="44"/>
  <c r="L381" i="44" s="1"/>
  <c r="M380" i="44"/>
  <c r="K380" i="44"/>
  <c r="L380" i="44" s="1"/>
  <c r="M379" i="44"/>
  <c r="K379" i="44"/>
  <c r="L379" i="44" s="1"/>
  <c r="M378" i="44"/>
  <c r="K378" i="44"/>
  <c r="L378" i="44" s="1"/>
  <c r="M377" i="44"/>
  <c r="K377" i="44"/>
  <c r="L377" i="44" s="1"/>
  <c r="M376" i="44"/>
  <c r="K376" i="44"/>
  <c r="L376" i="44" s="1"/>
  <c r="M375" i="44"/>
  <c r="K375" i="44"/>
  <c r="L375" i="44" s="1"/>
  <c r="M374" i="44"/>
  <c r="K374" i="44"/>
  <c r="L374" i="44" s="1"/>
  <c r="M373" i="44"/>
  <c r="K373" i="44"/>
  <c r="L373" i="44" s="1"/>
  <c r="M372" i="44"/>
  <c r="K372" i="44"/>
  <c r="L372" i="44" s="1"/>
  <c r="M371" i="44"/>
  <c r="K371" i="44"/>
  <c r="L371" i="44" s="1"/>
  <c r="M370" i="44"/>
  <c r="K370" i="44"/>
  <c r="L370" i="44" s="1"/>
  <c r="M369" i="44"/>
  <c r="K369" i="44"/>
  <c r="L369" i="44" s="1"/>
  <c r="M368" i="44"/>
  <c r="K368" i="44"/>
  <c r="L368" i="44" s="1"/>
  <c r="M367" i="44"/>
  <c r="K367" i="44"/>
  <c r="L367" i="44" s="1"/>
  <c r="M366" i="44"/>
  <c r="K366" i="44"/>
  <c r="L366" i="44" s="1"/>
  <c r="M365" i="44"/>
  <c r="K365" i="44"/>
  <c r="L365" i="44" s="1"/>
  <c r="M364" i="44"/>
  <c r="K364" i="44"/>
  <c r="L364" i="44" s="1"/>
  <c r="M363" i="44"/>
  <c r="K363" i="44"/>
  <c r="L363" i="44" s="1"/>
  <c r="M362" i="44"/>
  <c r="K362" i="44"/>
  <c r="L362" i="44" s="1"/>
  <c r="M361" i="44"/>
  <c r="K361" i="44"/>
  <c r="L361" i="44" s="1"/>
  <c r="M360" i="44"/>
  <c r="K360" i="44"/>
  <c r="L360" i="44" s="1"/>
  <c r="M359" i="44"/>
  <c r="K359" i="44"/>
  <c r="L359" i="44" s="1"/>
  <c r="M358" i="44"/>
  <c r="K358" i="44"/>
  <c r="L358" i="44" s="1"/>
  <c r="M357" i="44"/>
  <c r="K357" i="44"/>
  <c r="L357" i="44" s="1"/>
  <c r="M356" i="44"/>
  <c r="K356" i="44"/>
  <c r="L356" i="44" s="1"/>
  <c r="M355" i="44"/>
  <c r="K355" i="44"/>
  <c r="L355" i="44" s="1"/>
  <c r="M354" i="44"/>
  <c r="K354" i="44"/>
  <c r="L354" i="44" s="1"/>
  <c r="M353" i="44"/>
  <c r="K353" i="44"/>
  <c r="L353" i="44" s="1"/>
  <c r="M352" i="44"/>
  <c r="K352" i="44"/>
  <c r="L352" i="44" s="1"/>
  <c r="M351" i="44"/>
  <c r="K351" i="44"/>
  <c r="L351" i="44" s="1"/>
  <c r="M350" i="44"/>
  <c r="K350" i="44"/>
  <c r="L350" i="44" s="1"/>
  <c r="M349" i="44"/>
  <c r="K349" i="44"/>
  <c r="L349" i="44" s="1"/>
  <c r="M348" i="44"/>
  <c r="K348" i="44"/>
  <c r="L348" i="44" s="1"/>
  <c r="M347" i="44"/>
  <c r="K347" i="44"/>
  <c r="L347" i="44" s="1"/>
  <c r="M346" i="44"/>
  <c r="K346" i="44"/>
  <c r="L346" i="44" s="1"/>
  <c r="M345" i="44"/>
  <c r="K345" i="44"/>
  <c r="L345" i="44" s="1"/>
  <c r="M344" i="44"/>
  <c r="K344" i="44"/>
  <c r="L344" i="44" s="1"/>
  <c r="M343" i="44"/>
  <c r="K343" i="44"/>
  <c r="L343" i="44" s="1"/>
  <c r="M342" i="44"/>
  <c r="K342" i="44"/>
  <c r="L342" i="44" s="1"/>
  <c r="M341" i="44"/>
  <c r="K341" i="44"/>
  <c r="L341" i="44" s="1"/>
  <c r="M340" i="44"/>
  <c r="K340" i="44"/>
  <c r="L340" i="44" s="1"/>
  <c r="M339" i="44"/>
  <c r="K339" i="44"/>
  <c r="L339" i="44" s="1"/>
  <c r="M338" i="44"/>
  <c r="K338" i="44"/>
  <c r="L338" i="44" s="1"/>
  <c r="M337" i="44"/>
  <c r="K337" i="44"/>
  <c r="L337" i="44" s="1"/>
  <c r="M336" i="44"/>
  <c r="K336" i="44"/>
  <c r="L336" i="44" s="1"/>
  <c r="M335" i="44"/>
  <c r="K335" i="44"/>
  <c r="L335" i="44" s="1"/>
  <c r="M334" i="44"/>
  <c r="K334" i="44"/>
  <c r="L334" i="44" s="1"/>
  <c r="M333" i="44"/>
  <c r="K333" i="44"/>
  <c r="L333" i="44" s="1"/>
  <c r="M332" i="44"/>
  <c r="K332" i="44"/>
  <c r="L332" i="44" s="1"/>
  <c r="M331" i="44"/>
  <c r="K331" i="44"/>
  <c r="L331" i="44" s="1"/>
  <c r="M330" i="44"/>
  <c r="K330" i="44"/>
  <c r="L330" i="44" s="1"/>
  <c r="M329" i="44"/>
  <c r="K329" i="44"/>
  <c r="L329" i="44" s="1"/>
  <c r="M328" i="44"/>
  <c r="K328" i="44"/>
  <c r="L328" i="44" s="1"/>
  <c r="M327" i="44"/>
  <c r="K327" i="44"/>
  <c r="L327" i="44" s="1"/>
  <c r="M326" i="44"/>
  <c r="K326" i="44"/>
  <c r="L326" i="44" s="1"/>
  <c r="M325" i="44"/>
  <c r="K325" i="44"/>
  <c r="L325" i="44" s="1"/>
  <c r="M324" i="44"/>
  <c r="K324" i="44"/>
  <c r="L324" i="44" s="1"/>
  <c r="M323" i="44"/>
  <c r="K323" i="44"/>
  <c r="L323" i="44" s="1"/>
  <c r="M322" i="44"/>
  <c r="K322" i="44"/>
  <c r="L322" i="44" s="1"/>
  <c r="M321" i="44"/>
  <c r="K321" i="44"/>
  <c r="L321" i="44" s="1"/>
  <c r="M320" i="44"/>
  <c r="K320" i="44"/>
  <c r="L320" i="44" s="1"/>
  <c r="M319" i="44"/>
  <c r="K319" i="44"/>
  <c r="L319" i="44" s="1"/>
  <c r="M318" i="44"/>
  <c r="K318" i="44"/>
  <c r="L318" i="44" s="1"/>
  <c r="M317" i="44"/>
  <c r="K317" i="44"/>
  <c r="L317" i="44" s="1"/>
  <c r="M316" i="44"/>
  <c r="K316" i="44"/>
  <c r="L316" i="44" s="1"/>
  <c r="M315" i="44"/>
  <c r="K315" i="44"/>
  <c r="L315" i="44" s="1"/>
  <c r="M314" i="44"/>
  <c r="K314" i="44"/>
  <c r="L314" i="44" s="1"/>
  <c r="M313" i="44"/>
  <c r="K313" i="44"/>
  <c r="L313" i="44" s="1"/>
  <c r="M312" i="44"/>
  <c r="K312" i="44"/>
  <c r="L312" i="44" s="1"/>
  <c r="M311" i="44"/>
  <c r="K311" i="44"/>
  <c r="L311" i="44" s="1"/>
  <c r="M310" i="44"/>
  <c r="K310" i="44"/>
  <c r="L310" i="44" s="1"/>
  <c r="M309" i="44"/>
  <c r="K309" i="44"/>
  <c r="L309" i="44" s="1"/>
  <c r="M308" i="44"/>
  <c r="K308" i="44"/>
  <c r="L308" i="44" s="1"/>
  <c r="M307" i="44"/>
  <c r="K307" i="44"/>
  <c r="L307" i="44" s="1"/>
  <c r="M306" i="44"/>
  <c r="K306" i="44"/>
  <c r="L306" i="44" s="1"/>
  <c r="M305" i="44"/>
  <c r="K305" i="44"/>
  <c r="L305" i="44" s="1"/>
  <c r="M304" i="44"/>
  <c r="K304" i="44"/>
  <c r="L304" i="44" s="1"/>
  <c r="M303" i="44"/>
  <c r="K303" i="44"/>
  <c r="L303" i="44" s="1"/>
  <c r="M302" i="44"/>
  <c r="K302" i="44"/>
  <c r="L302" i="44" s="1"/>
  <c r="M301" i="44"/>
  <c r="K301" i="44"/>
  <c r="L301" i="44" s="1"/>
  <c r="M300" i="44"/>
  <c r="K300" i="44"/>
  <c r="L300" i="44" s="1"/>
  <c r="M299" i="44"/>
  <c r="K299" i="44"/>
  <c r="L299" i="44" s="1"/>
  <c r="M298" i="44"/>
  <c r="K298" i="44"/>
  <c r="L298" i="44" s="1"/>
  <c r="M297" i="44"/>
  <c r="K297" i="44"/>
  <c r="L297" i="44" s="1"/>
  <c r="M296" i="44"/>
  <c r="K296" i="44"/>
  <c r="L296" i="44" s="1"/>
  <c r="M295" i="44"/>
  <c r="K295" i="44"/>
  <c r="L295" i="44" s="1"/>
  <c r="M294" i="44"/>
  <c r="K294" i="44"/>
  <c r="L294" i="44" s="1"/>
  <c r="M293" i="44"/>
  <c r="K293" i="44"/>
  <c r="L293" i="44" s="1"/>
  <c r="M292" i="44"/>
  <c r="K292" i="44"/>
  <c r="L292" i="44" s="1"/>
  <c r="M291" i="44"/>
  <c r="K291" i="44"/>
  <c r="L291" i="44" s="1"/>
  <c r="M290" i="44"/>
  <c r="K290" i="44"/>
  <c r="L290" i="44" s="1"/>
  <c r="M289" i="44"/>
  <c r="K289" i="44"/>
  <c r="L289" i="44" s="1"/>
  <c r="M288" i="44"/>
  <c r="K288" i="44"/>
  <c r="L288" i="44" s="1"/>
  <c r="M287" i="44"/>
  <c r="K287" i="44"/>
  <c r="L287" i="44" s="1"/>
  <c r="M286" i="44"/>
  <c r="K286" i="44"/>
  <c r="L286" i="44" s="1"/>
  <c r="M285" i="44"/>
  <c r="K285" i="44"/>
  <c r="L285" i="44" s="1"/>
  <c r="M284" i="44"/>
  <c r="K284" i="44"/>
  <c r="L284" i="44" s="1"/>
  <c r="M283" i="44"/>
  <c r="K283" i="44"/>
  <c r="L283" i="44" s="1"/>
  <c r="M282" i="44"/>
  <c r="K282" i="44"/>
  <c r="L282" i="44" s="1"/>
  <c r="M281" i="44"/>
  <c r="K281" i="44"/>
  <c r="L281" i="44" s="1"/>
  <c r="M280" i="44"/>
  <c r="K280" i="44"/>
  <c r="L280" i="44" s="1"/>
  <c r="M279" i="44"/>
  <c r="K279" i="44"/>
  <c r="L279" i="44" s="1"/>
  <c r="M278" i="44"/>
  <c r="K278" i="44"/>
  <c r="L278" i="44" s="1"/>
  <c r="M277" i="44"/>
  <c r="K277" i="44"/>
  <c r="L277" i="44" s="1"/>
  <c r="M276" i="44"/>
  <c r="K276" i="44"/>
  <c r="L276" i="44" s="1"/>
  <c r="M275" i="44"/>
  <c r="K275" i="44"/>
  <c r="L275" i="44" s="1"/>
  <c r="M274" i="44"/>
  <c r="K274" i="44"/>
  <c r="L274" i="44" s="1"/>
  <c r="M273" i="44"/>
  <c r="K273" i="44"/>
  <c r="L273" i="44" s="1"/>
  <c r="M272" i="44"/>
  <c r="K272" i="44"/>
  <c r="L272" i="44" s="1"/>
  <c r="M271" i="44"/>
  <c r="K271" i="44"/>
  <c r="L271" i="44" s="1"/>
  <c r="M270" i="44"/>
  <c r="K270" i="44"/>
  <c r="L270" i="44" s="1"/>
  <c r="M269" i="44"/>
  <c r="K269" i="44"/>
  <c r="L269" i="44" s="1"/>
  <c r="M268" i="44"/>
  <c r="K268" i="44"/>
  <c r="L268" i="44" s="1"/>
  <c r="M267" i="44"/>
  <c r="K267" i="44"/>
  <c r="L267" i="44" s="1"/>
  <c r="M266" i="44"/>
  <c r="K266" i="44"/>
  <c r="L266" i="44" s="1"/>
  <c r="M265" i="44"/>
  <c r="K265" i="44"/>
  <c r="L265" i="44" s="1"/>
  <c r="M264" i="44"/>
  <c r="K264" i="44"/>
  <c r="L264" i="44" s="1"/>
  <c r="M263" i="44"/>
  <c r="K263" i="44"/>
  <c r="L263" i="44" s="1"/>
  <c r="M262" i="44"/>
  <c r="K262" i="44"/>
  <c r="L262" i="44" s="1"/>
  <c r="M261" i="44"/>
  <c r="K261" i="44"/>
  <c r="L261" i="44" s="1"/>
  <c r="M260" i="44"/>
  <c r="K260" i="44"/>
  <c r="L260" i="44" s="1"/>
  <c r="M259" i="44"/>
  <c r="K259" i="44"/>
  <c r="L259" i="44" s="1"/>
  <c r="M258" i="44"/>
  <c r="K258" i="44"/>
  <c r="L258" i="44" s="1"/>
  <c r="M257" i="44"/>
  <c r="K257" i="44"/>
  <c r="L257" i="44" s="1"/>
  <c r="M256" i="44"/>
  <c r="K256" i="44"/>
  <c r="L256" i="44" s="1"/>
  <c r="M255" i="44"/>
  <c r="K255" i="44"/>
  <c r="L255" i="44" s="1"/>
  <c r="M254" i="44"/>
  <c r="K254" i="44"/>
  <c r="L254" i="44" s="1"/>
  <c r="M253" i="44"/>
  <c r="K253" i="44"/>
  <c r="L253" i="44" s="1"/>
  <c r="M252" i="44"/>
  <c r="K252" i="44"/>
  <c r="L252" i="44" s="1"/>
  <c r="M251" i="44"/>
  <c r="K251" i="44"/>
  <c r="L251" i="44" s="1"/>
  <c r="M250" i="44"/>
  <c r="K250" i="44"/>
  <c r="L250" i="44" s="1"/>
  <c r="M249" i="44"/>
  <c r="K249" i="44"/>
  <c r="L249" i="44" s="1"/>
  <c r="M248" i="44"/>
  <c r="K248" i="44"/>
  <c r="L248" i="44" s="1"/>
  <c r="M247" i="44"/>
  <c r="K247" i="44"/>
  <c r="L247" i="44" s="1"/>
  <c r="M246" i="44"/>
  <c r="K246" i="44"/>
  <c r="L246" i="44" s="1"/>
  <c r="M245" i="44"/>
  <c r="K245" i="44"/>
  <c r="L245" i="44" s="1"/>
  <c r="M244" i="44"/>
  <c r="K244" i="44"/>
  <c r="L244" i="44" s="1"/>
  <c r="M243" i="44"/>
  <c r="K243" i="44"/>
  <c r="L243" i="44" s="1"/>
  <c r="M242" i="44"/>
  <c r="K242" i="44"/>
  <c r="L242" i="44" s="1"/>
  <c r="M241" i="44"/>
  <c r="K241" i="44"/>
  <c r="L241" i="44" s="1"/>
  <c r="M240" i="44"/>
  <c r="K240" i="44"/>
  <c r="L240" i="44" s="1"/>
  <c r="M239" i="44"/>
  <c r="K239" i="44"/>
  <c r="L239" i="44" s="1"/>
  <c r="M238" i="44"/>
  <c r="K238" i="44"/>
  <c r="L238" i="44" s="1"/>
  <c r="M237" i="44"/>
  <c r="K237" i="44"/>
  <c r="L237" i="44" s="1"/>
  <c r="M236" i="44"/>
  <c r="K236" i="44"/>
  <c r="L236" i="44" s="1"/>
  <c r="M235" i="44"/>
  <c r="K235" i="44"/>
  <c r="L235" i="44" s="1"/>
  <c r="M234" i="44"/>
  <c r="K234" i="44"/>
  <c r="L234" i="44" s="1"/>
  <c r="M233" i="44"/>
  <c r="K233" i="44"/>
  <c r="L233" i="44" s="1"/>
  <c r="M232" i="44"/>
  <c r="K232" i="44"/>
  <c r="L232" i="44" s="1"/>
  <c r="M231" i="44"/>
  <c r="K231" i="44"/>
  <c r="L231" i="44" s="1"/>
  <c r="M230" i="44"/>
  <c r="K230" i="44"/>
  <c r="L230" i="44" s="1"/>
  <c r="M229" i="44"/>
  <c r="K229" i="44"/>
  <c r="L229" i="44" s="1"/>
  <c r="M228" i="44"/>
  <c r="K228" i="44"/>
  <c r="L228" i="44" s="1"/>
  <c r="M227" i="44"/>
  <c r="K227" i="44"/>
  <c r="L227" i="44" s="1"/>
  <c r="M226" i="44"/>
  <c r="K226" i="44"/>
  <c r="L226" i="44" s="1"/>
  <c r="M225" i="44"/>
  <c r="K225" i="44"/>
  <c r="L225" i="44" s="1"/>
  <c r="M224" i="44"/>
  <c r="K224" i="44"/>
  <c r="L224" i="44" s="1"/>
  <c r="M223" i="44"/>
  <c r="K223" i="44"/>
  <c r="L223" i="44" s="1"/>
  <c r="M222" i="44"/>
  <c r="K222" i="44"/>
  <c r="L222" i="44" s="1"/>
  <c r="M221" i="44"/>
  <c r="K221" i="44"/>
  <c r="L221" i="44" s="1"/>
  <c r="M220" i="44"/>
  <c r="K220" i="44"/>
  <c r="L220" i="44" s="1"/>
  <c r="M219" i="44"/>
  <c r="K219" i="44"/>
  <c r="L219" i="44" s="1"/>
  <c r="M218" i="44"/>
  <c r="K218" i="44"/>
  <c r="L218" i="44" s="1"/>
  <c r="M217" i="44"/>
  <c r="K217" i="44"/>
  <c r="L217" i="44" s="1"/>
  <c r="M216" i="44"/>
  <c r="K216" i="44"/>
  <c r="L216" i="44" s="1"/>
  <c r="M215" i="44"/>
  <c r="K215" i="44"/>
  <c r="L215" i="44" s="1"/>
  <c r="M214" i="44"/>
  <c r="K214" i="44"/>
  <c r="L214" i="44" s="1"/>
  <c r="M213" i="44"/>
  <c r="K213" i="44"/>
  <c r="L213" i="44" s="1"/>
  <c r="M212" i="44"/>
  <c r="K212" i="44"/>
  <c r="L212" i="44" s="1"/>
  <c r="M211" i="44"/>
  <c r="K211" i="44"/>
  <c r="L211" i="44" s="1"/>
  <c r="M210" i="44"/>
  <c r="K210" i="44"/>
  <c r="L210" i="44" s="1"/>
  <c r="M209" i="44"/>
  <c r="K209" i="44"/>
  <c r="L209" i="44" s="1"/>
  <c r="M208" i="44"/>
  <c r="K208" i="44"/>
  <c r="L208" i="44" s="1"/>
  <c r="M207" i="44"/>
  <c r="K207" i="44"/>
  <c r="L207" i="44" s="1"/>
  <c r="M206" i="44"/>
  <c r="K206" i="44"/>
  <c r="L206" i="44" s="1"/>
  <c r="M205" i="44"/>
  <c r="K205" i="44"/>
  <c r="L205" i="44" s="1"/>
  <c r="M204" i="44"/>
  <c r="K204" i="44"/>
  <c r="L204" i="44" s="1"/>
  <c r="M203" i="44"/>
  <c r="K203" i="44"/>
  <c r="L203" i="44" s="1"/>
  <c r="M202" i="44"/>
  <c r="K202" i="44"/>
  <c r="L202" i="44" s="1"/>
  <c r="M201" i="44"/>
  <c r="K201" i="44"/>
  <c r="L201" i="44" s="1"/>
  <c r="M200" i="44"/>
  <c r="K200" i="44"/>
  <c r="L200" i="44" s="1"/>
  <c r="M199" i="44"/>
  <c r="K199" i="44"/>
  <c r="L199" i="44" s="1"/>
  <c r="M198" i="44"/>
  <c r="K198" i="44"/>
  <c r="L198" i="44" s="1"/>
  <c r="M197" i="44"/>
  <c r="K197" i="44"/>
  <c r="L197" i="44" s="1"/>
  <c r="M196" i="44"/>
  <c r="K196" i="44"/>
  <c r="L196" i="44" s="1"/>
  <c r="M195" i="44"/>
  <c r="K195" i="44"/>
  <c r="L195" i="44" s="1"/>
  <c r="M194" i="44"/>
  <c r="K194" i="44"/>
  <c r="L194" i="44" s="1"/>
  <c r="M193" i="44"/>
  <c r="K193" i="44"/>
  <c r="L193" i="44" s="1"/>
  <c r="M192" i="44"/>
  <c r="K192" i="44"/>
  <c r="L192" i="44" s="1"/>
  <c r="M191" i="44"/>
  <c r="K191" i="44"/>
  <c r="L191" i="44" s="1"/>
  <c r="M190" i="44"/>
  <c r="K190" i="44"/>
  <c r="L190" i="44" s="1"/>
  <c r="M189" i="44"/>
  <c r="K189" i="44"/>
  <c r="L189" i="44" s="1"/>
  <c r="M188" i="44"/>
  <c r="K188" i="44"/>
  <c r="L188" i="44" s="1"/>
  <c r="M187" i="44"/>
  <c r="K187" i="44"/>
  <c r="L187" i="44" s="1"/>
  <c r="M186" i="44"/>
  <c r="K186" i="44"/>
  <c r="L186" i="44" s="1"/>
  <c r="M185" i="44"/>
  <c r="K185" i="44"/>
  <c r="L185" i="44" s="1"/>
  <c r="M184" i="44"/>
  <c r="K184" i="44"/>
  <c r="L184" i="44" s="1"/>
  <c r="M183" i="44"/>
  <c r="K183" i="44"/>
  <c r="L183" i="44" s="1"/>
  <c r="M182" i="44"/>
  <c r="K182" i="44"/>
  <c r="L182" i="44" s="1"/>
  <c r="M181" i="44"/>
  <c r="K181" i="44"/>
  <c r="L181" i="44" s="1"/>
  <c r="M180" i="44"/>
  <c r="K180" i="44"/>
  <c r="L180" i="44" s="1"/>
  <c r="M179" i="44"/>
  <c r="K179" i="44"/>
  <c r="L179" i="44" s="1"/>
  <c r="M178" i="44"/>
  <c r="K178" i="44"/>
  <c r="L178" i="44" s="1"/>
  <c r="M177" i="44"/>
  <c r="K177" i="44"/>
  <c r="L177" i="44" s="1"/>
  <c r="M176" i="44"/>
  <c r="K176" i="44"/>
  <c r="L176" i="44" s="1"/>
  <c r="M175" i="44"/>
  <c r="K175" i="44"/>
  <c r="L175" i="44" s="1"/>
  <c r="M174" i="44"/>
  <c r="K174" i="44"/>
  <c r="L174" i="44" s="1"/>
  <c r="M173" i="44"/>
  <c r="K173" i="44"/>
  <c r="L173" i="44" s="1"/>
  <c r="M172" i="44"/>
  <c r="K172" i="44"/>
  <c r="L172" i="44" s="1"/>
  <c r="M171" i="44"/>
  <c r="K171" i="44"/>
  <c r="L171" i="44" s="1"/>
  <c r="M170" i="44"/>
  <c r="K170" i="44"/>
  <c r="L170" i="44" s="1"/>
  <c r="M169" i="44"/>
  <c r="K169" i="44"/>
  <c r="L169" i="44" s="1"/>
  <c r="M168" i="44"/>
  <c r="K168" i="44"/>
  <c r="L168" i="44" s="1"/>
  <c r="M167" i="44"/>
  <c r="K167" i="44"/>
  <c r="L167" i="44" s="1"/>
  <c r="M166" i="44"/>
  <c r="K166" i="44"/>
  <c r="L166" i="44" s="1"/>
  <c r="M165" i="44"/>
  <c r="K165" i="44"/>
  <c r="L165" i="44" s="1"/>
  <c r="M164" i="44"/>
  <c r="K164" i="44"/>
  <c r="L164" i="44" s="1"/>
  <c r="M163" i="44"/>
  <c r="K163" i="44"/>
  <c r="L163" i="44" s="1"/>
  <c r="M162" i="44"/>
  <c r="K162" i="44"/>
  <c r="L162" i="44" s="1"/>
  <c r="M161" i="44"/>
  <c r="K161" i="44"/>
  <c r="L161" i="44" s="1"/>
  <c r="M160" i="44"/>
  <c r="K160" i="44"/>
  <c r="L160" i="44" s="1"/>
  <c r="M159" i="44"/>
  <c r="K159" i="44"/>
  <c r="L159" i="44" s="1"/>
  <c r="M158" i="44"/>
  <c r="K158" i="44"/>
  <c r="L158" i="44" s="1"/>
  <c r="M157" i="44"/>
  <c r="K157" i="44"/>
  <c r="L157" i="44" s="1"/>
  <c r="M156" i="44"/>
  <c r="K156" i="44"/>
  <c r="L156" i="44" s="1"/>
  <c r="M155" i="44"/>
  <c r="K155" i="44"/>
  <c r="L155" i="44" s="1"/>
  <c r="M154" i="44"/>
  <c r="K154" i="44"/>
  <c r="L154" i="44" s="1"/>
  <c r="M153" i="44"/>
  <c r="K153" i="44"/>
  <c r="L153" i="44" s="1"/>
  <c r="M152" i="44"/>
  <c r="K152" i="44"/>
  <c r="L152" i="44" s="1"/>
  <c r="M151" i="44"/>
  <c r="K151" i="44"/>
  <c r="L151" i="44" s="1"/>
  <c r="M150" i="44"/>
  <c r="K150" i="44"/>
  <c r="L150" i="44" s="1"/>
  <c r="M149" i="44"/>
  <c r="K149" i="44"/>
  <c r="L149" i="44" s="1"/>
  <c r="M148" i="44"/>
  <c r="K148" i="44"/>
  <c r="L148" i="44" s="1"/>
  <c r="M147" i="44"/>
  <c r="K147" i="44"/>
  <c r="L147" i="44" s="1"/>
  <c r="M146" i="44"/>
  <c r="K146" i="44"/>
  <c r="L146" i="44" s="1"/>
  <c r="M145" i="44"/>
  <c r="K145" i="44"/>
  <c r="L145" i="44" s="1"/>
  <c r="M144" i="44"/>
  <c r="K144" i="44"/>
  <c r="L144" i="44" s="1"/>
  <c r="M143" i="44"/>
  <c r="K143" i="44"/>
  <c r="L143" i="44" s="1"/>
  <c r="M142" i="44"/>
  <c r="K142" i="44"/>
  <c r="L142" i="44" s="1"/>
  <c r="M141" i="44"/>
  <c r="K141" i="44"/>
  <c r="L141" i="44" s="1"/>
  <c r="M140" i="44"/>
  <c r="K140" i="44"/>
  <c r="L140" i="44" s="1"/>
  <c r="M139" i="44"/>
  <c r="K139" i="44"/>
  <c r="L139" i="44" s="1"/>
  <c r="M138" i="44"/>
  <c r="K138" i="44"/>
  <c r="L138" i="44" s="1"/>
  <c r="M137" i="44"/>
  <c r="K137" i="44"/>
  <c r="L137" i="44" s="1"/>
  <c r="M136" i="44"/>
  <c r="K136" i="44"/>
  <c r="L136" i="44" s="1"/>
  <c r="M135" i="44"/>
  <c r="K135" i="44"/>
  <c r="L135" i="44" s="1"/>
  <c r="M134" i="44"/>
  <c r="K134" i="44"/>
  <c r="L134" i="44" s="1"/>
  <c r="M133" i="44"/>
  <c r="K133" i="44"/>
  <c r="L133" i="44" s="1"/>
  <c r="M132" i="44"/>
  <c r="K132" i="44"/>
  <c r="L132" i="44" s="1"/>
  <c r="M131" i="44"/>
  <c r="K131" i="44"/>
  <c r="L131" i="44" s="1"/>
  <c r="M130" i="44"/>
  <c r="K130" i="44"/>
  <c r="L130" i="44" s="1"/>
  <c r="M129" i="44"/>
  <c r="K129" i="44"/>
  <c r="L129" i="44" s="1"/>
  <c r="M128" i="44"/>
  <c r="K128" i="44"/>
  <c r="L128" i="44" s="1"/>
  <c r="M127" i="44"/>
  <c r="K127" i="44"/>
  <c r="L127" i="44" s="1"/>
  <c r="M126" i="44"/>
  <c r="K126" i="44"/>
  <c r="L126" i="44" s="1"/>
  <c r="M125" i="44"/>
  <c r="K125" i="44"/>
  <c r="L125" i="44" s="1"/>
  <c r="M124" i="44"/>
  <c r="K124" i="44"/>
  <c r="L124" i="44" s="1"/>
  <c r="M123" i="44"/>
  <c r="K123" i="44"/>
  <c r="L123" i="44" s="1"/>
  <c r="M122" i="44"/>
  <c r="K122" i="44"/>
  <c r="L122" i="44" s="1"/>
  <c r="M121" i="44"/>
  <c r="K121" i="44"/>
  <c r="L121" i="44" s="1"/>
  <c r="M120" i="44"/>
  <c r="K120" i="44"/>
  <c r="L120" i="44" s="1"/>
  <c r="M119" i="44"/>
  <c r="K119" i="44"/>
  <c r="L119" i="44" s="1"/>
  <c r="M118" i="44"/>
  <c r="K118" i="44"/>
  <c r="L118" i="44" s="1"/>
  <c r="M117" i="44"/>
  <c r="K117" i="44"/>
  <c r="L117" i="44" s="1"/>
  <c r="M116" i="44"/>
  <c r="K116" i="44"/>
  <c r="L116" i="44" s="1"/>
  <c r="M115" i="44"/>
  <c r="K115" i="44"/>
  <c r="L115" i="44" s="1"/>
  <c r="M114" i="44"/>
  <c r="K114" i="44"/>
  <c r="L114" i="44" s="1"/>
  <c r="M113" i="44"/>
  <c r="K113" i="44"/>
  <c r="L113" i="44" s="1"/>
  <c r="M112" i="44"/>
  <c r="K112" i="44"/>
  <c r="L112" i="44" s="1"/>
  <c r="M111" i="44"/>
  <c r="K111" i="44"/>
  <c r="L111" i="44" s="1"/>
  <c r="M110" i="44"/>
  <c r="K110" i="44"/>
  <c r="L110" i="44" s="1"/>
  <c r="M109" i="44"/>
  <c r="K109" i="44"/>
  <c r="L109" i="44" s="1"/>
  <c r="M108" i="44"/>
  <c r="K108" i="44"/>
  <c r="L108" i="44" s="1"/>
  <c r="M107" i="44"/>
  <c r="K107" i="44"/>
  <c r="L107" i="44" s="1"/>
  <c r="M106" i="44"/>
  <c r="K106" i="44"/>
  <c r="L106" i="44" s="1"/>
  <c r="M105" i="44"/>
  <c r="K105" i="44"/>
  <c r="L105" i="44" s="1"/>
  <c r="M104" i="44"/>
  <c r="K104" i="44"/>
  <c r="L104" i="44" s="1"/>
  <c r="M103" i="44"/>
  <c r="K103" i="44"/>
  <c r="L103" i="44" s="1"/>
  <c r="M102" i="44"/>
  <c r="K102" i="44"/>
  <c r="L102" i="44" s="1"/>
  <c r="M101" i="44"/>
  <c r="K101" i="44"/>
  <c r="L101" i="44" s="1"/>
  <c r="M100" i="44"/>
  <c r="K100" i="44"/>
  <c r="L100" i="44" s="1"/>
  <c r="M99" i="44"/>
  <c r="K99" i="44"/>
  <c r="L99" i="44" s="1"/>
  <c r="M98" i="44"/>
  <c r="K98" i="44"/>
  <c r="L98" i="44" s="1"/>
  <c r="M97" i="44"/>
  <c r="K97" i="44"/>
  <c r="L97" i="44" s="1"/>
  <c r="M96" i="44"/>
  <c r="K96" i="44"/>
  <c r="L96" i="44" s="1"/>
  <c r="M95" i="44"/>
  <c r="K95" i="44"/>
  <c r="L95" i="44" s="1"/>
  <c r="M94" i="44"/>
  <c r="K94" i="44"/>
  <c r="L94" i="44" s="1"/>
  <c r="M93" i="44"/>
  <c r="K93" i="44"/>
  <c r="L93" i="44" s="1"/>
  <c r="M92" i="44"/>
  <c r="K92" i="44"/>
  <c r="L92" i="44" s="1"/>
  <c r="M91" i="44"/>
  <c r="K91" i="44"/>
  <c r="L91" i="44" s="1"/>
  <c r="M90" i="44"/>
  <c r="K90" i="44"/>
  <c r="L90" i="44" s="1"/>
  <c r="M89" i="44"/>
  <c r="K89" i="44"/>
  <c r="L89" i="44" s="1"/>
  <c r="M88" i="44"/>
  <c r="K88" i="44"/>
  <c r="L88" i="44" s="1"/>
  <c r="M87" i="44"/>
  <c r="K87" i="44"/>
  <c r="L87" i="44" s="1"/>
  <c r="M86" i="44"/>
  <c r="K86" i="44"/>
  <c r="L86" i="44" s="1"/>
  <c r="M85" i="44"/>
  <c r="K85" i="44"/>
  <c r="L85" i="44" s="1"/>
  <c r="M84" i="44"/>
  <c r="K84" i="44"/>
  <c r="L84" i="44" s="1"/>
  <c r="M83" i="44"/>
  <c r="K83" i="44"/>
  <c r="L83" i="44" s="1"/>
  <c r="M82" i="44"/>
  <c r="K82" i="44"/>
  <c r="L82" i="44" s="1"/>
  <c r="M81" i="44"/>
  <c r="K81" i="44"/>
  <c r="L81" i="44" s="1"/>
  <c r="M80" i="44"/>
  <c r="K80" i="44"/>
  <c r="L80" i="44" s="1"/>
  <c r="M79" i="44"/>
  <c r="K79" i="44"/>
  <c r="L79" i="44" s="1"/>
  <c r="M78" i="44"/>
  <c r="K78" i="44"/>
  <c r="L78" i="44" s="1"/>
  <c r="M77" i="44"/>
  <c r="K77" i="44"/>
  <c r="L77" i="44" s="1"/>
  <c r="M76" i="44"/>
  <c r="K76" i="44"/>
  <c r="L76" i="44" s="1"/>
  <c r="M75" i="44"/>
  <c r="K75" i="44"/>
  <c r="L75" i="44" s="1"/>
  <c r="M74" i="44"/>
  <c r="K74" i="44"/>
  <c r="L74" i="44" s="1"/>
  <c r="M73" i="44"/>
  <c r="K73" i="44"/>
  <c r="L73" i="44" s="1"/>
  <c r="M72" i="44"/>
  <c r="K72" i="44"/>
  <c r="L72" i="44" s="1"/>
  <c r="M71" i="44"/>
  <c r="K71" i="44"/>
  <c r="L71" i="44" s="1"/>
  <c r="M70" i="44"/>
  <c r="K70" i="44"/>
  <c r="L70" i="44" s="1"/>
  <c r="M69" i="44"/>
  <c r="K69" i="44"/>
  <c r="L69" i="44" s="1"/>
  <c r="M68" i="44"/>
  <c r="K68" i="44"/>
  <c r="L68" i="44" s="1"/>
  <c r="M67" i="44"/>
  <c r="K67" i="44"/>
  <c r="L67" i="44" s="1"/>
  <c r="M66" i="44"/>
  <c r="K66" i="44"/>
  <c r="L66" i="44" s="1"/>
  <c r="M65" i="44"/>
  <c r="K65" i="44"/>
  <c r="L65" i="44" s="1"/>
  <c r="M64" i="44"/>
  <c r="K64" i="44"/>
  <c r="L64" i="44" s="1"/>
  <c r="M63" i="44"/>
  <c r="K63" i="44"/>
  <c r="L63" i="44" s="1"/>
  <c r="M62" i="44"/>
  <c r="K62" i="44"/>
  <c r="L62" i="44" s="1"/>
  <c r="M61" i="44"/>
  <c r="K61" i="44"/>
  <c r="L61" i="44" s="1"/>
  <c r="M60" i="44"/>
  <c r="K60" i="44"/>
  <c r="L60" i="44" s="1"/>
  <c r="M59" i="44"/>
  <c r="K59" i="44"/>
  <c r="L59" i="44" s="1"/>
  <c r="M58" i="44"/>
  <c r="K58" i="44"/>
  <c r="L58" i="44" s="1"/>
  <c r="M57" i="44"/>
  <c r="K57" i="44"/>
  <c r="L57" i="44" s="1"/>
  <c r="M56" i="44"/>
  <c r="K56" i="44"/>
  <c r="L56" i="44" s="1"/>
  <c r="M55" i="44"/>
  <c r="K55" i="44"/>
  <c r="L55" i="44" s="1"/>
  <c r="M54" i="44"/>
  <c r="K54" i="44"/>
  <c r="L54" i="44" s="1"/>
  <c r="M53" i="44"/>
  <c r="K53" i="44"/>
  <c r="L53" i="44" s="1"/>
  <c r="M52" i="44"/>
  <c r="K52" i="44"/>
  <c r="L52" i="44" s="1"/>
  <c r="M51" i="44"/>
  <c r="K51" i="44"/>
  <c r="L51" i="44" s="1"/>
  <c r="M50" i="44"/>
  <c r="K50" i="44"/>
  <c r="L50" i="44" s="1"/>
  <c r="M49" i="44"/>
  <c r="K49" i="44"/>
  <c r="L49" i="44" s="1"/>
  <c r="M48" i="44"/>
  <c r="K48" i="44"/>
  <c r="L48" i="44" s="1"/>
  <c r="M47" i="44"/>
  <c r="K47" i="44"/>
  <c r="L47" i="44" s="1"/>
  <c r="M46" i="44"/>
  <c r="K46" i="44"/>
  <c r="L46" i="44" s="1"/>
  <c r="M45" i="44"/>
  <c r="K45" i="44"/>
  <c r="L45" i="44" s="1"/>
  <c r="M44" i="44"/>
  <c r="K44" i="44"/>
  <c r="L44" i="44" s="1"/>
  <c r="M43" i="44"/>
  <c r="K43" i="44"/>
  <c r="L43" i="44" s="1"/>
  <c r="M42" i="44"/>
  <c r="K42" i="44"/>
  <c r="L42" i="44" s="1"/>
  <c r="M41" i="44"/>
  <c r="K41" i="44"/>
  <c r="L41" i="44" s="1"/>
  <c r="M40" i="44"/>
  <c r="K40" i="44"/>
  <c r="L40" i="44" s="1"/>
  <c r="M39" i="44"/>
  <c r="K39" i="44"/>
  <c r="L39" i="44" s="1"/>
  <c r="M38" i="44"/>
  <c r="K38" i="44"/>
  <c r="L38" i="44" s="1"/>
  <c r="M37" i="44"/>
  <c r="K37" i="44"/>
  <c r="L37" i="44" s="1"/>
  <c r="M36" i="44"/>
  <c r="K36" i="44"/>
  <c r="L36" i="44" s="1"/>
  <c r="M35" i="44"/>
  <c r="K35" i="44"/>
  <c r="L35" i="44" s="1"/>
  <c r="M34" i="44"/>
  <c r="K34" i="44"/>
  <c r="L34" i="44" s="1"/>
  <c r="M33" i="44"/>
  <c r="K33" i="44"/>
  <c r="L33" i="44" s="1"/>
  <c r="M32" i="44"/>
  <c r="K32" i="44"/>
  <c r="L32" i="44" s="1"/>
  <c r="M31" i="44"/>
  <c r="K31" i="44"/>
  <c r="L31" i="44" s="1"/>
  <c r="M30" i="44"/>
  <c r="K30" i="44"/>
  <c r="L30" i="44" s="1"/>
  <c r="M29" i="44"/>
  <c r="K29" i="44"/>
  <c r="L29" i="44" s="1"/>
  <c r="M28" i="44"/>
  <c r="K28" i="44"/>
  <c r="L28" i="44" s="1"/>
  <c r="M27" i="44"/>
  <c r="K27" i="44"/>
  <c r="L27" i="44" s="1"/>
  <c r="M26" i="44"/>
  <c r="K26" i="44"/>
  <c r="L26" i="44" s="1"/>
  <c r="M25" i="44"/>
  <c r="K25" i="44"/>
  <c r="L25" i="44" s="1"/>
  <c r="M24" i="44"/>
  <c r="K24" i="44"/>
  <c r="L24" i="44" s="1"/>
  <c r="M23" i="44"/>
  <c r="K23" i="44"/>
  <c r="L23" i="44" s="1"/>
  <c r="M22" i="44"/>
  <c r="K22" i="44"/>
  <c r="L22" i="44" s="1"/>
  <c r="M21" i="44"/>
  <c r="K21" i="44"/>
  <c r="L21" i="44" s="1"/>
  <c r="M20" i="44"/>
  <c r="K20" i="44"/>
  <c r="L20" i="44" s="1"/>
  <c r="M19" i="44"/>
  <c r="K19" i="44"/>
  <c r="L19" i="44" s="1"/>
  <c r="M18" i="44"/>
  <c r="K18" i="44"/>
  <c r="L18" i="44" s="1"/>
  <c r="M17" i="44"/>
  <c r="K17" i="44"/>
  <c r="L17" i="44" s="1"/>
  <c r="M16" i="44"/>
  <c r="K16" i="44"/>
  <c r="L16" i="44" s="1"/>
  <c r="M15" i="44"/>
  <c r="K15" i="44"/>
  <c r="L15" i="44" s="1"/>
  <c r="M14" i="44"/>
  <c r="K14" i="44"/>
  <c r="L14" i="44" s="1"/>
  <c r="M13" i="44"/>
  <c r="K13" i="44"/>
  <c r="L13" i="44" s="1"/>
  <c r="M12" i="44"/>
  <c r="K12" i="44"/>
  <c r="L12" i="44" s="1"/>
  <c r="M11" i="44"/>
  <c r="K11" i="44"/>
  <c r="L11" i="44" s="1"/>
  <c r="M10" i="44"/>
  <c r="K10" i="44"/>
  <c r="L10" i="44" s="1"/>
  <c r="M9" i="44"/>
  <c r="K9" i="44"/>
  <c r="L9" i="44" s="1"/>
  <c r="M8" i="44"/>
  <c r="K8" i="44"/>
  <c r="L8" i="44" s="1"/>
  <c r="M7" i="44"/>
  <c r="K7" i="44"/>
  <c r="L7" i="44" s="1"/>
  <c r="M6" i="44"/>
  <c r="K6" i="44"/>
  <c r="L6" i="44" s="1"/>
  <c r="M5" i="44"/>
  <c r="K5" i="44"/>
  <c r="L5" i="44" s="1"/>
  <c r="M70" i="43"/>
  <c r="K70" i="43"/>
  <c r="L70" i="43" s="1"/>
  <c r="M69" i="43"/>
  <c r="K69" i="43"/>
  <c r="L69" i="43" s="1"/>
  <c r="M68" i="43"/>
  <c r="K68" i="43"/>
  <c r="L68" i="43" s="1"/>
  <c r="M67" i="43"/>
  <c r="K67" i="43"/>
  <c r="L67" i="43" s="1"/>
  <c r="M66" i="43"/>
  <c r="K66" i="43"/>
  <c r="L66" i="43" s="1"/>
  <c r="M65" i="43"/>
  <c r="L65" i="43"/>
  <c r="K65" i="43"/>
  <c r="M64" i="43"/>
  <c r="K64" i="43"/>
  <c r="L64" i="43" s="1"/>
  <c r="M63" i="43"/>
  <c r="K63" i="43"/>
  <c r="L63" i="43" s="1"/>
  <c r="M62" i="43"/>
  <c r="K62" i="43"/>
  <c r="L62" i="43" s="1"/>
  <c r="M61" i="43"/>
  <c r="K61" i="43"/>
  <c r="L61" i="43" s="1"/>
  <c r="M60" i="43"/>
  <c r="K60" i="43"/>
  <c r="L60" i="43" s="1"/>
  <c r="M59" i="43"/>
  <c r="L59" i="43"/>
  <c r="K59" i="43"/>
  <c r="M58" i="43"/>
  <c r="K58" i="43"/>
  <c r="L58" i="43" s="1"/>
  <c r="M57" i="43"/>
  <c r="K57" i="43"/>
  <c r="L57" i="43" s="1"/>
  <c r="M56" i="43"/>
  <c r="K56" i="43"/>
  <c r="L56" i="43" s="1"/>
  <c r="M55" i="43"/>
  <c r="K55" i="43"/>
  <c r="L55" i="43" s="1"/>
  <c r="M54" i="43"/>
  <c r="K54" i="43"/>
  <c r="L54" i="43" s="1"/>
  <c r="M53" i="43"/>
  <c r="K53" i="43"/>
  <c r="L53" i="43" s="1"/>
  <c r="M52" i="43"/>
  <c r="K52" i="43"/>
  <c r="L52" i="43" s="1"/>
  <c r="M51" i="43"/>
  <c r="K51" i="43"/>
  <c r="L51" i="43" s="1"/>
  <c r="M50" i="43"/>
  <c r="K50" i="43"/>
  <c r="L50" i="43" s="1"/>
  <c r="M49" i="43"/>
  <c r="K49" i="43"/>
  <c r="L49" i="43" s="1"/>
  <c r="M48" i="43"/>
  <c r="K48" i="43"/>
  <c r="L48" i="43" s="1"/>
  <c r="M47" i="43"/>
  <c r="K47" i="43"/>
  <c r="L47" i="43" s="1"/>
  <c r="M46" i="43"/>
  <c r="K46" i="43"/>
  <c r="L46" i="43" s="1"/>
  <c r="M45" i="43"/>
  <c r="K45" i="43"/>
  <c r="L45" i="43" s="1"/>
  <c r="M44" i="43"/>
  <c r="K44" i="43"/>
  <c r="L44" i="43" s="1"/>
  <c r="M42" i="43"/>
  <c r="K42" i="43"/>
  <c r="L42" i="43" s="1"/>
  <c r="M41" i="43"/>
  <c r="L41" i="43"/>
  <c r="K41" i="43"/>
  <c r="M40" i="43"/>
  <c r="K40" i="43"/>
  <c r="L40" i="43" s="1"/>
  <c r="M39" i="43"/>
  <c r="K39" i="43"/>
  <c r="L39" i="43" s="1"/>
  <c r="M38" i="43"/>
  <c r="K38" i="43"/>
  <c r="L38" i="43" s="1"/>
  <c r="M37" i="43"/>
  <c r="K37" i="43"/>
  <c r="L37" i="43" s="1"/>
  <c r="M36" i="43"/>
  <c r="K36" i="43"/>
  <c r="L36" i="43" s="1"/>
  <c r="M35" i="43"/>
  <c r="K35" i="43"/>
  <c r="L35" i="43" s="1"/>
  <c r="M34" i="43"/>
  <c r="K34" i="43"/>
  <c r="L34" i="43" s="1"/>
  <c r="M33" i="43"/>
  <c r="K33" i="43"/>
  <c r="L33" i="43" s="1"/>
  <c r="M32" i="43"/>
  <c r="K32" i="43"/>
  <c r="L32" i="43" s="1"/>
  <c r="M31" i="43"/>
  <c r="K31" i="43"/>
  <c r="L31" i="43" s="1"/>
  <c r="M30" i="43"/>
  <c r="K30" i="43"/>
  <c r="L30" i="43" s="1"/>
  <c r="M29" i="43"/>
  <c r="K29" i="43"/>
  <c r="L29" i="43" s="1"/>
  <c r="M28" i="43"/>
  <c r="K28" i="43"/>
  <c r="L28" i="43" s="1"/>
  <c r="M27" i="43"/>
  <c r="K27" i="43"/>
  <c r="L27" i="43" s="1"/>
  <c r="M26" i="43"/>
  <c r="K26" i="43"/>
  <c r="L26" i="43" s="1"/>
  <c r="M25" i="43"/>
  <c r="K25" i="43"/>
  <c r="L25" i="43" s="1"/>
  <c r="M24" i="43"/>
  <c r="K24" i="43"/>
  <c r="L24" i="43" s="1"/>
  <c r="M23" i="43"/>
  <c r="K23" i="43"/>
  <c r="L23" i="43" s="1"/>
  <c r="M22" i="43"/>
  <c r="K22" i="43"/>
  <c r="L22" i="43" s="1"/>
  <c r="M21" i="43"/>
  <c r="K21" i="43"/>
  <c r="L21" i="43" s="1"/>
  <c r="M20" i="43"/>
  <c r="K20" i="43"/>
  <c r="L20" i="43" s="1"/>
  <c r="M19" i="43"/>
  <c r="L19" i="43"/>
  <c r="K19" i="43"/>
  <c r="M18" i="43"/>
  <c r="K18" i="43"/>
  <c r="L18" i="43" s="1"/>
  <c r="M17" i="43"/>
  <c r="K17" i="43"/>
  <c r="L17" i="43" s="1"/>
  <c r="M16" i="43"/>
  <c r="K16" i="43"/>
  <c r="L16" i="43" s="1"/>
  <c r="M15" i="43"/>
  <c r="K15" i="43"/>
  <c r="L15" i="43" s="1"/>
  <c r="M14" i="43"/>
  <c r="K14" i="43"/>
  <c r="L14" i="43" s="1"/>
  <c r="M13" i="43"/>
  <c r="K13" i="43"/>
  <c r="L13" i="43" s="1"/>
  <c r="M12" i="43"/>
  <c r="K12" i="43"/>
  <c r="L12" i="43" s="1"/>
  <c r="M11" i="43"/>
  <c r="L11" i="43"/>
  <c r="K11" i="43"/>
  <c r="M10" i="43"/>
  <c r="K10" i="43"/>
  <c r="L10" i="43" s="1"/>
  <c r="M9" i="43"/>
  <c r="K9" i="43"/>
  <c r="L9" i="43" s="1"/>
  <c r="M8" i="43"/>
  <c r="K8" i="43"/>
  <c r="L8" i="43" s="1"/>
  <c r="M7" i="43"/>
  <c r="K7" i="43"/>
  <c r="L7" i="43" s="1"/>
  <c r="M6" i="43"/>
  <c r="K6" i="43"/>
  <c r="L6" i="43" s="1"/>
  <c r="M5" i="43"/>
  <c r="K5" i="43"/>
  <c r="L5" i="43" s="1"/>
  <c r="L13" i="36"/>
  <c r="M13" i="36" s="1"/>
  <c r="N13" i="36"/>
  <c r="O13" i="36"/>
  <c r="L14" i="36"/>
  <c r="M14" i="36"/>
  <c r="N14" i="36"/>
  <c r="O14" i="36"/>
  <c r="L15" i="36"/>
  <c r="M15" i="36" s="1"/>
  <c r="N15" i="36"/>
  <c r="O15" i="36"/>
  <c r="L16" i="36"/>
  <c r="M16" i="36" s="1"/>
  <c r="N16" i="36"/>
  <c r="O16" i="36"/>
  <c r="L17" i="36"/>
  <c r="M17" i="36" s="1"/>
  <c r="N17" i="36"/>
  <c r="O17" i="36"/>
  <c r="L18" i="36"/>
  <c r="M18" i="36" s="1"/>
  <c r="N18" i="36"/>
  <c r="O18" i="36"/>
  <c r="L19" i="36"/>
  <c r="M19" i="36" s="1"/>
  <c r="N19" i="36"/>
  <c r="O19" i="36"/>
  <c r="L20" i="36"/>
  <c r="M20" i="36" s="1"/>
  <c r="N20" i="36"/>
  <c r="O20" i="36"/>
  <c r="L21" i="36"/>
  <c r="M21" i="36" s="1"/>
  <c r="N21" i="36"/>
  <c r="O21" i="36"/>
  <c r="L22" i="36"/>
  <c r="M22" i="36" s="1"/>
  <c r="N22" i="36"/>
  <c r="O22" i="36"/>
  <c r="L23" i="36"/>
  <c r="M23" i="36" s="1"/>
  <c r="N23" i="36"/>
  <c r="O23" i="36"/>
  <c r="L24" i="36"/>
  <c r="M24" i="36" s="1"/>
  <c r="N24" i="36"/>
  <c r="O24" i="36"/>
  <c r="L9" i="36"/>
  <c r="M9" i="36" s="1"/>
  <c r="N9" i="36"/>
  <c r="O9" i="36"/>
  <c r="L10" i="36"/>
  <c r="M10" i="36" s="1"/>
  <c r="N10" i="36"/>
  <c r="O10" i="36"/>
  <c r="L11" i="36"/>
  <c r="M11" i="36" s="1"/>
  <c r="N11" i="36"/>
  <c r="O11" i="36"/>
  <c r="L12" i="36"/>
  <c r="M12" i="36" s="1"/>
  <c r="N12" i="36"/>
  <c r="O12" i="36"/>
  <c r="F6" i="34"/>
  <c r="G6" i="34"/>
  <c r="H6" i="34"/>
  <c r="I6" i="34"/>
  <c r="J6" i="34"/>
  <c r="K6" i="34"/>
  <c r="L6" i="34"/>
  <c r="M6" i="34"/>
  <c r="N6" i="34"/>
  <c r="O6" i="34"/>
  <c r="P6" i="34"/>
  <c r="F5" i="34"/>
  <c r="G5" i="34"/>
  <c r="H5" i="34"/>
  <c r="I5" i="34"/>
  <c r="J5" i="34"/>
  <c r="K5" i="34"/>
  <c r="L5" i="34"/>
  <c r="M5" i="34"/>
  <c r="N5" i="34"/>
  <c r="O5" i="34"/>
  <c r="P5" i="34"/>
  <c r="F4" i="34"/>
  <c r="G4" i="34"/>
  <c r="H4" i="34"/>
  <c r="I4" i="34"/>
  <c r="J4" i="34"/>
  <c r="K4" i="34"/>
  <c r="L4" i="34"/>
  <c r="M4" i="34"/>
  <c r="N4" i="34"/>
  <c r="O4" i="34"/>
  <c r="P4" i="34"/>
  <c r="E4" i="34"/>
  <c r="F3" i="34"/>
  <c r="G3" i="34"/>
  <c r="H3" i="34"/>
  <c r="I3" i="34"/>
  <c r="J3" i="34"/>
  <c r="K3" i="34"/>
  <c r="L3" i="34"/>
  <c r="M3" i="34"/>
  <c r="N3" i="34"/>
  <c r="O3" i="34"/>
  <c r="P3" i="34"/>
  <c r="E5" i="34"/>
  <c r="E6" i="34"/>
  <c r="E3" i="34"/>
  <c r="M475" i="44" l="1"/>
  <c r="C2" i="44" s="1"/>
  <c r="M724" i="44"/>
  <c r="D2" i="44" s="1"/>
  <c r="M71" i="43"/>
  <c r="E2" i="43" s="1"/>
  <c r="M6" i="45"/>
  <c r="M3" i="45" s="1"/>
  <c r="H3" i="45"/>
  <c r="E6" i="45"/>
  <c r="I3" i="45"/>
  <c r="D8" i="45"/>
  <c r="D6" i="45"/>
  <c r="D4" i="45"/>
  <c r="E5" i="45"/>
  <c r="K3" i="45"/>
  <c r="N6" i="45"/>
  <c r="N3" i="45" s="1"/>
  <c r="D7" i="45"/>
  <c r="E4" i="45"/>
  <c r="L3" i="45"/>
  <c r="E8" i="45"/>
  <c r="D5" i="45"/>
  <c r="O3" i="45"/>
  <c r="E7" i="45"/>
  <c r="F3" i="45"/>
  <c r="G3" i="45"/>
  <c r="J3" i="45"/>
  <c r="M43" i="43"/>
  <c r="D2" i="43" s="1"/>
  <c r="P2" i="43" s="1"/>
  <c r="E7" i="34"/>
  <c r="E8" i="34"/>
  <c r="O2" i="44" l="1"/>
  <c r="P7" i="45"/>
  <c r="E3" i="45"/>
  <c r="P4" i="45"/>
  <c r="P8" i="45"/>
  <c r="P5" i="45"/>
  <c r="D3" i="45"/>
  <c r="P6" i="45"/>
  <c r="P3" i="45" l="1"/>
  <c r="E2" i="27" l="1"/>
  <c r="M7" i="27"/>
  <c r="O7" i="36" l="1"/>
  <c r="F15" i="42" l="1"/>
  <c r="M3569" i="39" l="1"/>
  <c r="K3569" i="39"/>
  <c r="L3569" i="39" s="1"/>
  <c r="N7" i="36"/>
  <c r="D4" i="39"/>
  <c r="M485" i="40"/>
  <c r="M484" i="40"/>
  <c r="K484" i="40"/>
  <c r="L484" i="40" s="1"/>
  <c r="M483" i="40"/>
  <c r="K483" i="40"/>
  <c r="L483" i="40" s="1"/>
  <c r="M482" i="40"/>
  <c r="K482" i="40"/>
  <c r="L482" i="40" s="1"/>
  <c r="M481" i="40"/>
  <c r="K481" i="40"/>
  <c r="L481" i="40" s="1"/>
  <c r="M480" i="40"/>
  <c r="K480" i="40"/>
  <c r="L480" i="40" s="1"/>
  <c r="M479" i="40"/>
  <c r="K479" i="40"/>
  <c r="L479" i="40" s="1"/>
  <c r="M478" i="40"/>
  <c r="K478" i="40"/>
  <c r="L478" i="40" s="1"/>
  <c r="M477" i="40"/>
  <c r="M476" i="40"/>
  <c r="M475" i="40"/>
  <c r="M474" i="40"/>
  <c r="M473" i="40"/>
  <c r="M472" i="40"/>
  <c r="M471" i="40"/>
  <c r="M470" i="40"/>
  <c r="K470" i="40"/>
  <c r="L470" i="40" s="1"/>
  <c r="M469" i="40"/>
  <c r="K469" i="40"/>
  <c r="L469" i="40" s="1"/>
  <c r="M468" i="40"/>
  <c r="K468" i="40"/>
  <c r="L468" i="40" s="1"/>
  <c r="M467" i="40"/>
  <c r="K467" i="40"/>
  <c r="L467" i="40" s="1"/>
  <c r="M466" i="40"/>
  <c r="K466" i="40"/>
  <c r="L466" i="40" s="1"/>
  <c r="M465" i="40"/>
  <c r="K465" i="40"/>
  <c r="L465" i="40" s="1"/>
  <c r="M464" i="40"/>
  <c r="K464" i="40"/>
  <c r="L464" i="40" s="1"/>
  <c r="M463" i="40"/>
  <c r="K463" i="40"/>
  <c r="L463" i="40" s="1"/>
  <c r="M462" i="40"/>
  <c r="K462" i="40"/>
  <c r="L462" i="40" s="1"/>
  <c r="M461" i="40"/>
  <c r="K461" i="40"/>
  <c r="L461" i="40" s="1"/>
  <c r="M460" i="40"/>
  <c r="K460" i="40"/>
  <c r="L460" i="40" s="1"/>
  <c r="M459" i="40"/>
  <c r="K459" i="40"/>
  <c r="L459" i="40" s="1"/>
  <c r="M458" i="40"/>
  <c r="K458" i="40"/>
  <c r="L458" i="40" s="1"/>
  <c r="M457" i="40"/>
  <c r="K457" i="40"/>
  <c r="L457" i="40" s="1"/>
  <c r="M456" i="40"/>
  <c r="K456" i="40"/>
  <c r="L456" i="40" s="1"/>
  <c r="M455" i="40"/>
  <c r="K455" i="40"/>
  <c r="L455" i="40" s="1"/>
  <c r="M454" i="40"/>
  <c r="K454" i="40"/>
  <c r="L454" i="40" s="1"/>
  <c r="M453" i="40"/>
  <c r="K453" i="40"/>
  <c r="L453" i="40" s="1"/>
  <c r="M452" i="40"/>
  <c r="K452" i="40"/>
  <c r="L452" i="40" s="1"/>
  <c r="M451" i="40"/>
  <c r="K451" i="40"/>
  <c r="L451" i="40" s="1"/>
  <c r="M450" i="40"/>
  <c r="K450" i="40"/>
  <c r="L450" i="40" s="1"/>
  <c r="M449" i="40"/>
  <c r="K449" i="40"/>
  <c r="L449" i="40" s="1"/>
  <c r="M448" i="40"/>
  <c r="K448" i="40"/>
  <c r="L448" i="40" s="1"/>
  <c r="M447" i="40"/>
  <c r="K447" i="40"/>
  <c r="L447" i="40" s="1"/>
  <c r="M446" i="40"/>
  <c r="K446" i="40"/>
  <c r="L446" i="40" s="1"/>
  <c r="M445" i="40"/>
  <c r="K445" i="40"/>
  <c r="L445" i="40" s="1"/>
  <c r="K2875" i="41"/>
  <c r="L2875" i="41" s="1"/>
  <c r="M2876" i="41"/>
  <c r="K2876" i="41"/>
  <c r="L2876" i="41" s="1"/>
  <c r="M2874" i="41"/>
  <c r="K2874" i="41"/>
  <c r="L2874" i="41" s="1"/>
  <c r="M2873" i="41"/>
  <c r="K2873" i="41"/>
  <c r="L2873" i="41" s="1"/>
  <c r="M2872" i="41"/>
  <c r="K2872" i="41"/>
  <c r="L2872" i="41" s="1"/>
  <c r="M2871" i="41"/>
  <c r="K2871" i="41"/>
  <c r="L2871" i="41" s="1"/>
  <c r="M2870" i="41"/>
  <c r="K2870" i="41"/>
  <c r="L2870" i="41" s="1"/>
  <c r="M2869" i="41"/>
  <c r="K2869" i="41"/>
  <c r="L2869" i="41" s="1"/>
  <c r="M2877" i="41"/>
  <c r="K2862" i="41"/>
  <c r="L2862" i="41" s="1"/>
  <c r="M2862" i="41"/>
  <c r="K2863" i="41"/>
  <c r="L2863" i="41" s="1"/>
  <c r="M2863" i="41"/>
  <c r="K2864" i="41"/>
  <c r="L2864" i="41" s="1"/>
  <c r="M2864" i="41"/>
  <c r="K2865" i="41"/>
  <c r="L2865" i="41" s="1"/>
  <c r="M2865" i="41"/>
  <c r="K2866" i="41"/>
  <c r="L2866" i="41" s="1"/>
  <c r="M2866" i="41"/>
  <c r="K2867" i="41"/>
  <c r="L2867" i="41" s="1"/>
  <c r="M2867" i="41"/>
  <c r="K2868" i="41"/>
  <c r="L2868" i="41" s="1"/>
  <c r="M2868" i="41"/>
  <c r="M2875" i="41"/>
  <c r="K2877" i="41"/>
  <c r="L2877" i="41" s="1"/>
  <c r="K2861" i="41"/>
  <c r="L2861" i="41" s="1"/>
  <c r="M2861" i="41"/>
  <c r="M2859" i="41"/>
  <c r="K2859" i="41"/>
  <c r="L2859" i="41" s="1"/>
  <c r="K2856" i="41"/>
  <c r="L2856" i="41" s="1"/>
  <c r="M2856" i="41"/>
  <c r="K2857" i="41"/>
  <c r="L2857" i="41" s="1"/>
  <c r="M2857" i="41"/>
  <c r="K2858" i="41"/>
  <c r="L2858" i="41" s="1"/>
  <c r="M2858" i="41"/>
  <c r="O2" i="41" l="1"/>
  <c r="M486" i="40"/>
  <c r="M2860" i="41"/>
  <c r="K2860" i="41"/>
  <c r="L2860" i="41" s="1"/>
  <c r="K2796" i="41" l="1"/>
  <c r="L2796" i="41" s="1"/>
  <c r="M2796" i="41"/>
  <c r="K2788" i="41"/>
  <c r="L2788" i="41" s="1"/>
  <c r="M2788" i="41"/>
  <c r="K2789" i="41"/>
  <c r="L2789" i="41" s="1"/>
  <c r="M2789" i="41"/>
  <c r="K2790" i="41"/>
  <c r="L2790" i="41" s="1"/>
  <c r="M2790" i="41"/>
  <c r="K2791" i="41"/>
  <c r="L2791" i="41" s="1"/>
  <c r="M2791" i="41"/>
  <c r="K2792" i="41"/>
  <c r="L2792" i="41" s="1"/>
  <c r="M2792" i="41"/>
  <c r="K2793" i="41"/>
  <c r="L2793" i="41" s="1"/>
  <c r="M2793" i="41"/>
  <c r="K2794" i="41"/>
  <c r="L2794" i="41" s="1"/>
  <c r="M2794" i="41"/>
  <c r="K2795" i="41"/>
  <c r="L2795" i="41" s="1"/>
  <c r="M2795" i="41"/>
  <c r="K2759" i="41"/>
  <c r="L2759" i="41" s="1"/>
  <c r="M2855" i="41"/>
  <c r="K2855" i="41"/>
  <c r="L2855" i="41" s="1"/>
  <c r="M2854" i="41"/>
  <c r="K2854" i="41"/>
  <c r="L2854" i="41" s="1"/>
  <c r="M2853" i="41"/>
  <c r="K2853" i="41"/>
  <c r="L2853" i="41" s="1"/>
  <c r="M2852" i="41"/>
  <c r="K2852" i="41"/>
  <c r="L2852" i="41" s="1"/>
  <c r="M2851" i="41"/>
  <c r="K2851" i="41"/>
  <c r="L2851" i="41" s="1"/>
  <c r="M2850" i="41"/>
  <c r="K2850" i="41"/>
  <c r="L2850" i="41" s="1"/>
  <c r="M2849" i="41"/>
  <c r="K2849" i="41"/>
  <c r="L2849" i="41" s="1"/>
  <c r="M2848" i="41"/>
  <c r="K2848" i="41"/>
  <c r="L2848" i="41" s="1"/>
  <c r="M2847" i="41"/>
  <c r="K2847" i="41"/>
  <c r="L2847" i="41" s="1"/>
  <c r="M2846" i="41"/>
  <c r="K2846" i="41"/>
  <c r="L2846" i="41" s="1"/>
  <c r="M2845" i="41"/>
  <c r="K2845" i="41"/>
  <c r="L2845" i="41" s="1"/>
  <c r="M2844" i="41"/>
  <c r="K2844" i="41"/>
  <c r="L2844" i="41" s="1"/>
  <c r="M2843" i="41"/>
  <c r="K2843" i="41"/>
  <c r="L2843" i="41" s="1"/>
  <c r="M2842" i="41"/>
  <c r="K2842" i="41"/>
  <c r="L2842" i="41" s="1"/>
  <c r="M2841" i="41"/>
  <c r="K2841" i="41"/>
  <c r="L2841" i="41" s="1"/>
  <c r="M2840" i="41"/>
  <c r="K2840" i="41"/>
  <c r="L2840" i="41" s="1"/>
  <c r="M2839" i="41"/>
  <c r="K2839" i="41"/>
  <c r="L2839" i="41" s="1"/>
  <c r="M2838" i="41"/>
  <c r="K2838" i="41"/>
  <c r="L2838" i="41" s="1"/>
  <c r="M2837" i="41"/>
  <c r="K2837" i="41"/>
  <c r="L2837" i="41" s="1"/>
  <c r="M2836" i="41"/>
  <c r="K2836" i="41"/>
  <c r="L2836" i="41" s="1"/>
  <c r="M2835" i="41"/>
  <c r="K2835" i="41"/>
  <c r="L2835" i="41" s="1"/>
  <c r="M2834" i="41"/>
  <c r="K2834" i="41"/>
  <c r="L2834" i="41" s="1"/>
  <c r="M2833" i="41"/>
  <c r="K2833" i="41"/>
  <c r="L2833" i="41" s="1"/>
  <c r="M2832" i="41"/>
  <c r="K2832" i="41"/>
  <c r="L2832" i="41" s="1"/>
  <c r="M2831" i="41"/>
  <c r="K2831" i="41"/>
  <c r="L2831" i="41" s="1"/>
  <c r="M2830" i="41"/>
  <c r="K2830" i="41"/>
  <c r="L2830" i="41" s="1"/>
  <c r="M2829" i="41"/>
  <c r="K2829" i="41"/>
  <c r="L2829" i="41" s="1"/>
  <c r="M2828" i="41"/>
  <c r="K2828" i="41"/>
  <c r="L2828" i="41" s="1"/>
  <c r="M2827" i="41"/>
  <c r="K2827" i="41"/>
  <c r="L2827" i="41" s="1"/>
  <c r="M2826" i="41"/>
  <c r="K2826" i="41"/>
  <c r="L2826" i="41" s="1"/>
  <c r="M2825" i="41"/>
  <c r="K2825" i="41"/>
  <c r="L2825" i="41" s="1"/>
  <c r="M2824" i="41"/>
  <c r="K2824" i="41"/>
  <c r="L2824" i="41" s="1"/>
  <c r="M2823" i="41"/>
  <c r="K2823" i="41"/>
  <c r="L2823" i="41" s="1"/>
  <c r="M2822" i="41"/>
  <c r="K2822" i="41"/>
  <c r="L2822" i="41" s="1"/>
  <c r="M2821" i="41"/>
  <c r="K2821" i="41"/>
  <c r="L2821" i="41" s="1"/>
  <c r="M2820" i="41"/>
  <c r="K2820" i="41"/>
  <c r="L2820" i="41" s="1"/>
  <c r="M2819" i="41"/>
  <c r="K2819" i="41"/>
  <c r="L2819" i="41" s="1"/>
  <c r="M2818" i="41"/>
  <c r="K2818" i="41"/>
  <c r="L2818" i="41" s="1"/>
  <c r="M2817" i="41"/>
  <c r="K2817" i="41"/>
  <c r="L2817" i="41" s="1"/>
  <c r="M2816" i="41"/>
  <c r="K2816" i="41"/>
  <c r="L2816" i="41" s="1"/>
  <c r="M2815" i="41"/>
  <c r="K2815" i="41"/>
  <c r="L2815" i="41" s="1"/>
  <c r="M2814" i="41"/>
  <c r="K2814" i="41"/>
  <c r="L2814" i="41" s="1"/>
  <c r="M2813" i="41"/>
  <c r="K2813" i="41"/>
  <c r="L2813" i="41" s="1"/>
  <c r="M2812" i="41"/>
  <c r="K2812" i="41"/>
  <c r="L2812" i="41" s="1"/>
  <c r="M2811" i="41"/>
  <c r="K2811" i="41"/>
  <c r="L2811" i="41" s="1"/>
  <c r="M2810" i="41"/>
  <c r="K2810" i="41"/>
  <c r="L2810" i="41" s="1"/>
  <c r="M2809" i="41"/>
  <c r="K2809" i="41"/>
  <c r="L2809" i="41" s="1"/>
  <c r="M2808" i="41"/>
  <c r="K2808" i="41"/>
  <c r="L2808" i="41" s="1"/>
  <c r="M2807" i="41"/>
  <c r="K2807" i="41"/>
  <c r="L2807" i="41" s="1"/>
  <c r="M2806" i="41"/>
  <c r="K2806" i="41"/>
  <c r="L2806" i="41" s="1"/>
  <c r="M2805" i="41"/>
  <c r="K2805" i="41"/>
  <c r="L2805" i="41" s="1"/>
  <c r="M2804" i="41"/>
  <c r="K2804" i="41"/>
  <c r="L2804" i="41" s="1"/>
  <c r="M2803" i="41"/>
  <c r="K2803" i="41"/>
  <c r="L2803" i="41" s="1"/>
  <c r="M2802" i="41"/>
  <c r="K2802" i="41"/>
  <c r="L2802" i="41" s="1"/>
  <c r="M2801" i="41"/>
  <c r="K2801" i="41"/>
  <c r="L2801" i="41" s="1"/>
  <c r="M2800" i="41"/>
  <c r="K2800" i="41"/>
  <c r="L2800" i="41" s="1"/>
  <c r="M2799" i="41"/>
  <c r="K2799" i="41"/>
  <c r="L2799" i="41" s="1"/>
  <c r="M2798" i="41"/>
  <c r="K2798" i="41"/>
  <c r="L2798" i="41" s="1"/>
  <c r="M2797" i="41"/>
  <c r="K2797" i="41"/>
  <c r="L2797" i="41" s="1"/>
  <c r="M2787" i="41"/>
  <c r="K2787" i="41"/>
  <c r="L2787" i="41" s="1"/>
  <c r="M2786" i="41"/>
  <c r="K2786" i="41"/>
  <c r="L2786" i="41" s="1"/>
  <c r="M2785" i="41"/>
  <c r="K2785" i="41"/>
  <c r="L2785" i="41" s="1"/>
  <c r="M2784" i="41"/>
  <c r="K2784" i="41"/>
  <c r="L2784" i="41" s="1"/>
  <c r="M2783" i="41"/>
  <c r="K2783" i="41"/>
  <c r="L2783" i="41" s="1"/>
  <c r="M2782" i="41"/>
  <c r="K2782" i="41"/>
  <c r="L2782" i="41" s="1"/>
  <c r="M2781" i="41"/>
  <c r="K2781" i="41"/>
  <c r="L2781" i="41" s="1"/>
  <c r="M2780" i="41"/>
  <c r="K2780" i="41"/>
  <c r="L2780" i="41" s="1"/>
  <c r="M2779" i="41"/>
  <c r="K2779" i="41"/>
  <c r="L2779" i="41" s="1"/>
  <c r="M2778" i="41"/>
  <c r="K2778" i="41"/>
  <c r="L2778" i="41" s="1"/>
  <c r="M2777" i="41"/>
  <c r="K2777" i="41"/>
  <c r="L2777" i="41" s="1"/>
  <c r="M2776" i="41"/>
  <c r="K2776" i="41"/>
  <c r="L2776" i="41" s="1"/>
  <c r="M2775" i="41"/>
  <c r="K2775" i="41"/>
  <c r="L2775" i="41" s="1"/>
  <c r="M2774" i="41"/>
  <c r="K2774" i="41"/>
  <c r="L2774" i="41" s="1"/>
  <c r="M2773" i="41"/>
  <c r="K2773" i="41"/>
  <c r="L2773" i="41" s="1"/>
  <c r="M2772" i="41"/>
  <c r="K2772" i="41"/>
  <c r="L2772" i="41" s="1"/>
  <c r="M2771" i="41"/>
  <c r="K2771" i="41"/>
  <c r="L2771" i="41" s="1"/>
  <c r="M2770" i="41"/>
  <c r="K2770" i="41"/>
  <c r="L2770" i="41" s="1"/>
  <c r="M2769" i="41"/>
  <c r="K2769" i="41"/>
  <c r="L2769" i="41" s="1"/>
  <c r="M2768" i="41"/>
  <c r="K2768" i="41"/>
  <c r="L2768" i="41" s="1"/>
  <c r="M2767" i="41"/>
  <c r="K2767" i="41"/>
  <c r="L2767" i="41" s="1"/>
  <c r="M2766" i="41"/>
  <c r="K2766" i="41"/>
  <c r="L2766" i="41" s="1"/>
  <c r="M2765" i="41"/>
  <c r="K2765" i="41"/>
  <c r="L2765" i="41" s="1"/>
  <c r="M2764" i="41"/>
  <c r="K2764" i="41"/>
  <c r="L2764" i="41" s="1"/>
  <c r="M2763" i="41"/>
  <c r="K2763" i="41"/>
  <c r="L2763" i="41" s="1"/>
  <c r="M2762" i="41"/>
  <c r="K2762" i="41"/>
  <c r="L2762" i="41" s="1"/>
  <c r="M2761" i="41"/>
  <c r="K2761" i="41"/>
  <c r="L2761" i="41" s="1"/>
  <c r="M2760" i="41"/>
  <c r="K2760" i="41"/>
  <c r="L2760" i="41" s="1"/>
  <c r="M2759" i="41"/>
  <c r="J7" i="34" l="1"/>
  <c r="M7" i="34"/>
  <c r="N8" i="34"/>
  <c r="K7" i="34"/>
  <c r="L7" i="34"/>
  <c r="O7" i="34"/>
  <c r="G8" i="34"/>
  <c r="J8" i="34"/>
  <c r="F8" i="34"/>
  <c r="L8" i="34"/>
  <c r="M8" i="34"/>
  <c r="F7" i="34"/>
  <c r="O8" i="34"/>
  <c r="G7" i="34"/>
  <c r="H8" i="34"/>
  <c r="I8" i="34"/>
  <c r="K8" i="34"/>
  <c r="H7" i="34"/>
  <c r="I7" i="34"/>
  <c r="N7" i="34"/>
  <c r="Q5" i="34"/>
  <c r="Q3" i="34"/>
  <c r="Q4" i="34" l="1"/>
  <c r="M2758" i="41" l="1"/>
  <c r="K2758" i="41"/>
  <c r="L2758" i="41" s="1"/>
  <c r="M2757" i="41"/>
  <c r="K2757" i="41"/>
  <c r="L2757" i="41" s="1"/>
  <c r="M2756" i="41"/>
  <c r="K2756" i="41"/>
  <c r="L2756" i="41" s="1"/>
  <c r="M2755" i="41"/>
  <c r="K2755" i="41"/>
  <c r="L2755" i="41" s="1"/>
  <c r="M2754" i="41"/>
  <c r="K2754" i="41"/>
  <c r="L2754" i="41" s="1"/>
  <c r="M2753" i="41"/>
  <c r="K2753" i="41"/>
  <c r="L2753" i="41" s="1"/>
  <c r="M2752" i="41" l="1"/>
  <c r="K2752" i="41"/>
  <c r="L2752" i="41" s="1"/>
  <c r="M2751" i="41"/>
  <c r="K2751" i="41"/>
  <c r="L2751" i="41" s="1"/>
  <c r="M2750" i="41"/>
  <c r="K2750" i="41"/>
  <c r="L2750" i="41" s="1"/>
  <c r="M2749" i="41"/>
  <c r="K2749" i="41"/>
  <c r="L2749" i="41" s="1"/>
  <c r="M2748" i="41"/>
  <c r="K2748" i="41"/>
  <c r="L2748" i="41" s="1"/>
  <c r="M2747" i="41"/>
  <c r="K2747" i="41"/>
  <c r="L2747" i="41" s="1"/>
  <c r="M2746" i="41"/>
  <c r="K2746" i="41"/>
  <c r="L2746" i="41" s="1"/>
  <c r="M2745" i="41"/>
  <c r="K2745" i="41"/>
  <c r="L2745" i="41" s="1"/>
  <c r="M2744" i="41"/>
  <c r="K2744" i="41"/>
  <c r="L2744" i="41" s="1"/>
  <c r="M2743" i="41"/>
  <c r="K2743" i="41"/>
  <c r="L2743" i="41" s="1"/>
  <c r="M2742" i="41"/>
  <c r="K2742" i="41"/>
  <c r="L2742" i="41" s="1"/>
  <c r="M2741" i="41"/>
  <c r="K2741" i="41"/>
  <c r="L2741" i="41" s="1"/>
  <c r="M2740" i="41"/>
  <c r="K2740" i="41"/>
  <c r="L2740" i="41" s="1"/>
  <c r="M2739" i="41"/>
  <c r="K2739" i="41"/>
  <c r="L2739" i="41" s="1"/>
  <c r="M2738" i="41"/>
  <c r="K2738" i="41"/>
  <c r="L2738" i="41" s="1"/>
  <c r="M2737" i="41"/>
  <c r="K2737" i="41"/>
  <c r="L2737" i="41" s="1"/>
  <c r="M2736" i="41"/>
  <c r="K2736" i="41"/>
  <c r="L2736" i="41" s="1"/>
  <c r="M2735" i="41"/>
  <c r="K2735" i="41"/>
  <c r="L2735" i="41" s="1"/>
  <c r="M2734" i="41"/>
  <c r="K2734" i="41"/>
  <c r="L2734" i="41" s="1"/>
  <c r="M2733" i="41"/>
  <c r="K2733" i="41"/>
  <c r="L2733" i="41" s="1"/>
  <c r="M3568" i="39"/>
  <c r="K3568" i="39"/>
  <c r="L3568" i="39" s="1"/>
  <c r="M3567" i="39"/>
  <c r="K3567" i="39"/>
  <c r="L3567" i="39" s="1"/>
  <c r="M3566" i="39"/>
  <c r="K3566" i="39"/>
  <c r="L3566" i="39" s="1"/>
  <c r="M3565" i="39"/>
  <c r="K3565" i="39"/>
  <c r="L3565" i="39" s="1"/>
  <c r="M3564" i="39"/>
  <c r="K3564" i="39"/>
  <c r="L3564" i="39" s="1"/>
  <c r="M3563" i="39"/>
  <c r="K3563" i="39"/>
  <c r="L3563" i="39" s="1"/>
  <c r="M3562" i="39"/>
  <c r="K3562" i="39"/>
  <c r="L3562" i="39" s="1"/>
  <c r="M3561" i="39"/>
  <c r="K3561" i="39"/>
  <c r="L3561" i="39" s="1"/>
  <c r="M3560" i="39"/>
  <c r="K3560" i="39"/>
  <c r="L3560" i="39" s="1"/>
  <c r="M3559" i="39"/>
  <c r="K3559" i="39"/>
  <c r="L3559" i="39" s="1"/>
  <c r="M3558" i="39"/>
  <c r="K3558" i="39"/>
  <c r="L3558" i="39" s="1"/>
  <c r="M3557" i="39"/>
  <c r="K3557" i="39"/>
  <c r="L3557" i="39" s="1"/>
  <c r="M3556" i="39"/>
  <c r="K3556" i="39"/>
  <c r="L3556" i="39" s="1"/>
  <c r="M3555" i="39"/>
  <c r="K3555" i="39"/>
  <c r="L3555" i="39" s="1"/>
  <c r="M3554" i="39"/>
  <c r="K3554" i="39"/>
  <c r="L3554" i="39" s="1"/>
  <c r="M3553" i="39"/>
  <c r="K3553" i="39"/>
  <c r="L3553" i="39" s="1"/>
  <c r="M3552" i="39"/>
  <c r="K3552" i="39"/>
  <c r="L3552" i="39" s="1"/>
  <c r="M3551" i="39"/>
  <c r="K3551" i="39"/>
  <c r="L3551" i="39" s="1"/>
  <c r="M3550" i="39"/>
  <c r="K3550" i="39"/>
  <c r="L3550" i="39" s="1"/>
  <c r="M3549" i="39"/>
  <c r="K3549" i="39"/>
  <c r="L3549" i="39" s="1"/>
  <c r="M3548" i="39"/>
  <c r="K3548" i="39"/>
  <c r="L3548" i="39" s="1"/>
  <c r="M3547" i="39"/>
  <c r="K3547" i="39"/>
  <c r="L3547" i="39" s="1"/>
  <c r="M3546" i="39"/>
  <c r="K3546" i="39"/>
  <c r="L3546" i="39" s="1"/>
  <c r="M3545" i="39"/>
  <c r="K3545" i="39"/>
  <c r="L3545" i="39" s="1"/>
  <c r="M3544" i="39"/>
  <c r="K3544" i="39"/>
  <c r="L3544" i="39" s="1"/>
  <c r="M3543" i="39"/>
  <c r="K3543" i="39"/>
  <c r="L3543" i="39" s="1"/>
  <c r="M3542" i="39"/>
  <c r="K3542" i="39"/>
  <c r="L3542" i="39" s="1"/>
  <c r="M3541" i="39"/>
  <c r="K3541" i="39"/>
  <c r="L3541" i="39" s="1"/>
  <c r="M3540" i="39"/>
  <c r="K3540" i="39"/>
  <c r="L3540" i="39" s="1"/>
  <c r="M3539" i="39"/>
  <c r="K3539" i="39"/>
  <c r="L3539" i="39" s="1"/>
  <c r="M3538" i="39"/>
  <c r="K3538" i="39"/>
  <c r="L3538" i="39" s="1"/>
  <c r="M3537" i="39"/>
  <c r="K3537" i="39"/>
  <c r="L3537" i="39" s="1"/>
  <c r="M3536" i="39"/>
  <c r="K3536" i="39"/>
  <c r="L3536" i="39" s="1"/>
  <c r="M3535" i="39"/>
  <c r="K3535" i="39"/>
  <c r="L3535" i="39" s="1"/>
  <c r="M3534" i="39"/>
  <c r="K3534" i="39"/>
  <c r="L3534" i="39" s="1"/>
  <c r="M3533" i="39"/>
  <c r="K3533" i="39"/>
  <c r="L3533" i="39" s="1"/>
  <c r="M3532" i="39"/>
  <c r="K3532" i="39"/>
  <c r="L3532" i="39" s="1"/>
  <c r="M3531" i="39"/>
  <c r="K3531" i="39"/>
  <c r="L3531" i="39" s="1"/>
  <c r="M3530" i="39"/>
  <c r="K3530" i="39"/>
  <c r="L3530" i="39" s="1"/>
  <c r="M3529" i="39"/>
  <c r="K3529" i="39"/>
  <c r="L3529" i="39" s="1"/>
  <c r="M3528" i="39"/>
  <c r="K3528" i="39"/>
  <c r="L3528" i="39" s="1"/>
  <c r="M3527" i="39"/>
  <c r="K3527" i="39"/>
  <c r="L3527" i="39" s="1"/>
  <c r="K3525" i="39"/>
  <c r="L3525" i="39" s="1"/>
  <c r="M3526" i="39"/>
  <c r="K3526" i="39"/>
  <c r="L3526" i="39" s="1"/>
  <c r="M2878" i="41" l="1"/>
  <c r="K3256" i="39" l="1"/>
  <c r="L3256" i="39" s="1"/>
  <c r="M3256" i="39"/>
  <c r="K3257" i="39"/>
  <c r="L3257" i="39" s="1"/>
  <c r="M3257" i="39"/>
  <c r="K3258" i="39"/>
  <c r="L3258" i="39" s="1"/>
  <c r="M3258" i="39"/>
  <c r="K3259" i="39"/>
  <c r="L3259" i="39" s="1"/>
  <c r="M3259" i="39"/>
  <c r="K3260" i="39"/>
  <c r="L3260" i="39" s="1"/>
  <c r="M3260" i="39"/>
  <c r="K3261" i="39"/>
  <c r="L3261" i="39" s="1"/>
  <c r="M3261" i="39"/>
  <c r="K3262" i="39"/>
  <c r="L3262" i="39" s="1"/>
  <c r="M3262" i="39"/>
  <c r="K3263" i="39"/>
  <c r="L3263" i="39" s="1"/>
  <c r="M3263" i="39"/>
  <c r="K3264" i="39"/>
  <c r="L3264" i="39" s="1"/>
  <c r="M3264" i="39"/>
  <c r="K3265" i="39"/>
  <c r="L3265" i="39" s="1"/>
  <c r="M3265" i="39"/>
  <c r="K3266" i="39"/>
  <c r="L3266" i="39" s="1"/>
  <c r="M3266" i="39"/>
  <c r="K3267" i="39"/>
  <c r="L3267" i="39" s="1"/>
  <c r="M3267" i="39"/>
  <c r="K3268" i="39"/>
  <c r="L3268" i="39" s="1"/>
  <c r="M3268" i="39"/>
  <c r="K3269" i="39"/>
  <c r="L3269" i="39" s="1"/>
  <c r="M3269" i="39"/>
  <c r="K3270" i="39"/>
  <c r="L3270" i="39" s="1"/>
  <c r="M3270" i="39"/>
  <c r="K3271" i="39"/>
  <c r="L3271" i="39" s="1"/>
  <c r="M3271" i="39"/>
  <c r="K3272" i="39"/>
  <c r="L3272" i="39" s="1"/>
  <c r="M3272" i="39"/>
  <c r="K3273" i="39"/>
  <c r="L3273" i="39" s="1"/>
  <c r="M3273" i="39"/>
  <c r="K3274" i="39"/>
  <c r="L3274" i="39" s="1"/>
  <c r="M3274" i="39"/>
  <c r="K3275" i="39"/>
  <c r="L3275" i="39" s="1"/>
  <c r="M3275" i="39"/>
  <c r="K3276" i="39"/>
  <c r="L3276" i="39" s="1"/>
  <c r="M3276" i="39"/>
  <c r="K3277" i="39"/>
  <c r="L3277" i="39" s="1"/>
  <c r="M3277" i="39"/>
  <c r="K3278" i="39"/>
  <c r="L3278" i="39" s="1"/>
  <c r="M3278" i="39"/>
  <c r="K3279" i="39"/>
  <c r="L3279" i="39" s="1"/>
  <c r="M3279" i="39"/>
  <c r="K3280" i="39"/>
  <c r="L3280" i="39" s="1"/>
  <c r="M3280" i="39"/>
  <c r="K3281" i="39"/>
  <c r="L3281" i="39" s="1"/>
  <c r="M3281" i="39"/>
  <c r="K3282" i="39"/>
  <c r="L3282" i="39" s="1"/>
  <c r="M3282" i="39"/>
  <c r="K3283" i="39"/>
  <c r="L3283" i="39" s="1"/>
  <c r="M3283" i="39"/>
  <c r="K3284" i="39"/>
  <c r="L3284" i="39" s="1"/>
  <c r="M3284" i="39"/>
  <c r="K3285" i="39"/>
  <c r="L3285" i="39" s="1"/>
  <c r="M3285" i="39"/>
  <c r="K3286" i="39"/>
  <c r="L3286" i="39" s="1"/>
  <c r="M3286" i="39"/>
  <c r="K3287" i="39"/>
  <c r="L3287" i="39" s="1"/>
  <c r="M3287" i="39"/>
  <c r="K3288" i="39"/>
  <c r="L3288" i="39" s="1"/>
  <c r="M3288" i="39"/>
  <c r="K3289" i="39"/>
  <c r="L3289" i="39" s="1"/>
  <c r="M3289" i="39"/>
  <c r="K3290" i="39"/>
  <c r="L3290" i="39" s="1"/>
  <c r="M3290" i="39"/>
  <c r="K3291" i="39"/>
  <c r="L3291" i="39" s="1"/>
  <c r="M3291" i="39"/>
  <c r="K3292" i="39"/>
  <c r="L3292" i="39" s="1"/>
  <c r="M3292" i="39"/>
  <c r="K3293" i="39"/>
  <c r="L3293" i="39" s="1"/>
  <c r="M3293" i="39"/>
  <c r="K3294" i="39"/>
  <c r="L3294" i="39" s="1"/>
  <c r="M3294" i="39"/>
  <c r="K3295" i="39"/>
  <c r="L3295" i="39" s="1"/>
  <c r="M3295" i="39"/>
  <c r="K3296" i="39"/>
  <c r="L3296" i="39" s="1"/>
  <c r="M3296" i="39"/>
  <c r="K3297" i="39"/>
  <c r="L3297" i="39" s="1"/>
  <c r="M3297" i="39"/>
  <c r="K3298" i="39"/>
  <c r="L3298" i="39" s="1"/>
  <c r="M3298" i="39"/>
  <c r="K3299" i="39"/>
  <c r="L3299" i="39" s="1"/>
  <c r="M3299" i="39"/>
  <c r="K3300" i="39"/>
  <c r="L3300" i="39" s="1"/>
  <c r="M3300" i="39"/>
  <c r="K3301" i="39"/>
  <c r="L3301" i="39" s="1"/>
  <c r="M3301" i="39"/>
  <c r="K3302" i="39"/>
  <c r="L3302" i="39" s="1"/>
  <c r="M3302" i="39"/>
  <c r="K3303" i="39"/>
  <c r="L3303" i="39" s="1"/>
  <c r="M3303" i="39"/>
  <c r="K3304" i="39"/>
  <c r="L3304" i="39" s="1"/>
  <c r="M3304" i="39"/>
  <c r="K3305" i="39"/>
  <c r="L3305" i="39" s="1"/>
  <c r="M3305" i="39"/>
  <c r="K3306" i="39"/>
  <c r="L3306" i="39" s="1"/>
  <c r="M3306" i="39"/>
  <c r="K3307" i="39"/>
  <c r="L3307" i="39" s="1"/>
  <c r="M3307" i="39"/>
  <c r="K3308" i="39"/>
  <c r="L3308" i="39" s="1"/>
  <c r="M3308" i="39"/>
  <c r="K3309" i="39"/>
  <c r="L3309" i="39" s="1"/>
  <c r="M3309" i="39"/>
  <c r="K3310" i="39"/>
  <c r="L3310" i="39" s="1"/>
  <c r="M3310" i="39"/>
  <c r="K3311" i="39"/>
  <c r="L3311" i="39" s="1"/>
  <c r="M3311" i="39"/>
  <c r="K3312" i="39"/>
  <c r="L3312" i="39" s="1"/>
  <c r="M3312" i="39"/>
  <c r="K3313" i="39"/>
  <c r="L3313" i="39" s="1"/>
  <c r="M3313" i="39"/>
  <c r="K3314" i="39"/>
  <c r="L3314" i="39" s="1"/>
  <c r="M3314" i="39"/>
  <c r="K3315" i="39"/>
  <c r="L3315" i="39" s="1"/>
  <c r="M3315" i="39"/>
  <c r="K3316" i="39"/>
  <c r="L3316" i="39" s="1"/>
  <c r="M3316" i="39"/>
  <c r="K3317" i="39"/>
  <c r="L3317" i="39" s="1"/>
  <c r="M3317" i="39"/>
  <c r="K3318" i="39"/>
  <c r="L3318" i="39" s="1"/>
  <c r="M3318" i="39"/>
  <c r="K3319" i="39"/>
  <c r="L3319" i="39" s="1"/>
  <c r="M3319" i="39"/>
  <c r="K3320" i="39"/>
  <c r="L3320" i="39" s="1"/>
  <c r="M3320" i="39"/>
  <c r="K3321" i="39"/>
  <c r="L3321" i="39" s="1"/>
  <c r="M3321" i="39"/>
  <c r="K3322" i="39"/>
  <c r="L3322" i="39" s="1"/>
  <c r="M3322" i="39"/>
  <c r="K3323" i="39"/>
  <c r="L3323" i="39" s="1"/>
  <c r="M3323" i="39"/>
  <c r="K3324" i="39"/>
  <c r="L3324" i="39" s="1"/>
  <c r="M3324" i="39"/>
  <c r="K3325" i="39"/>
  <c r="L3325" i="39" s="1"/>
  <c r="M3325" i="39"/>
  <c r="K3326" i="39"/>
  <c r="L3326" i="39" s="1"/>
  <c r="M3326" i="39"/>
  <c r="K3327" i="39"/>
  <c r="L3327" i="39" s="1"/>
  <c r="M3327" i="39"/>
  <c r="K3328" i="39"/>
  <c r="L3328" i="39" s="1"/>
  <c r="M3328" i="39"/>
  <c r="K3329" i="39"/>
  <c r="L3329" i="39" s="1"/>
  <c r="M3329" i="39"/>
  <c r="K3330" i="39"/>
  <c r="L3330" i="39" s="1"/>
  <c r="M3330" i="39"/>
  <c r="K3331" i="39"/>
  <c r="L3331" i="39" s="1"/>
  <c r="M3331" i="39"/>
  <c r="K3332" i="39"/>
  <c r="L3332" i="39" s="1"/>
  <c r="M3332" i="39"/>
  <c r="K3333" i="39"/>
  <c r="L3333" i="39" s="1"/>
  <c r="M3333" i="39"/>
  <c r="K3334" i="39"/>
  <c r="L3334" i="39" s="1"/>
  <c r="M3334" i="39"/>
  <c r="K3335" i="39"/>
  <c r="L3335" i="39" s="1"/>
  <c r="M3335" i="39"/>
  <c r="K3336" i="39"/>
  <c r="L3336" i="39" s="1"/>
  <c r="M3336" i="39"/>
  <c r="K3337" i="39"/>
  <c r="L3337" i="39" s="1"/>
  <c r="M3337" i="39"/>
  <c r="K3338" i="39"/>
  <c r="L3338" i="39" s="1"/>
  <c r="M3338" i="39"/>
  <c r="K3339" i="39"/>
  <c r="L3339" i="39" s="1"/>
  <c r="M3339" i="39"/>
  <c r="K3340" i="39"/>
  <c r="L3340" i="39" s="1"/>
  <c r="M3340" i="39"/>
  <c r="K3341" i="39"/>
  <c r="L3341" i="39" s="1"/>
  <c r="M3341" i="39"/>
  <c r="K3342" i="39"/>
  <c r="L3342" i="39" s="1"/>
  <c r="M3342" i="39"/>
  <c r="K3343" i="39"/>
  <c r="L3343" i="39" s="1"/>
  <c r="M3343" i="39"/>
  <c r="K3344" i="39"/>
  <c r="L3344" i="39" s="1"/>
  <c r="M3344" i="39"/>
  <c r="K3345" i="39"/>
  <c r="L3345" i="39" s="1"/>
  <c r="M3345" i="39"/>
  <c r="K3346" i="39"/>
  <c r="L3346" i="39" s="1"/>
  <c r="M3346" i="39"/>
  <c r="K3347" i="39"/>
  <c r="L3347" i="39" s="1"/>
  <c r="M3347" i="39"/>
  <c r="K3348" i="39"/>
  <c r="L3348" i="39" s="1"/>
  <c r="M3348" i="39"/>
  <c r="K3349" i="39"/>
  <c r="L3349" i="39" s="1"/>
  <c r="M3349" i="39"/>
  <c r="K3350" i="39"/>
  <c r="L3350" i="39" s="1"/>
  <c r="M3350" i="39"/>
  <c r="K3351" i="39"/>
  <c r="L3351" i="39" s="1"/>
  <c r="M3351" i="39"/>
  <c r="K3352" i="39"/>
  <c r="L3352" i="39" s="1"/>
  <c r="M3352" i="39"/>
  <c r="K3353" i="39"/>
  <c r="L3353" i="39" s="1"/>
  <c r="M3353" i="39"/>
  <c r="K3354" i="39"/>
  <c r="L3354" i="39" s="1"/>
  <c r="M3354" i="39"/>
  <c r="K3355" i="39"/>
  <c r="L3355" i="39" s="1"/>
  <c r="M3355" i="39"/>
  <c r="K3356" i="39"/>
  <c r="L3356" i="39" s="1"/>
  <c r="M3356" i="39"/>
  <c r="K3357" i="39"/>
  <c r="L3357" i="39" s="1"/>
  <c r="M3357" i="39"/>
  <c r="K3358" i="39"/>
  <c r="L3358" i="39" s="1"/>
  <c r="M3358" i="39"/>
  <c r="K3359" i="39"/>
  <c r="L3359" i="39" s="1"/>
  <c r="M3359" i="39"/>
  <c r="K3360" i="39"/>
  <c r="L3360" i="39" s="1"/>
  <c r="M3360" i="39"/>
  <c r="K3361" i="39"/>
  <c r="L3361" i="39" s="1"/>
  <c r="M3361" i="39"/>
  <c r="K3362" i="39"/>
  <c r="L3362" i="39" s="1"/>
  <c r="M3362" i="39"/>
  <c r="K3363" i="39"/>
  <c r="L3363" i="39" s="1"/>
  <c r="M3363" i="39"/>
  <c r="K3364" i="39"/>
  <c r="L3364" i="39" s="1"/>
  <c r="M3364" i="39"/>
  <c r="K3365" i="39"/>
  <c r="L3365" i="39" s="1"/>
  <c r="M3365" i="39"/>
  <c r="K3366" i="39"/>
  <c r="L3366" i="39" s="1"/>
  <c r="M3366" i="39"/>
  <c r="K3367" i="39"/>
  <c r="L3367" i="39" s="1"/>
  <c r="M3367" i="39"/>
  <c r="K3368" i="39"/>
  <c r="L3368" i="39" s="1"/>
  <c r="M3368" i="39"/>
  <c r="K3369" i="39"/>
  <c r="L3369" i="39" s="1"/>
  <c r="M3369" i="39"/>
  <c r="K3370" i="39"/>
  <c r="L3370" i="39" s="1"/>
  <c r="M3370" i="39"/>
  <c r="K3371" i="39"/>
  <c r="L3371" i="39" s="1"/>
  <c r="M3371" i="39"/>
  <c r="K3372" i="39"/>
  <c r="L3372" i="39" s="1"/>
  <c r="M3372" i="39"/>
  <c r="K3373" i="39"/>
  <c r="L3373" i="39" s="1"/>
  <c r="M3373" i="39"/>
  <c r="K3374" i="39"/>
  <c r="L3374" i="39" s="1"/>
  <c r="M3374" i="39"/>
  <c r="K3375" i="39"/>
  <c r="L3375" i="39" s="1"/>
  <c r="M3375" i="39"/>
  <c r="K3376" i="39"/>
  <c r="L3376" i="39" s="1"/>
  <c r="M3376" i="39"/>
  <c r="K3377" i="39"/>
  <c r="L3377" i="39" s="1"/>
  <c r="M3377" i="39"/>
  <c r="K3378" i="39"/>
  <c r="L3378" i="39" s="1"/>
  <c r="M3378" i="39"/>
  <c r="K3379" i="39"/>
  <c r="L3379" i="39" s="1"/>
  <c r="M3379" i="39"/>
  <c r="K3380" i="39"/>
  <c r="L3380" i="39" s="1"/>
  <c r="M3380" i="39"/>
  <c r="K3381" i="39"/>
  <c r="L3381" i="39" s="1"/>
  <c r="M3381" i="39"/>
  <c r="K3382" i="39"/>
  <c r="L3382" i="39" s="1"/>
  <c r="M3382" i="39"/>
  <c r="K3383" i="39"/>
  <c r="L3383" i="39" s="1"/>
  <c r="M3383" i="39"/>
  <c r="K3384" i="39"/>
  <c r="L3384" i="39" s="1"/>
  <c r="M3384" i="39"/>
  <c r="K3385" i="39"/>
  <c r="L3385" i="39" s="1"/>
  <c r="M3385" i="39"/>
  <c r="K3386" i="39"/>
  <c r="L3386" i="39" s="1"/>
  <c r="M3386" i="39"/>
  <c r="K3387" i="39"/>
  <c r="L3387" i="39" s="1"/>
  <c r="M3387" i="39"/>
  <c r="K3388" i="39"/>
  <c r="L3388" i="39" s="1"/>
  <c r="M3388" i="39"/>
  <c r="K3389" i="39"/>
  <c r="L3389" i="39" s="1"/>
  <c r="M3389" i="39"/>
  <c r="K3390" i="39"/>
  <c r="L3390" i="39" s="1"/>
  <c r="M3390" i="39"/>
  <c r="K3391" i="39"/>
  <c r="L3391" i="39" s="1"/>
  <c r="M3391" i="39"/>
  <c r="K3392" i="39"/>
  <c r="L3392" i="39" s="1"/>
  <c r="M3392" i="39"/>
  <c r="K3393" i="39"/>
  <c r="L3393" i="39" s="1"/>
  <c r="M3393" i="39"/>
  <c r="K3394" i="39"/>
  <c r="L3394" i="39" s="1"/>
  <c r="M3394" i="39"/>
  <c r="K3395" i="39"/>
  <c r="L3395" i="39" s="1"/>
  <c r="M3395" i="39"/>
  <c r="K3396" i="39"/>
  <c r="L3396" i="39" s="1"/>
  <c r="M3396" i="39"/>
  <c r="K3397" i="39"/>
  <c r="L3397" i="39" s="1"/>
  <c r="M3397" i="39"/>
  <c r="K3398" i="39"/>
  <c r="L3398" i="39" s="1"/>
  <c r="M3398" i="39"/>
  <c r="K3399" i="39"/>
  <c r="L3399" i="39" s="1"/>
  <c r="M3399" i="39"/>
  <c r="K3400" i="39"/>
  <c r="L3400" i="39" s="1"/>
  <c r="M3400" i="39"/>
  <c r="K3401" i="39"/>
  <c r="L3401" i="39" s="1"/>
  <c r="M3401" i="39"/>
  <c r="K3402" i="39"/>
  <c r="L3402" i="39" s="1"/>
  <c r="M3402" i="39"/>
  <c r="K3403" i="39"/>
  <c r="L3403" i="39" s="1"/>
  <c r="M3403" i="39"/>
  <c r="K3404" i="39"/>
  <c r="L3404" i="39" s="1"/>
  <c r="M3404" i="39"/>
  <c r="K3405" i="39"/>
  <c r="L3405" i="39" s="1"/>
  <c r="M3405" i="39"/>
  <c r="K3406" i="39"/>
  <c r="L3406" i="39" s="1"/>
  <c r="M3406" i="39"/>
  <c r="K3407" i="39"/>
  <c r="L3407" i="39" s="1"/>
  <c r="M3407" i="39"/>
  <c r="K3408" i="39"/>
  <c r="L3408" i="39" s="1"/>
  <c r="M3408" i="39"/>
  <c r="K3409" i="39"/>
  <c r="L3409" i="39" s="1"/>
  <c r="M3409" i="39"/>
  <c r="K3410" i="39"/>
  <c r="L3410" i="39" s="1"/>
  <c r="M3410" i="39"/>
  <c r="K3411" i="39"/>
  <c r="L3411" i="39" s="1"/>
  <c r="M3411" i="39"/>
  <c r="K3412" i="39"/>
  <c r="L3412" i="39" s="1"/>
  <c r="M3412" i="39"/>
  <c r="K3413" i="39"/>
  <c r="L3413" i="39" s="1"/>
  <c r="M3413" i="39"/>
  <c r="K3414" i="39"/>
  <c r="L3414" i="39" s="1"/>
  <c r="M3414" i="39"/>
  <c r="K3415" i="39"/>
  <c r="L3415" i="39" s="1"/>
  <c r="M3415" i="39"/>
  <c r="K3416" i="39"/>
  <c r="L3416" i="39" s="1"/>
  <c r="M3416" i="39"/>
  <c r="K3417" i="39"/>
  <c r="L3417" i="39" s="1"/>
  <c r="M3417" i="39"/>
  <c r="K3418" i="39"/>
  <c r="L3418" i="39" s="1"/>
  <c r="M3418" i="39"/>
  <c r="K3419" i="39"/>
  <c r="L3419" i="39" s="1"/>
  <c r="M3419" i="39"/>
  <c r="K3420" i="39"/>
  <c r="L3420" i="39" s="1"/>
  <c r="M3420" i="39"/>
  <c r="K3421" i="39"/>
  <c r="L3421" i="39" s="1"/>
  <c r="M3421" i="39"/>
  <c r="K3422" i="39"/>
  <c r="L3422" i="39" s="1"/>
  <c r="M3422" i="39"/>
  <c r="K3423" i="39"/>
  <c r="L3423" i="39" s="1"/>
  <c r="M3423" i="39"/>
  <c r="K3424" i="39"/>
  <c r="L3424" i="39" s="1"/>
  <c r="M3424" i="39"/>
  <c r="K3425" i="39"/>
  <c r="L3425" i="39" s="1"/>
  <c r="M3425" i="39"/>
  <c r="K3426" i="39"/>
  <c r="L3426" i="39" s="1"/>
  <c r="M3426" i="39"/>
  <c r="K3427" i="39"/>
  <c r="L3427" i="39" s="1"/>
  <c r="M3427" i="39"/>
  <c r="K3428" i="39"/>
  <c r="L3428" i="39" s="1"/>
  <c r="M3428" i="39"/>
  <c r="K3429" i="39"/>
  <c r="L3429" i="39" s="1"/>
  <c r="M3429" i="39"/>
  <c r="K3430" i="39"/>
  <c r="L3430" i="39" s="1"/>
  <c r="M3430" i="39"/>
  <c r="K3431" i="39"/>
  <c r="L3431" i="39" s="1"/>
  <c r="M3431" i="39"/>
  <c r="K3432" i="39"/>
  <c r="L3432" i="39" s="1"/>
  <c r="M3432" i="39"/>
  <c r="K3433" i="39"/>
  <c r="L3433" i="39" s="1"/>
  <c r="M3433" i="39"/>
  <c r="K3434" i="39"/>
  <c r="L3434" i="39" s="1"/>
  <c r="M3434" i="39"/>
  <c r="K3435" i="39"/>
  <c r="L3435" i="39" s="1"/>
  <c r="M3435" i="39"/>
  <c r="K3436" i="39"/>
  <c r="L3436" i="39" s="1"/>
  <c r="M3436" i="39"/>
  <c r="K3437" i="39"/>
  <c r="L3437" i="39" s="1"/>
  <c r="M3437" i="39"/>
  <c r="K3438" i="39"/>
  <c r="L3438" i="39" s="1"/>
  <c r="M3438" i="39"/>
  <c r="K3439" i="39"/>
  <c r="L3439" i="39" s="1"/>
  <c r="M3439" i="39"/>
  <c r="K3440" i="39"/>
  <c r="L3440" i="39" s="1"/>
  <c r="M3440" i="39"/>
  <c r="K3441" i="39"/>
  <c r="L3441" i="39" s="1"/>
  <c r="M3441" i="39"/>
  <c r="K3442" i="39"/>
  <c r="L3442" i="39" s="1"/>
  <c r="M3442" i="39"/>
  <c r="K3443" i="39"/>
  <c r="L3443" i="39" s="1"/>
  <c r="M3443" i="39"/>
  <c r="K3444" i="39"/>
  <c r="L3444" i="39" s="1"/>
  <c r="M3444" i="39"/>
  <c r="K3445" i="39"/>
  <c r="L3445" i="39" s="1"/>
  <c r="M3445" i="39"/>
  <c r="K3446" i="39"/>
  <c r="L3446" i="39" s="1"/>
  <c r="M3446" i="39"/>
  <c r="K3447" i="39"/>
  <c r="L3447" i="39" s="1"/>
  <c r="M3447" i="39"/>
  <c r="K3448" i="39"/>
  <c r="L3448" i="39" s="1"/>
  <c r="M3448" i="39"/>
  <c r="K3449" i="39"/>
  <c r="L3449" i="39" s="1"/>
  <c r="M3449" i="39"/>
  <c r="K3450" i="39"/>
  <c r="L3450" i="39" s="1"/>
  <c r="M3450" i="39"/>
  <c r="K3451" i="39"/>
  <c r="L3451" i="39" s="1"/>
  <c r="M3451" i="39"/>
  <c r="K3452" i="39"/>
  <c r="L3452" i="39" s="1"/>
  <c r="M3452" i="39"/>
  <c r="K3453" i="39"/>
  <c r="L3453" i="39" s="1"/>
  <c r="M3453" i="39"/>
  <c r="K3454" i="39"/>
  <c r="L3454" i="39" s="1"/>
  <c r="M3454" i="39"/>
  <c r="K3455" i="39"/>
  <c r="L3455" i="39" s="1"/>
  <c r="M3455" i="39"/>
  <c r="K3456" i="39"/>
  <c r="L3456" i="39" s="1"/>
  <c r="M3456" i="39"/>
  <c r="K3457" i="39"/>
  <c r="L3457" i="39" s="1"/>
  <c r="M3457" i="39"/>
  <c r="K3458" i="39"/>
  <c r="L3458" i="39" s="1"/>
  <c r="M3458" i="39"/>
  <c r="K3459" i="39"/>
  <c r="L3459" i="39" s="1"/>
  <c r="M3459" i="39"/>
  <c r="K3460" i="39"/>
  <c r="L3460" i="39" s="1"/>
  <c r="M3460" i="39"/>
  <c r="K3461" i="39"/>
  <c r="L3461" i="39" s="1"/>
  <c r="M3461" i="39"/>
  <c r="K3462" i="39"/>
  <c r="L3462" i="39" s="1"/>
  <c r="M3462" i="39"/>
  <c r="K3463" i="39"/>
  <c r="L3463" i="39" s="1"/>
  <c r="M3463" i="39"/>
  <c r="K3464" i="39"/>
  <c r="L3464" i="39" s="1"/>
  <c r="M3464" i="39"/>
  <c r="K3465" i="39"/>
  <c r="L3465" i="39" s="1"/>
  <c r="M3465" i="39"/>
  <c r="K3466" i="39"/>
  <c r="L3466" i="39" s="1"/>
  <c r="M3466" i="39"/>
  <c r="K3467" i="39"/>
  <c r="L3467" i="39" s="1"/>
  <c r="M3467" i="39"/>
  <c r="K3468" i="39"/>
  <c r="L3468" i="39" s="1"/>
  <c r="M3468" i="39"/>
  <c r="K3469" i="39"/>
  <c r="L3469" i="39" s="1"/>
  <c r="M3469" i="39"/>
  <c r="K3470" i="39"/>
  <c r="L3470" i="39" s="1"/>
  <c r="M3470" i="39"/>
  <c r="K3471" i="39"/>
  <c r="L3471" i="39" s="1"/>
  <c r="M3471" i="39"/>
  <c r="K3472" i="39"/>
  <c r="L3472" i="39" s="1"/>
  <c r="M3472" i="39"/>
  <c r="K3473" i="39"/>
  <c r="L3473" i="39" s="1"/>
  <c r="M3473" i="39"/>
  <c r="K3474" i="39"/>
  <c r="L3474" i="39" s="1"/>
  <c r="M3474" i="39"/>
  <c r="K3475" i="39"/>
  <c r="L3475" i="39" s="1"/>
  <c r="M3475" i="39"/>
  <c r="K3476" i="39"/>
  <c r="L3476" i="39" s="1"/>
  <c r="M3476" i="39"/>
  <c r="K3477" i="39"/>
  <c r="L3477" i="39" s="1"/>
  <c r="M3477" i="39"/>
  <c r="K3478" i="39"/>
  <c r="L3478" i="39" s="1"/>
  <c r="M3478" i="39"/>
  <c r="K3479" i="39"/>
  <c r="L3479" i="39" s="1"/>
  <c r="M3479" i="39"/>
  <c r="K3480" i="39"/>
  <c r="L3480" i="39" s="1"/>
  <c r="M3480" i="39"/>
  <c r="K3481" i="39"/>
  <c r="L3481" i="39" s="1"/>
  <c r="M3481" i="39"/>
  <c r="K3482" i="39"/>
  <c r="L3482" i="39" s="1"/>
  <c r="M3482" i="39"/>
  <c r="K3483" i="39"/>
  <c r="L3483" i="39" s="1"/>
  <c r="M3483" i="39"/>
  <c r="K3484" i="39"/>
  <c r="L3484" i="39" s="1"/>
  <c r="M3484" i="39"/>
  <c r="K3485" i="39"/>
  <c r="L3485" i="39" s="1"/>
  <c r="M3485" i="39"/>
  <c r="K3486" i="39"/>
  <c r="L3486" i="39" s="1"/>
  <c r="M3486" i="39"/>
  <c r="K3487" i="39"/>
  <c r="L3487" i="39" s="1"/>
  <c r="M3487" i="39"/>
  <c r="K3488" i="39"/>
  <c r="L3488" i="39" s="1"/>
  <c r="M3488" i="39"/>
  <c r="K3489" i="39"/>
  <c r="L3489" i="39" s="1"/>
  <c r="M3489" i="39"/>
  <c r="K3490" i="39"/>
  <c r="L3490" i="39" s="1"/>
  <c r="M3490" i="39"/>
  <c r="K3491" i="39"/>
  <c r="L3491" i="39" s="1"/>
  <c r="M3491" i="39"/>
  <c r="K3492" i="39"/>
  <c r="L3492" i="39" s="1"/>
  <c r="M3492" i="39"/>
  <c r="K3493" i="39"/>
  <c r="L3493" i="39" s="1"/>
  <c r="M3493" i="39"/>
  <c r="K3494" i="39"/>
  <c r="L3494" i="39" s="1"/>
  <c r="M3494" i="39"/>
  <c r="K3495" i="39"/>
  <c r="L3495" i="39" s="1"/>
  <c r="M3495" i="39"/>
  <c r="K3496" i="39"/>
  <c r="L3496" i="39" s="1"/>
  <c r="M3496" i="39"/>
  <c r="K3497" i="39"/>
  <c r="L3497" i="39" s="1"/>
  <c r="M3497" i="39"/>
  <c r="K3498" i="39"/>
  <c r="L3498" i="39" s="1"/>
  <c r="M3498" i="39"/>
  <c r="K3499" i="39"/>
  <c r="L3499" i="39" s="1"/>
  <c r="M3499" i="39"/>
  <c r="K3500" i="39"/>
  <c r="L3500" i="39" s="1"/>
  <c r="M3500" i="39"/>
  <c r="K3501" i="39"/>
  <c r="L3501" i="39" s="1"/>
  <c r="M3501" i="39"/>
  <c r="K3502" i="39"/>
  <c r="L3502" i="39" s="1"/>
  <c r="M3502" i="39"/>
  <c r="K3503" i="39"/>
  <c r="L3503" i="39" s="1"/>
  <c r="M3503" i="39"/>
  <c r="K3504" i="39"/>
  <c r="L3504" i="39" s="1"/>
  <c r="M3504" i="39"/>
  <c r="K3505" i="39"/>
  <c r="L3505" i="39" s="1"/>
  <c r="M3505" i="39"/>
  <c r="K3506" i="39"/>
  <c r="L3506" i="39" s="1"/>
  <c r="M3506" i="39"/>
  <c r="K3507" i="39"/>
  <c r="L3507" i="39" s="1"/>
  <c r="M3507" i="39"/>
  <c r="K3508" i="39"/>
  <c r="L3508" i="39" s="1"/>
  <c r="M3508" i="39"/>
  <c r="K3509" i="39"/>
  <c r="L3509" i="39" s="1"/>
  <c r="M3509" i="39"/>
  <c r="K3510" i="39"/>
  <c r="L3510" i="39" s="1"/>
  <c r="M3510" i="39"/>
  <c r="K3511" i="39"/>
  <c r="L3511" i="39" s="1"/>
  <c r="M3511" i="39"/>
  <c r="K3512" i="39"/>
  <c r="L3512" i="39" s="1"/>
  <c r="M3512" i="39"/>
  <c r="K3513" i="39"/>
  <c r="L3513" i="39" s="1"/>
  <c r="M3513" i="39"/>
  <c r="K3514" i="39"/>
  <c r="L3514" i="39" s="1"/>
  <c r="M3514" i="39"/>
  <c r="K3515" i="39"/>
  <c r="L3515" i="39" s="1"/>
  <c r="M3515" i="39"/>
  <c r="K3516" i="39"/>
  <c r="L3516" i="39" s="1"/>
  <c r="M3516" i="39"/>
  <c r="K3517" i="39"/>
  <c r="L3517" i="39" s="1"/>
  <c r="M3517" i="39"/>
  <c r="K3518" i="39"/>
  <c r="L3518" i="39" s="1"/>
  <c r="M3518" i="39"/>
  <c r="K3519" i="39"/>
  <c r="L3519" i="39" s="1"/>
  <c r="M3519" i="39"/>
  <c r="K3520" i="39"/>
  <c r="L3520" i="39" s="1"/>
  <c r="M3520" i="39"/>
  <c r="K3521" i="39"/>
  <c r="L3521" i="39" s="1"/>
  <c r="M3521" i="39"/>
  <c r="K3522" i="39"/>
  <c r="L3522" i="39" s="1"/>
  <c r="M3522" i="39"/>
  <c r="K3523" i="39"/>
  <c r="L3523" i="39" s="1"/>
  <c r="M3523" i="39"/>
  <c r="K3524" i="39"/>
  <c r="L3524" i="39" s="1"/>
  <c r="M3524" i="39"/>
  <c r="M3525" i="39"/>
  <c r="M3255" i="39"/>
  <c r="M3254" i="39"/>
  <c r="M3253" i="39"/>
  <c r="M3252" i="39"/>
  <c r="M3251" i="39"/>
  <c r="M3250" i="39"/>
  <c r="M3249" i="39"/>
  <c r="M3248" i="39"/>
  <c r="M3247" i="39"/>
  <c r="M3246" i="39"/>
  <c r="M3245" i="39"/>
  <c r="M3244" i="39"/>
  <c r="M3243" i="39"/>
  <c r="M3242" i="39"/>
  <c r="M3241" i="39"/>
  <c r="M3240" i="39"/>
  <c r="M3239" i="39"/>
  <c r="M3238" i="39"/>
  <c r="M3237" i="39"/>
  <c r="M3236" i="39"/>
  <c r="M3235" i="39"/>
  <c r="M3234" i="39"/>
  <c r="M3233" i="39"/>
  <c r="M3232" i="39"/>
  <c r="M3231" i="39"/>
  <c r="M3230" i="39"/>
  <c r="M3229" i="39"/>
  <c r="M3228" i="39"/>
  <c r="M3227" i="39"/>
  <c r="M3226" i="39"/>
  <c r="M3225" i="39"/>
  <c r="M3224" i="39"/>
  <c r="M3223" i="39"/>
  <c r="M3222" i="39"/>
  <c r="M3221" i="39"/>
  <c r="M3220" i="39"/>
  <c r="M3219" i="39"/>
  <c r="M3218" i="39"/>
  <c r="M3217" i="39"/>
  <c r="M3216" i="39"/>
  <c r="M3215" i="39"/>
  <c r="M3214" i="39"/>
  <c r="M3213" i="39"/>
  <c r="M3212" i="39"/>
  <c r="M3211" i="39"/>
  <c r="M3210" i="39"/>
  <c r="M3209" i="39"/>
  <c r="M3208" i="39"/>
  <c r="M3207" i="39"/>
  <c r="M3206" i="39"/>
  <c r="M3205" i="39"/>
  <c r="M3204" i="39"/>
  <c r="M3203" i="39"/>
  <c r="M3202" i="39"/>
  <c r="M3201" i="39"/>
  <c r="M3200" i="39"/>
  <c r="M3199" i="39"/>
  <c r="M3198" i="39"/>
  <c r="M3197" i="39"/>
  <c r="M3196" i="39"/>
  <c r="M3195" i="39"/>
  <c r="M3194" i="39"/>
  <c r="M3193" i="39"/>
  <c r="M3192" i="39"/>
  <c r="M3191" i="39"/>
  <c r="M3190" i="39"/>
  <c r="M3189" i="39"/>
  <c r="M3188" i="39"/>
  <c r="M3187" i="39"/>
  <c r="M3186" i="39"/>
  <c r="M3185" i="39"/>
  <c r="M3184" i="39"/>
  <c r="M3183" i="39"/>
  <c r="M3182" i="39"/>
  <c r="M3181" i="39"/>
  <c r="M3180" i="39"/>
  <c r="M3179" i="39"/>
  <c r="M3178" i="39"/>
  <c r="M3177" i="39"/>
  <c r="M3176" i="39"/>
  <c r="M3175" i="39"/>
  <c r="M3174" i="39"/>
  <c r="M3173" i="39"/>
  <c r="M3172" i="39"/>
  <c r="M3171" i="39"/>
  <c r="M3170" i="39"/>
  <c r="M3169" i="39"/>
  <c r="M3168" i="39"/>
  <c r="M3167" i="39"/>
  <c r="M3166" i="39"/>
  <c r="M3165" i="39"/>
  <c r="M3164" i="39"/>
  <c r="M3163" i="39"/>
  <c r="M3162" i="39"/>
  <c r="M3161" i="39"/>
  <c r="M3160" i="39"/>
  <c r="M3159" i="39"/>
  <c r="M3158" i="39"/>
  <c r="M3157" i="39"/>
  <c r="M3156" i="39"/>
  <c r="M3155" i="39"/>
  <c r="M3154" i="39"/>
  <c r="M3153" i="39"/>
  <c r="M3152" i="39"/>
  <c r="M3151" i="39"/>
  <c r="M3150" i="39"/>
  <c r="M3149" i="39"/>
  <c r="M3148" i="39"/>
  <c r="M3147" i="39"/>
  <c r="M3146" i="39"/>
  <c r="M3145" i="39"/>
  <c r="M3144" i="39"/>
  <c r="M3143" i="39"/>
  <c r="M3142" i="39"/>
  <c r="M3141" i="39"/>
  <c r="M3140" i="39"/>
  <c r="M3139" i="39"/>
  <c r="M3138" i="39"/>
  <c r="M3137" i="39"/>
  <c r="M3136" i="39"/>
  <c r="M3135" i="39"/>
  <c r="M3134" i="39"/>
  <c r="M3133" i="39"/>
  <c r="M3132" i="39"/>
  <c r="M3131" i="39"/>
  <c r="M3130" i="39"/>
  <c r="M3129" i="39"/>
  <c r="M3128" i="39"/>
  <c r="M3127" i="39"/>
  <c r="M3126" i="39"/>
  <c r="M3125" i="39"/>
  <c r="M3124" i="39"/>
  <c r="M3123" i="39"/>
  <c r="M3122" i="39"/>
  <c r="M3121" i="39"/>
  <c r="M3120" i="39"/>
  <c r="M3119" i="39"/>
  <c r="M3118" i="39"/>
  <c r="M3117" i="39"/>
  <c r="M3116" i="39"/>
  <c r="M3115" i="39"/>
  <c r="M3114" i="39"/>
  <c r="M3113" i="39"/>
  <c r="M3112" i="39"/>
  <c r="M3111" i="39"/>
  <c r="M3110" i="39"/>
  <c r="M3109" i="39"/>
  <c r="M3108" i="39"/>
  <c r="M3107" i="39"/>
  <c r="M3106" i="39"/>
  <c r="M3105" i="39"/>
  <c r="M3104" i="39"/>
  <c r="M3103" i="39"/>
  <c r="M3102" i="39"/>
  <c r="M3101" i="39"/>
  <c r="M3100" i="39"/>
  <c r="M3099" i="39"/>
  <c r="M3098" i="39"/>
  <c r="M3097" i="39"/>
  <c r="M3096" i="39"/>
  <c r="M3095" i="39"/>
  <c r="M3094" i="39"/>
  <c r="M3093" i="39"/>
  <c r="M3092" i="39"/>
  <c r="M3091" i="39"/>
  <c r="M3090" i="39"/>
  <c r="M3089" i="39"/>
  <c r="M3088" i="39"/>
  <c r="M3087" i="39"/>
  <c r="M3086" i="39"/>
  <c r="M3085" i="39"/>
  <c r="M3084" i="39"/>
  <c r="M3083" i="39"/>
  <c r="M3082" i="39"/>
  <c r="M3081" i="39"/>
  <c r="M3080" i="39"/>
  <c r="M3079" i="39"/>
  <c r="M3078" i="39"/>
  <c r="M3077" i="39"/>
  <c r="M3076" i="39"/>
  <c r="M3075" i="39"/>
  <c r="M3074" i="39"/>
  <c r="M3073" i="39"/>
  <c r="M3072" i="39"/>
  <c r="M3071" i="39"/>
  <c r="M3070" i="39"/>
  <c r="M3069" i="39"/>
  <c r="M3068" i="39"/>
  <c r="M3067" i="39"/>
  <c r="M3066" i="39"/>
  <c r="M3065" i="39"/>
  <c r="M3064" i="39"/>
  <c r="M3063" i="39"/>
  <c r="M3062" i="39"/>
  <c r="M3061" i="39"/>
  <c r="M3060" i="39"/>
  <c r="M3059" i="39"/>
  <c r="M3058" i="39"/>
  <c r="M3057" i="39"/>
  <c r="M3056" i="39"/>
  <c r="M3055" i="39"/>
  <c r="M3054" i="39"/>
  <c r="M3053" i="39"/>
  <c r="M3052" i="39"/>
  <c r="M3051" i="39"/>
  <c r="M3050" i="39"/>
  <c r="M3049" i="39"/>
  <c r="M3048" i="39"/>
  <c r="M3047" i="39"/>
  <c r="M3046" i="39"/>
  <c r="M3045" i="39"/>
  <c r="M3044" i="39"/>
  <c r="M3043" i="39"/>
  <c r="M3042" i="39"/>
  <c r="M3041" i="39"/>
  <c r="M3040" i="39"/>
  <c r="M3039" i="39"/>
  <c r="M3038" i="39"/>
  <c r="M3037" i="39"/>
  <c r="M3036" i="39"/>
  <c r="M3035" i="39"/>
  <c r="M3034" i="39"/>
  <c r="M3033" i="39"/>
  <c r="M3032" i="39"/>
  <c r="M3031" i="39"/>
  <c r="M3030" i="39"/>
  <c r="M3029" i="39"/>
  <c r="M3028" i="39"/>
  <c r="M3027" i="39"/>
  <c r="M3026" i="39"/>
  <c r="M3025" i="39"/>
  <c r="M3024" i="39"/>
  <c r="M3023" i="39"/>
  <c r="M3022" i="39"/>
  <c r="M3021" i="39"/>
  <c r="M3020" i="39"/>
  <c r="M3019" i="39"/>
  <c r="M3018" i="39"/>
  <c r="M3017" i="39"/>
  <c r="M3016" i="39"/>
  <c r="M3015" i="39"/>
  <c r="M3014" i="39"/>
  <c r="M3013" i="39"/>
  <c r="M3012" i="39"/>
  <c r="M3011" i="39"/>
  <c r="M3010" i="39"/>
  <c r="M3009" i="39"/>
  <c r="M3008" i="39"/>
  <c r="M3007" i="39"/>
  <c r="M3006" i="39"/>
  <c r="M3005" i="39"/>
  <c r="M3004" i="39"/>
  <c r="M3003" i="39"/>
  <c r="M3002" i="39"/>
  <c r="M3001" i="39"/>
  <c r="M3000" i="39"/>
  <c r="M2999" i="39"/>
  <c r="M2998" i="39"/>
  <c r="M2997" i="39"/>
  <c r="M2996" i="39"/>
  <c r="M2995" i="39"/>
  <c r="M2994" i="39"/>
  <c r="M2993" i="39"/>
  <c r="M2992" i="39"/>
  <c r="M2991" i="39"/>
  <c r="M2990" i="39"/>
  <c r="M2989" i="39"/>
  <c r="M2988" i="39"/>
  <c r="M2987" i="39"/>
  <c r="M2986" i="39"/>
  <c r="M2985" i="39"/>
  <c r="M2984" i="39"/>
  <c r="M2983" i="39"/>
  <c r="M2982" i="39"/>
  <c r="M2981" i="39"/>
  <c r="M2980" i="39"/>
  <c r="M2979" i="39"/>
  <c r="M2978" i="39"/>
  <c r="M2977" i="39"/>
  <c r="M2976" i="39"/>
  <c r="M2975" i="39"/>
  <c r="M2974" i="39"/>
  <c r="M2973" i="39"/>
  <c r="M2972" i="39"/>
  <c r="M2971" i="39"/>
  <c r="M2970" i="39"/>
  <c r="M2969" i="39"/>
  <c r="M2968" i="39"/>
  <c r="M2967" i="39"/>
  <c r="M2966" i="39"/>
  <c r="M2965" i="39"/>
  <c r="M2964" i="39"/>
  <c r="M2963" i="39"/>
  <c r="M2962" i="39"/>
  <c r="M2961" i="39"/>
  <c r="M2960" i="39"/>
  <c r="M2959" i="39"/>
  <c r="M2958" i="39"/>
  <c r="M2957" i="39"/>
  <c r="M2956" i="39"/>
  <c r="M2955" i="39"/>
  <c r="M2954" i="39"/>
  <c r="M2953" i="39"/>
  <c r="M2952" i="39"/>
  <c r="M2951" i="39"/>
  <c r="M2950" i="39"/>
  <c r="M2949" i="39"/>
  <c r="M2948" i="39"/>
  <c r="M2947" i="39"/>
  <c r="M2946" i="39"/>
  <c r="M2945" i="39"/>
  <c r="M2944" i="39"/>
  <c r="M2943" i="39"/>
  <c r="M2942" i="39"/>
  <c r="M2941" i="39"/>
  <c r="M2940" i="39"/>
  <c r="M2939" i="39"/>
  <c r="M2938" i="39"/>
  <c r="M2937" i="39"/>
  <c r="M2936" i="39"/>
  <c r="M2935" i="39"/>
  <c r="M2934" i="39"/>
  <c r="M2933" i="39"/>
  <c r="M2932" i="39"/>
  <c r="M2931" i="39"/>
  <c r="M2930" i="39"/>
  <c r="M2929" i="39"/>
  <c r="M2928" i="39"/>
  <c r="M2927" i="39"/>
  <c r="M2926" i="39"/>
  <c r="M2925" i="39"/>
  <c r="M2924" i="39"/>
  <c r="M2923" i="39"/>
  <c r="M2922" i="39"/>
  <c r="M2921" i="39"/>
  <c r="M2920" i="39"/>
  <c r="M2919" i="39"/>
  <c r="M2918" i="39"/>
  <c r="M2917" i="39"/>
  <c r="M2916" i="39"/>
  <c r="M2915" i="39"/>
  <c r="M2914" i="39"/>
  <c r="M2913" i="39"/>
  <c r="M2912" i="39"/>
  <c r="M2911" i="39"/>
  <c r="M2910" i="39"/>
  <c r="M2909" i="39"/>
  <c r="M2908" i="39"/>
  <c r="M2907" i="39"/>
  <c r="M2906" i="39"/>
  <c r="M2905" i="39"/>
  <c r="M2904" i="39"/>
  <c r="M2903" i="39"/>
  <c r="M2902" i="39"/>
  <c r="M2901" i="39"/>
  <c r="M2900" i="39"/>
  <c r="M2899" i="39"/>
  <c r="M2898" i="39"/>
  <c r="M2897" i="39"/>
  <c r="M2896" i="39"/>
  <c r="M2895" i="39"/>
  <c r="M2894" i="39"/>
  <c r="M2893" i="39"/>
  <c r="M2892" i="39"/>
  <c r="M2891" i="39"/>
  <c r="M2890" i="39"/>
  <c r="M2889" i="39"/>
  <c r="M2888" i="39"/>
  <c r="M2887" i="39"/>
  <c r="M2886" i="39"/>
  <c r="M2885" i="39"/>
  <c r="M2884" i="39"/>
  <c r="M2883" i="39"/>
  <c r="M2882" i="39"/>
  <c r="M2881" i="39"/>
  <c r="M2880" i="39"/>
  <c r="M2879" i="39"/>
  <c r="M2878" i="39"/>
  <c r="M2877" i="39"/>
  <c r="M2876" i="39"/>
  <c r="M2875" i="39"/>
  <c r="M2874" i="39"/>
  <c r="M2873" i="39"/>
  <c r="M2872" i="39"/>
  <c r="M2871" i="39"/>
  <c r="M2870" i="39"/>
  <c r="M2869" i="39"/>
  <c r="M2868" i="39"/>
  <c r="M2867" i="39"/>
  <c r="M2866" i="39"/>
  <c r="M2865" i="39"/>
  <c r="M2864" i="39"/>
  <c r="M2863" i="39"/>
  <c r="M2862" i="39"/>
  <c r="M2861" i="39"/>
  <c r="M2860" i="39"/>
  <c r="M2859" i="39"/>
  <c r="M2858" i="39"/>
  <c r="M2857" i="39"/>
  <c r="M2856" i="39"/>
  <c r="M2855" i="39"/>
  <c r="M2854" i="39"/>
  <c r="M2853" i="39"/>
  <c r="M2852" i="39"/>
  <c r="M2851" i="39"/>
  <c r="M2850" i="39"/>
  <c r="M2849" i="39"/>
  <c r="M2848" i="39"/>
  <c r="M2847" i="39"/>
  <c r="M2846" i="39"/>
  <c r="M2845" i="39"/>
  <c r="M2844" i="39"/>
  <c r="M2843" i="39"/>
  <c r="M2842" i="39"/>
  <c r="M2841" i="39"/>
  <c r="M2840" i="39"/>
  <c r="M2839" i="39"/>
  <c r="M2838" i="39"/>
  <c r="M2837" i="39"/>
  <c r="M2836" i="39"/>
  <c r="M2835" i="39"/>
  <c r="M2834" i="39"/>
  <c r="M2833" i="39"/>
  <c r="M2832" i="39"/>
  <c r="M2831" i="39"/>
  <c r="M2830" i="39"/>
  <c r="M2829" i="39"/>
  <c r="M2828" i="39"/>
  <c r="M2827" i="39"/>
  <c r="M2826" i="39"/>
  <c r="M2825" i="39"/>
  <c r="M2824" i="39"/>
  <c r="M2823" i="39"/>
  <c r="M2822" i="39"/>
  <c r="M2821" i="39"/>
  <c r="M2820" i="39"/>
  <c r="M2819" i="39"/>
  <c r="M2818" i="39"/>
  <c r="M2817" i="39"/>
  <c r="M2816" i="39"/>
  <c r="M2815" i="39"/>
  <c r="M2814" i="39"/>
  <c r="M2813" i="39"/>
  <c r="M2812" i="39"/>
  <c r="M2811" i="39"/>
  <c r="M2810" i="39"/>
  <c r="M2809" i="39"/>
  <c r="M2808" i="39"/>
  <c r="M2807" i="39"/>
  <c r="M2806" i="39"/>
  <c r="M2805" i="39"/>
  <c r="M2804" i="39"/>
  <c r="M2803" i="39"/>
  <c r="M2802" i="39"/>
  <c r="M2801" i="39"/>
  <c r="M2800" i="39"/>
  <c r="M2799" i="39"/>
  <c r="M2798" i="39"/>
  <c r="M2797" i="39"/>
  <c r="M2796" i="39"/>
  <c r="M2795" i="39"/>
  <c r="M2794" i="39"/>
  <c r="M2793" i="39"/>
  <c r="M2792" i="39"/>
  <c r="M2791" i="39"/>
  <c r="M2790" i="39"/>
  <c r="M2789" i="39"/>
  <c r="M2788" i="39"/>
  <c r="M2787" i="39"/>
  <c r="M2786" i="39"/>
  <c r="M2785" i="39"/>
  <c r="M2784" i="39"/>
  <c r="M2783" i="39"/>
  <c r="M2782" i="39"/>
  <c r="M2781" i="39"/>
  <c r="M2780" i="39"/>
  <c r="M2779" i="39"/>
  <c r="M2778" i="39"/>
  <c r="M2777" i="39"/>
  <c r="M2776" i="39"/>
  <c r="M2775" i="39"/>
  <c r="M2774" i="39"/>
  <c r="M2773" i="39"/>
  <c r="M2772" i="39"/>
  <c r="M2771" i="39"/>
  <c r="M2770" i="39"/>
  <c r="M2769" i="39"/>
  <c r="M2768" i="39"/>
  <c r="M2767" i="39"/>
  <c r="M2766" i="39"/>
  <c r="M2765" i="39"/>
  <c r="M2764" i="39"/>
  <c r="M2763" i="39"/>
  <c r="M2762" i="39"/>
  <c r="M2761" i="39"/>
  <c r="M2760" i="39"/>
  <c r="M2759" i="39"/>
  <c r="M2758" i="39"/>
  <c r="M2757" i="39"/>
  <c r="M2756" i="39"/>
  <c r="M2755" i="39"/>
  <c r="M2754" i="39"/>
  <c r="M2753" i="39"/>
  <c r="M2752" i="39"/>
  <c r="M2751" i="39"/>
  <c r="M2750" i="39"/>
  <c r="M2749" i="39"/>
  <c r="M2748" i="39"/>
  <c r="M2747" i="39"/>
  <c r="M2746" i="39"/>
  <c r="M2745" i="39"/>
  <c r="M2744" i="39"/>
  <c r="M2743" i="39"/>
  <c r="M2742" i="39"/>
  <c r="M2741" i="39"/>
  <c r="M2740" i="39"/>
  <c r="M2739" i="39"/>
  <c r="M2738" i="39"/>
  <c r="M2737" i="39"/>
  <c r="M2736" i="39"/>
  <c r="M2735" i="39"/>
  <c r="M2734" i="39"/>
  <c r="M2733" i="39"/>
  <c r="M2732" i="39"/>
  <c r="M2731" i="39"/>
  <c r="M2730" i="39"/>
  <c r="M2729" i="39"/>
  <c r="M2728" i="39"/>
  <c r="M2727" i="39"/>
  <c r="M2726" i="39"/>
  <c r="M2725" i="39"/>
  <c r="M2724" i="39"/>
  <c r="M2723" i="39"/>
  <c r="M2722" i="39"/>
  <c r="M2721" i="39"/>
  <c r="M2720" i="39"/>
  <c r="M2719" i="39"/>
  <c r="M2718" i="39"/>
  <c r="M2717" i="39"/>
  <c r="M2716" i="39"/>
  <c r="M2715" i="39"/>
  <c r="M2714" i="39"/>
  <c r="M2713" i="39"/>
  <c r="M2712" i="39"/>
  <c r="M2711" i="39"/>
  <c r="M2710" i="39"/>
  <c r="M2709" i="39"/>
  <c r="M2708" i="39"/>
  <c r="M2707" i="39"/>
  <c r="M2706" i="39"/>
  <c r="M2705" i="39"/>
  <c r="M2704" i="39"/>
  <c r="M2703" i="39"/>
  <c r="M2702" i="39"/>
  <c r="M2701" i="39"/>
  <c r="M2700" i="39"/>
  <c r="M2699" i="39"/>
  <c r="M2698" i="39"/>
  <c r="M2697" i="39"/>
  <c r="M2696" i="39"/>
  <c r="M2695" i="39"/>
  <c r="M2694" i="39"/>
  <c r="M2693" i="39"/>
  <c r="M2692" i="39"/>
  <c r="M2691" i="39"/>
  <c r="M2690" i="39"/>
  <c r="M2689" i="39"/>
  <c r="M2688" i="39"/>
  <c r="M2687" i="39"/>
  <c r="M2686" i="39"/>
  <c r="M2685" i="39"/>
  <c r="M2684" i="39"/>
  <c r="M2683" i="39"/>
  <c r="M2682" i="39"/>
  <c r="M2681" i="39"/>
  <c r="M2680" i="39"/>
  <c r="M2679" i="39"/>
  <c r="M2678" i="39"/>
  <c r="M2677" i="39"/>
  <c r="M2676" i="39"/>
  <c r="M2675" i="39"/>
  <c r="M2674" i="39"/>
  <c r="M2673" i="39"/>
  <c r="M2672" i="39"/>
  <c r="M2671" i="39"/>
  <c r="M2670" i="39"/>
  <c r="M2669" i="39"/>
  <c r="M2668" i="39"/>
  <c r="M2667" i="39"/>
  <c r="M2666" i="39"/>
  <c r="M2665" i="39"/>
  <c r="M2664" i="39"/>
  <c r="M2663" i="39"/>
  <c r="M2662" i="39"/>
  <c r="M2661" i="39"/>
  <c r="M2660" i="39"/>
  <c r="M2659" i="39"/>
  <c r="M2658" i="39"/>
  <c r="M2657" i="39"/>
  <c r="M2656" i="39"/>
  <c r="M2655" i="39"/>
  <c r="M2654" i="39"/>
  <c r="M2653" i="39"/>
  <c r="M2652" i="39"/>
  <c r="M2651" i="39"/>
  <c r="M2650" i="39"/>
  <c r="M2649" i="39"/>
  <c r="M2648" i="39"/>
  <c r="M2647" i="39"/>
  <c r="M2646" i="39"/>
  <c r="M2645" i="39"/>
  <c r="M2644" i="39"/>
  <c r="M2643" i="39"/>
  <c r="M2642" i="39"/>
  <c r="M2641" i="39"/>
  <c r="M2640" i="39"/>
  <c r="M2639" i="39"/>
  <c r="M2638" i="39"/>
  <c r="M2637" i="39"/>
  <c r="M2636" i="39"/>
  <c r="M2635" i="39"/>
  <c r="M2634" i="39"/>
  <c r="M2633" i="39"/>
  <c r="M2632" i="39"/>
  <c r="M2631" i="39"/>
  <c r="M2630" i="39"/>
  <c r="M2629" i="39"/>
  <c r="M2628" i="39"/>
  <c r="M2627" i="39"/>
  <c r="M2626" i="39"/>
  <c r="M2625" i="39"/>
  <c r="M2624" i="39"/>
  <c r="M2623" i="39"/>
  <c r="M2622" i="39"/>
  <c r="M2621" i="39"/>
  <c r="M2620" i="39"/>
  <c r="M2619" i="39"/>
  <c r="M2618" i="39"/>
  <c r="M2617" i="39"/>
  <c r="M2616" i="39"/>
  <c r="M2615" i="39"/>
  <c r="M2614" i="39"/>
  <c r="M2613" i="39"/>
  <c r="M2612" i="39"/>
  <c r="M2611" i="39"/>
  <c r="M2610" i="39"/>
  <c r="M2609" i="39"/>
  <c r="M2608" i="39"/>
  <c r="M2607" i="39"/>
  <c r="M2606" i="39"/>
  <c r="M2605" i="39"/>
  <c r="M2604" i="39"/>
  <c r="M2603" i="39"/>
  <c r="M2602" i="39"/>
  <c r="M2601" i="39"/>
  <c r="M2600" i="39"/>
  <c r="M2599" i="39"/>
  <c r="M2598" i="39"/>
  <c r="M2597" i="39"/>
  <c r="M2596" i="39"/>
  <c r="M2595" i="39"/>
  <c r="M2594" i="39"/>
  <c r="M2593" i="39"/>
  <c r="M2592" i="39"/>
  <c r="M2591" i="39"/>
  <c r="M2590" i="39"/>
  <c r="M2589" i="39"/>
  <c r="M2588" i="39"/>
  <c r="M2587" i="39"/>
  <c r="M2586" i="39"/>
  <c r="M2585" i="39"/>
  <c r="M2584" i="39"/>
  <c r="M2583" i="39"/>
  <c r="M2582" i="39"/>
  <c r="M2581" i="39"/>
  <c r="M2580" i="39"/>
  <c r="M2579" i="39"/>
  <c r="M2578" i="39"/>
  <c r="M2577" i="39"/>
  <c r="M2576" i="39"/>
  <c r="M2575" i="39"/>
  <c r="M2574" i="39"/>
  <c r="M2573" i="39"/>
  <c r="M2572" i="39"/>
  <c r="M2571" i="39"/>
  <c r="M2570" i="39"/>
  <c r="M2569" i="39"/>
  <c r="M2568" i="39"/>
  <c r="M2567" i="39"/>
  <c r="M2566" i="39"/>
  <c r="M2565" i="39"/>
  <c r="M2564" i="39"/>
  <c r="M2563" i="39"/>
  <c r="M2562" i="39"/>
  <c r="M2561" i="39"/>
  <c r="M2560" i="39"/>
  <c r="M2559" i="39"/>
  <c r="M2558" i="39"/>
  <c r="M2557" i="39"/>
  <c r="M2556" i="39"/>
  <c r="M2555" i="39"/>
  <c r="M2554" i="39"/>
  <c r="M2553" i="39"/>
  <c r="M2552" i="39"/>
  <c r="M2551" i="39"/>
  <c r="M2550" i="39"/>
  <c r="M2549" i="39"/>
  <c r="M2548" i="39"/>
  <c r="M2547" i="39"/>
  <c r="M2546" i="39"/>
  <c r="M2545" i="39"/>
  <c r="M2544" i="39"/>
  <c r="M2543" i="39"/>
  <c r="M2542" i="39"/>
  <c r="M2541" i="39"/>
  <c r="M2540" i="39"/>
  <c r="M2539" i="39"/>
  <c r="M2538" i="39"/>
  <c r="M2537" i="39"/>
  <c r="M2536" i="39"/>
  <c r="M2535" i="39"/>
  <c r="M2534" i="39"/>
  <c r="M2533" i="39"/>
  <c r="M2532" i="39"/>
  <c r="M2531" i="39"/>
  <c r="M2530" i="39"/>
  <c r="M2529" i="39"/>
  <c r="M2528" i="39"/>
  <c r="M2527" i="39"/>
  <c r="M2526" i="39"/>
  <c r="M2525" i="39"/>
  <c r="M2524" i="39"/>
  <c r="M2523" i="39"/>
  <c r="M2522" i="39"/>
  <c r="M2521" i="39"/>
  <c r="M2520" i="39"/>
  <c r="M2519" i="39"/>
  <c r="M2518" i="39"/>
  <c r="M2517" i="39"/>
  <c r="M2516" i="39"/>
  <c r="M2515" i="39"/>
  <c r="M2514" i="39"/>
  <c r="M2513" i="39"/>
  <c r="M2512" i="39"/>
  <c r="M2511" i="39"/>
  <c r="M2510" i="39"/>
  <c r="M2509" i="39"/>
  <c r="M2508" i="39"/>
  <c r="M2507" i="39"/>
  <c r="M2506" i="39"/>
  <c r="M2505" i="39"/>
  <c r="M2504" i="39"/>
  <c r="M2503" i="39"/>
  <c r="M2502" i="39"/>
  <c r="M2501" i="39"/>
  <c r="M2500" i="39"/>
  <c r="M2499" i="39"/>
  <c r="M2498" i="39"/>
  <c r="M2497" i="39"/>
  <c r="M2496" i="39"/>
  <c r="M2495" i="39"/>
  <c r="M2494" i="39"/>
  <c r="M2493" i="39"/>
  <c r="M2492" i="39"/>
  <c r="M2491" i="39"/>
  <c r="M2490" i="39"/>
  <c r="M2489" i="39"/>
  <c r="M2488" i="39"/>
  <c r="M2487" i="39"/>
  <c r="M2486" i="39"/>
  <c r="M2485" i="39"/>
  <c r="M2484" i="39"/>
  <c r="M2483" i="39"/>
  <c r="M2482" i="39"/>
  <c r="M2481" i="39"/>
  <c r="M2480" i="39"/>
  <c r="M2479" i="39"/>
  <c r="M2478" i="39"/>
  <c r="M2477" i="39"/>
  <c r="M2476" i="39"/>
  <c r="M2475" i="39"/>
  <c r="M2474" i="39"/>
  <c r="M2473" i="39"/>
  <c r="M2472" i="39"/>
  <c r="M2471" i="39"/>
  <c r="M2470" i="39"/>
  <c r="M2469" i="39"/>
  <c r="M2468" i="39"/>
  <c r="M2467" i="39"/>
  <c r="M2466" i="39"/>
  <c r="M2465" i="39"/>
  <c r="M2464" i="39"/>
  <c r="M2463" i="39"/>
  <c r="M2462" i="39"/>
  <c r="M2461" i="39"/>
  <c r="M2460" i="39"/>
  <c r="M2459" i="39"/>
  <c r="M2458" i="39"/>
  <c r="M2457" i="39"/>
  <c r="M2456" i="39"/>
  <c r="M2455" i="39"/>
  <c r="M2454" i="39"/>
  <c r="M2453" i="39"/>
  <c r="M2452" i="39"/>
  <c r="M2451" i="39"/>
  <c r="M2450" i="39"/>
  <c r="M2449" i="39"/>
  <c r="M2448" i="39"/>
  <c r="M2447" i="39"/>
  <c r="M2446" i="39"/>
  <c r="M2445" i="39"/>
  <c r="M2444" i="39"/>
  <c r="M2443" i="39"/>
  <c r="M2442" i="39"/>
  <c r="M2441" i="39"/>
  <c r="M2440" i="39"/>
  <c r="M2439" i="39"/>
  <c r="M2438" i="39"/>
  <c r="M2437" i="39"/>
  <c r="M2436" i="39"/>
  <c r="M2435" i="39"/>
  <c r="M2434" i="39"/>
  <c r="M2433" i="39"/>
  <c r="M2432" i="39"/>
  <c r="M2431" i="39"/>
  <c r="M2430" i="39"/>
  <c r="M2429" i="39"/>
  <c r="M2428" i="39"/>
  <c r="M2427" i="39"/>
  <c r="M2426" i="39"/>
  <c r="M2425" i="39"/>
  <c r="M2424" i="39"/>
  <c r="M2423" i="39"/>
  <c r="M2422" i="39"/>
  <c r="M2421" i="39"/>
  <c r="M2420" i="39"/>
  <c r="M2419" i="39"/>
  <c r="M2418" i="39"/>
  <c r="M2417" i="39"/>
  <c r="M2416" i="39"/>
  <c r="M2415" i="39"/>
  <c r="M2414" i="39"/>
  <c r="M2413" i="39"/>
  <c r="M2412" i="39"/>
  <c r="M2411" i="39"/>
  <c r="M2410" i="39"/>
  <c r="M2409" i="39"/>
  <c r="M2408" i="39"/>
  <c r="M2407" i="39"/>
  <c r="M2406" i="39"/>
  <c r="M2405" i="39"/>
  <c r="M2404" i="39"/>
  <c r="M2403" i="39"/>
  <c r="M2402" i="39"/>
  <c r="M2401" i="39"/>
  <c r="M2400" i="39"/>
  <c r="M2399" i="39"/>
  <c r="M2398" i="39"/>
  <c r="M2397" i="39"/>
  <c r="M2396" i="39"/>
  <c r="M2395" i="39"/>
  <c r="M2394" i="39"/>
  <c r="M2393" i="39"/>
  <c r="M2392" i="39"/>
  <c r="M2391" i="39"/>
  <c r="M2390" i="39"/>
  <c r="M2389" i="39"/>
  <c r="M2388" i="39"/>
  <c r="M2387" i="39"/>
  <c r="M2386" i="39"/>
  <c r="M2385" i="39"/>
  <c r="M2384" i="39"/>
  <c r="M2383" i="39"/>
  <c r="M2382" i="39"/>
  <c r="M2381" i="39"/>
  <c r="M2380" i="39"/>
  <c r="M2379" i="39"/>
  <c r="M2378" i="39"/>
  <c r="M2377" i="39"/>
  <c r="M2376" i="39"/>
  <c r="M2375" i="39"/>
  <c r="M2374" i="39"/>
  <c r="M2373" i="39"/>
  <c r="M2372" i="39"/>
  <c r="M2371" i="39"/>
  <c r="M2370" i="39"/>
  <c r="M2369" i="39"/>
  <c r="M2368" i="39"/>
  <c r="M2367" i="39"/>
  <c r="M2366" i="39"/>
  <c r="M2365" i="39"/>
  <c r="M2364" i="39"/>
  <c r="M2363" i="39"/>
  <c r="M2362" i="39"/>
  <c r="M2361" i="39"/>
  <c r="M2360" i="39"/>
  <c r="M2359" i="39"/>
  <c r="M2358" i="39"/>
  <c r="M2357" i="39"/>
  <c r="M2356" i="39"/>
  <c r="M2355" i="39"/>
  <c r="M2354" i="39"/>
  <c r="M2353" i="39"/>
  <c r="M2352" i="39"/>
  <c r="M2351" i="39"/>
  <c r="M2350" i="39"/>
  <c r="M2349" i="39"/>
  <c r="M2348" i="39"/>
  <c r="M2347" i="39"/>
  <c r="M2346" i="39"/>
  <c r="M2345" i="39"/>
  <c r="M2344" i="39"/>
  <c r="M2343" i="39"/>
  <c r="M2342" i="39"/>
  <c r="M2341" i="39"/>
  <c r="M2340" i="39"/>
  <c r="M2339" i="39"/>
  <c r="M2338" i="39"/>
  <c r="M2337" i="39"/>
  <c r="M2336" i="39"/>
  <c r="M2335" i="39"/>
  <c r="M2334" i="39"/>
  <c r="M2333" i="39"/>
  <c r="M2332" i="39"/>
  <c r="M2331" i="39"/>
  <c r="M2330" i="39"/>
  <c r="M2329" i="39"/>
  <c r="M2328" i="39"/>
  <c r="M2327" i="39"/>
  <c r="M2326" i="39"/>
  <c r="M2325" i="39"/>
  <c r="M2324" i="39"/>
  <c r="M2323" i="39"/>
  <c r="M2322" i="39"/>
  <c r="M2321" i="39"/>
  <c r="M2320" i="39"/>
  <c r="M2319" i="39"/>
  <c r="M2318" i="39"/>
  <c r="M2317" i="39"/>
  <c r="M2316" i="39"/>
  <c r="M2315" i="39"/>
  <c r="M2314" i="39"/>
  <c r="M2313" i="39"/>
  <c r="M2312" i="39"/>
  <c r="M2311" i="39"/>
  <c r="M2310" i="39"/>
  <c r="M2309" i="39"/>
  <c r="M2308" i="39"/>
  <c r="M2307" i="39"/>
  <c r="M2306" i="39"/>
  <c r="M2305" i="39"/>
  <c r="M2304" i="39"/>
  <c r="M2303" i="39"/>
  <c r="M2302" i="39"/>
  <c r="M2301" i="39"/>
  <c r="M2300" i="39"/>
  <c r="M2299" i="39"/>
  <c r="M2298" i="39"/>
  <c r="M2297" i="39"/>
  <c r="M2296" i="39"/>
  <c r="M2295" i="39"/>
  <c r="M2294" i="39"/>
  <c r="M2293" i="39"/>
  <c r="M2292" i="39"/>
  <c r="M2291" i="39"/>
  <c r="M2290" i="39"/>
  <c r="M2289" i="39"/>
  <c r="M2288" i="39"/>
  <c r="M2287" i="39"/>
  <c r="M2286" i="39"/>
  <c r="M2285" i="39"/>
  <c r="M2284" i="39"/>
  <c r="M2283" i="39"/>
  <c r="M2282" i="39"/>
  <c r="M2281" i="39"/>
  <c r="M2280" i="39"/>
  <c r="M2279" i="39"/>
  <c r="M2278" i="39"/>
  <c r="M2277" i="39"/>
  <c r="M2276" i="39"/>
  <c r="M2275" i="39"/>
  <c r="M2274" i="39"/>
  <c r="M2273" i="39"/>
  <c r="M2272" i="39"/>
  <c r="M2271" i="39"/>
  <c r="M2270" i="39"/>
  <c r="M2269" i="39"/>
  <c r="M2268" i="39"/>
  <c r="M2267" i="39"/>
  <c r="M2266" i="39"/>
  <c r="M2265" i="39"/>
  <c r="M2264" i="39"/>
  <c r="M2263" i="39"/>
  <c r="M2262" i="39"/>
  <c r="M2261" i="39"/>
  <c r="M2260" i="39"/>
  <c r="M2259" i="39"/>
  <c r="M2258" i="39"/>
  <c r="M2257" i="39"/>
  <c r="M2256" i="39"/>
  <c r="M2255" i="39"/>
  <c r="M2254" i="39"/>
  <c r="M2253" i="39"/>
  <c r="M2252" i="39"/>
  <c r="M2251" i="39"/>
  <c r="M2250" i="39"/>
  <c r="M2249" i="39"/>
  <c r="M2248" i="39"/>
  <c r="M2247" i="39"/>
  <c r="M2246" i="39"/>
  <c r="M2245" i="39"/>
  <c r="M2244" i="39"/>
  <c r="M2243" i="39"/>
  <c r="M2242" i="39"/>
  <c r="M2241" i="39"/>
  <c r="M2240" i="39"/>
  <c r="M2239" i="39"/>
  <c r="M2238" i="39"/>
  <c r="M2237" i="39"/>
  <c r="M2236" i="39"/>
  <c r="M2235" i="39"/>
  <c r="M2234" i="39"/>
  <c r="M2233" i="39"/>
  <c r="M2232" i="39"/>
  <c r="M2231" i="39"/>
  <c r="M2230" i="39"/>
  <c r="M2229" i="39"/>
  <c r="M2228" i="39"/>
  <c r="M2227" i="39"/>
  <c r="M2226" i="39"/>
  <c r="M2225" i="39"/>
  <c r="M2224" i="39"/>
  <c r="M2223" i="39"/>
  <c r="M2222" i="39"/>
  <c r="M2221" i="39"/>
  <c r="M2220" i="39"/>
  <c r="M2219" i="39"/>
  <c r="M2218" i="39"/>
  <c r="M2217" i="39"/>
  <c r="M2216" i="39"/>
  <c r="M2215" i="39"/>
  <c r="M2214" i="39"/>
  <c r="M2213" i="39"/>
  <c r="M2212" i="39"/>
  <c r="M2211" i="39"/>
  <c r="M2210" i="39"/>
  <c r="M2209" i="39"/>
  <c r="M2208" i="39"/>
  <c r="M2207" i="39"/>
  <c r="M2206" i="39"/>
  <c r="M2205" i="39"/>
  <c r="M2204" i="39"/>
  <c r="M2203" i="39"/>
  <c r="M2202" i="39"/>
  <c r="M2201" i="39"/>
  <c r="M2200" i="39"/>
  <c r="M2199" i="39"/>
  <c r="M2198" i="39"/>
  <c r="M2197" i="39"/>
  <c r="M2196" i="39"/>
  <c r="M2195" i="39"/>
  <c r="M2194" i="39"/>
  <c r="M2193" i="39"/>
  <c r="M2192" i="39"/>
  <c r="M2191" i="39"/>
  <c r="M2190" i="39"/>
  <c r="M2189" i="39"/>
  <c r="M2188" i="39"/>
  <c r="M2187" i="39"/>
  <c r="M2186" i="39"/>
  <c r="M2185" i="39"/>
  <c r="M2184" i="39"/>
  <c r="M2183" i="39"/>
  <c r="M2182" i="39"/>
  <c r="M2181" i="39"/>
  <c r="M2180" i="39"/>
  <c r="M2179" i="39"/>
  <c r="M2178" i="39"/>
  <c r="M2177" i="39"/>
  <c r="M2176" i="39"/>
  <c r="M2175" i="39"/>
  <c r="M2174" i="39"/>
  <c r="M2173" i="39"/>
  <c r="M2172" i="39"/>
  <c r="M2171" i="39"/>
  <c r="M2170" i="39"/>
  <c r="M2169" i="39"/>
  <c r="M2168" i="39"/>
  <c r="M2167" i="39"/>
  <c r="M2166" i="39"/>
  <c r="M2165" i="39"/>
  <c r="M2164" i="39"/>
  <c r="M2163" i="39"/>
  <c r="M2162" i="39"/>
  <c r="M2161" i="39"/>
  <c r="M2160" i="39"/>
  <c r="M2159" i="39"/>
  <c r="M2158" i="39"/>
  <c r="M2157" i="39"/>
  <c r="M2156" i="39"/>
  <c r="M2155" i="39"/>
  <c r="M2154" i="39"/>
  <c r="M2153" i="39"/>
  <c r="M2152" i="39"/>
  <c r="M2151" i="39"/>
  <c r="M2150" i="39"/>
  <c r="M2149" i="39"/>
  <c r="M2148" i="39"/>
  <c r="M2147" i="39"/>
  <c r="M2146" i="39"/>
  <c r="M2145" i="39"/>
  <c r="M2144" i="39"/>
  <c r="M2143" i="39"/>
  <c r="M2142" i="39"/>
  <c r="M2141" i="39"/>
  <c r="M2140" i="39"/>
  <c r="M2139" i="39"/>
  <c r="M2138" i="39"/>
  <c r="M2137" i="39"/>
  <c r="M2136" i="39"/>
  <c r="M2135" i="39"/>
  <c r="M2134" i="39"/>
  <c r="M2133" i="39"/>
  <c r="M2132" i="39"/>
  <c r="M2131" i="39"/>
  <c r="M2130" i="39"/>
  <c r="M2129" i="39"/>
  <c r="M2128" i="39"/>
  <c r="M2127" i="39"/>
  <c r="M2126" i="39"/>
  <c r="M2125" i="39"/>
  <c r="M2124" i="39"/>
  <c r="M2123" i="39"/>
  <c r="M2122" i="39"/>
  <c r="M2121" i="39"/>
  <c r="M2120" i="39"/>
  <c r="M2119" i="39"/>
  <c r="M2118" i="39"/>
  <c r="M2117" i="39"/>
  <c r="M2116" i="39"/>
  <c r="M2115" i="39"/>
  <c r="M2114" i="39"/>
  <c r="M2113" i="39"/>
  <c r="M2112" i="39"/>
  <c r="M2111" i="39"/>
  <c r="M2110" i="39"/>
  <c r="M2109" i="39"/>
  <c r="M2108" i="39"/>
  <c r="M2107" i="39"/>
  <c r="M2106" i="39"/>
  <c r="M2105" i="39"/>
  <c r="M2104" i="39"/>
  <c r="M2103" i="39"/>
  <c r="M2102" i="39"/>
  <c r="M2101" i="39"/>
  <c r="M2100" i="39"/>
  <c r="M2099" i="39"/>
  <c r="M2098" i="39"/>
  <c r="M2097" i="39"/>
  <c r="M2096" i="39"/>
  <c r="M2095" i="39"/>
  <c r="M2094" i="39"/>
  <c r="M2093" i="39"/>
  <c r="M2092" i="39"/>
  <c r="M2091" i="39"/>
  <c r="M2090" i="39"/>
  <c r="M2089" i="39"/>
  <c r="M2088" i="39"/>
  <c r="M2087" i="39"/>
  <c r="M2086" i="39"/>
  <c r="M2085" i="39"/>
  <c r="M2084" i="39"/>
  <c r="M2083" i="39"/>
  <c r="M2082" i="39"/>
  <c r="M2081" i="39"/>
  <c r="M2080" i="39"/>
  <c r="M2079" i="39"/>
  <c r="M2078" i="39"/>
  <c r="M2077" i="39"/>
  <c r="M2076" i="39"/>
  <c r="M2075" i="39"/>
  <c r="M2074" i="39"/>
  <c r="M2073" i="39"/>
  <c r="M2072" i="39"/>
  <c r="M2071" i="39"/>
  <c r="M2070" i="39"/>
  <c r="M2069" i="39"/>
  <c r="M2068" i="39"/>
  <c r="M2067" i="39"/>
  <c r="M2066" i="39"/>
  <c r="M2065" i="39"/>
  <c r="M2064" i="39"/>
  <c r="M2063" i="39"/>
  <c r="M2062" i="39"/>
  <c r="M2061" i="39"/>
  <c r="M2060" i="39"/>
  <c r="M2059" i="39"/>
  <c r="M2058" i="39"/>
  <c r="M2057" i="39"/>
  <c r="M2056" i="39"/>
  <c r="M2055" i="39"/>
  <c r="M2054" i="39"/>
  <c r="M2053" i="39"/>
  <c r="M2052" i="39"/>
  <c r="M2051" i="39"/>
  <c r="M2050" i="39"/>
  <c r="M2049" i="39"/>
  <c r="M2048" i="39"/>
  <c r="M2047" i="39"/>
  <c r="M2046" i="39"/>
  <c r="M2045" i="39"/>
  <c r="M2044" i="39"/>
  <c r="M2043" i="39"/>
  <c r="M2042" i="39"/>
  <c r="M2041" i="39"/>
  <c r="M2040" i="39"/>
  <c r="M2039" i="39"/>
  <c r="M2038" i="39"/>
  <c r="M2037" i="39"/>
  <c r="M2036" i="39"/>
  <c r="M2035" i="39"/>
  <c r="M2034" i="39"/>
  <c r="M2033" i="39"/>
  <c r="M2032" i="39"/>
  <c r="M2031" i="39"/>
  <c r="M2030" i="39"/>
  <c r="M2029" i="39"/>
  <c r="M2028" i="39"/>
  <c r="M2027" i="39"/>
  <c r="M2026" i="39"/>
  <c r="M2025" i="39"/>
  <c r="M2024" i="39"/>
  <c r="M2023" i="39"/>
  <c r="M2022" i="39"/>
  <c r="M2021" i="39"/>
  <c r="M2020" i="39"/>
  <c r="M2019" i="39"/>
  <c r="M2018" i="39"/>
  <c r="M2017" i="39"/>
  <c r="M2016" i="39"/>
  <c r="M2015" i="39"/>
  <c r="M2014" i="39"/>
  <c r="M2013" i="39"/>
  <c r="M2012" i="39"/>
  <c r="M2011" i="39"/>
  <c r="M2010" i="39"/>
  <c r="M2009" i="39"/>
  <c r="M2008" i="39"/>
  <c r="M2007" i="39"/>
  <c r="M2006" i="39"/>
  <c r="M2005" i="39"/>
  <c r="M2004" i="39"/>
  <c r="M2003" i="39"/>
  <c r="M2002" i="39"/>
  <c r="M2001" i="39"/>
  <c r="M2000" i="39"/>
  <c r="M1999" i="39"/>
  <c r="M1998" i="39"/>
  <c r="M1997" i="39"/>
  <c r="M1996" i="39"/>
  <c r="M1995" i="39"/>
  <c r="M1994" i="39"/>
  <c r="M1993" i="39"/>
  <c r="M1992" i="39"/>
  <c r="M1991" i="39"/>
  <c r="M1990" i="39"/>
  <c r="M1989" i="39"/>
  <c r="M1988" i="39"/>
  <c r="M1987" i="39"/>
  <c r="M1986" i="39"/>
  <c r="M1985" i="39"/>
  <c r="M1984" i="39"/>
  <c r="M1983" i="39"/>
  <c r="M1982" i="39"/>
  <c r="M1981" i="39"/>
  <c r="M1980" i="39"/>
  <c r="M1979" i="39"/>
  <c r="M1978" i="39"/>
  <c r="M1977" i="39"/>
  <c r="M1976" i="39"/>
  <c r="M1975" i="39"/>
  <c r="M1974" i="39"/>
  <c r="M1973" i="39"/>
  <c r="M1972" i="39"/>
  <c r="M1971" i="39"/>
  <c r="M1970" i="39"/>
  <c r="M1969" i="39"/>
  <c r="M1968" i="39"/>
  <c r="M1967" i="39"/>
  <c r="M1966" i="39"/>
  <c r="M1965" i="39"/>
  <c r="M1964" i="39"/>
  <c r="M1963" i="39"/>
  <c r="M1962" i="39"/>
  <c r="M1961" i="39"/>
  <c r="M1960" i="39"/>
  <c r="M1959" i="39"/>
  <c r="M1958" i="39"/>
  <c r="M1957" i="39"/>
  <c r="M1956" i="39"/>
  <c r="M1955" i="39"/>
  <c r="M1954" i="39"/>
  <c r="M1953" i="39"/>
  <c r="M1952" i="39"/>
  <c r="M1951" i="39"/>
  <c r="M1950" i="39"/>
  <c r="M1949" i="39"/>
  <c r="M1948" i="39"/>
  <c r="M1947" i="39"/>
  <c r="M1946" i="39"/>
  <c r="M1945" i="39"/>
  <c r="M1944" i="39"/>
  <c r="M1943" i="39"/>
  <c r="M1942" i="39"/>
  <c r="M1941" i="39"/>
  <c r="M1940" i="39"/>
  <c r="M1939" i="39"/>
  <c r="M1938" i="39"/>
  <c r="M1937" i="39"/>
  <c r="M1936" i="39"/>
  <c r="M1935" i="39"/>
  <c r="M1934" i="39"/>
  <c r="M1933" i="39"/>
  <c r="M1932" i="39"/>
  <c r="M1931" i="39"/>
  <c r="M1930" i="39"/>
  <c r="M1929" i="39"/>
  <c r="M1928" i="39"/>
  <c r="M1927" i="39"/>
  <c r="M1926" i="39"/>
  <c r="M1925" i="39"/>
  <c r="M1924" i="39"/>
  <c r="M1923" i="39"/>
  <c r="M1922" i="39"/>
  <c r="M1921" i="39"/>
  <c r="M1920" i="39"/>
  <c r="M1919" i="39"/>
  <c r="M1918" i="39"/>
  <c r="M1917" i="39"/>
  <c r="M1916" i="39"/>
  <c r="M1915" i="39"/>
  <c r="M1914" i="39"/>
  <c r="M1913" i="39"/>
  <c r="M1912" i="39"/>
  <c r="M1911" i="39"/>
  <c r="M1910" i="39"/>
  <c r="M1909" i="39"/>
  <c r="M1908" i="39"/>
  <c r="M1907" i="39"/>
  <c r="M1906" i="39"/>
  <c r="M1905" i="39"/>
  <c r="M1904" i="39"/>
  <c r="M1903" i="39"/>
  <c r="M1902" i="39"/>
  <c r="M1901" i="39"/>
  <c r="M1900" i="39"/>
  <c r="M1899" i="39"/>
  <c r="M1898" i="39"/>
  <c r="M1897" i="39"/>
  <c r="M1896" i="39"/>
  <c r="M1895" i="39"/>
  <c r="M1894" i="39"/>
  <c r="M1893" i="39"/>
  <c r="M1892" i="39"/>
  <c r="M1891" i="39"/>
  <c r="M1890" i="39"/>
  <c r="M1889" i="39"/>
  <c r="M1888" i="39"/>
  <c r="M1887" i="39"/>
  <c r="M1886" i="39"/>
  <c r="M1885" i="39"/>
  <c r="M1884" i="39"/>
  <c r="M1883" i="39"/>
  <c r="M1882" i="39"/>
  <c r="M1881" i="39"/>
  <c r="M1880" i="39"/>
  <c r="M1879" i="39"/>
  <c r="M1878" i="39"/>
  <c r="M1877" i="39"/>
  <c r="M1876" i="39"/>
  <c r="M1875" i="39"/>
  <c r="M1874" i="39"/>
  <c r="M1873" i="39"/>
  <c r="M1872" i="39"/>
  <c r="M1871" i="39"/>
  <c r="M1870" i="39"/>
  <c r="M1869" i="39"/>
  <c r="M1868" i="39"/>
  <c r="M1867" i="39"/>
  <c r="M1866" i="39"/>
  <c r="M1865" i="39"/>
  <c r="M1864" i="39"/>
  <c r="M1863" i="39"/>
  <c r="M1862" i="39"/>
  <c r="M1861" i="39"/>
  <c r="M1860" i="39"/>
  <c r="M1859" i="39"/>
  <c r="M1858" i="39"/>
  <c r="M1857" i="39"/>
  <c r="M1856" i="39"/>
  <c r="M1855" i="39"/>
  <c r="M1854" i="39"/>
  <c r="M1853" i="39"/>
  <c r="M1852" i="39"/>
  <c r="M1851" i="39"/>
  <c r="M1850" i="39"/>
  <c r="M1849" i="39"/>
  <c r="M1848" i="39"/>
  <c r="M1847" i="39"/>
  <c r="M1846" i="39"/>
  <c r="M1845" i="39"/>
  <c r="M1844" i="39"/>
  <c r="M1843" i="39"/>
  <c r="M1842" i="39"/>
  <c r="M1841" i="39"/>
  <c r="M1840" i="39"/>
  <c r="M1839" i="39"/>
  <c r="M1838" i="39"/>
  <c r="M1837" i="39"/>
  <c r="M1836" i="39"/>
  <c r="M1835" i="39"/>
  <c r="M1834" i="39"/>
  <c r="M1833" i="39"/>
  <c r="M1832" i="39"/>
  <c r="M1831" i="39"/>
  <c r="M1830" i="39"/>
  <c r="M1829" i="39"/>
  <c r="M1828" i="39"/>
  <c r="M1827" i="39"/>
  <c r="M1826" i="39"/>
  <c r="M1825" i="39"/>
  <c r="M1824" i="39"/>
  <c r="M1823" i="39"/>
  <c r="M1822" i="39"/>
  <c r="M1821" i="39"/>
  <c r="M1820" i="39"/>
  <c r="M1819" i="39"/>
  <c r="M1818" i="39"/>
  <c r="M1817" i="39"/>
  <c r="M1816" i="39"/>
  <c r="M1815" i="39"/>
  <c r="M1814" i="39"/>
  <c r="M1813" i="39"/>
  <c r="M1812" i="39"/>
  <c r="M1811" i="39"/>
  <c r="M1810" i="39"/>
  <c r="M1809" i="39"/>
  <c r="M1808" i="39"/>
  <c r="M1807" i="39"/>
  <c r="M1806" i="39"/>
  <c r="M1805" i="39"/>
  <c r="M1804" i="39"/>
  <c r="M1803" i="39"/>
  <c r="M1802" i="39"/>
  <c r="M1801" i="39"/>
  <c r="M1800" i="39"/>
  <c r="M1799" i="39"/>
  <c r="M1798" i="39"/>
  <c r="M1797" i="39"/>
  <c r="M1796" i="39"/>
  <c r="M1795" i="39"/>
  <c r="M1794" i="39"/>
  <c r="M1793" i="39"/>
  <c r="M1792" i="39"/>
  <c r="M1791" i="39"/>
  <c r="M1790" i="39"/>
  <c r="M1789" i="39"/>
  <c r="M1788" i="39"/>
  <c r="M1787" i="39"/>
  <c r="M1786" i="39"/>
  <c r="M1785" i="39"/>
  <c r="M1784" i="39"/>
  <c r="M1783" i="39"/>
  <c r="M1782" i="39"/>
  <c r="M1781" i="39"/>
  <c r="M1780" i="39"/>
  <c r="M1779" i="39"/>
  <c r="M1778" i="39"/>
  <c r="M1777" i="39"/>
  <c r="M1776" i="39"/>
  <c r="M1775" i="39"/>
  <c r="M1774" i="39"/>
  <c r="M1773" i="39"/>
  <c r="M1772" i="39"/>
  <c r="M1771" i="39"/>
  <c r="M1770" i="39"/>
  <c r="M1769" i="39"/>
  <c r="M1768" i="39"/>
  <c r="M1767" i="39"/>
  <c r="M1766" i="39"/>
  <c r="M1765" i="39"/>
  <c r="M1764" i="39"/>
  <c r="M1763" i="39"/>
  <c r="M1762" i="39"/>
  <c r="M1761" i="39"/>
  <c r="M1760" i="39"/>
  <c r="M1759" i="39"/>
  <c r="M1758" i="39"/>
  <c r="M1757" i="39"/>
  <c r="M1756" i="39"/>
  <c r="M1755" i="39"/>
  <c r="M1754" i="39"/>
  <c r="M1753" i="39"/>
  <c r="M1752" i="39"/>
  <c r="M1751" i="39"/>
  <c r="M1750" i="39"/>
  <c r="M1749" i="39"/>
  <c r="M1748" i="39"/>
  <c r="M1747" i="39"/>
  <c r="M1746" i="39"/>
  <c r="M1745" i="39"/>
  <c r="M1744" i="39"/>
  <c r="M1743" i="39"/>
  <c r="M1742" i="39"/>
  <c r="M1741" i="39"/>
  <c r="M1740" i="39"/>
  <c r="M1739" i="39"/>
  <c r="M1738" i="39"/>
  <c r="M1737" i="39"/>
  <c r="M1736" i="39"/>
  <c r="M1735" i="39"/>
  <c r="M1734" i="39"/>
  <c r="M1733" i="39"/>
  <c r="M1732" i="39"/>
  <c r="M1731" i="39"/>
  <c r="M1730" i="39"/>
  <c r="M1729" i="39"/>
  <c r="M1728" i="39"/>
  <c r="M1727" i="39"/>
  <c r="M1726" i="39"/>
  <c r="M1725" i="39"/>
  <c r="M1724" i="39"/>
  <c r="M1723" i="39"/>
  <c r="M1722" i="39"/>
  <c r="M1721" i="39"/>
  <c r="M1720" i="39"/>
  <c r="M1719" i="39"/>
  <c r="M1718" i="39"/>
  <c r="M1717" i="39"/>
  <c r="M1716" i="39"/>
  <c r="M1715" i="39"/>
  <c r="M1714" i="39"/>
  <c r="M1713" i="39"/>
  <c r="M1712" i="39"/>
  <c r="M1711" i="39"/>
  <c r="M1710" i="39"/>
  <c r="M1709" i="39"/>
  <c r="M1708" i="39"/>
  <c r="M1707" i="39"/>
  <c r="M1706" i="39"/>
  <c r="M1705" i="39"/>
  <c r="M1704" i="39"/>
  <c r="M1703" i="39"/>
  <c r="M1702" i="39"/>
  <c r="M1701" i="39"/>
  <c r="M1700" i="39"/>
  <c r="M1699" i="39"/>
  <c r="M1698" i="39"/>
  <c r="M1697" i="39"/>
  <c r="M1696" i="39"/>
  <c r="M1695" i="39"/>
  <c r="M1694" i="39"/>
  <c r="M1693" i="39"/>
  <c r="M1692" i="39"/>
  <c r="M1691" i="39"/>
  <c r="M1690" i="39"/>
  <c r="M1689" i="39"/>
  <c r="M1688" i="39"/>
  <c r="M1687" i="39"/>
  <c r="M1686" i="39"/>
  <c r="M1685" i="39"/>
  <c r="M1684" i="39"/>
  <c r="M1683" i="39"/>
  <c r="M1682" i="39"/>
  <c r="M1681" i="39"/>
  <c r="M1680" i="39"/>
  <c r="M1679" i="39"/>
  <c r="M1678" i="39"/>
  <c r="M1677" i="39"/>
  <c r="M1676" i="39"/>
  <c r="M1675" i="39"/>
  <c r="M1674" i="39"/>
  <c r="M1673" i="39"/>
  <c r="M1672" i="39"/>
  <c r="M1671" i="39"/>
  <c r="M1670" i="39"/>
  <c r="M1669" i="39"/>
  <c r="M1668" i="39"/>
  <c r="M1667" i="39"/>
  <c r="M1666" i="39"/>
  <c r="M1665" i="39"/>
  <c r="M1664" i="39"/>
  <c r="M1663" i="39"/>
  <c r="M1662" i="39"/>
  <c r="M1661" i="39"/>
  <c r="M1660" i="39"/>
  <c r="M1659" i="39"/>
  <c r="M1658" i="39"/>
  <c r="M1657" i="39"/>
  <c r="M1656" i="39"/>
  <c r="M1655" i="39"/>
  <c r="M1654" i="39"/>
  <c r="M1653" i="39"/>
  <c r="M1652" i="39"/>
  <c r="M1651" i="39"/>
  <c r="M1650" i="39"/>
  <c r="M1649" i="39"/>
  <c r="M1648" i="39"/>
  <c r="M1647" i="39"/>
  <c r="M1646" i="39"/>
  <c r="M1645" i="39"/>
  <c r="M1644" i="39"/>
  <c r="M1643" i="39"/>
  <c r="M1642" i="39"/>
  <c r="M1641" i="39"/>
  <c r="M1640" i="39"/>
  <c r="M1639" i="39"/>
  <c r="M1638" i="39"/>
  <c r="M1637" i="39"/>
  <c r="M1636" i="39"/>
  <c r="M1635" i="39"/>
  <c r="M1634" i="39"/>
  <c r="M1633" i="39"/>
  <c r="M1632" i="39"/>
  <c r="M1631" i="39"/>
  <c r="M1630" i="39"/>
  <c r="M1629" i="39"/>
  <c r="M1628" i="39"/>
  <c r="M1627" i="39"/>
  <c r="M1626" i="39"/>
  <c r="M1625" i="39"/>
  <c r="M1624" i="39"/>
  <c r="M1623" i="39"/>
  <c r="M1622" i="39"/>
  <c r="M1621" i="39"/>
  <c r="M1620" i="39"/>
  <c r="M1619" i="39"/>
  <c r="M1618" i="39"/>
  <c r="M1617" i="39"/>
  <c r="M1616" i="39"/>
  <c r="M1615" i="39"/>
  <c r="M1614" i="39"/>
  <c r="M1613" i="39"/>
  <c r="M1612" i="39"/>
  <c r="M1611" i="39"/>
  <c r="M1610" i="39"/>
  <c r="M1609" i="39"/>
  <c r="M1608" i="39"/>
  <c r="M1607" i="39"/>
  <c r="M1606" i="39"/>
  <c r="M1605" i="39"/>
  <c r="M1604" i="39"/>
  <c r="M1603" i="39"/>
  <c r="M1602" i="39"/>
  <c r="M1601" i="39"/>
  <c r="M1600" i="39"/>
  <c r="M1599" i="39"/>
  <c r="M1598" i="39"/>
  <c r="M1597" i="39"/>
  <c r="M1596" i="39"/>
  <c r="M1595" i="39"/>
  <c r="M1594" i="39"/>
  <c r="M1593" i="39"/>
  <c r="M1592" i="39"/>
  <c r="M1591" i="39"/>
  <c r="M1590" i="39"/>
  <c r="M1589" i="39"/>
  <c r="M1588" i="39"/>
  <c r="M1587" i="39"/>
  <c r="M1586" i="39"/>
  <c r="M1585" i="39"/>
  <c r="M1584" i="39"/>
  <c r="M1583" i="39"/>
  <c r="M1582" i="39"/>
  <c r="M1581" i="39"/>
  <c r="M1580" i="39"/>
  <c r="M1579" i="39"/>
  <c r="M1578" i="39"/>
  <c r="M1577" i="39"/>
  <c r="M1576" i="39"/>
  <c r="M1575" i="39"/>
  <c r="M1574" i="39"/>
  <c r="M1573" i="39"/>
  <c r="M1572" i="39"/>
  <c r="M1571" i="39"/>
  <c r="M1570" i="39"/>
  <c r="M1569" i="39"/>
  <c r="M1568" i="39"/>
  <c r="M1567" i="39"/>
  <c r="M1566" i="39"/>
  <c r="M1565" i="39"/>
  <c r="M1564" i="39"/>
  <c r="M1563" i="39"/>
  <c r="M1562" i="39"/>
  <c r="M1561" i="39"/>
  <c r="M1560" i="39"/>
  <c r="M1559" i="39"/>
  <c r="M1558" i="39"/>
  <c r="M1557" i="39"/>
  <c r="M1556" i="39"/>
  <c r="M1555" i="39"/>
  <c r="M1554" i="39"/>
  <c r="M1553" i="39"/>
  <c r="M1552" i="39"/>
  <c r="M1551" i="39"/>
  <c r="M1550" i="39"/>
  <c r="M1549" i="39"/>
  <c r="M1548" i="39"/>
  <c r="M1547" i="39"/>
  <c r="M1546" i="39"/>
  <c r="M1545" i="39"/>
  <c r="M1544" i="39"/>
  <c r="M1543" i="39"/>
  <c r="M1542" i="39"/>
  <c r="M1541" i="39"/>
  <c r="M1540" i="39"/>
  <c r="M1539" i="39"/>
  <c r="M1538" i="39"/>
  <c r="M1537" i="39"/>
  <c r="M1536" i="39"/>
  <c r="M1535" i="39"/>
  <c r="M1534" i="39"/>
  <c r="M1533" i="39"/>
  <c r="M1532" i="39"/>
  <c r="M1531" i="39"/>
  <c r="M1530" i="39"/>
  <c r="M1529" i="39"/>
  <c r="M1528" i="39"/>
  <c r="M1527" i="39"/>
  <c r="M1526" i="39"/>
  <c r="M1525" i="39"/>
  <c r="M1524" i="39"/>
  <c r="M1523" i="39"/>
  <c r="M1522" i="39"/>
  <c r="M1521" i="39"/>
  <c r="M1520" i="39"/>
  <c r="M1519" i="39"/>
  <c r="M1518" i="39"/>
  <c r="M1517" i="39"/>
  <c r="M1516" i="39"/>
  <c r="M1515" i="39"/>
  <c r="M1514" i="39"/>
  <c r="M1513" i="39"/>
  <c r="M1512" i="39"/>
  <c r="M1511" i="39"/>
  <c r="M1510" i="39"/>
  <c r="M1509" i="39"/>
  <c r="M1508" i="39"/>
  <c r="M1507" i="39"/>
  <c r="M1506" i="39"/>
  <c r="M1505" i="39"/>
  <c r="M1504" i="39"/>
  <c r="M1503" i="39"/>
  <c r="M1502" i="39"/>
  <c r="M1501" i="39"/>
  <c r="M1500" i="39"/>
  <c r="M1499" i="39"/>
  <c r="M1498" i="39"/>
  <c r="M1497" i="39"/>
  <c r="M1496" i="39"/>
  <c r="M1495" i="39"/>
  <c r="M1494" i="39"/>
  <c r="M1493" i="39"/>
  <c r="M1492" i="39"/>
  <c r="M1491" i="39"/>
  <c r="M1490" i="39"/>
  <c r="M1489" i="39"/>
  <c r="M1488" i="39"/>
  <c r="M1487" i="39"/>
  <c r="M1486" i="39"/>
  <c r="M1485" i="39"/>
  <c r="M1484" i="39"/>
  <c r="M1483" i="39"/>
  <c r="M1482" i="39"/>
  <c r="M1481" i="39"/>
  <c r="M1480" i="39"/>
  <c r="M1479" i="39"/>
  <c r="M1478" i="39"/>
  <c r="M1477" i="39"/>
  <c r="M1476" i="39"/>
  <c r="M1475" i="39"/>
  <c r="M1474" i="39"/>
  <c r="M1473" i="39"/>
  <c r="M1472" i="39"/>
  <c r="M1471" i="39"/>
  <c r="M1470" i="39"/>
  <c r="M1469" i="39"/>
  <c r="M1468" i="39"/>
  <c r="M1467" i="39"/>
  <c r="M1466" i="39"/>
  <c r="M1465" i="39"/>
  <c r="M1464" i="39"/>
  <c r="M1463" i="39"/>
  <c r="M1462" i="39"/>
  <c r="M1461" i="39"/>
  <c r="M1460" i="39"/>
  <c r="M1459" i="39"/>
  <c r="M1458" i="39"/>
  <c r="M1457" i="39"/>
  <c r="M1456" i="39"/>
  <c r="M1455" i="39"/>
  <c r="M1454" i="39"/>
  <c r="M1453" i="39"/>
  <c r="M1452" i="39"/>
  <c r="M1451" i="39"/>
  <c r="M1450" i="39"/>
  <c r="M1449" i="39"/>
  <c r="M1448" i="39"/>
  <c r="M1447" i="39"/>
  <c r="M1446" i="39"/>
  <c r="M1445" i="39"/>
  <c r="M1444" i="39"/>
  <c r="M1443" i="39"/>
  <c r="M1442" i="39"/>
  <c r="M1441" i="39"/>
  <c r="M1440" i="39"/>
  <c r="M1439" i="39"/>
  <c r="M1438" i="39"/>
  <c r="M1437" i="39"/>
  <c r="M1436" i="39"/>
  <c r="M1435" i="39"/>
  <c r="M1434" i="39"/>
  <c r="M1433" i="39"/>
  <c r="M1432" i="39"/>
  <c r="M1431" i="39"/>
  <c r="M1430" i="39"/>
  <c r="M1429" i="39"/>
  <c r="M1428" i="39"/>
  <c r="M1427" i="39"/>
  <c r="M1426" i="39"/>
  <c r="M1425" i="39"/>
  <c r="M1424" i="39"/>
  <c r="M1423" i="39"/>
  <c r="M1422" i="39"/>
  <c r="M1421" i="39"/>
  <c r="M1420" i="39"/>
  <c r="M1419" i="39"/>
  <c r="M1418" i="39"/>
  <c r="M1417" i="39"/>
  <c r="M1416" i="39"/>
  <c r="M1415" i="39"/>
  <c r="M1414" i="39"/>
  <c r="M1413" i="39"/>
  <c r="M1412" i="39"/>
  <c r="M1411" i="39"/>
  <c r="M1410" i="39"/>
  <c r="M1409" i="39"/>
  <c r="M1408" i="39"/>
  <c r="M1407" i="39"/>
  <c r="M1406" i="39"/>
  <c r="M1405" i="39"/>
  <c r="M1404" i="39"/>
  <c r="M1403" i="39"/>
  <c r="M1402" i="39"/>
  <c r="M1401" i="39"/>
  <c r="M1400" i="39"/>
  <c r="M1399" i="39"/>
  <c r="M1398" i="39"/>
  <c r="M1397" i="39"/>
  <c r="M1396" i="39"/>
  <c r="M1395" i="39"/>
  <c r="M1394" i="39"/>
  <c r="M1393" i="39"/>
  <c r="M1392" i="39"/>
  <c r="M1391" i="39"/>
  <c r="M1390" i="39"/>
  <c r="M1389" i="39"/>
  <c r="M1388" i="39"/>
  <c r="M1387" i="39"/>
  <c r="M1386" i="39"/>
  <c r="M1385" i="39"/>
  <c r="M1384" i="39"/>
  <c r="M1383" i="39"/>
  <c r="M1382" i="39"/>
  <c r="M1381" i="39"/>
  <c r="M1380" i="39"/>
  <c r="M1379" i="39"/>
  <c r="M1378" i="39"/>
  <c r="M1377" i="39"/>
  <c r="M1376" i="39"/>
  <c r="M1375" i="39"/>
  <c r="M1374" i="39"/>
  <c r="M1373" i="39"/>
  <c r="M1372" i="39"/>
  <c r="M1371" i="39"/>
  <c r="M1370" i="39"/>
  <c r="M1369" i="39"/>
  <c r="M1368" i="39"/>
  <c r="M1367" i="39"/>
  <c r="M1366" i="39"/>
  <c r="M1365" i="39"/>
  <c r="M1364" i="39"/>
  <c r="M1363" i="39"/>
  <c r="M1362" i="39"/>
  <c r="M1361" i="39"/>
  <c r="M1360" i="39"/>
  <c r="M1359" i="39"/>
  <c r="M1358" i="39"/>
  <c r="M1357" i="39"/>
  <c r="M1356" i="39"/>
  <c r="M1355" i="39"/>
  <c r="M1354" i="39"/>
  <c r="M1353" i="39"/>
  <c r="M1352" i="39"/>
  <c r="M1351" i="39"/>
  <c r="M1350" i="39"/>
  <c r="M1349" i="39"/>
  <c r="M1348" i="39"/>
  <c r="M1347" i="39"/>
  <c r="M1346" i="39"/>
  <c r="M1345" i="39"/>
  <c r="M1344" i="39"/>
  <c r="M1343" i="39"/>
  <c r="M1342" i="39"/>
  <c r="M1341" i="39"/>
  <c r="M1340" i="39"/>
  <c r="M1339" i="39"/>
  <c r="M1338" i="39"/>
  <c r="M1337" i="39"/>
  <c r="M1336" i="39"/>
  <c r="M1335" i="39"/>
  <c r="M1334" i="39"/>
  <c r="M1333" i="39"/>
  <c r="M1332" i="39"/>
  <c r="M1331" i="39"/>
  <c r="M1330" i="39"/>
  <c r="M1329" i="39"/>
  <c r="M1328" i="39"/>
  <c r="M1327" i="39"/>
  <c r="M1326" i="39"/>
  <c r="M1325" i="39"/>
  <c r="M1324" i="39"/>
  <c r="M1323" i="39"/>
  <c r="M1322" i="39"/>
  <c r="M1321" i="39"/>
  <c r="M1320" i="39"/>
  <c r="M1319" i="39"/>
  <c r="M1318" i="39"/>
  <c r="M1317" i="39"/>
  <c r="M1316" i="39"/>
  <c r="M1315" i="39"/>
  <c r="M1314" i="39"/>
  <c r="M1313" i="39"/>
  <c r="M1312" i="39"/>
  <c r="M1311" i="39"/>
  <c r="M1310" i="39"/>
  <c r="M1309" i="39"/>
  <c r="M1308" i="39"/>
  <c r="M1307" i="39"/>
  <c r="M1306" i="39"/>
  <c r="M1305" i="39"/>
  <c r="M1304" i="39"/>
  <c r="M1303" i="39"/>
  <c r="M1302" i="39"/>
  <c r="M1301" i="39"/>
  <c r="M1300" i="39"/>
  <c r="M1299" i="39"/>
  <c r="M1298" i="39"/>
  <c r="M1297" i="39"/>
  <c r="M1296" i="39"/>
  <c r="M1295" i="39"/>
  <c r="M1294" i="39"/>
  <c r="M1293" i="39"/>
  <c r="M1292" i="39"/>
  <c r="M1291" i="39"/>
  <c r="M1290" i="39"/>
  <c r="M1289" i="39"/>
  <c r="M1288" i="39"/>
  <c r="M1287" i="39"/>
  <c r="M1286" i="39"/>
  <c r="M1285" i="39"/>
  <c r="M1284" i="39"/>
  <c r="M1283" i="39"/>
  <c r="M1282" i="39"/>
  <c r="M1281" i="39"/>
  <c r="M1280" i="39"/>
  <c r="M1279" i="39"/>
  <c r="M1278" i="39"/>
  <c r="M1277" i="39"/>
  <c r="M1276" i="39"/>
  <c r="M1275" i="39"/>
  <c r="M1274" i="39"/>
  <c r="M1273" i="39"/>
  <c r="M1272" i="39"/>
  <c r="M1271" i="39"/>
  <c r="M1270" i="39"/>
  <c r="M1269" i="39"/>
  <c r="M1268" i="39"/>
  <c r="M1267" i="39"/>
  <c r="M1266" i="39"/>
  <c r="M1265" i="39"/>
  <c r="M1264" i="39"/>
  <c r="M1263" i="39"/>
  <c r="M1262" i="39"/>
  <c r="M1261" i="39"/>
  <c r="M1260" i="39"/>
  <c r="M1259" i="39"/>
  <c r="M1258" i="39"/>
  <c r="M1257" i="39"/>
  <c r="M1256" i="39"/>
  <c r="M1255" i="39"/>
  <c r="M1254" i="39"/>
  <c r="M1253" i="39"/>
  <c r="M1252" i="39"/>
  <c r="M1251" i="39"/>
  <c r="M1250" i="39"/>
  <c r="M1249" i="39"/>
  <c r="M1248" i="39"/>
  <c r="M1247" i="39"/>
  <c r="M1246" i="39"/>
  <c r="M1245" i="39"/>
  <c r="M1244" i="39"/>
  <c r="M1243" i="39"/>
  <c r="M1242" i="39"/>
  <c r="M1241" i="39"/>
  <c r="M1240" i="39"/>
  <c r="M1239" i="39"/>
  <c r="M1238" i="39"/>
  <c r="M1237" i="39"/>
  <c r="M1236" i="39"/>
  <c r="M1235" i="39"/>
  <c r="M1234" i="39"/>
  <c r="M1233" i="39"/>
  <c r="M1232" i="39"/>
  <c r="M1231" i="39"/>
  <c r="M1230" i="39"/>
  <c r="M1229" i="39"/>
  <c r="M1228" i="39"/>
  <c r="M1227" i="39"/>
  <c r="M1226" i="39"/>
  <c r="M1225" i="39"/>
  <c r="M1224" i="39"/>
  <c r="M1223" i="39"/>
  <c r="M1222" i="39"/>
  <c r="M1221" i="39"/>
  <c r="M1220" i="39"/>
  <c r="M1219" i="39"/>
  <c r="M1218" i="39"/>
  <c r="M1217" i="39"/>
  <c r="M1216" i="39"/>
  <c r="M1215" i="39"/>
  <c r="M1214" i="39"/>
  <c r="M1213" i="39"/>
  <c r="M1212" i="39"/>
  <c r="M1211" i="39"/>
  <c r="M1210" i="39"/>
  <c r="M1209" i="39"/>
  <c r="M1208" i="39"/>
  <c r="M1207" i="39"/>
  <c r="M1206" i="39"/>
  <c r="M1205" i="39"/>
  <c r="M1204" i="39"/>
  <c r="M1203" i="39"/>
  <c r="M1202" i="39"/>
  <c r="M1201" i="39"/>
  <c r="M1200" i="39"/>
  <c r="M1199" i="39"/>
  <c r="M1198" i="39"/>
  <c r="M1197" i="39"/>
  <c r="M1196" i="39"/>
  <c r="M1195" i="39"/>
  <c r="M1194" i="39"/>
  <c r="M1193" i="39"/>
  <c r="M1192" i="39"/>
  <c r="M1191" i="39"/>
  <c r="M1190" i="39"/>
  <c r="M1189" i="39"/>
  <c r="M1188" i="39"/>
  <c r="M1187" i="39"/>
  <c r="M1186" i="39"/>
  <c r="M1185" i="39"/>
  <c r="M1184" i="39"/>
  <c r="M1183" i="39"/>
  <c r="M1182" i="39"/>
  <c r="M1181" i="39"/>
  <c r="M1180" i="39"/>
  <c r="M1179" i="39"/>
  <c r="M1178" i="39"/>
  <c r="M1177" i="39"/>
  <c r="M1176" i="39"/>
  <c r="M1175" i="39"/>
  <c r="M1174" i="39"/>
  <c r="M1173" i="39"/>
  <c r="M1172" i="39"/>
  <c r="M1171" i="39"/>
  <c r="M1170" i="39"/>
  <c r="M1169" i="39"/>
  <c r="M1168" i="39"/>
  <c r="M1167" i="39"/>
  <c r="M1166" i="39"/>
  <c r="M1165" i="39"/>
  <c r="M1164" i="39"/>
  <c r="M1163" i="39"/>
  <c r="M1162" i="39"/>
  <c r="M1161" i="39"/>
  <c r="M1160" i="39"/>
  <c r="M1159" i="39"/>
  <c r="M1158" i="39"/>
  <c r="M1157" i="39"/>
  <c r="M1156" i="39"/>
  <c r="M1155" i="39"/>
  <c r="M1154" i="39"/>
  <c r="M1153" i="39"/>
  <c r="M1152" i="39"/>
  <c r="M1151" i="39"/>
  <c r="M1150" i="39"/>
  <c r="M1149" i="39"/>
  <c r="M1148" i="39"/>
  <c r="M1147" i="39"/>
  <c r="M1146" i="39"/>
  <c r="M1145" i="39"/>
  <c r="M1144" i="39"/>
  <c r="M1143" i="39"/>
  <c r="M1142" i="39"/>
  <c r="M1141" i="39"/>
  <c r="M1140" i="39"/>
  <c r="M1139" i="39"/>
  <c r="M1138" i="39"/>
  <c r="M1137" i="39"/>
  <c r="M1136" i="39"/>
  <c r="M1135" i="39"/>
  <c r="M1134" i="39"/>
  <c r="M1133" i="39"/>
  <c r="M1132" i="39"/>
  <c r="M1131" i="39"/>
  <c r="M1130" i="39"/>
  <c r="M1129" i="39"/>
  <c r="M1128" i="39"/>
  <c r="M1127" i="39"/>
  <c r="M1126" i="39"/>
  <c r="M1125" i="39"/>
  <c r="M1124" i="39"/>
  <c r="M1123" i="39"/>
  <c r="M1122" i="39"/>
  <c r="M1121" i="39"/>
  <c r="M1120" i="39"/>
  <c r="M1119" i="39"/>
  <c r="M1118" i="39"/>
  <c r="M1117" i="39"/>
  <c r="M1116" i="39"/>
  <c r="M1115" i="39"/>
  <c r="M1114" i="39"/>
  <c r="M1113" i="39"/>
  <c r="M1112" i="39"/>
  <c r="M1111" i="39"/>
  <c r="M1110" i="39"/>
  <c r="M1109" i="39"/>
  <c r="M1108" i="39"/>
  <c r="M1107" i="39"/>
  <c r="M1106" i="39"/>
  <c r="M1105" i="39"/>
  <c r="M1104" i="39"/>
  <c r="M1103" i="39"/>
  <c r="M1102" i="39"/>
  <c r="M1101" i="39"/>
  <c r="M1100" i="39"/>
  <c r="M1099" i="39"/>
  <c r="M1098" i="39"/>
  <c r="M1097" i="39"/>
  <c r="M1096" i="39"/>
  <c r="M1095" i="39"/>
  <c r="M1094" i="39"/>
  <c r="M1093" i="39"/>
  <c r="M1092" i="39"/>
  <c r="M1091" i="39"/>
  <c r="M1090" i="39"/>
  <c r="M1089" i="39"/>
  <c r="M1088" i="39"/>
  <c r="M1087" i="39"/>
  <c r="M1086" i="39"/>
  <c r="M1085" i="39"/>
  <c r="M1084" i="39"/>
  <c r="M1083" i="39"/>
  <c r="M1082" i="39"/>
  <c r="M1081" i="39"/>
  <c r="M1080" i="39"/>
  <c r="M1079" i="39"/>
  <c r="M1078" i="39"/>
  <c r="M1077" i="39"/>
  <c r="M1076" i="39"/>
  <c r="M1075" i="39"/>
  <c r="M1074" i="39"/>
  <c r="M1073" i="39"/>
  <c r="M1072" i="39"/>
  <c r="M1071" i="39"/>
  <c r="M1070" i="39"/>
  <c r="M1069" i="39"/>
  <c r="M1068" i="39"/>
  <c r="M1067" i="39"/>
  <c r="M1066" i="39"/>
  <c r="M1065" i="39"/>
  <c r="M1064" i="39"/>
  <c r="M1063" i="39"/>
  <c r="M1062" i="39"/>
  <c r="M1061" i="39"/>
  <c r="M1060" i="39"/>
  <c r="M1059" i="39"/>
  <c r="M1058" i="39"/>
  <c r="M1057" i="39"/>
  <c r="M1056" i="39"/>
  <c r="M1055" i="39"/>
  <c r="M1054" i="39"/>
  <c r="M1053" i="39"/>
  <c r="M1052" i="39"/>
  <c r="M1051" i="39"/>
  <c r="M1050" i="39"/>
  <c r="M1049" i="39"/>
  <c r="M1048" i="39"/>
  <c r="M1047" i="39"/>
  <c r="M1046" i="39"/>
  <c r="M1045" i="39"/>
  <c r="M1044" i="39"/>
  <c r="M1043" i="39"/>
  <c r="M1042" i="39"/>
  <c r="M1041" i="39"/>
  <c r="M1040" i="39"/>
  <c r="M1039" i="39"/>
  <c r="M1038" i="39"/>
  <c r="M1037" i="39"/>
  <c r="M1036" i="39"/>
  <c r="M1035" i="39"/>
  <c r="M1034" i="39"/>
  <c r="M1033" i="39"/>
  <c r="M1032" i="39"/>
  <c r="M1031" i="39"/>
  <c r="M1030" i="39"/>
  <c r="M1029" i="39"/>
  <c r="M1028" i="39"/>
  <c r="M1027" i="39"/>
  <c r="M1026" i="39"/>
  <c r="M1025" i="39"/>
  <c r="M1024" i="39"/>
  <c r="M1023" i="39"/>
  <c r="M1022" i="39"/>
  <c r="M1021" i="39"/>
  <c r="M1020" i="39"/>
  <c r="M1019" i="39"/>
  <c r="M1018" i="39"/>
  <c r="M1017" i="39"/>
  <c r="M1016" i="39"/>
  <c r="M1015" i="39"/>
  <c r="M1014" i="39"/>
  <c r="M1013" i="39"/>
  <c r="M1012" i="39"/>
  <c r="M1011" i="39"/>
  <c r="M1010" i="39"/>
  <c r="M1009" i="39"/>
  <c r="M1008" i="39"/>
  <c r="M1007" i="39"/>
  <c r="M1006" i="39"/>
  <c r="M1005" i="39"/>
  <c r="M1004" i="39"/>
  <c r="M1003" i="39"/>
  <c r="M1002" i="39"/>
  <c r="M1001" i="39"/>
  <c r="M1000" i="39"/>
  <c r="M999" i="39"/>
  <c r="M998" i="39"/>
  <c r="M997" i="39"/>
  <c r="M996" i="39"/>
  <c r="M995" i="39"/>
  <c r="M994" i="39"/>
  <c r="M993" i="39"/>
  <c r="M992" i="39"/>
  <c r="M991" i="39"/>
  <c r="M990" i="39"/>
  <c r="M989" i="39"/>
  <c r="M988" i="39"/>
  <c r="M987" i="39"/>
  <c r="M986" i="39"/>
  <c r="M985" i="39"/>
  <c r="M984" i="39"/>
  <c r="M983" i="39"/>
  <c r="M982" i="39"/>
  <c r="M981" i="39"/>
  <c r="M980" i="39"/>
  <c r="M979" i="39"/>
  <c r="M978" i="39"/>
  <c r="M977" i="39"/>
  <c r="M976" i="39"/>
  <c r="M975" i="39"/>
  <c r="M974" i="39"/>
  <c r="M973" i="39"/>
  <c r="M972" i="39"/>
  <c r="M971" i="39"/>
  <c r="M970" i="39"/>
  <c r="M969" i="39"/>
  <c r="M968" i="39"/>
  <c r="M967" i="39"/>
  <c r="M966" i="39"/>
  <c r="M965" i="39"/>
  <c r="M964" i="39"/>
  <c r="M963" i="39"/>
  <c r="M962" i="39"/>
  <c r="M961" i="39"/>
  <c r="M960" i="39"/>
  <c r="M959" i="39"/>
  <c r="M958" i="39"/>
  <c r="M957" i="39"/>
  <c r="M956" i="39"/>
  <c r="M955" i="39"/>
  <c r="M954" i="39"/>
  <c r="M953" i="39"/>
  <c r="M952" i="39"/>
  <c r="M951" i="39"/>
  <c r="M950" i="39"/>
  <c r="M949" i="39"/>
  <c r="M948" i="39"/>
  <c r="M947" i="39"/>
  <c r="M946" i="39"/>
  <c r="M945" i="39"/>
  <c r="M944" i="39"/>
  <c r="M943" i="39"/>
  <c r="M942" i="39"/>
  <c r="M941" i="39"/>
  <c r="M940" i="39"/>
  <c r="M939" i="39"/>
  <c r="M938" i="39"/>
  <c r="M937" i="39"/>
  <c r="M936" i="39"/>
  <c r="M935" i="39"/>
  <c r="M934" i="39"/>
  <c r="M933" i="39"/>
  <c r="M932" i="39"/>
  <c r="M931" i="39"/>
  <c r="M930" i="39"/>
  <c r="M929" i="39"/>
  <c r="M928" i="39"/>
  <c r="M927" i="39"/>
  <c r="M926" i="39"/>
  <c r="M925" i="39"/>
  <c r="M924" i="39"/>
  <c r="M923" i="39"/>
  <c r="M922" i="39"/>
  <c r="M921" i="39"/>
  <c r="M920" i="39"/>
  <c r="M919" i="39"/>
  <c r="M918" i="39"/>
  <c r="M917" i="39"/>
  <c r="M916" i="39"/>
  <c r="M915" i="39"/>
  <c r="M914" i="39"/>
  <c r="M913" i="39"/>
  <c r="M912" i="39"/>
  <c r="M911" i="39"/>
  <c r="M910" i="39"/>
  <c r="M909" i="39"/>
  <c r="M908" i="39"/>
  <c r="M907" i="39"/>
  <c r="M906" i="39"/>
  <c r="M905" i="39"/>
  <c r="M904" i="39"/>
  <c r="M903" i="39"/>
  <c r="M902" i="39"/>
  <c r="M901" i="39"/>
  <c r="M900" i="39"/>
  <c r="M899" i="39"/>
  <c r="M898" i="39"/>
  <c r="M897" i="39"/>
  <c r="M896" i="39"/>
  <c r="M895" i="39"/>
  <c r="M894" i="39"/>
  <c r="M893" i="39"/>
  <c r="M892" i="39"/>
  <c r="M891" i="39"/>
  <c r="M890" i="39"/>
  <c r="M889" i="39"/>
  <c r="M888" i="39"/>
  <c r="M887" i="39"/>
  <c r="M886" i="39"/>
  <c r="M885" i="39"/>
  <c r="M884" i="39"/>
  <c r="M883" i="39"/>
  <c r="M882" i="39"/>
  <c r="M881" i="39"/>
  <c r="M880" i="39"/>
  <c r="M879" i="39"/>
  <c r="M878" i="39"/>
  <c r="M877" i="39"/>
  <c r="M876" i="39"/>
  <c r="M875" i="39"/>
  <c r="M874" i="39"/>
  <c r="M873" i="39"/>
  <c r="M872" i="39"/>
  <c r="M871" i="39"/>
  <c r="M870" i="39"/>
  <c r="M869" i="39"/>
  <c r="M868" i="39"/>
  <c r="M867" i="39"/>
  <c r="M866" i="39"/>
  <c r="M865" i="39"/>
  <c r="M864" i="39"/>
  <c r="M863" i="39"/>
  <c r="M862" i="39"/>
  <c r="M861" i="39"/>
  <c r="M860" i="39"/>
  <c r="M859" i="39"/>
  <c r="M858" i="39"/>
  <c r="M857" i="39"/>
  <c r="M856" i="39"/>
  <c r="M855" i="39"/>
  <c r="M854" i="39"/>
  <c r="M853" i="39"/>
  <c r="M852" i="39"/>
  <c r="M851" i="39"/>
  <c r="M850" i="39"/>
  <c r="M849" i="39"/>
  <c r="M848" i="39"/>
  <c r="M847" i="39"/>
  <c r="M846" i="39"/>
  <c r="M845" i="39"/>
  <c r="M844" i="39"/>
  <c r="M843" i="39"/>
  <c r="M842" i="39"/>
  <c r="M841" i="39"/>
  <c r="M840" i="39"/>
  <c r="M839" i="39"/>
  <c r="M838" i="39"/>
  <c r="M837" i="39"/>
  <c r="M836" i="39"/>
  <c r="M835" i="39"/>
  <c r="M834" i="39"/>
  <c r="M833" i="39"/>
  <c r="M832" i="39"/>
  <c r="M831" i="39"/>
  <c r="M830" i="39"/>
  <c r="M829" i="39"/>
  <c r="M828" i="39"/>
  <c r="M827" i="39"/>
  <c r="M826" i="39"/>
  <c r="M825" i="39"/>
  <c r="M824" i="39"/>
  <c r="M823" i="39"/>
  <c r="M822" i="39"/>
  <c r="M821" i="39"/>
  <c r="M820" i="39"/>
  <c r="M819" i="39"/>
  <c r="M818" i="39"/>
  <c r="M817" i="39"/>
  <c r="M816" i="39"/>
  <c r="M815" i="39"/>
  <c r="M814" i="39"/>
  <c r="M813" i="39"/>
  <c r="M812" i="39"/>
  <c r="M811" i="39"/>
  <c r="M810" i="39"/>
  <c r="M809" i="39"/>
  <c r="M808" i="39"/>
  <c r="M807" i="39"/>
  <c r="M806" i="39"/>
  <c r="M805" i="39"/>
  <c r="M804" i="39"/>
  <c r="M803" i="39"/>
  <c r="M802" i="39"/>
  <c r="M801" i="39"/>
  <c r="M800" i="39"/>
  <c r="M799" i="39"/>
  <c r="M798" i="39"/>
  <c r="M797" i="39"/>
  <c r="M796" i="39"/>
  <c r="M795" i="39"/>
  <c r="M794" i="39"/>
  <c r="M793" i="39"/>
  <c r="M792" i="39"/>
  <c r="M791" i="39"/>
  <c r="M790" i="39"/>
  <c r="M789" i="39"/>
  <c r="M788" i="39"/>
  <c r="M787" i="39"/>
  <c r="M786" i="39"/>
  <c r="M785" i="39"/>
  <c r="M784" i="39"/>
  <c r="M783" i="39"/>
  <c r="M782" i="39"/>
  <c r="M781" i="39"/>
  <c r="M780" i="39"/>
  <c r="M779" i="39"/>
  <c r="M778" i="39"/>
  <c r="M777" i="39"/>
  <c r="M776" i="39"/>
  <c r="M775" i="39"/>
  <c r="M774" i="39"/>
  <c r="M773" i="39"/>
  <c r="M772" i="39"/>
  <c r="M771" i="39"/>
  <c r="M770" i="39"/>
  <c r="M769" i="39"/>
  <c r="M768" i="39"/>
  <c r="M767" i="39"/>
  <c r="M766" i="39"/>
  <c r="M765" i="39"/>
  <c r="M764" i="39"/>
  <c r="M763" i="39"/>
  <c r="M762" i="39"/>
  <c r="M761" i="39"/>
  <c r="M760" i="39"/>
  <c r="M759" i="39"/>
  <c r="M758" i="39"/>
  <c r="M757" i="39"/>
  <c r="M756" i="39"/>
  <c r="M755" i="39"/>
  <c r="M754" i="39"/>
  <c r="M753" i="39"/>
  <c r="M752" i="39"/>
  <c r="M751" i="39"/>
  <c r="M750" i="39"/>
  <c r="M749" i="39"/>
  <c r="M748" i="39"/>
  <c r="M747" i="39"/>
  <c r="M746" i="39"/>
  <c r="M745" i="39"/>
  <c r="M744" i="39"/>
  <c r="M743" i="39"/>
  <c r="M742" i="39"/>
  <c r="M741" i="39"/>
  <c r="M740" i="39"/>
  <c r="M739" i="39"/>
  <c r="M738" i="39"/>
  <c r="M737" i="39"/>
  <c r="M736" i="39"/>
  <c r="M735" i="39"/>
  <c r="M734" i="39"/>
  <c r="M733" i="39"/>
  <c r="M732" i="39"/>
  <c r="M731" i="39"/>
  <c r="M730" i="39"/>
  <c r="M729" i="39"/>
  <c r="M728" i="39"/>
  <c r="M727" i="39"/>
  <c r="M726" i="39"/>
  <c r="M725" i="39"/>
  <c r="M724" i="39"/>
  <c r="M723" i="39"/>
  <c r="M722" i="39"/>
  <c r="M721" i="39"/>
  <c r="M720" i="39"/>
  <c r="M719" i="39"/>
  <c r="M718" i="39"/>
  <c r="M717" i="39"/>
  <c r="M716" i="39"/>
  <c r="M715" i="39"/>
  <c r="M714" i="39"/>
  <c r="M713" i="39"/>
  <c r="M712" i="39"/>
  <c r="M711" i="39"/>
  <c r="M710" i="39"/>
  <c r="M709" i="39"/>
  <c r="M708" i="39"/>
  <c r="M707" i="39"/>
  <c r="M706" i="39"/>
  <c r="M705" i="39"/>
  <c r="M704" i="39"/>
  <c r="M703" i="39"/>
  <c r="M702" i="39"/>
  <c r="M701" i="39"/>
  <c r="M700" i="39"/>
  <c r="M699" i="39"/>
  <c r="M698" i="39"/>
  <c r="M697" i="39"/>
  <c r="M696" i="39"/>
  <c r="M695" i="39"/>
  <c r="M694" i="39"/>
  <c r="M693" i="39"/>
  <c r="M692" i="39"/>
  <c r="M691" i="39"/>
  <c r="M690" i="39"/>
  <c r="M689" i="39"/>
  <c r="M688" i="39"/>
  <c r="M687" i="39"/>
  <c r="M686" i="39"/>
  <c r="M685" i="39"/>
  <c r="M684" i="39"/>
  <c r="M683" i="39"/>
  <c r="M682" i="39"/>
  <c r="M681" i="39"/>
  <c r="M680" i="39"/>
  <c r="M679" i="39"/>
  <c r="M678" i="39"/>
  <c r="M677" i="39"/>
  <c r="M676" i="39"/>
  <c r="M675" i="39"/>
  <c r="M674" i="39"/>
  <c r="M673" i="39"/>
  <c r="M672" i="39"/>
  <c r="M671" i="39"/>
  <c r="M670" i="39"/>
  <c r="M669" i="39"/>
  <c r="M668" i="39"/>
  <c r="M667" i="39"/>
  <c r="M666" i="39"/>
  <c r="M665" i="39"/>
  <c r="M664" i="39"/>
  <c r="M663" i="39"/>
  <c r="M662" i="39"/>
  <c r="M661" i="39"/>
  <c r="M660" i="39"/>
  <c r="M659" i="39"/>
  <c r="M658" i="39"/>
  <c r="M657" i="39"/>
  <c r="M654" i="39"/>
  <c r="M653" i="39"/>
  <c r="M652" i="39"/>
  <c r="M651" i="39"/>
  <c r="M650" i="39"/>
  <c r="M649" i="39"/>
  <c r="M648" i="39"/>
  <c r="M647" i="39"/>
  <c r="M646" i="39"/>
  <c r="M645" i="39"/>
  <c r="M644" i="39"/>
  <c r="M643" i="39"/>
  <c r="M642" i="39"/>
  <c r="M641" i="39"/>
  <c r="M640" i="39"/>
  <c r="M639" i="39"/>
  <c r="M638" i="39"/>
  <c r="M637" i="39"/>
  <c r="M636" i="39"/>
  <c r="M635" i="39"/>
  <c r="M634" i="39"/>
  <c r="M633" i="39"/>
  <c r="M632" i="39"/>
  <c r="M631" i="39"/>
  <c r="M630" i="39"/>
  <c r="M629" i="39"/>
  <c r="M628" i="39"/>
  <c r="M627" i="39"/>
  <c r="M626" i="39"/>
  <c r="M625" i="39"/>
  <c r="M624" i="39"/>
  <c r="M623" i="39"/>
  <c r="M622" i="39"/>
  <c r="M621" i="39"/>
  <c r="M620" i="39"/>
  <c r="M619" i="39"/>
  <c r="M618" i="39"/>
  <c r="M617" i="39"/>
  <c r="M616" i="39"/>
  <c r="M615" i="39"/>
  <c r="M614" i="39"/>
  <c r="M613" i="39"/>
  <c r="M612" i="39"/>
  <c r="M611" i="39"/>
  <c r="M610" i="39"/>
  <c r="M609" i="39"/>
  <c r="M608" i="39"/>
  <c r="M607" i="39"/>
  <c r="M606" i="39"/>
  <c r="M605" i="39"/>
  <c r="M604" i="39"/>
  <c r="M603" i="39"/>
  <c r="M602" i="39"/>
  <c r="M601" i="39"/>
  <c r="M600" i="39"/>
  <c r="M599" i="39"/>
  <c r="M598" i="39"/>
  <c r="M597" i="39"/>
  <c r="M596" i="39"/>
  <c r="M595" i="39"/>
  <c r="M594" i="39"/>
  <c r="M593" i="39"/>
  <c r="M592" i="39"/>
  <c r="M591" i="39"/>
  <c r="M590" i="39"/>
  <c r="M589" i="39"/>
  <c r="M588" i="39"/>
  <c r="M587" i="39"/>
  <c r="M586" i="39"/>
  <c r="M585" i="39"/>
  <c r="M584" i="39"/>
  <c r="M583" i="39"/>
  <c r="M582" i="39"/>
  <c r="M581" i="39"/>
  <c r="M580" i="39"/>
  <c r="M579" i="39"/>
  <c r="M578" i="39"/>
  <c r="M577" i="39"/>
  <c r="M576" i="39"/>
  <c r="M575" i="39"/>
  <c r="M574" i="39"/>
  <c r="M573" i="39"/>
  <c r="M572" i="39"/>
  <c r="M571" i="39"/>
  <c r="M570" i="39"/>
  <c r="M569" i="39"/>
  <c r="M568" i="39"/>
  <c r="M567" i="39"/>
  <c r="M566" i="39"/>
  <c r="M565" i="39"/>
  <c r="M564" i="39"/>
  <c r="M563" i="39"/>
  <c r="M562" i="39"/>
  <c r="M561" i="39"/>
  <c r="M560" i="39"/>
  <c r="M559" i="39"/>
  <c r="M558" i="39"/>
  <c r="M557" i="39"/>
  <c r="M556" i="39"/>
  <c r="M555" i="39"/>
  <c r="M554" i="39"/>
  <c r="M553" i="39"/>
  <c r="M552" i="39"/>
  <c r="M551" i="39"/>
  <c r="M550" i="39"/>
  <c r="M549" i="39"/>
  <c r="M548" i="39"/>
  <c r="M547" i="39"/>
  <c r="M546" i="39"/>
  <c r="M545" i="39"/>
  <c r="M544" i="39"/>
  <c r="M543" i="39"/>
  <c r="M542" i="39"/>
  <c r="M541" i="39"/>
  <c r="M540" i="39"/>
  <c r="M539" i="39"/>
  <c r="M538" i="39"/>
  <c r="M537" i="39"/>
  <c r="M536" i="39"/>
  <c r="M535" i="39"/>
  <c r="M534" i="39"/>
  <c r="M533" i="39"/>
  <c r="M532" i="39"/>
  <c r="M531" i="39"/>
  <c r="M530" i="39"/>
  <c r="M529" i="39"/>
  <c r="M528" i="39"/>
  <c r="M527" i="39"/>
  <c r="M526" i="39"/>
  <c r="M525" i="39"/>
  <c r="M524" i="39"/>
  <c r="M523" i="39"/>
  <c r="M522" i="39"/>
  <c r="M521" i="39"/>
  <c r="M520" i="39"/>
  <c r="M519" i="39"/>
  <c r="M518" i="39"/>
  <c r="M517" i="39"/>
  <c r="M516" i="39"/>
  <c r="M515" i="39"/>
  <c r="M514" i="39"/>
  <c r="M513" i="39"/>
  <c r="M512" i="39"/>
  <c r="M511" i="39"/>
  <c r="M510" i="39"/>
  <c r="M509" i="39"/>
  <c r="M508" i="39"/>
  <c r="M507" i="39"/>
  <c r="M506" i="39"/>
  <c r="M505" i="39"/>
  <c r="M504" i="39"/>
  <c r="M503" i="39"/>
  <c r="M502" i="39"/>
  <c r="M501" i="39"/>
  <c r="M500" i="39"/>
  <c r="M499" i="39"/>
  <c r="M498" i="39"/>
  <c r="M497" i="39"/>
  <c r="M496" i="39"/>
  <c r="M495" i="39"/>
  <c r="M494" i="39"/>
  <c r="M493" i="39"/>
  <c r="M492" i="39"/>
  <c r="M491" i="39"/>
  <c r="M490" i="39"/>
  <c r="M489" i="39"/>
  <c r="M488" i="39"/>
  <c r="M487" i="39"/>
  <c r="M486" i="39"/>
  <c r="M485" i="39"/>
  <c r="M484" i="39"/>
  <c r="M483" i="39"/>
  <c r="M482" i="39"/>
  <c r="M481" i="39"/>
  <c r="M480" i="39"/>
  <c r="M479" i="39"/>
  <c r="M478" i="39"/>
  <c r="M477" i="39"/>
  <c r="M476" i="39"/>
  <c r="M475" i="39"/>
  <c r="M474" i="39"/>
  <c r="M473" i="39"/>
  <c r="M472" i="39"/>
  <c r="M471" i="39"/>
  <c r="M470" i="39"/>
  <c r="M469" i="39"/>
  <c r="M468" i="39"/>
  <c r="M467" i="39"/>
  <c r="M466" i="39"/>
  <c r="M465" i="39"/>
  <c r="M464" i="39"/>
  <c r="M463" i="39"/>
  <c r="M462" i="39"/>
  <c r="M461" i="39"/>
  <c r="M460" i="39"/>
  <c r="M459" i="39"/>
  <c r="M458" i="39"/>
  <c r="M457" i="39"/>
  <c r="M456" i="39"/>
  <c r="M455" i="39"/>
  <c r="M454" i="39"/>
  <c r="M453" i="39"/>
  <c r="M452" i="39"/>
  <c r="M451" i="39"/>
  <c r="M450" i="39"/>
  <c r="M449" i="39"/>
  <c r="M448" i="39"/>
  <c r="M447" i="39"/>
  <c r="M446" i="39"/>
  <c r="M445" i="39"/>
  <c r="M444" i="39"/>
  <c r="M443" i="39"/>
  <c r="M442" i="39"/>
  <c r="M441" i="39"/>
  <c r="M440" i="39"/>
  <c r="M439" i="39"/>
  <c r="M438" i="39"/>
  <c r="M437" i="39"/>
  <c r="M436" i="39"/>
  <c r="M435" i="39"/>
  <c r="M434" i="39"/>
  <c r="M433" i="39"/>
  <c r="M432" i="39"/>
  <c r="M431" i="39"/>
  <c r="M430" i="39"/>
  <c r="M429" i="39"/>
  <c r="M428" i="39"/>
  <c r="M427" i="39"/>
  <c r="M426" i="39"/>
  <c r="M425" i="39"/>
  <c r="M424" i="39"/>
  <c r="M423" i="39"/>
  <c r="M422" i="39"/>
  <c r="M421" i="39"/>
  <c r="M420" i="39"/>
  <c r="M419" i="39"/>
  <c r="M418" i="39"/>
  <c r="M417" i="39"/>
  <c r="M416" i="39"/>
  <c r="M415" i="39"/>
  <c r="M414" i="39"/>
  <c r="M413" i="39"/>
  <c r="M412" i="39"/>
  <c r="M411" i="39"/>
  <c r="M410" i="39"/>
  <c r="M409" i="39"/>
  <c r="M408" i="39"/>
  <c r="M407" i="39"/>
  <c r="M406" i="39"/>
  <c r="M405" i="39"/>
  <c r="M404" i="39"/>
  <c r="M403" i="39"/>
  <c r="M402" i="39"/>
  <c r="M401" i="39"/>
  <c r="M398" i="39"/>
  <c r="M397" i="39"/>
  <c r="M396" i="39"/>
  <c r="M395" i="39"/>
  <c r="M394" i="39"/>
  <c r="M393" i="39"/>
  <c r="M392" i="39"/>
  <c r="M391" i="39"/>
  <c r="M390" i="39"/>
  <c r="M389" i="39"/>
  <c r="M388" i="39"/>
  <c r="M387" i="39"/>
  <c r="M386" i="39"/>
  <c r="M385" i="39"/>
  <c r="M384" i="39"/>
  <c r="M383" i="39"/>
  <c r="M382" i="39"/>
  <c r="M381" i="39"/>
  <c r="M380" i="39"/>
  <c r="M379" i="39"/>
  <c r="M378" i="39"/>
  <c r="M377" i="39"/>
  <c r="M376" i="39"/>
  <c r="M375" i="39"/>
  <c r="M374" i="39"/>
  <c r="M373" i="39"/>
  <c r="M372" i="39"/>
  <c r="M371" i="39"/>
  <c r="M370" i="39"/>
  <c r="M369" i="39"/>
  <c r="M368" i="39"/>
  <c r="M367" i="39"/>
  <c r="M366" i="39"/>
  <c r="M365" i="39"/>
  <c r="M364" i="39"/>
  <c r="M363" i="39"/>
  <c r="M362" i="39"/>
  <c r="M361" i="39"/>
  <c r="M360" i="39"/>
  <c r="M359" i="39"/>
  <c r="M358" i="39"/>
  <c r="M357" i="39"/>
  <c r="M356" i="39"/>
  <c r="M355" i="39"/>
  <c r="M354" i="39"/>
  <c r="M353" i="39"/>
  <c r="M352" i="39"/>
  <c r="M351" i="39"/>
  <c r="M350" i="39"/>
  <c r="M349" i="39"/>
  <c r="M348" i="39"/>
  <c r="M347" i="39"/>
  <c r="M346" i="39"/>
  <c r="M345" i="39"/>
  <c r="M344" i="39"/>
  <c r="M343" i="39"/>
  <c r="M342" i="39"/>
  <c r="M341" i="39"/>
  <c r="M340" i="39"/>
  <c r="M339" i="39"/>
  <c r="M338" i="39"/>
  <c r="M337" i="39"/>
  <c r="M336" i="39"/>
  <c r="M335" i="39"/>
  <c r="M334" i="39"/>
  <c r="M333" i="39"/>
  <c r="M332" i="39"/>
  <c r="M331" i="39"/>
  <c r="M330" i="39"/>
  <c r="M329" i="39"/>
  <c r="M328" i="39"/>
  <c r="M327" i="39"/>
  <c r="M326" i="39"/>
  <c r="M325" i="39"/>
  <c r="M324" i="39"/>
  <c r="M323" i="39"/>
  <c r="M322" i="39"/>
  <c r="M321" i="39"/>
  <c r="M320" i="39"/>
  <c r="M319" i="39"/>
  <c r="M318" i="39"/>
  <c r="M317" i="39"/>
  <c r="M316" i="39"/>
  <c r="M315" i="39"/>
  <c r="M314" i="39"/>
  <c r="M313" i="39"/>
  <c r="M312" i="39"/>
  <c r="M311" i="39"/>
  <c r="M310" i="39"/>
  <c r="M309" i="39"/>
  <c r="M308" i="39"/>
  <c r="M307" i="39"/>
  <c r="M306" i="39"/>
  <c r="M305" i="39"/>
  <c r="M304" i="39"/>
  <c r="M303" i="39"/>
  <c r="M302" i="39"/>
  <c r="M301" i="39"/>
  <c r="M300" i="39"/>
  <c r="M299" i="39"/>
  <c r="M298" i="39"/>
  <c r="M297" i="39"/>
  <c r="M296" i="39"/>
  <c r="M295" i="39"/>
  <c r="M294" i="39"/>
  <c r="M293" i="39"/>
  <c r="M292" i="39"/>
  <c r="M291" i="39"/>
  <c r="M290" i="39"/>
  <c r="M289" i="39"/>
  <c r="M288" i="39"/>
  <c r="M287" i="39"/>
  <c r="M286" i="39"/>
  <c r="M285" i="39"/>
  <c r="M284" i="39"/>
  <c r="M283" i="39"/>
  <c r="M282" i="39"/>
  <c r="M281" i="39"/>
  <c r="M280" i="39"/>
  <c r="M279" i="39"/>
  <c r="M278" i="39"/>
  <c r="M277" i="39"/>
  <c r="M276" i="39"/>
  <c r="M275" i="39"/>
  <c r="M274" i="39"/>
  <c r="M273" i="39"/>
  <c r="M272" i="39"/>
  <c r="M271" i="39"/>
  <c r="M270" i="39"/>
  <c r="M269" i="39"/>
  <c r="M268" i="39"/>
  <c r="M267" i="39"/>
  <c r="M266" i="39"/>
  <c r="M265" i="39"/>
  <c r="M264" i="39"/>
  <c r="M263" i="39"/>
  <c r="M262" i="39"/>
  <c r="M261" i="39"/>
  <c r="M260" i="39"/>
  <c r="M259" i="39"/>
  <c r="M258" i="39"/>
  <c r="M257" i="39"/>
  <c r="M256" i="39"/>
  <c r="M255" i="39"/>
  <c r="M254" i="39"/>
  <c r="M253" i="39"/>
  <c r="M252" i="39"/>
  <c r="M251" i="39"/>
  <c r="M250" i="39"/>
  <c r="M249" i="39"/>
  <c r="M248" i="39"/>
  <c r="M247" i="39"/>
  <c r="M246" i="39"/>
  <c r="M245" i="39"/>
  <c r="M244" i="39"/>
  <c r="M243" i="39"/>
  <c r="M242" i="39"/>
  <c r="M241" i="39"/>
  <c r="M240" i="39"/>
  <c r="M239" i="39"/>
  <c r="M238" i="39"/>
  <c r="M237" i="39"/>
  <c r="M236" i="39"/>
  <c r="M235" i="39"/>
  <c r="M234" i="39"/>
  <c r="M233" i="39"/>
  <c r="M232" i="39"/>
  <c r="M231" i="39"/>
  <c r="M230" i="39"/>
  <c r="M229" i="39"/>
  <c r="M228" i="39"/>
  <c r="M227" i="39"/>
  <c r="M226" i="39"/>
  <c r="M225" i="39"/>
  <c r="M224" i="39"/>
  <c r="M223" i="39"/>
  <c r="M222" i="39"/>
  <c r="M221" i="39"/>
  <c r="M220" i="39"/>
  <c r="M219" i="39"/>
  <c r="M218" i="39"/>
  <c r="M217" i="39"/>
  <c r="M216" i="39"/>
  <c r="M215" i="39"/>
  <c r="M214" i="39"/>
  <c r="M213" i="39"/>
  <c r="M212" i="39"/>
  <c r="M211" i="39"/>
  <c r="M210" i="39"/>
  <c r="M209" i="39"/>
  <c r="M208" i="39"/>
  <c r="M207" i="39"/>
  <c r="M206" i="39"/>
  <c r="M205" i="39"/>
  <c r="M204" i="39"/>
  <c r="M203" i="39"/>
  <c r="M202" i="39"/>
  <c r="M201" i="39"/>
  <c r="M200" i="39"/>
  <c r="M199" i="39"/>
  <c r="M198" i="39"/>
  <c r="M197" i="39"/>
  <c r="M196" i="39"/>
  <c r="M195" i="39"/>
  <c r="M194" i="39"/>
  <c r="M193" i="39"/>
  <c r="M192" i="39"/>
  <c r="M191" i="39"/>
  <c r="M190" i="39"/>
  <c r="M189" i="39"/>
  <c r="M188" i="39"/>
  <c r="M187" i="39"/>
  <c r="M186" i="39"/>
  <c r="M185" i="39"/>
  <c r="M184" i="39"/>
  <c r="M183" i="39"/>
  <c r="M182" i="39"/>
  <c r="M181" i="39"/>
  <c r="M180" i="39"/>
  <c r="M179" i="39"/>
  <c r="M178" i="39"/>
  <c r="M177" i="39"/>
  <c r="M176" i="39"/>
  <c r="M175" i="39"/>
  <c r="M174" i="39"/>
  <c r="M173" i="39"/>
  <c r="M172" i="39"/>
  <c r="M171" i="39"/>
  <c r="M170" i="39"/>
  <c r="M169" i="39"/>
  <c r="M168" i="39"/>
  <c r="M167" i="39"/>
  <c r="M166" i="39"/>
  <c r="M165" i="39"/>
  <c r="M164" i="39"/>
  <c r="M163" i="39"/>
  <c r="M162" i="39"/>
  <c r="M161" i="39"/>
  <c r="M160" i="39"/>
  <c r="M159" i="39"/>
  <c r="M158" i="39"/>
  <c r="M157" i="39"/>
  <c r="M156" i="39"/>
  <c r="M155" i="39"/>
  <c r="M154" i="39"/>
  <c r="M153" i="39"/>
  <c r="M152" i="39"/>
  <c r="M151" i="39"/>
  <c r="M150" i="39"/>
  <c r="M149" i="39"/>
  <c r="M148" i="39"/>
  <c r="M147" i="39"/>
  <c r="M146" i="39"/>
  <c r="M145" i="39"/>
  <c r="M144" i="39"/>
  <c r="M143" i="39"/>
  <c r="M142" i="39"/>
  <c r="M141" i="39"/>
  <c r="M140" i="39"/>
  <c r="M139" i="39"/>
  <c r="M138" i="39"/>
  <c r="M137" i="39"/>
  <c r="M136" i="39"/>
  <c r="M135" i="39"/>
  <c r="M134" i="39"/>
  <c r="M133" i="39"/>
  <c r="M132" i="39"/>
  <c r="M131" i="39"/>
  <c r="M130" i="39"/>
  <c r="M129" i="39"/>
  <c r="M128" i="39"/>
  <c r="M127" i="39"/>
  <c r="M126" i="39"/>
  <c r="M125" i="39"/>
  <c r="M124" i="39"/>
  <c r="M123" i="39"/>
  <c r="M122" i="39"/>
  <c r="M121" i="39"/>
  <c r="M120" i="39"/>
  <c r="M119" i="39"/>
  <c r="M118" i="39"/>
  <c r="M117" i="39"/>
  <c r="M116" i="39"/>
  <c r="M115" i="39"/>
  <c r="M114" i="39"/>
  <c r="M113" i="39"/>
  <c r="M112" i="39"/>
  <c r="M111" i="39"/>
  <c r="M110" i="39"/>
  <c r="M109" i="39"/>
  <c r="M108" i="39"/>
  <c r="M107" i="39"/>
  <c r="M106" i="39"/>
  <c r="M105" i="39"/>
  <c r="M104" i="39"/>
  <c r="M103" i="39"/>
  <c r="M102" i="39"/>
  <c r="M101" i="39"/>
  <c r="M100" i="39"/>
  <c r="M99" i="39"/>
  <c r="M98" i="39"/>
  <c r="M97" i="39"/>
  <c r="M96" i="39"/>
  <c r="M95" i="39"/>
  <c r="M94" i="39"/>
  <c r="M93" i="39"/>
  <c r="M92" i="39"/>
  <c r="M91" i="39"/>
  <c r="M90" i="39"/>
  <c r="M89" i="39"/>
  <c r="M88" i="39"/>
  <c r="M87" i="39"/>
  <c r="M86" i="39"/>
  <c r="M85" i="39"/>
  <c r="M84" i="39"/>
  <c r="M83" i="39"/>
  <c r="M82" i="39"/>
  <c r="M81" i="39"/>
  <c r="M80" i="39"/>
  <c r="M79" i="39"/>
  <c r="M78" i="39"/>
  <c r="M77" i="39"/>
  <c r="M76" i="39"/>
  <c r="M75" i="39"/>
  <c r="M74" i="39"/>
  <c r="M73" i="39"/>
  <c r="M72" i="39"/>
  <c r="M71" i="39"/>
  <c r="M70" i="39"/>
  <c r="M69" i="39"/>
  <c r="M68" i="39"/>
  <c r="M67" i="39"/>
  <c r="M66" i="39"/>
  <c r="M65" i="39"/>
  <c r="M64" i="39"/>
  <c r="M63" i="39"/>
  <c r="M62" i="39"/>
  <c r="M61" i="39"/>
  <c r="M60" i="39"/>
  <c r="M59" i="39"/>
  <c r="M58" i="39"/>
  <c r="M57" i="39"/>
  <c r="M56" i="39"/>
  <c r="M55" i="39"/>
  <c r="M54" i="39"/>
  <c r="M53" i="39"/>
  <c r="M52" i="39"/>
  <c r="M51" i="39"/>
  <c r="M50" i="39"/>
  <c r="M49" i="39"/>
  <c r="M48" i="39"/>
  <c r="M47" i="39"/>
  <c r="M46" i="39"/>
  <c r="M45" i="39"/>
  <c r="M44" i="39"/>
  <c r="M43" i="39"/>
  <c r="M42" i="39"/>
  <c r="M41" i="39"/>
  <c r="M40" i="39"/>
  <c r="M39" i="39"/>
  <c r="M38" i="39"/>
  <c r="M37" i="39"/>
  <c r="M36" i="39"/>
  <c r="M35" i="39"/>
  <c r="M34" i="39"/>
  <c r="M33" i="39"/>
  <c r="M32" i="39"/>
  <c r="M31" i="39"/>
  <c r="M30" i="39"/>
  <c r="M29" i="39"/>
  <c r="M28" i="39"/>
  <c r="M27" i="39"/>
  <c r="M26" i="39"/>
  <c r="M25" i="39"/>
  <c r="M24" i="39"/>
  <c r="M23" i="39"/>
  <c r="M22" i="39"/>
  <c r="M21" i="39"/>
  <c r="M20" i="39"/>
  <c r="M19" i="39"/>
  <c r="M18" i="39"/>
  <c r="M17" i="39"/>
  <c r="M16" i="39"/>
  <c r="M15" i="39"/>
  <c r="M14" i="39"/>
  <c r="M13" i="39"/>
  <c r="M12" i="39"/>
  <c r="K3255" i="39"/>
  <c r="L3255" i="39" s="1"/>
  <c r="M443" i="40"/>
  <c r="M442" i="40"/>
  <c r="H441" i="40"/>
  <c r="M441" i="40" s="1"/>
  <c r="M2731" i="41"/>
  <c r="K2731" i="41"/>
  <c r="L2731" i="41" s="1"/>
  <c r="M2730" i="41"/>
  <c r="K2730" i="41"/>
  <c r="L2730" i="41" s="1"/>
  <c r="M2729" i="41"/>
  <c r="K2729" i="41"/>
  <c r="L2729" i="41" s="1"/>
  <c r="M2728" i="41"/>
  <c r="K2728" i="41"/>
  <c r="L2728" i="41" s="1"/>
  <c r="M2727" i="41"/>
  <c r="K2727" i="41"/>
  <c r="L2727" i="41" s="1"/>
  <c r="M440" i="40"/>
  <c r="K440" i="40"/>
  <c r="L440" i="40" s="1"/>
  <c r="M439" i="40"/>
  <c r="K439" i="40"/>
  <c r="L439" i="40" s="1"/>
  <c r="M438" i="40"/>
  <c r="K438" i="40"/>
  <c r="L438" i="40" s="1"/>
  <c r="M437" i="40"/>
  <c r="K437" i="40"/>
  <c r="L437" i="40" s="1"/>
  <c r="M2726" i="41"/>
  <c r="K2726" i="41"/>
  <c r="L2726" i="41" s="1"/>
  <c r="M2725" i="41"/>
  <c r="K2725" i="41"/>
  <c r="L2725" i="41" s="1"/>
  <c r="M2724" i="41"/>
  <c r="K2724" i="41"/>
  <c r="L2724" i="41" s="1"/>
  <c r="M436" i="40"/>
  <c r="K436" i="40"/>
  <c r="L436" i="40" s="1"/>
  <c r="M435" i="40"/>
  <c r="K435" i="40"/>
  <c r="L435" i="40" s="1"/>
  <c r="M434" i="40"/>
  <c r="K434" i="40"/>
  <c r="L434" i="40" s="1"/>
  <c r="M433" i="40"/>
  <c r="K433" i="40"/>
  <c r="L433" i="40" s="1"/>
  <c r="M432" i="40"/>
  <c r="K432" i="40"/>
  <c r="L432" i="40" s="1"/>
  <c r="M431" i="40"/>
  <c r="K431" i="40"/>
  <c r="L431" i="40" s="1"/>
  <c r="M430" i="40"/>
  <c r="K430" i="40"/>
  <c r="L430" i="40" s="1"/>
  <c r="M429" i="40"/>
  <c r="K429" i="40"/>
  <c r="L429" i="40" s="1"/>
  <c r="M428" i="40"/>
  <c r="K428" i="40"/>
  <c r="L428" i="40" s="1"/>
  <c r="M427" i="40"/>
  <c r="K427" i="40"/>
  <c r="L427" i="40" s="1"/>
  <c r="M426" i="40"/>
  <c r="K426" i="40"/>
  <c r="L426" i="40" s="1"/>
  <c r="M424" i="40"/>
  <c r="K424" i="40"/>
  <c r="L424" i="40" s="1"/>
  <c r="M423" i="40"/>
  <c r="K423" i="40"/>
  <c r="L423" i="40" s="1"/>
  <c r="M425" i="40"/>
  <c r="K425" i="40"/>
  <c r="L425" i="40" s="1"/>
  <c r="H2723" i="41"/>
  <c r="K2723" i="41" s="1"/>
  <c r="L2723" i="41" s="1"/>
  <c r="H2722" i="41"/>
  <c r="M2722" i="41" s="1"/>
  <c r="M2721" i="41"/>
  <c r="M2720" i="41"/>
  <c r="M2719" i="41"/>
  <c r="M2718" i="41"/>
  <c r="M2717" i="41"/>
  <c r="M2716" i="41"/>
  <c r="M2715" i="41"/>
  <c r="M2714" i="41"/>
  <c r="M2713" i="41"/>
  <c r="M2712" i="41"/>
  <c r="M2711" i="41"/>
  <c r="M2710" i="41"/>
  <c r="M2709" i="41"/>
  <c r="K2721" i="41"/>
  <c r="L2721" i="41" s="1"/>
  <c r="K2720" i="41"/>
  <c r="L2720" i="41" s="1"/>
  <c r="K2719" i="41"/>
  <c r="L2719" i="41" s="1"/>
  <c r="K2718" i="41"/>
  <c r="L2718" i="41" s="1"/>
  <c r="K2717" i="41"/>
  <c r="L2717" i="41" s="1"/>
  <c r="K2716" i="41"/>
  <c r="L2716" i="41" s="1"/>
  <c r="K2715" i="41"/>
  <c r="L2715" i="41" s="1"/>
  <c r="K2714" i="41"/>
  <c r="L2714" i="41" s="1"/>
  <c r="K2713" i="41"/>
  <c r="L2713" i="41" s="1"/>
  <c r="K2712" i="41"/>
  <c r="L2712" i="41" s="1"/>
  <c r="K2711" i="41"/>
  <c r="L2711" i="41" s="1"/>
  <c r="K2710" i="41"/>
  <c r="L2710" i="41" s="1"/>
  <c r="K2709" i="41"/>
  <c r="L2709" i="41" s="1"/>
  <c r="M2708" i="41"/>
  <c r="K2708" i="41"/>
  <c r="L2708" i="41" s="1"/>
  <c r="K422" i="40"/>
  <c r="L422" i="40" s="1"/>
  <c r="K421" i="40"/>
  <c r="L421" i="40" s="1"/>
  <c r="K420" i="40"/>
  <c r="L420" i="40" s="1"/>
  <c r="K419" i="40"/>
  <c r="L419" i="40" s="1"/>
  <c r="K418" i="40"/>
  <c r="L418" i="40" s="1"/>
  <c r="M422" i="40"/>
  <c r="M421" i="40"/>
  <c r="M420" i="40"/>
  <c r="M419" i="40"/>
  <c r="M418" i="40"/>
  <c r="M417" i="40"/>
  <c r="K417" i="40"/>
  <c r="L417" i="40" s="1"/>
  <c r="H416" i="40"/>
  <c r="K416" i="40" s="1"/>
  <c r="L416" i="40" s="1"/>
  <c r="H415" i="40"/>
  <c r="M415" i="40" s="1"/>
  <c r="H414" i="40"/>
  <c r="M414" i="40" s="1"/>
  <c r="H412" i="40"/>
  <c r="M412" i="40" s="1"/>
  <c r="H413" i="40"/>
  <c r="M413" i="40" s="1"/>
  <c r="H411" i="40"/>
  <c r="K411" i="40" s="1"/>
  <c r="L411" i="40" s="1"/>
  <c r="M2707" i="41"/>
  <c r="H410" i="40"/>
  <c r="M410" i="40" s="1"/>
  <c r="H2706" i="41"/>
  <c r="M2706" i="41" s="1"/>
  <c r="H409" i="40"/>
  <c r="M409" i="40" s="1"/>
  <c r="K3254" i="39"/>
  <c r="L3254" i="39" s="1"/>
  <c r="K3253" i="39"/>
  <c r="L3253" i="39" s="1"/>
  <c r="H408" i="40"/>
  <c r="M408" i="40" s="1"/>
  <c r="H407" i="40"/>
  <c r="K407" i="40" s="1"/>
  <c r="L407" i="40" s="1"/>
  <c r="M2705" i="41"/>
  <c r="K2705" i="41"/>
  <c r="L2705" i="41" s="1"/>
  <c r="M2704" i="41"/>
  <c r="K2704" i="41"/>
  <c r="L2704" i="41" s="1"/>
  <c r="M406" i="40"/>
  <c r="K406" i="40"/>
  <c r="L406" i="40" s="1"/>
  <c r="M405" i="40"/>
  <c r="K405" i="40"/>
  <c r="L405" i="40" s="1"/>
  <c r="M404" i="40"/>
  <c r="K404" i="40"/>
  <c r="L404" i="40" s="1"/>
  <c r="M403" i="40"/>
  <c r="K403" i="40"/>
  <c r="L403" i="40" s="1"/>
  <c r="M402" i="40"/>
  <c r="K402" i="40"/>
  <c r="L402" i="40" s="1"/>
  <c r="M2703" i="41"/>
  <c r="K2703" i="41"/>
  <c r="L2703" i="41" s="1"/>
  <c r="M2702" i="41"/>
  <c r="K2702" i="41"/>
  <c r="L2702" i="41" s="1"/>
  <c r="M401" i="40"/>
  <c r="K401" i="40"/>
  <c r="L401" i="40" s="1"/>
  <c r="M400" i="40"/>
  <c r="K400" i="40"/>
  <c r="L400" i="40" s="1"/>
  <c r="M399" i="40"/>
  <c r="K399" i="40"/>
  <c r="L399" i="40" s="1"/>
  <c r="M398" i="40"/>
  <c r="K398" i="40"/>
  <c r="L398" i="40" s="1"/>
  <c r="M2701" i="41"/>
  <c r="K2701" i="41"/>
  <c r="L2701" i="41" s="1"/>
  <c r="M2700" i="41"/>
  <c r="K2700" i="41"/>
  <c r="L2700" i="41" s="1"/>
  <c r="M397" i="40"/>
  <c r="K397" i="40"/>
  <c r="L397" i="40" s="1"/>
  <c r="M396" i="40"/>
  <c r="K396" i="40"/>
  <c r="L396" i="40" s="1"/>
  <c r="M395" i="40"/>
  <c r="K395" i="40"/>
  <c r="L395" i="40" s="1"/>
  <c r="M394" i="40"/>
  <c r="K394" i="40"/>
  <c r="L394" i="40" s="1"/>
  <c r="M393" i="40"/>
  <c r="K393" i="40"/>
  <c r="L393" i="40" s="1"/>
  <c r="M392" i="40"/>
  <c r="K392" i="40"/>
  <c r="L392" i="40" s="1"/>
  <c r="M391" i="40"/>
  <c r="K391" i="40"/>
  <c r="L391" i="40" s="1"/>
  <c r="M390" i="40"/>
  <c r="K390" i="40"/>
  <c r="L390" i="40" s="1"/>
  <c r="M389" i="40"/>
  <c r="K389" i="40"/>
  <c r="L389" i="40" s="1"/>
  <c r="O6" i="39" l="1"/>
  <c r="O4" i="39"/>
  <c r="O5" i="39"/>
  <c r="O7" i="39"/>
  <c r="O8" i="39"/>
  <c r="M2723" i="41"/>
  <c r="K2722" i="41"/>
  <c r="L2722" i="41" s="1"/>
  <c r="M416" i="40"/>
  <c r="K415" i="40"/>
  <c r="L415" i="40" s="1"/>
  <c r="K414" i="40"/>
  <c r="L414" i="40" s="1"/>
  <c r="K412" i="40"/>
  <c r="L412" i="40" s="1"/>
  <c r="K413" i="40"/>
  <c r="L413" i="40" s="1"/>
  <c r="M411" i="40"/>
  <c r="K2707" i="41"/>
  <c r="L2707" i="41" s="1"/>
  <c r="K410" i="40"/>
  <c r="L410" i="40" s="1"/>
  <c r="K2706" i="41"/>
  <c r="L2706" i="41" s="1"/>
  <c r="K409" i="40"/>
  <c r="L409" i="40" s="1"/>
  <c r="K408" i="40"/>
  <c r="L408" i="40" s="1"/>
  <c r="M407" i="40"/>
  <c r="M2687" i="41"/>
  <c r="K2687" i="41"/>
  <c r="L2687" i="41" s="1"/>
  <c r="M2686" i="41"/>
  <c r="K2686" i="41"/>
  <c r="L2686" i="41" s="1"/>
  <c r="M2685" i="41"/>
  <c r="K2685" i="41"/>
  <c r="L2685" i="41" s="1"/>
  <c r="M2684" i="41"/>
  <c r="K2684" i="41"/>
  <c r="L2684" i="41" s="1"/>
  <c r="M2683" i="41"/>
  <c r="K2683" i="41"/>
  <c r="L2683" i="41" s="1"/>
  <c r="M2682" i="41"/>
  <c r="K2682" i="41"/>
  <c r="L2682" i="41" s="1"/>
  <c r="M2681" i="41"/>
  <c r="K2681" i="41"/>
  <c r="L2681" i="41" s="1"/>
  <c r="M2680" i="41"/>
  <c r="K2680" i="41"/>
  <c r="L2680" i="41" s="1"/>
  <c r="M2679" i="41"/>
  <c r="K2679" i="41"/>
  <c r="L2679" i="41" s="1"/>
  <c r="M2678" i="41"/>
  <c r="K2678" i="41"/>
  <c r="L2678" i="41" s="1"/>
  <c r="M2677" i="41"/>
  <c r="K2677" i="41"/>
  <c r="L2677" i="41" s="1"/>
  <c r="M2676" i="41"/>
  <c r="K2676" i="41"/>
  <c r="L2676" i="41" s="1"/>
  <c r="M2675" i="41"/>
  <c r="K2675" i="41"/>
  <c r="L2675" i="41" s="1"/>
  <c r="M2674" i="41"/>
  <c r="K2674" i="41"/>
  <c r="L2674" i="41" s="1"/>
  <c r="M2673" i="41"/>
  <c r="K2673" i="41"/>
  <c r="L2673" i="41" s="1"/>
  <c r="M2672" i="41"/>
  <c r="K2672" i="41"/>
  <c r="L2672" i="41" s="1"/>
  <c r="M2671" i="41"/>
  <c r="K2671" i="41"/>
  <c r="L2671" i="41" s="1"/>
  <c r="M2670" i="41"/>
  <c r="K2670" i="41"/>
  <c r="L2670" i="41" s="1"/>
  <c r="M2669" i="41"/>
  <c r="K2669" i="41"/>
  <c r="L2669" i="41" s="1"/>
  <c r="M2668" i="41"/>
  <c r="K2668" i="41"/>
  <c r="L2668" i="41" s="1"/>
  <c r="M2667" i="41"/>
  <c r="K2667" i="41"/>
  <c r="L2667" i="41" s="1"/>
  <c r="M2666" i="41"/>
  <c r="K2666" i="41"/>
  <c r="L2666" i="41" s="1"/>
  <c r="M2665" i="41"/>
  <c r="K2665" i="41"/>
  <c r="L2665" i="41" s="1"/>
  <c r="M2664" i="41"/>
  <c r="K2664" i="41"/>
  <c r="L2664" i="41" s="1"/>
  <c r="M2663" i="41"/>
  <c r="K2663" i="41"/>
  <c r="L2663" i="41" s="1"/>
  <c r="M2662" i="41"/>
  <c r="K2662" i="41"/>
  <c r="L2662" i="41" s="1"/>
  <c r="M2661" i="41"/>
  <c r="K2661" i="41"/>
  <c r="L2661" i="41" s="1"/>
  <c r="M2660" i="41"/>
  <c r="K2660" i="41"/>
  <c r="L2660" i="41" s="1"/>
  <c r="M2659" i="41"/>
  <c r="K2659" i="41"/>
  <c r="L2659" i="41" s="1"/>
  <c r="M2658" i="41"/>
  <c r="K2658" i="41"/>
  <c r="L2658" i="41" s="1"/>
  <c r="M2657" i="41"/>
  <c r="K2657" i="41"/>
  <c r="L2657" i="41" s="1"/>
  <c r="M2656" i="41"/>
  <c r="K2656" i="41"/>
  <c r="L2656" i="41" s="1"/>
  <c r="M2655" i="41"/>
  <c r="K2655" i="41"/>
  <c r="L2655" i="41" s="1"/>
  <c r="M2654" i="41"/>
  <c r="K2654" i="41"/>
  <c r="L2654" i="41" s="1"/>
  <c r="M2653" i="41"/>
  <c r="K2653" i="41"/>
  <c r="L2653" i="41" s="1"/>
  <c r="M2652" i="41"/>
  <c r="K2652" i="41"/>
  <c r="L2652" i="41" s="1"/>
  <c r="M2651" i="41"/>
  <c r="K2651" i="41"/>
  <c r="L2651" i="41" s="1"/>
  <c r="M2650" i="41"/>
  <c r="K2650" i="41"/>
  <c r="L2650" i="41" s="1"/>
  <c r="M2649" i="41"/>
  <c r="K2649" i="41"/>
  <c r="L2649" i="41" s="1"/>
  <c r="M2648" i="41"/>
  <c r="K2648" i="41"/>
  <c r="L2648" i="41" s="1"/>
  <c r="M2647" i="41"/>
  <c r="K2647" i="41"/>
  <c r="L2647" i="41" s="1"/>
  <c r="M2646" i="41"/>
  <c r="K2646" i="41"/>
  <c r="L2646" i="41" s="1"/>
  <c r="M2645" i="41"/>
  <c r="K2645" i="41"/>
  <c r="L2645" i="41" s="1"/>
  <c r="M2644" i="41"/>
  <c r="K2644" i="41"/>
  <c r="L2644" i="41" s="1"/>
  <c r="M2643" i="41"/>
  <c r="K2643" i="41"/>
  <c r="L2643" i="41" s="1"/>
  <c r="M2642" i="41"/>
  <c r="K2642" i="41"/>
  <c r="L2642" i="41" s="1"/>
  <c r="M2641" i="41"/>
  <c r="K2641" i="41"/>
  <c r="L2641" i="41" s="1"/>
  <c r="M2640" i="41"/>
  <c r="K2640" i="41"/>
  <c r="L2640" i="41" s="1"/>
  <c r="M2639" i="41"/>
  <c r="K2639" i="41"/>
  <c r="L2639" i="41" s="1"/>
  <c r="M2638" i="41"/>
  <c r="K2638" i="41"/>
  <c r="L2638" i="41" s="1"/>
  <c r="M2637" i="41"/>
  <c r="K2637" i="41"/>
  <c r="L2637" i="41" s="1"/>
  <c r="M2636" i="41"/>
  <c r="K2636" i="41"/>
  <c r="L2636" i="41" s="1"/>
  <c r="M2635" i="41"/>
  <c r="K2635" i="41"/>
  <c r="L2635" i="41" s="1"/>
  <c r="M2634" i="41"/>
  <c r="K2634" i="41"/>
  <c r="L2634" i="41" s="1"/>
  <c r="M2633" i="41"/>
  <c r="K2633" i="41"/>
  <c r="L2633" i="41" s="1"/>
  <c r="M2632" i="41"/>
  <c r="K2632" i="41"/>
  <c r="L2632" i="41" s="1"/>
  <c r="M2631" i="41"/>
  <c r="K2631" i="41"/>
  <c r="L2631" i="41" s="1"/>
  <c r="M2630" i="41"/>
  <c r="K2630" i="41"/>
  <c r="L2630" i="41" s="1"/>
  <c r="M2629" i="41"/>
  <c r="K2629" i="41"/>
  <c r="L2629" i="41" s="1"/>
  <c r="M2628" i="41"/>
  <c r="K2628" i="41"/>
  <c r="L2628" i="41" s="1"/>
  <c r="M2627" i="41"/>
  <c r="K2627" i="41"/>
  <c r="L2627" i="41" s="1"/>
  <c r="M2626" i="41"/>
  <c r="K2626" i="41"/>
  <c r="L2626" i="41" s="1"/>
  <c r="M2625" i="41"/>
  <c r="K2625" i="41"/>
  <c r="L2625" i="41" s="1"/>
  <c r="M2624" i="41"/>
  <c r="K2624" i="41"/>
  <c r="L2624" i="41" s="1"/>
  <c r="M2623" i="41"/>
  <c r="K2623" i="41"/>
  <c r="L2623" i="41" s="1"/>
  <c r="M2622" i="41"/>
  <c r="K2622" i="41"/>
  <c r="L2622" i="41" s="1"/>
  <c r="M2621" i="41"/>
  <c r="K2621" i="41"/>
  <c r="L2621" i="41" s="1"/>
  <c r="M2620" i="41"/>
  <c r="K2620" i="41"/>
  <c r="L2620" i="41" s="1"/>
  <c r="M2619" i="41"/>
  <c r="K2619" i="41"/>
  <c r="L2619" i="41" s="1"/>
  <c r="M2618" i="41"/>
  <c r="K2618" i="41"/>
  <c r="L2618" i="41" s="1"/>
  <c r="M2617" i="41"/>
  <c r="K2617" i="41"/>
  <c r="L2617" i="41" s="1"/>
  <c r="M2616" i="41"/>
  <c r="K2616" i="41"/>
  <c r="L2616" i="41" s="1"/>
  <c r="M2615" i="41"/>
  <c r="K2615" i="41"/>
  <c r="L2615" i="41" s="1"/>
  <c r="M2614" i="41"/>
  <c r="K2614" i="41"/>
  <c r="L2614" i="41" s="1"/>
  <c r="M2613" i="41"/>
  <c r="K2613" i="41"/>
  <c r="L2613" i="41" s="1"/>
  <c r="M2612" i="41"/>
  <c r="K2612" i="41"/>
  <c r="L2612" i="41" s="1"/>
  <c r="M2611" i="41"/>
  <c r="K2611" i="41"/>
  <c r="L2611" i="41" s="1"/>
  <c r="M2610" i="41"/>
  <c r="K2610" i="41"/>
  <c r="L2610" i="41" s="1"/>
  <c r="M2609" i="41"/>
  <c r="K2609" i="41"/>
  <c r="L2609" i="41" s="1"/>
  <c r="M2608" i="41"/>
  <c r="K2608" i="41"/>
  <c r="L2608" i="41" s="1"/>
  <c r="M2607" i="41"/>
  <c r="K2607" i="41"/>
  <c r="L2607" i="41" s="1"/>
  <c r="M2606" i="41"/>
  <c r="K2606" i="41"/>
  <c r="L2606" i="41" s="1"/>
  <c r="M2605" i="41"/>
  <c r="K2605" i="41"/>
  <c r="L2605" i="41" s="1"/>
  <c r="M2604" i="41"/>
  <c r="K2604" i="41"/>
  <c r="L2604" i="41" s="1"/>
  <c r="M2603" i="41"/>
  <c r="K2603" i="41"/>
  <c r="L2603" i="41" s="1"/>
  <c r="M2602" i="41"/>
  <c r="K2602" i="41"/>
  <c r="L2602" i="41" s="1"/>
  <c r="M2601" i="41"/>
  <c r="K2601" i="41"/>
  <c r="L2601" i="41" s="1"/>
  <c r="M2600" i="41"/>
  <c r="K2600" i="41"/>
  <c r="L2600" i="41" s="1"/>
  <c r="M2599" i="41"/>
  <c r="K2599" i="41"/>
  <c r="L2599" i="41" s="1"/>
  <c r="M2598" i="41"/>
  <c r="K2598" i="41"/>
  <c r="L2598" i="41" s="1"/>
  <c r="M2597" i="41"/>
  <c r="K2597" i="41"/>
  <c r="L2597" i="41" s="1"/>
  <c r="M2596" i="41"/>
  <c r="K2596" i="41"/>
  <c r="L2596" i="41" s="1"/>
  <c r="M2595" i="41"/>
  <c r="K2595" i="41"/>
  <c r="L2595" i="41" s="1"/>
  <c r="M2594" i="41"/>
  <c r="K2594" i="41"/>
  <c r="L2594" i="41" s="1"/>
  <c r="M2593" i="41"/>
  <c r="K2593" i="41"/>
  <c r="L2593" i="41" s="1"/>
  <c r="M2592" i="41"/>
  <c r="K2592" i="41"/>
  <c r="L2592" i="41" s="1"/>
  <c r="M2591" i="41"/>
  <c r="K2591" i="41"/>
  <c r="L2591" i="41" s="1"/>
  <c r="M2590" i="41"/>
  <c r="K2590" i="41"/>
  <c r="L2590" i="41" s="1"/>
  <c r="M2589" i="41"/>
  <c r="K2589" i="41"/>
  <c r="L2589" i="41" s="1"/>
  <c r="M2588" i="41"/>
  <c r="K2588" i="41"/>
  <c r="L2588" i="41" s="1"/>
  <c r="M2587" i="41"/>
  <c r="K2587" i="41"/>
  <c r="L2587" i="41" s="1"/>
  <c r="M2586" i="41"/>
  <c r="K2586" i="41"/>
  <c r="L2586" i="41" s="1"/>
  <c r="M2585" i="41"/>
  <c r="K2585" i="41"/>
  <c r="L2585" i="41" s="1"/>
  <c r="M2584" i="41"/>
  <c r="K2584" i="41"/>
  <c r="L2584" i="41" s="1"/>
  <c r="M2583" i="41"/>
  <c r="K2583" i="41"/>
  <c r="L2583" i="41" s="1"/>
  <c r="M2582" i="41"/>
  <c r="K2582" i="41"/>
  <c r="L2582" i="41" s="1"/>
  <c r="M2581" i="41"/>
  <c r="K2581" i="41"/>
  <c r="L2581" i="41" s="1"/>
  <c r="M2580" i="41"/>
  <c r="K2580" i="41"/>
  <c r="L2580" i="41" s="1"/>
  <c r="M2579" i="41"/>
  <c r="K2579" i="41"/>
  <c r="L2579" i="41" s="1"/>
  <c r="M2578" i="41"/>
  <c r="K2578" i="41"/>
  <c r="L2578" i="41" s="1"/>
  <c r="M2577" i="41"/>
  <c r="K2577" i="41"/>
  <c r="L2577" i="41" s="1"/>
  <c r="M2576" i="41"/>
  <c r="K2576" i="41"/>
  <c r="L2576" i="41" s="1"/>
  <c r="M2575" i="41"/>
  <c r="K2575" i="41"/>
  <c r="L2575" i="41" s="1"/>
  <c r="M2574" i="41"/>
  <c r="K2574" i="41"/>
  <c r="L2574" i="41" s="1"/>
  <c r="M2573" i="41"/>
  <c r="K2573" i="41"/>
  <c r="L2573" i="41" s="1"/>
  <c r="M2572" i="41"/>
  <c r="K2572" i="41"/>
  <c r="L2572" i="41" s="1"/>
  <c r="M2571" i="41"/>
  <c r="K2571" i="41"/>
  <c r="L2571" i="41" s="1"/>
  <c r="M2570" i="41"/>
  <c r="K2570" i="41"/>
  <c r="L2570" i="41" s="1"/>
  <c r="M2569" i="41"/>
  <c r="K2569" i="41"/>
  <c r="L2569" i="41" s="1"/>
  <c r="M2568" i="41"/>
  <c r="K2568" i="41"/>
  <c r="L2568" i="41" s="1"/>
  <c r="M2567" i="41"/>
  <c r="K2567" i="41"/>
  <c r="L2567" i="41" s="1"/>
  <c r="M2566" i="41"/>
  <c r="K2566" i="41"/>
  <c r="L2566" i="41" s="1"/>
  <c r="M2565" i="41"/>
  <c r="K2565" i="41"/>
  <c r="L2565" i="41" s="1"/>
  <c r="M2564" i="41"/>
  <c r="K2564" i="41"/>
  <c r="L2564" i="41" s="1"/>
  <c r="M2563" i="41"/>
  <c r="K2563" i="41"/>
  <c r="L2563" i="41" s="1"/>
  <c r="M2562" i="41"/>
  <c r="K2562" i="41"/>
  <c r="L2562" i="41" s="1"/>
  <c r="M2561" i="41"/>
  <c r="K2561" i="41"/>
  <c r="L2561" i="41" s="1"/>
  <c r="M2560" i="41"/>
  <c r="K2560" i="41"/>
  <c r="L2560" i="41" s="1"/>
  <c r="M2559" i="41"/>
  <c r="K2559" i="41"/>
  <c r="L2559" i="41" s="1"/>
  <c r="M2558" i="41"/>
  <c r="K2558" i="41"/>
  <c r="L2558" i="41" s="1"/>
  <c r="M2557" i="41"/>
  <c r="K2557" i="41"/>
  <c r="L2557" i="41" s="1"/>
  <c r="M2556" i="41"/>
  <c r="K2556" i="41"/>
  <c r="L2556" i="41" s="1"/>
  <c r="M2555" i="41"/>
  <c r="K2555" i="41"/>
  <c r="L2555" i="41" s="1"/>
  <c r="M2554" i="41"/>
  <c r="K2554" i="41"/>
  <c r="L2554" i="41" s="1"/>
  <c r="M2553" i="41"/>
  <c r="K2553" i="41"/>
  <c r="L2553" i="41" s="1"/>
  <c r="M2552" i="41"/>
  <c r="K2552" i="41"/>
  <c r="L2552" i="41" s="1"/>
  <c r="M2551" i="41"/>
  <c r="K2551" i="41"/>
  <c r="L2551" i="41" s="1"/>
  <c r="M2550" i="41"/>
  <c r="K2550" i="41"/>
  <c r="L2550" i="41" s="1"/>
  <c r="M2549" i="41"/>
  <c r="K2549" i="41"/>
  <c r="L2549" i="41" s="1"/>
  <c r="M2548" i="41"/>
  <c r="K2548" i="41"/>
  <c r="L2548" i="41" s="1"/>
  <c r="M2547" i="41"/>
  <c r="K2547" i="41"/>
  <c r="L2547" i="41" s="1"/>
  <c r="M2546" i="41"/>
  <c r="K2546" i="41"/>
  <c r="L2546" i="41" s="1"/>
  <c r="M2545" i="41"/>
  <c r="K2545" i="41"/>
  <c r="L2545" i="41" s="1"/>
  <c r="M2544" i="41"/>
  <c r="K2544" i="41"/>
  <c r="L2544" i="41" s="1"/>
  <c r="M2543" i="41"/>
  <c r="K2543" i="41"/>
  <c r="L2543" i="41" s="1"/>
  <c r="M2542" i="41"/>
  <c r="K2542" i="41"/>
  <c r="L2542" i="41" s="1"/>
  <c r="M2541" i="41"/>
  <c r="K2541" i="41"/>
  <c r="L2541" i="41" s="1"/>
  <c r="M2540" i="41"/>
  <c r="K2540" i="41"/>
  <c r="L2540" i="41" s="1"/>
  <c r="M2539" i="41"/>
  <c r="K2539" i="41"/>
  <c r="L2539" i="41" s="1"/>
  <c r="M2538" i="41"/>
  <c r="K2538" i="41"/>
  <c r="L2538" i="41" s="1"/>
  <c r="M2537" i="41"/>
  <c r="K2537" i="41"/>
  <c r="L2537" i="41" s="1"/>
  <c r="M2536" i="41"/>
  <c r="K2536" i="41"/>
  <c r="L2536" i="41" s="1"/>
  <c r="M2535" i="41"/>
  <c r="K2535" i="41"/>
  <c r="L2535" i="41" s="1"/>
  <c r="M2534" i="41"/>
  <c r="K2534" i="41"/>
  <c r="L2534" i="41" s="1"/>
  <c r="M2533" i="41"/>
  <c r="K2533" i="41"/>
  <c r="L2533" i="41" s="1"/>
  <c r="M2532" i="41"/>
  <c r="K2532" i="41"/>
  <c r="L2532" i="41" s="1"/>
  <c r="M2531" i="41"/>
  <c r="K2531" i="41"/>
  <c r="L2531" i="41" s="1"/>
  <c r="M2530" i="41"/>
  <c r="K2530" i="41"/>
  <c r="L2530" i="41" s="1"/>
  <c r="M2529" i="41"/>
  <c r="K2529" i="41"/>
  <c r="L2529" i="41" s="1"/>
  <c r="M2528" i="41"/>
  <c r="K2528" i="41"/>
  <c r="L2528" i="41" s="1"/>
  <c r="M2527" i="41"/>
  <c r="K2527" i="41"/>
  <c r="L2527" i="41" s="1"/>
  <c r="M2526" i="41"/>
  <c r="K2526" i="41"/>
  <c r="L2526" i="41" s="1"/>
  <c r="M2525" i="41"/>
  <c r="K2525" i="41"/>
  <c r="L2525" i="41" s="1"/>
  <c r="M2524" i="41"/>
  <c r="K2524" i="41"/>
  <c r="L2524" i="41" s="1"/>
  <c r="M2523" i="41"/>
  <c r="K2523" i="41"/>
  <c r="L2523" i="41" s="1"/>
  <c r="M2522" i="41"/>
  <c r="K2522" i="41"/>
  <c r="L2522" i="41" s="1"/>
  <c r="M2521" i="41"/>
  <c r="K2521" i="41"/>
  <c r="L2521" i="41" s="1"/>
  <c r="M2520" i="41"/>
  <c r="K2520" i="41"/>
  <c r="L2520" i="41" s="1"/>
  <c r="M2519" i="41"/>
  <c r="K2519" i="41"/>
  <c r="L2519" i="41" s="1"/>
  <c r="M2518" i="41"/>
  <c r="K2518" i="41"/>
  <c r="L2518" i="41" s="1"/>
  <c r="M2517" i="41"/>
  <c r="K2517" i="41"/>
  <c r="L2517" i="41" s="1"/>
  <c r="M2516" i="41"/>
  <c r="K2516" i="41"/>
  <c r="L2516" i="41" s="1"/>
  <c r="M2515" i="41"/>
  <c r="K2515" i="41"/>
  <c r="L2515" i="41" s="1"/>
  <c r="M2514" i="41"/>
  <c r="K2514" i="41"/>
  <c r="L2514" i="41" s="1"/>
  <c r="M2513" i="41"/>
  <c r="K2513" i="41"/>
  <c r="L2513" i="41" s="1"/>
  <c r="M2512" i="41"/>
  <c r="K2512" i="41"/>
  <c r="L2512" i="41" s="1"/>
  <c r="M2511" i="41"/>
  <c r="K2511" i="41"/>
  <c r="L2511" i="41" s="1"/>
  <c r="M2510" i="41"/>
  <c r="K2510" i="41"/>
  <c r="L2510" i="41" s="1"/>
  <c r="M2509" i="41"/>
  <c r="K2509" i="41"/>
  <c r="L2509" i="41" s="1"/>
  <c r="M2508" i="41"/>
  <c r="K2508" i="41"/>
  <c r="L2508" i="41" s="1"/>
  <c r="M2507" i="41"/>
  <c r="K2507" i="41"/>
  <c r="L2507" i="41" s="1"/>
  <c r="M2506" i="41"/>
  <c r="K2506" i="41"/>
  <c r="L2506" i="41" s="1"/>
  <c r="M2505" i="41"/>
  <c r="K2505" i="41"/>
  <c r="L2505" i="41" s="1"/>
  <c r="M2504" i="41"/>
  <c r="K2504" i="41"/>
  <c r="L2504" i="41" s="1"/>
  <c r="M2503" i="41"/>
  <c r="K2503" i="41"/>
  <c r="L2503" i="41" s="1"/>
  <c r="M2502" i="41"/>
  <c r="K2502" i="41"/>
  <c r="L2502" i="41" s="1"/>
  <c r="M2501" i="41"/>
  <c r="K2501" i="41"/>
  <c r="L2501" i="41" s="1"/>
  <c r="M2500" i="41"/>
  <c r="K2500" i="41"/>
  <c r="L2500" i="41" s="1"/>
  <c r="M2499" i="41"/>
  <c r="K2499" i="41"/>
  <c r="L2499" i="41" s="1"/>
  <c r="M2498" i="41"/>
  <c r="K2498" i="41"/>
  <c r="L2498" i="41" s="1"/>
  <c r="M2497" i="41"/>
  <c r="K2497" i="41"/>
  <c r="L2497" i="41" s="1"/>
  <c r="M2496" i="41"/>
  <c r="K2496" i="41"/>
  <c r="L2496" i="41" s="1"/>
  <c r="M2495" i="41"/>
  <c r="K2495" i="41"/>
  <c r="L2495" i="41" s="1"/>
  <c r="M2494" i="41"/>
  <c r="K2494" i="41"/>
  <c r="L2494" i="41" s="1"/>
  <c r="M2493" i="41"/>
  <c r="K2493" i="41"/>
  <c r="L2493" i="41" s="1"/>
  <c r="M2492" i="41"/>
  <c r="K2492" i="41"/>
  <c r="L2492" i="41" s="1"/>
  <c r="M2491" i="41"/>
  <c r="K2491" i="41"/>
  <c r="L2491" i="41" s="1"/>
  <c r="M2490" i="41"/>
  <c r="K2490" i="41"/>
  <c r="L2490" i="41" s="1"/>
  <c r="M2489" i="41"/>
  <c r="K2489" i="41"/>
  <c r="L2489" i="41" s="1"/>
  <c r="M2488" i="41"/>
  <c r="K2488" i="41"/>
  <c r="L2488" i="41" s="1"/>
  <c r="M2487" i="41"/>
  <c r="K2487" i="41"/>
  <c r="L2487" i="41" s="1"/>
  <c r="M2486" i="41"/>
  <c r="K2486" i="41"/>
  <c r="L2486" i="41" s="1"/>
  <c r="M2485" i="41"/>
  <c r="K2485" i="41"/>
  <c r="L2485" i="41" s="1"/>
  <c r="M2484" i="41"/>
  <c r="K2484" i="41"/>
  <c r="L2484" i="41" s="1"/>
  <c r="M2483" i="41"/>
  <c r="K2483" i="41"/>
  <c r="L2483" i="41" s="1"/>
  <c r="M2482" i="41"/>
  <c r="K2482" i="41"/>
  <c r="L2482" i="41" s="1"/>
  <c r="M2481" i="41"/>
  <c r="K2481" i="41"/>
  <c r="L2481" i="41" s="1"/>
  <c r="M2480" i="41"/>
  <c r="K2480" i="41"/>
  <c r="L2480" i="41" s="1"/>
  <c r="M2479" i="41"/>
  <c r="K2479" i="41"/>
  <c r="L2479" i="41" s="1"/>
  <c r="M2478" i="41"/>
  <c r="K2478" i="41"/>
  <c r="L2478" i="41" s="1"/>
  <c r="M2477" i="41"/>
  <c r="K2477" i="41"/>
  <c r="L2477" i="41" s="1"/>
  <c r="M2476" i="41"/>
  <c r="K2476" i="41"/>
  <c r="L2476" i="41" s="1"/>
  <c r="M2475" i="41"/>
  <c r="K2475" i="41"/>
  <c r="L2475" i="41" s="1"/>
  <c r="M2474" i="41"/>
  <c r="K2474" i="41"/>
  <c r="L2474" i="41" s="1"/>
  <c r="M2473" i="41"/>
  <c r="K2473" i="41"/>
  <c r="L2473" i="41" s="1"/>
  <c r="M2472" i="41"/>
  <c r="K2472" i="41"/>
  <c r="L2472" i="41" s="1"/>
  <c r="M2471" i="41"/>
  <c r="K2471" i="41"/>
  <c r="L2471" i="41" s="1"/>
  <c r="M2470" i="41"/>
  <c r="K2470" i="41"/>
  <c r="L2470" i="41" s="1"/>
  <c r="M2469" i="41"/>
  <c r="K2469" i="41"/>
  <c r="L2469" i="41" s="1"/>
  <c r="M2468" i="41"/>
  <c r="K2468" i="41"/>
  <c r="L2468" i="41" s="1"/>
  <c r="M2467" i="41"/>
  <c r="K2467" i="41"/>
  <c r="L2467" i="41" s="1"/>
  <c r="M2466" i="41"/>
  <c r="K2466" i="41"/>
  <c r="L2466" i="41" s="1"/>
  <c r="M2465" i="41"/>
  <c r="K2465" i="41"/>
  <c r="L2465" i="41" s="1"/>
  <c r="M2464" i="41"/>
  <c r="K2464" i="41"/>
  <c r="L2464" i="41" s="1"/>
  <c r="M2463" i="41"/>
  <c r="K2463" i="41"/>
  <c r="L2463" i="41" s="1"/>
  <c r="M2462" i="41"/>
  <c r="K2462" i="41"/>
  <c r="L2462" i="41" s="1"/>
  <c r="M2461" i="41"/>
  <c r="K2461" i="41"/>
  <c r="L2461" i="41" s="1"/>
  <c r="M2460" i="41"/>
  <c r="K2460" i="41"/>
  <c r="L2460" i="41" s="1"/>
  <c r="M2459" i="41"/>
  <c r="K2459" i="41"/>
  <c r="L2459" i="41" s="1"/>
  <c r="M2458" i="41"/>
  <c r="K2458" i="41"/>
  <c r="L2458" i="41" s="1"/>
  <c r="M2457" i="41"/>
  <c r="K2457" i="41"/>
  <c r="L2457" i="41" s="1"/>
  <c r="M2456" i="41"/>
  <c r="K2456" i="41"/>
  <c r="L2456" i="41" s="1"/>
  <c r="M2455" i="41"/>
  <c r="K2455" i="41"/>
  <c r="L2455" i="41" s="1"/>
  <c r="M2454" i="41"/>
  <c r="K2454" i="41"/>
  <c r="L2454" i="41" s="1"/>
  <c r="M2453" i="41"/>
  <c r="K2453" i="41"/>
  <c r="L2453" i="41" s="1"/>
  <c r="M2452" i="41"/>
  <c r="K2452" i="41"/>
  <c r="L2452" i="41" s="1"/>
  <c r="M2451" i="41"/>
  <c r="K2451" i="41"/>
  <c r="L2451" i="41" s="1"/>
  <c r="M2450" i="41"/>
  <c r="K2450" i="41"/>
  <c r="L2450" i="41" s="1"/>
  <c r="M2449" i="41"/>
  <c r="K2449" i="41"/>
  <c r="L2449" i="41" s="1"/>
  <c r="M2448" i="41"/>
  <c r="K2448" i="41"/>
  <c r="L2448" i="41" s="1"/>
  <c r="M2447" i="41"/>
  <c r="K2447" i="41"/>
  <c r="L2447" i="41" s="1"/>
  <c r="M2446" i="41"/>
  <c r="K2446" i="41"/>
  <c r="L2446" i="41" s="1"/>
  <c r="M2445" i="41"/>
  <c r="K2445" i="41"/>
  <c r="L2445" i="41" s="1"/>
  <c r="M2444" i="41"/>
  <c r="K2444" i="41"/>
  <c r="L2444" i="41" s="1"/>
  <c r="M2443" i="41"/>
  <c r="K2443" i="41"/>
  <c r="L2443" i="41" s="1"/>
  <c r="M2442" i="41"/>
  <c r="K2442" i="41"/>
  <c r="L2442" i="41" s="1"/>
  <c r="M2441" i="41"/>
  <c r="K2441" i="41"/>
  <c r="L2441" i="41" s="1"/>
  <c r="M2440" i="41"/>
  <c r="K2440" i="41"/>
  <c r="L2440" i="41" s="1"/>
  <c r="M2439" i="41"/>
  <c r="K2439" i="41"/>
  <c r="L2439" i="41" s="1"/>
  <c r="M2438" i="41"/>
  <c r="K2438" i="41"/>
  <c r="L2438" i="41" s="1"/>
  <c r="M2437" i="41"/>
  <c r="K2437" i="41"/>
  <c r="L2437" i="41" s="1"/>
  <c r="M2436" i="41"/>
  <c r="K2436" i="41"/>
  <c r="L2436" i="41" s="1"/>
  <c r="M2435" i="41"/>
  <c r="K2435" i="41"/>
  <c r="L2435" i="41" s="1"/>
  <c r="M2434" i="41"/>
  <c r="K2434" i="41"/>
  <c r="L2434" i="41" s="1"/>
  <c r="M2433" i="41"/>
  <c r="K2433" i="41"/>
  <c r="L2433" i="41" s="1"/>
  <c r="M2432" i="41"/>
  <c r="K2432" i="41"/>
  <c r="L2432" i="41" s="1"/>
  <c r="M2431" i="41"/>
  <c r="K2431" i="41"/>
  <c r="L2431" i="41" s="1"/>
  <c r="M2430" i="41"/>
  <c r="K2430" i="41"/>
  <c r="L2430" i="41" s="1"/>
  <c r="M2429" i="41"/>
  <c r="K2429" i="41"/>
  <c r="L2429" i="41" s="1"/>
  <c r="M2428" i="41"/>
  <c r="K2428" i="41"/>
  <c r="L2428" i="41" s="1"/>
  <c r="M2427" i="41"/>
  <c r="K2427" i="41"/>
  <c r="L2427" i="41" s="1"/>
  <c r="M2426" i="41"/>
  <c r="K2426" i="41"/>
  <c r="L2426" i="41" s="1"/>
  <c r="M2425" i="41"/>
  <c r="K2425" i="41"/>
  <c r="L2425" i="41" s="1"/>
  <c r="M2424" i="41"/>
  <c r="K2424" i="41"/>
  <c r="L2424" i="41" s="1"/>
  <c r="M2423" i="41"/>
  <c r="K2423" i="41"/>
  <c r="L2423" i="41" s="1"/>
  <c r="M2422" i="41"/>
  <c r="K2422" i="41"/>
  <c r="L2422" i="41" s="1"/>
  <c r="M2421" i="41"/>
  <c r="K2421" i="41"/>
  <c r="L2421" i="41" s="1"/>
  <c r="M2420" i="41"/>
  <c r="K2420" i="41"/>
  <c r="L2420" i="41" s="1"/>
  <c r="M2419" i="41"/>
  <c r="K2419" i="41"/>
  <c r="L2419" i="41" s="1"/>
  <c r="M2418" i="41"/>
  <c r="K2418" i="41"/>
  <c r="L2418" i="41" s="1"/>
  <c r="M2417" i="41"/>
  <c r="K2417" i="41"/>
  <c r="L2417" i="41" s="1"/>
  <c r="M2416" i="41"/>
  <c r="K2416" i="41"/>
  <c r="L2416" i="41" s="1"/>
  <c r="M2415" i="41"/>
  <c r="K2415" i="41"/>
  <c r="L2415" i="41" s="1"/>
  <c r="M2414" i="41"/>
  <c r="K2414" i="41"/>
  <c r="L2414" i="41" s="1"/>
  <c r="M2413" i="41"/>
  <c r="K2413" i="41"/>
  <c r="L2413" i="41" s="1"/>
  <c r="M2412" i="41"/>
  <c r="K2412" i="41"/>
  <c r="L2412" i="41" s="1"/>
  <c r="M2411" i="41"/>
  <c r="K2411" i="41"/>
  <c r="L2411" i="41" s="1"/>
  <c r="M2410" i="41"/>
  <c r="K2410" i="41"/>
  <c r="L2410" i="41" s="1"/>
  <c r="M2409" i="41"/>
  <c r="K2409" i="41"/>
  <c r="L2409" i="41" s="1"/>
  <c r="M2408" i="41"/>
  <c r="K2408" i="41"/>
  <c r="L2408" i="41" s="1"/>
  <c r="M2407" i="41"/>
  <c r="K2407" i="41"/>
  <c r="L2407" i="41" s="1"/>
  <c r="M2406" i="41"/>
  <c r="K2406" i="41"/>
  <c r="L2406" i="41" s="1"/>
  <c r="M2405" i="41"/>
  <c r="K2405" i="41"/>
  <c r="L2405" i="41" s="1"/>
  <c r="M2404" i="41"/>
  <c r="K2404" i="41"/>
  <c r="L2404" i="41" s="1"/>
  <c r="M2403" i="41"/>
  <c r="K2403" i="41"/>
  <c r="L2403" i="41" s="1"/>
  <c r="M2402" i="41"/>
  <c r="K2402" i="41"/>
  <c r="L2402" i="41" s="1"/>
  <c r="M2401" i="41"/>
  <c r="K2401" i="41"/>
  <c r="L2401" i="41" s="1"/>
  <c r="M2400" i="41"/>
  <c r="K2400" i="41"/>
  <c r="L2400" i="41" s="1"/>
  <c r="M2399" i="41"/>
  <c r="K2399" i="41"/>
  <c r="L2399" i="41" s="1"/>
  <c r="M2398" i="41"/>
  <c r="K2398" i="41"/>
  <c r="L2398" i="41" s="1"/>
  <c r="M2397" i="41"/>
  <c r="K2397" i="41"/>
  <c r="L2397" i="41" s="1"/>
  <c r="M2396" i="41"/>
  <c r="K2396" i="41"/>
  <c r="L2396" i="41" s="1"/>
  <c r="M2395" i="41"/>
  <c r="K2395" i="41"/>
  <c r="L2395" i="41" s="1"/>
  <c r="M2394" i="41"/>
  <c r="K2394" i="41"/>
  <c r="L2394" i="41" s="1"/>
  <c r="M2393" i="41"/>
  <c r="K2393" i="41"/>
  <c r="L2393" i="41" s="1"/>
  <c r="M2392" i="41"/>
  <c r="K2392" i="41"/>
  <c r="L2392" i="41" s="1"/>
  <c r="M2391" i="41"/>
  <c r="K2391" i="41"/>
  <c r="L2391" i="41" s="1"/>
  <c r="M2390" i="41"/>
  <c r="K2390" i="41"/>
  <c r="L2390" i="41" s="1"/>
  <c r="M2389" i="41"/>
  <c r="K2389" i="41"/>
  <c r="L2389" i="41" s="1"/>
  <c r="M2388" i="41"/>
  <c r="K2388" i="41"/>
  <c r="L2388" i="41" s="1"/>
  <c r="M2387" i="41"/>
  <c r="K2387" i="41"/>
  <c r="L2387" i="41" s="1"/>
  <c r="M2386" i="41"/>
  <c r="K2386" i="41"/>
  <c r="L2386" i="41" s="1"/>
  <c r="M2385" i="41"/>
  <c r="K2385" i="41"/>
  <c r="L2385" i="41" s="1"/>
  <c r="M2384" i="41"/>
  <c r="K2384" i="41"/>
  <c r="L2384" i="41" s="1"/>
  <c r="M2383" i="41"/>
  <c r="K2383" i="41"/>
  <c r="L2383" i="41" s="1"/>
  <c r="M2382" i="41"/>
  <c r="K2382" i="41"/>
  <c r="L2382" i="41" s="1"/>
  <c r="M2381" i="41"/>
  <c r="K2381" i="41"/>
  <c r="L2381" i="41" s="1"/>
  <c r="M2380" i="41"/>
  <c r="K2380" i="41"/>
  <c r="L2380" i="41" s="1"/>
  <c r="M2379" i="41"/>
  <c r="K2379" i="41"/>
  <c r="L2379" i="41" s="1"/>
  <c r="M2378" i="41"/>
  <c r="K2378" i="41"/>
  <c r="L2378" i="41" s="1"/>
  <c r="M2377" i="41"/>
  <c r="K2377" i="41"/>
  <c r="L2377" i="41" s="1"/>
  <c r="M2376" i="41"/>
  <c r="K2376" i="41"/>
  <c r="L2376" i="41" s="1"/>
  <c r="M2375" i="41"/>
  <c r="K2375" i="41"/>
  <c r="L2375" i="41" s="1"/>
  <c r="M2374" i="41"/>
  <c r="K2374" i="41"/>
  <c r="L2374" i="41" s="1"/>
  <c r="M2373" i="41"/>
  <c r="K2373" i="41"/>
  <c r="L2373" i="41" s="1"/>
  <c r="M2372" i="41"/>
  <c r="K2372" i="41"/>
  <c r="L2372" i="41" s="1"/>
  <c r="M2371" i="41"/>
  <c r="K2371" i="41"/>
  <c r="L2371" i="41" s="1"/>
  <c r="M2370" i="41"/>
  <c r="K2370" i="41"/>
  <c r="L2370" i="41" s="1"/>
  <c r="M2369" i="41"/>
  <c r="K2369" i="41"/>
  <c r="L2369" i="41" s="1"/>
  <c r="M2368" i="41"/>
  <c r="K2368" i="41"/>
  <c r="L2368" i="41" s="1"/>
  <c r="M2367" i="41"/>
  <c r="K2367" i="41"/>
  <c r="L2367" i="41" s="1"/>
  <c r="M2366" i="41"/>
  <c r="K2366" i="41"/>
  <c r="L2366" i="41" s="1"/>
  <c r="M2365" i="41"/>
  <c r="K2365" i="41"/>
  <c r="L2365" i="41" s="1"/>
  <c r="M2364" i="41"/>
  <c r="K2364" i="41"/>
  <c r="L2364" i="41" s="1"/>
  <c r="M2363" i="41"/>
  <c r="K2363" i="41"/>
  <c r="L2363" i="41" s="1"/>
  <c r="M2362" i="41"/>
  <c r="K2362" i="41"/>
  <c r="L2362" i="41" s="1"/>
  <c r="M2361" i="41"/>
  <c r="K2361" i="41"/>
  <c r="L2361" i="41" s="1"/>
  <c r="M2360" i="41"/>
  <c r="K2360" i="41"/>
  <c r="L2360" i="41" s="1"/>
  <c r="M2359" i="41"/>
  <c r="K2359" i="41"/>
  <c r="L2359" i="41" s="1"/>
  <c r="M2358" i="41"/>
  <c r="K2358" i="41"/>
  <c r="L2358" i="41" s="1"/>
  <c r="M2357" i="41"/>
  <c r="K2357" i="41"/>
  <c r="L2357" i="41" s="1"/>
  <c r="M2356" i="41"/>
  <c r="K2356" i="41"/>
  <c r="L2356" i="41" s="1"/>
  <c r="M2355" i="41"/>
  <c r="K2355" i="41"/>
  <c r="L2355" i="41" s="1"/>
  <c r="M2354" i="41"/>
  <c r="K2354" i="41"/>
  <c r="L2354" i="41" s="1"/>
  <c r="M2353" i="41"/>
  <c r="K2353" i="41"/>
  <c r="L2353" i="41" s="1"/>
  <c r="M2352" i="41"/>
  <c r="K2352" i="41"/>
  <c r="L2352" i="41" s="1"/>
  <c r="M2351" i="41"/>
  <c r="K2351" i="41"/>
  <c r="L2351" i="41" s="1"/>
  <c r="M2350" i="41"/>
  <c r="K2350" i="41"/>
  <c r="L2350" i="41" s="1"/>
  <c r="M2349" i="41"/>
  <c r="K2349" i="41"/>
  <c r="L2349" i="41" s="1"/>
  <c r="M2348" i="41"/>
  <c r="K2348" i="41"/>
  <c r="L2348" i="41" s="1"/>
  <c r="M2347" i="41"/>
  <c r="K2347" i="41"/>
  <c r="L2347" i="41" s="1"/>
  <c r="M2346" i="41"/>
  <c r="K2346" i="41"/>
  <c r="L2346" i="41" s="1"/>
  <c r="M2345" i="41"/>
  <c r="K2345" i="41"/>
  <c r="L2345" i="41" s="1"/>
  <c r="M2344" i="41"/>
  <c r="K2344" i="41"/>
  <c r="L2344" i="41" s="1"/>
  <c r="M2343" i="41"/>
  <c r="K2343" i="41"/>
  <c r="L2343" i="41" s="1"/>
  <c r="M2342" i="41"/>
  <c r="K2342" i="41"/>
  <c r="L2342" i="41" s="1"/>
  <c r="M2341" i="41"/>
  <c r="K2341" i="41"/>
  <c r="L2341" i="41" s="1"/>
  <c r="M2340" i="41"/>
  <c r="K2340" i="41"/>
  <c r="L2340" i="41" s="1"/>
  <c r="M2339" i="41"/>
  <c r="K2339" i="41"/>
  <c r="L2339" i="41" s="1"/>
  <c r="M2338" i="41"/>
  <c r="K2338" i="41"/>
  <c r="L2338" i="41" s="1"/>
  <c r="M2337" i="41"/>
  <c r="K2337" i="41"/>
  <c r="L2337" i="41" s="1"/>
  <c r="M2336" i="41"/>
  <c r="K2336" i="41"/>
  <c r="L2336" i="41" s="1"/>
  <c r="M2335" i="41"/>
  <c r="K2335" i="41"/>
  <c r="L2335" i="41" s="1"/>
  <c r="M2334" i="41"/>
  <c r="K2334" i="41"/>
  <c r="L2334" i="41" s="1"/>
  <c r="M2333" i="41"/>
  <c r="K2333" i="41"/>
  <c r="L2333" i="41" s="1"/>
  <c r="M2332" i="41"/>
  <c r="K2332" i="41"/>
  <c r="L2332" i="41" s="1"/>
  <c r="M2331" i="41"/>
  <c r="K2331" i="41"/>
  <c r="L2331" i="41" s="1"/>
  <c r="M2330" i="41"/>
  <c r="K2330" i="41"/>
  <c r="L2330" i="41" s="1"/>
  <c r="M2329" i="41"/>
  <c r="K2329" i="41"/>
  <c r="L2329" i="41" s="1"/>
  <c r="M2328" i="41"/>
  <c r="K2328" i="41"/>
  <c r="L2328" i="41" s="1"/>
  <c r="M2327" i="41"/>
  <c r="K2327" i="41"/>
  <c r="L2327" i="41" s="1"/>
  <c r="M2326" i="41"/>
  <c r="K2326" i="41"/>
  <c r="L2326" i="41" s="1"/>
  <c r="M2325" i="41"/>
  <c r="K2325" i="41"/>
  <c r="L2325" i="41" s="1"/>
  <c r="M2324" i="41"/>
  <c r="K2324" i="41"/>
  <c r="L2324" i="41" s="1"/>
  <c r="M2323" i="41"/>
  <c r="K2323" i="41"/>
  <c r="L2323" i="41" s="1"/>
  <c r="M2322" i="41"/>
  <c r="K2322" i="41"/>
  <c r="L2322" i="41" s="1"/>
  <c r="M2321" i="41"/>
  <c r="K2321" i="41"/>
  <c r="L2321" i="41" s="1"/>
  <c r="M2320" i="41"/>
  <c r="K2320" i="41"/>
  <c r="L2320" i="41" s="1"/>
  <c r="M2319" i="41"/>
  <c r="K2319" i="41"/>
  <c r="L2319" i="41" s="1"/>
  <c r="M2318" i="41"/>
  <c r="K2318" i="41"/>
  <c r="L2318" i="41" s="1"/>
  <c r="M2317" i="41"/>
  <c r="K2317" i="41"/>
  <c r="L2317" i="41" s="1"/>
  <c r="M2316" i="41"/>
  <c r="K2316" i="41"/>
  <c r="L2316" i="41" s="1"/>
  <c r="M2315" i="41"/>
  <c r="K2315" i="41"/>
  <c r="L2315" i="41" s="1"/>
  <c r="M2314" i="41"/>
  <c r="K2314" i="41"/>
  <c r="L2314" i="41" s="1"/>
  <c r="M2313" i="41"/>
  <c r="K2313" i="41"/>
  <c r="L2313" i="41" s="1"/>
  <c r="M2312" i="41"/>
  <c r="K2312" i="41"/>
  <c r="L2312" i="41" s="1"/>
  <c r="M2311" i="41"/>
  <c r="K2311" i="41"/>
  <c r="L2311" i="41" s="1"/>
  <c r="M2310" i="41"/>
  <c r="K2310" i="41"/>
  <c r="L2310" i="41" s="1"/>
  <c r="M2309" i="41"/>
  <c r="K2309" i="41"/>
  <c r="L2309" i="41" s="1"/>
  <c r="M2308" i="41"/>
  <c r="K2308" i="41"/>
  <c r="L2308" i="41" s="1"/>
  <c r="M2307" i="41"/>
  <c r="K2307" i="41"/>
  <c r="L2307" i="41" s="1"/>
  <c r="M2306" i="41"/>
  <c r="K2306" i="41"/>
  <c r="L2306" i="41" s="1"/>
  <c r="M2305" i="41"/>
  <c r="K2305" i="41"/>
  <c r="L2305" i="41" s="1"/>
  <c r="M2304" i="41"/>
  <c r="K2304" i="41"/>
  <c r="L2304" i="41" s="1"/>
  <c r="M2303" i="41"/>
  <c r="K2303" i="41"/>
  <c r="L2303" i="41" s="1"/>
  <c r="M2302" i="41"/>
  <c r="K2302" i="41"/>
  <c r="L2302" i="41" s="1"/>
  <c r="M2301" i="41"/>
  <c r="K2301" i="41"/>
  <c r="L2301" i="41" s="1"/>
  <c r="M2300" i="41"/>
  <c r="K2300" i="41"/>
  <c r="L2300" i="41" s="1"/>
  <c r="M2299" i="41"/>
  <c r="K2299" i="41"/>
  <c r="L2299" i="41" s="1"/>
  <c r="M2298" i="41"/>
  <c r="K2298" i="41"/>
  <c r="L2298" i="41" s="1"/>
  <c r="M2297" i="41"/>
  <c r="K2297" i="41"/>
  <c r="L2297" i="41" s="1"/>
  <c r="M2296" i="41"/>
  <c r="K2296" i="41"/>
  <c r="L2296" i="41" s="1"/>
  <c r="M2295" i="41"/>
  <c r="K2295" i="41"/>
  <c r="L2295" i="41" s="1"/>
  <c r="M2294" i="41"/>
  <c r="K2294" i="41"/>
  <c r="L2294" i="41" s="1"/>
  <c r="M2293" i="41"/>
  <c r="K2293" i="41"/>
  <c r="L2293" i="41" s="1"/>
  <c r="M2292" i="41"/>
  <c r="K2292" i="41"/>
  <c r="L2292" i="41" s="1"/>
  <c r="M2291" i="41"/>
  <c r="K2291" i="41"/>
  <c r="L2291" i="41" s="1"/>
  <c r="M2290" i="41"/>
  <c r="K2290" i="41"/>
  <c r="L2290" i="41" s="1"/>
  <c r="M2289" i="41"/>
  <c r="K2289" i="41"/>
  <c r="L2289" i="41" s="1"/>
  <c r="M2288" i="41"/>
  <c r="K2288" i="41"/>
  <c r="L2288" i="41" s="1"/>
  <c r="M2287" i="41"/>
  <c r="K2287" i="41"/>
  <c r="L2287" i="41" s="1"/>
  <c r="M2286" i="41"/>
  <c r="K2286" i="41"/>
  <c r="L2286" i="41" s="1"/>
  <c r="M2285" i="41"/>
  <c r="K2285" i="41"/>
  <c r="L2285" i="41" s="1"/>
  <c r="M2284" i="41"/>
  <c r="K2284" i="41"/>
  <c r="L2284" i="41" s="1"/>
  <c r="M2283" i="41"/>
  <c r="K2283" i="41"/>
  <c r="L2283" i="41" s="1"/>
  <c r="M2282" i="41"/>
  <c r="K2282" i="41"/>
  <c r="L2282" i="41" s="1"/>
  <c r="M2281" i="41"/>
  <c r="K2281" i="41"/>
  <c r="L2281" i="41" s="1"/>
  <c r="M2280" i="41"/>
  <c r="K2280" i="41"/>
  <c r="L2280" i="41" s="1"/>
  <c r="M2279" i="41"/>
  <c r="K2279" i="41"/>
  <c r="L2279" i="41" s="1"/>
  <c r="M2278" i="41"/>
  <c r="K2278" i="41"/>
  <c r="L2278" i="41" s="1"/>
  <c r="M2277" i="41"/>
  <c r="K2277" i="41"/>
  <c r="L2277" i="41" s="1"/>
  <c r="M2276" i="41"/>
  <c r="K2276" i="41"/>
  <c r="L2276" i="41" s="1"/>
  <c r="M2275" i="41"/>
  <c r="K2275" i="41"/>
  <c r="L2275" i="41" s="1"/>
  <c r="M2274" i="41"/>
  <c r="K2274" i="41"/>
  <c r="L2274" i="41" s="1"/>
  <c r="M2273" i="41"/>
  <c r="K2273" i="41"/>
  <c r="L2273" i="41" s="1"/>
  <c r="M2272" i="41"/>
  <c r="K2272" i="41"/>
  <c r="L2272" i="41" s="1"/>
  <c r="M2271" i="41"/>
  <c r="K2271" i="41"/>
  <c r="L2271" i="41" s="1"/>
  <c r="M2270" i="41"/>
  <c r="K2270" i="41"/>
  <c r="L2270" i="41" s="1"/>
  <c r="M2269" i="41"/>
  <c r="K2269" i="41"/>
  <c r="L2269" i="41" s="1"/>
  <c r="M2268" i="41"/>
  <c r="K2268" i="41"/>
  <c r="L2268" i="41" s="1"/>
  <c r="M2267" i="41"/>
  <c r="K2267" i="41"/>
  <c r="L2267" i="41" s="1"/>
  <c r="M2266" i="41"/>
  <c r="K2266" i="41"/>
  <c r="L2266" i="41" s="1"/>
  <c r="M2265" i="41"/>
  <c r="K2265" i="41"/>
  <c r="L2265" i="41" s="1"/>
  <c r="M2264" i="41"/>
  <c r="K2264" i="41"/>
  <c r="L2264" i="41" s="1"/>
  <c r="M2263" i="41"/>
  <c r="K2263" i="41"/>
  <c r="L2263" i="41" s="1"/>
  <c r="M2262" i="41"/>
  <c r="K2262" i="41"/>
  <c r="L2262" i="41" s="1"/>
  <c r="M2261" i="41"/>
  <c r="K2261" i="41"/>
  <c r="L2261" i="41" s="1"/>
  <c r="M2260" i="41"/>
  <c r="K2260" i="41"/>
  <c r="L2260" i="41" s="1"/>
  <c r="M2259" i="41"/>
  <c r="K2259" i="41"/>
  <c r="L2259" i="41" s="1"/>
  <c r="M2258" i="41"/>
  <c r="K2258" i="41"/>
  <c r="L2258" i="41" s="1"/>
  <c r="M2257" i="41"/>
  <c r="K2257" i="41"/>
  <c r="L2257" i="41" s="1"/>
  <c r="M2256" i="41"/>
  <c r="K2256" i="41"/>
  <c r="L2256" i="41" s="1"/>
  <c r="M2255" i="41"/>
  <c r="K2255" i="41"/>
  <c r="L2255" i="41" s="1"/>
  <c r="M2254" i="41"/>
  <c r="K2254" i="41"/>
  <c r="L2254" i="41" s="1"/>
  <c r="M2253" i="41"/>
  <c r="K2253" i="41"/>
  <c r="L2253" i="41" s="1"/>
  <c r="M2252" i="41"/>
  <c r="K2252" i="41"/>
  <c r="L2252" i="41" s="1"/>
  <c r="M2251" i="41"/>
  <c r="K2251" i="41"/>
  <c r="L2251" i="41" s="1"/>
  <c r="M2250" i="41"/>
  <c r="K2250" i="41"/>
  <c r="L2250" i="41" s="1"/>
  <c r="M2249" i="41"/>
  <c r="K2249" i="41"/>
  <c r="L2249" i="41" s="1"/>
  <c r="M2248" i="41"/>
  <c r="K2248" i="41"/>
  <c r="L2248" i="41" s="1"/>
  <c r="M2247" i="41"/>
  <c r="K2247" i="41"/>
  <c r="L2247" i="41" s="1"/>
  <c r="M2246" i="41"/>
  <c r="K2246" i="41"/>
  <c r="L2246" i="41" s="1"/>
  <c r="M2245" i="41"/>
  <c r="K2245" i="41"/>
  <c r="L2245" i="41" s="1"/>
  <c r="M2244" i="41"/>
  <c r="K2244" i="41"/>
  <c r="L2244" i="41" s="1"/>
  <c r="M2243" i="41"/>
  <c r="K2243" i="41"/>
  <c r="L2243" i="41" s="1"/>
  <c r="M2242" i="41"/>
  <c r="K2242" i="41"/>
  <c r="L2242" i="41" s="1"/>
  <c r="M2241" i="41"/>
  <c r="K2241" i="41"/>
  <c r="L2241" i="41" s="1"/>
  <c r="M444" i="40" l="1"/>
  <c r="O3" i="39"/>
  <c r="M2732" i="41"/>
  <c r="Q6" i="34" l="1"/>
  <c r="K3252" i="39" l="1"/>
  <c r="L3252" i="39" s="1"/>
  <c r="K3251" i="39"/>
  <c r="L3251" i="39" s="1"/>
  <c r="K3250" i="39"/>
  <c r="L3250" i="39" s="1"/>
  <c r="K3249" i="39"/>
  <c r="L3249" i="39" s="1"/>
  <c r="K3248" i="39"/>
  <c r="L3248" i="39" s="1"/>
  <c r="K3247" i="39"/>
  <c r="L3247" i="39" s="1"/>
  <c r="K3246" i="39"/>
  <c r="L3246" i="39" s="1"/>
  <c r="K3245" i="39"/>
  <c r="L3245" i="39" s="1"/>
  <c r="K3244" i="39"/>
  <c r="L3244" i="39" s="1"/>
  <c r="K3243" i="39"/>
  <c r="L3243" i="39" s="1"/>
  <c r="K3242" i="39"/>
  <c r="L3242" i="39" s="1"/>
  <c r="K3241" i="39"/>
  <c r="L3241" i="39" s="1"/>
  <c r="K3240" i="39"/>
  <c r="L3240" i="39" s="1"/>
  <c r="K3239" i="39"/>
  <c r="L3239" i="39" s="1"/>
  <c r="K3238" i="39"/>
  <c r="L3238" i="39" s="1"/>
  <c r="K3237" i="39"/>
  <c r="L3237" i="39" s="1"/>
  <c r="K3236" i="39"/>
  <c r="L3236" i="39" s="1"/>
  <c r="K3235" i="39"/>
  <c r="L3235" i="39" s="1"/>
  <c r="K3234" i="39"/>
  <c r="L3234" i="39" s="1"/>
  <c r="K3233" i="39"/>
  <c r="L3233" i="39" s="1"/>
  <c r="K3232" i="39"/>
  <c r="L3232" i="39" s="1"/>
  <c r="K3231" i="39"/>
  <c r="L3231" i="39" s="1"/>
  <c r="K3230" i="39"/>
  <c r="L3230" i="39" s="1"/>
  <c r="K3229" i="39"/>
  <c r="L3229" i="39" s="1"/>
  <c r="K3228" i="39"/>
  <c r="L3228" i="39" s="1"/>
  <c r="K3227" i="39"/>
  <c r="L3227" i="39" s="1"/>
  <c r="K3226" i="39"/>
  <c r="L3226" i="39" s="1"/>
  <c r="K3225" i="39"/>
  <c r="L3225" i="39" s="1"/>
  <c r="K3224" i="39"/>
  <c r="L3224" i="39" s="1"/>
  <c r="K3223" i="39"/>
  <c r="L3223" i="39" s="1"/>
  <c r="K3222" i="39"/>
  <c r="L3222" i="39" s="1"/>
  <c r="K3221" i="39"/>
  <c r="L3221" i="39" s="1"/>
  <c r="K3220" i="39"/>
  <c r="L3220" i="39" s="1"/>
  <c r="K3219" i="39"/>
  <c r="L3219" i="39" s="1"/>
  <c r="K3218" i="39"/>
  <c r="L3218" i="39" s="1"/>
  <c r="K3217" i="39"/>
  <c r="L3217" i="39" s="1"/>
  <c r="K3216" i="39"/>
  <c r="L3216" i="39" s="1"/>
  <c r="K3215" i="39"/>
  <c r="L3215" i="39" s="1"/>
  <c r="K3214" i="39"/>
  <c r="L3214" i="39" s="1"/>
  <c r="K3213" i="39"/>
  <c r="L3213" i="39" s="1"/>
  <c r="K3212" i="39"/>
  <c r="L3212" i="39" s="1"/>
  <c r="K3211" i="39"/>
  <c r="L3211" i="39" s="1"/>
  <c r="K3210" i="39"/>
  <c r="L3210" i="39" s="1"/>
  <c r="K3209" i="39"/>
  <c r="L3209" i="39" s="1"/>
  <c r="K3208" i="39"/>
  <c r="L3208" i="39" s="1"/>
  <c r="K3207" i="39"/>
  <c r="L3207" i="39" s="1"/>
  <c r="K3206" i="39"/>
  <c r="L3206" i="39" s="1"/>
  <c r="K3205" i="39"/>
  <c r="L3205" i="39" s="1"/>
  <c r="K3204" i="39"/>
  <c r="L3204" i="39" s="1"/>
  <c r="K3203" i="39"/>
  <c r="L3203" i="39" s="1"/>
  <c r="K3202" i="39"/>
  <c r="L3202" i="39" s="1"/>
  <c r="K3201" i="39"/>
  <c r="L3201" i="39" s="1"/>
  <c r="K3200" i="39"/>
  <c r="L3200" i="39" s="1"/>
  <c r="K3199" i="39"/>
  <c r="L3199" i="39" s="1"/>
  <c r="K3198" i="39"/>
  <c r="L3198" i="39" s="1"/>
  <c r="K3197" i="39"/>
  <c r="L3197" i="39" s="1"/>
  <c r="K3196" i="39"/>
  <c r="L3196" i="39" s="1"/>
  <c r="K3195" i="39"/>
  <c r="L3195" i="39" s="1"/>
  <c r="K3194" i="39"/>
  <c r="L3194" i="39" s="1"/>
  <c r="K3193" i="39"/>
  <c r="L3193" i="39" s="1"/>
  <c r="K3192" i="39"/>
  <c r="L3192" i="39" s="1"/>
  <c r="K3191" i="39"/>
  <c r="L3191" i="39" s="1"/>
  <c r="K3190" i="39"/>
  <c r="L3190" i="39" s="1"/>
  <c r="K3189" i="39"/>
  <c r="L3189" i="39" s="1"/>
  <c r="K3188" i="39"/>
  <c r="L3188" i="39" s="1"/>
  <c r="K3187" i="39"/>
  <c r="L3187" i="39" s="1"/>
  <c r="K3186" i="39"/>
  <c r="L3186" i="39" s="1"/>
  <c r="K3185" i="39"/>
  <c r="L3185" i="39" s="1"/>
  <c r="K3184" i="39"/>
  <c r="L3184" i="39" s="1"/>
  <c r="K3183" i="39"/>
  <c r="L3183" i="39" s="1"/>
  <c r="K3182" i="39"/>
  <c r="L3182" i="39" s="1"/>
  <c r="K3181" i="39"/>
  <c r="L3181" i="39" s="1"/>
  <c r="K3180" i="39"/>
  <c r="L3180" i="39" s="1"/>
  <c r="K3179" i="39"/>
  <c r="L3179" i="39" s="1"/>
  <c r="K3178" i="39"/>
  <c r="L3178" i="39" s="1"/>
  <c r="K3177" i="39"/>
  <c r="L3177" i="39" s="1"/>
  <c r="K3176" i="39"/>
  <c r="L3176" i="39" s="1"/>
  <c r="K3175" i="39"/>
  <c r="L3175" i="39" s="1"/>
  <c r="K3174" i="39"/>
  <c r="L3174" i="39" s="1"/>
  <c r="K3173" i="39"/>
  <c r="L3173" i="39" s="1"/>
  <c r="K3172" i="39"/>
  <c r="L3172" i="39" s="1"/>
  <c r="K3171" i="39"/>
  <c r="L3171" i="39" s="1"/>
  <c r="K3170" i="39"/>
  <c r="L3170" i="39" s="1"/>
  <c r="K3169" i="39"/>
  <c r="L3169" i="39" s="1"/>
  <c r="K3168" i="39"/>
  <c r="L3168" i="39" s="1"/>
  <c r="K3167" i="39"/>
  <c r="L3167" i="39" s="1"/>
  <c r="K3166" i="39"/>
  <c r="L3166" i="39" s="1"/>
  <c r="K3165" i="39"/>
  <c r="L3165" i="39" s="1"/>
  <c r="K3164" i="39"/>
  <c r="L3164" i="39" s="1"/>
  <c r="K3163" i="39"/>
  <c r="L3163" i="39" s="1"/>
  <c r="K3162" i="39"/>
  <c r="L3162" i="39" s="1"/>
  <c r="K3161" i="39"/>
  <c r="L3161" i="39" s="1"/>
  <c r="K3160" i="39"/>
  <c r="L3160" i="39" s="1"/>
  <c r="K3159" i="39"/>
  <c r="L3159" i="39" s="1"/>
  <c r="K3158" i="39"/>
  <c r="L3158" i="39" s="1"/>
  <c r="K3157" i="39"/>
  <c r="L3157" i="39" s="1"/>
  <c r="K3156" i="39"/>
  <c r="L3156" i="39" s="1"/>
  <c r="K3155" i="39"/>
  <c r="L3155" i="39" s="1"/>
  <c r="K3154" i="39"/>
  <c r="L3154" i="39" s="1"/>
  <c r="K3153" i="39"/>
  <c r="L3153" i="39" s="1"/>
  <c r="K3152" i="39"/>
  <c r="L3152" i="39" s="1"/>
  <c r="K3151" i="39"/>
  <c r="L3151" i="39" s="1"/>
  <c r="K3150" i="39"/>
  <c r="L3150" i="39" s="1"/>
  <c r="K3149" i="39"/>
  <c r="L3149" i="39" s="1"/>
  <c r="K3148" i="39"/>
  <c r="L3148" i="39" s="1"/>
  <c r="K3147" i="39"/>
  <c r="L3147" i="39" s="1"/>
  <c r="K3146" i="39"/>
  <c r="L3146" i="39" s="1"/>
  <c r="K3145" i="39"/>
  <c r="L3145" i="39" s="1"/>
  <c r="K3144" i="39"/>
  <c r="L3144" i="39" s="1"/>
  <c r="K3143" i="39"/>
  <c r="L3143" i="39" s="1"/>
  <c r="K3142" i="39"/>
  <c r="L3142" i="39" s="1"/>
  <c r="K3141" i="39"/>
  <c r="L3141" i="39" s="1"/>
  <c r="K3140" i="39"/>
  <c r="L3140" i="39" s="1"/>
  <c r="K3139" i="39"/>
  <c r="L3139" i="39" s="1"/>
  <c r="K3138" i="39"/>
  <c r="L3138" i="39" s="1"/>
  <c r="K3137" i="39"/>
  <c r="L3137" i="39" s="1"/>
  <c r="K3136" i="39"/>
  <c r="L3136" i="39" s="1"/>
  <c r="K3135" i="39"/>
  <c r="L3135" i="39" s="1"/>
  <c r="K3134" i="39"/>
  <c r="L3134" i="39" s="1"/>
  <c r="K3133" i="39"/>
  <c r="L3133" i="39" s="1"/>
  <c r="K3132" i="39"/>
  <c r="L3132" i="39" s="1"/>
  <c r="K3131" i="39"/>
  <c r="L3131" i="39" s="1"/>
  <c r="K3130" i="39"/>
  <c r="L3130" i="39" s="1"/>
  <c r="K3129" i="39"/>
  <c r="L3129" i="39" s="1"/>
  <c r="K3128" i="39"/>
  <c r="L3128" i="39" s="1"/>
  <c r="K3127" i="39"/>
  <c r="L3127" i="39" s="1"/>
  <c r="K3126" i="39"/>
  <c r="L3126" i="39" s="1"/>
  <c r="K3125" i="39"/>
  <c r="L3125" i="39" s="1"/>
  <c r="K3124" i="39"/>
  <c r="L3124" i="39" s="1"/>
  <c r="K3123" i="39"/>
  <c r="L3123" i="39" s="1"/>
  <c r="K3122" i="39"/>
  <c r="L3122" i="39" s="1"/>
  <c r="K3121" i="39"/>
  <c r="L3121" i="39" s="1"/>
  <c r="K3120" i="39"/>
  <c r="L3120" i="39" s="1"/>
  <c r="K3119" i="39"/>
  <c r="L3119" i="39" s="1"/>
  <c r="K3118" i="39"/>
  <c r="L3118" i="39" s="1"/>
  <c r="K3117" i="39"/>
  <c r="L3117" i="39" s="1"/>
  <c r="K3116" i="39"/>
  <c r="L3116" i="39" s="1"/>
  <c r="K3115" i="39"/>
  <c r="L3115" i="39" s="1"/>
  <c r="K3114" i="39"/>
  <c r="L3114" i="39" s="1"/>
  <c r="K3113" i="39"/>
  <c r="L3113" i="39" s="1"/>
  <c r="K3112" i="39"/>
  <c r="L3112" i="39" s="1"/>
  <c r="K3111" i="39"/>
  <c r="L3111" i="39" s="1"/>
  <c r="K3110" i="39"/>
  <c r="L3110" i="39" s="1"/>
  <c r="K3109" i="39"/>
  <c r="L3109" i="39" s="1"/>
  <c r="K3108" i="39"/>
  <c r="L3108" i="39" s="1"/>
  <c r="K3107" i="39"/>
  <c r="L3107" i="39" s="1"/>
  <c r="K3106" i="39"/>
  <c r="L3106" i="39" s="1"/>
  <c r="K3105" i="39"/>
  <c r="L3105" i="39" s="1"/>
  <c r="K3104" i="39"/>
  <c r="L3104" i="39" s="1"/>
  <c r="K3103" i="39"/>
  <c r="L3103" i="39" s="1"/>
  <c r="K3102" i="39"/>
  <c r="L3102" i="39" s="1"/>
  <c r="K3101" i="39"/>
  <c r="L3101" i="39" s="1"/>
  <c r="K3100" i="39"/>
  <c r="L3100" i="39" s="1"/>
  <c r="K3099" i="39"/>
  <c r="L3099" i="39" s="1"/>
  <c r="K3098" i="39"/>
  <c r="L3098" i="39" s="1"/>
  <c r="K3097" i="39"/>
  <c r="L3097" i="39" s="1"/>
  <c r="K3096" i="39"/>
  <c r="L3096" i="39" s="1"/>
  <c r="K3095" i="39"/>
  <c r="L3095" i="39" s="1"/>
  <c r="K3094" i="39"/>
  <c r="L3094" i="39" s="1"/>
  <c r="K3093" i="39"/>
  <c r="L3093" i="39" s="1"/>
  <c r="K3092" i="39"/>
  <c r="L3092" i="39" s="1"/>
  <c r="K3091" i="39"/>
  <c r="L3091" i="39" s="1"/>
  <c r="K3090" i="39"/>
  <c r="L3090" i="39" s="1"/>
  <c r="K3089" i="39"/>
  <c r="L3089" i="39" s="1"/>
  <c r="K3088" i="39"/>
  <c r="L3088" i="39" s="1"/>
  <c r="K3087" i="39"/>
  <c r="L3087" i="39" s="1"/>
  <c r="K3086" i="39"/>
  <c r="L3086" i="39" s="1"/>
  <c r="K3085" i="39"/>
  <c r="L3085" i="39" s="1"/>
  <c r="K3084" i="39"/>
  <c r="L3084" i="39" s="1"/>
  <c r="K3083" i="39"/>
  <c r="L3083" i="39" s="1"/>
  <c r="K3082" i="39"/>
  <c r="L3082" i="39" s="1"/>
  <c r="K3081" i="39"/>
  <c r="L3081" i="39" s="1"/>
  <c r="K3080" i="39"/>
  <c r="L3080" i="39" s="1"/>
  <c r="K3079" i="39"/>
  <c r="L3079" i="39" s="1"/>
  <c r="K3078" i="39"/>
  <c r="L3078" i="39" s="1"/>
  <c r="K3077" i="39"/>
  <c r="L3077" i="39" s="1"/>
  <c r="K3076" i="39"/>
  <c r="L3076" i="39" s="1"/>
  <c r="K3075" i="39"/>
  <c r="L3075" i="39" s="1"/>
  <c r="K3074" i="39"/>
  <c r="L3074" i="39" s="1"/>
  <c r="K3073" i="39"/>
  <c r="L3073" i="39" s="1"/>
  <c r="K3072" i="39"/>
  <c r="L3072" i="39" s="1"/>
  <c r="K3071" i="39"/>
  <c r="L3071" i="39" s="1"/>
  <c r="K3070" i="39"/>
  <c r="L3070" i="39" s="1"/>
  <c r="K3069" i="39"/>
  <c r="L3069" i="39" s="1"/>
  <c r="K3068" i="39"/>
  <c r="L3068" i="39" s="1"/>
  <c r="K3067" i="39"/>
  <c r="L3067" i="39" s="1"/>
  <c r="K3066" i="39"/>
  <c r="L3066" i="39" s="1"/>
  <c r="K3065" i="39"/>
  <c r="L3065" i="39" s="1"/>
  <c r="K3064" i="39"/>
  <c r="L3064" i="39" s="1"/>
  <c r="K3063" i="39"/>
  <c r="L3063" i="39" s="1"/>
  <c r="K3062" i="39"/>
  <c r="L3062" i="39" s="1"/>
  <c r="K3061" i="39"/>
  <c r="L3061" i="39" s="1"/>
  <c r="K3060" i="39"/>
  <c r="L3060" i="39" s="1"/>
  <c r="K3059" i="39"/>
  <c r="L3059" i="39" s="1"/>
  <c r="K3058" i="39"/>
  <c r="L3058" i="39" s="1"/>
  <c r="K3057" i="39"/>
  <c r="L3057" i="39" s="1"/>
  <c r="K3056" i="39"/>
  <c r="L3056" i="39" s="1"/>
  <c r="K3055" i="39"/>
  <c r="L3055" i="39" s="1"/>
  <c r="K3054" i="39"/>
  <c r="L3054" i="39" s="1"/>
  <c r="K3053" i="39"/>
  <c r="L3053" i="39" s="1"/>
  <c r="K3052" i="39"/>
  <c r="L3052" i="39" s="1"/>
  <c r="K3051" i="39"/>
  <c r="L3051" i="39" s="1"/>
  <c r="K3050" i="39"/>
  <c r="L3050" i="39" s="1"/>
  <c r="K3049" i="39"/>
  <c r="L3049" i="39" s="1"/>
  <c r="K3048" i="39"/>
  <c r="L3048" i="39" s="1"/>
  <c r="K3047" i="39"/>
  <c r="L3047" i="39" s="1"/>
  <c r="K3046" i="39"/>
  <c r="L3046" i="39" s="1"/>
  <c r="K3045" i="39"/>
  <c r="L3045" i="39" s="1"/>
  <c r="K3044" i="39"/>
  <c r="L3044" i="39" s="1"/>
  <c r="K3043" i="39"/>
  <c r="L3043" i="39" s="1"/>
  <c r="K3042" i="39"/>
  <c r="L3042" i="39" s="1"/>
  <c r="K3041" i="39"/>
  <c r="L3041" i="39" s="1"/>
  <c r="K3040" i="39"/>
  <c r="L3040" i="39" s="1"/>
  <c r="K3039" i="39"/>
  <c r="L3039" i="39" s="1"/>
  <c r="K3038" i="39"/>
  <c r="L3038" i="39" s="1"/>
  <c r="K3037" i="39"/>
  <c r="L3037" i="39" s="1"/>
  <c r="K3036" i="39"/>
  <c r="L3036" i="39" s="1"/>
  <c r="K3035" i="39"/>
  <c r="L3035" i="39" s="1"/>
  <c r="K3034" i="39"/>
  <c r="L3034" i="39" s="1"/>
  <c r="K3033" i="39"/>
  <c r="L3033" i="39" s="1"/>
  <c r="K3032" i="39"/>
  <c r="L3032" i="39" s="1"/>
  <c r="K3031" i="39"/>
  <c r="L3031" i="39" s="1"/>
  <c r="K3030" i="39"/>
  <c r="L3030" i="39" s="1"/>
  <c r="K3029" i="39"/>
  <c r="L3029" i="39" s="1"/>
  <c r="K3028" i="39"/>
  <c r="L3028" i="39" s="1"/>
  <c r="K3027" i="39"/>
  <c r="L3027" i="39" s="1"/>
  <c r="K3026" i="39"/>
  <c r="L3026" i="39" s="1"/>
  <c r="K3025" i="39"/>
  <c r="L3025" i="39" s="1"/>
  <c r="K3024" i="39"/>
  <c r="L3024" i="39" s="1"/>
  <c r="K3023" i="39"/>
  <c r="L3023" i="39" s="1"/>
  <c r="K3022" i="39"/>
  <c r="L3022" i="39" s="1"/>
  <c r="K3021" i="39"/>
  <c r="L3021" i="39" s="1"/>
  <c r="K3020" i="39"/>
  <c r="L3020" i="39" s="1"/>
  <c r="K3019" i="39"/>
  <c r="L3019" i="39" s="1"/>
  <c r="K3018" i="39"/>
  <c r="L3018" i="39" s="1"/>
  <c r="K3017" i="39"/>
  <c r="L3017" i="39" s="1"/>
  <c r="K3016" i="39"/>
  <c r="L3016" i="39" s="1"/>
  <c r="K3015" i="39"/>
  <c r="L3015" i="39" s="1"/>
  <c r="K3014" i="39"/>
  <c r="L3014" i="39" s="1"/>
  <c r="K3013" i="39"/>
  <c r="L3013" i="39" s="1"/>
  <c r="K3012" i="39"/>
  <c r="L3012" i="39" s="1"/>
  <c r="K3011" i="39"/>
  <c r="L3011" i="39" s="1"/>
  <c r="K3010" i="39"/>
  <c r="L3010" i="39" s="1"/>
  <c r="K3009" i="39"/>
  <c r="L3009" i="39" s="1"/>
  <c r="K3008" i="39"/>
  <c r="L3008" i="39" s="1"/>
  <c r="K3007" i="39"/>
  <c r="L3007" i="39" s="1"/>
  <c r="K3006" i="39"/>
  <c r="L3006" i="39" s="1"/>
  <c r="K3005" i="39"/>
  <c r="L3005" i="39" s="1"/>
  <c r="K3004" i="39"/>
  <c r="L3004" i="39" s="1"/>
  <c r="K3003" i="39"/>
  <c r="L3003" i="39" s="1"/>
  <c r="K3002" i="39"/>
  <c r="L3002" i="39" s="1"/>
  <c r="K3001" i="39"/>
  <c r="L3001" i="39" s="1"/>
  <c r="K3000" i="39"/>
  <c r="L3000" i="39" s="1"/>
  <c r="K2999" i="39"/>
  <c r="L2999" i="39" s="1"/>
  <c r="K2998" i="39"/>
  <c r="L2998" i="39" s="1"/>
  <c r="K2997" i="39"/>
  <c r="L2997" i="39" s="1"/>
  <c r="K2996" i="39"/>
  <c r="L2996" i="39" s="1"/>
  <c r="K2995" i="39"/>
  <c r="L2995" i="39" s="1"/>
  <c r="K2994" i="39"/>
  <c r="L2994" i="39" s="1"/>
  <c r="K2993" i="39"/>
  <c r="L2993" i="39" s="1"/>
  <c r="K2992" i="39"/>
  <c r="L2992" i="39" s="1"/>
  <c r="K2991" i="39"/>
  <c r="L2991" i="39" s="1"/>
  <c r="K2990" i="39"/>
  <c r="L2990" i="39" s="1"/>
  <c r="K2989" i="39"/>
  <c r="L2989" i="39" s="1"/>
  <c r="K2988" i="39"/>
  <c r="L2988" i="39" s="1"/>
  <c r="K2987" i="39"/>
  <c r="L2987" i="39" s="1"/>
  <c r="K2986" i="39"/>
  <c r="L2986" i="39" s="1"/>
  <c r="K2985" i="39"/>
  <c r="L2985" i="39" s="1"/>
  <c r="K2984" i="39"/>
  <c r="L2984" i="39" s="1"/>
  <c r="K2983" i="39"/>
  <c r="L2983" i="39" s="1"/>
  <c r="K2982" i="39"/>
  <c r="L2982" i="39" s="1"/>
  <c r="K2981" i="39"/>
  <c r="L2981" i="39" s="1"/>
  <c r="K2980" i="39"/>
  <c r="L2980" i="39" s="1"/>
  <c r="K2979" i="39"/>
  <c r="L2979" i="39" s="1"/>
  <c r="K2978" i="39"/>
  <c r="L2978" i="39" s="1"/>
  <c r="K2977" i="39"/>
  <c r="L2977" i="39" s="1"/>
  <c r="K2976" i="39"/>
  <c r="L2976" i="39" s="1"/>
  <c r="K2975" i="39"/>
  <c r="L2975" i="39" s="1"/>
  <c r="K2974" i="39"/>
  <c r="L2974" i="39" s="1"/>
  <c r="K2973" i="39"/>
  <c r="L2973" i="39" s="1"/>
  <c r="K2972" i="39"/>
  <c r="L2972" i="39" s="1"/>
  <c r="K2971" i="39"/>
  <c r="L2971" i="39" s="1"/>
  <c r="K2970" i="39"/>
  <c r="L2970" i="39" s="1"/>
  <c r="K2969" i="39"/>
  <c r="L2969" i="39" s="1"/>
  <c r="K2968" i="39"/>
  <c r="L2968" i="39" s="1"/>
  <c r="K2967" i="39"/>
  <c r="L2967" i="39" s="1"/>
  <c r="K2966" i="39"/>
  <c r="L2966" i="39" s="1"/>
  <c r="K2965" i="39"/>
  <c r="L2965" i="39" s="1"/>
  <c r="K2964" i="39"/>
  <c r="L2964" i="39" s="1"/>
  <c r="K2963" i="39"/>
  <c r="L2963" i="39" s="1"/>
  <c r="K2962" i="39"/>
  <c r="L2962" i="39" s="1"/>
  <c r="K2961" i="39"/>
  <c r="L2961" i="39" s="1"/>
  <c r="K2960" i="39"/>
  <c r="L2960" i="39" s="1"/>
  <c r="K2959" i="39"/>
  <c r="L2959" i="39" s="1"/>
  <c r="K2958" i="39"/>
  <c r="L2958" i="39" s="1"/>
  <c r="K2957" i="39"/>
  <c r="L2957" i="39" s="1"/>
  <c r="K2956" i="39"/>
  <c r="L2956" i="39" s="1"/>
  <c r="K2955" i="39"/>
  <c r="L2955" i="39" s="1"/>
  <c r="K2954" i="39"/>
  <c r="L2954" i="39" s="1"/>
  <c r="K2953" i="39"/>
  <c r="L2953" i="39" s="1"/>
  <c r="K2952" i="39"/>
  <c r="L2952" i="39" s="1"/>
  <c r="K2951" i="39"/>
  <c r="L2951" i="39" s="1"/>
  <c r="K2950" i="39"/>
  <c r="L2950" i="39" s="1"/>
  <c r="K2949" i="39"/>
  <c r="L2949" i="39" s="1"/>
  <c r="K2948" i="39"/>
  <c r="L2948" i="39" s="1"/>
  <c r="K2947" i="39"/>
  <c r="L2947" i="39" s="1"/>
  <c r="K2946" i="39"/>
  <c r="L2946" i="39" s="1"/>
  <c r="K2945" i="39"/>
  <c r="L2945" i="39" s="1"/>
  <c r="K2944" i="39"/>
  <c r="L2944" i="39" s="1"/>
  <c r="K2943" i="39"/>
  <c r="L2943" i="39" s="1"/>
  <c r="K2942" i="39"/>
  <c r="L2942" i="39" s="1"/>
  <c r="K2941" i="39"/>
  <c r="L2941" i="39" s="1"/>
  <c r="N5" i="39"/>
  <c r="K2940" i="39"/>
  <c r="L2940" i="39" s="1"/>
  <c r="K2939" i="39"/>
  <c r="L2939" i="39" s="1"/>
  <c r="K2938" i="39"/>
  <c r="L2938" i="39" s="1"/>
  <c r="K2937" i="39"/>
  <c r="L2937" i="39" s="1"/>
  <c r="K2936" i="39"/>
  <c r="L2936" i="39" s="1"/>
  <c r="K2935" i="39"/>
  <c r="L2935" i="39" s="1"/>
  <c r="K2934" i="39"/>
  <c r="L2934" i="39" s="1"/>
  <c r="K2933" i="39"/>
  <c r="L2933" i="39" s="1"/>
  <c r="K2932" i="39"/>
  <c r="L2932" i="39" s="1"/>
  <c r="K2931" i="39"/>
  <c r="L2931" i="39" s="1"/>
  <c r="K2930" i="39"/>
  <c r="L2930" i="39" s="1"/>
  <c r="K2929" i="39"/>
  <c r="L2929" i="39" s="1"/>
  <c r="K2928" i="39"/>
  <c r="L2928" i="39" s="1"/>
  <c r="K2927" i="39"/>
  <c r="L2927" i="39" s="1"/>
  <c r="K2926" i="39"/>
  <c r="L2926" i="39" s="1"/>
  <c r="K2925" i="39"/>
  <c r="L2925" i="39" s="1"/>
  <c r="K2924" i="39"/>
  <c r="L2924" i="39" s="1"/>
  <c r="M2239" i="41" l="1"/>
  <c r="K2239" i="41"/>
  <c r="L2239" i="41" s="1"/>
  <c r="M2238" i="41"/>
  <c r="K2238" i="41"/>
  <c r="L2238" i="41" s="1"/>
  <c r="M2237" i="41"/>
  <c r="K2237" i="41"/>
  <c r="L2237" i="41" s="1"/>
  <c r="M2236" i="41"/>
  <c r="K2236" i="41"/>
  <c r="L2236" i="41" s="1"/>
  <c r="M2235" i="41"/>
  <c r="K2235" i="41"/>
  <c r="L2235" i="41" s="1"/>
  <c r="M2234" i="41"/>
  <c r="K2234" i="41"/>
  <c r="L2234" i="41" s="1"/>
  <c r="M2233" i="41"/>
  <c r="K2233" i="41"/>
  <c r="L2233" i="41" s="1"/>
  <c r="M2232" i="41"/>
  <c r="K2232" i="41"/>
  <c r="L2232" i="41" s="1"/>
  <c r="M2231" i="41"/>
  <c r="K2231" i="41"/>
  <c r="L2231" i="41" s="1"/>
  <c r="M2230" i="41"/>
  <c r="K2230" i="41"/>
  <c r="L2230" i="41" s="1"/>
  <c r="M2229" i="41"/>
  <c r="K2229" i="41"/>
  <c r="L2229" i="41" s="1"/>
  <c r="M2228" i="41"/>
  <c r="K2228" i="41"/>
  <c r="L2228" i="41" s="1"/>
  <c r="M2227" i="41"/>
  <c r="K2227" i="41"/>
  <c r="L2227" i="41" s="1"/>
  <c r="M2226" i="41"/>
  <c r="K2226" i="41"/>
  <c r="L2226" i="41" s="1"/>
  <c r="M2225" i="41"/>
  <c r="K2225" i="41"/>
  <c r="L2225" i="41" s="1"/>
  <c r="M2224" i="41"/>
  <c r="K2224" i="41"/>
  <c r="L2224" i="41" s="1"/>
  <c r="M2223" i="41"/>
  <c r="K2223" i="41"/>
  <c r="L2223" i="41" s="1"/>
  <c r="M2222" i="41"/>
  <c r="K2222" i="41"/>
  <c r="L2222" i="41" s="1"/>
  <c r="M2221" i="41"/>
  <c r="K2221" i="41"/>
  <c r="L2221" i="41" s="1"/>
  <c r="M2220" i="41"/>
  <c r="K2220" i="41"/>
  <c r="L2220" i="41" s="1"/>
  <c r="M2219" i="41"/>
  <c r="K2219" i="41"/>
  <c r="L2219" i="41" s="1"/>
  <c r="M2218" i="41"/>
  <c r="K2218" i="41"/>
  <c r="L2218" i="41" s="1"/>
  <c r="M2217" i="41"/>
  <c r="K2217" i="41"/>
  <c r="L2217" i="41" s="1"/>
  <c r="M2216" i="41"/>
  <c r="K2216" i="41"/>
  <c r="L2216" i="41" s="1"/>
  <c r="M2215" i="41"/>
  <c r="K2215" i="41"/>
  <c r="L2215" i="41" s="1"/>
  <c r="M2214" i="41"/>
  <c r="K2214" i="41"/>
  <c r="L2214" i="41" s="1"/>
  <c r="M2213" i="41"/>
  <c r="K2213" i="41"/>
  <c r="L2213" i="41" s="1"/>
  <c r="M2212" i="41"/>
  <c r="K2212" i="41"/>
  <c r="L2212" i="41" s="1"/>
  <c r="M2211" i="41"/>
  <c r="K2211" i="41"/>
  <c r="L2211" i="41" s="1"/>
  <c r="M2210" i="41"/>
  <c r="K2210" i="41"/>
  <c r="L2210" i="41" s="1"/>
  <c r="M2209" i="41"/>
  <c r="K2209" i="41"/>
  <c r="L2209" i="41" s="1"/>
  <c r="M2208" i="41"/>
  <c r="K2208" i="41"/>
  <c r="L2208" i="41" s="1"/>
  <c r="M2207" i="41"/>
  <c r="K2207" i="41"/>
  <c r="L2207" i="41" s="1"/>
  <c r="M2206" i="41"/>
  <c r="K2206" i="41"/>
  <c r="L2206" i="41" s="1"/>
  <c r="M2205" i="41"/>
  <c r="K2205" i="41"/>
  <c r="L2205" i="41" s="1"/>
  <c r="M2204" i="41"/>
  <c r="K2204" i="41"/>
  <c r="L2204" i="41" s="1"/>
  <c r="M2203" i="41"/>
  <c r="K2203" i="41"/>
  <c r="L2203" i="41" s="1"/>
  <c r="M2202" i="41"/>
  <c r="K2202" i="41"/>
  <c r="L2202" i="41" s="1"/>
  <c r="M2201" i="41"/>
  <c r="K2201" i="41"/>
  <c r="L2201" i="41" s="1"/>
  <c r="M2200" i="41"/>
  <c r="K2200" i="41"/>
  <c r="L2200" i="41" s="1"/>
  <c r="M2199" i="41"/>
  <c r="K2199" i="41"/>
  <c r="L2199" i="41" s="1"/>
  <c r="M2198" i="41"/>
  <c r="K2198" i="41"/>
  <c r="L2198" i="41" s="1"/>
  <c r="M2197" i="41"/>
  <c r="K2197" i="41"/>
  <c r="L2197" i="41" s="1"/>
  <c r="M2196" i="41"/>
  <c r="K2196" i="41"/>
  <c r="L2196" i="41" s="1"/>
  <c r="M2195" i="41"/>
  <c r="K2195" i="41"/>
  <c r="L2195" i="41" s="1"/>
  <c r="M2194" i="41"/>
  <c r="K2194" i="41"/>
  <c r="L2194" i="41" s="1"/>
  <c r="M2193" i="41"/>
  <c r="K2193" i="41"/>
  <c r="L2193" i="41" s="1"/>
  <c r="M2192" i="41"/>
  <c r="K2192" i="41"/>
  <c r="L2192" i="41" s="1"/>
  <c r="M2191" i="41"/>
  <c r="K2191" i="41"/>
  <c r="L2191" i="41" s="1"/>
  <c r="M2190" i="41"/>
  <c r="K2190" i="41"/>
  <c r="L2190" i="41" s="1"/>
  <c r="M2189" i="41"/>
  <c r="K2189" i="41"/>
  <c r="L2189" i="41" s="1"/>
  <c r="M2188" i="41"/>
  <c r="K2188" i="41"/>
  <c r="L2188" i="41" s="1"/>
  <c r="M2187" i="41"/>
  <c r="K2187" i="41"/>
  <c r="L2187" i="41" s="1"/>
  <c r="M2186" i="41"/>
  <c r="K2186" i="41"/>
  <c r="L2186" i="41" s="1"/>
  <c r="M2185" i="41"/>
  <c r="K2185" i="41"/>
  <c r="L2185" i="41" s="1"/>
  <c r="M2184" i="41"/>
  <c r="K2184" i="41"/>
  <c r="L2184" i="41" s="1"/>
  <c r="M2183" i="41"/>
  <c r="K2183" i="41"/>
  <c r="L2183" i="41" s="1"/>
  <c r="M2182" i="41"/>
  <c r="K2182" i="41"/>
  <c r="L2182" i="41" s="1"/>
  <c r="M2181" i="41"/>
  <c r="K2181" i="41"/>
  <c r="L2181" i="41" s="1"/>
  <c r="M2180" i="41"/>
  <c r="K2180" i="41"/>
  <c r="L2180" i="41" s="1"/>
  <c r="M2179" i="41"/>
  <c r="K2179" i="41"/>
  <c r="L2179" i="41" s="1"/>
  <c r="M2178" i="41"/>
  <c r="K2178" i="41"/>
  <c r="L2178" i="41" s="1"/>
  <c r="M2177" i="41"/>
  <c r="K2177" i="41"/>
  <c r="L2177" i="41" s="1"/>
  <c r="M2176" i="41"/>
  <c r="K2176" i="41"/>
  <c r="L2176" i="41" s="1"/>
  <c r="M2175" i="41"/>
  <c r="K2175" i="41"/>
  <c r="L2175" i="41" s="1"/>
  <c r="M2174" i="41"/>
  <c r="K2174" i="41"/>
  <c r="L2174" i="41" s="1"/>
  <c r="M2173" i="41"/>
  <c r="K2173" i="41"/>
  <c r="L2173" i="41" s="1"/>
  <c r="M2172" i="41"/>
  <c r="K2172" i="41"/>
  <c r="L2172" i="41" s="1"/>
  <c r="M2171" i="41"/>
  <c r="K2171" i="41"/>
  <c r="L2171" i="41" s="1"/>
  <c r="M2170" i="41"/>
  <c r="K2170" i="41"/>
  <c r="L2170" i="41" s="1"/>
  <c r="M2169" i="41"/>
  <c r="K2169" i="41"/>
  <c r="L2169" i="41" s="1"/>
  <c r="M2168" i="41"/>
  <c r="K2168" i="41"/>
  <c r="L2168" i="41" s="1"/>
  <c r="M2167" i="41"/>
  <c r="K2167" i="41"/>
  <c r="L2167" i="41" s="1"/>
  <c r="M2166" i="41"/>
  <c r="K2166" i="41"/>
  <c r="L2166" i="41" s="1"/>
  <c r="M2165" i="41"/>
  <c r="K2165" i="41"/>
  <c r="L2165" i="41" s="1"/>
  <c r="M2164" i="41"/>
  <c r="K2164" i="41"/>
  <c r="L2164" i="41" s="1"/>
  <c r="M2163" i="41"/>
  <c r="K2163" i="41"/>
  <c r="L2163" i="41" s="1"/>
  <c r="M2162" i="41"/>
  <c r="K2162" i="41"/>
  <c r="L2162" i="41" s="1"/>
  <c r="M2161" i="41"/>
  <c r="K2161" i="41"/>
  <c r="L2161" i="41" s="1"/>
  <c r="M2160" i="41"/>
  <c r="K2160" i="41"/>
  <c r="L2160" i="41" s="1"/>
  <c r="M2159" i="41"/>
  <c r="K2159" i="41"/>
  <c r="L2159" i="41" s="1"/>
  <c r="M2158" i="41"/>
  <c r="K2158" i="41"/>
  <c r="L2158" i="41" s="1"/>
  <c r="M2157" i="41"/>
  <c r="K2157" i="41"/>
  <c r="L2157" i="41" s="1"/>
  <c r="M2156" i="41"/>
  <c r="K2156" i="41"/>
  <c r="L2156" i="41" s="1"/>
  <c r="M2155" i="41"/>
  <c r="K2155" i="41"/>
  <c r="L2155" i="41" s="1"/>
  <c r="M2154" i="41"/>
  <c r="K2154" i="41"/>
  <c r="L2154" i="41" s="1"/>
  <c r="M2153" i="41"/>
  <c r="K2153" i="41"/>
  <c r="L2153" i="41" s="1"/>
  <c r="M2152" i="41"/>
  <c r="K2152" i="41"/>
  <c r="L2152" i="41" s="1"/>
  <c r="M2151" i="41"/>
  <c r="K2151" i="41"/>
  <c r="L2151" i="41" s="1"/>
  <c r="M2150" i="41"/>
  <c r="K2150" i="41"/>
  <c r="L2150" i="41" s="1"/>
  <c r="M2149" i="41"/>
  <c r="K2149" i="41"/>
  <c r="L2149" i="41" s="1"/>
  <c r="M2148" i="41"/>
  <c r="K2148" i="41"/>
  <c r="L2148" i="41" s="1"/>
  <c r="M2147" i="41"/>
  <c r="K2147" i="41"/>
  <c r="L2147" i="41" s="1"/>
  <c r="M2146" i="41"/>
  <c r="K2146" i="41"/>
  <c r="L2146" i="41" s="1"/>
  <c r="M2145" i="41"/>
  <c r="K2145" i="41"/>
  <c r="L2145" i="41" s="1"/>
  <c r="M2144" i="41"/>
  <c r="K2144" i="41"/>
  <c r="L2144" i="41" s="1"/>
  <c r="M2143" i="41"/>
  <c r="K2143" i="41"/>
  <c r="L2143" i="41" s="1"/>
  <c r="M2142" i="41"/>
  <c r="K2142" i="41"/>
  <c r="L2142" i="41" s="1"/>
  <c r="M2141" i="41"/>
  <c r="K2141" i="41"/>
  <c r="L2141" i="41" s="1"/>
  <c r="M2140" i="41"/>
  <c r="K2140" i="41"/>
  <c r="L2140" i="41" s="1"/>
  <c r="M2139" i="41"/>
  <c r="K2139" i="41"/>
  <c r="L2139" i="41" s="1"/>
  <c r="M2138" i="41"/>
  <c r="K2138" i="41"/>
  <c r="L2138" i="41" s="1"/>
  <c r="M2137" i="41"/>
  <c r="K2137" i="41"/>
  <c r="L2137" i="41" s="1"/>
  <c r="M2136" i="41"/>
  <c r="K2136" i="41"/>
  <c r="L2136" i="41" s="1"/>
  <c r="M2135" i="41"/>
  <c r="K2135" i="41"/>
  <c r="L2135" i="41" s="1"/>
  <c r="M2134" i="41"/>
  <c r="K2134" i="41"/>
  <c r="L2134" i="41" s="1"/>
  <c r="M2133" i="41"/>
  <c r="K2133" i="41"/>
  <c r="L2133" i="41" s="1"/>
  <c r="M2132" i="41"/>
  <c r="K2132" i="41"/>
  <c r="L2132" i="41" s="1"/>
  <c r="M2131" i="41"/>
  <c r="K2131" i="41"/>
  <c r="L2131" i="41" s="1"/>
  <c r="M2130" i="41"/>
  <c r="K2130" i="41"/>
  <c r="L2130" i="41" s="1"/>
  <c r="M2129" i="41"/>
  <c r="K2129" i="41"/>
  <c r="L2129" i="41" s="1"/>
  <c r="M2128" i="41"/>
  <c r="K2128" i="41"/>
  <c r="L2128" i="41" s="1"/>
  <c r="M2127" i="41"/>
  <c r="K2127" i="41"/>
  <c r="L2127" i="41" s="1"/>
  <c r="M2126" i="41"/>
  <c r="K2126" i="41"/>
  <c r="L2126" i="41" s="1"/>
  <c r="M2125" i="41"/>
  <c r="K2125" i="41"/>
  <c r="L2125" i="41" s="1"/>
  <c r="M2124" i="41"/>
  <c r="K2124" i="41"/>
  <c r="L2124" i="41" s="1"/>
  <c r="M2123" i="41"/>
  <c r="K2123" i="41"/>
  <c r="L2123" i="41" s="1"/>
  <c r="M2122" i="41"/>
  <c r="K2122" i="41"/>
  <c r="L2122" i="41" s="1"/>
  <c r="M2121" i="41"/>
  <c r="K2121" i="41"/>
  <c r="L2121" i="41" s="1"/>
  <c r="M2120" i="41"/>
  <c r="K2120" i="41"/>
  <c r="L2120" i="41" s="1"/>
  <c r="M2119" i="41"/>
  <c r="K2119" i="41"/>
  <c r="L2119" i="41" s="1"/>
  <c r="M2118" i="41"/>
  <c r="K2118" i="41"/>
  <c r="L2118" i="41" s="1"/>
  <c r="M2117" i="41"/>
  <c r="K2117" i="41"/>
  <c r="L2117" i="41" s="1"/>
  <c r="M2116" i="41"/>
  <c r="K2116" i="41"/>
  <c r="L2116" i="41" s="1"/>
  <c r="M2115" i="41"/>
  <c r="K2115" i="41"/>
  <c r="L2115" i="41" s="1"/>
  <c r="M2114" i="41"/>
  <c r="K2114" i="41"/>
  <c r="L2114" i="41" s="1"/>
  <c r="M2113" i="41"/>
  <c r="K2113" i="41"/>
  <c r="L2113" i="41" s="1"/>
  <c r="M2112" i="41"/>
  <c r="K2112" i="41"/>
  <c r="L2112" i="41" s="1"/>
  <c r="M2111" i="41"/>
  <c r="K2111" i="41"/>
  <c r="L2111" i="41" s="1"/>
  <c r="M2110" i="41"/>
  <c r="K2110" i="41"/>
  <c r="L2110" i="41" s="1"/>
  <c r="M2109" i="41"/>
  <c r="K2109" i="41"/>
  <c r="L2109" i="41" s="1"/>
  <c r="M2108" i="41"/>
  <c r="K2108" i="41"/>
  <c r="L2108" i="41" s="1"/>
  <c r="M2107" i="41"/>
  <c r="K2107" i="41"/>
  <c r="L2107" i="41" s="1"/>
  <c r="M2106" i="41"/>
  <c r="K2106" i="41"/>
  <c r="L2106" i="41" s="1"/>
  <c r="M2105" i="41"/>
  <c r="K2105" i="41"/>
  <c r="L2105" i="41" s="1"/>
  <c r="M2104" i="41"/>
  <c r="K2104" i="41"/>
  <c r="L2104" i="41" s="1"/>
  <c r="M2103" i="41"/>
  <c r="K2103" i="41"/>
  <c r="L2103" i="41" s="1"/>
  <c r="M2102" i="41"/>
  <c r="K2102" i="41"/>
  <c r="L2102" i="41" s="1"/>
  <c r="M2101" i="41"/>
  <c r="K2101" i="41"/>
  <c r="L2101" i="41" s="1"/>
  <c r="M2100" i="41"/>
  <c r="K2100" i="41"/>
  <c r="L2100" i="41" s="1"/>
  <c r="M2099" i="41"/>
  <c r="K2099" i="41"/>
  <c r="L2099" i="41" s="1"/>
  <c r="M2098" i="41"/>
  <c r="K2098" i="41"/>
  <c r="L2098" i="41" s="1"/>
  <c r="M2097" i="41"/>
  <c r="K2097" i="41"/>
  <c r="L2097" i="41" s="1"/>
  <c r="M2096" i="41"/>
  <c r="K2096" i="41"/>
  <c r="L2096" i="41" s="1"/>
  <c r="M2095" i="41"/>
  <c r="K2095" i="41"/>
  <c r="L2095" i="41" s="1"/>
  <c r="M2094" i="41"/>
  <c r="K2094" i="41"/>
  <c r="L2094" i="41" s="1"/>
  <c r="M2093" i="41"/>
  <c r="K2093" i="41"/>
  <c r="L2093" i="41" s="1"/>
  <c r="M2092" i="41"/>
  <c r="K2092" i="41"/>
  <c r="L2092" i="41" s="1"/>
  <c r="M2091" i="41"/>
  <c r="K2091" i="41"/>
  <c r="L2091" i="41" s="1"/>
  <c r="M2090" i="41"/>
  <c r="K2090" i="41"/>
  <c r="L2090" i="41" s="1"/>
  <c r="M2089" i="41"/>
  <c r="K2089" i="41"/>
  <c r="L2089" i="41" s="1"/>
  <c r="M2088" i="41"/>
  <c r="K2088" i="41"/>
  <c r="L2088" i="41" s="1"/>
  <c r="M2087" i="41"/>
  <c r="K2087" i="41"/>
  <c r="L2087" i="41" s="1"/>
  <c r="M2086" i="41"/>
  <c r="K2086" i="41"/>
  <c r="L2086" i="41" s="1"/>
  <c r="M2085" i="41"/>
  <c r="K2085" i="41"/>
  <c r="L2085" i="41" s="1"/>
  <c r="M2084" i="41"/>
  <c r="K2084" i="41"/>
  <c r="L2084" i="41" s="1"/>
  <c r="M2083" i="41"/>
  <c r="K2083" i="41"/>
  <c r="L2083" i="41" s="1"/>
  <c r="M2082" i="41"/>
  <c r="K2082" i="41"/>
  <c r="L2082" i="41" s="1"/>
  <c r="J5" i="27"/>
  <c r="J4" i="27"/>
  <c r="J3" i="27"/>
  <c r="I6" i="27"/>
  <c r="J2" i="27"/>
  <c r="K6" i="27"/>
  <c r="K7" i="27" s="1"/>
  <c r="M2240" i="41" l="1"/>
  <c r="J6" i="27"/>
  <c r="M387" i="40" l="1"/>
  <c r="M388" i="40" s="1"/>
  <c r="K387" i="40"/>
  <c r="L387" i="40" s="1"/>
  <c r="K2923" i="39"/>
  <c r="L2923" i="39" s="1"/>
  <c r="K2922" i="39"/>
  <c r="L2922" i="39" s="1"/>
  <c r="K2921" i="39"/>
  <c r="L2921" i="39" s="1"/>
  <c r="K2920" i="39"/>
  <c r="L2920" i="39" s="1"/>
  <c r="K2919" i="39"/>
  <c r="L2919" i="39" s="1"/>
  <c r="K2918" i="39"/>
  <c r="L2918" i="39" s="1"/>
  <c r="K2917" i="39"/>
  <c r="L2917" i="39" s="1"/>
  <c r="K2916" i="39"/>
  <c r="L2916" i="39" s="1"/>
  <c r="K2915" i="39"/>
  <c r="L2915" i="39" s="1"/>
  <c r="K2914" i="39"/>
  <c r="L2914" i="39" s="1"/>
  <c r="K2913" i="39"/>
  <c r="L2913" i="39" s="1"/>
  <c r="K2912" i="39"/>
  <c r="L2912" i="39" s="1"/>
  <c r="K2911" i="39"/>
  <c r="L2911" i="39" s="1"/>
  <c r="K2910" i="39"/>
  <c r="L2910" i="39" s="1"/>
  <c r="K2909" i="39"/>
  <c r="L2909" i="39" s="1"/>
  <c r="K2908" i="39"/>
  <c r="L2908" i="39" s="1"/>
  <c r="K2907" i="39"/>
  <c r="L2907" i="39" s="1"/>
  <c r="K2906" i="39"/>
  <c r="L2906" i="39" s="1"/>
  <c r="K2905" i="39"/>
  <c r="L2905" i="39" s="1"/>
  <c r="K2904" i="39"/>
  <c r="L2904" i="39" s="1"/>
  <c r="K2903" i="39"/>
  <c r="L2903" i="39" s="1"/>
  <c r="K2902" i="39"/>
  <c r="L2902" i="39" s="1"/>
  <c r="K2901" i="39"/>
  <c r="L2901" i="39" s="1"/>
  <c r="K2900" i="39"/>
  <c r="L2900" i="39" s="1"/>
  <c r="K2899" i="39"/>
  <c r="L2899" i="39" s="1"/>
  <c r="K2898" i="39"/>
  <c r="L2898" i="39" s="1"/>
  <c r="K2897" i="39"/>
  <c r="L2897" i="39" s="1"/>
  <c r="N8" i="39"/>
  <c r="K2896" i="39"/>
  <c r="L2896" i="39" s="1"/>
  <c r="K2895" i="39"/>
  <c r="L2895" i="39" s="1"/>
  <c r="K2894" i="39"/>
  <c r="L2894" i="39" s="1"/>
  <c r="K2893" i="39"/>
  <c r="L2893" i="39" s="1"/>
  <c r="K2892" i="39"/>
  <c r="L2892" i="39" s="1"/>
  <c r="K2891" i="39"/>
  <c r="L2891" i="39" s="1"/>
  <c r="K2890" i="39"/>
  <c r="L2890" i="39" s="1"/>
  <c r="K2889" i="39"/>
  <c r="L2889" i="39" s="1"/>
  <c r="K2888" i="39"/>
  <c r="L2888" i="39" s="1"/>
  <c r="K2887" i="39"/>
  <c r="L2887" i="39" s="1"/>
  <c r="K2886" i="39"/>
  <c r="L2886" i="39" s="1"/>
  <c r="K2885" i="39"/>
  <c r="L2885" i="39" s="1"/>
  <c r="M8" i="39"/>
  <c r="K2884" i="39"/>
  <c r="L2884" i="39" s="1"/>
  <c r="K2883" i="39"/>
  <c r="L2883" i="39" s="1"/>
  <c r="K2882" i="39"/>
  <c r="L2882" i="39" s="1"/>
  <c r="K2881" i="39"/>
  <c r="L2881" i="39" s="1"/>
  <c r="K2880" i="39"/>
  <c r="L2880" i="39" s="1"/>
  <c r="K2879" i="39"/>
  <c r="L2879" i="39" s="1"/>
  <c r="K2878" i="39"/>
  <c r="L2878" i="39" s="1"/>
  <c r="K2877" i="39"/>
  <c r="L2877" i="39" s="1"/>
  <c r="K2876" i="39"/>
  <c r="L2876" i="39" s="1"/>
  <c r="K2875" i="39"/>
  <c r="L2875" i="39" s="1"/>
  <c r="K2874" i="39"/>
  <c r="L2874" i="39" s="1"/>
  <c r="K2873" i="39"/>
  <c r="L2873" i="39" s="1"/>
  <c r="K2872" i="39"/>
  <c r="L2872" i="39" s="1"/>
  <c r="K2871" i="39"/>
  <c r="L2871" i="39" s="1"/>
  <c r="K2870" i="39"/>
  <c r="L2870" i="39" s="1"/>
  <c r="K2869" i="39"/>
  <c r="L2869" i="39" s="1"/>
  <c r="K2868" i="39"/>
  <c r="L2868" i="39" s="1"/>
  <c r="K2867" i="39"/>
  <c r="L2867" i="39" s="1"/>
  <c r="K2866" i="39"/>
  <c r="L2866" i="39" s="1"/>
  <c r="K2865" i="39"/>
  <c r="L2865" i="39" s="1"/>
  <c r="K2864" i="39"/>
  <c r="L2864" i="39" s="1"/>
  <c r="K2863" i="39"/>
  <c r="L2863" i="39" s="1"/>
  <c r="K2862" i="39"/>
  <c r="L2862" i="39" s="1"/>
  <c r="K2861" i="39"/>
  <c r="L2861" i="39" s="1"/>
  <c r="K2860" i="39"/>
  <c r="L2860" i="39" s="1"/>
  <c r="K2859" i="39"/>
  <c r="L2859" i="39" s="1"/>
  <c r="K2858" i="39"/>
  <c r="L2858" i="39" s="1"/>
  <c r="K2857" i="39"/>
  <c r="L2857" i="39" s="1"/>
  <c r="K2856" i="39"/>
  <c r="L2856" i="39" s="1"/>
  <c r="K2855" i="39"/>
  <c r="L2855" i="39" s="1"/>
  <c r="K2854" i="39"/>
  <c r="L2854" i="39" s="1"/>
  <c r="K2853" i="39"/>
  <c r="L2853" i="39" s="1"/>
  <c r="K2852" i="39"/>
  <c r="L2852" i="39" s="1"/>
  <c r="K2851" i="39"/>
  <c r="L2851" i="39" s="1"/>
  <c r="K2850" i="39"/>
  <c r="L2850" i="39" s="1"/>
  <c r="K2849" i="39"/>
  <c r="L2849" i="39" s="1"/>
  <c r="K2848" i="39"/>
  <c r="L2848" i="39" s="1"/>
  <c r="K2847" i="39"/>
  <c r="L2847" i="39" s="1"/>
  <c r="K2846" i="39"/>
  <c r="L2846" i="39" s="1"/>
  <c r="K2845" i="39"/>
  <c r="L2845" i="39" s="1"/>
  <c r="K2844" i="39"/>
  <c r="L2844" i="39" s="1"/>
  <c r="K2843" i="39"/>
  <c r="L2843" i="39" s="1"/>
  <c r="K2842" i="39"/>
  <c r="L2842" i="39" s="1"/>
  <c r="K2841" i="39"/>
  <c r="L2841" i="39" s="1"/>
  <c r="K2840" i="39"/>
  <c r="L2840" i="39" s="1"/>
  <c r="K2839" i="39"/>
  <c r="L2839" i="39" s="1"/>
  <c r="K2838" i="39"/>
  <c r="L2838" i="39" s="1"/>
  <c r="K2837" i="39"/>
  <c r="L2837" i="39" s="1"/>
  <c r="K2836" i="39"/>
  <c r="L2836" i="39" s="1"/>
  <c r="K2835" i="39"/>
  <c r="L2835" i="39" s="1"/>
  <c r="K2834" i="39"/>
  <c r="L2834" i="39" s="1"/>
  <c r="K2833" i="39"/>
  <c r="L2833" i="39" s="1"/>
  <c r="K2832" i="39"/>
  <c r="L2832" i="39" s="1"/>
  <c r="K2831" i="39"/>
  <c r="L2831" i="39" s="1"/>
  <c r="K2830" i="39"/>
  <c r="L2830" i="39" s="1"/>
  <c r="K2829" i="39"/>
  <c r="L2829" i="39" s="1"/>
  <c r="K2828" i="39"/>
  <c r="L2828" i="39" s="1"/>
  <c r="K2827" i="39"/>
  <c r="L2827" i="39" s="1"/>
  <c r="K2826" i="39"/>
  <c r="L2826" i="39" s="1"/>
  <c r="K2825" i="39"/>
  <c r="L2825" i="39" s="1"/>
  <c r="K2824" i="39"/>
  <c r="L2824" i="39" s="1"/>
  <c r="K2823" i="39"/>
  <c r="L2823" i="39" s="1"/>
  <c r="K2822" i="39"/>
  <c r="L2822" i="39" s="1"/>
  <c r="K2821" i="39"/>
  <c r="L2821" i="39" s="1"/>
  <c r="K2820" i="39"/>
  <c r="L2820" i="39" s="1"/>
  <c r="K2819" i="39"/>
  <c r="L2819" i="39" s="1"/>
  <c r="K2818" i="39"/>
  <c r="L2818" i="39" s="1"/>
  <c r="K2817" i="39"/>
  <c r="L2817" i="39" s="1"/>
  <c r="K2816" i="39"/>
  <c r="L2816" i="39" s="1"/>
  <c r="K2815" i="39"/>
  <c r="L2815" i="39" s="1"/>
  <c r="K2814" i="39"/>
  <c r="L2814" i="39" s="1"/>
  <c r="K2813" i="39"/>
  <c r="L2813" i="39" s="1"/>
  <c r="K2812" i="39"/>
  <c r="L2812" i="39" s="1"/>
  <c r="K2811" i="39"/>
  <c r="L2811" i="39" s="1"/>
  <c r="K2810" i="39"/>
  <c r="L2810" i="39" s="1"/>
  <c r="K2809" i="39"/>
  <c r="L2809" i="39" s="1"/>
  <c r="K2808" i="39"/>
  <c r="L2808" i="39" s="1"/>
  <c r="K2807" i="39"/>
  <c r="L2807" i="39" s="1"/>
  <c r="K2806" i="39"/>
  <c r="L2806" i="39" s="1"/>
  <c r="K2805" i="39"/>
  <c r="L2805" i="39" s="1"/>
  <c r="K2804" i="39"/>
  <c r="L2804" i="39" s="1"/>
  <c r="K2803" i="39"/>
  <c r="L2803" i="39" s="1"/>
  <c r="K2802" i="39"/>
  <c r="L2802" i="39" s="1"/>
  <c r="K2801" i="39"/>
  <c r="L2801" i="39" s="1"/>
  <c r="K2800" i="39"/>
  <c r="L2800" i="39" s="1"/>
  <c r="K2799" i="39"/>
  <c r="L2799" i="39" s="1"/>
  <c r="K2798" i="39"/>
  <c r="L2798" i="39" s="1"/>
  <c r="K2797" i="39"/>
  <c r="L2797" i="39" s="1"/>
  <c r="K2796" i="39"/>
  <c r="L2796" i="39" s="1"/>
  <c r="K2795" i="39"/>
  <c r="L2795" i="39" s="1"/>
  <c r="K2794" i="39"/>
  <c r="L2794" i="39" s="1"/>
  <c r="K2793" i="39"/>
  <c r="L2793" i="39" s="1"/>
  <c r="K2792" i="39"/>
  <c r="L2792" i="39" s="1"/>
  <c r="K2791" i="39"/>
  <c r="L2791" i="39" s="1"/>
  <c r="K2790" i="39"/>
  <c r="L2790" i="39" s="1"/>
  <c r="K2789" i="39"/>
  <c r="L2789" i="39" s="1"/>
  <c r="K2788" i="39"/>
  <c r="L2788" i="39" s="1"/>
  <c r="K2787" i="39"/>
  <c r="L2787" i="39" s="1"/>
  <c r="K2786" i="39"/>
  <c r="L2786" i="39" s="1"/>
  <c r="K2785" i="39"/>
  <c r="L2785" i="39" s="1"/>
  <c r="K2784" i="39"/>
  <c r="L2784" i="39" s="1"/>
  <c r="K2783" i="39"/>
  <c r="L2783" i="39" s="1"/>
  <c r="K2782" i="39"/>
  <c r="L2782" i="39" s="1"/>
  <c r="K2781" i="39"/>
  <c r="L2781" i="39" s="1"/>
  <c r="K2780" i="39"/>
  <c r="L2780" i="39" s="1"/>
  <c r="K2779" i="39"/>
  <c r="L2779" i="39" s="1"/>
  <c r="K2778" i="39"/>
  <c r="L2778" i="39" s="1"/>
  <c r="K2777" i="39"/>
  <c r="L2777" i="39" s="1"/>
  <c r="K2776" i="39"/>
  <c r="L2776" i="39" s="1"/>
  <c r="K2775" i="39"/>
  <c r="L2775" i="39" s="1"/>
  <c r="K2774" i="39"/>
  <c r="L2774" i="39" s="1"/>
  <c r="K2773" i="39"/>
  <c r="L2773" i="39" s="1"/>
  <c r="K2772" i="39"/>
  <c r="L2772" i="39" s="1"/>
  <c r="K2771" i="39"/>
  <c r="L2771" i="39" s="1"/>
  <c r="K2770" i="39"/>
  <c r="L2770" i="39" s="1"/>
  <c r="K2769" i="39"/>
  <c r="L2769" i="39" s="1"/>
  <c r="K2768" i="39"/>
  <c r="L2768" i="39" s="1"/>
  <c r="K2767" i="39"/>
  <c r="L2767" i="39" s="1"/>
  <c r="K2766" i="39"/>
  <c r="L2766" i="39" s="1"/>
  <c r="K2765" i="39"/>
  <c r="L2765" i="39" s="1"/>
  <c r="K2764" i="39"/>
  <c r="L2764" i="39" s="1"/>
  <c r="K2763" i="39"/>
  <c r="L2763" i="39" s="1"/>
  <c r="K2762" i="39"/>
  <c r="L2762" i="39" s="1"/>
  <c r="K2761" i="39"/>
  <c r="L2761" i="39" s="1"/>
  <c r="K2760" i="39"/>
  <c r="L2760" i="39" s="1"/>
  <c r="K2759" i="39"/>
  <c r="L2759" i="39" s="1"/>
  <c r="K2758" i="39"/>
  <c r="L2758" i="39" s="1"/>
  <c r="K2757" i="39"/>
  <c r="L2757" i="39" s="1"/>
  <c r="K2756" i="39"/>
  <c r="L2756" i="39" s="1"/>
  <c r="K2755" i="39"/>
  <c r="L2755" i="39" s="1"/>
  <c r="K2754" i="39"/>
  <c r="L2754" i="39" s="1"/>
  <c r="K2753" i="39"/>
  <c r="L2753" i="39" s="1"/>
  <c r="K2752" i="39"/>
  <c r="L2752" i="39" s="1"/>
  <c r="K2751" i="39"/>
  <c r="L2751" i="39" s="1"/>
  <c r="K2750" i="39"/>
  <c r="L2750" i="39" s="1"/>
  <c r="K2749" i="39"/>
  <c r="L2749" i="39" s="1"/>
  <c r="K2748" i="39"/>
  <c r="L2748" i="39" s="1"/>
  <c r="K2747" i="39"/>
  <c r="L2747" i="39" s="1"/>
  <c r="K2746" i="39"/>
  <c r="L2746" i="39" s="1"/>
  <c r="K2745" i="39"/>
  <c r="L2745" i="39" s="1"/>
  <c r="K2744" i="39"/>
  <c r="L2744" i="39" s="1"/>
  <c r="K2743" i="39"/>
  <c r="L2743" i="39" s="1"/>
  <c r="K2742" i="39"/>
  <c r="L2742" i="39" s="1"/>
  <c r="K2741" i="39"/>
  <c r="L2741" i="39" s="1"/>
  <c r="K2740" i="39"/>
  <c r="L2740" i="39" s="1"/>
  <c r="K2739" i="39"/>
  <c r="L2739" i="39" s="1"/>
  <c r="K2738" i="39"/>
  <c r="L2738" i="39" s="1"/>
  <c r="K2737" i="39"/>
  <c r="L2737" i="39" s="1"/>
  <c r="K2736" i="39"/>
  <c r="L2736" i="39" s="1"/>
  <c r="K2735" i="39"/>
  <c r="L2735" i="39" s="1"/>
  <c r="K2734" i="39"/>
  <c r="L2734" i="39" s="1"/>
  <c r="K2733" i="39"/>
  <c r="L2733" i="39" s="1"/>
  <c r="K2732" i="39"/>
  <c r="L2732" i="39" s="1"/>
  <c r="K2731" i="39"/>
  <c r="L2731" i="39" s="1"/>
  <c r="K2730" i="39"/>
  <c r="L2730" i="39" s="1"/>
  <c r="K2729" i="39"/>
  <c r="L2729" i="39" s="1"/>
  <c r="K2728" i="39"/>
  <c r="L2728" i="39" s="1"/>
  <c r="K2727" i="39"/>
  <c r="L2727" i="39" s="1"/>
  <c r="K2726" i="39"/>
  <c r="L2726" i="39" s="1"/>
  <c r="K2725" i="39"/>
  <c r="L2725" i="39" s="1"/>
  <c r="K2724" i="39"/>
  <c r="L2724" i="39" s="1"/>
  <c r="K2723" i="39"/>
  <c r="L2723" i="39" s="1"/>
  <c r="K2722" i="39"/>
  <c r="L2722" i="39" s="1"/>
  <c r="K2721" i="39"/>
  <c r="L2721" i="39" s="1"/>
  <c r="K2720" i="39"/>
  <c r="L2720" i="39" s="1"/>
  <c r="K2719" i="39"/>
  <c r="L2719" i="39" s="1"/>
  <c r="K2718" i="39"/>
  <c r="L2718" i="39" s="1"/>
  <c r="K2717" i="39"/>
  <c r="L2717" i="39" s="1"/>
  <c r="K2716" i="39"/>
  <c r="L2716" i="39" s="1"/>
  <c r="K2715" i="39"/>
  <c r="L2715" i="39" s="1"/>
  <c r="K2714" i="39"/>
  <c r="L2714" i="39" s="1"/>
  <c r="N7" i="39"/>
  <c r="K2713" i="39"/>
  <c r="L2713" i="39" s="1"/>
  <c r="K2712" i="39"/>
  <c r="L2712" i="39" s="1"/>
  <c r="K2711" i="39"/>
  <c r="L2711" i="39" s="1"/>
  <c r="K2710" i="39"/>
  <c r="L2710" i="39" s="1"/>
  <c r="K2709" i="39"/>
  <c r="L2709" i="39" s="1"/>
  <c r="K2708" i="39"/>
  <c r="L2708" i="39" s="1"/>
  <c r="K2707" i="39"/>
  <c r="L2707" i="39" s="1"/>
  <c r="K2706" i="39"/>
  <c r="L2706" i="39" s="1"/>
  <c r="K2705" i="39"/>
  <c r="L2705" i="39" s="1"/>
  <c r="K2704" i="39"/>
  <c r="L2704" i="39" s="1"/>
  <c r="N4" i="39"/>
  <c r="K2703" i="39"/>
  <c r="L2703" i="39" s="1"/>
  <c r="M2080" i="41"/>
  <c r="K2080" i="41"/>
  <c r="L2080" i="41" s="1"/>
  <c r="M2079" i="41"/>
  <c r="K2079" i="41"/>
  <c r="L2079" i="41" s="1"/>
  <c r="M2078" i="41"/>
  <c r="K2078" i="41"/>
  <c r="L2078" i="41" s="1"/>
  <c r="M2077" i="41"/>
  <c r="K2077" i="41"/>
  <c r="L2077" i="41" s="1"/>
  <c r="M2076" i="41"/>
  <c r="K2076" i="41"/>
  <c r="L2076" i="41" s="1"/>
  <c r="M385" i="40"/>
  <c r="K385" i="40"/>
  <c r="L385" i="40" s="1"/>
  <c r="U384" i="40"/>
  <c r="V384" i="40" s="1"/>
  <c r="M384" i="40"/>
  <c r="K384" i="40"/>
  <c r="L384" i="40" s="1"/>
  <c r="U383" i="40"/>
  <c r="V383" i="40" s="1"/>
  <c r="M383" i="40"/>
  <c r="K383" i="40"/>
  <c r="L383" i="40" s="1"/>
  <c r="U382" i="40"/>
  <c r="V382" i="40" s="1"/>
  <c r="M382" i="40"/>
  <c r="K382" i="40"/>
  <c r="L382" i="40" s="1"/>
  <c r="U381" i="40"/>
  <c r="V381" i="40" s="1"/>
  <c r="M381" i="40"/>
  <c r="K381" i="40"/>
  <c r="L381" i="40" s="1"/>
  <c r="M2075" i="41"/>
  <c r="K2075" i="41"/>
  <c r="L2075" i="41" s="1"/>
  <c r="M2074" i="41"/>
  <c r="K2074" i="41"/>
  <c r="L2074" i="41" s="1"/>
  <c r="N6" i="39" l="1"/>
  <c r="N3" i="39" s="1"/>
  <c r="M7" i="39"/>
  <c r="M4" i="39"/>
  <c r="M5" i="39"/>
  <c r="K2702" i="39"/>
  <c r="L2702" i="39" s="1"/>
  <c r="M6" i="39" l="1"/>
  <c r="M3" i="39" s="1"/>
  <c r="M2073" i="41" l="1"/>
  <c r="K2073" i="41"/>
  <c r="L2073" i="41" s="1"/>
  <c r="M2072" i="41"/>
  <c r="K2072" i="41"/>
  <c r="L2072" i="41" s="1"/>
  <c r="M2071" i="41"/>
  <c r="K2071" i="41"/>
  <c r="L2071" i="41" s="1"/>
  <c r="M2070" i="41"/>
  <c r="K2070" i="41"/>
  <c r="L2070" i="41" s="1"/>
  <c r="M2069" i="41"/>
  <c r="K2069" i="41"/>
  <c r="L2069" i="41" s="1"/>
  <c r="M2068" i="41"/>
  <c r="K2068" i="41"/>
  <c r="L2068" i="41" s="1"/>
  <c r="M2067" i="41"/>
  <c r="K2067" i="41"/>
  <c r="L2067" i="41" s="1"/>
  <c r="M2066" i="41"/>
  <c r="K2066" i="41"/>
  <c r="L2066" i="41" s="1"/>
  <c r="M2065" i="41"/>
  <c r="K2065" i="41"/>
  <c r="L2065" i="41" s="1"/>
  <c r="M2064" i="41"/>
  <c r="K2064" i="41"/>
  <c r="L2064" i="41" s="1"/>
  <c r="M2063" i="41"/>
  <c r="K2063" i="41"/>
  <c r="L2063" i="41" s="1"/>
  <c r="M2062" i="41"/>
  <c r="K2062" i="41"/>
  <c r="L2062" i="41" s="1"/>
  <c r="M2061" i="41"/>
  <c r="K2061" i="41"/>
  <c r="L2061" i="41" s="1"/>
  <c r="M2060" i="41"/>
  <c r="K2060" i="41"/>
  <c r="L2060" i="41" s="1"/>
  <c r="M2059" i="41"/>
  <c r="K2059" i="41"/>
  <c r="L2059" i="41" s="1"/>
  <c r="M2058" i="41"/>
  <c r="K2058" i="41"/>
  <c r="L2058" i="41" s="1"/>
  <c r="M2057" i="41"/>
  <c r="K2057" i="41"/>
  <c r="L2057" i="41" s="1"/>
  <c r="M2056" i="41"/>
  <c r="K2056" i="41"/>
  <c r="L2056" i="41" s="1"/>
  <c r="M2055" i="41"/>
  <c r="K2055" i="41"/>
  <c r="L2055" i="41" s="1"/>
  <c r="M2054" i="41"/>
  <c r="K2054" i="41"/>
  <c r="L2054" i="41" s="1"/>
  <c r="M2053" i="41"/>
  <c r="K2053" i="41"/>
  <c r="L2053" i="41" s="1"/>
  <c r="M2052" i="41"/>
  <c r="K2052" i="41"/>
  <c r="L2052" i="41" s="1"/>
  <c r="M2051" i="41"/>
  <c r="K2051" i="41"/>
  <c r="L2051" i="41" s="1"/>
  <c r="M2050" i="41"/>
  <c r="K2050" i="41"/>
  <c r="L2050" i="41" s="1"/>
  <c r="M2049" i="41"/>
  <c r="K2049" i="41"/>
  <c r="L2049" i="41" s="1"/>
  <c r="M2048" i="41"/>
  <c r="K2048" i="41"/>
  <c r="L2048" i="41" s="1"/>
  <c r="M2047" i="41"/>
  <c r="K2047" i="41"/>
  <c r="L2047" i="41" s="1"/>
  <c r="M2046" i="41"/>
  <c r="K2046" i="41"/>
  <c r="L2046" i="41" s="1"/>
  <c r="M2045" i="41"/>
  <c r="K2045" i="41"/>
  <c r="L2045" i="41" s="1"/>
  <c r="M2044" i="41"/>
  <c r="K2044" i="41"/>
  <c r="L2044" i="41" s="1"/>
  <c r="M2043" i="41"/>
  <c r="K2043" i="41"/>
  <c r="L2043" i="41" s="1"/>
  <c r="M2042" i="41"/>
  <c r="K2042" i="41"/>
  <c r="L2042" i="41" s="1"/>
  <c r="M2041" i="41"/>
  <c r="K2041" i="41"/>
  <c r="L2041" i="41" s="1"/>
  <c r="M2040" i="41"/>
  <c r="K2040" i="41"/>
  <c r="L2040" i="41" s="1"/>
  <c r="M2039" i="41"/>
  <c r="K2039" i="41"/>
  <c r="L2039" i="41" s="1"/>
  <c r="M2038" i="41"/>
  <c r="K2038" i="41"/>
  <c r="L2038" i="41" s="1"/>
  <c r="M2037" i="41"/>
  <c r="K2037" i="41"/>
  <c r="L2037" i="41" s="1"/>
  <c r="M2036" i="41"/>
  <c r="K2036" i="41"/>
  <c r="L2036" i="41" s="1"/>
  <c r="M2035" i="41"/>
  <c r="K2035" i="41"/>
  <c r="L2035" i="41" s="1"/>
  <c r="M2034" i="41"/>
  <c r="K2034" i="41"/>
  <c r="L2034" i="41" s="1"/>
  <c r="M2033" i="41"/>
  <c r="K2033" i="41"/>
  <c r="L2033" i="41" s="1"/>
  <c r="M2032" i="41"/>
  <c r="K2032" i="41"/>
  <c r="L2032" i="41" s="1"/>
  <c r="M2031" i="41"/>
  <c r="K2031" i="41"/>
  <c r="L2031" i="41" s="1"/>
  <c r="M2030" i="41"/>
  <c r="K2030" i="41"/>
  <c r="L2030" i="41" s="1"/>
  <c r="M2029" i="41"/>
  <c r="K2029" i="41"/>
  <c r="L2029" i="41" s="1"/>
  <c r="M2028" i="41"/>
  <c r="K2028" i="41"/>
  <c r="L2028" i="41" s="1"/>
  <c r="M2027" i="41"/>
  <c r="K2027" i="41"/>
  <c r="L2027" i="41" s="1"/>
  <c r="M2026" i="41"/>
  <c r="K2026" i="41"/>
  <c r="L2026" i="41" s="1"/>
  <c r="M2025" i="41"/>
  <c r="K2025" i="41"/>
  <c r="L2025" i="41" s="1"/>
  <c r="M2024" i="41"/>
  <c r="K2024" i="41"/>
  <c r="L2024" i="41" s="1"/>
  <c r="M2023" i="41"/>
  <c r="K2023" i="41"/>
  <c r="L2023" i="41" s="1"/>
  <c r="M2022" i="41"/>
  <c r="K2022" i="41"/>
  <c r="L2022" i="41" s="1"/>
  <c r="M2021" i="41"/>
  <c r="K2021" i="41"/>
  <c r="L2021" i="41" s="1"/>
  <c r="M2020" i="41"/>
  <c r="K2020" i="41"/>
  <c r="L2020" i="41" s="1"/>
  <c r="M2019" i="41"/>
  <c r="K2019" i="41"/>
  <c r="L2019" i="41" s="1"/>
  <c r="M2018" i="41"/>
  <c r="K2018" i="41"/>
  <c r="L2018" i="41" s="1"/>
  <c r="M2017" i="41"/>
  <c r="K2017" i="41"/>
  <c r="L2017" i="41" s="1"/>
  <c r="M2016" i="41"/>
  <c r="K2016" i="41"/>
  <c r="L2016" i="41" s="1"/>
  <c r="M2015" i="41"/>
  <c r="K2015" i="41"/>
  <c r="L2015" i="41" s="1"/>
  <c r="M2014" i="41"/>
  <c r="K2014" i="41"/>
  <c r="L2014" i="41" s="1"/>
  <c r="M2013" i="41"/>
  <c r="K2013" i="41"/>
  <c r="L2013" i="41" s="1"/>
  <c r="M2012" i="41"/>
  <c r="K2012" i="41"/>
  <c r="L2012" i="41" s="1"/>
  <c r="M2011" i="41"/>
  <c r="K2011" i="41"/>
  <c r="L2011" i="41" s="1"/>
  <c r="M2010" i="41"/>
  <c r="K2010" i="41"/>
  <c r="L2010" i="41" s="1"/>
  <c r="M2009" i="41"/>
  <c r="K2009" i="41"/>
  <c r="L2009" i="41" s="1"/>
  <c r="M2008" i="41"/>
  <c r="K2008" i="41"/>
  <c r="L2008" i="41" s="1"/>
  <c r="M2007" i="41"/>
  <c r="K2007" i="41"/>
  <c r="L2007" i="41" s="1"/>
  <c r="M2006" i="41"/>
  <c r="K2006" i="41"/>
  <c r="L2006" i="41" s="1"/>
  <c r="M2005" i="41"/>
  <c r="K2005" i="41"/>
  <c r="L2005" i="41" s="1"/>
  <c r="M2004" i="41"/>
  <c r="K2004" i="41"/>
  <c r="L2004" i="41" s="1"/>
  <c r="M2003" i="41"/>
  <c r="K2003" i="41"/>
  <c r="L2003" i="41" s="1"/>
  <c r="M2002" i="41"/>
  <c r="K2002" i="41"/>
  <c r="L2002" i="41" s="1"/>
  <c r="M2001" i="41"/>
  <c r="K2001" i="41"/>
  <c r="L2001" i="41" s="1"/>
  <c r="M2000" i="41"/>
  <c r="K2000" i="41"/>
  <c r="L2000" i="41" s="1"/>
  <c r="M1999" i="41"/>
  <c r="K1999" i="41"/>
  <c r="L1999" i="41" s="1"/>
  <c r="M1998" i="41"/>
  <c r="K1998" i="41"/>
  <c r="L1998" i="41" s="1"/>
  <c r="M1997" i="41"/>
  <c r="K1997" i="41"/>
  <c r="L1997" i="41" s="1"/>
  <c r="M1996" i="41"/>
  <c r="K1996" i="41"/>
  <c r="L1996" i="41" s="1"/>
  <c r="M1995" i="41"/>
  <c r="K1995" i="41"/>
  <c r="L1995" i="41" s="1"/>
  <c r="M1994" i="41"/>
  <c r="K1994" i="41"/>
  <c r="L1994" i="41" s="1"/>
  <c r="M1993" i="41"/>
  <c r="K1993" i="41"/>
  <c r="L1993" i="41" s="1"/>
  <c r="M1992" i="41"/>
  <c r="K1992" i="41"/>
  <c r="L1992" i="41" s="1"/>
  <c r="M1991" i="41"/>
  <c r="K1991" i="41"/>
  <c r="L1991" i="41" s="1"/>
  <c r="M1990" i="41"/>
  <c r="K1990" i="41"/>
  <c r="L1990" i="41" s="1"/>
  <c r="M1989" i="41"/>
  <c r="K1989" i="41"/>
  <c r="L1989" i="41" s="1"/>
  <c r="M1988" i="41"/>
  <c r="K1988" i="41"/>
  <c r="L1988" i="41" s="1"/>
  <c r="M1987" i="41"/>
  <c r="K1987" i="41"/>
  <c r="L1987" i="41" s="1"/>
  <c r="M1986" i="41"/>
  <c r="K1986" i="41"/>
  <c r="L1986" i="41" s="1"/>
  <c r="M1985" i="41"/>
  <c r="K1985" i="41"/>
  <c r="L1985" i="41" s="1"/>
  <c r="M1984" i="41"/>
  <c r="K1984" i="41"/>
  <c r="L1984" i="41" s="1"/>
  <c r="M1983" i="41"/>
  <c r="K1983" i="41"/>
  <c r="L1983" i="41" s="1"/>
  <c r="M1982" i="41"/>
  <c r="K1982" i="41"/>
  <c r="L1982" i="41" s="1"/>
  <c r="M1981" i="41"/>
  <c r="K1981" i="41"/>
  <c r="L1981" i="41" s="1"/>
  <c r="M1980" i="41"/>
  <c r="K1980" i="41"/>
  <c r="L1980" i="41" s="1"/>
  <c r="M1979" i="41"/>
  <c r="K1979" i="41"/>
  <c r="L1979" i="41" s="1"/>
  <c r="M1978" i="41"/>
  <c r="K1978" i="41"/>
  <c r="L1978" i="41" s="1"/>
  <c r="M1977" i="41"/>
  <c r="K1977" i="41"/>
  <c r="L1977" i="41" s="1"/>
  <c r="M1976" i="41"/>
  <c r="K1976" i="41"/>
  <c r="L1976" i="41" s="1"/>
  <c r="M1975" i="41"/>
  <c r="K1975" i="41"/>
  <c r="L1975" i="41" s="1"/>
  <c r="M1974" i="41"/>
  <c r="K1974" i="41"/>
  <c r="L1974" i="41" s="1"/>
  <c r="M1973" i="41"/>
  <c r="K1973" i="41"/>
  <c r="L1973" i="41" s="1"/>
  <c r="M1972" i="41"/>
  <c r="K1972" i="41"/>
  <c r="L1972" i="41" s="1"/>
  <c r="M1971" i="41"/>
  <c r="K1971" i="41"/>
  <c r="L1971" i="41" s="1"/>
  <c r="M1970" i="41"/>
  <c r="K1970" i="41"/>
  <c r="L1970" i="41" s="1"/>
  <c r="M1969" i="41"/>
  <c r="K1969" i="41"/>
  <c r="L1969" i="41" s="1"/>
  <c r="M1968" i="41"/>
  <c r="K1968" i="41"/>
  <c r="L1968" i="41" s="1"/>
  <c r="M1967" i="41"/>
  <c r="K1967" i="41"/>
  <c r="L1967" i="41" s="1"/>
  <c r="M1966" i="41"/>
  <c r="K1966" i="41"/>
  <c r="L1966" i="41" s="1"/>
  <c r="M1965" i="41"/>
  <c r="K1965" i="41"/>
  <c r="L1965" i="41" s="1"/>
  <c r="M1964" i="41"/>
  <c r="K1964" i="41"/>
  <c r="L1964" i="41" s="1"/>
  <c r="M1963" i="41"/>
  <c r="K1963" i="41"/>
  <c r="L1963" i="41" s="1"/>
  <c r="M1962" i="41"/>
  <c r="K1962" i="41"/>
  <c r="L1962" i="41" s="1"/>
  <c r="M1961" i="41"/>
  <c r="K1961" i="41"/>
  <c r="L1961" i="41" s="1"/>
  <c r="M1960" i="41"/>
  <c r="K1960" i="41"/>
  <c r="L1960" i="41" s="1"/>
  <c r="M1959" i="41"/>
  <c r="K1959" i="41"/>
  <c r="L1959" i="41" s="1"/>
  <c r="M1958" i="41"/>
  <c r="K1958" i="41"/>
  <c r="L1958" i="41" s="1"/>
  <c r="M1957" i="41"/>
  <c r="K1957" i="41"/>
  <c r="L1957" i="41" s="1"/>
  <c r="M1956" i="41"/>
  <c r="K1956" i="41"/>
  <c r="L1956" i="41" s="1"/>
  <c r="M1955" i="41"/>
  <c r="K1955" i="41"/>
  <c r="L1955" i="41" s="1"/>
  <c r="M1954" i="41"/>
  <c r="K1954" i="41"/>
  <c r="L1954" i="41" s="1"/>
  <c r="M1953" i="41"/>
  <c r="K1953" i="41"/>
  <c r="L1953" i="41" s="1"/>
  <c r="M1952" i="41"/>
  <c r="K1952" i="41"/>
  <c r="L1952" i="41" s="1"/>
  <c r="M1951" i="41"/>
  <c r="K1951" i="41"/>
  <c r="L1951" i="41" s="1"/>
  <c r="M1950" i="41"/>
  <c r="K1950" i="41"/>
  <c r="L1950" i="41" s="1"/>
  <c r="M1949" i="41"/>
  <c r="K1949" i="41"/>
  <c r="L1949" i="41" s="1"/>
  <c r="M1948" i="41"/>
  <c r="K1948" i="41"/>
  <c r="L1948" i="41" s="1"/>
  <c r="M1947" i="41"/>
  <c r="K1947" i="41"/>
  <c r="L1947" i="41" s="1"/>
  <c r="M1946" i="41"/>
  <c r="K1946" i="41"/>
  <c r="L1946" i="41" s="1"/>
  <c r="M1945" i="41"/>
  <c r="K1945" i="41"/>
  <c r="L1945" i="41" s="1"/>
  <c r="M1944" i="41"/>
  <c r="K1944" i="41"/>
  <c r="L1944" i="41" s="1"/>
  <c r="M1943" i="41"/>
  <c r="K1943" i="41"/>
  <c r="L1943" i="41" s="1"/>
  <c r="M1942" i="41"/>
  <c r="K1942" i="41"/>
  <c r="L1942" i="41" s="1"/>
  <c r="M1941" i="41"/>
  <c r="K1941" i="41"/>
  <c r="L1941" i="41" s="1"/>
  <c r="M1940" i="41"/>
  <c r="K1940" i="41"/>
  <c r="L1940" i="41" s="1"/>
  <c r="M1939" i="41"/>
  <c r="K1939" i="41"/>
  <c r="L1939" i="41" s="1"/>
  <c r="M1938" i="41"/>
  <c r="K1938" i="41"/>
  <c r="L1938" i="41" s="1"/>
  <c r="M1937" i="41"/>
  <c r="K1937" i="41"/>
  <c r="L1937" i="41" s="1"/>
  <c r="M1936" i="41"/>
  <c r="K1936" i="41"/>
  <c r="L1936" i="41" s="1"/>
  <c r="M1935" i="41"/>
  <c r="K1935" i="41"/>
  <c r="L1935" i="41" s="1"/>
  <c r="M1934" i="41"/>
  <c r="K1934" i="41"/>
  <c r="L1934" i="41" s="1"/>
  <c r="M1933" i="41"/>
  <c r="K1933" i="41"/>
  <c r="L1933" i="41" s="1"/>
  <c r="M1932" i="41"/>
  <c r="K1932" i="41"/>
  <c r="L1932" i="41" s="1"/>
  <c r="M1931" i="41"/>
  <c r="K1931" i="41"/>
  <c r="L1931" i="41" s="1"/>
  <c r="M1930" i="41"/>
  <c r="K1930" i="41"/>
  <c r="L1930" i="41" s="1"/>
  <c r="M1929" i="41"/>
  <c r="K1929" i="41"/>
  <c r="L1929" i="41" s="1"/>
  <c r="M1928" i="41"/>
  <c r="K1928" i="41"/>
  <c r="L1928" i="41" s="1"/>
  <c r="M1927" i="41"/>
  <c r="K1927" i="41"/>
  <c r="L1927" i="41" s="1"/>
  <c r="M1926" i="41"/>
  <c r="K1926" i="41"/>
  <c r="L1926" i="41" s="1"/>
  <c r="M1925" i="41"/>
  <c r="K1925" i="41"/>
  <c r="L1925" i="41" s="1"/>
  <c r="M1924" i="41"/>
  <c r="K1924" i="41"/>
  <c r="L1924" i="41" s="1"/>
  <c r="M1923" i="41"/>
  <c r="K1923" i="41"/>
  <c r="L1923" i="41" s="1"/>
  <c r="M1922" i="41"/>
  <c r="K1922" i="41"/>
  <c r="L1922" i="41" s="1"/>
  <c r="M1921" i="41"/>
  <c r="K1921" i="41"/>
  <c r="L1921" i="41" s="1"/>
  <c r="M1920" i="41"/>
  <c r="K1920" i="41"/>
  <c r="L1920" i="41" s="1"/>
  <c r="M1919" i="41"/>
  <c r="K1919" i="41"/>
  <c r="L1919" i="41" s="1"/>
  <c r="M1918" i="41"/>
  <c r="K1918" i="41"/>
  <c r="L1918" i="41" s="1"/>
  <c r="M1917" i="41"/>
  <c r="K1917" i="41"/>
  <c r="L1917" i="41" s="1"/>
  <c r="M1916" i="41"/>
  <c r="K1916" i="41"/>
  <c r="L1916" i="41" s="1"/>
  <c r="M1915" i="41"/>
  <c r="K1915" i="41"/>
  <c r="L1915" i="41" s="1"/>
  <c r="M1914" i="41"/>
  <c r="K1914" i="41"/>
  <c r="L1914" i="41" s="1"/>
  <c r="M1913" i="41"/>
  <c r="K1913" i="41"/>
  <c r="L1913" i="41" s="1"/>
  <c r="M1912" i="41"/>
  <c r="K1912" i="41"/>
  <c r="L1912" i="41" s="1"/>
  <c r="M1911" i="41"/>
  <c r="K1911" i="41"/>
  <c r="L1911" i="41" s="1"/>
  <c r="M1910" i="41"/>
  <c r="K1910" i="41"/>
  <c r="L1910" i="41" s="1"/>
  <c r="M1909" i="41"/>
  <c r="K1909" i="41"/>
  <c r="L1909" i="41" s="1"/>
  <c r="M1908" i="41"/>
  <c r="K1908" i="41"/>
  <c r="L1908" i="41" s="1"/>
  <c r="M1907" i="41"/>
  <c r="K1907" i="41"/>
  <c r="L1907" i="41" s="1"/>
  <c r="M1906" i="41"/>
  <c r="K1906" i="41"/>
  <c r="L1906" i="41" s="1"/>
  <c r="M1905" i="41"/>
  <c r="K1905" i="41"/>
  <c r="L1905" i="41" s="1"/>
  <c r="M1904" i="41"/>
  <c r="K1904" i="41"/>
  <c r="L1904" i="41" s="1"/>
  <c r="M1903" i="41"/>
  <c r="K1903" i="41"/>
  <c r="L1903" i="41" s="1"/>
  <c r="M1902" i="41"/>
  <c r="K1902" i="41"/>
  <c r="L1902" i="41" s="1"/>
  <c r="M1901" i="41"/>
  <c r="K1901" i="41"/>
  <c r="L1901" i="41" s="1"/>
  <c r="M1900" i="41"/>
  <c r="K1900" i="41"/>
  <c r="L1900" i="41" s="1"/>
  <c r="M1899" i="41"/>
  <c r="K1899" i="41"/>
  <c r="L1899" i="41" s="1"/>
  <c r="M1898" i="41"/>
  <c r="K1898" i="41"/>
  <c r="L1898" i="41" s="1"/>
  <c r="M1897" i="41"/>
  <c r="K1897" i="41"/>
  <c r="L1897" i="41" s="1"/>
  <c r="M1896" i="41"/>
  <c r="K1896" i="41"/>
  <c r="L1896" i="41" s="1"/>
  <c r="M1895" i="41"/>
  <c r="K1895" i="41"/>
  <c r="L1895" i="41" s="1"/>
  <c r="M1894" i="41"/>
  <c r="K1894" i="41"/>
  <c r="L1894" i="41" s="1"/>
  <c r="M1893" i="41"/>
  <c r="K1893" i="41"/>
  <c r="L1893" i="41" s="1"/>
  <c r="M1892" i="41"/>
  <c r="K1892" i="41"/>
  <c r="L1892" i="41" s="1"/>
  <c r="M1891" i="41"/>
  <c r="K1891" i="41"/>
  <c r="L1891" i="41" s="1"/>
  <c r="M1890" i="41"/>
  <c r="K1890" i="41"/>
  <c r="L1890" i="41" s="1"/>
  <c r="M1889" i="41"/>
  <c r="K1889" i="41"/>
  <c r="L1889" i="41" s="1"/>
  <c r="M1888" i="41"/>
  <c r="K1888" i="41"/>
  <c r="L1888" i="41" s="1"/>
  <c r="M1887" i="41"/>
  <c r="K1887" i="41"/>
  <c r="L1887" i="41" s="1"/>
  <c r="M1886" i="41"/>
  <c r="K1886" i="41"/>
  <c r="L1886" i="41" s="1"/>
  <c r="M1885" i="41"/>
  <c r="K1885" i="41"/>
  <c r="L1885" i="41" s="1"/>
  <c r="M1884" i="41"/>
  <c r="K1884" i="41"/>
  <c r="L1884" i="41" s="1"/>
  <c r="M1883" i="41"/>
  <c r="K1883" i="41"/>
  <c r="L1883" i="41" s="1"/>
  <c r="M1882" i="41"/>
  <c r="K1882" i="41"/>
  <c r="L1882" i="41" s="1"/>
  <c r="M1881" i="41"/>
  <c r="K1881" i="41"/>
  <c r="L1881" i="41" s="1"/>
  <c r="M1880" i="41"/>
  <c r="K1880" i="41"/>
  <c r="L1880" i="41" s="1"/>
  <c r="M1879" i="41"/>
  <c r="K1879" i="41"/>
  <c r="L1879" i="41" s="1"/>
  <c r="M1878" i="41"/>
  <c r="K1878" i="41"/>
  <c r="L1878" i="41" s="1"/>
  <c r="K2692" i="39"/>
  <c r="L2692" i="39" s="1"/>
  <c r="M380" i="40"/>
  <c r="M379" i="40"/>
  <c r="H1877" i="41"/>
  <c r="M1877" i="41" l="1"/>
  <c r="K1877" i="41"/>
  <c r="L1877" i="41" s="1"/>
  <c r="K380" i="40"/>
  <c r="L380" i="40" s="1"/>
  <c r="K379" i="40"/>
  <c r="L379" i="40" s="1"/>
  <c r="H1876" i="41"/>
  <c r="M1876" i="41" s="1"/>
  <c r="H1875" i="41"/>
  <c r="M1875" i="41" s="1"/>
  <c r="H1874" i="41"/>
  <c r="K1874" i="41" s="1"/>
  <c r="L1874" i="41" s="1"/>
  <c r="K1876" i="41"/>
  <c r="L1876" i="41" s="1"/>
  <c r="M378" i="40"/>
  <c r="H1873" i="41"/>
  <c r="M1873" i="41" s="1"/>
  <c r="H1872" i="41"/>
  <c r="K1872" i="41" s="1"/>
  <c r="L1872" i="41" s="1"/>
  <c r="H1871" i="41"/>
  <c r="M1871" i="41" s="1"/>
  <c r="H1870" i="41"/>
  <c r="K1870" i="41" s="1"/>
  <c r="L1870" i="41" s="1"/>
  <c r="H1869" i="41"/>
  <c r="M1869" i="41" s="1"/>
  <c r="H1868" i="41"/>
  <c r="M1868" i="41" s="1"/>
  <c r="M1865" i="41"/>
  <c r="K1865" i="41"/>
  <c r="L1865" i="41" s="1"/>
  <c r="M1864" i="41"/>
  <c r="J1864" i="41"/>
  <c r="K1864" i="41" s="1"/>
  <c r="L1864" i="41" s="1"/>
  <c r="M1863" i="41"/>
  <c r="K1863" i="41"/>
  <c r="L1863" i="41" s="1"/>
  <c r="M1862" i="41"/>
  <c r="K1862" i="41"/>
  <c r="L1862" i="41" s="1"/>
  <c r="M1861" i="41"/>
  <c r="K1861" i="41"/>
  <c r="L1861" i="41" s="1"/>
  <c r="M1860" i="41"/>
  <c r="K1860" i="41"/>
  <c r="L1860" i="41" s="1"/>
  <c r="M1859" i="41"/>
  <c r="K1859" i="41"/>
  <c r="L1859" i="41" s="1"/>
  <c r="M1858" i="41"/>
  <c r="K1858" i="41"/>
  <c r="L1858" i="41" s="1"/>
  <c r="M1857" i="41"/>
  <c r="K1857" i="41"/>
  <c r="L1857" i="41" s="1"/>
  <c r="M1856" i="41"/>
  <c r="K1856" i="41"/>
  <c r="L1856" i="41" s="1"/>
  <c r="M1855" i="41"/>
  <c r="K1855" i="41"/>
  <c r="L1855" i="41" s="1"/>
  <c r="M1854" i="41"/>
  <c r="K1854" i="41"/>
  <c r="L1854" i="41" s="1"/>
  <c r="M1867" i="41"/>
  <c r="K1867" i="41"/>
  <c r="L1867" i="41" s="1"/>
  <c r="J2691" i="39"/>
  <c r="K2691" i="39" s="1"/>
  <c r="L2691" i="39" s="1"/>
  <c r="M377" i="40"/>
  <c r="K377" i="40"/>
  <c r="L377" i="40" s="1"/>
  <c r="M376" i="40"/>
  <c r="K376" i="40"/>
  <c r="L376" i="40" s="1"/>
  <c r="M375" i="40"/>
  <c r="K375" i="40"/>
  <c r="L375" i="40" s="1"/>
  <c r="J374" i="40"/>
  <c r="K374" i="40" s="1"/>
  <c r="L374" i="40" s="1"/>
  <c r="H374" i="40"/>
  <c r="M374" i="40" s="1"/>
  <c r="H373" i="40"/>
  <c r="M373" i="40" s="1"/>
  <c r="H372" i="40"/>
  <c r="M372" i="40" s="1"/>
  <c r="H371" i="40"/>
  <c r="M371" i="40" s="1"/>
  <c r="H370" i="40"/>
  <c r="K370" i="40" s="1"/>
  <c r="L370" i="40" s="1"/>
  <c r="M1866" i="41"/>
  <c r="M368" i="40"/>
  <c r="M369" i="40"/>
  <c r="K369" i="40"/>
  <c r="L369" i="40" s="1"/>
  <c r="K368" i="40"/>
  <c r="L368" i="40" s="1"/>
  <c r="M367" i="40"/>
  <c r="K367" i="40"/>
  <c r="L367" i="40" s="1"/>
  <c r="M366" i="40"/>
  <c r="K366" i="40"/>
  <c r="L366" i="40" s="1"/>
  <c r="K1869" i="41" l="1"/>
  <c r="L1869" i="41" s="1"/>
  <c r="M1874" i="41"/>
  <c r="K1875" i="41"/>
  <c r="L1875" i="41" s="1"/>
  <c r="K1868" i="41"/>
  <c r="L1868" i="41" s="1"/>
  <c r="M370" i="40"/>
  <c r="M386" i="40" s="1"/>
  <c r="M1870" i="41"/>
  <c r="M1872" i="41"/>
  <c r="K1873" i="41"/>
  <c r="L1873" i="41" s="1"/>
  <c r="K378" i="40"/>
  <c r="L378" i="40" s="1"/>
  <c r="K372" i="40"/>
  <c r="L372" i="40" s="1"/>
  <c r="K1871" i="41"/>
  <c r="L1871" i="41" s="1"/>
  <c r="K373" i="40"/>
  <c r="L373" i="40" s="1"/>
  <c r="K371" i="40"/>
  <c r="L371" i="40" s="1"/>
  <c r="K1866" i="41"/>
  <c r="L1866" i="41" s="1"/>
  <c r="K2690" i="39"/>
  <c r="L2690" i="39" s="1"/>
  <c r="K2689" i="39"/>
  <c r="L2689" i="39" s="1"/>
  <c r="K2688" i="39"/>
  <c r="L2688" i="39" s="1"/>
  <c r="K2687" i="39"/>
  <c r="L2687" i="39" s="1"/>
  <c r="K2686" i="39"/>
  <c r="L2686" i="39" s="1"/>
  <c r="M2081" i="41" l="1"/>
  <c r="L6" i="39" l="1"/>
  <c r="L7" i="39"/>
  <c r="L5" i="39"/>
  <c r="L4" i="39"/>
  <c r="L8" i="39"/>
  <c r="L3" i="39" l="1"/>
  <c r="M364" i="40" l="1"/>
  <c r="J27" i="42"/>
  <c r="K27" i="42"/>
  <c r="D26" i="42"/>
  <c r="F26" i="42"/>
  <c r="G26" i="42"/>
  <c r="H26" i="42"/>
  <c r="I26" i="42"/>
  <c r="J26" i="42"/>
  <c r="K26" i="42"/>
  <c r="L26" i="42"/>
  <c r="M26" i="42"/>
  <c r="N26" i="42"/>
  <c r="O26" i="42"/>
  <c r="P26" i="42"/>
  <c r="Q26" i="42"/>
  <c r="J21" i="42"/>
  <c r="G20" i="42"/>
  <c r="H20" i="42"/>
  <c r="I20" i="42"/>
  <c r="J20" i="42"/>
  <c r="K20" i="42"/>
  <c r="L20" i="42"/>
  <c r="M20" i="42"/>
  <c r="N20" i="42"/>
  <c r="O20" i="42"/>
  <c r="P20" i="42"/>
  <c r="Q20" i="42"/>
  <c r="F20" i="42"/>
  <c r="D20" i="42"/>
  <c r="R20" i="42" l="1"/>
  <c r="E26" i="42"/>
  <c r="R26" i="42"/>
  <c r="E20" i="42"/>
  <c r="M363" i="40" l="1"/>
  <c r="M362" i="40" l="1"/>
  <c r="K362" i="40"/>
  <c r="L362" i="40" s="1"/>
  <c r="H361" i="40"/>
  <c r="M361" i="40" s="1"/>
  <c r="K361" i="40" l="1"/>
  <c r="L361" i="40" s="1"/>
  <c r="M1852" i="41"/>
  <c r="K1852" i="41"/>
  <c r="L1852" i="41" s="1"/>
  <c r="M1851" i="41"/>
  <c r="K1851" i="41"/>
  <c r="L1851" i="41" s="1"/>
  <c r="M1850" i="41"/>
  <c r="K1850" i="41"/>
  <c r="L1850" i="41" s="1"/>
  <c r="M1849" i="41"/>
  <c r="K1849" i="41"/>
  <c r="L1849" i="41" s="1"/>
  <c r="M1848" i="41"/>
  <c r="K1848" i="41"/>
  <c r="L1848" i="41" s="1"/>
  <c r="M1847" i="41"/>
  <c r="K1847" i="41"/>
  <c r="L1847" i="41" s="1"/>
  <c r="M1846" i="41"/>
  <c r="K1846" i="41"/>
  <c r="L1846" i="41" s="1"/>
  <c r="M1845" i="41"/>
  <c r="K1845" i="41"/>
  <c r="L1845" i="41" s="1"/>
  <c r="M1844" i="41"/>
  <c r="K1844" i="41"/>
  <c r="L1844" i="41" s="1"/>
  <c r="M1843" i="41"/>
  <c r="K1843" i="41"/>
  <c r="L1843" i="41" s="1"/>
  <c r="M1842" i="41"/>
  <c r="K1842" i="41"/>
  <c r="L1842" i="41" s="1"/>
  <c r="M1841" i="41"/>
  <c r="K1841" i="41"/>
  <c r="L1841" i="41" s="1"/>
  <c r="M1840" i="41"/>
  <c r="K1840" i="41"/>
  <c r="L1840" i="41" s="1"/>
  <c r="M1839" i="41"/>
  <c r="K1839" i="41"/>
  <c r="L1839" i="41" s="1"/>
  <c r="M1838" i="41"/>
  <c r="K1838" i="41"/>
  <c r="L1838" i="41" s="1"/>
  <c r="M1837" i="41"/>
  <c r="K1837" i="41"/>
  <c r="L1837" i="41" s="1"/>
  <c r="M1836" i="41"/>
  <c r="K1836" i="41"/>
  <c r="L1836" i="41" s="1"/>
  <c r="M1835" i="41"/>
  <c r="K1835" i="41"/>
  <c r="L1835" i="41" s="1"/>
  <c r="M1834" i="41"/>
  <c r="K1834" i="41"/>
  <c r="L1834" i="41" s="1"/>
  <c r="M1833" i="41"/>
  <c r="K1833" i="41"/>
  <c r="L1833" i="41" s="1"/>
  <c r="M1832" i="41"/>
  <c r="K1832" i="41"/>
  <c r="L1832" i="41" s="1"/>
  <c r="M1831" i="41"/>
  <c r="K1831" i="41"/>
  <c r="L1831" i="41" s="1"/>
  <c r="M1830" i="41"/>
  <c r="K1830" i="41"/>
  <c r="L1830" i="41" s="1"/>
  <c r="M1829" i="41"/>
  <c r="K1829" i="41"/>
  <c r="L1829" i="41" s="1"/>
  <c r="M1828" i="41"/>
  <c r="K1828" i="41"/>
  <c r="L1828" i="41" s="1"/>
  <c r="M1827" i="41"/>
  <c r="K1827" i="41"/>
  <c r="L1827" i="41" s="1"/>
  <c r="M1826" i="41"/>
  <c r="K1826" i="41"/>
  <c r="L1826" i="41" s="1"/>
  <c r="M1825" i="41"/>
  <c r="K1825" i="41"/>
  <c r="L1825" i="41" s="1"/>
  <c r="M1824" i="41"/>
  <c r="K1824" i="41"/>
  <c r="L1824" i="41" s="1"/>
  <c r="M1823" i="41"/>
  <c r="K1823" i="41"/>
  <c r="L1823" i="41" s="1"/>
  <c r="M1822" i="41"/>
  <c r="K1822" i="41"/>
  <c r="L1822" i="41" s="1"/>
  <c r="M1821" i="41"/>
  <c r="K1821" i="41"/>
  <c r="L1821" i="41" s="1"/>
  <c r="M1820" i="41"/>
  <c r="K1820" i="41"/>
  <c r="L1820" i="41" s="1"/>
  <c r="M1819" i="41"/>
  <c r="K1819" i="41"/>
  <c r="L1819" i="41" s="1"/>
  <c r="M1818" i="41"/>
  <c r="K1818" i="41"/>
  <c r="L1818" i="41" s="1"/>
  <c r="M1817" i="41"/>
  <c r="K1817" i="41"/>
  <c r="L1817" i="41" s="1"/>
  <c r="M1816" i="41"/>
  <c r="K1816" i="41"/>
  <c r="L1816" i="41" s="1"/>
  <c r="M1815" i="41"/>
  <c r="K1815" i="41"/>
  <c r="L1815" i="41" s="1"/>
  <c r="M1814" i="41"/>
  <c r="K1814" i="41"/>
  <c r="L1814" i="41" s="1"/>
  <c r="M1813" i="41"/>
  <c r="K1813" i="41"/>
  <c r="L1813" i="41" s="1"/>
  <c r="M1812" i="41"/>
  <c r="K1812" i="41"/>
  <c r="L1812" i="41" s="1"/>
  <c r="M1811" i="41"/>
  <c r="K1811" i="41"/>
  <c r="L1811" i="41" s="1"/>
  <c r="M1810" i="41"/>
  <c r="K1810" i="41"/>
  <c r="L1810" i="41" s="1"/>
  <c r="M1809" i="41"/>
  <c r="K1809" i="41"/>
  <c r="L1809" i="41" s="1"/>
  <c r="M1808" i="41"/>
  <c r="K1808" i="41"/>
  <c r="L1808" i="41" s="1"/>
  <c r="M1807" i="41"/>
  <c r="K1807" i="41"/>
  <c r="L1807" i="41" s="1"/>
  <c r="M1806" i="41"/>
  <c r="K1806" i="41"/>
  <c r="L1806" i="41" s="1"/>
  <c r="M1805" i="41"/>
  <c r="K1805" i="41"/>
  <c r="L1805" i="41" s="1"/>
  <c r="M1804" i="41"/>
  <c r="K1804" i="41"/>
  <c r="L1804" i="41" s="1"/>
  <c r="M1803" i="41"/>
  <c r="K1803" i="41"/>
  <c r="L1803" i="41" s="1"/>
  <c r="M1802" i="41"/>
  <c r="K1802" i="41"/>
  <c r="L1802" i="41" s="1"/>
  <c r="M1801" i="41"/>
  <c r="K1801" i="41"/>
  <c r="L1801" i="41" s="1"/>
  <c r="M1800" i="41"/>
  <c r="K1800" i="41"/>
  <c r="L1800" i="41" s="1"/>
  <c r="M1799" i="41"/>
  <c r="K1799" i="41"/>
  <c r="L1799" i="41" s="1"/>
  <c r="M1798" i="41"/>
  <c r="K1798" i="41"/>
  <c r="L1798" i="41" s="1"/>
  <c r="M1797" i="41"/>
  <c r="K1797" i="41"/>
  <c r="L1797" i="41" s="1"/>
  <c r="M1796" i="41"/>
  <c r="K1796" i="41"/>
  <c r="L1796" i="41" s="1"/>
  <c r="M1795" i="41"/>
  <c r="K1795" i="41"/>
  <c r="L1795" i="41" s="1"/>
  <c r="M1794" i="41"/>
  <c r="K1794" i="41"/>
  <c r="L1794" i="41" s="1"/>
  <c r="M1793" i="41"/>
  <c r="K1793" i="41"/>
  <c r="L1793" i="41" s="1"/>
  <c r="M1792" i="41"/>
  <c r="K1792" i="41"/>
  <c r="L1792" i="41" s="1"/>
  <c r="M1791" i="41"/>
  <c r="K1791" i="41"/>
  <c r="L1791" i="41" s="1"/>
  <c r="M1790" i="41"/>
  <c r="K1790" i="41"/>
  <c r="L1790" i="41" s="1"/>
  <c r="M1789" i="41"/>
  <c r="K1789" i="41"/>
  <c r="L1789" i="41" s="1"/>
  <c r="M1788" i="41"/>
  <c r="K1788" i="41"/>
  <c r="L1788" i="41" s="1"/>
  <c r="M1787" i="41"/>
  <c r="K1787" i="41"/>
  <c r="L1787" i="41" s="1"/>
  <c r="M1786" i="41"/>
  <c r="K1786" i="41"/>
  <c r="L1786" i="41" s="1"/>
  <c r="M1785" i="41"/>
  <c r="K1785" i="41"/>
  <c r="L1785" i="41" s="1"/>
  <c r="M1784" i="41"/>
  <c r="K1784" i="41"/>
  <c r="L1784" i="41" s="1"/>
  <c r="M1783" i="41"/>
  <c r="K1783" i="41"/>
  <c r="L1783" i="41" s="1"/>
  <c r="M1782" i="41"/>
  <c r="K1782" i="41"/>
  <c r="L1782" i="41" s="1"/>
  <c r="M1781" i="41"/>
  <c r="K1781" i="41"/>
  <c r="L1781" i="41" s="1"/>
  <c r="M1780" i="41"/>
  <c r="K1780" i="41"/>
  <c r="L1780" i="41" s="1"/>
  <c r="M1779" i="41"/>
  <c r="K1779" i="41"/>
  <c r="L1779" i="41" s="1"/>
  <c r="M1778" i="41"/>
  <c r="K1778" i="41"/>
  <c r="L1778" i="41" s="1"/>
  <c r="M1777" i="41"/>
  <c r="K1777" i="41"/>
  <c r="L1777" i="41" s="1"/>
  <c r="M1776" i="41"/>
  <c r="K1776" i="41"/>
  <c r="L1776" i="41" s="1"/>
  <c r="M1775" i="41"/>
  <c r="K1775" i="41"/>
  <c r="L1775" i="41" s="1"/>
  <c r="M1774" i="41"/>
  <c r="K1774" i="41"/>
  <c r="L1774" i="41" s="1"/>
  <c r="M1773" i="41"/>
  <c r="K1773" i="41"/>
  <c r="L1773" i="41" s="1"/>
  <c r="M1772" i="41"/>
  <c r="K1772" i="41"/>
  <c r="L1772" i="41" s="1"/>
  <c r="M1771" i="41"/>
  <c r="K1771" i="41"/>
  <c r="L1771" i="41" s="1"/>
  <c r="M1770" i="41"/>
  <c r="K1770" i="41"/>
  <c r="L1770" i="41" s="1"/>
  <c r="M1769" i="41"/>
  <c r="K1769" i="41"/>
  <c r="L1769" i="41" s="1"/>
  <c r="M1768" i="41"/>
  <c r="K1768" i="41"/>
  <c r="L1768" i="41" s="1"/>
  <c r="M1767" i="41"/>
  <c r="K1767" i="41"/>
  <c r="L1767" i="41" s="1"/>
  <c r="M1766" i="41"/>
  <c r="K1766" i="41"/>
  <c r="L1766" i="41" s="1"/>
  <c r="M1765" i="41"/>
  <c r="K1765" i="41"/>
  <c r="L1765" i="41" s="1"/>
  <c r="M1764" i="41"/>
  <c r="K1764" i="41"/>
  <c r="L1764" i="41" s="1"/>
  <c r="M1763" i="41"/>
  <c r="K1763" i="41"/>
  <c r="L1763" i="41" s="1"/>
  <c r="M1762" i="41"/>
  <c r="K1762" i="41"/>
  <c r="L1762" i="41" s="1"/>
  <c r="M1761" i="41"/>
  <c r="K1761" i="41"/>
  <c r="L1761" i="41" s="1"/>
  <c r="M1760" i="41"/>
  <c r="K1760" i="41"/>
  <c r="L1760" i="41" s="1"/>
  <c r="M1759" i="41"/>
  <c r="K1759" i="41"/>
  <c r="L1759" i="41" s="1"/>
  <c r="M1758" i="41"/>
  <c r="K1758" i="41"/>
  <c r="L1758" i="41" s="1"/>
  <c r="M1757" i="41"/>
  <c r="K1757" i="41"/>
  <c r="L1757" i="41" s="1"/>
  <c r="M1756" i="41"/>
  <c r="K1756" i="41"/>
  <c r="L1756" i="41" s="1"/>
  <c r="M1755" i="41"/>
  <c r="K1755" i="41"/>
  <c r="L1755" i="41" s="1"/>
  <c r="M1754" i="41"/>
  <c r="K1754" i="41"/>
  <c r="L1754" i="41" s="1"/>
  <c r="M1753" i="41"/>
  <c r="K1753" i="41"/>
  <c r="L1753" i="41" s="1"/>
  <c r="M1752" i="41"/>
  <c r="K1752" i="41"/>
  <c r="L1752" i="41" s="1"/>
  <c r="M1751" i="41"/>
  <c r="K1751" i="41"/>
  <c r="L1751" i="41" s="1"/>
  <c r="M1750" i="41"/>
  <c r="K1750" i="41"/>
  <c r="L1750" i="41" s="1"/>
  <c r="M1749" i="41"/>
  <c r="K1749" i="41"/>
  <c r="L1749" i="41" s="1"/>
  <c r="M1748" i="41"/>
  <c r="K1748" i="41"/>
  <c r="L1748" i="41" s="1"/>
  <c r="M1747" i="41"/>
  <c r="K1747" i="41"/>
  <c r="L1747" i="41" s="1"/>
  <c r="M1746" i="41"/>
  <c r="K1746" i="41"/>
  <c r="L1746" i="41" s="1"/>
  <c r="M1745" i="41"/>
  <c r="K1745" i="41"/>
  <c r="L1745" i="41" s="1"/>
  <c r="M1744" i="41"/>
  <c r="K1744" i="41"/>
  <c r="L1744" i="41" s="1"/>
  <c r="M1743" i="41"/>
  <c r="K1743" i="41"/>
  <c r="L1743" i="41" s="1"/>
  <c r="M1742" i="41"/>
  <c r="K1742" i="41"/>
  <c r="L1742" i="41" s="1"/>
  <c r="M1741" i="41"/>
  <c r="K1741" i="41"/>
  <c r="L1741" i="41" s="1"/>
  <c r="M1740" i="41"/>
  <c r="K1740" i="41"/>
  <c r="L1740" i="41" s="1"/>
  <c r="M1739" i="41"/>
  <c r="K1739" i="41"/>
  <c r="L1739" i="41" s="1"/>
  <c r="M1738" i="41"/>
  <c r="K1738" i="41"/>
  <c r="L1738" i="41" s="1"/>
  <c r="M1737" i="41"/>
  <c r="K1737" i="41"/>
  <c r="L1737" i="41" s="1"/>
  <c r="M1736" i="41"/>
  <c r="K1736" i="41"/>
  <c r="L1736" i="41" s="1"/>
  <c r="M1735" i="41"/>
  <c r="K1735" i="41"/>
  <c r="L1735" i="41" s="1"/>
  <c r="M1734" i="41"/>
  <c r="K1734" i="41"/>
  <c r="L1734" i="41" s="1"/>
  <c r="M1733" i="41"/>
  <c r="K1733" i="41"/>
  <c r="L1733" i="41" s="1"/>
  <c r="M1732" i="41"/>
  <c r="K1732" i="41"/>
  <c r="L1732" i="41" s="1"/>
  <c r="M1731" i="41"/>
  <c r="K1731" i="41"/>
  <c r="L1731" i="41" s="1"/>
  <c r="M1730" i="41"/>
  <c r="K1730" i="41"/>
  <c r="L1730" i="41" s="1"/>
  <c r="M1729" i="41"/>
  <c r="K1729" i="41"/>
  <c r="L1729" i="41" s="1"/>
  <c r="M1728" i="41"/>
  <c r="K1728" i="41"/>
  <c r="L1728" i="41" s="1"/>
  <c r="M1727" i="41"/>
  <c r="K1727" i="41"/>
  <c r="L1727" i="41" s="1"/>
  <c r="M1726" i="41"/>
  <c r="K1726" i="41"/>
  <c r="L1726" i="41" s="1"/>
  <c r="M1725" i="41"/>
  <c r="K1725" i="41"/>
  <c r="L1725" i="41" s="1"/>
  <c r="M1724" i="41"/>
  <c r="K1724" i="41"/>
  <c r="L1724" i="41" s="1"/>
  <c r="M1723" i="41"/>
  <c r="K1723" i="41"/>
  <c r="L1723" i="41" s="1"/>
  <c r="M1722" i="41"/>
  <c r="K1722" i="41"/>
  <c r="L1722" i="41" s="1"/>
  <c r="M1721" i="41"/>
  <c r="K1721" i="41"/>
  <c r="L1721" i="41" s="1"/>
  <c r="M1720" i="41"/>
  <c r="K1720" i="41"/>
  <c r="L1720" i="41" s="1"/>
  <c r="M1719" i="41"/>
  <c r="K1719" i="41"/>
  <c r="L1719" i="41" s="1"/>
  <c r="M1718" i="41"/>
  <c r="K1718" i="41"/>
  <c r="L1718" i="41" s="1"/>
  <c r="M1717" i="41"/>
  <c r="K1717" i="41"/>
  <c r="L1717" i="41" s="1"/>
  <c r="M1716" i="41"/>
  <c r="K1716" i="41"/>
  <c r="L1716" i="41" s="1"/>
  <c r="M1715" i="41"/>
  <c r="K1715" i="41"/>
  <c r="L1715" i="41" s="1"/>
  <c r="M1714" i="41"/>
  <c r="K1714" i="41"/>
  <c r="L1714" i="41" s="1"/>
  <c r="M1713" i="41"/>
  <c r="K1713" i="41"/>
  <c r="L1713" i="41" s="1"/>
  <c r="M1712" i="41"/>
  <c r="K1712" i="41"/>
  <c r="L1712" i="41" s="1"/>
  <c r="M1711" i="41"/>
  <c r="K1711" i="41"/>
  <c r="L1711" i="41" s="1"/>
  <c r="M1710" i="41"/>
  <c r="K1710" i="41"/>
  <c r="L1710" i="41" s="1"/>
  <c r="M1709" i="41"/>
  <c r="K1709" i="41"/>
  <c r="L1709" i="41" s="1"/>
  <c r="M1708" i="41"/>
  <c r="K1708" i="41"/>
  <c r="L1708" i="41" s="1"/>
  <c r="M1707" i="41"/>
  <c r="K1707" i="41"/>
  <c r="L1707" i="41" s="1"/>
  <c r="M1706" i="41"/>
  <c r="K1706" i="41"/>
  <c r="L1706" i="41" s="1"/>
  <c r="M1705" i="41"/>
  <c r="K1705" i="41"/>
  <c r="L1705" i="41" s="1"/>
  <c r="M1704" i="41"/>
  <c r="K1704" i="41"/>
  <c r="L1704" i="41" s="1"/>
  <c r="M1703" i="41"/>
  <c r="K1703" i="41"/>
  <c r="L1703" i="41" s="1"/>
  <c r="M1702" i="41"/>
  <c r="K1702" i="41"/>
  <c r="L1702" i="41" s="1"/>
  <c r="M1701" i="41"/>
  <c r="K1701" i="41"/>
  <c r="L1701" i="41" s="1"/>
  <c r="M1700" i="41"/>
  <c r="K1700" i="41"/>
  <c r="L1700" i="41" s="1"/>
  <c r="M1699" i="41"/>
  <c r="K1699" i="41"/>
  <c r="L1699" i="41" s="1"/>
  <c r="M1698" i="41"/>
  <c r="K1698" i="41"/>
  <c r="L1698" i="41" s="1"/>
  <c r="M1697" i="41"/>
  <c r="K1697" i="41"/>
  <c r="L1697" i="41" s="1"/>
  <c r="M1696" i="41"/>
  <c r="K1696" i="41"/>
  <c r="L1696" i="41" s="1"/>
  <c r="M1695" i="41"/>
  <c r="K1695" i="41"/>
  <c r="L1695" i="41" s="1"/>
  <c r="M1694" i="41"/>
  <c r="K1694" i="41"/>
  <c r="L1694" i="41" s="1"/>
  <c r="M1693" i="41"/>
  <c r="K1693" i="41"/>
  <c r="L1693" i="41" s="1"/>
  <c r="M1692" i="41"/>
  <c r="K1692" i="41"/>
  <c r="L1692" i="41" s="1"/>
  <c r="M1691" i="41"/>
  <c r="K1691" i="41"/>
  <c r="L1691" i="41" s="1"/>
  <c r="M1690" i="41"/>
  <c r="K1690" i="41"/>
  <c r="L1690" i="41" s="1"/>
  <c r="M1689" i="41"/>
  <c r="K1689" i="41"/>
  <c r="L1689" i="41" s="1"/>
  <c r="M1688" i="41"/>
  <c r="K1688" i="41"/>
  <c r="L1688" i="41" s="1"/>
  <c r="M1687" i="41"/>
  <c r="K1687" i="41"/>
  <c r="L1687" i="41" s="1"/>
  <c r="M1686" i="41"/>
  <c r="K1686" i="41"/>
  <c r="L1686" i="41" s="1"/>
  <c r="M1685" i="41"/>
  <c r="K1685" i="41"/>
  <c r="L1685" i="41" s="1"/>
  <c r="M1684" i="41"/>
  <c r="K1684" i="41"/>
  <c r="L1684" i="41" s="1"/>
  <c r="M1683" i="41"/>
  <c r="K1683" i="41"/>
  <c r="L1683" i="41" s="1"/>
  <c r="M1682" i="41"/>
  <c r="K1682" i="41"/>
  <c r="L1682" i="41" s="1"/>
  <c r="M1681" i="41"/>
  <c r="K1681" i="41"/>
  <c r="L1681" i="41" s="1"/>
  <c r="M1680" i="41"/>
  <c r="K1680" i="41"/>
  <c r="L1680" i="41" s="1"/>
  <c r="M1679" i="41"/>
  <c r="K1679" i="41"/>
  <c r="L1679" i="41" s="1"/>
  <c r="M1678" i="41"/>
  <c r="K1678" i="41"/>
  <c r="L1678" i="41" s="1"/>
  <c r="M1677" i="41"/>
  <c r="K1677" i="41"/>
  <c r="L1677" i="41" s="1"/>
  <c r="M1676" i="41"/>
  <c r="K1676" i="41"/>
  <c r="L1676" i="41" s="1"/>
  <c r="M1675" i="41"/>
  <c r="K1675" i="41"/>
  <c r="L1675" i="41" s="1"/>
  <c r="M1674" i="41"/>
  <c r="K1674" i="41"/>
  <c r="L1674" i="41" s="1"/>
  <c r="M1673" i="41"/>
  <c r="K1673" i="41"/>
  <c r="L1673" i="41" s="1"/>
  <c r="M1672" i="41"/>
  <c r="K1672" i="41"/>
  <c r="L1672" i="41" s="1"/>
  <c r="M1671" i="41"/>
  <c r="K1671" i="41"/>
  <c r="L1671" i="41" s="1"/>
  <c r="M1670" i="41"/>
  <c r="K1670" i="41"/>
  <c r="L1670" i="41" s="1"/>
  <c r="M1669" i="41"/>
  <c r="K1669" i="41"/>
  <c r="L1669" i="41" s="1"/>
  <c r="M1668" i="41"/>
  <c r="K1668" i="41"/>
  <c r="L1668" i="41" s="1"/>
  <c r="M1667" i="41"/>
  <c r="K1667" i="41"/>
  <c r="L1667" i="41" s="1"/>
  <c r="M1666" i="41"/>
  <c r="K1666" i="41"/>
  <c r="L1666" i="41" s="1"/>
  <c r="M1665" i="41"/>
  <c r="K1665" i="41"/>
  <c r="L1665" i="41" s="1"/>
  <c r="M1664" i="41"/>
  <c r="K1664" i="41"/>
  <c r="L1664" i="41" s="1"/>
  <c r="M1663" i="41"/>
  <c r="K1663" i="41"/>
  <c r="L1663" i="41" s="1"/>
  <c r="M1662" i="41"/>
  <c r="K1662" i="41"/>
  <c r="L1662" i="41" s="1"/>
  <c r="M1661" i="41"/>
  <c r="K1661" i="41"/>
  <c r="L1661" i="41" s="1"/>
  <c r="M1660" i="41"/>
  <c r="K1660" i="41"/>
  <c r="L1660" i="41" s="1"/>
  <c r="M1659" i="41"/>
  <c r="K1659" i="41"/>
  <c r="L1659" i="41" s="1"/>
  <c r="M1658" i="41"/>
  <c r="K1658" i="41"/>
  <c r="L1658" i="41" s="1"/>
  <c r="M1657" i="41"/>
  <c r="K1657" i="41"/>
  <c r="L1657" i="41" s="1"/>
  <c r="M1656" i="41"/>
  <c r="K1656" i="41"/>
  <c r="L1656" i="41" s="1"/>
  <c r="M1655" i="41"/>
  <c r="K1655" i="41"/>
  <c r="L1655" i="41" s="1"/>
  <c r="M1654" i="41"/>
  <c r="K1654" i="41"/>
  <c r="L1654" i="41" s="1"/>
  <c r="M1653" i="41"/>
  <c r="K1653" i="41"/>
  <c r="L1653" i="41" s="1"/>
  <c r="M1652" i="41"/>
  <c r="K1652" i="41"/>
  <c r="L1652" i="41" s="1"/>
  <c r="M1651" i="41"/>
  <c r="K1651" i="41"/>
  <c r="L1651" i="41" s="1"/>
  <c r="K8" i="42" l="1"/>
  <c r="K14" i="42"/>
  <c r="M21" i="42"/>
  <c r="K5" i="42"/>
  <c r="H27" i="42"/>
  <c r="M27" i="42"/>
  <c r="L27" i="42" l="1"/>
  <c r="O21" i="42"/>
  <c r="I21" i="42"/>
  <c r="Q21" i="42"/>
  <c r="H21" i="42"/>
  <c r="L21" i="42"/>
  <c r="D21" i="42"/>
  <c r="N21" i="42"/>
  <c r="F21" i="42"/>
  <c r="O27" i="42"/>
  <c r="G21" i="42"/>
  <c r="N7" i="42"/>
  <c r="N27" i="42"/>
  <c r="K21" i="42"/>
  <c r="P21" i="42"/>
  <c r="Q27" i="42"/>
  <c r="P27" i="42"/>
  <c r="G27" i="42"/>
  <c r="D27" i="42"/>
  <c r="F27" i="42"/>
  <c r="I27" i="42"/>
  <c r="M14" i="42"/>
  <c r="Q14" i="42"/>
  <c r="P14" i="42"/>
  <c r="N13" i="42"/>
  <c r="D14" i="42"/>
  <c r="O13" i="42"/>
  <c r="P13" i="42"/>
  <c r="I14" i="42"/>
  <c r="K13" i="42"/>
  <c r="K15" i="42" s="1"/>
  <c r="Q13" i="42"/>
  <c r="L14" i="42"/>
  <c r="N14" i="42"/>
  <c r="I13" i="42"/>
  <c r="L13" i="42"/>
  <c r="J13" i="42"/>
  <c r="D13" i="42"/>
  <c r="M13" i="42"/>
  <c r="O14" i="42"/>
  <c r="J14" i="42"/>
  <c r="M5" i="42"/>
  <c r="O7" i="42"/>
  <c r="M4" i="42"/>
  <c r="I6" i="42"/>
  <c r="L8" i="42"/>
  <c r="I8" i="42"/>
  <c r="O4" i="42"/>
  <c r="N5" i="42"/>
  <c r="Q8" i="42"/>
  <c r="P8" i="42"/>
  <c r="O6" i="42"/>
  <c r="M7" i="42"/>
  <c r="J4" i="42"/>
  <c r="P5" i="42"/>
  <c r="L6" i="42"/>
  <c r="J8" i="42"/>
  <c r="F5" i="27"/>
  <c r="P7" i="42"/>
  <c r="O5" i="42"/>
  <c r="J5" i="42"/>
  <c r="M6" i="42"/>
  <c r="N8" i="42"/>
  <c r="K6" i="42"/>
  <c r="L7" i="42"/>
  <c r="P6" i="42"/>
  <c r="Q4" i="42"/>
  <c r="O8" i="42"/>
  <c r="J7" i="42"/>
  <c r="N6" i="42"/>
  <c r="I5" i="42"/>
  <c r="J6" i="42"/>
  <c r="M8" i="42"/>
  <c r="K7" i="42"/>
  <c r="I7" i="42"/>
  <c r="L4" i="42"/>
  <c r="K4" i="42"/>
  <c r="K9" i="42" s="1"/>
  <c r="Q7" i="42"/>
  <c r="Q5" i="42"/>
  <c r="P4" i="42"/>
  <c r="Q6" i="42"/>
  <c r="L5" i="42"/>
  <c r="I4" i="42"/>
  <c r="N4" i="42"/>
  <c r="K2393" i="39"/>
  <c r="L2393" i="39" s="1"/>
  <c r="K2392" i="39"/>
  <c r="L2392" i="39" s="1"/>
  <c r="K2391" i="39"/>
  <c r="L2391" i="39" s="1"/>
  <c r="K2390" i="39"/>
  <c r="L2390" i="39" s="1"/>
  <c r="K2389" i="39"/>
  <c r="L2389" i="39" s="1"/>
  <c r="K2388" i="39"/>
  <c r="L2388" i="39" s="1"/>
  <c r="K2387" i="39"/>
  <c r="L2387" i="39" s="1"/>
  <c r="K2386" i="39"/>
  <c r="L2386" i="39" s="1"/>
  <c r="K2385" i="39"/>
  <c r="L2385" i="39" s="1"/>
  <c r="K2384" i="39"/>
  <c r="L2384" i="39" s="1"/>
  <c r="K2383" i="39"/>
  <c r="L2383" i="39" s="1"/>
  <c r="K2382" i="39"/>
  <c r="L2382" i="39" s="1"/>
  <c r="K2381" i="39"/>
  <c r="L2381" i="39" s="1"/>
  <c r="K2380" i="39"/>
  <c r="L2380" i="39" s="1"/>
  <c r="K2379" i="39"/>
  <c r="L2379" i="39" s="1"/>
  <c r="K2378" i="39"/>
  <c r="L2378" i="39" s="1"/>
  <c r="K2377" i="39"/>
  <c r="L2377" i="39" s="1"/>
  <c r="K2376" i="39"/>
  <c r="L2376" i="39" s="1"/>
  <c r="K2375" i="39"/>
  <c r="L2375" i="39" s="1"/>
  <c r="K2374" i="39"/>
  <c r="L2374" i="39" s="1"/>
  <c r="K2373" i="39"/>
  <c r="L2373" i="39" s="1"/>
  <c r="G10" i="42" l="1"/>
  <c r="I9" i="42"/>
  <c r="I10" i="42" s="1"/>
  <c r="M9" i="42"/>
  <c r="M10" i="42" s="1"/>
  <c r="P9" i="42"/>
  <c r="P10" i="42" s="1"/>
  <c r="H10" i="42"/>
  <c r="N9" i="42"/>
  <c r="N10" i="42" s="1"/>
  <c r="J9" i="42"/>
  <c r="J10" i="42" s="1"/>
  <c r="O9" i="42"/>
  <c r="O10" i="42" s="1"/>
  <c r="Q9" i="42"/>
  <c r="Q10" i="42" s="1"/>
  <c r="L9" i="42"/>
  <c r="L10" i="42" s="1"/>
  <c r="R21" i="42"/>
  <c r="E21" i="42"/>
  <c r="R27" i="42"/>
  <c r="E27" i="42"/>
  <c r="M15" i="42"/>
  <c r="R14" i="42"/>
  <c r="R13" i="42"/>
  <c r="E13" i="42"/>
  <c r="Q15" i="42"/>
  <c r="P15" i="42"/>
  <c r="H15" i="42"/>
  <c r="D15" i="42"/>
  <c r="G15" i="42"/>
  <c r="I15" i="42"/>
  <c r="L15" i="42"/>
  <c r="J15" i="42"/>
  <c r="O15" i="42"/>
  <c r="N15" i="42"/>
  <c r="K10" i="42"/>
  <c r="K2372" i="39"/>
  <c r="L2372" i="39" s="1"/>
  <c r="K2371" i="39"/>
  <c r="L2371" i="39" s="1"/>
  <c r="K2370" i="39"/>
  <c r="L2370" i="39" s="1"/>
  <c r="K2369" i="39"/>
  <c r="L2369" i="39" s="1"/>
  <c r="K2368" i="39"/>
  <c r="L2368" i="39" s="1"/>
  <c r="K2367" i="39"/>
  <c r="L2367" i="39" s="1"/>
  <c r="K2366" i="39"/>
  <c r="L2366" i="39" s="1"/>
  <c r="K2365" i="39"/>
  <c r="L2365" i="39" s="1"/>
  <c r="K2364" i="39"/>
  <c r="L2364" i="39" s="1"/>
  <c r="K2363" i="39"/>
  <c r="L2363" i="39" s="1"/>
  <c r="K2362" i="39"/>
  <c r="L2362" i="39" s="1"/>
  <c r="K2361" i="39"/>
  <c r="L2361" i="39" s="1"/>
  <c r="K2360" i="39"/>
  <c r="L2360" i="39" s="1"/>
  <c r="K2359" i="39"/>
  <c r="L2359" i="39" s="1"/>
  <c r="K2358" i="39"/>
  <c r="L2358" i="39" s="1"/>
  <c r="K2357" i="39"/>
  <c r="L2357" i="39" s="1"/>
  <c r="K2356" i="39"/>
  <c r="L2356" i="39" s="1"/>
  <c r="K2355" i="39"/>
  <c r="L2355" i="39" s="1"/>
  <c r="K2354" i="39"/>
  <c r="L2354" i="39" s="1"/>
  <c r="K2353" i="39"/>
  <c r="L2353" i="39" s="1"/>
  <c r="K2352" i="39"/>
  <c r="L2352" i="39" s="1"/>
  <c r="K2351" i="39"/>
  <c r="L2351" i="39" s="1"/>
  <c r="K2350" i="39"/>
  <c r="L2350" i="39" s="1"/>
  <c r="M360" i="40"/>
  <c r="K360" i="40"/>
  <c r="L360" i="40" s="1"/>
  <c r="M359" i="40"/>
  <c r="K359" i="40"/>
  <c r="L359" i="40" s="1"/>
  <c r="M358" i="40"/>
  <c r="K358" i="40"/>
  <c r="L358" i="40" s="1"/>
  <c r="M357" i="40"/>
  <c r="K357" i="40"/>
  <c r="L357" i="40" s="1"/>
  <c r="M356" i="40"/>
  <c r="K356" i="40"/>
  <c r="L356" i="40" s="1"/>
  <c r="M355" i="40"/>
  <c r="K355" i="40"/>
  <c r="L355" i="40" s="1"/>
  <c r="M354" i="40"/>
  <c r="K354" i="40"/>
  <c r="L354" i="40" s="1"/>
  <c r="M353" i="40"/>
  <c r="K353" i="40"/>
  <c r="L353" i="40" s="1"/>
  <c r="M352" i="40"/>
  <c r="K352" i="40"/>
  <c r="L352" i="40" s="1"/>
  <c r="M351" i="40"/>
  <c r="K351" i="40"/>
  <c r="L351" i="40" s="1"/>
  <c r="M350" i="40"/>
  <c r="K350" i="40"/>
  <c r="L350" i="40" s="1"/>
  <c r="M349" i="40"/>
  <c r="K349" i="40"/>
  <c r="L349" i="40" s="1"/>
  <c r="M348" i="40"/>
  <c r="K348" i="40"/>
  <c r="L348" i="40" s="1"/>
  <c r="M347" i="40"/>
  <c r="K347" i="40"/>
  <c r="L347" i="40" s="1"/>
  <c r="M346" i="40"/>
  <c r="K346" i="40"/>
  <c r="L346" i="40" s="1"/>
  <c r="M345" i="40"/>
  <c r="K345" i="40"/>
  <c r="L345" i="40" s="1"/>
  <c r="M344" i="40"/>
  <c r="K344" i="40"/>
  <c r="L344" i="40" s="1"/>
  <c r="M343" i="40"/>
  <c r="K343" i="40"/>
  <c r="L343" i="40" s="1"/>
  <c r="M342" i="40"/>
  <c r="K342" i="40"/>
  <c r="L342" i="40" s="1"/>
  <c r="M341" i="40"/>
  <c r="K341" i="40"/>
  <c r="L341" i="40" s="1"/>
  <c r="M340" i="40"/>
  <c r="K340" i="40"/>
  <c r="L340" i="40" s="1"/>
  <c r="M339" i="40"/>
  <c r="K339" i="40"/>
  <c r="L339" i="40" s="1"/>
  <c r="M338" i="40"/>
  <c r="K338" i="40"/>
  <c r="L338" i="40" s="1"/>
  <c r="M337" i="40"/>
  <c r="K337" i="40"/>
  <c r="L337" i="40" s="1"/>
  <c r="M336" i="40"/>
  <c r="K336" i="40"/>
  <c r="L336" i="40" s="1"/>
  <c r="M335" i="40"/>
  <c r="K335" i="40"/>
  <c r="L335" i="40" s="1"/>
  <c r="M334" i="40"/>
  <c r="K334" i="40"/>
  <c r="L334" i="40" s="1"/>
  <c r="M333" i="40"/>
  <c r="K333" i="40"/>
  <c r="L333" i="40" s="1"/>
  <c r="M332" i="40"/>
  <c r="K332" i="40"/>
  <c r="L332" i="40" s="1"/>
  <c r="M331" i="40"/>
  <c r="K331" i="40"/>
  <c r="L331" i="40" s="1"/>
  <c r="M330" i="40"/>
  <c r="K330" i="40"/>
  <c r="L330" i="40" s="1"/>
  <c r="M329" i="40"/>
  <c r="K329" i="40"/>
  <c r="L329" i="40" s="1"/>
  <c r="M328" i="40"/>
  <c r="K328" i="40"/>
  <c r="L328" i="40" s="1"/>
  <c r="M327" i="40"/>
  <c r="K327" i="40"/>
  <c r="L327" i="40" s="1"/>
  <c r="M326" i="40"/>
  <c r="K326" i="40"/>
  <c r="L326" i="40" s="1"/>
  <c r="M325" i="40"/>
  <c r="K325" i="40"/>
  <c r="L325" i="40" s="1"/>
  <c r="M324" i="40"/>
  <c r="K324" i="40"/>
  <c r="L324" i="40" s="1"/>
  <c r="M323" i="40"/>
  <c r="K323" i="40"/>
  <c r="L323" i="40" s="1"/>
  <c r="M322" i="40"/>
  <c r="K322" i="40"/>
  <c r="L322" i="40" s="1"/>
  <c r="M321" i="40"/>
  <c r="K321" i="40"/>
  <c r="L321" i="40" s="1"/>
  <c r="M320" i="40"/>
  <c r="K320" i="40"/>
  <c r="L320" i="40" s="1"/>
  <c r="H319" i="40"/>
  <c r="M319" i="40" s="1"/>
  <c r="M1650" i="41"/>
  <c r="K1650" i="41"/>
  <c r="L1650" i="41" s="1"/>
  <c r="H1648" i="41"/>
  <c r="M1648" i="41" s="1"/>
  <c r="M1649" i="41"/>
  <c r="K1649" i="41"/>
  <c r="L1649" i="41" s="1"/>
  <c r="H318" i="40"/>
  <c r="M318" i="40" s="1"/>
  <c r="H317" i="40"/>
  <c r="M317" i="40" s="1"/>
  <c r="M316" i="40"/>
  <c r="K316" i="40"/>
  <c r="L316" i="40" s="1"/>
  <c r="M315" i="40"/>
  <c r="K315" i="40"/>
  <c r="L315" i="40" s="1"/>
  <c r="M314" i="40"/>
  <c r="K314" i="40"/>
  <c r="L314" i="40" s="1"/>
  <c r="M313" i="40"/>
  <c r="K313" i="40"/>
  <c r="L313" i="40" s="1"/>
  <c r="M312" i="40"/>
  <c r="K312" i="40"/>
  <c r="L312" i="40" s="1"/>
  <c r="M311" i="40"/>
  <c r="K311" i="40"/>
  <c r="L311" i="40" s="1"/>
  <c r="M310" i="40"/>
  <c r="K310" i="40"/>
  <c r="L310" i="40" s="1"/>
  <c r="M309" i="40"/>
  <c r="K309" i="40"/>
  <c r="L309" i="40" s="1"/>
  <c r="M308" i="40"/>
  <c r="K308" i="40"/>
  <c r="L308" i="40" s="1"/>
  <c r="M307" i="40"/>
  <c r="K307" i="40"/>
  <c r="L307" i="40" s="1"/>
  <c r="M306" i="40"/>
  <c r="K306" i="40"/>
  <c r="L306" i="40" s="1"/>
  <c r="M305" i="40"/>
  <c r="K305" i="40"/>
  <c r="L305" i="40" s="1"/>
  <c r="M304" i="40"/>
  <c r="K304" i="40"/>
  <c r="L304" i="40" s="1"/>
  <c r="M303" i="40"/>
  <c r="K303" i="40"/>
  <c r="L303" i="40" s="1"/>
  <c r="M302" i="40"/>
  <c r="K302" i="40"/>
  <c r="L302" i="40" s="1"/>
  <c r="M301" i="40"/>
  <c r="K301" i="40"/>
  <c r="L301" i="40" s="1"/>
  <c r="M300" i="40"/>
  <c r="K300" i="40"/>
  <c r="L300" i="40" s="1"/>
  <c r="M299" i="40"/>
  <c r="K299" i="40"/>
  <c r="L299" i="40" s="1"/>
  <c r="M298" i="40"/>
  <c r="K298" i="40"/>
  <c r="L298" i="40" s="1"/>
  <c r="M297" i="40"/>
  <c r="K297" i="40"/>
  <c r="L297" i="40" s="1"/>
  <c r="M296" i="40"/>
  <c r="K296" i="40"/>
  <c r="L296" i="40" s="1"/>
  <c r="M295" i="40"/>
  <c r="K295" i="40"/>
  <c r="L295" i="40" s="1"/>
  <c r="M294" i="40"/>
  <c r="K294" i="40"/>
  <c r="L294" i="40" s="1"/>
  <c r="M293" i="40"/>
  <c r="K293" i="40"/>
  <c r="L293" i="40" s="1"/>
  <c r="M1647" i="41"/>
  <c r="K1647" i="41"/>
  <c r="L1647" i="41" s="1"/>
  <c r="M292" i="40"/>
  <c r="K292" i="40"/>
  <c r="L292" i="40" s="1"/>
  <c r="M291" i="40"/>
  <c r="K291" i="40"/>
  <c r="L291" i="40" s="1"/>
  <c r="M1646" i="41"/>
  <c r="K1646" i="41"/>
  <c r="L1646" i="41" s="1"/>
  <c r="K2349" i="39"/>
  <c r="L2349" i="39" s="1"/>
  <c r="K2348" i="39"/>
  <c r="L2348" i="39" s="1"/>
  <c r="K2347" i="39"/>
  <c r="L2347" i="39" s="1"/>
  <c r="K2346" i="39"/>
  <c r="L2346" i="39" s="1"/>
  <c r="K2345" i="39"/>
  <c r="L2345" i="39" s="1"/>
  <c r="K2344" i="39"/>
  <c r="L2344" i="39" s="1"/>
  <c r="K2343" i="39"/>
  <c r="L2343" i="39" s="1"/>
  <c r="K2342" i="39"/>
  <c r="L2342" i="39" s="1"/>
  <c r="K2341" i="39"/>
  <c r="L2341" i="39" s="1"/>
  <c r="K2340" i="39"/>
  <c r="L2340" i="39" s="1"/>
  <c r="K2339" i="39"/>
  <c r="L2339" i="39" s="1"/>
  <c r="K2338" i="39"/>
  <c r="L2338" i="39" s="1"/>
  <c r="K2337" i="39"/>
  <c r="L2337" i="39" s="1"/>
  <c r="K2336" i="39"/>
  <c r="L2336" i="39" s="1"/>
  <c r="K2335" i="39"/>
  <c r="L2335" i="39" s="1"/>
  <c r="K2334" i="39"/>
  <c r="L2334" i="39" s="1"/>
  <c r="K2333" i="39"/>
  <c r="L2333" i="39" s="1"/>
  <c r="K2332" i="39"/>
  <c r="L2332" i="39" s="1"/>
  <c r="K2331" i="39"/>
  <c r="L2331" i="39" s="1"/>
  <c r="K2330" i="39"/>
  <c r="L2330" i="39" s="1"/>
  <c r="K2329" i="39"/>
  <c r="L2329" i="39" s="1"/>
  <c r="K2328" i="39"/>
  <c r="L2328" i="39" s="1"/>
  <c r="K2327" i="39"/>
  <c r="L2327" i="39" s="1"/>
  <c r="K2326" i="39"/>
  <c r="L2326" i="39" s="1"/>
  <c r="K2325" i="39"/>
  <c r="L2325" i="39" s="1"/>
  <c r="K2324" i="39"/>
  <c r="L2324" i="39" s="1"/>
  <c r="K2323" i="39"/>
  <c r="L2323" i="39" s="1"/>
  <c r="K2322" i="39"/>
  <c r="L2322" i="39" s="1"/>
  <c r="K2321" i="39"/>
  <c r="L2321" i="39" s="1"/>
  <c r="K2320" i="39"/>
  <c r="L2320" i="39" s="1"/>
  <c r="K2319" i="39"/>
  <c r="L2319" i="39" s="1"/>
  <c r="K2318" i="39"/>
  <c r="L2318" i="39" s="1"/>
  <c r="K2317" i="39"/>
  <c r="L2317" i="39" s="1"/>
  <c r="K2316" i="39"/>
  <c r="L2316" i="39" s="1"/>
  <c r="K2315" i="39"/>
  <c r="L2315" i="39" s="1"/>
  <c r="K2314" i="39"/>
  <c r="L2314" i="39" s="1"/>
  <c r="K2313" i="39"/>
  <c r="L2313" i="39" s="1"/>
  <c r="K2312" i="39"/>
  <c r="L2312" i="39" s="1"/>
  <c r="K2311" i="39"/>
  <c r="L2311" i="39" s="1"/>
  <c r="K2310" i="39"/>
  <c r="L2310" i="39" s="1"/>
  <c r="K2309" i="39"/>
  <c r="L2309" i="39" s="1"/>
  <c r="H290" i="40"/>
  <c r="K290" i="40" s="1"/>
  <c r="L290" i="40" s="1"/>
  <c r="H289" i="40"/>
  <c r="M289" i="40" s="1"/>
  <c r="H1645" i="41"/>
  <c r="M1645" i="41" s="1"/>
  <c r="H288" i="40"/>
  <c r="M288" i="40" s="1"/>
  <c r="M287" i="40"/>
  <c r="K287" i="40"/>
  <c r="L287" i="40" s="1"/>
  <c r="N286" i="40"/>
  <c r="L286" i="40"/>
  <c r="M286" i="40" s="1"/>
  <c r="M284" i="40"/>
  <c r="K284" i="40"/>
  <c r="L284" i="40" s="1"/>
  <c r="M283" i="40"/>
  <c r="K283" i="40"/>
  <c r="L283" i="40" s="1"/>
  <c r="M282" i="40"/>
  <c r="K282" i="40"/>
  <c r="L282" i="40" s="1"/>
  <c r="M281" i="40"/>
  <c r="K281" i="40"/>
  <c r="L281" i="40" s="1"/>
  <c r="M280" i="40"/>
  <c r="K280" i="40"/>
  <c r="L280" i="40" s="1"/>
  <c r="M279" i="40"/>
  <c r="K279" i="40"/>
  <c r="L279" i="40" s="1"/>
  <c r="M278" i="40"/>
  <c r="K278" i="40"/>
  <c r="L278" i="40" s="1"/>
  <c r="M277" i="40"/>
  <c r="K277" i="40"/>
  <c r="L277" i="40" s="1"/>
  <c r="M276" i="40"/>
  <c r="K276" i="40"/>
  <c r="L276" i="40" s="1"/>
  <c r="M275" i="40"/>
  <c r="K275" i="40"/>
  <c r="L275" i="40" s="1"/>
  <c r="M274" i="40"/>
  <c r="K274" i="40"/>
  <c r="L274" i="40" s="1"/>
  <c r="M273" i="40"/>
  <c r="K273" i="40"/>
  <c r="L273" i="40" s="1"/>
  <c r="M272" i="40"/>
  <c r="K272" i="40"/>
  <c r="L272" i="40" s="1"/>
  <c r="M271" i="40"/>
  <c r="K271" i="40"/>
  <c r="L271" i="40" s="1"/>
  <c r="M270" i="40"/>
  <c r="K270" i="40"/>
  <c r="L270" i="40" s="1"/>
  <c r="M269" i="40"/>
  <c r="K269" i="40"/>
  <c r="L269" i="40" s="1"/>
  <c r="M268" i="40"/>
  <c r="K268" i="40"/>
  <c r="L268" i="40" s="1"/>
  <c r="H1644" i="41"/>
  <c r="M1644" i="41" s="1"/>
  <c r="H267" i="40"/>
  <c r="M267" i="40" s="1"/>
  <c r="H266" i="40"/>
  <c r="M266" i="40" s="1"/>
  <c r="M1643" i="41"/>
  <c r="K1643" i="41"/>
  <c r="L1643" i="41" s="1"/>
  <c r="M1642" i="41"/>
  <c r="K1642" i="41"/>
  <c r="L1642" i="41" s="1"/>
  <c r="M1641" i="41"/>
  <c r="K1641" i="41"/>
  <c r="L1641" i="41" s="1"/>
  <c r="M265" i="40"/>
  <c r="K265" i="40"/>
  <c r="L265" i="40" s="1"/>
  <c r="M264" i="40"/>
  <c r="K264" i="40"/>
  <c r="L264" i="40" s="1"/>
  <c r="K2308" i="39"/>
  <c r="L2308" i="39" s="1"/>
  <c r="K2307" i="39"/>
  <c r="L2307" i="39" s="1"/>
  <c r="K2306" i="39"/>
  <c r="L2306" i="39" s="1"/>
  <c r="K2305" i="39"/>
  <c r="L2305" i="39" s="1"/>
  <c r="M263" i="40"/>
  <c r="K263" i="40"/>
  <c r="L263" i="40" s="1"/>
  <c r="M262" i="40"/>
  <c r="K262" i="40"/>
  <c r="L262" i="40" s="1"/>
  <c r="M261" i="40"/>
  <c r="K261" i="40"/>
  <c r="L261" i="40" s="1"/>
  <c r="M260" i="40"/>
  <c r="K260" i="40"/>
  <c r="L260" i="40" s="1"/>
  <c r="M259" i="40"/>
  <c r="K259" i="40"/>
  <c r="L259" i="40" s="1"/>
  <c r="M258" i="40"/>
  <c r="K258" i="40"/>
  <c r="L258" i="40" s="1"/>
  <c r="M1853" i="41" l="1"/>
  <c r="K319" i="40"/>
  <c r="L319" i="40" s="1"/>
  <c r="R15" i="42"/>
  <c r="K1648" i="41"/>
  <c r="L1648" i="41" s="1"/>
  <c r="K317" i="40"/>
  <c r="L317" i="40" s="1"/>
  <c r="K318" i="40"/>
  <c r="L318" i="40" s="1"/>
  <c r="K267" i="40"/>
  <c r="L267" i="40" s="1"/>
  <c r="M290" i="40"/>
  <c r="M365" i="40" s="1"/>
  <c r="K1645" i="41"/>
  <c r="L1645" i="41" s="1"/>
  <c r="K289" i="40"/>
  <c r="L289" i="40" s="1"/>
  <c r="K288" i="40"/>
  <c r="L288" i="40" s="1"/>
  <c r="K266" i="40"/>
  <c r="L266" i="40" s="1"/>
  <c r="K1644" i="41"/>
  <c r="L1644" i="41" s="1"/>
  <c r="M257" i="40" l="1"/>
  <c r="K257" i="40"/>
  <c r="L257" i="40" s="1"/>
  <c r="M256" i="40"/>
  <c r="K256" i="40"/>
  <c r="L256" i="40" s="1"/>
  <c r="K2257" i="39"/>
  <c r="L2257" i="39" s="1"/>
  <c r="K2256" i="39"/>
  <c r="L2256" i="39" s="1"/>
  <c r="K2255" i="39"/>
  <c r="L2255" i="39" s="1"/>
  <c r="K2254" i="39"/>
  <c r="L2254" i="39" s="1"/>
  <c r="K2253" i="39"/>
  <c r="L2253" i="39" s="1"/>
  <c r="K2252" i="39"/>
  <c r="L2252" i="39" s="1"/>
  <c r="K2251" i="39"/>
  <c r="L2251" i="39" s="1"/>
  <c r="K2250" i="39"/>
  <c r="L2250" i="39" s="1"/>
  <c r="K2249" i="39"/>
  <c r="L2249" i="39" s="1"/>
  <c r="K2248" i="39"/>
  <c r="L2248" i="39" s="1"/>
  <c r="K2247" i="39"/>
  <c r="L2247" i="39" s="1"/>
  <c r="K2246" i="39"/>
  <c r="L2246" i="39" s="1"/>
  <c r="K2245" i="39"/>
  <c r="L2245" i="39" s="1"/>
  <c r="K2244" i="39"/>
  <c r="L2244" i="39" s="1"/>
  <c r="K2243" i="39"/>
  <c r="L2243" i="39" s="1"/>
  <c r="K2242" i="39"/>
  <c r="L2242" i="39" s="1"/>
  <c r="K2241" i="39"/>
  <c r="L2241" i="39" s="1"/>
  <c r="K2240" i="39"/>
  <c r="L2240" i="39" s="1"/>
  <c r="K2239" i="39"/>
  <c r="L2239" i="39" s="1"/>
  <c r="K2238" i="39"/>
  <c r="L2238" i="39" s="1"/>
  <c r="K2237" i="39"/>
  <c r="L2237" i="39" s="1"/>
  <c r="K2236" i="39"/>
  <c r="L2236" i="39" s="1"/>
  <c r="K2235" i="39"/>
  <c r="L2235" i="39" s="1"/>
  <c r="K2234" i="39"/>
  <c r="L2234" i="39" s="1"/>
  <c r="K2233" i="39"/>
  <c r="L2233" i="39" s="1"/>
  <c r="K2232" i="39"/>
  <c r="L2232" i="39" s="1"/>
  <c r="K2231" i="39"/>
  <c r="L2231" i="39" s="1"/>
  <c r="K2230" i="39"/>
  <c r="L2230" i="39" s="1"/>
  <c r="K2229" i="39"/>
  <c r="L2229" i="39" s="1"/>
  <c r="K2228" i="39"/>
  <c r="L2228" i="39" s="1"/>
  <c r="K2227" i="39"/>
  <c r="L2227" i="39" s="1"/>
  <c r="K2226" i="39"/>
  <c r="L2226" i="39" s="1"/>
  <c r="K2225" i="39"/>
  <c r="L2225" i="39" s="1"/>
  <c r="K2224" i="39"/>
  <c r="L2224" i="39" s="1"/>
  <c r="K2223" i="39"/>
  <c r="L2223" i="39" s="1"/>
  <c r="K2222" i="39"/>
  <c r="L2222" i="39" s="1"/>
  <c r="K2221" i="39"/>
  <c r="L2221" i="39" s="1"/>
  <c r="K2220" i="39"/>
  <c r="L2220" i="39" s="1"/>
  <c r="K2219" i="39"/>
  <c r="L2219" i="39" s="1"/>
  <c r="K2218" i="39"/>
  <c r="L2218" i="39" s="1"/>
  <c r="K2217" i="39"/>
  <c r="L2217" i="39" s="1"/>
  <c r="K2216" i="39"/>
  <c r="L2216" i="39" s="1"/>
  <c r="K2215" i="39"/>
  <c r="L2215" i="39" s="1"/>
  <c r="K2214" i="39"/>
  <c r="L2214" i="39" s="1"/>
  <c r="K2213" i="39"/>
  <c r="L2213" i="39" s="1"/>
  <c r="K2212" i="39"/>
  <c r="L2212" i="39" s="1"/>
  <c r="K2211" i="39"/>
  <c r="L2211" i="39" s="1"/>
  <c r="K2210" i="39"/>
  <c r="L2210" i="39" s="1"/>
  <c r="K2209" i="39"/>
  <c r="L2209" i="39" s="1"/>
  <c r="K2208" i="39"/>
  <c r="L2208" i="39" s="1"/>
  <c r="K2207" i="39"/>
  <c r="L2207" i="39" s="1"/>
  <c r="K2206" i="39"/>
  <c r="L2206" i="39" s="1"/>
  <c r="K2205" i="39"/>
  <c r="L2205" i="39" s="1"/>
  <c r="K2204" i="39"/>
  <c r="L2204" i="39" s="1"/>
  <c r="K2203" i="39"/>
  <c r="L2203" i="39" s="1"/>
  <c r="K2202" i="39"/>
  <c r="L2202" i="39" s="1"/>
  <c r="K2201" i="39"/>
  <c r="L2201" i="39" s="1"/>
  <c r="K2200" i="39"/>
  <c r="L2200" i="39" s="1"/>
  <c r="K2199" i="39"/>
  <c r="L2199" i="39" s="1"/>
  <c r="K2198" i="39"/>
  <c r="L2198" i="39" s="1"/>
  <c r="K2197" i="39"/>
  <c r="L2197" i="39" s="1"/>
  <c r="K2196" i="39"/>
  <c r="L2196" i="39" s="1"/>
  <c r="K2195" i="39"/>
  <c r="L2195" i="39" s="1"/>
  <c r="K2194" i="39"/>
  <c r="L2194" i="39" s="1"/>
  <c r="K2193" i="39"/>
  <c r="L2193" i="39" s="1"/>
  <c r="K2192" i="39"/>
  <c r="L2192" i="39" s="1"/>
  <c r="K2191" i="39"/>
  <c r="L2191" i="39" s="1"/>
  <c r="K2190" i="39"/>
  <c r="L2190" i="39" s="1"/>
  <c r="K2189" i="39"/>
  <c r="L2189" i="39" s="1"/>
  <c r="K2188" i="39"/>
  <c r="L2188" i="39" s="1"/>
  <c r="K2187" i="39"/>
  <c r="L2187" i="39" s="1"/>
  <c r="K2186" i="39"/>
  <c r="L2186" i="39" s="1"/>
  <c r="K2185" i="39"/>
  <c r="L2185" i="39" s="1"/>
  <c r="K2184" i="39"/>
  <c r="L2184" i="39" s="1"/>
  <c r="K2183" i="39"/>
  <c r="L2183" i="39" s="1"/>
  <c r="K2182" i="39"/>
  <c r="L2182" i="39" s="1"/>
  <c r="K2181" i="39"/>
  <c r="L2181" i="39" s="1"/>
  <c r="K2180" i="39"/>
  <c r="L2180" i="39" s="1"/>
  <c r="K2179" i="39"/>
  <c r="L2179" i="39" s="1"/>
  <c r="K2178" i="39"/>
  <c r="L2178" i="39" s="1"/>
  <c r="K2177" i="39"/>
  <c r="L2177" i="39" s="1"/>
  <c r="K2176" i="39"/>
  <c r="L2176" i="39" s="1"/>
  <c r="K2175" i="39"/>
  <c r="L2175" i="39" s="1"/>
  <c r="K2174" i="39"/>
  <c r="L2174" i="39" s="1"/>
  <c r="K2173" i="39"/>
  <c r="L2173" i="39" s="1"/>
  <c r="K2172" i="39"/>
  <c r="L2172" i="39" s="1"/>
  <c r="K2171" i="39"/>
  <c r="L2171" i="39" s="1"/>
  <c r="K2170" i="39"/>
  <c r="L2170" i="39" s="1"/>
  <c r="K2169" i="39"/>
  <c r="L2169" i="39" s="1"/>
  <c r="K2168" i="39"/>
  <c r="L2168" i="39" s="1"/>
  <c r="K2167" i="39"/>
  <c r="L2167" i="39" s="1"/>
  <c r="K2166" i="39"/>
  <c r="L2166" i="39" s="1"/>
  <c r="K2165" i="39"/>
  <c r="L2165" i="39" s="1"/>
  <c r="K2164" i="39"/>
  <c r="L2164" i="39" s="1"/>
  <c r="K2163" i="39"/>
  <c r="L2163" i="39" s="1"/>
  <c r="K2162" i="39"/>
  <c r="L2162" i="39" s="1"/>
  <c r="K2161" i="39"/>
  <c r="L2161" i="39" s="1"/>
  <c r="K2160" i="39"/>
  <c r="L2160" i="39" s="1"/>
  <c r="K2159" i="39"/>
  <c r="L2159" i="39" s="1"/>
  <c r="K2158" i="39"/>
  <c r="L2158" i="39" s="1"/>
  <c r="K2157" i="39"/>
  <c r="L2157" i="39" s="1"/>
  <c r="K2156" i="39"/>
  <c r="L2156" i="39" s="1"/>
  <c r="K2155" i="39"/>
  <c r="L2155" i="39" s="1"/>
  <c r="K2154" i="39"/>
  <c r="L2154" i="39" s="1"/>
  <c r="K2153" i="39"/>
  <c r="L2153" i="39" s="1"/>
  <c r="K2152" i="39"/>
  <c r="L2152" i="39" s="1"/>
  <c r="K2151" i="39"/>
  <c r="L2151" i="39" s="1"/>
  <c r="K2150" i="39"/>
  <c r="L2150" i="39" s="1"/>
  <c r="K2149" i="39"/>
  <c r="L2149" i="39" s="1"/>
  <c r="K2148" i="39"/>
  <c r="L2148" i="39" s="1"/>
  <c r="K2147" i="39"/>
  <c r="L2147" i="39" s="1"/>
  <c r="K2146" i="39"/>
  <c r="L2146" i="39" s="1"/>
  <c r="K2145" i="39"/>
  <c r="L2145" i="39" s="1"/>
  <c r="K2144" i="39"/>
  <c r="L2144" i="39" s="1"/>
  <c r="K2143" i="39"/>
  <c r="L2143" i="39" s="1"/>
  <c r="K2142" i="39"/>
  <c r="L2142" i="39" s="1"/>
  <c r="K2141" i="39"/>
  <c r="L2141" i="39" s="1"/>
  <c r="K2140" i="39"/>
  <c r="L2140" i="39" s="1"/>
  <c r="K2139" i="39"/>
  <c r="L2139" i="39" s="1"/>
  <c r="K2138" i="39"/>
  <c r="L2138" i="39" s="1"/>
  <c r="K2137" i="39"/>
  <c r="L2137" i="39" s="1"/>
  <c r="K2136" i="39"/>
  <c r="L2136" i="39" s="1"/>
  <c r="K2135" i="39"/>
  <c r="L2135" i="39" s="1"/>
  <c r="K2134" i="39"/>
  <c r="L2134" i="39" s="1"/>
  <c r="K2133" i="39"/>
  <c r="L2133" i="39" s="1"/>
  <c r="K2132" i="39"/>
  <c r="L2132" i="39" s="1"/>
  <c r="K2131" i="39"/>
  <c r="L2131" i="39" s="1"/>
  <c r="K2130" i="39"/>
  <c r="L2130" i="39" s="1"/>
  <c r="K2129" i="39"/>
  <c r="L2129" i="39" s="1"/>
  <c r="K2128" i="39"/>
  <c r="L2128" i="39" s="1"/>
  <c r="K2127" i="39"/>
  <c r="L2127" i="39" s="1"/>
  <c r="K2126" i="39"/>
  <c r="L2126" i="39" s="1"/>
  <c r="K2125" i="39"/>
  <c r="L2125" i="39" s="1"/>
  <c r="K2124" i="39"/>
  <c r="L2124" i="39" s="1"/>
  <c r="K2123" i="39"/>
  <c r="L2123" i="39" s="1"/>
  <c r="K2122" i="39"/>
  <c r="L2122" i="39" s="1"/>
  <c r="K2121" i="39"/>
  <c r="L2121" i="39" s="1"/>
  <c r="K2120" i="39"/>
  <c r="L2120" i="39" s="1"/>
  <c r="K2119" i="39"/>
  <c r="L2119" i="39" s="1"/>
  <c r="K2118" i="39"/>
  <c r="L2118" i="39" s="1"/>
  <c r="K2117" i="39"/>
  <c r="L2117" i="39" s="1"/>
  <c r="K2116" i="39"/>
  <c r="L2116" i="39" s="1"/>
  <c r="K2115" i="39"/>
  <c r="L2115" i="39" s="1"/>
  <c r="K2114" i="39"/>
  <c r="L2114" i="39" s="1"/>
  <c r="K2113" i="39"/>
  <c r="L2113" i="39" s="1"/>
  <c r="K2112" i="39"/>
  <c r="L2112" i="39" s="1"/>
  <c r="K2111" i="39"/>
  <c r="L2111" i="39" s="1"/>
  <c r="K2110" i="39"/>
  <c r="L2110" i="39" s="1"/>
  <c r="K2109" i="39"/>
  <c r="L2109" i="39" s="1"/>
  <c r="K2108" i="39"/>
  <c r="L2108" i="39" s="1"/>
  <c r="K2107" i="39"/>
  <c r="L2107" i="39" s="1"/>
  <c r="K2106" i="39"/>
  <c r="L2106" i="39" s="1"/>
  <c r="K2105" i="39"/>
  <c r="L2105" i="39" s="1"/>
  <c r="K2104" i="39"/>
  <c r="L2104" i="39" s="1"/>
  <c r="K2103" i="39"/>
  <c r="L2103" i="39" s="1"/>
  <c r="K2102" i="39"/>
  <c r="L2102" i="39" s="1"/>
  <c r="K2101" i="39"/>
  <c r="L2101" i="39" s="1"/>
  <c r="K2100" i="39"/>
  <c r="L2100" i="39" s="1"/>
  <c r="K2099" i="39"/>
  <c r="L2099" i="39" s="1"/>
  <c r="K2098" i="39"/>
  <c r="L2098" i="39" s="1"/>
  <c r="K2097" i="39"/>
  <c r="L2097" i="39" s="1"/>
  <c r="K2096" i="39"/>
  <c r="L2096" i="39" s="1"/>
  <c r="K2095" i="39"/>
  <c r="L2095" i="39" s="1"/>
  <c r="K2094" i="39"/>
  <c r="L2094" i="39" s="1"/>
  <c r="K2093" i="39"/>
  <c r="L2093" i="39" s="1"/>
  <c r="K2092" i="39"/>
  <c r="L2092" i="39" s="1"/>
  <c r="K2091" i="39"/>
  <c r="L2091" i="39" s="1"/>
  <c r="K2090" i="39"/>
  <c r="L2090" i="39" s="1"/>
  <c r="K2089" i="39"/>
  <c r="L2089" i="39" s="1"/>
  <c r="K2088" i="39"/>
  <c r="L2088" i="39" s="1"/>
  <c r="K2087" i="39"/>
  <c r="L2087" i="39" s="1"/>
  <c r="K2086" i="39"/>
  <c r="L2086" i="39" s="1"/>
  <c r="K2085" i="39"/>
  <c r="L2085" i="39" s="1"/>
  <c r="K2084" i="39"/>
  <c r="L2084" i="39" s="1"/>
  <c r="K2083" i="39"/>
  <c r="L2083" i="39" s="1"/>
  <c r="K2082" i="39"/>
  <c r="L2082" i="39" s="1"/>
  <c r="K2081" i="39"/>
  <c r="L2081" i="39" s="1"/>
  <c r="K2080" i="39"/>
  <c r="L2080" i="39" s="1"/>
  <c r="K2079" i="39"/>
  <c r="L2079" i="39" s="1"/>
  <c r="K2078" i="39"/>
  <c r="L2078" i="39" s="1"/>
  <c r="K2077" i="39"/>
  <c r="L2077" i="39" s="1"/>
  <c r="K2076" i="39"/>
  <c r="L2076" i="39" s="1"/>
  <c r="K2075" i="39"/>
  <c r="L2075" i="39" s="1"/>
  <c r="K2074" i="39"/>
  <c r="L2074" i="39" s="1"/>
  <c r="K2073" i="39"/>
  <c r="L2073" i="39" s="1"/>
  <c r="K2072" i="39"/>
  <c r="L2072" i="39" s="1"/>
  <c r="K2071" i="39"/>
  <c r="L2071" i="39" s="1"/>
  <c r="K2070" i="39"/>
  <c r="L2070" i="39" s="1"/>
  <c r="K2069" i="39"/>
  <c r="L2069" i="39" s="1"/>
  <c r="K2068" i="39"/>
  <c r="L2068" i="39" s="1"/>
  <c r="K2067" i="39"/>
  <c r="L2067" i="39" s="1"/>
  <c r="K2066" i="39"/>
  <c r="L2066" i="39" s="1"/>
  <c r="K2065" i="39"/>
  <c r="L2065" i="39" s="1"/>
  <c r="K2064" i="39"/>
  <c r="L2064" i="39" s="1"/>
  <c r="K2063" i="39"/>
  <c r="L2063" i="39" s="1"/>
  <c r="K2062" i="39"/>
  <c r="L2062" i="39" s="1"/>
  <c r="K2061" i="39"/>
  <c r="L2061" i="39" s="1"/>
  <c r="K2060" i="39"/>
  <c r="L2060" i="39" s="1"/>
  <c r="K2059" i="39"/>
  <c r="L2059" i="39" s="1"/>
  <c r="K2058" i="39"/>
  <c r="L2058" i="39" s="1"/>
  <c r="K2057" i="39"/>
  <c r="L2057" i="39" s="1"/>
  <c r="K2056" i="39"/>
  <c r="L2056" i="39" s="1"/>
  <c r="K2055" i="39"/>
  <c r="L2055" i="39" s="1"/>
  <c r="K2054" i="39"/>
  <c r="L2054" i="39" s="1"/>
  <c r="K2053" i="39"/>
  <c r="L2053" i="39" s="1"/>
  <c r="K2052" i="39"/>
  <c r="L2052" i="39" s="1"/>
  <c r="K2051" i="39"/>
  <c r="L2051" i="39" s="1"/>
  <c r="K2050" i="39"/>
  <c r="L2050" i="39" s="1"/>
  <c r="K2049" i="39"/>
  <c r="L2049" i="39" s="1"/>
  <c r="K2048" i="39"/>
  <c r="L2048" i="39" s="1"/>
  <c r="K2047" i="39"/>
  <c r="L2047" i="39" s="1"/>
  <c r="K2046" i="39"/>
  <c r="L2046" i="39" s="1"/>
  <c r="K2045" i="39"/>
  <c r="L2045" i="39" s="1"/>
  <c r="K2044" i="39"/>
  <c r="L2044" i="39" s="1"/>
  <c r="K2043" i="39"/>
  <c r="L2043" i="39" s="1"/>
  <c r="K2042" i="39"/>
  <c r="L2042" i="39" s="1"/>
  <c r="K2041" i="39"/>
  <c r="L2041" i="39" s="1"/>
  <c r="K2040" i="39"/>
  <c r="L2040" i="39" s="1"/>
  <c r="K2039" i="39"/>
  <c r="L2039" i="39" s="1"/>
  <c r="K2038" i="39"/>
  <c r="L2038" i="39" s="1"/>
  <c r="K2037" i="39"/>
  <c r="L2037" i="39" s="1"/>
  <c r="K2036" i="39"/>
  <c r="L2036" i="39" s="1"/>
  <c r="K2035" i="39"/>
  <c r="L2035" i="39" s="1"/>
  <c r="K2034" i="39"/>
  <c r="L2034" i="39" s="1"/>
  <c r="K2033" i="39"/>
  <c r="L2033" i="39" s="1"/>
  <c r="K2032" i="39"/>
  <c r="L2032" i="39" s="1"/>
  <c r="K2031" i="39"/>
  <c r="L2031" i="39" s="1"/>
  <c r="K2030" i="39"/>
  <c r="L2030" i="39" s="1"/>
  <c r="K2029" i="39"/>
  <c r="L2029" i="39" s="1"/>
  <c r="K2028" i="39"/>
  <c r="L2028" i="39" s="1"/>
  <c r="K2027" i="39"/>
  <c r="L2027" i="39" s="1"/>
  <c r="K2026" i="39"/>
  <c r="L2026" i="39" s="1"/>
  <c r="K2025" i="39"/>
  <c r="L2025" i="39" s="1"/>
  <c r="K2024" i="39"/>
  <c r="L2024" i="39" s="1"/>
  <c r="K2023" i="39"/>
  <c r="L2023" i="39" s="1"/>
  <c r="K2022" i="39"/>
  <c r="L2022" i="39" s="1"/>
  <c r="K2021" i="39"/>
  <c r="L2021" i="39" s="1"/>
  <c r="K2020" i="39"/>
  <c r="L2020" i="39" s="1"/>
  <c r="K2019" i="39"/>
  <c r="L2019" i="39" s="1"/>
  <c r="K2018" i="39"/>
  <c r="L2018" i="39" s="1"/>
  <c r="K2017" i="39"/>
  <c r="L2017" i="39" s="1"/>
  <c r="K2016" i="39"/>
  <c r="L2016" i="39" s="1"/>
  <c r="K2015" i="39"/>
  <c r="L2015" i="39" s="1"/>
  <c r="K2014" i="39"/>
  <c r="L2014" i="39" s="1"/>
  <c r="K2013" i="39"/>
  <c r="L2013" i="39" s="1"/>
  <c r="K2012" i="39"/>
  <c r="L2012" i="39" s="1"/>
  <c r="K2011" i="39"/>
  <c r="L2011" i="39" s="1"/>
  <c r="K2010" i="39"/>
  <c r="L2010" i="39" s="1"/>
  <c r="K2009" i="39"/>
  <c r="L2009" i="39" s="1"/>
  <c r="K2008" i="39"/>
  <c r="L2008" i="39" s="1"/>
  <c r="K2007" i="39"/>
  <c r="L2007" i="39" s="1"/>
  <c r="K2006" i="39"/>
  <c r="L2006" i="39" s="1"/>
  <c r="K2005" i="39"/>
  <c r="L2005" i="39" s="1"/>
  <c r="K2004" i="39"/>
  <c r="L2004" i="39" s="1"/>
  <c r="K2003" i="39"/>
  <c r="L2003" i="39" s="1"/>
  <c r="K2002" i="39"/>
  <c r="L2002" i="39" s="1"/>
  <c r="K2001" i="39"/>
  <c r="L2001" i="39" s="1"/>
  <c r="K2000" i="39"/>
  <c r="L2000" i="39" s="1"/>
  <c r="K6" i="39" l="1"/>
  <c r="K8" i="39"/>
  <c r="M285" i="40"/>
  <c r="K5" i="39"/>
  <c r="K4" i="39"/>
  <c r="K7" i="39"/>
  <c r="K2258" i="39"/>
  <c r="L2258" i="39" s="1"/>
  <c r="K2280" i="39"/>
  <c r="L2280" i="39" s="1"/>
  <c r="K2279" i="39"/>
  <c r="L2279" i="39" s="1"/>
  <c r="K2278" i="39"/>
  <c r="L2278" i="39" s="1"/>
  <c r="K2277" i="39"/>
  <c r="L2277" i="39" s="1"/>
  <c r="K2276" i="39"/>
  <c r="L2276" i="39" s="1"/>
  <c r="K2275" i="39"/>
  <c r="L2275" i="39" s="1"/>
  <c r="K2274" i="39"/>
  <c r="L2274" i="39" s="1"/>
  <c r="K2273" i="39"/>
  <c r="L2273" i="39" s="1"/>
  <c r="K2272" i="39"/>
  <c r="L2272" i="39" s="1"/>
  <c r="K2271" i="39"/>
  <c r="L2271" i="39" s="1"/>
  <c r="K2270" i="39"/>
  <c r="L2270" i="39" s="1"/>
  <c r="K2269" i="39"/>
  <c r="L2269" i="39" s="1"/>
  <c r="K2268" i="39"/>
  <c r="L2268" i="39" s="1"/>
  <c r="K2267" i="39"/>
  <c r="L2267" i="39" s="1"/>
  <c r="K2266" i="39"/>
  <c r="L2266" i="39" s="1"/>
  <c r="K2265" i="39"/>
  <c r="L2265" i="39" s="1"/>
  <c r="K2264" i="39"/>
  <c r="L2264" i="39" s="1"/>
  <c r="K2263" i="39"/>
  <c r="L2263" i="39" s="1"/>
  <c r="K2262" i="39"/>
  <c r="L2262" i="39" s="1"/>
  <c r="K2261" i="39"/>
  <c r="L2261" i="39" s="1"/>
  <c r="K2260" i="39"/>
  <c r="L2260" i="39" s="1"/>
  <c r="K2259" i="39"/>
  <c r="L2259" i="39" s="1"/>
  <c r="K2301" i="39"/>
  <c r="L2301" i="39" s="1"/>
  <c r="K2300" i="39"/>
  <c r="L2300" i="39" s="1"/>
  <c r="K2299" i="39"/>
  <c r="L2299" i="39" s="1"/>
  <c r="K2298" i="39"/>
  <c r="L2298" i="39" s="1"/>
  <c r="K2297" i="39"/>
  <c r="L2297" i="39" s="1"/>
  <c r="K2296" i="39"/>
  <c r="L2296" i="39" s="1"/>
  <c r="K2295" i="39"/>
  <c r="L2295" i="39" s="1"/>
  <c r="K2294" i="39"/>
  <c r="L2294" i="39" s="1"/>
  <c r="K2293" i="39"/>
  <c r="L2293" i="39" s="1"/>
  <c r="K2292" i="39"/>
  <c r="L2292" i="39" s="1"/>
  <c r="K2291" i="39"/>
  <c r="L2291" i="39" s="1"/>
  <c r="K2290" i="39"/>
  <c r="L2290" i="39" s="1"/>
  <c r="K2289" i="39"/>
  <c r="L2289" i="39" s="1"/>
  <c r="K2288" i="39"/>
  <c r="L2288" i="39" s="1"/>
  <c r="K2287" i="39"/>
  <c r="L2287" i="39" s="1"/>
  <c r="K2286" i="39"/>
  <c r="L2286" i="39" s="1"/>
  <c r="K2285" i="39"/>
  <c r="L2285" i="39" s="1"/>
  <c r="K2284" i="39"/>
  <c r="L2284" i="39" s="1"/>
  <c r="K2283" i="39"/>
  <c r="L2283" i="39" s="1"/>
  <c r="K2282" i="39"/>
  <c r="L2282" i="39" s="1"/>
  <c r="K2281" i="39"/>
  <c r="L2281" i="39" s="1"/>
  <c r="K2304" i="39"/>
  <c r="L2304" i="39" s="1"/>
  <c r="K2303" i="39"/>
  <c r="L2303" i="39" s="1"/>
  <c r="K2302" i="39"/>
  <c r="L2302" i="39" s="1"/>
  <c r="K3" i="39" l="1"/>
  <c r="H254" i="40" l="1"/>
  <c r="M254" i="40" s="1"/>
  <c r="E15" i="42" l="1"/>
  <c r="E14" i="42"/>
  <c r="K254" i="40"/>
  <c r="L254" i="40" s="1"/>
  <c r="K1999" i="39"/>
  <c r="L1999" i="39" s="1"/>
  <c r="K1998" i="39"/>
  <c r="L1998" i="39" s="1"/>
  <c r="K1997" i="39"/>
  <c r="L1997" i="39" s="1"/>
  <c r="M253" i="40" l="1"/>
  <c r="K253" i="40"/>
  <c r="L253" i="40" s="1"/>
  <c r="K1996" i="39"/>
  <c r="L1996" i="39" s="1"/>
  <c r="K1995" i="39" l="1"/>
  <c r="L1995" i="39" s="1"/>
  <c r="M1320" i="41" l="1"/>
  <c r="M1116" i="41"/>
  <c r="K1116" i="41"/>
  <c r="L1116" i="41" s="1"/>
  <c r="M1115" i="41"/>
  <c r="K1115" i="41"/>
  <c r="L1115" i="41" s="1"/>
  <c r="M1114" i="41"/>
  <c r="K1114" i="41"/>
  <c r="L1114" i="41" s="1"/>
  <c r="M1113" i="41"/>
  <c r="K1113" i="41"/>
  <c r="L1113" i="41" s="1"/>
  <c r="M1112" i="41"/>
  <c r="K1112" i="41"/>
  <c r="L1112" i="41" s="1"/>
  <c r="M1111" i="41"/>
  <c r="K1111" i="41"/>
  <c r="L1111" i="41" s="1"/>
  <c r="M1110" i="41"/>
  <c r="K1110" i="41"/>
  <c r="L1110" i="41" s="1"/>
  <c r="M1109" i="41"/>
  <c r="K1109" i="41"/>
  <c r="L1109" i="41" s="1"/>
  <c r="M1108" i="41"/>
  <c r="K1108" i="41"/>
  <c r="L1108" i="41" s="1"/>
  <c r="M1107" i="41"/>
  <c r="K1107" i="41"/>
  <c r="L1107" i="41" s="1"/>
  <c r="M1106" i="41"/>
  <c r="K1106" i="41"/>
  <c r="L1106" i="41" s="1"/>
  <c r="M1105" i="41"/>
  <c r="K1105" i="41"/>
  <c r="L1105" i="41" s="1"/>
  <c r="M1104" i="41"/>
  <c r="K1104" i="41"/>
  <c r="L1104" i="41" s="1"/>
  <c r="M1103" i="41"/>
  <c r="K1103" i="41"/>
  <c r="L1103" i="41" s="1"/>
  <c r="M1639" i="41" l="1"/>
  <c r="K1639" i="41"/>
  <c r="L1639" i="41" s="1"/>
  <c r="M1638" i="41"/>
  <c r="K1638" i="41"/>
  <c r="L1638" i="41" s="1"/>
  <c r="M1637" i="41"/>
  <c r="K1637" i="41"/>
  <c r="L1637" i="41" s="1"/>
  <c r="M1636" i="41"/>
  <c r="K1636" i="41"/>
  <c r="L1636" i="41" s="1"/>
  <c r="M1635" i="41"/>
  <c r="K1635" i="41"/>
  <c r="L1635" i="41" s="1"/>
  <c r="M1634" i="41"/>
  <c r="K1634" i="41"/>
  <c r="L1634" i="41" s="1"/>
  <c r="M1633" i="41"/>
  <c r="K1633" i="41"/>
  <c r="L1633" i="41" s="1"/>
  <c r="M1632" i="41"/>
  <c r="K1632" i="41"/>
  <c r="L1632" i="41" s="1"/>
  <c r="M1631" i="41"/>
  <c r="K1631" i="41"/>
  <c r="L1631" i="41" s="1"/>
  <c r="M1630" i="41"/>
  <c r="K1630" i="41"/>
  <c r="L1630" i="41" s="1"/>
  <c r="M1629" i="41"/>
  <c r="K1629" i="41"/>
  <c r="L1629" i="41" s="1"/>
  <c r="M1628" i="41"/>
  <c r="K1628" i="41"/>
  <c r="L1628" i="41" s="1"/>
  <c r="M1627" i="41"/>
  <c r="K1627" i="41"/>
  <c r="L1627" i="41" s="1"/>
  <c r="M1626" i="41"/>
  <c r="K1626" i="41"/>
  <c r="L1626" i="41" s="1"/>
  <c r="M1625" i="41"/>
  <c r="K1625" i="41"/>
  <c r="L1625" i="41" s="1"/>
  <c r="M1624" i="41"/>
  <c r="K1624" i="41"/>
  <c r="L1624" i="41" s="1"/>
  <c r="M1623" i="41"/>
  <c r="K1623" i="41"/>
  <c r="L1623" i="41" s="1"/>
  <c r="M1622" i="41"/>
  <c r="K1622" i="41"/>
  <c r="L1622" i="41" s="1"/>
  <c r="M1621" i="41"/>
  <c r="K1621" i="41"/>
  <c r="L1621" i="41" s="1"/>
  <c r="M1620" i="41"/>
  <c r="K1620" i="41"/>
  <c r="L1620" i="41" s="1"/>
  <c r="M1619" i="41"/>
  <c r="K1619" i="41"/>
  <c r="L1619" i="41" s="1"/>
  <c r="M1618" i="41"/>
  <c r="K1618" i="41"/>
  <c r="L1618" i="41" s="1"/>
  <c r="M1617" i="41"/>
  <c r="K1617" i="41"/>
  <c r="L1617" i="41" s="1"/>
  <c r="M1616" i="41"/>
  <c r="K1616" i="41"/>
  <c r="L1616" i="41" s="1"/>
  <c r="M1615" i="41"/>
  <c r="K1615" i="41"/>
  <c r="L1615" i="41" s="1"/>
  <c r="M1614" i="41"/>
  <c r="K1614" i="41"/>
  <c r="L1614" i="41" s="1"/>
  <c r="M1613" i="41"/>
  <c r="K1613" i="41"/>
  <c r="L1613" i="41" s="1"/>
  <c r="M1612" i="41"/>
  <c r="K1612" i="41"/>
  <c r="L1612" i="41" s="1"/>
  <c r="M1611" i="41"/>
  <c r="K1611" i="41"/>
  <c r="L1611" i="41" s="1"/>
  <c r="M1610" i="41"/>
  <c r="K1610" i="41"/>
  <c r="L1610" i="41" s="1"/>
  <c r="M1609" i="41"/>
  <c r="K1609" i="41"/>
  <c r="L1609" i="41" s="1"/>
  <c r="M1608" i="41"/>
  <c r="K1608" i="41"/>
  <c r="L1608" i="41" s="1"/>
  <c r="M1607" i="41"/>
  <c r="K1607" i="41"/>
  <c r="L1607" i="41" s="1"/>
  <c r="M1606" i="41"/>
  <c r="K1606" i="41"/>
  <c r="L1606" i="41" s="1"/>
  <c r="M1605" i="41"/>
  <c r="K1605" i="41"/>
  <c r="L1605" i="41" s="1"/>
  <c r="M1604" i="41"/>
  <c r="K1604" i="41"/>
  <c r="L1604" i="41" s="1"/>
  <c r="M1603" i="41"/>
  <c r="K1603" i="41"/>
  <c r="L1603" i="41" s="1"/>
  <c r="M1602" i="41"/>
  <c r="K1602" i="41"/>
  <c r="L1602" i="41" s="1"/>
  <c r="M1601" i="41"/>
  <c r="K1601" i="41"/>
  <c r="L1601" i="41" s="1"/>
  <c r="M1600" i="41"/>
  <c r="K1600" i="41"/>
  <c r="L1600" i="41" s="1"/>
  <c r="M1599" i="41"/>
  <c r="K1599" i="41"/>
  <c r="L1599" i="41" s="1"/>
  <c r="M1598" i="41"/>
  <c r="K1598" i="41"/>
  <c r="L1598" i="41" s="1"/>
  <c r="M1597" i="41"/>
  <c r="K1597" i="41"/>
  <c r="L1597" i="41" s="1"/>
  <c r="M1596" i="41"/>
  <c r="K1596" i="41"/>
  <c r="L1596" i="41" s="1"/>
  <c r="M1595" i="41"/>
  <c r="K1595" i="41"/>
  <c r="L1595" i="41" s="1"/>
  <c r="M1594" i="41"/>
  <c r="K1594" i="41"/>
  <c r="L1594" i="41" s="1"/>
  <c r="M1593" i="41"/>
  <c r="K1593" i="41"/>
  <c r="L1593" i="41" s="1"/>
  <c r="M1592" i="41"/>
  <c r="K1592" i="41"/>
  <c r="L1592" i="41" s="1"/>
  <c r="M1591" i="41"/>
  <c r="K1591" i="41"/>
  <c r="L1591" i="41" s="1"/>
  <c r="M1590" i="41"/>
  <c r="K1590" i="41"/>
  <c r="L1590" i="41" s="1"/>
  <c r="M1589" i="41"/>
  <c r="K1589" i="41"/>
  <c r="L1589" i="41" s="1"/>
  <c r="M1588" i="41"/>
  <c r="K1588" i="41"/>
  <c r="L1588" i="41" s="1"/>
  <c r="M1587" i="41"/>
  <c r="K1587" i="41"/>
  <c r="L1587" i="41" s="1"/>
  <c r="M1586" i="41"/>
  <c r="K1586" i="41"/>
  <c r="L1586" i="41" s="1"/>
  <c r="M1585" i="41"/>
  <c r="K1585" i="41"/>
  <c r="L1585" i="41" s="1"/>
  <c r="M1584" i="41"/>
  <c r="K1584" i="41"/>
  <c r="L1584" i="41" s="1"/>
  <c r="M1583" i="41"/>
  <c r="K1583" i="41"/>
  <c r="L1583" i="41" s="1"/>
  <c r="M1582" i="41"/>
  <c r="K1582" i="41"/>
  <c r="L1582" i="41" s="1"/>
  <c r="M1581" i="41"/>
  <c r="K1581" i="41"/>
  <c r="L1581" i="41" s="1"/>
  <c r="M1580" i="41"/>
  <c r="K1580" i="41"/>
  <c r="L1580" i="41" s="1"/>
  <c r="M1579" i="41"/>
  <c r="K1579" i="41"/>
  <c r="L1579" i="41" s="1"/>
  <c r="M1578" i="41"/>
  <c r="K1578" i="41"/>
  <c r="L1578" i="41" s="1"/>
  <c r="M1577" i="41"/>
  <c r="K1577" i="41"/>
  <c r="L1577" i="41" s="1"/>
  <c r="M1576" i="41"/>
  <c r="K1576" i="41"/>
  <c r="L1576" i="41" s="1"/>
  <c r="M1575" i="41"/>
  <c r="K1575" i="41"/>
  <c r="L1575" i="41" s="1"/>
  <c r="M1574" i="41"/>
  <c r="K1574" i="41"/>
  <c r="L1574" i="41" s="1"/>
  <c r="M1573" i="41"/>
  <c r="K1573" i="41"/>
  <c r="L1573" i="41" s="1"/>
  <c r="M1572" i="41"/>
  <c r="K1572" i="41"/>
  <c r="L1572" i="41" s="1"/>
  <c r="M1571" i="41"/>
  <c r="K1571" i="41"/>
  <c r="L1571" i="41" s="1"/>
  <c r="M1570" i="41"/>
  <c r="K1570" i="41"/>
  <c r="L1570" i="41" s="1"/>
  <c r="M1569" i="41"/>
  <c r="K1569" i="41"/>
  <c r="L1569" i="41" s="1"/>
  <c r="M1568" i="41"/>
  <c r="K1568" i="41"/>
  <c r="L1568" i="41" s="1"/>
  <c r="M1567" i="41"/>
  <c r="K1567" i="41"/>
  <c r="L1567" i="41" s="1"/>
  <c r="M1566" i="41"/>
  <c r="K1566" i="41"/>
  <c r="L1566" i="41" s="1"/>
  <c r="M1565" i="41"/>
  <c r="K1565" i="41"/>
  <c r="L1565" i="41" s="1"/>
  <c r="M1564" i="41"/>
  <c r="K1564" i="41"/>
  <c r="L1564" i="41" s="1"/>
  <c r="M1563" i="41"/>
  <c r="K1563" i="41"/>
  <c r="L1563" i="41" s="1"/>
  <c r="M1562" i="41"/>
  <c r="K1562" i="41"/>
  <c r="L1562" i="41" s="1"/>
  <c r="M1561" i="41"/>
  <c r="K1561" i="41"/>
  <c r="L1561" i="41" s="1"/>
  <c r="M1560" i="41"/>
  <c r="K1560" i="41"/>
  <c r="L1560" i="41" s="1"/>
  <c r="M1559" i="41"/>
  <c r="K1559" i="41"/>
  <c r="L1559" i="41" s="1"/>
  <c r="M1558" i="41"/>
  <c r="K1558" i="41"/>
  <c r="L1558" i="41" s="1"/>
  <c r="M1557" i="41"/>
  <c r="K1557" i="41"/>
  <c r="L1557" i="41" s="1"/>
  <c r="M1556" i="41"/>
  <c r="K1556" i="41"/>
  <c r="L1556" i="41" s="1"/>
  <c r="M1555" i="41"/>
  <c r="K1555" i="41"/>
  <c r="L1555" i="41" s="1"/>
  <c r="M1554" i="41"/>
  <c r="K1554" i="41"/>
  <c r="L1554" i="41" s="1"/>
  <c r="M1553" i="41"/>
  <c r="K1553" i="41"/>
  <c r="L1553" i="41" s="1"/>
  <c r="M1552" i="41"/>
  <c r="K1552" i="41"/>
  <c r="L1552" i="41" s="1"/>
  <c r="M1551" i="41"/>
  <c r="K1551" i="41"/>
  <c r="L1551" i="41" s="1"/>
  <c r="M1550" i="41"/>
  <c r="K1550" i="41"/>
  <c r="L1550" i="41" s="1"/>
  <c r="M1549" i="41"/>
  <c r="K1549" i="41"/>
  <c r="L1549" i="41" s="1"/>
  <c r="M1548" i="41"/>
  <c r="K1548" i="41"/>
  <c r="L1548" i="41" s="1"/>
  <c r="M1547" i="41"/>
  <c r="K1547" i="41"/>
  <c r="L1547" i="41" s="1"/>
  <c r="M1546" i="41"/>
  <c r="K1546" i="41"/>
  <c r="L1546" i="41" s="1"/>
  <c r="M1545" i="41"/>
  <c r="K1545" i="41"/>
  <c r="L1545" i="41" s="1"/>
  <c r="M1544" i="41"/>
  <c r="K1544" i="41"/>
  <c r="L1544" i="41" s="1"/>
  <c r="M1543" i="41"/>
  <c r="K1543" i="41"/>
  <c r="L1543" i="41" s="1"/>
  <c r="M1542" i="41"/>
  <c r="K1542" i="41"/>
  <c r="L1542" i="41" s="1"/>
  <c r="M1541" i="41"/>
  <c r="K1541" i="41"/>
  <c r="L1541" i="41" s="1"/>
  <c r="M1540" i="41"/>
  <c r="K1540" i="41"/>
  <c r="L1540" i="41" s="1"/>
  <c r="M1539" i="41"/>
  <c r="K1539" i="41"/>
  <c r="L1539" i="41" s="1"/>
  <c r="M1538" i="41"/>
  <c r="K1538" i="41"/>
  <c r="L1538" i="41" s="1"/>
  <c r="M1537" i="41"/>
  <c r="K1537" i="41"/>
  <c r="L1537" i="41" s="1"/>
  <c r="M1536" i="41"/>
  <c r="K1536" i="41"/>
  <c r="L1536" i="41" s="1"/>
  <c r="M1535" i="41"/>
  <c r="K1535" i="41"/>
  <c r="L1535" i="41" s="1"/>
  <c r="M1534" i="41"/>
  <c r="K1534" i="41"/>
  <c r="L1534" i="41" s="1"/>
  <c r="M1533" i="41"/>
  <c r="K1533" i="41"/>
  <c r="L1533" i="41" s="1"/>
  <c r="M1532" i="41"/>
  <c r="K1532" i="41"/>
  <c r="L1532" i="41" s="1"/>
  <c r="M1531" i="41"/>
  <c r="K1531" i="41"/>
  <c r="L1531" i="41" s="1"/>
  <c r="M1530" i="41"/>
  <c r="K1530" i="41"/>
  <c r="L1530" i="41" s="1"/>
  <c r="M1529" i="41"/>
  <c r="K1529" i="41"/>
  <c r="L1529" i="41" s="1"/>
  <c r="M1528" i="41"/>
  <c r="K1528" i="41"/>
  <c r="L1528" i="41" s="1"/>
  <c r="M1527" i="41"/>
  <c r="K1527" i="41"/>
  <c r="L1527" i="41" s="1"/>
  <c r="M1526" i="41"/>
  <c r="K1526" i="41"/>
  <c r="L1526" i="41" s="1"/>
  <c r="M1525" i="41"/>
  <c r="K1525" i="41"/>
  <c r="L1525" i="41" s="1"/>
  <c r="M1524" i="41"/>
  <c r="K1524" i="41"/>
  <c r="L1524" i="41" s="1"/>
  <c r="M1523" i="41"/>
  <c r="K1523" i="41"/>
  <c r="L1523" i="41" s="1"/>
  <c r="M1522" i="41"/>
  <c r="K1522" i="41"/>
  <c r="L1522" i="41" s="1"/>
  <c r="M1521" i="41"/>
  <c r="K1521" i="41"/>
  <c r="L1521" i="41" s="1"/>
  <c r="M1520" i="41"/>
  <c r="K1520" i="41"/>
  <c r="L1520" i="41" s="1"/>
  <c r="M1519" i="41"/>
  <c r="K1519" i="41"/>
  <c r="L1519" i="41" s="1"/>
  <c r="M1518" i="41"/>
  <c r="K1518" i="41"/>
  <c r="L1518" i="41" s="1"/>
  <c r="M1517" i="41"/>
  <c r="K1517" i="41"/>
  <c r="L1517" i="41" s="1"/>
  <c r="M1516" i="41"/>
  <c r="K1516" i="41"/>
  <c r="L1516" i="41" s="1"/>
  <c r="M1515" i="41"/>
  <c r="K1515" i="41"/>
  <c r="L1515" i="41" s="1"/>
  <c r="M1514" i="41"/>
  <c r="K1514" i="41"/>
  <c r="L1514" i="41" s="1"/>
  <c r="M1513" i="41"/>
  <c r="K1513" i="41"/>
  <c r="L1513" i="41" s="1"/>
  <c r="M1512" i="41"/>
  <c r="K1512" i="41"/>
  <c r="L1512" i="41" s="1"/>
  <c r="M1511" i="41"/>
  <c r="K1511" i="41"/>
  <c r="L1511" i="41" s="1"/>
  <c r="M1510" i="41"/>
  <c r="K1510" i="41"/>
  <c r="L1510" i="41" s="1"/>
  <c r="M1509" i="41"/>
  <c r="K1509" i="41"/>
  <c r="L1509" i="41" s="1"/>
  <c r="M1508" i="41"/>
  <c r="K1508" i="41"/>
  <c r="L1508" i="41" s="1"/>
  <c r="M1507" i="41"/>
  <c r="K1507" i="41"/>
  <c r="L1507" i="41" s="1"/>
  <c r="M1506" i="41"/>
  <c r="K1506" i="41"/>
  <c r="L1506" i="41" s="1"/>
  <c r="M1505" i="41"/>
  <c r="K1505" i="41"/>
  <c r="L1505" i="41" s="1"/>
  <c r="M1504" i="41"/>
  <c r="K1504" i="41"/>
  <c r="L1504" i="41" s="1"/>
  <c r="M1503" i="41"/>
  <c r="K1503" i="41"/>
  <c r="L1503" i="41" s="1"/>
  <c r="M1502" i="41"/>
  <c r="K1502" i="41"/>
  <c r="L1502" i="41" s="1"/>
  <c r="M1501" i="41"/>
  <c r="K1501" i="41"/>
  <c r="L1501" i="41" s="1"/>
  <c r="M1500" i="41"/>
  <c r="K1500" i="41"/>
  <c r="L1500" i="41" s="1"/>
  <c r="M1499" i="41"/>
  <c r="K1499" i="41"/>
  <c r="L1499" i="41" s="1"/>
  <c r="M1498" i="41"/>
  <c r="K1498" i="41"/>
  <c r="L1498" i="41" s="1"/>
  <c r="M1497" i="41"/>
  <c r="K1497" i="41"/>
  <c r="L1497" i="41" s="1"/>
  <c r="M1496" i="41"/>
  <c r="K1496" i="41"/>
  <c r="L1496" i="41" s="1"/>
  <c r="M1495" i="41"/>
  <c r="K1495" i="41"/>
  <c r="L1495" i="41" s="1"/>
  <c r="M1494" i="41"/>
  <c r="K1494" i="41"/>
  <c r="L1494" i="41" s="1"/>
  <c r="M1493" i="41"/>
  <c r="K1493" i="41"/>
  <c r="L1493" i="41" s="1"/>
  <c r="M1492" i="41"/>
  <c r="K1492" i="41"/>
  <c r="L1492" i="41" s="1"/>
  <c r="M1491" i="41"/>
  <c r="K1491" i="41"/>
  <c r="L1491" i="41" s="1"/>
  <c r="M1490" i="41"/>
  <c r="K1490" i="41"/>
  <c r="L1490" i="41" s="1"/>
  <c r="M1489" i="41"/>
  <c r="K1489" i="41"/>
  <c r="L1489" i="41" s="1"/>
  <c r="M1488" i="41"/>
  <c r="K1488" i="41"/>
  <c r="L1488" i="41" s="1"/>
  <c r="M1487" i="41"/>
  <c r="K1487" i="41"/>
  <c r="L1487" i="41" s="1"/>
  <c r="M1486" i="41"/>
  <c r="K1486" i="41"/>
  <c r="L1486" i="41" s="1"/>
  <c r="M1485" i="41"/>
  <c r="K1485" i="41"/>
  <c r="L1485" i="41" s="1"/>
  <c r="M1484" i="41"/>
  <c r="K1484" i="41"/>
  <c r="L1484" i="41" s="1"/>
  <c r="M1483" i="41"/>
  <c r="K1483" i="41"/>
  <c r="L1483" i="41" s="1"/>
  <c r="M1482" i="41"/>
  <c r="K1482" i="41"/>
  <c r="L1482" i="41" s="1"/>
  <c r="M1481" i="41"/>
  <c r="K1481" i="41"/>
  <c r="L1481" i="41" s="1"/>
  <c r="M1480" i="41"/>
  <c r="K1480" i="41"/>
  <c r="L1480" i="41" s="1"/>
  <c r="M1479" i="41"/>
  <c r="K1479" i="41"/>
  <c r="L1479" i="41" s="1"/>
  <c r="M1478" i="41"/>
  <c r="K1478" i="41"/>
  <c r="L1478" i="41" s="1"/>
  <c r="M1477" i="41"/>
  <c r="K1477" i="41"/>
  <c r="L1477" i="41" s="1"/>
  <c r="M1476" i="41"/>
  <c r="K1476" i="41"/>
  <c r="L1476" i="41" s="1"/>
  <c r="M1475" i="41"/>
  <c r="K1475" i="41"/>
  <c r="L1475" i="41" s="1"/>
  <c r="M1474" i="41"/>
  <c r="K1474" i="41"/>
  <c r="L1474" i="41" s="1"/>
  <c r="M1473" i="41"/>
  <c r="K1473" i="41"/>
  <c r="L1473" i="41" s="1"/>
  <c r="M1472" i="41"/>
  <c r="K1472" i="41"/>
  <c r="L1472" i="41" s="1"/>
  <c r="M1471" i="41"/>
  <c r="K1471" i="41"/>
  <c r="L1471" i="41" s="1"/>
  <c r="M1470" i="41"/>
  <c r="K1470" i="41"/>
  <c r="L1470" i="41" s="1"/>
  <c r="M1469" i="41"/>
  <c r="K1469" i="41"/>
  <c r="L1469" i="41" s="1"/>
  <c r="M1468" i="41"/>
  <c r="K1468" i="41"/>
  <c r="L1468" i="41" s="1"/>
  <c r="M1467" i="41"/>
  <c r="K1467" i="41"/>
  <c r="L1467" i="41" s="1"/>
  <c r="M1466" i="41"/>
  <c r="K1466" i="41"/>
  <c r="L1466" i="41" s="1"/>
  <c r="M1465" i="41"/>
  <c r="K1465" i="41"/>
  <c r="L1465" i="41" s="1"/>
  <c r="M1464" i="41"/>
  <c r="K1464" i="41"/>
  <c r="L1464" i="41" s="1"/>
  <c r="M1463" i="41"/>
  <c r="K1463" i="41"/>
  <c r="L1463" i="41" s="1"/>
  <c r="M1462" i="41"/>
  <c r="K1462" i="41"/>
  <c r="L1462" i="41" s="1"/>
  <c r="M1461" i="41"/>
  <c r="K1461" i="41"/>
  <c r="L1461" i="41" s="1"/>
  <c r="M1460" i="41"/>
  <c r="K1460" i="41"/>
  <c r="L1460" i="41" s="1"/>
  <c r="M1459" i="41"/>
  <c r="K1459" i="41"/>
  <c r="L1459" i="41" s="1"/>
  <c r="M1458" i="41"/>
  <c r="K1458" i="41"/>
  <c r="L1458" i="41" s="1"/>
  <c r="M1457" i="41"/>
  <c r="K1457" i="41"/>
  <c r="L1457" i="41" s="1"/>
  <c r="M1456" i="41"/>
  <c r="K1456" i="41"/>
  <c r="L1456" i="41" s="1"/>
  <c r="M1455" i="41"/>
  <c r="K1455" i="41"/>
  <c r="L1455" i="41" s="1"/>
  <c r="M1454" i="41"/>
  <c r="K1454" i="41"/>
  <c r="L1454" i="41" s="1"/>
  <c r="M1453" i="41"/>
  <c r="K1453" i="41"/>
  <c r="L1453" i="41" s="1"/>
  <c r="M1452" i="41"/>
  <c r="K1452" i="41"/>
  <c r="L1452" i="41" s="1"/>
  <c r="M1451" i="41"/>
  <c r="K1451" i="41"/>
  <c r="L1451" i="41" s="1"/>
  <c r="M1450" i="41"/>
  <c r="K1450" i="41"/>
  <c r="L1450" i="41" s="1"/>
  <c r="M1449" i="41"/>
  <c r="K1449" i="41"/>
  <c r="L1449" i="41" s="1"/>
  <c r="M1448" i="41"/>
  <c r="K1448" i="41"/>
  <c r="L1448" i="41" s="1"/>
  <c r="M1447" i="41"/>
  <c r="K1447" i="41"/>
  <c r="L1447" i="41" s="1"/>
  <c r="M1446" i="41"/>
  <c r="K1446" i="41"/>
  <c r="L1446" i="41" s="1"/>
  <c r="M1445" i="41"/>
  <c r="K1445" i="41"/>
  <c r="L1445" i="41" s="1"/>
  <c r="M1444" i="41"/>
  <c r="K1444" i="41"/>
  <c r="L1444" i="41" s="1"/>
  <c r="M1443" i="41"/>
  <c r="K1443" i="41"/>
  <c r="L1443" i="41" s="1"/>
  <c r="M1442" i="41"/>
  <c r="K1442" i="41"/>
  <c r="L1442" i="41" s="1"/>
  <c r="M1441" i="41"/>
  <c r="K1441" i="41"/>
  <c r="L1441" i="41" s="1"/>
  <c r="M1440" i="41"/>
  <c r="K1440" i="41"/>
  <c r="L1440" i="41" s="1"/>
  <c r="M1439" i="41"/>
  <c r="K1439" i="41"/>
  <c r="L1439" i="41" s="1"/>
  <c r="M1438" i="41"/>
  <c r="K1438" i="41"/>
  <c r="L1438" i="41" s="1"/>
  <c r="M1437" i="41"/>
  <c r="K1437" i="41"/>
  <c r="L1437" i="41" s="1"/>
  <c r="M1436" i="41"/>
  <c r="K1436" i="41"/>
  <c r="L1436" i="41" s="1"/>
  <c r="M1435" i="41"/>
  <c r="K1435" i="41"/>
  <c r="L1435" i="41" s="1"/>
  <c r="M1434" i="41"/>
  <c r="K1434" i="41"/>
  <c r="L1434" i="41" s="1"/>
  <c r="M1433" i="41"/>
  <c r="K1433" i="41"/>
  <c r="L1433" i="41" s="1"/>
  <c r="M1432" i="41"/>
  <c r="K1432" i="41"/>
  <c r="L1432" i="41" s="1"/>
  <c r="M1431" i="41"/>
  <c r="K1431" i="41"/>
  <c r="L1431" i="41" s="1"/>
  <c r="M1430" i="41"/>
  <c r="K1430" i="41"/>
  <c r="L1430" i="41" s="1"/>
  <c r="M1429" i="41"/>
  <c r="K1429" i="41"/>
  <c r="L1429" i="41" s="1"/>
  <c r="M1428" i="41"/>
  <c r="K1428" i="41"/>
  <c r="L1428" i="41" s="1"/>
  <c r="M1427" i="41"/>
  <c r="K1427" i="41"/>
  <c r="L1427" i="41" s="1"/>
  <c r="M1426" i="41"/>
  <c r="K1426" i="41"/>
  <c r="L1426" i="41" s="1"/>
  <c r="M1425" i="41"/>
  <c r="K1425" i="41"/>
  <c r="L1425" i="41" s="1"/>
  <c r="M1424" i="41"/>
  <c r="K1424" i="41"/>
  <c r="L1424" i="41" s="1"/>
  <c r="M1423" i="41"/>
  <c r="K1423" i="41"/>
  <c r="L1423" i="41" s="1"/>
  <c r="M1422" i="41"/>
  <c r="K1422" i="41"/>
  <c r="L1422" i="41" s="1"/>
  <c r="M1421" i="41"/>
  <c r="K1421" i="41"/>
  <c r="L1421" i="41" s="1"/>
  <c r="M1420" i="41"/>
  <c r="K1420" i="41"/>
  <c r="L1420" i="41" s="1"/>
  <c r="M1419" i="41"/>
  <c r="K1419" i="41"/>
  <c r="L1419" i="41" s="1"/>
  <c r="M1418" i="41"/>
  <c r="K1418" i="41"/>
  <c r="L1418" i="41" s="1"/>
  <c r="M1417" i="41"/>
  <c r="K1417" i="41"/>
  <c r="L1417" i="41" s="1"/>
  <c r="M1416" i="41"/>
  <c r="K1416" i="41"/>
  <c r="L1416" i="41" s="1"/>
  <c r="M1415" i="41"/>
  <c r="K1415" i="41"/>
  <c r="L1415" i="41" s="1"/>
  <c r="M1414" i="41"/>
  <c r="K1414" i="41"/>
  <c r="L1414" i="41" s="1"/>
  <c r="M1413" i="41"/>
  <c r="K1413" i="41"/>
  <c r="L1413" i="41" s="1"/>
  <c r="M1412" i="41"/>
  <c r="K1412" i="41"/>
  <c r="L1412" i="41" s="1"/>
  <c r="M1411" i="41"/>
  <c r="K1411" i="41"/>
  <c r="L1411" i="41" s="1"/>
  <c r="M1410" i="41"/>
  <c r="K1410" i="41"/>
  <c r="L1410" i="41" s="1"/>
  <c r="M1409" i="41"/>
  <c r="K1409" i="41"/>
  <c r="L1409" i="41" s="1"/>
  <c r="M1408" i="41"/>
  <c r="K1408" i="41"/>
  <c r="L1408" i="41" s="1"/>
  <c r="M1407" i="41"/>
  <c r="K1407" i="41"/>
  <c r="L1407" i="41" s="1"/>
  <c r="M1406" i="41"/>
  <c r="K1406" i="41"/>
  <c r="L1406" i="41" s="1"/>
  <c r="M1405" i="41"/>
  <c r="K1405" i="41"/>
  <c r="L1405" i="41" s="1"/>
  <c r="M1404" i="41"/>
  <c r="L1404" i="41"/>
  <c r="M1403" i="41"/>
  <c r="L1403" i="41"/>
  <c r="M1402" i="41"/>
  <c r="L1402" i="41"/>
  <c r="M1401" i="41"/>
  <c r="L1401" i="41"/>
  <c r="M1400" i="41"/>
  <c r="L1400" i="41"/>
  <c r="M1399" i="41"/>
  <c r="L1399" i="41"/>
  <c r="M1398" i="41"/>
  <c r="L1398" i="41"/>
  <c r="M1397" i="41"/>
  <c r="L1397" i="41"/>
  <c r="M1396" i="41"/>
  <c r="L1396" i="41"/>
  <c r="M1395" i="41"/>
  <c r="L1395" i="41"/>
  <c r="M1394" i="41"/>
  <c r="L1394" i="41"/>
  <c r="M1393" i="41"/>
  <c r="L1393" i="41"/>
  <c r="M1392" i="41"/>
  <c r="L1392" i="41"/>
  <c r="M1391" i="41"/>
  <c r="L1391" i="41"/>
  <c r="M1390" i="41"/>
  <c r="L1390" i="41"/>
  <c r="M1389" i="41"/>
  <c r="L1389" i="41"/>
  <c r="M1388" i="41"/>
  <c r="L1388" i="41"/>
  <c r="M1387" i="41"/>
  <c r="L1387" i="41"/>
  <c r="M1386" i="41"/>
  <c r="L1386" i="41"/>
  <c r="M1385" i="41"/>
  <c r="L1385" i="41"/>
  <c r="M1384" i="41"/>
  <c r="L1384" i="41"/>
  <c r="M1383" i="41"/>
  <c r="L1383" i="41"/>
  <c r="M1382" i="41"/>
  <c r="L1382" i="41"/>
  <c r="M1381" i="41"/>
  <c r="L1381" i="41"/>
  <c r="M1380" i="41"/>
  <c r="L1380" i="41"/>
  <c r="M1379" i="41"/>
  <c r="L1379" i="41"/>
  <c r="M1378" i="41"/>
  <c r="L1378" i="41"/>
  <c r="M1377" i="41"/>
  <c r="L1377" i="41"/>
  <c r="M1376" i="41"/>
  <c r="L1376" i="41"/>
  <c r="M1375" i="41"/>
  <c r="L1375" i="41"/>
  <c r="M1374" i="41"/>
  <c r="L1374" i="41"/>
  <c r="M1373" i="41"/>
  <c r="L1373" i="41"/>
  <c r="M1372" i="41"/>
  <c r="L1372" i="41"/>
  <c r="M1371" i="41"/>
  <c r="L1371" i="41"/>
  <c r="M1370" i="41"/>
  <c r="L1370" i="41"/>
  <c r="M1369" i="41"/>
  <c r="L1369" i="41"/>
  <c r="M1368" i="41"/>
  <c r="L1368" i="41"/>
  <c r="M1367" i="41"/>
  <c r="L1367" i="41"/>
  <c r="M1366" i="41"/>
  <c r="L1366" i="41"/>
  <c r="M1365" i="41"/>
  <c r="L1365" i="41"/>
  <c r="M1364" i="41"/>
  <c r="L1364" i="41"/>
  <c r="M1363" i="41"/>
  <c r="L1363" i="41"/>
  <c r="M1362" i="41"/>
  <c r="L1362" i="41"/>
  <c r="M1361" i="41"/>
  <c r="L1361" i="41"/>
  <c r="M1360" i="41"/>
  <c r="L1360" i="41"/>
  <c r="K1994" i="39"/>
  <c r="L1994" i="39" s="1"/>
  <c r="M252" i="40"/>
  <c r="L252" i="40"/>
  <c r="M1359" i="41"/>
  <c r="K1359" i="41"/>
  <c r="L1359" i="41" s="1"/>
  <c r="M251" i="40"/>
  <c r="K251" i="40"/>
  <c r="L251" i="40" s="1"/>
  <c r="H1358" i="41"/>
  <c r="M1358" i="41" s="1"/>
  <c r="K1358" i="41"/>
  <c r="L1358" i="41" s="1"/>
  <c r="M1357" i="41"/>
  <c r="K1357" i="41"/>
  <c r="L1357" i="41" s="1"/>
  <c r="H250" i="40"/>
  <c r="M250" i="40" s="1"/>
  <c r="H249" i="40"/>
  <c r="M249" i="40" s="1"/>
  <c r="K250" i="40"/>
  <c r="L250" i="40" s="1"/>
  <c r="K249" i="40"/>
  <c r="L249" i="40" s="1"/>
  <c r="M1356" i="41"/>
  <c r="K1356" i="41"/>
  <c r="L1356" i="41" s="1"/>
  <c r="K1987" i="39"/>
  <c r="L1987" i="39" s="1"/>
  <c r="K1986" i="39"/>
  <c r="L1986" i="39" s="1"/>
  <c r="K1985" i="39"/>
  <c r="L1985" i="39" s="1"/>
  <c r="K1984" i="39"/>
  <c r="L1984" i="39" s="1"/>
  <c r="K1983" i="39"/>
  <c r="L1983" i="39" s="1"/>
  <c r="K1982" i="39"/>
  <c r="L1982" i="39" s="1"/>
  <c r="M1640" i="41" l="1"/>
  <c r="K1981" i="39" l="1"/>
  <c r="L1981" i="39" s="1"/>
  <c r="K1980" i="39"/>
  <c r="L1980" i="39" s="1"/>
  <c r="K1979" i="39"/>
  <c r="L1979" i="39" s="1"/>
  <c r="K1978" i="39"/>
  <c r="L1978" i="39" s="1"/>
  <c r="K1977" i="39"/>
  <c r="L1977" i="39" s="1"/>
  <c r="K1976" i="39"/>
  <c r="L1976" i="39" s="1"/>
  <c r="K1975" i="39"/>
  <c r="L1975" i="39" s="1"/>
  <c r="K1974" i="39"/>
  <c r="L1974" i="39" s="1"/>
  <c r="K1973" i="39"/>
  <c r="L1973" i="39" s="1"/>
  <c r="K1972" i="39"/>
  <c r="L1972" i="39" s="1"/>
  <c r="K1971" i="39"/>
  <c r="L1971" i="39" s="1"/>
  <c r="K1970" i="39"/>
  <c r="L1970" i="39" s="1"/>
  <c r="K1969" i="39"/>
  <c r="L1969" i="39" s="1"/>
  <c r="K1968" i="39"/>
  <c r="L1968" i="39" s="1"/>
  <c r="K1967" i="39"/>
  <c r="L1967" i="39" s="1"/>
  <c r="K1966" i="39"/>
  <c r="L1966" i="39" s="1"/>
  <c r="K1965" i="39"/>
  <c r="L1965" i="39" s="1"/>
  <c r="K1964" i="39"/>
  <c r="L1964" i="39" s="1"/>
  <c r="K1963" i="39"/>
  <c r="L1963" i="39" s="1"/>
  <c r="K1962" i="39"/>
  <c r="L1962" i="39" s="1"/>
  <c r="K1961" i="39"/>
  <c r="L1961" i="39" s="1"/>
  <c r="K1960" i="39"/>
  <c r="L1960" i="39" s="1"/>
  <c r="K1959" i="39"/>
  <c r="L1959" i="39" s="1"/>
  <c r="K1958" i="39"/>
  <c r="L1958" i="39" s="1"/>
  <c r="K1957" i="39"/>
  <c r="L1957" i="39" s="1"/>
  <c r="K1956" i="39"/>
  <c r="L1956" i="39" s="1"/>
  <c r="K1955" i="39"/>
  <c r="L1955" i="39" s="1"/>
  <c r="K1954" i="39"/>
  <c r="L1954" i="39" s="1"/>
  <c r="K1953" i="39"/>
  <c r="L1953" i="39" s="1"/>
  <c r="K1952" i="39"/>
  <c r="L1952" i="39" s="1"/>
  <c r="K1951" i="39"/>
  <c r="L1951" i="39" s="1"/>
  <c r="K1950" i="39"/>
  <c r="L1950" i="39" s="1"/>
  <c r="K1949" i="39"/>
  <c r="L1949" i="39" s="1"/>
  <c r="K1948" i="39"/>
  <c r="L1948" i="39" s="1"/>
  <c r="K1947" i="39"/>
  <c r="L1947" i="39" s="1"/>
  <c r="K1946" i="39"/>
  <c r="L1946" i="39" s="1"/>
  <c r="K1945" i="39"/>
  <c r="L1945" i="39" s="1"/>
  <c r="K1944" i="39"/>
  <c r="L1944" i="39" s="1"/>
  <c r="K1943" i="39"/>
  <c r="L1943" i="39" s="1"/>
  <c r="K1942" i="39"/>
  <c r="L1942" i="39" s="1"/>
  <c r="K1941" i="39"/>
  <c r="L1941" i="39" s="1"/>
  <c r="K1940" i="39"/>
  <c r="L1940" i="39" s="1"/>
  <c r="K1939" i="39"/>
  <c r="L1939" i="39" s="1"/>
  <c r="K1938" i="39"/>
  <c r="L1938" i="39" s="1"/>
  <c r="K1937" i="39"/>
  <c r="L1937" i="39" s="1"/>
  <c r="K1936" i="39"/>
  <c r="L1936" i="39" s="1"/>
  <c r="K1935" i="39"/>
  <c r="L1935" i="39" s="1"/>
  <c r="K1934" i="39"/>
  <c r="L1934" i="39" s="1"/>
  <c r="K1933" i="39"/>
  <c r="L1933" i="39" s="1"/>
  <c r="K1932" i="39"/>
  <c r="L1932" i="39" s="1"/>
  <c r="K1931" i="39"/>
  <c r="L1931" i="39" s="1"/>
  <c r="K1930" i="39"/>
  <c r="L1930" i="39" s="1"/>
  <c r="K1929" i="39"/>
  <c r="L1929" i="39" s="1"/>
  <c r="K1928" i="39"/>
  <c r="L1928" i="39" s="1"/>
  <c r="K1927" i="39"/>
  <c r="L1927" i="39" s="1"/>
  <c r="K1926" i="39"/>
  <c r="L1926" i="39" s="1"/>
  <c r="K1925" i="39"/>
  <c r="L1925" i="39" s="1"/>
  <c r="K1924" i="39"/>
  <c r="L1924" i="39" s="1"/>
  <c r="K1923" i="39"/>
  <c r="L1923" i="39" s="1"/>
  <c r="K1922" i="39"/>
  <c r="L1922" i="39" s="1"/>
  <c r="K1921" i="39"/>
  <c r="L1921" i="39" s="1"/>
  <c r="K1920" i="39"/>
  <c r="L1920" i="39" s="1"/>
  <c r="K1919" i="39"/>
  <c r="L1919" i="39" s="1"/>
  <c r="K1918" i="39"/>
  <c r="L1918" i="39" s="1"/>
  <c r="K1917" i="39"/>
  <c r="L1917" i="39" s="1"/>
  <c r="K1916" i="39"/>
  <c r="L1916" i="39" s="1"/>
  <c r="K1915" i="39"/>
  <c r="L1915" i="39" s="1"/>
  <c r="K1914" i="39"/>
  <c r="L1914" i="39" s="1"/>
  <c r="K1913" i="39"/>
  <c r="L1913" i="39" s="1"/>
  <c r="K1912" i="39"/>
  <c r="L1912" i="39" s="1"/>
  <c r="K1911" i="39"/>
  <c r="L1911" i="39" s="1"/>
  <c r="K1910" i="39"/>
  <c r="L1910" i="39" s="1"/>
  <c r="K1909" i="39"/>
  <c r="L1909" i="39" s="1"/>
  <c r="K1908" i="39"/>
  <c r="L1908" i="39" s="1"/>
  <c r="K1907" i="39"/>
  <c r="L1907" i="39" s="1"/>
  <c r="K1906" i="39"/>
  <c r="L1906" i="39" s="1"/>
  <c r="K1905" i="39"/>
  <c r="L1905" i="39" s="1"/>
  <c r="K1904" i="39"/>
  <c r="L1904" i="39" s="1"/>
  <c r="K1903" i="39"/>
  <c r="L1903" i="39" s="1"/>
  <c r="K1902" i="39"/>
  <c r="L1902" i="39" s="1"/>
  <c r="K1901" i="39"/>
  <c r="L1901" i="39" s="1"/>
  <c r="K1900" i="39"/>
  <c r="L1900" i="39" s="1"/>
  <c r="K1899" i="39"/>
  <c r="L1899" i="39" s="1"/>
  <c r="K1898" i="39"/>
  <c r="L1898" i="39" s="1"/>
  <c r="K1897" i="39"/>
  <c r="L1897" i="39" s="1"/>
  <c r="K1896" i="39"/>
  <c r="L1896" i="39" s="1"/>
  <c r="K1895" i="39"/>
  <c r="L1895" i="39" s="1"/>
  <c r="K1894" i="39"/>
  <c r="L1894" i="39" s="1"/>
  <c r="K1893" i="39"/>
  <c r="L1893" i="39" s="1"/>
  <c r="K1892" i="39"/>
  <c r="L1892" i="39" s="1"/>
  <c r="K1891" i="39"/>
  <c r="L1891" i="39" s="1"/>
  <c r="K1890" i="39"/>
  <c r="L1890" i="39" s="1"/>
  <c r="K1889" i="39"/>
  <c r="L1889" i="39" s="1"/>
  <c r="K1888" i="39"/>
  <c r="L1888" i="39" s="1"/>
  <c r="K1887" i="39"/>
  <c r="L1887" i="39" s="1"/>
  <c r="K1886" i="39"/>
  <c r="L1886" i="39" s="1"/>
  <c r="K1885" i="39"/>
  <c r="L1885" i="39" s="1"/>
  <c r="K1884" i="39"/>
  <c r="L1884" i="39" s="1"/>
  <c r="K1883" i="39"/>
  <c r="L1883" i="39" s="1"/>
  <c r="K1882" i="39"/>
  <c r="L1882" i="39" s="1"/>
  <c r="K1881" i="39"/>
  <c r="L1881" i="39" s="1"/>
  <c r="K1880" i="39"/>
  <c r="L1880" i="39" s="1"/>
  <c r="K1879" i="39"/>
  <c r="L1879" i="39" s="1"/>
  <c r="K1878" i="39"/>
  <c r="L1878" i="39" s="1"/>
  <c r="K1877" i="39"/>
  <c r="L1877" i="39" s="1"/>
  <c r="K1876" i="39"/>
  <c r="L1876" i="39" s="1"/>
  <c r="K1875" i="39"/>
  <c r="L1875" i="39" s="1"/>
  <c r="K1874" i="39"/>
  <c r="L1874" i="39" s="1"/>
  <c r="K1873" i="39"/>
  <c r="L1873" i="39" s="1"/>
  <c r="K1872" i="39"/>
  <c r="L1872" i="39" s="1"/>
  <c r="K1871" i="39"/>
  <c r="L1871" i="39" s="1"/>
  <c r="K1870" i="39"/>
  <c r="L1870" i="39" s="1"/>
  <c r="K1869" i="39"/>
  <c r="L1869" i="39" s="1"/>
  <c r="K1868" i="39"/>
  <c r="L1868" i="39" s="1"/>
  <c r="K1867" i="39"/>
  <c r="L1867" i="39" s="1"/>
  <c r="K1866" i="39"/>
  <c r="L1866" i="39" s="1"/>
  <c r="K1865" i="39"/>
  <c r="L1865" i="39" s="1"/>
  <c r="K1864" i="39"/>
  <c r="L1864" i="39" s="1"/>
  <c r="K1863" i="39"/>
  <c r="L1863" i="39" s="1"/>
  <c r="K1862" i="39"/>
  <c r="L1862" i="39" s="1"/>
  <c r="K1861" i="39"/>
  <c r="L1861" i="39" s="1"/>
  <c r="K1860" i="39"/>
  <c r="L1860" i="39" s="1"/>
  <c r="K1859" i="39"/>
  <c r="L1859" i="39" s="1"/>
  <c r="K1858" i="39"/>
  <c r="L1858" i="39" s="1"/>
  <c r="K1857" i="39"/>
  <c r="L1857" i="39" s="1"/>
  <c r="K1856" i="39"/>
  <c r="L1856" i="39" s="1"/>
  <c r="K1855" i="39"/>
  <c r="L1855" i="39" s="1"/>
  <c r="K1854" i="39"/>
  <c r="L1854" i="39" s="1"/>
  <c r="K1853" i="39"/>
  <c r="L1853" i="39" s="1"/>
  <c r="K1852" i="39"/>
  <c r="L1852" i="39" s="1"/>
  <c r="K1851" i="39"/>
  <c r="L1851" i="39" s="1"/>
  <c r="K1850" i="39"/>
  <c r="L1850" i="39" s="1"/>
  <c r="K1849" i="39"/>
  <c r="L1849" i="39" s="1"/>
  <c r="K1848" i="39"/>
  <c r="L1848" i="39" s="1"/>
  <c r="K1847" i="39"/>
  <c r="L1847" i="39" s="1"/>
  <c r="K1846" i="39"/>
  <c r="L1846" i="39" s="1"/>
  <c r="K1845" i="39"/>
  <c r="L1845" i="39" s="1"/>
  <c r="K1844" i="39"/>
  <c r="L1844" i="39" s="1"/>
  <c r="K1843" i="39"/>
  <c r="L1843" i="39" s="1"/>
  <c r="K1842" i="39"/>
  <c r="L1842" i="39" s="1"/>
  <c r="K1841" i="39"/>
  <c r="L1841" i="39" s="1"/>
  <c r="K1840" i="39"/>
  <c r="L1840" i="39" s="1"/>
  <c r="K1839" i="39"/>
  <c r="L1839" i="39" s="1"/>
  <c r="K1838" i="39"/>
  <c r="L1838" i="39" s="1"/>
  <c r="K1837" i="39"/>
  <c r="L1837" i="39" s="1"/>
  <c r="K1836" i="39"/>
  <c r="L1836" i="39" s="1"/>
  <c r="K1835" i="39"/>
  <c r="L1835" i="39" s="1"/>
  <c r="K1834" i="39"/>
  <c r="L1834" i="39" s="1"/>
  <c r="K1833" i="39"/>
  <c r="L1833" i="39" s="1"/>
  <c r="K1832" i="39"/>
  <c r="L1832" i="39" s="1"/>
  <c r="K1831" i="39"/>
  <c r="L1831" i="39" s="1"/>
  <c r="K1830" i="39"/>
  <c r="L1830" i="39" s="1"/>
  <c r="K1829" i="39"/>
  <c r="L1829" i="39" s="1"/>
  <c r="K1828" i="39"/>
  <c r="L1828" i="39" s="1"/>
  <c r="K1827" i="39"/>
  <c r="L1827" i="39" s="1"/>
  <c r="K1826" i="39"/>
  <c r="L1826" i="39" s="1"/>
  <c r="K1825" i="39"/>
  <c r="L1825" i="39" s="1"/>
  <c r="K1824" i="39"/>
  <c r="L1824" i="39" s="1"/>
  <c r="K1823" i="39"/>
  <c r="L1823" i="39" s="1"/>
  <c r="K1822" i="39"/>
  <c r="L1822" i="39" s="1"/>
  <c r="K1821" i="39"/>
  <c r="L1821" i="39" s="1"/>
  <c r="K1820" i="39"/>
  <c r="L1820" i="39" s="1"/>
  <c r="K1819" i="39"/>
  <c r="L1819" i="39" s="1"/>
  <c r="K1818" i="39"/>
  <c r="L1818" i="39" s="1"/>
  <c r="K1817" i="39"/>
  <c r="L1817" i="39" s="1"/>
  <c r="K1816" i="39"/>
  <c r="L1816" i="39" s="1"/>
  <c r="K1815" i="39"/>
  <c r="L1815" i="39" s="1"/>
  <c r="K1814" i="39"/>
  <c r="L1814" i="39" s="1"/>
  <c r="K1813" i="39"/>
  <c r="L1813" i="39" s="1"/>
  <c r="K1812" i="39"/>
  <c r="L1812" i="39" s="1"/>
  <c r="K1811" i="39"/>
  <c r="L1811" i="39" s="1"/>
  <c r="K1810" i="39"/>
  <c r="L1810" i="39" s="1"/>
  <c r="K1809" i="39"/>
  <c r="L1809" i="39" s="1"/>
  <c r="K1808" i="39"/>
  <c r="L1808" i="39" s="1"/>
  <c r="K1807" i="39"/>
  <c r="L1807" i="39" s="1"/>
  <c r="K1806" i="39"/>
  <c r="L1806" i="39" s="1"/>
  <c r="K1805" i="39"/>
  <c r="L1805" i="39" s="1"/>
  <c r="K1804" i="39"/>
  <c r="L1804" i="39" s="1"/>
  <c r="K1803" i="39"/>
  <c r="L1803" i="39" s="1"/>
  <c r="K1802" i="39"/>
  <c r="L1802" i="39" s="1"/>
  <c r="K1801" i="39"/>
  <c r="L1801" i="39" s="1"/>
  <c r="K1800" i="39"/>
  <c r="L1800" i="39" s="1"/>
  <c r="K1799" i="39"/>
  <c r="L1799" i="39" s="1"/>
  <c r="K1798" i="39"/>
  <c r="L1798" i="39" s="1"/>
  <c r="K1797" i="39"/>
  <c r="L1797" i="39" s="1"/>
  <c r="K1796" i="39"/>
  <c r="L1796" i="39" s="1"/>
  <c r="K1795" i="39"/>
  <c r="L1795" i="39" s="1"/>
  <c r="K1794" i="39"/>
  <c r="L1794" i="39" s="1"/>
  <c r="K1793" i="39"/>
  <c r="L1793" i="39" s="1"/>
  <c r="K1792" i="39"/>
  <c r="L1792" i="39" s="1"/>
  <c r="K1791" i="39"/>
  <c r="L1791" i="39" s="1"/>
  <c r="K1790" i="39"/>
  <c r="L1790" i="39" s="1"/>
  <c r="K1789" i="39"/>
  <c r="L1789" i="39" s="1"/>
  <c r="K1788" i="39"/>
  <c r="L1788" i="39" s="1"/>
  <c r="K1787" i="39"/>
  <c r="L1787" i="39" s="1"/>
  <c r="K1786" i="39"/>
  <c r="L1786" i="39" s="1"/>
  <c r="K1785" i="39"/>
  <c r="L1785" i="39" s="1"/>
  <c r="K1784" i="39"/>
  <c r="L1784" i="39" s="1"/>
  <c r="K1783" i="39"/>
  <c r="L1783" i="39" s="1"/>
  <c r="K1782" i="39"/>
  <c r="L1782" i="39" s="1"/>
  <c r="K1781" i="39"/>
  <c r="L1781" i="39" s="1"/>
  <c r="K1780" i="39"/>
  <c r="L1780" i="39" s="1"/>
  <c r="K1779" i="39"/>
  <c r="L1779" i="39" s="1"/>
  <c r="K1778" i="39"/>
  <c r="L1778" i="39" s="1"/>
  <c r="K1777" i="39"/>
  <c r="L1777" i="39" s="1"/>
  <c r="K1776" i="39"/>
  <c r="L1776" i="39" s="1"/>
  <c r="K1775" i="39"/>
  <c r="L1775" i="39" s="1"/>
  <c r="K1774" i="39"/>
  <c r="L1774" i="39" s="1"/>
  <c r="K1773" i="39"/>
  <c r="L1773" i="39" s="1"/>
  <c r="K1772" i="39"/>
  <c r="L1772" i="39" s="1"/>
  <c r="K1771" i="39"/>
  <c r="L1771" i="39" s="1"/>
  <c r="K1770" i="39"/>
  <c r="L1770" i="39" s="1"/>
  <c r="K1769" i="39"/>
  <c r="L1769" i="39" s="1"/>
  <c r="K1768" i="39"/>
  <c r="L1768" i="39" s="1"/>
  <c r="K1767" i="39"/>
  <c r="L1767" i="39" s="1"/>
  <c r="K1766" i="39"/>
  <c r="L1766" i="39" s="1"/>
  <c r="K1765" i="39"/>
  <c r="L1765" i="39" s="1"/>
  <c r="K1764" i="39"/>
  <c r="L1764" i="39" s="1"/>
  <c r="K1763" i="39"/>
  <c r="L1763" i="39" s="1"/>
  <c r="K1762" i="39"/>
  <c r="L1762" i="39" s="1"/>
  <c r="K1761" i="39"/>
  <c r="L1761" i="39" s="1"/>
  <c r="K1760" i="39"/>
  <c r="L1760" i="39" s="1"/>
  <c r="K1759" i="39"/>
  <c r="L1759" i="39" s="1"/>
  <c r="K1758" i="39"/>
  <c r="L1758" i="39" s="1"/>
  <c r="K1757" i="39"/>
  <c r="L1757" i="39" s="1"/>
  <c r="K1756" i="39"/>
  <c r="L1756" i="39" s="1"/>
  <c r="K1755" i="39"/>
  <c r="L1755" i="39" s="1"/>
  <c r="K1754" i="39"/>
  <c r="L1754" i="39" s="1"/>
  <c r="K1753" i="39"/>
  <c r="L1753" i="39" s="1"/>
  <c r="K1752" i="39"/>
  <c r="L1752" i="39" s="1"/>
  <c r="K1751" i="39"/>
  <c r="L1751" i="39" s="1"/>
  <c r="K1750" i="39"/>
  <c r="L1750" i="39" s="1"/>
  <c r="K1749" i="39"/>
  <c r="L1749" i="39" s="1"/>
  <c r="K1748" i="39"/>
  <c r="L1748" i="39" s="1"/>
  <c r="K1747" i="39"/>
  <c r="L1747" i="39" s="1"/>
  <c r="K1746" i="39"/>
  <c r="L1746" i="39" s="1"/>
  <c r="K1745" i="39"/>
  <c r="L1745" i="39" s="1"/>
  <c r="K1744" i="39"/>
  <c r="L1744" i="39" s="1"/>
  <c r="K1743" i="39"/>
  <c r="L1743" i="39" s="1"/>
  <c r="K1742" i="39"/>
  <c r="L1742" i="39" s="1"/>
  <c r="K1741" i="39"/>
  <c r="L1741" i="39" s="1"/>
  <c r="K1740" i="39"/>
  <c r="L1740" i="39" s="1"/>
  <c r="K1739" i="39"/>
  <c r="L1739" i="39" s="1"/>
  <c r="K1738" i="39"/>
  <c r="L1738" i="39" s="1"/>
  <c r="K1737" i="39"/>
  <c r="L1737" i="39" s="1"/>
  <c r="K1736" i="39"/>
  <c r="L1736" i="39" s="1"/>
  <c r="K1735" i="39"/>
  <c r="L1735" i="39" s="1"/>
  <c r="K1734" i="39"/>
  <c r="L1734" i="39" s="1"/>
  <c r="K1733" i="39"/>
  <c r="L1733" i="39" s="1"/>
  <c r="K1732" i="39"/>
  <c r="L1732" i="39" s="1"/>
  <c r="K1731" i="39"/>
  <c r="L1731" i="39" s="1"/>
  <c r="K1730" i="39"/>
  <c r="L1730" i="39" s="1"/>
  <c r="K1729" i="39"/>
  <c r="L1729" i="39" s="1"/>
  <c r="K1728" i="39"/>
  <c r="L1728" i="39" s="1"/>
  <c r="K1727" i="39"/>
  <c r="L1727" i="39" s="1"/>
  <c r="K1726" i="39"/>
  <c r="L1726" i="39" s="1"/>
  <c r="K1725" i="39"/>
  <c r="L1725" i="39" s="1"/>
  <c r="K1724" i="39"/>
  <c r="L1724" i="39" s="1"/>
  <c r="K1723" i="39"/>
  <c r="L1723" i="39" s="1"/>
  <c r="K1722" i="39"/>
  <c r="L1722" i="39" s="1"/>
  <c r="K1721" i="39"/>
  <c r="L1721" i="39" s="1"/>
  <c r="K1720" i="39"/>
  <c r="L1720" i="39" s="1"/>
  <c r="K1719" i="39"/>
  <c r="L1719" i="39" s="1"/>
  <c r="K1718" i="39"/>
  <c r="L1718" i="39" s="1"/>
  <c r="K1717" i="39"/>
  <c r="L1717" i="39" s="1"/>
  <c r="K1716" i="39"/>
  <c r="L1716" i="39" s="1"/>
  <c r="K1715" i="39"/>
  <c r="L1715" i="39" s="1"/>
  <c r="K1714" i="39"/>
  <c r="L1714" i="39" s="1"/>
  <c r="K1713" i="39"/>
  <c r="L1713" i="39" s="1"/>
  <c r="K1712" i="39"/>
  <c r="L1712" i="39" s="1"/>
  <c r="K1711" i="39"/>
  <c r="L1711" i="39" s="1"/>
  <c r="K1710" i="39"/>
  <c r="L1710" i="39" s="1"/>
  <c r="K1709" i="39"/>
  <c r="L1709" i="39" s="1"/>
  <c r="K1708" i="39"/>
  <c r="L1708" i="39" s="1"/>
  <c r="K1707" i="39"/>
  <c r="L1707" i="39" s="1"/>
  <c r="K1706" i="39"/>
  <c r="L1706" i="39" s="1"/>
  <c r="K1705" i="39"/>
  <c r="L1705" i="39" s="1"/>
  <c r="K1704" i="39"/>
  <c r="L1704" i="39" s="1"/>
  <c r="K1703" i="39"/>
  <c r="L1703" i="39" s="1"/>
  <c r="K1702" i="39"/>
  <c r="L1702" i="39" s="1"/>
  <c r="K1701" i="39"/>
  <c r="L1701" i="39" s="1"/>
  <c r="K1700" i="39"/>
  <c r="L1700" i="39" s="1"/>
  <c r="K1699" i="39"/>
  <c r="L1699" i="39" s="1"/>
  <c r="K1698" i="39"/>
  <c r="L1698" i="39" s="1"/>
  <c r="K1697" i="39"/>
  <c r="L1697" i="39" s="1"/>
  <c r="K1696" i="39"/>
  <c r="L1696" i="39" s="1"/>
  <c r="K1695" i="39"/>
  <c r="L1695" i="39" s="1"/>
  <c r="K1694" i="39"/>
  <c r="L1694" i="39" s="1"/>
  <c r="K1693" i="39"/>
  <c r="L1693" i="39" s="1"/>
  <c r="K1692" i="39"/>
  <c r="L1692" i="39" s="1"/>
  <c r="K1691" i="39"/>
  <c r="L1691" i="39" s="1"/>
  <c r="K1690" i="39"/>
  <c r="L1690" i="39" s="1"/>
  <c r="K1689" i="39"/>
  <c r="L1689" i="39" s="1"/>
  <c r="K1688" i="39"/>
  <c r="L1688" i="39" s="1"/>
  <c r="K1687" i="39"/>
  <c r="L1687" i="39" s="1"/>
  <c r="K1686" i="39"/>
  <c r="L1686" i="39" s="1"/>
  <c r="K1685" i="39"/>
  <c r="L1685" i="39" s="1"/>
  <c r="K1684" i="39"/>
  <c r="L1684" i="39" s="1"/>
  <c r="K1683" i="39"/>
  <c r="L1683" i="39" s="1"/>
  <c r="K1682" i="39"/>
  <c r="L1682" i="39" s="1"/>
  <c r="K1681" i="39"/>
  <c r="L1681" i="39" s="1"/>
  <c r="K1680" i="39"/>
  <c r="L1680" i="39" s="1"/>
  <c r="K1679" i="39"/>
  <c r="L1679" i="39" s="1"/>
  <c r="K1678" i="39"/>
  <c r="L1678" i="39" s="1"/>
  <c r="K1677" i="39"/>
  <c r="L1677" i="39" s="1"/>
  <c r="K1676" i="39"/>
  <c r="L1676" i="39" s="1"/>
  <c r="K1675" i="39"/>
  <c r="L1675" i="39" s="1"/>
  <c r="K1674" i="39"/>
  <c r="L1674" i="39" s="1"/>
  <c r="K1673" i="39"/>
  <c r="L1673" i="39" s="1"/>
  <c r="K1672" i="39"/>
  <c r="L1672" i="39" s="1"/>
  <c r="K1671" i="39"/>
  <c r="L1671" i="39" s="1"/>
  <c r="K1670" i="39"/>
  <c r="L1670" i="39" s="1"/>
  <c r="K1669" i="39"/>
  <c r="L1669" i="39" s="1"/>
  <c r="K1668" i="39"/>
  <c r="L1668" i="39" s="1"/>
  <c r="K1667" i="39"/>
  <c r="L1667" i="39" s="1"/>
  <c r="K1666" i="39"/>
  <c r="L1666" i="39" s="1"/>
  <c r="K1665" i="39"/>
  <c r="L1665" i="39" s="1"/>
  <c r="K1664" i="39"/>
  <c r="L1664" i="39" s="1"/>
  <c r="K1663" i="39"/>
  <c r="L1663" i="39" s="1"/>
  <c r="K1662" i="39"/>
  <c r="L1662" i="39" s="1"/>
  <c r="K1661" i="39"/>
  <c r="L1661" i="39" s="1"/>
  <c r="K1660" i="39"/>
  <c r="L1660" i="39" s="1"/>
  <c r="K1659" i="39"/>
  <c r="L1659" i="39" s="1"/>
  <c r="K1658" i="39"/>
  <c r="L1658" i="39" s="1"/>
  <c r="K1657" i="39"/>
  <c r="L1657" i="39" s="1"/>
  <c r="K1656" i="39"/>
  <c r="L1656" i="39" s="1"/>
  <c r="K1655" i="39"/>
  <c r="L1655" i="39" s="1"/>
  <c r="K1654" i="39"/>
  <c r="L1654" i="39" s="1"/>
  <c r="K1653" i="39"/>
  <c r="L1653" i="39" s="1"/>
  <c r="K1652" i="39"/>
  <c r="L1652" i="39" s="1"/>
  <c r="K1651" i="39"/>
  <c r="L1651" i="39" s="1"/>
  <c r="K1650" i="39"/>
  <c r="L1650" i="39" s="1"/>
  <c r="K1649" i="39"/>
  <c r="L1649" i="39" s="1"/>
  <c r="K1648" i="39"/>
  <c r="L1648" i="39" s="1"/>
  <c r="K1647" i="39"/>
  <c r="L1647" i="39" s="1"/>
  <c r="K1646" i="39"/>
  <c r="L1646" i="39" s="1"/>
  <c r="K1645" i="39"/>
  <c r="L1645" i="39" s="1"/>
  <c r="K1644" i="39"/>
  <c r="L1644" i="39" s="1"/>
  <c r="K1643" i="39"/>
  <c r="L1643" i="39" s="1"/>
  <c r="K1642" i="39"/>
  <c r="L1642" i="39" s="1"/>
  <c r="K1641" i="39"/>
  <c r="L1641" i="39" s="1"/>
  <c r="K1640" i="39"/>
  <c r="L1640" i="39" s="1"/>
  <c r="K1639" i="39"/>
  <c r="L1639" i="39" s="1"/>
  <c r="K1638" i="39"/>
  <c r="L1638" i="39" s="1"/>
  <c r="K1637" i="39"/>
  <c r="L1637" i="39" s="1"/>
  <c r="K1636" i="39"/>
  <c r="L1636" i="39" s="1"/>
  <c r="K1635" i="39"/>
  <c r="L1635" i="39" s="1"/>
  <c r="K1634" i="39"/>
  <c r="L1634" i="39" s="1"/>
  <c r="K1633" i="39"/>
  <c r="L1633" i="39" s="1"/>
  <c r="K1632" i="39"/>
  <c r="L1632" i="39" s="1"/>
  <c r="K1631" i="39"/>
  <c r="L1631" i="39" s="1"/>
  <c r="K1630" i="39"/>
  <c r="L1630" i="39" s="1"/>
  <c r="K1629" i="39"/>
  <c r="L1629" i="39" s="1"/>
  <c r="K1628" i="39"/>
  <c r="L1628" i="39" s="1"/>
  <c r="K1627" i="39"/>
  <c r="L1627" i="39" s="1"/>
  <c r="K1626" i="39"/>
  <c r="L1626" i="39" s="1"/>
  <c r="K1625" i="39"/>
  <c r="L1625" i="39" s="1"/>
  <c r="K1624" i="39"/>
  <c r="L1624" i="39" s="1"/>
  <c r="K1623" i="39"/>
  <c r="L1623" i="39" s="1"/>
  <c r="K1622" i="39"/>
  <c r="L1622" i="39" s="1"/>
  <c r="K1621" i="39"/>
  <c r="L1621" i="39" s="1"/>
  <c r="K1620" i="39"/>
  <c r="L1620" i="39" s="1"/>
  <c r="J7" i="39" l="1"/>
  <c r="J8" i="39"/>
  <c r="J5" i="39"/>
  <c r="J6" i="39"/>
  <c r="J4" i="39"/>
  <c r="J3" i="39" l="1"/>
  <c r="H232" i="40"/>
  <c r="K232" i="40" s="1"/>
  <c r="L232" i="40" s="1"/>
  <c r="M231" i="40"/>
  <c r="K231" i="40"/>
  <c r="L231" i="40" s="1"/>
  <c r="M230" i="40"/>
  <c r="K230" i="40"/>
  <c r="L230" i="40" s="1"/>
  <c r="M229" i="40"/>
  <c r="K229" i="40"/>
  <c r="L229" i="40" s="1"/>
  <c r="M228" i="40"/>
  <c r="K228" i="40"/>
  <c r="L228" i="40" s="1"/>
  <c r="M227" i="40"/>
  <c r="K227" i="40"/>
  <c r="L227" i="40" s="1"/>
  <c r="M226" i="40"/>
  <c r="K226" i="40"/>
  <c r="L226" i="40" s="1"/>
  <c r="M225" i="40"/>
  <c r="K225" i="40"/>
  <c r="L225" i="40" s="1"/>
  <c r="M224" i="40"/>
  <c r="K224" i="40"/>
  <c r="L224" i="40" s="1"/>
  <c r="M223" i="40"/>
  <c r="K223" i="40"/>
  <c r="L223" i="40" s="1"/>
  <c r="M222" i="40"/>
  <c r="K222" i="40"/>
  <c r="L222" i="40" s="1"/>
  <c r="M221" i="40"/>
  <c r="K221" i="40"/>
  <c r="L221" i="40" s="1"/>
  <c r="M220" i="40"/>
  <c r="K220" i="40"/>
  <c r="L220" i="40" s="1"/>
  <c r="M219" i="40"/>
  <c r="K219" i="40"/>
  <c r="L219" i="40" s="1"/>
  <c r="M1354" i="41"/>
  <c r="K1354" i="41"/>
  <c r="L1354" i="41" s="1"/>
  <c r="M218" i="40"/>
  <c r="K218" i="40"/>
  <c r="L218" i="40" s="1"/>
  <c r="M217" i="40"/>
  <c r="K217" i="40"/>
  <c r="L217" i="40" s="1"/>
  <c r="H1352" i="41"/>
  <c r="M1352" i="41" s="1"/>
  <c r="M1353" i="41"/>
  <c r="K1353" i="41"/>
  <c r="L1353" i="41" s="1"/>
  <c r="M1351" i="41"/>
  <c r="K1351" i="41"/>
  <c r="L1351" i="41" s="1"/>
  <c r="M1350" i="41"/>
  <c r="K1350" i="41"/>
  <c r="L1350" i="41" s="1"/>
  <c r="H216" i="40"/>
  <c r="M216" i="40" s="1"/>
  <c r="M1349" i="41"/>
  <c r="K1349" i="41"/>
  <c r="L1349" i="41" s="1"/>
  <c r="M1348" i="41"/>
  <c r="K1348" i="41"/>
  <c r="L1348" i="41" s="1"/>
  <c r="H215" i="40"/>
  <c r="K215" i="40" s="1"/>
  <c r="L215" i="40" s="1"/>
  <c r="H214" i="40"/>
  <c r="K214" i="40" s="1"/>
  <c r="L214" i="40" s="1"/>
  <c r="H213" i="40"/>
  <c r="M213" i="40" s="1"/>
  <c r="H212" i="40"/>
  <c r="M212" i="40" s="1"/>
  <c r="M1347" i="41"/>
  <c r="K1347" i="41"/>
  <c r="L1347" i="41" s="1"/>
  <c r="H211" i="40"/>
  <c r="M211" i="40" s="1"/>
  <c r="H210" i="40"/>
  <c r="M210" i="40" s="1"/>
  <c r="H209" i="40"/>
  <c r="M209" i="40" s="1"/>
  <c r="H208" i="40"/>
  <c r="M208" i="40" s="1"/>
  <c r="M207" i="40"/>
  <c r="K207" i="40"/>
  <c r="L207" i="40" s="1"/>
  <c r="M206" i="40"/>
  <c r="K206" i="40"/>
  <c r="L206" i="40" s="1"/>
  <c r="H205" i="40"/>
  <c r="M205" i="40" s="1"/>
  <c r="H204" i="40"/>
  <c r="M204" i="40" s="1"/>
  <c r="M203" i="40"/>
  <c r="K203" i="40"/>
  <c r="L203" i="40" s="1"/>
  <c r="K202" i="40"/>
  <c r="L202" i="40" s="1"/>
  <c r="K1619" i="39"/>
  <c r="L1619" i="39" s="1"/>
  <c r="K1618" i="39"/>
  <c r="L1618" i="39" s="1"/>
  <c r="K1617" i="39"/>
  <c r="L1617" i="39" s="1"/>
  <c r="K1616" i="39"/>
  <c r="L1616" i="39" s="1"/>
  <c r="K1615" i="39"/>
  <c r="L1615" i="39" s="1"/>
  <c r="K1614" i="39"/>
  <c r="L1614" i="39" s="1"/>
  <c r="K1613" i="39"/>
  <c r="L1613" i="39" s="1"/>
  <c r="K1612" i="39"/>
  <c r="L1612" i="39" s="1"/>
  <c r="K1611" i="39"/>
  <c r="L1611" i="39" s="1"/>
  <c r="K1610" i="39"/>
  <c r="L1610" i="39" s="1"/>
  <c r="K1609" i="39"/>
  <c r="L1609" i="39" s="1"/>
  <c r="K1608" i="39"/>
  <c r="L1608" i="39" s="1"/>
  <c r="K1607" i="39"/>
  <c r="L1607" i="39" s="1"/>
  <c r="K1606" i="39"/>
  <c r="L1606" i="39" s="1"/>
  <c r="K1605" i="39"/>
  <c r="L1605" i="39" s="1"/>
  <c r="K1604" i="39"/>
  <c r="L1604" i="39" s="1"/>
  <c r="K1603" i="39"/>
  <c r="L1603" i="39" s="1"/>
  <c r="K1602" i="39"/>
  <c r="L1602" i="39" s="1"/>
  <c r="K1601" i="39"/>
  <c r="L1601" i="39" s="1"/>
  <c r="K1600" i="39"/>
  <c r="L1600" i="39" s="1"/>
  <c r="K1599" i="39"/>
  <c r="L1599" i="39" s="1"/>
  <c r="K1598" i="39"/>
  <c r="L1598" i="39" s="1"/>
  <c r="K1597" i="39"/>
  <c r="L1597" i="39" s="1"/>
  <c r="K1596" i="39"/>
  <c r="L1596" i="39" s="1"/>
  <c r="K1595" i="39"/>
  <c r="L1595" i="39" s="1"/>
  <c r="K1594" i="39"/>
  <c r="L1594" i="39" s="1"/>
  <c r="K1593" i="39"/>
  <c r="L1593" i="39" s="1"/>
  <c r="K1592" i="39"/>
  <c r="L1592" i="39" s="1"/>
  <c r="K1591" i="39"/>
  <c r="L1591" i="39" s="1"/>
  <c r="K1590" i="39"/>
  <c r="L1590" i="39" s="1"/>
  <c r="K1589" i="39"/>
  <c r="L1589" i="39" s="1"/>
  <c r="K1588" i="39"/>
  <c r="L1588" i="39" s="1"/>
  <c r="I6" i="39"/>
  <c r="K1356" i="39"/>
  <c r="L1356" i="39" s="1"/>
  <c r="K1357" i="39"/>
  <c r="L1357" i="39" s="1"/>
  <c r="K1358" i="39"/>
  <c r="L1358" i="39" s="1"/>
  <c r="K1359" i="39"/>
  <c r="L1359" i="39" s="1"/>
  <c r="K1360" i="39"/>
  <c r="L1360" i="39" s="1"/>
  <c r="K1361" i="39"/>
  <c r="L1361" i="39" s="1"/>
  <c r="K1362" i="39"/>
  <c r="L1362" i="39" s="1"/>
  <c r="K1363" i="39"/>
  <c r="L1363" i="39" s="1"/>
  <c r="K1364" i="39"/>
  <c r="L1364" i="39" s="1"/>
  <c r="K1365" i="39"/>
  <c r="L1365" i="39" s="1"/>
  <c r="K1366" i="39"/>
  <c r="L1366" i="39" s="1"/>
  <c r="K1367" i="39"/>
  <c r="L1367" i="39" s="1"/>
  <c r="K1368" i="39"/>
  <c r="L1368" i="39" s="1"/>
  <c r="K1369" i="39"/>
  <c r="L1369" i="39" s="1"/>
  <c r="K1370" i="39"/>
  <c r="L1370" i="39" s="1"/>
  <c r="K1371" i="39"/>
  <c r="L1371" i="39" s="1"/>
  <c r="K1372" i="39"/>
  <c r="L1372" i="39" s="1"/>
  <c r="K1373" i="39"/>
  <c r="L1373" i="39" s="1"/>
  <c r="K1374" i="39"/>
  <c r="L1374" i="39" s="1"/>
  <c r="K1375" i="39"/>
  <c r="L1375" i="39" s="1"/>
  <c r="K1376" i="39"/>
  <c r="L1376" i="39" s="1"/>
  <c r="K1377" i="39"/>
  <c r="L1377" i="39" s="1"/>
  <c r="K1378" i="39"/>
  <c r="L1378" i="39" s="1"/>
  <c r="K1379" i="39"/>
  <c r="L1379" i="39" s="1"/>
  <c r="K1380" i="39"/>
  <c r="L1380" i="39" s="1"/>
  <c r="K1381" i="39"/>
  <c r="L1381" i="39" s="1"/>
  <c r="K1382" i="39"/>
  <c r="L1382" i="39" s="1"/>
  <c r="K1383" i="39"/>
  <c r="L1383" i="39" s="1"/>
  <c r="K1384" i="39"/>
  <c r="L1384" i="39" s="1"/>
  <c r="K1385" i="39"/>
  <c r="L1385" i="39" s="1"/>
  <c r="K1386" i="39"/>
  <c r="L1386" i="39" s="1"/>
  <c r="K1387" i="39"/>
  <c r="L1387" i="39" s="1"/>
  <c r="K1388" i="39"/>
  <c r="L1388" i="39" s="1"/>
  <c r="K1389" i="39"/>
  <c r="L1389" i="39" s="1"/>
  <c r="K1390" i="39"/>
  <c r="L1390" i="39" s="1"/>
  <c r="K1391" i="39"/>
  <c r="L1391" i="39" s="1"/>
  <c r="K1392" i="39"/>
  <c r="L1392" i="39" s="1"/>
  <c r="K1393" i="39"/>
  <c r="L1393" i="39" s="1"/>
  <c r="K1394" i="39"/>
  <c r="L1394" i="39" s="1"/>
  <c r="K1395" i="39"/>
  <c r="L1395" i="39" s="1"/>
  <c r="K1396" i="39"/>
  <c r="L1396" i="39" s="1"/>
  <c r="K1397" i="39"/>
  <c r="L1397" i="39" s="1"/>
  <c r="K1398" i="39"/>
  <c r="L1398" i="39" s="1"/>
  <c r="K1399" i="39"/>
  <c r="L1399" i="39" s="1"/>
  <c r="K1400" i="39"/>
  <c r="L1400" i="39" s="1"/>
  <c r="K1401" i="39"/>
  <c r="L1401" i="39" s="1"/>
  <c r="K1402" i="39"/>
  <c r="L1402" i="39" s="1"/>
  <c r="K1403" i="39"/>
  <c r="L1403" i="39" s="1"/>
  <c r="K1404" i="39"/>
  <c r="L1404" i="39" s="1"/>
  <c r="K1405" i="39"/>
  <c r="L1405" i="39" s="1"/>
  <c r="K1406" i="39"/>
  <c r="L1406" i="39" s="1"/>
  <c r="K1407" i="39"/>
  <c r="L1407" i="39" s="1"/>
  <c r="K1408" i="39"/>
  <c r="L1408" i="39" s="1"/>
  <c r="K1409" i="39"/>
  <c r="L1409" i="39" s="1"/>
  <c r="K1410" i="39"/>
  <c r="L1410" i="39" s="1"/>
  <c r="K1411" i="39"/>
  <c r="L1411" i="39" s="1"/>
  <c r="K1412" i="39"/>
  <c r="L1412" i="39" s="1"/>
  <c r="K1413" i="39"/>
  <c r="L1413" i="39" s="1"/>
  <c r="K1414" i="39"/>
  <c r="L1414" i="39" s="1"/>
  <c r="K1415" i="39"/>
  <c r="L1415" i="39" s="1"/>
  <c r="K1416" i="39"/>
  <c r="L1416" i="39" s="1"/>
  <c r="K1417" i="39"/>
  <c r="L1417" i="39" s="1"/>
  <c r="K1418" i="39"/>
  <c r="L1418" i="39" s="1"/>
  <c r="K1419" i="39"/>
  <c r="L1419" i="39" s="1"/>
  <c r="K1420" i="39"/>
  <c r="L1420" i="39" s="1"/>
  <c r="K1421" i="39"/>
  <c r="L1421" i="39" s="1"/>
  <c r="K1422" i="39"/>
  <c r="L1422" i="39" s="1"/>
  <c r="K1423" i="39"/>
  <c r="L1423" i="39" s="1"/>
  <c r="K1424" i="39"/>
  <c r="L1424" i="39" s="1"/>
  <c r="K1425" i="39"/>
  <c r="L1425" i="39" s="1"/>
  <c r="K1426" i="39"/>
  <c r="L1426" i="39" s="1"/>
  <c r="K1427" i="39"/>
  <c r="L1427" i="39" s="1"/>
  <c r="K1428" i="39"/>
  <c r="L1428" i="39" s="1"/>
  <c r="K1429" i="39"/>
  <c r="L1429" i="39" s="1"/>
  <c r="K1430" i="39"/>
  <c r="L1430" i="39" s="1"/>
  <c r="K1431" i="39"/>
  <c r="L1431" i="39" s="1"/>
  <c r="K1432" i="39"/>
  <c r="L1432" i="39" s="1"/>
  <c r="K1433" i="39"/>
  <c r="L1433" i="39" s="1"/>
  <c r="K1434" i="39"/>
  <c r="L1434" i="39" s="1"/>
  <c r="K1435" i="39"/>
  <c r="L1435" i="39" s="1"/>
  <c r="K1436" i="39"/>
  <c r="L1436" i="39" s="1"/>
  <c r="K1437" i="39"/>
  <c r="L1437" i="39" s="1"/>
  <c r="K1438" i="39"/>
  <c r="L1438" i="39" s="1"/>
  <c r="K1439" i="39"/>
  <c r="L1439" i="39" s="1"/>
  <c r="K1440" i="39"/>
  <c r="L1440" i="39" s="1"/>
  <c r="K1441" i="39"/>
  <c r="L1441" i="39" s="1"/>
  <c r="K1442" i="39"/>
  <c r="L1442" i="39" s="1"/>
  <c r="K1443" i="39"/>
  <c r="L1443" i="39" s="1"/>
  <c r="K1444" i="39"/>
  <c r="L1444" i="39" s="1"/>
  <c r="K1445" i="39"/>
  <c r="L1445" i="39" s="1"/>
  <c r="K1446" i="39"/>
  <c r="L1446" i="39" s="1"/>
  <c r="K1447" i="39"/>
  <c r="L1447" i="39" s="1"/>
  <c r="K1448" i="39"/>
  <c r="L1448" i="39" s="1"/>
  <c r="K1449" i="39"/>
  <c r="L1449" i="39" s="1"/>
  <c r="K1450" i="39"/>
  <c r="L1450" i="39" s="1"/>
  <c r="K1451" i="39"/>
  <c r="L1451" i="39" s="1"/>
  <c r="K1452" i="39"/>
  <c r="L1452" i="39" s="1"/>
  <c r="K1453" i="39"/>
  <c r="L1453" i="39" s="1"/>
  <c r="K1454" i="39"/>
  <c r="L1454" i="39" s="1"/>
  <c r="K1455" i="39"/>
  <c r="L1455" i="39" s="1"/>
  <c r="K1456" i="39"/>
  <c r="L1456" i="39" s="1"/>
  <c r="K1457" i="39"/>
  <c r="L1457" i="39" s="1"/>
  <c r="K1458" i="39"/>
  <c r="L1458" i="39" s="1"/>
  <c r="K1459" i="39"/>
  <c r="L1459" i="39" s="1"/>
  <c r="K1460" i="39"/>
  <c r="L1460" i="39" s="1"/>
  <c r="K1461" i="39"/>
  <c r="L1461" i="39" s="1"/>
  <c r="K1462" i="39"/>
  <c r="L1462" i="39" s="1"/>
  <c r="K1463" i="39"/>
  <c r="L1463" i="39" s="1"/>
  <c r="K1464" i="39"/>
  <c r="L1464" i="39" s="1"/>
  <c r="K1465" i="39"/>
  <c r="L1465" i="39" s="1"/>
  <c r="K1466" i="39"/>
  <c r="L1466" i="39" s="1"/>
  <c r="K1467" i="39"/>
  <c r="L1467" i="39" s="1"/>
  <c r="K1468" i="39"/>
  <c r="L1468" i="39" s="1"/>
  <c r="K1469" i="39"/>
  <c r="L1469" i="39" s="1"/>
  <c r="K1470" i="39"/>
  <c r="L1470" i="39" s="1"/>
  <c r="K1471" i="39"/>
  <c r="L1471" i="39" s="1"/>
  <c r="K1472" i="39"/>
  <c r="L1472" i="39" s="1"/>
  <c r="K1473" i="39"/>
  <c r="L1473" i="39" s="1"/>
  <c r="K1474" i="39"/>
  <c r="L1474" i="39" s="1"/>
  <c r="K1475" i="39"/>
  <c r="L1475" i="39" s="1"/>
  <c r="K1476" i="39"/>
  <c r="L1476" i="39" s="1"/>
  <c r="K1477" i="39"/>
  <c r="L1477" i="39" s="1"/>
  <c r="K1478" i="39"/>
  <c r="L1478" i="39" s="1"/>
  <c r="K1479" i="39"/>
  <c r="L1479" i="39" s="1"/>
  <c r="K1480" i="39"/>
  <c r="L1480" i="39" s="1"/>
  <c r="K1481" i="39"/>
  <c r="L1481" i="39" s="1"/>
  <c r="K1482" i="39"/>
  <c r="L1482" i="39" s="1"/>
  <c r="K1483" i="39"/>
  <c r="L1483" i="39" s="1"/>
  <c r="K1484" i="39"/>
  <c r="L1484" i="39" s="1"/>
  <c r="K1485" i="39"/>
  <c r="L1485" i="39" s="1"/>
  <c r="K1486" i="39"/>
  <c r="L1486" i="39" s="1"/>
  <c r="K1487" i="39"/>
  <c r="L1487" i="39" s="1"/>
  <c r="K1488" i="39"/>
  <c r="L1488" i="39" s="1"/>
  <c r="K1489" i="39"/>
  <c r="L1489" i="39" s="1"/>
  <c r="K1490" i="39"/>
  <c r="L1490" i="39" s="1"/>
  <c r="K1491" i="39"/>
  <c r="L1491" i="39" s="1"/>
  <c r="K1492" i="39"/>
  <c r="L1492" i="39" s="1"/>
  <c r="K1493" i="39"/>
  <c r="L1493" i="39" s="1"/>
  <c r="K1494" i="39"/>
  <c r="L1494" i="39" s="1"/>
  <c r="K1495" i="39"/>
  <c r="L1495" i="39" s="1"/>
  <c r="K1496" i="39"/>
  <c r="L1496" i="39" s="1"/>
  <c r="K1497" i="39"/>
  <c r="L1497" i="39" s="1"/>
  <c r="K1498" i="39"/>
  <c r="L1498" i="39" s="1"/>
  <c r="K1499" i="39"/>
  <c r="L1499" i="39" s="1"/>
  <c r="K1500" i="39"/>
  <c r="L1500" i="39" s="1"/>
  <c r="K1501" i="39"/>
  <c r="L1501" i="39" s="1"/>
  <c r="K1502" i="39"/>
  <c r="L1502" i="39" s="1"/>
  <c r="K1503" i="39"/>
  <c r="L1503" i="39" s="1"/>
  <c r="K1504" i="39"/>
  <c r="L1504" i="39" s="1"/>
  <c r="K1505" i="39"/>
  <c r="L1505" i="39" s="1"/>
  <c r="K1506" i="39"/>
  <c r="L1506" i="39" s="1"/>
  <c r="K1507" i="39"/>
  <c r="L1507" i="39" s="1"/>
  <c r="K1508" i="39"/>
  <c r="L1508" i="39" s="1"/>
  <c r="K1509" i="39"/>
  <c r="L1509" i="39" s="1"/>
  <c r="K1510" i="39"/>
  <c r="L1510" i="39" s="1"/>
  <c r="K1511" i="39"/>
  <c r="L1511" i="39" s="1"/>
  <c r="K1512" i="39"/>
  <c r="L1512" i="39" s="1"/>
  <c r="K1513" i="39"/>
  <c r="L1513" i="39" s="1"/>
  <c r="K1514" i="39"/>
  <c r="L1514" i="39" s="1"/>
  <c r="K1515" i="39"/>
  <c r="L1515" i="39" s="1"/>
  <c r="K1516" i="39"/>
  <c r="L1516" i="39" s="1"/>
  <c r="K1517" i="39"/>
  <c r="L1517" i="39" s="1"/>
  <c r="K1518" i="39"/>
  <c r="L1518" i="39" s="1"/>
  <c r="K1519" i="39"/>
  <c r="L1519" i="39" s="1"/>
  <c r="K1520" i="39"/>
  <c r="L1520" i="39" s="1"/>
  <c r="K1521" i="39"/>
  <c r="L1521" i="39" s="1"/>
  <c r="K1522" i="39"/>
  <c r="L1522" i="39" s="1"/>
  <c r="K1523" i="39"/>
  <c r="L1523" i="39" s="1"/>
  <c r="K1524" i="39"/>
  <c r="L1524" i="39" s="1"/>
  <c r="K1525" i="39"/>
  <c r="L1525" i="39" s="1"/>
  <c r="K1526" i="39"/>
  <c r="L1526" i="39" s="1"/>
  <c r="K1527" i="39"/>
  <c r="L1527" i="39" s="1"/>
  <c r="K1528" i="39"/>
  <c r="L1528" i="39" s="1"/>
  <c r="K1529" i="39"/>
  <c r="L1529" i="39" s="1"/>
  <c r="K1530" i="39"/>
  <c r="L1530" i="39" s="1"/>
  <c r="K1531" i="39"/>
  <c r="L1531" i="39" s="1"/>
  <c r="K1532" i="39"/>
  <c r="L1532" i="39" s="1"/>
  <c r="K1533" i="39"/>
  <c r="L1533" i="39" s="1"/>
  <c r="K1534" i="39"/>
  <c r="L1534" i="39" s="1"/>
  <c r="K1535" i="39"/>
  <c r="L1535" i="39" s="1"/>
  <c r="K1536" i="39"/>
  <c r="L1536" i="39" s="1"/>
  <c r="K1537" i="39"/>
  <c r="L1537" i="39" s="1"/>
  <c r="K1538" i="39"/>
  <c r="L1538" i="39" s="1"/>
  <c r="K1539" i="39"/>
  <c r="L1539" i="39" s="1"/>
  <c r="K1540" i="39"/>
  <c r="L1540" i="39" s="1"/>
  <c r="K1541" i="39"/>
  <c r="L1541" i="39" s="1"/>
  <c r="K1542" i="39"/>
  <c r="L1542" i="39" s="1"/>
  <c r="K1543" i="39"/>
  <c r="L1543" i="39" s="1"/>
  <c r="K1544" i="39"/>
  <c r="L1544" i="39" s="1"/>
  <c r="K1545" i="39"/>
  <c r="L1545" i="39" s="1"/>
  <c r="K1546" i="39"/>
  <c r="L1546" i="39" s="1"/>
  <c r="K1547" i="39"/>
  <c r="L1547" i="39" s="1"/>
  <c r="K1548" i="39"/>
  <c r="L1548" i="39" s="1"/>
  <c r="K1549" i="39"/>
  <c r="L1549" i="39" s="1"/>
  <c r="K1550" i="39"/>
  <c r="L1550" i="39" s="1"/>
  <c r="K1551" i="39"/>
  <c r="L1551" i="39" s="1"/>
  <c r="K1552" i="39"/>
  <c r="L1552" i="39" s="1"/>
  <c r="K1553" i="39"/>
  <c r="L1553" i="39" s="1"/>
  <c r="K1554" i="39"/>
  <c r="L1554" i="39" s="1"/>
  <c r="K1555" i="39"/>
  <c r="L1555" i="39" s="1"/>
  <c r="K1556" i="39"/>
  <c r="L1556" i="39" s="1"/>
  <c r="K1557" i="39"/>
  <c r="L1557" i="39" s="1"/>
  <c r="K1558" i="39"/>
  <c r="L1558" i="39" s="1"/>
  <c r="K1559" i="39"/>
  <c r="L1559" i="39" s="1"/>
  <c r="K1560" i="39"/>
  <c r="L1560" i="39" s="1"/>
  <c r="K1561" i="39"/>
  <c r="L1561" i="39" s="1"/>
  <c r="K1562" i="39"/>
  <c r="L1562" i="39" s="1"/>
  <c r="K1563" i="39"/>
  <c r="L1563" i="39" s="1"/>
  <c r="K1564" i="39"/>
  <c r="L1564" i="39" s="1"/>
  <c r="K1565" i="39"/>
  <c r="L1565" i="39" s="1"/>
  <c r="K1566" i="39"/>
  <c r="L1566" i="39" s="1"/>
  <c r="K1567" i="39"/>
  <c r="L1567" i="39" s="1"/>
  <c r="K1568" i="39"/>
  <c r="L1568" i="39" s="1"/>
  <c r="K1569" i="39"/>
  <c r="L1569" i="39" s="1"/>
  <c r="K1570" i="39"/>
  <c r="L1570" i="39" s="1"/>
  <c r="K1571" i="39"/>
  <c r="L1571" i="39" s="1"/>
  <c r="K1572" i="39"/>
  <c r="L1572" i="39" s="1"/>
  <c r="K1573" i="39"/>
  <c r="L1573" i="39" s="1"/>
  <c r="K1574" i="39"/>
  <c r="L1574" i="39" s="1"/>
  <c r="K1575" i="39"/>
  <c r="L1575" i="39" s="1"/>
  <c r="K1576" i="39"/>
  <c r="L1576" i="39" s="1"/>
  <c r="K1577" i="39"/>
  <c r="L1577" i="39" s="1"/>
  <c r="K1578" i="39"/>
  <c r="L1578" i="39" s="1"/>
  <c r="K1579" i="39"/>
  <c r="L1579" i="39" s="1"/>
  <c r="K1580" i="39"/>
  <c r="L1580" i="39" s="1"/>
  <c r="K1581" i="39"/>
  <c r="L1581" i="39" s="1"/>
  <c r="K1582" i="39"/>
  <c r="L1582" i="39" s="1"/>
  <c r="K1583" i="39"/>
  <c r="L1583" i="39" s="1"/>
  <c r="K1584" i="39"/>
  <c r="L1584" i="39" s="1"/>
  <c r="K1585" i="39"/>
  <c r="L1585" i="39" s="1"/>
  <c r="K1586" i="39"/>
  <c r="L1586" i="39" s="1"/>
  <c r="K1587" i="39"/>
  <c r="L1587" i="39" s="1"/>
  <c r="K1355" i="39"/>
  <c r="L1355" i="39" s="1"/>
  <c r="I7" i="39" l="1"/>
  <c r="M232" i="40"/>
  <c r="M1355" i="41"/>
  <c r="I8" i="39"/>
  <c r="E5" i="27"/>
  <c r="D5" i="27"/>
  <c r="K213" i="40"/>
  <c r="L213" i="40" s="1"/>
  <c r="K216" i="40"/>
  <c r="L216" i="40" s="1"/>
  <c r="K1352" i="41"/>
  <c r="L1352" i="41" s="1"/>
  <c r="M214" i="40"/>
  <c r="M215" i="40"/>
  <c r="K212" i="40"/>
  <c r="L212" i="40" s="1"/>
  <c r="K211" i="40"/>
  <c r="L211" i="40" s="1"/>
  <c r="K209" i="40"/>
  <c r="L209" i="40" s="1"/>
  <c r="K210" i="40"/>
  <c r="L210" i="40" s="1"/>
  <c r="K205" i="40"/>
  <c r="L205" i="40" s="1"/>
  <c r="K208" i="40"/>
  <c r="L208" i="40" s="1"/>
  <c r="K204" i="40"/>
  <c r="L204" i="40" s="1"/>
  <c r="I5" i="39"/>
  <c r="M255" i="40" l="1"/>
  <c r="I4" i="39"/>
  <c r="I3" i="39" s="1"/>
  <c r="K1354" i="39"/>
  <c r="L1354" i="39" s="1"/>
  <c r="M200" i="40" l="1"/>
  <c r="M199" i="40"/>
  <c r="K199" i="40"/>
  <c r="L199" i="40" s="1"/>
  <c r="M198" i="40"/>
  <c r="K198" i="40"/>
  <c r="L198" i="40" s="1"/>
  <c r="M197" i="40"/>
  <c r="K197" i="40"/>
  <c r="L197" i="40" s="1"/>
  <c r="M196" i="40"/>
  <c r="K196" i="40"/>
  <c r="L196" i="40" s="1"/>
  <c r="M195" i="40"/>
  <c r="K195" i="40"/>
  <c r="L195" i="40" s="1"/>
  <c r="M1101" i="41"/>
  <c r="K1101" i="41"/>
  <c r="L1101" i="41" s="1"/>
  <c r="M1100" i="41"/>
  <c r="K1100" i="41"/>
  <c r="L1100" i="41" s="1"/>
  <c r="M194" i="40"/>
  <c r="K194" i="40"/>
  <c r="L194" i="40" s="1"/>
  <c r="M1099" i="41" l="1"/>
  <c r="K1099" i="41"/>
  <c r="L1099" i="41" s="1"/>
  <c r="M1098" i="41"/>
  <c r="K1098" i="41"/>
  <c r="L1098" i="41" s="1"/>
  <c r="M1097" i="41"/>
  <c r="K1097" i="41"/>
  <c r="L1097" i="41" s="1"/>
  <c r="M1096" i="41"/>
  <c r="K1096" i="41"/>
  <c r="L1096" i="41" s="1"/>
  <c r="M1095" i="41"/>
  <c r="K1095" i="41"/>
  <c r="L1095" i="41" s="1"/>
  <c r="M1094" i="41"/>
  <c r="K1094" i="41"/>
  <c r="L1094" i="41" s="1"/>
  <c r="M1093" i="41"/>
  <c r="K1093" i="41"/>
  <c r="L1093" i="41" s="1"/>
  <c r="M1092" i="41"/>
  <c r="K1092" i="41"/>
  <c r="L1092" i="41" s="1"/>
  <c r="M1091" i="41"/>
  <c r="K1091" i="41"/>
  <c r="L1091" i="41" s="1"/>
  <c r="M1090" i="41"/>
  <c r="K1090" i="41"/>
  <c r="L1090" i="41" s="1"/>
  <c r="M1089" i="41"/>
  <c r="K1089" i="41"/>
  <c r="L1089" i="41" s="1"/>
  <c r="M1088" i="41"/>
  <c r="K1088" i="41"/>
  <c r="L1088" i="41" s="1"/>
  <c r="M1087" i="41"/>
  <c r="K1087" i="41"/>
  <c r="L1087" i="41" s="1"/>
  <c r="M1086" i="41"/>
  <c r="K1086" i="41"/>
  <c r="L1086" i="41" s="1"/>
  <c r="M1085" i="41"/>
  <c r="K1085" i="41"/>
  <c r="L1085" i="41" s="1"/>
  <c r="M1084" i="41"/>
  <c r="K1084" i="41"/>
  <c r="L1084" i="41" s="1"/>
  <c r="M1083" i="41"/>
  <c r="K1083" i="41"/>
  <c r="L1083" i="41" s="1"/>
  <c r="M1082" i="41"/>
  <c r="K1082" i="41"/>
  <c r="L1082" i="41" s="1"/>
  <c r="M1081" i="41"/>
  <c r="K1081" i="41"/>
  <c r="L1081" i="41" s="1"/>
  <c r="M1080" i="41"/>
  <c r="K1080" i="41"/>
  <c r="L1080" i="41" s="1"/>
  <c r="M1079" i="41"/>
  <c r="K1079" i="41"/>
  <c r="L1079" i="41" s="1"/>
  <c r="M1078" i="41"/>
  <c r="K1078" i="41"/>
  <c r="L1078" i="41" s="1"/>
  <c r="M1077" i="41"/>
  <c r="K1077" i="41"/>
  <c r="L1077" i="41" s="1"/>
  <c r="M1076" i="41"/>
  <c r="K1076" i="41"/>
  <c r="L1076" i="41" s="1"/>
  <c r="M1075" i="41"/>
  <c r="K1075" i="41"/>
  <c r="L1075" i="41" s="1"/>
  <c r="M1074" i="41"/>
  <c r="K1074" i="41"/>
  <c r="L1074" i="41" s="1"/>
  <c r="M1073" i="41"/>
  <c r="K1073" i="41"/>
  <c r="L1073" i="41" s="1"/>
  <c r="M1072" i="41"/>
  <c r="K1072" i="41"/>
  <c r="L1072" i="41" s="1"/>
  <c r="M1071" i="41"/>
  <c r="K1071" i="41"/>
  <c r="L1071" i="41" s="1"/>
  <c r="M1070" i="41"/>
  <c r="K1070" i="41"/>
  <c r="L1070" i="41" s="1"/>
  <c r="M1069" i="41"/>
  <c r="K1069" i="41"/>
  <c r="L1069" i="41" s="1"/>
  <c r="M1068" i="41"/>
  <c r="K1068" i="41"/>
  <c r="L1068" i="41" s="1"/>
  <c r="M1067" i="41"/>
  <c r="K1067" i="41"/>
  <c r="L1067" i="41" s="1"/>
  <c r="M1066" i="41"/>
  <c r="K1066" i="41"/>
  <c r="L1066" i="41" s="1"/>
  <c r="M1065" i="41"/>
  <c r="K1065" i="41"/>
  <c r="L1065" i="41" s="1"/>
  <c r="M1064" i="41"/>
  <c r="K1064" i="41"/>
  <c r="L1064" i="41" s="1"/>
  <c r="M1063" i="41"/>
  <c r="K1063" i="41"/>
  <c r="L1063" i="41" s="1"/>
  <c r="M1062" i="41"/>
  <c r="K1062" i="41"/>
  <c r="L1062" i="41" s="1"/>
  <c r="M1061" i="41"/>
  <c r="K1061" i="41"/>
  <c r="L1061" i="41" s="1"/>
  <c r="M1060" i="41"/>
  <c r="K1060" i="41"/>
  <c r="L1060" i="41" s="1"/>
  <c r="M1059" i="41"/>
  <c r="K1059" i="41"/>
  <c r="L1059" i="41" s="1"/>
  <c r="M1058" i="41"/>
  <c r="K1058" i="41"/>
  <c r="L1058" i="41" s="1"/>
  <c r="M1057" i="41"/>
  <c r="K1057" i="41"/>
  <c r="L1057" i="41" s="1"/>
  <c r="M1056" i="41"/>
  <c r="K1056" i="41"/>
  <c r="L1056" i="41" s="1"/>
  <c r="M1055" i="41"/>
  <c r="K1055" i="41"/>
  <c r="L1055" i="41" s="1"/>
  <c r="M1054" i="41"/>
  <c r="K1054" i="41"/>
  <c r="L1054" i="41" s="1"/>
  <c r="M1053" i="41"/>
  <c r="K1053" i="41"/>
  <c r="L1053" i="41" s="1"/>
  <c r="M1052" i="41"/>
  <c r="K1052" i="41"/>
  <c r="L1052" i="41" s="1"/>
  <c r="M1051" i="41"/>
  <c r="K1051" i="41"/>
  <c r="L1051" i="41" s="1"/>
  <c r="M1050" i="41"/>
  <c r="K1050" i="41"/>
  <c r="L1050" i="41" s="1"/>
  <c r="M1049" i="41"/>
  <c r="K1049" i="41"/>
  <c r="L1049" i="41" s="1"/>
  <c r="M1048" i="41"/>
  <c r="K1048" i="41"/>
  <c r="L1048" i="41" s="1"/>
  <c r="M1047" i="41"/>
  <c r="K1047" i="41"/>
  <c r="L1047" i="41" s="1"/>
  <c r="M1046" i="41"/>
  <c r="K1046" i="41"/>
  <c r="L1046" i="41" s="1"/>
  <c r="M1045" i="41"/>
  <c r="K1045" i="41"/>
  <c r="L1045" i="41" s="1"/>
  <c r="M1044" i="41"/>
  <c r="K1044" i="41"/>
  <c r="L1044" i="41" s="1"/>
  <c r="M1043" i="41"/>
  <c r="K1043" i="41"/>
  <c r="L1043" i="41" s="1"/>
  <c r="M1042" i="41"/>
  <c r="K1042" i="41"/>
  <c r="L1042" i="41" s="1"/>
  <c r="M1041" i="41"/>
  <c r="K1041" i="41"/>
  <c r="L1041" i="41" s="1"/>
  <c r="M1040" i="41"/>
  <c r="K1040" i="41"/>
  <c r="L1040" i="41" s="1"/>
  <c r="M1039" i="41"/>
  <c r="K1039" i="41"/>
  <c r="L1039" i="41" s="1"/>
  <c r="M1038" i="41"/>
  <c r="K1038" i="41"/>
  <c r="L1038" i="41" s="1"/>
  <c r="M1037" i="41"/>
  <c r="K1037" i="41"/>
  <c r="L1037" i="41" s="1"/>
  <c r="M1036" i="41"/>
  <c r="K1036" i="41"/>
  <c r="L1036" i="41" s="1"/>
  <c r="M1035" i="41"/>
  <c r="K1035" i="41"/>
  <c r="L1035" i="41" s="1"/>
  <c r="M1034" i="41"/>
  <c r="K1034" i="41"/>
  <c r="L1034" i="41" s="1"/>
  <c r="M1033" i="41"/>
  <c r="K1033" i="41"/>
  <c r="L1033" i="41" s="1"/>
  <c r="M1032" i="41"/>
  <c r="K1032" i="41"/>
  <c r="L1032" i="41" s="1"/>
  <c r="M1031" i="41"/>
  <c r="K1031" i="41"/>
  <c r="L1031" i="41" s="1"/>
  <c r="M1030" i="41"/>
  <c r="K1030" i="41"/>
  <c r="L1030" i="41" s="1"/>
  <c r="M1029" i="41"/>
  <c r="K1029" i="41"/>
  <c r="L1029" i="41" s="1"/>
  <c r="M1028" i="41"/>
  <c r="K1028" i="41"/>
  <c r="L1028" i="41" s="1"/>
  <c r="M1027" i="41"/>
  <c r="K1027" i="41"/>
  <c r="L1027" i="41" s="1"/>
  <c r="M1026" i="41"/>
  <c r="K1026" i="41"/>
  <c r="L1026" i="41" s="1"/>
  <c r="M1025" i="41"/>
  <c r="K1025" i="41"/>
  <c r="L1025" i="41" s="1"/>
  <c r="M1024" i="41"/>
  <c r="K1024" i="41"/>
  <c r="L1024" i="41" s="1"/>
  <c r="M1023" i="41"/>
  <c r="K1023" i="41"/>
  <c r="L1023" i="41" s="1"/>
  <c r="M1022" i="41"/>
  <c r="K1022" i="41"/>
  <c r="L1022" i="41" s="1"/>
  <c r="M1021" i="41"/>
  <c r="K1021" i="41"/>
  <c r="L1021" i="41" s="1"/>
  <c r="M1020" i="41"/>
  <c r="K1020" i="41"/>
  <c r="L1020" i="41" s="1"/>
  <c r="M1019" i="41"/>
  <c r="K1019" i="41"/>
  <c r="L1019" i="41" s="1"/>
  <c r="M1018" i="41"/>
  <c r="K1018" i="41"/>
  <c r="L1018" i="41" s="1"/>
  <c r="M1017" i="41"/>
  <c r="K1017" i="41"/>
  <c r="L1017" i="41" s="1"/>
  <c r="M1016" i="41"/>
  <c r="K1016" i="41"/>
  <c r="L1016" i="41" s="1"/>
  <c r="M1015" i="41"/>
  <c r="K1015" i="41"/>
  <c r="L1015" i="41" s="1"/>
  <c r="M1014" i="41"/>
  <c r="K1014" i="41"/>
  <c r="L1014" i="41" s="1"/>
  <c r="M1013" i="41"/>
  <c r="K1013" i="41"/>
  <c r="L1013" i="41" s="1"/>
  <c r="M1012" i="41"/>
  <c r="K1012" i="41"/>
  <c r="L1012" i="41" s="1"/>
  <c r="M1011" i="41"/>
  <c r="K1011" i="41"/>
  <c r="L1011" i="41" s="1"/>
  <c r="M1010" i="41"/>
  <c r="K1010" i="41"/>
  <c r="L1010" i="41" s="1"/>
  <c r="M1009" i="41"/>
  <c r="K1009" i="41"/>
  <c r="L1009" i="41" s="1"/>
  <c r="M1008" i="41"/>
  <c r="K1008" i="41"/>
  <c r="L1008" i="41" s="1"/>
  <c r="M1007" i="41"/>
  <c r="K1007" i="41"/>
  <c r="L1007" i="41" s="1"/>
  <c r="M1006" i="41"/>
  <c r="K1006" i="41"/>
  <c r="L1006" i="41" s="1"/>
  <c r="M1005" i="41"/>
  <c r="K1005" i="41"/>
  <c r="L1005" i="41" s="1"/>
  <c r="M1004" i="41"/>
  <c r="K1004" i="41"/>
  <c r="L1004" i="41" s="1"/>
  <c r="M1003" i="41"/>
  <c r="K1003" i="41"/>
  <c r="L1003" i="41" s="1"/>
  <c r="M1002" i="41"/>
  <c r="K1002" i="41"/>
  <c r="L1002" i="41" s="1"/>
  <c r="M1001" i="41"/>
  <c r="K1001" i="41"/>
  <c r="L1001" i="41" s="1"/>
  <c r="M1000" i="41"/>
  <c r="K1000" i="41"/>
  <c r="L1000" i="41" s="1"/>
  <c r="M999" i="41"/>
  <c r="K999" i="41"/>
  <c r="L999" i="41" s="1"/>
  <c r="M998" i="41"/>
  <c r="K998" i="41"/>
  <c r="L998" i="41" s="1"/>
  <c r="M997" i="41"/>
  <c r="K997" i="41"/>
  <c r="L997" i="41" s="1"/>
  <c r="M996" i="41"/>
  <c r="K996" i="41"/>
  <c r="L996" i="41" s="1"/>
  <c r="M995" i="41"/>
  <c r="K995" i="41"/>
  <c r="L995" i="41" s="1"/>
  <c r="M994" i="41"/>
  <c r="K994" i="41"/>
  <c r="L994" i="41" s="1"/>
  <c r="M993" i="41"/>
  <c r="K993" i="41"/>
  <c r="L993" i="41" s="1"/>
  <c r="M992" i="41"/>
  <c r="K992" i="41"/>
  <c r="L992" i="41" s="1"/>
  <c r="M991" i="41"/>
  <c r="K991" i="41"/>
  <c r="L991" i="41" s="1"/>
  <c r="M990" i="41"/>
  <c r="K990" i="41"/>
  <c r="L990" i="41" s="1"/>
  <c r="M989" i="41"/>
  <c r="K989" i="41"/>
  <c r="L989" i="41" s="1"/>
  <c r="M988" i="41"/>
  <c r="K988" i="41"/>
  <c r="L988" i="41" s="1"/>
  <c r="M987" i="41"/>
  <c r="K987" i="41"/>
  <c r="L987" i="41" s="1"/>
  <c r="M986" i="41"/>
  <c r="K986" i="41"/>
  <c r="L986" i="41" s="1"/>
  <c r="M985" i="41"/>
  <c r="K985" i="41"/>
  <c r="L985" i="41" s="1"/>
  <c r="M984" i="41"/>
  <c r="K984" i="41"/>
  <c r="L984" i="41" s="1"/>
  <c r="M983" i="41"/>
  <c r="K983" i="41"/>
  <c r="L983" i="41" s="1"/>
  <c r="M982" i="41"/>
  <c r="K982" i="41"/>
  <c r="L982" i="41" s="1"/>
  <c r="M981" i="41"/>
  <c r="K981" i="41"/>
  <c r="L981" i="41" s="1"/>
  <c r="M980" i="41"/>
  <c r="K980" i="41"/>
  <c r="L980" i="41" s="1"/>
  <c r="M979" i="41"/>
  <c r="K979" i="41"/>
  <c r="L979" i="41" s="1"/>
  <c r="M978" i="41"/>
  <c r="K978" i="41"/>
  <c r="L978" i="41" s="1"/>
  <c r="M977" i="41"/>
  <c r="K977" i="41"/>
  <c r="L977" i="41" s="1"/>
  <c r="M976" i="41"/>
  <c r="K976" i="41"/>
  <c r="L976" i="41" s="1"/>
  <c r="M975" i="41"/>
  <c r="K975" i="41"/>
  <c r="L975" i="41" s="1"/>
  <c r="M974" i="41"/>
  <c r="K974" i="41"/>
  <c r="L974" i="41" s="1"/>
  <c r="M973" i="41"/>
  <c r="K973" i="41"/>
  <c r="L973" i="41" s="1"/>
  <c r="M972" i="41"/>
  <c r="K972" i="41"/>
  <c r="L972" i="41" s="1"/>
  <c r="M971" i="41"/>
  <c r="K971" i="41"/>
  <c r="L971" i="41" s="1"/>
  <c r="M970" i="41"/>
  <c r="K970" i="41"/>
  <c r="L970" i="41" s="1"/>
  <c r="M969" i="41"/>
  <c r="K969" i="41"/>
  <c r="L969" i="41" s="1"/>
  <c r="M968" i="41"/>
  <c r="K968" i="41"/>
  <c r="L968" i="41" s="1"/>
  <c r="M967" i="41"/>
  <c r="K967" i="41"/>
  <c r="L967" i="41" s="1"/>
  <c r="M966" i="41"/>
  <c r="K966" i="41"/>
  <c r="L966" i="41" s="1"/>
  <c r="M965" i="41"/>
  <c r="K965" i="41"/>
  <c r="L965" i="41" s="1"/>
  <c r="M964" i="41"/>
  <c r="K964" i="41"/>
  <c r="L964" i="41" s="1"/>
  <c r="M963" i="41"/>
  <c r="K963" i="41"/>
  <c r="L963" i="41" s="1"/>
  <c r="M962" i="41"/>
  <c r="K962" i="41"/>
  <c r="L962" i="41" s="1"/>
  <c r="M961" i="41"/>
  <c r="K961" i="41"/>
  <c r="L961" i="41" s="1"/>
  <c r="M960" i="41"/>
  <c r="K960" i="41"/>
  <c r="L960" i="41" s="1"/>
  <c r="M959" i="41"/>
  <c r="K959" i="41"/>
  <c r="L959" i="41" s="1"/>
  <c r="M958" i="41"/>
  <c r="K958" i="41"/>
  <c r="L958" i="41" s="1"/>
  <c r="M957" i="41"/>
  <c r="K957" i="41"/>
  <c r="L957" i="41" s="1"/>
  <c r="M956" i="41"/>
  <c r="K956" i="41"/>
  <c r="L956" i="41" s="1"/>
  <c r="M955" i="41"/>
  <c r="K955" i="41"/>
  <c r="L955" i="41" s="1"/>
  <c r="M954" i="41"/>
  <c r="K954" i="41"/>
  <c r="L954" i="41" s="1"/>
  <c r="M953" i="41"/>
  <c r="K953" i="41"/>
  <c r="L953" i="41" s="1"/>
  <c r="M952" i="41"/>
  <c r="K952" i="41"/>
  <c r="L952" i="41" s="1"/>
  <c r="M951" i="41"/>
  <c r="K951" i="41"/>
  <c r="L951" i="41" s="1"/>
  <c r="M950" i="41"/>
  <c r="K950" i="41"/>
  <c r="L950" i="41" s="1"/>
  <c r="M949" i="41"/>
  <c r="K949" i="41"/>
  <c r="L949" i="41" s="1"/>
  <c r="M948" i="41"/>
  <c r="K948" i="41"/>
  <c r="L948" i="41" s="1"/>
  <c r="M947" i="41"/>
  <c r="K947" i="41"/>
  <c r="L947" i="41" s="1"/>
  <c r="M946" i="41"/>
  <c r="K946" i="41"/>
  <c r="L946" i="41" s="1"/>
  <c r="M945" i="41"/>
  <c r="K945" i="41"/>
  <c r="L945" i="41" s="1"/>
  <c r="M944" i="41"/>
  <c r="K944" i="41"/>
  <c r="L944" i="41" s="1"/>
  <c r="M943" i="41"/>
  <c r="K943" i="41"/>
  <c r="L943" i="41" s="1"/>
  <c r="M942" i="41"/>
  <c r="K942" i="41"/>
  <c r="L942" i="41" s="1"/>
  <c r="M941" i="41"/>
  <c r="K941" i="41"/>
  <c r="L941" i="41" s="1"/>
  <c r="M940" i="41"/>
  <c r="K940" i="41"/>
  <c r="L940" i="41" s="1"/>
  <c r="M939" i="41"/>
  <c r="K939" i="41"/>
  <c r="L939" i="41" s="1"/>
  <c r="M938" i="41"/>
  <c r="K938" i="41"/>
  <c r="L938" i="41" s="1"/>
  <c r="M937" i="41"/>
  <c r="K937" i="41"/>
  <c r="L937" i="41" s="1"/>
  <c r="M936" i="41"/>
  <c r="K936" i="41"/>
  <c r="L936" i="41" s="1"/>
  <c r="M935" i="41"/>
  <c r="K935" i="41"/>
  <c r="L935" i="41" s="1"/>
  <c r="M934" i="41"/>
  <c r="K934" i="41"/>
  <c r="L934" i="41" s="1"/>
  <c r="M933" i="41"/>
  <c r="K933" i="41"/>
  <c r="L933" i="41" s="1"/>
  <c r="M932" i="41"/>
  <c r="K932" i="41"/>
  <c r="L932" i="41" s="1"/>
  <c r="M931" i="41"/>
  <c r="K931" i="41"/>
  <c r="L931" i="41" s="1"/>
  <c r="M930" i="41"/>
  <c r="K930" i="41"/>
  <c r="L930" i="41" s="1"/>
  <c r="M929" i="41"/>
  <c r="K929" i="41"/>
  <c r="L929" i="41" s="1"/>
  <c r="M928" i="41"/>
  <c r="K928" i="41"/>
  <c r="L928" i="41" s="1"/>
  <c r="M927" i="41"/>
  <c r="K927" i="41"/>
  <c r="L927" i="41" s="1"/>
  <c r="M926" i="41"/>
  <c r="K926" i="41"/>
  <c r="L926" i="41" s="1"/>
  <c r="M925" i="41"/>
  <c r="K925" i="41"/>
  <c r="L925" i="41" s="1"/>
  <c r="M924" i="41"/>
  <c r="K924" i="41"/>
  <c r="L924" i="41" s="1"/>
  <c r="M923" i="41"/>
  <c r="K923" i="41"/>
  <c r="L923" i="41" s="1"/>
  <c r="M922" i="41"/>
  <c r="K922" i="41"/>
  <c r="L922" i="41" s="1"/>
  <c r="M921" i="41"/>
  <c r="K921" i="41"/>
  <c r="L921" i="41" s="1"/>
  <c r="M920" i="41"/>
  <c r="K920" i="41"/>
  <c r="L920" i="41" s="1"/>
  <c r="M919" i="41"/>
  <c r="K919" i="41"/>
  <c r="L919" i="41" s="1"/>
  <c r="M918" i="41"/>
  <c r="K918" i="41"/>
  <c r="L918" i="41" s="1"/>
  <c r="M917" i="41"/>
  <c r="K917" i="41"/>
  <c r="L917" i="41" s="1"/>
  <c r="M916" i="41"/>
  <c r="K916" i="41"/>
  <c r="L916" i="41" s="1"/>
  <c r="M915" i="41"/>
  <c r="K915" i="41"/>
  <c r="L915" i="41" s="1"/>
  <c r="M914" i="41"/>
  <c r="K914" i="41"/>
  <c r="L914" i="41" s="1"/>
  <c r="M913" i="41"/>
  <c r="K913" i="41"/>
  <c r="L913" i="41" s="1"/>
  <c r="M912" i="41"/>
  <c r="K912" i="41"/>
  <c r="L912" i="41" s="1"/>
  <c r="M911" i="41"/>
  <c r="K911" i="41"/>
  <c r="L911" i="41" s="1"/>
  <c r="M910" i="41"/>
  <c r="K910" i="41"/>
  <c r="L910" i="41" s="1"/>
  <c r="M909" i="41"/>
  <c r="K909" i="41"/>
  <c r="L909" i="41" s="1"/>
  <c r="M908" i="41"/>
  <c r="K908" i="41"/>
  <c r="L908" i="41" s="1"/>
  <c r="M907" i="41"/>
  <c r="K907" i="41"/>
  <c r="L907" i="41" s="1"/>
  <c r="M906" i="41"/>
  <c r="K906" i="41"/>
  <c r="L906" i="41" s="1"/>
  <c r="M905" i="41"/>
  <c r="K905" i="41"/>
  <c r="L905" i="41" s="1"/>
  <c r="M904" i="41"/>
  <c r="K904" i="41"/>
  <c r="L904" i="41" s="1"/>
  <c r="M903" i="41"/>
  <c r="K903" i="41"/>
  <c r="L903" i="41" s="1"/>
  <c r="M902" i="41"/>
  <c r="K902" i="41"/>
  <c r="L902" i="41" s="1"/>
  <c r="M901" i="41"/>
  <c r="K901" i="41"/>
  <c r="L901" i="41" s="1"/>
  <c r="M900" i="41"/>
  <c r="K900" i="41"/>
  <c r="L900" i="41" s="1"/>
  <c r="M899" i="41"/>
  <c r="K899" i="41"/>
  <c r="L899" i="41" s="1"/>
  <c r="M898" i="41"/>
  <c r="K898" i="41"/>
  <c r="L898" i="41" s="1"/>
  <c r="M897" i="41"/>
  <c r="K897" i="41"/>
  <c r="L897" i="41" s="1"/>
  <c r="M896" i="41"/>
  <c r="K896" i="41"/>
  <c r="L896" i="41" s="1"/>
  <c r="M895" i="41"/>
  <c r="K895" i="41"/>
  <c r="L895" i="41" s="1"/>
  <c r="M894" i="41"/>
  <c r="K894" i="41"/>
  <c r="L894" i="41" s="1"/>
  <c r="M893" i="41"/>
  <c r="K893" i="41"/>
  <c r="L893" i="41" s="1"/>
  <c r="M892" i="41"/>
  <c r="K892" i="41"/>
  <c r="L892" i="41" s="1"/>
  <c r="M891" i="41"/>
  <c r="K891" i="41"/>
  <c r="L891" i="41" s="1"/>
  <c r="M890" i="41"/>
  <c r="K890" i="41"/>
  <c r="L890" i="41" s="1"/>
  <c r="M889" i="41"/>
  <c r="K889" i="41"/>
  <c r="L889" i="41" s="1"/>
  <c r="M888" i="41"/>
  <c r="K888" i="41"/>
  <c r="L888" i="41" s="1"/>
  <c r="M887" i="41"/>
  <c r="K887" i="41"/>
  <c r="L887" i="41" s="1"/>
  <c r="M886" i="41"/>
  <c r="K886" i="41"/>
  <c r="L886" i="41" s="1"/>
  <c r="M885" i="41"/>
  <c r="K885" i="41"/>
  <c r="L885" i="41" s="1"/>
  <c r="M884" i="41"/>
  <c r="K884" i="41"/>
  <c r="L884" i="41" s="1"/>
  <c r="M883" i="41"/>
  <c r="K883" i="41"/>
  <c r="L883" i="41" s="1"/>
  <c r="M882" i="41"/>
  <c r="K882" i="41"/>
  <c r="L882" i="41" s="1"/>
  <c r="M881" i="41"/>
  <c r="K881" i="41"/>
  <c r="L881" i="41" s="1"/>
  <c r="M880" i="41"/>
  <c r="K880" i="41"/>
  <c r="L880" i="41" s="1"/>
  <c r="M879" i="41"/>
  <c r="K879" i="41"/>
  <c r="L879" i="41" s="1"/>
  <c r="M878" i="41"/>
  <c r="K878" i="41"/>
  <c r="L878" i="41" s="1"/>
  <c r="M877" i="41"/>
  <c r="K877" i="41"/>
  <c r="L877" i="41" s="1"/>
  <c r="M876" i="41"/>
  <c r="K876" i="41"/>
  <c r="L876" i="41" s="1"/>
  <c r="M875" i="41"/>
  <c r="K875" i="41"/>
  <c r="L875" i="41" s="1"/>
  <c r="M874" i="41"/>
  <c r="K874" i="41"/>
  <c r="L874" i="41" s="1"/>
  <c r="M873" i="41"/>
  <c r="K873" i="41"/>
  <c r="L873" i="41" s="1"/>
  <c r="M872" i="41"/>
  <c r="K872" i="41"/>
  <c r="L872" i="41" s="1"/>
  <c r="M871" i="41"/>
  <c r="K871" i="41"/>
  <c r="L871" i="41" s="1"/>
  <c r="M870" i="41"/>
  <c r="K870" i="41"/>
  <c r="L870" i="41" s="1"/>
  <c r="M869" i="41"/>
  <c r="K869" i="41"/>
  <c r="L869" i="41" s="1"/>
  <c r="M868" i="41"/>
  <c r="K868" i="41"/>
  <c r="L868" i="41" s="1"/>
  <c r="M867" i="41"/>
  <c r="K867" i="41"/>
  <c r="L867" i="41" s="1"/>
  <c r="M866" i="41"/>
  <c r="K866" i="41"/>
  <c r="L866" i="41" s="1"/>
  <c r="M865" i="41"/>
  <c r="M864" i="41"/>
  <c r="M863" i="41"/>
  <c r="M862" i="41"/>
  <c r="M861" i="41"/>
  <c r="M860" i="41"/>
  <c r="M859" i="41"/>
  <c r="M858" i="41"/>
  <c r="K858" i="41"/>
  <c r="L858" i="41" s="1"/>
  <c r="M857" i="41"/>
  <c r="M856" i="41"/>
  <c r="M855" i="41"/>
  <c r="M854" i="41"/>
  <c r="M853" i="41"/>
  <c r="M852" i="41"/>
  <c r="M851" i="41"/>
  <c r="M850" i="41"/>
  <c r="M849" i="41"/>
  <c r="K849" i="41"/>
  <c r="L849" i="41" s="1"/>
  <c r="M848" i="41"/>
  <c r="M847" i="41"/>
  <c r="M846" i="41"/>
  <c r="M845" i="41"/>
  <c r="M844" i="41"/>
  <c r="M843" i="41"/>
  <c r="M842" i="41"/>
  <c r="M841" i="41"/>
  <c r="M840" i="41"/>
  <c r="M839" i="41"/>
  <c r="K839" i="41"/>
  <c r="L839" i="41" s="1"/>
  <c r="M838" i="41"/>
  <c r="K838" i="41"/>
  <c r="L838" i="41" s="1"/>
  <c r="M837" i="41"/>
  <c r="K837" i="41"/>
  <c r="L837" i="41" s="1"/>
  <c r="M193" i="40"/>
  <c r="K193" i="40"/>
  <c r="L193" i="40" s="1"/>
  <c r="M836" i="41" l="1"/>
  <c r="K836" i="41"/>
  <c r="L836" i="41" s="1"/>
  <c r="M192" i="40"/>
  <c r="K192" i="40"/>
  <c r="L192" i="40" s="1"/>
  <c r="M191" i="40"/>
  <c r="K191" i="40"/>
  <c r="L191" i="40" s="1"/>
  <c r="H190" i="40"/>
  <c r="M190" i="40" s="1"/>
  <c r="H189" i="40"/>
  <c r="M189" i="40" s="1"/>
  <c r="H188" i="40"/>
  <c r="M188" i="40" s="1"/>
  <c r="M187" i="40"/>
  <c r="K187" i="40"/>
  <c r="L187" i="40" s="1"/>
  <c r="M835" i="41"/>
  <c r="K835" i="41"/>
  <c r="L835" i="41" s="1"/>
  <c r="M834" i="41"/>
  <c r="K834" i="41"/>
  <c r="L834" i="41" s="1"/>
  <c r="M186" i="40"/>
  <c r="K186" i="40"/>
  <c r="L186" i="40" s="1"/>
  <c r="M1102" i="41" l="1"/>
  <c r="K188" i="40"/>
  <c r="L188" i="40" s="1"/>
  <c r="K189" i="40"/>
  <c r="L189" i="40" s="1"/>
  <c r="K190" i="40"/>
  <c r="L190" i="40" s="1"/>
  <c r="K1353" i="39" l="1"/>
  <c r="L1353" i="39" s="1"/>
  <c r="K1352" i="39"/>
  <c r="L1352" i="39" s="1"/>
  <c r="K1351" i="39"/>
  <c r="L1351" i="39" s="1"/>
  <c r="K1350" i="39"/>
  <c r="L1350" i="39" s="1"/>
  <c r="K1349" i="39"/>
  <c r="L1349" i="39" s="1"/>
  <c r="K1348" i="39"/>
  <c r="L1348" i="39" s="1"/>
  <c r="K1347" i="39"/>
  <c r="L1347" i="39" s="1"/>
  <c r="K1346" i="39"/>
  <c r="L1346" i="39" s="1"/>
  <c r="K1345" i="39"/>
  <c r="L1345" i="39" s="1"/>
  <c r="K1344" i="39"/>
  <c r="L1344" i="39" s="1"/>
  <c r="K1343" i="39"/>
  <c r="L1343" i="39" s="1"/>
  <c r="K1342" i="39"/>
  <c r="L1342" i="39" s="1"/>
  <c r="K1341" i="39"/>
  <c r="L1341" i="39" s="1"/>
  <c r="K1340" i="39"/>
  <c r="L1340" i="39" s="1"/>
  <c r="K1339" i="39"/>
  <c r="L1339" i="39" s="1"/>
  <c r="K1338" i="39"/>
  <c r="L1338" i="39" s="1"/>
  <c r="K1337" i="39"/>
  <c r="L1337" i="39" s="1"/>
  <c r="K1336" i="39"/>
  <c r="L1336" i="39" s="1"/>
  <c r="K1335" i="39"/>
  <c r="L1335" i="39" s="1"/>
  <c r="K1334" i="39"/>
  <c r="L1334" i="39" s="1"/>
  <c r="K1333" i="39"/>
  <c r="L1333" i="39" s="1"/>
  <c r="K1332" i="39"/>
  <c r="L1332" i="39" s="1"/>
  <c r="K1331" i="39"/>
  <c r="L1331" i="39" s="1"/>
  <c r="K1330" i="39"/>
  <c r="L1330" i="39" s="1"/>
  <c r="K1329" i="39"/>
  <c r="L1329" i="39" s="1"/>
  <c r="K1328" i="39"/>
  <c r="L1328" i="39" s="1"/>
  <c r="K1327" i="39"/>
  <c r="L1327" i="39" s="1"/>
  <c r="K1326" i="39"/>
  <c r="L1326" i="39" s="1"/>
  <c r="K1325" i="39"/>
  <c r="L1325" i="39" s="1"/>
  <c r="K1324" i="39"/>
  <c r="L1324" i="39" s="1"/>
  <c r="K1323" i="39"/>
  <c r="L1323" i="39" s="1"/>
  <c r="K1322" i="39"/>
  <c r="L1322" i="39" s="1"/>
  <c r="K1321" i="39"/>
  <c r="L1321" i="39" s="1"/>
  <c r="K1320" i="39"/>
  <c r="L1320" i="39" s="1"/>
  <c r="K1319" i="39"/>
  <c r="L1319" i="39" s="1"/>
  <c r="K1318" i="39"/>
  <c r="L1318" i="39" s="1"/>
  <c r="K1317" i="39"/>
  <c r="L1317" i="39" s="1"/>
  <c r="K1316" i="39"/>
  <c r="L1316" i="39" s="1"/>
  <c r="H8" i="39"/>
  <c r="K1315" i="39"/>
  <c r="L1315" i="39" s="1"/>
  <c r="K1314" i="39"/>
  <c r="L1314" i="39" s="1"/>
  <c r="K1313" i="39"/>
  <c r="L1313" i="39" s="1"/>
  <c r="K1276" i="39"/>
  <c r="L1276" i="39" s="1"/>
  <c r="K1275" i="39"/>
  <c r="L1275" i="39" s="1"/>
  <c r="K1274" i="39"/>
  <c r="L1274" i="39" s="1"/>
  <c r="K1273" i="39"/>
  <c r="L1273" i="39" s="1"/>
  <c r="M185" i="40"/>
  <c r="K185" i="40"/>
  <c r="L185" i="40" s="1"/>
  <c r="K1312" i="39"/>
  <c r="L1312" i="39" s="1"/>
  <c r="K1311" i="39"/>
  <c r="L1311" i="39" s="1"/>
  <c r="K1310" i="39"/>
  <c r="L1310" i="39" s="1"/>
  <c r="K1309" i="39"/>
  <c r="L1309" i="39" s="1"/>
  <c r="K1308" i="39"/>
  <c r="L1308" i="39" s="1"/>
  <c r="K1307" i="39"/>
  <c r="L1307" i="39" s="1"/>
  <c r="K1306" i="39"/>
  <c r="L1306" i="39" s="1"/>
  <c r="K1305" i="39"/>
  <c r="L1305" i="39" s="1"/>
  <c r="K1304" i="39"/>
  <c r="L1304" i="39" s="1"/>
  <c r="K1303" i="39"/>
  <c r="L1303" i="39" s="1"/>
  <c r="K1302" i="39"/>
  <c r="L1302" i="39" s="1"/>
  <c r="K1301" i="39"/>
  <c r="L1301" i="39" s="1"/>
  <c r="K1300" i="39"/>
  <c r="L1300" i="39" s="1"/>
  <c r="K1299" i="39"/>
  <c r="L1299" i="39" s="1"/>
  <c r="K1298" i="39"/>
  <c r="L1298" i="39" s="1"/>
  <c r="K1297" i="39"/>
  <c r="L1297" i="39" s="1"/>
  <c r="K1296" i="39"/>
  <c r="L1296" i="39" s="1"/>
  <c r="K1295" i="39"/>
  <c r="L1295" i="39" s="1"/>
  <c r="K1294" i="39"/>
  <c r="L1294" i="39" s="1"/>
  <c r="K1293" i="39"/>
  <c r="L1293" i="39" s="1"/>
  <c r="K1292" i="39"/>
  <c r="L1292" i="39" s="1"/>
  <c r="K1291" i="39"/>
  <c r="L1291" i="39" s="1"/>
  <c r="K1290" i="39"/>
  <c r="L1290" i="39" s="1"/>
  <c r="K1289" i="39"/>
  <c r="L1289" i="39" s="1"/>
  <c r="K1288" i="39"/>
  <c r="L1288" i="39" s="1"/>
  <c r="K1287" i="39"/>
  <c r="L1287" i="39" s="1"/>
  <c r="K1286" i="39"/>
  <c r="L1286" i="39" s="1"/>
  <c r="K1285" i="39"/>
  <c r="L1285" i="39" s="1"/>
  <c r="K1284" i="39"/>
  <c r="L1284" i="39" s="1"/>
  <c r="K1283" i="39"/>
  <c r="L1283" i="39" s="1"/>
  <c r="K1282" i="39"/>
  <c r="L1282" i="39" s="1"/>
  <c r="K1281" i="39"/>
  <c r="L1281" i="39" s="1"/>
  <c r="K1280" i="39"/>
  <c r="L1280" i="39" s="1"/>
  <c r="K1279" i="39"/>
  <c r="L1279" i="39" s="1"/>
  <c r="K1278" i="39"/>
  <c r="L1278" i="39" s="1"/>
  <c r="K1277" i="39"/>
  <c r="L1277" i="39" s="1"/>
  <c r="M184" i="40"/>
  <c r="K184" i="40"/>
  <c r="L184" i="40" s="1"/>
  <c r="M183" i="40"/>
  <c r="K183" i="40"/>
  <c r="L183" i="40" s="1"/>
  <c r="M182" i="40"/>
  <c r="K182" i="40"/>
  <c r="L182" i="40" s="1"/>
  <c r="M181" i="40"/>
  <c r="K181" i="40"/>
  <c r="L181" i="40" s="1"/>
  <c r="M180" i="40"/>
  <c r="K180" i="40"/>
  <c r="L180" i="40" s="1"/>
  <c r="M179" i="40"/>
  <c r="K179" i="40"/>
  <c r="L179" i="40" s="1"/>
  <c r="M178" i="40"/>
  <c r="M177" i="40"/>
  <c r="K177" i="40"/>
  <c r="L177" i="40" s="1"/>
  <c r="M176" i="40"/>
  <c r="M175" i="40"/>
  <c r="K175" i="40"/>
  <c r="L175" i="40" s="1"/>
  <c r="K1267" i="39"/>
  <c r="L1267" i="39" s="1"/>
  <c r="K1266" i="39"/>
  <c r="L1266" i="39" s="1"/>
  <c r="K1265" i="39"/>
  <c r="L1265" i="39" s="1"/>
  <c r="K1264" i="39"/>
  <c r="L1264" i="39" s="1"/>
  <c r="K1272" i="39"/>
  <c r="L1272" i="39" s="1"/>
  <c r="K1271" i="39"/>
  <c r="L1271" i="39" s="1"/>
  <c r="K1270" i="39"/>
  <c r="L1270" i="39" s="1"/>
  <c r="K1269" i="39"/>
  <c r="L1269" i="39" s="1"/>
  <c r="K1268" i="39"/>
  <c r="L1268" i="39" s="1"/>
  <c r="K1263" i="39"/>
  <c r="L1263" i="39" s="1"/>
  <c r="K1262" i="39"/>
  <c r="L1262" i="39" s="1"/>
  <c r="K1261" i="39"/>
  <c r="L1261" i="39" s="1"/>
  <c r="K1260" i="39"/>
  <c r="L1260" i="39" s="1"/>
  <c r="K1259" i="39"/>
  <c r="L1259" i="39" s="1"/>
  <c r="K1258" i="39"/>
  <c r="L1258" i="39" s="1"/>
  <c r="K1257" i="39"/>
  <c r="L1257" i="39" s="1"/>
  <c r="K1256" i="39"/>
  <c r="L1256" i="39" s="1"/>
  <c r="K1255" i="39"/>
  <c r="L1255" i="39" s="1"/>
  <c r="K1254" i="39"/>
  <c r="L1254" i="39" s="1"/>
  <c r="K1253" i="39"/>
  <c r="L1253" i="39" s="1"/>
  <c r="K1252" i="39"/>
  <c r="L1252" i="39" s="1"/>
  <c r="K1251" i="39"/>
  <c r="L1251" i="39" s="1"/>
  <c r="K1250" i="39"/>
  <c r="L1250" i="39" s="1"/>
  <c r="K1249" i="39"/>
  <c r="L1249" i="39" s="1"/>
  <c r="K1248" i="39"/>
  <c r="L1248" i="39" s="1"/>
  <c r="K1247" i="39"/>
  <c r="L1247" i="39" s="1"/>
  <c r="K1246" i="39"/>
  <c r="L1246" i="39" s="1"/>
  <c r="K1245" i="39"/>
  <c r="L1245" i="39" s="1"/>
  <c r="K1244" i="39"/>
  <c r="L1244" i="39" s="1"/>
  <c r="K1243" i="39"/>
  <c r="L1243" i="39" s="1"/>
  <c r="K1242" i="39"/>
  <c r="L1242" i="39" s="1"/>
  <c r="K1241" i="39"/>
  <c r="L1241" i="39" s="1"/>
  <c r="K1240" i="39"/>
  <c r="L1240" i="39" s="1"/>
  <c r="K1239" i="39"/>
  <c r="L1239" i="39" s="1"/>
  <c r="K1238" i="39"/>
  <c r="L1238" i="39" s="1"/>
  <c r="K1237" i="39"/>
  <c r="L1237" i="39" s="1"/>
  <c r="K1236" i="39"/>
  <c r="L1236" i="39" s="1"/>
  <c r="K1232" i="39"/>
  <c r="L1232" i="39" s="1"/>
  <c r="K1231" i="39"/>
  <c r="L1231" i="39" s="1"/>
  <c r="K1230" i="39"/>
  <c r="L1230" i="39" s="1"/>
  <c r="K1229" i="39"/>
  <c r="L1229" i="39" s="1"/>
  <c r="K1228" i="39"/>
  <c r="L1228" i="39" s="1"/>
  <c r="K1227" i="39"/>
  <c r="L1227" i="39" s="1"/>
  <c r="K1226" i="39"/>
  <c r="L1226" i="39" s="1"/>
  <c r="K1224" i="39"/>
  <c r="L1224" i="39" s="1"/>
  <c r="K1223" i="39"/>
  <c r="L1223" i="39" s="1"/>
  <c r="K1222" i="39"/>
  <c r="L1222" i="39" s="1"/>
  <c r="K1221" i="39"/>
  <c r="L1221" i="39" s="1"/>
  <c r="K1220" i="39"/>
  <c r="L1220" i="39" s="1"/>
  <c r="K1219" i="39"/>
  <c r="L1219" i="39" s="1"/>
  <c r="K1218" i="39"/>
  <c r="L1218" i="39" s="1"/>
  <c r="K1217" i="39"/>
  <c r="L1217" i="39" s="1"/>
  <c r="K1216" i="39"/>
  <c r="L1216" i="39" s="1"/>
  <c r="K1215" i="39"/>
  <c r="L1215" i="39" s="1"/>
  <c r="K1214" i="39"/>
  <c r="L1214" i="39" s="1"/>
  <c r="K1213" i="39"/>
  <c r="L1213" i="39" s="1"/>
  <c r="K1212" i="39"/>
  <c r="L1212" i="39" s="1"/>
  <c r="K1211" i="39"/>
  <c r="L1211" i="39" s="1"/>
  <c r="K1210" i="39"/>
  <c r="L1210" i="39" s="1"/>
  <c r="K1209" i="39"/>
  <c r="L1209" i="39" s="1"/>
  <c r="K1208" i="39"/>
  <c r="L1208" i="39" s="1"/>
  <c r="K1207" i="39"/>
  <c r="L1207" i="39" s="1"/>
  <c r="K1206" i="39"/>
  <c r="L1206" i="39" s="1"/>
  <c r="K1205" i="39"/>
  <c r="L1205" i="39" s="1"/>
  <c r="K1204" i="39"/>
  <c r="L1204" i="39" s="1"/>
  <c r="K1203" i="39"/>
  <c r="L1203" i="39" s="1"/>
  <c r="K1202" i="39"/>
  <c r="L1202" i="39" s="1"/>
  <c r="K1201" i="39"/>
  <c r="L1201" i="39" s="1"/>
  <c r="K1200" i="39"/>
  <c r="L1200" i="39" s="1"/>
  <c r="K1199" i="39"/>
  <c r="L1199" i="39" s="1"/>
  <c r="K1198" i="39"/>
  <c r="L1198" i="39" s="1"/>
  <c r="K1195" i="39"/>
  <c r="L1195" i="39" s="1"/>
  <c r="K1194" i="39"/>
  <c r="L1194" i="39" s="1"/>
  <c r="K1193" i="39"/>
  <c r="L1193" i="39" s="1"/>
  <c r="K1192" i="39"/>
  <c r="L1192" i="39" s="1"/>
  <c r="K1191" i="39"/>
  <c r="L1191" i="39" s="1"/>
  <c r="K1190" i="39"/>
  <c r="L1190" i="39" s="1"/>
  <c r="K1189" i="39"/>
  <c r="L1189" i="39" s="1"/>
  <c r="K1188" i="39"/>
  <c r="L1188" i="39" s="1"/>
  <c r="K1187" i="39"/>
  <c r="L1187" i="39" s="1"/>
  <c r="K1186" i="39"/>
  <c r="L1186" i="39" s="1"/>
  <c r="K1185" i="39"/>
  <c r="L1185" i="39" s="1"/>
  <c r="K1184" i="39"/>
  <c r="L1184" i="39" s="1"/>
  <c r="K1183" i="39"/>
  <c r="L1183" i="39" s="1"/>
  <c r="K1182" i="39"/>
  <c r="L1182" i="39" s="1"/>
  <c r="K1181" i="39"/>
  <c r="L1181" i="39" s="1"/>
  <c r="K1180" i="39"/>
  <c r="L1180" i="39" s="1"/>
  <c r="K1179" i="39"/>
  <c r="L1179" i="39" s="1"/>
  <c r="K1178" i="39"/>
  <c r="L1178" i="39" s="1"/>
  <c r="K1177" i="39"/>
  <c r="L1177" i="39" s="1"/>
  <c r="K1176" i="39"/>
  <c r="L1176" i="39" s="1"/>
  <c r="K1175" i="39"/>
  <c r="L1175" i="39" s="1"/>
  <c r="K1174" i="39"/>
  <c r="L1174" i="39" s="1"/>
  <c r="K1173" i="39"/>
  <c r="L1173" i="39" s="1"/>
  <c r="K1172" i="39"/>
  <c r="L1172" i="39" s="1"/>
  <c r="K1171" i="39"/>
  <c r="L1171" i="39" s="1"/>
  <c r="K1170" i="39"/>
  <c r="L1170" i="39" s="1"/>
  <c r="K1169" i="39"/>
  <c r="L1169" i="39" s="1"/>
  <c r="K1168" i="39"/>
  <c r="L1168" i="39" s="1"/>
  <c r="K1167" i="39"/>
  <c r="L1167" i="39" s="1"/>
  <c r="K1166" i="39"/>
  <c r="L1166" i="39" s="1"/>
  <c r="K1165" i="39"/>
  <c r="L1165" i="39" s="1"/>
  <c r="K1164" i="39"/>
  <c r="L1164" i="39" s="1"/>
  <c r="K1163" i="39"/>
  <c r="L1163" i="39" s="1"/>
  <c r="K1162" i="39"/>
  <c r="L1162" i="39" s="1"/>
  <c r="K1161" i="39"/>
  <c r="L1161" i="39" s="1"/>
  <c r="K1160" i="39"/>
  <c r="L1160" i="39" s="1"/>
  <c r="K1157" i="39"/>
  <c r="L1157" i="39" s="1"/>
  <c r="K1156" i="39"/>
  <c r="L1156" i="39" s="1"/>
  <c r="K1155" i="39"/>
  <c r="L1155" i="39" s="1"/>
  <c r="K1154" i="39"/>
  <c r="L1154" i="39" s="1"/>
  <c r="K1153" i="39"/>
  <c r="L1153" i="39" s="1"/>
  <c r="K1152" i="39"/>
  <c r="L1152" i="39" s="1"/>
  <c r="K1151" i="39"/>
  <c r="L1151" i="39" s="1"/>
  <c r="K1150" i="39"/>
  <c r="L1150" i="39" s="1"/>
  <c r="K1149" i="39"/>
  <c r="L1149" i="39" s="1"/>
  <c r="K1148" i="39"/>
  <c r="L1148" i="39" s="1"/>
  <c r="K1147" i="39"/>
  <c r="L1147" i="39" s="1"/>
  <c r="K1146" i="39"/>
  <c r="L1146" i="39" s="1"/>
  <c r="K1145" i="39"/>
  <c r="L1145" i="39" s="1"/>
  <c r="K1144" i="39"/>
  <c r="L1144" i="39" s="1"/>
  <c r="K1143" i="39"/>
  <c r="L1143" i="39" s="1"/>
  <c r="K1142" i="39"/>
  <c r="L1142" i="39" s="1"/>
  <c r="K1140" i="39"/>
  <c r="L1140" i="39" s="1"/>
  <c r="K1139" i="39"/>
  <c r="L1139" i="39" s="1"/>
  <c r="K1138" i="39"/>
  <c r="L1138" i="39" s="1"/>
  <c r="K1137" i="39"/>
  <c r="L1137" i="39" s="1"/>
  <c r="K1136" i="39"/>
  <c r="L1136" i="39" s="1"/>
  <c r="K1135" i="39"/>
  <c r="L1135" i="39" s="1"/>
  <c r="K1134" i="39"/>
  <c r="L1134" i="39" s="1"/>
  <c r="K1133" i="39"/>
  <c r="L1133" i="39" s="1"/>
  <c r="K1132" i="39"/>
  <c r="L1132" i="39" s="1"/>
  <c r="K1131" i="39"/>
  <c r="L1131" i="39" s="1"/>
  <c r="K1130" i="39"/>
  <c r="L1130" i="39" s="1"/>
  <c r="K1129" i="39"/>
  <c r="L1129" i="39" s="1"/>
  <c r="K1128" i="39"/>
  <c r="L1128" i="39" s="1"/>
  <c r="K1127" i="39"/>
  <c r="L1127" i="39" s="1"/>
  <c r="K1126" i="39"/>
  <c r="L1126" i="39" s="1"/>
  <c r="K1125" i="39"/>
  <c r="L1125" i="39" s="1"/>
  <c r="K1124" i="39"/>
  <c r="L1124" i="39" s="1"/>
  <c r="K1123" i="39"/>
  <c r="L1123" i="39" s="1"/>
  <c r="K1122" i="39"/>
  <c r="L1122" i="39" s="1"/>
  <c r="K1121" i="39"/>
  <c r="L1121" i="39" s="1"/>
  <c r="K1120" i="39"/>
  <c r="L1120" i="39" s="1"/>
  <c r="K1119" i="39"/>
  <c r="L1119" i="39" s="1"/>
  <c r="K1118" i="39"/>
  <c r="L1118" i="39" s="1"/>
  <c r="K1117" i="39"/>
  <c r="L1117" i="39" s="1"/>
  <c r="K1116" i="39"/>
  <c r="L1116" i="39" s="1"/>
  <c r="K1115" i="39"/>
  <c r="L1115" i="39" s="1"/>
  <c r="K1114" i="39"/>
  <c r="L1114" i="39" s="1"/>
  <c r="K1113" i="39"/>
  <c r="L1113" i="39" s="1"/>
  <c r="K1112" i="39"/>
  <c r="L1112" i="39" s="1"/>
  <c r="K1111" i="39"/>
  <c r="L1111" i="39" s="1"/>
  <c r="K1110" i="39"/>
  <c r="L1110" i="39" s="1"/>
  <c r="K1109" i="39"/>
  <c r="L1109" i="39" s="1"/>
  <c r="K1108" i="39"/>
  <c r="L1108" i="39" s="1"/>
  <c r="K1107" i="39"/>
  <c r="L1107" i="39" s="1"/>
  <c r="K1106" i="39"/>
  <c r="L1106" i="39" s="1"/>
  <c r="K1105" i="39"/>
  <c r="L1105" i="39" s="1"/>
  <c r="K1104" i="39"/>
  <c r="L1104" i="39" s="1"/>
  <c r="K1103" i="39"/>
  <c r="L1103" i="39" s="1"/>
  <c r="K1102" i="39"/>
  <c r="L1102" i="39" s="1"/>
  <c r="K1101" i="39"/>
  <c r="L1101" i="39" s="1"/>
  <c r="K1100" i="39"/>
  <c r="L1100" i="39" s="1"/>
  <c r="K1099" i="39"/>
  <c r="L1099" i="39" s="1"/>
  <c r="K1098" i="39"/>
  <c r="L1098" i="39" s="1"/>
  <c r="K1097" i="39"/>
  <c r="L1097" i="39" s="1"/>
  <c r="K1096" i="39"/>
  <c r="L1096" i="39" s="1"/>
  <c r="K1095" i="39"/>
  <c r="L1095" i="39" s="1"/>
  <c r="K1094" i="39"/>
  <c r="L1094" i="39" s="1"/>
  <c r="K1093" i="39"/>
  <c r="L1093" i="39" s="1"/>
  <c r="K1092" i="39"/>
  <c r="L1092" i="39" s="1"/>
  <c r="K1091" i="39"/>
  <c r="L1091" i="39" s="1"/>
  <c r="K1090" i="39"/>
  <c r="L1090" i="39" s="1"/>
  <c r="K1089" i="39"/>
  <c r="L1089" i="39" s="1"/>
  <c r="K1088" i="39"/>
  <c r="L1088" i="39" s="1"/>
  <c r="K1087" i="39"/>
  <c r="L1087" i="39" s="1"/>
  <c r="K1086" i="39"/>
  <c r="L1086" i="39" s="1"/>
  <c r="K1085" i="39"/>
  <c r="L1085" i="39" s="1"/>
  <c r="K1084" i="39"/>
  <c r="L1084" i="39" s="1"/>
  <c r="K1083" i="39"/>
  <c r="L1083" i="39" s="1"/>
  <c r="K1082" i="39"/>
  <c r="L1082" i="39" s="1"/>
  <c r="K1081" i="39"/>
  <c r="L1081" i="39" s="1"/>
  <c r="K1080" i="39"/>
  <c r="L1080" i="39" s="1"/>
  <c r="K1079" i="39"/>
  <c r="L1079" i="39" s="1"/>
  <c r="K1078" i="39"/>
  <c r="L1078" i="39" s="1"/>
  <c r="K1077" i="39"/>
  <c r="L1077" i="39" s="1"/>
  <c r="K1076" i="39"/>
  <c r="L1076" i="39" s="1"/>
  <c r="K1075" i="39"/>
  <c r="L1075" i="39" s="1"/>
  <c r="K1074" i="39"/>
  <c r="L1074" i="39" s="1"/>
  <c r="K1073" i="39"/>
  <c r="L1073" i="39" s="1"/>
  <c r="K1072" i="39"/>
  <c r="L1072" i="39" s="1"/>
  <c r="K1071" i="39"/>
  <c r="L1071" i="39" s="1"/>
  <c r="K1070" i="39"/>
  <c r="L1070" i="39" s="1"/>
  <c r="K1069" i="39"/>
  <c r="L1069" i="39" s="1"/>
  <c r="M201" i="40" l="1"/>
  <c r="H6" i="39"/>
  <c r="H5" i="39"/>
  <c r="H4" i="39"/>
  <c r="H7" i="39"/>
  <c r="D2" i="27"/>
  <c r="H3" i="39" l="1"/>
  <c r="G8" i="39"/>
  <c r="M832" i="41"/>
  <c r="K832" i="41"/>
  <c r="L832" i="41" s="1"/>
  <c r="M831" i="41"/>
  <c r="K831" i="41"/>
  <c r="L831" i="41" s="1"/>
  <c r="M830" i="41"/>
  <c r="K830" i="41"/>
  <c r="L830" i="41" s="1"/>
  <c r="M829" i="41"/>
  <c r="K829" i="41"/>
  <c r="L829" i="41" s="1"/>
  <c r="M828" i="41"/>
  <c r="K828" i="41"/>
  <c r="L828" i="41" s="1"/>
  <c r="M827" i="41"/>
  <c r="K827" i="41"/>
  <c r="L827" i="41" s="1"/>
  <c r="M826" i="41"/>
  <c r="K826" i="41"/>
  <c r="L826" i="41" s="1"/>
  <c r="M825" i="41"/>
  <c r="K825" i="41"/>
  <c r="L825" i="41" s="1"/>
  <c r="M824" i="41"/>
  <c r="K824" i="41"/>
  <c r="L824" i="41" s="1"/>
  <c r="M823" i="41"/>
  <c r="K823" i="41"/>
  <c r="L823" i="41" s="1"/>
  <c r="M822" i="41"/>
  <c r="K822" i="41"/>
  <c r="L822" i="41" s="1"/>
  <c r="M821" i="41"/>
  <c r="K821" i="41"/>
  <c r="L821" i="41" s="1"/>
  <c r="M820" i="41"/>
  <c r="K820" i="41"/>
  <c r="L820" i="41" s="1"/>
  <c r="M819" i="41"/>
  <c r="K819" i="41"/>
  <c r="L819" i="41" s="1"/>
  <c r="M818" i="41"/>
  <c r="K818" i="41"/>
  <c r="L818" i="41" s="1"/>
  <c r="M817" i="41"/>
  <c r="K817" i="41"/>
  <c r="L817" i="41" s="1"/>
  <c r="M816" i="41"/>
  <c r="K816" i="41"/>
  <c r="L816" i="41" s="1"/>
  <c r="M815" i="41"/>
  <c r="K815" i="41"/>
  <c r="L815" i="41" s="1"/>
  <c r="M814" i="41"/>
  <c r="K814" i="41"/>
  <c r="L814" i="41" s="1"/>
  <c r="M813" i="41"/>
  <c r="K813" i="41"/>
  <c r="L813" i="41" s="1"/>
  <c r="M812" i="41"/>
  <c r="K812" i="41"/>
  <c r="L812" i="41" s="1"/>
  <c r="M811" i="41"/>
  <c r="K811" i="41"/>
  <c r="L811" i="41" s="1"/>
  <c r="M810" i="41"/>
  <c r="K810" i="41"/>
  <c r="L810" i="41" s="1"/>
  <c r="M809" i="41"/>
  <c r="K809" i="41"/>
  <c r="L809" i="41" s="1"/>
  <c r="M808" i="41"/>
  <c r="K808" i="41"/>
  <c r="L808" i="41" s="1"/>
  <c r="M807" i="41"/>
  <c r="K807" i="41"/>
  <c r="L807" i="41" s="1"/>
  <c r="M806" i="41"/>
  <c r="K806" i="41"/>
  <c r="L806" i="41" s="1"/>
  <c r="M805" i="41"/>
  <c r="K805" i="41"/>
  <c r="L805" i="41" s="1"/>
  <c r="M804" i="41"/>
  <c r="K804" i="41"/>
  <c r="L804" i="41" s="1"/>
  <c r="M803" i="41"/>
  <c r="K803" i="41"/>
  <c r="L803" i="41" s="1"/>
  <c r="M802" i="41"/>
  <c r="K802" i="41"/>
  <c r="L802" i="41" s="1"/>
  <c r="M801" i="41"/>
  <c r="K801" i="41"/>
  <c r="L801" i="41" s="1"/>
  <c r="M800" i="41"/>
  <c r="K800" i="41"/>
  <c r="L800" i="41" s="1"/>
  <c r="M799" i="41"/>
  <c r="K799" i="41"/>
  <c r="L799" i="41" s="1"/>
  <c r="M798" i="41"/>
  <c r="K798" i="41"/>
  <c r="L798" i="41" s="1"/>
  <c r="M797" i="41"/>
  <c r="K797" i="41"/>
  <c r="L797" i="41" s="1"/>
  <c r="M796" i="41"/>
  <c r="K796" i="41"/>
  <c r="L796" i="41" s="1"/>
  <c r="M795" i="41"/>
  <c r="K795" i="41"/>
  <c r="L795" i="41" s="1"/>
  <c r="M794" i="41"/>
  <c r="K794" i="41"/>
  <c r="L794" i="41" s="1"/>
  <c r="M793" i="41"/>
  <c r="K793" i="41"/>
  <c r="L793" i="41" s="1"/>
  <c r="M792" i="41"/>
  <c r="K792" i="41"/>
  <c r="L792" i="41" s="1"/>
  <c r="M791" i="41"/>
  <c r="K791" i="41"/>
  <c r="L791" i="41" s="1"/>
  <c r="M790" i="41"/>
  <c r="K790" i="41"/>
  <c r="L790" i="41" s="1"/>
  <c r="M789" i="41"/>
  <c r="K789" i="41"/>
  <c r="L789" i="41" s="1"/>
  <c r="M788" i="41"/>
  <c r="K788" i="41"/>
  <c r="L788" i="41" s="1"/>
  <c r="M787" i="41"/>
  <c r="K787" i="41"/>
  <c r="L787" i="41" s="1"/>
  <c r="M786" i="41"/>
  <c r="K786" i="41"/>
  <c r="L786" i="41" s="1"/>
  <c r="M785" i="41"/>
  <c r="K785" i="41"/>
  <c r="L785" i="41" s="1"/>
  <c r="M784" i="41"/>
  <c r="K784" i="41"/>
  <c r="L784" i="41" s="1"/>
  <c r="M783" i="41"/>
  <c r="K783" i="41"/>
  <c r="L783" i="41" s="1"/>
  <c r="M782" i="41"/>
  <c r="K782" i="41"/>
  <c r="L782" i="41" s="1"/>
  <c r="M781" i="41"/>
  <c r="K781" i="41"/>
  <c r="L781" i="41" s="1"/>
  <c r="M780" i="41"/>
  <c r="K780" i="41"/>
  <c r="L780" i="41" s="1"/>
  <c r="M779" i="41"/>
  <c r="K779" i="41"/>
  <c r="L779" i="41" s="1"/>
  <c r="M778" i="41"/>
  <c r="K778" i="41"/>
  <c r="L778" i="41" s="1"/>
  <c r="M777" i="41"/>
  <c r="K777" i="41"/>
  <c r="L777" i="41" s="1"/>
  <c r="M776" i="41"/>
  <c r="K776" i="41"/>
  <c r="L776" i="41" s="1"/>
  <c r="M775" i="41"/>
  <c r="K775" i="41"/>
  <c r="L775" i="41" s="1"/>
  <c r="M774" i="41"/>
  <c r="K774" i="41"/>
  <c r="L774" i="41" s="1"/>
  <c r="M773" i="41"/>
  <c r="K773" i="41"/>
  <c r="L773" i="41" s="1"/>
  <c r="M772" i="41"/>
  <c r="K772" i="41"/>
  <c r="L772" i="41" s="1"/>
  <c r="M771" i="41"/>
  <c r="K771" i="41"/>
  <c r="L771" i="41" s="1"/>
  <c r="M770" i="41"/>
  <c r="K770" i="41"/>
  <c r="L770" i="41" s="1"/>
  <c r="M769" i="41"/>
  <c r="K769" i="41"/>
  <c r="L769" i="41" s="1"/>
  <c r="M768" i="41"/>
  <c r="K768" i="41"/>
  <c r="L768" i="41" s="1"/>
  <c r="M767" i="41"/>
  <c r="K767" i="41"/>
  <c r="L767" i="41" s="1"/>
  <c r="M766" i="41"/>
  <c r="K766" i="41"/>
  <c r="L766" i="41" s="1"/>
  <c r="M765" i="41"/>
  <c r="K765" i="41"/>
  <c r="L765" i="41" s="1"/>
  <c r="M764" i="41"/>
  <c r="K764" i="41"/>
  <c r="L764" i="41" s="1"/>
  <c r="M763" i="41"/>
  <c r="K763" i="41"/>
  <c r="L763" i="41" s="1"/>
  <c r="M762" i="41"/>
  <c r="K762" i="41"/>
  <c r="L762" i="41" s="1"/>
  <c r="M761" i="41"/>
  <c r="K761" i="41"/>
  <c r="L761" i="41" s="1"/>
  <c r="M760" i="41"/>
  <c r="K760" i="41"/>
  <c r="L760" i="41" s="1"/>
  <c r="M759" i="41"/>
  <c r="K759" i="41"/>
  <c r="L759" i="41" s="1"/>
  <c r="M758" i="41"/>
  <c r="K758" i="41"/>
  <c r="L758" i="41" s="1"/>
  <c r="M757" i="41"/>
  <c r="K757" i="41"/>
  <c r="L757" i="41" s="1"/>
  <c r="M756" i="41"/>
  <c r="K756" i="41"/>
  <c r="L756" i="41" s="1"/>
  <c r="M755" i="41"/>
  <c r="K755" i="41"/>
  <c r="L755" i="41" s="1"/>
  <c r="M754" i="41"/>
  <c r="K754" i="41"/>
  <c r="L754" i="41" s="1"/>
  <c r="M753" i="41"/>
  <c r="K753" i="41"/>
  <c r="L753" i="41" s="1"/>
  <c r="M752" i="41"/>
  <c r="K752" i="41"/>
  <c r="L752" i="41" s="1"/>
  <c r="M751" i="41"/>
  <c r="K751" i="41"/>
  <c r="L751" i="41" s="1"/>
  <c r="M750" i="41"/>
  <c r="K750" i="41"/>
  <c r="L750" i="41" s="1"/>
  <c r="M749" i="41"/>
  <c r="K749" i="41"/>
  <c r="L749" i="41" s="1"/>
  <c r="M748" i="41"/>
  <c r="K748" i="41"/>
  <c r="L748" i="41" s="1"/>
  <c r="M747" i="41"/>
  <c r="K747" i="41"/>
  <c r="L747" i="41" s="1"/>
  <c r="M746" i="41"/>
  <c r="K746" i="41"/>
  <c r="L746" i="41" s="1"/>
  <c r="M745" i="41"/>
  <c r="K745" i="41"/>
  <c r="L745" i="41" s="1"/>
  <c r="M744" i="41"/>
  <c r="K744" i="41"/>
  <c r="L744" i="41" s="1"/>
  <c r="M743" i="41"/>
  <c r="K743" i="41"/>
  <c r="L743" i="41" s="1"/>
  <c r="M742" i="41"/>
  <c r="K742" i="41"/>
  <c r="L742" i="41" s="1"/>
  <c r="M741" i="41"/>
  <c r="K741" i="41"/>
  <c r="L741" i="41" s="1"/>
  <c r="M740" i="41"/>
  <c r="K740" i="41"/>
  <c r="L740" i="41" s="1"/>
  <c r="M739" i="41"/>
  <c r="K739" i="41"/>
  <c r="L739" i="41" s="1"/>
  <c r="M738" i="41"/>
  <c r="K738" i="41"/>
  <c r="L738" i="41" s="1"/>
  <c r="M737" i="41"/>
  <c r="K737" i="41"/>
  <c r="L737" i="41" s="1"/>
  <c r="M736" i="41"/>
  <c r="K736" i="41"/>
  <c r="L736" i="41" s="1"/>
  <c r="M735" i="41"/>
  <c r="K735" i="41"/>
  <c r="L735" i="41" s="1"/>
  <c r="M734" i="41"/>
  <c r="K734" i="41"/>
  <c r="L734" i="41" s="1"/>
  <c r="M733" i="41"/>
  <c r="K733" i="41"/>
  <c r="L733" i="41" s="1"/>
  <c r="M732" i="41"/>
  <c r="K732" i="41"/>
  <c r="L732" i="41" s="1"/>
  <c r="M731" i="41"/>
  <c r="K731" i="41"/>
  <c r="L731" i="41" s="1"/>
  <c r="M730" i="41"/>
  <c r="K730" i="41"/>
  <c r="L730" i="41" s="1"/>
  <c r="M729" i="41"/>
  <c r="K729" i="41"/>
  <c r="L729" i="41" s="1"/>
  <c r="M728" i="41"/>
  <c r="K728" i="41"/>
  <c r="L728" i="41" s="1"/>
  <c r="M727" i="41"/>
  <c r="K727" i="41"/>
  <c r="L727" i="41" s="1"/>
  <c r="M726" i="41"/>
  <c r="K726" i="41"/>
  <c r="L726" i="41" s="1"/>
  <c r="M725" i="41"/>
  <c r="K725" i="41"/>
  <c r="L725" i="41" s="1"/>
  <c r="M724" i="41"/>
  <c r="K724" i="41"/>
  <c r="L724" i="41" s="1"/>
  <c r="M723" i="41"/>
  <c r="K723" i="41"/>
  <c r="L723" i="41" s="1"/>
  <c r="M722" i="41"/>
  <c r="K722" i="41"/>
  <c r="L722" i="41" s="1"/>
  <c r="M721" i="41"/>
  <c r="K721" i="41"/>
  <c r="L721" i="41" s="1"/>
  <c r="M720" i="41"/>
  <c r="K720" i="41"/>
  <c r="L720" i="41" s="1"/>
  <c r="M719" i="41"/>
  <c r="K719" i="41"/>
  <c r="L719" i="41" s="1"/>
  <c r="M718" i="41"/>
  <c r="K718" i="41"/>
  <c r="L718" i="41" s="1"/>
  <c r="M717" i="41"/>
  <c r="K717" i="41"/>
  <c r="L717" i="41" s="1"/>
  <c r="M716" i="41"/>
  <c r="K716" i="41"/>
  <c r="L716" i="41" s="1"/>
  <c r="M715" i="41"/>
  <c r="K715" i="41"/>
  <c r="L715" i="41" s="1"/>
  <c r="M714" i="41"/>
  <c r="K714" i="41"/>
  <c r="L714" i="41" s="1"/>
  <c r="M713" i="41"/>
  <c r="K713" i="41"/>
  <c r="L713" i="41" s="1"/>
  <c r="M712" i="41"/>
  <c r="K712" i="41"/>
  <c r="L712" i="41" s="1"/>
  <c r="M711" i="41"/>
  <c r="K711" i="41"/>
  <c r="L711" i="41" s="1"/>
  <c r="M710" i="41"/>
  <c r="K710" i="41"/>
  <c r="L710" i="41" s="1"/>
  <c r="M709" i="41"/>
  <c r="K709" i="41"/>
  <c r="L709" i="41" s="1"/>
  <c r="M708" i="41"/>
  <c r="K708" i="41"/>
  <c r="L708" i="41" s="1"/>
  <c r="M707" i="41"/>
  <c r="K707" i="41"/>
  <c r="L707" i="41" s="1"/>
  <c r="M706" i="41"/>
  <c r="K706" i="41"/>
  <c r="L706" i="41" s="1"/>
  <c r="M705" i="41"/>
  <c r="K705" i="41"/>
  <c r="L705" i="41" s="1"/>
  <c r="M704" i="41"/>
  <c r="K704" i="41"/>
  <c r="L704" i="41" s="1"/>
  <c r="M703" i="41"/>
  <c r="K703" i="41"/>
  <c r="L703" i="41" s="1"/>
  <c r="M702" i="41"/>
  <c r="K702" i="41"/>
  <c r="L702" i="41" s="1"/>
  <c r="M701" i="41"/>
  <c r="K701" i="41"/>
  <c r="L701" i="41" s="1"/>
  <c r="M700" i="41"/>
  <c r="K700" i="41"/>
  <c r="L700" i="41" s="1"/>
  <c r="M699" i="41"/>
  <c r="K699" i="41"/>
  <c r="L699" i="41" s="1"/>
  <c r="M698" i="41"/>
  <c r="K698" i="41"/>
  <c r="L698" i="41" s="1"/>
  <c r="M697" i="41"/>
  <c r="K697" i="41"/>
  <c r="L697" i="41" s="1"/>
  <c r="M696" i="41"/>
  <c r="K696" i="41"/>
  <c r="L696" i="41" s="1"/>
  <c r="M695" i="41"/>
  <c r="K695" i="41"/>
  <c r="L695" i="41" s="1"/>
  <c r="M694" i="41"/>
  <c r="K694" i="41"/>
  <c r="L694" i="41" s="1"/>
  <c r="M693" i="41"/>
  <c r="K693" i="41"/>
  <c r="L693" i="41" s="1"/>
  <c r="M692" i="41"/>
  <c r="K692" i="41"/>
  <c r="L692" i="41" s="1"/>
  <c r="M691" i="41"/>
  <c r="K691" i="41"/>
  <c r="L691" i="41" s="1"/>
  <c r="M690" i="41"/>
  <c r="K690" i="41"/>
  <c r="L690" i="41" s="1"/>
  <c r="M689" i="41"/>
  <c r="K689" i="41"/>
  <c r="L689" i="41" s="1"/>
  <c r="M688" i="41"/>
  <c r="K688" i="41"/>
  <c r="L688" i="41" s="1"/>
  <c r="M687" i="41"/>
  <c r="K687" i="41"/>
  <c r="L687" i="41" s="1"/>
  <c r="M686" i="41"/>
  <c r="K686" i="41"/>
  <c r="L686" i="41" s="1"/>
  <c r="M685" i="41"/>
  <c r="K685" i="41"/>
  <c r="L685" i="41" s="1"/>
  <c r="M684" i="41"/>
  <c r="K684" i="41"/>
  <c r="L684" i="41" s="1"/>
  <c r="M683" i="41"/>
  <c r="K683" i="41"/>
  <c r="L683" i="41" s="1"/>
  <c r="M682" i="41"/>
  <c r="K682" i="41"/>
  <c r="L682" i="41" s="1"/>
  <c r="M681" i="41"/>
  <c r="K681" i="41"/>
  <c r="L681" i="41" s="1"/>
  <c r="M680" i="41"/>
  <c r="K680" i="41"/>
  <c r="L680" i="41" s="1"/>
  <c r="M679" i="41"/>
  <c r="K679" i="41"/>
  <c r="L679" i="41" s="1"/>
  <c r="M678" i="41"/>
  <c r="K678" i="41"/>
  <c r="L678" i="41" s="1"/>
  <c r="M677" i="41"/>
  <c r="K677" i="41"/>
  <c r="L677" i="41" s="1"/>
  <c r="M676" i="41"/>
  <c r="K676" i="41"/>
  <c r="L676" i="41" s="1"/>
  <c r="M675" i="41"/>
  <c r="K675" i="41"/>
  <c r="L675" i="41" s="1"/>
  <c r="M674" i="41"/>
  <c r="K674" i="41"/>
  <c r="L674" i="41" s="1"/>
  <c r="M673" i="41"/>
  <c r="K673" i="41"/>
  <c r="L673" i="41" s="1"/>
  <c r="M672" i="41"/>
  <c r="K672" i="41"/>
  <c r="L672" i="41" s="1"/>
  <c r="M671" i="41"/>
  <c r="K671" i="41"/>
  <c r="L671" i="41" s="1"/>
  <c r="M670" i="41"/>
  <c r="K670" i="41"/>
  <c r="L670" i="41" s="1"/>
  <c r="M669" i="41"/>
  <c r="K669" i="41"/>
  <c r="L669" i="41" s="1"/>
  <c r="M668" i="41"/>
  <c r="K668" i="41"/>
  <c r="L668" i="41" s="1"/>
  <c r="M667" i="41"/>
  <c r="K667" i="41"/>
  <c r="L667" i="41" s="1"/>
  <c r="M666" i="41"/>
  <c r="K666" i="41"/>
  <c r="L666" i="41" s="1"/>
  <c r="M665" i="41"/>
  <c r="K665" i="41"/>
  <c r="L665" i="41" s="1"/>
  <c r="M664" i="41"/>
  <c r="K664" i="41"/>
  <c r="L664" i="41" s="1"/>
  <c r="M663" i="41"/>
  <c r="K663" i="41"/>
  <c r="L663" i="41" s="1"/>
  <c r="M662" i="41"/>
  <c r="K662" i="41"/>
  <c r="L662" i="41" s="1"/>
  <c r="M661" i="41"/>
  <c r="K661" i="41"/>
  <c r="L661" i="41" s="1"/>
  <c r="M660" i="41"/>
  <c r="K660" i="41"/>
  <c r="L660" i="41" s="1"/>
  <c r="M659" i="41"/>
  <c r="K659" i="41"/>
  <c r="L659" i="41" s="1"/>
  <c r="M658" i="41"/>
  <c r="K658" i="41"/>
  <c r="L658" i="41" s="1"/>
  <c r="M657" i="41"/>
  <c r="K657" i="41"/>
  <c r="L657" i="41" s="1"/>
  <c r="M656" i="41"/>
  <c r="K656" i="41"/>
  <c r="L656" i="41" s="1"/>
  <c r="M655" i="41"/>
  <c r="K655" i="41"/>
  <c r="L655" i="41" s="1"/>
  <c r="M654" i="41"/>
  <c r="K654" i="41"/>
  <c r="L654" i="41" s="1"/>
  <c r="M653" i="41"/>
  <c r="K653" i="41"/>
  <c r="L653" i="41" s="1"/>
  <c r="M652" i="41"/>
  <c r="K652" i="41"/>
  <c r="L652" i="41" s="1"/>
  <c r="M651" i="41"/>
  <c r="K651" i="41"/>
  <c r="L651" i="41" s="1"/>
  <c r="M650" i="41"/>
  <c r="K650" i="41"/>
  <c r="L650" i="41" s="1"/>
  <c r="M649" i="41"/>
  <c r="K649" i="41"/>
  <c r="L649" i="41" s="1"/>
  <c r="M648" i="41"/>
  <c r="K648" i="41"/>
  <c r="L648" i="41" s="1"/>
  <c r="M647" i="41"/>
  <c r="K647" i="41"/>
  <c r="L647" i="41" s="1"/>
  <c r="M646" i="41"/>
  <c r="K646" i="41"/>
  <c r="L646" i="41" s="1"/>
  <c r="M645" i="41"/>
  <c r="K645" i="41"/>
  <c r="L645" i="41" s="1"/>
  <c r="M644" i="41"/>
  <c r="K644" i="41"/>
  <c r="L644" i="41" s="1"/>
  <c r="M643" i="41"/>
  <c r="K643" i="41"/>
  <c r="L643" i="41" s="1"/>
  <c r="M642" i="41"/>
  <c r="K642" i="41"/>
  <c r="L642" i="41" s="1"/>
  <c r="M641" i="41"/>
  <c r="K641" i="41"/>
  <c r="L641" i="41" s="1"/>
  <c r="M640" i="41"/>
  <c r="K640" i="41"/>
  <c r="L640" i="41" s="1"/>
  <c r="M639" i="41"/>
  <c r="K639" i="41"/>
  <c r="L639" i="41" s="1"/>
  <c r="M638" i="41"/>
  <c r="K638" i="41"/>
  <c r="L638" i="41" s="1"/>
  <c r="M637" i="41"/>
  <c r="K637" i="41"/>
  <c r="L637" i="41" s="1"/>
  <c r="M636" i="41"/>
  <c r="K636" i="41"/>
  <c r="L636" i="41" s="1"/>
  <c r="M635" i="41"/>
  <c r="K635" i="41"/>
  <c r="L635" i="41" s="1"/>
  <c r="M634" i="41"/>
  <c r="K634" i="41"/>
  <c r="L634" i="41" s="1"/>
  <c r="M633" i="41"/>
  <c r="K633" i="41"/>
  <c r="L633" i="41" s="1"/>
  <c r="M632" i="41"/>
  <c r="K632" i="41"/>
  <c r="L632" i="41" s="1"/>
  <c r="M631" i="41"/>
  <c r="K631" i="41"/>
  <c r="L631" i="41" s="1"/>
  <c r="M630" i="41"/>
  <c r="K630" i="41"/>
  <c r="L630" i="41" s="1"/>
  <c r="M629" i="41"/>
  <c r="K629" i="41"/>
  <c r="L629" i="41" s="1"/>
  <c r="M628" i="41"/>
  <c r="K628" i="41"/>
  <c r="L628" i="41" s="1"/>
  <c r="M627" i="41"/>
  <c r="K627" i="41"/>
  <c r="L627" i="41" s="1"/>
  <c r="M626" i="41"/>
  <c r="K626" i="41"/>
  <c r="L626" i="41" s="1"/>
  <c r="M625" i="41"/>
  <c r="K625" i="41"/>
  <c r="L625" i="41" s="1"/>
  <c r="M624" i="41"/>
  <c r="K624" i="41"/>
  <c r="L624" i="41" s="1"/>
  <c r="M623" i="41"/>
  <c r="K623" i="41"/>
  <c r="L623" i="41" s="1"/>
  <c r="M622" i="41"/>
  <c r="K622" i="41"/>
  <c r="L622" i="41" s="1"/>
  <c r="M621" i="41"/>
  <c r="K621" i="41"/>
  <c r="L621" i="41" s="1"/>
  <c r="M620" i="41"/>
  <c r="K620" i="41"/>
  <c r="L620" i="41" s="1"/>
  <c r="M619" i="41"/>
  <c r="K619" i="41"/>
  <c r="L619" i="41" s="1"/>
  <c r="M618" i="41"/>
  <c r="K618" i="41"/>
  <c r="L618" i="41" s="1"/>
  <c r="M617" i="41"/>
  <c r="K617" i="41"/>
  <c r="L617" i="41" s="1"/>
  <c r="M616" i="41"/>
  <c r="K616" i="41"/>
  <c r="L616" i="41" s="1"/>
  <c r="M615" i="41"/>
  <c r="K615" i="41"/>
  <c r="L615" i="41" s="1"/>
  <c r="M614" i="41"/>
  <c r="K614" i="41"/>
  <c r="L614" i="41" s="1"/>
  <c r="M613" i="41"/>
  <c r="K613" i="41"/>
  <c r="L613" i="41" s="1"/>
  <c r="M612" i="41"/>
  <c r="K612" i="41"/>
  <c r="L612" i="41" s="1"/>
  <c r="M611" i="41"/>
  <c r="K611" i="41"/>
  <c r="L611" i="41" s="1"/>
  <c r="M610" i="41"/>
  <c r="K610" i="41"/>
  <c r="L610" i="41" s="1"/>
  <c r="M609" i="41"/>
  <c r="K609" i="41"/>
  <c r="L609" i="41" s="1"/>
  <c r="M608" i="41"/>
  <c r="K608" i="41"/>
  <c r="L608" i="41" s="1"/>
  <c r="M607" i="41"/>
  <c r="K607" i="41"/>
  <c r="L607" i="41" s="1"/>
  <c r="M606" i="41"/>
  <c r="K606" i="41"/>
  <c r="L606" i="41" s="1"/>
  <c r="M605" i="41"/>
  <c r="K605" i="41"/>
  <c r="L605" i="41" s="1"/>
  <c r="M604" i="41"/>
  <c r="K604" i="41"/>
  <c r="L604" i="41" s="1"/>
  <c r="M603" i="41"/>
  <c r="K603" i="41"/>
  <c r="L603" i="41" s="1"/>
  <c r="M602" i="41"/>
  <c r="K602" i="41"/>
  <c r="L602" i="41" s="1"/>
  <c r="M601" i="41"/>
  <c r="K601" i="41"/>
  <c r="L601" i="41" s="1"/>
  <c r="M600" i="41"/>
  <c r="K600" i="41"/>
  <c r="L600" i="41" s="1"/>
  <c r="M599" i="41"/>
  <c r="K599" i="41"/>
  <c r="L599" i="41" s="1"/>
  <c r="M598" i="41"/>
  <c r="K598" i="41"/>
  <c r="L598" i="41" s="1"/>
  <c r="M597" i="41"/>
  <c r="K597" i="41"/>
  <c r="L597" i="41" s="1"/>
  <c r="M596" i="41"/>
  <c r="K596" i="41"/>
  <c r="L596" i="41" s="1"/>
  <c r="M595" i="41"/>
  <c r="K595" i="41"/>
  <c r="L595" i="41" s="1"/>
  <c r="M594" i="41"/>
  <c r="K594" i="41"/>
  <c r="L594" i="41" s="1"/>
  <c r="M593" i="41"/>
  <c r="K593" i="41"/>
  <c r="L593" i="41" s="1"/>
  <c r="M592" i="41"/>
  <c r="K592" i="41"/>
  <c r="L592" i="41" s="1"/>
  <c r="M591" i="41"/>
  <c r="K591" i="41"/>
  <c r="L591" i="41" s="1"/>
  <c r="M590" i="41"/>
  <c r="K590" i="41"/>
  <c r="L590" i="41" s="1"/>
  <c r="M589" i="41"/>
  <c r="K589" i="41"/>
  <c r="L589" i="41" s="1"/>
  <c r="M588" i="41"/>
  <c r="K588" i="41"/>
  <c r="L588" i="41" s="1"/>
  <c r="M587" i="41"/>
  <c r="K587" i="41"/>
  <c r="L587" i="41" s="1"/>
  <c r="M586" i="41"/>
  <c r="K586" i="41"/>
  <c r="L586" i="41" s="1"/>
  <c r="M585" i="41"/>
  <c r="K585" i="41"/>
  <c r="L585" i="41" s="1"/>
  <c r="M584" i="41"/>
  <c r="K584" i="41"/>
  <c r="L584" i="41" s="1"/>
  <c r="M583" i="41"/>
  <c r="K583" i="41"/>
  <c r="L583" i="41" s="1"/>
  <c r="M582" i="41"/>
  <c r="K582" i="41"/>
  <c r="L582" i="41" s="1"/>
  <c r="M581" i="41"/>
  <c r="K581" i="41"/>
  <c r="L581" i="41" s="1"/>
  <c r="M580" i="41"/>
  <c r="K580" i="41"/>
  <c r="L580" i="41" s="1"/>
  <c r="M579" i="41"/>
  <c r="K579" i="41"/>
  <c r="L579" i="41" s="1"/>
  <c r="M578" i="41"/>
  <c r="K578" i="41"/>
  <c r="L578" i="41" s="1"/>
  <c r="M577" i="41"/>
  <c r="K577" i="41"/>
  <c r="L577" i="41" s="1"/>
  <c r="M576" i="41"/>
  <c r="K576" i="41"/>
  <c r="L576" i="41" s="1"/>
  <c r="M575" i="41"/>
  <c r="K575" i="41"/>
  <c r="L575" i="41" s="1"/>
  <c r="M574" i="41"/>
  <c r="K574" i="41"/>
  <c r="L574" i="41" s="1"/>
  <c r="M573" i="41"/>
  <c r="K573" i="41"/>
  <c r="L573" i="41" s="1"/>
  <c r="M572" i="41"/>
  <c r="K572" i="41"/>
  <c r="L572" i="41" s="1"/>
  <c r="M571" i="41"/>
  <c r="K571" i="41"/>
  <c r="L571" i="41" s="1"/>
  <c r="M570" i="41"/>
  <c r="K570" i="41"/>
  <c r="L570" i="41" s="1"/>
  <c r="M569" i="41"/>
  <c r="K569" i="41"/>
  <c r="L569" i="41" s="1"/>
  <c r="M568" i="41"/>
  <c r="K568" i="41"/>
  <c r="L568" i="41" s="1"/>
  <c r="M567" i="41"/>
  <c r="K567" i="41"/>
  <c r="L567" i="41" s="1"/>
  <c r="M566" i="41"/>
  <c r="K566" i="41"/>
  <c r="L566" i="41" s="1"/>
  <c r="M565" i="41"/>
  <c r="K565" i="41"/>
  <c r="L565" i="41" s="1"/>
  <c r="M564" i="41"/>
  <c r="K564" i="41"/>
  <c r="L564" i="41" s="1"/>
  <c r="M563" i="41"/>
  <c r="K563" i="41"/>
  <c r="L563" i="41" s="1"/>
  <c r="M562" i="41"/>
  <c r="K562" i="41"/>
  <c r="L562" i="41" s="1"/>
  <c r="M561" i="41"/>
  <c r="K561" i="41"/>
  <c r="L561" i="41" s="1"/>
  <c r="M560" i="41"/>
  <c r="K560" i="41"/>
  <c r="L560" i="41" s="1"/>
  <c r="M559" i="41"/>
  <c r="K559" i="41"/>
  <c r="L559" i="41" s="1"/>
  <c r="M558" i="41"/>
  <c r="K558" i="41"/>
  <c r="L558" i="41" s="1"/>
  <c r="M557" i="41"/>
  <c r="K557" i="41"/>
  <c r="L557" i="41" s="1"/>
  <c r="M556" i="41"/>
  <c r="K556" i="41"/>
  <c r="L556" i="41" s="1"/>
  <c r="M555" i="41"/>
  <c r="K555" i="41"/>
  <c r="L555" i="41" s="1"/>
  <c r="M554" i="41"/>
  <c r="K554" i="41"/>
  <c r="L554" i="41" s="1"/>
  <c r="M553" i="41"/>
  <c r="K553" i="41"/>
  <c r="L553" i="41" s="1"/>
  <c r="M552" i="41"/>
  <c r="K552" i="41"/>
  <c r="L552" i="41" s="1"/>
  <c r="M551" i="41"/>
  <c r="K551" i="41"/>
  <c r="L551" i="41" s="1"/>
  <c r="M550" i="41"/>
  <c r="K550" i="41"/>
  <c r="L550" i="41" s="1"/>
  <c r="M549" i="41"/>
  <c r="K549" i="41"/>
  <c r="L549" i="41" s="1"/>
  <c r="M548" i="41"/>
  <c r="K548" i="41"/>
  <c r="L548" i="41" s="1"/>
  <c r="M547" i="41"/>
  <c r="K547" i="41"/>
  <c r="L547" i="41" s="1"/>
  <c r="M546" i="41"/>
  <c r="K546" i="41"/>
  <c r="L546" i="41" s="1"/>
  <c r="M545" i="41"/>
  <c r="K545" i="41"/>
  <c r="L545" i="41" s="1"/>
  <c r="M544" i="41"/>
  <c r="K544" i="41"/>
  <c r="L544" i="41" s="1"/>
  <c r="M543" i="41"/>
  <c r="K543" i="41"/>
  <c r="L543" i="41" s="1"/>
  <c r="M542" i="41"/>
  <c r="K542" i="41"/>
  <c r="L542" i="41" s="1"/>
  <c r="M541" i="41"/>
  <c r="K541" i="41"/>
  <c r="L541" i="41" s="1"/>
  <c r="M540" i="41"/>
  <c r="K540" i="41"/>
  <c r="L540" i="41" s="1"/>
  <c r="M539" i="41"/>
  <c r="K539" i="41"/>
  <c r="L539" i="41" s="1"/>
  <c r="M538" i="41"/>
  <c r="K538" i="41"/>
  <c r="L538" i="41" s="1"/>
  <c r="M537" i="41"/>
  <c r="K537" i="41"/>
  <c r="L537" i="41" s="1"/>
  <c r="M536" i="41"/>
  <c r="K536" i="41"/>
  <c r="L536" i="41" s="1"/>
  <c r="M535" i="41"/>
  <c r="K535" i="41"/>
  <c r="L535" i="41" s="1"/>
  <c r="M534" i="41"/>
  <c r="K534" i="41"/>
  <c r="L534" i="41" s="1"/>
  <c r="M533" i="41"/>
  <c r="K533" i="41"/>
  <c r="L533" i="41" s="1"/>
  <c r="M532" i="41"/>
  <c r="K532" i="41"/>
  <c r="L532" i="41" s="1"/>
  <c r="M531" i="41"/>
  <c r="K531" i="41"/>
  <c r="L531" i="41" s="1"/>
  <c r="M530" i="41"/>
  <c r="K530" i="41"/>
  <c r="L530" i="41" s="1"/>
  <c r="M529" i="41"/>
  <c r="K529" i="41"/>
  <c r="L529" i="41" s="1"/>
  <c r="M528" i="41"/>
  <c r="K528" i="41"/>
  <c r="L528" i="41" s="1"/>
  <c r="M527" i="41"/>
  <c r="K527" i="41"/>
  <c r="L527" i="41" s="1"/>
  <c r="M526" i="41"/>
  <c r="K526" i="41"/>
  <c r="L526" i="41" s="1"/>
  <c r="M525" i="41"/>
  <c r="K525" i="41"/>
  <c r="L525" i="41" s="1"/>
  <c r="M524" i="41"/>
  <c r="K524" i="41"/>
  <c r="L524" i="41" s="1"/>
  <c r="M523" i="41"/>
  <c r="K523" i="41"/>
  <c r="L523" i="41" s="1"/>
  <c r="M522" i="41"/>
  <c r="K522" i="41"/>
  <c r="L522" i="41" s="1"/>
  <c r="M521" i="41"/>
  <c r="K521" i="41"/>
  <c r="L521" i="41" s="1"/>
  <c r="M520" i="41"/>
  <c r="K520" i="41"/>
  <c r="L520" i="41" s="1"/>
  <c r="M519" i="41"/>
  <c r="K519" i="41"/>
  <c r="L519" i="41" s="1"/>
  <c r="M518" i="41"/>
  <c r="K518" i="41"/>
  <c r="L518" i="41" s="1"/>
  <c r="M517" i="41"/>
  <c r="K517" i="41"/>
  <c r="L517" i="41" s="1"/>
  <c r="M516" i="41"/>
  <c r="K516" i="41"/>
  <c r="L516" i="41" s="1"/>
  <c r="M515" i="41"/>
  <c r="K515" i="41"/>
  <c r="L515" i="41" s="1"/>
  <c r="M514" i="41"/>
  <c r="K514" i="41"/>
  <c r="L514" i="41" s="1"/>
  <c r="M513" i="41"/>
  <c r="K513" i="41"/>
  <c r="L513" i="41" s="1"/>
  <c r="M512" i="41"/>
  <c r="K512" i="41"/>
  <c r="L512" i="41" s="1"/>
  <c r="M511" i="41"/>
  <c r="K511" i="41"/>
  <c r="L511" i="41" s="1"/>
  <c r="M510" i="41"/>
  <c r="K510" i="41"/>
  <c r="L510" i="41" s="1"/>
  <c r="M509" i="41"/>
  <c r="K509" i="41"/>
  <c r="L509" i="41" s="1"/>
  <c r="M508" i="41"/>
  <c r="K508" i="41"/>
  <c r="L508" i="41" s="1"/>
  <c r="M507" i="41"/>
  <c r="K507" i="41"/>
  <c r="L507" i="41" s="1"/>
  <c r="M506" i="41"/>
  <c r="K506" i="41"/>
  <c r="L506" i="41" s="1"/>
  <c r="M505" i="41"/>
  <c r="K505" i="41"/>
  <c r="L505" i="41" s="1"/>
  <c r="M504" i="41"/>
  <c r="K504" i="41"/>
  <c r="L504" i="41" s="1"/>
  <c r="M503" i="41"/>
  <c r="K503" i="41"/>
  <c r="L503" i="41" s="1"/>
  <c r="M502" i="41"/>
  <c r="K502" i="41"/>
  <c r="L502" i="41" s="1"/>
  <c r="M501" i="41"/>
  <c r="K501" i="41"/>
  <c r="L501" i="41" s="1"/>
  <c r="M500" i="41"/>
  <c r="K500" i="41"/>
  <c r="L500" i="41" s="1"/>
  <c r="M499" i="41"/>
  <c r="K499" i="41"/>
  <c r="L499" i="41" s="1"/>
  <c r="M498" i="41"/>
  <c r="K498" i="41"/>
  <c r="L498" i="41" s="1"/>
  <c r="M497" i="41"/>
  <c r="K497" i="41"/>
  <c r="L497" i="41" s="1"/>
  <c r="M496" i="41"/>
  <c r="K496" i="41"/>
  <c r="L496" i="41" s="1"/>
  <c r="M495" i="41"/>
  <c r="K495" i="41"/>
  <c r="L495" i="41" s="1"/>
  <c r="M494" i="41"/>
  <c r="K494" i="41"/>
  <c r="L494" i="41" s="1"/>
  <c r="M493" i="41"/>
  <c r="K493" i="41"/>
  <c r="L493" i="41" s="1"/>
  <c r="M492" i="41"/>
  <c r="K492" i="41"/>
  <c r="L492" i="41" s="1"/>
  <c r="M491" i="41"/>
  <c r="K491" i="41"/>
  <c r="L491" i="41" s="1"/>
  <c r="M490" i="41"/>
  <c r="K490" i="41"/>
  <c r="L490" i="41" s="1"/>
  <c r="M489" i="41"/>
  <c r="K489" i="41"/>
  <c r="L489" i="41" s="1"/>
  <c r="M488" i="41"/>
  <c r="K488" i="41"/>
  <c r="L488" i="41" s="1"/>
  <c r="M487" i="41"/>
  <c r="K487" i="41"/>
  <c r="L487" i="41" s="1"/>
  <c r="M486" i="41"/>
  <c r="K486" i="41"/>
  <c r="L486" i="41" s="1"/>
  <c r="M485" i="41"/>
  <c r="K485" i="41"/>
  <c r="L485" i="41" s="1"/>
  <c r="M484" i="41"/>
  <c r="K484" i="41"/>
  <c r="L484" i="41" s="1"/>
  <c r="M483" i="41"/>
  <c r="K483" i="41"/>
  <c r="L483" i="41" s="1"/>
  <c r="M482" i="41"/>
  <c r="K482" i="41"/>
  <c r="L482" i="41" s="1"/>
  <c r="M481" i="41"/>
  <c r="M480" i="41"/>
  <c r="K480" i="41"/>
  <c r="L480" i="41" s="1"/>
  <c r="M479" i="41"/>
  <c r="M478" i="41"/>
  <c r="K478" i="41"/>
  <c r="L478" i="41" s="1"/>
  <c r="M173" i="40"/>
  <c r="K173" i="40"/>
  <c r="L173" i="40" s="1"/>
  <c r="M172" i="40"/>
  <c r="K172" i="40"/>
  <c r="L172" i="40" s="1"/>
  <c r="M171" i="40"/>
  <c r="K171" i="40"/>
  <c r="L171" i="40" s="1"/>
  <c r="M170" i="40"/>
  <c r="K170" i="40"/>
  <c r="L170" i="40" s="1"/>
  <c r="M169" i="40"/>
  <c r="K169" i="40"/>
  <c r="L169" i="40" s="1"/>
  <c r="M168" i="40"/>
  <c r="K168" i="40"/>
  <c r="L168" i="40" s="1"/>
  <c r="M167" i="40"/>
  <c r="K167" i="40"/>
  <c r="L167" i="40" s="1"/>
  <c r="M166" i="40"/>
  <c r="K166" i="40"/>
  <c r="L166" i="40" s="1"/>
  <c r="M165" i="40"/>
  <c r="K165" i="40"/>
  <c r="L165" i="40" s="1"/>
  <c r="M164" i="40"/>
  <c r="K164" i="40"/>
  <c r="L164" i="40" s="1"/>
  <c r="M163" i="40"/>
  <c r="K163" i="40"/>
  <c r="L163" i="40" s="1"/>
  <c r="M162" i="40"/>
  <c r="K162" i="40"/>
  <c r="L162" i="40" s="1"/>
  <c r="M161" i="40"/>
  <c r="K161" i="40"/>
  <c r="L161" i="40" s="1"/>
  <c r="M160" i="40"/>
  <c r="K160" i="40"/>
  <c r="L160" i="40" s="1"/>
  <c r="M159" i="40"/>
  <c r="K159" i="40"/>
  <c r="L159" i="40" s="1"/>
  <c r="M158" i="40"/>
  <c r="K158" i="40"/>
  <c r="L158" i="40" s="1"/>
  <c r="M157" i="40"/>
  <c r="K157" i="40"/>
  <c r="L157" i="40" s="1"/>
  <c r="M156" i="40"/>
  <c r="K156" i="40"/>
  <c r="L156" i="40" s="1"/>
  <c r="M155" i="40"/>
  <c r="K155" i="40"/>
  <c r="L155" i="40" s="1"/>
  <c r="M154" i="40"/>
  <c r="K154" i="40"/>
  <c r="L154" i="40" s="1"/>
  <c r="M153" i="40"/>
  <c r="K153" i="40"/>
  <c r="L153" i="40" s="1"/>
  <c r="M152" i="40"/>
  <c r="K152" i="40"/>
  <c r="L152" i="40" s="1"/>
  <c r="M151" i="40"/>
  <c r="K151" i="40"/>
  <c r="L151" i="40" s="1"/>
  <c r="M150" i="40"/>
  <c r="K150" i="40"/>
  <c r="L150" i="40" s="1"/>
  <c r="M149" i="40"/>
  <c r="K149" i="40"/>
  <c r="L149" i="40" s="1"/>
  <c r="M148" i="40"/>
  <c r="K148" i="40"/>
  <c r="L148" i="40" s="1"/>
  <c r="M147" i="40"/>
  <c r="K147" i="40"/>
  <c r="L147" i="40" s="1"/>
  <c r="M146" i="40"/>
  <c r="K146" i="40"/>
  <c r="L146" i="40" s="1"/>
  <c r="M145" i="40"/>
  <c r="K145" i="40"/>
  <c r="L145" i="40" s="1"/>
  <c r="M144" i="40"/>
  <c r="K144" i="40"/>
  <c r="L144" i="40" s="1"/>
  <c r="M143" i="40"/>
  <c r="K143" i="40"/>
  <c r="L143" i="40" s="1"/>
  <c r="M142" i="40"/>
  <c r="K142" i="40"/>
  <c r="L142" i="40" s="1"/>
  <c r="M141" i="40"/>
  <c r="K141" i="40"/>
  <c r="L141" i="40" s="1"/>
  <c r="M140" i="40"/>
  <c r="K140" i="40"/>
  <c r="L140" i="40" s="1"/>
  <c r="M139" i="40"/>
  <c r="K139" i="40"/>
  <c r="L139" i="40" s="1"/>
  <c r="M138" i="40"/>
  <c r="K138" i="40"/>
  <c r="L138" i="40" s="1"/>
  <c r="M137" i="40"/>
  <c r="K137" i="40"/>
  <c r="L137" i="40" s="1"/>
  <c r="M136" i="40"/>
  <c r="K136" i="40"/>
  <c r="L136" i="40" s="1"/>
  <c r="M135" i="40"/>
  <c r="K135" i="40"/>
  <c r="L135" i="40" s="1"/>
  <c r="M134" i="40"/>
  <c r="K134" i="40"/>
  <c r="L134" i="40" s="1"/>
  <c r="M133" i="40"/>
  <c r="K133" i="40"/>
  <c r="L133" i="40" s="1"/>
  <c r="M132" i="40"/>
  <c r="K132" i="40"/>
  <c r="L132" i="40" s="1"/>
  <c r="M131" i="40"/>
  <c r="K131" i="40"/>
  <c r="L131" i="40" s="1"/>
  <c r="M130" i="40"/>
  <c r="K130" i="40"/>
  <c r="L130" i="40" s="1"/>
  <c r="M129" i="40"/>
  <c r="K129" i="40"/>
  <c r="L129" i="40" s="1"/>
  <c r="M128" i="40"/>
  <c r="K128" i="40"/>
  <c r="L128" i="40" s="1"/>
  <c r="M127" i="40"/>
  <c r="K127" i="40"/>
  <c r="L127" i="40" s="1"/>
  <c r="M126" i="40"/>
  <c r="K126" i="40"/>
  <c r="L126" i="40" s="1"/>
  <c r="M125" i="40"/>
  <c r="K125" i="40"/>
  <c r="L125" i="40" s="1"/>
  <c r="M124" i="40"/>
  <c r="K124" i="40"/>
  <c r="L124" i="40" s="1"/>
  <c r="M123" i="40"/>
  <c r="K123" i="40"/>
  <c r="L123" i="40" s="1"/>
  <c r="M122" i="40"/>
  <c r="K122" i="40"/>
  <c r="L122" i="40" s="1"/>
  <c r="M121" i="40"/>
  <c r="K121" i="40"/>
  <c r="L121" i="40" s="1"/>
  <c r="M120" i="40"/>
  <c r="K120" i="40"/>
  <c r="L120" i="40" s="1"/>
  <c r="M119" i="40"/>
  <c r="K119" i="40"/>
  <c r="L119" i="40" s="1"/>
  <c r="M118" i="40"/>
  <c r="K118" i="40"/>
  <c r="L118" i="40" s="1"/>
  <c r="M117" i="40"/>
  <c r="K117" i="40"/>
  <c r="L117" i="40" s="1"/>
  <c r="M116" i="40"/>
  <c r="K116" i="40"/>
  <c r="L116" i="40" s="1"/>
  <c r="M115" i="40"/>
  <c r="K115" i="40"/>
  <c r="L115" i="40" s="1"/>
  <c r="M114" i="40"/>
  <c r="K114" i="40"/>
  <c r="L114" i="40" s="1"/>
  <c r="M113" i="40"/>
  <c r="K113" i="40"/>
  <c r="L113" i="40" s="1"/>
  <c r="M112" i="40"/>
  <c r="K112" i="40"/>
  <c r="L112" i="40" s="1"/>
  <c r="M111" i="40"/>
  <c r="K111" i="40"/>
  <c r="L111" i="40" s="1"/>
  <c r="M110" i="40"/>
  <c r="K110" i="40"/>
  <c r="L110" i="40" s="1"/>
  <c r="M109" i="40"/>
  <c r="K109" i="40"/>
  <c r="L109" i="40" s="1"/>
  <c r="M108" i="40"/>
  <c r="K108" i="40"/>
  <c r="L108" i="40" s="1"/>
  <c r="M107" i="40"/>
  <c r="K107" i="40"/>
  <c r="L107" i="40" s="1"/>
  <c r="M106" i="40"/>
  <c r="K106" i="40"/>
  <c r="L106" i="40" s="1"/>
  <c r="M105" i="40"/>
  <c r="K105" i="40"/>
  <c r="L105" i="40" s="1"/>
  <c r="M104" i="40"/>
  <c r="K104" i="40"/>
  <c r="L104" i="40" s="1"/>
  <c r="M103" i="40"/>
  <c r="K103" i="40"/>
  <c r="L103" i="40" s="1"/>
  <c r="M102" i="40"/>
  <c r="K102" i="40"/>
  <c r="L102" i="40" s="1"/>
  <c r="M101" i="40"/>
  <c r="K101" i="40"/>
  <c r="L101" i="40" s="1"/>
  <c r="M100" i="40"/>
  <c r="K100" i="40"/>
  <c r="L100" i="40" s="1"/>
  <c r="M99" i="40"/>
  <c r="K99" i="40"/>
  <c r="L99" i="40" s="1"/>
  <c r="M98" i="40"/>
  <c r="K98" i="40"/>
  <c r="L98" i="40" s="1"/>
  <c r="M97" i="40"/>
  <c r="K97" i="40"/>
  <c r="L97" i="40" s="1"/>
  <c r="M96" i="40"/>
  <c r="K96" i="40"/>
  <c r="L96" i="40" s="1"/>
  <c r="M95" i="40"/>
  <c r="K95" i="40"/>
  <c r="L95" i="40" s="1"/>
  <c r="M94" i="40"/>
  <c r="K94" i="40"/>
  <c r="L94" i="40" s="1"/>
  <c r="M93" i="40"/>
  <c r="K93" i="40"/>
  <c r="L93" i="40" s="1"/>
  <c r="M92" i="40"/>
  <c r="K92" i="40"/>
  <c r="L92" i="40" s="1"/>
  <c r="M91" i="40"/>
  <c r="K91" i="40"/>
  <c r="L91" i="40" s="1"/>
  <c r="M90" i="40"/>
  <c r="K90" i="40"/>
  <c r="L90" i="40" s="1"/>
  <c r="M89" i="40"/>
  <c r="K89" i="40"/>
  <c r="L89" i="40" s="1"/>
  <c r="H81" i="40"/>
  <c r="M81" i="40" s="1"/>
  <c r="H80" i="40"/>
  <c r="M80" i="40" s="1"/>
  <c r="M79" i="40"/>
  <c r="K79" i="40"/>
  <c r="L79" i="40" s="1"/>
  <c r="M78" i="40"/>
  <c r="K78" i="40"/>
  <c r="L78" i="40" s="1"/>
  <c r="H77" i="40"/>
  <c r="M77" i="40" s="1"/>
  <c r="M76" i="40"/>
  <c r="K76" i="40"/>
  <c r="L76" i="40" s="1"/>
  <c r="M75" i="40"/>
  <c r="K75" i="40"/>
  <c r="L75" i="40" s="1"/>
  <c r="M74" i="40"/>
  <c r="K74" i="40"/>
  <c r="L74" i="40" s="1"/>
  <c r="M73" i="40"/>
  <c r="K73" i="40"/>
  <c r="L73" i="40" s="1"/>
  <c r="M72" i="40"/>
  <c r="K72" i="40"/>
  <c r="L72" i="40" s="1"/>
  <c r="M71" i="40"/>
  <c r="K71" i="40"/>
  <c r="L71" i="40" s="1"/>
  <c r="M70" i="40"/>
  <c r="K70" i="40"/>
  <c r="L70" i="40" s="1"/>
  <c r="M68" i="40"/>
  <c r="K68" i="40"/>
  <c r="L68" i="40" s="1"/>
  <c r="M67" i="40"/>
  <c r="K67" i="40"/>
  <c r="L67" i="40" s="1"/>
  <c r="M66" i="40"/>
  <c r="K66" i="40"/>
  <c r="L66" i="40" s="1"/>
  <c r="M65" i="40"/>
  <c r="K65" i="40"/>
  <c r="L65" i="40" s="1"/>
  <c r="M64" i="40"/>
  <c r="K64" i="40"/>
  <c r="L64" i="40" s="1"/>
  <c r="M63" i="40"/>
  <c r="K63" i="40"/>
  <c r="L63" i="40" s="1"/>
  <c r="M61" i="40"/>
  <c r="K61" i="40"/>
  <c r="L61" i="40" s="1"/>
  <c r="M60" i="40"/>
  <c r="K60" i="40"/>
  <c r="L60" i="40" s="1"/>
  <c r="M59" i="40"/>
  <c r="K59" i="40"/>
  <c r="L59" i="40" s="1"/>
  <c r="M58" i="40"/>
  <c r="K58" i="40"/>
  <c r="L58" i="40" s="1"/>
  <c r="M57" i="40"/>
  <c r="K57" i="40"/>
  <c r="L57" i="40" s="1"/>
  <c r="M56" i="40"/>
  <c r="K56" i="40"/>
  <c r="L56" i="40" s="1"/>
  <c r="M55" i="40"/>
  <c r="K55" i="40"/>
  <c r="L55" i="40" s="1"/>
  <c r="M54" i="40"/>
  <c r="K54" i="40"/>
  <c r="L54" i="40" s="1"/>
  <c r="M53" i="40"/>
  <c r="K53" i="40"/>
  <c r="L53" i="40" s="1"/>
  <c r="M52" i="40"/>
  <c r="K52" i="40"/>
  <c r="L52" i="40" s="1"/>
  <c r="M51" i="40"/>
  <c r="K51" i="40"/>
  <c r="L51" i="40" s="1"/>
  <c r="M50" i="40"/>
  <c r="K50" i="40"/>
  <c r="L50" i="40" s="1"/>
  <c r="M49" i="40"/>
  <c r="K49" i="40"/>
  <c r="L49" i="40" s="1"/>
  <c r="M48" i="40"/>
  <c r="K48" i="40"/>
  <c r="L48" i="40" s="1"/>
  <c r="M47" i="40"/>
  <c r="K47" i="40"/>
  <c r="L47" i="40" s="1"/>
  <c r="M45" i="40"/>
  <c r="K45" i="40"/>
  <c r="L45" i="40" s="1"/>
  <c r="M44" i="40"/>
  <c r="K44" i="40"/>
  <c r="L44" i="40" s="1"/>
  <c r="M43" i="40"/>
  <c r="K43" i="40"/>
  <c r="L43" i="40" s="1"/>
  <c r="M42" i="40"/>
  <c r="K42" i="40"/>
  <c r="L42" i="40" s="1"/>
  <c r="M41" i="40"/>
  <c r="K41" i="40"/>
  <c r="L41" i="40" s="1"/>
  <c r="M40" i="40"/>
  <c r="K40" i="40"/>
  <c r="L40" i="40" s="1"/>
  <c r="M39" i="40"/>
  <c r="K39" i="40"/>
  <c r="L39" i="40" s="1"/>
  <c r="M38" i="40"/>
  <c r="K38" i="40"/>
  <c r="L38" i="40" s="1"/>
  <c r="M37" i="40"/>
  <c r="K37" i="40"/>
  <c r="L37" i="40" s="1"/>
  <c r="M36" i="40"/>
  <c r="K36" i="40"/>
  <c r="L36" i="40" s="1"/>
  <c r="M35" i="40"/>
  <c r="K35" i="40"/>
  <c r="L35" i="40" s="1"/>
  <c r="M34" i="40"/>
  <c r="K34" i="40"/>
  <c r="L34" i="40" s="1"/>
  <c r="M33" i="40"/>
  <c r="K33" i="40"/>
  <c r="L33" i="40" s="1"/>
  <c r="M32" i="40"/>
  <c r="K32" i="40"/>
  <c r="L32" i="40" s="1"/>
  <c r="M31" i="40"/>
  <c r="K31" i="40"/>
  <c r="L31" i="40" s="1"/>
  <c r="M30" i="40"/>
  <c r="K30" i="40"/>
  <c r="L30" i="40" s="1"/>
  <c r="M29" i="40"/>
  <c r="K29" i="40"/>
  <c r="L29" i="40" s="1"/>
  <c r="M28" i="40"/>
  <c r="K28" i="40"/>
  <c r="L28" i="40" s="1"/>
  <c r="H27" i="40"/>
  <c r="M27" i="40" s="1"/>
  <c r="H26" i="40"/>
  <c r="M26" i="40" s="1"/>
  <c r="H25" i="40"/>
  <c r="M25" i="40" s="1"/>
  <c r="H24" i="40"/>
  <c r="M24" i="40" s="1"/>
  <c r="H23" i="40"/>
  <c r="M23" i="40" s="1"/>
  <c r="H22" i="40"/>
  <c r="M22" i="40" s="1"/>
  <c r="H21" i="40"/>
  <c r="M21" i="40" s="1"/>
  <c r="H20" i="40"/>
  <c r="M20" i="40" s="1"/>
  <c r="M19" i="40"/>
  <c r="K19" i="40"/>
  <c r="L19" i="40" s="1"/>
  <c r="M18" i="40"/>
  <c r="K18" i="40"/>
  <c r="L18" i="40" s="1"/>
  <c r="M17" i="40"/>
  <c r="K17" i="40"/>
  <c r="L17" i="40" s="1"/>
  <c r="H16" i="40"/>
  <c r="M16" i="40" s="1"/>
  <c r="H15" i="40"/>
  <c r="M15" i="40" s="1"/>
  <c r="H14" i="40"/>
  <c r="M14" i="40" s="1"/>
  <c r="H13" i="40"/>
  <c r="K13" i="40" s="1"/>
  <c r="L13" i="40" s="1"/>
  <c r="H12" i="40"/>
  <c r="M12" i="40" s="1"/>
  <c r="M11" i="40"/>
  <c r="M10" i="40"/>
  <c r="M9" i="40"/>
  <c r="M8" i="40"/>
  <c r="H7" i="40"/>
  <c r="M7" i="40" s="1"/>
  <c r="M6" i="40"/>
  <c r="K6" i="40"/>
  <c r="L6" i="40" s="1"/>
  <c r="M473" i="41"/>
  <c r="K473" i="41"/>
  <c r="L473" i="41" s="1"/>
  <c r="M472" i="41"/>
  <c r="K472" i="41"/>
  <c r="L472" i="41" s="1"/>
  <c r="M471" i="41"/>
  <c r="K471" i="41"/>
  <c r="L471" i="41" s="1"/>
  <c r="M467" i="41"/>
  <c r="K467" i="41"/>
  <c r="L467" i="41" s="1"/>
  <c r="M466" i="41"/>
  <c r="K466" i="41"/>
  <c r="L466" i="41" s="1"/>
  <c r="M465" i="41"/>
  <c r="K465" i="41"/>
  <c r="L465" i="41" s="1"/>
  <c r="M464" i="41"/>
  <c r="K464" i="41"/>
  <c r="L464" i="41" s="1"/>
  <c r="M463" i="41"/>
  <c r="K463" i="41"/>
  <c r="L463" i="41" s="1"/>
  <c r="M462" i="41"/>
  <c r="K462" i="41"/>
  <c r="L462" i="41" s="1"/>
  <c r="M461" i="41"/>
  <c r="K461" i="41"/>
  <c r="L461" i="41" s="1"/>
  <c r="M460" i="41"/>
  <c r="K460" i="41"/>
  <c r="L460" i="41" s="1"/>
  <c r="M459" i="41"/>
  <c r="K459" i="41"/>
  <c r="L459" i="41" s="1"/>
  <c r="M458" i="41"/>
  <c r="K458" i="41"/>
  <c r="L458" i="41" s="1"/>
  <c r="M457" i="41"/>
  <c r="K457" i="41"/>
  <c r="L457" i="41" s="1"/>
  <c r="M456" i="41"/>
  <c r="K456" i="41"/>
  <c r="L456" i="41" s="1"/>
  <c r="M455" i="41"/>
  <c r="K455" i="41"/>
  <c r="L455" i="41" s="1"/>
  <c r="M454" i="41"/>
  <c r="K454" i="41"/>
  <c r="L454" i="41" s="1"/>
  <c r="M453" i="41"/>
  <c r="K453" i="41"/>
  <c r="L453" i="41" s="1"/>
  <c r="M452" i="41"/>
  <c r="K452" i="41"/>
  <c r="L452" i="41" s="1"/>
  <c r="M451" i="41"/>
  <c r="K451" i="41"/>
  <c r="L451" i="41" s="1"/>
  <c r="M450" i="41"/>
  <c r="K450" i="41"/>
  <c r="L450" i="41" s="1"/>
  <c r="M449" i="41"/>
  <c r="K449" i="41"/>
  <c r="L449" i="41" s="1"/>
  <c r="M448" i="41"/>
  <c r="K448" i="41"/>
  <c r="L448" i="41" s="1"/>
  <c r="M447" i="41"/>
  <c r="K447" i="41"/>
  <c r="L447" i="41" s="1"/>
  <c r="M446" i="41"/>
  <c r="K446" i="41"/>
  <c r="L446" i="41" s="1"/>
  <c r="M445" i="41"/>
  <c r="K445" i="41"/>
  <c r="L445" i="41" s="1"/>
  <c r="M444" i="41"/>
  <c r="K444" i="41"/>
  <c r="L444" i="41" s="1"/>
  <c r="M443" i="41"/>
  <c r="K443" i="41"/>
  <c r="L443" i="41" s="1"/>
  <c r="M442" i="41"/>
  <c r="K442" i="41"/>
  <c r="L442" i="41" s="1"/>
  <c r="M441" i="41"/>
  <c r="K441" i="41"/>
  <c r="L441" i="41" s="1"/>
  <c r="M440" i="41"/>
  <c r="K440" i="41"/>
  <c r="L440" i="41" s="1"/>
  <c r="M439" i="41"/>
  <c r="K439" i="41"/>
  <c r="L439" i="41" s="1"/>
  <c r="M438" i="41"/>
  <c r="K438" i="41"/>
  <c r="L438" i="41" s="1"/>
  <c r="M437" i="41"/>
  <c r="K437" i="41"/>
  <c r="L437" i="41" s="1"/>
  <c r="M436" i="41"/>
  <c r="K436" i="41"/>
  <c r="L436" i="41" s="1"/>
  <c r="M435" i="41"/>
  <c r="K435" i="41"/>
  <c r="L435" i="41" s="1"/>
  <c r="M434" i="41"/>
  <c r="K434" i="41"/>
  <c r="L434" i="41" s="1"/>
  <c r="M433" i="41"/>
  <c r="K433" i="41"/>
  <c r="L433" i="41" s="1"/>
  <c r="M432" i="41"/>
  <c r="K432" i="41"/>
  <c r="L432" i="41" s="1"/>
  <c r="M431" i="41"/>
  <c r="K431" i="41"/>
  <c r="L431" i="41" s="1"/>
  <c r="M430" i="41"/>
  <c r="K430" i="41"/>
  <c r="L430" i="41" s="1"/>
  <c r="M429" i="41"/>
  <c r="K429" i="41"/>
  <c r="L429" i="41" s="1"/>
  <c r="M428" i="41"/>
  <c r="K428" i="41"/>
  <c r="L428" i="41" s="1"/>
  <c r="M427" i="41"/>
  <c r="K427" i="41"/>
  <c r="L427" i="41" s="1"/>
  <c r="M426" i="41"/>
  <c r="K426" i="41"/>
  <c r="L426" i="41" s="1"/>
  <c r="M425" i="41"/>
  <c r="K425" i="41"/>
  <c r="L425" i="41" s="1"/>
  <c r="M424" i="41"/>
  <c r="K424" i="41"/>
  <c r="L424" i="41" s="1"/>
  <c r="M423" i="41"/>
  <c r="K423" i="41"/>
  <c r="L423" i="41" s="1"/>
  <c r="M422" i="41"/>
  <c r="K422" i="41"/>
  <c r="L422" i="41" s="1"/>
  <c r="M421" i="41"/>
  <c r="K421" i="41"/>
  <c r="L421" i="41" s="1"/>
  <c r="M420" i="41"/>
  <c r="K420" i="41"/>
  <c r="L420" i="41" s="1"/>
  <c r="M419" i="41"/>
  <c r="K419" i="41"/>
  <c r="L419" i="41" s="1"/>
  <c r="M418" i="41"/>
  <c r="K418" i="41"/>
  <c r="L418" i="41" s="1"/>
  <c r="M417" i="41"/>
  <c r="K417" i="41"/>
  <c r="L417" i="41" s="1"/>
  <c r="M416" i="41"/>
  <c r="K416" i="41"/>
  <c r="L416" i="41" s="1"/>
  <c r="M415" i="41"/>
  <c r="K415" i="41"/>
  <c r="L415" i="41" s="1"/>
  <c r="M414" i="41"/>
  <c r="K414" i="41"/>
  <c r="L414" i="41" s="1"/>
  <c r="M413" i="41"/>
  <c r="K413" i="41"/>
  <c r="L413" i="41" s="1"/>
  <c r="M412" i="41"/>
  <c r="K412" i="41"/>
  <c r="L412" i="41" s="1"/>
  <c r="M411" i="41"/>
  <c r="K411" i="41"/>
  <c r="L411" i="41" s="1"/>
  <c r="M410" i="41"/>
  <c r="K410" i="41"/>
  <c r="L410" i="41" s="1"/>
  <c r="M409" i="41"/>
  <c r="K409" i="41"/>
  <c r="L409" i="41" s="1"/>
  <c r="M408" i="41"/>
  <c r="K408" i="41"/>
  <c r="L408" i="41" s="1"/>
  <c r="M407" i="41"/>
  <c r="K407" i="41"/>
  <c r="L407" i="41" s="1"/>
  <c r="M406" i="41"/>
  <c r="K406" i="41"/>
  <c r="L406" i="41" s="1"/>
  <c r="M405" i="41"/>
  <c r="K405" i="41"/>
  <c r="L405" i="41" s="1"/>
  <c r="M404" i="41"/>
  <c r="K404" i="41"/>
  <c r="L404" i="41" s="1"/>
  <c r="M403" i="41"/>
  <c r="K403" i="41"/>
  <c r="L403" i="41" s="1"/>
  <c r="M402" i="41"/>
  <c r="K402" i="41"/>
  <c r="L402" i="41" s="1"/>
  <c r="M401" i="41"/>
  <c r="K401" i="41"/>
  <c r="L401" i="41" s="1"/>
  <c r="M400" i="41"/>
  <c r="K400" i="41"/>
  <c r="L400" i="41" s="1"/>
  <c r="M399" i="41"/>
  <c r="K399" i="41"/>
  <c r="L399" i="41" s="1"/>
  <c r="M398" i="41"/>
  <c r="K398" i="41"/>
  <c r="L398" i="41" s="1"/>
  <c r="M397" i="41"/>
  <c r="K397" i="41"/>
  <c r="L397" i="41" s="1"/>
  <c r="M396" i="41"/>
  <c r="K396" i="41"/>
  <c r="L396" i="41" s="1"/>
  <c r="M395" i="41"/>
  <c r="K395" i="41"/>
  <c r="L395" i="41" s="1"/>
  <c r="M394" i="41"/>
  <c r="K394" i="41"/>
  <c r="L394" i="41" s="1"/>
  <c r="M393" i="41"/>
  <c r="K393" i="41"/>
  <c r="L393" i="41" s="1"/>
  <c r="M392" i="41"/>
  <c r="K392" i="41"/>
  <c r="L392" i="41" s="1"/>
  <c r="M391" i="41"/>
  <c r="K391" i="41"/>
  <c r="L391" i="41" s="1"/>
  <c r="M390" i="41"/>
  <c r="K390" i="41"/>
  <c r="L390" i="41" s="1"/>
  <c r="M389" i="41"/>
  <c r="K389" i="41"/>
  <c r="L389" i="41" s="1"/>
  <c r="M388" i="41"/>
  <c r="K388" i="41"/>
  <c r="L388" i="41" s="1"/>
  <c r="M387" i="41"/>
  <c r="K387" i="41"/>
  <c r="L387" i="41" s="1"/>
  <c r="M386" i="41"/>
  <c r="K386" i="41"/>
  <c r="L386" i="41" s="1"/>
  <c r="M385" i="41"/>
  <c r="K385" i="41"/>
  <c r="L385" i="41" s="1"/>
  <c r="M384" i="41"/>
  <c r="K384" i="41"/>
  <c r="L384" i="41" s="1"/>
  <c r="M383" i="41"/>
  <c r="K383" i="41"/>
  <c r="L383" i="41" s="1"/>
  <c r="M382" i="41"/>
  <c r="K382" i="41"/>
  <c r="L382" i="41" s="1"/>
  <c r="M381" i="41"/>
  <c r="K381" i="41"/>
  <c r="L381" i="41" s="1"/>
  <c r="M380" i="41"/>
  <c r="K380" i="41"/>
  <c r="L380" i="41" s="1"/>
  <c r="M379" i="41"/>
  <c r="K379" i="41"/>
  <c r="L379" i="41" s="1"/>
  <c r="M378" i="41"/>
  <c r="K378" i="41"/>
  <c r="L378" i="41" s="1"/>
  <c r="M377" i="41"/>
  <c r="K377" i="41"/>
  <c r="L377" i="41" s="1"/>
  <c r="M376" i="41"/>
  <c r="K376" i="41"/>
  <c r="L376" i="41" s="1"/>
  <c r="M375" i="41"/>
  <c r="K375" i="41"/>
  <c r="L375" i="41" s="1"/>
  <c r="M374" i="41"/>
  <c r="K374" i="41"/>
  <c r="L374" i="41" s="1"/>
  <c r="M373" i="41"/>
  <c r="K373" i="41"/>
  <c r="L373" i="41" s="1"/>
  <c r="M372" i="41"/>
  <c r="K372" i="41"/>
  <c r="L372" i="41" s="1"/>
  <c r="M371" i="41"/>
  <c r="K371" i="41"/>
  <c r="L371" i="41" s="1"/>
  <c r="M370" i="41"/>
  <c r="K370" i="41"/>
  <c r="L370" i="41" s="1"/>
  <c r="M369" i="41"/>
  <c r="K369" i="41"/>
  <c r="L369" i="41" s="1"/>
  <c r="M368" i="41"/>
  <c r="K368" i="41"/>
  <c r="L368" i="41" s="1"/>
  <c r="M367" i="41"/>
  <c r="K367" i="41"/>
  <c r="L367" i="41" s="1"/>
  <c r="M366" i="41"/>
  <c r="K366" i="41"/>
  <c r="L366" i="41" s="1"/>
  <c r="M365" i="41"/>
  <c r="K365" i="41"/>
  <c r="L365" i="41" s="1"/>
  <c r="M364" i="41"/>
  <c r="K364" i="41"/>
  <c r="L364" i="41" s="1"/>
  <c r="M363" i="41"/>
  <c r="K363" i="41"/>
  <c r="L363" i="41" s="1"/>
  <c r="M362" i="41"/>
  <c r="K362" i="41"/>
  <c r="L362" i="41" s="1"/>
  <c r="M361" i="41"/>
  <c r="K361" i="41"/>
  <c r="L361" i="41" s="1"/>
  <c r="M360" i="41"/>
  <c r="K360" i="41"/>
  <c r="L360" i="41" s="1"/>
  <c r="M359" i="41"/>
  <c r="K359" i="41"/>
  <c r="L359" i="41" s="1"/>
  <c r="M358" i="41"/>
  <c r="K358" i="41"/>
  <c r="L358" i="41" s="1"/>
  <c r="M357" i="41"/>
  <c r="K357" i="41"/>
  <c r="L357" i="41" s="1"/>
  <c r="M356" i="41"/>
  <c r="K356" i="41"/>
  <c r="L356" i="41" s="1"/>
  <c r="M355" i="41"/>
  <c r="K355" i="41"/>
  <c r="L355" i="41" s="1"/>
  <c r="M354" i="41"/>
  <c r="K354" i="41"/>
  <c r="L354" i="41" s="1"/>
  <c r="M353" i="41"/>
  <c r="K353" i="41"/>
  <c r="L353" i="41" s="1"/>
  <c r="M352" i="41"/>
  <c r="K352" i="41"/>
  <c r="L352" i="41" s="1"/>
  <c r="M351" i="41"/>
  <c r="K351" i="41"/>
  <c r="L351" i="41" s="1"/>
  <c r="M350" i="41"/>
  <c r="K350" i="41"/>
  <c r="L350" i="41" s="1"/>
  <c r="M349" i="41"/>
  <c r="K349" i="41"/>
  <c r="L349" i="41" s="1"/>
  <c r="M348" i="41"/>
  <c r="K348" i="41"/>
  <c r="L348" i="41" s="1"/>
  <c r="M347" i="41"/>
  <c r="K347" i="41"/>
  <c r="L347" i="41" s="1"/>
  <c r="M346" i="41"/>
  <c r="K346" i="41"/>
  <c r="L346" i="41" s="1"/>
  <c r="M345" i="41"/>
  <c r="K345" i="41"/>
  <c r="L345" i="41" s="1"/>
  <c r="M344" i="41"/>
  <c r="K344" i="41"/>
  <c r="L344" i="41" s="1"/>
  <c r="M343" i="41"/>
  <c r="K343" i="41"/>
  <c r="L343" i="41" s="1"/>
  <c r="M342" i="41"/>
  <c r="K342" i="41"/>
  <c r="L342" i="41" s="1"/>
  <c r="M341" i="41"/>
  <c r="K341" i="41"/>
  <c r="L341" i="41" s="1"/>
  <c r="M340" i="41"/>
  <c r="K340" i="41"/>
  <c r="L340" i="41" s="1"/>
  <c r="M339" i="41"/>
  <c r="K339" i="41"/>
  <c r="L339" i="41" s="1"/>
  <c r="M338" i="41"/>
  <c r="K338" i="41"/>
  <c r="L338" i="41" s="1"/>
  <c r="M337" i="41"/>
  <c r="K337" i="41"/>
  <c r="L337" i="41" s="1"/>
  <c r="M336" i="41"/>
  <c r="K336" i="41"/>
  <c r="L336" i="41" s="1"/>
  <c r="M335" i="41"/>
  <c r="K335" i="41"/>
  <c r="L335" i="41" s="1"/>
  <c r="M334" i="41"/>
  <c r="K334" i="41"/>
  <c r="L334" i="41" s="1"/>
  <c r="M333" i="41"/>
  <c r="K333" i="41"/>
  <c r="L333" i="41" s="1"/>
  <c r="M332" i="41"/>
  <c r="K332" i="41"/>
  <c r="L332" i="41" s="1"/>
  <c r="M331" i="41"/>
  <c r="K331" i="41"/>
  <c r="L331" i="41" s="1"/>
  <c r="M330" i="41"/>
  <c r="K330" i="41"/>
  <c r="L330" i="41" s="1"/>
  <c r="M329" i="41"/>
  <c r="K329" i="41"/>
  <c r="L329" i="41" s="1"/>
  <c r="M328" i="41"/>
  <c r="K328" i="41"/>
  <c r="L328" i="41" s="1"/>
  <c r="M327" i="41"/>
  <c r="K327" i="41"/>
  <c r="L327" i="41" s="1"/>
  <c r="M326" i="41"/>
  <c r="K326" i="41"/>
  <c r="L326" i="41" s="1"/>
  <c r="M325" i="41"/>
  <c r="K325" i="41"/>
  <c r="L325" i="41" s="1"/>
  <c r="M324" i="41"/>
  <c r="K324" i="41"/>
  <c r="L324" i="41" s="1"/>
  <c r="M323" i="41"/>
  <c r="K323" i="41"/>
  <c r="L323" i="41" s="1"/>
  <c r="M322" i="41"/>
  <c r="K322" i="41"/>
  <c r="L322" i="41" s="1"/>
  <c r="M321" i="41"/>
  <c r="K321" i="41"/>
  <c r="L321" i="41" s="1"/>
  <c r="M320" i="41"/>
  <c r="K320" i="41"/>
  <c r="L320" i="41" s="1"/>
  <c r="M319" i="41"/>
  <c r="K319" i="41"/>
  <c r="L319" i="41" s="1"/>
  <c r="M318" i="41"/>
  <c r="K318" i="41"/>
  <c r="L318" i="41" s="1"/>
  <c r="M317" i="41"/>
  <c r="K317" i="41"/>
  <c r="L317" i="41" s="1"/>
  <c r="M316" i="41"/>
  <c r="K316" i="41"/>
  <c r="L316" i="41" s="1"/>
  <c r="M315" i="41"/>
  <c r="K315" i="41"/>
  <c r="L315" i="41" s="1"/>
  <c r="M314" i="41"/>
  <c r="K314" i="41"/>
  <c r="L314" i="41" s="1"/>
  <c r="M313" i="41"/>
  <c r="K313" i="41"/>
  <c r="L313" i="41" s="1"/>
  <c r="M312" i="41"/>
  <c r="K312" i="41"/>
  <c r="L312" i="41" s="1"/>
  <c r="M311" i="41"/>
  <c r="K311" i="41"/>
  <c r="L311" i="41" s="1"/>
  <c r="M310" i="41"/>
  <c r="K310" i="41"/>
  <c r="L310" i="41" s="1"/>
  <c r="M309" i="41"/>
  <c r="K309" i="41"/>
  <c r="L309" i="41" s="1"/>
  <c r="M308" i="41"/>
  <c r="K308" i="41"/>
  <c r="L308" i="41" s="1"/>
  <c r="M307" i="41"/>
  <c r="K307" i="41"/>
  <c r="L307" i="41" s="1"/>
  <c r="M306" i="41"/>
  <c r="K306" i="41"/>
  <c r="L306" i="41" s="1"/>
  <c r="M305" i="41"/>
  <c r="K305" i="41"/>
  <c r="L305" i="41" s="1"/>
  <c r="M304" i="41"/>
  <c r="K304" i="41"/>
  <c r="L304" i="41" s="1"/>
  <c r="M303" i="41"/>
  <c r="K303" i="41"/>
  <c r="L303" i="41" s="1"/>
  <c r="M302" i="41"/>
  <c r="K302" i="41"/>
  <c r="L302" i="41" s="1"/>
  <c r="M301" i="41"/>
  <c r="K301" i="41"/>
  <c r="L301" i="41" s="1"/>
  <c r="M300" i="41"/>
  <c r="K300" i="41"/>
  <c r="L300" i="41" s="1"/>
  <c r="M299" i="41"/>
  <c r="K299" i="41"/>
  <c r="L299" i="41" s="1"/>
  <c r="M298" i="41"/>
  <c r="K298" i="41"/>
  <c r="L298" i="41" s="1"/>
  <c r="M297" i="41"/>
  <c r="K297" i="41"/>
  <c r="L297" i="41" s="1"/>
  <c r="M296" i="41"/>
  <c r="K296" i="41"/>
  <c r="L296" i="41" s="1"/>
  <c r="M295" i="41"/>
  <c r="K295" i="41"/>
  <c r="L295" i="41" s="1"/>
  <c r="M294" i="41"/>
  <c r="K294" i="41"/>
  <c r="L294" i="41" s="1"/>
  <c r="M293" i="41"/>
  <c r="K293" i="41"/>
  <c r="L293" i="41" s="1"/>
  <c r="M292" i="41"/>
  <c r="K292" i="41"/>
  <c r="M291" i="41"/>
  <c r="K291" i="41"/>
  <c r="M290" i="41"/>
  <c r="K290" i="41"/>
  <c r="M289" i="41"/>
  <c r="K289" i="41"/>
  <c r="L289" i="41" s="1"/>
  <c r="M288" i="41"/>
  <c r="K288" i="41"/>
  <c r="L288" i="41" s="1"/>
  <c r="M287" i="41"/>
  <c r="K287" i="41"/>
  <c r="L287" i="41" s="1"/>
  <c r="M286" i="41"/>
  <c r="K286" i="41"/>
  <c r="L286" i="41" s="1"/>
  <c r="M285" i="41"/>
  <c r="K285" i="41"/>
  <c r="L285" i="41" s="1"/>
  <c r="M284" i="41"/>
  <c r="K284" i="41"/>
  <c r="L284" i="41" s="1"/>
  <c r="M283" i="41"/>
  <c r="K283" i="41"/>
  <c r="L283" i="41" s="1"/>
  <c r="M282" i="41"/>
  <c r="K282" i="41"/>
  <c r="L282" i="41" s="1"/>
  <c r="H281" i="41"/>
  <c r="M281" i="41" s="1"/>
  <c r="M280" i="41"/>
  <c r="K280" i="41"/>
  <c r="L280" i="41" s="1"/>
  <c r="M279" i="41"/>
  <c r="K279" i="41"/>
  <c r="L279" i="41" s="1"/>
  <c r="H278" i="41"/>
  <c r="M278" i="41" s="1"/>
  <c r="M277" i="41"/>
  <c r="K277" i="41"/>
  <c r="L277" i="41" s="1"/>
  <c r="M276" i="41"/>
  <c r="K276" i="41"/>
  <c r="L276" i="41" s="1"/>
  <c r="H275" i="41"/>
  <c r="K275" i="41" s="1"/>
  <c r="L275" i="41" s="1"/>
  <c r="M274" i="41"/>
  <c r="K274" i="41"/>
  <c r="L274" i="41" s="1"/>
  <c r="M273" i="41"/>
  <c r="K273" i="41"/>
  <c r="L273" i="41" s="1"/>
  <c r="H270" i="41"/>
  <c r="K270" i="41" s="1"/>
  <c r="L270" i="41" s="1"/>
  <c r="M269" i="41"/>
  <c r="H268" i="41"/>
  <c r="K268" i="41" s="1"/>
  <c r="L268" i="41" s="1"/>
  <c r="M124" i="41"/>
  <c r="K124" i="41"/>
  <c r="L124" i="41" s="1"/>
  <c r="M123" i="41"/>
  <c r="K123" i="41"/>
  <c r="L123" i="41" s="1"/>
  <c r="M122" i="41"/>
  <c r="K122" i="41"/>
  <c r="L122" i="41" s="1"/>
  <c r="M121" i="41"/>
  <c r="K121" i="41"/>
  <c r="L121" i="41" s="1"/>
  <c r="M120" i="41"/>
  <c r="K120" i="41"/>
  <c r="L120" i="41" s="1"/>
  <c r="M119" i="41"/>
  <c r="K119" i="41"/>
  <c r="L119" i="41" s="1"/>
  <c r="M118" i="41"/>
  <c r="K118" i="41"/>
  <c r="L118" i="41" s="1"/>
  <c r="M117" i="41"/>
  <c r="K117" i="41"/>
  <c r="L117" i="41" s="1"/>
  <c r="M116" i="41"/>
  <c r="K116" i="41"/>
  <c r="L116" i="41" s="1"/>
  <c r="M115" i="41"/>
  <c r="K115" i="41"/>
  <c r="L115" i="41" s="1"/>
  <c r="M114" i="41"/>
  <c r="K114" i="41"/>
  <c r="L114" i="41" s="1"/>
  <c r="M113" i="41"/>
  <c r="K113" i="41"/>
  <c r="L113" i="41" s="1"/>
  <c r="M112" i="41"/>
  <c r="K112" i="41"/>
  <c r="L112" i="41" s="1"/>
  <c r="M111" i="41"/>
  <c r="K111" i="41"/>
  <c r="L111" i="41" s="1"/>
  <c r="M110" i="41"/>
  <c r="K110" i="41"/>
  <c r="L110" i="41" s="1"/>
  <c r="M109" i="41"/>
  <c r="K109" i="41"/>
  <c r="L109" i="41" s="1"/>
  <c r="M108" i="41"/>
  <c r="K108" i="41"/>
  <c r="L108" i="41" s="1"/>
  <c r="M107" i="41"/>
  <c r="K107" i="41"/>
  <c r="L107" i="41" s="1"/>
  <c r="M106" i="41"/>
  <c r="K106" i="41"/>
  <c r="L106" i="41" s="1"/>
  <c r="M105" i="41"/>
  <c r="K105" i="41"/>
  <c r="L105" i="41" s="1"/>
  <c r="M104" i="41"/>
  <c r="K104" i="41"/>
  <c r="L104" i="41" s="1"/>
  <c r="M103" i="41"/>
  <c r="K103" i="41"/>
  <c r="L103" i="41" s="1"/>
  <c r="M102" i="41"/>
  <c r="K102" i="41"/>
  <c r="L102" i="41" s="1"/>
  <c r="M101" i="41"/>
  <c r="K101" i="41"/>
  <c r="L101" i="41" s="1"/>
  <c r="M100" i="41"/>
  <c r="K100" i="41"/>
  <c r="L100" i="41" s="1"/>
  <c r="M99" i="41"/>
  <c r="K99" i="41"/>
  <c r="L99" i="41" s="1"/>
  <c r="M98" i="41"/>
  <c r="K98" i="41"/>
  <c r="L98" i="41" s="1"/>
  <c r="M97" i="41"/>
  <c r="K97" i="41"/>
  <c r="L97" i="41" s="1"/>
  <c r="M96" i="41"/>
  <c r="K96" i="41"/>
  <c r="L96" i="41" s="1"/>
  <c r="M95" i="41"/>
  <c r="K95" i="41"/>
  <c r="L95" i="41" s="1"/>
  <c r="M94" i="41"/>
  <c r="K94" i="41"/>
  <c r="L94" i="41" s="1"/>
  <c r="M93" i="41"/>
  <c r="K93" i="41"/>
  <c r="L93" i="41" s="1"/>
  <c r="M92" i="41"/>
  <c r="K92" i="41"/>
  <c r="L92" i="41" s="1"/>
  <c r="M91" i="41"/>
  <c r="K91" i="41"/>
  <c r="L91" i="41" s="1"/>
  <c r="M90" i="41"/>
  <c r="K90" i="41"/>
  <c r="L90" i="41" s="1"/>
  <c r="M89" i="41"/>
  <c r="K89" i="41"/>
  <c r="L89" i="41" s="1"/>
  <c r="M88" i="41"/>
  <c r="K88" i="41"/>
  <c r="L88" i="41" s="1"/>
  <c r="M87" i="41"/>
  <c r="K87" i="41"/>
  <c r="L87" i="41" s="1"/>
  <c r="M86" i="41"/>
  <c r="K86" i="41"/>
  <c r="L86" i="41" s="1"/>
  <c r="M85" i="41"/>
  <c r="K85" i="41"/>
  <c r="L85" i="41" s="1"/>
  <c r="M84" i="41"/>
  <c r="K84" i="41"/>
  <c r="L84" i="41" s="1"/>
  <c r="M83" i="41"/>
  <c r="K83" i="41"/>
  <c r="L83" i="41" s="1"/>
  <c r="M82" i="41"/>
  <c r="K82" i="41"/>
  <c r="L82" i="41" s="1"/>
  <c r="M81" i="41"/>
  <c r="K81" i="41"/>
  <c r="L81" i="41" s="1"/>
  <c r="M80" i="41"/>
  <c r="K80" i="41"/>
  <c r="L80" i="41" s="1"/>
  <c r="M79" i="41"/>
  <c r="K79" i="41"/>
  <c r="L79" i="41" s="1"/>
  <c r="M78" i="41"/>
  <c r="K78" i="41"/>
  <c r="L78" i="41" s="1"/>
  <c r="M77" i="41"/>
  <c r="K77" i="41"/>
  <c r="L77" i="41" s="1"/>
  <c r="M76" i="41"/>
  <c r="K76" i="41"/>
  <c r="L76" i="41" s="1"/>
  <c r="M75" i="41"/>
  <c r="K75" i="41"/>
  <c r="L75" i="41" s="1"/>
  <c r="M74" i="41"/>
  <c r="K74" i="41"/>
  <c r="L74" i="41" s="1"/>
  <c r="M73" i="41"/>
  <c r="K73" i="41"/>
  <c r="L73" i="41" s="1"/>
  <c r="M72" i="41"/>
  <c r="K72" i="41"/>
  <c r="L72" i="41" s="1"/>
  <c r="M71" i="41"/>
  <c r="K71" i="41"/>
  <c r="L71" i="41" s="1"/>
  <c r="M70" i="41"/>
  <c r="K70" i="41"/>
  <c r="L70" i="41" s="1"/>
  <c r="M69" i="41"/>
  <c r="K69" i="41"/>
  <c r="L69" i="41" s="1"/>
  <c r="M68" i="41"/>
  <c r="K68" i="41"/>
  <c r="L68" i="41" s="1"/>
  <c r="M67" i="41"/>
  <c r="K67" i="41"/>
  <c r="L67" i="41" s="1"/>
  <c r="M66" i="41"/>
  <c r="K66" i="41"/>
  <c r="L66" i="41" s="1"/>
  <c r="M65" i="41"/>
  <c r="K65" i="41"/>
  <c r="L65" i="41" s="1"/>
  <c r="M64" i="41"/>
  <c r="K64" i="41"/>
  <c r="L64" i="41" s="1"/>
  <c r="M63" i="41"/>
  <c r="K63" i="41"/>
  <c r="L63" i="41" s="1"/>
  <c r="M62" i="41"/>
  <c r="K62" i="41"/>
  <c r="L62" i="41" s="1"/>
  <c r="M61" i="41"/>
  <c r="K61" i="41"/>
  <c r="L61" i="41" s="1"/>
  <c r="M60" i="41"/>
  <c r="K60" i="41"/>
  <c r="L60" i="41" s="1"/>
  <c r="M59" i="41"/>
  <c r="K59" i="41"/>
  <c r="L59" i="41" s="1"/>
  <c r="M58" i="41"/>
  <c r="K58" i="41"/>
  <c r="L58" i="41" s="1"/>
  <c r="M57" i="41"/>
  <c r="K57" i="41"/>
  <c r="L57" i="41" s="1"/>
  <c r="M56" i="41"/>
  <c r="K56" i="41"/>
  <c r="L56" i="41" s="1"/>
  <c r="M55" i="41"/>
  <c r="K55" i="41"/>
  <c r="L55" i="41" s="1"/>
  <c r="M54" i="41"/>
  <c r="K54" i="41"/>
  <c r="L54" i="41" s="1"/>
  <c r="M53" i="41"/>
  <c r="K53" i="41"/>
  <c r="L53" i="41" s="1"/>
  <c r="M52" i="41"/>
  <c r="K52" i="41"/>
  <c r="L52" i="41" s="1"/>
  <c r="M51" i="41"/>
  <c r="K51" i="41"/>
  <c r="L51" i="41" s="1"/>
  <c r="M50" i="41"/>
  <c r="K50" i="41"/>
  <c r="L50" i="41" s="1"/>
  <c r="M49" i="41"/>
  <c r="K49" i="41"/>
  <c r="L49" i="41" s="1"/>
  <c r="M48" i="41"/>
  <c r="K48" i="41"/>
  <c r="L48" i="41" s="1"/>
  <c r="M47" i="41"/>
  <c r="K47" i="41"/>
  <c r="L47" i="41" s="1"/>
  <c r="M46" i="41"/>
  <c r="K46" i="41"/>
  <c r="L46" i="41" s="1"/>
  <c r="M45" i="41"/>
  <c r="K45" i="41"/>
  <c r="L45" i="41" s="1"/>
  <c r="M44" i="41"/>
  <c r="K44" i="41"/>
  <c r="L44" i="41" s="1"/>
  <c r="M43" i="41"/>
  <c r="K43" i="41"/>
  <c r="L43" i="41" s="1"/>
  <c r="M42" i="41"/>
  <c r="K42" i="41"/>
  <c r="L42" i="41" s="1"/>
  <c r="M41" i="41"/>
  <c r="K41" i="41"/>
  <c r="L41" i="41" s="1"/>
  <c r="M40" i="41"/>
  <c r="K40" i="41"/>
  <c r="L40" i="41" s="1"/>
  <c r="M39" i="41"/>
  <c r="K39" i="41"/>
  <c r="L39" i="41" s="1"/>
  <c r="M38" i="41"/>
  <c r="K38" i="41"/>
  <c r="L38" i="41" s="1"/>
  <c r="M37" i="41"/>
  <c r="K37" i="41"/>
  <c r="L37" i="41" s="1"/>
  <c r="M36" i="41"/>
  <c r="K36" i="41"/>
  <c r="L36" i="41" s="1"/>
  <c r="M35" i="41"/>
  <c r="K35" i="41"/>
  <c r="L35" i="41" s="1"/>
  <c r="M34" i="41"/>
  <c r="K34" i="41"/>
  <c r="L34" i="41" s="1"/>
  <c r="M33" i="41"/>
  <c r="K33" i="41"/>
  <c r="L33" i="41" s="1"/>
  <c r="M32" i="41"/>
  <c r="K32" i="41"/>
  <c r="L32" i="41" s="1"/>
  <c r="M31" i="41"/>
  <c r="K31" i="41"/>
  <c r="L31" i="41" s="1"/>
  <c r="M30" i="41"/>
  <c r="K30" i="41"/>
  <c r="L30" i="41" s="1"/>
  <c r="M29" i="41"/>
  <c r="K29" i="41"/>
  <c r="L29" i="41" s="1"/>
  <c r="M28" i="41"/>
  <c r="K28" i="41"/>
  <c r="L28" i="41" s="1"/>
  <c r="M27" i="41"/>
  <c r="K27" i="41"/>
  <c r="L27" i="41" s="1"/>
  <c r="M26" i="41"/>
  <c r="K26" i="41"/>
  <c r="L26" i="41" s="1"/>
  <c r="M25" i="41"/>
  <c r="K25" i="41"/>
  <c r="L25" i="41" s="1"/>
  <c r="M24" i="41"/>
  <c r="K24" i="41"/>
  <c r="L24" i="41" s="1"/>
  <c r="M23" i="41"/>
  <c r="K23" i="41"/>
  <c r="L23" i="41" s="1"/>
  <c r="M22" i="41"/>
  <c r="K22" i="41"/>
  <c r="L22" i="41" s="1"/>
  <c r="M21" i="41"/>
  <c r="K21" i="41"/>
  <c r="L21" i="41" s="1"/>
  <c r="M20" i="41"/>
  <c r="K20" i="41"/>
  <c r="L20" i="41" s="1"/>
  <c r="M19" i="41"/>
  <c r="K19" i="41"/>
  <c r="L19" i="41" s="1"/>
  <c r="M18" i="41"/>
  <c r="K18" i="41"/>
  <c r="L18" i="41" s="1"/>
  <c r="M17" i="41"/>
  <c r="K17" i="41"/>
  <c r="L17" i="41" s="1"/>
  <c r="M16" i="41"/>
  <c r="K16" i="41"/>
  <c r="L16" i="41" s="1"/>
  <c r="M15" i="41"/>
  <c r="K15" i="41"/>
  <c r="L15" i="41" s="1"/>
  <c r="M14" i="41"/>
  <c r="K14" i="41"/>
  <c r="L14" i="41" s="1"/>
  <c r="M13" i="41"/>
  <c r="K13" i="41"/>
  <c r="L13" i="41" s="1"/>
  <c r="M12" i="41"/>
  <c r="K12" i="41"/>
  <c r="L12" i="41" s="1"/>
  <c r="M11" i="41"/>
  <c r="K11" i="41"/>
  <c r="L11" i="41" s="1"/>
  <c r="M10" i="41"/>
  <c r="K10" i="41"/>
  <c r="L10" i="41" s="1"/>
  <c r="M9" i="41"/>
  <c r="K9" i="41"/>
  <c r="L9" i="41" s="1"/>
  <c r="M8" i="41"/>
  <c r="K8" i="41"/>
  <c r="L8" i="41" s="1"/>
  <c r="M7" i="41"/>
  <c r="M6" i="41"/>
  <c r="M5" i="41"/>
  <c r="P7" i="34"/>
  <c r="Q7" i="34" s="1"/>
  <c r="K1056" i="39"/>
  <c r="L1056" i="39" s="1"/>
  <c r="K1055" i="39"/>
  <c r="L1055" i="39" s="1"/>
  <c r="K1054" i="39"/>
  <c r="L1054" i="39" s="1"/>
  <c r="K1053" i="39"/>
  <c r="L1053" i="39" s="1"/>
  <c r="K1052" i="39"/>
  <c r="L1052" i="39" s="1"/>
  <c r="K1051" i="39"/>
  <c r="L1051" i="39" s="1"/>
  <c r="K1050" i="39"/>
  <c r="L1050" i="39" s="1"/>
  <c r="K1049" i="39"/>
  <c r="L1049" i="39" s="1"/>
  <c r="K1048" i="39"/>
  <c r="L1048" i="39" s="1"/>
  <c r="K1047" i="39"/>
  <c r="L1047" i="39" s="1"/>
  <c r="K1046" i="39"/>
  <c r="L1046" i="39" s="1"/>
  <c r="K1045" i="39"/>
  <c r="L1045" i="39" s="1"/>
  <c r="K1044" i="39"/>
  <c r="L1044" i="39" s="1"/>
  <c r="K1043" i="39"/>
  <c r="L1043" i="39" s="1"/>
  <c r="K1042" i="39"/>
  <c r="L1042" i="39" s="1"/>
  <c r="K1041" i="39"/>
  <c r="L1041" i="39" s="1"/>
  <c r="K1040" i="39"/>
  <c r="L1040" i="39" s="1"/>
  <c r="K1039" i="39"/>
  <c r="L1039" i="39" s="1"/>
  <c r="K1038" i="39"/>
  <c r="L1038" i="39" s="1"/>
  <c r="K1037" i="39"/>
  <c r="L1037" i="39" s="1"/>
  <c r="K1036" i="39"/>
  <c r="L1036" i="39" s="1"/>
  <c r="K1035" i="39"/>
  <c r="L1035" i="39" s="1"/>
  <c r="K1034" i="39"/>
  <c r="L1034" i="39" s="1"/>
  <c r="K1033" i="39"/>
  <c r="L1033" i="39" s="1"/>
  <c r="K1032" i="39"/>
  <c r="L1032" i="39" s="1"/>
  <c r="K1031" i="39"/>
  <c r="L1031" i="39" s="1"/>
  <c r="K1030" i="39"/>
  <c r="L1030" i="39" s="1"/>
  <c r="K1029" i="39"/>
  <c r="L1029" i="39" s="1"/>
  <c r="K1028" i="39"/>
  <c r="L1028" i="39" s="1"/>
  <c r="K1027" i="39"/>
  <c r="L1027" i="39" s="1"/>
  <c r="K1026" i="39"/>
  <c r="L1026" i="39" s="1"/>
  <c r="K1025" i="39"/>
  <c r="L1025" i="39" s="1"/>
  <c r="K1024" i="39"/>
  <c r="L1024" i="39" s="1"/>
  <c r="K1023" i="39"/>
  <c r="L1023" i="39" s="1"/>
  <c r="K1022" i="39"/>
  <c r="L1022" i="39" s="1"/>
  <c r="K1021" i="39"/>
  <c r="L1021" i="39" s="1"/>
  <c r="K1020" i="39"/>
  <c r="L1020" i="39" s="1"/>
  <c r="K1019" i="39"/>
  <c r="L1019" i="39" s="1"/>
  <c r="K1018" i="39"/>
  <c r="L1018" i="39" s="1"/>
  <c r="K1017" i="39"/>
  <c r="L1017" i="39" s="1"/>
  <c r="K1016" i="39"/>
  <c r="L1016" i="39" s="1"/>
  <c r="K1015" i="39"/>
  <c r="L1015" i="39" s="1"/>
  <c r="K1014" i="39"/>
  <c r="L1014" i="39" s="1"/>
  <c r="K1013" i="39"/>
  <c r="L1013" i="39" s="1"/>
  <c r="K1012" i="39"/>
  <c r="L1012" i="39" s="1"/>
  <c r="K1011" i="39"/>
  <c r="L1011" i="39" s="1"/>
  <c r="K1010" i="39"/>
  <c r="L1010" i="39" s="1"/>
  <c r="K1009" i="39"/>
  <c r="L1009" i="39" s="1"/>
  <c r="K1008" i="39"/>
  <c r="L1008" i="39" s="1"/>
  <c r="K1007" i="39"/>
  <c r="L1007" i="39" s="1"/>
  <c r="K1006" i="39"/>
  <c r="L1006" i="39" s="1"/>
  <c r="K1005" i="39"/>
  <c r="L1005" i="39" s="1"/>
  <c r="K1004" i="39"/>
  <c r="L1004" i="39" s="1"/>
  <c r="K1003" i="39"/>
  <c r="L1003" i="39" s="1"/>
  <c r="K1002" i="39"/>
  <c r="L1002" i="39" s="1"/>
  <c r="K1001" i="39"/>
  <c r="L1001" i="39" s="1"/>
  <c r="K1000" i="39"/>
  <c r="L1000" i="39" s="1"/>
  <c r="K999" i="39"/>
  <c r="L999" i="39" s="1"/>
  <c r="K998" i="39"/>
  <c r="L998" i="39" s="1"/>
  <c r="K997" i="39"/>
  <c r="L997" i="39" s="1"/>
  <c r="K996" i="39"/>
  <c r="L996" i="39" s="1"/>
  <c r="K995" i="39"/>
  <c r="L995" i="39" s="1"/>
  <c r="K994" i="39"/>
  <c r="L994" i="39" s="1"/>
  <c r="K993" i="39"/>
  <c r="L993" i="39" s="1"/>
  <c r="K992" i="39"/>
  <c r="L992" i="39" s="1"/>
  <c r="K991" i="39"/>
  <c r="L991" i="39" s="1"/>
  <c r="K990" i="39"/>
  <c r="L990" i="39" s="1"/>
  <c r="K989" i="39"/>
  <c r="L989" i="39" s="1"/>
  <c r="K988" i="39"/>
  <c r="L988" i="39" s="1"/>
  <c r="K987" i="39"/>
  <c r="L987" i="39" s="1"/>
  <c r="K986" i="39"/>
  <c r="L986" i="39" s="1"/>
  <c r="K985" i="39"/>
  <c r="L985" i="39" s="1"/>
  <c r="K984" i="39"/>
  <c r="L984" i="39" s="1"/>
  <c r="K983" i="39"/>
  <c r="L983" i="39" s="1"/>
  <c r="K982" i="39"/>
  <c r="L982" i="39" s="1"/>
  <c r="K981" i="39"/>
  <c r="L981" i="39" s="1"/>
  <c r="K980" i="39"/>
  <c r="L980" i="39" s="1"/>
  <c r="K979" i="39"/>
  <c r="L979" i="39" s="1"/>
  <c r="K978" i="39"/>
  <c r="L978" i="39" s="1"/>
  <c r="K977" i="39"/>
  <c r="L977" i="39" s="1"/>
  <c r="K976" i="39"/>
  <c r="L976" i="39" s="1"/>
  <c r="K975" i="39"/>
  <c r="L975" i="39" s="1"/>
  <c r="K974" i="39"/>
  <c r="L974" i="39" s="1"/>
  <c r="K973" i="39"/>
  <c r="L973" i="39" s="1"/>
  <c r="K972" i="39"/>
  <c r="L972" i="39" s="1"/>
  <c r="K971" i="39"/>
  <c r="L971" i="39" s="1"/>
  <c r="K970" i="39"/>
  <c r="L970" i="39" s="1"/>
  <c r="K969" i="39"/>
  <c r="L969" i="39" s="1"/>
  <c r="K968" i="39"/>
  <c r="L968" i="39" s="1"/>
  <c r="K967" i="39"/>
  <c r="L967" i="39" s="1"/>
  <c r="K966" i="39"/>
  <c r="L966" i="39" s="1"/>
  <c r="K965" i="39"/>
  <c r="L965" i="39" s="1"/>
  <c r="K964" i="39"/>
  <c r="L964" i="39" s="1"/>
  <c r="K963" i="39"/>
  <c r="L963" i="39" s="1"/>
  <c r="K962" i="39"/>
  <c r="L962" i="39" s="1"/>
  <c r="K961" i="39"/>
  <c r="L961" i="39" s="1"/>
  <c r="K960" i="39"/>
  <c r="L960" i="39" s="1"/>
  <c r="K959" i="39"/>
  <c r="L959" i="39" s="1"/>
  <c r="K958" i="39"/>
  <c r="L958" i="39" s="1"/>
  <c r="K957" i="39"/>
  <c r="L957" i="39" s="1"/>
  <c r="K956" i="39"/>
  <c r="L956" i="39" s="1"/>
  <c r="K955" i="39"/>
  <c r="L955" i="39" s="1"/>
  <c r="K954" i="39"/>
  <c r="L954" i="39" s="1"/>
  <c r="K953" i="39"/>
  <c r="L953" i="39" s="1"/>
  <c r="K952" i="39"/>
  <c r="L952" i="39" s="1"/>
  <c r="K951" i="39"/>
  <c r="L951" i="39" s="1"/>
  <c r="K950" i="39"/>
  <c r="L950" i="39" s="1"/>
  <c r="K949" i="39"/>
  <c r="L949" i="39" s="1"/>
  <c r="K948" i="39"/>
  <c r="L948" i="39" s="1"/>
  <c r="K947" i="39"/>
  <c r="L947" i="39" s="1"/>
  <c r="K946" i="39"/>
  <c r="L946" i="39" s="1"/>
  <c r="K945" i="39"/>
  <c r="L945" i="39" s="1"/>
  <c r="K944" i="39"/>
  <c r="L944" i="39" s="1"/>
  <c r="K943" i="39"/>
  <c r="L943" i="39" s="1"/>
  <c r="K942" i="39"/>
  <c r="L942" i="39" s="1"/>
  <c r="K941" i="39"/>
  <c r="L941" i="39" s="1"/>
  <c r="K940" i="39"/>
  <c r="L940" i="39" s="1"/>
  <c r="K939" i="39"/>
  <c r="L939" i="39" s="1"/>
  <c r="K938" i="39"/>
  <c r="L938" i="39" s="1"/>
  <c r="K937" i="39"/>
  <c r="L937" i="39" s="1"/>
  <c r="K936" i="39"/>
  <c r="L936" i="39" s="1"/>
  <c r="K935" i="39"/>
  <c r="L935" i="39" s="1"/>
  <c r="K934" i="39"/>
  <c r="L934" i="39" s="1"/>
  <c r="K933" i="39"/>
  <c r="L933" i="39" s="1"/>
  <c r="K932" i="39"/>
  <c r="L932" i="39" s="1"/>
  <c r="K931" i="39"/>
  <c r="L931" i="39" s="1"/>
  <c r="K930" i="39"/>
  <c r="L930" i="39" s="1"/>
  <c r="K929" i="39"/>
  <c r="L929" i="39" s="1"/>
  <c r="K928" i="39"/>
  <c r="L928" i="39" s="1"/>
  <c r="K927" i="39"/>
  <c r="L927" i="39" s="1"/>
  <c r="K926" i="39"/>
  <c r="L926" i="39" s="1"/>
  <c r="K925" i="39"/>
  <c r="L925" i="39" s="1"/>
  <c r="K924" i="39"/>
  <c r="L924" i="39" s="1"/>
  <c r="K923" i="39"/>
  <c r="L923" i="39" s="1"/>
  <c r="K922" i="39"/>
  <c r="L922" i="39" s="1"/>
  <c r="K921" i="39"/>
  <c r="L921" i="39" s="1"/>
  <c r="K920" i="39"/>
  <c r="L920" i="39" s="1"/>
  <c r="K919" i="39"/>
  <c r="L919" i="39" s="1"/>
  <c r="K918" i="39"/>
  <c r="L918" i="39" s="1"/>
  <c r="K917" i="39"/>
  <c r="L917" i="39" s="1"/>
  <c r="K916" i="39"/>
  <c r="L916" i="39" s="1"/>
  <c r="K915" i="39"/>
  <c r="L915" i="39" s="1"/>
  <c r="K914" i="39"/>
  <c r="L914" i="39" s="1"/>
  <c r="K913" i="39"/>
  <c r="L913" i="39" s="1"/>
  <c r="K912" i="39"/>
  <c r="L912" i="39" s="1"/>
  <c r="K911" i="39"/>
  <c r="L911" i="39" s="1"/>
  <c r="K910" i="39"/>
  <c r="L910" i="39" s="1"/>
  <c r="K909" i="39"/>
  <c r="L909" i="39" s="1"/>
  <c r="K908" i="39"/>
  <c r="L908" i="39" s="1"/>
  <c r="K907" i="39"/>
  <c r="L907" i="39" s="1"/>
  <c r="K906" i="39"/>
  <c r="L906" i="39" s="1"/>
  <c r="K905" i="39"/>
  <c r="L905" i="39" s="1"/>
  <c r="K904" i="39"/>
  <c r="L904" i="39" s="1"/>
  <c r="K903" i="39"/>
  <c r="L903" i="39" s="1"/>
  <c r="K902" i="39"/>
  <c r="L902" i="39" s="1"/>
  <c r="K901" i="39"/>
  <c r="L901" i="39" s="1"/>
  <c r="K900" i="39"/>
  <c r="L900" i="39" s="1"/>
  <c r="K899" i="39"/>
  <c r="L899" i="39" s="1"/>
  <c r="K898" i="39"/>
  <c r="L898" i="39" s="1"/>
  <c r="K897" i="39"/>
  <c r="L897" i="39" s="1"/>
  <c r="K896" i="39"/>
  <c r="L896" i="39" s="1"/>
  <c r="K895" i="39"/>
  <c r="L895" i="39" s="1"/>
  <c r="K894" i="39"/>
  <c r="L894" i="39" s="1"/>
  <c r="K893" i="39"/>
  <c r="L893" i="39" s="1"/>
  <c r="K892" i="39"/>
  <c r="L892" i="39" s="1"/>
  <c r="K891" i="39"/>
  <c r="L891" i="39" s="1"/>
  <c r="K890" i="39"/>
  <c r="L890" i="39" s="1"/>
  <c r="K889" i="39"/>
  <c r="L889" i="39" s="1"/>
  <c r="K888" i="39"/>
  <c r="L888" i="39" s="1"/>
  <c r="K887" i="39"/>
  <c r="L887" i="39" s="1"/>
  <c r="K886" i="39"/>
  <c r="L886" i="39" s="1"/>
  <c r="K885" i="39"/>
  <c r="L885" i="39" s="1"/>
  <c r="K884" i="39"/>
  <c r="L884" i="39" s="1"/>
  <c r="K883" i="39"/>
  <c r="L883" i="39" s="1"/>
  <c r="K882" i="39"/>
  <c r="L882" i="39" s="1"/>
  <c r="K881" i="39"/>
  <c r="L881" i="39" s="1"/>
  <c r="K880" i="39"/>
  <c r="L880" i="39" s="1"/>
  <c r="K879" i="39"/>
  <c r="L879" i="39" s="1"/>
  <c r="K878" i="39"/>
  <c r="L878" i="39" s="1"/>
  <c r="K877" i="39"/>
  <c r="L877" i="39" s="1"/>
  <c r="K876" i="39"/>
  <c r="L876" i="39" s="1"/>
  <c r="K875" i="39"/>
  <c r="L875" i="39" s="1"/>
  <c r="K874" i="39"/>
  <c r="L874" i="39" s="1"/>
  <c r="K873" i="39"/>
  <c r="L873" i="39" s="1"/>
  <c r="K872" i="39"/>
  <c r="L872" i="39" s="1"/>
  <c r="K871" i="39"/>
  <c r="L871" i="39" s="1"/>
  <c r="K870" i="39"/>
  <c r="L870" i="39" s="1"/>
  <c r="K869" i="39"/>
  <c r="L869" i="39" s="1"/>
  <c r="K868" i="39"/>
  <c r="L868" i="39" s="1"/>
  <c r="K867" i="39"/>
  <c r="L867" i="39" s="1"/>
  <c r="K866" i="39"/>
  <c r="L866" i="39" s="1"/>
  <c r="K865" i="39"/>
  <c r="L865" i="39" s="1"/>
  <c r="K864" i="39"/>
  <c r="L864" i="39" s="1"/>
  <c r="K863" i="39"/>
  <c r="L863" i="39" s="1"/>
  <c r="K862" i="39"/>
  <c r="L862" i="39" s="1"/>
  <c r="K861" i="39"/>
  <c r="L861" i="39" s="1"/>
  <c r="K860" i="39"/>
  <c r="L860" i="39" s="1"/>
  <c r="K859" i="39"/>
  <c r="L859" i="39" s="1"/>
  <c r="K858" i="39"/>
  <c r="L858" i="39" s="1"/>
  <c r="K857" i="39"/>
  <c r="L857" i="39" s="1"/>
  <c r="K856" i="39"/>
  <c r="L856" i="39" s="1"/>
  <c r="K855" i="39"/>
  <c r="L855" i="39" s="1"/>
  <c r="K854" i="39"/>
  <c r="L854" i="39" s="1"/>
  <c r="K853" i="39"/>
  <c r="L853" i="39" s="1"/>
  <c r="K852" i="39"/>
  <c r="L852" i="39" s="1"/>
  <c r="K851" i="39"/>
  <c r="L851" i="39" s="1"/>
  <c r="K850" i="39"/>
  <c r="L850" i="39" s="1"/>
  <c r="K849" i="39"/>
  <c r="L849" i="39" s="1"/>
  <c r="K848" i="39"/>
  <c r="L848" i="39" s="1"/>
  <c r="K847" i="39"/>
  <c r="L847" i="39" s="1"/>
  <c r="K846" i="39"/>
  <c r="L846" i="39" s="1"/>
  <c r="K845" i="39"/>
  <c r="L845" i="39" s="1"/>
  <c r="K844" i="39"/>
  <c r="L844" i="39" s="1"/>
  <c r="K843" i="39"/>
  <c r="L843" i="39" s="1"/>
  <c r="K842" i="39"/>
  <c r="L842" i="39" s="1"/>
  <c r="K841" i="39"/>
  <c r="L841" i="39" s="1"/>
  <c r="K840" i="39"/>
  <c r="L840" i="39" s="1"/>
  <c r="K839" i="39"/>
  <c r="L839" i="39" s="1"/>
  <c r="K838" i="39"/>
  <c r="L838" i="39" s="1"/>
  <c r="K837" i="39"/>
  <c r="L837" i="39" s="1"/>
  <c r="K836" i="39"/>
  <c r="L836" i="39" s="1"/>
  <c r="K835" i="39"/>
  <c r="L835" i="39" s="1"/>
  <c r="K834" i="39"/>
  <c r="L834" i="39" s="1"/>
  <c r="K833" i="39"/>
  <c r="L833" i="39" s="1"/>
  <c r="K832" i="39"/>
  <c r="L832" i="39" s="1"/>
  <c r="K831" i="39"/>
  <c r="L831" i="39" s="1"/>
  <c r="K830" i="39"/>
  <c r="L830" i="39" s="1"/>
  <c r="K829" i="39"/>
  <c r="L829" i="39" s="1"/>
  <c r="K828" i="39"/>
  <c r="L828" i="39" s="1"/>
  <c r="K827" i="39"/>
  <c r="L827" i="39" s="1"/>
  <c r="K826" i="39"/>
  <c r="L826" i="39" s="1"/>
  <c r="K825" i="39"/>
  <c r="L825" i="39" s="1"/>
  <c r="K824" i="39"/>
  <c r="L824" i="39" s="1"/>
  <c r="K823" i="39"/>
  <c r="L823" i="39" s="1"/>
  <c r="K822" i="39"/>
  <c r="L822" i="39" s="1"/>
  <c r="K821" i="39"/>
  <c r="L821" i="39" s="1"/>
  <c r="K820" i="39"/>
  <c r="L820" i="39" s="1"/>
  <c r="K819" i="39"/>
  <c r="L819" i="39" s="1"/>
  <c r="K818" i="39"/>
  <c r="L818" i="39" s="1"/>
  <c r="K817" i="39"/>
  <c r="L817" i="39" s="1"/>
  <c r="K816" i="39"/>
  <c r="L816" i="39" s="1"/>
  <c r="K815" i="39"/>
  <c r="L815" i="39" s="1"/>
  <c r="K814" i="39"/>
  <c r="L814" i="39" s="1"/>
  <c r="K813" i="39"/>
  <c r="L813" i="39" s="1"/>
  <c r="K812" i="39"/>
  <c r="L812" i="39" s="1"/>
  <c r="K811" i="39"/>
  <c r="L811" i="39" s="1"/>
  <c r="K810" i="39"/>
  <c r="L810" i="39" s="1"/>
  <c r="K809" i="39"/>
  <c r="L809" i="39" s="1"/>
  <c r="K808" i="39"/>
  <c r="L808" i="39" s="1"/>
  <c r="K807" i="39"/>
  <c r="L807" i="39" s="1"/>
  <c r="K806" i="39"/>
  <c r="L806" i="39" s="1"/>
  <c r="K805" i="39"/>
  <c r="L805" i="39" s="1"/>
  <c r="K804" i="39"/>
  <c r="L804" i="39" s="1"/>
  <c r="K803" i="39"/>
  <c r="L803" i="39" s="1"/>
  <c r="K802" i="39"/>
  <c r="L802" i="39" s="1"/>
  <c r="K801" i="39"/>
  <c r="L801" i="39" s="1"/>
  <c r="K800" i="39"/>
  <c r="L800" i="39" s="1"/>
  <c r="K799" i="39"/>
  <c r="L799" i="39" s="1"/>
  <c r="K798" i="39"/>
  <c r="L798" i="39" s="1"/>
  <c r="K797" i="39"/>
  <c r="L797" i="39" s="1"/>
  <c r="K796" i="39"/>
  <c r="L796" i="39" s="1"/>
  <c r="K795" i="39"/>
  <c r="L795" i="39" s="1"/>
  <c r="K794" i="39"/>
  <c r="L794" i="39" s="1"/>
  <c r="K793" i="39"/>
  <c r="L793" i="39" s="1"/>
  <c r="K792" i="39"/>
  <c r="L792" i="39" s="1"/>
  <c r="K791" i="39"/>
  <c r="L791" i="39" s="1"/>
  <c r="K790" i="39"/>
  <c r="L790" i="39" s="1"/>
  <c r="K789" i="39"/>
  <c r="L789" i="39" s="1"/>
  <c r="K788" i="39"/>
  <c r="L788" i="39" s="1"/>
  <c r="K787" i="39"/>
  <c r="L787" i="39" s="1"/>
  <c r="K786" i="39"/>
  <c r="L786" i="39" s="1"/>
  <c r="K785" i="39"/>
  <c r="L785" i="39" s="1"/>
  <c r="K784" i="39"/>
  <c r="L784" i="39" s="1"/>
  <c r="K783" i="39"/>
  <c r="L783" i="39" s="1"/>
  <c r="K767" i="39"/>
  <c r="L767" i="39" s="1"/>
  <c r="K766" i="39"/>
  <c r="L766" i="39" s="1"/>
  <c r="K765" i="39"/>
  <c r="L765" i="39" s="1"/>
  <c r="K764" i="39"/>
  <c r="L764" i="39" s="1"/>
  <c r="K763" i="39"/>
  <c r="L763" i="39" s="1"/>
  <c r="K762" i="39"/>
  <c r="L762" i="39" s="1"/>
  <c r="K761" i="39"/>
  <c r="L761" i="39" s="1"/>
  <c r="K760" i="39"/>
  <c r="L760" i="39" s="1"/>
  <c r="K759" i="39"/>
  <c r="L759" i="39" s="1"/>
  <c r="K758" i="39"/>
  <c r="L758" i="39" s="1"/>
  <c r="K757" i="39"/>
  <c r="L757" i="39" s="1"/>
  <c r="K756" i="39"/>
  <c r="L756" i="39" s="1"/>
  <c r="K755" i="39"/>
  <c r="L755" i="39" s="1"/>
  <c r="K754" i="39"/>
  <c r="L754" i="39" s="1"/>
  <c r="K753" i="39"/>
  <c r="L753" i="39" s="1"/>
  <c r="K752" i="39"/>
  <c r="L752" i="39" s="1"/>
  <c r="K751" i="39"/>
  <c r="L751" i="39" s="1"/>
  <c r="K750" i="39"/>
  <c r="L750" i="39" s="1"/>
  <c r="K749" i="39"/>
  <c r="L749" i="39" s="1"/>
  <c r="K748" i="39"/>
  <c r="L748" i="39" s="1"/>
  <c r="K747" i="39"/>
  <c r="L747" i="39" s="1"/>
  <c r="K746" i="39"/>
  <c r="L746" i="39" s="1"/>
  <c r="K745" i="39"/>
  <c r="L745" i="39" s="1"/>
  <c r="K744" i="39"/>
  <c r="L744" i="39" s="1"/>
  <c r="K743" i="39"/>
  <c r="L743" i="39" s="1"/>
  <c r="K742" i="39"/>
  <c r="L742" i="39" s="1"/>
  <c r="K741" i="39"/>
  <c r="L741" i="39" s="1"/>
  <c r="K740" i="39"/>
  <c r="L740" i="39" s="1"/>
  <c r="K739" i="39"/>
  <c r="L739" i="39" s="1"/>
  <c r="K738" i="39"/>
  <c r="L738" i="39" s="1"/>
  <c r="K737" i="39"/>
  <c r="L737" i="39" s="1"/>
  <c r="K736" i="39"/>
  <c r="L736" i="39" s="1"/>
  <c r="K735" i="39"/>
  <c r="L735" i="39" s="1"/>
  <c r="K734" i="39"/>
  <c r="L734" i="39" s="1"/>
  <c r="K733" i="39"/>
  <c r="L733" i="39" s="1"/>
  <c r="K732" i="39"/>
  <c r="L732" i="39" s="1"/>
  <c r="K731" i="39"/>
  <c r="L731" i="39" s="1"/>
  <c r="K730" i="39"/>
  <c r="L730" i="39" s="1"/>
  <c r="K729" i="39"/>
  <c r="L729" i="39" s="1"/>
  <c r="K728" i="39"/>
  <c r="L728" i="39" s="1"/>
  <c r="K727" i="39"/>
  <c r="L727" i="39" s="1"/>
  <c r="K726" i="39"/>
  <c r="L726" i="39" s="1"/>
  <c r="K725" i="39"/>
  <c r="L725" i="39" s="1"/>
  <c r="K724" i="39"/>
  <c r="L724" i="39" s="1"/>
  <c r="K723" i="39"/>
  <c r="L723" i="39" s="1"/>
  <c r="K722" i="39"/>
  <c r="L722" i="39" s="1"/>
  <c r="K721" i="39"/>
  <c r="L721" i="39" s="1"/>
  <c r="K720" i="39"/>
  <c r="L720" i="39" s="1"/>
  <c r="K719" i="39"/>
  <c r="L719" i="39" s="1"/>
  <c r="K718" i="39"/>
  <c r="L718" i="39" s="1"/>
  <c r="K717" i="39"/>
  <c r="L717" i="39" s="1"/>
  <c r="K716" i="39"/>
  <c r="L716" i="39" s="1"/>
  <c r="K715" i="39"/>
  <c r="L715" i="39" s="1"/>
  <c r="K714" i="39"/>
  <c r="L714" i="39" s="1"/>
  <c r="K713" i="39"/>
  <c r="L713" i="39" s="1"/>
  <c r="K712" i="39"/>
  <c r="L712" i="39" s="1"/>
  <c r="K711" i="39"/>
  <c r="L711" i="39" s="1"/>
  <c r="K710" i="39"/>
  <c r="L710" i="39" s="1"/>
  <c r="K709" i="39"/>
  <c r="L709" i="39" s="1"/>
  <c r="K708" i="39"/>
  <c r="L708" i="39" s="1"/>
  <c r="K707" i="39"/>
  <c r="L707" i="39" s="1"/>
  <c r="K706" i="39"/>
  <c r="L706" i="39" s="1"/>
  <c r="K705" i="39"/>
  <c r="L705" i="39" s="1"/>
  <c r="K704" i="39"/>
  <c r="L704" i="39" s="1"/>
  <c r="K703" i="39"/>
  <c r="L703" i="39" s="1"/>
  <c r="K702" i="39"/>
  <c r="L702" i="39" s="1"/>
  <c r="K701" i="39"/>
  <c r="L701" i="39" s="1"/>
  <c r="K700" i="39"/>
  <c r="L700" i="39" s="1"/>
  <c r="K699" i="39"/>
  <c r="L699" i="39" s="1"/>
  <c r="K698" i="39"/>
  <c r="L698" i="39" s="1"/>
  <c r="K697" i="39"/>
  <c r="L697" i="39" s="1"/>
  <c r="K696" i="39"/>
  <c r="L696" i="39" s="1"/>
  <c r="K695" i="39"/>
  <c r="L695" i="39" s="1"/>
  <c r="K694" i="39"/>
  <c r="L694" i="39" s="1"/>
  <c r="K693" i="39"/>
  <c r="L693" i="39" s="1"/>
  <c r="K692" i="39"/>
  <c r="L692" i="39" s="1"/>
  <c r="K691" i="39"/>
  <c r="L691" i="39" s="1"/>
  <c r="K690" i="39"/>
  <c r="L690" i="39" s="1"/>
  <c r="K689" i="39"/>
  <c r="L689" i="39" s="1"/>
  <c r="K688" i="39"/>
  <c r="L688" i="39" s="1"/>
  <c r="K687" i="39"/>
  <c r="L687" i="39" s="1"/>
  <c r="K686" i="39"/>
  <c r="L686" i="39" s="1"/>
  <c r="K685" i="39"/>
  <c r="L685" i="39" s="1"/>
  <c r="K684" i="39"/>
  <c r="L684" i="39" s="1"/>
  <c r="K683" i="39"/>
  <c r="L683" i="39" s="1"/>
  <c r="K682" i="39"/>
  <c r="L682" i="39" s="1"/>
  <c r="K681" i="39"/>
  <c r="L681" i="39" s="1"/>
  <c r="K680" i="39"/>
  <c r="L680" i="39" s="1"/>
  <c r="K679" i="39"/>
  <c r="L679" i="39" s="1"/>
  <c r="K678" i="39"/>
  <c r="L678" i="39" s="1"/>
  <c r="K677" i="39"/>
  <c r="L677" i="39" s="1"/>
  <c r="K676" i="39"/>
  <c r="L676" i="39" s="1"/>
  <c r="K675" i="39"/>
  <c r="L675" i="39" s="1"/>
  <c r="K674" i="39"/>
  <c r="L674" i="39" s="1"/>
  <c r="K673" i="39"/>
  <c r="L673" i="39" s="1"/>
  <c r="K672" i="39"/>
  <c r="L672" i="39" s="1"/>
  <c r="K671" i="39"/>
  <c r="L671" i="39" s="1"/>
  <c r="K670" i="39"/>
  <c r="L670" i="39" s="1"/>
  <c r="K669" i="39"/>
  <c r="L669" i="39" s="1"/>
  <c r="K668" i="39"/>
  <c r="L668" i="39" s="1"/>
  <c r="K667" i="39"/>
  <c r="L667" i="39" s="1"/>
  <c r="K666" i="39"/>
  <c r="L666" i="39" s="1"/>
  <c r="K665" i="39"/>
  <c r="L665" i="39" s="1"/>
  <c r="K664" i="39"/>
  <c r="L664" i="39" s="1"/>
  <c r="K663" i="39"/>
  <c r="L663" i="39" s="1"/>
  <c r="K662" i="39"/>
  <c r="L662" i="39" s="1"/>
  <c r="K661" i="39"/>
  <c r="L661" i="39" s="1"/>
  <c r="K660" i="39"/>
  <c r="L660" i="39" s="1"/>
  <c r="K659" i="39"/>
  <c r="L659" i="39" s="1"/>
  <c r="K658" i="39"/>
  <c r="L658" i="39" s="1"/>
  <c r="K657" i="39"/>
  <c r="L657" i="39" s="1"/>
  <c r="H656" i="39"/>
  <c r="M656" i="39" s="1"/>
  <c r="H655" i="39"/>
  <c r="M655" i="39" s="1"/>
  <c r="K654" i="39"/>
  <c r="L654" i="39" s="1"/>
  <c r="K653" i="39"/>
  <c r="L653" i="39" s="1"/>
  <c r="K652" i="39"/>
  <c r="L652" i="39" s="1"/>
  <c r="K651" i="39"/>
  <c r="L651" i="39" s="1"/>
  <c r="K650" i="39"/>
  <c r="L650" i="39" s="1"/>
  <c r="K649" i="39"/>
  <c r="L649" i="39" s="1"/>
  <c r="K648" i="39"/>
  <c r="L648" i="39" s="1"/>
  <c r="K647" i="39"/>
  <c r="L647" i="39" s="1"/>
  <c r="K646" i="39"/>
  <c r="L646" i="39" s="1"/>
  <c r="K645" i="39"/>
  <c r="L645" i="39" s="1"/>
  <c r="K644" i="39"/>
  <c r="L644" i="39" s="1"/>
  <c r="K643" i="39"/>
  <c r="L643" i="39" s="1"/>
  <c r="K642" i="39"/>
  <c r="L642" i="39" s="1"/>
  <c r="K641" i="39"/>
  <c r="L641" i="39" s="1"/>
  <c r="K640" i="39"/>
  <c r="L640" i="39" s="1"/>
  <c r="K639" i="39"/>
  <c r="L639" i="39" s="1"/>
  <c r="K638" i="39"/>
  <c r="L638" i="39" s="1"/>
  <c r="K637" i="39"/>
  <c r="L637" i="39" s="1"/>
  <c r="K636" i="39"/>
  <c r="L636" i="39" s="1"/>
  <c r="K635" i="39"/>
  <c r="L635" i="39" s="1"/>
  <c r="K634" i="39"/>
  <c r="L634" i="39" s="1"/>
  <c r="K633" i="39"/>
  <c r="L633" i="39" s="1"/>
  <c r="K632" i="39"/>
  <c r="L632" i="39" s="1"/>
  <c r="K631" i="39"/>
  <c r="L631" i="39" s="1"/>
  <c r="K630" i="39"/>
  <c r="L630" i="39" s="1"/>
  <c r="K629" i="39"/>
  <c r="L629" i="39" s="1"/>
  <c r="K628" i="39"/>
  <c r="L628" i="39" s="1"/>
  <c r="K627" i="39"/>
  <c r="L627" i="39" s="1"/>
  <c r="K626" i="39"/>
  <c r="L626" i="39" s="1"/>
  <c r="K625" i="39"/>
  <c r="L625" i="39" s="1"/>
  <c r="K624" i="39"/>
  <c r="L624" i="39" s="1"/>
  <c r="K623" i="39"/>
  <c r="L623" i="39" s="1"/>
  <c r="K622" i="39"/>
  <c r="L622" i="39" s="1"/>
  <c r="K621" i="39"/>
  <c r="L621" i="39" s="1"/>
  <c r="K620" i="39"/>
  <c r="L620" i="39" s="1"/>
  <c r="K619" i="39"/>
  <c r="L619" i="39" s="1"/>
  <c r="K618" i="39"/>
  <c r="L618" i="39" s="1"/>
  <c r="K617" i="39"/>
  <c r="L617" i="39" s="1"/>
  <c r="K616" i="39"/>
  <c r="L616" i="39" s="1"/>
  <c r="K615" i="39"/>
  <c r="L615" i="39" s="1"/>
  <c r="K614" i="39"/>
  <c r="L614" i="39" s="1"/>
  <c r="K613" i="39"/>
  <c r="L613" i="39" s="1"/>
  <c r="K612" i="39"/>
  <c r="L612" i="39" s="1"/>
  <c r="K611" i="39"/>
  <c r="L611" i="39" s="1"/>
  <c r="K610" i="39"/>
  <c r="L610" i="39" s="1"/>
  <c r="K609" i="39"/>
  <c r="L609" i="39" s="1"/>
  <c r="K608" i="39"/>
  <c r="L608" i="39" s="1"/>
  <c r="K607" i="39"/>
  <c r="L607" i="39" s="1"/>
  <c r="K606" i="39"/>
  <c r="L606" i="39" s="1"/>
  <c r="K605" i="39"/>
  <c r="L605" i="39" s="1"/>
  <c r="K604" i="39"/>
  <c r="L604" i="39" s="1"/>
  <c r="K603" i="39"/>
  <c r="L603" i="39" s="1"/>
  <c r="K602" i="39"/>
  <c r="L602" i="39" s="1"/>
  <c r="K601" i="39"/>
  <c r="L601" i="39" s="1"/>
  <c r="K600" i="39"/>
  <c r="L600" i="39" s="1"/>
  <c r="K599" i="39"/>
  <c r="L599" i="39" s="1"/>
  <c r="K598" i="39"/>
  <c r="L598" i="39" s="1"/>
  <c r="K597" i="39"/>
  <c r="L597" i="39" s="1"/>
  <c r="K596" i="39"/>
  <c r="L596" i="39" s="1"/>
  <c r="K595" i="39"/>
  <c r="L595" i="39" s="1"/>
  <c r="K594" i="39"/>
  <c r="L594" i="39" s="1"/>
  <c r="K593" i="39"/>
  <c r="L593" i="39" s="1"/>
  <c r="K592" i="39"/>
  <c r="L592" i="39" s="1"/>
  <c r="K591" i="39"/>
  <c r="L591" i="39" s="1"/>
  <c r="K590" i="39"/>
  <c r="L590" i="39" s="1"/>
  <c r="K589" i="39"/>
  <c r="L589" i="39" s="1"/>
  <c r="K588" i="39"/>
  <c r="L588" i="39" s="1"/>
  <c r="K587" i="39"/>
  <c r="L587" i="39" s="1"/>
  <c r="K586" i="39"/>
  <c r="L586" i="39" s="1"/>
  <c r="K585" i="39"/>
  <c r="L585" i="39" s="1"/>
  <c r="K584" i="39"/>
  <c r="L584" i="39" s="1"/>
  <c r="K583" i="39"/>
  <c r="L583" i="39" s="1"/>
  <c r="K582" i="39"/>
  <c r="L582" i="39" s="1"/>
  <c r="K581" i="39"/>
  <c r="L581" i="39" s="1"/>
  <c r="K580" i="39"/>
  <c r="L580" i="39" s="1"/>
  <c r="K579" i="39"/>
  <c r="L579" i="39" s="1"/>
  <c r="K578" i="39"/>
  <c r="L578" i="39" s="1"/>
  <c r="K577" i="39"/>
  <c r="L577" i="39" s="1"/>
  <c r="K576" i="39"/>
  <c r="L576" i="39" s="1"/>
  <c r="K575" i="39"/>
  <c r="L575" i="39" s="1"/>
  <c r="K574" i="39"/>
  <c r="L574" i="39" s="1"/>
  <c r="K573" i="39"/>
  <c r="L573" i="39" s="1"/>
  <c r="K572" i="39"/>
  <c r="L572" i="39" s="1"/>
  <c r="K561" i="39"/>
  <c r="L561" i="39" s="1"/>
  <c r="K560" i="39"/>
  <c r="L560" i="39" s="1"/>
  <c r="K559" i="39"/>
  <c r="L559" i="39" s="1"/>
  <c r="K558" i="39"/>
  <c r="L558" i="39" s="1"/>
  <c r="K557" i="39"/>
  <c r="L557" i="39" s="1"/>
  <c r="K556" i="39"/>
  <c r="L556" i="39" s="1"/>
  <c r="K555" i="39"/>
  <c r="L555" i="39" s="1"/>
  <c r="K554" i="39"/>
  <c r="L554" i="39" s="1"/>
  <c r="K553" i="39"/>
  <c r="L553" i="39" s="1"/>
  <c r="K552" i="39"/>
  <c r="L552" i="39" s="1"/>
  <c r="K551" i="39"/>
  <c r="L551" i="39" s="1"/>
  <c r="K550" i="39"/>
  <c r="L550" i="39" s="1"/>
  <c r="K549" i="39"/>
  <c r="L549" i="39" s="1"/>
  <c r="K548" i="39"/>
  <c r="L548" i="39" s="1"/>
  <c r="K547" i="39"/>
  <c r="L547" i="39" s="1"/>
  <c r="K546" i="39"/>
  <c r="L546" i="39" s="1"/>
  <c r="K545" i="39"/>
  <c r="L545" i="39" s="1"/>
  <c r="K544" i="39"/>
  <c r="L544" i="39" s="1"/>
  <c r="K543" i="39"/>
  <c r="L543" i="39" s="1"/>
  <c r="K542" i="39"/>
  <c r="L542" i="39" s="1"/>
  <c r="K541" i="39"/>
  <c r="L541" i="39" s="1"/>
  <c r="K540" i="39"/>
  <c r="L540" i="39" s="1"/>
  <c r="K539" i="39"/>
  <c r="L539" i="39" s="1"/>
  <c r="K538" i="39"/>
  <c r="L538" i="39" s="1"/>
  <c r="K537" i="39"/>
  <c r="L537" i="39" s="1"/>
  <c r="K536" i="39"/>
  <c r="L536" i="39" s="1"/>
  <c r="K535" i="39"/>
  <c r="L535" i="39" s="1"/>
  <c r="K534" i="39"/>
  <c r="L534" i="39" s="1"/>
  <c r="K533" i="39"/>
  <c r="L533" i="39" s="1"/>
  <c r="K532" i="39"/>
  <c r="L532" i="39" s="1"/>
  <c r="K531" i="39"/>
  <c r="L531" i="39" s="1"/>
  <c r="K530" i="39"/>
  <c r="L530" i="39" s="1"/>
  <c r="K529" i="39"/>
  <c r="L529" i="39" s="1"/>
  <c r="K528" i="39"/>
  <c r="L528" i="39" s="1"/>
  <c r="K527" i="39"/>
  <c r="L527" i="39" s="1"/>
  <c r="K526" i="39"/>
  <c r="L526" i="39" s="1"/>
  <c r="K525" i="39"/>
  <c r="L525" i="39" s="1"/>
  <c r="K524" i="39"/>
  <c r="L524" i="39" s="1"/>
  <c r="K523" i="39"/>
  <c r="L523" i="39" s="1"/>
  <c r="K522" i="39"/>
  <c r="L522" i="39" s="1"/>
  <c r="K521" i="39"/>
  <c r="L521" i="39" s="1"/>
  <c r="K520" i="39"/>
  <c r="L520" i="39" s="1"/>
  <c r="K519" i="39"/>
  <c r="L519" i="39" s="1"/>
  <c r="K518" i="39"/>
  <c r="L518" i="39" s="1"/>
  <c r="K517" i="39"/>
  <c r="L517" i="39" s="1"/>
  <c r="K516" i="39"/>
  <c r="L516" i="39" s="1"/>
  <c r="K515" i="39"/>
  <c r="L515" i="39" s="1"/>
  <c r="K514" i="39"/>
  <c r="L514" i="39" s="1"/>
  <c r="K513" i="39"/>
  <c r="L513" i="39" s="1"/>
  <c r="K512" i="39"/>
  <c r="L512" i="39" s="1"/>
  <c r="K511" i="39"/>
  <c r="L511" i="39" s="1"/>
  <c r="K510" i="39"/>
  <c r="L510" i="39" s="1"/>
  <c r="K509" i="39"/>
  <c r="L509" i="39" s="1"/>
  <c r="K508" i="39"/>
  <c r="L508" i="39" s="1"/>
  <c r="K507" i="39"/>
  <c r="L507" i="39" s="1"/>
  <c r="K506" i="39"/>
  <c r="L506" i="39" s="1"/>
  <c r="K505" i="39"/>
  <c r="L505" i="39" s="1"/>
  <c r="K504" i="39"/>
  <c r="L504" i="39" s="1"/>
  <c r="K503" i="39"/>
  <c r="L503" i="39" s="1"/>
  <c r="K502" i="39"/>
  <c r="L502" i="39" s="1"/>
  <c r="K501" i="39"/>
  <c r="L501" i="39" s="1"/>
  <c r="K500" i="39"/>
  <c r="L500" i="39" s="1"/>
  <c r="K499" i="39"/>
  <c r="L499" i="39" s="1"/>
  <c r="K498" i="39"/>
  <c r="L498" i="39" s="1"/>
  <c r="K497" i="39"/>
  <c r="L497" i="39" s="1"/>
  <c r="K496" i="39"/>
  <c r="L496" i="39" s="1"/>
  <c r="K495" i="39"/>
  <c r="L495" i="39" s="1"/>
  <c r="K494" i="39"/>
  <c r="L494" i="39" s="1"/>
  <c r="K493" i="39"/>
  <c r="L493" i="39" s="1"/>
  <c r="K492" i="39"/>
  <c r="L492" i="39" s="1"/>
  <c r="K491" i="39"/>
  <c r="L491" i="39" s="1"/>
  <c r="K490" i="39"/>
  <c r="L490" i="39" s="1"/>
  <c r="K489" i="39"/>
  <c r="L489" i="39" s="1"/>
  <c r="K488" i="39"/>
  <c r="L488" i="39" s="1"/>
  <c r="K487" i="39"/>
  <c r="L487" i="39" s="1"/>
  <c r="K486" i="39"/>
  <c r="L486" i="39" s="1"/>
  <c r="K484" i="39"/>
  <c r="L484" i="39" s="1"/>
  <c r="K483" i="39"/>
  <c r="L483" i="39" s="1"/>
  <c r="K482" i="39"/>
  <c r="L482" i="39" s="1"/>
  <c r="K481" i="39"/>
  <c r="L481" i="39" s="1"/>
  <c r="K480" i="39"/>
  <c r="L480" i="39" s="1"/>
  <c r="K479" i="39"/>
  <c r="L479" i="39" s="1"/>
  <c r="K478" i="39"/>
  <c r="L478" i="39" s="1"/>
  <c r="K463" i="39"/>
  <c r="L463" i="39" s="1"/>
  <c r="K462" i="39"/>
  <c r="L462" i="39" s="1"/>
  <c r="K461" i="39"/>
  <c r="L461" i="39" s="1"/>
  <c r="K460" i="39"/>
  <c r="L460" i="39" s="1"/>
  <c r="K459" i="39"/>
  <c r="L459" i="39" s="1"/>
  <c r="K458" i="39"/>
  <c r="L458" i="39" s="1"/>
  <c r="K457" i="39"/>
  <c r="L457" i="39" s="1"/>
  <c r="K456" i="39"/>
  <c r="L456" i="39" s="1"/>
  <c r="K455" i="39"/>
  <c r="L455" i="39" s="1"/>
  <c r="K454" i="39"/>
  <c r="L454" i="39" s="1"/>
  <c r="K453" i="39"/>
  <c r="L453" i="39" s="1"/>
  <c r="K452" i="39"/>
  <c r="L452" i="39" s="1"/>
  <c r="K451" i="39"/>
  <c r="L451" i="39" s="1"/>
  <c r="K450" i="39"/>
  <c r="L450" i="39" s="1"/>
  <c r="K449" i="39"/>
  <c r="L449" i="39" s="1"/>
  <c r="K448" i="39"/>
  <c r="L448" i="39" s="1"/>
  <c r="K447" i="39"/>
  <c r="L447" i="39" s="1"/>
  <c r="K446" i="39"/>
  <c r="L446" i="39" s="1"/>
  <c r="K445" i="39"/>
  <c r="L445" i="39" s="1"/>
  <c r="K444" i="39"/>
  <c r="L444" i="39" s="1"/>
  <c r="K443" i="39"/>
  <c r="L443" i="39" s="1"/>
  <c r="K440" i="39"/>
  <c r="L440" i="39" s="1"/>
  <c r="K439" i="39"/>
  <c r="L439" i="39" s="1"/>
  <c r="K438" i="39"/>
  <c r="L438" i="39" s="1"/>
  <c r="K437" i="39"/>
  <c r="L437" i="39" s="1"/>
  <c r="K436" i="39"/>
  <c r="L436" i="39" s="1"/>
  <c r="K428" i="39"/>
  <c r="L428" i="39" s="1"/>
  <c r="K427" i="39"/>
  <c r="L427" i="39" s="1"/>
  <c r="K426" i="39"/>
  <c r="L426" i="39" s="1"/>
  <c r="K425" i="39"/>
  <c r="L425" i="39" s="1"/>
  <c r="K424" i="39"/>
  <c r="L424" i="39" s="1"/>
  <c r="K423" i="39"/>
  <c r="L423" i="39" s="1"/>
  <c r="K422" i="39"/>
  <c r="L422" i="39" s="1"/>
  <c r="K421" i="39"/>
  <c r="L421" i="39" s="1"/>
  <c r="K420" i="39"/>
  <c r="L420" i="39" s="1"/>
  <c r="K419" i="39"/>
  <c r="L419" i="39" s="1"/>
  <c r="K401" i="39"/>
  <c r="L401" i="39" s="1"/>
  <c r="H400" i="39"/>
  <c r="H399" i="39"/>
  <c r="M399" i="39" s="1"/>
  <c r="K398" i="39"/>
  <c r="L398" i="39" s="1"/>
  <c r="K397" i="39"/>
  <c r="L397" i="39" s="1"/>
  <c r="K396" i="39"/>
  <c r="L396" i="39" s="1"/>
  <c r="K390" i="39"/>
  <c r="L390" i="39" s="1"/>
  <c r="K389" i="39"/>
  <c r="L389" i="39" s="1"/>
  <c r="K388" i="39"/>
  <c r="L388" i="39" s="1"/>
  <c r="K387" i="39"/>
  <c r="L387" i="39" s="1"/>
  <c r="K386" i="39"/>
  <c r="L386" i="39" s="1"/>
  <c r="K385" i="39"/>
  <c r="L385" i="39" s="1"/>
  <c r="K384" i="39"/>
  <c r="L384" i="39" s="1"/>
  <c r="K383" i="39"/>
  <c r="L383" i="39" s="1"/>
  <c r="K382" i="39"/>
  <c r="L382" i="39" s="1"/>
  <c r="K380" i="39"/>
  <c r="L380" i="39" s="1"/>
  <c r="K379" i="39"/>
  <c r="L379" i="39" s="1"/>
  <c r="K378" i="39"/>
  <c r="L378" i="39" s="1"/>
  <c r="K374" i="39"/>
  <c r="L374" i="39" s="1"/>
  <c r="K373" i="39"/>
  <c r="L373" i="39" s="1"/>
  <c r="K372" i="39"/>
  <c r="L372" i="39" s="1"/>
  <c r="K371" i="39"/>
  <c r="L371" i="39" s="1"/>
  <c r="K370" i="39"/>
  <c r="L370" i="39" s="1"/>
  <c r="K369" i="39"/>
  <c r="L369" i="39" s="1"/>
  <c r="K368" i="39"/>
  <c r="L368" i="39" s="1"/>
  <c r="K367" i="39"/>
  <c r="L367" i="39" s="1"/>
  <c r="K366" i="39"/>
  <c r="L366" i="39" s="1"/>
  <c r="K365" i="39"/>
  <c r="L365" i="39" s="1"/>
  <c r="K364" i="39"/>
  <c r="L364" i="39" s="1"/>
  <c r="K363" i="39"/>
  <c r="L363" i="39" s="1"/>
  <c r="K361" i="39"/>
  <c r="L361" i="39" s="1"/>
  <c r="K360" i="39"/>
  <c r="L360" i="39" s="1"/>
  <c r="K359" i="39"/>
  <c r="L359" i="39" s="1"/>
  <c r="K358" i="39"/>
  <c r="L358" i="39" s="1"/>
  <c r="K356" i="39"/>
  <c r="L356" i="39" s="1"/>
  <c r="K355" i="39"/>
  <c r="L355" i="39" s="1"/>
  <c r="K354" i="39"/>
  <c r="L354" i="39" s="1"/>
  <c r="K353" i="39"/>
  <c r="L353" i="39" s="1"/>
  <c r="K352" i="39"/>
  <c r="L352" i="39" s="1"/>
  <c r="K351" i="39"/>
  <c r="L351" i="39" s="1"/>
  <c r="K350" i="39"/>
  <c r="L350" i="39" s="1"/>
  <c r="K349" i="39"/>
  <c r="L349" i="39" s="1"/>
  <c r="K348" i="39"/>
  <c r="L348" i="39" s="1"/>
  <c r="K347" i="39"/>
  <c r="L347" i="39" s="1"/>
  <c r="K346" i="39"/>
  <c r="L346" i="39" s="1"/>
  <c r="K345" i="39"/>
  <c r="L345" i="39" s="1"/>
  <c r="K344" i="39"/>
  <c r="L344" i="39" s="1"/>
  <c r="K343" i="39"/>
  <c r="L343" i="39" s="1"/>
  <c r="K342" i="39"/>
  <c r="L342" i="39" s="1"/>
  <c r="K341" i="39"/>
  <c r="L341" i="39" s="1"/>
  <c r="K335" i="39"/>
  <c r="L335" i="39" s="1"/>
  <c r="K334" i="39"/>
  <c r="L334" i="39" s="1"/>
  <c r="K333" i="39"/>
  <c r="L333" i="39" s="1"/>
  <c r="K332" i="39"/>
  <c r="L332" i="39" s="1"/>
  <c r="K331" i="39"/>
  <c r="L331" i="39" s="1"/>
  <c r="K330" i="39"/>
  <c r="L330" i="39" s="1"/>
  <c r="K329" i="39"/>
  <c r="L329" i="39" s="1"/>
  <c r="K328" i="39"/>
  <c r="L328" i="39" s="1"/>
  <c r="K327" i="39"/>
  <c r="L327" i="39" s="1"/>
  <c r="K326" i="39"/>
  <c r="L326" i="39" s="1"/>
  <c r="K325" i="39"/>
  <c r="L325" i="39" s="1"/>
  <c r="K324" i="39"/>
  <c r="L324" i="39" s="1"/>
  <c r="K323" i="39"/>
  <c r="L323" i="39" s="1"/>
  <c r="K322" i="39"/>
  <c r="L322" i="39" s="1"/>
  <c r="K321" i="39"/>
  <c r="L321" i="39" s="1"/>
  <c r="K320" i="39"/>
  <c r="L320" i="39" s="1"/>
  <c r="K319" i="39"/>
  <c r="L319" i="39" s="1"/>
  <c r="K317" i="39"/>
  <c r="L317" i="39" s="1"/>
  <c r="K316" i="39"/>
  <c r="L316" i="39" s="1"/>
  <c r="K315" i="39"/>
  <c r="L315" i="39" s="1"/>
  <c r="K314" i="39"/>
  <c r="L314" i="39" s="1"/>
  <c r="K313" i="39"/>
  <c r="L313" i="39" s="1"/>
  <c r="K312" i="39"/>
  <c r="L312" i="39" s="1"/>
  <c r="K311" i="39"/>
  <c r="L311" i="39" s="1"/>
  <c r="K310" i="39"/>
  <c r="L310" i="39" s="1"/>
  <c r="K309" i="39"/>
  <c r="L309" i="39" s="1"/>
  <c r="K308" i="39"/>
  <c r="L308" i="39" s="1"/>
  <c r="K307" i="39"/>
  <c r="L307" i="39" s="1"/>
  <c r="K306" i="39"/>
  <c r="L306" i="39" s="1"/>
  <c r="K305" i="39"/>
  <c r="L305" i="39" s="1"/>
  <c r="K304" i="39"/>
  <c r="L304" i="39" s="1"/>
  <c r="K303" i="39"/>
  <c r="L303" i="39" s="1"/>
  <c r="K302" i="39"/>
  <c r="L302" i="39" s="1"/>
  <c r="K301" i="39"/>
  <c r="L301" i="39" s="1"/>
  <c r="K300" i="39"/>
  <c r="L300" i="39" s="1"/>
  <c r="K299" i="39"/>
  <c r="L299" i="39" s="1"/>
  <c r="K298" i="39"/>
  <c r="L298" i="39" s="1"/>
  <c r="K297" i="39"/>
  <c r="L297" i="39" s="1"/>
  <c r="K296" i="39"/>
  <c r="L296" i="39" s="1"/>
  <c r="K295" i="39"/>
  <c r="L295" i="39" s="1"/>
  <c r="K293" i="39"/>
  <c r="L293" i="39" s="1"/>
  <c r="K292" i="39"/>
  <c r="L292" i="39" s="1"/>
  <c r="K291" i="39"/>
  <c r="L291" i="39" s="1"/>
  <c r="K290" i="39"/>
  <c r="L290" i="39" s="1"/>
  <c r="K289" i="39"/>
  <c r="L289" i="39" s="1"/>
  <c r="K288" i="39"/>
  <c r="L288" i="39" s="1"/>
  <c r="K287" i="39"/>
  <c r="L287" i="39" s="1"/>
  <c r="K286" i="39"/>
  <c r="L286" i="39" s="1"/>
  <c r="K285" i="39"/>
  <c r="L285" i="39" s="1"/>
  <c r="K284" i="39"/>
  <c r="L284" i="39" s="1"/>
  <c r="K283" i="39"/>
  <c r="L283" i="39" s="1"/>
  <c r="K282" i="39"/>
  <c r="L282" i="39" s="1"/>
  <c r="K281" i="39"/>
  <c r="L281" i="39" s="1"/>
  <c r="K280" i="39"/>
  <c r="L280" i="39" s="1"/>
  <c r="K279" i="39"/>
  <c r="L279" i="39" s="1"/>
  <c r="K278" i="39"/>
  <c r="L278" i="39" s="1"/>
  <c r="K277" i="39"/>
  <c r="L277" i="39" s="1"/>
  <c r="K276" i="39"/>
  <c r="L276" i="39" s="1"/>
  <c r="K275" i="39"/>
  <c r="L275" i="39" s="1"/>
  <c r="K274" i="39"/>
  <c r="L274" i="39" s="1"/>
  <c r="K273" i="39"/>
  <c r="L273" i="39" s="1"/>
  <c r="K272" i="39"/>
  <c r="L272" i="39" s="1"/>
  <c r="K271" i="39"/>
  <c r="L271" i="39" s="1"/>
  <c r="K270" i="39"/>
  <c r="L270" i="39" s="1"/>
  <c r="K269" i="39"/>
  <c r="L269" i="39" s="1"/>
  <c r="K268" i="39"/>
  <c r="L268" i="39" s="1"/>
  <c r="K267" i="39"/>
  <c r="L267" i="39" s="1"/>
  <c r="K266" i="39"/>
  <c r="L266" i="39" s="1"/>
  <c r="K265" i="39"/>
  <c r="L265" i="39" s="1"/>
  <c r="K264" i="39"/>
  <c r="L264" i="39" s="1"/>
  <c r="K263" i="39"/>
  <c r="L263" i="39" s="1"/>
  <c r="K262" i="39"/>
  <c r="L262" i="39" s="1"/>
  <c r="K261" i="39"/>
  <c r="L261" i="39" s="1"/>
  <c r="K260" i="39"/>
  <c r="L260" i="39" s="1"/>
  <c r="K259" i="39"/>
  <c r="L259" i="39" s="1"/>
  <c r="K258" i="39"/>
  <c r="L258" i="39" s="1"/>
  <c r="K257" i="39"/>
  <c r="L257" i="39" s="1"/>
  <c r="K256" i="39"/>
  <c r="L256" i="39" s="1"/>
  <c r="K255" i="39"/>
  <c r="L255" i="39" s="1"/>
  <c r="K254" i="39"/>
  <c r="L254" i="39" s="1"/>
  <c r="K253" i="39"/>
  <c r="L253" i="39" s="1"/>
  <c r="K252" i="39"/>
  <c r="L252" i="39" s="1"/>
  <c r="K251" i="39"/>
  <c r="L251" i="39" s="1"/>
  <c r="K250" i="39"/>
  <c r="L250" i="39" s="1"/>
  <c r="K249" i="39"/>
  <c r="L249" i="39" s="1"/>
  <c r="K248" i="39"/>
  <c r="L248" i="39" s="1"/>
  <c r="K247" i="39"/>
  <c r="L247" i="39" s="1"/>
  <c r="K246" i="39"/>
  <c r="L246" i="39" s="1"/>
  <c r="K245" i="39"/>
  <c r="L245" i="39" s="1"/>
  <c r="K244" i="39"/>
  <c r="L244" i="39" s="1"/>
  <c r="K243" i="39"/>
  <c r="L243" i="39" s="1"/>
  <c r="K242" i="39"/>
  <c r="L242" i="39" s="1"/>
  <c r="K241" i="39"/>
  <c r="L241" i="39" s="1"/>
  <c r="K240" i="39"/>
  <c r="L240" i="39" s="1"/>
  <c r="K239" i="39"/>
  <c r="L239" i="39" s="1"/>
  <c r="K238" i="39"/>
  <c r="L238" i="39" s="1"/>
  <c r="K237" i="39"/>
  <c r="L237" i="39" s="1"/>
  <c r="K236" i="39"/>
  <c r="L236" i="39" s="1"/>
  <c r="K235" i="39"/>
  <c r="L235" i="39" s="1"/>
  <c r="K234" i="39"/>
  <c r="L234" i="39" s="1"/>
  <c r="K233" i="39"/>
  <c r="L233" i="39" s="1"/>
  <c r="K232" i="39"/>
  <c r="L232" i="39" s="1"/>
  <c r="K231" i="39"/>
  <c r="L231" i="39" s="1"/>
  <c r="K230" i="39"/>
  <c r="L230" i="39" s="1"/>
  <c r="K229" i="39"/>
  <c r="L229" i="39" s="1"/>
  <c r="K228" i="39"/>
  <c r="L228" i="39" s="1"/>
  <c r="K227" i="39"/>
  <c r="L227" i="39" s="1"/>
  <c r="K226" i="39"/>
  <c r="L226" i="39" s="1"/>
  <c r="K225" i="39"/>
  <c r="L225" i="39" s="1"/>
  <c r="K224" i="39"/>
  <c r="L224" i="39" s="1"/>
  <c r="K223" i="39"/>
  <c r="L223" i="39" s="1"/>
  <c r="K222" i="39"/>
  <c r="L222" i="39" s="1"/>
  <c r="K221" i="39"/>
  <c r="L221" i="39" s="1"/>
  <c r="K220" i="39"/>
  <c r="L220" i="39" s="1"/>
  <c r="K219" i="39"/>
  <c r="L219" i="39" s="1"/>
  <c r="K218" i="39"/>
  <c r="L218" i="39" s="1"/>
  <c r="K217" i="39"/>
  <c r="L217" i="39" s="1"/>
  <c r="K216" i="39"/>
  <c r="L216" i="39" s="1"/>
  <c r="K215" i="39"/>
  <c r="L215" i="39" s="1"/>
  <c r="K214" i="39"/>
  <c r="L214" i="39" s="1"/>
  <c r="K213" i="39"/>
  <c r="L213" i="39" s="1"/>
  <c r="K212" i="39"/>
  <c r="L212" i="39" s="1"/>
  <c r="K211" i="39"/>
  <c r="L211" i="39" s="1"/>
  <c r="K210" i="39"/>
  <c r="L210" i="39" s="1"/>
  <c r="K209" i="39"/>
  <c r="L209" i="39" s="1"/>
  <c r="K208" i="39"/>
  <c r="L208" i="39" s="1"/>
  <c r="K207" i="39"/>
  <c r="L207" i="39" s="1"/>
  <c r="K206" i="39"/>
  <c r="L206" i="39" s="1"/>
  <c r="K205" i="39"/>
  <c r="L205" i="39" s="1"/>
  <c r="K204" i="39"/>
  <c r="L204" i="39" s="1"/>
  <c r="K203" i="39"/>
  <c r="L203" i="39" s="1"/>
  <c r="K202" i="39"/>
  <c r="L202" i="39" s="1"/>
  <c r="K200" i="39"/>
  <c r="L200" i="39" s="1"/>
  <c r="K199" i="39"/>
  <c r="L199" i="39" s="1"/>
  <c r="K198" i="39"/>
  <c r="L198" i="39" s="1"/>
  <c r="K197" i="39"/>
  <c r="L197" i="39" s="1"/>
  <c r="K196" i="39"/>
  <c r="L196" i="39" s="1"/>
  <c r="K195" i="39"/>
  <c r="L195" i="39" s="1"/>
  <c r="K194" i="39"/>
  <c r="L194" i="39" s="1"/>
  <c r="K193" i="39"/>
  <c r="L193" i="39" s="1"/>
  <c r="K192" i="39"/>
  <c r="L192" i="39" s="1"/>
  <c r="K189" i="39"/>
  <c r="L189" i="39" s="1"/>
  <c r="K188" i="39"/>
  <c r="L188" i="39" s="1"/>
  <c r="K187" i="39"/>
  <c r="L187" i="39" s="1"/>
  <c r="K186" i="39"/>
  <c r="L186" i="39" s="1"/>
  <c r="K185" i="39"/>
  <c r="L185" i="39" s="1"/>
  <c r="K184" i="39"/>
  <c r="L184" i="39" s="1"/>
  <c r="K183" i="39"/>
  <c r="L183" i="39" s="1"/>
  <c r="K182" i="39"/>
  <c r="L182" i="39" s="1"/>
  <c r="K181" i="39"/>
  <c r="L181" i="39" s="1"/>
  <c r="K180" i="39"/>
  <c r="L180" i="39" s="1"/>
  <c r="K179" i="39"/>
  <c r="L179" i="39" s="1"/>
  <c r="K178" i="39"/>
  <c r="L178" i="39" s="1"/>
  <c r="K177" i="39"/>
  <c r="L177" i="39" s="1"/>
  <c r="K176" i="39"/>
  <c r="L176" i="39" s="1"/>
  <c r="K175" i="39"/>
  <c r="L175" i="39" s="1"/>
  <c r="K174" i="39"/>
  <c r="L174" i="39" s="1"/>
  <c r="K168" i="39"/>
  <c r="L168" i="39" s="1"/>
  <c r="K167" i="39"/>
  <c r="L167" i="39" s="1"/>
  <c r="K162" i="39"/>
  <c r="L162" i="39" s="1"/>
  <c r="K161" i="39"/>
  <c r="L161" i="39" s="1"/>
  <c r="K159" i="39"/>
  <c r="L159" i="39" s="1"/>
  <c r="K158" i="39"/>
  <c r="L158" i="39" s="1"/>
  <c r="K155" i="39"/>
  <c r="L155" i="39" s="1"/>
  <c r="K154" i="39"/>
  <c r="L154" i="39" s="1"/>
  <c r="K153" i="39"/>
  <c r="L153" i="39" s="1"/>
  <c r="K152" i="39"/>
  <c r="L152" i="39" s="1"/>
  <c r="K151" i="39"/>
  <c r="L151" i="39" s="1"/>
  <c r="K150" i="39"/>
  <c r="L150" i="39" s="1"/>
  <c r="K149" i="39"/>
  <c r="L149" i="39" s="1"/>
  <c r="K148" i="39"/>
  <c r="L148" i="39" s="1"/>
  <c r="K147" i="39"/>
  <c r="L147" i="39" s="1"/>
  <c r="K146" i="39"/>
  <c r="L146" i="39" s="1"/>
  <c r="K145" i="39"/>
  <c r="L145" i="39" s="1"/>
  <c r="K144" i="39"/>
  <c r="L144" i="39" s="1"/>
  <c r="K143" i="39"/>
  <c r="L143" i="39" s="1"/>
  <c r="K142" i="39"/>
  <c r="L142" i="39" s="1"/>
  <c r="K141" i="39"/>
  <c r="L141" i="39" s="1"/>
  <c r="K140" i="39"/>
  <c r="L140" i="39" s="1"/>
  <c r="K139" i="39"/>
  <c r="L139" i="39" s="1"/>
  <c r="K138" i="39"/>
  <c r="L138" i="39" s="1"/>
  <c r="K137" i="39"/>
  <c r="L137" i="39" s="1"/>
  <c r="K133" i="39"/>
  <c r="L133" i="39" s="1"/>
  <c r="K132" i="39"/>
  <c r="L132" i="39" s="1"/>
  <c r="K131" i="39"/>
  <c r="L131" i="39" s="1"/>
  <c r="K130" i="39"/>
  <c r="L130" i="39" s="1"/>
  <c r="K129" i="39"/>
  <c r="L129" i="39" s="1"/>
  <c r="K128" i="39"/>
  <c r="L128" i="39" s="1"/>
  <c r="K127" i="39"/>
  <c r="L127" i="39" s="1"/>
  <c r="K126" i="39"/>
  <c r="L126" i="39" s="1"/>
  <c r="K125" i="39"/>
  <c r="L125" i="39" s="1"/>
  <c r="K124" i="39"/>
  <c r="L124" i="39" s="1"/>
  <c r="K123" i="39"/>
  <c r="L123" i="39" s="1"/>
  <c r="K117" i="39"/>
  <c r="L117" i="39" s="1"/>
  <c r="K116" i="39"/>
  <c r="L116" i="39" s="1"/>
  <c r="K115" i="39"/>
  <c r="L115" i="39" s="1"/>
  <c r="K114" i="39"/>
  <c r="L114" i="39" s="1"/>
  <c r="K106" i="39"/>
  <c r="L106" i="39" s="1"/>
  <c r="K105" i="39"/>
  <c r="L105" i="39" s="1"/>
  <c r="K104" i="39"/>
  <c r="L104" i="39" s="1"/>
  <c r="K103" i="39"/>
  <c r="L103" i="39" s="1"/>
  <c r="K102" i="39"/>
  <c r="L102" i="39" s="1"/>
  <c r="K101" i="39"/>
  <c r="L101" i="39" s="1"/>
  <c r="K100" i="39"/>
  <c r="L100" i="39" s="1"/>
  <c r="K99" i="39"/>
  <c r="L99" i="39" s="1"/>
  <c r="K98" i="39"/>
  <c r="L98" i="39" s="1"/>
  <c r="K97" i="39"/>
  <c r="L97" i="39" s="1"/>
  <c r="K96" i="39"/>
  <c r="L96" i="39" s="1"/>
  <c r="K95" i="39"/>
  <c r="L95" i="39" s="1"/>
  <c r="K94" i="39"/>
  <c r="L94" i="39" s="1"/>
  <c r="K93" i="39"/>
  <c r="L93" i="39" s="1"/>
  <c r="K92" i="39"/>
  <c r="L92" i="39" s="1"/>
  <c r="K91" i="39"/>
  <c r="L91" i="39" s="1"/>
  <c r="K90" i="39"/>
  <c r="L90" i="39" s="1"/>
  <c r="K89" i="39"/>
  <c r="L89" i="39" s="1"/>
  <c r="K88" i="39"/>
  <c r="L88" i="39" s="1"/>
  <c r="K87" i="39"/>
  <c r="L87" i="39" s="1"/>
  <c r="K86" i="39"/>
  <c r="L86" i="39" s="1"/>
  <c r="K85" i="39"/>
  <c r="L85" i="39" s="1"/>
  <c r="K84" i="39"/>
  <c r="L84" i="39" s="1"/>
  <c r="K83" i="39"/>
  <c r="L83" i="39" s="1"/>
  <c r="K82" i="39"/>
  <c r="L82" i="39" s="1"/>
  <c r="K81" i="39"/>
  <c r="L81" i="39" s="1"/>
  <c r="K80" i="39"/>
  <c r="L80" i="39" s="1"/>
  <c r="K79" i="39"/>
  <c r="L79" i="39" s="1"/>
  <c r="K78" i="39"/>
  <c r="L78" i="39" s="1"/>
  <c r="K75" i="39"/>
  <c r="L75" i="39" s="1"/>
  <c r="K74" i="39"/>
  <c r="L74" i="39" s="1"/>
  <c r="K73" i="39"/>
  <c r="L73" i="39" s="1"/>
  <c r="K72" i="39"/>
  <c r="L72" i="39" s="1"/>
  <c r="K71" i="39"/>
  <c r="L71" i="39" s="1"/>
  <c r="K70" i="39"/>
  <c r="L70" i="39" s="1"/>
  <c r="K67" i="39"/>
  <c r="L67" i="39" s="1"/>
  <c r="K66" i="39"/>
  <c r="L66" i="39" s="1"/>
  <c r="K65" i="39"/>
  <c r="L65" i="39" s="1"/>
  <c r="K64" i="39"/>
  <c r="L64" i="39" s="1"/>
  <c r="K63" i="39"/>
  <c r="L63" i="39" s="1"/>
  <c r="K62" i="39"/>
  <c r="L62" i="39" s="1"/>
  <c r="K61" i="39"/>
  <c r="L61" i="39" s="1"/>
  <c r="K60" i="39"/>
  <c r="L60" i="39" s="1"/>
  <c r="K59" i="39"/>
  <c r="L59" i="39" s="1"/>
  <c r="K58" i="39"/>
  <c r="L58" i="39" s="1"/>
  <c r="K57" i="39"/>
  <c r="L57" i="39" s="1"/>
  <c r="K56" i="39"/>
  <c r="L56" i="39" s="1"/>
  <c r="K55" i="39"/>
  <c r="L55" i="39" s="1"/>
  <c r="K54" i="39"/>
  <c r="L54" i="39" s="1"/>
  <c r="K53" i="39"/>
  <c r="L53" i="39" s="1"/>
  <c r="K52" i="39"/>
  <c r="L52" i="39" s="1"/>
  <c r="K51" i="39"/>
  <c r="L51" i="39" s="1"/>
  <c r="K50" i="39"/>
  <c r="L50" i="39" s="1"/>
  <c r="K49" i="39"/>
  <c r="L49" i="39" s="1"/>
  <c r="K48" i="39"/>
  <c r="L48" i="39" s="1"/>
  <c r="K47" i="39"/>
  <c r="L47" i="39" s="1"/>
  <c r="K46" i="39"/>
  <c r="L46" i="39" s="1"/>
  <c r="K45" i="39"/>
  <c r="L45" i="39" s="1"/>
  <c r="K44" i="39"/>
  <c r="L44" i="39" s="1"/>
  <c r="K43" i="39"/>
  <c r="L43" i="39" s="1"/>
  <c r="K42" i="39"/>
  <c r="L42" i="39" s="1"/>
  <c r="K41" i="39"/>
  <c r="L41" i="39" s="1"/>
  <c r="K40" i="39"/>
  <c r="L40" i="39" s="1"/>
  <c r="K39" i="39"/>
  <c r="L39" i="39" s="1"/>
  <c r="K38" i="39"/>
  <c r="L38" i="39" s="1"/>
  <c r="K37" i="39"/>
  <c r="L37" i="39" s="1"/>
  <c r="K36" i="39"/>
  <c r="L36" i="39" s="1"/>
  <c r="K35" i="39"/>
  <c r="L35" i="39" s="1"/>
  <c r="K34" i="39"/>
  <c r="L34" i="39" s="1"/>
  <c r="K33" i="39"/>
  <c r="L33" i="39" s="1"/>
  <c r="K32" i="39"/>
  <c r="L32" i="39" s="1"/>
  <c r="K31" i="39"/>
  <c r="L31" i="39" s="1"/>
  <c r="K30" i="39"/>
  <c r="L30" i="39" s="1"/>
  <c r="K29" i="39"/>
  <c r="L29" i="39" s="1"/>
  <c r="K28" i="39"/>
  <c r="L28" i="39" s="1"/>
  <c r="K27" i="39"/>
  <c r="L27" i="39" s="1"/>
  <c r="K26" i="39"/>
  <c r="L26" i="39" s="1"/>
  <c r="K25" i="39"/>
  <c r="L25" i="39" s="1"/>
  <c r="K24" i="39"/>
  <c r="L24" i="39" s="1"/>
  <c r="K23" i="39"/>
  <c r="L23" i="39" s="1"/>
  <c r="K22" i="39"/>
  <c r="L22" i="39" s="1"/>
  <c r="K21" i="39"/>
  <c r="L21" i="39" s="1"/>
  <c r="K20" i="39"/>
  <c r="L20" i="39" s="1"/>
  <c r="K19" i="39"/>
  <c r="L19" i="39" s="1"/>
  <c r="K18" i="39"/>
  <c r="L18" i="39" s="1"/>
  <c r="K17" i="39"/>
  <c r="L17" i="39" s="1"/>
  <c r="K16" i="39"/>
  <c r="L16" i="39" s="1"/>
  <c r="K15" i="39"/>
  <c r="L15" i="39" s="1"/>
  <c r="K14" i="39"/>
  <c r="L14" i="39" s="1"/>
  <c r="K13" i="39"/>
  <c r="L13" i="39" s="1"/>
  <c r="K12" i="39"/>
  <c r="L12" i="39" s="1"/>
  <c r="M11" i="39"/>
  <c r="K11" i="39"/>
  <c r="L11" i="39" s="1"/>
  <c r="D8" i="42"/>
  <c r="R8" i="42"/>
  <c r="J7" i="27"/>
  <c r="I7" i="27"/>
  <c r="K400" i="39" l="1"/>
  <c r="L400" i="39" s="1"/>
  <c r="M400" i="39"/>
  <c r="M69" i="40"/>
  <c r="M62" i="40"/>
  <c r="M174" i="40"/>
  <c r="P8" i="34"/>
  <c r="M833" i="41"/>
  <c r="F1" i="36"/>
  <c r="K24" i="40"/>
  <c r="L24" i="40" s="1"/>
  <c r="K12" i="40"/>
  <c r="L12" i="40" s="1"/>
  <c r="K16" i="40"/>
  <c r="L16" i="40" s="1"/>
  <c r="K7" i="40"/>
  <c r="L7" i="40" s="1"/>
  <c r="K23" i="40"/>
  <c r="L23" i="40" s="1"/>
  <c r="K81" i="40"/>
  <c r="L81" i="40" s="1"/>
  <c r="M13" i="40"/>
  <c r="K14" i="40"/>
  <c r="L14" i="40" s="1"/>
  <c r="K15" i="40"/>
  <c r="L15" i="40" s="1"/>
  <c r="K22" i="40"/>
  <c r="L22" i="40" s="1"/>
  <c r="K25" i="40"/>
  <c r="L25" i="40" s="1"/>
  <c r="K80" i="40"/>
  <c r="L80" i="40" s="1"/>
  <c r="K77" i="40"/>
  <c r="L77" i="40" s="1"/>
  <c r="G7" i="39"/>
  <c r="G6" i="39"/>
  <c r="E8" i="39"/>
  <c r="F6" i="39"/>
  <c r="E6" i="39"/>
  <c r="G4" i="39"/>
  <c r="D8" i="39"/>
  <c r="D6" i="39"/>
  <c r="F5" i="39"/>
  <c r="D7" i="39"/>
  <c r="E7" i="39"/>
  <c r="E5" i="39"/>
  <c r="G5" i="39"/>
  <c r="F7" i="39"/>
  <c r="F4" i="39"/>
  <c r="D5" i="39"/>
  <c r="F8" i="39"/>
  <c r="K656" i="39"/>
  <c r="L656" i="39" s="1"/>
  <c r="K399" i="39"/>
  <c r="L399" i="39" s="1"/>
  <c r="K655" i="39"/>
  <c r="L655" i="39" s="1"/>
  <c r="D7" i="42"/>
  <c r="R6" i="42"/>
  <c r="R7" i="42"/>
  <c r="F3" i="27"/>
  <c r="R5" i="42"/>
  <c r="E3" i="27"/>
  <c r="D4" i="27"/>
  <c r="D5" i="42"/>
  <c r="E4" i="27"/>
  <c r="D3" i="27"/>
  <c r="K281" i="41"/>
  <c r="L281" i="41" s="1"/>
  <c r="M125" i="41"/>
  <c r="M275" i="41"/>
  <c r="M268" i="41"/>
  <c r="K278" i="41"/>
  <c r="L278" i="41" s="1"/>
  <c r="M270" i="41"/>
  <c r="D6" i="27" l="1"/>
  <c r="D7" i="27" s="1"/>
  <c r="P6" i="39"/>
  <c r="P8" i="39"/>
  <c r="P5" i="39"/>
  <c r="G3" i="39"/>
  <c r="P7" i="39"/>
  <c r="F3" i="39"/>
  <c r="D3" i="39"/>
  <c r="E6" i="27"/>
  <c r="E7" i="27" s="1"/>
  <c r="R4" i="42"/>
  <c r="E7" i="42"/>
  <c r="E8" i="42"/>
  <c r="E5" i="42"/>
  <c r="Q8" i="34"/>
  <c r="M477" i="41"/>
  <c r="E4" i="39"/>
  <c r="E3" i="39" s="1"/>
  <c r="P3" i="39" l="1"/>
  <c r="P4" i="39"/>
  <c r="F10" i="42"/>
  <c r="R10" i="42" s="1"/>
  <c r="R9" i="42"/>
  <c r="D6" i="42"/>
  <c r="E6" i="42" s="1"/>
  <c r="F4" i="27"/>
  <c r="D4" i="42" l="1"/>
  <c r="E4" i="42" s="1"/>
  <c r="F2" i="27"/>
  <c r="F6" i="27" l="1"/>
  <c r="F7" i="27" s="1"/>
  <c r="D9" i="42"/>
  <c r="D10" i="42" l="1"/>
  <c r="E10" i="42" s="1"/>
  <c r="E9" i="42"/>
  <c r="M46" i="40"/>
  <c r="P2" i="4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112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트레이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(DA-990):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  <r>
          <rPr>
            <b/>
            <sz val="9"/>
            <color indexed="81"/>
            <rFont val="Tahoma"/>
            <family val="2"/>
          </rPr>
          <t xml:space="preserve">, BI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제품으로</t>
        </r>
        <r>
          <rPr>
            <b/>
            <sz val="9"/>
            <color indexed="81"/>
            <rFont val="Tahoma"/>
            <family val="2"/>
          </rPr>
          <t xml:space="preserve"> M/H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510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인터폰사이즈</t>
        </r>
        <r>
          <rPr>
            <b/>
            <sz val="9"/>
            <color indexed="81"/>
            <rFont val="Tahoma"/>
            <family val="2"/>
          </rPr>
          <t xml:space="preserve">(143.7 * 38.7) </t>
        </r>
        <r>
          <rPr>
            <b/>
            <sz val="9"/>
            <color indexed="81"/>
            <rFont val="돋움"/>
            <family val="3"/>
            <charset val="129"/>
          </rPr>
          <t>도면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937" authorId="0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트레이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(DA-990):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  <r>
          <rPr>
            <b/>
            <sz val="9"/>
            <color indexed="81"/>
            <rFont val="Tahoma"/>
            <family val="2"/>
          </rPr>
          <t xml:space="preserve">, BI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제품으로</t>
        </r>
        <r>
          <rPr>
            <b/>
            <sz val="9"/>
            <color indexed="81"/>
            <rFont val="Tahoma"/>
            <family val="2"/>
          </rPr>
          <t xml:space="preserve"> M/H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950" authorId="0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트레이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(DA-990):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  <r>
          <rPr>
            <b/>
            <sz val="9"/>
            <color indexed="81"/>
            <rFont val="Tahoma"/>
            <family val="2"/>
          </rPr>
          <t xml:space="preserve">, BI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제품으로</t>
        </r>
        <r>
          <rPr>
            <b/>
            <sz val="9"/>
            <color indexed="81"/>
            <rFont val="Tahoma"/>
            <family val="2"/>
          </rPr>
          <t xml:space="preserve"> M/H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50" authorId="0" shapeId="0" xr:uid="{00000000-0006-0000-0600-000001000000}">
      <text>
        <r>
          <rPr>
            <b/>
            <sz val="9"/>
            <color indexed="81"/>
            <rFont val="돋움"/>
            <family val="3"/>
            <charset val="129"/>
          </rPr>
          <t>트레이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(DA-990):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  <r>
          <rPr>
            <b/>
            <sz val="9"/>
            <color indexed="81"/>
            <rFont val="Tahoma"/>
            <family val="2"/>
          </rPr>
          <t xml:space="preserve">, BI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제품으로</t>
        </r>
        <r>
          <rPr>
            <b/>
            <sz val="9"/>
            <color indexed="81"/>
            <rFont val="Tahoma"/>
            <family val="2"/>
          </rPr>
          <t xml:space="preserve"> M/H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51" authorId="0" shapeId="0" xr:uid="{00000000-0006-0000-0600-000002000000}">
      <text>
        <r>
          <rPr>
            <b/>
            <sz val="9"/>
            <color indexed="81"/>
            <rFont val="돋움"/>
            <family val="3"/>
            <charset val="129"/>
          </rPr>
          <t>트레이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(DA-990):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  <r>
          <rPr>
            <b/>
            <sz val="9"/>
            <color indexed="81"/>
            <rFont val="Tahoma"/>
            <family val="2"/>
          </rPr>
          <t xml:space="preserve">, BI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제품으로</t>
        </r>
        <r>
          <rPr>
            <b/>
            <sz val="9"/>
            <color indexed="81"/>
            <rFont val="Tahoma"/>
            <family val="2"/>
          </rPr>
          <t xml:space="preserve"> M/H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52" authorId="0" shapeId="0" xr:uid="{00000000-0006-0000-0600-000003000000}">
      <text>
        <r>
          <rPr>
            <b/>
            <sz val="9"/>
            <color indexed="81"/>
            <rFont val="돋움"/>
            <family val="3"/>
            <charset val="129"/>
          </rPr>
          <t>트레이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(DA-990):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  <r>
          <rPr>
            <b/>
            <sz val="9"/>
            <color indexed="81"/>
            <rFont val="Tahoma"/>
            <family val="2"/>
          </rPr>
          <t xml:space="preserve">, BI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제품으로</t>
        </r>
        <r>
          <rPr>
            <b/>
            <sz val="9"/>
            <color indexed="81"/>
            <rFont val="Tahoma"/>
            <family val="2"/>
          </rPr>
          <t xml:space="preserve"> M/H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1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 xml:space="preserve">1F </t>
        </r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샤워헤드</t>
        </r>
        <r>
          <rPr>
            <b/>
            <sz val="9"/>
            <color indexed="81"/>
            <rFont val="Tahoma"/>
            <family val="2"/>
          </rPr>
          <t xml:space="preserve">(DL-S4512), </t>
        </r>
        <r>
          <rPr>
            <b/>
            <sz val="9"/>
            <color indexed="81"/>
            <rFont val="돋움"/>
            <family val="3"/>
            <charset val="129"/>
          </rPr>
          <t>레인헤드</t>
        </r>
        <r>
          <rPr>
            <b/>
            <sz val="9"/>
            <color indexed="81"/>
            <rFont val="Tahoma"/>
            <family val="2"/>
          </rPr>
          <t>(DL-S4520)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>, 900mm</t>
        </r>
        <r>
          <rPr>
            <b/>
            <sz val="9"/>
            <color indexed="81"/>
            <rFont val="돋움"/>
            <family val="3"/>
            <charset val="129"/>
          </rPr>
          <t>파이프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언더커버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3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 xml:space="preserve">1F </t>
        </r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샤워헤드</t>
        </r>
        <r>
          <rPr>
            <b/>
            <sz val="9"/>
            <color indexed="81"/>
            <rFont val="Tahoma"/>
            <family val="2"/>
          </rPr>
          <t xml:space="preserve">(DL-S4512), </t>
        </r>
        <r>
          <rPr>
            <b/>
            <sz val="9"/>
            <color indexed="81"/>
            <rFont val="돋움"/>
            <family val="3"/>
            <charset val="129"/>
          </rPr>
          <t>레인헤드</t>
        </r>
        <r>
          <rPr>
            <b/>
            <sz val="9"/>
            <color indexed="81"/>
            <rFont val="Tahoma"/>
            <family val="2"/>
          </rPr>
          <t>(DL-S4520)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>, 900mm</t>
        </r>
        <r>
          <rPr>
            <b/>
            <sz val="9"/>
            <color indexed="81"/>
            <rFont val="돋움"/>
            <family val="3"/>
            <charset val="129"/>
          </rPr>
          <t>파이프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언더커버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36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 xml:space="preserve">1F </t>
        </r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샤워헤드</t>
        </r>
        <r>
          <rPr>
            <b/>
            <sz val="9"/>
            <color indexed="81"/>
            <rFont val="Tahoma"/>
            <family val="2"/>
          </rPr>
          <t xml:space="preserve">(DL-S4512), </t>
        </r>
        <r>
          <rPr>
            <b/>
            <sz val="9"/>
            <color indexed="81"/>
            <rFont val="돋움"/>
            <family val="3"/>
            <charset val="129"/>
          </rPr>
          <t>레인헤드</t>
        </r>
        <r>
          <rPr>
            <b/>
            <sz val="9"/>
            <color indexed="81"/>
            <rFont val="Tahoma"/>
            <family val="2"/>
          </rPr>
          <t>(DL-S4520)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>, 900mm</t>
        </r>
        <r>
          <rPr>
            <b/>
            <sz val="9"/>
            <color indexed="81"/>
            <rFont val="돋움"/>
            <family val="3"/>
            <charset val="129"/>
          </rPr>
          <t>파이프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언더커버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<sst xmlns="http://schemas.openxmlformats.org/spreadsheetml/2006/main" count="128022" uniqueCount="4677">
  <si>
    <t>건설회사</t>
  </si>
  <si>
    <t>현장명</t>
  </si>
  <si>
    <t>대리점</t>
  </si>
  <si>
    <t>품목</t>
  </si>
  <si>
    <t>수량</t>
  </si>
  <si>
    <t>중량(KG)</t>
  </si>
  <si>
    <t>총무게(KG)</t>
  </si>
  <si>
    <t>총무게(TON)</t>
  </si>
  <si>
    <t>금액</t>
  </si>
  <si>
    <t>비고</t>
  </si>
  <si>
    <t>중흥건설</t>
  </si>
  <si>
    <t/>
  </si>
  <si>
    <t>납품예정</t>
    <phoneticPr fontId="7" type="noConversion"/>
  </si>
  <si>
    <t>입주예정</t>
    <phoneticPr fontId="7" type="noConversion"/>
  </si>
  <si>
    <t>색상</t>
    <phoneticPr fontId="7" type="noConversion"/>
  </si>
  <si>
    <t>담당자</t>
    <phoneticPr fontId="7" type="noConversion"/>
  </si>
  <si>
    <t>SPEC담당</t>
    <phoneticPr fontId="7" type="noConversion"/>
  </si>
  <si>
    <t>구분</t>
    <phoneticPr fontId="7" type="noConversion"/>
  </si>
  <si>
    <t>특수사양</t>
    <phoneticPr fontId="7" type="noConversion"/>
  </si>
  <si>
    <t>대리점가</t>
    <phoneticPr fontId="7" type="noConversion"/>
  </si>
  <si>
    <t>박진오</t>
    <phoneticPr fontId="7" type="noConversion"/>
  </si>
  <si>
    <t>ABS반다리</t>
    <phoneticPr fontId="7" type="noConversion"/>
  </si>
  <si>
    <t>DL-B6510</t>
    <phoneticPr fontId="7" type="noConversion"/>
  </si>
  <si>
    <t>DL-K3015</t>
    <phoneticPr fontId="7" type="noConversion"/>
  </si>
  <si>
    <t>DL-P4202</t>
    <phoneticPr fontId="7" type="noConversion"/>
  </si>
  <si>
    <t>DL-S4106</t>
    <phoneticPr fontId="7" type="noConversion"/>
  </si>
  <si>
    <t>DL-S4195</t>
    <phoneticPr fontId="7" type="noConversion"/>
  </si>
  <si>
    <t>위생도기</t>
    <phoneticPr fontId="7" type="noConversion"/>
  </si>
  <si>
    <t>OEM</t>
    <phoneticPr fontId="7" type="noConversion"/>
  </si>
  <si>
    <t>비데</t>
    <phoneticPr fontId="7" type="noConversion"/>
  </si>
  <si>
    <t>수전</t>
    <phoneticPr fontId="7" type="noConversion"/>
  </si>
  <si>
    <t>WHW</t>
    <phoneticPr fontId="7" type="noConversion"/>
  </si>
  <si>
    <t>대우건설</t>
    <phoneticPr fontId="7" type="noConversion"/>
  </si>
  <si>
    <t>세광도기</t>
    <phoneticPr fontId="7" type="noConversion"/>
  </si>
  <si>
    <t>DST670</t>
    <phoneticPr fontId="7" type="noConversion"/>
  </si>
  <si>
    <t>김주오</t>
  </si>
  <si>
    <t>합계</t>
    <phoneticPr fontId="7" type="noConversion"/>
  </si>
  <si>
    <t>(단위 : EA,원)</t>
    <phoneticPr fontId="7" type="noConversion"/>
  </si>
  <si>
    <t>두림위생도기</t>
    <phoneticPr fontId="7" type="noConversion"/>
  </si>
  <si>
    <t>이승현2</t>
    <phoneticPr fontId="7" type="noConversion"/>
  </si>
  <si>
    <t>반동식</t>
  </si>
  <si>
    <t>서한건설</t>
  </si>
  <si>
    <t>홈센타홀딩스</t>
    <phoneticPr fontId="7" type="noConversion"/>
  </si>
  <si>
    <t>별도폽업</t>
    <phoneticPr fontId="7" type="noConversion"/>
  </si>
  <si>
    <t>변상익</t>
    <phoneticPr fontId="7" type="noConversion"/>
  </si>
  <si>
    <t>직납</t>
    <phoneticPr fontId="7" type="noConversion"/>
  </si>
  <si>
    <t>CC728</t>
    <phoneticPr fontId="7" type="noConversion"/>
  </si>
  <si>
    <t>CL603</t>
    <phoneticPr fontId="7" type="noConversion"/>
  </si>
  <si>
    <t>'2024.07</t>
    <phoneticPr fontId="7" type="noConversion"/>
  </si>
  <si>
    <t>DL-L3210</t>
    <phoneticPr fontId="7" type="noConversion"/>
  </si>
  <si>
    <t>DL-G4541C</t>
    <phoneticPr fontId="7" type="noConversion"/>
  </si>
  <si>
    <t>DL-G4543C</t>
    <phoneticPr fontId="7" type="noConversion"/>
  </si>
  <si>
    <t>DL-P4014</t>
    <phoneticPr fontId="7" type="noConversion"/>
  </si>
  <si>
    <t>DL-S4111</t>
    <phoneticPr fontId="7" type="noConversion"/>
  </si>
  <si>
    <t>DL-S4192</t>
    <phoneticPr fontId="7" type="noConversion"/>
  </si>
  <si>
    <t>코오롱건설</t>
  </si>
  <si>
    <t>홈센타홀딩스</t>
  </si>
  <si>
    <t>CC267</t>
  </si>
  <si>
    <t>WHW</t>
  </si>
  <si>
    <t>변상익</t>
  </si>
  <si>
    <t>위생도기</t>
  </si>
  <si>
    <t>별도폽업</t>
  </si>
  <si>
    <t>ABS반다리</t>
  </si>
  <si>
    <t>현대산업개발</t>
  </si>
  <si>
    <t>하나도기</t>
  </si>
  <si>
    <t>CC670</t>
  </si>
  <si>
    <t>장민수</t>
  </si>
  <si>
    <t>CC728</t>
  </si>
  <si>
    <t>OEM</t>
  </si>
  <si>
    <t>DST670</t>
  </si>
  <si>
    <t>비데</t>
  </si>
  <si>
    <t>DL-L3210</t>
  </si>
  <si>
    <t>메모확인</t>
  </si>
  <si>
    <t>수전</t>
  </si>
  <si>
    <t>DL-B3010</t>
  </si>
  <si>
    <t>DL-B3213</t>
  </si>
  <si>
    <t>DL-K3215</t>
  </si>
  <si>
    <t>DL-K5619</t>
  </si>
  <si>
    <t>DL-G4541C</t>
  </si>
  <si>
    <t>DL-G4543C</t>
  </si>
  <si>
    <t>DL-G4543H</t>
  </si>
  <si>
    <t>DL-P4202</t>
  </si>
  <si>
    <t>DL-P4904</t>
  </si>
  <si>
    <t>DL-S4111</t>
  </si>
  <si>
    <t>DL-S4195</t>
  </si>
  <si>
    <t>DL-S4516</t>
  </si>
  <si>
    <t>DL-S4521</t>
  </si>
  <si>
    <t>대방건설</t>
    <phoneticPr fontId="7" type="noConversion"/>
  </si>
  <si>
    <t>동탄역 디에트르 퍼스티지</t>
    <phoneticPr fontId="7" type="noConversion"/>
  </si>
  <si>
    <t>'2025.02</t>
    <phoneticPr fontId="7" type="noConversion"/>
  </si>
  <si>
    <t>최윤한</t>
  </si>
  <si>
    <t>CC766I</t>
    <phoneticPr fontId="7" type="noConversion"/>
  </si>
  <si>
    <t>CC660NN</t>
    <phoneticPr fontId="7" type="noConversion"/>
  </si>
  <si>
    <t>유상옵션(미정)</t>
    <phoneticPr fontId="7" type="noConversion"/>
  </si>
  <si>
    <t>DL-S4516</t>
    <phoneticPr fontId="7" type="noConversion"/>
  </si>
  <si>
    <t>DL-G4243H</t>
    <phoneticPr fontId="7" type="noConversion"/>
  </si>
  <si>
    <t>DL-G4243C</t>
    <phoneticPr fontId="7" type="noConversion"/>
  </si>
  <si>
    <t>DL-G4241C</t>
    <phoneticPr fontId="7" type="noConversion"/>
  </si>
  <si>
    <t>ABS반다리(336F)</t>
    <phoneticPr fontId="7" type="noConversion"/>
  </si>
  <si>
    <t>DL-L3010</t>
    <phoneticPr fontId="7" type="noConversion"/>
  </si>
  <si>
    <t>DL-B3213</t>
    <phoneticPr fontId="7" type="noConversion"/>
  </si>
  <si>
    <t>DL-G4543H</t>
    <phoneticPr fontId="7" type="noConversion"/>
  </si>
  <si>
    <t>DL-P4904</t>
    <phoneticPr fontId="7" type="noConversion"/>
  </si>
  <si>
    <t>현대건설</t>
    <phoneticPr fontId="7" type="noConversion"/>
  </si>
  <si>
    <t>하나도기</t>
    <phoneticPr fontId="7" type="noConversion"/>
  </si>
  <si>
    <t>CC260</t>
    <phoneticPr fontId="7" type="noConversion"/>
  </si>
  <si>
    <t>CL605</t>
    <phoneticPr fontId="7" type="noConversion"/>
  </si>
  <si>
    <t>DL-L5610</t>
    <phoneticPr fontId="7" type="noConversion"/>
  </si>
  <si>
    <t>CC768N</t>
    <phoneticPr fontId="7" type="noConversion"/>
  </si>
  <si>
    <t>박기진</t>
  </si>
  <si>
    <t>KCC건설</t>
  </si>
  <si>
    <t>금지현</t>
    <phoneticPr fontId="7" type="noConversion"/>
  </si>
  <si>
    <t>한일상사</t>
    <phoneticPr fontId="7" type="noConversion"/>
  </si>
  <si>
    <t>우미건설</t>
  </si>
  <si>
    <t>CC670</t>
    <phoneticPr fontId="7" type="noConversion"/>
  </si>
  <si>
    <t>일체형양변기</t>
    <phoneticPr fontId="7" type="noConversion"/>
  </si>
  <si>
    <t>CC776</t>
    <phoneticPr fontId="7" type="noConversion"/>
  </si>
  <si>
    <t>투피스</t>
    <phoneticPr fontId="7" type="noConversion"/>
  </si>
  <si>
    <t>벽붙이세면기</t>
    <phoneticPr fontId="7" type="noConversion"/>
  </si>
  <si>
    <t>일체형비데</t>
    <phoneticPr fontId="7" type="noConversion"/>
  </si>
  <si>
    <t>3STEP</t>
    <phoneticPr fontId="7" type="noConversion"/>
  </si>
  <si>
    <t>세면수전</t>
    <phoneticPr fontId="7" type="noConversion"/>
  </si>
  <si>
    <t>욕조수전</t>
    <phoneticPr fontId="7" type="noConversion"/>
  </si>
  <si>
    <t>DL-K1015</t>
    <phoneticPr fontId="7" type="noConversion"/>
  </si>
  <si>
    <t>싱크수전</t>
    <phoneticPr fontId="7" type="noConversion"/>
  </si>
  <si>
    <t>가로꼭지</t>
    <phoneticPr fontId="7" type="noConversion"/>
  </si>
  <si>
    <t>기타수전</t>
    <phoneticPr fontId="7" type="noConversion"/>
  </si>
  <si>
    <t>스프레이건</t>
    <phoneticPr fontId="7" type="noConversion"/>
  </si>
  <si>
    <t>샤워헤드</t>
    <phoneticPr fontId="7" type="noConversion"/>
  </si>
  <si>
    <t>GS건설</t>
  </si>
  <si>
    <t>CC740</t>
    <phoneticPr fontId="7" type="noConversion"/>
  </si>
  <si>
    <t>치마형투피스</t>
    <phoneticPr fontId="7" type="noConversion"/>
  </si>
  <si>
    <t>언더카운터</t>
    <phoneticPr fontId="7" type="noConversion"/>
  </si>
  <si>
    <t>품목</t>
    <phoneticPr fontId="7" type="noConversion"/>
  </si>
  <si>
    <t>원피스</t>
    <phoneticPr fontId="7" type="noConversion"/>
  </si>
  <si>
    <t>일체형세면기</t>
    <phoneticPr fontId="7" type="noConversion"/>
  </si>
  <si>
    <t>세미탑볼</t>
    <phoneticPr fontId="7" type="noConversion"/>
  </si>
  <si>
    <t>분리형비데</t>
    <phoneticPr fontId="7" type="noConversion"/>
  </si>
  <si>
    <t>액세서리</t>
    <phoneticPr fontId="7" type="noConversion"/>
  </si>
  <si>
    <t>레인샤워</t>
    <phoneticPr fontId="7" type="noConversion"/>
  </si>
  <si>
    <t>슬라이드바</t>
    <phoneticPr fontId="7" type="noConversion"/>
  </si>
  <si>
    <t>CC267</t>
    <phoneticPr fontId="7" type="noConversion"/>
  </si>
  <si>
    <t>시트 제외(793개)</t>
    <phoneticPr fontId="7" type="noConversion"/>
  </si>
  <si>
    <t>대전용문 씨엘리오 스위첸</t>
    <phoneticPr fontId="7" type="noConversion"/>
  </si>
  <si>
    <t>대성건설</t>
  </si>
  <si>
    <t>로얄하우징</t>
  </si>
  <si>
    <t>CC201V</t>
    <phoneticPr fontId="7" type="noConversion"/>
  </si>
  <si>
    <t>바트라</t>
    <phoneticPr fontId="7" type="noConversion"/>
  </si>
  <si>
    <t>CC767N</t>
    <phoneticPr fontId="7" type="noConversion"/>
  </si>
  <si>
    <t>'2024.11</t>
    <phoneticPr fontId="7" type="noConversion"/>
  </si>
  <si>
    <t>'2025.07</t>
    <phoneticPr fontId="7" type="noConversion"/>
  </si>
  <si>
    <t>2단절수</t>
    <phoneticPr fontId="7" type="noConversion"/>
  </si>
  <si>
    <t>조재민</t>
  </si>
  <si>
    <t>DL-L5110</t>
    <phoneticPr fontId="7" type="noConversion"/>
  </si>
  <si>
    <t>DL-B7010</t>
    <phoneticPr fontId="7" type="noConversion"/>
  </si>
  <si>
    <t>DL-K3115</t>
    <phoneticPr fontId="7" type="noConversion"/>
  </si>
  <si>
    <t>DL-A9021</t>
    <phoneticPr fontId="7" type="noConversion"/>
  </si>
  <si>
    <t>DL-A9081</t>
    <phoneticPr fontId="7" type="noConversion"/>
  </si>
  <si>
    <t>DL-S4551</t>
    <phoneticPr fontId="7" type="noConversion"/>
  </si>
  <si>
    <t>DA-12060</t>
  </si>
  <si>
    <t>DA-12990T</t>
  </si>
  <si>
    <t>CC214</t>
    <phoneticPr fontId="7" type="noConversion"/>
  </si>
  <si>
    <t>DL-K1417</t>
    <phoneticPr fontId="7" type="noConversion"/>
  </si>
  <si>
    <t>DA-13060</t>
  </si>
  <si>
    <t>DA-14066</t>
  </si>
  <si>
    <t>한진중공업</t>
  </si>
  <si>
    <t>자이S&amp;D</t>
  </si>
  <si>
    <t>'2025.01</t>
    <phoneticPr fontId="7" type="noConversion"/>
  </si>
  <si>
    <t>현대산업개발</t>
    <phoneticPr fontId="7" type="noConversion"/>
  </si>
  <si>
    <t>동부건설</t>
    <phoneticPr fontId="7" type="noConversion"/>
  </si>
  <si>
    <t>천우빈</t>
    <phoneticPr fontId="11" type="noConversion"/>
  </si>
  <si>
    <t>김주오</t>
    <phoneticPr fontId="7" type="noConversion"/>
  </si>
  <si>
    <t>비데</t>
    <phoneticPr fontId="11" type="noConversion"/>
  </si>
  <si>
    <t>한신공영</t>
  </si>
  <si>
    <t>호반건설</t>
    <phoneticPr fontId="7" type="noConversion"/>
  </si>
  <si>
    <t>기흔인터내셔널</t>
    <phoneticPr fontId="7" type="noConversion"/>
  </si>
  <si>
    <t>DL-G4545C</t>
    <phoneticPr fontId="7" type="noConversion"/>
  </si>
  <si>
    <t>DL-G4545H</t>
    <phoneticPr fontId="7" type="noConversion"/>
  </si>
  <si>
    <t>DL-S4519</t>
    <phoneticPr fontId="7" type="noConversion"/>
  </si>
  <si>
    <t>DL-B5113</t>
    <phoneticPr fontId="7" type="noConversion"/>
  </si>
  <si>
    <t>천우빈</t>
    <phoneticPr fontId="7" type="noConversion"/>
  </si>
  <si>
    <t>CC723</t>
    <phoneticPr fontId="7" type="noConversion"/>
  </si>
  <si>
    <t>'2025.04</t>
    <phoneticPr fontId="7" type="noConversion"/>
  </si>
  <si>
    <t>'2025.03</t>
    <phoneticPr fontId="7" type="noConversion"/>
  </si>
  <si>
    <t>한양</t>
    <phoneticPr fontId="7" type="noConversion"/>
  </si>
  <si>
    <t>DL건설</t>
    <phoneticPr fontId="7" type="noConversion"/>
  </si>
  <si>
    <t>DL-B7014SD</t>
    <phoneticPr fontId="7" type="noConversion"/>
  </si>
  <si>
    <t>DA-21202-2</t>
  </si>
  <si>
    <t>세종통상</t>
    <phoneticPr fontId="7" type="noConversion"/>
  </si>
  <si>
    <t>나동철</t>
  </si>
  <si>
    <t>이수건설</t>
  </si>
  <si>
    <t>시트제외</t>
    <phoneticPr fontId="7" type="noConversion"/>
  </si>
  <si>
    <t>DL-K5619</t>
    <phoneticPr fontId="7" type="noConversion"/>
  </si>
  <si>
    <t>DL-A1802</t>
    <phoneticPr fontId="7" type="noConversion"/>
  </si>
  <si>
    <t>DL-A9024</t>
    <phoneticPr fontId="7" type="noConversion"/>
  </si>
  <si>
    <t>태왕이앤씨</t>
  </si>
  <si>
    <t>효성중공업</t>
    <phoneticPr fontId="7" type="noConversion"/>
  </si>
  <si>
    <t>이안종합건재</t>
  </si>
  <si>
    <t>DA-12990TS</t>
  </si>
  <si>
    <t>DL-A9013</t>
    <phoneticPr fontId="7" type="noConversion"/>
  </si>
  <si>
    <t>DL-A9018</t>
    <phoneticPr fontId="7" type="noConversion"/>
  </si>
  <si>
    <t>DL-A9034</t>
    <phoneticPr fontId="7" type="noConversion"/>
  </si>
  <si>
    <t>DL-A9082</t>
    <phoneticPr fontId="7" type="noConversion"/>
  </si>
  <si>
    <t>DL-P4928</t>
    <phoneticPr fontId="7" type="noConversion"/>
  </si>
  <si>
    <t>태영건설</t>
    <phoneticPr fontId="7" type="noConversion"/>
  </si>
  <si>
    <t>진영도기</t>
    <phoneticPr fontId="7" type="noConversion"/>
  </si>
  <si>
    <t>DL-K5415</t>
    <phoneticPr fontId="7" type="noConversion"/>
  </si>
  <si>
    <t>DL-P4916</t>
    <phoneticPr fontId="7" type="noConversion"/>
  </si>
  <si>
    <t>탑볼</t>
    <phoneticPr fontId="7" type="noConversion"/>
  </si>
  <si>
    <t>대소구분</t>
    <phoneticPr fontId="7" type="noConversion"/>
  </si>
  <si>
    <t>백성렬</t>
    <phoneticPr fontId="7" type="noConversion"/>
  </si>
  <si>
    <t>DST1300A</t>
    <phoneticPr fontId="7" type="noConversion"/>
  </si>
  <si>
    <t>에스비하우징</t>
    <phoneticPr fontId="7" type="noConversion"/>
  </si>
  <si>
    <t>윤영재</t>
  </si>
  <si>
    <t>반도건설</t>
  </si>
  <si>
    <t>DL-B3013</t>
    <phoneticPr fontId="7" type="noConversion"/>
  </si>
  <si>
    <t>DL-B6010</t>
    <phoneticPr fontId="7" type="noConversion"/>
  </si>
  <si>
    <t>DL-P4922</t>
    <phoneticPr fontId="7" type="noConversion"/>
  </si>
  <si>
    <t>하부고무링시공</t>
    <phoneticPr fontId="7" type="noConversion"/>
  </si>
  <si>
    <t>신영</t>
  </si>
  <si>
    <t>비누대X</t>
    <phoneticPr fontId="7" type="noConversion"/>
  </si>
  <si>
    <t>SM우방</t>
  </si>
  <si>
    <t>CC751S</t>
    <phoneticPr fontId="7" type="noConversion"/>
  </si>
  <si>
    <t>CC766I</t>
  </si>
  <si>
    <t>DL-S4103</t>
    <phoneticPr fontId="7" type="noConversion"/>
  </si>
  <si>
    <t>천우빈</t>
  </si>
  <si>
    <t>롯데건설</t>
    <phoneticPr fontId="7" type="noConversion"/>
  </si>
  <si>
    <t>CC730</t>
    <phoneticPr fontId="7" type="noConversion"/>
  </si>
  <si>
    <t>제일건설</t>
    <phoneticPr fontId="7" type="noConversion"/>
  </si>
  <si>
    <t>선진</t>
    <phoneticPr fontId="7" type="noConversion"/>
  </si>
  <si>
    <t>DL-BFB720</t>
    <phoneticPr fontId="7" type="noConversion"/>
  </si>
  <si>
    <t>화성산업</t>
    <phoneticPr fontId="7" type="noConversion"/>
  </si>
  <si>
    <t>'2025.05</t>
    <phoneticPr fontId="7" type="noConversion"/>
  </si>
  <si>
    <t>CC750</t>
    <phoneticPr fontId="7" type="noConversion"/>
  </si>
  <si>
    <t>시트(댐퍼X)</t>
    <phoneticPr fontId="7" type="noConversion"/>
  </si>
  <si>
    <t>DL이앤씨</t>
  </si>
  <si>
    <t>DL-G4547C</t>
    <phoneticPr fontId="7" type="noConversion"/>
  </si>
  <si>
    <t>박성진</t>
  </si>
  <si>
    <t>CC256</t>
    <phoneticPr fontId="7" type="noConversion"/>
  </si>
  <si>
    <t>DA-22202-2</t>
  </si>
  <si>
    <t>상품</t>
    <phoneticPr fontId="7" type="noConversion"/>
  </si>
  <si>
    <t>연동산업</t>
    <phoneticPr fontId="7" type="noConversion"/>
  </si>
  <si>
    <t>동대문 이문3구역 아이파크자이(수전)</t>
    <phoneticPr fontId="7" type="noConversion"/>
  </si>
  <si>
    <t>레코드</t>
    <phoneticPr fontId="7" type="noConversion"/>
  </si>
  <si>
    <t>KT구의역 역세권 (자체분양, 아파트)</t>
  </si>
  <si>
    <t>CC830</t>
    <phoneticPr fontId="7" type="noConversion"/>
  </si>
  <si>
    <t>메모확인</t>
    <phoneticPr fontId="7" type="noConversion"/>
  </si>
  <si>
    <t>중마타일</t>
    <phoneticPr fontId="7" type="noConversion"/>
  </si>
  <si>
    <t>DST680</t>
    <phoneticPr fontId="7" type="noConversion"/>
  </si>
  <si>
    <t>홍은13구역 재개발 현장</t>
    <phoneticPr fontId="7" type="noConversion"/>
  </si>
  <si>
    <t>DL-A2102</t>
    <phoneticPr fontId="7" type="noConversion"/>
  </si>
  <si>
    <t>DL-A9070</t>
    <phoneticPr fontId="7" type="noConversion"/>
  </si>
  <si>
    <t>DL-A9071</t>
    <phoneticPr fontId="7" type="noConversion"/>
  </si>
  <si>
    <t>DB-4106(시공비포함)</t>
    <phoneticPr fontId="7" type="noConversion"/>
  </si>
  <si>
    <t>특판상품</t>
    <phoneticPr fontId="7" type="noConversion"/>
  </si>
  <si>
    <t>'2025.09</t>
    <phoneticPr fontId="7" type="noConversion"/>
  </si>
  <si>
    <t>POP핸들변경</t>
    <phoneticPr fontId="7" type="noConversion"/>
  </si>
  <si>
    <t>에코카트리지</t>
    <phoneticPr fontId="7" type="noConversion"/>
  </si>
  <si>
    <t>시트제외(948개)</t>
    <phoneticPr fontId="7" type="noConversion"/>
  </si>
  <si>
    <t>DA-1460</t>
  </si>
  <si>
    <t>미래엔</t>
    <phoneticPr fontId="7" type="noConversion"/>
  </si>
  <si>
    <t>목포 평화광장 미래엔스위트 오피스텔</t>
    <phoneticPr fontId="7" type="noConversion"/>
  </si>
  <si>
    <t>대성세라믹</t>
  </si>
  <si>
    <t>은일종건</t>
    <phoneticPr fontId="7" type="noConversion"/>
  </si>
  <si>
    <t>한국건설</t>
    <phoneticPr fontId="7" type="noConversion"/>
  </si>
  <si>
    <t>박기진</t>
    <phoneticPr fontId="7" type="noConversion"/>
  </si>
  <si>
    <t>직납</t>
    <phoneticPr fontId="11" type="noConversion"/>
  </si>
  <si>
    <t>CL603</t>
  </si>
  <si>
    <t>해리물산</t>
  </si>
  <si>
    <t>박진오</t>
  </si>
  <si>
    <t>벽붙이세면기</t>
  </si>
  <si>
    <t>세면수전</t>
  </si>
  <si>
    <t>욕조수전</t>
  </si>
  <si>
    <t>DL-S4113</t>
  </si>
  <si>
    <t>슬라이드바</t>
  </si>
  <si>
    <t>DL-B7010</t>
  </si>
  <si>
    <t>레인샤워</t>
  </si>
  <si>
    <t>DL-K1015</t>
  </si>
  <si>
    <t>싱크수전</t>
  </si>
  <si>
    <t>DL-G4543S</t>
  </si>
  <si>
    <t>가로꼭지</t>
  </si>
  <si>
    <t>분리형비데</t>
  </si>
  <si>
    <t>'2025.08</t>
    <phoneticPr fontId="7" type="noConversion"/>
  </si>
  <si>
    <t>'2026.03</t>
    <phoneticPr fontId="7" type="noConversion"/>
  </si>
  <si>
    <t>이승현2</t>
  </si>
  <si>
    <t>DST670</t>
    <phoneticPr fontId="11" type="noConversion"/>
  </si>
  <si>
    <t>일체형비데</t>
    <phoneticPr fontId="11" type="noConversion"/>
  </si>
  <si>
    <t>대원건설</t>
  </si>
  <si>
    <t>하나도기</t>
    <phoneticPr fontId="11" type="noConversion"/>
  </si>
  <si>
    <t>분리형비데</t>
    <phoneticPr fontId="11" type="noConversion"/>
  </si>
  <si>
    <t>DL-G4441C</t>
    <phoneticPr fontId="7" type="noConversion"/>
  </si>
  <si>
    <t>과천 갈현동 지식정보타운 상업1-1BL 오피스텔</t>
    <phoneticPr fontId="7" type="noConversion"/>
  </si>
  <si>
    <t>세양도기</t>
    <phoneticPr fontId="7" type="noConversion"/>
  </si>
  <si>
    <t>광주 남구 덕림 지역주택조합</t>
  </si>
  <si>
    <t>인천 옥련대진빌라 재개발</t>
    <phoneticPr fontId="7" type="noConversion"/>
  </si>
  <si>
    <t>무안 오룡지구 우미 린 1·2차</t>
  </si>
  <si>
    <t>3STEP, 핸들</t>
    <phoneticPr fontId="7" type="noConversion"/>
  </si>
  <si>
    <t>POP 핸들 적용</t>
    <phoneticPr fontId="7" type="noConversion"/>
  </si>
  <si>
    <t xml:space="preserve">경기도 평택석정공원 화성파크드림 </t>
    <phoneticPr fontId="7" type="noConversion"/>
  </si>
  <si>
    <t>FULEN BI</t>
    <phoneticPr fontId="7" type="noConversion"/>
  </si>
  <si>
    <t>DST680NR</t>
    <phoneticPr fontId="7" type="noConversion"/>
  </si>
  <si>
    <t>유상옵션</t>
    <phoneticPr fontId="7" type="noConversion"/>
  </si>
  <si>
    <t>F/V양변기</t>
    <phoneticPr fontId="7" type="noConversion"/>
  </si>
  <si>
    <t>CC280J</t>
    <phoneticPr fontId="7" type="noConversion"/>
  </si>
  <si>
    <t>CU511UJ</t>
    <phoneticPr fontId="7" type="noConversion"/>
  </si>
  <si>
    <t>소변기</t>
    <phoneticPr fontId="7" type="noConversion"/>
  </si>
  <si>
    <t>DL-BFL610</t>
    <phoneticPr fontId="7" type="noConversion"/>
  </si>
  <si>
    <t>F/V</t>
    <phoneticPr fontId="7" type="noConversion"/>
  </si>
  <si>
    <t>우평건설</t>
  </si>
  <si>
    <t>여수 원더라움 더힐</t>
    <phoneticPr fontId="7" type="noConversion"/>
  </si>
  <si>
    <t>전용 하부장</t>
    <phoneticPr fontId="7" type="noConversion"/>
  </si>
  <si>
    <t>DL-B6011</t>
    <phoneticPr fontId="7" type="noConversion"/>
  </si>
  <si>
    <t>DL-BFB623</t>
    <phoneticPr fontId="7" type="noConversion"/>
  </si>
  <si>
    <t>DL-BFK635</t>
    <phoneticPr fontId="7" type="noConversion"/>
  </si>
  <si>
    <t>한일건설</t>
  </si>
  <si>
    <t>'2025.06</t>
    <phoneticPr fontId="7" type="noConversion"/>
  </si>
  <si>
    <t>CL604</t>
    <phoneticPr fontId="7" type="noConversion"/>
  </si>
  <si>
    <t>화순3차 한국아델리움 센트럴</t>
    <phoneticPr fontId="7" type="noConversion"/>
  </si>
  <si>
    <t>휘경자이 디센시아(휘경3구역)</t>
    <phoneticPr fontId="7" type="noConversion"/>
  </si>
  <si>
    <t>시트제외(745개)</t>
    <phoneticPr fontId="7" type="noConversion"/>
  </si>
  <si>
    <t>분리형니플</t>
    <phoneticPr fontId="7" type="noConversion"/>
  </si>
  <si>
    <t>샤워헤드(S4512)</t>
    <phoneticPr fontId="7" type="noConversion"/>
  </si>
  <si>
    <t>DL-S4113</t>
    <phoneticPr fontId="7" type="noConversion"/>
  </si>
  <si>
    <t>DL-K9315</t>
    <phoneticPr fontId="7" type="noConversion"/>
  </si>
  <si>
    <t>신원종합개발</t>
  </si>
  <si>
    <t>충북 e편한세상 옥천 퍼스트원</t>
    <phoneticPr fontId="7" type="noConversion"/>
  </si>
  <si>
    <t>CC282</t>
    <phoneticPr fontId="7" type="noConversion"/>
  </si>
  <si>
    <t>원피스</t>
  </si>
  <si>
    <t>윤영재</t>
    <phoneticPr fontId="7" type="noConversion"/>
  </si>
  <si>
    <t>최윤환</t>
    <phoneticPr fontId="7" type="noConversion"/>
  </si>
  <si>
    <t>DL-G4543SC</t>
    <phoneticPr fontId="7" type="noConversion"/>
  </si>
  <si>
    <t>DL-G4543SH</t>
    <phoneticPr fontId="7" type="noConversion"/>
  </si>
  <si>
    <t>DL-G4541SC</t>
    <phoneticPr fontId="7" type="noConversion"/>
  </si>
  <si>
    <t>LH사양</t>
    <phoneticPr fontId="7" type="noConversion"/>
  </si>
  <si>
    <t>조재민</t>
    <phoneticPr fontId="7" type="noConversion"/>
  </si>
  <si>
    <t>DL-L3010</t>
  </si>
  <si>
    <t>기타수전</t>
  </si>
  <si>
    <t>DL-S4106</t>
  </si>
  <si>
    <t>DL-S4192</t>
  </si>
  <si>
    <t>스프레이건</t>
  </si>
  <si>
    <t>샤워헤드</t>
  </si>
  <si>
    <t>일체형세면기</t>
  </si>
  <si>
    <t>CC660NN</t>
  </si>
  <si>
    <t>일체형양변기</t>
  </si>
  <si>
    <t>언더카운터</t>
  </si>
  <si>
    <t>세미카운터</t>
  </si>
  <si>
    <t>DL-B5612</t>
  </si>
  <si>
    <t>DL-K1615</t>
  </si>
  <si>
    <t>DL-G4243C</t>
  </si>
  <si>
    <t>DL-G4243H</t>
  </si>
  <si>
    <t>DL-P4014</t>
  </si>
  <si>
    <t>호반건설</t>
  </si>
  <si>
    <t>기흔인터내셔널</t>
  </si>
  <si>
    <t>DST660</t>
  </si>
  <si>
    <t>일체형비데</t>
  </si>
  <si>
    <t>중마타일</t>
  </si>
  <si>
    <t>CC280J</t>
  </si>
  <si>
    <t>탑볼</t>
  </si>
  <si>
    <t>바트라</t>
  </si>
  <si>
    <t>DL-A2102</t>
  </si>
  <si>
    <t>액세서리</t>
  </si>
  <si>
    <t>F/V양변기</t>
  </si>
  <si>
    <t>CL506H</t>
  </si>
  <si>
    <t>CU511UJ</t>
  </si>
  <si>
    <t>소변기</t>
  </si>
  <si>
    <t>청우타이루</t>
  </si>
  <si>
    <t>DL-S4193</t>
  </si>
  <si>
    <t>DL-S4512</t>
  </si>
  <si>
    <t>한일상사</t>
  </si>
  <si>
    <t>CC800</t>
  </si>
  <si>
    <t>투피스</t>
  </si>
  <si>
    <t>직납</t>
  </si>
  <si>
    <t>금지현</t>
  </si>
  <si>
    <t>DL-S4551</t>
  </si>
  <si>
    <t>세면기하부장</t>
  </si>
  <si>
    <t>상품</t>
  </si>
  <si>
    <t>DA-1460</t>
    <phoneticPr fontId="7" type="noConversion"/>
  </si>
  <si>
    <t>DA-14066</t>
    <phoneticPr fontId="7" type="noConversion"/>
  </si>
  <si>
    <t>DL-G4441H</t>
    <phoneticPr fontId="7" type="noConversion"/>
  </si>
  <si>
    <t>DA-12060</t>
    <phoneticPr fontId="7" type="noConversion"/>
  </si>
  <si>
    <t>DA-12990TS</t>
    <phoneticPr fontId="7" type="noConversion"/>
  </si>
  <si>
    <t>조재만</t>
    <phoneticPr fontId="7" type="noConversion"/>
  </si>
  <si>
    <t>한화건설</t>
    <phoneticPr fontId="7" type="noConversion"/>
  </si>
  <si>
    <t>아야진 라메르 데시앙</t>
  </si>
  <si>
    <t>최윤한</t>
    <phoneticPr fontId="7" type="noConversion"/>
  </si>
  <si>
    <t>DL-P4234</t>
  </si>
  <si>
    <t>DL-P4265</t>
  </si>
  <si>
    <t>DL-A9081</t>
  </si>
  <si>
    <t>DL-S4519</t>
  </si>
  <si>
    <t>DL-G4241C</t>
  </si>
  <si>
    <t>DL-G4541SC</t>
  </si>
  <si>
    <t>DL-G4543SC</t>
  </si>
  <si>
    <t>DL-G4545SC</t>
  </si>
  <si>
    <t>DL-G4543SH</t>
  </si>
  <si>
    <t>DL-G4545SH</t>
  </si>
  <si>
    <t>DL-K5415</t>
  </si>
  <si>
    <t>DL-L1810</t>
  </si>
  <si>
    <t>CL755</t>
    <phoneticPr fontId="7" type="noConversion"/>
  </si>
  <si>
    <t>대우건설</t>
  </si>
  <si>
    <t>세광도기</t>
  </si>
  <si>
    <t>이해승</t>
  </si>
  <si>
    <t>CL605</t>
  </si>
  <si>
    <t>CC740</t>
  </si>
  <si>
    <t>치마형투피스</t>
  </si>
  <si>
    <t>DL-B6010</t>
  </si>
  <si>
    <t>DL-K5115</t>
  </si>
  <si>
    <t>DL-L5610</t>
  </si>
  <si>
    <t>한화건설</t>
  </si>
  <si>
    <t>DST1300R</t>
  </si>
  <si>
    <t>신일</t>
  </si>
  <si>
    <t>DL-A9082</t>
  </si>
  <si>
    <t>DL-G4545C</t>
  </si>
  <si>
    <t>DL-G4545H</t>
  </si>
  <si>
    <t>DL-K9315</t>
  </si>
  <si>
    <t>DL-L5910</t>
  </si>
  <si>
    <t>DL-P4922</t>
  </si>
  <si>
    <t>DST1300</t>
  </si>
  <si>
    <t>박준혁</t>
    <phoneticPr fontId="7" type="noConversion"/>
  </si>
  <si>
    <t>DL-A9021</t>
  </si>
  <si>
    <t>DL-K3115</t>
  </si>
  <si>
    <t>DL-G4443H</t>
  </si>
  <si>
    <t>DL-B7014SD</t>
  </si>
  <si>
    <t>DL-L5110</t>
  </si>
  <si>
    <t>DL-F463DL</t>
  </si>
  <si>
    <t>다원앤컴퍼니</t>
  </si>
  <si>
    <t>시내울산업</t>
  </si>
  <si>
    <t>DST680</t>
  </si>
  <si>
    <t>CC260</t>
  </si>
  <si>
    <t>(주)한화</t>
  </si>
  <si>
    <t>포레나 제주 에듀시티(수전)</t>
  </si>
  <si>
    <t>DL-B5113</t>
  </si>
  <si>
    <t>DL-K1417</t>
  </si>
  <si>
    <t>DL-G4547C</t>
  </si>
  <si>
    <t>DL-S4191</t>
  </si>
  <si>
    <t>DL-B9010</t>
  </si>
  <si>
    <t>포레나 제주 에듀시티(위생도기)</t>
  </si>
  <si>
    <t>DL건설</t>
  </si>
  <si>
    <t>DL-G4441C</t>
  </si>
  <si>
    <t>(주)건영</t>
  </si>
  <si>
    <t>라포르테 안성공도</t>
  </si>
  <si>
    <t>CC214</t>
  </si>
  <si>
    <t>DST1600</t>
  </si>
  <si>
    <t>DL-P4201</t>
  </si>
  <si>
    <t>신세계건설</t>
  </si>
  <si>
    <t>남양주 마석 빌리브 센트하이</t>
  </si>
  <si>
    <t>DL-L5510</t>
  </si>
  <si>
    <t>DL-B5513</t>
  </si>
  <si>
    <t>DL-K1119</t>
  </si>
  <si>
    <t>DL-B7313</t>
  </si>
  <si>
    <t>DL-K8015</t>
  </si>
  <si>
    <t>DL-L7310</t>
  </si>
  <si>
    <t>DL-B7719</t>
  </si>
  <si>
    <t>평택 라씨엘로 2-1BL</t>
  </si>
  <si>
    <t>'2025.03</t>
  </si>
  <si>
    <t>CC776</t>
  </si>
  <si>
    <t>태영건설</t>
  </si>
  <si>
    <t>익산 부송 데시앙</t>
  </si>
  <si>
    <t>포레나 미아 (수전)</t>
  </si>
  <si>
    <t>'2025.06</t>
  </si>
  <si>
    <t>DL-L5410</t>
  </si>
  <si>
    <t>DL-B7014S</t>
  </si>
  <si>
    <t>포레나 미아 (위생도기)</t>
  </si>
  <si>
    <t>'2025.07</t>
  </si>
  <si>
    <t>DL-A1701</t>
  </si>
  <si>
    <t>DL-A1702</t>
  </si>
  <si>
    <t>DL-A9024</t>
  </si>
  <si>
    <t>음성 우미 린 풀하우스</t>
  </si>
  <si>
    <t>현대엔지니어링</t>
  </si>
  <si>
    <t>포레나 천안아산역 (수전금구)</t>
  </si>
  <si>
    <t>'2026.09</t>
  </si>
  <si>
    <t>DL-B5612W</t>
  </si>
  <si>
    <t>포레나 천안아산역 (위생도기)</t>
  </si>
  <si>
    <t>진영도기</t>
  </si>
  <si>
    <t>연동산업</t>
  </si>
  <si>
    <t>동양씨엔티</t>
  </si>
  <si>
    <t>보은도기</t>
  </si>
  <si>
    <t>아름다운욕실나라</t>
    <phoneticPr fontId="7" type="noConversion"/>
  </si>
  <si>
    <t>디엔산업</t>
    <phoneticPr fontId="7" type="noConversion"/>
  </si>
  <si>
    <t>조동욱</t>
    <phoneticPr fontId="7" type="noConversion"/>
  </si>
  <si>
    <t>이안종합건재</t>
    <phoneticPr fontId="7" type="noConversion"/>
  </si>
  <si>
    <t>CLR463</t>
    <phoneticPr fontId="7" type="noConversion"/>
  </si>
  <si>
    <t>투피스탱크</t>
  </si>
  <si>
    <t>백성렬</t>
  </si>
  <si>
    <t>박준혁</t>
  </si>
  <si>
    <t>수전</t>
    <phoneticPr fontId="11" type="noConversion"/>
  </si>
  <si>
    <t>OEM</t>
    <phoneticPr fontId="11" type="noConversion"/>
  </si>
  <si>
    <t>일체형세면기</t>
    <phoneticPr fontId="11" type="noConversion"/>
  </si>
  <si>
    <t>세미카운터</t>
    <phoneticPr fontId="7" type="noConversion"/>
  </si>
  <si>
    <t>레인샤워</t>
    <phoneticPr fontId="11" type="noConversion"/>
  </si>
  <si>
    <t>KR산업</t>
  </si>
  <si>
    <t>일성건설</t>
  </si>
  <si>
    <t>e편한세상 평택 하이센트</t>
  </si>
  <si>
    <t>광주 위파크 마륵공원 써밋</t>
  </si>
  <si>
    <t>서울 상봉동 역세권 청년주택</t>
  </si>
  <si>
    <t>평택 브레인시티 대광로제비앙 모아엘가</t>
  </si>
  <si>
    <t>'2026.02</t>
  </si>
  <si>
    <t>- 시트, 양부속 포함 / 앵글밸브왕 70파이 적용</t>
  </si>
  <si>
    <t>- 시트제외, 양부속 포함 / 앵글밸브 70파이 왕 적용</t>
  </si>
  <si>
    <t xml:space="preserve">_x000D_
</t>
  </si>
  <si>
    <t xml:space="preserve">언더커버, 면도경 제외 </t>
  </si>
  <si>
    <t>메탈호스(2M)</t>
  </si>
  <si>
    <t xml:space="preserve">- 냉, 온 호스 900MM / 설치비 포함, 앵글밸브 제외 </t>
  </si>
  <si>
    <t>DL-P4820</t>
  </si>
  <si>
    <t xml:space="preserve">- 앵글밸브 70파이 왕 적용 </t>
  </si>
  <si>
    <t>- 70파이 왕 적용 / 설치비(15,000원) 제외</t>
  </si>
  <si>
    <t>부속(대소구분레버) / 앵글 왕(70파이), 니쁠 70MM 변경, 기본 고압호스 포함, 후렌지 제외, 시트 제외/ 유상옵션 실시로 최종수량 변동가능</t>
  </si>
  <si>
    <t>별도 폽업 타공 / ABS반다리 포함, 다리 앙카 포함 / 세면기 앙카 제외 / 유상옵션 실시로 최종수량 변동가능</t>
  </si>
  <si>
    <t>호스(1.5m)</t>
  </si>
  <si>
    <t xml:space="preserve">앵글밸브 제외 </t>
  </si>
  <si>
    <t>DL-P4015</t>
  </si>
  <si>
    <t>부속(대소구분레버), 앵글밸브1EA, 정심후렌지1EA, 시트(416D)포함</t>
  </si>
  <si>
    <t>ABS반다리,반다리 앙카 포함</t>
  </si>
  <si>
    <t>CLR336N</t>
  </si>
  <si>
    <t>CLR339</t>
  </si>
  <si>
    <t>청량리 롯데캐슬 하이루체</t>
  </si>
  <si>
    <t>티엔씨시스템</t>
  </si>
  <si>
    <t>'2025.11</t>
  </si>
  <si>
    <t>CLR336W</t>
  </si>
  <si>
    <t>OEM제품, 우측별도폽업, 페데스탈(300F)</t>
  </si>
  <si>
    <t>CL757I</t>
  </si>
  <si>
    <t>시트(417D)</t>
  </si>
  <si>
    <t>DL-F15445</t>
  </si>
  <si>
    <t>시흥 롯데캐슬 시그니처</t>
  </si>
  <si>
    <t>'2026.12</t>
  </si>
  <si>
    <t>CC282</t>
  </si>
  <si>
    <t>우측별도폽업,ABS반다리(520Q)</t>
  </si>
  <si>
    <t>울산 롯데캐슬 블루마리나</t>
  </si>
  <si>
    <t>'2025.12</t>
  </si>
  <si>
    <t>OEM제품, 우측별도폽업,페데스탈(300F)</t>
  </si>
  <si>
    <t>'2025.10</t>
  </si>
  <si>
    <t>마곡 MICE복합단지 르웨스트</t>
  </si>
  <si>
    <t>'2025.05</t>
  </si>
  <si>
    <t>천안 롯데캐슬 더 청당</t>
  </si>
  <si>
    <t>현대타일</t>
  </si>
  <si>
    <t>DL-K3015</t>
  </si>
  <si>
    <t>앵글밸브 제외</t>
  </si>
  <si>
    <t>CL341</t>
  </si>
  <si>
    <t>세미탑볼</t>
  </si>
  <si>
    <t>CL760</t>
  </si>
  <si>
    <t>DST670BR</t>
  </si>
  <si>
    <t>슬라이드장</t>
  </si>
  <si>
    <t>CL366</t>
  </si>
  <si>
    <t>앙카포함</t>
  </si>
  <si>
    <t>수건걸이</t>
  </si>
  <si>
    <t>청우타이루상사</t>
  </si>
  <si>
    <t>후렌지제외, 하부고무링시공</t>
  </si>
  <si>
    <t>CLL347D</t>
  </si>
  <si>
    <t xml:space="preserve">별도폽업, ABS반다리, 비누대 미포함(분리발주) </t>
  </si>
  <si>
    <t xml:space="preserve">3단 카트리지, 왕 70mm적용 </t>
  </si>
  <si>
    <t xml:space="preserve">3단 카트리지, 왕 70MM, POP 핸들 적용, 앵글제외 </t>
  </si>
  <si>
    <t>왕 70MM</t>
  </si>
  <si>
    <t>경남 e편한세상 사천 스카이마리나</t>
  </si>
  <si>
    <t>- 시트,양부속 포함 - 앵글밸브왕 70파이 적용</t>
  </si>
  <si>
    <t xml:space="preserve">우측별도폽업 </t>
  </si>
  <si>
    <t xml:space="preserve"> - 앵글제외, (컨트롤러)설치비 포함 </t>
  </si>
  <si>
    <t>- 공용욕실,부부욕실 적용 - 70파이 왕 적용</t>
  </si>
  <si>
    <t>DL-P4916</t>
  </si>
  <si>
    <t xml:space="preserve">- 70파이 왕 적용 - 설치비 (15,000원) 제외 </t>
  </si>
  <si>
    <t>DL-P4070</t>
  </si>
  <si>
    <t>흑니켈</t>
  </si>
  <si>
    <t>DL-B5413</t>
  </si>
  <si>
    <t>DL-P4232</t>
  </si>
  <si>
    <t>CL604</t>
  </si>
  <si>
    <t>CC730P</t>
  </si>
  <si>
    <t>BFL410</t>
  </si>
  <si>
    <t>DL-L2710</t>
  </si>
  <si>
    <t>CC230</t>
  </si>
  <si>
    <t>개봉동 역세권 청년주택 현장</t>
  </si>
  <si>
    <t>CLL336D</t>
  </si>
  <si>
    <t>냉수 782EA</t>
  </si>
  <si>
    <t>1구 앵글밸브2EA 포함</t>
  </si>
  <si>
    <t>온수 782EA</t>
  </si>
  <si>
    <t>사이드폽업, P트랩, 1구 앵글밸브2EA 포함</t>
  </si>
  <si>
    <t>샤워헤드(DL-S4516), 기본 레인헤드, 메탈호스(1.5M), 직관파이프 포함</t>
  </si>
  <si>
    <t>부속(대소구분레버), 시트(416D), 일반정심후렌지1EA, 1구앵글밸브1EA 포함</t>
  </si>
  <si>
    <t>시트</t>
  </si>
  <si>
    <t>별도폽업타공, ABS반다리 앙카 포함</t>
  </si>
  <si>
    <t>페데스탈</t>
  </si>
  <si>
    <t>상봉동 역세권 청년주택 현장</t>
  </si>
  <si>
    <t>- ABS반다리 적용 / 우측 별도 폽업</t>
  </si>
  <si>
    <t>-메탈호스(2M), 안마헤드 S4551, 슬라이드바 S4106 적용</t>
  </si>
  <si>
    <t xml:space="preserve">- S4551 안마헤드 적용 / 언더커버, 면도경 제외 </t>
  </si>
  <si>
    <t>- 우측 별도 폽업</t>
  </si>
  <si>
    <t>- ABS반다리 적용, 우측 별도 폽업</t>
  </si>
  <si>
    <t>CL366D</t>
  </si>
  <si>
    <t>샤워수전</t>
  </si>
  <si>
    <t>냉수</t>
  </si>
  <si>
    <t>온수</t>
  </si>
  <si>
    <t>CL336NY</t>
  </si>
  <si>
    <t>CL349V</t>
  </si>
  <si>
    <t>CL347D</t>
  </si>
  <si>
    <t>화성 태안3 B-3BL(시공사:태왕)현장</t>
  </si>
  <si>
    <t>CL463D</t>
  </si>
  <si>
    <t>비누대포함</t>
  </si>
  <si>
    <t>경북 e편한세상 구미상모 트리베뉴</t>
  </si>
  <si>
    <t xml:space="preserve">- 메탈호스(2M), 안마샤워헤드 (DL-S4551), 슬라이드바(DL-S4106) 적용 </t>
  </si>
  <si>
    <t xml:space="preserve">- DL-S4551 안마헤드 적용 - 언더커버, 면도경 제외 </t>
  </si>
  <si>
    <t>좌측별도폽업</t>
  </si>
  <si>
    <t>시트제외</t>
  </si>
  <si>
    <t>포항 구룡포 푸르지오 마린시티 현장</t>
  </si>
  <si>
    <t xml:space="preserve">3단 카트리지, 왕 70MM 적용 _x000D_
슬라이드바 (DL-S4111) 포함 </t>
  </si>
  <si>
    <t xml:space="preserve">왕 70mm </t>
  </si>
  <si>
    <t>안양 자이 더포레스트(화창지구)현장_연간단가</t>
  </si>
  <si>
    <t>DL-P4202SV1</t>
  </si>
  <si>
    <t>DL-B3213W</t>
  </si>
  <si>
    <t>DST680NR</t>
  </si>
  <si>
    <t>DST4001F</t>
  </si>
  <si>
    <t>일체형</t>
  </si>
  <si>
    <t>포스코건설</t>
  </si>
  <si>
    <t>CC750</t>
  </si>
  <si>
    <t>CC114</t>
  </si>
  <si>
    <t>전기식</t>
  </si>
  <si>
    <t>TFT301G</t>
  </si>
  <si>
    <t>F/V</t>
  </si>
  <si>
    <t>배터리식</t>
  </si>
  <si>
    <t>CU511U</t>
  </si>
  <si>
    <t>수채</t>
    <phoneticPr fontId="7" type="noConversion"/>
  </si>
  <si>
    <t>'2025.04</t>
  </si>
  <si>
    <t>DL-S4109</t>
  </si>
  <si>
    <t>DL-G4241</t>
  </si>
  <si>
    <t>DL-G4243</t>
  </si>
  <si>
    <t>한솔위생도기</t>
  </si>
  <si>
    <t>CC257</t>
  </si>
  <si>
    <t>진흥기업</t>
  </si>
  <si>
    <t>DL-B3013</t>
  </si>
  <si>
    <t>DL-K9115</t>
  </si>
  <si>
    <t>CL509K</t>
  </si>
  <si>
    <t>DL-G4645C</t>
  </si>
  <si>
    <t>수채</t>
  </si>
  <si>
    <t>CC110</t>
  </si>
  <si>
    <t>TFT304</t>
  </si>
  <si>
    <t>DL-P4152</t>
  </si>
  <si>
    <t>DL-P4150</t>
  </si>
  <si>
    <t>DL-G4645H</t>
  </si>
  <si>
    <t>DL-P4155</t>
  </si>
  <si>
    <t>-</t>
    <phoneticPr fontId="7" type="noConversion"/>
  </si>
  <si>
    <t>CU511PU</t>
    <phoneticPr fontId="7" type="noConversion"/>
  </si>
  <si>
    <t>CLL463D</t>
    <phoneticPr fontId="7" type="noConversion"/>
  </si>
  <si>
    <t>DL-A9076</t>
  </si>
  <si>
    <t>대명종건</t>
  </si>
  <si>
    <t>충북 진천 풍림아이원 트리니움</t>
  </si>
  <si>
    <t>에스비하우징</t>
  </si>
  <si>
    <t>CL347</t>
  </si>
  <si>
    <t>CL336D</t>
  </si>
  <si>
    <t>CLL336S</t>
  </si>
  <si>
    <t>CLL755S</t>
  </si>
  <si>
    <t>CLR366</t>
  </si>
  <si>
    <t>CLL350D</t>
  </si>
  <si>
    <t>CLR758</t>
  </si>
  <si>
    <t>CLR463</t>
  </si>
  <si>
    <t>CL336SY</t>
  </si>
  <si>
    <t>CL350D</t>
  </si>
  <si>
    <t>CLL463D</t>
  </si>
  <si>
    <t>CL336S</t>
  </si>
  <si>
    <t>CL755S</t>
  </si>
  <si>
    <t>CLR341</t>
  </si>
  <si>
    <t>CL340N</t>
  </si>
  <si>
    <t>CL370</t>
  </si>
  <si>
    <t>CL333C</t>
  </si>
  <si>
    <t>CL340</t>
  </si>
  <si>
    <t>CLL366D</t>
  </si>
  <si>
    <t>CL355D</t>
  </si>
  <si>
    <t>CL332I</t>
  </si>
  <si>
    <t>CLL358D</t>
  </si>
  <si>
    <t>CL364</t>
  </si>
  <si>
    <t>CL350</t>
  </si>
  <si>
    <t>CL358</t>
  </si>
  <si>
    <t>CLL340</t>
  </si>
  <si>
    <t>CL336N</t>
  </si>
  <si>
    <t>CS1</t>
  </si>
  <si>
    <t>CS2</t>
  </si>
  <si>
    <t>CL359H</t>
  </si>
  <si>
    <t>CL755</t>
  </si>
  <si>
    <t>박성진</t>
    <phoneticPr fontId="11" type="noConversion"/>
  </si>
  <si>
    <t>CL760</t>
    <phoneticPr fontId="7" type="noConversion"/>
  </si>
  <si>
    <t>DL-B5612W</t>
    <phoneticPr fontId="7" type="noConversion"/>
  </si>
  <si>
    <t>CLR336W</t>
    <phoneticPr fontId="7" type="noConversion"/>
  </si>
  <si>
    <t>CLR339</t>
    <phoneticPr fontId="7" type="noConversion"/>
  </si>
  <si>
    <t>- 트랩, 앵글왕 70파이 적용</t>
    <phoneticPr fontId="7" type="noConversion"/>
  </si>
  <si>
    <t>유상옵션 비율 25% 적용(옵션수량 파악중)</t>
    <phoneticPr fontId="7" type="noConversion"/>
  </si>
  <si>
    <t>파주 e편한세상 헤이리 현장</t>
    <phoneticPr fontId="7" type="noConversion"/>
  </si>
  <si>
    <t>CC740G1</t>
    <phoneticPr fontId="7" type="noConversion"/>
  </si>
  <si>
    <t>- 부부, 공용 기본 적용 / 우측 별도 폽업</t>
    <phoneticPr fontId="7" type="noConversion"/>
  </si>
  <si>
    <t xml:space="preserve">- S4551 안마헤드 적용 / 2M 메탈호스 </t>
    <phoneticPr fontId="7" type="noConversion"/>
  </si>
  <si>
    <t>DA-13060</t>
    <phoneticPr fontId="7" type="noConversion"/>
  </si>
  <si>
    <t>CL347</t>
    <phoneticPr fontId="7" type="noConversion"/>
  </si>
  <si>
    <t>CLL755S</t>
    <phoneticPr fontId="7" type="noConversion"/>
  </si>
  <si>
    <t>CL907</t>
    <phoneticPr fontId="7" type="noConversion"/>
  </si>
  <si>
    <t>CC767N</t>
  </si>
  <si>
    <t>CC410P</t>
  </si>
  <si>
    <t>시트포함</t>
  </si>
  <si>
    <t>벽걸이양변기</t>
  </si>
  <si>
    <t>서해종합건설</t>
  </si>
  <si>
    <t>두림위생도기</t>
  </si>
  <si>
    <t>CC201V</t>
  </si>
  <si>
    <t>ABS반다리,앙카포함</t>
  </si>
  <si>
    <t>CC830</t>
  </si>
  <si>
    <t>DL-K5515</t>
  </si>
  <si>
    <t>DL-S4194</t>
  </si>
  <si>
    <t>DL-G4545S</t>
  </si>
  <si>
    <t>DL-G4541S</t>
  </si>
  <si>
    <t>DST830</t>
  </si>
  <si>
    <t xml:space="preserve"> - </t>
  </si>
  <si>
    <t>앵글제외</t>
  </si>
  <si>
    <t>㈜한양</t>
  </si>
  <si>
    <t>더본건설</t>
    <phoneticPr fontId="7" type="noConversion"/>
  </si>
  <si>
    <t>전북 김제 하동 본아르떼</t>
    <phoneticPr fontId="7" type="noConversion"/>
  </si>
  <si>
    <t>CC724S</t>
  </si>
  <si>
    <t>CJ건설</t>
  </si>
  <si>
    <t>DL-A9054</t>
  </si>
  <si>
    <t>DL-A9015</t>
  </si>
  <si>
    <t>DL-A9032</t>
  </si>
  <si>
    <t>TC-400HD</t>
  </si>
  <si>
    <t>CC113H</t>
  </si>
  <si>
    <t>TFT306G</t>
  </si>
  <si>
    <t>- 앵글밸브 제외</t>
  </si>
  <si>
    <t>DL-B9119HRS3</t>
  </si>
  <si>
    <t>대성문종건</t>
    <phoneticPr fontId="7" type="noConversion"/>
  </si>
  <si>
    <t>쌍용건설</t>
  </si>
  <si>
    <t>CC768N</t>
  </si>
  <si>
    <t>CL861S</t>
  </si>
  <si>
    <t>부산항 퀸즈W 오션프런트</t>
    <phoneticPr fontId="7" type="noConversion"/>
  </si>
  <si>
    <t>CL336W</t>
  </si>
  <si>
    <t>장민수</t>
    <phoneticPr fontId="11" type="noConversion"/>
  </si>
  <si>
    <t>CL359D</t>
  </si>
  <si>
    <t>BC201</t>
  </si>
  <si>
    <t>CC732</t>
    <phoneticPr fontId="7" type="noConversion"/>
  </si>
  <si>
    <t>BL301</t>
  </si>
  <si>
    <t>DST660</t>
    <phoneticPr fontId="11" type="noConversion"/>
  </si>
  <si>
    <t>최윤한</t>
    <phoneticPr fontId="11" type="noConversion"/>
  </si>
  <si>
    <t>DL-B8013</t>
  </si>
  <si>
    <t>백성렬</t>
    <phoneticPr fontId="11" type="noConversion"/>
  </si>
  <si>
    <t>조동욱</t>
    <phoneticPr fontId="11" type="noConversion"/>
  </si>
  <si>
    <t>광주 동구 뉴시티 한국아델리움 스테이</t>
    <phoneticPr fontId="7" type="noConversion"/>
  </si>
  <si>
    <t>시트포함(416D)</t>
    <phoneticPr fontId="7" type="noConversion"/>
  </si>
  <si>
    <t>SK건설</t>
  </si>
  <si>
    <t>세종통상</t>
  </si>
  <si>
    <t>KCC건설</t>
    <phoneticPr fontId="7" type="noConversion"/>
  </si>
  <si>
    <t>CC723</t>
  </si>
  <si>
    <t>DL-B3216</t>
  </si>
  <si>
    <t>CC751S</t>
  </si>
  <si>
    <t>효성중공업</t>
  </si>
  <si>
    <t>CU511PU</t>
  </si>
  <si>
    <t>DL-B6510</t>
  </si>
  <si>
    <t>LH</t>
  </si>
  <si>
    <t>DL-A2101</t>
  </si>
  <si>
    <t>DL-A9017</t>
  </si>
  <si>
    <t>선진</t>
  </si>
  <si>
    <t>DL-A9047</t>
  </si>
  <si>
    <t>BC401</t>
    <phoneticPr fontId="7" type="noConversion"/>
  </si>
  <si>
    <t>DL-L8010</t>
  </si>
  <si>
    <t>DL-B3016</t>
  </si>
  <si>
    <t>앵글밸브2EA 포함</t>
  </si>
  <si>
    <t>CLL336D</t>
    <phoneticPr fontId="7" type="noConversion"/>
  </si>
  <si>
    <t>DL-P4153</t>
  </si>
  <si>
    <t>평면붙임세면기</t>
  </si>
  <si>
    <t>DL-L9010</t>
  </si>
  <si>
    <t>DL-A9056</t>
  </si>
  <si>
    <t>DL-A9031</t>
  </si>
  <si>
    <t>조동욱</t>
  </si>
  <si>
    <t>대림수세라믹</t>
  </si>
  <si>
    <t>백세현</t>
  </si>
  <si>
    <t>DL-A9019</t>
  </si>
  <si>
    <t>BC401</t>
  </si>
  <si>
    <t>DL-A9018</t>
  </si>
  <si>
    <t>-</t>
  </si>
  <si>
    <t>DST550</t>
  </si>
  <si>
    <t>CC550</t>
  </si>
  <si>
    <t>CU600</t>
  </si>
  <si>
    <t>CL827J</t>
  </si>
  <si>
    <t>롯데건설</t>
  </si>
  <si>
    <t>ABS반다리, 앙카, 비누대 포함</t>
  </si>
  <si>
    <t>DL-A1602</t>
  </si>
  <si>
    <t>DL-A1601</t>
  </si>
  <si>
    <t>DL-A9052</t>
  </si>
  <si>
    <t>DL-A9046</t>
  </si>
  <si>
    <t xml:space="preserve">설치비 제외 </t>
  </si>
  <si>
    <t>CC119</t>
  </si>
  <si>
    <t>DL-P4256</t>
  </si>
  <si>
    <t>DL-L5612</t>
  </si>
  <si>
    <t>CU109</t>
  </si>
  <si>
    <t>삼성물산</t>
  </si>
  <si>
    <t>TFT302B</t>
  </si>
  <si>
    <t xml:space="preserve">반다리 제외 </t>
  </si>
  <si>
    <t>샤워욕조</t>
  </si>
  <si>
    <t>건설회사</t>
    <phoneticPr fontId="7" type="noConversion"/>
  </si>
  <si>
    <t>현장명</t>
    <phoneticPr fontId="7" type="noConversion"/>
  </si>
  <si>
    <t>색상</t>
  </si>
  <si>
    <t>단가</t>
  </si>
  <si>
    <t>총무게(KG)</t>
    <phoneticPr fontId="7" type="noConversion"/>
  </si>
  <si>
    <t>총(TON)</t>
    <phoneticPr fontId="7" type="noConversion"/>
  </si>
  <si>
    <t>금호건설</t>
  </si>
  <si>
    <t>디엔산업</t>
  </si>
  <si>
    <t xml:space="preserve">ABS반다리 </t>
  </si>
  <si>
    <t>핸드드라이어</t>
    <phoneticPr fontId="7" type="noConversion"/>
  </si>
  <si>
    <t>TFT301</t>
  </si>
  <si>
    <t>CC724</t>
    <phoneticPr fontId="7" type="noConversion"/>
  </si>
  <si>
    <t>DA-12990T</t>
    <phoneticPr fontId="7" type="noConversion"/>
  </si>
  <si>
    <t xml:space="preserve"> </t>
    <phoneticPr fontId="7" type="noConversion"/>
  </si>
  <si>
    <t>DL-P4050</t>
  </si>
  <si>
    <t>DL-P4052L</t>
  </si>
  <si>
    <t>DL-P4055</t>
  </si>
  <si>
    <t>보은도기</t>
    <phoneticPr fontId="7" type="noConversion"/>
  </si>
  <si>
    <t>대림바토스</t>
  </si>
  <si>
    <t>CU511UJ</t>
    <phoneticPr fontId="11" type="noConversion"/>
  </si>
  <si>
    <t>DL-B3013</t>
    <phoneticPr fontId="11" type="noConversion"/>
  </si>
  <si>
    <t>현대건설</t>
  </si>
  <si>
    <t>CL509</t>
    <phoneticPr fontId="7" type="noConversion"/>
  </si>
  <si>
    <t>한일개발</t>
  </si>
  <si>
    <t>이케이파트너스</t>
  </si>
  <si>
    <t>CL333C</t>
    <phoneticPr fontId="7" type="noConversion"/>
  </si>
  <si>
    <t>CU730</t>
    <phoneticPr fontId="7" type="noConversion"/>
  </si>
  <si>
    <t>CL336N</t>
    <phoneticPr fontId="7" type="noConversion"/>
  </si>
  <si>
    <t>CL370</t>
    <phoneticPr fontId="7" type="noConversion"/>
  </si>
  <si>
    <t>박성진</t>
    <phoneticPr fontId="7" type="noConversion"/>
  </si>
  <si>
    <t xml:space="preserve">익산 함열 와리 오투그란테 </t>
    <phoneticPr fontId="7" type="noConversion"/>
  </si>
  <si>
    <t>''2025.06</t>
  </si>
  <si>
    <t>''2025.09</t>
  </si>
  <si>
    <t xml:space="preserve">포레나 청주매봉 </t>
    <phoneticPr fontId="7" type="noConversion"/>
  </si>
  <si>
    <t>동탄 숨마 데시앙 107BL</t>
  </si>
  <si>
    <t>카트리지 확인</t>
    <phoneticPr fontId="7" type="noConversion"/>
  </si>
  <si>
    <t>'2026.01</t>
    <phoneticPr fontId="7" type="noConversion"/>
  </si>
  <si>
    <t>계룡건설</t>
  </si>
  <si>
    <t>대전 학하포레나</t>
    <phoneticPr fontId="7" type="noConversion"/>
  </si>
  <si>
    <t>'2026.02</t>
    <phoneticPr fontId="7" type="noConversion"/>
  </si>
  <si>
    <t>설치비 15,000원 별도</t>
  </si>
  <si>
    <t>수량확인(DST660N)</t>
    <phoneticPr fontId="7" type="noConversion"/>
  </si>
  <si>
    <t>비누대 없는 제품</t>
    <phoneticPr fontId="7" type="noConversion"/>
  </si>
  <si>
    <t>이안종합건재 확인</t>
    <phoneticPr fontId="7" type="noConversion"/>
  </si>
  <si>
    <t>DA-1935D</t>
  </si>
  <si>
    <t>인천 청라 수자인 디에스틴</t>
    <phoneticPr fontId="7" type="noConversion"/>
  </si>
  <si>
    <t>'2025.10</t>
    <phoneticPr fontId="7" type="noConversion"/>
  </si>
  <si>
    <t>'2026.05</t>
    <phoneticPr fontId="7" type="noConversion"/>
  </si>
  <si>
    <t>'2025.12</t>
    <phoneticPr fontId="7" type="noConversion"/>
  </si>
  <si>
    <t>'2026.04</t>
    <phoneticPr fontId="7" type="noConversion"/>
  </si>
  <si>
    <t>용산구 원효로 청년주택</t>
  </si>
  <si>
    <t>'2025.08</t>
  </si>
  <si>
    <t>시트, 부속 포함</t>
  </si>
  <si>
    <t>부속(대소구분레버), 시트(416D)포함 / 앵글 왕(70파이), 니쁠 70MM 변경, 고압호스 포함, 후렌지 제외 / 유상옵션 실시로 최종수량 변동가능</t>
  </si>
  <si>
    <t>휘경 자이 디센시아(휘경3구역)</t>
  </si>
  <si>
    <t>e편한세상 군산 디오션루체</t>
  </si>
  <si>
    <t>- S4551 안마헤드 적용 / 언더커버, 면도경 포함</t>
  </si>
  <si>
    <t xml:space="preserve">- ABS반다리 적용, 우측 별도 폽업 </t>
  </si>
  <si>
    <t>한양</t>
  </si>
  <si>
    <t xml:space="preserve">시트,양부속 포함 </t>
  </si>
  <si>
    <t>병점역 서해 스카이팰리스 3단지</t>
  </si>
  <si>
    <t>'2026.12</t>
    <phoneticPr fontId="7" type="noConversion"/>
  </si>
  <si>
    <t>CLR757I</t>
    <phoneticPr fontId="7" type="noConversion"/>
  </si>
  <si>
    <t xml:space="preserve">KCC건설 부산 해운대 엘마르 스위첸 (비주거,오피스텔) </t>
  </si>
  <si>
    <t>동일토건 청주 개신동 동일하이빌 파크레인 (APT, 자체분양)</t>
  </si>
  <si>
    <t>CLS605ZZWHW</t>
  </si>
  <si>
    <t>JCS267ZZWHW</t>
  </si>
  <si>
    <t>포스코이앤씨 더샵 의정부역 링크시티 (자체분양,APT)</t>
  </si>
  <si>
    <t>별도폽업타공, ABS반다리, 앙카 포함</t>
  </si>
  <si>
    <t>설치비 제외</t>
  </si>
  <si>
    <t xml:space="preserve">ABS반다리, 좌측별도폽업 </t>
  </si>
  <si>
    <t>'2026.10</t>
    <phoneticPr fontId="7" type="noConversion"/>
  </si>
  <si>
    <t>대광건영</t>
  </si>
  <si>
    <t xml:space="preserve"> 동일토건</t>
  </si>
  <si>
    <t>현창건설</t>
  </si>
  <si>
    <t>CL861S</t>
    <phoneticPr fontId="7" type="noConversion"/>
  </si>
  <si>
    <t>CLR336N</t>
    <phoneticPr fontId="7" type="noConversion"/>
  </si>
  <si>
    <t>CC256</t>
  </si>
  <si>
    <t>닉스엔트레이딩</t>
  </si>
  <si>
    <t>한화</t>
  </si>
  <si>
    <t>건영</t>
  </si>
  <si>
    <t>레코드</t>
  </si>
  <si>
    <t>백세현</t>
    <phoneticPr fontId="7" type="noConversion"/>
  </si>
  <si>
    <t>김해 e편한세상 주촌 더프리미어 (자체분양, APT)</t>
  </si>
  <si>
    <t>매립형샤워</t>
  </si>
  <si>
    <t>대보건설</t>
  </si>
  <si>
    <t>CC230G1</t>
  </si>
  <si>
    <t>DL-B1518</t>
  </si>
  <si>
    <t>CC766</t>
    <phoneticPr fontId="7" type="noConversion"/>
  </si>
  <si>
    <t>CC115I</t>
  </si>
  <si>
    <t>DL-P4036</t>
  </si>
  <si>
    <t>DL-P4411</t>
  </si>
  <si>
    <t>CC420P</t>
    <phoneticPr fontId="7" type="noConversion"/>
  </si>
  <si>
    <t>세면수진</t>
  </si>
  <si>
    <t>앵글밸브2EA포함</t>
  </si>
  <si>
    <t>DL-P4010</t>
  </si>
  <si>
    <t>DL-P4020</t>
  </si>
  <si>
    <t>DL-P4031</t>
  </si>
  <si>
    <t>CL353</t>
  </si>
  <si>
    <t>CLR359H</t>
  </si>
  <si>
    <t>DST800</t>
  </si>
  <si>
    <t>서희건설</t>
  </si>
  <si>
    <t>CL368H</t>
  </si>
  <si>
    <t>DL-A1802</t>
  </si>
  <si>
    <t>호반써밋 이스트파크 (APT,자체분양)</t>
  </si>
  <si>
    <t>CL340N</t>
    <phoneticPr fontId="7" type="noConversion"/>
  </si>
  <si>
    <t>DL-L5110</t>
    <phoneticPr fontId="11" type="noConversion"/>
  </si>
  <si>
    <t>소변기</t>
    <phoneticPr fontId="11" type="noConversion"/>
  </si>
  <si>
    <t>DL-B1519</t>
  </si>
  <si>
    <t>DL-L5612</t>
    <phoneticPr fontId="7" type="noConversion"/>
  </si>
  <si>
    <t>CL336D</t>
    <phoneticPr fontId="7" type="noConversion"/>
  </si>
  <si>
    <t>'2027.05</t>
    <phoneticPr fontId="7" type="noConversion"/>
  </si>
  <si>
    <t>CLL347D</t>
    <phoneticPr fontId="7" type="noConversion"/>
  </si>
  <si>
    <t>'2025.11</t>
    <phoneticPr fontId="7" type="noConversion"/>
  </si>
  <si>
    <t>좌측별도폽업</t>
    <phoneticPr fontId="7" type="noConversion"/>
  </si>
  <si>
    <t>해리물산</t>
    <phoneticPr fontId="7" type="noConversion"/>
  </si>
  <si>
    <t>수량</t>
    <phoneticPr fontId="7" type="noConversion"/>
  </si>
  <si>
    <t>탑카운터</t>
  </si>
  <si>
    <t>원건설</t>
  </si>
  <si>
    <t>바스플러스</t>
  </si>
  <si>
    <t xml:space="preserve">- 시트, 부속 포함 </t>
  </si>
  <si>
    <t>CC733</t>
  </si>
  <si>
    <t>DL-K3217</t>
  </si>
  <si>
    <t>세양도기</t>
  </si>
  <si>
    <t>CC114K</t>
  </si>
  <si>
    <t>- 시트, 부속 포함</t>
  </si>
  <si>
    <t>CC732</t>
  </si>
  <si>
    <t>케이씨씨글라스</t>
  </si>
  <si>
    <t xml:space="preserve">슬라이드바 DL-S4111 포함 </t>
  </si>
  <si>
    <t>용산 호반써밋 에이디션</t>
  </si>
  <si>
    <t xml:space="preserve">앵글 제외 </t>
  </si>
  <si>
    <t xml:space="preserve">DL-S4519 헤드 </t>
  </si>
  <si>
    <t xml:space="preserve">샤워헤드(DL-S4519) 적용 </t>
  </si>
  <si>
    <t>e편한세상 시티 천안아산역</t>
  </si>
  <si>
    <t>e편한세상 시티 광교 웰스하임</t>
  </si>
  <si>
    <t xml:space="preserve">- S4551 안마헤드, S4520 레인헤드 적용 / 언더커버, 면도경 제외 </t>
  </si>
  <si>
    <t>소사역 롯데캐슬 더 뉴엘</t>
  </si>
  <si>
    <t>청주 테크노폴리스센트럴</t>
  </si>
  <si>
    <t>앵글밸브 포함</t>
  </si>
  <si>
    <t>하부부속 포함</t>
  </si>
  <si>
    <t>e편한세상 대전역 센텀비스타</t>
  </si>
  <si>
    <t xml:space="preserve">- 컨트롤박스 설치비(12,000원) 포함 / 앵글밸브 제외 </t>
  </si>
  <si>
    <t>e편한세상 삼천포 오션프라임</t>
  </si>
  <si>
    <t xml:space="preserve">-메탈호스(2M), 안마헤드 S4551, 슬라이드바 S4106 적용, </t>
  </si>
  <si>
    <t xml:space="preserve">- S4551 안마헤드, S4520 레인헤드 적용 / 언더커버, 면도경 포함 / 2M 메탈호스 </t>
  </si>
  <si>
    <t xml:space="preserve">- 시트 제외, 부속포함 / 앵글밸브 왕 70파이 적용 </t>
  </si>
  <si>
    <t xml:space="preserve">- 앵글밸브 포함 </t>
  </si>
  <si>
    <t>e편한세상 시티 항동 마리나</t>
  </si>
  <si>
    <t>방배5구역 (디에이치방배) 재개발 조합</t>
  </si>
  <si>
    <t>'2026.01</t>
  </si>
  <si>
    <t>'2026.06</t>
  </si>
  <si>
    <t>'2025.09</t>
  </si>
  <si>
    <t>CL359H</t>
    <phoneticPr fontId="7" type="noConversion"/>
  </si>
  <si>
    <t>CS2</t>
    <phoneticPr fontId="7" type="noConversion"/>
  </si>
  <si>
    <t>CS1</t>
    <phoneticPr fontId="7" type="noConversion"/>
  </si>
  <si>
    <t>설치비(12천원)제외</t>
  </si>
  <si>
    <t>CL341</t>
    <phoneticPr fontId="7" type="noConversion"/>
  </si>
  <si>
    <t>BFK537</t>
  </si>
  <si>
    <t>DL-B7611</t>
  </si>
  <si>
    <t>DL-G4547H</t>
  </si>
  <si>
    <t>DL-P4928</t>
  </si>
  <si>
    <t>CLR336WY</t>
    <phoneticPr fontId="7" type="noConversion"/>
  </si>
  <si>
    <t>인천 e편한세상 검단 웰카운티</t>
  </si>
  <si>
    <t>- 폽업, 트랩, 앵글밸브 포함</t>
  </si>
  <si>
    <t>- 앵글밸브 포함</t>
  </si>
  <si>
    <t>BC201V</t>
  </si>
  <si>
    <t>이천 자이 더 리체</t>
  </si>
  <si>
    <t>'2026.03</t>
  </si>
  <si>
    <t>마포 용강동 우석연립 소규모 재건축</t>
  </si>
  <si>
    <t>CLR347</t>
  </si>
  <si>
    <t>부천 역곡역 아테움 스위첸</t>
  </si>
  <si>
    <t>BFB-520</t>
  </si>
  <si>
    <t>DL-K6219</t>
  </si>
  <si>
    <t>서대문 동화약품 사옥</t>
  </si>
  <si>
    <t>CU511PUJ</t>
  </si>
  <si>
    <t xml:space="preserve">하부부속 제외 </t>
  </si>
  <si>
    <t>TC-401HD</t>
  </si>
  <si>
    <t>세면기다리</t>
  </si>
  <si>
    <t>BC110</t>
  </si>
  <si>
    <t>TFT301G-1</t>
  </si>
  <si>
    <t xml:space="preserve">가로꼭지 1EA </t>
  </si>
  <si>
    <t>TC-500HD</t>
  </si>
  <si>
    <t xml:space="preserve"> 마곡지식산업센터 D13블럭</t>
  </si>
  <si>
    <t xml:space="preserve">F/V제외 </t>
  </si>
  <si>
    <t xml:space="preserve">앵글제외 </t>
  </si>
  <si>
    <t>DL-L3010A</t>
  </si>
  <si>
    <t xml:space="preserve">하부부속포함, 사이드폽업 </t>
  </si>
  <si>
    <t>남양건설</t>
  </si>
  <si>
    <t>대호건설</t>
  </si>
  <si>
    <t>동남도기통상</t>
  </si>
  <si>
    <t>엘림바스</t>
  </si>
  <si>
    <t>DST630</t>
  </si>
  <si>
    <t>성원건설</t>
  </si>
  <si>
    <t>경기 광주 광주중학교</t>
  </si>
  <si>
    <t>경남도시공사 창원 현동 휴튼</t>
  </si>
  <si>
    <t>천안 일봉공원 호반써밋 센트럴파크 1블록</t>
  </si>
  <si>
    <t>카운터세면기</t>
  </si>
  <si>
    <t>DL-B1118</t>
  </si>
  <si>
    <t>DL-B7010G</t>
  </si>
  <si>
    <t>주방수전</t>
  </si>
  <si>
    <t>DL-G4543</t>
  </si>
  <si>
    <t>CC764</t>
    <phoneticPr fontId="7" type="noConversion"/>
  </si>
  <si>
    <t>연희공원 호반써밋 파크에디션</t>
  </si>
  <si>
    <t>CL755E</t>
  </si>
  <si>
    <t>청주 더샵 오창프레스티지</t>
  </si>
  <si>
    <t>'2026.11</t>
  </si>
  <si>
    <t>'2026.04</t>
  </si>
  <si>
    <t>수원덕산병원</t>
  </si>
  <si>
    <t>마곡 제넥신</t>
  </si>
  <si>
    <t>대구 한화생명</t>
  </si>
  <si>
    <t>제일엠이씨</t>
  </si>
  <si>
    <t>벽걸이소변기</t>
  </si>
  <si>
    <t>CL347A</t>
  </si>
  <si>
    <t>경기도 부천 원종 B-2BL(이테크 시공)</t>
  </si>
  <si>
    <t>ABS다리, 비누대포함</t>
  </si>
  <si>
    <t>F15445</t>
  </si>
  <si>
    <t>특수사양</t>
  </si>
  <si>
    <t>DL-G4873</t>
  </si>
  <si>
    <t>매립박스 921K021</t>
  </si>
  <si>
    <t>DL-G4541</t>
  </si>
  <si>
    <t>온, 냉 각 591EA</t>
  </si>
  <si>
    <t>롯데캐슬 안산 시그니처 중앙</t>
  </si>
  <si>
    <t>'2027.05</t>
  </si>
  <si>
    <t>300F페데스탈 적용</t>
  </si>
  <si>
    <t>ABS반다리, 좌측별도폽업</t>
  </si>
  <si>
    <t>CLL758D</t>
  </si>
  <si>
    <t>은문</t>
  </si>
  <si>
    <t>수채수전 포함</t>
  </si>
  <si>
    <t>폽업, 트랩, 앵글밸브 포함</t>
  </si>
  <si>
    <t>CC735</t>
  </si>
  <si>
    <t>CL-340N (비누대 없는 타입)</t>
  </si>
  <si>
    <t>인천 학익 포레나</t>
  </si>
  <si>
    <t>CC260J</t>
  </si>
  <si>
    <t>- 설치비 제외</t>
  </si>
  <si>
    <t xml:space="preserve">- 매립함 포함 </t>
  </si>
  <si>
    <t xml:space="preserve">- 온/냉 SET </t>
  </si>
  <si>
    <t>강릉 자이르네 디오션</t>
  </si>
  <si>
    <t>별도폽업타공 / 세면기 앙카 제외 / ABS반다리, 다리 앙카 포함</t>
  </si>
  <si>
    <t>CC110L</t>
  </si>
  <si>
    <t>태욱</t>
  </si>
  <si>
    <t>부속(대소구분레버),시트(416D),정심후렌지포함 / 앵글밸브 제외</t>
  </si>
  <si>
    <t>옵션품목 / 앵글밸브, 설치비(15천원)제외 / 리모컨,부속, 후렌지,수로트랩 포함</t>
  </si>
  <si>
    <t>신우세라믹</t>
  </si>
  <si>
    <t>오산 세교2지구 A13블럭 호반써밋 라프리미어</t>
  </si>
  <si>
    <t>CC764</t>
  </si>
  <si>
    <t>검단신도시 호반써밋 AB19블록</t>
  </si>
  <si>
    <t>DL-S4509</t>
  </si>
  <si>
    <t>케이디시스템</t>
  </si>
  <si>
    <t>모아종합건설</t>
  </si>
  <si>
    <t>강릉 모아미래도 오션리버</t>
  </si>
  <si>
    <t>하부도기 상부탱크 포함/후렌지,앵글밸브.양부속,시트 제외</t>
  </si>
  <si>
    <t>구리역 롯데캐슬 시그니처</t>
  </si>
  <si>
    <t>DL-LC630A</t>
  </si>
  <si>
    <t>CL4000F</t>
  </si>
  <si>
    <t>DL-B9119HS3</t>
  </si>
  <si>
    <t>DL-S4531</t>
  </si>
  <si>
    <t>DST4000F</t>
  </si>
  <si>
    <t>리버센 SK뷰 롯데캐슬</t>
  </si>
  <si>
    <t>RBDK</t>
  </si>
  <si>
    <t>라피아노 용인공세</t>
  </si>
  <si>
    <t>CL826J</t>
  </si>
  <si>
    <t>DL-A1801</t>
  </si>
  <si>
    <t>TFT306G-1</t>
  </si>
  <si>
    <t xml:space="preserve">시트제외 </t>
  </si>
  <si>
    <t>매립샤워</t>
  </si>
  <si>
    <t>e편한세상 시티 평택고덕</t>
  </si>
  <si>
    <t>BFK435</t>
    <phoneticPr fontId="7" type="noConversion"/>
  </si>
  <si>
    <t>(단위 : 백만원)</t>
    <phoneticPr fontId="7" type="noConversion"/>
  </si>
  <si>
    <t>수원성(수원 지동115-10 재개발) 중흥S클래스</t>
  </si>
  <si>
    <t>OEM기준 2안/설치브라켓(TFL-653Q)포함,공장도가(3천원)</t>
  </si>
  <si>
    <t>옵션품목/앵글밸브, 설치비(15천원) 제외/리모컨, 부속, 후렌지,수로트랩 포함</t>
  </si>
  <si>
    <t>시트제외/부속(대소구분레버),정심후렌지포함/앵글밸브 제외</t>
  </si>
  <si>
    <t>F/V(TFT-301G),스퍼드(TFC-501),일반시트(TSC-101),일반정심후렌지 포함</t>
  </si>
  <si>
    <t>익산(모인공원) 중흥S클래스 퍼스트파크</t>
  </si>
  <si>
    <t>힐스테이트 문수로 센트럴</t>
  </si>
  <si>
    <t>힐스테이트 의정부 금오 더퍼스트</t>
  </si>
  <si>
    <t>이천 중리 2차 우미 린 어반퍼스트</t>
  </si>
  <si>
    <t xml:space="preserve">3단절수, 앵글밸브왕70파이, 별도폽업 </t>
  </si>
  <si>
    <t>DL-G4443C</t>
  </si>
  <si>
    <t xml:space="preserve">70파이 왕 적용 </t>
  </si>
  <si>
    <t>TFT301S</t>
  </si>
  <si>
    <t>CC116</t>
  </si>
  <si>
    <t>이천 중리 1차 우미 린 트리쉐이드</t>
  </si>
  <si>
    <t>앵글 제외</t>
  </si>
  <si>
    <t>'2027.12</t>
  </si>
  <si>
    <t>평택 가재지구 3BL</t>
  </si>
  <si>
    <t>비누대 포함</t>
  </si>
  <si>
    <t>시티건설</t>
  </si>
  <si>
    <t>다원리미티드</t>
  </si>
  <si>
    <t>- ABS 반다리 적용</t>
  </si>
  <si>
    <t>대명건설</t>
  </si>
  <si>
    <t>김주석</t>
  </si>
  <si>
    <t>송내역 푸르지오 센트비엔</t>
  </si>
  <si>
    <t>메이플자이</t>
  </si>
  <si>
    <t>비데설치비15,000원별도,통수지그포함</t>
  </si>
  <si>
    <t>비데설치비15,000원별도</t>
  </si>
  <si>
    <t>앙카M10 4,600원별도</t>
  </si>
  <si>
    <t>평택 푸르지오 센터파인</t>
  </si>
  <si>
    <t>CC420P</t>
  </si>
  <si>
    <t>김해 삼계 푸르지오 센트럴파크</t>
  </si>
  <si>
    <t>관저 푸르지오 센트럴파크</t>
  </si>
  <si>
    <t>DL세라믹스</t>
  </si>
  <si>
    <t>시트(101), 신형정심후렌지(202VN), 세척밸브(301G) 포함</t>
  </si>
  <si>
    <t>휴지걸이</t>
  </si>
  <si>
    <t>DL-A9013</t>
  </si>
  <si>
    <t>CL610F</t>
  </si>
  <si>
    <t>CL907</t>
  </si>
  <si>
    <t>부산 시청앞 행복주택 2단지</t>
  </si>
  <si>
    <t>CL360</t>
  </si>
  <si>
    <t>앙카제외/1H세면대(별도폽업X)</t>
  </si>
  <si>
    <t>부산 더샵 금정위버시티</t>
  </si>
  <si>
    <t>'2026.08</t>
  </si>
  <si>
    <t>앙카 포함</t>
  </si>
  <si>
    <t>DL-P4053</t>
  </si>
  <si>
    <t>BC310</t>
  </si>
  <si>
    <t>CL755S</t>
    <phoneticPr fontId="7" type="noConversion"/>
  </si>
  <si>
    <t>CC730</t>
  </si>
  <si>
    <t>아이앤콘스</t>
  </si>
  <si>
    <t>경북영주</t>
  </si>
  <si>
    <t>CL757P</t>
  </si>
  <si>
    <t>TFT306</t>
  </si>
  <si>
    <t>CL-603</t>
  </si>
  <si>
    <t>DL-B1116</t>
  </si>
  <si>
    <t>옵션품목/앙카포함</t>
  </si>
  <si>
    <t>광주 송정공원 중흥S-클래스</t>
  </si>
  <si>
    <t>부산 에코델타시티 16블록 중흥S-클래스</t>
  </si>
  <si>
    <t>의정부 e편한세상 신곡 시그니쳐뷰</t>
  </si>
  <si>
    <t xml:space="preserve">- 폽업, 트랩, 앵글밸브(70파이 왕), 폽업 가이드, 꺽임로드 포함 </t>
  </si>
  <si>
    <t xml:space="preserve">- 호스(2M), S4106 슬라이드바 포함 / S4551 헤드 적용 </t>
  </si>
  <si>
    <t xml:space="preserve">- 양부속, 시트 포함 / 앵글밸브 70파이 왕 적용 </t>
  </si>
  <si>
    <t>DL-S4520</t>
  </si>
  <si>
    <t>인천 e편한세상 검단 에코비스타</t>
  </si>
  <si>
    <t>DL-S4518</t>
  </si>
  <si>
    <t>대방건설</t>
  </si>
  <si>
    <t>인천 검단신도시 5차 디에트르 더에듀</t>
  </si>
  <si>
    <t xml:space="preserve">- ABS 반다리 적용 </t>
  </si>
  <si>
    <t>DL-S4530</t>
  </si>
  <si>
    <t>파주 운정신도시 5차 디에트르 센트럴</t>
  </si>
  <si>
    <t>DL-B3233</t>
  </si>
  <si>
    <t>대구 e편한세상 동대구역 센텀스퀘어</t>
  </si>
  <si>
    <t xml:space="preserve">- 호스(2M), 언더커버, 면도경 포함 / S4520, S4551 헤드 적용 </t>
  </si>
  <si>
    <t>계양 롯데캐슬 파크시티</t>
  </si>
  <si>
    <t>포레나 부산 대연</t>
  </si>
  <si>
    <t>에코세이빙 사양</t>
  </si>
  <si>
    <t>포레나 안산 고잔2차</t>
  </si>
  <si>
    <t>울산다운2지구 우미 린 더 시그니처</t>
  </si>
  <si>
    <t xml:space="preserve">시트,후렌지,양부속 포함 </t>
  </si>
  <si>
    <t xml:space="preserve">3단절수, 70파이 왕, 슬라디드바 S4111,DL-S4512(기본헤드) 포함 </t>
  </si>
  <si>
    <t xml:space="preserve">3단 절수, 앵블밸브 제외  </t>
  </si>
  <si>
    <t>극동건설</t>
  </si>
  <si>
    <t>DL-P4035</t>
  </si>
  <si>
    <t>DL-K8019</t>
  </si>
  <si>
    <t>동일도기</t>
  </si>
  <si>
    <t>시트,양부속 포함</t>
  </si>
  <si>
    <t>DL-B6011</t>
  </si>
  <si>
    <t>상하가동식,L자형</t>
  </si>
  <si>
    <t>DL-P4154</t>
  </si>
  <si>
    <t>DL-L6210</t>
  </si>
  <si>
    <t>청담 르엘</t>
  </si>
  <si>
    <t>우측별도폽업</t>
  </si>
  <si>
    <t>'2027.04</t>
  </si>
  <si>
    <t>'2026.05</t>
  </si>
  <si>
    <t>힐스테이트 청주 센트럴 1차(터미널)</t>
  </si>
  <si>
    <t>DB-4108</t>
    <phoneticPr fontId="7" type="noConversion"/>
  </si>
  <si>
    <t>변경일정</t>
    <phoneticPr fontId="7" type="noConversion"/>
  </si>
  <si>
    <t>기존수량</t>
    <phoneticPr fontId="7" type="noConversion"/>
  </si>
  <si>
    <t>이월수량</t>
    <phoneticPr fontId="7" type="noConversion"/>
  </si>
  <si>
    <t>가산데이터센터</t>
    <phoneticPr fontId="7" type="noConversion"/>
  </si>
  <si>
    <t>엔와이산업</t>
    <phoneticPr fontId="7" type="noConversion"/>
  </si>
  <si>
    <t>김주석</t>
    <phoneticPr fontId="7" type="noConversion"/>
  </si>
  <si>
    <t>우측폽업</t>
    <phoneticPr fontId="7" type="noConversion"/>
  </si>
  <si>
    <t>평면붙임세면기</t>
    <phoneticPr fontId="7" type="noConversion"/>
  </si>
  <si>
    <t>대명종합건설</t>
    <phoneticPr fontId="7" type="noConversion"/>
  </si>
  <si>
    <t>중복삭제</t>
    <phoneticPr fontId="7" type="noConversion"/>
  </si>
  <si>
    <t>한화건설</t>
    <phoneticPr fontId="11" type="noConversion"/>
  </si>
  <si>
    <t>대리점</t>
    <phoneticPr fontId="7" type="noConversion"/>
  </si>
  <si>
    <t>검단신도시 우미 린 클래스원(인천검단 7차 AB17BL)(1차납품)</t>
    <phoneticPr fontId="7" type="noConversion"/>
  </si>
  <si>
    <t>검단신도시 우미 린 클래스원(인천검단 7차 AB17BL)(2차납품)</t>
    <phoneticPr fontId="7" type="noConversion"/>
  </si>
  <si>
    <t>강승근</t>
  </si>
  <si>
    <t>김혜림</t>
  </si>
  <si>
    <t>기존일정</t>
    <phoneticPr fontId="7" type="noConversion"/>
  </si>
  <si>
    <t xml:space="preserve">자동폽업, 트랩, 앵글밸브 포함 </t>
  </si>
  <si>
    <t xml:space="preserve">폽업, 트랩, 앵글밸브 포함 </t>
  </si>
  <si>
    <t>부산 덕천3차 한화포레나</t>
  </si>
  <si>
    <t>고정브라켓 제외 / 본납 시점 CL-605K 가능시 OEM제품 납품</t>
  </si>
  <si>
    <t>한결세라믹스</t>
  </si>
  <si>
    <t>엔와이산업</t>
  </si>
  <si>
    <t>광주 운암산공원 우미 린 리버포레</t>
  </si>
  <si>
    <t>힐스테이트 첨단 센트럴</t>
  </si>
  <si>
    <t>시트 포함</t>
  </si>
  <si>
    <t>힐스테이트 광주 중외공원 2BL,3BL</t>
  </si>
  <si>
    <t>힐스테이트 더샵 상생공원 2BL</t>
  </si>
  <si>
    <t>CLR358</t>
  </si>
  <si>
    <t>힐스테이트 레이크 송도4차</t>
  </si>
  <si>
    <t>하부장 제외</t>
  </si>
  <si>
    <t>춘천 더 플래티넘 스카이</t>
  </si>
  <si>
    <t>'2027.09</t>
  </si>
  <si>
    <t>인성건설</t>
  </si>
  <si>
    <t>DL-A6002</t>
  </si>
  <si>
    <t>DL-A9036</t>
  </si>
  <si>
    <t>CC260G</t>
  </si>
  <si>
    <t>DL-L1110</t>
  </si>
  <si>
    <t>옵션</t>
  </si>
  <si>
    <t>비누대없음</t>
  </si>
  <si>
    <t>시트제외, 자동F/V</t>
  </si>
  <si>
    <t>비누대</t>
  </si>
  <si>
    <t>김혜림</t>
    <phoneticPr fontId="7" type="noConversion"/>
  </si>
  <si>
    <t>김세동</t>
    <phoneticPr fontId="7" type="noConversion"/>
  </si>
  <si>
    <t>케이디시스템</t>
    <phoneticPr fontId="7" type="noConversion"/>
  </si>
  <si>
    <t>힐스테이트 청주 센트럴 2차(주상복합)</t>
    <phoneticPr fontId="7" type="noConversion"/>
  </si>
  <si>
    <t>울산 현대차 기숙사 현장(1차 납품)</t>
    <phoneticPr fontId="7" type="noConversion"/>
  </si>
  <si>
    <t>울산 현대차 기숙사 현장(2차 납품)</t>
    <phoneticPr fontId="7" type="noConversion"/>
  </si>
  <si>
    <t>'2028.06</t>
  </si>
  <si>
    <t>ABS반다리적용,앙카(세면기,반다리)포함/별도폽업타공</t>
  </si>
  <si>
    <t>부속(대소구분레버),정심후렌지1EA,앵글밸브1EA포함/시트제외</t>
  </si>
  <si>
    <t>'2027.07</t>
  </si>
  <si>
    <t>시트(416D),절수측면레버부속, 앵글밸브, 신형정심후렌지(202VN) 포함</t>
  </si>
  <si>
    <t>세이종합건설</t>
  </si>
  <si>
    <t>자동폽업, P트랩, 앵글밸브2EA 포함</t>
  </si>
  <si>
    <t>레인샤워헤드(S4580), 샤워헤드(S4503), 직관파이프 포함</t>
  </si>
  <si>
    <t xml:space="preserve">시트(416D), 절수측면레버부속, 신형정심후렌지(202VN), 앵글밸브 포함 </t>
  </si>
  <si>
    <t>앙카포함, ABS반다리, 비누대 포함</t>
  </si>
  <si>
    <t xml:space="preserve">일반폽업, ABS반다리, 비누대 미포함(분리발주) </t>
  </si>
  <si>
    <t>왕 70MM / 세탁기수전(냉,온수) 각각 200EA_x000D_
손빨래수전 (냉,온수) 각각 200EA</t>
  </si>
  <si>
    <t xml:space="preserve">앵글밸브2EA 포함 </t>
  </si>
  <si>
    <t xml:space="preserve">앵글2EA,P트랩,폽업 포함 </t>
  </si>
  <si>
    <t>DST1300I</t>
  </si>
  <si>
    <t>일반 도소매 사양</t>
    <phoneticPr fontId="7" type="noConversion"/>
  </si>
  <si>
    <t>바타입리모컨(DST660용 리모컨)</t>
  </si>
  <si>
    <t>화성산업</t>
  </si>
  <si>
    <t>은일종건</t>
  </si>
  <si>
    <t>과천 갈현동 지식정보타운 상업1-1BL 오피스텔</t>
  </si>
  <si>
    <t>CC4000T</t>
    <phoneticPr fontId="7" type="noConversion"/>
  </si>
  <si>
    <t>창원 롯데캐슬 포레스트(2BL)</t>
  </si>
  <si>
    <t>CLR757I</t>
  </si>
  <si>
    <t>CLR336WY</t>
  </si>
  <si>
    <t>이해규</t>
    <phoneticPr fontId="7" type="noConversion"/>
  </si>
  <si>
    <t>수량변경</t>
    <phoneticPr fontId="7" type="noConversion"/>
  </si>
  <si>
    <t>CLR350</t>
    <phoneticPr fontId="7" type="noConversion"/>
  </si>
  <si>
    <t>별도우측폽업</t>
    <phoneticPr fontId="7" type="noConversion"/>
  </si>
  <si>
    <t>일반폽업, 비누곽X</t>
    <phoneticPr fontId="7" type="noConversion"/>
  </si>
  <si>
    <t>직납</t>
    <phoneticPr fontId="40" type="noConversion"/>
  </si>
  <si>
    <t>백성렬</t>
    <phoneticPr fontId="40" type="noConversion"/>
  </si>
  <si>
    <t>분리형비데</t>
    <phoneticPr fontId="40" type="noConversion"/>
  </si>
  <si>
    <t>이승현2</t>
    <phoneticPr fontId="40" type="noConversion"/>
  </si>
  <si>
    <t>DST660</t>
    <phoneticPr fontId="40" type="noConversion"/>
  </si>
  <si>
    <t>기흔인터내셔널</t>
    <phoneticPr fontId="40" type="noConversion"/>
  </si>
  <si>
    <t>최윤한</t>
    <phoneticPr fontId="40" type="noConversion"/>
  </si>
  <si>
    <t>박준혁</t>
    <phoneticPr fontId="40" type="noConversion"/>
  </si>
  <si>
    <t>호반건설</t>
    <phoneticPr fontId="40" type="noConversion"/>
  </si>
  <si>
    <t>일체형비데</t>
    <phoneticPr fontId="40" type="noConversion"/>
  </si>
  <si>
    <t>김혜림</t>
    <phoneticPr fontId="40" type="noConversion"/>
  </si>
  <si>
    <t>김주오</t>
    <phoneticPr fontId="40" type="noConversion"/>
  </si>
  <si>
    <t>조동욱</t>
    <phoneticPr fontId="40" type="noConversion"/>
  </si>
  <si>
    <t>DST680</t>
    <phoneticPr fontId="40" type="noConversion"/>
  </si>
  <si>
    <t>백세현</t>
    <phoneticPr fontId="40" type="noConversion"/>
  </si>
  <si>
    <t>대우건설</t>
    <phoneticPr fontId="40" type="noConversion"/>
  </si>
  <si>
    <t>홈센타홀딩스</t>
    <phoneticPr fontId="40" type="noConversion"/>
  </si>
  <si>
    <t>대전용문 씨엘리오 스위첸</t>
  </si>
  <si>
    <t>홍은13구역 재개발 현장</t>
  </si>
  <si>
    <t>DST6001</t>
  </si>
  <si>
    <t>'2025.09</t>
    <phoneticPr fontId="40" type="noConversion"/>
  </si>
  <si>
    <t>대구 e편한세상 명덕역 퍼스트마크</t>
  </si>
  <si>
    <t>힐스테이트 천안아산역 듀클래스 오피스텔</t>
  </si>
  <si>
    <t>평택 고덕국제신도시 서한 이다음 그레이튼</t>
  </si>
  <si>
    <t>미정</t>
  </si>
  <si>
    <t>힐스테이트 센텀 더 퍼스트 오피스텔</t>
  </si>
  <si>
    <t>시트제외, 대소구분F/V</t>
  </si>
  <si>
    <t>포레나 평택 화양_수전금구</t>
  </si>
  <si>
    <t>힐스테이트 동탄 르센텀 오피스텔</t>
  </si>
  <si>
    <t>현대 테라타워 영통 패스트웍스 지식산업센터</t>
  </si>
  <si>
    <t>힐스테이트 대구 칠성 더 오페라</t>
  </si>
  <si>
    <t>김포북변 우미린 파크리브</t>
  </si>
  <si>
    <t>'2027.06</t>
  </si>
  <si>
    <t>힐스테이트 천안아산역 퍼스트오피스텔</t>
  </si>
  <si>
    <t>대전 봉명 주상복합</t>
  </si>
  <si>
    <t>CL910K</t>
  </si>
  <si>
    <t>대전 성남 우미린 뉴시티</t>
  </si>
  <si>
    <t>광주 중앙공원2 위파크 더센트럴</t>
  </si>
  <si>
    <t>강릉역 경남아너스빌 더센트로</t>
  </si>
  <si>
    <t>DL-B9011</t>
  </si>
  <si>
    <t>평택 고덕 신도시 모아미래도</t>
  </si>
  <si>
    <t>설치비(15천원)제외,후렌지,앵글밸브 제외/부속,수로트랩,리모컨포함</t>
  </si>
  <si>
    <t>국보디자인</t>
  </si>
  <si>
    <t>남산N서울타워</t>
  </si>
  <si>
    <t>고양 삼송 더 카운티</t>
  </si>
  <si>
    <t>TSC416(댐퍼 無)</t>
  </si>
  <si>
    <t>제주 e편한세상 연동 어반센트럴</t>
  </si>
  <si>
    <t>김광제</t>
  </si>
  <si>
    <t>윤영제</t>
  </si>
  <si>
    <t>제주 e편한세상 연동 센트럴메종</t>
  </si>
  <si>
    <t>CC8000FT</t>
  </si>
  <si>
    <t>DST8000F</t>
  </si>
  <si>
    <t>울산 e편한세상 번영로 리더스포레스트</t>
  </si>
  <si>
    <t>울산 e편한세상 신정 스카이하임</t>
  </si>
  <si>
    <t>부산 e편한세상 금정 메종카운티</t>
  </si>
  <si>
    <t>부산 e편한세상 범일 국제금융시티</t>
  </si>
  <si>
    <t>하부부속 제외/바디만</t>
  </si>
  <si>
    <t>힐스테이트 탑석</t>
  </si>
  <si>
    <t>힐스테이트 인덕원</t>
  </si>
  <si>
    <t>힐스테이트 속초</t>
  </si>
  <si>
    <t>밧데리식</t>
  </si>
  <si>
    <t>CL384</t>
  </si>
  <si>
    <t>CL383</t>
  </si>
  <si>
    <t xml:space="preserve">가로꼭지 1구 포함 </t>
  </si>
  <si>
    <t xml:space="preserve">트랩, 폽업, 앵글밸브 포함 </t>
  </si>
  <si>
    <t>포항 힐스테이트 더샵 상생공원 1BL</t>
  </si>
  <si>
    <t>CU600P</t>
  </si>
  <si>
    <t>용인 푸르지오 원클러스터 1단지</t>
  </si>
  <si>
    <t>폽업, P트랩, 앵글밸브2EA 포함</t>
  </si>
  <si>
    <t>샤워헤드, 1.5M샤워호스 포함</t>
  </si>
  <si>
    <t>후렌지제외 / 부속(대소구분레버),시트(416D),수로트랩,1구앵글밸브1EA 포함</t>
  </si>
  <si>
    <t>후렌지제외/F/V(TFT-301S),스퍼드,시트(400D)포함</t>
  </si>
  <si>
    <t>수원 인계동 오피스텔 (2차 납품)</t>
    <phoneticPr fontId="7" type="noConversion"/>
  </si>
  <si>
    <t>'2027.02</t>
  </si>
  <si>
    <t>'2027.03</t>
  </si>
  <si>
    <t xml:space="preserve"> - </t>
    <phoneticPr fontId="7" type="noConversion"/>
  </si>
  <si>
    <t>TFT301</t>
    <phoneticPr fontId="7" type="noConversion"/>
  </si>
  <si>
    <t>태영건설 백암빌딩</t>
    <phoneticPr fontId="7" type="noConversion"/>
  </si>
  <si>
    <t>'2025.02</t>
    <phoneticPr fontId="11" type="noConversion"/>
  </si>
  <si>
    <t>벽걸이소변기</t>
    <phoneticPr fontId="7" type="noConversion"/>
  </si>
  <si>
    <t>'2026.10</t>
  </si>
  <si>
    <t>'2026.06</t>
    <phoneticPr fontId="7" type="noConversion"/>
  </si>
  <si>
    <t>평택 고덕 신도시 모아미래도 옵션품번</t>
    <phoneticPr fontId="7" type="noConversion"/>
  </si>
  <si>
    <t>금호건설</t>
    <phoneticPr fontId="7" type="noConversion"/>
  </si>
  <si>
    <t>동탄 어울림 파밀리에 숨마 데시앙(1차)</t>
  </si>
  <si>
    <t>동탄 어울림 파밀리에 숨마 데시앙(2차)</t>
    <phoneticPr fontId="7" type="noConversion"/>
  </si>
  <si>
    <t>동탄 어울림 파밀리에 숨마 데시앙(2차)</t>
  </si>
  <si>
    <t>CC8000FT</t>
    <phoneticPr fontId="7" type="noConversion"/>
  </si>
  <si>
    <t>힐스테이트 청주 센트럴 1차(터미널)(2차 납품)</t>
    <phoneticPr fontId="7" type="noConversion"/>
  </si>
  <si>
    <t>우암건설</t>
    <phoneticPr fontId="7" type="noConversion"/>
  </si>
  <si>
    <t>CL336P</t>
    <phoneticPr fontId="7" type="noConversion"/>
  </si>
  <si>
    <t>CC110L</t>
    <phoneticPr fontId="7" type="noConversion"/>
  </si>
  <si>
    <t>메이플자이 (3차납품) (곰, 비KS)</t>
    <phoneticPr fontId="7" type="noConversion"/>
  </si>
  <si>
    <t>대치구마을 3지구 (디에이치 에델루이) 재개발 조합 (재개발, APT)(FULEN, 비KS)</t>
    <phoneticPr fontId="7" type="noConversion"/>
  </si>
  <si>
    <t>TFU-511전기식,스프레다,후렌지포함</t>
    <phoneticPr fontId="7" type="noConversion"/>
  </si>
  <si>
    <t>CC113HD</t>
    <phoneticPr fontId="7" type="noConversion"/>
  </si>
  <si>
    <t>대전 탄방동(숭어리샘)1구역 자이(재건축)(1차 납품)</t>
    <phoneticPr fontId="7" type="noConversion"/>
  </si>
  <si>
    <t>대전 탄방동(숭어리샘)1구역 자이(재건축)(2차 납품)</t>
    <phoneticPr fontId="7" type="noConversion"/>
  </si>
  <si>
    <t>금액</t>
    <phoneticPr fontId="7" type="noConversion"/>
  </si>
  <si>
    <t>TSC416D</t>
  </si>
  <si>
    <t xml:space="preserve">앵글밸브 포함 </t>
  </si>
  <si>
    <t>TC-600</t>
  </si>
  <si>
    <t>양주 옥정 오피스텔</t>
  </si>
  <si>
    <t>DL-P4202CR1T</t>
  </si>
  <si>
    <t>DL-S4580</t>
  </si>
  <si>
    <t>DL-S4503</t>
  </si>
  <si>
    <t>서울 e편한세상 강동 프레스티지원</t>
  </si>
  <si>
    <t>SAH-P4202CB2</t>
  </si>
  <si>
    <t>SAH-A9081CR1</t>
  </si>
  <si>
    <t>평택 화양 신영지웰</t>
  </si>
  <si>
    <t>DST1700</t>
  </si>
  <si>
    <t>TSC417D</t>
  </si>
  <si>
    <t>제주도 위파크 제주</t>
  </si>
  <si>
    <t>CL463</t>
  </si>
  <si>
    <t>울산 더샵 시에르네</t>
  </si>
  <si>
    <t>힐스테이트 오송역</t>
  </si>
  <si>
    <t>경북 위파크 안동</t>
  </si>
  <si>
    <t>의왕 백운호수 푸르지오_위생도기</t>
  </si>
  <si>
    <t>의왕 백운호수 푸르지오_수전금구</t>
  </si>
  <si>
    <t>파주운정 푸르지오 파크라인_수전금구</t>
  </si>
  <si>
    <t>대전 에테르 스위첸</t>
  </si>
  <si>
    <t>동일토건 청주 개신동 동일하이빌 파크레인 (APT, 자체분양)(곰, KS 표기로 요청함)</t>
    <phoneticPr fontId="7" type="noConversion"/>
  </si>
  <si>
    <t>오산 세교A14BL(1차 납품)</t>
    <phoneticPr fontId="7" type="noConversion"/>
  </si>
  <si>
    <t>오산 세교A14BL(2차 납품)</t>
    <phoneticPr fontId="7" type="noConversion"/>
  </si>
  <si>
    <t>하남교산 오피스텔 (2차 납품)</t>
    <phoneticPr fontId="7" type="noConversion"/>
  </si>
  <si>
    <t>하남교산 오피스텔 (1차 납품)</t>
    <phoneticPr fontId="7" type="noConversion"/>
  </si>
  <si>
    <t>에코델타시티 푸르지오 린 (1차 납품)</t>
    <phoneticPr fontId="7" type="noConversion"/>
  </si>
  <si>
    <t>에코델타시티 푸르지오 린 (2차 납품)</t>
    <phoneticPr fontId="7" type="noConversion"/>
  </si>
  <si>
    <t>라포르테 안성공도 (2차 납품)</t>
    <phoneticPr fontId="7" type="noConversion"/>
  </si>
  <si>
    <t>라포르테 안성공도 (1차 납품)</t>
    <phoneticPr fontId="7" type="noConversion"/>
  </si>
  <si>
    <t>힐스테이트 시화호 라군인테라스</t>
    <phoneticPr fontId="7" type="noConversion"/>
  </si>
  <si>
    <t>좌측폽업</t>
    <phoneticPr fontId="7" type="noConversion"/>
  </si>
  <si>
    <t>R-BAR 리모콘 적용</t>
    <phoneticPr fontId="7" type="noConversion"/>
  </si>
  <si>
    <t>TSC416D</t>
    <phoneticPr fontId="7" type="noConversion"/>
  </si>
  <si>
    <t>임페리얼바스</t>
  </si>
  <si>
    <t>김세동</t>
  </si>
  <si>
    <t>한강 수자인 오브센트</t>
  </si>
  <si>
    <t>CL371</t>
  </si>
  <si>
    <t>DL-B7510</t>
  </si>
  <si>
    <t>DL-K9015</t>
  </si>
  <si>
    <t>DL-YL7F10</t>
  </si>
  <si>
    <t>앵글,폽업,트랩 포함</t>
  </si>
  <si>
    <t>청주 개신동 동일하이빌 파크레인 2단지</t>
  </si>
  <si>
    <t>청주 개신동 동일하이빌 파크레인 2단지</t>
    <phoneticPr fontId="7" type="noConversion"/>
  </si>
  <si>
    <t>시트</t>
    <phoneticPr fontId="7" type="noConversion"/>
  </si>
  <si>
    <t>제이엘공영</t>
    <phoneticPr fontId="7" type="noConversion"/>
  </si>
  <si>
    <t>설치비제외</t>
    <phoneticPr fontId="7" type="noConversion"/>
  </si>
  <si>
    <t>앵글밸브 2EA, 자동폽업, P트랩포함</t>
    <phoneticPr fontId="7" type="noConversion"/>
  </si>
  <si>
    <t>일반 폽업, P트랩, 1구 앵글밸브2EA 포함</t>
  </si>
  <si>
    <t>일반 폽업, ABS반다리 앙카 포함</t>
  </si>
  <si>
    <t>KTestate</t>
  </si>
  <si>
    <t>융성상사</t>
  </si>
  <si>
    <t>자양동 앰버서더 구의 풀만호텔</t>
  </si>
  <si>
    <t>DL-B9119</t>
  </si>
  <si>
    <t>DL-S4106L</t>
  </si>
  <si>
    <t xml:space="preserve"> 시공테크</t>
  </si>
  <si>
    <t>제주 블루하와이 리조트</t>
  </si>
  <si>
    <t>자양동 앰버서더 구의 풀만호텔</t>
    <phoneticPr fontId="7" type="noConversion"/>
  </si>
  <si>
    <t>대흥2구역 르에브 스위첸</t>
  </si>
  <si>
    <t>원주역 우미 린 더 스카이</t>
  </si>
  <si>
    <t>ABS반다리, 앙카 포함</t>
  </si>
  <si>
    <t>CL336P</t>
  </si>
  <si>
    <t xml:space="preserve">익산 남중동 오투그란테 </t>
    <phoneticPr fontId="7" type="noConversion"/>
  </si>
  <si>
    <t>CLR470F</t>
  </si>
  <si>
    <t>양정 롯데캐슬 프론티엘</t>
  </si>
  <si>
    <t>CLR336WM</t>
  </si>
  <si>
    <t>힐스테이트 화성 동탄 파크릭스(2차 납품)</t>
    <phoneticPr fontId="7" type="noConversion"/>
  </si>
  <si>
    <t>힐스테이트 화성 동탄 파크릭스(3차 납품)</t>
    <phoneticPr fontId="7" type="noConversion"/>
  </si>
  <si>
    <t>세일도기</t>
  </si>
  <si>
    <t>시트제외/부속(대소구분레버),주공용정심후렌지,1구역류방지앵글밸브1EA포함</t>
  </si>
  <si>
    <t>파주운정3 A-20BL 13공구</t>
  </si>
  <si>
    <t>설치비(15천원)제외/리모컨,주공용정심후렌지,1구역류방지앵글밸브1EA 포함</t>
  </si>
  <si>
    <t>현대엔지니어링</t>
    <phoneticPr fontId="7" type="noConversion"/>
  </si>
  <si>
    <t>CL520Q</t>
  </si>
  <si>
    <t>힐스테이트 구미 더 퍼스트</t>
  </si>
  <si>
    <t>힐스테이트 창원 센트럴</t>
  </si>
  <si>
    <t>힐스테이트 이천역</t>
  </si>
  <si>
    <t>호반써밋 이스트파크 (APT,자체분양) (1차납품)</t>
    <phoneticPr fontId="7" type="noConversion"/>
  </si>
  <si>
    <t>호반써밋 이스트파크 (APT,자체분양) (2차납품)</t>
    <phoneticPr fontId="7" type="noConversion"/>
  </si>
  <si>
    <t>고정부속 포함</t>
  </si>
  <si>
    <t>e편한세상 도원역 퍼스트하임</t>
  </si>
  <si>
    <t>이해규</t>
  </si>
  <si>
    <t>부산 에코델타 센타포인트 (서랍부납품)</t>
  </si>
  <si>
    <t>파주 e편한세상 헤이리 현장 (2차납품)</t>
  </si>
  <si>
    <t>경남 e편한세상 사천 스카이마리나 (1차납품)</t>
  </si>
  <si>
    <t>경남 e편한세상 사천 스카이마리나 (2차납품)</t>
  </si>
  <si>
    <t>e편한세상 평택 하이센트 (추후 분할 예정)</t>
  </si>
  <si>
    <t>경남 e편한세상 사천 스카이마리나 (서랍부납품)</t>
  </si>
  <si>
    <t>유상옵션 실시로 최종수량 변경 가능</t>
  </si>
  <si>
    <t>두산건설</t>
  </si>
  <si>
    <t>NR리모컨(국문) 적용</t>
  </si>
  <si>
    <t>세면샤워수전</t>
  </si>
  <si>
    <t>CL384</t>
    <phoneticPr fontId="11" type="noConversion"/>
  </si>
  <si>
    <t>윤영제</t>
    <phoneticPr fontId="11" type="noConversion"/>
  </si>
  <si>
    <t>BFB521</t>
    <phoneticPr fontId="11" type="noConversion"/>
  </si>
  <si>
    <t>리버센 SK뷰 롯데캐슬 (FULEN)</t>
    <phoneticPr fontId="7" type="noConversion"/>
  </si>
  <si>
    <t xml:space="preserve">KB골든라이프케어 은평요양시설 </t>
    <phoneticPr fontId="7" type="noConversion"/>
  </si>
  <si>
    <t>환경바스</t>
    <phoneticPr fontId="7" type="noConversion"/>
  </si>
  <si>
    <t>김광제</t>
    <phoneticPr fontId="7" type="noConversion"/>
  </si>
  <si>
    <t>DL-S4510</t>
    <phoneticPr fontId="7" type="noConversion"/>
  </si>
  <si>
    <t>광주 무등산 한국아델리움 더 힐 2단지</t>
    <phoneticPr fontId="7" type="noConversion"/>
  </si>
  <si>
    <t>광주 무등산 한국아델리움 더 힐 1단지</t>
    <phoneticPr fontId="7" type="noConversion"/>
  </si>
  <si>
    <t>CL369</t>
    <phoneticPr fontId="7" type="noConversion"/>
  </si>
  <si>
    <t>e편한세상 평촌 어반밸리</t>
  </si>
  <si>
    <t>DL-G4443</t>
  </si>
  <si>
    <t>DL-P4411CA1</t>
  </si>
  <si>
    <t>신촌2 에피소드</t>
  </si>
  <si>
    <t xml:space="preserve">시트, 부속 포함 </t>
  </si>
  <si>
    <t xml:space="preserve">온/냉 SET </t>
  </si>
  <si>
    <t>청주 원봉공원 힐데스하임</t>
  </si>
  <si>
    <t>청주 테크노폴리스 힐데스하임 더원</t>
  </si>
  <si>
    <t xml:space="preserve">ABS 반다리 적용 </t>
  </si>
  <si>
    <t>오산세교 힐데스하임</t>
  </si>
  <si>
    <t>양평 하늘채 센트로힐스</t>
  </si>
  <si>
    <t>e편한세상 일산 메이포레</t>
  </si>
  <si>
    <t>CS-2(OEM)</t>
  </si>
  <si>
    <t>CC-214</t>
  </si>
  <si>
    <t>CL-509</t>
  </si>
  <si>
    <t>CU-109(OEM)</t>
  </si>
  <si>
    <t>e편한세상 내포 퍼스트드림</t>
  </si>
  <si>
    <t>'2026.07</t>
  </si>
  <si>
    <t>권선6구역 래미안 매교역 팰루시드</t>
  </si>
  <si>
    <t>힐스테이트 디에이치 대치 에델루이</t>
  </si>
  <si>
    <t>성남 엘리프 남위례역 에듀포레</t>
  </si>
  <si>
    <t xml:space="preserve">S4111 슬라이드바 포함 </t>
  </si>
  <si>
    <t>BFB423</t>
    <phoneticPr fontId="7" type="noConversion"/>
  </si>
  <si>
    <t xml:space="preserve">P트랩, 자동폽업, 앵글밸브 포함 </t>
  </si>
  <si>
    <t>e편한세상 시흥 더블스퀘어_추가</t>
  </si>
  <si>
    <t>더샵탕정인피니티시티 3차</t>
  </si>
  <si>
    <t>잠실 미성크로바</t>
  </si>
  <si>
    <t>CC280G1</t>
    <phoneticPr fontId="7" type="noConversion"/>
  </si>
  <si>
    <t>경기도 평택석정공원 화성파크드림(1차 납품)</t>
    <phoneticPr fontId="7" type="noConversion"/>
  </si>
  <si>
    <t>경기도 평택석정공원 화성파크드림(2차 납품)</t>
    <phoneticPr fontId="7" type="noConversion"/>
  </si>
  <si>
    <t>동탄 숨마 데시앙 107BL</t>
    <phoneticPr fontId="7" type="noConversion"/>
  </si>
  <si>
    <t>힐스테이트 레이크 송도4차</t>
    <phoneticPr fontId="7" type="noConversion"/>
  </si>
  <si>
    <t>힐스테이트 더 운정(1차)</t>
    <phoneticPr fontId="7" type="noConversion"/>
  </si>
  <si>
    <t>힐스테이트 더 운정(2차)</t>
    <phoneticPr fontId="7" type="noConversion"/>
  </si>
  <si>
    <t>인천공항 글로비스 물류센터</t>
    <phoneticPr fontId="7" type="noConversion"/>
  </si>
  <si>
    <t>GS건설</t>
    <phoneticPr fontId="7" type="noConversion"/>
  </si>
  <si>
    <t>301G</t>
    <phoneticPr fontId="7" type="noConversion"/>
  </si>
  <si>
    <t>전기식</t>
    <phoneticPr fontId="7" type="noConversion"/>
  </si>
  <si>
    <t>1홀</t>
    <phoneticPr fontId="7" type="noConversion"/>
  </si>
  <si>
    <t>우암건설</t>
  </si>
  <si>
    <t>왕십리 청년주택(추가)</t>
    <phoneticPr fontId="7" type="noConversion"/>
  </si>
  <si>
    <t>건설도기통상</t>
  </si>
  <si>
    <t>F/V(TFT-301G),스퍼드,시트(416D)포함</t>
  </si>
  <si>
    <t>안양 인덕원 업무시설(추가)</t>
    <phoneticPr fontId="7" type="noConversion"/>
  </si>
  <si>
    <t>동대문 이문3구역 아이파크자이(위생도기) 1차 (변경건임, 추가X)</t>
    <phoneticPr fontId="7" type="noConversion"/>
  </si>
  <si>
    <t>동대문 이문3구역 아이파크자이(위생도기) 3차 (변경건임, 추가X)</t>
    <phoneticPr fontId="7" type="noConversion"/>
  </si>
  <si>
    <t>CC6000T</t>
    <phoneticPr fontId="7" type="noConversion"/>
  </si>
  <si>
    <t>대구 태왕아너스 프리미어(성창 재건축)(2차 납품)</t>
  </si>
  <si>
    <t>'2027.10</t>
    <phoneticPr fontId="7" type="noConversion"/>
  </si>
  <si>
    <t>포레나 청주매봉 (1차 납품)</t>
    <phoneticPr fontId="7" type="noConversion"/>
  </si>
  <si>
    <t>포레나 청주매봉 (2차 납품)</t>
    <phoneticPr fontId="7" type="noConversion"/>
  </si>
  <si>
    <t>포레나 청주매봉 (3차 납품)</t>
    <phoneticPr fontId="7" type="noConversion"/>
  </si>
  <si>
    <t>메이플자이 (5차납품)</t>
    <phoneticPr fontId="7" type="noConversion"/>
  </si>
  <si>
    <t>충북 진천 풍림아이원 (3차 납품)</t>
    <phoneticPr fontId="42" type="noConversion"/>
  </si>
  <si>
    <t>충북 진천 풍림아이원 (4차 납품)</t>
    <phoneticPr fontId="42" type="noConversion"/>
  </si>
  <si>
    <t>이승현2</t>
    <phoneticPr fontId="11" type="noConversion"/>
  </si>
  <si>
    <t>일반 도소매 사양</t>
    <phoneticPr fontId="11" type="noConversion"/>
  </si>
  <si>
    <t>DL건설</t>
    <phoneticPr fontId="11" type="noConversion"/>
  </si>
  <si>
    <t>양산 북정 물류센터</t>
    <phoneticPr fontId="11" type="noConversion"/>
  </si>
  <si>
    <t>박준혁</t>
    <phoneticPr fontId="11" type="noConversion"/>
  </si>
  <si>
    <t>F/V양변기</t>
    <phoneticPr fontId="11" type="noConversion"/>
  </si>
  <si>
    <t>CL501</t>
    <phoneticPr fontId="11" type="noConversion"/>
  </si>
  <si>
    <t>DL-B3010</t>
    <phoneticPr fontId="11" type="noConversion"/>
  </si>
  <si>
    <t>CS2</t>
    <phoneticPr fontId="11" type="noConversion"/>
  </si>
  <si>
    <t>TC-401HD</t>
    <phoneticPr fontId="11" type="noConversion"/>
  </si>
  <si>
    <t>DL-A5202</t>
    <phoneticPr fontId="11" type="noConversion"/>
  </si>
  <si>
    <t>DL-A9047</t>
    <phoneticPr fontId="11" type="noConversion"/>
  </si>
  <si>
    <t>DL-A9032</t>
    <phoneticPr fontId="11" type="noConversion"/>
  </si>
  <si>
    <t>효성중공업</t>
    <phoneticPr fontId="11" type="noConversion"/>
  </si>
  <si>
    <t>TFT302</t>
    <phoneticPr fontId="7" type="noConversion"/>
  </si>
  <si>
    <t>백세현</t>
    <phoneticPr fontId="11" type="noConversion"/>
  </si>
  <si>
    <t>DST1300AI</t>
    <phoneticPr fontId="11" type="noConversion"/>
  </si>
  <si>
    <t>이안종합건재</t>
    <phoneticPr fontId="11" type="noConversion"/>
  </si>
  <si>
    <t>DST670BR</t>
    <phoneticPr fontId="11" type="noConversion"/>
  </si>
  <si>
    <t>DST830</t>
    <phoneticPr fontId="11" type="noConversion"/>
  </si>
  <si>
    <t>호반건설</t>
    <phoneticPr fontId="11" type="noConversion"/>
  </si>
  <si>
    <t>기흔인터내셔널</t>
    <phoneticPr fontId="11" type="noConversion"/>
  </si>
  <si>
    <t>'2025.03</t>
    <phoneticPr fontId="11" type="noConversion"/>
  </si>
  <si>
    <t>호반써밋 이스트파크 A2BL(APT, 자체분양)</t>
    <phoneticPr fontId="11" type="noConversion"/>
  </si>
  <si>
    <t>모아종합건설</t>
    <phoneticPr fontId="43" type="noConversion"/>
  </si>
  <si>
    <t>평택 고덕 신도시 모아미래도(옵션품번)</t>
    <phoneticPr fontId="43" type="noConversion"/>
  </si>
  <si>
    <t>중마타일</t>
    <phoneticPr fontId="43" type="noConversion"/>
  </si>
  <si>
    <t>김혜림</t>
    <phoneticPr fontId="43" type="noConversion"/>
  </si>
  <si>
    <t>'2025.08</t>
    <phoneticPr fontId="11" type="noConversion"/>
  </si>
  <si>
    <t xml:space="preserve">포레나 청주매봉 </t>
    <phoneticPr fontId="11" type="noConversion"/>
  </si>
  <si>
    <t>DST1300RI</t>
    <phoneticPr fontId="11" type="noConversion"/>
  </si>
  <si>
    <t>'2025.12</t>
    <phoneticPr fontId="11" type="noConversion"/>
  </si>
  <si>
    <t>대전 학하포레나</t>
    <phoneticPr fontId="11" type="noConversion"/>
  </si>
  <si>
    <t>DL-P4255</t>
  </si>
  <si>
    <t>1월</t>
    <phoneticPr fontId="7" type="noConversion"/>
  </si>
  <si>
    <t>2월</t>
    <phoneticPr fontId="7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</si>
  <si>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</si>
  <si>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</si>
  <si>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</si>
  <si>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</si>
  <si>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</si>
  <si>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</si>
  <si>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</si>
  <si>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</si>
  <si>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</si>
  <si>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</si>
  <si>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상봉동 역세권 청년주택 현장(추가)</t>
    <phoneticPr fontId="7" type="noConversion"/>
  </si>
  <si>
    <t>1월 추가분</t>
    <phoneticPr fontId="7" type="noConversion"/>
  </si>
  <si>
    <t>옵션 추가</t>
    <phoneticPr fontId="7" type="noConversion"/>
  </si>
  <si>
    <t>일반옵션 이누스 제품으로 변경(지역 특성상 유상 옵션 선택율 적었음)</t>
    <phoneticPr fontId="7" type="noConversion"/>
  </si>
  <si>
    <t>유상옵션 변경</t>
    <phoneticPr fontId="7" type="noConversion"/>
  </si>
  <si>
    <t>유상옵션 변경 CC730</t>
    <phoneticPr fontId="7" type="noConversion"/>
  </si>
  <si>
    <t>남양주 덕소</t>
  </si>
  <si>
    <t>파주 금촌</t>
  </si>
  <si>
    <t>대전 갑천2 트리풀시티 엘리프(막차 납품)</t>
    <phoneticPr fontId="7" type="noConversion"/>
  </si>
  <si>
    <t>1단지 정상 진행, 2단지 물량 완전 취소</t>
    <phoneticPr fontId="7" type="noConversion"/>
  </si>
  <si>
    <t>건설사 부도</t>
    <phoneticPr fontId="7" type="noConversion"/>
  </si>
  <si>
    <t>기존금액</t>
    <phoneticPr fontId="7" type="noConversion"/>
  </si>
  <si>
    <t>구분</t>
    <phoneticPr fontId="7" type="noConversion"/>
  </si>
  <si>
    <t>위생도기</t>
    <phoneticPr fontId="7" type="noConversion"/>
  </si>
  <si>
    <t>OEM</t>
    <phoneticPr fontId="7" type="noConversion"/>
  </si>
  <si>
    <t>상품</t>
    <phoneticPr fontId="7" type="noConversion"/>
  </si>
  <si>
    <t>수전</t>
    <phoneticPr fontId="7" type="noConversion"/>
  </si>
  <si>
    <t>비데</t>
    <phoneticPr fontId="7" type="noConversion"/>
  </si>
  <si>
    <t>비데</t>
    <phoneticPr fontId="40" type="noConversion"/>
  </si>
  <si>
    <t>이해승</t>
    <phoneticPr fontId="40" type="noConversion"/>
  </si>
  <si>
    <t>건설회사</t>
    <phoneticPr fontId="3" type="Hiragana"/>
  </si>
  <si>
    <t>납품예정</t>
    <phoneticPr fontId="3" type="Hiragana"/>
  </si>
  <si>
    <t>입주예정</t>
    <phoneticPr fontId="3" type="Hiragana"/>
  </si>
  <si>
    <t>품목</t>
    <phoneticPr fontId="3" type="Hiragana"/>
  </si>
  <si>
    <t>색상</t>
    <phoneticPr fontId="40" type="noConversion"/>
  </si>
  <si>
    <t>대리점가</t>
    <phoneticPr fontId="40" type="noConversion"/>
  </si>
  <si>
    <t>중량(KG)</t>
    <phoneticPr fontId="40" type="noConversion"/>
  </si>
  <si>
    <t>총무게(KG)</t>
    <phoneticPr fontId="40" type="noConversion"/>
  </si>
  <si>
    <t>총무게(TON)</t>
    <phoneticPr fontId="40" type="noConversion"/>
  </si>
  <si>
    <t>금액</t>
    <phoneticPr fontId="3" type="Hiragana"/>
  </si>
  <si>
    <t>특수사양</t>
    <phoneticPr fontId="3" type="Hiragana"/>
  </si>
  <si>
    <t>비고</t>
    <phoneticPr fontId="3" type="Hiragana"/>
  </si>
  <si>
    <t>담당자</t>
    <phoneticPr fontId="3" type="Hiragana"/>
  </si>
  <si>
    <t>구분</t>
    <phoneticPr fontId="40" type="noConversion"/>
  </si>
  <si>
    <t>SPEC담당</t>
    <phoneticPr fontId="40" type="noConversion"/>
  </si>
  <si>
    <t xml:space="preserve">구분                  </t>
    <phoneticPr fontId="7" type="noConversion"/>
  </si>
  <si>
    <t>부산 에코델타 18블럭(막차 납품)</t>
    <phoneticPr fontId="7" type="noConversion"/>
  </si>
  <si>
    <t>명보종합건설</t>
    <phoneticPr fontId="7" type="noConversion"/>
  </si>
  <si>
    <t>김해 장유 신문초</t>
    <phoneticPr fontId="7" type="noConversion"/>
  </si>
  <si>
    <t>주식회사 현대타일</t>
    <phoneticPr fontId="7" type="noConversion"/>
  </si>
  <si>
    <t>CC119</t>
    <phoneticPr fontId="7" type="noConversion"/>
  </si>
  <si>
    <t>의왕 내손 라 구역(1차 납품)</t>
    <phoneticPr fontId="7" type="noConversion"/>
  </si>
  <si>
    <t>의왕 내손 라 구역(3차 납품)</t>
    <phoneticPr fontId="7" type="noConversion"/>
  </si>
  <si>
    <t>CL3000F</t>
    <phoneticPr fontId="7" type="noConversion"/>
  </si>
  <si>
    <t>대구내당3지구</t>
  </si>
  <si>
    <t>DL-P4021</t>
  </si>
  <si>
    <t>SAH-P4010CR1</t>
  </si>
  <si>
    <t>대성문종합건설</t>
  </si>
  <si>
    <t>범일동 퀸즈팰리스</t>
  </si>
  <si>
    <t>P트랩 제외</t>
  </si>
  <si>
    <t>DL-P4040</t>
  </si>
  <si>
    <t>과천에스트로쇼핑</t>
  </si>
  <si>
    <t>이문 아이파크 자이_가로꼭지</t>
  </si>
  <si>
    <t>냉수,메탈호스(1.5M),행거(크롬),스프레이건(DL-S4195),커플러 포함</t>
  </si>
  <si>
    <t>김광제</t>
    <phoneticPr fontId="7" type="noConversion"/>
  </si>
  <si>
    <t>청소용건set</t>
  </si>
  <si>
    <t>파주 운정 A3 공동주택</t>
  </si>
  <si>
    <t>성남 금토 판교 테크노밸리 중흥S클래스</t>
  </si>
  <si>
    <t>앵글밸브 제외/부속(대소구분레버),정심후렌지,시트(416D)포함</t>
  </si>
  <si>
    <t>앵글밸브 제외/시트(416)포함,부속(대소구분레버),정심후렌지포함</t>
  </si>
  <si>
    <t>평택 브레인시티A-1BL 중흥S클래스</t>
  </si>
  <si>
    <t>CC761NE</t>
  </si>
  <si>
    <t>CC768N</t>
    <phoneticPr fontId="7" type="noConversion"/>
  </si>
  <si>
    <t>연동 주상복합</t>
  </si>
  <si>
    <t xml:space="preserve">시트제외,양부속 포함 </t>
  </si>
  <si>
    <t>좌측폽업,ABS반다리,비누대포함</t>
  </si>
  <si>
    <t>부산 장안 지구 B-2BL 중흥S클래스</t>
  </si>
  <si>
    <t>검단 중흥S클래스 에듀파크</t>
  </si>
  <si>
    <t>울산다운2지구 우미 린 더 어반파크</t>
  </si>
  <si>
    <t>'2027.01</t>
  </si>
  <si>
    <t>송암 공원 중흥S클래스 SK뷰</t>
  </si>
  <si>
    <t>CLS603ZZWHW</t>
  </si>
  <si>
    <t>CLA366ZZWHW</t>
  </si>
  <si>
    <t>CCS761NEWHW</t>
  </si>
  <si>
    <t>CCS670ZZWHW</t>
  </si>
  <si>
    <t>JAFDST-680</t>
  </si>
  <si>
    <t>평택 브레인시티 A-3BL 푸르지오</t>
  </si>
  <si>
    <t>부속(대소구분레버),신형정심후렌지,시트(416D),앵글밸브포함</t>
  </si>
  <si>
    <t>JCS740ZZWHW</t>
  </si>
  <si>
    <t>CC-740</t>
  </si>
  <si>
    <t>별도폽업타공제품/ABS반다리, 앙카포함</t>
  </si>
  <si>
    <t>CAV336PWHWZZ</t>
  </si>
  <si>
    <t>고정부속 제외</t>
  </si>
  <si>
    <t>CL-605</t>
  </si>
  <si>
    <t>검단신도시 푸르지오 더 파크</t>
  </si>
  <si>
    <t>부속(대소구분레버),신형정심후렌지(202VN)1EA,앵글밸브1EA포함/시트제외</t>
  </si>
  <si>
    <t>평택 더플래티넘 스카이헤론</t>
  </si>
  <si>
    <t xml:space="preserve">우측 별도폽업 </t>
  </si>
  <si>
    <t>CC283</t>
  </si>
  <si>
    <t>한일상사 직납 진행</t>
    <phoneticPr fontId="7" type="noConversion"/>
  </si>
  <si>
    <t>일반폽업</t>
  </si>
  <si>
    <t>우측별도폽업</t>
    <phoneticPr fontId="40" type="noConversion"/>
  </si>
  <si>
    <t>3월</t>
    <phoneticPr fontId="7" type="noConversion"/>
  </si>
  <si>
    <t>일반 도소매 사양</t>
  </si>
  <si>
    <t>포항 구룡포 푸르지오 마린시티 현장(1차)</t>
    <phoneticPr fontId="40" type="noConversion"/>
  </si>
  <si>
    <t>2월 추가분</t>
    <phoneticPr fontId="7" type="noConversion"/>
  </si>
  <si>
    <t>세광도기㈜</t>
  </si>
  <si>
    <t>Ktestate</t>
  </si>
  <si>
    <t>KT 자양동 앰버서더 구의 풀만호텔</t>
  </si>
  <si>
    <t>R-BAR 리모콘 적용</t>
  </si>
  <si>
    <t>수량 증가</t>
  </si>
  <si>
    <t>DST4501</t>
  </si>
  <si>
    <t>지비케이시스템</t>
  </si>
  <si>
    <t>의왕 내손 라 구역(1차 납품)  - 인덕원 퍼스비엘 재개발</t>
    <phoneticPr fontId="7" type="noConversion"/>
  </si>
  <si>
    <t>대명소노시즌</t>
  </si>
  <si>
    <t>단양 소노문</t>
  </si>
  <si>
    <t xml:space="preserve">ABS 반다리 </t>
  </si>
  <si>
    <t>SAH-P4020TB1</t>
  </si>
  <si>
    <t>SAH-P4031ZZZ</t>
  </si>
  <si>
    <t>DL-B1114</t>
  </si>
  <si>
    <t xml:space="preserve">폽업, 트랩 ,앵글밸브 포함 </t>
  </si>
  <si>
    <t>서울 서초구 서리풀 복합개발사업</t>
  </si>
  <si>
    <t>'2028.08</t>
  </si>
  <si>
    <t>DL-G4645</t>
  </si>
  <si>
    <t>서울 e편한세상 당산 리버파크</t>
  </si>
  <si>
    <t xml:space="preserve">  </t>
  </si>
  <si>
    <t>DL-G4441</t>
  </si>
  <si>
    <t>DL-P4049</t>
  </si>
  <si>
    <t xml:space="preserve">- 시트 제외, 부속 포함 </t>
  </si>
  <si>
    <t>CCS761ZZWHW</t>
  </si>
  <si>
    <t>CC-767</t>
  </si>
  <si>
    <t>SAH-P4010CR7DW</t>
  </si>
  <si>
    <t>SAH-G4443ZZH</t>
  </si>
  <si>
    <t>CLR339ZZWHW</t>
  </si>
  <si>
    <t xml:space="preserve">- 설치비(12,000) 제외 </t>
  </si>
  <si>
    <t>JAGDST-1300</t>
  </si>
  <si>
    <t>DST-1300</t>
  </si>
  <si>
    <t>SAH-P4411CA1</t>
  </si>
  <si>
    <t>SAH-P4020TB3</t>
  </si>
  <si>
    <t>SAH-P4916CR1</t>
  </si>
  <si>
    <t>CLR336NZWHW</t>
  </si>
  <si>
    <t>용산 서계동 역세권 청년주택_주방수전추가</t>
  </si>
  <si>
    <t>FAH-K5115CR1</t>
  </si>
  <si>
    <t>경기도 광주종합운동장</t>
  </si>
  <si>
    <t>세척밸브(301G), 신형정심후렌지(''202VN), 앵글밸브 포함</t>
  </si>
  <si>
    <t>CDCCS114KWHW</t>
  </si>
  <si>
    <t>CC-114(OEM)</t>
  </si>
  <si>
    <t>전기식, 소변기</t>
  </si>
  <si>
    <t>CDCUS511UJWHW</t>
  </si>
  <si>
    <t>CU-511UJ(OEM)</t>
  </si>
  <si>
    <t>SAH-A9046CR1</t>
  </si>
  <si>
    <t>DL-A1804</t>
  </si>
  <si>
    <t>SAH-A1804CR1</t>
  </si>
  <si>
    <t>물비누통</t>
  </si>
  <si>
    <t>SAH-A9031CR1</t>
  </si>
  <si>
    <t>삼성전자 평택캠퍼스 사무3동</t>
  </si>
  <si>
    <t>SAH-A9056CR1</t>
  </si>
  <si>
    <t>SAH-P4155ZZZ</t>
  </si>
  <si>
    <t>에어레이터 별도</t>
  </si>
  <si>
    <t>FAH-L3010CR1</t>
  </si>
  <si>
    <t>SAH-P4020TB1WJ</t>
  </si>
  <si>
    <t>대치구마을 3지구_일반분양 유상옵션</t>
  </si>
  <si>
    <t>김선도</t>
  </si>
  <si>
    <t>DST-8000</t>
  </si>
  <si>
    <t>DST8000F</t>
    <phoneticPr fontId="7" type="noConversion"/>
  </si>
  <si>
    <t>JAFDST-8000</t>
  </si>
  <si>
    <t>중곡동 청년주택</t>
  </si>
  <si>
    <t>세일상사</t>
  </si>
  <si>
    <t>CL352K</t>
  </si>
  <si>
    <t>CDCLA352KWHW</t>
  </si>
  <si>
    <t>CL-352(OEM)</t>
  </si>
  <si>
    <t>BFL-410</t>
  </si>
  <si>
    <t>SAHS-BFL410CR1</t>
  </si>
  <si>
    <t>BFK-435</t>
  </si>
  <si>
    <t>SAHS-BFK435CR1</t>
  </si>
  <si>
    <t>슬라이드바(S4111), 1.5M샤워호스, 샤워헤드 포함</t>
  </si>
  <si>
    <t>SAH-S4111CR4</t>
  </si>
  <si>
    <t>BFB-423</t>
  </si>
  <si>
    <t>SAHS-BFB423CR2</t>
  </si>
  <si>
    <t>SAH-A1801CR1</t>
  </si>
  <si>
    <t>SAH-A1802CR1</t>
  </si>
  <si>
    <t>SAH-A9024CA1</t>
  </si>
  <si>
    <t>이문 아이파크 자이</t>
  </si>
  <si>
    <t>설치비(15천원), 통수지그 제외 / FULEN 마크 / 신형정심후렌지, 1구앵글밸브, 수로트랩 포함</t>
  </si>
  <si>
    <t>CCS8000FTWH</t>
  </si>
  <si>
    <t>지에이건설</t>
  </si>
  <si>
    <t>전남 순천 덕암 지에이 그린웰 하이드원</t>
  </si>
  <si>
    <t>일반시트(201),부속(대소구분레버),신형정심후렌지,1구앵글밸브1EA 포함</t>
  </si>
  <si>
    <t>CDCC201VWHW</t>
  </si>
  <si>
    <t>부속(대소구분레버),댐핑시트(416D),신형정심후렌지,1구앵글밸브1EA 포함</t>
  </si>
  <si>
    <t>CDCCS733WHW</t>
  </si>
  <si>
    <t>CDCLA359HWHW</t>
  </si>
  <si>
    <t>CDCLA349VWHW</t>
  </si>
  <si>
    <t>국산제품, 세면기 고정부속 포함</t>
  </si>
  <si>
    <t>CDCLA907WHW</t>
  </si>
  <si>
    <t>힐스테이트 마포더퍼스트</t>
  </si>
  <si>
    <t>JLL350DEWHW</t>
  </si>
  <si>
    <t>경기 e편한세상 시흥 더블스퀘어 현장(재건축, APT)</t>
  </si>
  <si>
    <t>- 양부속, 시트 포함 / 앵글밸브 70파이 왕 적용</t>
  </si>
  <si>
    <t>폽업, 트랩, 앵글밸브(70파이 왕), 폽업 가이드, 꺽임로드 포함</t>
  </si>
  <si>
    <t>호스(2M), S4106 슬라이드바 포함 / S4551 헤드 적용</t>
  </si>
  <si>
    <t>호스(2M), 언더커버, 면도경 포함 / S4520, S4551 헤드 적용</t>
  </si>
  <si>
    <t>CC767</t>
  </si>
  <si>
    <t>설치비(12,000) 제외</t>
  </si>
  <si>
    <t>DL-G4547</t>
  </si>
  <si>
    <t>한성건설</t>
  </si>
  <si>
    <t>아산 월천지구 필하우스</t>
  </si>
  <si>
    <t>KD시스템</t>
  </si>
  <si>
    <t>파르나스호텔</t>
  </si>
  <si>
    <t>웨스틴 서울(구 파스나스호텔, 비주거)</t>
  </si>
  <si>
    <t>(주)융성상사</t>
  </si>
  <si>
    <t>기저귀교환대</t>
  </si>
  <si>
    <t>CU502</t>
  </si>
  <si>
    <t>CL910</t>
  </si>
  <si>
    <t>코너세면기</t>
  </si>
  <si>
    <t>폽업</t>
  </si>
  <si>
    <t>CL423</t>
  </si>
  <si>
    <t>센서수전</t>
  </si>
  <si>
    <t>DST831BRHP</t>
  </si>
  <si>
    <t>바타입 국영문리모콘</t>
  </si>
  <si>
    <t>손잡이</t>
  </si>
  <si>
    <t>강남 데이터센터 현장</t>
  </si>
  <si>
    <t>대구 감삼 4차</t>
  </si>
  <si>
    <t>부속시트 포함</t>
  </si>
  <si>
    <t>앙카포함, ABS반다리</t>
  </si>
  <si>
    <t>기타</t>
  </si>
  <si>
    <t>씽크수전</t>
  </si>
  <si>
    <t>평촌 비즈밸리(호계동 지산센터)</t>
  </si>
  <si>
    <t>CC113HD</t>
  </si>
  <si>
    <t>프리미어 캠퍼스 세마역</t>
  </si>
  <si>
    <t>서울 잠실 미성크로바(APT, 재개발)_조합분</t>
  </si>
  <si>
    <t>곰 BI</t>
  </si>
  <si>
    <t>용산 호반써밋 에이디션</t>
    <phoneticPr fontId="7" type="noConversion"/>
  </si>
  <si>
    <t>동탄 어울림 파밀리에 숨마 데시앙(1차)</t>
    <phoneticPr fontId="7" type="noConversion"/>
  </si>
  <si>
    <t>이케이파트너스</t>
    <phoneticPr fontId="7" type="noConversion"/>
  </si>
  <si>
    <t>요진건설</t>
    <phoneticPr fontId="7" type="noConversion"/>
  </si>
  <si>
    <t>내발산동 청년주택</t>
    <phoneticPr fontId="7" type="noConversion"/>
  </si>
  <si>
    <t>대성세라믹</t>
    <phoneticPr fontId="7" type="noConversion"/>
  </si>
  <si>
    <t>언더커버 포함</t>
  </si>
  <si>
    <t>금강종합건설</t>
  </si>
  <si>
    <t>원주 B&amp;I 지식산업센터</t>
  </si>
  <si>
    <t>하우스모</t>
  </si>
  <si>
    <t>DST670A</t>
    <phoneticPr fontId="40" type="noConversion"/>
  </si>
  <si>
    <t>탈취기능有</t>
    <phoneticPr fontId="7" type="noConversion"/>
  </si>
  <si>
    <t>DL-B6210</t>
    <phoneticPr fontId="7" type="noConversion"/>
  </si>
  <si>
    <t>DL-A9039</t>
  </si>
  <si>
    <t>DL-L6212</t>
  </si>
  <si>
    <t>다인에스앤디</t>
    <phoneticPr fontId="7" type="noConversion"/>
  </si>
  <si>
    <t>호텔 그레이스리 서울</t>
    <phoneticPr fontId="7" type="noConversion"/>
  </si>
  <si>
    <t>CC630P</t>
    <phoneticPr fontId="7" type="noConversion"/>
  </si>
  <si>
    <t>DL-A9019</t>
    <phoneticPr fontId="7" type="noConversion"/>
  </si>
  <si>
    <t>과천 갈현동 지식정보타운 상업1-1BL 오피스텔(추가)</t>
    <phoneticPr fontId="7" type="noConversion"/>
  </si>
  <si>
    <t>DL-A1803</t>
    <phoneticPr fontId="7" type="noConversion"/>
  </si>
  <si>
    <t>DL-A1804</t>
    <phoneticPr fontId="7" type="noConversion"/>
  </si>
  <si>
    <t>수량 감소</t>
    <phoneticPr fontId="40" type="noConversion"/>
  </si>
  <si>
    <t>강승근</t>
    <phoneticPr fontId="40" type="noConversion"/>
  </si>
  <si>
    <t>수량 증가</t>
    <phoneticPr fontId="40" type="noConversion"/>
  </si>
  <si>
    <t>대전 해링턴플레이스 휴리움(선화구역조합)(1월 출고완료)</t>
    <phoneticPr fontId="11" type="noConversion"/>
  </si>
  <si>
    <t>대전 갑천2 트리풀시티 엘리프(1차 납품)</t>
    <phoneticPr fontId="7" type="noConversion"/>
  </si>
  <si>
    <t>경기도 평택석정공원 화성파크드림 (1차 납품)</t>
    <phoneticPr fontId="7" type="noConversion"/>
  </si>
  <si>
    <t>경기도 평택석정공원 화성파크드림 (2차 납품)</t>
    <phoneticPr fontId="7" type="noConversion"/>
  </si>
  <si>
    <t>평택 고덕 중상11블럭 트라반트 푸르지오시티(1차 납품)</t>
    <phoneticPr fontId="7" type="noConversion"/>
  </si>
  <si>
    <t>평택 고덕 중상11블럭 트라반트 푸르지오시티(2차 납품)</t>
    <phoneticPr fontId="7" type="noConversion"/>
  </si>
  <si>
    <t>메이플자이 (막차납품) (곰, 비KS)</t>
    <phoneticPr fontId="7" type="noConversion"/>
  </si>
  <si>
    <t>시트,후렌지제외/부속(대소구분레버),앵글밸브 포함</t>
  </si>
  <si>
    <t>부속(대소구분레버),시트(416D),1구앵글밸브1EA,신형정심후렌지1EA 포함</t>
  </si>
  <si>
    <t>유상옵션/설치비(15천원)제외/리모컨,신형정심후렌지,앵글밸브 포함</t>
  </si>
  <si>
    <t>장위 자이 레디언트(장위4구역)현장 1차납품</t>
    <phoneticPr fontId="40" type="noConversion"/>
  </si>
  <si>
    <t>수동개폐형</t>
    <phoneticPr fontId="7" type="noConversion"/>
  </si>
  <si>
    <t>BI : FULEN /  수동개폐형</t>
    <phoneticPr fontId="40" type="noConversion"/>
  </si>
  <si>
    <t>장위 자이 레디언트(장위4구역)현장 2차납품</t>
    <phoneticPr fontId="40" type="noConversion"/>
  </si>
  <si>
    <t>세광도기</t>
    <phoneticPr fontId="41" type="noConversion"/>
  </si>
  <si>
    <t>신경주역 해링턴플레이스</t>
    <phoneticPr fontId="7" type="noConversion"/>
  </si>
  <si>
    <t>충북 e편한세상 옥천 퍼스트원</t>
  </si>
  <si>
    <t>충북 e편한세상 옥천 퍼스트원 2차</t>
    <phoneticPr fontId="7" type="noConversion"/>
  </si>
  <si>
    <t>파주 e편한세상 헤이리 현장 (1차납품)</t>
  </si>
  <si>
    <t>부산 에코델타 센타포인트 (1차납품)</t>
  </si>
  <si>
    <t>서충주 주상복합 (2차 납품)</t>
    <phoneticPr fontId="7" type="noConversion"/>
  </si>
  <si>
    <t>부산 에코델타 18블럭(1차 납품)</t>
    <phoneticPr fontId="7" type="noConversion"/>
  </si>
  <si>
    <t>화성동탄 52BL(2차 납품)</t>
    <phoneticPr fontId="7" type="noConversion"/>
  </si>
  <si>
    <t>시트제외/부속(대소구분레버),1구앵글밸브1EA,신형정심후렌지포함</t>
    <phoneticPr fontId="7" type="noConversion"/>
  </si>
  <si>
    <t>별도폽업타공/ABS반다리,앙카,비누대포함</t>
    <phoneticPr fontId="7" type="noConversion"/>
  </si>
  <si>
    <t>화성동탄 52BL(3차 납품)</t>
    <phoneticPr fontId="7" type="noConversion"/>
  </si>
  <si>
    <t>댐핑시트(공용욕실 적용)</t>
    <phoneticPr fontId="7" type="noConversion"/>
  </si>
  <si>
    <t>F/V(TFT-304),스퍼드,시트(416D)포함</t>
  </si>
  <si>
    <t>화성동탄 52BL(1차 납품)(1월 출고완료)</t>
    <phoneticPr fontId="7" type="noConversion"/>
  </si>
  <si>
    <t>신설동역 에비뉴 청계2차(1월 출고완료)</t>
    <phoneticPr fontId="7" type="noConversion"/>
  </si>
  <si>
    <t>시트(416D), 앵글밸브, 정심후렌지 포함</t>
    <phoneticPr fontId="7" type="noConversion"/>
  </si>
  <si>
    <t>양변기</t>
    <phoneticPr fontId="7" type="noConversion"/>
  </si>
  <si>
    <t>CL822</t>
  </si>
  <si>
    <t>한화</t>
    <phoneticPr fontId="7" type="noConversion"/>
  </si>
  <si>
    <t>4월</t>
    <phoneticPr fontId="7" type="noConversion"/>
  </si>
  <si>
    <t>중복 삭제</t>
    <phoneticPr fontId="7" type="noConversion"/>
  </si>
  <si>
    <t>잔량 230</t>
    <phoneticPr fontId="7" type="noConversion"/>
  </si>
  <si>
    <t>의왕 고천</t>
    <phoneticPr fontId="7" type="noConversion"/>
  </si>
  <si>
    <t>CC690</t>
    <phoneticPr fontId="7" type="noConversion"/>
  </si>
  <si>
    <t>3월 추가분</t>
    <phoneticPr fontId="7" type="noConversion"/>
  </si>
  <si>
    <t>경북영주(2차 납품)</t>
  </si>
  <si>
    <t>강릉역 경남아너스빌 더센트로(2차 납품)</t>
  </si>
  <si>
    <t>이천 중리 1차 우미 린 트리쉐이드(1차 납품)</t>
    <phoneticPr fontId="7" type="noConversion"/>
  </si>
  <si>
    <t>광주 위파크 마륵공원 써밋(막차 납품)</t>
  </si>
  <si>
    <t>서울 양재동 청년주택</t>
    <phoneticPr fontId="7" type="noConversion"/>
  </si>
  <si>
    <t xml:space="preserve"> - 후렌지 제외 </t>
    <phoneticPr fontId="7" type="noConversion"/>
  </si>
  <si>
    <t xml:space="preserve"> - ABS반다리 적용 </t>
    <phoneticPr fontId="7" type="noConversion"/>
  </si>
  <si>
    <t>에스엔케이종합건설</t>
    <phoneticPr fontId="7" type="noConversion"/>
  </si>
  <si>
    <t>인천 논현동 오피스텔</t>
    <phoneticPr fontId="7" type="noConversion"/>
  </si>
  <si>
    <t>대림수세라믹</t>
    <phoneticPr fontId="7" type="noConversion"/>
  </si>
  <si>
    <t>시트, 후렌지, 앵글밸브 제외</t>
    <phoneticPr fontId="7" type="noConversion"/>
  </si>
  <si>
    <t>CL366</t>
    <phoneticPr fontId="7" type="noConversion"/>
  </si>
  <si>
    <t>앙카 제외</t>
    <phoneticPr fontId="7" type="noConversion"/>
  </si>
  <si>
    <t>하부부속 제외</t>
    <phoneticPr fontId="7" type="noConversion"/>
  </si>
  <si>
    <t>파이프 포함</t>
    <phoneticPr fontId="7" type="noConversion"/>
  </si>
  <si>
    <t>해링턴스퀘어 신흥역(성남중1구역 도시환경정비사업)</t>
    <phoneticPr fontId="7" type="noConversion"/>
  </si>
  <si>
    <t xml:space="preserve">	주식회사레코드</t>
    <phoneticPr fontId="7" type="noConversion"/>
  </si>
  <si>
    <t>CL366D</t>
    <phoneticPr fontId="7" type="noConversion"/>
  </si>
  <si>
    <t>익산 부송 데시앙(막차 납품)</t>
  </si>
  <si>
    <t>DL이앤씨</t>
    <phoneticPr fontId="40" type="noConversion"/>
  </si>
  <si>
    <t>DST1300LS</t>
  </si>
  <si>
    <t>김주오</t>
    <phoneticPr fontId="41" type="noConversion"/>
  </si>
  <si>
    <t>GS건설</t>
    <phoneticPr fontId="40" type="noConversion"/>
  </si>
  <si>
    <t>한일상사</t>
    <phoneticPr fontId="40" type="noConversion"/>
  </si>
  <si>
    <t>김세동</t>
    <phoneticPr fontId="40" type="noConversion"/>
  </si>
  <si>
    <t>DST4501</t>
    <phoneticPr fontId="40" type="noConversion"/>
  </si>
  <si>
    <t>일반 도소매 사양</t>
    <phoneticPr fontId="40" type="noConversion"/>
  </si>
  <si>
    <t>통수지그포함</t>
    <phoneticPr fontId="40" type="noConversion"/>
  </si>
  <si>
    <t>DL건설</t>
    <phoneticPr fontId="40" type="noConversion"/>
  </si>
  <si>
    <t>리버센 SK뷰 롯데캐슬</t>
    <phoneticPr fontId="40" type="noConversion"/>
  </si>
  <si>
    <t>하나도기</t>
    <phoneticPr fontId="40" type="noConversion"/>
  </si>
  <si>
    <t>DST4000F</t>
    <phoneticPr fontId="40" type="noConversion"/>
  </si>
  <si>
    <t>준공이슈로 6월 OR 11월 확인 중</t>
    <phoneticPr fontId="40" type="noConversion"/>
  </si>
  <si>
    <t>'2025.07</t>
    <phoneticPr fontId="40" type="noConversion"/>
  </si>
  <si>
    <t>DST670</t>
    <phoneticPr fontId="40" type="noConversion"/>
  </si>
  <si>
    <t>현대건설</t>
    <phoneticPr fontId="40" type="noConversion"/>
  </si>
  <si>
    <t>김광제</t>
    <phoneticPr fontId="40" type="noConversion"/>
  </si>
  <si>
    <t>DST670BR</t>
    <phoneticPr fontId="40" type="noConversion"/>
  </si>
  <si>
    <t>대방건설</t>
    <phoneticPr fontId="40" type="noConversion"/>
  </si>
  <si>
    <t>DST550F</t>
    <phoneticPr fontId="40" type="noConversion"/>
  </si>
  <si>
    <t>FULEN</t>
    <phoneticPr fontId="7" type="noConversion"/>
  </si>
  <si>
    <t>계룡건설</t>
    <phoneticPr fontId="40" type="noConversion"/>
  </si>
  <si>
    <t>대전 갑천2 트리풀시티 엘리프</t>
    <phoneticPr fontId="40" type="noConversion"/>
  </si>
  <si>
    <t>세종통상</t>
    <phoneticPr fontId="40" type="noConversion"/>
  </si>
  <si>
    <t>포항 환호공원 힐스테이트</t>
    <phoneticPr fontId="40" type="noConversion"/>
  </si>
  <si>
    <t xml:space="preserve">포레나 청주매봉 </t>
    <phoneticPr fontId="40" type="noConversion"/>
  </si>
  <si>
    <t>DST1300RLS</t>
  </si>
  <si>
    <t>서울 e편한세상 강동 프레스티지원</t>
    <phoneticPr fontId="41" type="noConversion"/>
  </si>
  <si>
    <t>DST660</t>
    <phoneticPr fontId="41" type="noConversion"/>
  </si>
  <si>
    <t>하나도기</t>
    <phoneticPr fontId="41" type="noConversion"/>
  </si>
  <si>
    <t>이승현2</t>
    <phoneticPr fontId="41" type="noConversion"/>
  </si>
  <si>
    <t>은일종건</t>
    <phoneticPr fontId="40" type="noConversion"/>
  </si>
  <si>
    <t>화성 병점 복합타운 골든스퀘어 1차(15-2BL), 2차(17-2BL)</t>
    <phoneticPr fontId="40" type="noConversion"/>
  </si>
  <si>
    <t>'2025.10</t>
    <phoneticPr fontId="40" type="noConversion"/>
  </si>
  <si>
    <t>DST1600</t>
    <phoneticPr fontId="40" type="noConversion"/>
  </si>
  <si>
    <t>DST680NR</t>
    <phoneticPr fontId="40" type="noConversion"/>
  </si>
  <si>
    <t>세광도기㈜</t>
    <phoneticPr fontId="40" type="noConversion"/>
  </si>
  <si>
    <t>'2025.12</t>
    <phoneticPr fontId="40" type="noConversion"/>
  </si>
  <si>
    <t>미계약</t>
    <phoneticPr fontId="40" type="noConversion"/>
  </si>
  <si>
    <t>e편한세상 제물포역 파크메종</t>
    <phoneticPr fontId="40" type="noConversion"/>
  </si>
  <si>
    <t>'2026.04</t>
    <phoneticPr fontId="40" type="noConversion"/>
  </si>
  <si>
    <t>e편한세상 시티 천안아산역</t>
    <phoneticPr fontId="40" type="noConversion"/>
  </si>
  <si>
    <t>'2026.01</t>
    <phoneticPr fontId="40" type="noConversion"/>
  </si>
  <si>
    <t>'2026.02</t>
    <phoneticPr fontId="40" type="noConversion"/>
  </si>
  <si>
    <t>e편한세상 대전역 센텀비스타</t>
    <phoneticPr fontId="40" type="noConversion"/>
  </si>
  <si>
    <t>용인전대</t>
  </si>
  <si>
    <t>두산 위브 더 제니스 센트럴계양</t>
  </si>
  <si>
    <t>원주 프리모원</t>
  </si>
  <si>
    <t>시티 광교 웰스 하임</t>
  </si>
  <si>
    <t>코오롱건설</t>
    <phoneticPr fontId="40" type="noConversion"/>
  </si>
  <si>
    <t>마포 용강동 우석연립 소규모 재건축</t>
    <phoneticPr fontId="40" type="noConversion"/>
  </si>
  <si>
    <t>DST830</t>
    <phoneticPr fontId="40" type="noConversion"/>
  </si>
  <si>
    <t>광주광역시 상무 센트럴 자이</t>
    <phoneticPr fontId="41" type="noConversion"/>
  </si>
  <si>
    <t>최윤한</t>
    <phoneticPr fontId="41" type="noConversion"/>
  </si>
  <si>
    <t>대명건설</t>
    <phoneticPr fontId="41" type="noConversion"/>
  </si>
  <si>
    <t>양주 옥정 오피스텔</t>
    <phoneticPr fontId="41" type="noConversion"/>
  </si>
  <si>
    <t>성내5구역(그란츠리버파크)</t>
    <phoneticPr fontId="40" type="noConversion"/>
  </si>
  <si>
    <t>Ktestate</t>
    <phoneticPr fontId="40" type="noConversion"/>
  </si>
  <si>
    <t>KT 자양동 앰버서더 구의 풀만호텔</t>
    <phoneticPr fontId="40" type="noConversion"/>
  </si>
  <si>
    <t>융성상사</t>
    <phoneticPr fontId="40" type="noConversion"/>
  </si>
  <si>
    <t>용산국제빌딩5구역(용산 호반써밋 에이디션)</t>
    <phoneticPr fontId="40" type="noConversion"/>
  </si>
  <si>
    <t>G1 -&gt; BR로 수정</t>
    <phoneticPr fontId="40" type="noConversion"/>
  </si>
  <si>
    <t>평택 고덕 중상11블럭 트라반트 푸르지오시티</t>
    <phoneticPr fontId="40" type="noConversion"/>
  </si>
  <si>
    <t>충남 e편한세상 성성호수공원</t>
  </si>
  <si>
    <t>CL333P</t>
  </si>
  <si>
    <t>상품</t>
    <phoneticPr fontId="7" type="noConversion"/>
  </si>
  <si>
    <t xml:space="preserve">- 설치비(12,000원) 제외 </t>
  </si>
  <si>
    <t xml:space="preserve">- S4520 레인헤드, S4551 안마헤드 적용, 메탈호스 2.0M 적용 // 면도경, 언더커버 포함 </t>
  </si>
  <si>
    <t>DL-B7014</t>
  </si>
  <si>
    <t xml:space="preserve">- S4551 안마헤드 적용, S4106 슬라이드바 포함, 메탈호스(2.0M) 적용 </t>
  </si>
  <si>
    <t>CC767N</t>
    <phoneticPr fontId="7" type="noConversion"/>
  </si>
  <si>
    <t xml:space="preserve">시트, 부속 포함 / 앵글밸브 70파이왕 적용 </t>
  </si>
  <si>
    <t xml:space="preserve">- 시트 제외, 부속 포함 / 앵글밸브 70파이왕 적용 </t>
  </si>
  <si>
    <t xml:space="preserve">- 자동폽업, P트랩, 70파이 왕 앵글밸브 포함 </t>
  </si>
  <si>
    <t xml:space="preserve">- S4551 안마헤드 포함, 메탈호스 1.5M 적용 </t>
  </si>
  <si>
    <t>DL-P4048</t>
  </si>
  <si>
    <t>'2027.08</t>
    <phoneticPr fontId="7" type="noConversion"/>
  </si>
  <si>
    <t>OEM</t>
    <phoneticPr fontId="7" type="noConversion"/>
  </si>
  <si>
    <t>일체형비데</t>
    <phoneticPr fontId="7" type="noConversion"/>
  </si>
  <si>
    <t>인천 학익 푸르지오 에듀포레(학익3구역)</t>
  </si>
  <si>
    <t>아이디어팩토리</t>
  </si>
  <si>
    <t>앵글밸브 2EA 포함, 설치비 제외</t>
  </si>
  <si>
    <t>국보디자인</t>
    <phoneticPr fontId="7" type="noConversion"/>
  </si>
  <si>
    <t>부산 국제 금융센터</t>
  </si>
  <si>
    <t>시트, TFT-301G 포함, 후렌지 제외</t>
  </si>
  <si>
    <t>'2025.04</t>
    <phoneticPr fontId="7" type="noConversion"/>
  </si>
  <si>
    <t>'2025.05</t>
    <phoneticPr fontId="7" type="noConversion"/>
  </si>
  <si>
    <t>대구 감삼 해링턴플레이스 트라이빗 4차</t>
  </si>
  <si>
    <t xml:space="preserve">S4195 스프레이건 적용 </t>
  </si>
  <si>
    <t>'2025.12</t>
    <phoneticPr fontId="7" type="noConversion"/>
  </si>
  <si>
    <t>서부산 SK V1</t>
  </si>
  <si>
    <t>케이에스비</t>
  </si>
  <si>
    <t>시트(101), 신형정심후렌지(202VN), 세척밸브(304), 손잡이(P4150,P4152) 포함</t>
  </si>
  <si>
    <t>앙카 포함 / 반다리 제외</t>
  </si>
  <si>
    <t>전기식, 소변기용벽플렌지(107UQ)포함</t>
  </si>
  <si>
    <t>전기식, 소변기용벽플렌지(107UQ), 손잡이(P4155)포함</t>
  </si>
  <si>
    <t>전기식, 소변기용바닥후렌지(202UQ) 포함</t>
  </si>
  <si>
    <t>DL-LV562A</t>
  </si>
  <si>
    <t>DL-LV560A</t>
  </si>
  <si>
    <t>샤워헤드,1.5M샤워호스, 니쁠, 행거 포함</t>
  </si>
  <si>
    <t>DL-P4061</t>
  </si>
  <si>
    <t>1구형, 가로꼭지(냄수), S트랩 포함</t>
  </si>
  <si>
    <t>DL-A9016</t>
  </si>
  <si>
    <t>'2026.01</t>
    <phoneticPr fontId="7" type="noConversion"/>
  </si>
  <si>
    <t>상품</t>
    <phoneticPr fontId="7" type="noConversion"/>
  </si>
  <si>
    <t>대구내당3지구_주방수전 옵션분</t>
  </si>
  <si>
    <t>싱크헤드, 컨트롤박스 포함 / 앵글밸브 제외, 설치비 1만원 제외</t>
  </si>
  <si>
    <t>DL-S4607</t>
  </si>
  <si>
    <t>조은건설</t>
  </si>
  <si>
    <t>파주 1사단 병영권 이설</t>
  </si>
  <si>
    <t>케이세라믹</t>
  </si>
  <si>
    <t>BFB-426</t>
  </si>
  <si>
    <t>CS2</t>
    <phoneticPr fontId="7" type="noConversion"/>
  </si>
  <si>
    <t xml:space="preserve">301G FV 적용 </t>
  </si>
  <si>
    <t>CL551I</t>
  </si>
  <si>
    <t>동우</t>
  </si>
  <si>
    <t>전북 완주 봉동 웰시티</t>
  </si>
  <si>
    <t>케이앤티쎄라믹</t>
  </si>
  <si>
    <t>CC724</t>
    <phoneticPr fontId="7" type="noConversion"/>
  </si>
  <si>
    <t>부속(대소구분레버),댐핑시트(TSC-416D),구형정심후렌지 포함/앵글밸브 제외</t>
  </si>
  <si>
    <t>전기식내장센서,스프레다,후렌지 포함</t>
  </si>
  <si>
    <t>스프레이건(DL-S4191)</t>
  </si>
  <si>
    <t>'2026.03</t>
    <phoneticPr fontId="7" type="noConversion"/>
  </si>
  <si>
    <t>인천검단 욕실개보수</t>
  </si>
  <si>
    <t>곰바스</t>
  </si>
  <si>
    <t xml:space="preserve">시트(201),양부속,앵글밸브 포함 </t>
  </si>
  <si>
    <t>BFB426</t>
  </si>
  <si>
    <t>BFB423</t>
  </si>
  <si>
    <t>BFK435</t>
  </si>
  <si>
    <t>SM우방</t>
    <phoneticPr fontId="7" type="noConversion"/>
  </si>
  <si>
    <t>울산 경남아너스빌 시그니처</t>
    <phoneticPr fontId="7" type="noConversion"/>
  </si>
  <si>
    <t>시트제외, 부속포함</t>
    <phoneticPr fontId="7" type="noConversion"/>
  </si>
  <si>
    <t xml:space="preserve">시트, 부속 포함 </t>
    <phoneticPr fontId="7" type="noConversion"/>
  </si>
  <si>
    <t>CL757</t>
    <phoneticPr fontId="7" type="noConversion"/>
  </si>
  <si>
    <t>도기 반다리 포함</t>
    <phoneticPr fontId="7" type="noConversion"/>
  </si>
  <si>
    <t>대성건설</t>
    <phoneticPr fontId="7" type="noConversion"/>
  </si>
  <si>
    <t>부산 에코델타시티 17블럭 대성베르힐(1차)</t>
    <phoneticPr fontId="7" type="noConversion"/>
  </si>
  <si>
    <t>CL349V</t>
    <phoneticPr fontId="7" type="noConversion"/>
  </si>
  <si>
    <t>부산 에코델타시티 17블럭 대성베르힐(2차)</t>
    <phoneticPr fontId="7" type="noConversion"/>
  </si>
  <si>
    <t>입주예정</t>
  </si>
  <si>
    <t>대리점가</t>
  </si>
  <si>
    <t>담당자</t>
  </si>
  <si>
    <t>구분</t>
  </si>
  <si>
    <t>SPEC담당</t>
  </si>
  <si>
    <t>KCC건설 부산 해운대 엘마르 스위첸 (비주거,오피스텔)</t>
  </si>
  <si>
    <t>- 앙카포함</t>
  </si>
  <si>
    <t>- 양부속포함, 시트제외 
- 앵글밸브왕 70파이 적용</t>
  </si>
  <si>
    <t>- 샤워헤드 (DL-S4516) 적용</t>
  </si>
  <si>
    <t>- 예상 옵션 수량 
- 헹거 (DL-S4232) 적용</t>
  </si>
  <si>
    <t>- 헹거 (DL-P4265) 적용</t>
  </si>
  <si>
    <t>- 냉수</t>
  </si>
  <si>
    <t>- 온수</t>
  </si>
  <si>
    <t>- 설치비 제외
- 설치비 포함 시 (425,700원) 
- 앵글밸브왕 70파이 적용</t>
  </si>
  <si>
    <t>- 폽업,트랩,앵글2ea포함
- 앵글밸브왕 70파이 적용</t>
  </si>
  <si>
    <t>- 시트,양부속 포함 
- 앵글밸브왕 70파이 적용</t>
  </si>
  <si>
    <t>충남 아산 벨코어 스위첸</t>
  </si>
  <si>
    <t>시트,양부속 포함 , 2구앵글밸브 적용</t>
  </si>
  <si>
    <t>시트,양부속 포함, 2구 앵글밸브 적용</t>
  </si>
  <si>
    <t>우측폽업,반다리 제외</t>
  </si>
  <si>
    <t>헤드(DL-S4516),메탈호스2M</t>
  </si>
  <si>
    <t>폽업,P트랩,앵글2EA,가이드 세트 포함</t>
  </si>
  <si>
    <t>호스(2m)</t>
  </si>
  <si>
    <t>- 앵글제외</t>
  </si>
  <si>
    <t>장미 진주 APT(잠실 래미안 아이파크)(1차 납품)</t>
  </si>
  <si>
    <t>CC5000PWFT</t>
  </si>
  <si>
    <t>장미 진주 APT(잠실 래미안 아이파크)(2차 납품)</t>
  </si>
  <si>
    <t>최윤환</t>
  </si>
  <si>
    <t>유상옵션</t>
  </si>
  <si>
    <t>대구 북구 호반써밋 하이브파크</t>
  </si>
  <si>
    <t>에코카트리지</t>
  </si>
  <si>
    <t>광주 위파크 마륵공원 써밋(1차 납품)</t>
  </si>
  <si>
    <t>검단신도시 호반써밋 AB19블록(1차 납품)</t>
  </si>
  <si>
    <t>검단신도시 호반써밋 AB19블록(막차 납품)</t>
  </si>
  <si>
    <t>나주 한국에너지공과대학교 캠퍼스_25년 납기</t>
  </si>
  <si>
    <t>동일토건</t>
  </si>
  <si>
    <t>동일토건 청주 개신동 동일하이빌 파크레인 (APT, 자체분양)(곰, KS 표기로 요청함)</t>
  </si>
  <si>
    <t>카트리지 확인</t>
  </si>
  <si>
    <t>창성종건</t>
  </si>
  <si>
    <t>용인 더스테이 오피스텔</t>
  </si>
  <si>
    <t>CL310</t>
  </si>
  <si>
    <t>DL-L7610</t>
  </si>
  <si>
    <t>안양 자이 더포레스트(화창지구)현장</t>
  </si>
  <si>
    <t>DST-680NR 적용(NR리모컨) / 후렌지,비데설치비 별도 / 2구앵글 포함(P4014, P4015)</t>
  </si>
  <si>
    <t>CC4000T</t>
  </si>
  <si>
    <t>CL480F</t>
  </si>
  <si>
    <t>FULEN BI</t>
  </si>
  <si>
    <t>CL610</t>
  </si>
  <si>
    <t>동대문 이문3구역 아이파크자이(위생도기) 1차 (변경건임, 추가X)</t>
  </si>
  <si>
    <t>CC6000T</t>
  </si>
  <si>
    <t>동대문 이문3구역 아이파크자이(위생도기) 2차 (변경건임, 추가X)</t>
  </si>
  <si>
    <t>동대문 이문3구역 아이파크자이(위생도기) 막차 (변경건임, 추가X)</t>
  </si>
  <si>
    <t>대전 갑천2 트리풀시티 엘리프(막차 납품)</t>
  </si>
  <si>
    <t>청주 테크노폴리스 A9</t>
  </si>
  <si>
    <t>춘천 기계공고</t>
  </si>
  <si>
    <t>ABS 반다리 적용</t>
  </si>
  <si>
    <t>광양푸르지오 센터파크</t>
  </si>
  <si>
    <t>대전 학하포레나</t>
  </si>
  <si>
    <t>온/냉 SET</t>
  </si>
  <si>
    <t>달서푸르지오 시그니처</t>
  </si>
  <si>
    <t>트랩, 폽업, 앵글밸브 포함</t>
  </si>
  <si>
    <t>DL-G4547DLH</t>
  </si>
  <si>
    <t>포항 구룡포 푸르지오 마린시티 현장(막차)</t>
  </si>
  <si>
    <t>광명 자이 더샵 포레나(1차 납품)</t>
  </si>
  <si>
    <t>광명 자이 더샵 포레나(막차 납품)</t>
  </si>
  <si>
    <t>화성 병점 복합타운 골든스퀘어 1차(15-2BL), 2차(17-2BL)</t>
  </si>
  <si>
    <t>철산 자이 브리에르</t>
  </si>
  <si>
    <t>포레나 평택 화양(1차 납품)</t>
  </si>
  <si>
    <t>포레나 평택 화양(막차 납품)</t>
  </si>
  <si>
    <t>블랑 써밋 74</t>
  </si>
  <si>
    <t>금정역 푸르지오 그랑블</t>
  </si>
  <si>
    <t>푸르지오 스타셀라49</t>
  </si>
  <si>
    <t>ABS반다리, 좌측별도폽업,비누대 포함</t>
  </si>
  <si>
    <t>의왕 내손 라 구역(1차 납품) - 인덕원 퍼스비엘 재개발</t>
  </si>
  <si>
    <t>의왕 내손 라 구역(1차 납품)</t>
  </si>
  <si>
    <t>CL3000F</t>
  </si>
  <si>
    <t>의왕 내손 라 구역(2차 납품) - 인덕원 퍼스비엘 재개발</t>
  </si>
  <si>
    <t>의왕 내손 라 구역(2차 납품)</t>
  </si>
  <si>
    <t>의왕 내손 라 구역(3차 납품) - 인덕원 퍼스비엘 재개발</t>
  </si>
  <si>
    <t>의왕 내손 라 구역(3차 납품)</t>
  </si>
  <si>
    <t>시트제외,양부속 포함</t>
  </si>
  <si>
    <t>포레나 대전 월평공원</t>
  </si>
  <si>
    <t>경주</t>
  </si>
  <si>
    <t>CC201</t>
  </si>
  <si>
    <t>BL101B</t>
  </si>
  <si>
    <t>BL101BA</t>
  </si>
  <si>
    <t>봉담 중흥S-클래스 센트럴에듀 (1차 납품)</t>
  </si>
  <si>
    <t>봉담 중흥S-클래스 센트럴에듀 (2차 납품)</t>
  </si>
  <si>
    <t>봉담 중흥S-클래스 센트럴에듀</t>
  </si>
  <si>
    <t>우측폽업</t>
  </si>
  <si>
    <t>DA-1935DB</t>
  </si>
  <si>
    <t>시화 MTV푸르지오 디오션</t>
  </si>
  <si>
    <t>제주 연동 미림 주택(재건축)</t>
  </si>
  <si>
    <t>그랜드 웨이브 양양</t>
  </si>
  <si>
    <t>논산푸르지오 더퍼스트</t>
  </si>
  <si>
    <t>성남 엘리프 남위례역 에듀포레(CL384 변경 가능성 있음)</t>
  </si>
  <si>
    <t>이안종합건재 확인</t>
  </si>
  <si>
    <t>삼성전자 평택캠퍼스 사무3동(1차 납품)</t>
  </si>
  <si>
    <t>CC550PWFT</t>
  </si>
  <si>
    <t>삼성전자 평택캠퍼스 사무3동(막차 납품)</t>
  </si>
  <si>
    <t>명보종합건설</t>
  </si>
  <si>
    <t>김해 장유 신문초</t>
  </si>
  <si>
    <t>주식회사 현대타일</t>
  </si>
  <si>
    <t>광득건설주식회사</t>
  </si>
  <si>
    <t>원주교도소</t>
  </si>
  <si>
    <t>강릉 모아미래도 오션리버 옵션품번</t>
  </si>
  <si>
    <t>평택 고덕 신도시 모아미래도 옵션품번</t>
  </si>
  <si>
    <t>지얼세라믹</t>
  </si>
  <si>
    <t>CU730</t>
  </si>
  <si>
    <t>김해 공항 현장</t>
  </si>
  <si>
    <t>지와이세라믹</t>
  </si>
  <si>
    <t>CL840</t>
  </si>
  <si>
    <t>e편한세상 답십리 아르테포레(3월 출고완료)</t>
  </si>
  <si>
    <t>- S4551 안마헤드 적용 / 언더커버, 면도경 제외</t>
  </si>
  <si>
    <t>파주 e편한세상 헤이리 현장(3월 출고완료)</t>
  </si>
  <si>
    <t>- S4551 안마헤드 적용 / 2M 메탈호스</t>
  </si>
  <si>
    <t>부산 에코델타 센타포인트</t>
  </si>
  <si>
    <t>- 우측 별도폽업</t>
  </si>
  <si>
    <t>언더커버, 면도경 제외</t>
  </si>
  <si>
    <t>- 앵글밸브 포함 / 다용도실 입식수전</t>
  </si>
  <si>
    <t>- 앵글밸브 70파이 왕 적용</t>
  </si>
  <si>
    <t>포항 환호공원 힐스테이트 (1차 납품)</t>
  </si>
  <si>
    <t>포항 환호공원 힐스테이트 (2차 납품)</t>
  </si>
  <si>
    <t>포항 환호공원 힐스테이트 (3차 납품)</t>
  </si>
  <si>
    <t>강원도 원주 e편한세상 프리모원</t>
  </si>
  <si>
    <t>평택 라씨엘로 2-1BL(1차 납품)</t>
  </si>
  <si>
    <t>평택 라씨엘로 2-1BL(막차 납품)</t>
  </si>
  <si>
    <t>김해 e편한세상 주촌 더프리미어 (자체분양, APT) 1차</t>
  </si>
  <si>
    <t>김해 e편한세상 주촌 더프리미어 (자체분양, APT) 막차</t>
  </si>
  <si>
    <t>CC550PF</t>
  </si>
  <si>
    <t>CC6000PFT</t>
  </si>
  <si>
    <t>e편한세상 제물포역 파크메종</t>
  </si>
  <si>
    <t>힐스테이트 더 운정(1차)</t>
  </si>
  <si>
    <t>힐스테이트 더 운정(2차)</t>
  </si>
  <si>
    <t>완료</t>
  </si>
  <si>
    <t>- 호스(2M), S4520, S4551 헤드 적용</t>
  </si>
  <si>
    <t>- 70파이 왕 앵글밸브 포함</t>
  </si>
  <si>
    <t>DL-S4604</t>
  </si>
  <si>
    <t>- 설치비(15,000원) 제외 / 앵글밸브 70파이 왕 적용 / 유상옵션 세대 10% 예상물량, 추후 감소 및 증가 가능성 있음</t>
  </si>
  <si>
    <t>- 시트제외, 부속포함 / 앵글밸브 70파이왕 적용</t>
  </si>
  <si>
    <t>- 폽업, 트랩, 앵글밸브(70파이 왕), 폽업 가이드, 꺽임로드 포함</t>
  </si>
  <si>
    <t>- 호스(2M), S4106 슬라이드바 포함 / S4551 헤드 적용</t>
  </si>
  <si>
    <t>- S4516 안마헤드 적용 / 메탈호스(1.5M), S4111 슬라이드바 포함</t>
  </si>
  <si>
    <t>- 메탈호스(1.5M), 행거 포함 / S4192 스프레이건 포함</t>
  </si>
  <si>
    <t>- 온/냉 SET</t>
  </si>
  <si>
    <t>DL-P924K015</t>
  </si>
  <si>
    <t>파주 운정신도시 5차 디에트르 센트럴(3월 출고 완료)</t>
  </si>
  <si>
    <t>- S4111 슬라이드바 포함</t>
  </si>
  <si>
    <t>- 호스(2M), 언더커버, 면도경 포함 / S4520, S4551 헤드 적용</t>
  </si>
  <si>
    <t>메탈호스(1.5M), 행거(백색), 비연간단가 커플러 P4234 (1,000원) 포함</t>
  </si>
  <si>
    <t>CL108</t>
  </si>
  <si>
    <t>힐스테이트 상도 주상복합</t>
  </si>
  <si>
    <t>힐스테이트 가장 더 퍼스트</t>
  </si>
  <si>
    <t>테라타워 시흥시청역(비주거)</t>
  </si>
  <si>
    <t>CL827</t>
  </si>
  <si>
    <t>상계동 청년주택</t>
  </si>
  <si>
    <t>경주, 부산 코모도 호텔</t>
  </si>
  <si>
    <t>힐스테이트 더 운정 부대시설</t>
  </si>
  <si>
    <t>CL369</t>
  </si>
  <si>
    <t>익산 부송 데시앙(1차 납품)</t>
  </si>
  <si>
    <t>동원개발</t>
  </si>
  <si>
    <t>경기 광주 더파크비스타</t>
  </si>
  <si>
    <t>군포역세권 복합개발사업 A1BL 지식산업센터</t>
  </si>
  <si>
    <t>DL-S3429</t>
  </si>
  <si>
    <t>DL-P4369</t>
  </si>
  <si>
    <t>부속,앵글밸브,후렌지,시트 포함</t>
  </si>
  <si>
    <t>DL-L8410</t>
  </si>
  <si>
    <t>전기식/P트랩/자동폽업/앵글밸브</t>
  </si>
  <si>
    <t>묵동 청년주택 현장</t>
  </si>
  <si>
    <t>상봉동 역세권 청년주택 현장(추가)</t>
  </si>
  <si>
    <t>동탄 숨마 데시앙 107BL(추가)</t>
  </si>
  <si>
    <t>호스 20cm 연장</t>
  </si>
  <si>
    <t>연천 BIX 민간참여 공공주택사업 건설공사</t>
  </si>
  <si>
    <t>L3210</t>
  </si>
  <si>
    <t>B6510</t>
  </si>
  <si>
    <t>3단절수, 70파이 왕, 슬라디드바 S4111,샤워헤드(DL-S4512) 포함</t>
  </si>
  <si>
    <t>70파이 왕 적용</t>
  </si>
  <si>
    <t>이천 중리 1차 우미 린 트리쉐이드(1차 납품)</t>
  </si>
  <si>
    <t>3단절수, 70파이 왕, 슬라디드바 S4111, 헤드(DL-S4512) 포함</t>
  </si>
  <si>
    <t>이천 중리 1차 우미 린 트리쉐이드(막차 납품)</t>
  </si>
  <si>
    <t>3단절수, 70파이 왕, 슬라디드바 S4111,DL-S4512(기본헤드) 포함</t>
  </si>
  <si>
    <t>파주 운정신도시 우미 린 더 센텀(1차 납품)</t>
  </si>
  <si>
    <t>파주 운정신도시 우미 린 더 센텀(2차 납품)</t>
  </si>
  <si>
    <t>오산 세교A14BL(1차 납품)</t>
  </si>
  <si>
    <t>오산 세교A14BL(2차 납품)</t>
  </si>
  <si>
    <t>검단신도시 우미 린 클래스원(인천검단 7차 AB17BL)(1차납품)</t>
  </si>
  <si>
    <t>검단신도시 우미 린 클래스원(인천검단 7차 AB17BL)(2차납품)</t>
  </si>
  <si>
    <t>에코델타시티 푸르지오 린 (1차 납품)</t>
  </si>
  <si>
    <t>에코델타시티 푸르지오 린 (2차 납품)</t>
  </si>
  <si>
    <t>동대문 이문3구역 아이파크자이(수전) (1차 납품)</t>
  </si>
  <si>
    <t>동대문 이문3구역 아이파크자이(수전) (막차 납품)</t>
  </si>
  <si>
    <t>스프레이건4192 포함</t>
  </si>
  <si>
    <t>케이에스비시스템</t>
  </si>
  <si>
    <t>CL300F 반다리 적용</t>
  </si>
  <si>
    <t>소사역 롯데캐슬 더 뉴엘 (FULEN)</t>
  </si>
  <si>
    <t>롯데캐슬 안산 시그니처 중앙 (FULEN)</t>
  </si>
  <si>
    <t>CL470F</t>
  </si>
  <si>
    <t>CL300F</t>
  </si>
  <si>
    <t>청담 르엘(삼익 재건축)_일반분양</t>
  </si>
  <si>
    <t>신태영건설</t>
  </si>
  <si>
    <t>의정부역 좋은사람좋은집 오피스텔</t>
  </si>
  <si>
    <t>MS8000</t>
  </si>
  <si>
    <t>멀티세면기</t>
  </si>
  <si>
    <t>포레나 청주매봉 (1차 납품)</t>
  </si>
  <si>
    <t>포레나 청주매봉 (2차 납품)</t>
  </si>
  <si>
    <t>CLR350</t>
  </si>
  <si>
    <t>별도우측폽업</t>
  </si>
  <si>
    <t>포레나 청주매봉 (3차 납품)</t>
  </si>
  <si>
    <t>포레나 청주매봉</t>
  </si>
  <si>
    <t>일반폽업, 비누곽X</t>
  </si>
  <si>
    <t>DL-L5610LB</t>
  </si>
  <si>
    <t>DL-B5612WLB</t>
  </si>
  <si>
    <t>CC4000FT</t>
  </si>
  <si>
    <t>구리역 롯데캐슬 시그니처 (FULEN)</t>
  </si>
  <si>
    <t>인천 시청역 한신 더휴</t>
  </si>
  <si>
    <t>강원대학교</t>
  </si>
  <si>
    <t>DL-L8110</t>
  </si>
  <si>
    <t>광명 소하동 2구역 가로주택 정비사업</t>
  </si>
  <si>
    <t>광명 정우연립 소규모재건축 정비사업</t>
  </si>
  <si>
    <t>DL-BFB426</t>
  </si>
  <si>
    <t>TFT306-1</t>
  </si>
  <si>
    <t>CU901U</t>
  </si>
  <si>
    <t>DL-L2110SN</t>
  </si>
  <si>
    <t>하부부속 제외</t>
  </si>
  <si>
    <t>DL-L8210</t>
  </si>
  <si>
    <t>앵글밸브 2EA포함</t>
  </si>
  <si>
    <t>경북영주(1차 납품)</t>
  </si>
  <si>
    <t>신공덕</t>
  </si>
  <si>
    <t>용인전대 - 용인 에버랜드역 칸타빌</t>
  </si>
  <si>
    <t>강릉역 경남아너스빌 더센트로(1차 납품)</t>
  </si>
  <si>
    <t>대구 태왕아너스 프리미어(성창 재건축)(1차 납품)</t>
  </si>
  <si>
    <t>경기도 평택석정공원 화성파크드림</t>
  </si>
  <si>
    <t>신세계 양주 옥정 물류센터</t>
  </si>
  <si>
    <t>환경바스</t>
  </si>
  <si>
    <t>ABS 반다리</t>
  </si>
  <si>
    <t>폽업, 트랩 ,앵글밸브 포함</t>
  </si>
  <si>
    <t>의왕 고천</t>
  </si>
  <si>
    <t>CC690</t>
  </si>
  <si>
    <t>서울 양재동 청년주택</t>
  </si>
  <si>
    <t>에스엔케이종합건설</t>
  </si>
  <si>
    <t>인천 논현동 오피스텔</t>
  </si>
  <si>
    <t>해링턴스퀘어 신흥역(성남중1구역 도시환경정비사업)</t>
  </si>
  <si>
    <t>울산 경남아너스빌 시그니처</t>
  </si>
  <si>
    <t>CL757</t>
  </si>
  <si>
    <t>부산 에코델타시티 17블럭 대성베르힐(1차)</t>
  </si>
  <si>
    <t>부산 에코델타시티 17블럭 대성베르힐(2차)</t>
  </si>
  <si>
    <t>- S4520 레인헤드, S4551 안마헤드 적용, 메탈호스 2.0M 적용 // 면도경, 언더커버 포함</t>
  </si>
  <si>
    <t>- S4551 안마헤드 적용, S4106 슬라이드바 포함, 메탈호스(2.0M) 적용</t>
  </si>
  <si>
    <t>- S4551 안마헤드 포함, 메탈호스 1.5M 적용</t>
  </si>
  <si>
    <t>S4195 스프레이건 적용</t>
  </si>
  <si>
    <t>가로꼭지 1구 포함</t>
  </si>
  <si>
    <t>301G FV 적용</t>
  </si>
  <si>
    <t>CC724</t>
  </si>
  <si>
    <t>시트(201),양부속,앵글밸브 포함</t>
  </si>
  <si>
    <t>앵글2EA,P트랩,폽업 포함</t>
  </si>
  <si>
    <t>평택 라씨엘로 2-1BL (추후 분할 예정)</t>
  </si>
  <si>
    <t>DST670KCC</t>
  </si>
  <si>
    <t>대치구마을 3지구(디에이치 에델루이) 재개발 조합(재개발, APT)</t>
  </si>
  <si>
    <t>FULEN</t>
  </si>
  <si>
    <t>메이플자이(2차납품)</t>
  </si>
  <si>
    <t>DST670G1</t>
  </si>
  <si>
    <t>추가분</t>
  </si>
  <si>
    <t>DST6000</t>
  </si>
  <si>
    <t>DST1200I</t>
  </si>
  <si>
    <t>DST550F</t>
  </si>
  <si>
    <t>DST8000</t>
  </si>
  <si>
    <t>SS660</t>
  </si>
  <si>
    <t>온열시트</t>
  </si>
  <si>
    <t>DST5030PF</t>
  </si>
  <si>
    <t>추가분(곰 BI)</t>
  </si>
  <si>
    <t>DST8101F</t>
  </si>
  <si>
    <t>DST8001</t>
  </si>
  <si>
    <t>'2027.11</t>
  </si>
  <si>
    <t>'2027.08</t>
  </si>
  <si>
    <t>이월금액</t>
    <phoneticPr fontId="7" type="noConversion"/>
  </si>
  <si>
    <t>품번</t>
    <phoneticPr fontId="7" type="noConversion"/>
  </si>
  <si>
    <t>경북 산불피해 임시주택</t>
  </si>
  <si>
    <t>CL349</t>
  </si>
  <si>
    <t>B3216</t>
  </si>
  <si>
    <t>안산 더 하이클래스 지식산업센터</t>
  </si>
  <si>
    <t>4월 추가분</t>
    <phoneticPr fontId="7" type="noConversion"/>
  </si>
  <si>
    <t>'2025.05</t>
    <phoneticPr fontId="7" type="noConversion"/>
  </si>
  <si>
    <t>의왕 고천</t>
    <phoneticPr fontId="40" type="noConversion"/>
  </si>
  <si>
    <t>DST1300LS</t>
    <phoneticPr fontId="40" type="noConversion"/>
  </si>
  <si>
    <t>현장 미정 취소 가능성 有</t>
    <phoneticPr fontId="40" type="noConversion"/>
  </si>
  <si>
    <t>옵션수량 변동가능성 有</t>
    <phoneticPr fontId="40" type="noConversion"/>
  </si>
  <si>
    <t>옵션수량 변동가능성 有</t>
  </si>
  <si>
    <t>(주)한화</t>
    <phoneticPr fontId="40" type="noConversion"/>
  </si>
  <si>
    <t>경기 e편한세상 시흥 더블스퀘어 현장(재건축, APT)</t>
    <phoneticPr fontId="40" type="noConversion"/>
  </si>
  <si>
    <t>'2026.12</t>
    <phoneticPr fontId="40" type="noConversion"/>
  </si>
  <si>
    <t>천안 일봉공원 호반써밋 센트럴파크 2블록</t>
    <phoneticPr fontId="40" type="noConversion"/>
  </si>
  <si>
    <t>TSC201</t>
  </si>
  <si>
    <t>바트라</t>
    <phoneticPr fontId="7" type="noConversion"/>
  </si>
  <si>
    <t>상품</t>
    <phoneticPr fontId="7" type="noConversion"/>
  </si>
  <si>
    <t>서울 서대문 동화약품 사옥_사양변경</t>
  </si>
  <si>
    <t>2025-05</t>
  </si>
  <si>
    <t>파주 금촌역 더트루엘 센트리지 현장_욕조수전 변경</t>
  </si>
  <si>
    <t>2025-04</t>
  </si>
  <si>
    <t>울산 경남아너스빌 시그니처_반다리SPEC 수정</t>
  </si>
  <si>
    <t>2026-01</t>
  </si>
  <si>
    <t>CL755A</t>
  </si>
  <si>
    <t>부천 e편한세상 대장 퍼스티움 현장</t>
    <phoneticPr fontId="7" type="noConversion"/>
  </si>
  <si>
    <t>'2027.04</t>
    <phoneticPr fontId="7" type="noConversion"/>
  </si>
  <si>
    <t>부천 e편한세상 대장 퍼스티움 현장</t>
  </si>
  <si>
    <t xml:space="preserve">- S4520 레인헤드, S4551 안마헤드 적용, 메탈호스 1.5M 적용 // 면도경, 언더커버 포함 </t>
  </si>
  <si>
    <t xml:space="preserve">- S4551 안마헤드 적용, S4106 슬라이드바 포함, 메탈호스(1.5M) 적용 </t>
  </si>
  <si>
    <t>페데스탈</t>
    <phoneticPr fontId="7" type="noConversion"/>
  </si>
  <si>
    <t xml:space="preserve">- 시트제외, 양부속 포함 / 앵글밸브 70파이 왕 적용 </t>
  </si>
  <si>
    <t>CC256G</t>
  </si>
  <si>
    <t xml:space="preserve">온수 / 가로꼭지 왕 70 파이 </t>
  </si>
  <si>
    <t xml:space="preserve">- 호스(1.5M), 행거(백색) 포함 / 가로꼭지 왕 70파이 적용 </t>
  </si>
  <si>
    <t>신원종합개발</t>
    <phoneticPr fontId="7" type="noConversion"/>
  </si>
  <si>
    <t>안양동 오피스텔 신축공사 현장_비주거</t>
    <phoneticPr fontId="7" type="noConversion"/>
  </si>
  <si>
    <t>안양동 오피스텔 신축공사 현장_비주거</t>
  </si>
  <si>
    <t>CT201V</t>
  </si>
  <si>
    <t>바트라탱크</t>
    <phoneticPr fontId="7" type="noConversion"/>
  </si>
  <si>
    <t>DL-B2713</t>
  </si>
  <si>
    <t xml:space="preserve">S4516 안마헤드 포함 </t>
  </si>
  <si>
    <t>DL-P4931</t>
  </si>
  <si>
    <t>DL-B6310</t>
  </si>
  <si>
    <t>DL-G4545</t>
  </si>
  <si>
    <t>요진건설산업</t>
  </si>
  <si>
    <t>마포 염리동 청년주택 현장</t>
  </si>
  <si>
    <t>CT768E</t>
  </si>
  <si>
    <t>투피스탱크</t>
    <phoneticPr fontId="7" type="noConversion"/>
  </si>
  <si>
    <t>abs 반다리 적용</t>
  </si>
  <si>
    <t xml:space="preserve">301G F/V 적용 </t>
  </si>
  <si>
    <t xml:space="preserve">304 F/V 적용, 등받이 포함 </t>
  </si>
  <si>
    <t xml:space="preserve">세면샤워 겸용 수전 포함 </t>
  </si>
  <si>
    <t>마포 염리동 청년주택 현장</t>
    <phoneticPr fontId="7" type="noConversion"/>
  </si>
  <si>
    <t>리노공업</t>
  </si>
  <si>
    <t>부산 에코델타시티 일반산업단지 공장 신축공사 현장_비주거</t>
  </si>
  <si>
    <t xml:space="preserve">시트 제외 , 부속 포함 </t>
  </si>
  <si>
    <t xml:space="preserve">301G F/V 포함  / 스퍼드 제외 </t>
  </si>
  <si>
    <t xml:space="preserve">배터리식 / 자동폽업, P트랩, 앵글밸브 포함 </t>
  </si>
  <si>
    <t>CL855</t>
  </si>
  <si>
    <t>나라키움 대전통합청사 현장_비주거</t>
  </si>
  <si>
    <t xml:space="preserve">306G F/V 적용 </t>
  </si>
  <si>
    <t xml:space="preserve">304 F/V 적용 </t>
  </si>
  <si>
    <t xml:space="preserve">세면기 다리 제외 </t>
  </si>
  <si>
    <t>자동폽업, P트랩, 앵글밸브 포함</t>
  </si>
  <si>
    <t>CS2Y</t>
  </si>
  <si>
    <t>DL-B3013A</t>
  </si>
  <si>
    <t xml:space="preserve">301S F/V 적용 </t>
  </si>
  <si>
    <t>TFT-304S F/V 적용</t>
  </si>
  <si>
    <t>DL-A1603</t>
  </si>
  <si>
    <t>DL-P4250</t>
  </si>
  <si>
    <t>DL-P4252</t>
  </si>
  <si>
    <t>CT735</t>
  </si>
  <si>
    <t>DL-S3320</t>
  </si>
  <si>
    <t>대샤워</t>
    <phoneticPr fontId="7" type="noConversion"/>
  </si>
  <si>
    <t>DL-P4901</t>
  </si>
  <si>
    <t>하남 교산 푸르지오 더퍼스트</t>
    <phoneticPr fontId="7" type="noConversion"/>
  </si>
  <si>
    <t>'2029.01</t>
    <phoneticPr fontId="7" type="noConversion"/>
  </si>
  <si>
    <t>하남 교산 푸르지오 더퍼스트</t>
  </si>
  <si>
    <t>CT740</t>
  </si>
  <si>
    <t>인천 검단신도시(AB13블럭) 호반써밋3차</t>
  </si>
  <si>
    <t xml:space="preserve">시트,부속 포함, 후렌지 제외  </t>
  </si>
  <si>
    <t xml:space="preserve">시트,부속 포함, 후렌지 제외 </t>
  </si>
  <si>
    <t>CL760E</t>
  </si>
  <si>
    <t xml:space="preserve">설치비,후렌지 제외 </t>
  </si>
  <si>
    <t>광양건설</t>
  </si>
  <si>
    <t>시트(101), 세척밸브(301G) 포함 / 후렌지제외</t>
  </si>
  <si>
    <t>시트(101), 세척밸브(306G) 포함 / 후렌지제외</t>
  </si>
  <si>
    <t>2구, 가로꼭지(냉수,온수), S트랩 포함</t>
  </si>
  <si>
    <t>오티에르 신반포(신반포18차 337동 재건축)</t>
    <phoneticPr fontId="7" type="noConversion"/>
  </si>
  <si>
    <t>CC670E</t>
  </si>
  <si>
    <t>오티에르 신반포(신반포18차 337동 재건축)</t>
  </si>
  <si>
    <t>경기도 양주 삼숭 플래티넘</t>
  </si>
  <si>
    <t>'2026.09</t>
    <phoneticPr fontId="7" type="noConversion"/>
  </si>
  <si>
    <t>CT733</t>
  </si>
  <si>
    <t>부산 당리 더샵 당리센트리체</t>
  </si>
  <si>
    <t>'2027.02</t>
    <phoneticPr fontId="7" type="noConversion"/>
  </si>
  <si>
    <t>충남 덕산 스플라스 리솜 리조트 리모델링</t>
    <phoneticPr fontId="7" type="noConversion"/>
  </si>
  <si>
    <t>충남 덕산 스플라스 리솜 리조트 리모델링</t>
  </si>
  <si>
    <t xml:space="preserve">자동폽업,P트랩,앵글2EA 포함 </t>
  </si>
  <si>
    <t xml:space="preserve">1구 가로꼭지 </t>
  </si>
  <si>
    <t>DL-S3423</t>
  </si>
  <si>
    <t>샤워욕조</t>
    <phoneticPr fontId="7" type="noConversion"/>
  </si>
  <si>
    <t>매립샤워</t>
    <phoneticPr fontId="7" type="noConversion"/>
  </si>
  <si>
    <t>DL-S3223</t>
  </si>
  <si>
    <t>경북도청 안동시 산불피해지역 임시거처 주택지원사업</t>
  </si>
  <si>
    <t>부속(대소구분레버),일반시트(TSC-201),신형정심후렌지,1구앵글밸브1EA 포함</t>
  </si>
  <si>
    <t>도기 긴다리 제외(대리점 재고 있음) / 상부 세면기 도기, 앙카 포함</t>
  </si>
  <si>
    <t>트랩 제외 / 자동폽업, 1구앵글밸브2EA, 1F핸드샤워, 메탈호스(1.5m), 행거(크롬)포함</t>
  </si>
  <si>
    <t>울산 전기차 신공장 현장</t>
  </si>
  <si>
    <t>용인 푸르지오 원클러스터 2,3단지</t>
  </si>
  <si>
    <t>'2027.09</t>
    <phoneticPr fontId="7" type="noConversion"/>
  </si>
  <si>
    <t>춘천봄내중학교 리모델링 현장</t>
  </si>
  <si>
    <t>닉스엔트레이딩</t>
    <phoneticPr fontId="7" type="noConversion"/>
  </si>
  <si>
    <t>CC113Y</t>
  </si>
  <si>
    <t>시트(416D), 신형정심후렌지(202VN), 비데연결형세척밸브(306G-1) 포함</t>
  </si>
  <si>
    <t>시트(416D), 신형정심후렌지(202VN), 감지식세척밸브(TFT304)포함</t>
  </si>
  <si>
    <t>배터리식, 소변기용바닥후렌지(202UQ) 포함</t>
  </si>
  <si>
    <t>반다리제외 / 앙카포함</t>
  </si>
  <si>
    <t>1구, 가로꼭지(냉수), S트랩 포함</t>
  </si>
  <si>
    <t>폽업, P트랩, 앵글밸브2EA,샤워헤드(S4512) 포함</t>
  </si>
  <si>
    <t>욕실선반</t>
  </si>
  <si>
    <t>오산세교2지구 A5블럭 우미린</t>
  </si>
  <si>
    <t>청우타이루</t>
    <phoneticPr fontId="7" type="noConversion"/>
  </si>
  <si>
    <t>CT201VS</t>
  </si>
  <si>
    <t>시트(416D),양부속 포함 / 2구앵글밸브 포함</t>
  </si>
  <si>
    <t>단양 한일시멘트 직원 숙소 리모델링</t>
  </si>
  <si>
    <t>홍세라믹</t>
  </si>
  <si>
    <t xml:space="preserve">시트416D,양부속 포함 / 후렌지,앵글밸브 제외 </t>
  </si>
  <si>
    <t>세면기 앙카볼트 제외</t>
  </si>
  <si>
    <t>DL-A1901</t>
  </si>
  <si>
    <t>BFL-610</t>
  </si>
  <si>
    <t xml:space="preserve">호스,헹거 제외 </t>
  </si>
  <si>
    <t>BFB-521</t>
  </si>
  <si>
    <t xml:space="preserve"> - 파이프 포함 </t>
  </si>
  <si>
    <t>서울 구로구 생각공장 지식산업센터 현장</t>
  </si>
  <si>
    <t>2등급 OEM제품 / F/V(TFT-301G),스퍼드(TFC-501),시트(TSC-101),신형정심후렌지 포함</t>
  </si>
  <si>
    <t>2등급 OEM제품 / F/V(TFT-304),스퍼드(TFC-501),시트(TSC-101),신형정심후렌지 포함</t>
  </si>
  <si>
    <t>자동폽업,P트랩,앵글밸브2EA포함</t>
  </si>
  <si>
    <t>부속(대소구분레버),댐핑시트(TSC-416D),신형정심후렌지,1구앵글밸브1EA 포함</t>
  </si>
  <si>
    <t>CT723</t>
  </si>
  <si>
    <t>싱크트랩, 가로꼭지(냉수) 포함</t>
  </si>
  <si>
    <t xml:space="preserve">S4111 슬라이드 바 포함 </t>
  </si>
  <si>
    <t>성수동 2가 지식산업센터 현장_비주거</t>
  </si>
  <si>
    <t>CT724S</t>
  </si>
  <si>
    <t>301G F/V 적용</t>
  </si>
  <si>
    <t xml:space="preserve">TFT-304 F/V 적용 </t>
  </si>
  <si>
    <t>DL-A1902</t>
  </si>
  <si>
    <t>원일종합건설</t>
  </si>
  <si>
    <t>경기도 판교특급호텔(하얏트플레이스)현장</t>
    <phoneticPr fontId="7" type="noConversion"/>
  </si>
  <si>
    <t>DST2200</t>
  </si>
  <si>
    <t>국영문인네이</t>
  </si>
  <si>
    <t>현영건설</t>
  </si>
  <si>
    <t>인천 학생 교육원 숙박체험 지원시설</t>
  </si>
  <si>
    <t>시트(201),절수측면레버부속, 앵글밸브, 신형정심후렌지(202VN) 포함</t>
  </si>
  <si>
    <t>세면기다리</t>
    <phoneticPr fontId="7" type="noConversion"/>
  </si>
  <si>
    <t>제주 e편한세상 연동 센트럴메종</t>
    <phoneticPr fontId="41" type="noConversion"/>
  </si>
  <si>
    <t>직납</t>
    <phoneticPr fontId="41" type="noConversion"/>
  </si>
  <si>
    <t>'2025.04</t>
    <phoneticPr fontId="40" type="noConversion"/>
  </si>
  <si>
    <t>한진중공업</t>
    <phoneticPr fontId="40" type="noConversion"/>
  </si>
  <si>
    <t>구미 해모로 리버시티(공단4주공)</t>
    <phoneticPr fontId="40" type="noConversion"/>
  </si>
  <si>
    <t>DST660SS</t>
    <phoneticPr fontId="40" type="noConversion"/>
  </si>
  <si>
    <t>매립리모컨</t>
    <phoneticPr fontId="40" type="noConversion"/>
  </si>
  <si>
    <t>메이플자이(1차납품)</t>
    <phoneticPr fontId="40" type="noConversion"/>
  </si>
  <si>
    <t>부산 에코델타 센타포인트</t>
    <phoneticPr fontId="40" type="noConversion"/>
  </si>
  <si>
    <t>롯데</t>
    <phoneticPr fontId="40" type="noConversion"/>
  </si>
  <si>
    <t>파주 e편한세상 헤이리 현장</t>
  </si>
  <si>
    <t>DST670G1</t>
    <phoneticPr fontId="40" type="noConversion"/>
  </si>
  <si>
    <t>213개만 생산요청</t>
    <phoneticPr fontId="40" type="noConversion"/>
  </si>
  <si>
    <t>(주)대광건영</t>
  </si>
  <si>
    <t>내포 신도시 대광로제비앙 더 럭셔리</t>
  </si>
  <si>
    <t>인천 옥련대진빌라 재개발</t>
  </si>
  <si>
    <t>DST831</t>
    <phoneticPr fontId="40" type="noConversion"/>
  </si>
  <si>
    <t>현대엔지니어링</t>
    <phoneticPr fontId="40" type="noConversion"/>
  </si>
  <si>
    <t>힐스테이트 통영</t>
    <phoneticPr fontId="40" type="noConversion"/>
  </si>
  <si>
    <t>BFK-537</t>
  </si>
  <si>
    <t>대샤워</t>
  </si>
  <si>
    <t>아야진 라메르 데시앙(1차 납품)</t>
  </si>
  <si>
    <t>아야진 라메르 데시앙(막차 납품)</t>
  </si>
  <si>
    <t>옵션품목/앵글밸브, 설치비(15천원)제외/리모컨, 부속, 후렌지, 수로트랩 포함</t>
  </si>
  <si>
    <t>ABS 반다리, 앙카포함</t>
  </si>
  <si>
    <t>시트제외/부속(대소구분레버),정심후렌지포함/앵글밸브제외</t>
  </si>
  <si>
    <t>청담 르엘(1차 납품)</t>
  </si>
  <si>
    <t>청담 르엘(막차 납품)</t>
  </si>
  <si>
    <t>CC230G</t>
  </si>
  <si>
    <t>DL-G4541H</t>
  </si>
  <si>
    <t>- 설치비(12,000) 제외</t>
  </si>
  <si>
    <t>213개만 생산요청</t>
  </si>
  <si>
    <t>곰마크</t>
  </si>
  <si>
    <t>FULEN BI, 자동물내림</t>
  </si>
  <si>
    <t>경기도 판교특급호텔(하얏트플레이스)현장</t>
  </si>
  <si>
    <t>호반써밋 이스트파크 A2BL(APT, 자체분양)</t>
  </si>
  <si>
    <t>㈜융성상사</t>
  </si>
  <si>
    <t>동일토건 청주 개신동 동일하이빌 파크레인 (APT, 자체분양) 1차납품</t>
  </si>
  <si>
    <t>'2029.01</t>
  </si>
  <si>
    <t>5월</t>
    <phoneticPr fontId="7" type="noConversion"/>
  </si>
  <si>
    <t>힐스테이트 의정부 금오 더퍼스트</t>
    <phoneticPr fontId="7" type="noConversion"/>
  </si>
  <si>
    <t>대구 e편한세상 명덕역 퍼스트마크(막차 납품)</t>
    <phoneticPr fontId="7" type="noConversion"/>
  </si>
  <si>
    <t>'2025.08</t>
    <phoneticPr fontId="7" type="noConversion"/>
  </si>
  <si>
    <t>태황건설</t>
  </si>
  <si>
    <t>광주 아델리움 지산동 1차</t>
  </si>
  <si>
    <t>주식회사 해리물산</t>
  </si>
  <si>
    <t>CL-349</t>
  </si>
  <si>
    <t>DL B3213</t>
  </si>
  <si>
    <t>DL S4113</t>
  </si>
  <si>
    <t>DL L3210</t>
  </si>
  <si>
    <t>DL K1015</t>
  </si>
  <si>
    <t>DL B7010</t>
  </si>
  <si>
    <t>DL G4541S</t>
  </si>
  <si>
    <t>DL G4543SZZC</t>
  </si>
  <si>
    <t>DL G4543SZZH</t>
  </si>
  <si>
    <t>재성종합건설</t>
  </si>
  <si>
    <t>CL-336S</t>
  </si>
  <si>
    <t>BFB-623</t>
  </si>
  <si>
    <t>BFB-720</t>
  </si>
  <si>
    <t>DL G4241</t>
  </si>
  <si>
    <t>DL A9076</t>
  </si>
  <si>
    <t>DL A9077</t>
  </si>
  <si>
    <t>시트(416D)포함/앵글밸브1EA,정심후렌지1EA포함, 대소구분레버 적용</t>
  </si>
  <si>
    <t>투피스양변기</t>
  </si>
  <si>
    <t>ABS반다리, 앙카(세면대,반다리) 포함</t>
  </si>
  <si>
    <t>분리형니쁠, 1F 기본 샤워헤드(DL S4512)적용</t>
  </si>
  <si>
    <t>자동폽옵, P트랩, 앵글밸브2EA포함</t>
  </si>
  <si>
    <t>900mm파이프 포함/ 샤워헤드(DL S4512), 레인헤드(DL S4520) 적용 / 언더커버 거울 제외</t>
  </si>
  <si>
    <t>스프레이건(DL S4195), 메탈호스(2M), 행거(크롬) 포함</t>
  </si>
  <si>
    <t>시트(416D), 절수측면레버부속 포함</t>
  </si>
  <si>
    <t>레인샤워헤드, 1.5M샤워호스. 샤워헤드, 레인샤워직관파이프 포함</t>
  </si>
  <si>
    <t>레인샤워수전</t>
  </si>
  <si>
    <t>이지콕(2구), 커플러포함</t>
  </si>
  <si>
    <t>청평역 스위트클래스 더 프라이빗(1차 납품)</t>
    <phoneticPr fontId="7" type="noConversion"/>
  </si>
  <si>
    <t>청평역 스위트클래스 더 프라이빗(막차 납품)</t>
    <phoneticPr fontId="7" type="noConversion"/>
  </si>
  <si>
    <t>전남 e편한세상 여수 글렌츠 현장</t>
  </si>
  <si>
    <t>더한옥호텔앤리조트</t>
  </si>
  <si>
    <t>영월 한옥 헤리지티 하우스 리모델링</t>
  </si>
  <si>
    <t>신아이엔지</t>
  </si>
  <si>
    <t>국민카드 광화문본사 리모델링 공사</t>
  </si>
  <si>
    <t>에스엠모든건재</t>
  </si>
  <si>
    <t>광득산업개발</t>
  </si>
  <si>
    <t>원주 교도소 신축공사</t>
  </si>
  <si>
    <t>CL501H</t>
  </si>
  <si>
    <t>춘천 기계공고 외 1교</t>
  </si>
  <si>
    <t>동부건설</t>
  </si>
  <si>
    <t>기초과학연구원 현장</t>
  </si>
  <si>
    <t>동탄 포레파크 자연앤 푸르지오</t>
  </si>
  <si>
    <t>은민인테리어</t>
  </si>
  <si>
    <t>하노이 신라모노그램 호텔</t>
  </si>
  <si>
    <t>DST670BRH</t>
  </si>
  <si>
    <t>메디알레 은평대조1구역</t>
  </si>
  <si>
    <t>힐스테이트 등촌역</t>
  </si>
  <si>
    <t>고양 더샵포레나</t>
  </si>
  <si>
    <t>DL-P4065</t>
  </si>
  <si>
    <t>DL-BC650</t>
  </si>
  <si>
    <t>DL-K9315F</t>
  </si>
  <si>
    <t>DL-BC633WA</t>
  </si>
  <si>
    <t>DL-S4109F</t>
  </si>
  <si>
    <t>DL-S4554</t>
  </si>
  <si>
    <t>평택 사무3동 부대시설</t>
  </si>
  <si>
    <t>중원이엔지</t>
  </si>
  <si>
    <t>안성 가온고등학교 기숙사</t>
  </si>
  <si>
    <t>DL-A2200CR20</t>
  </si>
  <si>
    <t>경기지역 3개 학교 통합입찰 현장</t>
  </si>
  <si>
    <t>CC107J</t>
  </si>
  <si>
    <t>힐스테이트 라군 인테라스2차</t>
  </si>
  <si>
    <t>DL-G464H</t>
  </si>
  <si>
    <t>강원도 정선 하이원리조트 그랜드호텔, 마운틴콘도 리모델링</t>
  </si>
  <si>
    <t>DST831</t>
  </si>
  <si>
    <t>DL-P4052</t>
  </si>
  <si>
    <t>더블유에이치지코리아</t>
  </si>
  <si>
    <t>호텔 그레이스리 서울</t>
  </si>
  <si>
    <t xml:space="preserve">- 시트, 부속 포함 / 앵글밸브 70파이 왕 적용 </t>
  </si>
  <si>
    <t xml:space="preserve">- 시트제외, 부속 포함 / 앵글밸브 70파이 왕 적용 </t>
  </si>
  <si>
    <t xml:space="preserve">냉수 </t>
  </si>
  <si>
    <t xml:space="preserve">- 70파이왕 앵글밸브 2구 포함 </t>
  </si>
  <si>
    <t xml:space="preserve">FULEN BI 적용, 설치비 제외 </t>
  </si>
  <si>
    <t xml:space="preserve">고정브라켓 포함 </t>
  </si>
  <si>
    <t>201시트, 측면부속, 202VN 후렌지, 앵글1구 포함</t>
  </si>
  <si>
    <t>프레임, 고정부속포함</t>
  </si>
  <si>
    <t>폽업, 앵글2구 포함</t>
  </si>
  <si>
    <t>앵글2EA, 폽업, P트랩 포함</t>
  </si>
  <si>
    <t xml:space="preserve">abs 반다리 적용 </t>
  </si>
  <si>
    <t>시트, TFT-301G 포함</t>
  </si>
  <si>
    <t>베터리식</t>
  </si>
  <si>
    <t>1구, G4645포함</t>
  </si>
  <si>
    <t>앵글포함</t>
  </si>
  <si>
    <t>시트, 양부속 포함</t>
  </si>
  <si>
    <t>바타입리모컨(영문), 앵글밸브 포함 / 제외사항 : 설치비(15천원)제외, 후렌지 제외</t>
  </si>
  <si>
    <t>1등급 감지식 세척밸브(304S), 시트(400D) 포함 / 제외사항 : 후렌지 제외</t>
  </si>
  <si>
    <t>바디에 FULEN BI 적용</t>
  </si>
  <si>
    <t>행거에 FULEN BI 적용</t>
  </si>
  <si>
    <t>F/V(TFT-302),시트,스퍼드,후렌지 포함</t>
  </si>
  <si>
    <t xml:space="preserve">언더볼 앙카 포함 </t>
  </si>
  <si>
    <t xml:space="preserve">가로꼭지2구 적용 </t>
  </si>
  <si>
    <t xml:space="preserve">폽업,P트랩,앵글2EA 포함 </t>
  </si>
  <si>
    <t xml:space="preserve">전기식 / 자동폽업,P트랩,앵글2EA 포함 </t>
  </si>
  <si>
    <t>PVC호스(DL-P4202SV1) 추가</t>
  </si>
  <si>
    <t xml:space="preserve">양부속 포함 / 시트(201),앵글밸브,후렌지 제외 </t>
  </si>
  <si>
    <t>악세서리2품 (수건걸이,휴지걸이)</t>
  </si>
  <si>
    <t xml:space="preserve">세면기 긴다리(347A) 포함 / 앙카볼트 제외 </t>
  </si>
  <si>
    <t xml:space="preserve"> - 에코카트리지, 앵글밸브 제외 </t>
  </si>
  <si>
    <t xml:space="preserve"> - 냉,온 </t>
  </si>
  <si>
    <t>유아용시트(107J),절수측면레버부속, 앵글밸브, 신형정심후렌지(202VN) 포함</t>
  </si>
  <si>
    <t>유아용시트(107J), 신형정심후렌지(202VN), 세척밸브(301G) 포함</t>
  </si>
  <si>
    <t>전기식(일체형), 소변기용바닥후렌지(202UQ), 부속 포함</t>
  </si>
  <si>
    <t>슬라이드바(S4111), 샤워헤드, 1.5M샤워호스 포함</t>
  </si>
  <si>
    <t>시트(101), 신형정심후렌지(202VN), 세척밸브(306G) 포함</t>
  </si>
  <si>
    <t>시트(101), 신형정심후렌지(202VN), 세척밸브(304) 포함</t>
  </si>
  <si>
    <t>(곰마크) 앙카, ABS반다리 포함</t>
  </si>
  <si>
    <t>타월바 15,000원 별도</t>
  </si>
  <si>
    <t>CL-340N 적용(비누대 없는 사양)</t>
  </si>
  <si>
    <t>'2028.01</t>
  </si>
  <si>
    <t>5월 추가분</t>
    <phoneticPr fontId="7" type="noConversion"/>
  </si>
  <si>
    <t>휘경자이 디센시아(휘경3구역)</t>
  </si>
  <si>
    <t>일반폽업</t>
    <phoneticPr fontId="7" type="noConversion"/>
  </si>
  <si>
    <t>CLR370</t>
    <phoneticPr fontId="7" type="noConversion"/>
  </si>
  <si>
    <t>양부속 포함 / 시트(201),앵글밸브,후렌지 제외</t>
  </si>
  <si>
    <t>세면기 긴다리(347A) 포함 / 앙카볼트 제외</t>
  </si>
  <si>
    <t>- 냉,온</t>
  </si>
  <si>
    <t>인천가정2 A-2BL(1차 납품)</t>
  </si>
  <si>
    <t>인천가정2 A-2BL(막차 납품)</t>
  </si>
  <si>
    <t>인천 청라 수자인 디에스틴(1차 납품)</t>
  </si>
  <si>
    <t>인천 청라 수자인 디에스틴(막차 납품)</t>
  </si>
  <si>
    <t>FULEN BI 적용, 설치비 제외</t>
  </si>
  <si>
    <t>언더볼 앙카 포함</t>
  </si>
  <si>
    <t>반다리 제외</t>
  </si>
  <si>
    <t>가로꼭지2구 적용</t>
  </si>
  <si>
    <t>폽업,P트랩,앵글2EA 포함</t>
  </si>
  <si>
    <t>전기식 / 자동폽업,P트랩,앵글2EA 포함</t>
  </si>
  <si>
    <t>준공이슈로 6월 OR 11월 확인 중</t>
  </si>
  <si>
    <t>CC766 변경가능</t>
  </si>
  <si>
    <t>마곡 MICE복합단지 르웨스트(출고완료)</t>
  </si>
  <si>
    <t>CLR370</t>
  </si>
  <si>
    <t>양변기 고압호스 +10CM</t>
  </si>
  <si>
    <t>스카이시스템</t>
  </si>
  <si>
    <t>경기 양평 청계리</t>
  </si>
  <si>
    <t>e편한세상 평택 하이센트(5월 실출고 완료)</t>
  </si>
  <si>
    <t>대구 e편한세상 명덕역 퍼스트마크(1차 납품)</t>
  </si>
  <si>
    <t>대구 e편한세상 명덕역 퍼스트마크(막차 납품)</t>
  </si>
  <si>
    <t>- S4551 안마헤드 적용, S4106 슬라이드바 포함, 메탈호스(1.5M) 적용</t>
  </si>
  <si>
    <t>- S4520 레인헤드, S4551 안마헤드 적용, 메탈호스 1.5M 적용 // 면도경, 언더커버 포함</t>
  </si>
  <si>
    <t>- 시트, 부속 포함 / 앵글밸브 70파이 왕 적용</t>
  </si>
  <si>
    <t>- 시트제외, 부속 포함 / 앵글밸브 70파이 왕 적용</t>
  </si>
  <si>
    <t>- 70파이왕 앵글밸브 2구 포함</t>
  </si>
  <si>
    <t>평택 고덕 신도시 모아미래도(옵션품번)</t>
  </si>
  <si>
    <t>32개 추가 / BI : FULEN 최종확정(공문확인)</t>
  </si>
  <si>
    <t>청평역 스위트클래스 더 프라이빗(1차 납품)</t>
  </si>
  <si>
    <t>청평역 스위트클래스 더 프라이빗(막차 납품)</t>
  </si>
  <si>
    <t>고정브라켓 포함</t>
  </si>
  <si>
    <t>포레나 평택 화양(1차 납품)(출고완료)</t>
  </si>
  <si>
    <t>CLR3000F</t>
  </si>
  <si>
    <t>통수지그포함</t>
  </si>
  <si>
    <t>현장 미정 취소 가능성 有</t>
  </si>
  <si>
    <t>광주 위파크 마륵공원 써밋(2차 납품)</t>
  </si>
  <si>
    <t>'2027.12</t>
    <phoneticPr fontId="7" type="noConversion"/>
  </si>
  <si>
    <t>'2025.07</t>
    <phoneticPr fontId="7" type="noConversion"/>
  </si>
  <si>
    <t>'2025.09</t>
    <phoneticPr fontId="7" type="noConversion"/>
  </si>
  <si>
    <t>경기 광주 더파크비스타(막차 납품)</t>
  </si>
  <si>
    <t>삼성전자 충남 온양캠퍼스</t>
  </si>
  <si>
    <t>한일상사(주)</t>
  </si>
  <si>
    <t>CC733G</t>
  </si>
  <si>
    <t>청주 HD현대공장</t>
  </si>
  <si>
    <t>CC114K</t>
    <phoneticPr fontId="7" type="noConversion"/>
  </si>
  <si>
    <t>현대건설(주)</t>
  </si>
  <si>
    <t>과천 주암 아델스타  현장 (재개발, APT)</t>
  </si>
  <si>
    <t>언더카운터 고정부속 포함</t>
  </si>
  <si>
    <t>비데설치비 제외, 부속, 후렌지, 앵글, 지그 포함</t>
  </si>
  <si>
    <t>디엘이앤씨 주식회사(구 대림산업)</t>
  </si>
  <si>
    <t>디엘이앤씨(주) 대구 e편한세상 명덕역 퍼스트마크 현장(재개발, APT)_세면기추가</t>
  </si>
  <si>
    <t xml:space="preserve">ABS 반다리 적용 / 우측 별도 폽업 </t>
  </si>
  <si>
    <t>디엘건설 주식회사(구 대림건설)</t>
  </si>
  <si>
    <t>디엘건설(주) 인천 e편한세상 동인천 베이프런트 현장(재개발, APT)</t>
  </si>
  <si>
    <t xml:space="preserve">시트 제외, 부속 포함 / 앵글밸브 70파이왕 적용 </t>
  </si>
  <si>
    <t>- ABS 반다리 적용 / 우측 별도 폽업</t>
  </si>
  <si>
    <t xml:space="preserve">- 호스(2M), S4520, S4551 헤드 적용 </t>
  </si>
  <si>
    <t xml:space="preserve">온/ 냉 SET </t>
  </si>
  <si>
    <t xml:space="preserve">호스(1.5M), 행거(백색) 포함 </t>
  </si>
  <si>
    <t>대호건축(주)</t>
  </si>
  <si>
    <t>대호건축(주) 하남 미사 노인요양시설_비주거</t>
  </si>
  <si>
    <t>대성건설 서울 고덕 강일 대성베르힐 현장(자체사업, APT) - 내용기입</t>
  </si>
  <si>
    <t>시트제외 / 부속(대소구분레버),신형정심후렌지,1구앵글밸브1EA 포함</t>
  </si>
  <si>
    <t>옵션 / 1구앵글밸브1EA,후렌지,포함/비데설치비(15천원)제외</t>
  </si>
  <si>
    <t>옵션 / 앙카포함</t>
  </si>
  <si>
    <t>옵션 / CL-340N</t>
  </si>
  <si>
    <t>(주)태영건설</t>
  </si>
  <si>
    <t>태영건설(GH:경기주택도시공사)화성 동탄2 A78 자연앤데시앙 현장(공공분양, APT)_기</t>
  </si>
  <si>
    <t>연간단가/급수관,메탈호스(1.5m),호스거치형행거(DL-P4265),미니건(DL-S4193),바디(DL-P4014CR1)포함</t>
  </si>
  <si>
    <t>연간단가/수동폽업,P트랩,앵글밸브2EA포함</t>
  </si>
  <si>
    <t>연간단가/냉수(DL-G4241),행거(크롬),커플러,메탈호스(1.5m),스프레이건(DL-S4195)포함</t>
  </si>
  <si>
    <t>비연간단가/온수(2구형)</t>
  </si>
  <si>
    <t>연간단가/냉수,커플러,메탈호스(1.5m),행거(크롬),스프레이건(DL-S4195)포함</t>
  </si>
  <si>
    <t>비연간단가/ABS반다리,비누대,앙카 포함(별도폽업타공X, 수동폽업 적용)</t>
  </si>
  <si>
    <t>연간단가/부속(대소구분레버),시트(416D),신형정심후렌지,1구앵글밸브1EA 포함</t>
  </si>
  <si>
    <t>연간단가/시트제외/부속(대소구분레버),신형정심후렌지,1구앵글밸브1EA 포함</t>
  </si>
  <si>
    <t>연간단가/안마헤드(DL-S4516),메탈호스(1.5m),직관파이프,레인헤드(DL-S4530)포함</t>
  </si>
  <si>
    <t>연간단가/분리형니플,메탈호스(1.5M),안마헤드(DL-S4516) 포함</t>
  </si>
  <si>
    <t>연간단가/슬라이드바</t>
  </si>
  <si>
    <t>롯데건설(주)</t>
  </si>
  <si>
    <t xml:space="preserve">롯데건설(주) 이촌 르엘 (리모델링,APT) </t>
  </si>
  <si>
    <t xml:space="preserve">오버홀3구,일반폽업,하부장 설치비 포함 </t>
  </si>
  <si>
    <t xml:space="preserve">일반폽업사양 / 세면기앙카,수납ABS반다리 포함 </t>
  </si>
  <si>
    <t xml:space="preserve">설치비 제외 / 2구 앵글밸브 적용 </t>
  </si>
  <si>
    <t>롯데건설 계양 롯데캐슬 파크시티 1,2단지 (아파트, 옵션분)</t>
  </si>
  <si>
    <t xml:space="preserve">설치비제외 / 통수지그 포함 </t>
  </si>
  <si>
    <t xml:space="preserve">하부장 설치비 포함 / 오버홀3구,별도폽업 </t>
  </si>
  <si>
    <t xml:space="preserve"> - 우측별도폽업, 수납ABS반다리 </t>
  </si>
  <si>
    <t xml:space="preserve"> - 우측별도폽업, ABS반다리 </t>
  </si>
  <si>
    <t xml:space="preserve">- TSC-417D시트 적용 </t>
  </si>
  <si>
    <t>- TSC-417D시트 적용</t>
  </si>
  <si>
    <t xml:space="preserve">KCC건설 부산 해운대 엘마르 스위첸 (비주거,오피스텔)_수량 변경 </t>
  </si>
  <si>
    <t xml:space="preserve"> - 헹거 (DL-P4265) 적용 </t>
  </si>
  <si>
    <t>- 별도폽업(자품번미등록)</t>
  </si>
  <si>
    <t>- 70파이왕,레인헤드(S4532CR1),샤워헤드(S4516) 적용</t>
  </si>
  <si>
    <t>70파이왕,급수관(100mm)적용 / 앵글2EA,폽업,P트랩(4031),폽업가이드,수직대세트 포함</t>
  </si>
  <si>
    <t xml:space="preserve"> - 예상 옵션 수량 _x000D_
 - 헹거 (DL-S4232) 적용 </t>
  </si>
  <si>
    <t xml:space="preserve"> - 설치비(12,000원) 제외 </t>
  </si>
  <si>
    <t xml:space="preserve"> 70파이왕,2M호스,핸드헤드(S4516) 적용 </t>
  </si>
  <si>
    <t xml:space="preserve"> - 양부속포함, 앵글밸브 ,시트제외 , </t>
  </si>
  <si>
    <t xml:space="preserve"> - 시트,양부속 포함 ,앵글밸브 제외 </t>
  </si>
  <si>
    <t xml:space="preserve"> - 설치비 제외_x000D_
 - 설치비 포함 시 (425,700원) _x000D_
- 앵글밸브왕 70파이 적용</t>
  </si>
  <si>
    <t>(주)보광종합건설 (그랑베르)</t>
  </si>
  <si>
    <t>(주)보광종합건설 (그랑베르) 인천 석남동 동우아파트 소규모 재건축(재건축,APT)</t>
  </si>
  <si>
    <t xml:space="preserve">시트(416D),양부속 포함 / 후렌지,앵글 제외 </t>
  </si>
  <si>
    <t>ABS반다리,반다리 앙카,비누대 포함 / 세면기 앙카 제외</t>
  </si>
  <si>
    <t>직관파이프 포함 / 언더커버 제외</t>
  </si>
  <si>
    <t>샤워헤드 (DL-S4513) 적용</t>
  </si>
  <si>
    <t>효성중공업(주)</t>
  </si>
  <si>
    <t>앙카, 비누대포함</t>
  </si>
  <si>
    <t>현대건설 양재 현대차 사옥 리모델링 현장 (비주거)</t>
  </si>
  <si>
    <t>CJ건설㈜</t>
  </si>
  <si>
    <t>삼원에스엔디(주)</t>
  </si>
  <si>
    <t>시트, 양부속, 앵글포함</t>
  </si>
  <si>
    <t>더효종합건설</t>
  </si>
  <si>
    <t xml:space="preserve">더효종합건설 서울 노블루체 (비주거,오피스텔) </t>
  </si>
  <si>
    <t xml:space="preserve">앙카포함 </t>
  </si>
  <si>
    <t xml:space="preserve">매립박스 포함 </t>
  </si>
  <si>
    <t>(주)토탈디자인그룹</t>
  </si>
  <si>
    <t>(주)토탈디자인그룹 대한항공 김포공항 화물청사 리모델링 현장</t>
  </si>
  <si>
    <t xml:space="preserve">304S F/V 적용 </t>
  </si>
  <si>
    <t xml:space="preserve">가로꼭지 2구 포함 </t>
  </si>
  <si>
    <t>롯데건설(주) 서울 디마크 당산 (비주거,오피스텔)</t>
  </si>
  <si>
    <t>동부건설(주)</t>
  </si>
  <si>
    <t>동부건설 기초과학연구원 현장 품목 변경분 (생활관, 본원2차 / 비주거)</t>
  </si>
  <si>
    <t>광흥건설</t>
  </si>
  <si>
    <t>광흥건설 울산 남구 매암동 177-2현장 (비주거)</t>
  </si>
  <si>
    <t>후렌지 제외, 시트, 스퍼드 포함</t>
  </si>
  <si>
    <t>도기 긴다리 포함</t>
  </si>
  <si>
    <t>앵글, 트랩 제외, 자동폽업 포함</t>
  </si>
  <si>
    <t>TFT-301G</t>
  </si>
  <si>
    <t>TFT-304</t>
  </si>
  <si>
    <t>후렌지, 앵글 제외, 시트 포함</t>
  </si>
  <si>
    <t>KB골든라이프</t>
  </si>
  <si>
    <t>KB골든 라이프 광교빌리지 요양병원 (비주거)_</t>
  </si>
  <si>
    <t>시트, 양부속, VN후렌지, 앵글1구 포함</t>
  </si>
  <si>
    <t>긴다리페데스탈</t>
  </si>
  <si>
    <t>한국토지주택공사</t>
  </si>
  <si>
    <t>LH인천지역본부 임대주택 욕실 유지보수공사(리모델링, 임대)</t>
  </si>
  <si>
    <t>분리형니플,메탈호스(1.5M),1F핸드샤워 포함</t>
  </si>
  <si>
    <t>잠실르엘(미성크로바 재건축)_앵글밸브 변경분</t>
  </si>
  <si>
    <t xml:space="preserve">CJ건설 답십리 상가리모델링 </t>
  </si>
  <si>
    <t>DA-2608-1</t>
  </si>
  <si>
    <t>CLR336</t>
  </si>
  <si>
    <t>CLR470FN</t>
  </si>
  <si>
    <t>DL-S4532</t>
  </si>
  <si>
    <t>DL-P4012</t>
  </si>
  <si>
    <t>DL-P4706</t>
  </si>
  <si>
    <t>DL-P4707</t>
  </si>
  <si>
    <t>DL-B1813</t>
  </si>
  <si>
    <t>DL-S4513</t>
  </si>
  <si>
    <t>DL-P4704</t>
  </si>
  <si>
    <t>DL-A9070</t>
  </si>
  <si>
    <t>DL-B7011</t>
  </si>
  <si>
    <t>DL-S4107</t>
  </si>
  <si>
    <t>BFP-506</t>
  </si>
  <si>
    <t>CL333AK</t>
  </si>
  <si>
    <t>CC216G1</t>
  </si>
  <si>
    <t>DL-P4018</t>
  </si>
  <si>
    <t>'2027.11</t>
    <phoneticPr fontId="7" type="noConversion"/>
  </si>
  <si>
    <t>'2028.12</t>
    <phoneticPr fontId="7" type="noConversion"/>
  </si>
  <si>
    <t xml:space="preserve"> 박준혁 </t>
    <phoneticPr fontId="7" type="noConversion"/>
  </si>
  <si>
    <t xml:space="preserve"> 김세동</t>
    <phoneticPr fontId="7" type="noConversion"/>
  </si>
  <si>
    <t>로얄하우징</t>
    <phoneticPr fontId="7" type="noConversion"/>
  </si>
  <si>
    <t xml:space="preserve"> 금지현</t>
    <phoneticPr fontId="7" type="noConversion"/>
  </si>
  <si>
    <t xml:space="preserve"> 이해규 </t>
    <phoneticPr fontId="7" type="noConversion"/>
  </si>
  <si>
    <t>과천 주암 아델스타  현장 (재개발, APT)</t>
    <phoneticPr fontId="7" type="noConversion"/>
  </si>
  <si>
    <t>디엘이앤씨(주) 대구 e편한세상 명덕역 퍼스트마크 현장(재개발, APT)_세면기추가</t>
    <phoneticPr fontId="7" type="noConversion"/>
  </si>
  <si>
    <t>디엘건설(주) 인천 e편한세상 동인천 베이프런트 현장(재개발, APT)</t>
    <phoneticPr fontId="7" type="noConversion"/>
  </si>
  <si>
    <t>대호건축(주) 하남 미사 노인요양시설_비주거</t>
    <phoneticPr fontId="7" type="noConversion"/>
  </si>
  <si>
    <t>대호건축(주)</t>
    <phoneticPr fontId="7" type="noConversion"/>
  </si>
  <si>
    <t>대성건설 서울 고덕 강일 대성베르힐 현장(자체사업, APT) - 내용기입</t>
    <phoneticPr fontId="7" type="noConversion"/>
  </si>
  <si>
    <t>태영건설(GH:경기주택도시공사)화성 동탄2 A78 자연앤데시앙 현장(공공분양, APT)_기</t>
    <phoneticPr fontId="7" type="noConversion"/>
  </si>
  <si>
    <t xml:space="preserve">롯데건설(주) 이촌 르엘 (리모델링,APT) </t>
    <phoneticPr fontId="7" type="noConversion"/>
  </si>
  <si>
    <t xml:space="preserve">KCC건설 부산 해운대 엘마르 스위첸 (비주거,오피스텔)_수량 변경 </t>
    <phoneticPr fontId="7" type="noConversion"/>
  </si>
  <si>
    <t>(주)보광종합건설 (그랑베르) 인천 석남동 동우아파트 소규모 재건축(재건축,APT)</t>
    <phoneticPr fontId="7" type="noConversion"/>
  </si>
  <si>
    <t xml:space="preserve">효성중공업(주) 해링턴스퀘어 산곡 (재개발, APT) </t>
    <phoneticPr fontId="7" type="noConversion"/>
  </si>
  <si>
    <t>현대건설 양재 현대차 사옥 리모델링 현장 (비주거)</t>
    <phoneticPr fontId="7" type="noConversion"/>
  </si>
  <si>
    <t>경주 THE K 호텔 (비주거)</t>
    <phoneticPr fontId="7" type="noConversion"/>
  </si>
  <si>
    <t>(주)토탈디자인그룹 대한항공 김포공항 화물청사 리모델링 현장</t>
    <phoneticPr fontId="7" type="noConversion"/>
  </si>
  <si>
    <t>동부건설 기초과학연구원 현장 품목 변경분 (생활관, 본원2차 / 비주거)</t>
    <phoneticPr fontId="7" type="noConversion"/>
  </si>
  <si>
    <t>KB골든 라이프 광교빌리지 요양병원 (비주거)_</t>
    <phoneticPr fontId="7" type="noConversion"/>
  </si>
  <si>
    <t>LH인천지역본부 임대주택 욕실 유지보수공사(리모델링, 임대)</t>
    <phoneticPr fontId="7" type="noConversion"/>
  </si>
  <si>
    <t>잠실르엘(미성크로바 재건축)_앵글밸브 변경분</t>
    <phoneticPr fontId="7" type="noConversion"/>
  </si>
  <si>
    <t xml:space="preserve">CJ건설 답십리 상가리모델링 </t>
    <phoneticPr fontId="7" type="noConversion"/>
  </si>
  <si>
    <t>BFB-523</t>
    <phoneticPr fontId="7" type="noConversion"/>
  </si>
  <si>
    <t xml:space="preserve">KCC건설 부산 해운대 엘마르 스위첸 (비주거,오피스텔)_수량 변경 </t>
    <phoneticPr fontId="7" type="noConversion"/>
  </si>
  <si>
    <t>CC733G</t>
    <phoneticPr fontId="7" type="noConversion"/>
  </si>
  <si>
    <t>마포 용강동 우석연립 소규모 재건축(CLL755S &gt; CLL336S 품번 변경 현장)</t>
  </si>
  <si>
    <t>경기 광주 더파크비스타(1차 납품)</t>
  </si>
  <si>
    <t>경주 THE K 호텔 (비주거)</t>
  </si>
  <si>
    <t>힐스테이트 평택 화양(1차)</t>
  </si>
  <si>
    <t>힐스테이트 평택 화양(막차)</t>
  </si>
  <si>
    <t>힐스테이트 센텀 더 퍼스트 오피스텔(1차)</t>
  </si>
  <si>
    <t>힐스테이트 센텀 더 퍼스트 오피스텔(막차)</t>
  </si>
  <si>
    <t>효성중공업(주) 해링턴스퀘어 산곡 (재개발, APT)</t>
  </si>
  <si>
    <t>과천 주암 아델스타 현장 (재개발, APT)</t>
  </si>
  <si>
    <t>동일토건 청주 개신동 동일하이빌 파크레인 (APT, 자체분양) 막차납품</t>
  </si>
  <si>
    <t>더효종합건설 서울 노블루체 (비주거,오피스텔)</t>
  </si>
  <si>
    <t>CJ건설 답십리 상가리모델링</t>
  </si>
  <si>
    <t>롯데건설(주) 이촌 르엘 (리모델링,APT)</t>
  </si>
  <si>
    <t>평택 브레인시티 대광로제비앙 모아엘가(막차 납품)</t>
  </si>
  <si>
    <t>평택 브레인시티 대광로제비앙 모아엘가(1차 납품)</t>
  </si>
  <si>
    <t>광양푸르지오 센터파크(탱크 전량 출고/하부 잔량 964EA)</t>
  </si>
  <si>
    <t>BFB-523</t>
  </si>
  <si>
    <t>CL605K</t>
  </si>
  <si>
    <t>304S</t>
  </si>
  <si>
    <t>ABS 반다리 적용 / 우측 별도 폽업</t>
  </si>
  <si>
    <t>시트 제외, 부속 포함 / 앵글밸브 70파이왕 적용</t>
  </si>
  <si>
    <t>온/ 냉 SET</t>
  </si>
  <si>
    <t>호스(1.5M), 행거(백색) 포함</t>
  </si>
  <si>
    <t>OEM 변경</t>
  </si>
  <si>
    <t>품번변경</t>
  </si>
  <si>
    <t>304S F/V 적용</t>
  </si>
  <si>
    <t>가로꼭지 2구 포함</t>
  </si>
  <si>
    <t>설치비제외 / 통수지그 포함</t>
  </si>
  <si>
    <t>하부장 설치비 포함 / 오버홀3구,별도폽업</t>
  </si>
  <si>
    <t>- 우측별도폽업, 수납ABS반다리</t>
  </si>
  <si>
    <t>- 우측별도폽업, ABS반다리</t>
  </si>
  <si>
    <t>자동폽업,P트랩,앵글2EA 포함</t>
  </si>
  <si>
    <t>매립박스 포함</t>
  </si>
  <si>
    <t>오버홀3구,일반폽업,하부장 설치비 포함</t>
  </si>
  <si>
    <t>일반폽업사양 / 세면기앙카,수납ABS반다리 포함</t>
  </si>
  <si>
    <t>설치비 제외 / 2구 앵글밸브 적용</t>
  </si>
  <si>
    <t>시트(416D),양부속 포함 / 후렌지,앵글 제외</t>
  </si>
  <si>
    <t>'2025.10</t>
    <phoneticPr fontId="7" type="noConversion"/>
  </si>
  <si>
    <t>'2027.06</t>
    <phoneticPr fontId="7" type="noConversion"/>
  </si>
  <si>
    <t>'2028.04</t>
  </si>
  <si>
    <t>'2028.12</t>
  </si>
  <si>
    <t>호텔 그레이스리 서울 2차</t>
    <phoneticPr fontId="40" type="noConversion"/>
  </si>
  <si>
    <t>정한엔지니어링</t>
  </si>
  <si>
    <t>백석대학교 출고완료</t>
  </si>
  <si>
    <t>이화타이루</t>
  </si>
  <si>
    <t>분리형 비데</t>
  </si>
  <si>
    <t>A5202</t>
  </si>
  <si>
    <t>악세사리</t>
  </si>
  <si>
    <t>A1701</t>
  </si>
  <si>
    <t>B1116</t>
  </si>
  <si>
    <t>S4106</t>
  </si>
  <si>
    <t>A9018CA1K</t>
  </si>
  <si>
    <t>코너선반</t>
  </si>
  <si>
    <t>백석대학교</t>
  </si>
  <si>
    <t>일체형 세면기</t>
  </si>
  <si>
    <t>평택 고덕 A-47BL</t>
  </si>
  <si>
    <t>(주)에이치씨홈센타</t>
  </si>
  <si>
    <t>우일건설(주)</t>
  </si>
  <si>
    <t>우일건설(주) 세종 6-3M중-1BL 현장 (APT, 임대)</t>
  </si>
  <si>
    <t>한솔위생도기타일</t>
  </si>
  <si>
    <t>시트, 부속 포함 / 후렌지, 앵글밸브 제외</t>
  </si>
  <si>
    <t>347A 긴다리 적용 / 앙카 제외</t>
  </si>
  <si>
    <t xml:space="preserve">청라 하나드림타워 HQ현장	</t>
  </si>
  <si>
    <t>대방산업개발</t>
  </si>
  <si>
    <t>지웰 엘리움 양주 덕계역 현장</t>
    <phoneticPr fontId="7" type="noConversion"/>
  </si>
  <si>
    <t>지웰 엘리움 양주 덕계역 현장</t>
  </si>
  <si>
    <t>상계동 청년주택 신축공사 현장</t>
  </si>
  <si>
    <t xml:space="preserve">냉/온 SET </t>
  </si>
  <si>
    <t>S4111 슬라이드 바 포함</t>
  </si>
  <si>
    <t xml:space="preserve">기본헤드 적용 </t>
  </si>
  <si>
    <t>우일건설</t>
  </si>
  <si>
    <t>세종 6-3M중-1BL 현장</t>
    <phoneticPr fontId="7" type="noConversion"/>
  </si>
  <si>
    <t xml:space="preserve">347A 긴다리 적용 / 앙카 제외 </t>
  </si>
  <si>
    <t>서울 중랑구 묵동 역세권 청년주택 현장</t>
  </si>
  <si>
    <t>(22년 연간단가)/냉수, 메탈호스(1.5m),행거(크롬),스프레인건(DL-S4195)포함</t>
  </si>
  <si>
    <t>(비연간단가)1H제품/ABS반다리,앙카,비누대포함</t>
  </si>
  <si>
    <t>(22년 연간단가)/부속(대소구분레버), 신형정심후렌지, 1구 앵글밸브, 시트(416D)포함</t>
  </si>
  <si>
    <t>(22년 연간단가)/안마헤드 포함</t>
  </si>
  <si>
    <t>(22년 연간단가)/자동폽업변경,P트랩,앵글밸브 포함</t>
  </si>
  <si>
    <t>(22년 연간단가)/앵글밸브 포함</t>
  </si>
  <si>
    <t>(22년 연간단가)/묵동현장만 적용</t>
  </si>
  <si>
    <t>(22년 연간단가)/안마헤드(DL-S4516),분리형니쁠,메탈호스(1.5m)포함/묵동현장만 적용</t>
  </si>
  <si>
    <t>(22년 연간단가)/메탈호스(1.5m),호스거치형행거(DL-P4265),스프레이건(DL-S4193)포함</t>
  </si>
  <si>
    <t>(22년 연간단가)/냉수</t>
  </si>
  <si>
    <t>대천 농협 리모델링 외</t>
    <phoneticPr fontId="7" type="noConversion"/>
  </si>
  <si>
    <t>CC114S1</t>
  </si>
  <si>
    <t xml:space="preserve">101시트 포함 / 후렌지, 스퍼드 제외 </t>
  </si>
  <si>
    <t>대천 농협 리모델링 외</t>
  </si>
  <si>
    <t>CC114HD</t>
  </si>
  <si>
    <t xml:space="preserve">400D 시트포함 / 후렌지, 스퍼드 제외 </t>
  </si>
  <si>
    <t xml:space="preserve">119 시트 포함 / 후렌지, 스퍼드 제외 </t>
  </si>
  <si>
    <t xml:space="preserve">ABS 반다리 적용 / 도기앙카 제외 </t>
  </si>
  <si>
    <t xml:space="preserve">416D 시트 포함 / 후렌지, 앵글밸브 제외 </t>
  </si>
  <si>
    <t xml:space="preserve">201시트 포함 / 후렌지, 앵글밸브 제외 </t>
  </si>
  <si>
    <t xml:space="preserve">107J 시트 포함 / 후렌지, 앵글밸브 제외 </t>
  </si>
  <si>
    <t xml:space="preserve">프레임 포함 </t>
  </si>
  <si>
    <t xml:space="preserve">반다리 제외, 앙카 제외 </t>
  </si>
  <si>
    <t xml:space="preserve">ABS 반다리 적용 / 도기 앙카 제외 </t>
  </si>
  <si>
    <t xml:space="preserve">긴다리 포함 , 앙카 제외 </t>
  </si>
  <si>
    <t xml:space="preserve">앙카 제외 </t>
  </si>
  <si>
    <t xml:space="preserve">배터리식 </t>
  </si>
  <si>
    <t>위생도기</t>
    <phoneticPr fontId="7" type="noConversion"/>
  </si>
  <si>
    <t xml:space="preserve">4015CB15 자동폽업 포함 / 트랩, 앵글밸브 제외 </t>
  </si>
  <si>
    <t>DL-S3420</t>
  </si>
  <si>
    <t>DL-P4254</t>
  </si>
  <si>
    <t xml:space="preserve">101 시트 포함 / 후렌지, 스퍼드 제외 </t>
  </si>
  <si>
    <t>방배5구역 (디에이치방배) 재건축 조합</t>
  </si>
  <si>
    <t>설치비, 통수지그 미포함 / 납품모델 : DST-550P</t>
  </si>
  <si>
    <t>설치비, 통수지그 미포함 / 납품모델 : DST-8101P</t>
  </si>
  <si>
    <t>설치비, 통수지그 미포함</t>
  </si>
  <si>
    <t>CC6000</t>
  </si>
  <si>
    <t>소노스퀘어</t>
  </si>
  <si>
    <t>제주 소노펠리체 현장 리모델링 공사</t>
    <phoneticPr fontId="7" type="noConversion"/>
  </si>
  <si>
    <t>시트 제외, 부속 포함</t>
  </si>
  <si>
    <t>제주 소노펠리체 현장 리모델링 공사</t>
  </si>
  <si>
    <t>스카이게베릿시스템</t>
  </si>
  <si>
    <t>이천 하이닉스 기숙사 리모델링</t>
    <phoneticPr fontId="7" type="noConversion"/>
  </si>
  <si>
    <t>천안 백석대학교 리모델링 공사</t>
    <phoneticPr fontId="7" type="noConversion"/>
  </si>
  <si>
    <t xml:space="preserve">시트, 후렌지 제외 / 부속 포함 </t>
  </si>
  <si>
    <t>계룡건설 수원 덕산병원 현장</t>
    <phoneticPr fontId="7" type="noConversion"/>
  </si>
  <si>
    <t>계룡건설 수원 덕산병원 현장</t>
  </si>
  <si>
    <t>DL-S3220</t>
  </si>
  <si>
    <t xml:space="preserve">tft-304 f/v 적용 </t>
  </si>
  <si>
    <t>CSA4</t>
  </si>
  <si>
    <t>해운대 센텀 하이엔드 APT_하부장세면기 옵션 추가</t>
  </si>
  <si>
    <t>해운대 센텀 하이엔드 APT_하부장세면기 옵션 추가</t>
    <phoneticPr fontId="7" type="noConversion"/>
  </si>
  <si>
    <t xml:space="preserve">설치비 포함 </t>
  </si>
  <si>
    <t>부산 장안지구 우미 린 프리미어</t>
    <phoneticPr fontId="7" type="noConversion"/>
  </si>
  <si>
    <t>헹거(DL-P4201),호스(1.5M),스프레이건(DL-S4193) / 앵글 급수관 제외</t>
  </si>
  <si>
    <t>부산 장안지구 우미 린 프리미어</t>
  </si>
  <si>
    <t>70파이왕 호스(1.5m),헹거,스프레이건(DL-S4195) 포함</t>
  </si>
  <si>
    <t>DL-P4212</t>
  </si>
  <si>
    <t xml:space="preserve"> - 냉수 / 세탁수전(418EA)손빨래수전(418EA) </t>
  </si>
  <si>
    <t xml:space="preserve"> - 온수 / 세탁수전(419EA),손빨래수전(419EA) </t>
  </si>
  <si>
    <t xml:space="preserve">폽업홀 無 3단절수, 70파이 앵글밸브2EA, 별도폽업, B트랩 포함 </t>
  </si>
  <si>
    <t>3단절수, 70파이 왕, 슬라이드바 S4111, 호스(1.5M), 샤워헤드(DL-S4512) 포함</t>
  </si>
  <si>
    <t>DL-A9084</t>
  </si>
  <si>
    <t xml:space="preserve">원형 레인헤드타입 /  언더커버 포함 </t>
  </si>
  <si>
    <t>팝핸들,3단절수,앵글밸브 제외</t>
  </si>
  <si>
    <t>설해원</t>
  </si>
  <si>
    <t>설해수림</t>
    <phoneticPr fontId="7" type="noConversion"/>
  </si>
  <si>
    <t>TFT-304S</t>
  </si>
  <si>
    <t>앙카볼트 포함</t>
  </si>
  <si>
    <t>자동폽업, P트랩, 앵글밸브 2EA</t>
  </si>
  <si>
    <t>브라켓 포함</t>
  </si>
  <si>
    <t>1구형</t>
  </si>
  <si>
    <t>DL-C1200</t>
  </si>
  <si>
    <t>에스이엘인테리어디자인</t>
  </si>
  <si>
    <t>송파 아스티 캐빈</t>
    <phoneticPr fontId="7" type="noConversion"/>
  </si>
  <si>
    <t>평택 고덕(A-47BL) 국제신도시 이스테이 현장</t>
    <phoneticPr fontId="7" type="noConversion"/>
  </si>
  <si>
    <t>에이치씨홈센타</t>
  </si>
  <si>
    <t>평택 고덕(A-47BL) 국제신도시 이스테이 현장</t>
  </si>
  <si>
    <t>서초구 역세권 청년주택</t>
    <phoneticPr fontId="7" type="noConversion"/>
  </si>
  <si>
    <t xml:space="preserve"> - 시트(417D),양부속,후렌지,앵글밸브 포함 </t>
  </si>
  <si>
    <t>서초구 역세권 청년주택</t>
  </si>
  <si>
    <t xml:space="preserve"> - 우측별도폽업,ABS반다리 </t>
  </si>
  <si>
    <t>그랜드 웨이브 양양 생활형 숙박시설_장애인 손잡이류</t>
  </si>
  <si>
    <t>DL-P4156</t>
  </si>
  <si>
    <t>DL-P4258</t>
  </si>
  <si>
    <t>'2030.01</t>
  </si>
  <si>
    <t>e편한세상 삼천포 오션프라임(막차 납품)</t>
    <phoneticPr fontId="7" type="noConversion"/>
  </si>
  <si>
    <t>'2025.09</t>
    <phoneticPr fontId="7" type="noConversion"/>
  </si>
  <si>
    <t>연희공원 호반써밋 파크에디션(막차 납품)</t>
  </si>
  <si>
    <t>6월 추가분</t>
    <phoneticPr fontId="7" type="noConversion"/>
  </si>
  <si>
    <t>7월 추가분</t>
    <phoneticPr fontId="7" type="noConversion"/>
  </si>
  <si>
    <t>대구 e편한세상 명덕역 퍼스트마크</t>
    <phoneticPr fontId="7" type="noConversion"/>
  </si>
  <si>
    <t>디엘이앤씨(주) 대구 e편한세상 명덕역 퍼스트마크 현장(재개발, APT)_세면기추가</t>
    <phoneticPr fontId="7" type="noConversion"/>
  </si>
  <si>
    <t>하노이 신라모노그램 호텔(1차 납품)</t>
  </si>
  <si>
    <t>하노이 신라모노그램 호텔(2차 납품)</t>
  </si>
  <si>
    <t>힐스테이트 속초(1차)</t>
  </si>
  <si>
    <t>힐스테이트 속초(막차)</t>
  </si>
  <si>
    <t>힐스테이트 이천역(1차)</t>
  </si>
  <si>
    <t>힐스테이트 이천역(막차)</t>
  </si>
  <si>
    <t>힐스테이트 이천역(2차)</t>
  </si>
  <si>
    <t>증산도 상생 역사 문화 교육원(1차 납품)</t>
  </si>
  <si>
    <t>증산도 상생 역사 문화 교육원(막차 납품)</t>
  </si>
  <si>
    <t>e편한세상 삼천포 오션프라임(1차 납품)</t>
  </si>
  <si>
    <t>e편한세상 삼천포 오션프라임(막차 납품)</t>
  </si>
  <si>
    <t>서울 e편한세상 강동 프레스티지원(1차 납품)</t>
  </si>
  <si>
    <t>서울 e편한세상 강동 프레스티지원(막차 납품)</t>
  </si>
  <si>
    <t>연희공원 호반써밋 파크에디션(1차 납품)</t>
  </si>
  <si>
    <t>TSC416C</t>
  </si>
  <si>
    <t>달서푸르지오 시그니처(1차 납품)</t>
  </si>
  <si>
    <t>달서푸르지오 시그니처(막차 납품)</t>
  </si>
  <si>
    <t>파주 운정 A3 공동주택(1차 납품)</t>
  </si>
  <si>
    <t>파주 운정 A3 공동주택(막차 납품)</t>
  </si>
  <si>
    <t>냉/온 SET</t>
  </si>
  <si>
    <t>기본헤드 적용</t>
  </si>
  <si>
    <t>세종 6-3M중-1BL 현장</t>
  </si>
  <si>
    <t>서울 중랑구 묵동 역세권 청년주택 현장 삭제!!</t>
  </si>
  <si>
    <t>CC114S</t>
  </si>
  <si>
    <t>101시트 포함 / 후렌지, 스퍼드 제외</t>
  </si>
  <si>
    <t>400D 시트포함 / 후렌지, 스퍼드 제외</t>
  </si>
  <si>
    <t>119 시트 포함 / 후렌지, 스퍼드 제외</t>
  </si>
  <si>
    <t>ABS 반다리 적용 / 도기앙카 제외</t>
  </si>
  <si>
    <t>416D 시트 포함 / 후렌지, 앵글밸브 제외</t>
  </si>
  <si>
    <t>201시트 포함 / 후렌지, 앵글밸브 제외</t>
  </si>
  <si>
    <t>107J 시트 포함 / 후렌지, 앵글밸브 제외</t>
  </si>
  <si>
    <t>프레임 포함</t>
  </si>
  <si>
    <t>반다리 제외, 앙카 제외</t>
  </si>
  <si>
    <t>ABS 반다리 적용 / 도기 앙카 제외</t>
  </si>
  <si>
    <t>긴다리 포함 , 앙카 제외</t>
  </si>
  <si>
    <t>앙카 제외</t>
  </si>
  <si>
    <t>4015CB15 자동폽업 포함 / 트랩, 앵글밸브 제외</t>
  </si>
  <si>
    <t>101 시트 포함 / 후렌지, 스퍼드 제외</t>
  </si>
  <si>
    <t>CC6000FT</t>
  </si>
  <si>
    <t>천안 백석대학교 리모델링 공사</t>
  </si>
  <si>
    <t>시트, 후렌지 제외 / 부속 포함</t>
  </si>
  <si>
    <t>tft-304 f/v 적용</t>
  </si>
  <si>
    <t>CS4</t>
  </si>
  <si>
    <t>설치비 포함</t>
  </si>
  <si>
    <t>- 냉수 / 세탁수전(418EA)손빨래수전(418EA)</t>
  </si>
  <si>
    <t>- 온수 / 세탁수전(419EA),손빨래수전(419EA)</t>
  </si>
  <si>
    <t>폽업홀 無 3단절수, 70파이 앵글밸브2EA, 별도폽업, B트랩 포함</t>
  </si>
  <si>
    <t>원형 레인헤드타입 / 언더커버 포함</t>
  </si>
  <si>
    <t>설해수림</t>
  </si>
  <si>
    <t>송파 아스티 캐빈</t>
  </si>
  <si>
    <t>- 시트(417D),양부속,후렌지,앵글밸브 포함</t>
  </si>
  <si>
    <t>- 우측별도폽업,ABS반다리</t>
  </si>
  <si>
    <t>'2025.10</t>
    <phoneticPr fontId="7" type="noConversion"/>
  </si>
  <si>
    <t>인천 e편한세상 검단 웰카운티(1차)</t>
  </si>
  <si>
    <t>DL-L5610LB</t>
    <phoneticPr fontId="7" type="noConversion"/>
  </si>
  <si>
    <t>DL-B5612WLB</t>
    <phoneticPr fontId="7" type="noConversion"/>
  </si>
  <si>
    <t>20250903 중복 금지현 삭제</t>
    <phoneticPr fontId="7" type="noConversion"/>
  </si>
  <si>
    <t>e편한세상 시티 평택고덕(1차)</t>
    <phoneticPr fontId="7" type="noConversion"/>
  </si>
  <si>
    <t>수량삭제 맞음</t>
    <phoneticPr fontId="7" type="noConversion"/>
  </si>
  <si>
    <t>e편한세상 시흥 더블스퀘어_추가(막차 납품)</t>
  </si>
  <si>
    <t>CC670EKT</t>
  </si>
  <si>
    <t>화성개발</t>
  </si>
  <si>
    <t>경북 상주 상산 초등학교 신축공사 현장</t>
    <phoneticPr fontId="7" type="noConversion"/>
  </si>
  <si>
    <t>JCS114ZZWHW</t>
  </si>
  <si>
    <t>CC-114N</t>
  </si>
  <si>
    <t>경북 상주 상산 초등학교 신축공사 현장</t>
  </si>
  <si>
    <t>SAH-TFT301G</t>
  </si>
  <si>
    <t>SAH-TFT306G</t>
  </si>
  <si>
    <t>CC107</t>
    <phoneticPr fontId="7" type="noConversion"/>
  </si>
  <si>
    <t>CDCCS107JWHW</t>
  </si>
  <si>
    <t>CC-107</t>
  </si>
  <si>
    <t>CUS511UZWHW</t>
  </si>
  <si>
    <t>CU-511U</t>
  </si>
  <si>
    <t>CDCUS109WHW</t>
  </si>
  <si>
    <t>CDCLS509KWHW</t>
  </si>
  <si>
    <t>JLA336DZWHW</t>
  </si>
  <si>
    <t>CL-336D (ABS반다리)</t>
  </si>
  <si>
    <t>FAH-K3015CA1</t>
  </si>
  <si>
    <t>SAH-TC400HDZZ</t>
  </si>
  <si>
    <t>SAH-L9010CR3</t>
  </si>
  <si>
    <t>SAH-P4021DG1</t>
  </si>
  <si>
    <t>FAH-L3010ACR1</t>
  </si>
  <si>
    <t>SAH-P4050ZZZ</t>
  </si>
  <si>
    <t>SAH-P4052ZZL</t>
  </si>
  <si>
    <t>SAH-P4053ZZZ</t>
  </si>
  <si>
    <t>SAH-P4055ZZZ</t>
  </si>
  <si>
    <t>SAH-P4256ZZZ</t>
  </si>
  <si>
    <t>SAH-TC600Z</t>
  </si>
  <si>
    <t>SAH-A9032CR1</t>
  </si>
  <si>
    <t>SAH-A9015CR1</t>
  </si>
  <si>
    <t>SAH-S4106CB1</t>
  </si>
  <si>
    <t>SAH-G4645ZZC</t>
  </si>
  <si>
    <t>CS-1</t>
  </si>
  <si>
    <t>위생도기</t>
    <phoneticPr fontId="7" type="noConversion"/>
  </si>
  <si>
    <t>CSS1ZZZZWHW</t>
  </si>
  <si>
    <t>SAH-G4645ZZH</t>
  </si>
  <si>
    <t>전남 나주 한국에너지공과대학교 캠퍼스_25년납기_품번재변경</t>
    <phoneticPr fontId="7" type="noConversion"/>
  </si>
  <si>
    <t xml:space="preserve">자품번이 없어서 마이너스 금액만 똑같이 등록 </t>
  </si>
  <si>
    <t>SAH-P4150ZZZ</t>
  </si>
  <si>
    <t>세종 행정중심복합도시 63M중-1BL 19공구</t>
    <phoneticPr fontId="7" type="noConversion"/>
  </si>
  <si>
    <t>냉수,메탈호스(2M),행거(크롬),스프레이건(DL-S4192)포함</t>
  </si>
  <si>
    <t>SAH-P4201CR1</t>
  </si>
  <si>
    <t>세종 행정중심복합도시 63M중-1BL 19공구</t>
  </si>
  <si>
    <t>SAH-S4192CR1</t>
  </si>
  <si>
    <t>앵글밸브 제외/3단카트리지</t>
  </si>
  <si>
    <t>FAH-K3015CA5</t>
  </si>
  <si>
    <t>SAH-G4543SZZC</t>
  </si>
  <si>
    <t>SAH-G4547ZZC</t>
  </si>
  <si>
    <t xml:space="preserve"> 트래콘건설</t>
  </si>
  <si>
    <t>안양 중부 새마을금고 사옥 신축공사</t>
    <phoneticPr fontId="7" type="noConversion"/>
  </si>
  <si>
    <t>CC736V</t>
  </si>
  <si>
    <t xml:space="preserve">416D 시트, 앵글밸브, 양부속 포함 / 후렌지 제외 </t>
  </si>
  <si>
    <t>CDCCS736VWHW</t>
  </si>
  <si>
    <t>CC-736(OEM)</t>
  </si>
  <si>
    <t xml:space="preserve"> 트래콘건설</t>
    <phoneticPr fontId="7" type="noConversion"/>
  </si>
  <si>
    <t>안양 중부 새마을금고 사옥 신축공사</t>
  </si>
  <si>
    <t>CDCCS116WHW</t>
  </si>
  <si>
    <t>CC-116(OEM)</t>
  </si>
  <si>
    <t>SAH-TFT304CR1</t>
  </si>
  <si>
    <t>CL-509K (OEM)</t>
  </si>
  <si>
    <t>CSA1ZZZZWHW</t>
  </si>
  <si>
    <t>SAH-G4545SZZC</t>
  </si>
  <si>
    <t>SAH-P4021CB15</t>
  </si>
  <si>
    <t>SAH-B1518CB2</t>
  </si>
  <si>
    <t>경북 그린리모델링 1차</t>
  </si>
  <si>
    <t>DL-A2502</t>
  </si>
  <si>
    <t>CL-347D</t>
  </si>
  <si>
    <t>DL-A2501</t>
  </si>
  <si>
    <t>경북 그린리모델링 2차</t>
  </si>
  <si>
    <t>신안건설산업</t>
  </si>
  <si>
    <t>바디만,하부부속제외</t>
  </si>
  <si>
    <t>하부부속제외/메탈호스(1.5M),안하헤드(DL-S4516) 포함</t>
  </si>
  <si>
    <t>1구 역류방지 앵글밸브</t>
  </si>
  <si>
    <t>부속(대소구분레버),댐핑시트(TSC-416D),주공용 정심후렌지,1구 역류방지 앵글밸브1EA 포함</t>
  </si>
  <si>
    <t>분리형니플,메탈호스(1.5M),안마헤드(DL-S4516) 포함</t>
  </si>
  <si>
    <t>수동폽업</t>
  </si>
  <si>
    <t>부산 서면 써밋 더뉴 현장</t>
    <phoneticPr fontId="7" type="noConversion"/>
  </si>
  <si>
    <t>'2030.10</t>
    <phoneticPr fontId="7" type="noConversion"/>
  </si>
  <si>
    <t>우측별도폽업, 앙카포함</t>
  </si>
  <si>
    <t>부산 서면 써밋 더뉴 현장</t>
  </si>
  <si>
    <t>김해 더샵 신문그리니티 2차</t>
  </si>
  <si>
    <t xml:space="preserve">좌측별도폽업 </t>
  </si>
  <si>
    <t>부산 e편한세상 센텀 하이베뉴 현장</t>
  </si>
  <si>
    <t>청주 해링턴플레이스 테크노폴리스 현장</t>
  </si>
  <si>
    <t>- ABS 반다리 적용 / 비누대, 앙카 포함 / 일반사양(별도폽업 X)</t>
  </si>
  <si>
    <t xml:space="preserve">- 트랩, 폽업, 앵글밸브 포함 </t>
  </si>
  <si>
    <t xml:space="preserve">- S4111 슬라이드바 포함 </t>
  </si>
  <si>
    <t xml:space="preserve">- 기본헤드 적용 </t>
  </si>
  <si>
    <t xml:space="preserve">- 메탈호스(1.5M), 행거 포함 / S4192 스프레이건 적용 </t>
  </si>
  <si>
    <t xml:space="preserve">- 앵글밸브 제외  // 일부세대 보조주방 적용으로 수량 다소 늘어 날 수 있음 </t>
  </si>
  <si>
    <t>충북 청주 지북B-1BL (시공사 : 디엘건설) 현장_위생도기</t>
    <phoneticPr fontId="7" type="noConversion"/>
  </si>
  <si>
    <t>비누대 포함 / 일반사양(별도폽업 X)</t>
  </si>
  <si>
    <t>충북 청주 지북B-1BL (시공사 : 디엘건설) 현장_위생도기</t>
  </si>
  <si>
    <t>- 시트제외, 부속 포함 / 주공용 후렌지, 역류방지앵글밸브(70파이왕) 적용</t>
  </si>
  <si>
    <t>에코델타시티 11BL 푸르지오 트레파크</t>
    <phoneticPr fontId="7" type="noConversion"/>
  </si>
  <si>
    <t>'2028.03</t>
    <phoneticPr fontId="7" type="noConversion"/>
  </si>
  <si>
    <t>에코델타시티 11BL 푸르지오 트레파크</t>
  </si>
  <si>
    <t>경기 남양주 진접2 A-1BL 5공구(시공사 : 일성건설)현장_위생도기</t>
    <phoneticPr fontId="7" type="noConversion"/>
  </si>
  <si>
    <t>시트제외/부속(대소구분레버),주공용후렌지1EA,1구역류방지앵글밸브1EA포함</t>
  </si>
  <si>
    <t>경기 남양주 진접2 A-1BL 5공구(시공사 : 일성건설)현장_위생도기</t>
  </si>
  <si>
    <t>경기 남양주 진접2 A-1BL 5공구(시공사 : 일성건설)현장_분리형비데</t>
  </si>
  <si>
    <t>DST-1300A제품 / 설치비(12천원)제외</t>
    <phoneticPr fontId="7" type="noConversion"/>
  </si>
  <si>
    <t>대구경북본부 9-1권역 그린리모델링 현장</t>
    <phoneticPr fontId="7" type="noConversion"/>
  </si>
  <si>
    <t>대구경북본부 9-1권역 그린리모델링 현장</t>
  </si>
  <si>
    <t>ABS반다리, 비누대 앙카 포함</t>
  </si>
  <si>
    <t>3단 카트리지 적용 / 앵글밸브 제외</t>
  </si>
  <si>
    <t>DL-A2501제품</t>
  </si>
  <si>
    <t>유리선반(보급형)</t>
  </si>
  <si>
    <t>DL-A2502제품</t>
  </si>
  <si>
    <t>코너선반(보급형)</t>
  </si>
  <si>
    <t>DL-P4030</t>
  </si>
  <si>
    <t>S트랩</t>
  </si>
  <si>
    <t>P트랩</t>
  </si>
  <si>
    <t>이천백사지구 지역주택조합(신안 실크밸리 추가)</t>
    <phoneticPr fontId="7" type="noConversion"/>
  </si>
  <si>
    <t>시트 제외 / 기타 부속 포함</t>
  </si>
  <si>
    <t>이천백사지구 지역주택조합(신안 실크밸리 추가)</t>
  </si>
  <si>
    <t>부속 일체포함</t>
  </si>
  <si>
    <t>창동 민자역사 현장</t>
    <phoneticPr fontId="7" type="noConversion"/>
  </si>
  <si>
    <t>시트, 스퍼드, 202VN후렌지, TFT-301G 포함</t>
  </si>
  <si>
    <t>창동 민자역사 현장</t>
  </si>
  <si>
    <t>시트, 스퍼드, 202VN후렌지, TFT-306G 포함</t>
  </si>
  <si>
    <t>시트, 스퍼드, 202VN후렌지, TFT-304 포함</t>
  </si>
  <si>
    <t>BL201S</t>
  </si>
  <si>
    <t>페데스탈, 앙카포함</t>
  </si>
  <si>
    <t>BL201A</t>
  </si>
  <si>
    <t>CL506K</t>
  </si>
  <si>
    <t>CU513UBDKE</t>
  </si>
  <si>
    <t>BFK-635</t>
  </si>
  <si>
    <t>DL-P4151</t>
  </si>
  <si>
    <t>KB골든라이프</t>
    <phoneticPr fontId="7" type="noConversion"/>
  </si>
  <si>
    <t>강동빌리지 요양병원</t>
    <phoneticPr fontId="7" type="noConversion"/>
  </si>
  <si>
    <t>TFT304S 포함</t>
  </si>
  <si>
    <t>강동빌리지 요양병원</t>
  </si>
  <si>
    <t>강원도 원주역 우미 린 더 스텔라</t>
    <phoneticPr fontId="7" type="noConversion"/>
  </si>
  <si>
    <t>강원도 원주역 우미 린 더 스텔라</t>
  </si>
  <si>
    <t xml:space="preserve"> - 냉수 / 세탁수전(927EA)손빨래수전(927EA) </t>
  </si>
  <si>
    <t xml:space="preserve"> - 온수 / 세탁수전(927EA),손빨래수전(927EA) </t>
  </si>
  <si>
    <t xml:space="preserve">단양 한일시멘트 직원 숙소 리모델링 _품목추가 </t>
    <phoneticPr fontId="7" type="noConversion"/>
  </si>
  <si>
    <t>선매출건</t>
    <phoneticPr fontId="40" type="noConversion"/>
  </si>
  <si>
    <t>선매출건</t>
  </si>
  <si>
    <t>삼성전자 평택캠퍼스 사무3동(비주거) 1차 납품</t>
  </si>
  <si>
    <t>대전 갑천2 트리풀시티 엘리프 1차 납품</t>
  </si>
  <si>
    <t>대전 갑천2 트리풀시티 엘리프 2차 납품</t>
    <phoneticPr fontId="40" type="noConversion"/>
  </si>
  <si>
    <t>에이제이디자인</t>
    <phoneticPr fontId="40" type="noConversion"/>
  </si>
  <si>
    <t>인천 인스파이어리조트</t>
    <phoneticPr fontId="40" type="noConversion"/>
  </si>
  <si>
    <t>환경바스</t>
    <phoneticPr fontId="40" type="noConversion"/>
  </si>
  <si>
    <t>원주 판부</t>
    <phoneticPr fontId="40" type="noConversion"/>
  </si>
  <si>
    <t>납품수량</t>
    <phoneticPr fontId="7" type="noConversion"/>
  </si>
  <si>
    <t>8월 추가분</t>
    <phoneticPr fontId="7" type="noConversion"/>
  </si>
  <si>
    <t>(반다리, 하부장)</t>
    <phoneticPr fontId="7" type="noConversion"/>
  </si>
  <si>
    <t>(양부속, 트랩)</t>
    <phoneticPr fontId="7" type="noConversion"/>
  </si>
  <si>
    <t>중량</t>
    <phoneticPr fontId="7" type="noConversion"/>
  </si>
  <si>
    <r>
      <t>(</t>
    </r>
    <r>
      <rPr>
        <sz val="12"/>
        <color rgb="FF000000"/>
        <rFont val="나눔고딕"/>
        <family val="3"/>
        <charset val="129"/>
      </rPr>
      <t>단위 : EA, 백만원)</t>
    </r>
    <phoneticPr fontId="7" type="noConversion"/>
  </si>
  <si>
    <t>25년 합계</t>
    <phoneticPr fontId="7" type="noConversion"/>
  </si>
  <si>
    <t>26년 합계</t>
    <phoneticPr fontId="7" type="noConversion"/>
  </si>
  <si>
    <t>26년 합계
(백만원)</t>
    <phoneticPr fontId="7" type="noConversion"/>
  </si>
  <si>
    <t>26년 합계
(TON)</t>
    <phoneticPr fontId="7" type="noConversion"/>
  </si>
  <si>
    <t>25년 합계
(백만원)</t>
    <phoneticPr fontId="7" type="noConversion"/>
  </si>
  <si>
    <t>25년 합계
(TON)</t>
    <phoneticPr fontId="7" type="noConversion"/>
  </si>
  <si>
    <t>(단위 : 백만원, TON)</t>
    <phoneticPr fontId="7" type="noConversion"/>
  </si>
  <si>
    <t>[1] 카테고리별 요약(금액)</t>
    <phoneticPr fontId="7" type="noConversion"/>
  </si>
  <si>
    <t>[2] 카테고리별 요약(중량)</t>
    <phoneticPr fontId="7" type="noConversion"/>
  </si>
  <si>
    <t>[3] 품번 요약(노란음영 원하는 품번 입력)</t>
    <phoneticPr fontId="7" type="noConversion"/>
  </si>
  <si>
    <t>[4] 품목 요약(노란음영 원하는 품목 입력)</t>
    <phoneticPr fontId="7" type="noConversion"/>
  </si>
  <si>
    <t>'2026.08</t>
    <phoneticPr fontId="7" type="noConversion"/>
  </si>
  <si>
    <t>하나도기</t>
    <phoneticPr fontId="7" type="noConversion"/>
  </si>
  <si>
    <t>경북 상주 상산 초등학교 신축공사 현장</t>
    <phoneticPr fontId="7" type="noConversion"/>
  </si>
  <si>
    <t>134EA 감소</t>
    <phoneticPr fontId="40" type="noConversion"/>
  </si>
  <si>
    <t>KCC글라스</t>
  </si>
  <si>
    <t>보미종합건설</t>
  </si>
  <si>
    <t>굿네이버스 시흥 배곧 노인요양시설</t>
  </si>
  <si>
    <t>설치비(15천원) 제외, 정심후렌지(202VN), 앵글밸브1EA포함</t>
  </si>
  <si>
    <t>JCS660NNWHW</t>
  </si>
  <si>
    <t>DST-660N</t>
  </si>
  <si>
    <t>CDCLA384WHW</t>
  </si>
  <si>
    <t>CL-384(OEM)</t>
  </si>
  <si>
    <t>직관파이프, 1.5M샤워호스, 레인헤드, 샤워헤드 포함</t>
  </si>
  <si>
    <t>SAH-B6011CR1KSN</t>
  </si>
  <si>
    <t>DL-P4058</t>
  </si>
  <si>
    <t>SAH-P4058CR1</t>
  </si>
  <si>
    <t>SAH-P4202CB1</t>
  </si>
  <si>
    <t>SAH-S4503CR2</t>
  </si>
  <si>
    <t>SAH-P4922CR1</t>
  </si>
  <si>
    <t>SAH-S4580CR1</t>
  </si>
  <si>
    <t>SAH-A1901CR1</t>
  </si>
  <si>
    <t>SAH-A1902CR1</t>
  </si>
  <si>
    <t>SAH-A9018CA1</t>
  </si>
  <si>
    <t>DL-P4260</t>
  </si>
  <si>
    <t>size : 600mm</t>
  </si>
  <si>
    <t>SAH-P4260CR2</t>
  </si>
  <si>
    <t>size : 700*500mm</t>
  </si>
  <si>
    <t>SAH-P4252CR2</t>
  </si>
  <si>
    <t>청소용건SET</t>
  </si>
  <si>
    <t>SAH-P4014CR2</t>
  </si>
  <si>
    <t>DL-K2119SN</t>
  </si>
  <si>
    <t>SAH-K2119SNCR1</t>
  </si>
  <si>
    <t>냉수58EA, 온수58EA</t>
  </si>
  <si>
    <t>SAH-G4543SZZH</t>
  </si>
  <si>
    <t>고덕강일3단지 현장</t>
  </si>
  <si>
    <t>비데설치비 제외</t>
  </si>
  <si>
    <t>DST-680</t>
  </si>
  <si>
    <t>CC-260</t>
  </si>
  <si>
    <t>CL-366</t>
  </si>
  <si>
    <t>JCS260LNWHW</t>
  </si>
  <si>
    <t>공평15, 16지구</t>
  </si>
  <si>
    <t>G4645 2구 포함</t>
  </si>
  <si>
    <t>CLA340ZZWHW</t>
  </si>
  <si>
    <t>CL-340</t>
  </si>
  <si>
    <t>CLA336NZWHW</t>
  </si>
  <si>
    <t>CL-336 (ABS반다리)</t>
  </si>
  <si>
    <t>SAH-P4153ZZZ</t>
  </si>
  <si>
    <t>SAH-P4152ZZZ</t>
  </si>
  <si>
    <t>CDCUS511PUJWHW</t>
  </si>
  <si>
    <t>CU-511PUJ(OEM)</t>
  </si>
  <si>
    <t>강산건설</t>
  </si>
  <si>
    <t>강동 청년주택 현장_확정분</t>
  </si>
  <si>
    <t>ABS반다리, 앙카포함</t>
  </si>
  <si>
    <t>CL-349 (ABS반다리)</t>
  </si>
  <si>
    <t>시트(416D), 절수측면레버부속, 앵글밸브, 신형정심후렌지(202VN) 포함</t>
  </si>
  <si>
    <t>CC-733G1(OEM)</t>
  </si>
  <si>
    <t>직관파이프, 1.5M샤워호스, 샤워헤드, 레인헤드 포함</t>
  </si>
  <si>
    <t>SAH-B6010CR1KSN</t>
  </si>
  <si>
    <t>SAH-P4202CR1T</t>
  </si>
  <si>
    <t>SAH-K1417CR1</t>
  </si>
  <si>
    <t>SAH-A1602CR1</t>
  </si>
  <si>
    <t>SAH-A1601CR1</t>
  </si>
  <si>
    <t>냉수288EA, 온수288EA</t>
  </si>
  <si>
    <t>양주 신세계 물류센터 현장</t>
  </si>
  <si>
    <t>FAH-L3010CR1L</t>
  </si>
  <si>
    <t>마포 푸르지오 어반피스</t>
  </si>
  <si>
    <t>CL-336W (ABS반다리)</t>
  </si>
  <si>
    <t>JLR336WZWHW</t>
  </si>
  <si>
    <t>강원 삼척의료원 신축 현장</t>
  </si>
  <si>
    <t>F/V(TFT-304),스퍼드,후렌지,바닥고정앙카 포함</t>
  </si>
  <si>
    <t>CSA4ZZZZWHW</t>
  </si>
  <si>
    <t>CS-4</t>
  </si>
  <si>
    <t>CDCC282LWHW</t>
  </si>
  <si>
    <t>CC-282(OEM)</t>
  </si>
  <si>
    <t>F/V(TFT-304),스퍼드,시트(416D),신형정심후렌지1EA 포함</t>
  </si>
  <si>
    <t>CDCCS113YWHW</t>
  </si>
  <si>
    <t>CC-113(OEM)</t>
  </si>
  <si>
    <t>CDCLA347DWHW</t>
  </si>
  <si>
    <t>CL-347D(ABS반다리)</t>
  </si>
  <si>
    <t>ABS반다리, 다리앙카 제외 / 비누대, 세면대 앙카 포함</t>
  </si>
  <si>
    <t>2구 수채, 가로꼭지(냉수,온수),싱크트랩 포함</t>
  </si>
  <si>
    <t>CDCSS2YZZWHW</t>
  </si>
  <si>
    <t>양변기 등받이</t>
  </si>
  <si>
    <t>P트랩,자동폽업,앵글밸브2EA 포함</t>
  </si>
  <si>
    <t>스프레이건(DL-S4192),메탈호스(1.5m),행거(크롬)포함</t>
  </si>
  <si>
    <t>SAH-L2710CR1</t>
  </si>
  <si>
    <t>분리형니플,메탈호스(1.5M),슬라이드바(DL-S4111)포함/샤워헤드 제외</t>
  </si>
  <si>
    <t>SAH-B2713CR2M</t>
  </si>
  <si>
    <t>SAH-P4061CR1</t>
  </si>
  <si>
    <t>안마샤워헤드</t>
  </si>
  <si>
    <t>SAH-S4516CR2</t>
  </si>
  <si>
    <t>상하이동식/보급형</t>
  </si>
  <si>
    <t>다용도L자/보급형</t>
  </si>
  <si>
    <t>소변기용/보급형</t>
  </si>
  <si>
    <t>FAH-B3016CR1</t>
  </si>
  <si>
    <t>DL-B3016A</t>
  </si>
  <si>
    <t>FAH-B3016ACR1</t>
  </si>
  <si>
    <t>e편한세상 대전역 센텀비스타(2차)</t>
  </si>
  <si>
    <t>e편한세상 대전역 센텀비스타(1차)</t>
  </si>
  <si>
    <t>경기 e편한세상 시흥 더블스퀘어 현장(막차 납품)</t>
  </si>
  <si>
    <t>아야진 라메르 데시앙(막차 납품) ㅡ 760개 실물 출고 완료 매출 10월 이월</t>
  </si>
  <si>
    <t>청주 개신동 동일하이빌 파크레인 2단지(1차 납품)</t>
  </si>
  <si>
    <t>청주 개신동 동일하이빌 파크레인 2단지(2차 납품)</t>
  </si>
  <si>
    <t>인천 e편한세상 검단 웰카운티(2차)</t>
  </si>
  <si>
    <t>e편한세상 시티 평택고덕(1차)</t>
  </si>
  <si>
    <t>e편한세상 시티 평택고덕(2차)</t>
  </si>
  <si>
    <t>e편한세상 시흥 더블스퀘어_추가(1차 납품)</t>
  </si>
  <si>
    <t>경기 e편한세상 시흥 더블스퀘어 현장(1차 납품)</t>
  </si>
  <si>
    <t>서울 잠실 미성크로바(APT, 재개발)_조합분(1차 납품)</t>
  </si>
  <si>
    <t>서울 잠실 미성크로바(APT, 재개발)_조합분(막차 납품)</t>
  </si>
  <si>
    <t>삼성전자 평택캠퍼스 사무3동(비주거) 2차 납품</t>
  </si>
  <si>
    <t>단양 한일시멘트 직원 숙소 리모델링 _품목추가</t>
  </si>
  <si>
    <t>충남 아산 배방 필하우스 리버시티 현장</t>
  </si>
  <si>
    <t>경북 경주 문무대왕과학연구소</t>
  </si>
  <si>
    <t>안양 자이 헤리티온(상록지구 재개발)</t>
  </si>
  <si>
    <t>철산역 자이(광명12R구역 재개발)</t>
  </si>
  <si>
    <t>케이에스피이엔지</t>
  </si>
  <si>
    <t>광주도시공사</t>
  </si>
  <si>
    <t>광주광역시 광산구 우산동 우산빛여울채 아파트 리모델링</t>
  </si>
  <si>
    <t>엔알비</t>
  </si>
  <si>
    <t>경기 의왕 초평 A-4BL(시공사 : 엔알비)현장</t>
  </si>
  <si>
    <t>한국기술서비스</t>
  </si>
  <si>
    <t>서울 지하철통합관제센터</t>
  </si>
  <si>
    <t>서울 창경궁 롯데캐슬 시그니처</t>
  </si>
  <si>
    <t>춘천 레이크시티 아이파크</t>
  </si>
  <si>
    <t>인천 검단 롯데캐슬 넥스티엘</t>
  </si>
  <si>
    <t>현인테리어</t>
  </si>
  <si>
    <t>전남 함평 서현 수와일 리버파크 현장</t>
  </si>
  <si>
    <t>김선유</t>
  </si>
  <si>
    <t>경남 고성 이솔레나 아파트 현장</t>
  </si>
  <si>
    <t>강남건영</t>
  </si>
  <si>
    <t>서울 강서구 송정역 청년주택 현장</t>
  </si>
  <si>
    <t>'2028.03</t>
  </si>
  <si>
    <t>'2028.10</t>
  </si>
  <si>
    <t>DST1300ALS</t>
  </si>
  <si>
    <t>DL-S4510</t>
  </si>
  <si>
    <t>DL-B3220</t>
  </si>
  <si>
    <t>CLR4000F</t>
  </si>
  <si>
    <t>CLR342F</t>
  </si>
  <si>
    <t>DL-S4553</t>
  </si>
  <si>
    <t>CC550PFT</t>
  </si>
  <si>
    <t>BFK-432</t>
  </si>
  <si>
    <t>DL-PLT465A</t>
  </si>
  <si>
    <t>DL-LLT630A</t>
  </si>
  <si>
    <t>DL-BLT633WA</t>
  </si>
  <si>
    <t>DL-SLT416A</t>
  </si>
  <si>
    <t>DL-BLT650R</t>
  </si>
  <si>
    <t>DL-A1803</t>
  </si>
  <si>
    <t>누전차단</t>
  </si>
  <si>
    <t>- 트랩, 폽업, 앵글밸브 포함</t>
  </si>
  <si>
    <t>- 기본헤드 적용</t>
  </si>
  <si>
    <t>- 메탈호스(1.5M), 행거 포함 / S4192 스프레이건 적용</t>
  </si>
  <si>
    <t>- 앵글밸브 제외 // 일부세대 보조주방 적용으로 수량 다소 늘어 날 수 있음</t>
  </si>
  <si>
    <t>- 냉수 / 세탁수전(927EA)손빨래수전(927EA)</t>
  </si>
  <si>
    <t>- 온수 / 세탁수전(927EA),손빨래수전(927EA)</t>
  </si>
  <si>
    <t>언더커버 포함 / S4503 핸드샤워, S4510 레인헤드 적용</t>
  </si>
  <si>
    <t>S4192 스프레이건 포함 / 호스, 행거 포함</t>
  </si>
  <si>
    <t>시트, TFT-202VN후렌지, 부속 포함</t>
  </si>
  <si>
    <t>시트, 스퍼드, TFT-306G 포함</t>
  </si>
  <si>
    <t>시트, 스퍼드, TFT-304 포함</t>
  </si>
  <si>
    <t>G4645 1구 포함</t>
  </si>
  <si>
    <t>폽업, 트랩, 앵글 제외</t>
  </si>
  <si>
    <t>베터리식, 폽업, 트랩, 앵글 제외</t>
  </si>
  <si>
    <t>냉/온 세트</t>
  </si>
  <si>
    <t>별도폽업 사양</t>
  </si>
  <si>
    <t>CL-342F 적용(휠렌) / 우측 별도폽업 / 추후 납품시 오버홀캡, 폽업 사양 확인 필수</t>
  </si>
  <si>
    <t>FUEN 브랜드 적용</t>
  </si>
  <si>
    <t>FULEN 브랜드 적용</t>
  </si>
  <si>
    <t>DST-550PF 적용(벽배수,휠렌BI,비데설치비 15,000원 별도)</t>
  </si>
  <si>
    <t>통수지그 200개 포함, DST-550PF 적용(벽배수,휠렌BI,비데설치비 15,000원 별도)</t>
  </si>
  <si>
    <t>후렌지 제외/부속(대소구분레버),일반시트(TSC-201),1구앵글밸브1EA 포함</t>
  </si>
  <si>
    <t>바디, 1F기본핸드샤워, 메탈호스(1.5m), 행거(크롬) 포함 / 하부부속 제외</t>
  </si>
  <si>
    <t>부속(대소구분레버),댐핑시트(TSC-416D),벽배수트랩,1구역류방지 앵글밸브1EA 포함</t>
  </si>
  <si>
    <t>바디만 / 하부부속 제외</t>
  </si>
  <si>
    <t>시트(TSC-101),후렌지,스퍼드,F/V(TFT-301) 포함</t>
  </si>
  <si>
    <t>시트(TSC-101),후렌지,스퍼드,F/V(TFT-304) 포함</t>
  </si>
  <si>
    <t>시트(416D),앵글밸브,양부속 포함</t>
  </si>
  <si>
    <t>언더볼 고정 부속 포함</t>
  </si>
  <si>
    <t>일반폽업사양 / 3구 오버홀 구멍 /</t>
  </si>
  <si>
    <t>설치비 제외,통수지그 제외</t>
  </si>
  <si>
    <t>FULEN / 비데설치비,통수지그 제외</t>
  </si>
  <si>
    <t>FULEN/오버홀3구/앙카포함</t>
  </si>
  <si>
    <t>SF틴실버 유로피안폽업,P트랩,앵글2EA포함</t>
  </si>
  <si>
    <t>틴실버</t>
  </si>
  <si>
    <t>고급형 틴실버 레인헤드,(S4554) 포함</t>
  </si>
  <si>
    <t>별도(우측)폽업 / 3구 오버홀 구멍</t>
  </si>
  <si>
    <t>분리형니쁠, 1.5M메탈호스, 행거(크롬), 1F기본핸드샤워 포함</t>
  </si>
  <si>
    <t>1.5M메탈호스, 1F핸드샤워, 레인샤워헤드(DL-S4580)포함</t>
  </si>
  <si>
    <t>앵글밸브 2EA 포함</t>
  </si>
  <si>
    <t>악세사리4품</t>
  </si>
  <si>
    <t>납품완료월</t>
    <phoneticPr fontId="7" type="noConversion"/>
  </si>
  <si>
    <t>기존 납품월</t>
    <phoneticPr fontId="7" type="noConversion"/>
  </si>
  <si>
    <t>'2025.10</t>
    <phoneticPr fontId="7" type="noConversion"/>
  </si>
  <si>
    <t>둔산 해링턴플레이스 리버파크</t>
  </si>
  <si>
    <t>'2028.02</t>
  </si>
  <si>
    <t>동일도기타일</t>
  </si>
  <si>
    <t>삼성전자 서울R&amp;D 캠퍼스</t>
  </si>
  <si>
    <t>의정부역 해링턴플레이스</t>
  </si>
  <si>
    <t>세탁수전</t>
  </si>
  <si>
    <t>베트남</t>
  </si>
  <si>
    <t>BFB520</t>
  </si>
  <si>
    <t>곰마크</t>
    <phoneticPr fontId="7" type="noConversion"/>
  </si>
  <si>
    <t>수전</t>
    <phoneticPr fontId="7" type="noConversion"/>
  </si>
  <si>
    <t>'2026.01</t>
    <phoneticPr fontId="7" type="noConversion"/>
  </si>
  <si>
    <t>광주 송정공원 중흥S-클래스</t>
    <phoneticPr fontId="7" type="noConversion"/>
  </si>
  <si>
    <t>청량리 롯데캐슬 하이루체(막차 납품)</t>
  </si>
  <si>
    <t>대전 도마 변동9구역(1차 납품)</t>
    <phoneticPr fontId="7" type="noConversion"/>
  </si>
  <si>
    <t>'2026.08</t>
    <phoneticPr fontId="7" type="noConversion"/>
  </si>
  <si>
    <t>9월 추가분</t>
    <phoneticPr fontId="7" type="noConversion"/>
  </si>
  <si>
    <t>6월</t>
    <phoneticPr fontId="7" type="noConversion"/>
  </si>
  <si>
    <t>1월</t>
    <phoneticPr fontId="7" type="noConversion"/>
  </si>
  <si>
    <t>2월</t>
    <phoneticPr fontId="7" type="noConversion"/>
  </si>
  <si>
    <t xml:space="preserve">1월 취소 </t>
    <phoneticPr fontId="7" type="noConversion"/>
  </si>
  <si>
    <t>2월 취소</t>
    <phoneticPr fontId="7" type="noConversion"/>
  </si>
  <si>
    <t>3월 취소</t>
    <phoneticPr fontId="7" type="noConversion"/>
  </si>
  <si>
    <t>4월 취소</t>
    <phoneticPr fontId="7" type="noConversion"/>
  </si>
  <si>
    <t>5월 취소</t>
    <phoneticPr fontId="7" type="noConversion"/>
  </si>
  <si>
    <t>.</t>
    <phoneticPr fontId="7" type="noConversion"/>
  </si>
  <si>
    <t>6월 취소</t>
    <phoneticPr fontId="7" type="noConversion"/>
  </si>
  <si>
    <t>7월</t>
    <phoneticPr fontId="7" type="noConversion"/>
  </si>
  <si>
    <t>8월</t>
    <phoneticPr fontId="7" type="noConversion"/>
  </si>
  <si>
    <t>7월 취소</t>
    <phoneticPr fontId="7" type="noConversion"/>
  </si>
  <si>
    <t>9월</t>
    <phoneticPr fontId="7" type="noConversion"/>
  </si>
  <si>
    <t>8월 취소</t>
    <phoneticPr fontId="7" type="noConversion"/>
  </si>
  <si>
    <t>9월 취소</t>
    <phoneticPr fontId="7" type="noConversion"/>
  </si>
  <si>
    <t>색상</t>
    <phoneticPr fontId="7" type="noConversion"/>
  </si>
  <si>
    <t>청라 하나드림타워 HQ현장 삭제</t>
    <phoneticPr fontId="7" type="noConversion"/>
  </si>
  <si>
    <t>(주)대우건설</t>
  </si>
  <si>
    <t>대우건설 영종A9 후분양 현장(자체사업,APT)</t>
  </si>
  <si>
    <t>인천 검단신도시 5차 디에트르 더에듀(1차 납품)</t>
  </si>
  <si>
    <t>CL385</t>
  </si>
  <si>
    <t>인천 검단신도시 5차 디에트르 더에듀(막차 납품)</t>
  </si>
  <si>
    <t>광주 송정공원 중흥S-클래스(1차 납품)</t>
  </si>
  <si>
    <t>광주 송정공원 중흥S-클래스(막차 납품)</t>
  </si>
  <si>
    <t>부산 e편한세상 금정 메종카운티(1차 납품)</t>
  </si>
  <si>
    <t>부산 e편한세상 금정 메종카운티(2차 납품)</t>
  </si>
  <si>
    <t>부산 e편한세상 금정 메종카운티(막차 납품)</t>
  </si>
  <si>
    <t>음성 우미 린 풀하우스(실물 9월 출고 완료)</t>
  </si>
  <si>
    <t>그랜드 웨이브 양양(1차 납품)</t>
  </si>
  <si>
    <t>그랜드 웨이브 양양(막차 납품)</t>
  </si>
  <si>
    <t>청량리 롯데캐슬 하이루체(1차 납품)</t>
  </si>
  <si>
    <t>부산 문현동 롯데캐슬 인피니엘(1차 납품)</t>
  </si>
  <si>
    <t>부산 문현동 롯데캐슬 인피니엘(막차 납품)</t>
  </si>
  <si>
    <t>대전 학하포레나(하부 완료, 탱크만 10월)</t>
  </si>
  <si>
    <t>대전 도마 변동9구역(1차 납품)</t>
  </si>
  <si>
    <t>청담 르엘 1차</t>
  </si>
  <si>
    <t>동대문 이문3구역 아이파크자이(위생도기) 1차</t>
  </si>
  <si>
    <t>물건은 다나감(매출이월)</t>
  </si>
  <si>
    <t>이천하이닉스 기숙사동</t>
  </si>
  <si>
    <t>하노이 신라모노그램 호텔 납품</t>
  </si>
  <si>
    <t>영문 바타입리모컨(DST660용 리모컨)</t>
  </si>
  <si>
    <t>충남 아산 벨코어 스위첸 1차</t>
  </si>
  <si>
    <t>충남 아산 벨코어 스위첸 2차</t>
  </si>
  <si>
    <t>인천 청라 수자인 디에스틴</t>
  </si>
  <si>
    <t>10월 취소</t>
    <phoneticPr fontId="7" type="noConversion"/>
  </si>
  <si>
    <t>경기 수원 당수 A-5BL 5공구(시공사:효성중공업) 현장</t>
    <phoneticPr fontId="7" type="noConversion"/>
  </si>
  <si>
    <t>설치비(12천원)제외 / DST-1300A제품</t>
  </si>
  <si>
    <t>경기 수원 당수 A-5BL 5공구(시공사:효성중공업) 현장</t>
  </si>
  <si>
    <t>SAH-K9315CR1D</t>
  </si>
  <si>
    <t>수동폽업,P트랩,1구 역류방지 앵글밸브2EA 포함</t>
  </si>
  <si>
    <t>FAH-L3210CR1</t>
  </si>
  <si>
    <t>SAH-P4010CR2</t>
  </si>
  <si>
    <t>레인헤드(DL-S4521),안마헤드(DL-S4516),직관파이프,메탈호스(1.5M),언더커버 포함</t>
  </si>
  <si>
    <t>FAH-B7010CB2HN</t>
  </si>
  <si>
    <t>SAH-P4904CR1</t>
  </si>
  <si>
    <t>SAH-S4516CR1</t>
  </si>
  <si>
    <t>슬라이드바 행거 2EA (DL-S4106CB4/2),안마헤드(DL-S4516),메탈호스(1.5M)포함</t>
  </si>
  <si>
    <t>FAH-B7014SCA4</t>
  </si>
  <si>
    <t>SAH-P4049CR1</t>
  </si>
  <si>
    <t>냉수 726EA, 온수 726EA</t>
  </si>
  <si>
    <t>SAH-G4873CR1</t>
  </si>
  <si>
    <t>냉수,행거(크롬),메탈호스(1.5M),스프레이건(DL-S4195)포함</t>
  </si>
  <si>
    <t>SAH-G4541SZZC</t>
  </si>
  <si>
    <t>SAH-P4202CR1</t>
  </si>
  <si>
    <t>SAH-S4195CR1</t>
  </si>
  <si>
    <t>대전 e편한세상 서대전역 센트로_세면대하부장</t>
    <phoneticPr fontId="7" type="noConversion"/>
  </si>
  <si>
    <t>DL-F463</t>
  </si>
  <si>
    <t xml:space="preserve">- 설치비 포함 </t>
  </si>
  <si>
    <t>SAH-F463DL2</t>
  </si>
  <si>
    <t>부산 e편한세상 범일 국제금융시티 현장_세면대하부장</t>
    <phoneticPr fontId="7" type="noConversion"/>
  </si>
  <si>
    <t>인천 e편한세상 도원역 퍼스트하임 현장_세면대하부장</t>
    <phoneticPr fontId="7" type="noConversion"/>
  </si>
  <si>
    <t>안양 e편한세상 평촌 어반밸리 현장_세면대 하부장</t>
  </si>
  <si>
    <t>김포풍무(B5) 호반써빗</t>
    <phoneticPr fontId="7" type="noConversion"/>
  </si>
  <si>
    <t>시트,부속 포함 /  후렌지 제외</t>
  </si>
  <si>
    <t>김포풍무(B5) 호반써빗</t>
  </si>
  <si>
    <t>JLA760EZWHW</t>
  </si>
  <si>
    <t>CL-760 (ABS반다리)</t>
  </si>
  <si>
    <t>CAV520QWHWZZ</t>
  </si>
  <si>
    <t xml:space="preserve">앵글2EA,P트랩,폽업포함 </t>
  </si>
  <si>
    <t>호스(1.5M),샤워헤드 DL-S4519 포함</t>
  </si>
  <si>
    <t>FAH-B3010CB4</t>
  </si>
  <si>
    <t>SAH-P4040CR1</t>
  </si>
  <si>
    <t>SAH-S4519CR2</t>
  </si>
  <si>
    <t>SAH-P4904CB1</t>
  </si>
  <si>
    <t>FAH-K6219CR1</t>
  </si>
  <si>
    <t xml:space="preserve">발코니수전:950EA, 세탁수전(냉수): 956EA _x000D_
(스프레이건(s4192),호스(1.5m),행거,커플러(p4234) 포함) </t>
  </si>
  <si>
    <t>SAH-G4441ZZC</t>
  </si>
  <si>
    <t>SAH-P4234CR1</t>
  </si>
  <si>
    <t xml:space="preserve">세탁수전(온수용) </t>
  </si>
  <si>
    <t xml:space="preserve">후렌지,비데설치비 제외 </t>
  </si>
  <si>
    <t xml:space="preserve">DST-670BR </t>
  </si>
  <si>
    <t>JAFDST-670BR</t>
  </si>
  <si>
    <t>CC670EKT</t>
    <phoneticPr fontId="7" type="noConversion"/>
  </si>
  <si>
    <t xml:space="preserve">호스(1.5M),샤워헤드 DL-S4519 포함 / 행거 제외 </t>
  </si>
  <si>
    <t>FAH-B3213CR4D</t>
  </si>
  <si>
    <t>망포역 푸르지오 르마크</t>
    <phoneticPr fontId="7" type="noConversion"/>
  </si>
  <si>
    <t>'2030.02</t>
  </si>
  <si>
    <t>망포역 푸르지오 르마크</t>
  </si>
  <si>
    <t>대우건설 왕숙 푸르지오 더퍼스트 B-1BL(도급사업,APT)</t>
    <phoneticPr fontId="7" type="noConversion"/>
  </si>
  <si>
    <t>대우건설 왕숙 푸르지오 더퍼스트 B-1BL(도급사업,APT)</t>
  </si>
  <si>
    <t>JCS214ZZWHW</t>
  </si>
  <si>
    <t>식사 푸르지오 파크센트</t>
    <phoneticPr fontId="7" type="noConversion"/>
  </si>
  <si>
    <t>식사 푸르지오 파크센트</t>
  </si>
  <si>
    <t>경기도 부천 물류센터</t>
    <phoneticPr fontId="7" type="noConversion"/>
  </si>
  <si>
    <t>SAH-P4901CR1</t>
  </si>
  <si>
    <t>경기도 부천 물류센터</t>
  </si>
  <si>
    <t xml:space="preserve">가로꼭지 1구 적용 </t>
  </si>
  <si>
    <t>SAH-A9047CR1</t>
  </si>
  <si>
    <t>CLA341ZZWHW</t>
  </si>
  <si>
    <t>CL-341</t>
  </si>
  <si>
    <t xml:space="preserve">F/V (TFT-301G-1),스퍼드,시트,후렌지 포함 </t>
  </si>
  <si>
    <t>SAH-TFT301G-1</t>
  </si>
  <si>
    <t>CDCLS506HWHW</t>
  </si>
  <si>
    <t>CL-506</t>
  </si>
  <si>
    <t>SAH-B1118CR1</t>
  </si>
  <si>
    <t>아주디자인그룹</t>
  </si>
  <si>
    <t xml:space="preserve">비바리퍼브리카 토스 </t>
    <phoneticPr fontId="7" type="noConversion"/>
  </si>
  <si>
    <t>배터리식 / 하부부속 제외</t>
  </si>
  <si>
    <t>FAH-L8410CR2</t>
  </si>
  <si>
    <t>세종 HB솔루션 사옥</t>
    <phoneticPr fontId="7" type="noConversion"/>
  </si>
  <si>
    <t>CDCCBC401SWHW</t>
  </si>
  <si>
    <t>BC-401</t>
  </si>
  <si>
    <t>세종 HB솔루션 사옥</t>
  </si>
  <si>
    <t>가로꼭지 1EA</t>
  </si>
  <si>
    <t>SAH-BFB720CR2</t>
  </si>
  <si>
    <t>오산 서2구역 우미린 레이크시티</t>
    <phoneticPr fontId="7" type="noConversion"/>
  </si>
  <si>
    <t>FAH-L3210CR3/5ND</t>
  </si>
  <si>
    <t>오산 서2구역 우미린 레이크시티</t>
  </si>
  <si>
    <t>SAH-P4036CR1</t>
  </si>
  <si>
    <t>CDCCS776WHW</t>
  </si>
  <si>
    <t>CC-776</t>
  </si>
  <si>
    <t>SAH-P4070CR4/7</t>
  </si>
  <si>
    <t>FAH-B3213CR5D</t>
  </si>
  <si>
    <t>SAH-P4040CR7</t>
  </si>
  <si>
    <t>SAH-S4512CR2</t>
  </si>
  <si>
    <t>SAH-S4193CR2</t>
  </si>
  <si>
    <t>SAH-A9084CR1</t>
  </si>
  <si>
    <t>SAH-P4931CB1</t>
  </si>
  <si>
    <t>SAH-B6310CB2H1</t>
  </si>
  <si>
    <t>FAH-K1015CA5WMD</t>
  </si>
  <si>
    <t xml:space="preserve"> - 냉수 / 세탁수전(1,424EA)손빨래수전(1,424EA) </t>
  </si>
  <si>
    <t>SAH-G4443ZZC</t>
  </si>
  <si>
    <t xml:space="preserve"> - 온수 / 세탁수전(1,454EA),손빨래수전(1,454EA) </t>
  </si>
  <si>
    <t>SAH-G4541SZZC4</t>
  </si>
  <si>
    <t>SAH-P4212CR2</t>
  </si>
  <si>
    <t>쉐라톤 제주</t>
    <phoneticPr fontId="7" type="noConversion"/>
  </si>
  <si>
    <t>TSC-417D, 정심, 앵글밸브 포함</t>
  </si>
  <si>
    <t>CDCC216G1WHW</t>
  </si>
  <si>
    <t>CC-216G1</t>
  </si>
  <si>
    <t>쉐라톤 제주</t>
  </si>
  <si>
    <t>배터리식/자동폽업, P트랩, 앵글밸브 2EA 포함</t>
  </si>
  <si>
    <t>SAH-L8010CR2</t>
  </si>
  <si>
    <t>강원 삼척의료원 신축 현장_수전추가분</t>
    <phoneticPr fontId="7" type="noConversion"/>
  </si>
  <si>
    <t>강원 삼척의료원 신축 현장_수전추가분</t>
  </si>
  <si>
    <t>대전 둔산 해링턴플레이스 리버파크</t>
  </si>
  <si>
    <t>CC-735(OEM)</t>
  </si>
  <si>
    <t>평택브레인시티 비스타동원 현장</t>
    <phoneticPr fontId="7" type="noConversion"/>
  </si>
  <si>
    <t>설치비 15,000원 제외</t>
  </si>
  <si>
    <t>JAGDST-1300R</t>
  </si>
  <si>
    <t>DST-1300R</t>
  </si>
  <si>
    <t>평택브레인시티 비스타동원 현장</t>
  </si>
  <si>
    <t>시트, 부속포함</t>
  </si>
  <si>
    <t>CC-733(OEM)</t>
  </si>
  <si>
    <t>유림이앤씨</t>
  </si>
  <si>
    <t>울산 노르웨이 숲</t>
  </si>
  <si>
    <t>CC766</t>
  </si>
  <si>
    <t>CL857</t>
  </si>
  <si>
    <t>RADICE A19</t>
  </si>
  <si>
    <t>생산 시 출고</t>
  </si>
  <si>
    <t>원피스양변기</t>
  </si>
  <si>
    <t>톱카운터</t>
  </si>
  <si>
    <t>샤워욕조수전</t>
  </si>
  <si>
    <t>CC660NLT</t>
  </si>
  <si>
    <t>부산 에코델타시티 16블록 중흥S-클래스(1차 납품)</t>
  </si>
  <si>
    <t>부산 에코델타시티 16블록 중흥S-클래스(막차 납품)</t>
  </si>
  <si>
    <t>창원 롯데캐슬 포레스트(1BL)(1차 납품)</t>
  </si>
  <si>
    <t>창원 롯데캐슬 포레스트(1BL)(2차 납품)</t>
  </si>
  <si>
    <t>대전 e편한세상 서대전역 센트로_세면대하부장</t>
  </si>
  <si>
    <t>부산 e편한세상 범일 국제금융시티 현장_세면대하부장</t>
  </si>
  <si>
    <t>인천 e편한세상 도원역 퍼스트하임 현장_세면대하부장</t>
  </si>
  <si>
    <t>비바리퍼브리카 토스</t>
  </si>
  <si>
    <t>대구 e편한세상 명덕역 퍼스트파크</t>
  </si>
  <si>
    <t>인천가정2 A-2BL</t>
  </si>
  <si>
    <t>청담 르엘 2차</t>
  </si>
  <si>
    <t>포레나 미아(위생도기)</t>
  </si>
  <si>
    <t>동대문 이문3구역 아이파크자이(위생도기) 2차</t>
  </si>
  <si>
    <t>장미 진주 APT(잠실 래미안 아이파크)</t>
  </si>
  <si>
    <t>청담 르엘 3차</t>
  </si>
  <si>
    <t>천안 일봉공원 호반써밋 센트럴파크 2블록</t>
  </si>
  <si>
    <t>- 설치비 포함</t>
  </si>
  <si>
    <t>시트,부속 포함 / 후렌지 제외</t>
  </si>
  <si>
    <t>앵글2EA,P트랩,폽업포함</t>
  </si>
  <si>
    <t>발코니수전:950EA, 세탁수전(냉수): 956EA 
(스프레이건(s4192),호스(1.5m),행거,커플러(p4234) 포함)</t>
  </si>
  <si>
    <t>세탁수전(온수용)</t>
  </si>
  <si>
    <t>후렌지,비데설치비 제외</t>
  </si>
  <si>
    <t>호스(1.5M),샤워헤드 DL-S4519 포함 / 행거 제외</t>
  </si>
  <si>
    <t>가로꼭지 1구 적용</t>
  </si>
  <si>
    <t>F/V (TFT-301G-1),스퍼드,시트,후렌지 포함</t>
  </si>
  <si>
    <t>- 냉수 / 세탁수전(1,424EA)손빨래수전(1,424EA)</t>
  </si>
  <si>
    <t>- 온수 / 세탁수전(1,454EA),손빨래수전(1,454EA)</t>
  </si>
  <si>
    <t>수량감소 801EA -&gt; 762EA</t>
  </si>
  <si>
    <t>출하완료</t>
  </si>
  <si>
    <t>수량감소</t>
  </si>
  <si>
    <t>'2025.11</t>
    <phoneticPr fontId="7" type="noConversion"/>
  </si>
  <si>
    <t>'2025.11</t>
    <phoneticPr fontId="7" type="noConversion"/>
  </si>
  <si>
    <t>한양건설</t>
  </si>
  <si>
    <t>울산 우정동 지역주택조합 현장</t>
  </si>
  <si>
    <t>(주)세양도기</t>
  </si>
  <si>
    <t>호텔 그레이스리 서울 4차</t>
  </si>
  <si>
    <t>호텔 그레이스리 서울 3차</t>
  </si>
  <si>
    <t>제일건설</t>
  </si>
  <si>
    <t>익산 남중동</t>
  </si>
  <si>
    <t>CL340Z</t>
  </si>
  <si>
    <t>대야3구역 재건축(시흥 더블스퀘어)</t>
  </si>
  <si>
    <t>오티에르 포레(성수 장미 재건축)</t>
    <phoneticPr fontId="7" type="noConversion"/>
  </si>
  <si>
    <t>이에스트레이딩</t>
  </si>
  <si>
    <t>DST5000</t>
  </si>
  <si>
    <t>FULEN BI 적용</t>
  </si>
  <si>
    <t>오티에르 포레(성수 장미 재건축)</t>
  </si>
  <si>
    <t>CC5000P</t>
  </si>
  <si>
    <t>스펙모델 : CL-3000F</t>
  </si>
  <si>
    <t>CL340NF</t>
    <phoneticPr fontId="7" type="noConversion"/>
  </si>
  <si>
    <t>스펙모델 : CL-340NF (FULEN BI)</t>
    <phoneticPr fontId="7" type="noConversion"/>
  </si>
  <si>
    <t>김포 해링턴플레이스 풍무</t>
    <phoneticPr fontId="7" type="noConversion"/>
  </si>
  <si>
    <t>김포 해링턴플레이스 풍무</t>
  </si>
  <si>
    <t xml:space="preserve">- P트랩, 폽업, 앵글밸브 포함 </t>
  </si>
  <si>
    <t xml:space="preserve">- S4111 슬라이드바 적용, 기본헤드 적용 </t>
  </si>
  <si>
    <t>DL-B3011</t>
  </si>
  <si>
    <t xml:space="preserve">- 앵글밸브 제외 </t>
  </si>
  <si>
    <t>DL-S4609</t>
  </si>
  <si>
    <t xml:space="preserve">- S4195 스프레이건 적용, 호스/행거 포함 </t>
  </si>
  <si>
    <t>두산에너빌리티</t>
  </si>
  <si>
    <t>경남 트리븐 창원</t>
    <phoneticPr fontId="7" type="noConversion"/>
  </si>
  <si>
    <t>경남 트리븐 창원</t>
  </si>
  <si>
    <t xml:space="preserve">-시트, 부속 포함 </t>
  </si>
  <si>
    <t>CC230</t>
    <phoneticPr fontId="7" type="noConversion"/>
  </si>
  <si>
    <t>CLL330S</t>
    <phoneticPr fontId="7" type="noConversion"/>
  </si>
  <si>
    <t xml:space="preserve">좌측별도폽업(품번미생성) / ABS반다리 적용, 비누대 포함 </t>
  </si>
  <si>
    <t>CLR340N</t>
  </si>
  <si>
    <t xml:space="preserve">- 우측별도폽업 </t>
  </si>
  <si>
    <t>충남 트리븐 서산</t>
    <phoneticPr fontId="7" type="noConversion"/>
  </si>
  <si>
    <t>'2028.07</t>
  </si>
  <si>
    <t>충남 트리븐 서산</t>
  </si>
  <si>
    <t>아크로 리츠카운티</t>
    <phoneticPr fontId="7" type="noConversion"/>
  </si>
  <si>
    <t xml:space="preserve"> 김주오 </t>
    <phoneticPr fontId="7" type="noConversion"/>
  </si>
  <si>
    <t>아크로 리츠카운티</t>
  </si>
  <si>
    <t xml:space="preserve">- 앵글밸브 제외, 온냉수호스 700MM 적용 </t>
  </si>
  <si>
    <t xml:space="preserve">- 앵글밸브 70파이왕 적용 </t>
  </si>
  <si>
    <t xml:space="preserve">- ABS 반다리 적용 , 우측별도폽업 </t>
  </si>
  <si>
    <t xml:space="preserve">- 416D 시트 포함 </t>
  </si>
  <si>
    <t xml:space="preserve">- 자동폽업, 트랩, 앵글밸브(70파이왕) 적용 </t>
  </si>
  <si>
    <t>경기 e편한세상 동탄역 어반원 현장</t>
    <phoneticPr fontId="7" type="noConversion"/>
  </si>
  <si>
    <t>경기 e편한세상 동탄역 어반원 현장</t>
  </si>
  <si>
    <t xml:space="preserve">- 2구(냉수), 1구(온수), S4191 스프레이건, 행거(백색), 호스(2M) 포함 </t>
  </si>
  <si>
    <t>충남 e편한세상 내포 에듀플라츠 현장</t>
    <phoneticPr fontId="7" type="noConversion"/>
  </si>
  <si>
    <t xml:space="preserve">- 시트, 부속 포함 / 앵글밸브 70파이왕 적용 </t>
  </si>
  <si>
    <t>충남 e편한세상 내포 에듀플라츠 현장</t>
  </si>
  <si>
    <t xml:space="preserve">- 시트제외, 부속  포함 / 앵글밸브 70파이왕 적용 </t>
  </si>
  <si>
    <t>경기 e편한세상 일산 메이포레 현장_거위목주방수전</t>
    <phoneticPr fontId="7" type="noConversion"/>
  </si>
  <si>
    <t>충남 e편한세상 내포 퍼스트드림 현장_거위목주방수전</t>
  </si>
  <si>
    <t>충남 e편한세상 성성호수공원 현장_거위목주방수전</t>
  </si>
  <si>
    <t>서울 e편한세상 당산 리버파크 현장_거위목주방수전</t>
  </si>
  <si>
    <t>부천 e편한세상 대장 퍼스티움 현장_거위목주방수전</t>
  </si>
  <si>
    <t>전남 e편한세상 여수 글렌츠 현장_거위목주방수전</t>
  </si>
  <si>
    <t>부산 e편한세상 센텀 하이베뉴 현장_거위목주방수전</t>
  </si>
  <si>
    <t xml:space="preserve">- 앵글밸브 제외, 온냉수호스700MM </t>
  </si>
  <si>
    <t>부산 e편한세상 범일 국제금융시티 현장_거위목주방수전</t>
  </si>
  <si>
    <t>의정부 e편한세상 신곡 시그니쳐뷰 현장_거위목주방수전</t>
  </si>
  <si>
    <t>인천 e편한세상 제물포역 파크메종_거위목주방수전</t>
  </si>
  <si>
    <t>안양 e편한세상 평촌 어반밸리 현장_거위목주방수전</t>
  </si>
  <si>
    <t xml:space="preserve">- 앵글밸브 제외, 온냉수호스 700MM </t>
  </si>
  <si>
    <t>인천 e편한세상 검단 웰카운티 현장_거위목주방수전</t>
  </si>
  <si>
    <t>울산 e편한세상 번영로 리더스포레 현장_거위목주방수전</t>
  </si>
  <si>
    <t>이천현장_수전, 분리형비데</t>
    <phoneticPr fontId="7" type="noConversion"/>
  </si>
  <si>
    <t>유은산업</t>
  </si>
  <si>
    <t>수동폽업, P트랩, 앵글밸브 포함</t>
  </si>
  <si>
    <t>이천현장_수전, 분리형비데</t>
  </si>
  <si>
    <t>5F샤워헤드(S4516), 1.5M샤워호스 포함</t>
  </si>
  <si>
    <t>레인샤워헤드, 샤워헤드, 1.5M샤워호스 포함</t>
  </si>
  <si>
    <t>청소건 SET</t>
  </si>
  <si>
    <t>고급형스프레이(S4195), 1.5M샤워호스, 행가 포함</t>
  </si>
  <si>
    <t>냉수 1220EA, 온수 1220EA</t>
  </si>
  <si>
    <t>비데설치비(12천원)제외</t>
  </si>
  <si>
    <t>용인 천리 현장</t>
    <phoneticPr fontId="7" type="noConversion"/>
  </si>
  <si>
    <t>용인 천리 현장</t>
  </si>
  <si>
    <t>전남 담양 고서 동운리 636 현장</t>
    <phoneticPr fontId="7" type="noConversion"/>
  </si>
  <si>
    <t>전남 담양 고서 동운리 636 현장</t>
  </si>
  <si>
    <t>울산 우정동 현장_단가인상</t>
    <phoneticPr fontId="7" type="noConversion"/>
  </si>
  <si>
    <t>수동폽업, P트랩, 앵글밸브2EA 포함</t>
  </si>
  <si>
    <t>울산 우정동 현장_단가인상</t>
  </si>
  <si>
    <t xml:space="preserve">1.5M샤워호스, 샤워헤드 포함 </t>
  </si>
  <si>
    <t>직관파이프, 레인샤워헤드, 샤워헤드, 1.5M샤워호스</t>
  </si>
  <si>
    <t>청소건SET</t>
  </si>
  <si>
    <t>냉수, 보급형스프레이건, 행가, 1.5M샤워호스 포함</t>
  </si>
  <si>
    <t>직관파이프, 레인샤워헤드, 샤워헤드, 1.5M샤워호스 포함</t>
  </si>
  <si>
    <t>고덕강일3단지 (화성산업)현장_수전금구류</t>
    <phoneticPr fontId="7" type="noConversion"/>
  </si>
  <si>
    <t>수납형 언더커버 포함</t>
  </si>
  <si>
    <t>고덕강일3단지 (화성산업)현장_수전금구류</t>
  </si>
  <si>
    <t>앵글2EA포함</t>
  </si>
  <si>
    <t>냉수, 메탈호스(2M),행거(크롬), 스프레이건(DL-S4195)포함</t>
  </si>
  <si>
    <t>DL-L2210</t>
    <phoneticPr fontId="7" type="noConversion"/>
  </si>
  <si>
    <t>DL-B2213</t>
  </si>
  <si>
    <t>PVC호스(DL-P4202SV1),일체형니플,슬라이드바(DL-S4111) 포함 / 핸드헤드 제외</t>
  </si>
  <si>
    <t>DL-P4041</t>
  </si>
  <si>
    <t>e편한세상 시티 평택고덕 현장_거위목주방수전</t>
    <phoneticPr fontId="7" type="noConversion"/>
  </si>
  <si>
    <t>힐스테이트 이수역센트럴</t>
    <phoneticPr fontId="7" type="noConversion"/>
  </si>
  <si>
    <t>'2029.06</t>
  </si>
  <si>
    <t>힐스테이트 이수역센트럴</t>
  </si>
  <si>
    <t>경기 e편한세상 시흥 더블스퀘어 현장_거위목주방수전</t>
  </si>
  <si>
    <t>울산 e편한세상 신정 스카이하임 현장_거위목주방수전</t>
  </si>
  <si>
    <t>인천 e편한세상 도원역 퍼스트하임 현장 _거위목주방수전</t>
  </si>
  <si>
    <t>인천 e편한세상 도원역 퍼스트하임 현장_거위목주방수전</t>
  </si>
  <si>
    <t>인천 e편한세상 검단 에코비스타 현장_거위목주방수전</t>
  </si>
  <si>
    <t xml:space="preserve">- 온냉수호스 700MM 적용, 앵글밸브 제외 </t>
  </si>
  <si>
    <t>구리 수택동 한양립스</t>
  </si>
  <si>
    <t>직관피아프, 레인샤워헤드,샤워헤드, 1.5M메탈호스 포함</t>
  </si>
  <si>
    <t>청소용 건SET</t>
  </si>
  <si>
    <t>행가, 1.5M샤워호스, 보급형스프레이건(S4192) 포함</t>
  </si>
  <si>
    <t>보광종합건설</t>
  </si>
  <si>
    <t>충남 부여 쌍북 골드클래스 현장</t>
    <phoneticPr fontId="7" type="noConversion"/>
  </si>
  <si>
    <t>부속(대소구분레버),앵글밸브 포함/시트,후렌지 제외</t>
  </si>
  <si>
    <t>충남 부여 쌍북 골드클래스 현장</t>
  </si>
  <si>
    <t>경기 고양 장항 S-1BL(시공사 : 계룡건설)현장</t>
    <phoneticPr fontId="7" type="noConversion"/>
  </si>
  <si>
    <t>비데설치비(12천원) 제외/DST-1300A제품</t>
  </si>
  <si>
    <t>경기 남양주 왕숙 A-2BL(시공사 : 계룡건설)현장</t>
    <phoneticPr fontId="7" type="noConversion"/>
  </si>
  <si>
    <t>경기 구리 갈매 A-1BL(시공사 : 극동건설)현장</t>
  </si>
  <si>
    <t>경기 구리 갈매 A-1BL(시공사 : 극동건설)현장</t>
    <phoneticPr fontId="7" type="noConversion"/>
  </si>
  <si>
    <t>시트제외/부속(대소구분레버),주공용정심후렌지,1구역류방지 앵글밸브1EA포함</t>
  </si>
  <si>
    <t>비데설치비(12천원) 제외데 / DST-1300A제품</t>
  </si>
  <si>
    <t>설치비(15천원)제외/주공용정심후렌지1EA,리모컨,1구앵글밸브1EA 포함</t>
  </si>
  <si>
    <t>세면기 설치 제외,비누대포함/LH사양 라운드 하부장 설치비 포함</t>
  </si>
  <si>
    <t>평택 브레인시티 푸르지오 A-3BL 현장_대우물량분</t>
    <phoneticPr fontId="7" type="noConversion"/>
  </si>
  <si>
    <t>평택 브레인시티 푸르지오 A-3BL 현장_대우물량분</t>
  </si>
  <si>
    <t>SH 마곡 지식산업센터 현장_20250916</t>
    <phoneticPr fontId="7" type="noConversion"/>
  </si>
  <si>
    <t>SH 마곡 지식산업센터 현장_20250916</t>
  </si>
  <si>
    <t>CL336S</t>
    <phoneticPr fontId="7" type="noConversion"/>
  </si>
  <si>
    <t>강동 청년주택 현장_청소건 추가</t>
    <phoneticPr fontId="7" type="noConversion"/>
  </si>
  <si>
    <t>청주 센텀 푸르지오 자이 사직1구역 현장</t>
    <phoneticPr fontId="7" type="noConversion"/>
  </si>
  <si>
    <t>청주 센텀 푸르지오 자이 사직1구역 현장</t>
  </si>
  <si>
    <t>서울 신풍역 더샵</t>
    <phoneticPr fontId="7" type="noConversion"/>
  </si>
  <si>
    <t>서울 신풍역 더샵</t>
  </si>
  <si>
    <t>시트(416D),양부속 포함</t>
  </si>
  <si>
    <t>좌측별도폽업 / ABS반다리,비누대 포함</t>
  </si>
  <si>
    <t>다원ID&amp;C</t>
  </si>
  <si>
    <t>성수동2가 279번지 업무시설</t>
    <phoneticPr fontId="7" type="noConversion"/>
  </si>
  <si>
    <t>성수동2가 279번지 업무시설</t>
  </si>
  <si>
    <t>충북 청주 지북B-1BL (시공사 : 디엘건설) 현장_수전금구</t>
    <phoneticPr fontId="7" type="noConversion"/>
  </si>
  <si>
    <t xml:space="preserve">- 앵글밸브 제외, 3STEP 카트리지 적용 </t>
  </si>
  <si>
    <t>충북 청주 지북B-1BL (시공사 : 디엘건설) 현장_수전금구</t>
  </si>
  <si>
    <t xml:space="preserve">- 앵글밸브 제외, 3STEP 카트리지 적용 / 유상옵션 판매용 </t>
  </si>
  <si>
    <t xml:space="preserve">- 70파이왕 역류방지 앵글밸브 적용 </t>
  </si>
  <si>
    <t xml:space="preserve">- 언더커버 포함, S4551, S4520 헤드 적용 </t>
  </si>
  <si>
    <t xml:space="preserve">- S4106 슬라이드바 포함, S4551 헤드 적용 </t>
  </si>
  <si>
    <t>10월 추가분</t>
    <phoneticPr fontId="7" type="noConversion"/>
  </si>
  <si>
    <t>11월 추가분</t>
    <phoneticPr fontId="7" type="noConversion"/>
  </si>
  <si>
    <t>권선6구역 래미안 매교역 팰루시드(막차 납품)</t>
  </si>
  <si>
    <t>호텔 그레이스리 서울(막차 납품)</t>
    <phoneticPr fontId="7" type="noConversion"/>
  </si>
  <si>
    <t>'2027.01</t>
    <phoneticPr fontId="7" type="noConversion"/>
  </si>
  <si>
    <t>11월 취소</t>
    <phoneticPr fontId="7" type="noConversion"/>
  </si>
  <si>
    <t>'2025.10</t>
    <phoneticPr fontId="7" type="noConversion"/>
  </si>
  <si>
    <t>'2025.09</t>
    <phoneticPr fontId="7" type="noConversion"/>
  </si>
  <si>
    <t>'2025.04</t>
    <phoneticPr fontId="7" type="noConversion"/>
  </si>
  <si>
    <t>합계</t>
    <phoneticPr fontId="7" type="noConversion"/>
  </si>
  <si>
    <t>납품완료 합계</t>
    <phoneticPr fontId="7" type="noConversion"/>
  </si>
  <si>
    <t>프로젝트, 리테일 신규 SPEC 추가</t>
    <phoneticPr fontId="7" type="noConversion"/>
  </si>
  <si>
    <t>리테일부문 납품 계획</t>
    <phoneticPr fontId="7" type="noConversion"/>
  </si>
  <si>
    <t>인천 청라 드림타운(1차납품)</t>
  </si>
  <si>
    <t>청라 하나드림타워 HQ현장(1차 납품)</t>
  </si>
  <si>
    <t>영호</t>
  </si>
  <si>
    <t>마곡 제넥신 신사옥 현장</t>
  </si>
  <si>
    <t>- 앵글밸브 제외, 온냉수호스 700MM 적용</t>
  </si>
  <si>
    <t>곰BI</t>
  </si>
  <si>
    <t>권선6구역 래미안 매교역 팰루시드(1차 납품)</t>
  </si>
  <si>
    <t>인천 청라 드림타운(막차 납품)</t>
  </si>
  <si>
    <t>호텔 그레이스리 서울(1차 납품)</t>
  </si>
  <si>
    <t>호텔 그레이스리 서울(막차 납품)</t>
  </si>
  <si>
    <t>(주)보광종합건설</t>
  </si>
  <si>
    <t>인천 석남동 동우아파트 소규모 재건축(재건축,APT)</t>
  </si>
  <si>
    <t>김정완</t>
  </si>
  <si>
    <t>의왕 내손 라 구역(막차 납품)</t>
  </si>
  <si>
    <t>청라 하나드림타워 HQ현장(막차 납품)</t>
  </si>
  <si>
    <t>CL340NF</t>
  </si>
  <si>
    <t>스펙모델 : CL-340NF (FULEN BI)</t>
  </si>
  <si>
    <t>- P트랩, 폽업, 앵글밸브 포함</t>
  </si>
  <si>
    <t>- S4111 슬라이드바 적용, 기본헤드 적용</t>
  </si>
  <si>
    <t>- S4195 스프레이건 적용, 호스/행거 포함</t>
  </si>
  <si>
    <t>-시트, 부속 포함</t>
  </si>
  <si>
    <t>CLL330S</t>
  </si>
  <si>
    <t>좌측별도폽업(품번미생성) / ABS반다리 적용, 비누대 포함</t>
  </si>
  <si>
    <t>- 우측별도폽업</t>
  </si>
  <si>
    <t>- 앵글밸브 70파이왕 적용</t>
  </si>
  <si>
    <t>- ABS 반다리 적용 , 우측별도폽업</t>
  </si>
  <si>
    <t>- 416D 시트 포함</t>
  </si>
  <si>
    <t>- 자동폽업, 트랩, 앵글밸브(70파이왕) 적용</t>
  </si>
  <si>
    <t>- 2구(냉수), 1구(온수), S4191 스프레이건, 행거(백색), 호스(2M) 포함</t>
  </si>
  <si>
    <t>- 시트, 부속 포함 / 앵글밸브 70파이왕 적용</t>
  </si>
  <si>
    <t>- 시트제외, 부속 포함 / 앵글밸브 70파이왕 적용</t>
  </si>
  <si>
    <t>경기 e편한세상 일산 메이포레 현장_거위목주방수전</t>
  </si>
  <si>
    <t>- 앵글밸브 제외, 온냉수호스700MM</t>
  </si>
  <si>
    <t>SAH-P924K016</t>
  </si>
  <si>
    <t>- 앵글밸브 제외, 온냉수호스 700MM</t>
  </si>
  <si>
    <t>1.5M샤워호스, 샤워헤드 포함</t>
  </si>
  <si>
    <t>DL-L2210</t>
  </si>
  <si>
    <t>- 온냉수호스 700MM 적용, 앵글밸브 제외</t>
  </si>
  <si>
    <t>강동 청년주택 현장_청소건 추가</t>
  </si>
  <si>
    <t>- 앵글밸브 제외, 3STEP 카트리지 적용</t>
  </si>
  <si>
    <t>- 앵글밸브 제외, 3STEP 카트리지 적용 / 유상옵션 판매용</t>
  </si>
  <si>
    <t>- 70파이왕 역류방지 앵글밸브 적용</t>
  </si>
  <si>
    <t>- 언더커버 포함, S4551, S4520 헤드 적용</t>
  </si>
  <si>
    <t>- S4106 슬라이드바 포함, S4551 헤드 적용</t>
  </si>
  <si>
    <t>- 매립함 포함</t>
  </si>
  <si>
    <t>디오페라 서초 해링턴타워</t>
  </si>
  <si>
    <t>천정 매립형</t>
  </si>
  <si>
    <t>DL-G4841</t>
  </si>
  <si>
    <t>다리 제외</t>
  </si>
  <si>
    <t>정도설비</t>
  </si>
  <si>
    <t>밀양 풀빌라 현장</t>
  </si>
  <si>
    <t>밧데리 타입 소변기 세트</t>
  </si>
  <si>
    <t>BFP-505</t>
  </si>
  <si>
    <t>서울 성수동 스틱 업무시설</t>
  </si>
  <si>
    <t>F/V(TFT-301S),양부속전체 포함</t>
  </si>
  <si>
    <t>반다리제외 / 세면기 앙카볼트 포함</t>
  </si>
  <si>
    <t>가로꼭지1EA,수로트랩 포함</t>
  </si>
  <si>
    <t>DL-L2119SN</t>
  </si>
  <si>
    <t>자동폽업,P트랩 포함</t>
  </si>
  <si>
    <t>DL-L3010D</t>
  </si>
  <si>
    <t>노출형</t>
  </si>
  <si>
    <t>'2025.09</t>
    <phoneticPr fontId="7" type="noConversion"/>
  </si>
  <si>
    <t>'2025.10</t>
    <phoneticPr fontId="7" type="noConversion"/>
  </si>
  <si>
    <t>'2026.01</t>
    <phoneticPr fontId="7" type="noConversion"/>
  </si>
  <si>
    <t>'2025.12</t>
    <phoneticPr fontId="7" type="noConversion"/>
  </si>
  <si>
    <t>대리점</t>
    <phoneticPr fontId="7" type="noConversion"/>
  </si>
  <si>
    <t>e편한세상 시티 평택고덕</t>
    <phoneticPr fontId="7" type="noConversion"/>
  </si>
  <si>
    <t>DL이앤씨</t>
    <phoneticPr fontId="7" type="noConversion"/>
  </si>
  <si>
    <t>의정부 e편한세상 신곡 시그니쳐뷰</t>
    <phoneticPr fontId="7" type="noConversion"/>
  </si>
  <si>
    <t>KCC건설 부산 해운대 엘마르 스위첸 (비주거,오피스텔)</t>
    <phoneticPr fontId="7" type="noConversion"/>
  </si>
  <si>
    <t>강원 삼척의료원 신축 현장</t>
    <phoneticPr fontId="7" type="noConversion"/>
  </si>
  <si>
    <t>청담 르엘 3차</t>
    <phoneticPr fontId="7" type="noConversion"/>
  </si>
  <si>
    <t>'2026.03</t>
    <phoneticPr fontId="7" type="noConversion"/>
  </si>
  <si>
    <t>'2026.07</t>
    <phoneticPr fontId="7" type="noConversion"/>
  </si>
  <si>
    <t>서울 중랑구 묵동 역세권 청년주택 현장</t>
    <phoneticPr fontId="7" type="noConversion"/>
  </si>
  <si>
    <t>공평15, 16지구</t>
    <phoneticPr fontId="7" type="noConversion"/>
  </si>
  <si>
    <t>전남 e편한세상 여수 글렌츠 현장(막차 납품)</t>
    <phoneticPr fontId="7" type="noConversion"/>
  </si>
  <si>
    <t>품번변경(CC766)</t>
    <phoneticPr fontId="7" type="noConversion"/>
  </si>
  <si>
    <t>CC766</t>
    <phoneticPr fontId="7" type="noConversion"/>
  </si>
  <si>
    <t>품번변경</t>
    <phoneticPr fontId="7" type="noConversion"/>
  </si>
  <si>
    <t>CL336F</t>
    <phoneticPr fontId="7" type="noConversion"/>
  </si>
  <si>
    <t>CL336SY</t>
    <phoneticPr fontId="7" type="noConversion"/>
  </si>
  <si>
    <t>CL336NY</t>
    <phoneticPr fontId="7" type="noConversion"/>
  </si>
  <si>
    <t>'2026.01</t>
    <phoneticPr fontId="7" type="noConversion"/>
  </si>
  <si>
    <t>수량 추가</t>
    <phoneticPr fontId="7" type="noConversion"/>
  </si>
  <si>
    <t>수량감소</t>
    <phoneticPr fontId="7" type="noConversion"/>
  </si>
  <si>
    <t>이랜드건설</t>
  </si>
  <si>
    <t>중랑구 묵동8 청년주택 현장</t>
  </si>
  <si>
    <t>(416D 시트 적용, 후렌지, 양부속 포함, 앵글밸브 제외)</t>
  </si>
  <si>
    <t>BL201</t>
  </si>
  <si>
    <t>(긴다리, 앙카 포함)</t>
  </si>
  <si>
    <t>계롱건설</t>
  </si>
  <si>
    <t>부산쿠팡물류센터</t>
  </si>
  <si>
    <t>에이치세라믹스</t>
  </si>
  <si>
    <t>단납현장</t>
  </si>
  <si>
    <t>1구(트랩 제외)</t>
  </si>
  <si>
    <t>CC-114</t>
  </si>
  <si>
    <t>TFT-301G(스퍼드, 시트 제외)</t>
  </si>
  <si>
    <t>양변기</t>
  </si>
  <si>
    <t>CL509</t>
  </si>
  <si>
    <t>도기 볼만</t>
  </si>
  <si>
    <t>세면기</t>
  </si>
  <si>
    <t>천안 일봉공원 호반써밋 센트럴파크 2블록(1차 납품)</t>
  </si>
  <si>
    <t>천안 일봉공원 호반써밋 센트럴파크 2블록(막차 납품)</t>
  </si>
  <si>
    <t>성북구 하월곡동 현장</t>
  </si>
  <si>
    <t>BFL610</t>
  </si>
  <si>
    <t>BFB720</t>
  </si>
  <si>
    <t>노량진 3차 청년주택</t>
  </si>
  <si>
    <t>아이비코리아</t>
  </si>
  <si>
    <t>공항동 청년주택</t>
  </si>
  <si>
    <t>국방부</t>
  </si>
  <si>
    <t>군부대</t>
    <phoneticPr fontId="7" type="noConversion"/>
  </si>
  <si>
    <t>DST-1300LS</t>
  </si>
  <si>
    <t>DST-670BR</t>
  </si>
  <si>
    <t>DST-680NR</t>
  </si>
  <si>
    <t>DST-8000F</t>
  </si>
  <si>
    <t>DST-670</t>
  </si>
  <si>
    <t>DST-4000F</t>
  </si>
  <si>
    <t>DST-1300RLS</t>
  </si>
  <si>
    <t>DST-1700</t>
  </si>
  <si>
    <t>DST-550F</t>
  </si>
  <si>
    <t>DST-8101F</t>
  </si>
  <si>
    <t>DST-831</t>
  </si>
  <si>
    <t>DST-550</t>
  </si>
  <si>
    <t>DST-1300ALS</t>
  </si>
  <si>
    <t>2026년 01월 ~ 2026년 12월 리테일부문 비데 납품계획</t>
    <phoneticPr fontId="4" type="Hiragana"/>
  </si>
  <si>
    <t>'2026.11</t>
    <phoneticPr fontId="7" type="noConversion"/>
  </si>
  <si>
    <t>CS2</t>
    <phoneticPr fontId="7" type="noConversion"/>
  </si>
  <si>
    <t>부산쿠팡물류센터</t>
    <phoneticPr fontId="7" type="noConversion"/>
  </si>
  <si>
    <t>12월 추가분</t>
    <phoneticPr fontId="7" type="noConversion"/>
  </si>
  <si>
    <t>12월 취소</t>
    <phoneticPr fontId="7" type="noConversion"/>
  </si>
  <si>
    <t>중복</t>
    <phoneticPr fontId="7" type="noConversion"/>
  </si>
  <si>
    <t>전남 e편한세상 여수 글렌츠 현장</t>
    <phoneticPr fontId="7" type="noConversion"/>
  </si>
  <si>
    <t>'2027.03</t>
    <phoneticPr fontId="7" type="noConversion"/>
  </si>
  <si>
    <t>케이에스비시스템</t>
    <phoneticPr fontId="7" type="noConversion"/>
  </si>
  <si>
    <t>아주건설</t>
    <phoneticPr fontId="7" type="noConversion"/>
  </si>
  <si>
    <t>제주 아주 더 하이클래스 현장</t>
    <phoneticPr fontId="7" type="noConversion"/>
  </si>
  <si>
    <t>CC216G1</t>
    <phoneticPr fontId="7" type="noConversion"/>
  </si>
  <si>
    <t>제주 아주 더 하이클래스 현장(1차 납품)</t>
    <phoneticPr fontId="7" type="noConversion"/>
  </si>
  <si>
    <t>제주 아주 더 하이클래스 현장(막차 납품)</t>
    <phoneticPr fontId="7" type="noConversion"/>
  </si>
  <si>
    <t>DST-680</t>
    <phoneticPr fontId="7" type="noConversion"/>
  </si>
  <si>
    <t>권순호</t>
  </si>
  <si>
    <t>권순호</t>
    <phoneticPr fontId="7" type="noConversion"/>
  </si>
  <si>
    <t>경북 위파크 안동</t>
    <phoneticPr fontId="7" type="noConversion"/>
  </si>
  <si>
    <t>DST-670BR</t>
    <phoneticPr fontId="7" type="noConversion"/>
  </si>
  <si>
    <t>'2026.12</t>
    <phoneticPr fontId="7" type="noConversion"/>
  </si>
  <si>
    <t>'2026.08</t>
    <phoneticPr fontId="7" type="noConversion"/>
  </si>
  <si>
    <t>바타입리모컨(DST660용 리모컨)</t>
    <phoneticPr fontId="40" type="noConversion"/>
  </si>
  <si>
    <t>DST8000F</t>
    <phoneticPr fontId="7" type="noConversion"/>
  </si>
  <si>
    <t>조재민</t>
    <phoneticPr fontId="7" type="noConversion"/>
  </si>
  <si>
    <t>양정 롯데캐슬 프론티엘</t>
    <phoneticPr fontId="7" type="noConversion"/>
  </si>
  <si>
    <t>오산 세교2지구 A13블럭 호반써밋 라프리미어</t>
    <phoneticPr fontId="40" type="noConversion"/>
  </si>
  <si>
    <t>DST-660N</t>
    <phoneticPr fontId="40" type="noConversion"/>
  </si>
  <si>
    <t>연희공원 호반써밋 파크에디션</t>
    <phoneticPr fontId="7" type="noConversion"/>
  </si>
  <si>
    <t>'2026.11</t>
    <phoneticPr fontId="7" type="noConversion"/>
  </si>
  <si>
    <t>DST-660N</t>
    <phoneticPr fontId="7" type="noConversion"/>
  </si>
  <si>
    <t>e편한세상 평촌 어반밸리</t>
    <phoneticPr fontId="40" type="noConversion"/>
  </si>
  <si>
    <t>부산 e편한세상 금정 메종카운티</t>
    <phoneticPr fontId="7" type="noConversion"/>
  </si>
  <si>
    <t>CC660NN</t>
    <phoneticPr fontId="40" type="noConversion"/>
  </si>
  <si>
    <t>울산 e편한세상 신정 스카이하임</t>
    <phoneticPr fontId="7" type="noConversion"/>
  </si>
  <si>
    <t>전남 e편한세상 여수 글렌츠 현장(1차 납품)</t>
  </si>
  <si>
    <t>전남 e편한세상 여수 글렌츠 현장(막차 납품)</t>
  </si>
  <si>
    <t>부산 에코델타시티 일반산업단지 공장 신축공사 현장_비주거(1차 납품)</t>
  </si>
  <si>
    <t>부산 에코델타시티 일반산업단지 공장 신축공사 현장_비주거(막차 납품)</t>
  </si>
  <si>
    <t>전남 e편한세상 여수 글렌츠 현장_거위목주방수전(1차 납품)</t>
  </si>
  <si>
    <t>전남 e편한세상 여수 글렌츠 현장_거위목주방수전(막차 납품)</t>
  </si>
  <si>
    <t>부천 고강동</t>
  </si>
  <si>
    <t>대전 대흥 현장</t>
  </si>
  <si>
    <t>아주건설</t>
  </si>
  <si>
    <t>제주 아주 더 하이클래스 현장(1차 납품)</t>
  </si>
  <si>
    <t>제주 아주 더 하이클래스 현장(막차 납품)</t>
  </si>
  <si>
    <t>제주 아주 더 하이클래스 현장</t>
  </si>
  <si>
    <t>호텔 그레이스리 서울 2차(1차납품분)</t>
  </si>
  <si>
    <t>인천 청라 드림타운</t>
  </si>
  <si>
    <t>호텔 그레이스리 서울 2차(2차납품분)</t>
  </si>
  <si>
    <t>호텔 그레이스리 서울 2차(3차납품분)</t>
  </si>
  <si>
    <t>CC282V</t>
  </si>
  <si>
    <t>DST-680N</t>
  </si>
  <si>
    <t>DST-1200</t>
  </si>
  <si>
    <t>시트 제외</t>
  </si>
  <si>
    <t>급수호스 및 전원코드 길이 특수사양</t>
  </si>
  <si>
    <t>1월 취소</t>
    <phoneticPr fontId="7" type="noConversion"/>
  </si>
  <si>
    <t>군부대</t>
  </si>
  <si>
    <t>동일토건 청주 개신동 동일하이빌 파크레인 (APT, 자체분양) 2차 납품</t>
  </si>
  <si>
    <t>동일토건 청주 개신동 동일하이빌 파크레인 (APT, 자체분양) 1차 납품</t>
  </si>
  <si>
    <t>청주 테크노폴리스센트럴</t>
    <phoneticPr fontId="7" type="noConversion"/>
  </si>
  <si>
    <t>2026년 납품 완료</t>
    <phoneticPr fontId="7" type="noConversion"/>
  </si>
  <si>
    <r>
      <rPr>
        <sz val="12"/>
        <color rgb="FF000000"/>
        <rFont val="맑은 고딕"/>
        <family val="3"/>
        <charset val="129"/>
      </rPr>
      <t>화성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태안</t>
    </r>
    <r>
      <rPr>
        <sz val="12"/>
        <color rgb="FF000000"/>
        <rFont val="Arial"/>
        <family val="2"/>
      </rPr>
      <t>3 B-3BL(</t>
    </r>
    <r>
      <rPr>
        <sz val="12"/>
        <color rgb="FF000000"/>
        <rFont val="맑은 고딕"/>
        <family val="3"/>
        <charset val="129"/>
      </rPr>
      <t>시공사</t>
    </r>
    <r>
      <rPr>
        <sz val="12"/>
        <color rgb="FF000000"/>
        <rFont val="Arial"/>
        <family val="2"/>
      </rPr>
      <t>:</t>
    </r>
    <r>
      <rPr>
        <sz val="12"/>
        <color rgb="FF000000"/>
        <rFont val="맑은 고딕"/>
        <family val="3"/>
        <charset val="129"/>
      </rPr>
      <t>태왕</t>
    </r>
    <r>
      <rPr>
        <sz val="12"/>
        <color rgb="FF000000"/>
        <rFont val="Arial"/>
        <family val="2"/>
      </rPr>
      <t>)</t>
    </r>
    <r>
      <rPr>
        <sz val="12"/>
        <color rgb="FF000000"/>
        <rFont val="맑은 고딕"/>
        <family val="3"/>
        <charset val="129"/>
      </rPr>
      <t>현장</t>
    </r>
    <phoneticPr fontId="40" type="noConversion"/>
  </si>
  <si>
    <t>'2025.12</t>
    <phoneticPr fontId="7" type="noConversion"/>
  </si>
  <si>
    <r>
      <t>e</t>
    </r>
    <r>
      <rPr>
        <sz val="12"/>
        <color rgb="FF000000"/>
        <rFont val="맑은 고딕"/>
        <family val="3"/>
        <charset val="129"/>
      </rPr>
      <t>편한세상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시티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평택고덕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현장</t>
    </r>
    <r>
      <rPr>
        <sz val="12"/>
        <color rgb="FF000000"/>
        <rFont val="Arial"/>
        <family val="2"/>
      </rPr>
      <t>_</t>
    </r>
    <r>
      <rPr>
        <sz val="12"/>
        <color rgb="FF000000"/>
        <rFont val="맑은 고딕"/>
        <family val="3"/>
        <charset val="129"/>
      </rPr>
      <t>거위목주방수전</t>
    </r>
    <phoneticPr fontId="40" type="noConversion"/>
  </si>
  <si>
    <t>CC732</t>
    <phoneticPr fontId="40" type="noConversion"/>
  </si>
  <si>
    <t>분당 무지개마을 4단지 리모델링</t>
  </si>
  <si>
    <t>디자인안채</t>
  </si>
  <si>
    <t>이비스 스타일 앰배서더 서울 명동 호텔</t>
  </si>
  <si>
    <t>설치비 제외 / 후렌지, 앵글밸브 제외</t>
  </si>
  <si>
    <t>유림</t>
  </si>
  <si>
    <t>울산 노르웨이숲</t>
  </si>
  <si>
    <t>하나도기타일</t>
  </si>
  <si>
    <t>경기 고양 창릉 S-5BL</t>
    <phoneticPr fontId="7" type="noConversion"/>
  </si>
  <si>
    <t>은문</t>
    <phoneticPr fontId="7" type="noConversion"/>
  </si>
  <si>
    <t>댐핑시트(416D),부속(대소구분레버),주공용정심후렌지1EA,1구역류방지앵글밸브1EA 포함</t>
  </si>
  <si>
    <t>경기 고양 창릉 S-5BL</t>
  </si>
  <si>
    <t>시트제외/부속(대소구분레버),주공용정심후렌지1EA,1구역류방지앵글밸브1EA, 슬림뚜껑 포함</t>
    <phoneticPr fontId="7" type="noConversion"/>
  </si>
  <si>
    <t>시트제외/부속(대소구분레버),주공용정심후렌지1EA,1구역류방지앵글밸브1EA 포함</t>
  </si>
  <si>
    <t>비누대 포함/하부장 별도</t>
  </si>
  <si>
    <t>하부장, 설치비(16천원)제외</t>
  </si>
  <si>
    <t>CC740G1</t>
  </si>
  <si>
    <t>댐핑시트(416D),부속(1등급레버),주공용정심후렌지1EA,1구역류방지앵글밸브1EA 포함</t>
  </si>
  <si>
    <t>롤형휴지걸이</t>
  </si>
  <si>
    <t>높낮이조절장치, 설치 제외/장애인용 세면기/앙카 포함</t>
  </si>
  <si>
    <t>냉수 가로꼭지(DL-G4645Z)포함</t>
  </si>
  <si>
    <t>CU-110제품/스프레다, 내장센서 포함</t>
  </si>
  <si>
    <t>CU502B</t>
  </si>
  <si>
    <t>소변기부속 노출형(SDU-510T)포함</t>
  </si>
  <si>
    <t>소변기부속 노출형(SDU-510T),장애인손잡이(DL-P4155)포함</t>
  </si>
  <si>
    <t>감지식세척밸브(TFT-304S),댐핑시트 포함</t>
  </si>
  <si>
    <t>부속(대소구분레버),댐핑시트(TSC-416D) 포함</t>
  </si>
  <si>
    <t>충남 e편한세상 탕정 마크센텀</t>
    <phoneticPr fontId="7" type="noConversion"/>
  </si>
  <si>
    <t xml:space="preserve"> 박준혁</t>
    <phoneticPr fontId="7" type="noConversion"/>
  </si>
  <si>
    <t>충남 e편한세상 탕정 마크센텀</t>
  </si>
  <si>
    <t>성남 금토 A4블럭신혼희망타운</t>
    <phoneticPr fontId="7" type="noConversion"/>
  </si>
  <si>
    <t>세일도기</t>
    <phoneticPr fontId="7" type="noConversion"/>
  </si>
  <si>
    <t>설치비(12천원)제외/DST-1300A제품(누전차단)</t>
  </si>
  <si>
    <t>경기 의왕 청계2 A-1BL</t>
    <phoneticPr fontId="7" type="noConversion"/>
  </si>
  <si>
    <t>비데설치비(12천원)제외/DST-1300A제품(누전차단)</t>
  </si>
  <si>
    <t>경기 의왕 청계2 A-1BL</t>
  </si>
  <si>
    <t>수동폽업,P트랩,1구앵글밸브2EA,메탈호스(1.5m),안마헤드(DL-S4516)포함</t>
  </si>
  <si>
    <t>행거1EA추가(총2EA),비누대 제외</t>
  </si>
  <si>
    <t>슬라이드바(DL-S4106_행거2EA),안마헤드(DL-S4516)적용</t>
  </si>
  <si>
    <t>앵글밸브, 설치비 제외</t>
  </si>
  <si>
    <t>냉수480EA,온수480EA</t>
  </si>
  <si>
    <t>매립함 포함</t>
  </si>
  <si>
    <t>행거(크롬),메탈호스(2M),스프레이건(DL-S4195)포함</t>
  </si>
  <si>
    <t>이천(지역주택조합,APT)</t>
    <phoneticPr fontId="7" type="noConversion"/>
  </si>
  <si>
    <t>유은산업</t>
    <phoneticPr fontId="7" type="noConversion"/>
  </si>
  <si>
    <t>역류방지앵글밸브2EA포함</t>
  </si>
  <si>
    <t>이천(지역주택조합,APT)</t>
  </si>
  <si>
    <t>DL-BLT650</t>
  </si>
  <si>
    <t>레인샤워직관파이프, 레인샤워헤드(4530/틴실버라인), 3F샤워헤드</t>
  </si>
  <si>
    <t>설치비(15천원) 제외, 정심후렌지(202VN), 역류방지앵글밸브1EA포함</t>
  </si>
  <si>
    <t>DST680N</t>
  </si>
  <si>
    <t>DL-L5610ST</t>
  </si>
  <si>
    <t>자동폽업, P트랩, 역류방지앵글밸브2EA포함</t>
  </si>
  <si>
    <t>DL-B5612ST</t>
    <phoneticPr fontId="7" type="noConversion"/>
  </si>
  <si>
    <t>3F샤워헤드, PVC샤워호스 포함</t>
  </si>
  <si>
    <t>DL-S4106ST</t>
    <phoneticPr fontId="7" type="noConversion"/>
  </si>
  <si>
    <t>DL-K6219ST</t>
    <phoneticPr fontId="7" type="noConversion"/>
  </si>
  <si>
    <t>DL-S4106ST</t>
  </si>
  <si>
    <t>DL-K6219ST</t>
  </si>
  <si>
    <t>전남 담양 고서 동운리 636</t>
    <phoneticPr fontId="7" type="noConversion"/>
  </si>
  <si>
    <t>DST680N</t>
    <phoneticPr fontId="7" type="noConversion"/>
  </si>
  <si>
    <t>전남 담양 고서 동운리 636</t>
  </si>
  <si>
    <t>DL-P4010</t>
    <phoneticPr fontId="7" type="noConversion"/>
  </si>
  <si>
    <t>DL-L5610ST</t>
    <phoneticPr fontId="7" type="noConversion"/>
  </si>
  <si>
    <t>DL-BLT650</t>
    <phoneticPr fontId="7" type="noConversion"/>
  </si>
  <si>
    <t>여의도 보험개발원 위생도기공사</t>
  </si>
  <si>
    <t>수동폽업, P트랩, 앵글밸브2EA포함</t>
  </si>
  <si>
    <t>남한강에스파크CC</t>
    <phoneticPr fontId="7" type="noConversion"/>
  </si>
  <si>
    <t>남한강에스파크CC</t>
  </si>
  <si>
    <t>전기식 / 소변기 바닥후렌지 포함</t>
  </si>
  <si>
    <t>1구형, S트랩, 가로꼭지(냉수) 포함</t>
  </si>
  <si>
    <t>HFLA30LN3</t>
  </si>
  <si>
    <t>유러피안폽업, P트랩, 앵글밸브2EA포함</t>
  </si>
  <si>
    <t>DL-P4066LN</t>
  </si>
  <si>
    <t>HFBF22LN2</t>
  </si>
  <si>
    <t>샤워헤드, PVC샤워호스 포함</t>
  </si>
  <si>
    <t>HFBF10LN2</t>
  </si>
  <si>
    <t>직관파이프, 레인헤드, 샤워헤드, PVC샤워호스 포함</t>
  </si>
  <si>
    <t>직관파이프, 레인헤드, 5F샤워헤드(S4516), 샤워호스 포함</t>
  </si>
  <si>
    <t xml:space="preserve">청주지북1,2차 A1,A3 BL </t>
    <phoneticPr fontId="7" type="noConversion"/>
  </si>
  <si>
    <t xml:space="preserve">청주지북1,2차 A1,A3 BL </t>
  </si>
  <si>
    <t xml:space="preserve">세종2차 M3BL </t>
    <phoneticPr fontId="7" type="noConversion"/>
  </si>
  <si>
    <t xml:space="preserve">세종2차 M3BL </t>
  </si>
  <si>
    <t xml:space="preserve">울산다운3차 B3BL </t>
    <phoneticPr fontId="7" type="noConversion"/>
  </si>
  <si>
    <t>왕숙 푸르지오 더퍼스트 B-2BL</t>
    <phoneticPr fontId="7" type="noConversion"/>
  </si>
  <si>
    <t>왕숙 푸르지오 더퍼스트 B-2BL</t>
  </si>
  <si>
    <t xml:space="preserve">성수동 마스턴 업무시설 </t>
    <phoneticPr fontId="7" type="noConversion"/>
  </si>
  <si>
    <t xml:space="preserve">앵글밸브,시트(416D),양부속 포함 </t>
  </si>
  <si>
    <t xml:space="preserve">성수동 마스턴 업무시설 </t>
  </si>
  <si>
    <t xml:space="preserve">언더카운터 고정부속 포함 </t>
  </si>
  <si>
    <t xml:space="preserve">소제씽크S트랩,1구 가로꼭지 포함 </t>
  </si>
  <si>
    <t xml:space="preserve">세면기 앙카볼트 포함 </t>
  </si>
  <si>
    <t xml:space="preserve">F/V (TFT-304G),시트(101),스퍼드,후렌지 포함 </t>
  </si>
  <si>
    <t xml:space="preserve">p트랩,자동폽업 포함 </t>
  </si>
  <si>
    <t>더샵 하이스트(분당느티마을 4단지) 리모델링</t>
    <phoneticPr fontId="7" type="noConversion"/>
  </si>
  <si>
    <t>비데 설치비(15,000원) 제외</t>
  </si>
  <si>
    <t>더샵 하이스트(분당느티마을 4단지) 리모델링</t>
  </si>
  <si>
    <t>CC4000F</t>
  </si>
  <si>
    <t>문장건설</t>
  </si>
  <si>
    <t>목포 남악오룡37~38BL 지엔하임</t>
    <phoneticPr fontId="7" type="noConversion"/>
  </si>
  <si>
    <t>동국타일 대구</t>
  </si>
  <si>
    <t>기본적용 / 부속(대소구분레버),댐핑시트(TSC-416D),신형정심후렌지,1구앵글밸브1EA 포함</t>
  </si>
  <si>
    <t>권남수</t>
  </si>
  <si>
    <t>목포 남악오룡37~38BL 지엔하임</t>
  </si>
  <si>
    <t>유상옵션 / 비KS제품(KS표기X) / 비데설치비(15천원)제외/부속,신형정심후렌지,1구앵글밸브 포함</t>
  </si>
  <si>
    <t>경기 김포 사우4지구 지엔하임</t>
    <phoneticPr fontId="7" type="noConversion"/>
  </si>
  <si>
    <t>경기 김포 사우4지구 지엔하임</t>
  </si>
  <si>
    <t>메디알레_은평대조1구역_추가분</t>
    <phoneticPr fontId="7" type="noConversion"/>
  </si>
  <si>
    <t>이비스 스타일 앰배서더 서울 명동 호텔</t>
    <phoneticPr fontId="7" type="noConversion"/>
  </si>
  <si>
    <t xml:space="preserve">설치비 제외 / 후렌지, 앵글밸브 제외 </t>
  </si>
  <si>
    <t>제주 아주 더 하이클래스</t>
  </si>
  <si>
    <t xml:space="preserve"> S4191 스프레이건, 호스, 행거 포함 </t>
  </si>
  <si>
    <t>디엠투아이</t>
  </si>
  <si>
    <t>광주 남부대학교 기숙사 리모델링</t>
  </si>
  <si>
    <t>SDU510 포함</t>
  </si>
  <si>
    <t>CL823</t>
  </si>
  <si>
    <t>DL-L5612B</t>
  </si>
  <si>
    <t xml:space="preserve">4027 자동폽업, 트랩, 앵글밸브 포함 </t>
  </si>
  <si>
    <t>DL-P4027</t>
  </si>
  <si>
    <t>트랩</t>
  </si>
  <si>
    <t>마포 더 퍼스트 부대시설</t>
    <phoneticPr fontId="7" type="noConversion"/>
  </si>
  <si>
    <t>마포 더 퍼스트 부대시설</t>
  </si>
  <si>
    <t>CL108K</t>
  </si>
  <si>
    <t xml:space="preserve">부산 당리 더샵 당리센트리체 부대시설 </t>
    <phoneticPr fontId="7" type="noConversion"/>
  </si>
  <si>
    <t xml:space="preserve">시트(416D),양부속,후렌지,앵글 포함  </t>
  </si>
  <si>
    <t xml:space="preserve">부산 당리 더샵 당리센트리체 부대시설 </t>
  </si>
  <si>
    <t xml:space="preserve">시트(101),스퍼드,F/V(306G) 포함 </t>
  </si>
  <si>
    <t xml:space="preserve">시트(101),스퍼드,F/V(304) 포함 </t>
  </si>
  <si>
    <t>CU110</t>
    <phoneticPr fontId="7" type="noConversion"/>
  </si>
  <si>
    <t xml:space="preserve">언더볼 고정 부속 포함 </t>
  </si>
  <si>
    <t>앙카포함/페데스탈제외</t>
  </si>
  <si>
    <t>DL-B1119</t>
  </si>
  <si>
    <t xml:space="preserve">앵글2EA포함 </t>
  </si>
  <si>
    <t>BFK-535</t>
  </si>
  <si>
    <t>가로꼭지 1구 (냉수) 적용</t>
  </si>
  <si>
    <t xml:space="preserve">울산 더샵 시에르네 부대시설 </t>
    <phoneticPr fontId="7" type="noConversion"/>
  </si>
  <si>
    <t xml:space="preserve">울산 더샵 시에르네 부대시설 </t>
  </si>
  <si>
    <t xml:space="preserve">시트(101),스퍼드,F/V(301G),후렌지 포함 </t>
  </si>
  <si>
    <t xml:space="preserve">시트(101),스퍼드,F/V(304),후렌지 포함 </t>
  </si>
  <si>
    <t>P4150+P4152</t>
  </si>
  <si>
    <t xml:space="preserve">배터리식 / 자동폽업,P트랩,앵글2EA 포함 </t>
  </si>
  <si>
    <t xml:space="preserve">2구앵글밸브,헹거,호스(1.5M),스프레이건 포함 </t>
  </si>
  <si>
    <t>신원종합건설</t>
  </si>
  <si>
    <t>부천 고강역 신원아침도시 퍼스티지</t>
    <phoneticPr fontId="7" type="noConversion"/>
  </si>
  <si>
    <t>부천 고강역 신원아침도시 퍼스티지</t>
  </si>
  <si>
    <t>CL-347(OEM)</t>
  </si>
  <si>
    <t>DL-B7316</t>
  </si>
  <si>
    <t>S4111 슬라이드바 포함, 기본헤드 적용</t>
  </si>
  <si>
    <t>SAH-S4604CR1</t>
  </si>
  <si>
    <t xml:space="preserve">앵글밸브 포함  / 유상옵션 </t>
  </si>
  <si>
    <t>SAH-A6002CR1</t>
  </si>
  <si>
    <t>SAH-A9076CR1</t>
  </si>
  <si>
    <t xml:space="preserve">S4191 스프레이건 적용 / 호스, 행거 포함 </t>
  </si>
  <si>
    <t>SAH-S4191CR1</t>
  </si>
  <si>
    <t>거동종합건설</t>
  </si>
  <si>
    <t>장애자선수촌 생활관</t>
    <phoneticPr fontId="7" type="noConversion"/>
  </si>
  <si>
    <t>(주)동일도기타일</t>
    <phoneticPr fontId="7" type="noConversion"/>
  </si>
  <si>
    <t>(주)동일도기타일</t>
  </si>
  <si>
    <t>장애자선수촌 생활관</t>
  </si>
  <si>
    <t>앵글2EA, 자동폽업, P트랩 포함</t>
  </si>
  <si>
    <t>거동종합건설</t>
    <phoneticPr fontId="7" type="noConversion"/>
  </si>
  <si>
    <t>DL-A9060</t>
  </si>
  <si>
    <t>600mm</t>
  </si>
  <si>
    <t>수봉건설</t>
  </si>
  <si>
    <t>부산 서면 드림 청년주택</t>
    <phoneticPr fontId="7" type="noConversion"/>
  </si>
  <si>
    <t>부산 서면 드림 청년주택</t>
  </si>
  <si>
    <t>ABS반다리 포함, 앙카 제외</t>
  </si>
  <si>
    <t>S4111 포함</t>
  </si>
  <si>
    <t>시트, 양부속 포함 / 앵글, 후렌지 제외</t>
  </si>
  <si>
    <t>앵글2EA, 폽업, P트랩 제외</t>
  </si>
  <si>
    <t>CU511PUJ</t>
    <phoneticPr fontId="7" type="noConversion"/>
  </si>
  <si>
    <t>2026 강릉ITS 세계총회 대회의장 건립공사</t>
    <phoneticPr fontId="7" type="noConversion"/>
  </si>
  <si>
    <t xml:space="preserve">시트(416D),양부속,후렌지,앵글 포함 </t>
  </si>
  <si>
    <t>2026 강릉ITS 세계총회 대회의장 건립공사</t>
  </si>
  <si>
    <t>F /V(SAH-TFT301G) 포함</t>
  </si>
  <si>
    <t>F /V(SAH-TFT304) 포함</t>
  </si>
  <si>
    <t>CU513UBDKE</t>
    <phoneticPr fontId="7" type="noConversion"/>
  </si>
  <si>
    <t>앙카 포함, ABS반다리 적용</t>
  </si>
  <si>
    <t>CL339</t>
  </si>
  <si>
    <t>고정 브라켓 포함</t>
  </si>
  <si>
    <t>1구 가로꼭지 적용</t>
  </si>
  <si>
    <t>자동폽업, P트랩, 앵글밸브 2EA 포함</t>
  </si>
  <si>
    <t>자동온도조절</t>
  </si>
  <si>
    <t>양변기손잡이(상하가동식)</t>
  </si>
  <si>
    <t>양변기손잡이(L자)</t>
  </si>
  <si>
    <t>세면기손잡이(분리형)</t>
  </si>
  <si>
    <t>소변기손잡이</t>
  </si>
  <si>
    <t>P4155 포함</t>
  </si>
  <si>
    <t>P4150,P4152포함</t>
  </si>
  <si>
    <t>포레나 부산 대연(대연 3구역 재건축)</t>
    <phoneticPr fontId="7" type="noConversion"/>
  </si>
  <si>
    <t>연간단가 / 앵글밸브2EA 제외 / 주방수전 헤드(DL-S4604) 제외</t>
  </si>
  <si>
    <t>스퍼드, 후렌지, TFT306G 포함</t>
  </si>
  <si>
    <t>당진 송악 글로비스</t>
  </si>
  <si>
    <t>청주 테크노폴리스센트럴</t>
    <phoneticPr fontId="40" type="noConversion"/>
  </si>
  <si>
    <t>군포역세권 복합개발사업 A1BL 지식산업센터</t>
    <phoneticPr fontId="40" type="noConversion"/>
  </si>
  <si>
    <t>강릉 모아미래도 오션리버</t>
    <phoneticPr fontId="40" type="noConversion"/>
  </si>
  <si>
    <t>평촌 비즈밸리(호계동 지산센터)</t>
    <phoneticPr fontId="40" type="noConversion"/>
  </si>
  <si>
    <t>롯데캐슬 안산 시그니처 중앙</t>
    <phoneticPr fontId="40" type="noConversion"/>
  </si>
  <si>
    <t>부산 더샵 금정위버시티</t>
    <phoneticPr fontId="40" type="noConversion"/>
  </si>
  <si>
    <t>울산 더샵 시에르네</t>
    <phoneticPr fontId="40" type="noConversion"/>
  </si>
  <si>
    <t>등촌역_스팩취소</t>
    <phoneticPr fontId="40" type="noConversion"/>
  </si>
  <si>
    <t xml:space="preserve">서울 서초구 서리풀 복합개발사업_스펙취소 </t>
    <phoneticPr fontId="40" type="noConversion"/>
  </si>
  <si>
    <t>'2028.08</t>
    <phoneticPr fontId="7" type="noConversion"/>
  </si>
  <si>
    <t>◎ 바스부문 스펙취소, 중복(2026년)</t>
    <phoneticPr fontId="7" type="noConversion"/>
  </si>
  <si>
    <t>DST-660</t>
  </si>
  <si>
    <t>DST-4001F</t>
  </si>
  <si>
    <t>이비스 스타일 앰배서더 서울 명동 호텔</t>
    <phoneticPr fontId="40" type="noConversion"/>
  </si>
  <si>
    <t>상품</t>
    <phoneticPr fontId="40" type="noConversion"/>
  </si>
  <si>
    <t>'2026.01
(실적)</t>
    <phoneticPr fontId="7" type="noConversion"/>
  </si>
  <si>
    <t>평택 브레인시티A-1BL 중흥S클래스(1차 납품)</t>
  </si>
  <si>
    <t>평택 브레인시티A-1BL 중흥S클래스(2차 납품)</t>
  </si>
  <si>
    <t>울산다운2지구 우미 린 더 시그니처(1차 납품)</t>
  </si>
  <si>
    <t>울산다운2지구 우미 린 더 시그니처(막차 납품)</t>
  </si>
  <si>
    <t>청주 테크노폴리스센트럴(막차 납품)</t>
  </si>
  <si>
    <t>용산구 원효로 청년주택(1차 납품)</t>
  </si>
  <si>
    <t>용산구 원효로 청년주택(막차 납품)</t>
  </si>
  <si>
    <t>경북 그린리모델링 2차(1차 납품)</t>
  </si>
  <si>
    <t>경북 그린리모델링 2차(막차 납품)</t>
  </si>
  <si>
    <t>천안 일봉공원 호반써밋 센트럴파크 2블록(2차 납품)</t>
  </si>
  <si>
    <t>디앤시건설</t>
  </si>
  <si>
    <t>성북구 하월곡동 현장(1차 납품)</t>
  </si>
  <si>
    <t>시트제외/부속(대소구분레버),주공용정심후렌지1EA,1구역류방지앵글밸브1EA, 슬림뚜껑 포함</t>
  </si>
  <si>
    <t>성남 금토 A4블럭신혼희망타운</t>
  </si>
  <si>
    <t>DST-1300A</t>
  </si>
  <si>
    <t>DL-B5612ST</t>
  </si>
  <si>
    <t>청주지북1,2차 A1,A3 BL</t>
  </si>
  <si>
    <t>세종2차 M3BL</t>
  </si>
  <si>
    <t>울산다운3차 B3BL</t>
  </si>
  <si>
    <t>성수동 마스턴 업무시설</t>
  </si>
  <si>
    <t>앵글밸브,시트(416D),양부속 포함</t>
  </si>
  <si>
    <t>소제씽크S트랩,1구 가로꼭지 포함</t>
  </si>
  <si>
    <t>세면기 앙카볼트 포함</t>
  </si>
  <si>
    <t>F/V (TFT-304G),시트(101),스퍼드,후렌지 포함</t>
  </si>
  <si>
    <t>p트랩,자동폽업 포함</t>
  </si>
  <si>
    <t>메디알레_은평대조1구역_추가분</t>
  </si>
  <si>
    <t>S4191 스프레이건, 호스, 행거 포함</t>
  </si>
  <si>
    <t>부산 당리 더샵 당리센트리체 부대시설</t>
  </si>
  <si>
    <t>시트(416D),양부속,후렌지,앵글 포함</t>
  </si>
  <si>
    <t>시트(101),스퍼드,F/V(306G) 포함</t>
  </si>
  <si>
    <t>시트(101),스퍼드,F/V(304) 포함</t>
  </si>
  <si>
    <t>CU110</t>
  </si>
  <si>
    <t>울산 더샵 시에르네 부대시설</t>
  </si>
  <si>
    <t>시트(101),스퍼드,F/V(301G),후렌지 포함</t>
  </si>
  <si>
    <t>시트(101),스퍼드,F/V(304),후렌지 포함</t>
  </si>
  <si>
    <t>배터리식 / 자동폽업,P트랩,앵글2EA 포함</t>
  </si>
  <si>
    <t>2구앵글밸브,헹거,호스(1.5M),스프레이건 포함</t>
  </si>
  <si>
    <t>앵글밸브 포함 / 유상옵션</t>
  </si>
  <si>
    <t>S4191 스프레이건 적용 / 호스, 행거 포함</t>
  </si>
  <si>
    <t>(주)동일도기</t>
  </si>
  <si>
    <t>포레나 부산 대연(대연 3구역 재건축)</t>
  </si>
  <si>
    <t>'2026.03</t>
    <phoneticPr fontId="40" type="noConversion"/>
  </si>
  <si>
    <t>울산 e편한세상 신정 스카이하임</t>
    <phoneticPr fontId="40" type="noConversion"/>
  </si>
  <si>
    <t>연희공원 호반써밋 파크에디션(막차 납품)</t>
    <phoneticPr fontId="40" type="noConversion"/>
  </si>
  <si>
    <t>청주 해링턴플레이스 테크노폴리스 현장</t>
    <phoneticPr fontId="40" type="noConversion"/>
  </si>
  <si>
    <t>천안 일봉공원 호반써밋 센트럴파크 2블록(막차 납품)</t>
    <phoneticPr fontId="40" type="noConversion"/>
  </si>
  <si>
    <t>대전 학하포레나</t>
    <phoneticPr fontId="40" type="noConversion"/>
  </si>
  <si>
    <t>인천 검단신도시 5차 디에트르 더에듀</t>
    <phoneticPr fontId="40" type="noConversion"/>
  </si>
  <si>
    <t>부산 e편한세상 금정 메종카운티</t>
    <phoneticPr fontId="40" type="noConversion"/>
  </si>
  <si>
    <t>'2026.05</t>
    <phoneticPr fontId="40" type="noConversion"/>
  </si>
  <si>
    <t>힐스테이트 구미 더 퍼스트(1차 납품)</t>
    <phoneticPr fontId="40" type="noConversion"/>
  </si>
  <si>
    <t>'2026.06</t>
    <phoneticPr fontId="40" type="noConversion"/>
  </si>
  <si>
    <t>힐스테이트 구미 더 퍼스트</t>
    <phoneticPr fontId="40" type="noConversion"/>
  </si>
  <si>
    <t>증산도 상생 역사 문화 교육원(막차 납품)</t>
    <phoneticPr fontId="40" type="noConversion"/>
  </si>
  <si>
    <t>오산세교2지구 A5블럭 우미린(1차 납품)</t>
    <phoneticPr fontId="40" type="noConversion"/>
  </si>
  <si>
    <t>오산세교2지구 A5블럭 우미린(막차 납품)</t>
    <phoneticPr fontId="40" type="noConversion"/>
  </si>
  <si>
    <t>청주 테크노폴리스센트럴(1차 납품)</t>
    <phoneticPr fontId="40" type="noConversion"/>
  </si>
  <si>
    <t>청주 테크노폴리스센트럴(막차 납품)</t>
    <phoneticPr fontId="40" type="noConversion"/>
  </si>
  <si>
    <t>청주 해링턴플레이스 테크노폴리스 현장(1차 납품)</t>
    <phoneticPr fontId="40" type="noConversion"/>
  </si>
  <si>
    <t>청주 해링턴플레이스 테크노폴리스 현장(막차 납품)</t>
  </si>
  <si>
    <t>청주 해링턴플레이스 테크노폴리스 현장(막차 납품)</t>
    <phoneticPr fontId="40" type="noConversion"/>
  </si>
  <si>
    <t xml:space="preserve">더 갤러리 832 부대시설 </t>
  </si>
  <si>
    <t>CS2Y</t>
    <phoneticPr fontId="7" type="noConversion"/>
  </si>
  <si>
    <t>2구, G4645포함</t>
  </si>
  <si>
    <t>비데설치비(15천원)제외/리모컨,신형정심후렌지1EA,1구앵글밸브1EA 포함</t>
  </si>
  <si>
    <t>용인 엘리시안 런닝센터</t>
  </si>
  <si>
    <t>DL-S3329</t>
  </si>
  <si>
    <t>매립샤워수전:노출형 호스(배관간격 100mm), 니쁠(DL-P4043), 대샤워헤드(DL-S4703) 포함</t>
  </si>
  <si>
    <t>DL-P4043</t>
  </si>
  <si>
    <t>니쁠(DL-P4049), 메탈호스(1.5M),핸드샤워(DL-S4512) 포함</t>
  </si>
  <si>
    <t>DL-A9023</t>
  </si>
  <si>
    <t>벽걸이거울</t>
  </si>
  <si>
    <t xml:space="preserve">휴지걸이	</t>
  </si>
  <si>
    <t>핸드워시디스펜서</t>
  </si>
  <si>
    <t>LH</t>
    <phoneticPr fontId="7" type="noConversion"/>
  </si>
  <si>
    <t xml:space="preserve">충남도청 신도시 RH-12BL 5공구 </t>
    <phoneticPr fontId="7" type="noConversion"/>
  </si>
  <si>
    <t>DST1300A</t>
  </si>
  <si>
    <t xml:space="preserve">- 400MM (9060CR1) </t>
  </si>
  <si>
    <t>부산 에코델타시티 공동 4블럭 중흥S클래스</t>
    <phoneticPr fontId="7" type="noConversion"/>
  </si>
  <si>
    <t>앵글밸브 제외/부속(대소구분레버),신형정심후렌지,시트(416D)포함</t>
  </si>
  <si>
    <t>부산 에코델타시티 공동 4블럭 중흥S클래스</t>
  </si>
  <si>
    <t>F/V(TFT-304),스퍼드(TFC-501),고정부속(TFC-119),시트(TSC-119),신형정심후렌지,수로트랩(TFC-722N)포함</t>
  </si>
  <si>
    <t>가로꼭지(DL-G4645ZC,냉수),싱크트랩(TFS-210)포함</t>
  </si>
  <si>
    <t>CU600</t>
    <phoneticPr fontId="7" type="noConversion"/>
  </si>
  <si>
    <t>F/V(TFT-301G),스퍼드(TFC-501),고정부속(TFC-119),시트(TSC-119),신형정심후렌지,수로트랩(TFC-722N)포함</t>
  </si>
  <si>
    <t>양변기손잡이/L형 손잡이(SUS제품)</t>
  </si>
  <si>
    <t>양변기손잡이/상하가동식(SUS제품)</t>
  </si>
  <si>
    <t>장애인 양변기 등받이</t>
  </si>
  <si>
    <t>소변기손잡이/연결형손잡이(SUS)</t>
  </si>
  <si>
    <t>경기 양주 역세권 공동 2BL 중흥S클래스</t>
    <phoneticPr fontId="7" type="noConversion"/>
  </si>
  <si>
    <t>경기 양주 역세권 공동 2BL 중흥S클래스</t>
  </si>
  <si>
    <t>인천 검단 신도시 AA24BL 중흥S클래스</t>
  </si>
  <si>
    <t>인천 검단 신도시 AA24BL 중흥S클래스</t>
    <phoneticPr fontId="7" type="noConversion"/>
  </si>
  <si>
    <t xml:space="preserve">용인 수지 자이 에디시온 </t>
    <phoneticPr fontId="7" type="noConversion"/>
  </si>
  <si>
    <t>DST-680A</t>
  </si>
  <si>
    <t>비데설치비(15천원), 후렌지, 앵글밸브 제외/누전차단기능 상부비데, 비KS 하부도기, 수로트랩, 세척밸브 포함</t>
  </si>
  <si>
    <t xml:space="preserve">용인 수지 자이 에디시온 </t>
  </si>
  <si>
    <t>유러피안 자동폽업(DL-P4066LN1H), 크롬P트랩 , 고정부속 포함</t>
  </si>
  <si>
    <t>1홀 제품(별도폽업타공X) / 유러피안 자동폽업(DL-P4066LN1H), 크롬P트랩 포함 / 앙카 제외</t>
  </si>
  <si>
    <t>70파이왕, 2구 앵글밸브</t>
  </si>
  <si>
    <t>DL-P4010L</t>
  </si>
  <si>
    <t>70파이왕, 1구 롱타입 앵글밸브</t>
  </si>
  <si>
    <t>경남 양산 자이 파크 팰리체</t>
    <phoneticPr fontId="7" type="noConversion"/>
  </si>
  <si>
    <t>아산 탕정 동일하이빌 파크레인</t>
    <phoneticPr fontId="7" type="noConversion"/>
  </si>
  <si>
    <t>아산 탕정 동일하이빌 파크레인</t>
  </si>
  <si>
    <t>3F샤워헤드, PVC호스 포함</t>
  </si>
  <si>
    <t>DL-BLT630AZ</t>
  </si>
  <si>
    <t>직관파이프, 레인헤드(4554LT), 3F샤워헤드, PVC샤워호스 포함</t>
  </si>
  <si>
    <t>DL-KLT629A</t>
  </si>
  <si>
    <t>세미카운터세면기</t>
  </si>
  <si>
    <t>설치비(15천원) 제외, 정심</t>
  </si>
  <si>
    <t>설치브라켓 포함</t>
  </si>
  <si>
    <t>남양주 남양주 마석 한양립스</t>
    <phoneticPr fontId="7" type="noConversion"/>
  </si>
  <si>
    <t>정심후렌지(202VN), 물내림부속, 역류방지앵글밸브 포함</t>
  </si>
  <si>
    <t>HFLH10LN3</t>
  </si>
  <si>
    <t>유러피안폽업, P트랩, 역류방지앵글밸브2EA포함</t>
  </si>
  <si>
    <t>HFBH12LN2</t>
  </si>
  <si>
    <t>HFSHS2LN1SN</t>
  </si>
  <si>
    <t>HFBH10LN2</t>
  </si>
  <si>
    <t>레인샤워직관파이프, 레인샤워헤드, 샤워헤드, PVC샤워호스 포함</t>
  </si>
  <si>
    <t>HFKA19LN1</t>
  </si>
  <si>
    <t>라온건설</t>
  </si>
  <si>
    <t>중화동 세광하니타운 가로주택정비사업</t>
    <phoneticPr fontId="7" type="noConversion"/>
  </si>
  <si>
    <t>중화동 세광하니타운 가로주택정비사업</t>
  </si>
  <si>
    <t xml:space="preserve">호스(1.5M), 행거, S4193 스프레이건 포함 </t>
  </si>
  <si>
    <t xml:space="preserve">호스(1.5M), 행거, S4192 스프레이건 포함 </t>
  </si>
  <si>
    <t>인성건설</t>
    <phoneticPr fontId="7" type="noConversion"/>
  </si>
  <si>
    <t>코모도 호텔</t>
    <phoneticPr fontId="7" type="noConversion"/>
  </si>
  <si>
    <t>비데 설치비, 운반비 별도</t>
  </si>
  <si>
    <t xml:space="preserve">오산세교2지구 A5블럭 우미린_가로꼭지 추가 </t>
    <phoneticPr fontId="7" type="noConversion"/>
  </si>
  <si>
    <t>- 냉수 / 세탁수전(1,050EA),손빨래수전(1,050EA)</t>
  </si>
  <si>
    <t xml:space="preserve">오산세교2지구 A5블럭 우미린_가로꼭지 추가 </t>
  </si>
  <si>
    <t>- 온수 / 세탁수전(1,050EA),손빨래수전(1,050EA)</t>
  </si>
  <si>
    <t>행신2-1 재건축</t>
    <phoneticPr fontId="7" type="noConversion"/>
  </si>
  <si>
    <t>CC734</t>
  </si>
  <si>
    <t>시트제외, 양부속 포함</t>
  </si>
  <si>
    <t>행신2-1 재건축</t>
  </si>
  <si>
    <t>시트제외, 양부속, VN후렌지, 앵글1구 포함</t>
  </si>
  <si>
    <t xml:space="preserve">화성 남양 뉴타운 우미린 에듀하이 </t>
    <phoneticPr fontId="7" type="noConversion"/>
  </si>
  <si>
    <t xml:space="preserve">화성 남양 뉴타운 우미린 에듀하이 </t>
  </si>
  <si>
    <t xml:space="preserve"> - 온수 / 세탁수전(556EA),손빨래수전(556EA) </t>
  </si>
  <si>
    <t xml:space="preserve"> - 냉수 / 세탁수전(556EA)손빨래수전(556EA) </t>
  </si>
  <si>
    <t>남양주 마석 한양립스</t>
    <phoneticPr fontId="7" type="noConversion"/>
  </si>
  <si>
    <t>냉수 2680EA, 온수 2680EA</t>
  </si>
  <si>
    <t>다담디앤아이</t>
  </si>
  <si>
    <t xml:space="preserve">금융감독원 사옥 리모델링 </t>
    <phoneticPr fontId="7" type="noConversion"/>
  </si>
  <si>
    <t>시트, 스퍼드, 후렌지, TFT301S 포함</t>
  </si>
  <si>
    <t xml:space="preserve">금융감독원 사옥 리모델링 </t>
  </si>
  <si>
    <t>냉수 2구</t>
  </si>
  <si>
    <t>경기도 안성 당목리 물류센터</t>
    <phoneticPr fontId="7" type="noConversion"/>
  </si>
  <si>
    <t>경기도 안성 당목리 물류센터</t>
  </si>
  <si>
    <t>2구 수채</t>
  </si>
  <si>
    <t xml:space="preserve">울산 신정동 라엘에스 </t>
    <phoneticPr fontId="7" type="noConversion"/>
  </si>
  <si>
    <t xml:space="preserve">우측 별도폽업 사양 / 3구 오버홀 구멍 / FULEN BI </t>
  </si>
  <si>
    <t xml:space="preserve">울산 신정동 라엘에스 </t>
  </si>
  <si>
    <t xml:space="preserve">설치비 제외,통수지그 제외 </t>
  </si>
  <si>
    <t>울산다운2지구 우미 린 더 시그니처(막차 납품)</t>
    <phoneticPr fontId="7" type="noConversion"/>
  </si>
  <si>
    <t>의정부 e편한세상 신곡 시그니쳐뷰</t>
    <phoneticPr fontId="40" type="noConversion"/>
  </si>
  <si>
    <t>'2026.02
(실적)</t>
    <phoneticPr fontId="7" type="noConversion"/>
  </si>
  <si>
    <t>3등급</t>
    <phoneticPr fontId="40" type="noConversion"/>
  </si>
  <si>
    <t>힐스테이트 이천역</t>
    <phoneticPr fontId="7" type="noConversion"/>
  </si>
  <si>
    <t>논산푸르지오 더퍼스트(1차 납품)</t>
    <phoneticPr fontId="40" type="noConversion"/>
  </si>
  <si>
    <t>논산푸르지오 더퍼스트(막차 납품)</t>
    <phoneticPr fontId="40" type="noConversion"/>
  </si>
  <si>
    <t>힐스테이트 이천역(막차 납품)</t>
    <phoneticPr fontId="40" type="noConversion"/>
  </si>
  <si>
    <t>송내역 푸르지오 센트비엔(1차 납품)</t>
    <phoneticPr fontId="40" type="noConversion"/>
  </si>
  <si>
    <t>대우건설 영종A9 후분양 현장(자체사업,APT)(1차 납품)</t>
    <phoneticPr fontId="40" type="noConversion"/>
  </si>
  <si>
    <t>평택 푸르지오 센터파인(1차 납품)</t>
    <phoneticPr fontId="40" type="noConversion"/>
  </si>
  <si>
    <t>평택 푸르지오 센터파인(막차 납품)</t>
    <phoneticPr fontId="40" type="noConversion"/>
  </si>
  <si>
    <t>2025년 납품 완료</t>
    <phoneticPr fontId="7" type="noConversion"/>
  </si>
  <si>
    <t>◎ 바스부문 스펙취소, 중복(2025년)</t>
    <phoneticPr fontId="7" type="noConversion"/>
  </si>
  <si>
    <t>국립새만금수목원현장</t>
  </si>
  <si>
    <t>'2026.04</t>
    <phoneticPr fontId="40" type="noConversion"/>
  </si>
  <si>
    <t>'2026.04</t>
    <phoneticPr fontId="7" type="noConversion"/>
  </si>
  <si>
    <t>'2026.05</t>
    <phoneticPr fontId="7" type="noConversion"/>
  </si>
  <si>
    <t>'2026.06</t>
    <phoneticPr fontId="7" type="noConversion"/>
  </si>
  <si>
    <t>'2026.07</t>
    <phoneticPr fontId="7" type="noConversion"/>
  </si>
  <si>
    <t>힐스테이트 이천역(막차 납품)</t>
  </si>
  <si>
    <t>힐스테이트 구미 더 퍼스트(1차 납품)</t>
  </si>
  <si>
    <t>힐스테이트 구미 더 퍼스트(막차 납품)</t>
  </si>
  <si>
    <t>메디알레 은평대조1구역(1차 납품)</t>
  </si>
  <si>
    <t>메디알레 은평대조1구역(막차 납품)</t>
  </si>
  <si>
    <t>검단 중흥S클래스 에듀파크 1차</t>
  </si>
  <si>
    <t>검단 중흥S클래스 에듀파크 2차</t>
  </si>
  <si>
    <t>평택 가재지구 3BL(1차 납품)</t>
  </si>
  <si>
    <t>평택 가재지구 3BL(막차 납품)</t>
  </si>
  <si>
    <t>오산세교2지구 A5블럭 우미린(1차 납품)</t>
  </si>
  <si>
    <t>오산세교2지구 A5블럭 우미린(막차 납품)</t>
  </si>
  <si>
    <t>파주운정3 A-20BL 13공구(준공2 26년 12월)</t>
  </si>
  <si>
    <t>청주 테크노폴리스센트럴(1차 납품)</t>
  </si>
  <si>
    <t>논산푸르지오 더퍼스트(1차 납품)</t>
  </si>
  <si>
    <t>논산푸르지오 더퍼스트(막차 납품)</t>
  </si>
  <si>
    <t>송내역 푸르지오 센트비엔(막차 납품)</t>
  </si>
  <si>
    <t>평택 푸르지오 센터파인(1차 납품)</t>
  </si>
  <si>
    <t>평택 푸르지오 센터파인(막차 납품)</t>
  </si>
  <si>
    <t>관저 푸르지오 센트럴파크(1차 납품)</t>
  </si>
  <si>
    <t>관저 푸르지오 센트럴파크(막차 납품)</t>
  </si>
  <si>
    <t>대우건설 영종A9 후분양 현장(자체사업,APT)(1차 납품)</t>
  </si>
  <si>
    <t>대우건설 영종A9 후분양 현장(자체사업,APT)(막차 납품)</t>
  </si>
  <si>
    <t>대전 e편한세상 서대전역 센트로_세면대하부장(1차 납품)</t>
  </si>
  <si>
    <t>대전 e편한세상 서대전역 센트로_세면대하부장(막차 납품)</t>
  </si>
  <si>
    <t>이천현장_수전, 분리형비데(준공 28년 10월)</t>
  </si>
  <si>
    <t>충남도청 신도시 RH-12BL 5공구</t>
  </si>
  <si>
    <t>- 설치비(12,000원) 제외</t>
  </si>
  <si>
    <t>- 400MM (9060CR1)</t>
  </si>
  <si>
    <t>용인 수지 자이 에디시온</t>
  </si>
  <si>
    <t>경남 양산 자이 파크 팰리체</t>
  </si>
  <si>
    <t>남양주 남양주 마석 한양립스</t>
  </si>
  <si>
    <t>S4111 슬라이드바 포함</t>
  </si>
  <si>
    <t>호스(1.5M), 행거, S4193 스프레이건 포함</t>
  </si>
  <si>
    <t>호스(1.5M), 행거, S4192 스프레이건 포함</t>
  </si>
  <si>
    <t>오산세교2지구 A5블럭 우미린_가로꼭지 추가</t>
  </si>
  <si>
    <t>화성 남양 뉴타운 우미린 에듀하이</t>
  </si>
  <si>
    <t>- 온수 / 세탁수전(556EA),손빨래수전(556EA)</t>
  </si>
  <si>
    <t>- 냉수 / 세탁수전(556EA)손빨래수전(556EA)</t>
  </si>
  <si>
    <t>남양주 마석 한양립스</t>
  </si>
  <si>
    <t>금융감독원 사옥 리모델링</t>
  </si>
  <si>
    <t>울산 신정동 라엘에스</t>
  </si>
  <si>
    <t>우측 별도폽업 사양 / 3구 오버홀 구멍 / FULEN BI</t>
  </si>
  <si>
    <t>세종시 5-1생활권 L5</t>
  </si>
  <si>
    <t>남양 기숙사</t>
  </si>
  <si>
    <t>이천 하이닉스 기숙사_추가물량</t>
  </si>
  <si>
    <t>'2028.09</t>
  </si>
  <si>
    <t>'2026.03</t>
    <phoneticPr fontId="7" type="noConversion"/>
  </si>
  <si>
    <t>권선6구역 래미안 매교역 팰루시드(1차 납품)</t>
    <phoneticPr fontId="40" type="noConversion"/>
  </si>
  <si>
    <t>권선6구역 래미안 매교역 팰루시드(막차 납품)</t>
    <phoneticPr fontId="40" type="noConversion"/>
  </si>
  <si>
    <t>안양동 오피스텔 신축공사 현장_비주거</t>
    <phoneticPr fontId="40" type="noConversion"/>
  </si>
  <si>
    <t>힐스테이트 대구 칠성 더 오페라</t>
    <phoneticPr fontId="40" type="noConversion"/>
  </si>
  <si>
    <t>힐스테이트 속초</t>
    <phoneticPr fontId="40" type="noConversion"/>
  </si>
  <si>
    <t>힐스테이트 이천역</t>
    <phoneticPr fontId="40" type="noConversion"/>
  </si>
  <si>
    <t>힐스테이트 라군 인테라스2차</t>
    <phoneticPr fontId="40" type="noConversion"/>
  </si>
  <si>
    <t>강원대학교</t>
    <phoneticPr fontId="40" type="noConversion"/>
  </si>
  <si>
    <t>부산 에코델타시티 16블록 중흥S-클래스(2차 납품)</t>
    <phoneticPr fontId="40" type="noConversion"/>
  </si>
  <si>
    <t>평택 브레인시티A-1BL 중흥S클래스</t>
    <phoneticPr fontId="40" type="noConversion"/>
  </si>
  <si>
    <t>성남 금토 판교 테크노밸리 중흥S클래스</t>
    <phoneticPr fontId="40" type="noConversion"/>
  </si>
  <si>
    <t>포레나 안산 고잔2차</t>
    <phoneticPr fontId="40" type="noConversion"/>
  </si>
  <si>
    <t>e편한세상 시티 평택고덕</t>
    <phoneticPr fontId="40" type="noConversion"/>
  </si>
  <si>
    <t>인천 e편한세상 검단 에코비스타</t>
    <phoneticPr fontId="40" type="noConversion"/>
  </si>
  <si>
    <t>이천 중리 2차 우미 린 어반퍼스트</t>
    <phoneticPr fontId="40" type="noConversion"/>
  </si>
  <si>
    <t>울산다운2지구 우미 린 더 시그니처(막차 납품)</t>
    <phoneticPr fontId="40" type="noConversion"/>
  </si>
  <si>
    <t>울산다운2지구 우미 린 더 시그니처(1차 납품)</t>
    <phoneticPr fontId="40" type="noConversion"/>
  </si>
  <si>
    <t>부산 문현동 롯데캐슬 인피니엘(막차 납품)</t>
    <phoneticPr fontId="40" type="noConversion"/>
  </si>
  <si>
    <t>연희공원 호반써밋 파크에디션(1차 납품)</t>
    <phoneticPr fontId="40" type="noConversion"/>
  </si>
  <si>
    <t>광주 중앙공원2 위파크 더센트럴</t>
    <phoneticPr fontId="40" type="noConversion"/>
  </si>
  <si>
    <t>포레나 부산 대연</t>
    <phoneticPr fontId="40" type="noConversion"/>
  </si>
  <si>
    <t>연희공원 호반써밋 파크에디션</t>
    <phoneticPr fontId="40" type="noConversion"/>
  </si>
  <si>
    <t>평택 고덕 A-47BL</t>
    <phoneticPr fontId="40" type="noConversion"/>
  </si>
  <si>
    <t>LH인천지역본부 임대주택 욕실 유지보수공사(리모델링, 임대)</t>
    <phoneticPr fontId="40" type="noConversion"/>
  </si>
  <si>
    <t>경북 그린리모델링 2차</t>
    <phoneticPr fontId="40" type="noConversion"/>
  </si>
  <si>
    <t>춘천 레이크시티 아이파크</t>
    <phoneticPr fontId="40" type="noConversion"/>
  </si>
  <si>
    <t>대우건설 영종A9 후분양 현장(자체사업,APT)</t>
    <phoneticPr fontId="40" type="noConversion"/>
  </si>
  <si>
    <t>안양 e편한세상 평촌 어반밸리 현장_세면대 하부장</t>
    <phoneticPr fontId="40" type="noConversion"/>
  </si>
  <si>
    <t>경기도 부천 물류센터</t>
    <phoneticPr fontId="40" type="noConversion"/>
  </si>
  <si>
    <t>울산 우정동 현장_단가인상</t>
    <phoneticPr fontId="40" type="noConversion"/>
  </si>
  <si>
    <t>울산 e편한세상 신정 스카이하임 현장_거위목주방수전</t>
    <phoneticPr fontId="40" type="noConversion"/>
  </si>
  <si>
    <t>성수동2가 279번지 업무시설</t>
    <phoneticPr fontId="40" type="noConversion"/>
  </si>
  <si>
    <t>부천 고강동</t>
    <phoneticPr fontId="40" type="noConversion"/>
  </si>
  <si>
    <t>성북구 하월곡동 현장(막차 납품)</t>
    <phoneticPr fontId="40" type="noConversion"/>
  </si>
  <si>
    <t>디오페라 서초 해링턴타워</t>
    <phoneticPr fontId="40" type="noConversion"/>
  </si>
  <si>
    <t>밀양 풀빌라 현장</t>
    <phoneticPr fontId="40" type="noConversion"/>
  </si>
  <si>
    <t>구리역 롯데캐슬 시그니처</t>
    <phoneticPr fontId="40" type="noConversion"/>
  </si>
  <si>
    <t>남한강에스파크CC</t>
    <phoneticPr fontId="40" type="noConversion"/>
  </si>
  <si>
    <t>제주 아주 더 하이클래스</t>
    <phoneticPr fontId="40" type="noConversion"/>
  </si>
  <si>
    <t>부천 고강역 신원아침도시 퍼스티지</t>
    <phoneticPr fontId="40" type="noConversion"/>
  </si>
  <si>
    <t>2026 강릉ITS 세계총회 대회의장 건립공사</t>
    <phoneticPr fontId="40" type="noConversion"/>
  </si>
  <si>
    <t>코모도 호텔</t>
    <phoneticPr fontId="40" type="noConversion"/>
  </si>
  <si>
    <t>경기도 안성 당목리 물류센터</t>
    <phoneticPr fontId="40" type="noConversion"/>
  </si>
  <si>
    <r>
      <rPr>
        <sz val="10"/>
        <color rgb="FF000000"/>
        <rFont val="맑은 고딕"/>
        <family val="3"/>
        <charset val="129"/>
      </rPr>
      <t>권선</t>
    </r>
    <r>
      <rPr>
        <sz val="10"/>
        <color rgb="FF000000"/>
        <rFont val="Arial"/>
        <family val="2"/>
      </rPr>
      <t>6</t>
    </r>
    <r>
      <rPr>
        <sz val="10"/>
        <color rgb="FF000000"/>
        <rFont val="맑은 고딕"/>
        <family val="3"/>
        <charset val="129"/>
      </rPr>
      <t>구역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래미안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매교역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팰루시드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막차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납품</t>
    </r>
    <r>
      <rPr>
        <sz val="10"/>
        <color rgb="FF000000"/>
        <rFont val="Arial"/>
        <family val="2"/>
      </rPr>
      <t>)</t>
    </r>
    <phoneticPr fontId="40" type="noConversion"/>
  </si>
  <si>
    <t>3월 → X월</t>
    <phoneticPr fontId="7" type="noConversion"/>
  </si>
  <si>
    <t>힐스테이트 마포더퍼스트</t>
    <phoneticPr fontId="40" type="noConversion"/>
  </si>
  <si>
    <t>부산 에코델타시티 일반산업단지 공장 신축공사 현장_비주거</t>
    <phoneticPr fontId="40" type="noConversion"/>
  </si>
  <si>
    <t>파주운정3 A-20BL 13공구(준공2 26년 12월)</t>
    <phoneticPr fontId="40" type="noConversion"/>
  </si>
  <si>
    <t>파주운정3 A-20BL 13공구</t>
    <phoneticPr fontId="40" type="noConversion"/>
  </si>
  <si>
    <t>경북 위파크 안동</t>
    <phoneticPr fontId="40" type="noConversion"/>
  </si>
  <si>
    <t>단양 한일시멘트 직원 숙소 리모델링</t>
    <phoneticPr fontId="40" type="noConversion"/>
  </si>
  <si>
    <t>제주 아주 더 하이클래스 현장</t>
    <phoneticPr fontId="40" type="noConversion"/>
  </si>
  <si>
    <t>'2026.04</t>
    <phoneticPr fontId="40" type="noConversion"/>
  </si>
  <si>
    <t>'2026.03</t>
    <phoneticPr fontId="40" type="noConversion"/>
  </si>
  <si>
    <t>'2026.06</t>
    <phoneticPr fontId="40" type="noConversion"/>
  </si>
  <si>
    <t>강원도 정선 하이원리조트 그랜드호텔, 마운틴콘도 리모델링</t>
    <phoneticPr fontId="40" type="noConversion"/>
  </si>
  <si>
    <t>태영건설(GH:경기주택도시공사)화성 동탄2 A78 자연앤데시앙 현장(공공분양, APT)_기</t>
    <phoneticPr fontId="40" type="noConversion"/>
  </si>
  <si>
    <t>힐스테이트 광주 중외공원 2BL,3BL</t>
    <phoneticPr fontId="40" type="noConversion"/>
  </si>
  <si>
    <t>메디알레 은평대조1구역</t>
    <phoneticPr fontId="40" type="noConversion"/>
  </si>
  <si>
    <t>e편한세상 대전역 센텀비스타(2차)</t>
    <phoneticPr fontId="40" type="noConversion"/>
  </si>
  <si>
    <t>포레나 천안아산역 (수전금구)</t>
    <phoneticPr fontId="40" type="noConversion"/>
  </si>
  <si>
    <t>인천 e편한세상 검단 웰카운티</t>
    <phoneticPr fontId="40" type="noConversion"/>
  </si>
  <si>
    <t>e편한세상 도원역 퍼스트하임</t>
    <phoneticPr fontId="40" type="noConversion"/>
  </si>
  <si>
    <t>양정 롯데캐슬 프론티엘</t>
    <phoneticPr fontId="40" type="noConversion"/>
  </si>
  <si>
    <t>인천 검단신도시(AB13블럭) 호반써밋3차</t>
    <phoneticPr fontId="40" type="noConversion"/>
  </si>
  <si>
    <t>춘천 더 플래티넘 스카이</t>
    <phoneticPr fontId="40" type="noConversion"/>
  </si>
  <si>
    <t>오산세교 힐데스하임</t>
    <phoneticPr fontId="40" type="noConversion"/>
  </si>
  <si>
    <t>검단신도시 푸르지오 더 파크</t>
    <phoneticPr fontId="40" type="noConversion"/>
  </si>
  <si>
    <t>용인 푸르지오 원클러스터 2,3단지</t>
    <phoneticPr fontId="40" type="noConversion"/>
  </si>
  <si>
    <t>청주 테크노폴리스 힐데스하임 더원</t>
    <phoneticPr fontId="40" type="noConversion"/>
  </si>
  <si>
    <t>대전 도마 변동9구역(1차 납품)</t>
    <phoneticPr fontId="40" type="noConversion"/>
  </si>
  <si>
    <t>대전 도마 변동9구역(2차 납품)</t>
    <phoneticPr fontId="40" type="noConversion"/>
  </si>
  <si>
    <t>포레나 천안아산역 (위생도기)</t>
    <phoneticPr fontId="40" type="noConversion"/>
  </si>
  <si>
    <t>방배5구역 (디에이치방배) 재개발 조합</t>
    <phoneticPr fontId="40" type="noConversion"/>
  </si>
  <si>
    <t>방배5구역 (디에이치방배) 재건축 조합</t>
    <phoneticPr fontId="40" type="noConversion"/>
  </si>
  <si>
    <t>서초구 역세권 청년주택</t>
    <phoneticPr fontId="40" type="noConversion"/>
  </si>
  <si>
    <t>용산구 원효로 청년주택(1차 납품)</t>
    <phoneticPr fontId="40" type="noConversion"/>
  </si>
  <si>
    <t>용산구 원효로 청년주택(막차 납품)</t>
    <phoneticPr fontId="40" type="noConversion"/>
  </si>
  <si>
    <t>경북 그린리모델링 2차(막차 납품)</t>
    <phoneticPr fontId="40" type="noConversion"/>
  </si>
  <si>
    <t>마포 푸르지오 어반피스</t>
    <phoneticPr fontId="40" type="noConversion"/>
  </si>
  <si>
    <t>의정부역 해링턴플레이스</t>
    <phoneticPr fontId="40" type="noConversion"/>
  </si>
  <si>
    <t>충남 아산 배방 필하우스 리버시티 현장</t>
    <phoneticPr fontId="40" type="noConversion"/>
  </si>
  <si>
    <t>전남 함평 서현 수와일 리버파크 현장</t>
    <phoneticPr fontId="40" type="noConversion"/>
  </si>
  <si>
    <t>경남 고성 이솔레나 아파트 현장</t>
    <phoneticPr fontId="40" type="noConversion"/>
  </si>
  <si>
    <t>부산 에코델타시티 일반산업단지 공장 신축공사 현장_비주거(1차 납품)</t>
    <phoneticPr fontId="40" type="noConversion"/>
  </si>
  <si>
    <t>부산 에코델타시티 일반산업단지 공장 신축공사 현장_비주거(막차 납품)</t>
    <phoneticPr fontId="40" type="noConversion"/>
  </si>
  <si>
    <t>의정부 e편한세상 신곡 시그니쳐뷰 현장_거위목주방수전</t>
    <phoneticPr fontId="40" type="noConversion"/>
  </si>
  <si>
    <t>안양 e편한세상 평촌 어반밸리 현장_거위목주방수전</t>
    <phoneticPr fontId="40" type="noConversion"/>
  </si>
  <si>
    <t>인천 e편한세상 검단 웰카운티 현장_거위목주방수전</t>
    <phoneticPr fontId="40" type="noConversion"/>
  </si>
  <si>
    <t>용인 천리 현장</t>
    <phoneticPr fontId="40" type="noConversion"/>
  </si>
  <si>
    <t>인천 e편한세상 도원역 퍼스트하임 현장_거위목주방수전</t>
    <phoneticPr fontId="40" type="noConversion"/>
  </si>
  <si>
    <t>인천 e편한세상 검단 에코비스타 현장_거위목주방수전</t>
    <phoneticPr fontId="40" type="noConversion"/>
  </si>
  <si>
    <t>경기 구리 갈매 A-1BL(시공사 : 극동건설)현장</t>
    <phoneticPr fontId="40" type="noConversion"/>
  </si>
  <si>
    <t>SH 마곡 지식산업센터 현장_20250916</t>
    <phoneticPr fontId="40" type="noConversion"/>
  </si>
  <si>
    <t>제주 아주 더 하이클래스 현장(막차 납품)</t>
    <phoneticPr fontId="40" type="noConversion"/>
  </si>
  <si>
    <t>서울 성수동 스틱 업무시설</t>
    <phoneticPr fontId="40" type="noConversion"/>
  </si>
  <si>
    <t>대구 태왕아너스 프리미어(성창 재건축)(1차 납품)</t>
    <phoneticPr fontId="40" type="noConversion"/>
  </si>
  <si>
    <t>설해수림</t>
    <phoneticPr fontId="40" type="noConversion"/>
  </si>
  <si>
    <t>권선6구역 래미안 매교역 팰루시드</t>
    <phoneticPr fontId="40" type="noConversion"/>
  </si>
  <si>
    <t>성남 금토 A4블럭신혼희망타운</t>
    <phoneticPr fontId="40" type="noConversion"/>
  </si>
  <si>
    <t>전남 담양 고서 동운리 636</t>
    <phoneticPr fontId="40" type="noConversion"/>
  </si>
  <si>
    <t>목포 남악오룡37~38BL 지엔하임</t>
    <phoneticPr fontId="40" type="noConversion"/>
  </si>
  <si>
    <t>경기 김포 사우4지구 지엔하임</t>
    <phoneticPr fontId="40" type="noConversion"/>
  </si>
  <si>
    <t>메디알레_은평대조1구역_추가분</t>
    <phoneticPr fontId="40" type="noConversion"/>
  </si>
  <si>
    <t>마포 더 퍼스트 부대시설</t>
    <phoneticPr fontId="40" type="noConversion"/>
  </si>
  <si>
    <t>중화동 세광하니타운 가로주택정비사업</t>
    <phoneticPr fontId="40" type="noConversion"/>
  </si>
  <si>
    <t>'2028.10</t>
    <phoneticPr fontId="7" type="noConversion"/>
  </si>
  <si>
    <r>
      <rPr>
        <sz val="10"/>
        <color rgb="FF000000"/>
        <rFont val="맑은 고딕"/>
        <family val="3"/>
        <charset val="129"/>
      </rPr>
      <t>평택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브레인시티</t>
    </r>
    <r>
      <rPr>
        <sz val="10"/>
        <color rgb="FF000000"/>
        <rFont val="Arial"/>
        <family val="2"/>
      </rPr>
      <t xml:space="preserve">A-1BL </t>
    </r>
    <r>
      <rPr>
        <sz val="10"/>
        <color rgb="FF000000"/>
        <rFont val="맑은 고딕"/>
        <family val="3"/>
        <charset val="129"/>
      </rPr>
      <t>중흥</t>
    </r>
    <r>
      <rPr>
        <sz val="10"/>
        <color rgb="FF000000"/>
        <rFont val="Arial"/>
        <family val="2"/>
      </rPr>
      <t>S</t>
    </r>
    <r>
      <rPr>
        <sz val="10"/>
        <color rgb="FF000000"/>
        <rFont val="맑은 고딕"/>
        <family val="3"/>
        <charset val="129"/>
      </rPr>
      <t>클래스</t>
    </r>
    <phoneticPr fontId="40" type="noConversion"/>
  </si>
  <si>
    <r>
      <rPr>
        <sz val="10"/>
        <color rgb="FF000000"/>
        <rFont val="맑은 고딕"/>
        <family val="3"/>
        <charset val="129"/>
      </rPr>
      <t>울산</t>
    </r>
    <r>
      <rPr>
        <sz val="10"/>
        <color rgb="FF000000"/>
        <rFont val="Arial"/>
        <family val="2"/>
      </rPr>
      <t xml:space="preserve"> e</t>
    </r>
    <r>
      <rPr>
        <sz val="10"/>
        <color rgb="FF000000"/>
        <rFont val="맑은 고딕"/>
        <family val="3"/>
        <charset val="129"/>
      </rPr>
      <t>편한세상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번영로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리더스포레스트</t>
    </r>
    <phoneticPr fontId="40" type="noConversion"/>
  </si>
  <si>
    <t>'2026.05</t>
    <phoneticPr fontId="40" type="noConversion"/>
  </si>
  <si>
    <t>'2026.02</t>
    <phoneticPr fontId="7" type="noConversion"/>
  </si>
  <si>
    <r>
      <rPr>
        <sz val="10"/>
        <color rgb="FF000000"/>
        <rFont val="맑은 고딕"/>
        <family val="3"/>
        <charset val="129"/>
      </rPr>
      <t>평택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고덕</t>
    </r>
    <r>
      <rPr>
        <sz val="10"/>
        <color rgb="FF000000"/>
        <rFont val="Arial"/>
        <family val="2"/>
      </rPr>
      <t xml:space="preserve"> A-47BL</t>
    </r>
    <phoneticPr fontId="40" type="noConversion"/>
  </si>
  <si>
    <r>
      <rPr>
        <sz val="10"/>
        <color rgb="FF000000"/>
        <rFont val="맑은 고딕"/>
        <family val="3"/>
        <charset val="129"/>
      </rPr>
      <t>경북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그린리모델링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맑은 고딕"/>
        <family val="3"/>
        <charset val="129"/>
      </rPr>
      <t>차</t>
    </r>
    <phoneticPr fontId="40" type="noConversion"/>
  </si>
  <si>
    <r>
      <rPr>
        <sz val="10"/>
        <color rgb="FF000000"/>
        <rFont val="맑은 고딕"/>
        <family val="3"/>
        <charset val="129"/>
      </rPr>
      <t>밀양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풀빌라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현장</t>
    </r>
    <phoneticPr fontId="40" type="noConversion"/>
  </si>
  <si>
    <r>
      <rPr>
        <sz val="10"/>
        <color rgb="FF000000"/>
        <rFont val="맑은 고딕"/>
        <family val="3"/>
        <charset val="129"/>
      </rPr>
      <t>평택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브레인시티</t>
    </r>
    <r>
      <rPr>
        <sz val="10"/>
        <color rgb="FF000000"/>
        <rFont val="Arial"/>
        <family val="2"/>
      </rPr>
      <t xml:space="preserve">A-1BL </t>
    </r>
    <r>
      <rPr>
        <sz val="10"/>
        <color rgb="FF000000"/>
        <rFont val="맑은 고딕"/>
        <family val="3"/>
        <charset val="129"/>
      </rPr>
      <t>중흥</t>
    </r>
    <r>
      <rPr>
        <sz val="10"/>
        <color rgb="FF000000"/>
        <rFont val="Arial"/>
        <family val="2"/>
      </rPr>
      <t>S</t>
    </r>
    <r>
      <rPr>
        <sz val="10"/>
        <color rgb="FF000000"/>
        <rFont val="맑은 고딕"/>
        <family val="3"/>
        <charset val="129"/>
      </rPr>
      <t>클래스</t>
    </r>
    <phoneticPr fontId="40" type="noConversion"/>
  </si>
  <si>
    <r>
      <rPr>
        <sz val="10"/>
        <color rgb="FF000000"/>
        <rFont val="맑은 고딕"/>
        <family val="3"/>
        <charset val="129"/>
      </rPr>
      <t>울산</t>
    </r>
    <r>
      <rPr>
        <sz val="10"/>
        <color rgb="FF000000"/>
        <rFont val="Arial"/>
        <family val="2"/>
      </rPr>
      <t xml:space="preserve"> e</t>
    </r>
    <r>
      <rPr>
        <sz val="10"/>
        <color rgb="FF000000"/>
        <rFont val="맑은 고딕"/>
        <family val="3"/>
        <charset val="129"/>
      </rPr>
      <t>편한세상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번영로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리더스포레스트</t>
    </r>
    <phoneticPr fontId="40" type="noConversion"/>
  </si>
  <si>
    <r>
      <rPr>
        <sz val="10"/>
        <color rgb="FF000000"/>
        <rFont val="맑은 고딕"/>
        <family val="3"/>
        <charset val="129"/>
      </rPr>
      <t>평택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고덕</t>
    </r>
    <r>
      <rPr>
        <sz val="10"/>
        <color rgb="FF000000"/>
        <rFont val="Arial"/>
        <family val="2"/>
      </rPr>
      <t xml:space="preserve"> A-47BL</t>
    </r>
    <phoneticPr fontId="40" type="noConversion"/>
  </si>
  <si>
    <r>
      <rPr>
        <sz val="10"/>
        <color rgb="FF000000"/>
        <rFont val="맑은 고딕"/>
        <family val="3"/>
        <charset val="129"/>
      </rPr>
      <t>경북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그린리모델링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맑은 고딕"/>
        <family val="3"/>
        <charset val="129"/>
      </rPr>
      <t>차</t>
    </r>
    <phoneticPr fontId="40" type="noConversion"/>
  </si>
  <si>
    <r>
      <rPr>
        <sz val="10"/>
        <color rgb="FF000000"/>
        <rFont val="맑은 고딕"/>
        <family val="3"/>
        <charset val="129"/>
      </rPr>
      <t>울산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우정동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현장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단가인상</t>
    </r>
    <phoneticPr fontId="40" type="noConversion"/>
  </si>
  <si>
    <t>'2027.10</t>
    <phoneticPr fontId="40" type="noConversion"/>
  </si>
  <si>
    <t>'2027.01</t>
    <phoneticPr fontId="40" type="noConversion"/>
  </si>
  <si>
    <t>'2027.12</t>
    <phoneticPr fontId="40" type="noConversion"/>
  </si>
  <si>
    <t>'2028.04</t>
    <phoneticPr fontId="40" type="noConversion"/>
  </si>
  <si>
    <t>'2027.03</t>
    <phoneticPr fontId="40" type="noConversion"/>
  </si>
  <si>
    <t>'2026.08</t>
    <phoneticPr fontId="40" type="noConversion"/>
  </si>
  <si>
    <t>'2026.12</t>
    <phoneticPr fontId="40" type="noConversion"/>
  </si>
  <si>
    <t>'2027.07</t>
    <phoneticPr fontId="40" type="noConversion"/>
  </si>
  <si>
    <t>'2027.04</t>
    <phoneticPr fontId="40" type="noConversion"/>
  </si>
  <si>
    <t>'2027.11</t>
    <phoneticPr fontId="40" type="noConversion"/>
  </si>
  <si>
    <t>'2026.10</t>
    <phoneticPr fontId="40" type="noConversion"/>
  </si>
  <si>
    <t>'2027.09</t>
    <phoneticPr fontId="40" type="noConversion"/>
  </si>
  <si>
    <t>'2026.07</t>
    <phoneticPr fontId="40" type="noConversion"/>
  </si>
  <si>
    <t>'2026.09</t>
    <phoneticPr fontId="40" type="noConversion"/>
  </si>
  <si>
    <t>'2027.08</t>
    <phoneticPr fontId="40" type="noConversion"/>
  </si>
  <si>
    <t>'2028.01</t>
    <phoneticPr fontId="40" type="noConversion"/>
  </si>
  <si>
    <t>'2026.11</t>
    <phoneticPr fontId="40" type="noConversion"/>
  </si>
  <si>
    <t>'2027.02</t>
    <phoneticPr fontId="40" type="noConversion"/>
  </si>
  <si>
    <t>'2027.05</t>
    <phoneticPr fontId="40" type="noConversion"/>
  </si>
  <si>
    <t>'2027.06</t>
    <phoneticPr fontId="40" type="noConversion"/>
  </si>
  <si>
    <t>'2028.12</t>
    <phoneticPr fontId="40" type="noConversion"/>
  </si>
  <si>
    <t>'2028.06</t>
    <phoneticPr fontId="40" type="noConversion"/>
  </si>
  <si>
    <t>'2029.01</t>
    <phoneticPr fontId="40" type="noConversion"/>
  </si>
  <si>
    <t>'2030.01</t>
    <phoneticPr fontId="40" type="noConversion"/>
  </si>
  <si>
    <t>'2030.10</t>
    <phoneticPr fontId="40" type="noConversion"/>
  </si>
  <si>
    <t>'2028.03</t>
    <phoneticPr fontId="40" type="noConversion"/>
  </si>
  <si>
    <t>'2028.10</t>
    <phoneticPr fontId="40" type="noConversion"/>
  </si>
  <si>
    <t>'2030.02</t>
    <phoneticPr fontId="40" type="noConversion"/>
  </si>
  <si>
    <t>'2028.02</t>
    <phoneticPr fontId="40" type="noConversion"/>
  </si>
  <si>
    <t>'2028.07</t>
    <phoneticPr fontId="40" type="noConversion"/>
  </si>
  <si>
    <t>'2028.05</t>
    <phoneticPr fontId="40" type="noConversion"/>
  </si>
  <si>
    <t>'2029.06</t>
    <phoneticPr fontId="40" type="noConversion"/>
  </si>
  <si>
    <t>'2028.09</t>
    <phoneticPr fontId="40" type="noConversion"/>
  </si>
  <si>
    <t>경기도 양주 삼숭 플래티넘(1차 납품)</t>
    <phoneticPr fontId="40" type="noConversion"/>
  </si>
  <si>
    <t>경기도 양주 삼숭 플래티넘(2차 납품)</t>
    <phoneticPr fontId="40" type="noConversion"/>
  </si>
  <si>
    <t>경기도 양주 삼숭 플래티넘(3차 납품)</t>
    <phoneticPr fontId="40" type="noConversion"/>
  </si>
  <si>
    <t>단양 한일시멘트 직원 숙소 리모델링</t>
    <phoneticPr fontId="40" type="noConversion"/>
  </si>
  <si>
    <t>대전 도마 변동9구역(막차 납품)</t>
    <phoneticPr fontId="40" type="noConversion"/>
  </si>
  <si>
    <t>대전 도마 변동9구역(2차 납품)</t>
    <phoneticPr fontId="40" type="noConversion"/>
  </si>
  <si>
    <t>서초구 역세권 청년주택(1차 납품)</t>
    <phoneticPr fontId="40" type="noConversion"/>
  </si>
  <si>
    <t>서초구 역세권 청년주택(막차 납품)</t>
    <phoneticPr fontId="40" type="noConversion"/>
  </si>
  <si>
    <t>세종 다이소 세종허브센타</t>
  </si>
  <si>
    <t>조제민</t>
  </si>
  <si>
    <t>TC401HD</t>
  </si>
  <si>
    <t>세종 다이소 온라인센타</t>
  </si>
  <si>
    <t>아라종합건설</t>
  </si>
  <si>
    <t>CC201V</t>
    <phoneticPr fontId="40" type="noConversion"/>
  </si>
  <si>
    <t>'2026.03
(실적)</t>
    <phoneticPr fontId="7" type="noConversion"/>
  </si>
  <si>
    <t>□ V1_26.03 리테일부문 현장별 납품 계획_20260305 대비 변경, 수정 내역(일정, 수량)</t>
    <phoneticPr fontId="7" type="noConversion"/>
  </si>
  <si>
    <r>
      <rPr>
        <sz val="10"/>
        <color rgb="FF000000"/>
        <rFont val="맑은 고딕"/>
        <family val="3"/>
        <charset val="129"/>
      </rPr>
      <t>권선</t>
    </r>
    <r>
      <rPr>
        <sz val="10"/>
        <color rgb="FF000000"/>
        <rFont val="Arial"/>
        <family val="2"/>
      </rPr>
      <t>6</t>
    </r>
    <r>
      <rPr>
        <sz val="10"/>
        <color rgb="FF000000"/>
        <rFont val="맑은 고딕"/>
        <family val="3"/>
        <charset val="129"/>
      </rPr>
      <t>구역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래미안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매교역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팰루시드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막차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납품</t>
    </r>
    <r>
      <rPr>
        <sz val="10"/>
        <color rgb="FF000000"/>
        <rFont val="Arial"/>
        <family val="2"/>
      </rPr>
      <t>)</t>
    </r>
    <phoneticPr fontId="40" type="noConversion"/>
  </si>
  <si>
    <r>
      <rPr>
        <sz val="10"/>
        <color rgb="FF000000"/>
        <rFont val="맑은 고딕"/>
        <family val="3"/>
        <charset val="129"/>
      </rPr>
      <t>권선</t>
    </r>
    <r>
      <rPr>
        <sz val="10"/>
        <color rgb="FF000000"/>
        <rFont val="Arial"/>
        <family val="2"/>
      </rPr>
      <t>6</t>
    </r>
    <r>
      <rPr>
        <sz val="10"/>
        <color rgb="FF000000"/>
        <rFont val="맑은 고딕"/>
        <family val="3"/>
        <charset val="129"/>
      </rPr>
      <t>구역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래미안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매교역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팰루시드</t>
    </r>
    <phoneticPr fontId="40" type="noConversion"/>
  </si>
  <si>
    <r>
      <rPr>
        <sz val="10"/>
        <color rgb="FF000000"/>
        <rFont val="맑은 고딕"/>
        <family val="3"/>
        <charset val="129"/>
      </rPr>
      <t>청주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해링턴플레이스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테크노폴리스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현장</t>
    </r>
    <phoneticPr fontId="40" type="noConversion"/>
  </si>
  <si>
    <r>
      <rPr>
        <sz val="10"/>
        <color rgb="FF000000"/>
        <rFont val="나눔고딕"/>
        <family val="3"/>
        <charset val="129"/>
      </rPr>
      <t>울산</t>
    </r>
    <r>
      <rPr>
        <sz val="10"/>
        <color rgb="FF000000"/>
        <rFont val="나눔고딕"/>
        <family val="2"/>
        <charset val="129"/>
      </rPr>
      <t xml:space="preserve"> e</t>
    </r>
    <r>
      <rPr>
        <sz val="10"/>
        <color rgb="FF000000"/>
        <rFont val="나눔고딕"/>
        <family val="3"/>
        <charset val="129"/>
      </rPr>
      <t>편한세상</t>
    </r>
    <r>
      <rPr>
        <sz val="10"/>
        <color rgb="FF000000"/>
        <rFont val="나눔고딕"/>
        <family val="2"/>
        <charset val="129"/>
      </rPr>
      <t xml:space="preserve"> </t>
    </r>
    <r>
      <rPr>
        <sz val="10"/>
        <color rgb="FF000000"/>
        <rFont val="나눔고딕"/>
        <family val="3"/>
        <charset val="129"/>
      </rPr>
      <t>신정</t>
    </r>
    <r>
      <rPr>
        <sz val="10"/>
        <color rgb="FF000000"/>
        <rFont val="나눔고딕"/>
        <family val="2"/>
        <charset val="129"/>
      </rPr>
      <t xml:space="preserve"> </t>
    </r>
    <r>
      <rPr>
        <sz val="10"/>
        <color rgb="FF000000"/>
        <rFont val="나눔고딕"/>
        <family val="3"/>
        <charset val="129"/>
      </rPr>
      <t>스카이하임</t>
    </r>
    <phoneticPr fontId="40" type="noConversion"/>
  </si>
  <si>
    <t>방배5구역 (디에이치방배) 재개발 조합(1차 납품)</t>
    <phoneticPr fontId="40" type="noConversion"/>
  </si>
  <si>
    <t>방배5구역 (디에이치방배) 재개발 조합(막차 납품)</t>
    <phoneticPr fontId="40" type="noConversion"/>
  </si>
  <si>
    <t>인천 가정2 A-2BL_추가등록</t>
    <phoneticPr fontId="7" type="noConversion"/>
  </si>
  <si>
    <t>그랜드 인터컨티넨탈 서울 파르나스 호텔</t>
    <phoneticPr fontId="7" type="noConversion"/>
  </si>
  <si>
    <t>국영문 비데리모컨 적용 (※품목명: DST-831BRHP) / 비데 설치비 제외</t>
  </si>
  <si>
    <t>CCS830ZZWHW</t>
  </si>
  <si>
    <t>그랜드 인터컨티넨탈 서울 파르나스 호텔</t>
  </si>
  <si>
    <t>JAFDST-831</t>
  </si>
  <si>
    <t>경기 이천 장호원 B-2BL 1공구현장</t>
    <phoneticPr fontId="7" type="noConversion"/>
  </si>
  <si>
    <t>경기 이천 장호원 B-2BL 1공구현장</t>
  </si>
  <si>
    <t>온수, 1구 십자핸들 가로꼭지</t>
  </si>
  <si>
    <t>냉수, 2구 커플링 / 행거(크롬), 메탈호스(2m), 스프레이건(DL-S4195) 포함</t>
  </si>
  <si>
    <t>CS2Y</t>
    <phoneticPr fontId="40" type="noConversion"/>
  </si>
  <si>
    <t xml:space="preserve">2026 강릉ITS 세계총회 대회의장 건립공사_세면기수전 변경 건 </t>
    <phoneticPr fontId="7" type="noConversion"/>
  </si>
  <si>
    <t>DL-L3010A</t>
    <phoneticPr fontId="7" type="noConversion"/>
  </si>
  <si>
    <t xml:space="preserve">자동폽업,앵글밸브 2EA 포함 / 트랩 제외 </t>
  </si>
  <si>
    <t xml:space="preserve">2026 강릉ITS 세계총회 대회의장 건립공사_세면기수전 변경 건 </t>
  </si>
  <si>
    <t>부산 양정 롯데캐슬 프론티엘(유상옵션)</t>
    <phoneticPr fontId="40" type="noConversion"/>
  </si>
  <si>
    <t>부산 양정 롯데캐슬 프론티엘(일반물량)</t>
    <phoneticPr fontId="40" type="noConversion"/>
  </si>
  <si>
    <t xml:space="preserve">부산 양정 롯데캐슬 프론티엘 </t>
    <phoneticPr fontId="7" type="noConversion"/>
  </si>
  <si>
    <t xml:space="preserve">부산 양정 롯데캐슬 프론티엘 </t>
  </si>
  <si>
    <t>주식회사 영호</t>
  </si>
  <si>
    <t xml:space="preserve">강원대학교 캠퍼스 혁신파크_비주거 </t>
  </si>
  <si>
    <t xml:space="preserve">강원대학교 캠퍼스 혁신파크_비주거 </t>
    <phoneticPr fontId="7" type="noConversion"/>
  </si>
  <si>
    <t>한솔위생도기</t>
    <phoneticPr fontId="7" type="noConversion"/>
  </si>
  <si>
    <t xml:space="preserve">416D 시트 포함 </t>
  </si>
  <si>
    <t>인천검단 AA19BL 공공주택</t>
    <phoneticPr fontId="7" type="noConversion"/>
  </si>
  <si>
    <t xml:space="preserve">- 앵글밸브 70파이왕 적용 / 시트, 부속 포함 </t>
  </si>
  <si>
    <t>박준혁</t>
    <phoneticPr fontId="7" type="noConversion"/>
  </si>
  <si>
    <t>인천검단 AA19BL 공공주택</t>
  </si>
  <si>
    <t xml:space="preserve">- ABS 반다리 적용 / 좌측 별도 폽업 </t>
  </si>
  <si>
    <t>상품</t>
    <phoneticPr fontId="7" type="noConversion"/>
  </si>
  <si>
    <t>- S4520 레인헤드, SAH-P3AH02CA 안마헤드 적용, 메탈호스 2.0M 적용 // 면도경, 언더커버 제외</t>
  </si>
  <si>
    <t>DL-P3AH02CA</t>
  </si>
  <si>
    <t>DL-G4547DZHDW</t>
  </si>
  <si>
    <t xml:space="preserve">- 70파이 왕 적용 </t>
  </si>
  <si>
    <t xml:space="preserve">- 2구(냉수), 1구(온수), S4191 스프레이건, 행거(백색), 호스(1.5M) 포함 </t>
  </si>
  <si>
    <t>DL-G4547DZCDW</t>
  </si>
  <si>
    <t>DL-G4543DZHDW</t>
  </si>
  <si>
    <t>DL-P4261</t>
  </si>
  <si>
    <t xml:space="preserve">- 350MM </t>
  </si>
  <si>
    <t xml:space="preserve">- 70파이왕 적용 / 일부세대 주방수전용 </t>
  </si>
  <si>
    <t>CC767N</t>
    <phoneticPr fontId="7" type="noConversion"/>
  </si>
  <si>
    <t>(주)세림건설</t>
  </si>
  <si>
    <t>HD현대삼호 영암4차아파트 리모델링</t>
    <phoneticPr fontId="7" type="noConversion"/>
  </si>
  <si>
    <t xml:space="preserve">앙카 포함 </t>
  </si>
  <si>
    <t>HD현대삼호 영암4차아파트 리모델링</t>
  </si>
  <si>
    <t>DL-K1110CR1</t>
  </si>
  <si>
    <t>천안 두정동 오피스텔_비주거</t>
    <phoneticPr fontId="7" type="noConversion"/>
  </si>
  <si>
    <t xml:space="preserve">시트, 부속 포함 / 앵글, 후렌지 제외 </t>
  </si>
  <si>
    <t>천안 두정동 오피스텔_비주거</t>
  </si>
  <si>
    <t xml:space="preserve">ABS 반다리 적용, 세면기 앙카 제외 </t>
  </si>
  <si>
    <t>한라건설</t>
  </si>
  <si>
    <t>동두천</t>
    <phoneticPr fontId="7" type="noConversion"/>
  </si>
  <si>
    <t>ABS페데스탈, 페데스탈 앙카 포함, 세면기 앙카 제외</t>
  </si>
  <si>
    <t>동두천</t>
  </si>
  <si>
    <t>CL755</t>
    <phoneticPr fontId="7" type="noConversion"/>
  </si>
  <si>
    <t>(주)동원개발</t>
  </si>
  <si>
    <t>동원비스타 울산 무거동</t>
    <phoneticPr fontId="7" type="noConversion"/>
  </si>
  <si>
    <t>'2028.11</t>
    <phoneticPr fontId="40" type="noConversion"/>
  </si>
  <si>
    <t>시트, 양부속, VN후렌지. 앵글밸브1EA 포함</t>
  </si>
  <si>
    <t>동원비스타 울산 무거동</t>
  </si>
  <si>
    <t>설치 포함</t>
  </si>
  <si>
    <t>동원비스타 부산 더파크</t>
  </si>
  <si>
    <t>해링턴스퀘어 산곡</t>
    <phoneticPr fontId="7" type="noConversion"/>
  </si>
  <si>
    <t xml:space="preserve">ABS 반다리 적용 / 비누대 포함 </t>
  </si>
  <si>
    <t>이태경</t>
  </si>
  <si>
    <t>CL347D</t>
    <phoneticPr fontId="7" type="noConversion"/>
  </si>
  <si>
    <t>중흥건설</t>
    <phoneticPr fontId="7" type="noConversion"/>
  </si>
  <si>
    <t>남원주 역세권 A-2BL중흥S-클래스</t>
    <phoneticPr fontId="7" type="noConversion"/>
  </si>
  <si>
    <t>남원주 역세권 A-2BL중흥S-클래스</t>
  </si>
  <si>
    <t>CC768N</t>
    <phoneticPr fontId="7" type="noConversion"/>
  </si>
  <si>
    <t>위생도기</t>
    <phoneticPr fontId="7" type="noConversion"/>
  </si>
  <si>
    <t xml:space="preserve">해링턴스퀘어 과천 </t>
    <phoneticPr fontId="7" type="noConversion"/>
  </si>
  <si>
    <t>'2029.03</t>
    <phoneticPr fontId="40" type="noConversion"/>
  </si>
  <si>
    <t xml:space="preserve">해링턴스퀘어 과천 </t>
  </si>
  <si>
    <t>진흥기업(주)</t>
  </si>
  <si>
    <t>의정부역 진흥 해링턴플레이스</t>
  </si>
  <si>
    <t>의정부역 진흥 해링턴플레이스</t>
    <phoneticPr fontId="7" type="noConversion"/>
  </si>
  <si>
    <t>3기능 안마헤드 적용</t>
  </si>
  <si>
    <t xml:space="preserve">3기능 안마헤드 적용 / 언더커버 포함 </t>
  </si>
  <si>
    <t>DL-G4873AS1</t>
  </si>
  <si>
    <t>(주)한토건설</t>
  </si>
  <si>
    <t>동탄 타운하우스</t>
    <phoneticPr fontId="7" type="noConversion"/>
  </si>
  <si>
    <t>헹거제외 / 핸드헤드(S4512),호스(1.5M) 포함</t>
  </si>
  <si>
    <t>동탄 타운하우스</t>
  </si>
  <si>
    <t>앵글밸브2EA,P트랩,자동폽업 포함</t>
  </si>
  <si>
    <t>호스거치대 헹거(P4265),호스(1.5M),스프레이건(S4193) 포함</t>
  </si>
  <si>
    <t>직관파이프포함 / 언더커버 제외</t>
  </si>
  <si>
    <t>헤드, 앵글밸브2EA 포함</t>
  </si>
  <si>
    <t>냉수 (세탁기수전400EA, 손빨래수전 400EA)</t>
  </si>
  <si>
    <t>온수 (세탁기수전400EA, 손빨래수전 400EA)</t>
  </si>
  <si>
    <t>헹거(DL-P4201),호스(1.5M),스프레이건(DL-S4191),커플러(P4234) 포함</t>
  </si>
  <si>
    <t>안락1구역 동래 푸르지오 에듀포레</t>
    <phoneticPr fontId="7" type="noConversion"/>
  </si>
  <si>
    <t>'2029.09</t>
    <phoneticPr fontId="40" type="noConversion"/>
  </si>
  <si>
    <t>DL-BLN633W</t>
  </si>
  <si>
    <t>3F샤워헤드, 샤워호스 포함</t>
  </si>
  <si>
    <t>안락1구역 동래 푸르지오 에듀포레</t>
  </si>
  <si>
    <t>DL-SLN416A</t>
  </si>
  <si>
    <t>설치비(15천원) 제외, 정심후렌지(202VN), 2구형앵글밸브1EA포함</t>
  </si>
  <si>
    <t>DST-4500F</t>
  </si>
  <si>
    <t>DL-LLN630A</t>
  </si>
  <si>
    <t>유러피안폽업(P4066LN1H), P트랩, 앵글밸브 포함</t>
  </si>
  <si>
    <t>DL-BLN630A</t>
  </si>
  <si>
    <t>레인샤워헤드(S4554LT), 직관파이프(P4904CB1LN) 포함</t>
  </si>
  <si>
    <t>DL-P4904LN</t>
  </si>
  <si>
    <t>용인 푸르지오 원클러스터파크</t>
    <phoneticPr fontId="7" type="noConversion"/>
  </si>
  <si>
    <t>용인 푸르지오 원클러스터파크</t>
  </si>
  <si>
    <t>부산 양정 롯데캐슬 프론티엘(조합물량)</t>
    <phoneticPr fontId="7" type="noConversion"/>
  </si>
  <si>
    <t>'2026.09</t>
    <phoneticPr fontId="7" type="noConversion"/>
  </si>
  <si>
    <t>휠렌BI,수동개폐, TFC202Q플랜지 포함, 앵글밸브 제외(청소용수전 적용), 비데설치비 별도</t>
  </si>
  <si>
    <t>한재희</t>
  </si>
  <si>
    <t>CC730J</t>
    <phoneticPr fontId="7" type="noConversion"/>
  </si>
  <si>
    <t>TSC-416D 시트 적용, TFC202Q플랜지 적용, 앵글밸브 제외(청소용수전 적용)</t>
  </si>
  <si>
    <t>휠렌BI 적용, SAH-F15445 하부장 적용</t>
  </si>
  <si>
    <t>휠렌BI적용, 앙카 포함</t>
  </si>
  <si>
    <t>휠렌BI 적용, 유로피안 자동폽업, P트랩, 앵글밸브 2EA 적용</t>
  </si>
  <si>
    <t xml:space="preserve">S4554 레인헤드, S4551 샤워헤드 적용, </t>
  </si>
  <si>
    <t>SC417B 슬라이드바, S4551 샤워헤드 적용</t>
  </si>
  <si>
    <t>DL-SC417B</t>
  </si>
  <si>
    <t>S4195CR1스프레이건, P4234CR2커플러, 행거, 1.5M 메탈호스 포함</t>
  </si>
  <si>
    <t>온수 1EA, 냉수 1EA</t>
  </si>
  <si>
    <t>P4014 청소용수전 세트 적용</t>
  </si>
  <si>
    <t>요진건설산업(주)</t>
  </si>
  <si>
    <t>이태원 몬드리안 서울 호텔</t>
  </si>
  <si>
    <t>김광제</t>
    <phoneticPr fontId="7" type="noConversion"/>
  </si>
  <si>
    <t>김포 오퍼스 한강 스위첸</t>
  </si>
  <si>
    <t>우측별도폽업, 앙카볼트 포함</t>
  </si>
  <si>
    <t>2구 앵글밸브(70파이) 적용 / 시트(416D),양부속,후렌지 포함</t>
  </si>
  <si>
    <t xml:space="preserve"> (70파이왕 / 레인헤드S4521 / 핸드헤드S4516 / 1.5M호스)</t>
  </si>
  <si>
    <t>70파이왕,급수관(100mm)적용 / 앵글2EA,폽업,B트랩(4036),폽업가이드,수직대세트 포함</t>
  </si>
  <si>
    <t>70파이왕 / 1.5M호스/ 핸드헤드S4516</t>
  </si>
  <si>
    <t xml:space="preserve">p4265헹거, 1.5M호스,s4193미니건 포함 / 다용도앵글밸브,급수관 제외 </t>
  </si>
  <si>
    <t xml:space="preserve">온수 </t>
  </si>
  <si>
    <t xml:space="preserve">70파이왕,급수관(100mm)적용 / 앵글2EA,자동폽업,B트랩(4036) 포함 </t>
  </si>
  <si>
    <t>김포 오퍼스 한강 스위첸</t>
    <phoneticPr fontId="7" type="noConversion"/>
  </si>
  <si>
    <t>(주)포스코건설</t>
  </si>
  <si>
    <t xml:space="preserve">영등포 양평동 삼화인쇄 사옥 </t>
    <phoneticPr fontId="7" type="noConversion"/>
  </si>
  <si>
    <t>시트(416D),사출커버 포함</t>
  </si>
  <si>
    <t xml:space="preserve">영등포 양평동 삼화인쇄 사옥 </t>
  </si>
  <si>
    <t>현대리바트</t>
  </si>
  <si>
    <t>트래블로지 역삼</t>
  </si>
  <si>
    <t>SS-680R</t>
  </si>
  <si>
    <t>CL333CV</t>
  </si>
  <si>
    <t>트래블로지 역삼</t>
    <phoneticPr fontId="7" type="noConversion"/>
  </si>
  <si>
    <t>CS2Y</t>
    <phoneticPr fontId="7" type="noConversion"/>
  </si>
  <si>
    <t>삼성물산(주)</t>
  </si>
  <si>
    <t>래미안 엘라비네</t>
    <phoneticPr fontId="7" type="noConversion"/>
  </si>
  <si>
    <t>래미안 엘라비네</t>
  </si>
  <si>
    <t>CC230</t>
    <phoneticPr fontId="7" type="noConversion"/>
  </si>
  <si>
    <t>(주)호반건설</t>
  </si>
  <si>
    <t xml:space="preserve">경북 경산 상방공원 호반써밋 1단지 </t>
  </si>
  <si>
    <t>CL760</t>
    <phoneticPr fontId="7" type="noConversion"/>
  </si>
  <si>
    <t>CL823</t>
    <phoneticPr fontId="7" type="noConversion"/>
  </si>
  <si>
    <t xml:space="preserve"> - 99타입 부부욕실 적용 </t>
  </si>
  <si>
    <t xml:space="preserve"> - 탑볼용 자동폽업,P트랩,앵글2EA 포함</t>
  </si>
  <si>
    <t xml:space="preserve"> - 청소용 건셋트 </t>
  </si>
  <si>
    <t>발코니수전:1,004EA, 세탁수전(냉수): 1,004EA (스프레이건(s4192),호스(1.5m),행거,커플러(p4234) 포함)</t>
  </si>
  <si>
    <t xml:space="preserve">※2632 ~ 2656행 : 리테일부문 납품 추가분 </t>
    <phoneticPr fontId="7" type="noConversion"/>
  </si>
  <si>
    <t>※2657 ~ 2962행 : 프로젝트부문 3월 SPEC 추가분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</si>
</sst>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* #,##0_);_(* \(#,##0\);_(* &quot;-&quot;_);_(@_)"/>
    <numFmt numFmtId="177" formatCode="yyyy\-mm"/>
    <numFmt numFmtId="178" formatCode="yyyy\-mm\-dd"/>
    <numFmt numFmtId="179" formatCode="_(* #,##0.0_);_(* \(#,##0.0\);_(* &quot;-&quot;_);_(@_)"/>
    <numFmt numFmtId="180" formatCode="#,###,###,###,###,##0.00"/>
    <numFmt numFmtId="181" formatCode="_-* #,##0.0_-;\-* #,##0.0_-;_-* &quot;-&quot;_-;_-@_-"/>
    <numFmt numFmtId="182" formatCode="yy&quot;年&quot;\ m&quot;月&quot;\ d&quot;日&quot;;@"/>
    <numFmt numFmtId="183" formatCode="#,##0,,"/>
    <numFmt numFmtId="184" formatCode="\'@"/>
    <numFmt numFmtId="185" formatCode="0.0%"/>
    <numFmt numFmtId="186" formatCode="0.0"/>
    <numFmt numFmtId="187" formatCode="_ * #,##0_ ;_ * \-#,##0_ ;_ * &quot;-&quot;_ ;_ @_ "/>
    <numFmt numFmtId="188" formatCode="_ * #,##0.00_ ;_ * \-#,##0.00_ ;_ * &quot;-&quot;??_ ;_ @_ "/>
    <numFmt numFmtId="189" formatCode="_(&quot;$&quot;* #,##0.00_);_(&quot;$&quot;* \(#,##0.00\);_(&quot;$&quot;* &quot;-&quot;??_);_(@_)"/>
    <numFmt numFmtId="190" formatCode="_(&quot;$&quot;* #,##0_);_(&quot;$&quot;* \(#,##0\);_(&quot;$&quot;* &quot;-&quot;_);_(@_)"/>
    <numFmt numFmtId="191" formatCode="\1;&quot;개인&quot;\,\2;&quot;일반&quot;\,\3;&quot;직원&quot;"/>
    <numFmt numFmtId="192" formatCode="#,##0.0_ "/>
    <numFmt numFmtId="193" formatCode="0.0_);[Red]\(0.0\)"/>
    <numFmt numFmtId="194" formatCode="_(&quot;Cr$&quot;\ * #,##0.00_);_(&quot;Cr$&quot;\ * \(#,##0.00\);_(&quot;Cr$&quot;\ * &quot;-&quot;??_);_(@_)"/>
    <numFmt numFmtId="195" formatCode="mmmm\ d\,\ yyyy"/>
    <numFmt numFmtId="196" formatCode="&quot;₩&quot;#,##0;[Red]&quot;₩&quot;\-#,##0"/>
    <numFmt numFmtId="197" formatCode="&quot;₩&quot;#,##0.00;[Red]&quot;₩&quot;\-#,##0.00"/>
    <numFmt numFmtId="198" formatCode="#,##0;[Red]&quot;-&quot;#,##0"/>
    <numFmt numFmtId="199" formatCode="#,##0.00;[Red]&quot;-&quot;#,##0.00"/>
    <numFmt numFmtId="200" formatCode="&quot;₩&quot;#,##0;[Red]&quot;₩&quot;&quot;₩&quot;&quot;₩&quot;\-#,##0"/>
    <numFmt numFmtId="201" formatCode="&quot;₩&quot;#,##0.00;&quot;₩&quot;&quot;₩&quot;&quot;₩&quot;\-#,##0.00"/>
    <numFmt numFmtId="202" formatCode="&quot;₩&quot;#,##0;&quot;₩&quot;&quot;₩&quot;&quot;₩&quot;&quot;₩&quot;\-#,##0"/>
    <numFmt numFmtId="203" formatCode="&quot;₩&quot;#,##0;[Red]&quot;₩&quot;&quot;₩&quot;&quot;₩&quot;&quot;₩&quot;\-#,##0"/>
    <numFmt numFmtId="204" formatCode="&quot;₩&quot;#,##0.00;&quot;₩&quot;&quot;₩&quot;&quot;₩&quot;&quot;₩&quot;\-#,##0.00"/>
    <numFmt numFmtId="205" formatCode="_ &quot;₩&quot;* #,##0.00_ ;_ &quot;₩&quot;* &quot;₩&quot;&quot;₩&quot;&quot;₩&quot;&quot;₩&quot;&quot;₩&quot;&quot;₩&quot;&quot;₩&quot;&quot;₩&quot;&quot;₩&quot;&quot;₩&quot;&quot;₩&quot;\-#,##0.00_ ;_ &quot;₩&quot;* &quot;-&quot;??_ ;_ @_ "/>
    <numFmt numFmtId="206" formatCode="#,###,"/>
    <numFmt numFmtId="207" formatCode="##.0&quot;¾i&quot;"/>
    <numFmt numFmtId="208" formatCode="00.0&quot;¾i&quot;"/>
    <numFmt numFmtId="209" formatCode="0.000000000000000000000000"/>
    <numFmt numFmtId="210" formatCode="#,##0&quot; F&quot;_);\(#,##0&quot; F&quot;\)"/>
    <numFmt numFmtId="211" formatCode="#,##0.00&quot; F&quot;_);\(#,##0.00&quot; F&quot;\)"/>
    <numFmt numFmtId="212" formatCode="#,##0.00&quot; F&quot;_);[Red]\(#,##0.00&quot; F&quot;\)"/>
    <numFmt numFmtId="213" formatCode="#,##0&quot; $&quot;;[Red]\-#,##0&quot; $&quot;"/>
    <numFmt numFmtId="214" formatCode="#,##0.00&quot; $&quot;;[Red]\-#,##0.00&quot; $&quot;"/>
    <numFmt numFmtId="215" formatCode="#,##0.000;[Red]\-#,##0.000"/>
    <numFmt numFmtId="216" formatCode="d\.m\.yy\ h:mm"/>
    <numFmt numFmtId="217" formatCode="0.00&quot;  &quot;"/>
    <numFmt numFmtId="218" formatCode="0.000&quot;  &quot;"/>
    <numFmt numFmtId="219" formatCode="0.00000&quot;  &quot;"/>
    <numFmt numFmtId="220" formatCode="#,##0.0"/>
    <numFmt numFmtId="221" formatCode="_(* #,##0.00_);_(* \(#,##0.00\);_(* &quot;-&quot;_);_(@_)"/>
    <numFmt numFmtId="222" formatCode="yyyy\.mm"/>
  </numFmts>
  <fonts count="136">
    <font>
      <sz val="10"/>
      <color indexed="19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19"/>
      <name val="Arial"/>
      <family val="2"/>
    </font>
    <font>
      <sz val="10"/>
      <color indexed="19"/>
      <name val="Arial"/>
      <family val="2"/>
    </font>
    <font>
      <sz val="8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맑은 고딕"/>
      <family val="3"/>
      <charset val="129"/>
    </font>
    <font>
      <sz val="10"/>
      <color indexed="20"/>
      <name val="Arial"/>
      <family val="2"/>
    </font>
    <font>
      <sz val="10"/>
      <name val="나눔고딕"/>
      <family val="3"/>
      <charset val="129"/>
    </font>
    <font>
      <sz val="10"/>
      <color indexed="20"/>
      <name val="나눔고딕"/>
      <family val="3"/>
      <charset val="129"/>
    </font>
    <font>
      <b/>
      <sz val="19"/>
      <color indexed="19"/>
      <name val="나눔고딕"/>
      <family val="3"/>
      <charset val="129"/>
    </font>
    <font>
      <b/>
      <sz val="10"/>
      <color indexed="19"/>
      <name val="나눔고딕"/>
      <family val="3"/>
      <charset val="129"/>
    </font>
    <font>
      <sz val="10"/>
      <color indexed="19"/>
      <name val="나눔고딕"/>
      <family val="3"/>
      <charset val="129"/>
    </font>
    <font>
      <b/>
      <sz val="10"/>
      <name val="나눔고딕"/>
      <family val="3"/>
      <charset val="129"/>
    </font>
    <font>
      <sz val="10"/>
      <color indexed="17"/>
      <name val="Arial"/>
      <family val="2"/>
    </font>
    <font>
      <sz val="11"/>
      <name val="돋움"/>
      <family val="3"/>
      <charset val="129"/>
    </font>
    <font>
      <b/>
      <sz val="10"/>
      <color indexed="19"/>
      <name val="나눔고딕"/>
      <family val="3"/>
      <charset val="129"/>
    </font>
    <font>
      <sz val="10"/>
      <color indexed="19"/>
      <name val="나눔고딕"/>
      <family val="3"/>
      <charset val="129"/>
    </font>
    <font>
      <b/>
      <sz val="10"/>
      <name val="나눔고딕"/>
      <family val="3"/>
      <charset val="129"/>
    </font>
    <font>
      <sz val="11"/>
      <name val="나눔고딕"/>
      <family val="3"/>
      <charset val="129"/>
    </font>
    <font>
      <b/>
      <sz val="19"/>
      <name val="나눔고딕"/>
      <family val="3"/>
      <charset val="129"/>
    </font>
    <font>
      <sz val="10"/>
      <color indexed="17"/>
      <name val="나눔고딕"/>
      <family val="3"/>
      <charset val="129"/>
    </font>
    <font>
      <b/>
      <sz val="10"/>
      <color indexed="17"/>
      <name val="나눔고딕"/>
      <family val="3"/>
      <charset val="129"/>
    </font>
    <font>
      <b/>
      <sz val="15"/>
      <name val="나눔고딕"/>
      <family val="3"/>
      <charset val="129"/>
    </font>
    <font>
      <sz val="10"/>
      <name val="나눔고딕"/>
      <family val="3"/>
      <charset val="129"/>
    </font>
    <font>
      <sz val="12"/>
      <name val="나눔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나눔고딕"/>
      <family val="3"/>
      <charset val="129"/>
    </font>
    <font>
      <sz val="10"/>
      <color rgb="FF0070C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rgb="FFFF0000"/>
      <name val="나눔고딕"/>
      <family val="3"/>
      <charset val="129"/>
    </font>
    <font>
      <sz val="11"/>
      <color theme="1"/>
      <name val="나눔고딕"/>
      <family val="3"/>
      <charset val="129"/>
    </font>
    <font>
      <b/>
      <sz val="18"/>
      <color theme="1"/>
      <name val="나눔고딕"/>
      <family val="3"/>
      <charset val="129"/>
    </font>
    <font>
      <b/>
      <sz val="11"/>
      <color rgb="FFFF0000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8"/>
      <name val="나눔고딕"/>
      <family val="2"/>
      <charset val="129"/>
    </font>
    <font>
      <sz val="8"/>
      <name val="나눔 고딕"/>
      <family val="3"/>
      <charset val="129"/>
    </font>
    <font>
      <sz val="8"/>
      <name val="나눔고딕"/>
      <family val="3"/>
      <charset val="129"/>
    </font>
    <font>
      <sz val="10"/>
      <color theme="0"/>
      <name val="나눔고딕"/>
      <family val="3"/>
      <charset val="129"/>
    </font>
    <font>
      <b/>
      <sz val="10"/>
      <color rgb="FF000000"/>
      <name val="맑은 고딕"/>
      <family val="2"/>
      <charset val="129"/>
    </font>
    <font>
      <b/>
      <sz val="10"/>
      <color indexed="19"/>
      <name val="Arial"/>
      <family val="2"/>
    </font>
    <font>
      <b/>
      <sz val="11"/>
      <color rgb="FF000000"/>
      <name val="나눔고딕"/>
      <family val="3"/>
      <charset val="129"/>
    </font>
    <font>
      <b/>
      <sz val="11"/>
      <color indexed="19"/>
      <name val="나눔고딕"/>
      <family val="3"/>
      <charset val="129"/>
    </font>
    <font>
      <sz val="12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indexed="19"/>
      <name val="나눔고딕"/>
      <family val="3"/>
      <charset val="129"/>
    </font>
    <font>
      <b/>
      <sz val="10"/>
      <color theme="0"/>
      <name val="나눔고딕"/>
      <family val="3"/>
      <charset val="129"/>
    </font>
    <font>
      <sz val="10"/>
      <name val="Arial"/>
      <family val="2"/>
    </font>
    <font>
      <b/>
      <sz val="16"/>
      <color rgb="FF000000"/>
      <name val="나눔고딕"/>
      <family val="3"/>
      <charset val="129"/>
    </font>
    <font>
      <sz val="12"/>
      <color indexed="19"/>
      <name val="나눔고딕"/>
      <family val="3"/>
      <charset val="129"/>
    </font>
    <font>
      <sz val="11"/>
      <color theme="1"/>
      <name val="나눔고딕"/>
      <family val="2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Times New Roman"/>
      <family val="1"/>
    </font>
    <font>
      <sz val="12"/>
      <name val="바탕체"/>
      <family val="1"/>
      <charset val="129"/>
    </font>
    <font>
      <sz val="10"/>
      <name val="MS Sans Serif"/>
      <family val="2"/>
    </font>
    <font>
      <sz val="14"/>
      <name val="뼻뮝"/>
      <family val="3"/>
      <charset val="129"/>
    </font>
    <font>
      <sz val="8"/>
      <name val="Arial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2"/>
      <name val="Arial"/>
      <family val="2"/>
    </font>
    <font>
      <sz val="14"/>
      <name val="굴림체"/>
      <family val="3"/>
      <charset val="129"/>
    </font>
    <font>
      <i/>
      <sz val="12"/>
      <name val="바탕체"/>
      <family val="1"/>
      <charset val="129"/>
    </font>
    <font>
      <sz val="10"/>
      <name val="¸iA¶"/>
      <family val="3"/>
      <charset val="129"/>
    </font>
    <font>
      <sz val="12"/>
      <name val="Arial"/>
      <family val="2"/>
    </font>
    <font>
      <b/>
      <sz val="1"/>
      <color indexed="8"/>
      <name val="Courier"/>
      <family val="3"/>
    </font>
    <font>
      <sz val="12"/>
      <name val="뼻뮝"/>
      <family val="3"/>
      <charset val="129"/>
    </font>
    <font>
      <sz val="10"/>
      <name val="명조"/>
      <family val="3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sz val="12"/>
      <name val="¹UAAA¼"/>
      <family val="1"/>
      <charset val="129"/>
    </font>
    <font>
      <u/>
      <sz val="10"/>
      <color indexed="36"/>
      <name val="Arial"/>
      <family val="2"/>
    </font>
    <font>
      <sz val="11"/>
      <name val="μ¸¿o"/>
      <family val="3"/>
      <charset val="129"/>
    </font>
    <font>
      <sz val="11"/>
      <name val="µ¸¿ò"/>
      <family val="3"/>
    </font>
    <font>
      <sz val="12"/>
      <name val="μ¸¿oA¼"/>
      <family val="3"/>
      <charset val="129"/>
    </font>
    <font>
      <b/>
      <sz val="10"/>
      <name val="Helv"/>
      <family val="2"/>
    </font>
    <font>
      <sz val="10"/>
      <color indexed="8"/>
      <name val="MS Sans Serif"/>
      <family val="2"/>
    </font>
    <font>
      <b/>
      <sz val="12"/>
      <name val="Helv"/>
      <family val="2"/>
    </font>
    <font>
      <u/>
      <sz val="10"/>
      <color indexed="12"/>
      <name val="Arial"/>
      <family val="2"/>
    </font>
    <font>
      <i/>
      <sz val="10"/>
      <name val="Times New Roman"/>
      <family val="1"/>
    </font>
    <font>
      <b/>
      <sz val="11"/>
      <name val="Helv"/>
      <family val="2"/>
    </font>
    <font>
      <sz val="8"/>
      <name val="LinePrinter"/>
      <family val="2"/>
    </font>
    <font>
      <sz val="12"/>
      <name val="Helv"/>
      <family val="2"/>
    </font>
    <font>
      <sz val="10"/>
      <color indexed="8"/>
      <name val="Arial"/>
      <family val="2"/>
    </font>
    <font>
      <sz val="10"/>
      <name val="Helvetica"/>
      <family val="2"/>
    </font>
    <font>
      <sz val="12"/>
      <name val="명조"/>
      <family val="3"/>
      <charset val="129"/>
    </font>
    <font>
      <b/>
      <sz val="24"/>
      <name val="Arial"/>
      <family val="2"/>
    </font>
    <font>
      <sz val="10"/>
      <name val="Courier"/>
      <family val="3"/>
    </font>
    <font>
      <sz val="11"/>
      <color indexed="8"/>
      <name val="바탕체"/>
      <family val="1"/>
      <charset val="129"/>
    </font>
    <font>
      <sz val="9"/>
      <color theme="1"/>
      <name val="굴림체"/>
      <family val="3"/>
      <charset val="129"/>
    </font>
    <font>
      <sz val="9"/>
      <color theme="1"/>
      <name val="굴림체"/>
      <family val="2"/>
      <charset val="129"/>
    </font>
    <font>
      <sz val="10"/>
      <color indexed="15"/>
      <name val="Arial"/>
      <family val="2"/>
    </font>
    <font>
      <sz val="10"/>
      <color indexed="16"/>
      <name val="Arial"/>
      <family val="2"/>
    </font>
    <font>
      <sz val="10"/>
      <color indexed="14"/>
      <name val="Arial"/>
      <family val="2"/>
    </font>
    <font>
      <u/>
      <sz val="11"/>
      <color theme="10"/>
      <name val="돋움"/>
      <family val="3"/>
      <charset val="129"/>
    </font>
    <font>
      <sz val="11"/>
      <color theme="1"/>
      <name val="맑은 고딕"/>
      <family val="2"/>
      <scheme val="minor"/>
    </font>
    <font>
      <b/>
      <sz val="12"/>
      <name val="나눔고딕"/>
      <family val="3"/>
      <charset val="129"/>
    </font>
    <font>
      <sz val="12"/>
      <color rgb="FF000000"/>
      <name val="나눔고딕"/>
      <family val="3"/>
      <charset val="129"/>
    </font>
    <font>
      <b/>
      <sz val="12"/>
      <color rgb="FF000000"/>
      <name val="나눔고딕"/>
      <family val="3"/>
      <charset val="129"/>
    </font>
    <font>
      <b/>
      <sz val="12"/>
      <color indexed="19"/>
      <name val="나눔고딕"/>
      <family val="3"/>
      <charset val="129"/>
    </font>
    <font>
      <sz val="12"/>
      <color theme="0"/>
      <name val="나눔고딕"/>
      <family val="3"/>
      <charset val="129"/>
    </font>
    <font>
      <sz val="12"/>
      <color theme="0"/>
      <name val="맑은 고딕"/>
      <family val="2"/>
      <charset val="129"/>
    </font>
    <font>
      <b/>
      <sz val="12"/>
      <color rgb="FFFF0000"/>
      <name val="나눔고딕"/>
      <family val="3"/>
      <charset val="129"/>
    </font>
    <font>
      <b/>
      <sz val="12"/>
      <color rgb="FFEE0000"/>
      <name val="나눔고딕"/>
      <family val="3"/>
      <charset val="129"/>
    </font>
    <font>
      <sz val="12"/>
      <color theme="1"/>
      <name val="나눔고딕"/>
      <family val="3"/>
      <charset val="129"/>
    </font>
    <font>
      <sz val="12"/>
      <color rgb="FFFF0000"/>
      <name val="나눔고딕"/>
      <family val="3"/>
      <charset val="129"/>
    </font>
    <font>
      <sz val="12"/>
      <color rgb="FFEE0000"/>
      <name val="나눔고딕"/>
      <family val="3"/>
      <charset val="129"/>
    </font>
    <font>
      <b/>
      <sz val="11"/>
      <color theme="0" tint="-0.14999847407452621"/>
      <name val="나눔고딕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Arial"/>
      <family val="2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나눔고딕"/>
      <family val="3"/>
      <charset val="129"/>
    </font>
    <font>
      <sz val="10"/>
      <color rgb="FF000000"/>
      <name val="나눔고딕"/>
      <family val="2"/>
      <charset val="129"/>
    </font>
  </fonts>
  <fills count="53">
    <fill>
      <patternFill patternType="none"/>
    </fill>
    <fill>
      <patternFill patternType="gray125"/>
    </fill>
    <fill>
      <patternFill patternType="solid">
        <fgColor indexed="8"/>
        <bgColor indexed="1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19"/>
      </patternFill>
    </fill>
    <fill>
      <patternFill patternType="solid">
        <fgColor theme="4" tint="0.79998168889431442"/>
        <bgColor indexed="19"/>
      </patternFill>
    </fill>
    <fill>
      <patternFill patternType="solid">
        <fgColor theme="0"/>
        <bgColor indexed="20"/>
      </patternFill>
    </fill>
    <fill>
      <patternFill patternType="solid">
        <fgColor theme="0"/>
        <bgColor indexed="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19"/>
      </patternFill>
    </fill>
    <fill>
      <patternFill patternType="solid">
        <fgColor theme="0" tint="-0.14999847407452621"/>
        <bgColor indexed="1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20"/>
      </patternFill>
    </fill>
    <fill>
      <patternFill patternType="solid">
        <fgColor theme="5" tint="0.79998168889431442"/>
        <bgColor indexed="2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19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rgb="FFFCE4D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8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medium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rgb="FFFF0000"/>
      </bottom>
      <diagonal/>
    </border>
    <border>
      <left style="hair">
        <color rgb="FFFF0000"/>
      </left>
      <right style="hair">
        <color rgb="FFFF0000"/>
      </right>
      <top/>
      <bottom style="hair">
        <color rgb="FFFF0000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8822">
    <xf numFmtId="0" fontId="0" fillId="0" borderId="0"/>
    <xf numFmtId="176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0" fontId="31" fillId="0" borderId="0">
      <alignment vertical="center"/>
    </xf>
    <xf numFmtId="0" fontId="12" fillId="0" borderId="0"/>
    <xf numFmtId="0" fontId="19" fillId="0" borderId="0"/>
    <xf numFmtId="0" fontId="31" fillId="0" borderId="0">
      <alignment vertical="center"/>
    </xf>
    <xf numFmtId="0" fontId="31" fillId="0" borderId="0">
      <alignment vertical="center"/>
    </xf>
    <xf numFmtId="0" fontId="12" fillId="0" borderId="0"/>
    <xf numFmtId="0" fontId="19" fillId="0" borderId="0"/>
    <xf numFmtId="0" fontId="12" fillId="0" borderId="0"/>
    <xf numFmtId="0" fontId="31" fillId="0" borderId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5" fillId="0" borderId="0"/>
    <xf numFmtId="41" fontId="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0" fontId="2" fillId="0" borderId="0">
      <alignment vertical="center"/>
    </xf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9" fillId="0" borderId="0"/>
    <xf numFmtId="41" fontId="4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0" fontId="31" fillId="0" borderId="0">
      <alignment vertical="center"/>
    </xf>
    <xf numFmtId="0" fontId="3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98" fontId="20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205" fontId="20" fillId="0" borderId="0">
      <alignment vertical="center"/>
    </xf>
    <xf numFmtId="0" fontId="64" fillId="44" borderId="27" applyNumberFormat="0" applyAlignment="0" applyProtection="0">
      <alignment vertical="center"/>
    </xf>
    <xf numFmtId="0" fontId="64" fillId="44" borderId="27" applyNumberForma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88" fillId="0" borderId="0"/>
    <xf numFmtId="0" fontId="62" fillId="43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0" fontId="57" fillId="42" borderId="40" applyNumberFormat="0" applyFont="0" applyAlignment="0" applyProtection="0">
      <alignment vertical="center"/>
    </xf>
    <xf numFmtId="38" fontId="78" fillId="0" borderId="0" applyFont="0" applyFill="0" applyBorder="0" applyAlignment="0" applyProtection="0"/>
    <xf numFmtId="40" fontId="78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80" fillId="0" borderId="0">
      <protection locked="0"/>
    </xf>
    <xf numFmtId="0" fontId="80" fillId="0" borderId="0">
      <protection locked="0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87" fillId="0" borderId="0">
      <protection locked="0"/>
    </xf>
    <xf numFmtId="0" fontId="87" fillId="0" borderId="0">
      <protection locked="0"/>
    </xf>
    <xf numFmtId="202" fontId="76" fillId="0" borderId="0">
      <protection locked="0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60" fillId="41" borderId="39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189" fontId="98" fillId="0" borderId="0" applyFont="0" applyFill="0" applyBorder="0" applyAlignment="0" applyProtection="0"/>
    <xf numFmtId="190" fontId="98" fillId="0" borderId="0" applyFont="0" applyFill="0" applyBorder="0" applyAlignment="0" applyProtection="0"/>
    <xf numFmtId="0" fontId="109" fillId="0" borderId="0"/>
    <xf numFmtId="0" fontId="108" fillId="0" borderId="0"/>
    <xf numFmtId="0" fontId="107" fillId="0" borderId="0"/>
    <xf numFmtId="0" fontId="102" fillId="0" borderId="0"/>
    <xf numFmtId="0" fontId="106" fillId="0" borderId="0"/>
    <xf numFmtId="43" fontId="103" fillId="0" borderId="0" applyFont="0" applyFill="0" applyBorder="0" applyAlignment="0" applyProtection="0"/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8" borderId="38" applyNumberFormat="0" applyProtection="0">
      <alignment horizontal="left" vertical="center" indent="1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4" fontId="105" fillId="47" borderId="38" applyNumberFormat="0" applyProtection="0">
      <alignment horizontal="right" vertical="center"/>
    </xf>
    <xf numFmtId="9" fontId="98" fillId="0" borderId="0" applyFont="0" applyFill="0" applyProtection="0"/>
    <xf numFmtId="13" fontId="53" fillId="0" borderId="0" applyFont="0" applyFill="0" applyProtection="0"/>
    <xf numFmtId="10" fontId="53" fillId="0" borderId="0" applyFont="0" applyFill="0" applyBorder="0" applyAlignment="0" applyProtection="0"/>
    <xf numFmtId="0" fontId="5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91" fontId="20" fillId="0" borderId="0"/>
    <xf numFmtId="194" fontId="103" fillId="0" borderId="0" applyFont="0" applyFill="0" applyBorder="0" applyAlignment="0" applyProtection="0"/>
    <xf numFmtId="0" fontId="102" fillId="0" borderId="35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10" fontId="79" fillId="46" borderId="36" applyNumberFormat="0" applyBorder="0" applyAlignment="0" applyProtection="0"/>
    <xf numFmtId="0" fontId="101" fillId="0" borderId="0"/>
    <xf numFmtId="0" fontId="100" fillId="0" borderId="0" applyNumberFormat="0" applyFill="0" applyBorder="0" applyAlignment="0" applyProtection="0">
      <alignment vertical="top"/>
      <protection locked="0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82" fillId="0" borderId="34" applyNumberFormat="0" applyAlignment="0" applyProtection="0">
      <alignment horizontal="left" vertical="center"/>
    </xf>
    <xf numFmtId="0" fontId="99" fillId="0" borderId="0">
      <alignment horizontal="left"/>
    </xf>
    <xf numFmtId="38" fontId="79" fillId="45" borderId="0" applyNumberFormat="0" applyBorder="0" applyAlignment="0" applyProtection="0"/>
    <xf numFmtId="0" fontId="81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1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208" fontId="94" fillId="0" borderId="0"/>
    <xf numFmtId="43" fontId="98" fillId="0" borderId="0" applyFont="0" applyFill="0" applyBorder="0" applyAlignment="0" applyProtection="0"/>
    <xf numFmtId="41" fontId="98" fillId="0" borderId="0" applyFont="0" applyFill="0" applyBorder="0" applyAlignment="0" applyProtection="0"/>
    <xf numFmtId="195" fontId="75" fillId="0" borderId="0">
      <alignment horizontal="left"/>
    </xf>
    <xf numFmtId="207" fontId="94" fillId="0" borderId="0"/>
    <xf numFmtId="189" fontId="53" fillId="0" borderId="0" applyFont="0" applyFill="0" applyBorder="0" applyAlignment="0" applyProtection="0"/>
    <xf numFmtId="0" fontId="77" fillId="0" borderId="0" applyFont="0" applyFill="0" applyBorder="0" applyAlignment="0" applyProtection="0"/>
    <xf numFmtId="188" fontId="53" fillId="0" borderId="0" applyFont="0" applyFill="0" applyBorder="0" applyAlignment="0" applyProtection="0"/>
    <xf numFmtId="206" fontId="94" fillId="0" borderId="0"/>
    <xf numFmtId="0" fontId="77" fillId="0" borderId="0" applyFont="0" applyFill="0" applyBorder="0" applyAlignment="0" applyProtection="0"/>
    <xf numFmtId="0" fontId="97" fillId="0" borderId="0"/>
    <xf numFmtId="0" fontId="20" fillId="0" borderId="0" applyFill="0" applyBorder="0" applyAlignment="0"/>
    <xf numFmtId="0" fontId="96" fillId="0" borderId="0"/>
    <xf numFmtId="0" fontId="95" fillId="0" borderId="0"/>
    <xf numFmtId="0" fontId="94" fillId="0" borderId="0"/>
    <xf numFmtId="0" fontId="93" fillId="0" borderId="0" applyNumberFormat="0" applyFill="0" applyBorder="0" applyAlignment="0" applyProtection="0">
      <alignment vertical="top"/>
      <protection locked="0"/>
    </xf>
    <xf numFmtId="199" fontId="92" fillId="0" borderId="0" applyFont="0" applyFill="0" applyBorder="0" applyAlignment="0" applyProtection="0"/>
    <xf numFmtId="198" fontId="92" fillId="0" borderId="0" applyFont="0" applyFill="0" applyBorder="0" applyAlignment="0" applyProtection="0"/>
    <xf numFmtId="196" fontId="92" fillId="0" borderId="0" applyFont="0" applyFill="0" applyBorder="0" applyAlignment="0" applyProtection="0"/>
    <xf numFmtId="197" fontId="92" fillId="0" borderId="0" applyFont="0" applyFill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86" fillId="0" borderId="0">
      <alignment horizontal="left"/>
    </xf>
    <xf numFmtId="0" fontId="85" fillId="0" borderId="8"/>
    <xf numFmtId="0" fontId="85" fillId="0" borderId="8"/>
    <xf numFmtId="0" fontId="85" fillId="0" borderId="8"/>
    <xf numFmtId="0" fontId="77" fillId="0" borderId="0"/>
    <xf numFmtId="0" fontId="53" fillId="0" borderId="0"/>
    <xf numFmtId="0" fontId="53" fillId="0" borderId="0"/>
    <xf numFmtId="0" fontId="75" fillId="0" borderId="0"/>
    <xf numFmtId="0" fontId="77" fillId="0" borderId="0"/>
    <xf numFmtId="0" fontId="53" fillId="0" borderId="0"/>
    <xf numFmtId="0" fontId="77" fillId="0" borderId="0"/>
    <xf numFmtId="0" fontId="53" fillId="0" borderId="0"/>
    <xf numFmtId="0" fontId="77" fillId="0" borderId="0"/>
    <xf numFmtId="0" fontId="53" fillId="0" borderId="0"/>
    <xf numFmtId="0" fontId="77" fillId="0" borderId="0"/>
    <xf numFmtId="0" fontId="77" fillId="0" borderId="0"/>
    <xf numFmtId="0" fontId="53" fillId="0" borderId="0"/>
    <xf numFmtId="0" fontId="53" fillId="0" borderId="0"/>
    <xf numFmtId="0" fontId="53" fillId="0" borderId="0"/>
    <xf numFmtId="0" fontId="77" fillId="0" borderId="0"/>
    <xf numFmtId="0" fontId="75" fillId="0" borderId="0"/>
    <xf numFmtId="0" fontId="77" fillId="0" borderId="0"/>
    <xf numFmtId="0" fontId="53" fillId="0" borderId="0"/>
    <xf numFmtId="0" fontId="77" fillId="0" borderId="0"/>
    <xf numFmtId="0" fontId="53" fillId="0" borderId="0"/>
    <xf numFmtId="0" fontId="75" fillId="0" borderId="0"/>
    <xf numFmtId="0" fontId="77" fillId="0" borderId="0"/>
    <xf numFmtId="0" fontId="53" fillId="0" borderId="0"/>
    <xf numFmtId="0" fontId="53" fillId="0" borderId="0"/>
    <xf numFmtId="0" fontId="77" fillId="0" borderId="0"/>
    <xf numFmtId="0" fontId="53" fillId="0" borderId="0"/>
    <xf numFmtId="0" fontId="77" fillId="0" borderId="0"/>
    <xf numFmtId="0" fontId="77" fillId="0" borderId="0"/>
    <xf numFmtId="0" fontId="53" fillId="0" borderId="0"/>
    <xf numFmtId="0" fontId="75" fillId="0" borderId="0"/>
    <xf numFmtId="0" fontId="75" fillId="0" borderId="0"/>
    <xf numFmtId="0" fontId="77" fillId="0" borderId="0"/>
    <xf numFmtId="0" fontId="77" fillId="0" borderId="0"/>
    <xf numFmtId="0" fontId="53" fillId="0" borderId="0"/>
    <xf numFmtId="0" fontId="75" fillId="0" borderId="0"/>
    <xf numFmtId="0" fontId="53" fillId="0" borderId="0"/>
    <xf numFmtId="0" fontId="84" fillId="0" borderId="0" applyNumberFormat="0" applyFill="0" applyBorder="0" applyAlignment="0" applyProtection="0"/>
    <xf numFmtId="0" fontId="76" fillId="0" borderId="0"/>
    <xf numFmtId="0" fontId="76" fillId="0" borderId="0"/>
    <xf numFmtId="216" fontId="76" fillId="0" borderId="0" applyFont="0" applyFill="0" applyBorder="0" applyAlignment="0" applyProtection="0"/>
    <xf numFmtId="217" fontId="76" fillId="0" borderId="0" applyFont="0" applyFill="0" applyBorder="0" applyAlignment="0" applyProtection="0"/>
    <xf numFmtId="218" fontId="76" fillId="0" borderId="0" applyFont="0" applyFill="0" applyBorder="0" applyAlignment="0" applyProtection="0"/>
    <xf numFmtId="219" fontId="76" fillId="0" borderId="0" applyFont="0" applyFill="0" applyBorder="0" applyAlignment="0" applyProtection="0"/>
    <xf numFmtId="192" fontId="76" fillId="0" borderId="0" applyFont="0" applyFill="0" applyBorder="0" applyAlignment="0" applyProtection="0"/>
    <xf numFmtId="193" fontId="76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0" applyFont="0" applyFill="0" applyBorder="0" applyAlignment="0" applyProtection="0"/>
    <xf numFmtId="209" fontId="76" fillId="0" borderId="0" applyFont="0" applyFill="0" applyBorder="0" applyAlignment="0" applyProtection="0"/>
    <xf numFmtId="210" fontId="76" fillId="0" borderId="0" applyFont="0" applyFill="0" applyBorder="0" applyAlignment="0" applyProtection="0"/>
    <xf numFmtId="211" fontId="76" fillId="0" borderId="0" applyFont="0" applyFill="0" applyBorder="0" applyAlignment="0" applyProtection="0"/>
    <xf numFmtId="212" fontId="76" fillId="0" borderId="0" applyFont="0" applyFill="0" applyBorder="0" applyAlignment="0" applyProtection="0"/>
    <xf numFmtId="213" fontId="76" fillId="0" borderId="0" applyFont="0" applyFill="0" applyBorder="0" applyAlignment="0" applyProtection="0"/>
    <xf numFmtId="214" fontId="76" fillId="0" borderId="0" applyFont="0" applyFill="0" applyBorder="0" applyAlignment="0" applyProtection="0"/>
    <xf numFmtId="215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36" applyFont="0" applyFill="0" applyBorder="0" applyAlignment="0" applyProtection="0">
      <alignment vertical="center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3" fontId="83" fillId="0" borderId="0" applyFont="0" applyFill="0" applyBorder="0" applyAlignment="0" applyProtection="0">
      <alignment vertical="center"/>
    </xf>
    <xf numFmtId="0" fontId="112" fillId="0" borderId="0">
      <alignment vertical="center"/>
    </xf>
    <xf numFmtId="41" fontId="19" fillId="0" borderId="0" applyFont="0" applyFill="0" applyBorder="0" applyAlignment="0" applyProtection="0"/>
    <xf numFmtId="9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85" fontId="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9" fillId="0" borderId="8"/>
    <xf numFmtId="0" fontId="89" fillId="0" borderId="8"/>
    <xf numFmtId="0" fontId="89" fillId="0" borderId="8"/>
    <xf numFmtId="0" fontId="65" fillId="0" borderId="28" applyNumberFormat="0" applyFill="0" applyAlignment="0" applyProtection="0">
      <alignment vertical="center"/>
    </xf>
    <xf numFmtId="0" fontId="65" fillId="0" borderId="28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0" fontId="68" fillId="28" borderId="39" applyNumberFormat="0" applyAlignment="0" applyProtection="0">
      <alignment vertical="center"/>
    </xf>
    <xf numFmtId="4" fontId="80" fillId="0" borderId="0">
      <protection locked="0"/>
    </xf>
    <xf numFmtId="203" fontId="76" fillId="0" borderId="0">
      <protection locked="0"/>
    </xf>
    <xf numFmtId="0" fontId="70" fillId="0" borderId="29" applyNumberFormat="0" applyFill="0" applyAlignment="0" applyProtection="0">
      <alignment vertical="center"/>
    </xf>
    <xf numFmtId="0" fontId="70" fillId="0" borderId="29" applyNumberFormat="0" applyFill="0" applyAlignment="0" applyProtection="0">
      <alignment vertical="center"/>
    </xf>
    <xf numFmtId="0" fontId="71" fillId="0" borderId="30" applyNumberFormat="0" applyFill="0" applyAlignment="0" applyProtection="0">
      <alignment vertical="center"/>
    </xf>
    <xf numFmtId="0" fontId="71" fillId="0" borderId="30" applyNumberFormat="0" applyFill="0" applyAlignment="0" applyProtection="0">
      <alignment vertical="center"/>
    </xf>
    <xf numFmtId="0" fontId="72" fillId="0" borderId="31" applyNumberFormat="0" applyFill="0" applyAlignment="0" applyProtection="0">
      <alignment vertical="center"/>
    </xf>
    <xf numFmtId="0" fontId="72" fillId="0" borderId="31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6" fillId="0" borderId="0" applyNumberFormat="0" applyFont="0" applyFill="0" applyBorder="0" applyProtection="0">
      <alignment vertical="center"/>
    </xf>
    <xf numFmtId="0" fontId="76" fillId="0" borderId="0"/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0" fontId="74" fillId="41" borderId="42" applyNumberFormat="0" applyAlignment="0" applyProtection="0">
      <alignment vertical="center"/>
    </xf>
    <xf numFmtId="187" fontId="76" fillId="0" borderId="0" applyFont="0" applyFill="0" applyBorder="0" applyAlignment="0" applyProtection="0"/>
    <xf numFmtId="198" fontId="90" fillId="0" borderId="32">
      <alignment vertical="center"/>
    </xf>
    <xf numFmtId="188" fontId="76" fillId="0" borderId="0" applyFont="0" applyFill="0" applyBorder="0" applyAlignment="0" applyProtection="0"/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201" fontId="20" fillId="0" borderId="0"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110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" fillId="0" borderId="0">
      <alignment vertical="center"/>
    </xf>
    <xf numFmtId="0" fontId="1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3" fillId="0" borderId="0"/>
    <xf numFmtId="0" fontId="113" fillId="0" borderId="0"/>
    <xf numFmtId="0" fontId="20" fillId="0" borderId="0">
      <alignment vertical="center"/>
    </xf>
    <xf numFmtId="0" fontId="115" fillId="0" borderId="0"/>
    <xf numFmtId="0" fontId="114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91" fillId="0" borderId="0" applyNumberFormat="0" applyFont="0" applyFill="0" applyBorder="0" applyProtection="0">
      <alignment vertical="center"/>
    </xf>
    <xf numFmtId="0" fontId="116" fillId="0" borderId="0" applyNumberFormat="0" applyFill="0" applyBorder="0" applyAlignment="0" applyProtection="0">
      <alignment vertical="top"/>
      <protection locked="0"/>
    </xf>
    <xf numFmtId="0" fontId="80" fillId="0" borderId="33">
      <protection locked="0"/>
    </xf>
    <xf numFmtId="200" fontId="20" fillId="0" borderId="0">
      <protection locked="0"/>
    </xf>
    <xf numFmtId="204" fontId="76" fillId="0" borderId="0">
      <protection locked="0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9" fillId="0" borderId="0"/>
    <xf numFmtId="0" fontId="114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49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0" fontId="49" fillId="0" borderId="0"/>
    <xf numFmtId="41" fontId="117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0" fontId="20" fillId="0" borderId="0">
      <alignment vertical="center"/>
    </xf>
    <xf numFmtId="0" fontId="19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14" fillId="0" borderId="0" applyFont="0" applyFill="0" applyBorder="0" applyAlignment="0" applyProtection="0">
      <alignment vertical="center"/>
    </xf>
    <xf numFmtId="9" fontId="1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41" fontId="5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7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9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4" fillId="0" borderId="0"/>
    <xf numFmtId="0" fontId="114" fillId="0" borderId="0"/>
    <xf numFmtId="0" fontId="20" fillId="0" borderId="44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11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" fillId="0" borderId="0"/>
    <xf numFmtId="0" fontId="113" fillId="0" borderId="0"/>
    <xf numFmtId="0" fontId="114" fillId="0" borderId="0"/>
    <xf numFmtId="0" fontId="31" fillId="0" borderId="0">
      <alignment vertical="center"/>
    </xf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41" fontId="56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9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57" fillId="42" borderId="47" applyNumberFormat="0" applyFon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0" fontId="60" fillId="41" borderId="46" applyNumberFormat="0" applyAlignment="0" applyProtection="0">
      <alignment vertical="center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8" borderId="45" applyNumberFormat="0" applyProtection="0">
      <alignment horizontal="left" vertical="center" indent="1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4" fontId="105" fillId="47" borderId="45" applyNumberFormat="0" applyProtection="0">
      <alignment horizontal="right" vertical="center"/>
    </xf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10" fontId="79" fillId="46" borderId="44" applyNumberFormat="0" applyBorder="0" applyAlignment="0" applyProtection="0"/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0" fontId="20" fillId="0" borderId="44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68" fillId="28" borderId="46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0" fontId="74" fillId="41" borderId="49" applyNumberFormat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49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41" fontId="117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41" fontId="5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0" fillId="0" borderId="5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11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41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9" fontId="5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9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9" fontId="56" fillId="0" borderId="0" applyFont="0" applyFill="0" applyBorder="0" applyAlignment="0" applyProtection="0">
      <alignment vertical="center"/>
    </xf>
    <xf numFmtId="0" fontId="60" fillId="41" borderId="69" applyNumberForma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0" fontId="57" fillId="42" borderId="55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0" fontId="60" fillId="41" borderId="54" applyNumberForma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8" borderId="53" applyNumberFormat="0" applyProtection="0">
      <alignment horizontal="left" vertical="center" indent="1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53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10" fontId="79" fillId="46" borderId="51" applyNumberFormat="0" applyBorder="0" applyAlignment="0" applyProtection="0"/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0" fontId="82" fillId="0" borderId="52">
      <alignment horizontal="lef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10" fontId="79" fillId="46" borderId="58" applyNumberFormat="0" applyBorder="0" applyAlignment="0" applyProtection="0"/>
    <xf numFmtId="0" fontId="82" fillId="0" borderId="67">
      <alignment horizontal="left" vertical="center"/>
    </xf>
    <xf numFmtId="0" fontId="82" fillId="0" borderId="67">
      <alignment horizontal="left"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20" fillId="0" borderId="51" applyFont="0" applyFill="0" applyBorder="0" applyAlignment="0" applyProtection="0">
      <alignment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8" fillId="28" borderId="54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74" fillId="41" borderId="57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60" fillId="41" borderId="69" applyNumberForma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57" fillId="42" borderId="63" applyNumberFormat="0" applyFon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0" fontId="60" fillId="41" borderId="62" applyNumberFormat="0" applyAlignment="0" applyProtection="0">
      <alignment vertical="center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8" borderId="61" applyNumberFormat="0" applyProtection="0">
      <alignment horizontal="left" vertical="center" indent="1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4" fontId="105" fillId="47" borderId="61" applyNumberFormat="0" applyProtection="0">
      <alignment horizontal="right" vertical="center"/>
    </xf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10" fontId="79" fillId="46" borderId="60" applyNumberFormat="0" applyBorder="0" applyAlignment="0" applyProtection="0"/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82" fillId="0" borderId="59">
      <alignment horizontal="left"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0" fontId="20" fillId="0" borderId="60" applyFont="0" applyFill="0" applyBorder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68" fillId="28" borderId="62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74" fillId="41" borderId="65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60" fillId="41" borderId="69" applyNumberForma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20" fillId="0" borderId="66" applyFont="0" applyFill="0" applyBorder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60" fillId="41" borderId="69" applyNumberForma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0" fontId="57" fillId="42" borderId="70" applyNumberFormat="0" applyFont="0" applyAlignment="0" applyProtection="0">
      <alignment vertical="center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57" fillId="42" borderId="70" applyNumberFormat="0" applyFont="0" applyAlignment="0" applyProtection="0">
      <alignment vertical="center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4" fontId="105" fillId="48" borderId="68" applyNumberFormat="0" applyProtection="0">
      <alignment horizontal="left" vertical="center" indent="1"/>
    </xf>
    <xf numFmtId="4" fontId="105" fillId="47" borderId="68" applyNumberFormat="0" applyProtection="0">
      <alignment horizontal="righ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82" fillId="0" borderId="67">
      <alignment horizontal="left"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20" fillId="0" borderId="58" applyFont="0" applyFill="0" applyBorder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68" fillId="28" borderId="69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74" fillId="41" borderId="72" applyNumberFormat="0" applyAlignment="0" applyProtection="0">
      <alignment vertical="center"/>
    </xf>
    <xf numFmtId="0" fontId="20" fillId="0" borderId="73" applyFont="0" applyFill="0" applyBorder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57" fillId="42" borderId="78" applyNumberFormat="0" applyFon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0" fontId="60" fillId="41" borderId="77" applyNumberFormat="0" applyAlignment="0" applyProtection="0">
      <alignment vertical="center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8" borderId="76" applyNumberFormat="0" applyProtection="0">
      <alignment horizontal="left" vertical="center" indent="1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4" fontId="105" fillId="47" borderId="76" applyNumberFormat="0" applyProtection="0">
      <alignment horizontal="right" vertical="center"/>
    </xf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10" fontId="79" fillId="46" borderId="74" applyNumberFormat="0" applyBorder="0" applyAlignment="0" applyProtection="0"/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82" fillId="0" borderId="75">
      <alignment horizontal="left"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7" fillId="0" borderId="79" applyNumberFormat="0" applyFill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68" fillId="28" borderId="77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74" fillId="41" borderId="80" applyNumberFormat="0" applyAlignment="0" applyProtection="0">
      <alignment vertical="center"/>
    </xf>
    <xf numFmtId="0" fontId="20" fillId="0" borderId="74" applyFont="0" applyFill="0" applyBorder="0" applyAlignment="0" applyProtection="0">
      <alignment vertical="center"/>
    </xf>
  </cellStyleXfs>
  <cellXfs count="1234">
    <xf numFmtId="0" fontId="0" fillId="0" borderId="0" xfId="0"/>
    <xf numFmtId="0" fontId="14" fillId="0" borderId="0" xfId="0" applyFont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177" fontId="13" fillId="3" borderId="1" xfId="0" quotePrefix="1" applyNumberFormat="1" applyFont="1" applyFill="1" applyBorder="1" applyAlignment="1">
      <alignment horizontal="center" vertical="center"/>
    </xf>
    <xf numFmtId="176" fontId="13" fillId="3" borderId="1" xfId="1" applyFont="1" applyFill="1" applyBorder="1" applyAlignment="1" applyProtection="1">
      <alignment horizontal="right" vertical="center"/>
    </xf>
    <xf numFmtId="179" fontId="13" fillId="3" borderId="1" xfId="1" applyNumberFormat="1" applyFont="1" applyFill="1" applyBorder="1" applyAlignment="1" applyProtection="1">
      <alignment horizontal="right" vertical="center"/>
    </xf>
    <xf numFmtId="0" fontId="13" fillId="3" borderId="1" xfId="0" applyFont="1" applyFill="1" applyBorder="1" applyAlignment="1">
      <alignment horizontal="left" vertical="center"/>
    </xf>
    <xf numFmtId="178" fontId="13" fillId="3" borderId="1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6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 shrinkToFit="1"/>
    </xf>
    <xf numFmtId="0" fontId="17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 shrinkToFit="1"/>
    </xf>
    <xf numFmtId="0" fontId="17" fillId="0" borderId="0" xfId="0" applyFont="1" applyAlignment="1">
      <alignment horizontal="right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 shrinkToFit="1"/>
    </xf>
    <xf numFmtId="0" fontId="13" fillId="3" borderId="1" xfId="0" applyFont="1" applyFill="1" applyBorder="1" applyAlignment="1">
      <alignment horizontal="left" vertical="center" shrinkToFit="1"/>
    </xf>
    <xf numFmtId="0" fontId="13" fillId="3" borderId="1" xfId="0" applyFont="1" applyFill="1" applyBorder="1" applyAlignment="1">
      <alignment horizontal="center" vertical="center" shrinkToFit="1"/>
    </xf>
    <xf numFmtId="178" fontId="33" fillId="3" borderId="1" xfId="0" quotePrefix="1" applyNumberFormat="1" applyFont="1" applyFill="1" applyBorder="1" applyAlignment="1">
      <alignment horizontal="center" vertical="center"/>
    </xf>
    <xf numFmtId="176" fontId="13" fillId="3" borderId="1" xfId="1" applyFont="1" applyFill="1" applyBorder="1" applyAlignment="1" applyProtection="1">
      <alignment horizontal="center" vertical="center"/>
    </xf>
    <xf numFmtId="178" fontId="13" fillId="3" borderId="1" xfId="0" applyNumberFormat="1" applyFont="1" applyFill="1" applyBorder="1" applyAlignment="1">
      <alignment horizontal="left" vertical="center"/>
    </xf>
    <xf numFmtId="0" fontId="14" fillId="3" borderId="0" xfId="0" applyFont="1" applyFill="1" applyAlignment="1">
      <alignment vertical="center"/>
    </xf>
    <xf numFmtId="178" fontId="13" fillId="3" borderId="1" xfId="0" applyNumberFormat="1" applyFont="1" applyFill="1" applyBorder="1" applyAlignment="1">
      <alignment horizontal="center" vertical="center" shrinkToFit="1"/>
    </xf>
    <xf numFmtId="180" fontId="13" fillId="3" borderId="1" xfId="0" applyNumberFormat="1" applyFont="1" applyFill="1" applyBorder="1" applyAlignment="1">
      <alignment horizontal="center" vertical="center" shrinkToFit="1"/>
    </xf>
    <xf numFmtId="176" fontId="13" fillId="3" borderId="1" xfId="1" applyFont="1" applyFill="1" applyBorder="1" applyAlignment="1" applyProtection="1">
      <alignment horizontal="right" vertical="center" shrinkToFit="1"/>
    </xf>
    <xf numFmtId="179" fontId="13" fillId="3" borderId="1" xfId="1" applyNumberFormat="1" applyFont="1" applyFill="1" applyBorder="1" applyAlignment="1" applyProtection="1">
      <alignment horizontal="right" vertical="center" shrinkToFit="1"/>
    </xf>
    <xf numFmtId="0" fontId="13" fillId="0" borderId="1" xfId="0" applyFont="1" applyBorder="1" applyAlignment="1">
      <alignment horizontal="center" vertical="center"/>
    </xf>
    <xf numFmtId="178" fontId="13" fillId="3" borderId="1" xfId="0" applyNumberFormat="1" applyFont="1" applyFill="1" applyBorder="1" applyAlignment="1">
      <alignment horizontal="left" vertical="center" shrinkToFit="1"/>
    </xf>
    <xf numFmtId="0" fontId="13" fillId="3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7" fillId="3" borderId="0" xfId="0" applyFont="1" applyFill="1" applyAlignment="1">
      <alignment vertical="center"/>
    </xf>
    <xf numFmtId="0" fontId="32" fillId="3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 shrinkToFit="1"/>
    </xf>
    <xf numFmtId="177" fontId="13" fillId="0" borderId="1" xfId="0" quotePrefix="1" applyNumberFormat="1" applyFont="1" applyBorder="1" applyAlignment="1">
      <alignment horizontal="center" vertical="center"/>
    </xf>
    <xf numFmtId="176" fontId="13" fillId="0" borderId="1" xfId="1" applyFont="1" applyFill="1" applyBorder="1" applyAlignment="1" applyProtection="1">
      <alignment horizontal="right" vertical="center"/>
    </xf>
    <xf numFmtId="179" fontId="13" fillId="0" borderId="1" xfId="1" applyNumberFormat="1" applyFont="1" applyFill="1" applyBorder="1" applyAlignment="1" applyProtection="1">
      <alignment horizontal="right" vertical="center"/>
    </xf>
    <xf numFmtId="178" fontId="13" fillId="3" borderId="1" xfId="0" quotePrefix="1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 shrinkToFit="1"/>
    </xf>
    <xf numFmtId="0" fontId="13" fillId="9" borderId="1" xfId="0" applyFont="1" applyFill="1" applyBorder="1" applyAlignment="1">
      <alignment horizontal="center" vertical="center" shrinkToFit="1"/>
    </xf>
    <xf numFmtId="176" fontId="13" fillId="3" borderId="1" xfId="1" applyFont="1" applyFill="1" applyBorder="1" applyAlignment="1">
      <alignment vertical="center"/>
    </xf>
    <xf numFmtId="179" fontId="13" fillId="3" borderId="1" xfId="1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179" fontId="13" fillId="0" borderId="1" xfId="1" applyNumberFormat="1" applyFont="1" applyFill="1" applyBorder="1" applyAlignment="1">
      <alignment vertical="center"/>
    </xf>
    <xf numFmtId="176" fontId="13" fillId="0" borderId="1" xfId="1" applyFont="1" applyFill="1" applyBorder="1" applyAlignment="1">
      <alignment vertical="center"/>
    </xf>
    <xf numFmtId="176" fontId="17" fillId="0" borderId="0" xfId="1" applyFont="1" applyAlignment="1">
      <alignment vertical="center"/>
    </xf>
    <xf numFmtId="176" fontId="13" fillId="0" borderId="1" xfId="7" applyFont="1" applyFill="1" applyBorder="1" applyAlignment="1">
      <alignment vertical="center"/>
    </xf>
    <xf numFmtId="0" fontId="13" fillId="3" borderId="1" xfId="27" applyFont="1" applyFill="1" applyBorder="1" applyAlignment="1">
      <alignment horizontal="center" vertical="center" shrinkToFit="1"/>
    </xf>
    <xf numFmtId="0" fontId="13" fillId="3" borderId="1" xfId="27" applyFont="1" applyFill="1" applyBorder="1" applyAlignment="1">
      <alignment horizontal="center" vertical="center"/>
    </xf>
    <xf numFmtId="0" fontId="13" fillId="3" borderId="1" xfId="27" applyFont="1" applyFill="1" applyBorder="1" applyAlignment="1">
      <alignment horizontal="left" vertical="center" shrinkToFit="1"/>
    </xf>
    <xf numFmtId="0" fontId="18" fillId="5" borderId="1" xfId="0" applyFont="1" applyFill="1" applyBorder="1" applyAlignment="1">
      <alignment horizontal="right" vertical="center"/>
    </xf>
    <xf numFmtId="176" fontId="18" fillId="5" borderId="1" xfId="1" applyFont="1" applyFill="1" applyBorder="1" applyAlignment="1" applyProtection="1">
      <alignment horizontal="center" vertical="center"/>
    </xf>
    <xf numFmtId="176" fontId="13" fillId="3" borderId="1" xfId="7" applyFont="1" applyFill="1" applyBorder="1" applyAlignment="1" applyProtection="1">
      <alignment horizontal="right" vertical="center"/>
    </xf>
    <xf numFmtId="0" fontId="13" fillId="3" borderId="1" xfId="29" applyFont="1" applyFill="1" applyBorder="1" applyAlignment="1">
      <alignment horizontal="center" vertical="center" shrinkToFit="1"/>
    </xf>
    <xf numFmtId="180" fontId="13" fillId="3" borderId="1" xfId="27" applyNumberFormat="1" applyFont="1" applyFill="1" applyBorder="1" applyAlignment="1">
      <alignment horizontal="center" vertical="center" shrinkToFit="1"/>
    </xf>
    <xf numFmtId="177" fontId="13" fillId="3" borderId="1" xfId="27" quotePrefix="1" applyNumberFormat="1" applyFont="1" applyFill="1" applyBorder="1" applyAlignment="1">
      <alignment horizontal="center" vertical="center"/>
    </xf>
    <xf numFmtId="0" fontId="13" fillId="3" borderId="1" xfId="27" applyFont="1" applyFill="1" applyBorder="1" applyAlignment="1">
      <alignment horizontal="left" vertical="center"/>
    </xf>
    <xf numFmtId="176" fontId="13" fillId="3" borderId="1" xfId="7" applyFont="1" applyFill="1" applyBorder="1" applyAlignment="1">
      <alignment vertical="center"/>
    </xf>
    <xf numFmtId="178" fontId="13" fillId="3" borderId="1" xfId="27" applyNumberFormat="1" applyFont="1" applyFill="1" applyBorder="1" applyAlignment="1">
      <alignment horizontal="center" vertical="center"/>
    </xf>
    <xf numFmtId="178" fontId="13" fillId="3" borderId="1" xfId="27" applyNumberFormat="1" applyFont="1" applyFill="1" applyBorder="1" applyAlignment="1">
      <alignment horizontal="center" vertical="center" shrinkToFit="1"/>
    </xf>
    <xf numFmtId="0" fontId="34" fillId="3" borderId="1" xfId="27" applyFont="1" applyFill="1" applyBorder="1" applyAlignment="1">
      <alignment horizontal="center" vertical="center" shrinkToFi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right" vertical="center"/>
    </xf>
    <xf numFmtId="0" fontId="22" fillId="0" borderId="0" xfId="0" applyFont="1"/>
    <xf numFmtId="177" fontId="32" fillId="3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179" fontId="17" fillId="0" borderId="0" xfId="1" applyNumberFormat="1" applyFont="1" applyAlignment="1">
      <alignment vertical="center"/>
    </xf>
    <xf numFmtId="179" fontId="18" fillId="5" borderId="1" xfId="1" applyNumberFormat="1" applyFont="1" applyFill="1" applyBorder="1" applyAlignment="1" applyProtection="1">
      <alignment horizontal="center" vertical="center"/>
    </xf>
    <xf numFmtId="0" fontId="13" fillId="0" borderId="1" xfId="0" applyFont="1" applyBorder="1" applyAlignment="1">
      <alignment horizontal="left" vertical="center" shrinkToFit="1"/>
    </xf>
    <xf numFmtId="14" fontId="17" fillId="0" borderId="0" xfId="0" applyNumberFormat="1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left" vertical="center" shrinkToFit="1"/>
    </xf>
    <xf numFmtId="0" fontId="13" fillId="0" borderId="1" xfId="0" applyFont="1" applyBorder="1" applyAlignment="1">
      <alignment vertical="center" shrinkToFit="1"/>
    </xf>
    <xf numFmtId="178" fontId="13" fillId="0" borderId="1" xfId="0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176" fontId="13" fillId="0" borderId="0" xfId="1" applyFont="1" applyAlignment="1">
      <alignment vertical="center"/>
    </xf>
    <xf numFmtId="179" fontId="13" fillId="0" borderId="0" xfId="1" applyNumberFormat="1" applyFont="1" applyAlignment="1">
      <alignment vertical="center"/>
    </xf>
    <xf numFmtId="0" fontId="13" fillId="0" borderId="0" xfId="0" applyFont="1" applyAlignment="1">
      <alignment horizontal="left" vertical="center" shrinkToFit="1"/>
    </xf>
    <xf numFmtId="0" fontId="13" fillId="0" borderId="0" xfId="0" applyFont="1" applyAlignment="1">
      <alignment horizontal="right" vertical="center"/>
    </xf>
    <xf numFmtId="0" fontId="18" fillId="3" borderId="1" xfId="0" applyFont="1" applyFill="1" applyBorder="1" applyAlignment="1">
      <alignment horizontal="left" vertical="center"/>
    </xf>
    <xf numFmtId="178" fontId="13" fillId="3" borderId="1" xfId="0" quotePrefix="1" applyNumberFormat="1" applyFont="1" applyFill="1" applyBorder="1" applyAlignment="1">
      <alignment horizontal="center" vertical="center" shrinkToFit="1"/>
    </xf>
    <xf numFmtId="177" fontId="18" fillId="3" borderId="1" xfId="0" applyNumberFormat="1" applyFont="1" applyFill="1" applyBorder="1" applyAlignment="1">
      <alignment horizontal="center" vertical="center"/>
    </xf>
    <xf numFmtId="176" fontId="13" fillId="3" borderId="1" xfId="1" applyFont="1" applyFill="1" applyBorder="1" applyAlignment="1">
      <alignment horizontal="center" vertical="center"/>
    </xf>
    <xf numFmtId="178" fontId="13" fillId="3" borderId="1" xfId="27" applyNumberFormat="1" applyFont="1" applyFill="1" applyBorder="1" applyAlignment="1">
      <alignment horizontal="left" vertical="center"/>
    </xf>
    <xf numFmtId="0" fontId="13" fillId="0" borderId="1" xfId="0" quotePrefix="1" applyFont="1" applyBorder="1" applyAlignment="1">
      <alignment horizontal="center" vertical="center"/>
    </xf>
    <xf numFmtId="0" fontId="26" fillId="0" borderId="0" xfId="0" applyFont="1" applyAlignment="1">
      <alignment shrinkToFit="1"/>
    </xf>
    <xf numFmtId="0" fontId="26" fillId="0" borderId="0" xfId="0" applyFont="1"/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0" fontId="13" fillId="3" borderId="1" xfId="0" quotePrefix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 shrinkToFit="1"/>
    </xf>
    <xf numFmtId="0" fontId="13" fillId="3" borderId="0" xfId="0" applyFont="1" applyFill="1"/>
    <xf numFmtId="176" fontId="13" fillId="3" borderId="0" xfId="1" applyFont="1" applyFill="1" applyAlignment="1">
      <alignment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vertical="center" shrinkToFit="1"/>
    </xf>
    <xf numFmtId="0" fontId="17" fillId="3" borderId="1" xfId="0" applyFont="1" applyFill="1" applyBorder="1" applyAlignment="1">
      <alignment horizontal="center" vertical="center" shrinkToFit="1"/>
    </xf>
    <xf numFmtId="176" fontId="17" fillId="3" borderId="1" xfId="1" applyFont="1" applyFill="1" applyBorder="1" applyAlignment="1">
      <alignment vertical="center"/>
    </xf>
    <xf numFmtId="179" fontId="17" fillId="3" borderId="1" xfId="1" applyNumberFormat="1" applyFont="1" applyFill="1" applyBorder="1" applyAlignment="1">
      <alignment vertical="center"/>
    </xf>
    <xf numFmtId="0" fontId="17" fillId="3" borderId="1" xfId="0" applyFont="1" applyFill="1" applyBorder="1" applyAlignment="1">
      <alignment horizontal="left" vertical="center" shrinkToFit="1"/>
    </xf>
    <xf numFmtId="0" fontId="22" fillId="3" borderId="0" xfId="0" applyFont="1" applyFill="1"/>
    <xf numFmtId="0" fontId="17" fillId="3" borderId="1" xfId="0" quotePrefix="1" applyFont="1" applyFill="1" applyBorder="1" applyAlignment="1">
      <alignment vertical="center" shrinkToFit="1"/>
    </xf>
    <xf numFmtId="0" fontId="17" fillId="3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horizontal="center" vertical="center"/>
    </xf>
    <xf numFmtId="176" fontId="13" fillId="3" borderId="1" xfId="0" applyNumberFormat="1" applyFont="1" applyFill="1" applyBorder="1" applyAlignment="1">
      <alignment vertical="center"/>
    </xf>
    <xf numFmtId="0" fontId="0" fillId="3" borderId="0" xfId="0" applyFill="1"/>
    <xf numFmtId="0" fontId="28" fillId="0" borderId="0" xfId="0" applyFont="1" applyAlignment="1">
      <alignment horizontal="left" vertical="center"/>
    </xf>
    <xf numFmtId="0" fontId="13" fillId="11" borderId="0" xfId="0" applyFont="1" applyFill="1" applyAlignment="1">
      <alignment vertical="center"/>
    </xf>
    <xf numFmtId="0" fontId="13" fillId="17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 shrinkToFit="1"/>
    </xf>
    <xf numFmtId="0" fontId="13" fillId="17" borderId="1" xfId="0" applyFont="1" applyFill="1" applyBorder="1" applyAlignment="1">
      <alignment horizontal="left" vertical="center" shrinkToFit="1"/>
    </xf>
    <xf numFmtId="176" fontId="13" fillId="17" borderId="1" xfId="1" applyFont="1" applyFill="1" applyBorder="1" applyAlignment="1">
      <alignment vertical="center"/>
    </xf>
    <xf numFmtId="179" fontId="13" fillId="17" borderId="1" xfId="1" applyNumberFormat="1" applyFont="1" applyFill="1" applyBorder="1" applyAlignment="1">
      <alignment vertical="center"/>
    </xf>
    <xf numFmtId="0" fontId="13" fillId="17" borderId="1" xfId="0" applyFont="1" applyFill="1" applyBorder="1" applyAlignment="1">
      <alignment vertical="center"/>
    </xf>
    <xf numFmtId="177" fontId="18" fillId="3" borderId="1" xfId="0" quotePrefix="1" applyNumberFormat="1" applyFont="1" applyFill="1" applyBorder="1" applyAlignment="1">
      <alignment horizontal="center" vertical="center"/>
    </xf>
    <xf numFmtId="178" fontId="13" fillId="0" borderId="1" xfId="0" quotePrefix="1" applyNumberFormat="1" applyFont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180" fontId="13" fillId="0" borderId="1" xfId="0" applyNumberFormat="1" applyFont="1" applyBorder="1" applyAlignment="1">
      <alignment horizontal="center" vertical="center" shrinkToFit="1"/>
    </xf>
    <xf numFmtId="176" fontId="13" fillId="0" borderId="1" xfId="1" applyFont="1" applyBorder="1" applyAlignment="1">
      <alignment vertical="center"/>
    </xf>
    <xf numFmtId="0" fontId="13" fillId="3" borderId="0" xfId="0" applyFont="1" applyFill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183" fontId="18" fillId="0" borderId="0" xfId="1" applyNumberFormat="1" applyFont="1" applyFill="1" applyBorder="1" applyAlignment="1" applyProtection="1">
      <alignment vertical="center"/>
    </xf>
    <xf numFmtId="0" fontId="29" fillId="0" borderId="0" xfId="0" applyFont="1" applyAlignment="1">
      <alignment vertical="center"/>
    </xf>
    <xf numFmtId="176" fontId="18" fillId="0" borderId="0" xfId="1" applyFont="1" applyAlignment="1">
      <alignment vertical="center"/>
    </xf>
    <xf numFmtId="176" fontId="13" fillId="0" borderId="0" xfId="1" applyFont="1" applyFill="1" applyBorder="1" applyAlignment="1">
      <alignment horizontal="center" vertical="center"/>
    </xf>
    <xf numFmtId="3" fontId="13" fillId="3" borderId="1" xfId="0" applyNumberFormat="1" applyFont="1" applyFill="1" applyBorder="1" applyAlignment="1">
      <alignment vertical="center"/>
    </xf>
    <xf numFmtId="177" fontId="13" fillId="3" borderId="1" xfId="0" quotePrefix="1" applyNumberFormat="1" applyFont="1" applyFill="1" applyBorder="1" applyAlignment="1">
      <alignment horizontal="center" vertical="center" shrinkToFit="1"/>
    </xf>
    <xf numFmtId="0" fontId="37" fillId="3" borderId="0" xfId="25" applyFont="1" applyFill="1" applyAlignment="1">
      <alignment horizontal="left" vertical="center"/>
    </xf>
    <xf numFmtId="0" fontId="13" fillId="3" borderId="1" xfId="25" applyFont="1" applyFill="1" applyBorder="1" applyAlignment="1">
      <alignment horizontal="center" vertical="center"/>
    </xf>
    <xf numFmtId="0" fontId="13" fillId="0" borderId="0" xfId="0" quotePrefix="1" applyFont="1" applyAlignment="1">
      <alignment horizontal="center" vertical="center"/>
    </xf>
    <xf numFmtId="176" fontId="13" fillId="0" borderId="0" xfId="7" applyFont="1" applyFill="1" applyBorder="1" applyAlignment="1">
      <alignment vertical="center"/>
    </xf>
    <xf numFmtId="41" fontId="13" fillId="3" borderId="1" xfId="34" applyFont="1" applyFill="1" applyBorder="1" applyAlignment="1" applyProtection="1">
      <alignment horizontal="right" vertical="center"/>
    </xf>
    <xf numFmtId="179" fontId="13" fillId="3" borderId="1" xfId="34" applyNumberFormat="1" applyFont="1" applyFill="1" applyBorder="1" applyAlignment="1" applyProtection="1">
      <alignment horizontal="right" vertical="center"/>
    </xf>
    <xf numFmtId="0" fontId="13" fillId="11" borderId="1" xfId="0" quotePrefix="1" applyFont="1" applyFill="1" applyBorder="1" applyAlignment="1">
      <alignment horizontal="center" vertical="center"/>
    </xf>
    <xf numFmtId="176" fontId="17" fillId="3" borderId="1" xfId="1" applyFont="1" applyFill="1" applyBorder="1" applyAlignment="1">
      <alignment vertical="center" shrinkToFit="1"/>
    </xf>
    <xf numFmtId="0" fontId="13" fillId="11" borderId="1" xfId="0" applyFont="1" applyFill="1" applyBorder="1" applyAlignment="1">
      <alignment vertical="center" shrinkToFit="1"/>
    </xf>
    <xf numFmtId="0" fontId="13" fillId="11" borderId="1" xfId="0" applyFont="1" applyFill="1" applyBorder="1" applyAlignment="1">
      <alignment horizontal="center" vertical="center" shrinkToFit="1"/>
    </xf>
    <xf numFmtId="176" fontId="13" fillId="11" borderId="1" xfId="1" applyFont="1" applyFill="1" applyBorder="1" applyAlignment="1">
      <alignment vertical="center"/>
    </xf>
    <xf numFmtId="179" fontId="13" fillId="11" borderId="1" xfId="1" applyNumberFormat="1" applyFont="1" applyFill="1" applyBorder="1" applyAlignment="1">
      <alignment vertical="center"/>
    </xf>
    <xf numFmtId="176" fontId="13" fillId="11" borderId="1" xfId="0" applyNumberFormat="1" applyFont="1" applyFill="1" applyBorder="1" applyAlignment="1">
      <alignment vertical="center"/>
    </xf>
    <xf numFmtId="176" fontId="13" fillId="11" borderId="1" xfId="7" applyFont="1" applyFill="1" applyBorder="1" applyAlignment="1">
      <alignment vertical="center"/>
    </xf>
    <xf numFmtId="0" fontId="13" fillId="11" borderId="1" xfId="0" applyFont="1" applyFill="1" applyBorder="1" applyAlignment="1">
      <alignment horizontal="left" vertical="center" shrinkToFit="1"/>
    </xf>
    <xf numFmtId="0" fontId="13" fillId="20" borderId="0" xfId="0" applyFont="1" applyFill="1" applyAlignment="1">
      <alignment vertical="center"/>
    </xf>
    <xf numFmtId="177" fontId="13" fillId="0" borderId="1" xfId="0" applyNumberFormat="1" applyFont="1" applyBorder="1" applyAlignment="1">
      <alignment horizontal="center" vertical="center"/>
    </xf>
    <xf numFmtId="41" fontId="13" fillId="0" borderId="1" xfId="47" applyFont="1" applyFill="1" applyBorder="1" applyAlignment="1">
      <alignment vertical="center"/>
    </xf>
    <xf numFmtId="179" fontId="13" fillId="0" borderId="1" xfId="47" applyNumberFormat="1" applyFont="1" applyFill="1" applyBorder="1" applyAlignment="1">
      <alignment vertical="center"/>
    </xf>
    <xf numFmtId="179" fontId="13" fillId="0" borderId="1" xfId="47" applyNumberFormat="1" applyFont="1" applyFill="1" applyBorder="1" applyAlignment="1" applyProtection="1">
      <alignment horizontal="right" vertical="center"/>
    </xf>
    <xf numFmtId="41" fontId="13" fillId="0" borderId="1" xfId="47" applyFont="1" applyFill="1" applyBorder="1" applyAlignment="1" applyProtection="1">
      <alignment horizontal="right" vertical="center"/>
    </xf>
    <xf numFmtId="177" fontId="13" fillId="3" borderId="0" xfId="0" quotePrefix="1" applyNumberFormat="1" applyFont="1" applyFill="1" applyAlignment="1">
      <alignment horizontal="center" vertical="center"/>
    </xf>
    <xf numFmtId="3" fontId="13" fillId="0" borderId="1" xfId="0" applyNumberFormat="1" applyFont="1" applyBorder="1" applyAlignment="1">
      <alignment vertical="center"/>
    </xf>
    <xf numFmtId="0" fontId="13" fillId="3" borderId="0" xfId="0" quotePrefix="1" applyFont="1" applyFill="1" applyAlignment="1">
      <alignment horizontal="center" vertical="center"/>
    </xf>
    <xf numFmtId="0" fontId="13" fillId="3" borderId="0" xfId="27" quotePrefix="1" applyFont="1" applyFill="1" applyAlignment="1">
      <alignment horizontal="center" vertical="center" shrinkToFit="1"/>
    </xf>
    <xf numFmtId="0" fontId="18" fillId="3" borderId="0" xfId="0" applyFont="1" applyFill="1" applyAlignment="1">
      <alignment horizontal="center" vertical="center" shrinkToFit="1"/>
    </xf>
    <xf numFmtId="183" fontId="13" fillId="3" borderId="0" xfId="0" applyNumberFormat="1" applyFont="1" applyFill="1" applyAlignment="1">
      <alignment vertical="center"/>
    </xf>
    <xf numFmtId="183" fontId="13" fillId="6" borderId="0" xfId="1" applyNumberFormat="1" applyFont="1" applyFill="1" applyBorder="1" applyAlignment="1" applyProtection="1">
      <alignment vertical="center"/>
    </xf>
    <xf numFmtId="183" fontId="13" fillId="3" borderId="0" xfId="1" applyNumberFormat="1" applyFont="1" applyFill="1" applyBorder="1" applyAlignment="1" applyProtection="1">
      <alignment vertical="center"/>
    </xf>
    <xf numFmtId="0" fontId="36" fillId="0" borderId="0" xfId="25" applyFont="1">
      <alignment vertical="center"/>
    </xf>
    <xf numFmtId="0" fontId="24" fillId="3" borderId="1" xfId="25" applyFont="1" applyFill="1" applyBorder="1" applyAlignment="1">
      <alignment horizontal="center" vertical="center"/>
    </xf>
    <xf numFmtId="0" fontId="24" fillId="3" borderId="1" xfId="25" applyFont="1" applyFill="1" applyBorder="1" applyAlignment="1">
      <alignment horizontal="left" vertical="center" shrinkToFit="1"/>
    </xf>
    <xf numFmtId="0" fontId="38" fillId="3" borderId="1" xfId="25" applyFont="1" applyFill="1" applyBorder="1" applyAlignment="1">
      <alignment horizontal="center" vertical="center" shrinkToFit="1"/>
    </xf>
    <xf numFmtId="0" fontId="24" fillId="3" borderId="1" xfId="25" applyFont="1" applyFill="1" applyBorder="1" applyAlignment="1">
      <alignment horizontal="center" vertical="center" shrinkToFit="1"/>
    </xf>
    <xf numFmtId="177" fontId="24" fillId="3" borderId="1" xfId="25" quotePrefix="1" applyNumberFormat="1" applyFont="1" applyFill="1" applyBorder="1" applyAlignment="1">
      <alignment horizontal="center" vertical="center"/>
    </xf>
    <xf numFmtId="41" fontId="24" fillId="3" borderId="1" xfId="6" applyFont="1" applyFill="1" applyBorder="1" applyAlignment="1" applyProtection="1">
      <alignment horizontal="right" vertical="center"/>
    </xf>
    <xf numFmtId="0" fontId="13" fillId="3" borderId="1" xfId="25" applyFont="1" applyFill="1" applyBorder="1" applyAlignment="1">
      <alignment horizontal="center" vertical="center" shrinkToFit="1"/>
    </xf>
    <xf numFmtId="0" fontId="13" fillId="11" borderId="1" xfId="0" applyFont="1" applyFill="1" applyBorder="1" applyAlignment="1">
      <alignment vertical="center"/>
    </xf>
    <xf numFmtId="176" fontId="17" fillId="0" borderId="1" xfId="1" applyFont="1" applyFill="1" applyBorder="1" applyAlignment="1">
      <alignment vertical="center"/>
    </xf>
    <xf numFmtId="179" fontId="17" fillId="0" borderId="1" xfId="1" applyNumberFormat="1" applyFont="1" applyFill="1" applyBorder="1" applyAlignment="1">
      <alignment vertical="center"/>
    </xf>
    <xf numFmtId="176" fontId="13" fillId="0" borderId="1" xfId="0" applyNumberFormat="1" applyFont="1" applyBorder="1" applyAlignment="1">
      <alignment vertical="center"/>
    </xf>
    <xf numFmtId="177" fontId="18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vertical="center" shrinkToFit="1"/>
    </xf>
    <xf numFmtId="3" fontId="13" fillId="11" borderId="1" xfId="0" applyNumberFormat="1" applyFont="1" applyFill="1" applyBorder="1" applyAlignment="1">
      <alignment vertical="center"/>
    </xf>
    <xf numFmtId="0" fontId="30" fillId="3" borderId="1" xfId="0" applyFont="1" applyFill="1" applyBorder="1" applyAlignment="1">
      <alignment vertical="center" shrinkToFit="1"/>
    </xf>
    <xf numFmtId="176" fontId="32" fillId="0" borderId="0" xfId="1" applyFont="1" applyFill="1" applyAlignment="1">
      <alignment vertical="center" shrinkToFit="1"/>
    </xf>
    <xf numFmtId="176" fontId="13" fillId="3" borderId="0" xfId="1" applyFont="1" applyFill="1" applyAlignment="1">
      <alignment vertical="center" shrinkToFit="1"/>
    </xf>
    <xf numFmtId="176" fontId="13" fillId="7" borderId="0" xfId="1" applyFont="1" applyFill="1" applyAlignment="1">
      <alignment horizontal="left" vertical="center"/>
    </xf>
    <xf numFmtId="176" fontId="13" fillId="3" borderId="0" xfId="1" applyFont="1" applyFill="1" applyAlignment="1">
      <alignment horizontal="left" vertical="center" shrinkToFit="1"/>
    </xf>
    <xf numFmtId="176" fontId="17" fillId="3" borderId="1" xfId="0" applyNumberFormat="1" applyFont="1" applyFill="1" applyBorder="1" applyAlignment="1">
      <alignment vertical="center"/>
    </xf>
    <xf numFmtId="41" fontId="13" fillId="3" borderId="1" xfId="47" applyFont="1" applyFill="1" applyBorder="1" applyAlignment="1">
      <alignment vertical="center"/>
    </xf>
    <xf numFmtId="179" fontId="13" fillId="3" borderId="1" xfId="47" applyNumberFormat="1" applyFont="1" applyFill="1" applyBorder="1" applyAlignment="1">
      <alignment vertical="center"/>
    </xf>
    <xf numFmtId="41" fontId="24" fillId="3" borderId="1" xfId="41" applyFont="1" applyFill="1" applyBorder="1" applyAlignment="1">
      <alignment vertical="center"/>
    </xf>
    <xf numFmtId="0" fontId="36" fillId="3" borderId="1" xfId="27" applyFont="1" applyFill="1" applyBorder="1" applyAlignment="1">
      <alignment horizontal="left" vertical="center" shrinkToFit="1"/>
    </xf>
    <xf numFmtId="41" fontId="24" fillId="3" borderId="1" xfId="6" applyFont="1" applyFill="1" applyBorder="1" applyAlignment="1" applyProtection="1">
      <alignment horizontal="right" vertical="center" shrinkToFit="1"/>
    </xf>
    <xf numFmtId="180" fontId="13" fillId="3" borderId="1" xfId="25" applyNumberFormat="1" applyFont="1" applyFill="1" applyBorder="1" applyAlignment="1">
      <alignment horizontal="center" vertical="center" shrinkToFit="1"/>
    </xf>
    <xf numFmtId="176" fontId="17" fillId="0" borderId="0" xfId="0" applyNumberFormat="1" applyFont="1" applyAlignment="1">
      <alignment vertical="center"/>
    </xf>
    <xf numFmtId="176" fontId="17" fillId="0" borderId="0" xfId="1" applyFont="1" applyAlignment="1">
      <alignment horizontal="center" vertical="center"/>
    </xf>
    <xf numFmtId="176" fontId="17" fillId="0" borderId="0" xfId="1" applyFont="1" applyAlignment="1">
      <alignment vertical="center" shrinkToFit="1"/>
    </xf>
    <xf numFmtId="0" fontId="13" fillId="3" borderId="1" xfId="25" applyFont="1" applyFill="1" applyBorder="1" applyAlignment="1">
      <alignment horizontal="left" vertical="center" shrinkToFit="1"/>
    </xf>
    <xf numFmtId="177" fontId="13" fillId="3" borderId="1" xfId="25" quotePrefix="1" applyNumberFormat="1" applyFont="1" applyFill="1" applyBorder="1" applyAlignment="1">
      <alignment horizontal="center" vertical="center"/>
    </xf>
    <xf numFmtId="41" fontId="13" fillId="3" borderId="1" xfId="6" applyFont="1" applyFill="1" applyBorder="1" applyAlignment="1" applyProtection="1">
      <alignment horizontal="right" vertical="center"/>
    </xf>
    <xf numFmtId="0" fontId="13" fillId="0" borderId="0" xfId="0" applyFont="1" applyAlignment="1">
      <alignment horizontal="center"/>
    </xf>
    <xf numFmtId="0" fontId="30" fillId="3" borderId="9" xfId="0" applyFont="1" applyFill="1" applyBorder="1" applyAlignment="1">
      <alignment vertical="center" shrinkToFit="1"/>
    </xf>
    <xf numFmtId="0" fontId="31" fillId="0" borderId="0" xfId="25">
      <alignment vertical="center"/>
    </xf>
    <xf numFmtId="0" fontId="0" fillId="0" borderId="0" xfId="0" applyAlignment="1">
      <alignment vertical="center"/>
    </xf>
    <xf numFmtId="0" fontId="39" fillId="0" borderId="0" xfId="25" applyFont="1">
      <alignment vertical="center"/>
    </xf>
    <xf numFmtId="41" fontId="39" fillId="0" borderId="0" xfId="25" applyNumberFormat="1" applyFont="1">
      <alignment vertical="center"/>
    </xf>
    <xf numFmtId="183" fontId="39" fillId="0" borderId="0" xfId="25" applyNumberFormat="1" applyFont="1">
      <alignment vertical="center"/>
    </xf>
    <xf numFmtId="176" fontId="44" fillId="0" borderId="0" xfId="1" applyFont="1"/>
    <xf numFmtId="0" fontId="13" fillId="9" borderId="1" xfId="0" applyFont="1" applyFill="1" applyBorder="1" applyAlignment="1">
      <alignment vertical="center" shrinkToFit="1"/>
    </xf>
    <xf numFmtId="0" fontId="13" fillId="9" borderId="1" xfId="0" quotePrefix="1" applyFont="1" applyFill="1" applyBorder="1" applyAlignment="1">
      <alignment horizontal="center" vertical="center"/>
    </xf>
    <xf numFmtId="3" fontId="13" fillId="9" borderId="1" xfId="0" applyNumberFormat="1" applyFont="1" applyFill="1" applyBorder="1" applyAlignment="1">
      <alignment vertical="center"/>
    </xf>
    <xf numFmtId="176" fontId="13" fillId="9" borderId="1" xfId="1" applyFont="1" applyFill="1" applyBorder="1" applyAlignment="1">
      <alignment vertical="center"/>
    </xf>
    <xf numFmtId="176" fontId="13" fillId="9" borderId="1" xfId="0" applyNumberFormat="1" applyFont="1" applyFill="1" applyBorder="1" applyAlignment="1">
      <alignment vertical="center"/>
    </xf>
    <xf numFmtId="176" fontId="13" fillId="9" borderId="1" xfId="7" applyFont="1" applyFill="1" applyBorder="1" applyAlignment="1">
      <alignment vertical="center"/>
    </xf>
    <xf numFmtId="176" fontId="13" fillId="9" borderId="1" xfId="1" applyFont="1" applyFill="1" applyBorder="1" applyAlignment="1" applyProtection="1">
      <alignment horizontal="right" vertical="center"/>
    </xf>
    <xf numFmtId="176" fontId="13" fillId="9" borderId="1" xfId="34" applyNumberFormat="1" applyFont="1" applyFill="1" applyBorder="1" applyAlignment="1" applyProtection="1">
      <alignment horizontal="right" vertical="center"/>
    </xf>
    <xf numFmtId="0" fontId="13" fillId="9" borderId="1" xfId="0" applyFont="1" applyFill="1" applyBorder="1" applyAlignment="1">
      <alignment vertical="center"/>
    </xf>
    <xf numFmtId="177" fontId="13" fillId="9" borderId="1" xfId="0" quotePrefix="1" applyNumberFormat="1" applyFont="1" applyFill="1" applyBorder="1" applyAlignment="1">
      <alignment horizontal="center" vertical="center"/>
    </xf>
    <xf numFmtId="183" fontId="13" fillId="0" borderId="0" xfId="1" applyNumberFormat="1" applyFont="1" applyAlignment="1">
      <alignment horizontal="center"/>
    </xf>
    <xf numFmtId="0" fontId="13" fillId="9" borderId="4" xfId="0" applyFont="1" applyFill="1" applyBorder="1" applyAlignment="1">
      <alignment vertical="center"/>
    </xf>
    <xf numFmtId="177" fontId="24" fillId="0" borderId="1" xfId="25" quotePrefix="1" applyNumberFormat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176" fontId="17" fillId="0" borderId="1" xfId="1" applyFont="1" applyFill="1" applyBorder="1" applyAlignment="1">
      <alignment vertical="center" shrinkToFit="1"/>
    </xf>
    <xf numFmtId="0" fontId="17" fillId="0" borderId="1" xfId="0" applyFont="1" applyBorder="1" applyAlignment="1">
      <alignment vertical="center"/>
    </xf>
    <xf numFmtId="0" fontId="36" fillId="0" borderId="1" xfId="25" applyFont="1" applyBorder="1" applyAlignment="1">
      <alignment horizontal="center" vertical="center" shrinkToFit="1"/>
    </xf>
    <xf numFmtId="0" fontId="38" fillId="0" borderId="1" xfId="25" applyFont="1" applyBorder="1" applyAlignment="1">
      <alignment horizontal="center" vertical="center" shrinkToFit="1"/>
    </xf>
    <xf numFmtId="41" fontId="24" fillId="0" borderId="1" xfId="6" applyFont="1" applyFill="1" applyBorder="1" applyAlignment="1" applyProtection="1">
      <alignment horizontal="right" vertical="center"/>
    </xf>
    <xf numFmtId="41" fontId="24" fillId="0" borderId="1" xfId="41" applyFont="1" applyFill="1" applyBorder="1" applyAlignment="1">
      <alignment vertical="center"/>
    </xf>
    <xf numFmtId="0" fontId="24" fillId="0" borderId="1" xfId="25" applyFont="1" applyBorder="1" applyAlignment="1">
      <alignment horizontal="center" vertical="center"/>
    </xf>
    <xf numFmtId="180" fontId="13" fillId="0" borderId="1" xfId="25" applyNumberFormat="1" applyFont="1" applyBorder="1" applyAlignment="1">
      <alignment horizontal="center" vertical="center" shrinkToFit="1"/>
    </xf>
    <xf numFmtId="41" fontId="13" fillId="9" borderId="1" xfId="1" applyNumberFormat="1" applyFont="1" applyFill="1" applyBorder="1" applyAlignment="1" applyProtection="1">
      <alignment horizontal="right" vertical="center"/>
    </xf>
    <xf numFmtId="180" fontId="13" fillId="9" borderId="1" xfId="0" applyNumberFormat="1" applyFont="1" applyFill="1" applyBorder="1" applyAlignment="1">
      <alignment horizontal="center" vertical="center" shrinkToFit="1"/>
    </xf>
    <xf numFmtId="0" fontId="13" fillId="11" borderId="0" xfId="0" applyFont="1" applyFill="1" applyAlignment="1">
      <alignment horizontal="center" vertical="center" shrinkToFit="1"/>
    </xf>
    <xf numFmtId="0" fontId="13" fillId="3" borderId="0" xfId="0" applyFont="1" applyFill="1" applyAlignment="1">
      <alignment vertical="center" shrinkToFit="1"/>
    </xf>
    <xf numFmtId="0" fontId="32" fillId="3" borderId="1" xfId="25" applyFont="1" applyFill="1" applyBorder="1" applyAlignment="1">
      <alignment horizontal="center" vertical="center" shrinkToFit="1"/>
    </xf>
    <xf numFmtId="176" fontId="13" fillId="0" borderId="0" xfId="27" applyNumberFormat="1" applyFont="1" applyAlignment="1">
      <alignment horizontal="center" vertical="center" shrinkToFit="1"/>
    </xf>
    <xf numFmtId="41" fontId="13" fillId="0" borderId="1" xfId="1" applyNumberFormat="1" applyFont="1" applyFill="1" applyBorder="1" applyAlignment="1" applyProtection="1">
      <alignment horizontal="right" vertical="center"/>
    </xf>
    <xf numFmtId="177" fontId="13" fillId="9" borderId="1" xfId="0" applyNumberFormat="1" applyFont="1" applyFill="1" applyBorder="1" applyAlignment="1">
      <alignment horizontal="center" vertical="center"/>
    </xf>
    <xf numFmtId="177" fontId="13" fillId="4" borderId="1" xfId="25" quotePrefix="1" applyNumberFormat="1" applyFont="1" applyFill="1" applyBorder="1" applyAlignment="1">
      <alignment horizontal="center" vertical="center"/>
    </xf>
    <xf numFmtId="0" fontId="13" fillId="6" borderId="1" xfId="25" applyFont="1" applyFill="1" applyBorder="1" applyAlignment="1">
      <alignment horizontal="center" vertical="center" shrinkToFit="1"/>
    </xf>
    <xf numFmtId="41" fontId="13" fillId="6" borderId="1" xfId="6" applyFont="1" applyFill="1" applyBorder="1" applyAlignment="1" applyProtection="1">
      <alignment horizontal="right" vertical="center"/>
    </xf>
    <xf numFmtId="0" fontId="13" fillId="6" borderId="1" xfId="25" applyFont="1" applyFill="1" applyBorder="1" applyAlignment="1">
      <alignment horizontal="center" vertical="center"/>
    </xf>
    <xf numFmtId="41" fontId="13" fillId="3" borderId="1" xfId="9" applyFont="1" applyFill="1" applyBorder="1" applyAlignment="1">
      <alignment vertical="center"/>
    </xf>
    <xf numFmtId="180" fontId="13" fillId="6" borderId="1" xfId="25" applyNumberFormat="1" applyFont="1" applyFill="1" applyBorder="1" applyAlignment="1">
      <alignment horizontal="center" vertical="center" shrinkToFit="1"/>
    </xf>
    <xf numFmtId="0" fontId="32" fillId="6" borderId="1" xfId="25" applyFont="1" applyFill="1" applyBorder="1" applyAlignment="1">
      <alignment horizontal="center" vertical="center" shrinkToFit="1"/>
    </xf>
    <xf numFmtId="0" fontId="13" fillId="4" borderId="1" xfId="25" applyFont="1" applyFill="1" applyBorder="1" applyAlignment="1">
      <alignment horizontal="center" vertical="center" shrinkToFit="1"/>
    </xf>
    <xf numFmtId="0" fontId="32" fillId="3" borderId="1" xfId="25" applyFont="1" applyFill="1" applyBorder="1" applyAlignment="1">
      <alignment horizontal="center" vertical="center"/>
    </xf>
    <xf numFmtId="0" fontId="34" fillId="6" borderId="1" xfId="27" applyFont="1" applyFill="1" applyBorder="1" applyAlignment="1">
      <alignment horizontal="left" vertical="center" shrinkToFit="1"/>
    </xf>
    <xf numFmtId="177" fontId="13" fillId="4" borderId="1" xfId="25" quotePrefix="1" applyNumberFormat="1" applyFont="1" applyFill="1" applyBorder="1" applyAlignment="1">
      <alignment horizontal="center" vertical="center" shrinkToFit="1"/>
    </xf>
    <xf numFmtId="0" fontId="32" fillId="4" borderId="1" xfId="25" applyFont="1" applyFill="1" applyBorder="1" applyAlignment="1">
      <alignment horizontal="center" vertical="center" shrinkToFit="1"/>
    </xf>
    <xf numFmtId="41" fontId="13" fillId="4" borderId="1" xfId="6" applyFont="1" applyFill="1" applyBorder="1" applyAlignment="1" applyProtection="1">
      <alignment horizontal="right" vertical="center" shrinkToFit="1"/>
    </xf>
    <xf numFmtId="0" fontId="32" fillId="3" borderId="1" xfId="0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left" vertical="center" shrinkToFit="1"/>
    </xf>
    <xf numFmtId="0" fontId="32" fillId="9" borderId="1" xfId="0" applyFont="1" applyFill="1" applyBorder="1" applyAlignment="1">
      <alignment horizontal="center" vertical="center" shrinkToFit="1"/>
    </xf>
    <xf numFmtId="177" fontId="32" fillId="9" borderId="1" xfId="0" quotePrefix="1" applyNumberFormat="1" applyFont="1" applyFill="1" applyBorder="1" applyAlignment="1">
      <alignment horizontal="center" vertical="center"/>
    </xf>
    <xf numFmtId="177" fontId="32" fillId="9" borderId="1" xfId="0" applyNumberFormat="1" applyFont="1" applyFill="1" applyBorder="1" applyAlignment="1">
      <alignment horizontal="center" vertical="center"/>
    </xf>
    <xf numFmtId="41" fontId="32" fillId="9" borderId="1" xfId="1" applyNumberFormat="1" applyFont="1" applyFill="1" applyBorder="1" applyAlignment="1" applyProtection="1">
      <alignment horizontal="right" vertical="center"/>
    </xf>
    <xf numFmtId="176" fontId="32" fillId="9" borderId="1" xfId="1" applyFont="1" applyFill="1" applyBorder="1" applyAlignment="1" applyProtection="1">
      <alignment horizontal="right" vertical="center"/>
    </xf>
    <xf numFmtId="180" fontId="32" fillId="9" borderId="1" xfId="0" applyNumberFormat="1" applyFont="1" applyFill="1" applyBorder="1" applyAlignment="1">
      <alignment horizontal="center" vertical="center" shrinkToFit="1"/>
    </xf>
    <xf numFmtId="180" fontId="13" fillId="15" borderId="1" xfId="25" applyNumberFormat="1" applyFont="1" applyFill="1" applyBorder="1" applyAlignment="1">
      <alignment horizontal="center" vertical="center" shrinkToFit="1"/>
    </xf>
    <xf numFmtId="0" fontId="50" fillId="0" borderId="0" xfId="25" quotePrefix="1" applyFont="1">
      <alignment vertical="center"/>
    </xf>
    <xf numFmtId="0" fontId="0" fillId="0" borderId="0" xfId="0" quotePrefix="1" applyAlignment="1">
      <alignment vertical="center"/>
    </xf>
    <xf numFmtId="0" fontId="13" fillId="11" borderId="1" xfId="25" applyFont="1" applyFill="1" applyBorder="1" applyAlignment="1">
      <alignment horizontal="left" vertical="center" shrinkToFit="1"/>
    </xf>
    <xf numFmtId="0" fontId="13" fillId="11" borderId="1" xfId="25" applyFont="1" applyFill="1" applyBorder="1" applyAlignment="1">
      <alignment horizontal="center" vertical="center"/>
    </xf>
    <xf numFmtId="177" fontId="13" fillId="12" borderId="1" xfId="25" quotePrefix="1" applyNumberFormat="1" applyFont="1" applyFill="1" applyBorder="1" applyAlignment="1">
      <alignment horizontal="center" vertical="center"/>
    </xf>
    <xf numFmtId="0" fontId="13" fillId="15" borderId="1" xfId="25" applyFont="1" applyFill="1" applyBorder="1" applyAlignment="1">
      <alignment horizontal="center" vertical="center" shrinkToFit="1"/>
    </xf>
    <xf numFmtId="41" fontId="13" fillId="15" borderId="1" xfId="6" applyFont="1" applyFill="1" applyBorder="1" applyAlignment="1" applyProtection="1">
      <alignment horizontal="right" vertical="center"/>
    </xf>
    <xf numFmtId="0" fontId="13" fillId="15" borderId="1" xfId="25" applyFont="1" applyFill="1" applyBorder="1" applyAlignment="1">
      <alignment horizontal="center" vertical="center"/>
    </xf>
    <xf numFmtId="0" fontId="13" fillId="11" borderId="1" xfId="25" applyFont="1" applyFill="1" applyBorder="1" applyAlignment="1">
      <alignment horizontal="center" vertical="center" shrinkToFit="1"/>
    </xf>
    <xf numFmtId="184" fontId="13" fillId="11" borderId="1" xfId="0" quotePrefix="1" applyNumberFormat="1" applyFont="1" applyFill="1" applyBorder="1" applyAlignment="1">
      <alignment horizontal="center" vertical="center"/>
    </xf>
    <xf numFmtId="179" fontId="13" fillId="9" borderId="1" xfId="34" applyNumberFormat="1" applyFont="1" applyFill="1" applyBorder="1" applyAlignment="1" applyProtection="1">
      <alignment horizontal="right" vertical="center"/>
    </xf>
    <xf numFmtId="176" fontId="13" fillId="9" borderId="1" xfId="0" applyNumberFormat="1" applyFont="1" applyFill="1" applyBorder="1" applyAlignment="1">
      <alignment horizontal="left" vertical="center" shrinkToFit="1"/>
    </xf>
    <xf numFmtId="178" fontId="13" fillId="9" borderId="1" xfId="0" applyNumberFormat="1" applyFont="1" applyFill="1" applyBorder="1" applyAlignment="1">
      <alignment horizontal="center" vertical="center" shrinkToFit="1"/>
    </xf>
    <xf numFmtId="179" fontId="13" fillId="9" borderId="1" xfId="1" applyNumberFormat="1" applyFont="1" applyFill="1" applyBorder="1" applyAlignment="1" applyProtection="1">
      <alignment horizontal="right" vertical="center"/>
    </xf>
    <xf numFmtId="0" fontId="17" fillId="22" borderId="1" xfId="0" applyFont="1" applyFill="1" applyBorder="1" applyAlignment="1">
      <alignment horizontal="center" vertical="center" wrapText="1"/>
    </xf>
    <xf numFmtId="0" fontId="17" fillId="22" borderId="1" xfId="0" applyFont="1" applyFill="1" applyBorder="1" applyAlignment="1">
      <alignment vertical="center" wrapText="1"/>
    </xf>
    <xf numFmtId="0" fontId="17" fillId="22" borderId="1" xfId="0" applyFont="1" applyFill="1" applyBorder="1" applyAlignment="1">
      <alignment horizontal="right" vertical="center" wrapText="1"/>
    </xf>
    <xf numFmtId="3" fontId="17" fillId="22" borderId="1" xfId="0" applyNumberFormat="1" applyFont="1" applyFill="1" applyBorder="1" applyAlignment="1">
      <alignment horizontal="right" vertical="center" wrapText="1"/>
    </xf>
    <xf numFmtId="0" fontId="51" fillId="22" borderId="1" xfId="0" applyFont="1" applyFill="1" applyBorder="1" applyAlignment="1">
      <alignment horizontal="right" vertical="center" wrapText="1"/>
    </xf>
    <xf numFmtId="3" fontId="51" fillId="22" borderId="1" xfId="0" applyNumberFormat="1" applyFont="1" applyFill="1" applyBorder="1" applyAlignment="1">
      <alignment horizontal="right" vertical="center" wrapText="1"/>
    </xf>
    <xf numFmtId="0" fontId="51" fillId="22" borderId="1" xfId="0" applyFont="1" applyFill="1" applyBorder="1" applyAlignment="1">
      <alignment horizontal="center" vertical="center" wrapText="1"/>
    </xf>
    <xf numFmtId="0" fontId="17" fillId="22" borderId="1" xfId="0" quotePrefix="1" applyFont="1" applyFill="1" applyBorder="1" applyAlignment="1">
      <alignment horizontal="center" vertical="center" wrapText="1"/>
    </xf>
    <xf numFmtId="176" fontId="17" fillId="22" borderId="1" xfId="1" applyFont="1" applyFill="1" applyBorder="1" applyAlignment="1">
      <alignment horizontal="right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quotePrefix="1" applyFont="1" applyBorder="1" applyAlignment="1">
      <alignment horizontal="center" vertical="center" wrapText="1"/>
    </xf>
    <xf numFmtId="0" fontId="17" fillId="0" borderId="0" xfId="0" applyFont="1"/>
    <xf numFmtId="183" fontId="17" fillId="0" borderId="0" xfId="0" applyNumberFormat="1" applyFont="1" applyAlignment="1">
      <alignment vertical="center"/>
    </xf>
    <xf numFmtId="0" fontId="44" fillId="22" borderId="0" xfId="0" applyFont="1" applyFill="1" applyAlignment="1">
      <alignment horizontal="center" vertical="center" wrapText="1"/>
    </xf>
    <xf numFmtId="0" fontId="44" fillId="22" borderId="0" xfId="0" applyFont="1" applyFill="1" applyAlignment="1">
      <alignment horizontal="center" vertical="center"/>
    </xf>
    <xf numFmtId="0" fontId="52" fillId="22" borderId="0" xfId="0" applyFont="1" applyFill="1" applyAlignment="1">
      <alignment horizontal="center" vertical="center" wrapText="1"/>
    </xf>
    <xf numFmtId="3" fontId="17" fillId="11" borderId="1" xfId="0" applyNumberFormat="1" applyFont="1" applyFill="1" applyBorder="1" applyAlignment="1">
      <alignment horizontal="right" vertical="center" wrapText="1"/>
    </xf>
    <xf numFmtId="0" fontId="17" fillId="11" borderId="1" xfId="0" applyFont="1" applyFill="1" applyBorder="1" applyAlignment="1">
      <alignment vertical="center" wrapText="1"/>
    </xf>
    <xf numFmtId="0" fontId="17" fillId="11" borderId="1" xfId="0" quotePrefix="1" applyFont="1" applyFill="1" applyBorder="1" applyAlignment="1">
      <alignment horizontal="center" vertical="center" wrapText="1"/>
    </xf>
    <xf numFmtId="176" fontId="17" fillId="11" borderId="1" xfId="1" applyFont="1" applyFill="1" applyBorder="1" applyAlignment="1">
      <alignment horizontal="right" vertical="center" wrapText="1"/>
    </xf>
    <xf numFmtId="0" fontId="18" fillId="3" borderId="0" xfId="0" applyFont="1" applyFill="1" applyAlignment="1">
      <alignment horizontal="center" vertical="center"/>
    </xf>
    <xf numFmtId="186" fontId="17" fillId="22" borderId="1" xfId="0" applyNumberFormat="1" applyFont="1" applyFill="1" applyBorder="1" applyAlignment="1">
      <alignment horizontal="right" vertical="center" wrapText="1"/>
    </xf>
    <xf numFmtId="176" fontId="17" fillId="3" borderId="1" xfId="1" applyFont="1" applyFill="1" applyBorder="1" applyAlignment="1">
      <alignment horizontal="right" vertical="center" wrapText="1"/>
    </xf>
    <xf numFmtId="0" fontId="17" fillId="3" borderId="1" xfId="0" applyFont="1" applyFill="1" applyBorder="1" applyAlignment="1">
      <alignment horizontal="center" vertical="center" wrapText="1"/>
    </xf>
    <xf numFmtId="3" fontId="17" fillId="3" borderId="1" xfId="0" applyNumberFormat="1" applyFont="1" applyFill="1" applyBorder="1" applyAlignment="1">
      <alignment horizontal="right" vertical="center" wrapText="1"/>
    </xf>
    <xf numFmtId="186" fontId="17" fillId="3" borderId="1" xfId="0" applyNumberFormat="1" applyFont="1" applyFill="1" applyBorder="1" applyAlignment="1">
      <alignment horizontal="right" vertical="center" wrapText="1"/>
    </xf>
    <xf numFmtId="0" fontId="13" fillId="12" borderId="1" xfId="25" applyFont="1" applyFill="1" applyBorder="1" applyAlignment="1">
      <alignment horizontal="center" vertical="center" shrinkToFit="1"/>
    </xf>
    <xf numFmtId="0" fontId="34" fillId="15" borderId="1" xfId="27" applyFont="1" applyFill="1" applyBorder="1" applyAlignment="1">
      <alignment horizontal="left" vertical="center" shrinkToFit="1"/>
    </xf>
    <xf numFmtId="177" fontId="13" fillId="12" borderId="1" xfId="25" quotePrefix="1" applyNumberFormat="1" applyFont="1" applyFill="1" applyBorder="1" applyAlignment="1">
      <alignment horizontal="center" vertical="center" shrinkToFit="1"/>
    </xf>
    <xf numFmtId="0" fontId="32" fillId="12" borderId="1" xfId="25" applyFont="1" applyFill="1" applyBorder="1" applyAlignment="1">
      <alignment horizontal="center" vertical="center" shrinkToFit="1"/>
    </xf>
    <xf numFmtId="41" fontId="13" fillId="12" borderId="1" xfId="6" applyFont="1" applyFill="1" applyBorder="1" applyAlignment="1" applyProtection="1">
      <alignment horizontal="right" vertical="center" shrinkToFit="1"/>
    </xf>
    <xf numFmtId="186" fontId="17" fillId="11" borderId="1" xfId="0" applyNumberFormat="1" applyFont="1" applyFill="1" applyBorder="1" applyAlignment="1">
      <alignment horizontal="right" vertical="center" wrapText="1"/>
    </xf>
    <xf numFmtId="0" fontId="32" fillId="11" borderId="1" xfId="25" applyFont="1" applyFill="1" applyBorder="1" applyAlignment="1">
      <alignment horizontal="center" vertical="center" shrinkToFit="1"/>
    </xf>
    <xf numFmtId="0" fontId="32" fillId="11" borderId="1" xfId="25" applyFont="1" applyFill="1" applyBorder="1" applyAlignment="1">
      <alignment horizontal="center" vertical="center"/>
    </xf>
    <xf numFmtId="0" fontId="32" fillId="15" borderId="1" xfId="25" applyFont="1" applyFill="1" applyBorder="1" applyAlignment="1">
      <alignment horizontal="center" vertical="center" shrinkToFit="1"/>
    </xf>
    <xf numFmtId="0" fontId="35" fillId="11" borderId="1" xfId="25" applyFont="1" applyFill="1" applyBorder="1" applyAlignment="1">
      <alignment horizontal="center" vertical="center" shrinkToFit="1"/>
    </xf>
    <xf numFmtId="17" fontId="13" fillId="11" borderId="1" xfId="0" quotePrefix="1" applyNumberFormat="1" applyFont="1" applyFill="1" applyBorder="1" applyAlignment="1">
      <alignment horizontal="center" vertical="center"/>
    </xf>
    <xf numFmtId="0" fontId="13" fillId="9" borderId="1" xfId="25" applyFont="1" applyFill="1" applyBorder="1" applyAlignment="1">
      <alignment horizontal="center" vertical="center" shrinkToFit="1"/>
    </xf>
    <xf numFmtId="183" fontId="36" fillId="0" borderId="17" xfId="25" applyNumberFormat="1" applyFont="1" applyBorder="1">
      <alignment vertical="center"/>
    </xf>
    <xf numFmtId="41" fontId="48" fillId="0" borderId="20" xfId="0" applyNumberFormat="1" applyFont="1" applyBorder="1" applyAlignment="1">
      <alignment vertical="center"/>
    </xf>
    <xf numFmtId="183" fontId="39" fillId="0" borderId="26" xfId="25" applyNumberFormat="1" applyFont="1" applyBorder="1">
      <alignment vertical="center"/>
    </xf>
    <xf numFmtId="183" fontId="39" fillId="0" borderId="20" xfId="25" applyNumberFormat="1" applyFont="1" applyBorder="1">
      <alignment vertical="center"/>
    </xf>
    <xf numFmtId="176" fontId="13" fillId="6" borderId="1" xfId="1" applyFont="1" applyFill="1" applyBorder="1" applyAlignment="1">
      <alignment horizontal="center" vertical="center"/>
    </xf>
    <xf numFmtId="176" fontId="17" fillId="22" borderId="1" xfId="1" applyFont="1" applyFill="1" applyBorder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horizontal="right" vertical="center" wrapText="1"/>
    </xf>
    <xf numFmtId="0" fontId="17" fillId="3" borderId="1" xfId="0" quotePrefix="1" applyFont="1" applyFill="1" applyBorder="1" applyAlignment="1">
      <alignment horizontal="center" vertical="center"/>
    </xf>
    <xf numFmtId="176" fontId="17" fillId="3" borderId="1" xfId="1" applyFont="1" applyFill="1" applyBorder="1" applyAlignment="1">
      <alignment vertical="center" wrapText="1"/>
    </xf>
    <xf numFmtId="41" fontId="13" fillId="9" borderId="1" xfId="47" applyFont="1" applyFill="1" applyBorder="1" applyAlignment="1">
      <alignment vertical="center"/>
    </xf>
    <xf numFmtId="41" fontId="13" fillId="9" borderId="1" xfId="0" applyNumberFormat="1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vertical="center" shrinkToFit="1"/>
    </xf>
    <xf numFmtId="0" fontId="13" fillId="17" borderId="1" xfId="0" quotePrefix="1" applyFont="1" applyFill="1" applyBorder="1" applyAlignment="1">
      <alignment horizontal="center" vertical="center"/>
    </xf>
    <xf numFmtId="3" fontId="13" fillId="17" borderId="1" xfId="0" applyNumberFormat="1" applyFont="1" applyFill="1" applyBorder="1" applyAlignment="1">
      <alignment vertical="center"/>
    </xf>
    <xf numFmtId="41" fontId="13" fillId="17" borderId="1" xfId="0" applyNumberFormat="1" applyFont="1" applyFill="1" applyBorder="1" applyAlignment="1">
      <alignment horizontal="center" vertical="center"/>
    </xf>
    <xf numFmtId="41" fontId="13" fillId="17" borderId="1" xfId="47" applyFont="1" applyFill="1" applyBorder="1" applyAlignment="1">
      <alignment vertical="center"/>
    </xf>
    <xf numFmtId="176" fontId="13" fillId="17" borderId="1" xfId="7" applyFont="1" applyFill="1" applyBorder="1" applyAlignment="1">
      <alignment vertical="center"/>
    </xf>
    <xf numFmtId="0" fontId="13" fillId="17" borderId="1" xfId="25" applyFont="1" applyFill="1" applyBorder="1" applyAlignment="1">
      <alignment horizontal="center" vertical="center" shrinkToFit="1"/>
    </xf>
    <xf numFmtId="0" fontId="13" fillId="3" borderId="1" xfId="0" applyFont="1" applyFill="1" applyBorder="1" applyAlignment="1">
      <alignment horizontal="center" vertical="center" wrapText="1"/>
    </xf>
    <xf numFmtId="176" fontId="17" fillId="0" borderId="0" xfId="1" applyFont="1" applyBorder="1" applyAlignment="1">
      <alignment vertical="center"/>
    </xf>
    <xf numFmtId="0" fontId="54" fillId="0" borderId="0" xfId="0" applyFont="1" applyAlignment="1">
      <alignment vertical="center"/>
    </xf>
    <xf numFmtId="0" fontId="44" fillId="0" borderId="0" xfId="0" quotePrefix="1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183" fontId="17" fillId="0" borderId="0" xfId="1" applyNumberFormat="1" applyFont="1" applyAlignment="1">
      <alignment vertical="center"/>
    </xf>
    <xf numFmtId="176" fontId="55" fillId="0" borderId="0" xfId="1" applyFont="1" applyAlignment="1">
      <alignment vertical="center"/>
    </xf>
    <xf numFmtId="183" fontId="17" fillId="0" borderId="0" xfId="1" applyNumberFormat="1" applyFont="1" applyAlignment="1">
      <alignment horizontal="center" vertical="center"/>
    </xf>
    <xf numFmtId="183" fontId="16" fillId="0" borderId="0" xfId="0" applyNumberFormat="1" applyFont="1" applyAlignment="1">
      <alignment vertical="center"/>
    </xf>
    <xf numFmtId="176" fontId="17" fillId="9" borderId="1" xfId="1" applyFont="1" applyFill="1" applyBorder="1" applyAlignment="1">
      <alignment horizontal="right" vertical="center" wrapText="1"/>
    </xf>
    <xf numFmtId="183" fontId="18" fillId="0" borderId="0" xfId="1" applyNumberFormat="1" applyFont="1" applyFill="1" applyBorder="1" applyAlignment="1" applyProtection="1">
      <alignment horizontal="center" vertical="center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right" vertical="center" wrapText="1"/>
    </xf>
    <xf numFmtId="3" fontId="17" fillId="0" borderId="1" xfId="0" applyNumberFormat="1" applyFont="1" applyBorder="1" applyAlignment="1">
      <alignment horizontal="right" vertical="center" wrapText="1"/>
    </xf>
    <xf numFmtId="176" fontId="17" fillId="0" borderId="1" xfId="1" applyFont="1" applyFill="1" applyBorder="1" applyAlignment="1">
      <alignment horizontal="right" vertical="center" wrapText="1"/>
    </xf>
    <xf numFmtId="176" fontId="17" fillId="0" borderId="1" xfId="1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176" fontId="13" fillId="9" borderId="1" xfId="1" applyFont="1" applyFill="1" applyBorder="1" applyAlignment="1">
      <alignment vertical="center" shrinkToFit="1"/>
    </xf>
    <xf numFmtId="0" fontId="35" fillId="3" borderId="1" xfId="25" applyFont="1" applyFill="1" applyBorder="1" applyAlignment="1">
      <alignment horizontal="center" vertical="center" shrinkToFit="1"/>
    </xf>
    <xf numFmtId="41" fontId="13" fillId="3" borderId="1" xfId="47" applyFont="1" applyFill="1" applyBorder="1" applyAlignment="1" applyProtection="1">
      <alignment horizontal="right" vertical="center"/>
    </xf>
    <xf numFmtId="179" fontId="13" fillId="3" borderId="1" xfId="47" applyNumberFormat="1" applyFont="1" applyFill="1" applyBorder="1" applyAlignment="1" applyProtection="1">
      <alignment horizontal="right" vertical="center"/>
    </xf>
    <xf numFmtId="0" fontId="13" fillId="3" borderId="1" xfId="0" quotePrefix="1" applyFont="1" applyFill="1" applyBorder="1" applyAlignment="1">
      <alignment horizontal="center" vertical="center" wrapText="1"/>
    </xf>
    <xf numFmtId="176" fontId="51" fillId="3" borderId="1" xfId="1" applyFont="1" applyFill="1" applyBorder="1" applyAlignment="1">
      <alignment horizontal="right" vertical="center" wrapText="1"/>
    </xf>
    <xf numFmtId="1" fontId="17" fillId="3" borderId="1" xfId="0" applyNumberFormat="1" applyFont="1" applyFill="1" applyBorder="1" applyAlignment="1">
      <alignment vertical="center" wrapText="1"/>
    </xf>
    <xf numFmtId="0" fontId="51" fillId="3" borderId="1" xfId="0" applyFont="1" applyFill="1" applyBorder="1" applyAlignment="1">
      <alignment horizontal="center" vertical="center" wrapText="1"/>
    </xf>
    <xf numFmtId="3" fontId="51" fillId="3" borderId="1" xfId="0" applyNumberFormat="1" applyFont="1" applyFill="1" applyBorder="1" applyAlignment="1">
      <alignment horizontal="right" vertical="center" wrapText="1"/>
    </xf>
    <xf numFmtId="179" fontId="13" fillId="9" borderId="1" xfId="1" applyNumberFormat="1" applyFont="1" applyFill="1" applyBorder="1" applyAlignment="1">
      <alignment vertical="center"/>
    </xf>
    <xf numFmtId="176" fontId="13" fillId="17" borderId="1" xfId="0" applyNumberFormat="1" applyFont="1" applyFill="1" applyBorder="1" applyAlignment="1">
      <alignment vertical="center"/>
    </xf>
    <xf numFmtId="0" fontId="17" fillId="17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vertical="center" wrapText="1"/>
    </xf>
    <xf numFmtId="0" fontId="17" fillId="17" borderId="1" xfId="0" quotePrefix="1" applyFont="1" applyFill="1" applyBorder="1" applyAlignment="1">
      <alignment horizontal="center" vertical="center" wrapText="1"/>
    </xf>
    <xf numFmtId="3" fontId="17" fillId="17" borderId="1" xfId="0" applyNumberFormat="1" applyFont="1" applyFill="1" applyBorder="1" applyAlignment="1">
      <alignment horizontal="right" vertical="center" wrapText="1"/>
    </xf>
    <xf numFmtId="176" fontId="17" fillId="17" borderId="1" xfId="1" applyFont="1" applyFill="1" applyBorder="1" applyAlignment="1">
      <alignment vertical="center" wrapText="1"/>
    </xf>
    <xf numFmtId="176" fontId="17" fillId="17" borderId="1" xfId="1" applyFont="1" applyFill="1" applyBorder="1" applyAlignment="1">
      <alignment horizontal="right" vertical="center" wrapText="1"/>
    </xf>
    <xf numFmtId="0" fontId="13" fillId="17" borderId="0" xfId="0" applyFont="1" applyFill="1" applyAlignment="1">
      <alignment vertical="center"/>
    </xf>
    <xf numFmtId="3" fontId="32" fillId="9" borderId="1" xfId="0" applyNumberFormat="1" applyFont="1" applyFill="1" applyBorder="1" applyAlignment="1">
      <alignment horizontal="center" vertical="center"/>
    </xf>
    <xf numFmtId="176" fontId="18" fillId="5" borderId="1" xfId="0" applyNumberFormat="1" applyFont="1" applyFill="1" applyBorder="1" applyAlignment="1">
      <alignment horizontal="center" vertical="center"/>
    </xf>
    <xf numFmtId="0" fontId="17" fillId="3" borderId="1" xfId="0" quotePrefix="1" applyFont="1" applyFill="1" applyBorder="1" applyAlignment="1">
      <alignment horizontal="center" vertical="center" shrinkToFit="1"/>
    </xf>
    <xf numFmtId="181" fontId="13" fillId="3" borderId="1" xfId="6" applyNumberFormat="1" applyFont="1" applyFill="1" applyBorder="1" applyAlignment="1" applyProtection="1">
      <alignment horizontal="right" vertical="center"/>
    </xf>
    <xf numFmtId="178" fontId="18" fillId="3" borderId="1" xfId="0" quotePrefix="1" applyNumberFormat="1" applyFont="1" applyFill="1" applyBorder="1" applyAlignment="1">
      <alignment horizontal="center" vertical="center"/>
    </xf>
    <xf numFmtId="177" fontId="24" fillId="12" borderId="1" xfId="25" quotePrefix="1" applyNumberFormat="1" applyFont="1" applyFill="1" applyBorder="1" applyAlignment="1">
      <alignment horizontal="center" vertical="center"/>
    </xf>
    <xf numFmtId="176" fontId="13" fillId="17" borderId="1" xfId="1" applyFont="1" applyFill="1" applyBorder="1" applyAlignment="1">
      <alignment horizontal="right" vertical="center"/>
    </xf>
    <xf numFmtId="220" fontId="17" fillId="3" borderId="1" xfId="0" applyNumberFormat="1" applyFont="1" applyFill="1" applyBorder="1" applyAlignment="1">
      <alignment horizontal="right" vertical="center" wrapText="1"/>
    </xf>
    <xf numFmtId="220" fontId="13" fillId="17" borderId="1" xfId="0" applyNumberFormat="1" applyFont="1" applyFill="1" applyBorder="1" applyAlignment="1">
      <alignment vertical="center"/>
    </xf>
    <xf numFmtId="0" fontId="17" fillId="3" borderId="0" xfId="0" applyFont="1" applyFill="1" applyAlignment="1">
      <alignment horizontal="center" vertical="center" wrapText="1"/>
    </xf>
    <xf numFmtId="220" fontId="17" fillId="11" borderId="1" xfId="0" applyNumberFormat="1" applyFont="1" applyFill="1" applyBorder="1" applyAlignment="1">
      <alignment horizontal="right" vertical="center" wrapText="1"/>
    </xf>
    <xf numFmtId="0" fontId="35" fillId="11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right" vertical="center" wrapText="1"/>
    </xf>
    <xf numFmtId="0" fontId="18" fillId="3" borderId="1" xfId="27" applyFont="1" applyFill="1" applyBorder="1" applyAlignment="1">
      <alignment horizontal="left" vertical="center"/>
    </xf>
    <xf numFmtId="0" fontId="36" fillId="3" borderId="1" xfId="25" applyFont="1" applyFill="1" applyBorder="1" applyAlignment="1">
      <alignment horizontal="center" vertical="center" shrinkToFit="1"/>
    </xf>
    <xf numFmtId="181" fontId="24" fillId="3" borderId="1" xfId="6" applyNumberFormat="1" applyFont="1" applyFill="1" applyBorder="1" applyAlignment="1" applyProtection="1">
      <alignment horizontal="right" vertical="center"/>
    </xf>
    <xf numFmtId="0" fontId="13" fillId="3" borderId="0" xfId="0" applyFont="1" applyFill="1" applyAlignment="1">
      <alignment horizontal="center" vertical="center" shrinkToFit="1"/>
    </xf>
    <xf numFmtId="0" fontId="17" fillId="3" borderId="1" xfId="0" applyFont="1" applyFill="1" applyBorder="1" applyAlignment="1">
      <alignment horizontal="right" vertical="center"/>
    </xf>
    <xf numFmtId="3" fontId="17" fillId="3" borderId="1" xfId="0" applyNumberFormat="1" applyFont="1" applyFill="1" applyBorder="1" applyAlignment="1">
      <alignment horizontal="right" vertical="center"/>
    </xf>
    <xf numFmtId="176" fontId="17" fillId="3" borderId="1" xfId="1" applyFont="1" applyFill="1" applyBorder="1" applyAlignment="1">
      <alignment horizontal="right" vertical="center"/>
    </xf>
    <xf numFmtId="0" fontId="32" fillId="3" borderId="0" xfId="0" applyFont="1" applyFill="1" applyAlignment="1">
      <alignment horizontal="center" vertical="center"/>
    </xf>
    <xf numFmtId="0" fontId="32" fillId="3" borderId="0" xfId="0" quotePrefix="1" applyFont="1" applyFill="1" applyAlignment="1">
      <alignment horizontal="center" vertical="center"/>
    </xf>
    <xf numFmtId="176" fontId="32" fillId="3" borderId="0" xfId="1" quotePrefix="1" applyFont="1" applyFill="1" applyAlignment="1">
      <alignment horizontal="center" vertical="center"/>
    </xf>
    <xf numFmtId="182" fontId="18" fillId="0" borderId="0" xfId="0" quotePrefix="1" applyNumberFormat="1" applyFont="1" applyAlignment="1">
      <alignment horizontal="center" vertical="center"/>
    </xf>
    <xf numFmtId="0" fontId="13" fillId="0" borderId="1" xfId="0" quotePrefix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220" fontId="17" fillId="0" borderId="1" xfId="0" applyNumberFormat="1" applyFont="1" applyBorder="1" applyAlignment="1">
      <alignment horizontal="right" vertical="center" wrapText="1"/>
    </xf>
    <xf numFmtId="3" fontId="13" fillId="0" borderId="1" xfId="0" applyNumberFormat="1" applyFont="1" applyBorder="1" applyAlignment="1">
      <alignment horizontal="righ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vertical="center" wrapText="1"/>
    </xf>
    <xf numFmtId="0" fontId="35" fillId="0" borderId="1" xfId="0" applyFont="1" applyBorder="1" applyAlignment="1">
      <alignment horizontal="center" vertical="center" wrapText="1"/>
    </xf>
    <xf numFmtId="0" fontId="13" fillId="0" borderId="1" xfId="25" applyFont="1" applyBorder="1" applyAlignment="1">
      <alignment horizontal="center" vertical="center"/>
    </xf>
    <xf numFmtId="0" fontId="13" fillId="0" borderId="1" xfId="25" applyFont="1" applyBorder="1" applyAlignment="1">
      <alignment horizontal="center" vertical="center" shrinkToFit="1"/>
    </xf>
    <xf numFmtId="177" fontId="13" fillId="0" borderId="1" xfId="25" quotePrefix="1" applyNumberFormat="1" applyFont="1" applyBorder="1" applyAlignment="1">
      <alignment horizontal="center" vertical="center"/>
    </xf>
    <xf numFmtId="0" fontId="35" fillId="0" borderId="1" xfId="25" applyFont="1" applyBorder="1" applyAlignment="1">
      <alignment horizontal="center" vertical="center" shrinkToFit="1"/>
    </xf>
    <xf numFmtId="41" fontId="13" fillId="0" borderId="1" xfId="6" applyFont="1" applyFill="1" applyBorder="1" applyAlignment="1" applyProtection="1">
      <alignment horizontal="right" vertical="center"/>
    </xf>
    <xf numFmtId="41" fontId="13" fillId="0" borderId="1" xfId="0" applyNumberFormat="1" applyFont="1" applyBorder="1" applyAlignment="1">
      <alignment horizontal="center" vertical="center"/>
    </xf>
    <xf numFmtId="0" fontId="13" fillId="0" borderId="1" xfId="25" applyFont="1" applyBorder="1" applyAlignment="1">
      <alignment horizontal="left" vertical="center" shrinkToFit="1"/>
    </xf>
    <xf numFmtId="3" fontId="13" fillId="0" borderId="1" xfId="1" applyNumberFormat="1" applyFont="1" applyFill="1" applyBorder="1" applyAlignment="1">
      <alignment horizontal="right" vertical="center"/>
    </xf>
    <xf numFmtId="220" fontId="13" fillId="0" borderId="1" xfId="0" applyNumberFormat="1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 shrinkToFit="1"/>
    </xf>
    <xf numFmtId="3" fontId="13" fillId="0" borderId="1" xfId="25" applyNumberFormat="1" applyFont="1" applyBorder="1" applyAlignment="1">
      <alignment horizontal="right" vertical="center" shrinkToFit="1"/>
    </xf>
    <xf numFmtId="220" fontId="13" fillId="0" borderId="1" xfId="25" applyNumberFormat="1" applyFont="1" applyBorder="1" applyAlignment="1">
      <alignment horizontal="center" vertical="center" shrinkToFit="1"/>
    </xf>
    <xf numFmtId="3" fontId="13" fillId="0" borderId="1" xfId="0" applyNumberFormat="1" applyFont="1" applyBorder="1" applyAlignment="1">
      <alignment horizontal="right" vertical="center"/>
    </xf>
    <xf numFmtId="176" fontId="13" fillId="0" borderId="1" xfId="41" applyNumberFormat="1" applyFont="1" applyFill="1" applyBorder="1" applyAlignment="1">
      <alignment vertical="center"/>
    </xf>
    <xf numFmtId="0" fontId="55" fillId="0" borderId="0" xfId="0" applyFont="1" applyAlignment="1">
      <alignment vertical="center"/>
    </xf>
    <xf numFmtId="0" fontId="120" fillId="0" borderId="0" xfId="0" applyFont="1" applyAlignment="1">
      <alignment horizontal="center" vertical="center"/>
    </xf>
    <xf numFmtId="183" fontId="55" fillId="0" borderId="0" xfId="1" applyNumberFormat="1" applyFont="1" applyAlignment="1">
      <alignment horizontal="center" vertical="center"/>
    </xf>
    <xf numFmtId="17" fontId="13" fillId="0" borderId="1" xfId="0" quotePrefix="1" applyNumberFormat="1" applyFont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vertical="center" shrinkToFit="1"/>
    </xf>
    <xf numFmtId="0" fontId="13" fillId="20" borderId="1" xfId="0" applyFont="1" applyFill="1" applyBorder="1" applyAlignment="1">
      <alignment horizontal="center" vertical="center" shrinkToFit="1"/>
    </xf>
    <xf numFmtId="0" fontId="13" fillId="20" borderId="1" xfId="25" applyFont="1" applyFill="1" applyBorder="1" applyAlignment="1">
      <alignment horizontal="center" vertical="center" shrinkToFit="1"/>
    </xf>
    <xf numFmtId="0" fontId="13" fillId="20" borderId="1" xfId="25" applyFont="1" applyFill="1" applyBorder="1" applyAlignment="1">
      <alignment horizontal="left" vertical="center" shrinkToFit="1"/>
    </xf>
    <xf numFmtId="0" fontId="13" fillId="20" borderId="1" xfId="25" applyFont="1" applyFill="1" applyBorder="1" applyAlignment="1">
      <alignment horizontal="center" vertical="center"/>
    </xf>
    <xf numFmtId="177" fontId="13" fillId="20" borderId="1" xfId="25" quotePrefix="1" applyNumberFormat="1" applyFont="1" applyFill="1" applyBorder="1" applyAlignment="1">
      <alignment horizontal="center" vertical="center"/>
    </xf>
    <xf numFmtId="41" fontId="13" fillId="20" borderId="1" xfId="6" applyFont="1" applyFill="1" applyBorder="1" applyAlignment="1" applyProtection="1">
      <alignment horizontal="right" vertical="center"/>
    </xf>
    <xf numFmtId="41" fontId="13" fillId="20" borderId="1" xfId="9" applyFont="1" applyFill="1" applyBorder="1" applyAlignment="1">
      <alignment vertical="center"/>
    </xf>
    <xf numFmtId="180" fontId="13" fillId="20" borderId="1" xfId="25" applyNumberFormat="1" applyFont="1" applyFill="1" applyBorder="1" applyAlignment="1">
      <alignment horizontal="center" vertical="center" shrinkToFit="1"/>
    </xf>
    <xf numFmtId="177" fontId="13" fillId="20" borderId="1" xfId="0" quotePrefix="1" applyNumberFormat="1" applyFont="1" applyFill="1" applyBorder="1" applyAlignment="1">
      <alignment horizontal="center" vertical="center"/>
    </xf>
    <xf numFmtId="41" fontId="13" fillId="20" borderId="1" xfId="47" applyFont="1" applyFill="1" applyBorder="1" applyAlignment="1" applyProtection="1">
      <alignment horizontal="right" vertical="center"/>
    </xf>
    <xf numFmtId="179" fontId="13" fillId="20" borderId="1" xfId="47" applyNumberFormat="1" applyFont="1" applyFill="1" applyBorder="1" applyAlignment="1" applyProtection="1">
      <alignment horizontal="right" vertical="center"/>
    </xf>
    <xf numFmtId="178" fontId="13" fillId="20" borderId="1" xfId="0" applyNumberFormat="1" applyFont="1" applyFill="1" applyBorder="1" applyAlignment="1">
      <alignment horizontal="center" vertical="center" shrinkToFit="1"/>
    </xf>
    <xf numFmtId="41" fontId="13" fillId="20" borderId="1" xfId="47" applyFont="1" applyFill="1" applyBorder="1" applyAlignment="1">
      <alignment vertical="center"/>
    </xf>
    <xf numFmtId="0" fontId="13" fillId="20" borderId="1" xfId="0" quotePrefix="1" applyFont="1" applyFill="1" applyBorder="1" applyAlignment="1">
      <alignment horizontal="center" vertical="center"/>
    </xf>
    <xf numFmtId="179" fontId="13" fillId="20" borderId="1" xfId="47" applyNumberFormat="1" applyFont="1" applyFill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20" fillId="0" borderId="22" xfId="0" applyFont="1" applyBorder="1" applyAlignment="1">
      <alignment horizontal="center" vertical="center"/>
    </xf>
    <xf numFmtId="0" fontId="121" fillId="0" borderId="17" xfId="0" quotePrefix="1" applyFont="1" applyBorder="1" applyAlignment="1">
      <alignment horizontal="center" vertical="center"/>
    </xf>
    <xf numFmtId="0" fontId="121" fillId="0" borderId="26" xfId="0" quotePrefix="1" applyFont="1" applyBorder="1" applyAlignment="1">
      <alignment horizontal="center" vertical="center"/>
    </xf>
    <xf numFmtId="183" fontId="55" fillId="0" borderId="24" xfId="0" quotePrefix="1" applyNumberFormat="1" applyFont="1" applyBorder="1" applyAlignment="1">
      <alignment vertical="center"/>
    </xf>
    <xf numFmtId="183" fontId="55" fillId="0" borderId="81" xfId="0" quotePrefix="1" applyNumberFormat="1" applyFont="1" applyBorder="1" applyAlignment="1">
      <alignment vertical="center"/>
    </xf>
    <xf numFmtId="183" fontId="55" fillId="0" borderId="0" xfId="0" quotePrefix="1" applyNumberFormat="1" applyFont="1" applyAlignment="1">
      <alignment vertical="center"/>
    </xf>
    <xf numFmtId="183" fontId="55" fillId="0" borderId="20" xfId="0" quotePrefix="1" applyNumberFormat="1" applyFont="1" applyBorder="1" applyAlignment="1">
      <alignment vertical="center"/>
    </xf>
    <xf numFmtId="0" fontId="118" fillId="3" borderId="0" xfId="0" applyFont="1" applyFill="1" applyAlignment="1">
      <alignment horizontal="right" vertical="center" shrinkToFit="1"/>
    </xf>
    <xf numFmtId="0" fontId="118" fillId="3" borderId="18" xfId="0" applyFont="1" applyFill="1" applyBorder="1" applyAlignment="1">
      <alignment vertical="center" shrinkToFit="1"/>
    </xf>
    <xf numFmtId="183" fontId="121" fillId="14" borderId="0" xfId="0" applyNumberFormat="1" applyFont="1" applyFill="1" applyAlignment="1">
      <alignment vertical="center"/>
    </xf>
    <xf numFmtId="183" fontId="121" fillId="14" borderId="20" xfId="0" applyNumberFormat="1" applyFont="1" applyFill="1" applyBorder="1" applyAlignment="1">
      <alignment vertical="center"/>
    </xf>
    <xf numFmtId="0" fontId="55" fillId="0" borderId="20" xfId="0" applyFont="1" applyBorder="1" applyAlignment="1">
      <alignment vertical="center"/>
    </xf>
    <xf numFmtId="0" fontId="122" fillId="22" borderId="0" xfId="0" applyFont="1" applyFill="1" applyAlignment="1">
      <alignment horizontal="center" vertical="center"/>
    </xf>
    <xf numFmtId="0" fontId="55" fillId="0" borderId="0" xfId="0" applyFont="1"/>
    <xf numFmtId="176" fontId="55" fillId="0" borderId="24" xfId="1" quotePrefix="1" applyFont="1" applyBorder="1" applyAlignment="1">
      <alignment vertical="center"/>
    </xf>
    <xf numFmtId="176" fontId="55" fillId="0" borderId="81" xfId="1" quotePrefix="1" applyFont="1" applyBorder="1" applyAlignment="1">
      <alignment vertical="center"/>
    </xf>
    <xf numFmtId="176" fontId="121" fillId="14" borderId="0" xfId="1" applyFont="1" applyFill="1" applyAlignment="1">
      <alignment vertical="center"/>
    </xf>
    <xf numFmtId="176" fontId="121" fillId="14" borderId="20" xfId="1" applyFont="1" applyFill="1" applyBorder="1" applyAlignment="1">
      <alignment vertical="center"/>
    </xf>
    <xf numFmtId="0" fontId="122" fillId="22" borderId="0" xfId="0" applyFont="1" applyFill="1" applyAlignment="1">
      <alignment horizontal="center" vertical="center" wrapText="1"/>
    </xf>
    <xf numFmtId="0" fontId="121" fillId="0" borderId="0" xfId="0" applyFont="1"/>
    <xf numFmtId="0" fontId="55" fillId="0" borderId="0" xfId="0" applyFont="1" applyAlignment="1">
      <alignment horizontal="right"/>
    </xf>
    <xf numFmtId="0" fontId="123" fillId="0" borderId="0" xfId="0" applyFont="1" applyAlignment="1">
      <alignment horizontal="center"/>
    </xf>
    <xf numFmtId="0" fontId="120" fillId="0" borderId="19" xfId="0" applyFont="1" applyBorder="1" applyAlignment="1">
      <alignment horizontal="center" vertical="center"/>
    </xf>
    <xf numFmtId="0" fontId="120" fillId="0" borderId="23" xfId="0" applyFont="1" applyBorder="1" applyAlignment="1">
      <alignment horizontal="center" vertical="center"/>
    </xf>
    <xf numFmtId="0" fontId="120" fillId="0" borderId="18" xfId="0" applyFont="1" applyBorder="1" applyAlignment="1">
      <alignment horizontal="center" vertical="center"/>
    </xf>
    <xf numFmtId="183" fontId="55" fillId="0" borderId="0" xfId="0" applyNumberFormat="1" applyFont="1" applyAlignment="1">
      <alignment vertical="center"/>
    </xf>
    <xf numFmtId="0" fontId="121" fillId="0" borderId="0" xfId="0" applyFont="1" applyAlignment="1">
      <alignment vertical="center"/>
    </xf>
    <xf numFmtId="0" fontId="55" fillId="0" borderId="0" xfId="0" applyFont="1" applyAlignment="1">
      <alignment horizontal="right" vertical="center"/>
    </xf>
    <xf numFmtId="0" fontId="120" fillId="0" borderId="25" xfId="0" applyFont="1" applyBorder="1" applyAlignment="1">
      <alignment horizontal="center" vertical="center"/>
    </xf>
    <xf numFmtId="0" fontId="120" fillId="0" borderId="21" xfId="0" applyFont="1" applyBorder="1" applyAlignment="1">
      <alignment horizontal="center" vertical="center"/>
    </xf>
    <xf numFmtId="0" fontId="121" fillId="8" borderId="17" xfId="0" quotePrefix="1" applyFont="1" applyFill="1" applyBorder="1" applyAlignment="1">
      <alignment horizontal="center" vertical="center"/>
    </xf>
    <xf numFmtId="183" fontId="55" fillId="0" borderId="20" xfId="0" applyNumberFormat="1" applyFont="1" applyBorder="1" applyAlignment="1">
      <alignment vertical="center"/>
    </xf>
    <xf numFmtId="179" fontId="17" fillId="0" borderId="1" xfId="1" applyNumberFormat="1" applyFont="1" applyFill="1" applyBorder="1" applyAlignment="1">
      <alignment vertical="center" wrapText="1"/>
    </xf>
    <xf numFmtId="179" fontId="13" fillId="0" borderId="1" xfId="25" applyNumberFormat="1" applyFont="1" applyBorder="1" applyAlignment="1">
      <alignment horizontal="center" vertical="center"/>
    </xf>
    <xf numFmtId="179" fontId="13" fillId="0" borderId="1" xfId="25" applyNumberFormat="1" applyFont="1" applyBorder="1" applyAlignment="1">
      <alignment horizontal="center" vertical="center" shrinkToFit="1"/>
    </xf>
    <xf numFmtId="0" fontId="121" fillId="11" borderId="17" xfId="0" quotePrefix="1" applyFont="1" applyFill="1" applyBorder="1" applyAlignment="1">
      <alignment horizontal="center" vertical="center" wrapText="1"/>
    </xf>
    <xf numFmtId="0" fontId="121" fillId="11" borderId="83" xfId="0" quotePrefix="1" applyFont="1" applyFill="1" applyBorder="1" applyAlignment="1">
      <alignment horizontal="center" vertical="center" wrapText="1"/>
    </xf>
    <xf numFmtId="0" fontId="121" fillId="11" borderId="84" xfId="0" quotePrefix="1" applyFont="1" applyFill="1" applyBorder="1" applyAlignment="1">
      <alignment horizontal="center" vertical="center" wrapText="1"/>
    </xf>
    <xf numFmtId="183" fontId="121" fillId="0" borderId="0" xfId="0" applyNumberFormat="1" applyFont="1" applyAlignment="1">
      <alignment horizontal="right" vertical="center"/>
    </xf>
    <xf numFmtId="0" fontId="121" fillId="0" borderId="0" xfId="0" applyFont="1" applyAlignment="1">
      <alignment horizontal="right" vertical="center"/>
    </xf>
    <xf numFmtId="176" fontId="121" fillId="0" borderId="0" xfId="1" applyFont="1" applyFill="1" applyAlignment="1">
      <alignment horizontal="right" vertical="center"/>
    </xf>
    <xf numFmtId="183" fontId="121" fillId="0" borderId="0" xfId="0" applyNumberFormat="1" applyFont="1" applyAlignment="1">
      <alignment vertical="center"/>
    </xf>
    <xf numFmtId="176" fontId="121" fillId="11" borderId="82" xfId="1" quotePrefix="1" applyFont="1" applyFill="1" applyBorder="1" applyAlignment="1">
      <alignment vertical="center"/>
    </xf>
    <xf numFmtId="176" fontId="121" fillId="11" borderId="5" xfId="1" applyFont="1" applyFill="1" applyBorder="1" applyAlignment="1">
      <alignment vertical="center"/>
    </xf>
    <xf numFmtId="183" fontId="121" fillId="11" borderId="82" xfId="0" quotePrefix="1" applyNumberFormat="1" applyFont="1" applyFill="1" applyBorder="1" applyAlignment="1">
      <alignment vertical="center"/>
    </xf>
    <xf numFmtId="183" fontId="121" fillId="11" borderId="5" xfId="0" quotePrefix="1" applyNumberFormat="1" applyFont="1" applyFill="1" applyBorder="1" applyAlignment="1">
      <alignment vertical="center"/>
    </xf>
    <xf numFmtId="183" fontId="121" fillId="11" borderId="5" xfId="0" applyNumberFormat="1" applyFont="1" applyFill="1" applyBorder="1" applyAlignment="1">
      <alignment vertical="center"/>
    </xf>
    <xf numFmtId="176" fontId="121" fillId="11" borderId="24" xfId="1" quotePrefix="1" applyFont="1" applyFill="1" applyBorder="1" applyAlignment="1">
      <alignment vertical="center"/>
    </xf>
    <xf numFmtId="183" fontId="121" fillId="11" borderId="0" xfId="0" quotePrefix="1" applyNumberFormat="1" applyFont="1" applyFill="1" applyAlignment="1">
      <alignment vertical="center"/>
    </xf>
    <xf numFmtId="183" fontId="121" fillId="11" borderId="0" xfId="0" applyNumberFormat="1" applyFont="1" applyFill="1" applyAlignment="1">
      <alignment vertical="center"/>
    </xf>
    <xf numFmtId="0" fontId="118" fillId="3" borderId="17" xfId="0" applyFont="1" applyFill="1" applyBorder="1" applyAlignment="1">
      <alignment horizontal="right" vertical="center" shrinkToFit="1"/>
    </xf>
    <xf numFmtId="0" fontId="118" fillId="3" borderId="19" xfId="0" applyFont="1" applyFill="1" applyBorder="1" applyAlignment="1">
      <alignment vertical="center" shrinkToFit="1"/>
    </xf>
    <xf numFmtId="183" fontId="55" fillId="0" borderId="17" xfId="0" quotePrefix="1" applyNumberFormat="1" applyFont="1" applyBorder="1" applyAlignment="1">
      <alignment vertical="center"/>
    </xf>
    <xf numFmtId="183" fontId="121" fillId="11" borderId="83" xfId="0" quotePrefix="1" applyNumberFormat="1" applyFont="1" applyFill="1" applyBorder="1" applyAlignment="1">
      <alignment vertical="center"/>
    </xf>
    <xf numFmtId="183" fontId="55" fillId="0" borderId="26" xfId="0" quotePrefix="1" applyNumberFormat="1" applyFont="1" applyBorder="1" applyAlignment="1">
      <alignment vertical="center"/>
    </xf>
    <xf numFmtId="176" fontId="55" fillId="0" borderId="17" xfId="1" quotePrefix="1" applyFont="1" applyBorder="1" applyAlignment="1">
      <alignment vertical="center"/>
    </xf>
    <xf numFmtId="176" fontId="121" fillId="11" borderId="83" xfId="1" quotePrefix="1" applyFont="1" applyFill="1" applyBorder="1" applyAlignment="1">
      <alignment vertical="center"/>
    </xf>
    <xf numFmtId="176" fontId="55" fillId="0" borderId="26" xfId="1" quotePrefix="1" applyFont="1" applyBorder="1" applyAlignment="1">
      <alignment vertical="center"/>
    </xf>
    <xf numFmtId="183" fontId="121" fillId="11" borderId="18" xfId="0" quotePrefix="1" applyNumberFormat="1" applyFont="1" applyFill="1" applyBorder="1" applyAlignment="1">
      <alignment vertical="center"/>
    </xf>
    <xf numFmtId="0" fontId="34" fillId="0" borderId="1" xfId="0" quotePrefix="1" applyFont="1" applyBorder="1" applyAlignment="1">
      <alignment horizontal="center" vertical="center" wrapText="1"/>
    </xf>
    <xf numFmtId="0" fontId="34" fillId="9" borderId="1" xfId="0" quotePrefix="1" applyFont="1" applyFill="1" applyBorder="1" applyAlignment="1">
      <alignment horizontal="center" vertical="center" wrapText="1"/>
    </xf>
    <xf numFmtId="176" fontId="17" fillId="0" borderId="1" xfId="1" applyFont="1" applyBorder="1" applyAlignment="1">
      <alignment vertical="center"/>
    </xf>
    <xf numFmtId="0" fontId="51" fillId="22" borderId="1" xfId="0" quotePrefix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220" fontId="16" fillId="3" borderId="1" xfId="0" applyNumberFormat="1" applyFont="1" applyFill="1" applyBorder="1" applyAlignment="1">
      <alignment horizontal="right" vertical="center" wrapText="1"/>
    </xf>
    <xf numFmtId="176" fontId="16" fillId="3" borderId="1" xfId="1" applyFont="1" applyFill="1" applyBorder="1" applyAlignment="1">
      <alignment horizontal="righ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176" fontId="16" fillId="3" borderId="1" xfId="0" applyNumberFormat="1" applyFont="1" applyFill="1" applyBorder="1" applyAlignment="1">
      <alignment vertical="center"/>
    </xf>
    <xf numFmtId="179" fontId="18" fillId="3" borderId="1" xfId="1" applyNumberFormat="1" applyFont="1" applyFill="1" applyBorder="1" applyAlignment="1" applyProtection="1">
      <alignment horizontal="right" vertical="center"/>
    </xf>
    <xf numFmtId="176" fontId="18" fillId="3" borderId="1" xfId="1" applyFont="1" applyFill="1" applyBorder="1" applyAlignment="1" applyProtection="1">
      <alignment horizontal="right" vertical="center"/>
    </xf>
    <xf numFmtId="176" fontId="17" fillId="3" borderId="1" xfId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right" vertical="center"/>
    </xf>
    <xf numFmtId="184" fontId="13" fillId="3" borderId="1" xfId="0" applyNumberFormat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176" fontId="23" fillId="4" borderId="1" xfId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right" vertical="center"/>
    </xf>
    <xf numFmtId="176" fontId="23" fillId="4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6" fontId="17" fillId="0" borderId="1" xfId="1" applyFont="1" applyBorder="1" applyAlignment="1">
      <alignment horizontal="center" vertical="center"/>
    </xf>
    <xf numFmtId="179" fontId="17" fillId="0" borderId="1" xfId="1" applyNumberFormat="1" applyFont="1" applyBorder="1" applyAlignment="1">
      <alignment vertical="center"/>
    </xf>
    <xf numFmtId="176" fontId="16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3" fontId="0" fillId="22" borderId="1" xfId="0" applyNumberFormat="1" applyFill="1" applyBorder="1" applyAlignment="1">
      <alignment horizontal="right" wrapText="1"/>
    </xf>
    <xf numFmtId="221" fontId="18" fillId="0" borderId="0" xfId="1" applyNumberFormat="1" applyFont="1" applyAlignment="1">
      <alignment vertical="center"/>
    </xf>
    <xf numFmtId="41" fontId="13" fillId="17" borderId="1" xfId="1" applyNumberFormat="1" applyFont="1" applyFill="1" applyBorder="1" applyAlignment="1">
      <alignment vertical="center"/>
    </xf>
    <xf numFmtId="41" fontId="13" fillId="17" borderId="1" xfId="7" applyNumberFormat="1" applyFont="1" applyFill="1" applyBorder="1" applyAlignment="1">
      <alignment vertical="center"/>
    </xf>
    <xf numFmtId="222" fontId="34" fillId="9" borderId="1" xfId="0" quotePrefix="1" applyNumberFormat="1" applyFont="1" applyFill="1" applyBorder="1" applyAlignment="1">
      <alignment horizontal="center" vertical="center" wrapText="1"/>
    </xf>
    <xf numFmtId="41" fontId="13" fillId="9" borderId="1" xfId="1" applyNumberFormat="1" applyFont="1" applyFill="1" applyBorder="1" applyAlignment="1">
      <alignment vertical="center"/>
    </xf>
    <xf numFmtId="41" fontId="13" fillId="9" borderId="1" xfId="0" applyNumberFormat="1" applyFont="1" applyFill="1" applyBorder="1" applyAlignment="1">
      <alignment vertical="center"/>
    </xf>
    <xf numFmtId="41" fontId="13" fillId="9" borderId="1" xfId="7" applyNumberFormat="1" applyFont="1" applyFill="1" applyBorder="1" applyAlignment="1">
      <alignment vertical="center"/>
    </xf>
    <xf numFmtId="3" fontId="24" fillId="0" borderId="1" xfId="1" applyNumberFormat="1" applyFont="1" applyFill="1" applyBorder="1" applyAlignment="1">
      <alignment horizontal="right" vertical="center"/>
    </xf>
    <xf numFmtId="220" fontId="24" fillId="0" borderId="1" xfId="0" applyNumberFormat="1" applyFont="1" applyBorder="1" applyAlignment="1">
      <alignment vertical="center"/>
    </xf>
    <xf numFmtId="176" fontId="17" fillId="0" borderId="1" xfId="1" applyFont="1" applyBorder="1" applyAlignment="1">
      <alignment vertical="center" wrapText="1"/>
    </xf>
    <xf numFmtId="176" fontId="17" fillId="0" borderId="1" xfId="1" applyFont="1" applyBorder="1" applyAlignment="1">
      <alignment horizontal="right" vertical="center" wrapText="1"/>
    </xf>
    <xf numFmtId="41" fontId="0" fillId="0" borderId="0" xfId="0" applyNumberFormat="1"/>
    <xf numFmtId="176" fontId="0" fillId="0" borderId="0" xfId="1" applyFont="1"/>
    <xf numFmtId="44" fontId="13" fillId="0" borderId="0" xfId="0" applyNumberFormat="1" applyFont="1" applyAlignment="1">
      <alignment horizontal="center" vertical="center"/>
    </xf>
    <xf numFmtId="0" fontId="51" fillId="22" borderId="1" xfId="0" applyFont="1" applyFill="1" applyBorder="1" applyAlignment="1">
      <alignment vertical="center" wrapText="1"/>
    </xf>
    <xf numFmtId="0" fontId="51" fillId="0" borderId="1" xfId="0" applyFont="1" applyBorder="1" applyAlignment="1">
      <alignment vertical="center" wrapText="1"/>
    </xf>
    <xf numFmtId="176" fontId="24" fillId="0" borderId="1" xfId="1" applyFont="1" applyFill="1" applyBorder="1" applyAlignment="1">
      <alignment vertical="center"/>
    </xf>
    <xf numFmtId="17" fontId="13" fillId="0" borderId="0" xfId="0" quotePrefix="1" applyNumberFormat="1" applyFont="1" applyAlignment="1">
      <alignment horizontal="center" vertical="center"/>
    </xf>
    <xf numFmtId="3" fontId="13" fillId="0" borderId="0" xfId="0" applyNumberFormat="1" applyFont="1" applyAlignment="1">
      <alignment vertical="center"/>
    </xf>
    <xf numFmtId="176" fontId="13" fillId="0" borderId="0" xfId="1" applyFont="1" applyFill="1" applyAlignment="1">
      <alignment vertical="center"/>
    </xf>
    <xf numFmtId="176" fontId="13" fillId="0" borderId="0" xfId="0" applyNumberFormat="1" applyFont="1" applyAlignment="1">
      <alignment vertical="center"/>
    </xf>
    <xf numFmtId="176" fontId="18" fillId="17" borderId="0" xfId="1" applyFont="1" applyFill="1" applyBorder="1" applyAlignment="1">
      <alignment horizontal="center" vertical="center"/>
    </xf>
    <xf numFmtId="179" fontId="18" fillId="17" borderId="0" xfId="1" applyNumberFormat="1" applyFont="1" applyFill="1" applyBorder="1" applyAlignment="1">
      <alignment horizontal="center" vertical="center"/>
    </xf>
    <xf numFmtId="183" fontId="18" fillId="17" borderId="0" xfId="1" applyNumberFormat="1" applyFont="1" applyFill="1" applyAlignment="1">
      <alignment horizontal="center" vertical="center"/>
    </xf>
    <xf numFmtId="0" fontId="18" fillId="17" borderId="0" xfId="0" applyFont="1" applyFill="1" applyAlignment="1">
      <alignment horizontal="center" vertical="center" shrinkToFit="1"/>
    </xf>
    <xf numFmtId="183" fontId="18" fillId="17" borderId="0" xfId="0" applyNumberFormat="1" applyFont="1" applyFill="1" applyAlignment="1">
      <alignment vertical="center"/>
    </xf>
    <xf numFmtId="183" fontId="18" fillId="6" borderId="0" xfId="1" applyNumberFormat="1" applyFont="1" applyFill="1" applyBorder="1" applyAlignment="1" applyProtection="1">
      <alignment vertical="center"/>
    </xf>
    <xf numFmtId="183" fontId="18" fillId="3" borderId="0" xfId="1" applyNumberFormat="1" applyFont="1" applyFill="1" applyBorder="1" applyAlignment="1" applyProtection="1">
      <alignment vertical="center"/>
    </xf>
    <xf numFmtId="183" fontId="18" fillId="3" borderId="0" xfId="0" applyNumberFormat="1" applyFont="1" applyFill="1" applyAlignment="1">
      <alignment vertical="center"/>
    </xf>
    <xf numFmtId="0" fontId="17" fillId="0" borderId="0" xfId="0" quotePrefix="1" applyFont="1" applyAlignment="1">
      <alignment vertical="center"/>
    </xf>
    <xf numFmtId="0" fontId="55" fillId="3" borderId="1" xfId="0" applyFont="1" applyFill="1" applyBorder="1" applyAlignment="1">
      <alignment vertical="center"/>
    </xf>
    <xf numFmtId="0" fontId="55" fillId="3" borderId="1" xfId="0" quotePrefix="1" applyFont="1" applyFill="1" applyBorder="1" applyAlignment="1">
      <alignment horizontal="center" vertical="center" wrapText="1"/>
    </xf>
    <xf numFmtId="0" fontId="55" fillId="3" borderId="1" xfId="0" applyFont="1" applyFill="1" applyBorder="1" applyAlignment="1">
      <alignment horizontal="center" vertical="center" wrapText="1"/>
    </xf>
    <xf numFmtId="176" fontId="55" fillId="3" borderId="1" xfId="1" applyFont="1" applyFill="1" applyBorder="1" applyAlignment="1">
      <alignment horizontal="right" vertical="center" wrapText="1"/>
    </xf>
    <xf numFmtId="3" fontId="55" fillId="3" borderId="1" xfId="0" applyNumberFormat="1" applyFont="1" applyFill="1" applyBorder="1" applyAlignment="1">
      <alignment horizontal="right" vertical="center" wrapText="1"/>
    </xf>
    <xf numFmtId="0" fontId="55" fillId="3" borderId="1" xfId="0" applyFont="1" applyFill="1" applyBorder="1" applyAlignment="1">
      <alignment horizontal="right" vertical="center" wrapText="1"/>
    </xf>
    <xf numFmtId="3" fontId="30" fillId="3" borderId="1" xfId="1" applyNumberFormat="1" applyFont="1" applyFill="1" applyBorder="1" applyAlignment="1">
      <alignment horizontal="right" vertical="center"/>
    </xf>
    <xf numFmtId="220" fontId="30" fillId="3" borderId="1" xfId="0" applyNumberFormat="1" applyFont="1" applyFill="1" applyBorder="1" applyAlignment="1">
      <alignment vertical="center"/>
    </xf>
    <xf numFmtId="0" fontId="55" fillId="3" borderId="1" xfId="0" applyFont="1" applyFill="1" applyBorder="1" applyAlignment="1">
      <alignment vertical="center" wrapText="1"/>
    </xf>
    <xf numFmtId="176" fontId="30" fillId="3" borderId="1" xfId="1" applyFont="1" applyFill="1" applyBorder="1" applyAlignment="1">
      <alignment horizontal="right" vertical="center"/>
    </xf>
    <xf numFmtId="176" fontId="30" fillId="3" borderId="1" xfId="1" applyFont="1" applyFill="1" applyBorder="1" applyAlignment="1">
      <alignment vertical="center"/>
    </xf>
    <xf numFmtId="176" fontId="55" fillId="3" borderId="1" xfId="1" applyFont="1" applyFill="1" applyBorder="1" applyAlignment="1">
      <alignment vertical="center"/>
    </xf>
    <xf numFmtId="0" fontId="55" fillId="3" borderId="1" xfId="0" applyFont="1" applyFill="1" applyBorder="1" applyAlignment="1">
      <alignment horizontal="center" vertical="center"/>
    </xf>
    <xf numFmtId="0" fontId="118" fillId="13" borderId="1" xfId="0" applyFont="1" applyFill="1" applyBorder="1" applyAlignment="1">
      <alignment horizontal="center" vertical="center"/>
    </xf>
    <xf numFmtId="0" fontId="118" fillId="13" borderId="1" xfId="0" applyFont="1" applyFill="1" applyBorder="1" applyAlignment="1">
      <alignment horizontal="center" vertical="center" shrinkToFit="1"/>
    </xf>
    <xf numFmtId="176" fontId="118" fillId="13" borderId="1" xfId="1" applyFont="1" applyFill="1" applyBorder="1" applyAlignment="1">
      <alignment horizontal="center" vertical="center" shrinkToFit="1"/>
    </xf>
    <xf numFmtId="176" fontId="118" fillId="13" borderId="1" xfId="1" applyFont="1" applyFill="1" applyBorder="1" applyAlignment="1" applyProtection="1">
      <alignment horizontal="center" vertical="center"/>
    </xf>
    <xf numFmtId="179" fontId="118" fillId="13" borderId="1" xfId="1" applyNumberFormat="1" applyFont="1" applyFill="1" applyBorder="1" applyAlignment="1" applyProtection="1">
      <alignment horizontal="center" vertical="center"/>
    </xf>
    <xf numFmtId="0" fontId="55" fillId="22" borderId="1" xfId="0" applyFont="1" applyFill="1" applyBorder="1" applyAlignment="1">
      <alignment horizontal="center" vertical="center" wrapText="1"/>
    </xf>
    <xf numFmtId="0" fontId="55" fillId="22" borderId="1" xfId="0" applyFont="1" applyFill="1" applyBorder="1" applyAlignment="1">
      <alignment vertical="center" wrapText="1"/>
    </xf>
    <xf numFmtId="0" fontId="55" fillId="22" borderId="1" xfId="0" quotePrefix="1" applyFont="1" applyFill="1" applyBorder="1" applyAlignment="1">
      <alignment horizontal="center" vertical="center" wrapText="1"/>
    </xf>
    <xf numFmtId="0" fontId="55" fillId="22" borderId="1" xfId="0" applyFont="1" applyFill="1" applyBorder="1" applyAlignment="1">
      <alignment horizontal="right" vertical="center" wrapText="1"/>
    </xf>
    <xf numFmtId="3" fontId="55" fillId="22" borderId="1" xfId="0" applyNumberFormat="1" applyFont="1" applyFill="1" applyBorder="1" applyAlignment="1">
      <alignment horizontal="right" vertical="center" wrapText="1"/>
    </xf>
    <xf numFmtId="3" fontId="30" fillId="0" borderId="1" xfId="1" applyNumberFormat="1" applyFont="1" applyFill="1" applyBorder="1" applyAlignment="1">
      <alignment horizontal="right" vertical="center"/>
    </xf>
    <xf numFmtId="220" fontId="30" fillId="0" borderId="1" xfId="0" applyNumberFormat="1" applyFont="1" applyBorder="1" applyAlignment="1">
      <alignment vertical="center"/>
    </xf>
    <xf numFmtId="176" fontId="30" fillId="0" borderId="1" xfId="1" applyFont="1" applyFill="1" applyBorder="1" applyAlignment="1">
      <alignment vertical="center"/>
    </xf>
    <xf numFmtId="0" fontId="30" fillId="3" borderId="11" xfId="25" applyFont="1" applyFill="1" applyBorder="1" applyAlignment="1">
      <alignment horizontal="center" vertical="center" shrinkToFit="1"/>
    </xf>
    <xf numFmtId="0" fontId="30" fillId="3" borderId="1" xfId="25" applyFont="1" applyFill="1" applyBorder="1" applyAlignment="1">
      <alignment horizontal="left" vertical="center" shrinkToFit="1"/>
    </xf>
    <xf numFmtId="0" fontId="30" fillId="3" borderId="1" xfId="25" applyFont="1" applyFill="1" applyBorder="1" applyAlignment="1">
      <alignment horizontal="center" vertical="center"/>
    </xf>
    <xf numFmtId="177" fontId="30" fillId="4" borderId="1" xfId="25" quotePrefix="1" applyNumberFormat="1" applyFont="1" applyFill="1" applyBorder="1" applyAlignment="1">
      <alignment horizontal="center" vertical="center"/>
    </xf>
    <xf numFmtId="0" fontId="124" fillId="6" borderId="1" xfId="25" applyFont="1" applyFill="1" applyBorder="1" applyAlignment="1">
      <alignment horizontal="center" vertical="center" shrinkToFit="1"/>
    </xf>
    <xf numFmtId="41" fontId="30" fillId="6" borderId="1" xfId="6" applyFont="1" applyFill="1" applyBorder="1" applyAlignment="1" applyProtection="1">
      <alignment horizontal="right" vertical="center"/>
    </xf>
    <xf numFmtId="0" fontId="30" fillId="6" borderId="1" xfId="25" applyFont="1" applyFill="1" applyBorder="1" applyAlignment="1">
      <alignment horizontal="center" vertical="center"/>
    </xf>
    <xf numFmtId="0" fontId="124" fillId="3" borderId="1" xfId="25" applyFont="1" applyFill="1" applyBorder="1" applyAlignment="1">
      <alignment horizontal="center" vertical="center" shrinkToFit="1"/>
    </xf>
    <xf numFmtId="180" fontId="30" fillId="6" borderId="1" xfId="25" applyNumberFormat="1" applyFont="1" applyFill="1" applyBorder="1" applyAlignment="1">
      <alignment horizontal="center" vertical="center" shrinkToFit="1"/>
    </xf>
    <xf numFmtId="0" fontId="30" fillId="6" borderId="7" xfId="25" applyFont="1" applyFill="1" applyBorder="1" applyAlignment="1">
      <alignment horizontal="center" vertical="center"/>
    </xf>
    <xf numFmtId="177" fontId="30" fillId="3" borderId="1" xfId="0" quotePrefix="1" applyNumberFormat="1" applyFont="1" applyFill="1" applyBorder="1" applyAlignment="1">
      <alignment horizontal="center" vertical="center"/>
    </xf>
    <xf numFmtId="177" fontId="30" fillId="4" borderId="1" xfId="25" quotePrefix="1" applyNumberFormat="1" applyFont="1" applyFill="1" applyBorder="1" applyAlignment="1">
      <alignment horizontal="center" vertical="center" shrinkToFit="1"/>
    </xf>
    <xf numFmtId="0" fontId="30" fillId="6" borderId="1" xfId="25" applyFont="1" applyFill="1" applyBorder="1" applyAlignment="1">
      <alignment horizontal="center" vertical="center" shrinkToFit="1"/>
    </xf>
    <xf numFmtId="0" fontId="30" fillId="3" borderId="1" xfId="25" applyFont="1" applyFill="1" applyBorder="1" applyAlignment="1">
      <alignment horizontal="center" vertical="center" shrinkToFit="1"/>
    </xf>
    <xf numFmtId="0" fontId="30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shrinkToFit="1"/>
    </xf>
    <xf numFmtId="176" fontId="30" fillId="3" borderId="1" xfId="7" applyFont="1" applyFill="1" applyBorder="1" applyAlignment="1">
      <alignment vertical="center"/>
    </xf>
    <xf numFmtId="0" fontId="30" fillId="3" borderId="14" xfId="25" applyFont="1" applyFill="1" applyBorder="1" applyAlignment="1">
      <alignment horizontal="center" vertical="center" shrinkToFit="1"/>
    </xf>
    <xf numFmtId="0" fontId="30" fillId="3" borderId="3" xfId="25" applyFont="1" applyFill="1" applyBorder="1" applyAlignment="1">
      <alignment horizontal="left" vertical="center" shrinkToFit="1"/>
    </xf>
    <xf numFmtId="0" fontId="30" fillId="3" borderId="3" xfId="25" applyFont="1" applyFill="1" applyBorder="1" applyAlignment="1">
      <alignment horizontal="center" vertical="center"/>
    </xf>
    <xf numFmtId="177" fontId="30" fillId="4" borderId="3" xfId="25" quotePrefix="1" applyNumberFormat="1" applyFont="1" applyFill="1" applyBorder="1" applyAlignment="1">
      <alignment horizontal="center" vertical="center"/>
    </xf>
    <xf numFmtId="0" fontId="30" fillId="6" borderId="3" xfId="25" applyFont="1" applyFill="1" applyBorder="1" applyAlignment="1">
      <alignment horizontal="center" vertical="center" shrinkToFit="1"/>
    </xf>
    <xf numFmtId="41" fontId="30" fillId="6" borderId="3" xfId="6" applyFont="1" applyFill="1" applyBorder="1" applyAlignment="1" applyProtection="1">
      <alignment horizontal="right" vertical="center"/>
    </xf>
    <xf numFmtId="0" fontId="30" fillId="6" borderId="3" xfId="25" applyFont="1" applyFill="1" applyBorder="1" applyAlignment="1">
      <alignment horizontal="center" vertical="center"/>
    </xf>
    <xf numFmtId="0" fontId="30" fillId="3" borderId="3" xfId="25" applyFont="1" applyFill="1" applyBorder="1" applyAlignment="1">
      <alignment horizontal="center" vertical="center" shrinkToFit="1"/>
    </xf>
    <xf numFmtId="180" fontId="30" fillId="6" borderId="3" xfId="25" applyNumberFormat="1" applyFont="1" applyFill="1" applyBorder="1" applyAlignment="1">
      <alignment horizontal="center" vertical="center" shrinkToFit="1"/>
    </xf>
    <xf numFmtId="0" fontId="30" fillId="3" borderId="4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vertical="center"/>
    </xf>
    <xf numFmtId="179" fontId="30" fillId="3" borderId="1" xfId="1" applyNumberFormat="1" applyFont="1" applyFill="1" applyBorder="1" applyAlignment="1">
      <alignment vertical="center"/>
    </xf>
    <xf numFmtId="0" fontId="30" fillId="3" borderId="11" xfId="0" applyFont="1" applyFill="1" applyBorder="1" applyAlignment="1">
      <alignment horizontal="center" vertical="center"/>
    </xf>
    <xf numFmtId="0" fontId="30" fillId="3" borderId="1" xfId="0" quotePrefix="1" applyFont="1" applyFill="1" applyBorder="1" applyAlignment="1">
      <alignment horizontal="center" vertical="center"/>
    </xf>
    <xf numFmtId="41" fontId="30" fillId="3" borderId="1" xfId="47" applyFont="1" applyFill="1" applyBorder="1" applyAlignment="1">
      <alignment vertical="center"/>
    </xf>
    <xf numFmtId="179" fontId="30" fillId="3" borderId="1" xfId="47" applyNumberFormat="1" applyFont="1" applyFill="1" applyBorder="1" applyAlignment="1">
      <alignment vertical="center"/>
    </xf>
    <xf numFmtId="0" fontId="30" fillId="3" borderId="1" xfId="0" applyFont="1" applyFill="1" applyBorder="1" applyAlignment="1">
      <alignment horizontal="left" vertical="center"/>
    </xf>
    <xf numFmtId="41" fontId="30" fillId="3" borderId="1" xfId="47" applyFont="1" applyFill="1" applyBorder="1" applyAlignment="1" applyProtection="1">
      <alignment horizontal="right" vertical="center"/>
    </xf>
    <xf numFmtId="179" fontId="30" fillId="3" borderId="1" xfId="47" applyNumberFormat="1" applyFont="1" applyFill="1" applyBorder="1" applyAlignment="1" applyProtection="1">
      <alignment horizontal="right" vertical="center"/>
    </xf>
    <xf numFmtId="0" fontId="30" fillId="3" borderId="1" xfId="27" applyFont="1" applyFill="1" applyBorder="1" applyAlignment="1">
      <alignment horizontal="center" vertical="center" shrinkToFit="1"/>
    </xf>
    <xf numFmtId="178" fontId="30" fillId="3" borderId="1" xfId="0" applyNumberFormat="1" applyFont="1" applyFill="1" applyBorder="1" applyAlignment="1">
      <alignment horizontal="center" vertical="center" shrinkToFit="1"/>
    </xf>
    <xf numFmtId="177" fontId="30" fillId="3" borderId="1" xfId="25" quotePrefix="1" applyNumberFormat="1" applyFont="1" applyFill="1" applyBorder="1" applyAlignment="1">
      <alignment horizontal="center" vertical="center"/>
    </xf>
    <xf numFmtId="41" fontId="30" fillId="3" borderId="1" xfId="0" applyNumberFormat="1" applyFont="1" applyFill="1" applyBorder="1" applyAlignment="1">
      <alignment horizontal="center" vertical="center"/>
    </xf>
    <xf numFmtId="176" fontId="30" fillId="3" borderId="1" xfId="0" applyNumberFormat="1" applyFont="1" applyFill="1" applyBorder="1" applyAlignment="1">
      <alignment vertical="center"/>
    </xf>
    <xf numFmtId="178" fontId="30" fillId="3" borderId="1" xfId="0" applyNumberFormat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vertical="center" wrapText="1"/>
    </xf>
    <xf numFmtId="176" fontId="30" fillId="3" borderId="1" xfId="1" applyFont="1" applyFill="1" applyBorder="1" applyAlignment="1">
      <alignment horizontal="right" vertical="center" wrapText="1"/>
    </xf>
    <xf numFmtId="3" fontId="30" fillId="3" borderId="1" xfId="0" applyNumberFormat="1" applyFont="1" applyFill="1" applyBorder="1" applyAlignment="1">
      <alignment horizontal="right" vertical="center" wrapText="1"/>
    </xf>
    <xf numFmtId="0" fontId="124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left" vertical="center" shrinkToFit="1"/>
    </xf>
    <xf numFmtId="41" fontId="30" fillId="3" borderId="1" xfId="6" applyFont="1" applyFill="1" applyBorder="1" applyAlignment="1" applyProtection="1">
      <alignment horizontal="right" vertical="center"/>
    </xf>
    <xf numFmtId="180" fontId="30" fillId="3" borderId="1" xfId="25" applyNumberFormat="1" applyFont="1" applyFill="1" applyBorder="1" applyAlignment="1">
      <alignment horizontal="center" vertical="center" shrinkToFit="1"/>
    </xf>
    <xf numFmtId="0" fontId="30" fillId="3" borderId="1" xfId="0" quotePrefix="1" applyFont="1" applyFill="1" applyBorder="1" applyAlignment="1">
      <alignment horizontal="center" vertical="center" wrapText="1"/>
    </xf>
    <xf numFmtId="0" fontId="118" fillId="10" borderId="1" xfId="25" applyFont="1" applyFill="1" applyBorder="1" applyAlignment="1">
      <alignment horizontal="center" vertical="center"/>
    </xf>
    <xf numFmtId="0" fontId="118" fillId="10" borderId="1" xfId="25" applyFont="1" applyFill="1" applyBorder="1" applyAlignment="1">
      <alignment horizontal="center" vertical="center" shrinkToFit="1"/>
    </xf>
    <xf numFmtId="41" fontId="118" fillId="10" borderId="1" xfId="6" applyFont="1" applyFill="1" applyBorder="1" applyAlignment="1" applyProtection="1">
      <alignment horizontal="center" vertical="center"/>
    </xf>
    <xf numFmtId="176" fontId="55" fillId="22" borderId="1" xfId="1" applyFont="1" applyFill="1" applyBorder="1" applyAlignment="1">
      <alignment horizontal="right" vertical="center" wrapText="1"/>
    </xf>
    <xf numFmtId="176" fontId="30" fillId="8" borderId="1" xfId="0" applyNumberFormat="1" applyFont="1" applyFill="1" applyBorder="1" applyAlignment="1">
      <alignment vertical="center"/>
    </xf>
    <xf numFmtId="176" fontId="30" fillId="8" borderId="1" xfId="7" applyFont="1" applyFill="1" applyBorder="1" applyAlignment="1">
      <alignment vertical="center"/>
    </xf>
    <xf numFmtId="0" fontId="55" fillId="0" borderId="1" xfId="0" applyFont="1" applyBorder="1" applyAlignment="1">
      <alignment vertical="center" wrapText="1"/>
    </xf>
    <xf numFmtId="0" fontId="55" fillId="0" borderId="1" xfId="0" applyFont="1" applyBorder="1" applyAlignment="1">
      <alignment horizontal="center" vertical="center" wrapText="1"/>
    </xf>
    <xf numFmtId="0" fontId="55" fillId="0" borderId="1" xfId="0" quotePrefix="1" applyFont="1" applyBorder="1" applyAlignment="1">
      <alignment horizontal="center" vertical="center" wrapText="1"/>
    </xf>
    <xf numFmtId="176" fontId="55" fillId="0" borderId="1" xfId="1" applyFont="1" applyFill="1" applyBorder="1" applyAlignment="1">
      <alignment horizontal="center" vertical="center" wrapText="1"/>
    </xf>
    <xf numFmtId="176" fontId="55" fillId="0" borderId="1" xfId="1" applyFont="1" applyFill="1" applyBorder="1" applyAlignment="1">
      <alignment horizontal="right" vertical="center" wrapText="1"/>
    </xf>
    <xf numFmtId="0" fontId="55" fillId="0" borderId="1" xfId="0" applyFont="1" applyBorder="1" applyAlignment="1">
      <alignment horizontal="right" vertical="center" wrapText="1"/>
    </xf>
    <xf numFmtId="176" fontId="30" fillId="0" borderId="1" xfId="0" applyNumberFormat="1" applyFont="1" applyBorder="1" applyAlignment="1">
      <alignment vertical="center"/>
    </xf>
    <xf numFmtId="176" fontId="30" fillId="0" borderId="1" xfId="7" applyFont="1" applyFill="1" applyBorder="1" applyAlignment="1">
      <alignment vertical="center"/>
    </xf>
    <xf numFmtId="0" fontId="55" fillId="0" borderId="1" xfId="0" applyFont="1" applyBorder="1" applyAlignment="1">
      <alignment vertical="center"/>
    </xf>
    <xf numFmtId="0" fontId="55" fillId="9" borderId="1" xfId="0" applyFont="1" applyFill="1" applyBorder="1" applyAlignment="1">
      <alignment horizontal="center" vertical="center" wrapText="1"/>
    </xf>
    <xf numFmtId="0" fontId="55" fillId="9" borderId="1" xfId="0" applyFont="1" applyFill="1" applyBorder="1" applyAlignment="1">
      <alignment vertical="center" wrapText="1"/>
    </xf>
    <xf numFmtId="0" fontId="55" fillId="9" borderId="1" xfId="0" quotePrefix="1" applyFont="1" applyFill="1" applyBorder="1" applyAlignment="1">
      <alignment horizontal="center" vertical="center" wrapText="1"/>
    </xf>
    <xf numFmtId="176" fontId="55" fillId="9" borderId="1" xfId="1" applyFont="1" applyFill="1" applyBorder="1" applyAlignment="1">
      <alignment horizontal="center" vertical="center" wrapText="1"/>
    </xf>
    <xf numFmtId="176" fontId="55" fillId="9" borderId="1" xfId="1" applyFont="1" applyFill="1" applyBorder="1" applyAlignment="1">
      <alignment horizontal="right" vertical="center" wrapText="1"/>
    </xf>
    <xf numFmtId="0" fontId="55" fillId="9" borderId="1" xfId="0" applyFont="1" applyFill="1" applyBorder="1" applyAlignment="1">
      <alignment horizontal="right" vertical="center" wrapText="1"/>
    </xf>
    <xf numFmtId="176" fontId="30" fillId="9" borderId="1" xfId="0" applyNumberFormat="1" applyFont="1" applyFill="1" applyBorder="1" applyAlignment="1">
      <alignment vertical="center"/>
    </xf>
    <xf numFmtId="176" fontId="30" fillId="9" borderId="1" xfId="7" applyFont="1" applyFill="1" applyBorder="1" applyAlignment="1">
      <alignment vertical="center"/>
    </xf>
    <xf numFmtId="0" fontId="121" fillId="9" borderId="1" xfId="0" applyFont="1" applyFill="1" applyBorder="1" applyAlignment="1">
      <alignment horizontal="center" vertical="center" wrapText="1"/>
    </xf>
    <xf numFmtId="176" fontId="121" fillId="9" borderId="1" xfId="1" applyFont="1" applyFill="1" applyBorder="1" applyAlignment="1">
      <alignment horizontal="right" vertical="center" wrapText="1"/>
    </xf>
    <xf numFmtId="0" fontId="55" fillId="9" borderId="1" xfId="0" applyFont="1" applyFill="1" applyBorder="1" applyAlignment="1">
      <alignment vertical="center"/>
    </xf>
    <xf numFmtId="0" fontId="30" fillId="8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vertical="center" shrinkToFit="1"/>
    </xf>
    <xf numFmtId="0" fontId="30" fillId="8" borderId="1" xfId="0" applyFont="1" applyFill="1" applyBorder="1" applyAlignment="1">
      <alignment horizontal="center" vertical="center" shrinkToFit="1"/>
    </xf>
    <xf numFmtId="0" fontId="126" fillId="8" borderId="1" xfId="0" quotePrefix="1" applyFont="1" applyFill="1" applyBorder="1" applyAlignment="1">
      <alignment horizontal="center" vertical="center" wrapText="1"/>
    </xf>
    <xf numFmtId="3" fontId="30" fillId="8" borderId="1" xfId="0" applyNumberFormat="1" applyFont="1" applyFill="1" applyBorder="1" applyAlignment="1">
      <alignment vertical="center"/>
    </xf>
    <xf numFmtId="176" fontId="30" fillId="8" borderId="1" xfId="1" applyFont="1" applyFill="1" applyBorder="1" applyAlignment="1">
      <alignment vertical="center"/>
    </xf>
    <xf numFmtId="0" fontId="30" fillId="8" borderId="1" xfId="0" applyFont="1" applyFill="1" applyBorder="1" applyAlignment="1">
      <alignment horizontal="left" vertical="center" shrinkToFit="1"/>
    </xf>
    <xf numFmtId="0" fontId="30" fillId="17" borderId="1" xfId="25" applyFont="1" applyFill="1" applyBorder="1" applyAlignment="1">
      <alignment horizontal="center" vertical="center" shrinkToFit="1"/>
    </xf>
    <xf numFmtId="0" fontId="30" fillId="17" borderId="1" xfId="25" applyFont="1" applyFill="1" applyBorder="1" applyAlignment="1">
      <alignment horizontal="left" vertical="center" shrinkToFit="1"/>
    </xf>
    <xf numFmtId="0" fontId="30" fillId="17" borderId="1" xfId="25" applyFont="1" applyFill="1" applyBorder="1" applyAlignment="1">
      <alignment horizontal="center" vertical="center"/>
    </xf>
    <xf numFmtId="177" fontId="30" fillId="18" borderId="1" xfId="25" quotePrefix="1" applyNumberFormat="1" applyFont="1" applyFill="1" applyBorder="1" applyAlignment="1">
      <alignment horizontal="center" vertical="center"/>
    </xf>
    <xf numFmtId="41" fontId="30" fillId="16" borderId="1" xfId="6" applyFont="1" applyFill="1" applyBorder="1" applyAlignment="1" applyProtection="1">
      <alignment horizontal="right" vertical="center"/>
    </xf>
    <xf numFmtId="0" fontId="30" fillId="16" borderId="1" xfId="25" applyFont="1" applyFill="1" applyBorder="1" applyAlignment="1">
      <alignment horizontal="center" vertical="center"/>
    </xf>
    <xf numFmtId="41" fontId="30" fillId="17" borderId="1" xfId="9" applyFont="1" applyFill="1" applyBorder="1" applyAlignment="1">
      <alignment vertical="center"/>
    </xf>
    <xf numFmtId="0" fontId="124" fillId="17" borderId="1" xfId="25" applyFont="1" applyFill="1" applyBorder="1" applyAlignment="1">
      <alignment horizontal="center" vertical="center" shrinkToFit="1"/>
    </xf>
    <xf numFmtId="180" fontId="30" fillId="16" borderId="1" xfId="25" applyNumberFormat="1" applyFont="1" applyFill="1" applyBorder="1" applyAlignment="1">
      <alignment horizontal="center" vertical="center" shrinkToFit="1"/>
    </xf>
    <xf numFmtId="177" fontId="30" fillId="17" borderId="1" xfId="0" quotePrefix="1" applyNumberFormat="1" applyFont="1" applyFill="1" applyBorder="1" applyAlignment="1">
      <alignment horizontal="center" vertical="center"/>
    </xf>
    <xf numFmtId="0" fontId="30" fillId="16" borderId="1" xfId="25" applyFont="1" applyFill="1" applyBorder="1" applyAlignment="1">
      <alignment horizontal="center" vertical="center" shrinkToFit="1"/>
    </xf>
    <xf numFmtId="0" fontId="30" fillId="17" borderId="1" xfId="0" applyFont="1" applyFill="1" applyBorder="1" applyAlignment="1">
      <alignment horizontal="center" vertical="center"/>
    </xf>
    <xf numFmtId="0" fontId="30" fillId="17" borderId="1" xfId="0" applyFont="1" applyFill="1" applyBorder="1" applyAlignment="1">
      <alignment vertical="center" shrinkToFit="1"/>
    </xf>
    <xf numFmtId="0" fontId="30" fillId="17" borderId="1" xfId="0" applyFont="1" applyFill="1" applyBorder="1" applyAlignment="1">
      <alignment horizontal="center" vertical="center" shrinkToFit="1"/>
    </xf>
    <xf numFmtId="3" fontId="30" fillId="17" borderId="1" xfId="0" applyNumberFormat="1" applyFont="1" applyFill="1" applyBorder="1" applyAlignment="1">
      <alignment vertical="center"/>
    </xf>
    <xf numFmtId="176" fontId="30" fillId="17" borderId="1" xfId="1" applyFont="1" applyFill="1" applyBorder="1" applyAlignment="1">
      <alignment vertical="center"/>
    </xf>
    <xf numFmtId="220" fontId="30" fillId="17" borderId="1" xfId="0" applyNumberFormat="1" applyFont="1" applyFill="1" applyBorder="1" applyAlignment="1">
      <alignment vertical="center"/>
    </xf>
    <xf numFmtId="176" fontId="30" fillId="17" borderId="1" xfId="7" applyFont="1" applyFill="1" applyBorder="1" applyAlignment="1">
      <alignment vertical="center"/>
    </xf>
    <xf numFmtId="0" fontId="30" fillId="17" borderId="1" xfId="0" applyFont="1" applyFill="1" applyBorder="1" applyAlignment="1">
      <alignment vertical="center"/>
    </xf>
    <xf numFmtId="41" fontId="30" fillId="17" borderId="1" xfId="47" applyFont="1" applyFill="1" applyBorder="1" applyAlignment="1">
      <alignment vertical="center"/>
    </xf>
    <xf numFmtId="41" fontId="30" fillId="17" borderId="1" xfId="47" applyFont="1" applyFill="1" applyBorder="1" applyAlignment="1" applyProtection="1">
      <alignment horizontal="right" vertical="center"/>
    </xf>
    <xf numFmtId="179" fontId="30" fillId="17" borderId="1" xfId="47" applyNumberFormat="1" applyFont="1" applyFill="1" applyBorder="1" applyAlignment="1" applyProtection="1">
      <alignment horizontal="right" vertical="center"/>
    </xf>
    <xf numFmtId="178" fontId="30" fillId="17" borderId="1" xfId="0" applyNumberFormat="1" applyFont="1" applyFill="1" applyBorder="1" applyAlignment="1">
      <alignment horizontal="center" vertical="center" shrinkToFit="1"/>
    </xf>
    <xf numFmtId="0" fontId="125" fillId="17" borderId="1" xfId="0" applyFont="1" applyFill="1" applyBorder="1" applyAlignment="1">
      <alignment horizontal="center" vertical="center"/>
    </xf>
    <xf numFmtId="41" fontId="30" fillId="17" borderId="1" xfId="0" applyNumberFormat="1" applyFont="1" applyFill="1" applyBorder="1" applyAlignment="1">
      <alignment horizontal="center" vertical="center"/>
    </xf>
    <xf numFmtId="176" fontId="30" fillId="17" borderId="1" xfId="1" applyFont="1" applyFill="1" applyBorder="1" applyAlignment="1">
      <alignment horizontal="right" vertical="center"/>
    </xf>
    <xf numFmtId="0" fontId="30" fillId="17" borderId="1" xfId="0" applyFont="1" applyFill="1" applyBorder="1" applyAlignment="1">
      <alignment horizontal="left" vertical="center" shrinkToFit="1"/>
    </xf>
    <xf numFmtId="0" fontId="55" fillId="0" borderId="1" xfId="0" applyFont="1" applyBorder="1" applyAlignment="1">
      <alignment horizontal="center" vertical="center"/>
    </xf>
    <xf numFmtId="176" fontId="55" fillId="0" borderId="1" xfId="1" applyFont="1" applyBorder="1" applyAlignment="1">
      <alignment vertical="center"/>
    </xf>
    <xf numFmtId="3" fontId="55" fillId="0" borderId="1" xfId="0" applyNumberFormat="1" applyFont="1" applyBorder="1" applyAlignment="1">
      <alignment vertical="center"/>
    </xf>
    <xf numFmtId="0" fontId="55" fillId="0" borderId="1" xfId="0" applyFont="1" applyBorder="1" applyAlignment="1">
      <alignment horizontal="left" vertical="center" shrinkToFit="1"/>
    </xf>
    <xf numFmtId="0" fontId="55" fillId="0" borderId="1" xfId="0" applyFont="1" applyBorder="1" applyAlignment="1">
      <alignment vertical="center" shrinkToFit="1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shrinkToFit="1"/>
    </xf>
    <xf numFmtId="0" fontId="126" fillId="0" borderId="1" xfId="0" quotePrefix="1" applyFont="1" applyBorder="1" applyAlignment="1">
      <alignment horizontal="center" vertical="center" wrapText="1"/>
    </xf>
    <xf numFmtId="3" fontId="30" fillId="0" borderId="1" xfId="0" applyNumberFormat="1" applyFont="1" applyBorder="1" applyAlignment="1">
      <alignment vertical="center"/>
    </xf>
    <xf numFmtId="0" fontId="30" fillId="0" borderId="1" xfId="0" applyFont="1" applyBorder="1" applyAlignment="1">
      <alignment horizontal="left" vertical="center" shrinkToFit="1"/>
    </xf>
    <xf numFmtId="0" fontId="121" fillId="8" borderId="1" xfId="0" applyFont="1" applyFill="1" applyBorder="1" applyAlignment="1">
      <alignment horizontal="center" vertical="center" wrapText="1"/>
    </xf>
    <xf numFmtId="0" fontId="121" fillId="21" borderId="1" xfId="0" applyFont="1" applyFill="1" applyBorder="1" applyAlignment="1">
      <alignment horizontal="center" vertical="center" wrapText="1"/>
    </xf>
    <xf numFmtId="179" fontId="121" fillId="21" borderId="1" xfId="0" applyNumberFormat="1" applyFont="1" applyFill="1" applyBorder="1" applyAlignment="1">
      <alignment horizontal="center" vertical="center" wrapText="1"/>
    </xf>
    <xf numFmtId="3" fontId="55" fillId="0" borderId="1" xfId="0" applyNumberFormat="1" applyFont="1" applyBorder="1" applyAlignment="1">
      <alignment horizontal="right" vertical="center" wrapText="1"/>
    </xf>
    <xf numFmtId="0" fontId="118" fillId="13" borderId="6" xfId="0" applyFont="1" applyFill="1" applyBorder="1" applyAlignment="1">
      <alignment horizontal="center" vertical="center" shrinkToFit="1"/>
    </xf>
    <xf numFmtId="176" fontId="30" fillId="3" borderId="9" xfId="1" applyFont="1" applyFill="1" applyBorder="1" applyAlignment="1">
      <alignment vertical="center"/>
    </xf>
    <xf numFmtId="0" fontId="30" fillId="0" borderId="1" xfId="0" applyFont="1" applyBorder="1" applyAlignment="1">
      <alignment vertical="center"/>
    </xf>
    <xf numFmtId="3" fontId="55" fillId="3" borderId="1" xfId="0" applyNumberFormat="1" applyFont="1" applyFill="1" applyBorder="1" applyAlignment="1">
      <alignment vertical="center"/>
    </xf>
    <xf numFmtId="0" fontId="118" fillId="8" borderId="1" xfId="0" applyFont="1" applyFill="1" applyBorder="1" applyAlignment="1">
      <alignment horizontal="center" vertical="center"/>
    </xf>
    <xf numFmtId="0" fontId="118" fillId="8" borderId="1" xfId="0" applyFont="1" applyFill="1" applyBorder="1" applyAlignment="1">
      <alignment horizontal="center" vertical="center" shrinkToFit="1"/>
    </xf>
    <xf numFmtId="176" fontId="118" fillId="8" borderId="1" xfId="7" applyFont="1" applyFill="1" applyBorder="1" applyAlignment="1" applyProtection="1">
      <alignment horizontal="center" vertical="center"/>
    </xf>
    <xf numFmtId="176" fontId="30" fillId="3" borderId="1" xfId="1" applyFont="1" applyFill="1" applyBorder="1" applyAlignment="1" applyProtection="1">
      <alignment horizontal="right" vertical="center"/>
    </xf>
    <xf numFmtId="179" fontId="30" fillId="3" borderId="1" xfId="1" applyNumberFormat="1" applyFont="1" applyFill="1" applyBorder="1" applyAlignment="1" applyProtection="1">
      <alignment horizontal="right" vertical="center"/>
    </xf>
    <xf numFmtId="0" fontId="30" fillId="3" borderId="9" xfId="0" applyFont="1" applyFill="1" applyBorder="1" applyAlignment="1">
      <alignment horizontal="center" vertical="center"/>
    </xf>
    <xf numFmtId="0" fontId="30" fillId="3" borderId="9" xfId="0" applyFont="1" applyFill="1" applyBorder="1" applyAlignment="1">
      <alignment horizontal="center" vertical="center" shrinkToFit="1"/>
    </xf>
    <xf numFmtId="176" fontId="30" fillId="3" borderId="9" xfId="0" applyNumberFormat="1" applyFont="1" applyFill="1" applyBorder="1" applyAlignment="1">
      <alignment vertical="center"/>
    </xf>
    <xf numFmtId="0" fontId="30" fillId="3" borderId="9" xfId="0" applyFont="1" applyFill="1" applyBorder="1" applyAlignment="1">
      <alignment horizontal="left" vertical="center" shrinkToFit="1"/>
    </xf>
    <xf numFmtId="176" fontId="30" fillId="3" borderId="9" xfId="7" applyFont="1" applyFill="1" applyBorder="1" applyAlignment="1">
      <alignment horizontal="center" vertical="center"/>
    </xf>
    <xf numFmtId="176" fontId="30" fillId="3" borderId="9" xfId="7" applyFont="1" applyFill="1" applyBorder="1" applyAlignment="1">
      <alignment vertical="center"/>
    </xf>
    <xf numFmtId="0" fontId="30" fillId="3" borderId="9" xfId="0" applyFont="1" applyFill="1" applyBorder="1" applyAlignment="1">
      <alignment horizontal="right" vertical="center" shrinkToFit="1"/>
    </xf>
    <xf numFmtId="176" fontId="30" fillId="3" borderId="9" xfId="0" applyNumberFormat="1" applyFont="1" applyFill="1" applyBorder="1" applyAlignment="1">
      <alignment horizontal="center" vertical="center" shrinkToFit="1"/>
    </xf>
    <xf numFmtId="179" fontId="30" fillId="3" borderId="9" xfId="1" applyNumberFormat="1" applyFont="1" applyFill="1" applyBorder="1" applyAlignment="1">
      <alignment vertical="center"/>
    </xf>
    <xf numFmtId="176" fontId="30" fillId="3" borderId="9" xfId="0" applyNumberFormat="1" applyFont="1" applyFill="1" applyBorder="1" applyAlignment="1">
      <alignment horizontal="center" vertical="center"/>
    </xf>
    <xf numFmtId="179" fontId="30" fillId="3" borderId="1" xfId="1" applyNumberFormat="1" applyFont="1" applyFill="1" applyBorder="1" applyAlignment="1" applyProtection="1">
      <alignment horizontal="right" vertical="center" shrinkToFit="1"/>
    </xf>
    <xf numFmtId="178" fontId="30" fillId="3" borderId="1" xfId="0" applyNumberFormat="1" applyFont="1" applyFill="1" applyBorder="1" applyAlignment="1">
      <alignment horizontal="left" vertical="center" shrinkToFit="1"/>
    </xf>
    <xf numFmtId="0" fontId="118" fillId="3" borderId="1" xfId="0" applyFont="1" applyFill="1" applyBorder="1" applyAlignment="1">
      <alignment horizontal="center" vertical="center" shrinkToFit="1"/>
    </xf>
    <xf numFmtId="41" fontId="30" fillId="3" borderId="1" xfId="34" applyFont="1" applyFill="1" applyBorder="1" applyAlignment="1" applyProtection="1">
      <alignment horizontal="right" vertical="center"/>
    </xf>
    <xf numFmtId="179" fontId="30" fillId="3" borderId="1" xfId="34" applyNumberFormat="1" applyFont="1" applyFill="1" applyBorder="1" applyAlignment="1" applyProtection="1">
      <alignment horizontal="right" vertical="center"/>
    </xf>
    <xf numFmtId="0" fontId="30" fillId="3" borderId="1" xfId="27" applyFont="1" applyFill="1" applyBorder="1" applyAlignment="1">
      <alignment horizontal="center" vertical="center"/>
    </xf>
    <xf numFmtId="0" fontId="126" fillId="3" borderId="1" xfId="27" applyFont="1" applyFill="1" applyBorder="1" applyAlignment="1">
      <alignment horizontal="left" vertical="center" shrinkToFit="1"/>
    </xf>
    <xf numFmtId="41" fontId="30" fillId="3" borderId="1" xfId="6" applyFont="1" applyFill="1" applyBorder="1" applyAlignment="1" applyProtection="1">
      <alignment horizontal="right" vertical="center" shrinkToFit="1"/>
    </xf>
    <xf numFmtId="0" fontId="30" fillId="6" borderId="1" xfId="0" applyFont="1" applyFill="1" applyBorder="1" applyAlignment="1">
      <alignment horizontal="left" vertical="center" shrinkToFit="1"/>
    </xf>
    <xf numFmtId="0" fontId="30" fillId="6" borderId="1" xfId="0" applyFont="1" applyFill="1" applyBorder="1" applyAlignment="1">
      <alignment horizontal="center" vertical="center"/>
    </xf>
    <xf numFmtId="176" fontId="30" fillId="6" borderId="1" xfId="1" applyFont="1" applyFill="1" applyBorder="1" applyAlignment="1" applyProtection="1">
      <alignment horizontal="right" vertical="center"/>
    </xf>
    <xf numFmtId="179" fontId="30" fillId="6" borderId="1" xfId="1" applyNumberFormat="1" applyFont="1" applyFill="1" applyBorder="1" applyAlignment="1" applyProtection="1">
      <alignment horizontal="right" vertical="center"/>
    </xf>
    <xf numFmtId="0" fontId="30" fillId="6" borderId="1" xfId="0" applyFont="1" applyFill="1" applyBorder="1" applyAlignment="1">
      <alignment horizontal="center" vertical="center" shrinkToFit="1"/>
    </xf>
    <xf numFmtId="178" fontId="30" fillId="6" borderId="1" xfId="0" applyNumberFormat="1" applyFont="1" applyFill="1" applyBorder="1" applyAlignment="1">
      <alignment horizontal="center" vertical="center" shrinkToFit="1"/>
    </xf>
    <xf numFmtId="0" fontId="30" fillId="6" borderId="6" xfId="0" applyFont="1" applyFill="1" applyBorder="1" applyAlignment="1">
      <alignment horizontal="center" vertical="center" shrinkToFit="1"/>
    </xf>
    <xf numFmtId="0" fontId="30" fillId="3" borderId="6" xfId="0" applyFont="1" applyFill="1" applyBorder="1" applyAlignment="1">
      <alignment horizontal="center" vertical="center" shrinkToFit="1"/>
    </xf>
    <xf numFmtId="0" fontId="55" fillId="3" borderId="1" xfId="0" applyFont="1" applyFill="1" applyBorder="1" applyAlignment="1">
      <alignment vertical="center" shrinkToFit="1"/>
    </xf>
    <xf numFmtId="0" fontId="55" fillId="3" borderId="1" xfId="0" applyFont="1" applyFill="1" applyBorder="1" applyAlignment="1">
      <alignment horizontal="center" vertical="center" shrinkToFit="1"/>
    </xf>
    <xf numFmtId="0" fontId="118" fillId="3" borderId="1" xfId="0" applyFont="1" applyFill="1" applyBorder="1" applyAlignment="1">
      <alignment horizontal="center" vertical="center"/>
    </xf>
    <xf numFmtId="179" fontId="55" fillId="3" borderId="1" xfId="1" applyNumberFormat="1" applyFont="1" applyFill="1" applyBorder="1" applyAlignment="1">
      <alignment vertical="center"/>
    </xf>
    <xf numFmtId="0" fontId="55" fillId="3" borderId="1" xfId="0" applyFont="1" applyFill="1" applyBorder="1" applyAlignment="1">
      <alignment horizontal="left" vertical="center" shrinkToFit="1"/>
    </xf>
    <xf numFmtId="0" fontId="55" fillId="3" borderId="1" xfId="0" quotePrefix="1" applyFont="1" applyFill="1" applyBorder="1" applyAlignment="1">
      <alignment vertical="center" shrinkToFit="1"/>
    </xf>
    <xf numFmtId="176" fontId="30" fillId="3" borderId="1" xfId="1" applyFont="1" applyFill="1" applyBorder="1" applyAlignment="1" applyProtection="1">
      <alignment horizontal="right" vertical="center" shrinkToFit="1"/>
    </xf>
    <xf numFmtId="180" fontId="30" fillId="3" borderId="1" xfId="0" applyNumberFormat="1" applyFont="1" applyFill="1" applyBorder="1" applyAlignment="1">
      <alignment horizontal="center" vertical="center" shrinkToFit="1"/>
    </xf>
    <xf numFmtId="0" fontId="30" fillId="3" borderId="1" xfId="27" applyFont="1" applyFill="1" applyBorder="1" applyAlignment="1">
      <alignment horizontal="left" vertical="center" shrinkToFit="1"/>
    </xf>
    <xf numFmtId="176" fontId="30" fillId="3" borderId="1" xfId="7" applyFont="1" applyFill="1" applyBorder="1" applyAlignment="1" applyProtection="1">
      <alignment horizontal="right" vertical="center"/>
    </xf>
    <xf numFmtId="178" fontId="30" fillId="3" borderId="1" xfId="27" applyNumberFormat="1" applyFont="1" applyFill="1" applyBorder="1" applyAlignment="1">
      <alignment horizontal="center" vertical="center"/>
    </xf>
    <xf numFmtId="0" fontId="30" fillId="3" borderId="1" xfId="27" applyFont="1" applyFill="1" applyBorder="1" applyAlignment="1">
      <alignment horizontal="left" vertical="center"/>
    </xf>
    <xf numFmtId="0" fontId="126" fillId="3" borderId="1" xfId="27" applyFont="1" applyFill="1" applyBorder="1" applyAlignment="1">
      <alignment horizontal="center" vertical="center" shrinkToFit="1"/>
    </xf>
    <xf numFmtId="179" fontId="30" fillId="3" borderId="1" xfId="1" applyNumberFormat="1" applyFont="1" applyFill="1" applyBorder="1" applyAlignment="1">
      <alignment vertical="center" shrinkToFit="1"/>
    </xf>
    <xf numFmtId="0" fontId="30" fillId="3" borderId="6" xfId="0" applyFont="1" applyFill="1" applyBorder="1" applyAlignment="1">
      <alignment vertical="center"/>
    </xf>
    <xf numFmtId="0" fontId="55" fillId="3" borderId="10" xfId="0" applyFont="1" applyFill="1" applyBorder="1" applyAlignment="1">
      <alignment vertical="center"/>
    </xf>
    <xf numFmtId="0" fontId="30" fillId="3" borderId="10" xfId="0" applyFont="1" applyFill="1" applyBorder="1" applyAlignment="1">
      <alignment vertical="center"/>
    </xf>
    <xf numFmtId="176" fontId="118" fillId="3" borderId="1" xfId="1" applyFont="1" applyFill="1" applyBorder="1" applyAlignment="1">
      <alignment vertical="center" shrinkToFit="1"/>
    </xf>
    <xf numFmtId="176" fontId="30" fillId="3" borderId="1" xfId="1" quotePrefix="1" applyFont="1" applyFill="1" applyBorder="1" applyAlignment="1">
      <alignment vertical="center" shrinkToFit="1"/>
    </xf>
    <xf numFmtId="0" fontId="30" fillId="3" borderId="1" xfId="0" quotePrefix="1" applyFont="1" applyFill="1" applyBorder="1" applyAlignment="1">
      <alignment vertical="center" shrinkToFit="1"/>
    </xf>
    <xf numFmtId="0" fontId="30" fillId="3" borderId="1" xfId="0" quotePrefix="1" applyFont="1" applyFill="1" applyBorder="1" applyAlignment="1">
      <alignment horizontal="left" vertical="center" shrinkToFit="1"/>
    </xf>
    <xf numFmtId="178" fontId="30" fillId="3" borderId="1" xfId="27" applyNumberFormat="1" applyFont="1" applyFill="1" applyBorder="1" applyAlignment="1">
      <alignment horizontal="left" vertical="center"/>
    </xf>
    <xf numFmtId="180" fontId="30" fillId="3" borderId="1" xfId="27" applyNumberFormat="1" applyFont="1" applyFill="1" applyBorder="1" applyAlignment="1">
      <alignment horizontal="center" vertical="center" shrinkToFit="1"/>
    </xf>
    <xf numFmtId="176" fontId="30" fillId="3" borderId="1" xfId="0" applyNumberFormat="1" applyFont="1" applyFill="1" applyBorder="1" applyAlignment="1">
      <alignment horizontal="center" vertical="center"/>
    </xf>
    <xf numFmtId="41" fontId="30" fillId="3" borderId="1" xfId="8" applyFont="1" applyFill="1" applyBorder="1" applyAlignment="1">
      <alignment vertical="center"/>
    </xf>
    <xf numFmtId="41" fontId="30" fillId="3" borderId="1" xfId="2" applyFont="1" applyFill="1" applyBorder="1" applyAlignment="1">
      <alignment vertical="center"/>
    </xf>
    <xf numFmtId="179" fontId="30" fillId="3" borderId="1" xfId="2" applyNumberFormat="1" applyFont="1" applyFill="1" applyBorder="1" applyAlignment="1">
      <alignment vertical="center"/>
    </xf>
    <xf numFmtId="0" fontId="30" fillId="3" borderId="9" xfId="0" quotePrefix="1" applyFont="1" applyFill="1" applyBorder="1" applyAlignment="1">
      <alignment horizontal="center" vertical="center"/>
    </xf>
    <xf numFmtId="179" fontId="30" fillId="3" borderId="9" xfId="1" applyNumberFormat="1" applyFont="1" applyFill="1" applyBorder="1" applyAlignment="1" applyProtection="1">
      <alignment horizontal="right" vertical="center"/>
    </xf>
    <xf numFmtId="176" fontId="30" fillId="3" borderId="9" xfId="1" applyFont="1" applyFill="1" applyBorder="1" applyAlignment="1">
      <alignment horizontal="center" vertical="center"/>
    </xf>
    <xf numFmtId="0" fontId="55" fillId="0" borderId="9" xfId="0" applyFont="1" applyBorder="1" applyAlignment="1">
      <alignment horizontal="center" vertical="center"/>
    </xf>
    <xf numFmtId="0" fontId="55" fillId="0" borderId="9" xfId="0" applyFont="1" applyBorder="1" applyAlignment="1">
      <alignment vertical="center" shrinkToFit="1"/>
    </xf>
    <xf numFmtId="0" fontId="55" fillId="0" borderId="9" xfId="0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/>
    </xf>
    <xf numFmtId="176" fontId="55" fillId="0" borderId="9" xfId="1" applyFont="1" applyFill="1" applyBorder="1" applyAlignment="1">
      <alignment vertical="center"/>
    </xf>
    <xf numFmtId="179" fontId="55" fillId="0" borderId="9" xfId="1" applyNumberFormat="1" applyFont="1" applyFill="1" applyBorder="1" applyAlignment="1">
      <alignment vertical="center"/>
    </xf>
    <xf numFmtId="179" fontId="30" fillId="0" borderId="9" xfId="1" applyNumberFormat="1" applyFont="1" applyFill="1" applyBorder="1" applyAlignment="1" applyProtection="1">
      <alignment horizontal="right" vertical="center"/>
    </xf>
    <xf numFmtId="0" fontId="55" fillId="0" borderId="9" xfId="0" applyFont="1" applyBorder="1" applyAlignment="1">
      <alignment horizontal="left" vertical="center" shrinkToFit="1"/>
    </xf>
    <xf numFmtId="178" fontId="30" fillId="0" borderId="9" xfId="0" applyNumberFormat="1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 shrinkToFit="1"/>
    </xf>
    <xf numFmtId="0" fontId="55" fillId="0" borderId="9" xfId="0" quotePrefix="1" applyFont="1" applyBorder="1" applyAlignment="1">
      <alignment vertical="center" shrinkToFit="1"/>
    </xf>
    <xf numFmtId="0" fontId="30" fillId="0" borderId="9" xfId="27" applyFont="1" applyBorder="1" applyAlignment="1">
      <alignment horizontal="center" vertical="center" shrinkToFit="1"/>
    </xf>
    <xf numFmtId="0" fontId="55" fillId="0" borderId="9" xfId="0" quotePrefix="1" applyFont="1" applyBorder="1" applyAlignment="1">
      <alignment horizontal="center" vertical="center" shrinkToFit="1"/>
    </xf>
    <xf numFmtId="176" fontId="30" fillId="0" borderId="9" xfId="1" applyFont="1" applyFill="1" applyBorder="1" applyAlignment="1" applyProtection="1">
      <alignment horizontal="right" vertical="center"/>
    </xf>
    <xf numFmtId="0" fontId="30" fillId="0" borderId="9" xfId="0" applyFont="1" applyBorder="1" applyAlignment="1">
      <alignment horizontal="left" vertical="center" shrinkToFit="1"/>
    </xf>
    <xf numFmtId="176" fontId="30" fillId="3" borderId="9" xfId="1" applyFont="1" applyFill="1" applyBorder="1" applyAlignment="1" applyProtection="1">
      <alignment horizontal="right" vertical="center"/>
    </xf>
    <xf numFmtId="178" fontId="30" fillId="3" borderId="9" xfId="0" applyNumberFormat="1" applyFont="1" applyFill="1" applyBorder="1" applyAlignment="1">
      <alignment horizontal="center" vertical="center" shrinkToFit="1"/>
    </xf>
    <xf numFmtId="0" fontId="55" fillId="3" borderId="9" xfId="0" applyFont="1" applyFill="1" applyBorder="1" applyAlignment="1">
      <alignment horizontal="center" vertical="center" shrinkToFit="1"/>
    </xf>
    <xf numFmtId="0" fontId="55" fillId="11" borderId="9" xfId="0" applyFont="1" applyFill="1" applyBorder="1" applyAlignment="1">
      <alignment horizontal="center" vertical="center" shrinkToFit="1"/>
    </xf>
    <xf numFmtId="41" fontId="30" fillId="3" borderId="9" xfId="34" applyFont="1" applyFill="1" applyBorder="1" applyAlignment="1" applyProtection="1">
      <alignment horizontal="right" vertical="center"/>
    </xf>
    <xf numFmtId="179" fontId="30" fillId="3" borderId="9" xfId="34" applyNumberFormat="1" applyFont="1" applyFill="1" applyBorder="1" applyAlignment="1" applyProtection="1">
      <alignment horizontal="right" vertical="center"/>
    </xf>
    <xf numFmtId="0" fontId="30" fillId="3" borderId="9" xfId="27" applyFont="1" applyFill="1" applyBorder="1" applyAlignment="1">
      <alignment horizontal="center" vertical="center"/>
    </xf>
    <xf numFmtId="0" fontId="30" fillId="3" borderId="9" xfId="27" applyFont="1" applyFill="1" applyBorder="1" applyAlignment="1">
      <alignment horizontal="left" vertical="center" shrinkToFit="1"/>
    </xf>
    <xf numFmtId="0" fontId="30" fillId="3" borderId="9" xfId="27" applyFont="1" applyFill="1" applyBorder="1" applyAlignment="1">
      <alignment horizontal="center" vertical="center" shrinkToFit="1"/>
    </xf>
    <xf numFmtId="176" fontId="30" fillId="3" borderId="9" xfId="7" applyFont="1" applyFill="1" applyBorder="1" applyAlignment="1" applyProtection="1">
      <alignment horizontal="right" vertical="center"/>
    </xf>
    <xf numFmtId="178" fontId="30" fillId="3" borderId="9" xfId="27" applyNumberFormat="1" applyFont="1" applyFill="1" applyBorder="1" applyAlignment="1">
      <alignment horizontal="left" vertical="center"/>
    </xf>
    <xf numFmtId="0" fontId="30" fillId="3" borderId="9" xfId="27" applyFont="1" applyFill="1" applyBorder="1" applyAlignment="1">
      <alignment horizontal="left" vertical="center"/>
    </xf>
    <xf numFmtId="180" fontId="30" fillId="3" borderId="9" xfId="27" applyNumberFormat="1" applyFont="1" applyFill="1" applyBorder="1" applyAlignment="1">
      <alignment horizontal="center" vertical="center" shrinkToFit="1"/>
    </xf>
    <xf numFmtId="0" fontId="30" fillId="3" borderId="9" xfId="0" applyFont="1" applyFill="1" applyBorder="1" applyAlignment="1">
      <alignment horizontal="left" vertical="center"/>
    </xf>
    <xf numFmtId="178" fontId="30" fillId="3" borderId="9" xfId="0" applyNumberFormat="1" applyFont="1" applyFill="1" applyBorder="1" applyAlignment="1">
      <alignment horizontal="left" vertical="center"/>
    </xf>
    <xf numFmtId="178" fontId="30" fillId="3" borderId="9" xfId="27" applyNumberFormat="1" applyFont="1" applyFill="1" applyBorder="1" applyAlignment="1">
      <alignment horizontal="center" vertical="center"/>
    </xf>
    <xf numFmtId="0" fontId="30" fillId="3" borderId="9" xfId="25" applyFont="1" applyFill="1" applyBorder="1" applyAlignment="1">
      <alignment horizontal="center" vertical="center" shrinkToFit="1"/>
    </xf>
    <xf numFmtId="0" fontId="30" fillId="3" borderId="9" xfId="25" applyFont="1" applyFill="1" applyBorder="1" applyAlignment="1">
      <alignment horizontal="left" vertical="center" shrinkToFit="1"/>
    </xf>
    <xf numFmtId="0" fontId="30" fillId="3" borderId="9" xfId="25" applyFont="1" applyFill="1" applyBorder="1" applyAlignment="1">
      <alignment horizontal="center" vertical="center"/>
    </xf>
    <xf numFmtId="0" fontId="124" fillId="6" borderId="9" xfId="25" applyFont="1" applyFill="1" applyBorder="1" applyAlignment="1">
      <alignment horizontal="center" vertical="center" shrinkToFit="1"/>
    </xf>
    <xf numFmtId="41" fontId="30" fillId="6" borderId="9" xfId="6" applyFont="1" applyFill="1" applyBorder="1" applyAlignment="1" applyProtection="1">
      <alignment horizontal="right" vertical="center"/>
    </xf>
    <xf numFmtId="0" fontId="30" fillId="6" borderId="9" xfId="25" applyFont="1" applyFill="1" applyBorder="1" applyAlignment="1">
      <alignment horizontal="center" vertical="center"/>
    </xf>
    <xf numFmtId="0" fontId="124" fillId="3" borderId="9" xfId="25" applyFont="1" applyFill="1" applyBorder="1" applyAlignment="1">
      <alignment horizontal="center" vertical="center" shrinkToFit="1"/>
    </xf>
    <xf numFmtId="180" fontId="30" fillId="6" borderId="9" xfId="25" applyNumberFormat="1" applyFont="1" applyFill="1" applyBorder="1" applyAlignment="1">
      <alignment horizontal="center" vertical="center" shrinkToFit="1"/>
    </xf>
    <xf numFmtId="178" fontId="30" fillId="3" borderId="9" xfId="0" applyNumberFormat="1" applyFont="1" applyFill="1" applyBorder="1" applyAlignment="1">
      <alignment horizontal="left" vertical="center" shrinkToFit="1"/>
    </xf>
    <xf numFmtId="0" fontId="30" fillId="11" borderId="9" xfId="0" applyFont="1" applyFill="1" applyBorder="1" applyAlignment="1">
      <alignment horizontal="center" vertical="center"/>
    </xf>
    <xf numFmtId="0" fontId="30" fillId="11" borderId="9" xfId="0" applyFont="1" applyFill="1" applyBorder="1" applyAlignment="1">
      <alignment vertical="center" shrinkToFit="1"/>
    </xf>
    <xf numFmtId="0" fontId="30" fillId="11" borderId="9" xfId="0" applyFont="1" applyFill="1" applyBorder="1" applyAlignment="1">
      <alignment horizontal="center" vertical="center" shrinkToFit="1"/>
    </xf>
    <xf numFmtId="176" fontId="30" fillId="11" borderId="9" xfId="1" applyFont="1" applyFill="1" applyBorder="1" applyAlignment="1">
      <alignment vertical="center"/>
    </xf>
    <xf numFmtId="181" fontId="30" fillId="11" borderId="9" xfId="6" applyNumberFormat="1" applyFont="1" applyFill="1" applyBorder="1" applyAlignment="1" applyProtection="1">
      <alignment horizontal="right" vertical="center"/>
    </xf>
    <xf numFmtId="41" fontId="30" fillId="11" borderId="9" xfId="6" applyFont="1" applyFill="1" applyBorder="1" applyAlignment="1" applyProtection="1">
      <alignment horizontal="right" vertical="center"/>
    </xf>
    <xf numFmtId="0" fontId="30" fillId="11" borderId="9" xfId="0" applyFont="1" applyFill="1" applyBorder="1" applyAlignment="1">
      <alignment horizontal="left" vertical="center" shrinkToFit="1"/>
    </xf>
    <xf numFmtId="179" fontId="30" fillId="11" borderId="9" xfId="1" applyNumberFormat="1" applyFont="1" applyFill="1" applyBorder="1" applyAlignment="1">
      <alignment vertical="center"/>
    </xf>
    <xf numFmtId="0" fontId="30" fillId="11" borderId="9" xfId="0" applyFont="1" applyFill="1" applyBorder="1" applyAlignment="1">
      <alignment vertical="center"/>
    </xf>
    <xf numFmtId="179" fontId="30" fillId="3" borderId="9" xfId="1" applyNumberFormat="1" applyFont="1" applyFill="1" applyBorder="1" applyAlignment="1" applyProtection="1">
      <alignment horizontal="right" vertical="center" shrinkToFit="1"/>
    </xf>
    <xf numFmtId="0" fontId="30" fillId="4" borderId="9" xfId="25" applyFont="1" applyFill="1" applyBorder="1" applyAlignment="1">
      <alignment horizontal="center" vertical="center" shrinkToFit="1"/>
    </xf>
    <xf numFmtId="0" fontId="126" fillId="6" borderId="9" xfId="27" applyFont="1" applyFill="1" applyBorder="1" applyAlignment="1">
      <alignment horizontal="left" vertical="center" shrinkToFit="1"/>
    </xf>
    <xf numFmtId="41" fontId="30" fillId="4" borderId="9" xfId="6" applyFont="1" applyFill="1" applyBorder="1" applyAlignment="1" applyProtection="1">
      <alignment horizontal="right" vertical="center" shrinkToFit="1"/>
    </xf>
    <xf numFmtId="0" fontId="30" fillId="0" borderId="9" xfId="25" applyFont="1" applyBorder="1" applyAlignment="1">
      <alignment horizontal="center" vertical="center"/>
    </xf>
    <xf numFmtId="41" fontId="30" fillId="3" borderId="9" xfId="47" applyFont="1" applyFill="1" applyBorder="1" applyAlignment="1">
      <alignment vertical="center"/>
    </xf>
    <xf numFmtId="179" fontId="30" fillId="3" borderId="9" xfId="47" applyNumberFormat="1" applyFont="1" applyFill="1" applyBorder="1" applyAlignment="1">
      <alignment vertical="center"/>
    </xf>
    <xf numFmtId="178" fontId="30" fillId="3" borderId="9" xfId="0" applyNumberFormat="1" applyFont="1" applyFill="1" applyBorder="1" applyAlignment="1">
      <alignment horizontal="center" vertical="center"/>
    </xf>
    <xf numFmtId="176" fontId="30" fillId="3" borderId="9" xfId="1" applyFont="1" applyFill="1" applyBorder="1" applyAlignment="1" applyProtection="1">
      <alignment horizontal="right" vertical="center" shrinkToFit="1"/>
    </xf>
    <xf numFmtId="180" fontId="30" fillId="3" borderId="9" xfId="0" applyNumberFormat="1" applyFont="1" applyFill="1" applyBorder="1" applyAlignment="1">
      <alignment horizontal="center" vertical="center" shrinkToFit="1"/>
    </xf>
    <xf numFmtId="0" fontId="124" fillId="3" borderId="9" xfId="25" applyFont="1" applyFill="1" applyBorder="1" applyAlignment="1">
      <alignment horizontal="center" vertical="center"/>
    </xf>
    <xf numFmtId="0" fontId="30" fillId="6" borderId="9" xfId="25" applyFont="1" applyFill="1" applyBorder="1" applyAlignment="1">
      <alignment horizontal="center" vertical="center" shrinkToFit="1"/>
    </xf>
    <xf numFmtId="0" fontId="126" fillId="3" borderId="9" xfId="27" applyFont="1" applyFill="1" applyBorder="1" applyAlignment="1">
      <alignment horizontal="center" vertical="center" shrinkToFit="1"/>
    </xf>
    <xf numFmtId="0" fontId="30" fillId="3" borderId="13" xfId="25" applyFont="1" applyFill="1" applyBorder="1" applyAlignment="1">
      <alignment horizontal="center" vertical="center"/>
    </xf>
    <xf numFmtId="0" fontId="30" fillId="3" borderId="13" xfId="25" applyFont="1" applyFill="1" applyBorder="1" applyAlignment="1">
      <alignment horizontal="left" vertical="center" shrinkToFit="1"/>
    </xf>
    <xf numFmtId="0" fontId="30" fillId="3" borderId="13" xfId="25" applyFont="1" applyFill="1" applyBorder="1" applyAlignment="1">
      <alignment horizontal="center" vertical="center" shrinkToFit="1"/>
    </xf>
    <xf numFmtId="0" fontId="30" fillId="6" borderId="13" xfId="25" applyFont="1" applyFill="1" applyBorder="1" applyAlignment="1">
      <alignment horizontal="center" vertical="center" shrinkToFit="1"/>
    </xf>
    <xf numFmtId="41" fontId="30" fillId="6" borderId="13" xfId="6" applyFont="1" applyFill="1" applyBorder="1" applyAlignment="1" applyProtection="1">
      <alignment horizontal="right" vertical="center"/>
    </xf>
    <xf numFmtId="0" fontId="30" fillId="4" borderId="13" xfId="25" applyFont="1" applyFill="1" applyBorder="1" applyAlignment="1">
      <alignment horizontal="center" vertical="center" shrinkToFit="1"/>
    </xf>
    <xf numFmtId="176" fontId="30" fillId="3" borderId="9" xfId="1" applyFont="1" applyFill="1" applyBorder="1" applyAlignment="1" applyProtection="1">
      <alignment horizontal="center" vertical="center"/>
    </xf>
    <xf numFmtId="41" fontId="30" fillId="3" borderId="9" xfId="8" applyFont="1" applyFill="1" applyBorder="1" applyAlignment="1">
      <alignment vertical="center"/>
    </xf>
    <xf numFmtId="41" fontId="30" fillId="3" borderId="9" xfId="2" applyFont="1" applyFill="1" applyBorder="1" applyAlignment="1">
      <alignment vertical="center"/>
    </xf>
    <xf numFmtId="179" fontId="30" fillId="3" borderId="9" xfId="2" applyNumberFormat="1" applyFont="1" applyFill="1" applyBorder="1" applyAlignment="1">
      <alignment vertical="center"/>
    </xf>
    <xf numFmtId="0" fontId="30" fillId="6" borderId="9" xfId="0" applyFont="1" applyFill="1" applyBorder="1" applyAlignment="1">
      <alignment horizontal="left" vertical="center" shrinkToFit="1"/>
    </xf>
    <xf numFmtId="0" fontId="30" fillId="6" borderId="9" xfId="0" applyFont="1" applyFill="1" applyBorder="1" applyAlignment="1">
      <alignment horizontal="center" vertical="center"/>
    </xf>
    <xf numFmtId="176" fontId="30" fillId="6" borderId="9" xfId="1" applyFont="1" applyFill="1" applyBorder="1" applyAlignment="1" applyProtection="1">
      <alignment horizontal="right" vertical="center"/>
    </xf>
    <xf numFmtId="179" fontId="30" fillId="6" borderId="9" xfId="1" applyNumberFormat="1" applyFont="1" applyFill="1" applyBorder="1" applyAlignment="1" applyProtection="1">
      <alignment horizontal="right" vertical="center"/>
    </xf>
    <xf numFmtId="178" fontId="30" fillId="6" borderId="9" xfId="0" applyNumberFormat="1" applyFont="1" applyFill="1" applyBorder="1" applyAlignment="1">
      <alignment horizontal="center" vertical="center" shrinkToFit="1"/>
    </xf>
    <xf numFmtId="0" fontId="30" fillId="6" borderId="9" xfId="0" applyFont="1" applyFill="1" applyBorder="1" applyAlignment="1">
      <alignment horizontal="center" vertical="center" shrinkToFit="1"/>
    </xf>
    <xf numFmtId="176" fontId="30" fillId="3" borderId="9" xfId="1" quotePrefix="1" applyFont="1" applyFill="1" applyBorder="1" applyAlignment="1">
      <alignment vertical="center" shrinkToFit="1"/>
    </xf>
    <xf numFmtId="0" fontId="30" fillId="6" borderId="9" xfId="0" applyFont="1" applyFill="1" applyBorder="1" applyAlignment="1">
      <alignment horizontal="left" vertical="center"/>
    </xf>
    <xf numFmtId="176" fontId="30" fillId="3" borderId="1" xfId="1" applyFont="1" applyFill="1" applyBorder="1" applyAlignment="1">
      <alignment horizontal="center" vertical="center"/>
    </xf>
    <xf numFmtId="0" fontId="30" fillId="0" borderId="1" xfId="201" applyFont="1" applyBorder="1" applyAlignment="1">
      <alignment horizontal="center" vertical="center"/>
    </xf>
    <xf numFmtId="0" fontId="30" fillId="0" borderId="1" xfId="201" applyFont="1" applyBorder="1" applyAlignment="1">
      <alignment horizontal="left" vertical="center" shrinkToFit="1"/>
    </xf>
    <xf numFmtId="0" fontId="30" fillId="0" borderId="1" xfId="201" applyFont="1" applyBorder="1" applyAlignment="1">
      <alignment horizontal="center" vertical="center" shrinkToFit="1"/>
    </xf>
    <xf numFmtId="0" fontId="124" fillId="0" borderId="1" xfId="201" applyFont="1" applyBorder="1" applyAlignment="1">
      <alignment horizontal="center" vertical="center" shrinkToFit="1"/>
    </xf>
    <xf numFmtId="41" fontId="30" fillId="0" borderId="1" xfId="202" applyFont="1" applyFill="1" applyBorder="1" applyAlignment="1" applyProtection="1">
      <alignment horizontal="right" vertical="center"/>
    </xf>
    <xf numFmtId="0" fontId="30" fillId="0" borderId="1" xfId="25" applyFont="1" applyBorder="1" applyAlignment="1">
      <alignment horizontal="center" vertical="center" shrinkToFit="1"/>
    </xf>
    <xf numFmtId="0" fontId="30" fillId="11" borderId="1" xfId="0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vertical="center" shrinkToFit="1"/>
    </xf>
    <xf numFmtId="0" fontId="30" fillId="11" borderId="1" xfId="0" applyFont="1" applyFill="1" applyBorder="1" applyAlignment="1">
      <alignment horizontal="center" vertical="center" shrinkToFit="1"/>
    </xf>
    <xf numFmtId="176" fontId="30" fillId="11" borderId="1" xfId="1" applyFont="1" applyFill="1" applyBorder="1" applyAlignment="1">
      <alignment vertical="center"/>
    </xf>
    <xf numFmtId="176" fontId="30" fillId="11" borderId="1" xfId="0" applyNumberFormat="1" applyFont="1" applyFill="1" applyBorder="1" applyAlignment="1">
      <alignment vertical="center"/>
    </xf>
    <xf numFmtId="0" fontId="30" fillId="11" borderId="1" xfId="0" applyFont="1" applyFill="1" applyBorder="1" applyAlignment="1">
      <alignment horizontal="left" vertical="center" shrinkToFit="1"/>
    </xf>
    <xf numFmtId="179" fontId="30" fillId="0" borderId="1" xfId="1" applyNumberFormat="1" applyFont="1" applyFill="1" applyBorder="1" applyAlignment="1">
      <alignment vertical="center"/>
    </xf>
    <xf numFmtId="179" fontId="30" fillId="0" borderId="1" xfId="1" applyNumberFormat="1" applyFont="1" applyFill="1" applyBorder="1" applyAlignment="1" applyProtection="1">
      <alignment horizontal="right" vertical="center"/>
    </xf>
    <xf numFmtId="0" fontId="30" fillId="0" borderId="1" xfId="27" applyFont="1" applyBorder="1" applyAlignment="1">
      <alignment horizontal="center" vertical="center"/>
    </xf>
    <xf numFmtId="0" fontId="30" fillId="0" borderId="1" xfId="0" quotePrefix="1" applyFont="1" applyBorder="1" applyAlignment="1">
      <alignment horizontal="center" vertical="center"/>
    </xf>
    <xf numFmtId="41" fontId="30" fillId="0" borderId="1" xfId="47" applyFont="1" applyFill="1" applyBorder="1" applyAlignment="1">
      <alignment vertical="center"/>
    </xf>
    <xf numFmtId="179" fontId="30" fillId="0" borderId="1" xfId="47" applyNumberFormat="1" applyFont="1" applyFill="1" applyBorder="1" applyAlignment="1">
      <alignment vertical="center"/>
    </xf>
    <xf numFmtId="0" fontId="30" fillId="0" borderId="1" xfId="0" applyFont="1" applyBorder="1" applyAlignment="1">
      <alignment horizontal="left" vertical="center"/>
    </xf>
    <xf numFmtId="176" fontId="30" fillId="0" borderId="1" xfId="1" applyFont="1" applyFill="1" applyBorder="1" applyAlignment="1" applyProtection="1">
      <alignment horizontal="right" vertical="center"/>
    </xf>
    <xf numFmtId="178" fontId="30" fillId="0" borderId="1" xfId="0" applyNumberFormat="1" applyFont="1" applyBorder="1" applyAlignment="1">
      <alignment horizontal="center" vertical="center"/>
    </xf>
    <xf numFmtId="0" fontId="30" fillId="3" borderId="1" xfId="201" applyFont="1" applyFill="1" applyBorder="1" applyAlignment="1">
      <alignment horizontal="center" vertical="center"/>
    </xf>
    <xf numFmtId="180" fontId="30" fillId="0" borderId="1" xfId="201" applyNumberFormat="1" applyFont="1" applyBorder="1" applyAlignment="1">
      <alignment horizontal="center" vertical="center" shrinkToFit="1"/>
    </xf>
    <xf numFmtId="0" fontId="126" fillId="0" borderId="1" xfId="27" applyFont="1" applyBorder="1" applyAlignment="1">
      <alignment horizontal="left" vertical="center" shrinkToFit="1"/>
    </xf>
    <xf numFmtId="41" fontId="30" fillId="0" borderId="1" xfId="202" applyFont="1" applyFill="1" applyBorder="1" applyAlignment="1" applyProtection="1">
      <alignment horizontal="right" vertical="center" shrinkToFit="1"/>
    </xf>
    <xf numFmtId="41" fontId="30" fillId="0" borderId="1" xfId="34" applyFont="1" applyFill="1" applyBorder="1" applyAlignment="1" applyProtection="1">
      <alignment horizontal="right" vertical="center"/>
    </xf>
    <xf numFmtId="179" fontId="30" fillId="0" borderId="1" xfId="34" applyNumberFormat="1" applyFont="1" applyFill="1" applyBorder="1" applyAlignment="1" applyProtection="1">
      <alignment horizontal="right" vertical="center"/>
    </xf>
    <xf numFmtId="178" fontId="30" fillId="0" borderId="1" xfId="0" applyNumberFormat="1" applyFont="1" applyBorder="1" applyAlignment="1">
      <alignment horizontal="center" vertical="center" shrinkToFit="1"/>
    </xf>
    <xf numFmtId="178" fontId="30" fillId="0" borderId="1" xfId="0" applyNumberFormat="1" applyFont="1" applyBorder="1" applyAlignment="1">
      <alignment horizontal="left" vertical="center" shrinkToFit="1"/>
    </xf>
    <xf numFmtId="0" fontId="30" fillId="0" borderId="1" xfId="27" applyFont="1" applyBorder="1" applyAlignment="1">
      <alignment horizontal="left" vertical="center" shrinkToFit="1"/>
    </xf>
    <xf numFmtId="0" fontId="30" fillId="0" borderId="1" xfId="27" applyFont="1" applyBorder="1" applyAlignment="1">
      <alignment horizontal="center" vertical="center" shrinkToFit="1"/>
    </xf>
    <xf numFmtId="176" fontId="30" fillId="0" borderId="1" xfId="7" applyFont="1" applyFill="1" applyBorder="1" applyAlignment="1" applyProtection="1">
      <alignment horizontal="right" vertical="center"/>
    </xf>
    <xf numFmtId="178" fontId="30" fillId="0" borderId="1" xfId="27" applyNumberFormat="1" applyFont="1" applyBorder="1" applyAlignment="1">
      <alignment horizontal="center" vertical="center"/>
    </xf>
    <xf numFmtId="0" fontId="30" fillId="0" borderId="1" xfId="27" applyFont="1" applyBorder="1" applyAlignment="1">
      <alignment horizontal="left" vertical="center"/>
    </xf>
    <xf numFmtId="179" fontId="30" fillId="0" borderId="1" xfId="1" applyNumberFormat="1" applyFont="1" applyFill="1" applyBorder="1" applyAlignment="1" applyProtection="1">
      <alignment horizontal="right" vertical="center" shrinkToFit="1"/>
    </xf>
    <xf numFmtId="179" fontId="30" fillId="0" borderId="1" xfId="1" applyNumberFormat="1" applyFont="1" applyFill="1" applyBorder="1" applyAlignment="1">
      <alignment vertical="center" shrinkToFit="1"/>
    </xf>
    <xf numFmtId="176" fontId="118" fillId="0" borderId="1" xfId="1" applyFont="1" applyFill="1" applyBorder="1" applyAlignment="1">
      <alignment vertical="center" shrinkToFit="1"/>
    </xf>
    <xf numFmtId="0" fontId="30" fillId="0" borderId="1" xfId="0" quotePrefix="1" applyFont="1" applyBorder="1" applyAlignment="1">
      <alignment vertical="center" shrinkToFit="1"/>
    </xf>
    <xf numFmtId="0" fontId="30" fillId="0" borderId="1" xfId="25" applyFont="1" applyBorder="1" applyAlignment="1">
      <alignment horizontal="left" vertical="center" shrinkToFit="1"/>
    </xf>
    <xf numFmtId="0" fontId="30" fillId="0" borderId="1" xfId="25" applyFont="1" applyBorder="1" applyAlignment="1">
      <alignment horizontal="center" vertical="center"/>
    </xf>
    <xf numFmtId="41" fontId="30" fillId="0" borderId="1" xfId="6" applyFont="1" applyFill="1" applyBorder="1" applyAlignment="1" applyProtection="1">
      <alignment horizontal="right" vertical="center"/>
    </xf>
    <xf numFmtId="180" fontId="30" fillId="0" borderId="1" xfId="25" applyNumberFormat="1" applyFont="1" applyBorder="1" applyAlignment="1">
      <alignment horizontal="center" vertical="center" shrinkToFit="1"/>
    </xf>
    <xf numFmtId="176" fontId="30" fillId="0" borderId="1" xfId="0" applyNumberFormat="1" applyFont="1" applyBorder="1" applyAlignment="1">
      <alignment horizontal="center" vertical="center"/>
    </xf>
    <xf numFmtId="178" fontId="30" fillId="0" borderId="1" xfId="0" applyNumberFormat="1" applyFont="1" applyBorder="1" applyAlignment="1">
      <alignment horizontal="left" vertical="center"/>
    </xf>
    <xf numFmtId="0" fontId="55" fillId="0" borderId="1" xfId="0" applyFont="1" applyBorder="1" applyAlignment="1">
      <alignment horizontal="center" vertical="center" shrinkToFit="1"/>
    </xf>
    <xf numFmtId="176" fontId="30" fillId="0" borderId="4" xfId="1" applyFont="1" applyFill="1" applyBorder="1" applyAlignment="1">
      <alignment horizontal="center" vertical="center"/>
    </xf>
    <xf numFmtId="176" fontId="55" fillId="0" borderId="1" xfId="1" applyFont="1" applyFill="1" applyBorder="1" applyAlignment="1">
      <alignment vertical="center"/>
    </xf>
    <xf numFmtId="179" fontId="55" fillId="0" borderId="1" xfId="1" applyNumberFormat="1" applyFont="1" applyFill="1" applyBorder="1" applyAlignment="1">
      <alignment vertical="center"/>
    </xf>
    <xf numFmtId="176" fontId="55" fillId="0" borderId="1" xfId="1" applyFont="1" applyFill="1" applyBorder="1" applyAlignment="1">
      <alignment vertical="center" shrinkToFit="1"/>
    </xf>
    <xf numFmtId="0" fontId="55" fillId="0" borderId="1" xfId="0" quotePrefix="1" applyFont="1" applyBorder="1" applyAlignment="1">
      <alignment vertical="center" shrinkToFit="1"/>
    </xf>
    <xf numFmtId="176" fontId="30" fillId="0" borderId="1" xfId="1" applyFont="1" applyFill="1" applyBorder="1" applyAlignment="1">
      <alignment horizontal="center" vertical="center"/>
    </xf>
    <xf numFmtId="41" fontId="30" fillId="0" borderId="1" xfId="2" applyFont="1" applyFill="1" applyBorder="1" applyAlignment="1">
      <alignment vertical="center"/>
    </xf>
    <xf numFmtId="179" fontId="30" fillId="0" borderId="1" xfId="2" applyNumberFormat="1" applyFont="1" applyFill="1" applyBorder="1" applyAlignment="1">
      <alignment vertical="center"/>
    </xf>
    <xf numFmtId="0" fontId="126" fillId="0" borderId="1" xfId="25" applyFont="1" applyBorder="1" applyAlignment="1">
      <alignment horizontal="center" vertical="center" shrinkToFit="1"/>
    </xf>
    <xf numFmtId="0" fontId="124" fillId="0" borderId="1" xfId="25" applyFont="1" applyBorder="1" applyAlignment="1">
      <alignment horizontal="center" vertical="center" shrinkToFit="1"/>
    </xf>
    <xf numFmtId="181" fontId="30" fillId="0" borderId="1" xfId="6" applyNumberFormat="1" applyFont="1" applyFill="1" applyBorder="1" applyAlignment="1" applyProtection="1">
      <alignment horizontal="right" vertical="center"/>
    </xf>
    <xf numFmtId="0" fontId="126" fillId="0" borderId="1" xfId="27" applyFont="1" applyBorder="1" applyAlignment="1">
      <alignment horizontal="center" vertical="center" shrinkToFit="1"/>
    </xf>
    <xf numFmtId="178" fontId="124" fillId="0" borderId="1" xfId="0" applyNumberFormat="1" applyFont="1" applyBorder="1" applyAlignment="1">
      <alignment horizontal="left" vertical="center"/>
    </xf>
    <xf numFmtId="0" fontId="124" fillId="0" borderId="1" xfId="0" applyFont="1" applyBorder="1" applyAlignment="1">
      <alignment horizontal="left" vertical="center"/>
    </xf>
    <xf numFmtId="0" fontId="118" fillId="0" borderId="1" xfId="0" applyFont="1" applyBorder="1" applyAlignment="1">
      <alignment horizontal="left" vertical="center" shrinkToFit="1"/>
    </xf>
    <xf numFmtId="0" fontId="30" fillId="6" borderId="9" xfId="0" applyFont="1" applyFill="1" applyBorder="1" applyAlignment="1">
      <alignment vertical="center" shrinkToFit="1"/>
    </xf>
    <xf numFmtId="176" fontId="30" fillId="6" borderId="9" xfId="1" applyFont="1" applyFill="1" applyBorder="1" applyAlignment="1">
      <alignment vertical="center"/>
    </xf>
    <xf numFmtId="179" fontId="30" fillId="6" borderId="9" xfId="1" applyNumberFormat="1" applyFont="1" applyFill="1" applyBorder="1" applyAlignment="1">
      <alignment vertical="center"/>
    </xf>
    <xf numFmtId="176" fontId="118" fillId="6" borderId="9" xfId="1" quotePrefix="1" applyFont="1" applyFill="1" applyBorder="1" applyAlignment="1">
      <alignment vertical="center" shrinkToFit="1"/>
    </xf>
    <xf numFmtId="179" fontId="30" fillId="6" borderId="9" xfId="1" applyNumberFormat="1" applyFont="1" applyFill="1" applyBorder="1" applyAlignment="1" applyProtection="1">
      <alignment horizontal="right" vertical="center" shrinkToFit="1"/>
    </xf>
    <xf numFmtId="0" fontId="30" fillId="11" borderId="11" xfId="25" applyFont="1" applyFill="1" applyBorder="1" applyAlignment="1">
      <alignment horizontal="center" vertical="center" shrinkToFit="1"/>
    </xf>
    <xf numFmtId="0" fontId="30" fillId="11" borderId="1" xfId="25" applyFont="1" applyFill="1" applyBorder="1" applyAlignment="1">
      <alignment horizontal="left" vertical="center" shrinkToFit="1"/>
    </xf>
    <xf numFmtId="0" fontId="30" fillId="11" borderId="1" xfId="25" applyFont="1" applyFill="1" applyBorder="1" applyAlignment="1">
      <alignment horizontal="center" vertical="center"/>
    </xf>
    <xf numFmtId="0" fontId="30" fillId="15" borderId="1" xfId="25" applyFont="1" applyFill="1" applyBorder="1" applyAlignment="1">
      <alignment horizontal="center" vertical="center" shrinkToFit="1"/>
    </xf>
    <xf numFmtId="41" fontId="30" fillId="15" borderId="1" xfId="6" applyFont="1" applyFill="1" applyBorder="1" applyAlignment="1" applyProtection="1">
      <alignment horizontal="right" vertical="center"/>
    </xf>
    <xf numFmtId="0" fontId="30" fillId="15" borderId="1" xfId="25" applyFont="1" applyFill="1" applyBorder="1" applyAlignment="1">
      <alignment horizontal="center" vertical="center"/>
    </xf>
    <xf numFmtId="0" fontId="30" fillId="11" borderId="1" xfId="25" applyFont="1" applyFill="1" applyBorder="1" applyAlignment="1">
      <alignment horizontal="center" vertical="center" shrinkToFit="1"/>
    </xf>
    <xf numFmtId="180" fontId="30" fillId="15" borderId="1" xfId="25" applyNumberFormat="1" applyFont="1" applyFill="1" applyBorder="1" applyAlignment="1">
      <alignment horizontal="center" vertical="center" shrinkToFit="1"/>
    </xf>
    <xf numFmtId="0" fontId="30" fillId="15" borderId="7" xfId="25" applyFont="1" applyFill="1" applyBorder="1" applyAlignment="1">
      <alignment horizontal="center" vertical="center"/>
    </xf>
    <xf numFmtId="0" fontId="30" fillId="3" borderId="11" xfId="25" applyFont="1" applyFill="1" applyBorder="1" applyAlignment="1">
      <alignment horizontal="center" vertical="center"/>
    </xf>
    <xf numFmtId="0" fontId="30" fillId="4" borderId="1" xfId="25" applyFont="1" applyFill="1" applyBorder="1" applyAlignment="1">
      <alignment horizontal="center" vertical="center" shrinkToFit="1"/>
    </xf>
    <xf numFmtId="0" fontId="124" fillId="3" borderId="1" xfId="25" applyFont="1" applyFill="1" applyBorder="1" applyAlignment="1">
      <alignment horizontal="center" vertical="center"/>
    </xf>
    <xf numFmtId="0" fontId="30" fillId="4" borderId="7" xfId="25" applyFont="1" applyFill="1" applyBorder="1" applyAlignment="1">
      <alignment horizontal="center" vertical="center" shrinkToFit="1"/>
    </xf>
    <xf numFmtId="0" fontId="126" fillId="6" borderId="1" xfId="25" applyFont="1" applyFill="1" applyBorder="1" applyAlignment="1">
      <alignment horizontal="center" vertical="center" shrinkToFit="1"/>
    </xf>
    <xf numFmtId="0" fontId="30" fillId="12" borderId="14" xfId="25" applyFont="1" applyFill="1" applyBorder="1" applyAlignment="1">
      <alignment horizontal="center" vertical="center" shrinkToFit="1"/>
    </xf>
    <xf numFmtId="0" fontId="126" fillId="15" borderId="3" xfId="27" applyFont="1" applyFill="1" applyBorder="1" applyAlignment="1">
      <alignment horizontal="left" vertical="center" shrinkToFit="1"/>
    </xf>
    <xf numFmtId="0" fontId="30" fillId="11" borderId="3" xfId="25" applyFont="1" applyFill="1" applyBorder="1" applyAlignment="1">
      <alignment horizontal="center" vertical="center" shrinkToFit="1"/>
    </xf>
    <xf numFmtId="0" fontId="30" fillId="12" borderId="3" xfId="25" applyFont="1" applyFill="1" applyBorder="1" applyAlignment="1">
      <alignment horizontal="center" vertical="center" shrinkToFit="1"/>
    </xf>
    <xf numFmtId="41" fontId="30" fillId="12" borderId="3" xfId="6" applyFont="1" applyFill="1" applyBorder="1" applyAlignment="1" applyProtection="1">
      <alignment horizontal="right" vertical="center" shrinkToFit="1"/>
    </xf>
    <xf numFmtId="0" fontId="30" fillId="11" borderId="3" xfId="25" applyFont="1" applyFill="1" applyBorder="1" applyAlignment="1">
      <alignment horizontal="center" vertical="center"/>
    </xf>
    <xf numFmtId="0" fontId="30" fillId="11" borderId="15" xfId="25" applyFont="1" applyFill="1" applyBorder="1" applyAlignment="1">
      <alignment horizontal="center" vertical="center"/>
    </xf>
    <xf numFmtId="0" fontId="30" fillId="11" borderId="16" xfId="25" applyFont="1" applyFill="1" applyBorder="1" applyAlignment="1">
      <alignment horizontal="center" vertical="center"/>
    </xf>
    <xf numFmtId="0" fontId="30" fillId="4" borderId="11" xfId="25" applyFont="1" applyFill="1" applyBorder="1" applyAlignment="1">
      <alignment horizontal="center" vertical="center" shrinkToFit="1"/>
    </xf>
    <xf numFmtId="0" fontId="126" fillId="6" borderId="1" xfId="27" applyFont="1" applyFill="1" applyBorder="1" applyAlignment="1">
      <alignment horizontal="left" vertical="center" shrinkToFit="1"/>
    </xf>
    <xf numFmtId="41" fontId="30" fillId="4" borderId="1" xfId="6" applyFont="1" applyFill="1" applyBorder="1" applyAlignment="1" applyProtection="1">
      <alignment horizontal="right" vertical="center" shrinkToFit="1"/>
    </xf>
    <xf numFmtId="0" fontId="30" fillId="3" borderId="4" xfId="25" applyFont="1" applyFill="1" applyBorder="1" applyAlignment="1">
      <alignment horizontal="center" vertical="center"/>
    </xf>
    <xf numFmtId="0" fontId="30" fillId="3" borderId="7" xfId="25" applyFont="1" applyFill="1" applyBorder="1" applyAlignment="1">
      <alignment horizontal="center" vertical="center"/>
    </xf>
    <xf numFmtId="0" fontId="124" fillId="4" borderId="1" xfId="25" applyFont="1" applyFill="1" applyBorder="1" applyAlignment="1">
      <alignment horizontal="center" vertical="center" shrinkToFit="1"/>
    </xf>
    <xf numFmtId="0" fontId="124" fillId="6" borderId="1" xfId="0" applyFont="1" applyFill="1" applyBorder="1" applyAlignment="1">
      <alignment horizontal="center" vertical="center" shrinkToFit="1"/>
    </xf>
    <xf numFmtId="0" fontId="30" fillId="4" borderId="1" xfId="0" applyFont="1" applyFill="1" applyBorder="1" applyAlignment="1">
      <alignment horizontal="center" vertical="center" shrinkToFit="1"/>
    </xf>
    <xf numFmtId="0" fontId="30" fillId="4" borderId="4" xfId="0" applyFont="1" applyFill="1" applyBorder="1" applyAlignment="1">
      <alignment horizontal="center" vertical="center" shrinkToFit="1"/>
    </xf>
    <xf numFmtId="0" fontId="30" fillId="4" borderId="7" xfId="0" applyFont="1" applyFill="1" applyBorder="1" applyAlignment="1">
      <alignment horizontal="center" vertical="center" shrinkToFit="1"/>
    </xf>
    <xf numFmtId="180" fontId="30" fillId="15" borderId="3" xfId="25" applyNumberFormat="1" applyFont="1" applyFill="1" applyBorder="1" applyAlignment="1">
      <alignment horizontal="center" vertical="center" shrinkToFit="1"/>
    </xf>
    <xf numFmtId="0" fontId="30" fillId="4" borderId="3" xfId="25" applyFont="1" applyFill="1" applyBorder="1" applyAlignment="1">
      <alignment horizontal="center" vertical="center" shrinkToFit="1"/>
    </xf>
    <xf numFmtId="0" fontId="30" fillId="4" borderId="16" xfId="25" applyFont="1" applyFill="1" applyBorder="1" applyAlignment="1">
      <alignment horizontal="center" vertical="center" shrinkToFit="1"/>
    </xf>
    <xf numFmtId="0" fontId="55" fillId="22" borderId="1" xfId="0" applyFont="1" applyFill="1" applyBorder="1" applyAlignment="1">
      <alignment horizontal="center" vertical="center"/>
    </xf>
    <xf numFmtId="0" fontId="124" fillId="22" borderId="1" xfId="0" applyFont="1" applyFill="1" applyBorder="1" applyAlignment="1">
      <alignment vertical="center" wrapText="1"/>
    </xf>
    <xf numFmtId="0" fontId="124" fillId="22" borderId="1" xfId="0" applyFont="1" applyFill="1" applyBorder="1" applyAlignment="1">
      <alignment horizontal="center" vertical="center" wrapText="1"/>
    </xf>
    <xf numFmtId="0" fontId="30" fillId="6" borderId="1" xfId="25" applyFont="1" applyFill="1" applyBorder="1" applyAlignment="1">
      <alignment horizontal="left" vertical="center"/>
    </xf>
    <xf numFmtId="177" fontId="55" fillId="4" borderId="1" xfId="25" quotePrefix="1" applyNumberFormat="1" applyFont="1" applyFill="1" applyBorder="1" applyAlignment="1">
      <alignment horizontal="center" vertical="center"/>
    </xf>
    <xf numFmtId="178" fontId="30" fillId="6" borderId="1" xfId="25" applyNumberFormat="1" applyFont="1" applyFill="1" applyBorder="1" applyAlignment="1">
      <alignment horizontal="center" vertical="center" shrinkToFit="1"/>
    </xf>
    <xf numFmtId="0" fontId="30" fillId="6" borderId="11" xfId="25" applyFont="1" applyFill="1" applyBorder="1" applyAlignment="1">
      <alignment horizontal="center" vertical="center"/>
    </xf>
    <xf numFmtId="177" fontId="55" fillId="4" borderId="1" xfId="25" quotePrefix="1" applyNumberFormat="1" applyFont="1" applyFill="1" applyBorder="1" applyAlignment="1">
      <alignment horizontal="center" vertical="center" shrinkToFit="1"/>
    </xf>
    <xf numFmtId="3" fontId="55" fillId="22" borderId="4" xfId="0" applyNumberFormat="1" applyFont="1" applyFill="1" applyBorder="1" applyAlignment="1">
      <alignment horizontal="right" vertical="center" wrapText="1"/>
    </xf>
    <xf numFmtId="176" fontId="55" fillId="22" borderId="1" xfId="1" applyFont="1" applyFill="1" applyBorder="1" applyAlignment="1">
      <alignment vertical="center" wrapText="1"/>
    </xf>
    <xf numFmtId="176" fontId="30" fillId="6" borderId="1" xfId="1" applyFont="1" applyFill="1" applyBorder="1" applyAlignment="1">
      <alignment horizontal="center" vertical="center"/>
    </xf>
    <xf numFmtId="176" fontId="30" fillId="4" borderId="1" xfId="1" applyFont="1" applyFill="1" applyBorder="1" applyAlignment="1">
      <alignment horizontal="center" vertical="center" shrinkToFit="1"/>
    </xf>
    <xf numFmtId="3" fontId="55" fillId="3" borderId="4" xfId="0" applyNumberFormat="1" applyFont="1" applyFill="1" applyBorder="1" applyAlignment="1">
      <alignment horizontal="right" vertical="center" wrapText="1"/>
    </xf>
    <xf numFmtId="3" fontId="124" fillId="3" borderId="4" xfId="0" applyNumberFormat="1" applyFont="1" applyFill="1" applyBorder="1" applyAlignment="1">
      <alignment horizontal="right" vertical="center" wrapText="1"/>
    </xf>
    <xf numFmtId="176" fontId="124" fillId="3" borderId="1" xfId="1" applyFont="1" applyFill="1" applyBorder="1" applyAlignment="1">
      <alignment vertical="center" wrapText="1"/>
    </xf>
    <xf numFmtId="0" fontId="124" fillId="3" borderId="1" xfId="0" applyFont="1" applyFill="1" applyBorder="1" applyAlignment="1">
      <alignment vertical="center" wrapText="1"/>
    </xf>
    <xf numFmtId="0" fontId="55" fillId="3" borderId="1" xfId="0" quotePrefix="1" applyFont="1" applyFill="1" applyBorder="1" applyAlignment="1">
      <alignment horizontal="center" vertical="center"/>
    </xf>
    <xf numFmtId="176" fontId="55" fillId="3" borderId="1" xfId="1" applyFont="1" applyFill="1" applyBorder="1" applyAlignment="1">
      <alignment vertical="center" wrapText="1"/>
    </xf>
    <xf numFmtId="186" fontId="55" fillId="3" borderId="1" xfId="0" applyNumberFormat="1" applyFont="1" applyFill="1" applyBorder="1" applyAlignment="1">
      <alignment horizontal="right" vertical="center" wrapText="1"/>
    </xf>
    <xf numFmtId="186" fontId="55" fillId="22" borderId="1" xfId="0" applyNumberFormat="1" applyFont="1" applyFill="1" applyBorder="1" applyAlignment="1">
      <alignment horizontal="right" vertical="center" wrapText="1"/>
    </xf>
    <xf numFmtId="176" fontId="55" fillId="3" borderId="4" xfId="1" applyFont="1" applyFill="1" applyBorder="1" applyAlignment="1">
      <alignment horizontal="right" vertical="center" wrapText="1"/>
    </xf>
    <xf numFmtId="176" fontId="55" fillId="22" borderId="4" xfId="1" applyFont="1" applyFill="1" applyBorder="1" applyAlignment="1">
      <alignment horizontal="right" vertical="center" wrapText="1"/>
    </xf>
    <xf numFmtId="0" fontId="55" fillId="3" borderId="6" xfId="0" applyFont="1" applyFill="1" applyBorder="1" applyAlignment="1">
      <alignment horizontal="center" vertical="center" wrapText="1"/>
    </xf>
    <xf numFmtId="0" fontId="30" fillId="22" borderId="1" xfId="0" quotePrefix="1" applyFont="1" applyFill="1" applyBorder="1" applyAlignment="1">
      <alignment horizontal="center" vertical="center" wrapText="1"/>
    </xf>
    <xf numFmtId="0" fontId="55" fillId="3" borderId="4" xfId="0" applyFont="1" applyFill="1" applyBorder="1" applyAlignment="1">
      <alignment vertical="center" wrapText="1"/>
    </xf>
    <xf numFmtId="0" fontId="55" fillId="22" borderId="6" xfId="0" applyFont="1" applyFill="1" applyBorder="1" applyAlignment="1">
      <alignment horizontal="center" vertical="center" wrapText="1"/>
    </xf>
    <xf numFmtId="0" fontId="55" fillId="22" borderId="4" xfId="0" applyFont="1" applyFill="1" applyBorder="1" applyAlignment="1">
      <alignment vertical="center" wrapText="1"/>
    </xf>
    <xf numFmtId="3" fontId="30" fillId="6" borderId="1" xfId="25" applyNumberFormat="1" applyFont="1" applyFill="1" applyBorder="1" applyAlignment="1">
      <alignment horizontal="right" vertical="center"/>
    </xf>
    <xf numFmtId="3" fontId="30" fillId="6" borderId="1" xfId="25" applyNumberFormat="1" applyFont="1" applyFill="1" applyBorder="1" applyAlignment="1">
      <alignment horizontal="center" vertical="center"/>
    </xf>
    <xf numFmtId="220" fontId="55" fillId="3" borderId="1" xfId="0" applyNumberFormat="1" applyFont="1" applyFill="1" applyBorder="1" applyAlignment="1">
      <alignment horizontal="right" vertical="center" wrapText="1"/>
    </xf>
    <xf numFmtId="0" fontId="55" fillId="11" borderId="1" xfId="0" applyFont="1" applyFill="1" applyBorder="1" applyAlignment="1">
      <alignment horizontal="center" vertical="center" wrapText="1"/>
    </xf>
    <xf numFmtId="0" fontId="55" fillId="11" borderId="1" xfId="0" applyFont="1" applyFill="1" applyBorder="1" applyAlignment="1">
      <alignment vertical="center" wrapText="1"/>
    </xf>
    <xf numFmtId="0" fontId="30" fillId="11" borderId="1" xfId="0" quotePrefix="1" applyFont="1" applyFill="1" applyBorder="1" applyAlignment="1">
      <alignment horizontal="center" vertical="center" wrapText="1"/>
    </xf>
    <xf numFmtId="3" fontId="55" fillId="11" borderId="1" xfId="0" applyNumberFormat="1" applyFont="1" applyFill="1" applyBorder="1" applyAlignment="1">
      <alignment horizontal="right" vertical="center" wrapText="1"/>
    </xf>
    <xf numFmtId="176" fontId="55" fillId="11" borderId="1" xfId="1" applyFont="1" applyFill="1" applyBorder="1" applyAlignment="1">
      <alignment horizontal="right" vertical="center" wrapText="1"/>
    </xf>
    <xf numFmtId="179" fontId="55" fillId="11" borderId="1" xfId="1" applyNumberFormat="1" applyFont="1" applyFill="1" applyBorder="1" applyAlignment="1">
      <alignment horizontal="right" vertical="center" wrapText="1"/>
    </xf>
    <xf numFmtId="177" fontId="30" fillId="12" borderId="1" xfId="25" quotePrefix="1" applyNumberFormat="1" applyFont="1" applyFill="1" applyBorder="1" applyAlignment="1">
      <alignment horizontal="center" vertical="center"/>
    </xf>
    <xf numFmtId="176" fontId="30" fillId="15" borderId="1" xfId="1" applyFont="1" applyFill="1" applyBorder="1" applyAlignment="1">
      <alignment horizontal="center" vertical="center"/>
    </xf>
    <xf numFmtId="176" fontId="30" fillId="15" borderId="1" xfId="1" applyFont="1" applyFill="1" applyBorder="1" applyAlignment="1">
      <alignment horizontal="right" vertical="center"/>
    </xf>
    <xf numFmtId="179" fontId="30" fillId="15" borderId="1" xfId="1" applyNumberFormat="1" applyFont="1" applyFill="1" applyBorder="1" applyAlignment="1">
      <alignment horizontal="center" vertical="center"/>
    </xf>
    <xf numFmtId="1" fontId="55" fillId="3" borderId="1" xfId="0" applyNumberFormat="1" applyFont="1" applyFill="1" applyBorder="1" applyAlignment="1">
      <alignment vertical="center" wrapText="1"/>
    </xf>
    <xf numFmtId="0" fontId="127" fillId="3" borderId="1" xfId="0" applyFont="1" applyFill="1" applyBorder="1" applyAlignment="1">
      <alignment horizontal="center" vertical="center"/>
    </xf>
    <xf numFmtId="0" fontId="127" fillId="3" borderId="1" xfId="0" applyFont="1" applyFill="1" applyBorder="1" applyAlignment="1">
      <alignment horizontal="center" vertical="center" wrapText="1"/>
    </xf>
    <xf numFmtId="0" fontId="126" fillId="3" borderId="1" xfId="25" applyFont="1" applyFill="1" applyBorder="1" applyAlignment="1">
      <alignment horizontal="center" vertical="center" shrinkToFit="1"/>
    </xf>
    <xf numFmtId="0" fontId="127" fillId="3" borderId="1" xfId="25" applyFont="1" applyFill="1" applyBorder="1" applyAlignment="1">
      <alignment horizontal="center" vertical="center" shrinkToFit="1"/>
    </xf>
    <xf numFmtId="220" fontId="30" fillId="6" borderId="1" xfId="25" applyNumberFormat="1" applyFont="1" applyFill="1" applyBorder="1" applyAlignment="1">
      <alignment horizontal="center" vertical="center"/>
    </xf>
    <xf numFmtId="180" fontId="127" fillId="6" borderId="1" xfId="25" applyNumberFormat="1" applyFont="1" applyFill="1" applyBorder="1" applyAlignment="1">
      <alignment horizontal="center" vertical="center" shrinkToFit="1"/>
    </xf>
    <xf numFmtId="0" fontId="127" fillId="6" borderId="1" xfId="25" applyFont="1" applyFill="1" applyBorder="1" applyAlignment="1">
      <alignment horizontal="center" vertical="center" shrinkToFit="1"/>
    </xf>
    <xf numFmtId="3" fontId="30" fillId="3" borderId="1" xfId="47" applyNumberFormat="1" applyFont="1" applyFill="1" applyBorder="1" applyAlignment="1" applyProtection="1">
      <alignment horizontal="right" vertical="center"/>
    </xf>
    <xf numFmtId="220" fontId="30" fillId="3" borderId="1" xfId="47" applyNumberFormat="1" applyFont="1" applyFill="1" applyBorder="1" applyAlignment="1" applyProtection="1">
      <alignment horizontal="right" vertical="center"/>
    </xf>
    <xf numFmtId="0" fontId="128" fillId="3" borderId="1" xfId="0" applyFont="1" applyFill="1" applyBorder="1" applyAlignment="1">
      <alignment horizontal="center" vertical="center" wrapText="1"/>
    </xf>
    <xf numFmtId="220" fontId="30" fillId="3" borderId="1" xfId="0" applyNumberFormat="1" applyFont="1" applyFill="1" applyBorder="1" applyAlignment="1">
      <alignment horizontal="right" vertical="center" wrapText="1"/>
    </xf>
    <xf numFmtId="0" fontId="128" fillId="3" borderId="1" xfId="0" applyFont="1" applyFill="1" applyBorder="1" applyAlignment="1">
      <alignment horizontal="center" vertical="center" shrinkToFit="1"/>
    </xf>
    <xf numFmtId="220" fontId="30" fillId="3" borderId="1" xfId="47" applyNumberFormat="1" applyFont="1" applyFill="1" applyBorder="1" applyAlignment="1">
      <alignment vertical="center"/>
    </xf>
    <xf numFmtId="3" fontId="30" fillId="3" borderId="1" xfId="0" applyNumberFormat="1" applyFont="1" applyFill="1" applyBorder="1" applyAlignment="1">
      <alignment horizontal="right" vertical="center"/>
    </xf>
    <xf numFmtId="3" fontId="30" fillId="3" borderId="1" xfId="47" applyNumberFormat="1" applyFont="1" applyFill="1" applyBorder="1" applyAlignment="1">
      <alignment horizontal="right" vertical="center"/>
    </xf>
    <xf numFmtId="0" fontId="30" fillId="9" borderId="1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vertical="center" shrinkToFit="1"/>
    </xf>
    <xf numFmtId="0" fontId="30" fillId="9" borderId="1" xfId="0" applyFont="1" applyFill="1" applyBorder="1" applyAlignment="1">
      <alignment horizontal="center" vertical="center" shrinkToFit="1"/>
    </xf>
    <xf numFmtId="176" fontId="30" fillId="9" borderId="1" xfId="1" applyFont="1" applyFill="1" applyBorder="1" applyAlignment="1">
      <alignment vertical="center"/>
    </xf>
    <xf numFmtId="179" fontId="30" fillId="9" borderId="1" xfId="1" applyNumberFormat="1" applyFont="1" applyFill="1" applyBorder="1" applyAlignment="1">
      <alignment vertical="center"/>
    </xf>
    <xf numFmtId="3" fontId="30" fillId="9" borderId="1" xfId="1" applyNumberFormat="1" applyFont="1" applyFill="1" applyBorder="1" applyAlignment="1">
      <alignment vertical="center"/>
    </xf>
    <xf numFmtId="220" fontId="30" fillId="9" borderId="1" xfId="0" applyNumberFormat="1" applyFont="1" applyFill="1" applyBorder="1" applyAlignment="1">
      <alignment vertical="center"/>
    </xf>
    <xf numFmtId="0" fontId="30" fillId="22" borderId="2" xfId="0" quotePrefix="1" applyFont="1" applyFill="1" applyBorder="1" applyAlignment="1">
      <alignment horizontal="center" vertical="center" wrapText="1"/>
    </xf>
    <xf numFmtId="0" fontId="30" fillId="3" borderId="6" xfId="25" applyFont="1" applyFill="1" applyBorder="1" applyAlignment="1">
      <alignment horizontal="center" vertical="center"/>
    </xf>
    <xf numFmtId="176" fontId="30" fillId="6" borderId="1" xfId="1" applyFont="1" applyFill="1" applyBorder="1" applyAlignment="1">
      <alignment horizontal="right" vertical="center"/>
    </xf>
    <xf numFmtId="179" fontId="30" fillId="6" borderId="1" xfId="1" applyNumberFormat="1" applyFont="1" applyFill="1" applyBorder="1" applyAlignment="1">
      <alignment horizontal="center" vertical="center"/>
    </xf>
    <xf numFmtId="0" fontId="30" fillId="49" borderId="1" xfId="0" quotePrefix="1" applyFont="1" applyFill="1" applyBorder="1" applyAlignment="1">
      <alignment horizontal="center" vertical="center" wrapText="1"/>
    </xf>
    <xf numFmtId="17" fontId="30" fillId="0" borderId="1" xfId="0" quotePrefix="1" applyNumberFormat="1" applyFont="1" applyBorder="1" applyAlignment="1">
      <alignment horizontal="center" vertical="center"/>
    </xf>
    <xf numFmtId="176" fontId="30" fillId="0" borderId="1" xfId="1" applyFont="1" applyBorder="1" applyAlignment="1">
      <alignment vertical="center"/>
    </xf>
    <xf numFmtId="0" fontId="30" fillId="6" borderId="3" xfId="1" applyNumberFormat="1" applyFont="1" applyFill="1" applyBorder="1" applyAlignment="1">
      <alignment horizontal="center" vertical="center"/>
    </xf>
    <xf numFmtId="0" fontId="30" fillId="6" borderId="3" xfId="1" applyNumberFormat="1" applyFont="1" applyFill="1" applyBorder="1" applyAlignment="1">
      <alignment horizontal="right" vertical="center"/>
    </xf>
    <xf numFmtId="0" fontId="30" fillId="6" borderId="1" xfId="1" applyNumberFormat="1" applyFont="1" applyFill="1" applyBorder="1" applyAlignment="1">
      <alignment horizontal="center" vertical="center"/>
    </xf>
    <xf numFmtId="0" fontId="30" fillId="6" borderId="1" xfId="1" applyNumberFormat="1" applyFont="1" applyFill="1" applyBorder="1" applyAlignment="1">
      <alignment horizontal="right" vertical="center"/>
    </xf>
    <xf numFmtId="41" fontId="30" fillId="6" borderId="1" xfId="1" applyNumberFormat="1" applyFont="1" applyFill="1" applyBorder="1" applyAlignment="1">
      <alignment horizontal="center" vertical="center"/>
    </xf>
    <xf numFmtId="41" fontId="30" fillId="6" borderId="1" xfId="1" applyNumberFormat="1" applyFont="1" applyFill="1" applyBorder="1" applyAlignment="1">
      <alignment horizontal="right" vertical="center"/>
    </xf>
    <xf numFmtId="0" fontId="30" fillId="0" borderId="1" xfId="0" quotePrefix="1" applyFont="1" applyBorder="1" applyAlignment="1">
      <alignment horizontal="center" vertical="center" wrapText="1"/>
    </xf>
    <xf numFmtId="179" fontId="55" fillId="0" borderId="1" xfId="1" applyNumberFormat="1" applyFont="1" applyFill="1" applyBorder="1" applyAlignment="1">
      <alignment vertical="center" wrapText="1"/>
    </xf>
    <xf numFmtId="220" fontId="55" fillId="0" borderId="1" xfId="0" applyNumberFormat="1" applyFont="1" applyBorder="1" applyAlignment="1">
      <alignment horizontal="right" vertical="center" wrapText="1"/>
    </xf>
    <xf numFmtId="176" fontId="55" fillId="0" borderId="1" xfId="1" applyFont="1" applyFill="1" applyBorder="1" applyAlignment="1">
      <alignment vertical="center" wrapText="1"/>
    </xf>
    <xf numFmtId="179" fontId="55" fillId="0" borderId="1" xfId="1" applyNumberFormat="1" applyFont="1" applyFill="1" applyBorder="1" applyAlignment="1">
      <alignment horizontal="right" vertical="center" wrapText="1"/>
    </xf>
    <xf numFmtId="1" fontId="55" fillId="0" borderId="1" xfId="0" applyNumberFormat="1" applyFont="1" applyBorder="1" applyAlignment="1">
      <alignment vertical="center" wrapText="1"/>
    </xf>
    <xf numFmtId="41" fontId="30" fillId="0" borderId="1" xfId="0" applyNumberFormat="1" applyFont="1" applyBorder="1" applyAlignment="1">
      <alignment horizontal="center" vertical="center"/>
    </xf>
    <xf numFmtId="179" fontId="30" fillId="0" borderId="1" xfId="25" applyNumberFormat="1" applyFont="1" applyBorder="1" applyAlignment="1">
      <alignment horizontal="center" vertical="center"/>
    </xf>
    <xf numFmtId="0" fontId="128" fillId="0" borderId="1" xfId="0" applyFont="1" applyBorder="1" applyAlignment="1">
      <alignment horizontal="center" vertical="center"/>
    </xf>
    <xf numFmtId="0" fontId="127" fillId="0" borderId="1" xfId="25" applyFont="1" applyBorder="1" applyAlignment="1">
      <alignment horizontal="center" vertical="center" shrinkToFit="1"/>
    </xf>
    <xf numFmtId="3" fontId="30" fillId="0" borderId="1" xfId="25" applyNumberFormat="1" applyFont="1" applyBorder="1" applyAlignment="1">
      <alignment horizontal="right" vertical="center"/>
    </xf>
    <xf numFmtId="220" fontId="30" fillId="0" borderId="1" xfId="25" applyNumberFormat="1" applyFont="1" applyBorder="1" applyAlignment="1">
      <alignment horizontal="center" vertical="center"/>
    </xf>
    <xf numFmtId="0" fontId="30" fillId="0" borderId="1" xfId="25" applyFont="1" applyBorder="1" applyAlignment="1">
      <alignment horizontal="center" vertical="center" wrapText="1" shrinkToFit="1"/>
    </xf>
    <xf numFmtId="180" fontId="30" fillId="0" borderId="1" xfId="25" applyNumberFormat="1" applyFont="1" applyBorder="1" applyAlignment="1">
      <alignment horizontal="center" vertical="center" wrapText="1" shrinkToFit="1"/>
    </xf>
    <xf numFmtId="3" fontId="30" fillId="0" borderId="1" xfId="0" applyNumberFormat="1" applyFont="1" applyBorder="1" applyAlignment="1">
      <alignment horizontal="right" vertical="center"/>
    </xf>
    <xf numFmtId="3" fontId="30" fillId="0" borderId="1" xfId="25" applyNumberFormat="1" applyFont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180" fontId="124" fillId="0" borderId="1" xfId="25" applyNumberFormat="1" applyFont="1" applyBorder="1" applyAlignment="1">
      <alignment horizontal="center" vertical="center" shrinkToFit="1"/>
    </xf>
    <xf numFmtId="0" fontId="124" fillId="0" borderId="1" xfId="0" applyFont="1" applyBorder="1" applyAlignment="1">
      <alignment horizontal="center" vertical="center"/>
    </xf>
    <xf numFmtId="176" fontId="30" fillId="0" borderId="1" xfId="1" applyFont="1" applyFill="1" applyBorder="1" applyAlignment="1">
      <alignment horizontal="right" vertical="center"/>
    </xf>
    <xf numFmtId="41" fontId="30" fillId="0" borderId="1" xfId="6" applyFont="1" applyFill="1" applyBorder="1" applyAlignment="1" applyProtection="1">
      <alignment horizontal="right" vertical="center" shrinkToFit="1"/>
    </xf>
    <xf numFmtId="176" fontId="30" fillId="3" borderId="1" xfId="9" applyNumberFormat="1" applyFont="1" applyFill="1" applyBorder="1" applyAlignment="1">
      <alignment vertical="center"/>
    </xf>
    <xf numFmtId="177" fontId="126" fillId="4" borderId="1" xfId="25" quotePrefix="1" applyNumberFormat="1" applyFont="1" applyFill="1" applyBorder="1" applyAlignment="1">
      <alignment horizontal="center" vertical="center"/>
    </xf>
    <xf numFmtId="177" fontId="126" fillId="3" borderId="1" xfId="25" quotePrefix="1" applyNumberFormat="1" applyFont="1" applyFill="1" applyBorder="1" applyAlignment="1">
      <alignment horizontal="center" vertical="center"/>
    </xf>
    <xf numFmtId="180" fontId="124" fillId="6" borderId="1" xfId="25" applyNumberFormat="1" applyFont="1" applyFill="1" applyBorder="1" applyAlignment="1">
      <alignment horizontal="center" vertical="center" shrinkToFit="1"/>
    </xf>
    <xf numFmtId="177" fontId="126" fillId="3" borderId="1" xfId="0" quotePrefix="1" applyNumberFormat="1" applyFont="1" applyFill="1" applyBorder="1" applyAlignment="1">
      <alignment horizontal="center" vertical="center"/>
    </xf>
    <xf numFmtId="0" fontId="30" fillId="3" borderId="6" xfId="0" applyFont="1" applyFill="1" applyBorder="1" applyAlignment="1">
      <alignment horizontal="center" vertical="center"/>
    </xf>
    <xf numFmtId="0" fontId="126" fillId="9" borderId="1" xfId="0" quotePrefix="1" applyFont="1" applyFill="1" applyBorder="1" applyAlignment="1">
      <alignment horizontal="center" vertical="center" wrapText="1"/>
    </xf>
    <xf numFmtId="0" fontId="126" fillId="22" borderId="1" xfId="0" quotePrefix="1" applyFont="1" applyFill="1" applyBorder="1" applyAlignment="1">
      <alignment horizontal="center" vertical="center" wrapText="1"/>
    </xf>
    <xf numFmtId="0" fontId="55" fillId="0" borderId="1" xfId="0" applyFont="1" applyBorder="1"/>
    <xf numFmtId="0" fontId="55" fillId="8" borderId="1" xfId="0" applyFont="1" applyFill="1" applyBorder="1" applyAlignment="1">
      <alignment vertical="center"/>
    </xf>
    <xf numFmtId="41" fontId="118" fillId="8" borderId="1" xfId="24" applyFont="1" applyFill="1" applyBorder="1" applyAlignment="1">
      <alignment horizontal="right" vertical="center"/>
    </xf>
    <xf numFmtId="176" fontId="121" fillId="8" borderId="1" xfId="0" applyNumberFormat="1" applyFont="1" applyFill="1" applyBorder="1" applyAlignment="1">
      <alignment vertical="center"/>
    </xf>
    <xf numFmtId="0" fontId="39" fillId="10" borderId="17" xfId="25" quotePrefix="1" applyFont="1" applyFill="1" applyBorder="1" applyAlignment="1">
      <alignment horizontal="center" vertical="center"/>
    </xf>
    <xf numFmtId="0" fontId="47" fillId="10" borderId="26" xfId="0" applyFont="1" applyFill="1" applyBorder="1" applyAlignment="1">
      <alignment horizontal="center" vertical="center"/>
    </xf>
    <xf numFmtId="0" fontId="39" fillId="10" borderId="0" xfId="25" applyFont="1" applyFill="1">
      <alignment vertical="center"/>
    </xf>
    <xf numFmtId="0" fontId="39" fillId="10" borderId="85" xfId="25" applyFont="1" applyFill="1" applyBorder="1">
      <alignment vertical="center"/>
    </xf>
    <xf numFmtId="41" fontId="36" fillId="0" borderId="85" xfId="25" applyNumberFormat="1" applyFont="1" applyBorder="1">
      <alignment vertical="center"/>
    </xf>
    <xf numFmtId="41" fontId="48" fillId="0" borderId="86" xfId="0" applyNumberFormat="1" applyFont="1" applyBorder="1" applyAlignment="1">
      <alignment vertical="center"/>
    </xf>
    <xf numFmtId="0" fontId="39" fillId="10" borderId="17" xfId="25" applyFont="1" applyFill="1" applyBorder="1">
      <alignment vertical="center"/>
    </xf>
    <xf numFmtId="176" fontId="13" fillId="10" borderId="0" xfId="1" applyFont="1" applyFill="1" applyBorder="1" applyAlignment="1">
      <alignment horizontal="center" vertical="center"/>
    </xf>
    <xf numFmtId="177" fontId="18" fillId="10" borderId="0" xfId="0" quotePrefix="1" applyNumberFormat="1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 shrinkToFit="1"/>
    </xf>
    <xf numFmtId="183" fontId="18" fillId="10" borderId="0" xfId="1" applyNumberFormat="1" applyFont="1" applyFill="1" applyBorder="1" applyAlignment="1" applyProtection="1">
      <alignment horizontal="center" vertical="center"/>
    </xf>
    <xf numFmtId="183" fontId="18" fillId="10" borderId="0" xfId="1" applyNumberFormat="1" applyFont="1" applyFill="1" applyBorder="1" applyAlignment="1" applyProtection="1">
      <alignment vertical="center"/>
    </xf>
    <xf numFmtId="0" fontId="120" fillId="10" borderId="12" xfId="0" applyFont="1" applyFill="1" applyBorder="1" applyAlignment="1">
      <alignment horizontal="center" vertical="center"/>
    </xf>
    <xf numFmtId="0" fontId="120" fillId="10" borderId="0" xfId="0" applyFont="1" applyFill="1" applyAlignment="1">
      <alignment horizontal="center" vertical="center"/>
    </xf>
    <xf numFmtId="0" fontId="121" fillId="10" borderId="0" xfId="0" applyFont="1" applyFill="1" applyAlignment="1">
      <alignment horizontal="center" vertical="center"/>
    </xf>
    <xf numFmtId="0" fontId="119" fillId="14" borderId="0" xfId="0" applyFont="1" applyFill="1" applyAlignment="1">
      <alignment horizontal="center" vertical="center"/>
    </xf>
    <xf numFmtId="183" fontId="120" fillId="14" borderId="0" xfId="0" applyNumberFormat="1" applyFont="1" applyFill="1" applyAlignment="1">
      <alignment horizontal="center" vertical="center"/>
    </xf>
    <xf numFmtId="183" fontId="18" fillId="14" borderId="0" xfId="1" applyNumberFormat="1" applyFont="1" applyFill="1" applyAlignment="1">
      <alignment horizontal="center"/>
    </xf>
    <xf numFmtId="183" fontId="18" fillId="14" borderId="0" xfId="0" applyNumberFormat="1" applyFont="1" applyFill="1" applyAlignment="1">
      <alignment horizontal="center"/>
    </xf>
    <xf numFmtId="0" fontId="45" fillId="50" borderId="0" xfId="0" applyFont="1" applyFill="1" applyAlignment="1">
      <alignment horizontal="right"/>
    </xf>
    <xf numFmtId="0" fontId="46" fillId="50" borderId="0" xfId="0" applyFont="1" applyFill="1" applyAlignment="1">
      <alignment horizontal="right"/>
    </xf>
    <xf numFmtId="0" fontId="16" fillId="50" borderId="0" xfId="0" applyFont="1" applyFill="1" applyAlignment="1">
      <alignment horizontal="center" vertical="center"/>
    </xf>
    <xf numFmtId="0" fontId="16" fillId="50" borderId="0" xfId="0" applyFont="1" applyFill="1" applyAlignment="1">
      <alignment vertical="center"/>
    </xf>
    <xf numFmtId="183" fontId="16" fillId="50" borderId="0" xfId="1" applyNumberFormat="1" applyFont="1" applyFill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0" fontId="26" fillId="50" borderId="0" xfId="0" applyFont="1" applyFill="1" applyAlignment="1">
      <alignment shrinkToFit="1"/>
    </xf>
    <xf numFmtId="0" fontId="18" fillId="50" borderId="0" xfId="0" quotePrefix="1" applyFont="1" applyFill="1" applyAlignment="1">
      <alignment horizontal="center" vertical="center"/>
    </xf>
    <xf numFmtId="0" fontId="18" fillId="50" borderId="0" xfId="0" applyFont="1" applyFill="1" applyAlignment="1">
      <alignment horizontal="center" vertical="center"/>
    </xf>
    <xf numFmtId="0" fontId="39" fillId="10" borderId="85" xfId="25" applyFont="1" applyFill="1" applyBorder="1" applyAlignment="1">
      <alignment horizontal="center" vertical="center"/>
    </xf>
    <xf numFmtId="0" fontId="129" fillId="10" borderId="17" xfId="25" applyFont="1" applyFill="1" applyBorder="1" applyAlignment="1">
      <alignment horizontal="center" vertical="center"/>
    </xf>
    <xf numFmtId="0" fontId="39" fillId="10" borderId="0" xfId="25" applyFont="1" applyFill="1" applyAlignment="1">
      <alignment horizontal="center" vertical="center"/>
    </xf>
    <xf numFmtId="0" fontId="129" fillId="10" borderId="0" xfId="25" applyFont="1" applyFill="1" applyAlignment="1">
      <alignment horizontal="center" vertical="center"/>
    </xf>
    <xf numFmtId="0" fontId="55" fillId="22" borderId="4" xfId="0" quotePrefix="1" applyFont="1" applyFill="1" applyBorder="1" applyAlignment="1">
      <alignment vertical="center" wrapText="1"/>
    </xf>
    <xf numFmtId="0" fontId="55" fillId="3" borderId="4" xfId="0" quotePrefix="1" applyFont="1" applyFill="1" applyBorder="1" applyAlignment="1">
      <alignment vertical="center" wrapText="1"/>
    </xf>
    <xf numFmtId="0" fontId="55" fillId="3" borderId="1" xfId="0" quotePrefix="1" applyFont="1" applyFill="1" applyBorder="1" applyAlignment="1">
      <alignment vertical="center" wrapText="1"/>
    </xf>
    <xf numFmtId="0" fontId="55" fillId="19" borderId="1" xfId="0" applyFont="1" applyFill="1" applyBorder="1" applyAlignment="1">
      <alignment horizontal="center" vertical="center" wrapText="1"/>
    </xf>
    <xf numFmtId="0" fontId="55" fillId="19" borderId="1" xfId="0" applyFont="1" applyFill="1" applyBorder="1" applyAlignment="1">
      <alignment vertical="center" wrapText="1"/>
    </xf>
    <xf numFmtId="0" fontId="55" fillId="19" borderId="1" xfId="0" quotePrefix="1" applyFont="1" applyFill="1" applyBorder="1" applyAlignment="1">
      <alignment horizontal="center" vertical="center" wrapText="1"/>
    </xf>
    <xf numFmtId="0" fontId="55" fillId="19" borderId="1" xfId="0" applyFont="1" applyFill="1" applyBorder="1" applyAlignment="1">
      <alignment horizontal="right" vertical="center" wrapText="1"/>
    </xf>
    <xf numFmtId="3" fontId="55" fillId="19" borderId="1" xfId="0" applyNumberFormat="1" applyFont="1" applyFill="1" applyBorder="1" applyAlignment="1">
      <alignment horizontal="right" vertical="center" wrapText="1"/>
    </xf>
    <xf numFmtId="3" fontId="30" fillId="19" borderId="1" xfId="1" applyNumberFormat="1" applyFont="1" applyFill="1" applyBorder="1" applyAlignment="1">
      <alignment horizontal="right" vertical="center"/>
    </xf>
    <xf numFmtId="220" fontId="30" fillId="19" borderId="1" xfId="0" applyNumberFormat="1" applyFont="1" applyFill="1" applyBorder="1" applyAlignment="1">
      <alignment vertical="center"/>
    </xf>
    <xf numFmtId="176" fontId="30" fillId="19" borderId="1" xfId="1" applyFont="1" applyFill="1" applyBorder="1" applyAlignment="1" applyProtection="1">
      <alignment horizontal="right" vertical="center"/>
    </xf>
    <xf numFmtId="0" fontId="55" fillId="0" borderId="1" xfId="0" quotePrefix="1" applyFont="1" applyBorder="1" applyAlignment="1">
      <alignment vertical="center" wrapText="1"/>
    </xf>
    <xf numFmtId="183" fontId="55" fillId="0" borderId="0" xfId="1" applyNumberFormat="1" applyFont="1" applyFill="1" applyAlignment="1">
      <alignment horizontal="center" vertical="center"/>
    </xf>
    <xf numFmtId="0" fontId="121" fillId="0" borderId="0" xfId="0" applyFont="1" applyAlignment="1">
      <alignment horizontal="center" vertical="center"/>
    </xf>
    <xf numFmtId="183" fontId="55" fillId="0" borderId="0" xfId="1" applyNumberFormat="1" applyFont="1" applyFill="1" applyBorder="1" applyAlignment="1">
      <alignment horizontal="center" vertical="center"/>
    </xf>
    <xf numFmtId="176" fontId="55" fillId="0" borderId="0" xfId="1" applyFont="1" applyBorder="1" applyAlignment="1">
      <alignment vertical="center"/>
    </xf>
    <xf numFmtId="176" fontId="55" fillId="0" borderId="1" xfId="1" applyFont="1" applyBorder="1" applyAlignment="1">
      <alignment horizontal="right" vertical="center" wrapText="1"/>
    </xf>
    <xf numFmtId="0" fontId="35" fillId="0" borderId="0" xfId="0" applyFont="1"/>
    <xf numFmtId="0" fontId="55" fillId="8" borderId="1" xfId="0" applyFont="1" applyFill="1" applyBorder="1" applyAlignment="1">
      <alignment horizontal="center" vertical="center" wrapText="1"/>
    </xf>
    <xf numFmtId="0" fontId="55" fillId="8" borderId="1" xfId="0" applyFont="1" applyFill="1" applyBorder="1" applyAlignment="1">
      <alignment vertical="center" wrapText="1"/>
    </xf>
    <xf numFmtId="0" fontId="55" fillId="8" borderId="1" xfId="0" quotePrefix="1" applyFont="1" applyFill="1" applyBorder="1" applyAlignment="1">
      <alignment horizontal="center" vertical="center" wrapText="1"/>
    </xf>
    <xf numFmtId="176" fontId="55" fillId="8" borderId="1" xfId="1" applyFont="1" applyFill="1" applyBorder="1" applyAlignment="1">
      <alignment horizontal="right" vertical="center" wrapText="1"/>
    </xf>
    <xf numFmtId="3" fontId="55" fillId="8" borderId="1" xfId="0" applyNumberFormat="1" applyFont="1" applyFill="1" applyBorder="1" applyAlignment="1">
      <alignment horizontal="right" vertical="center" wrapText="1"/>
    </xf>
    <xf numFmtId="0" fontId="55" fillId="8" borderId="1" xfId="0" applyFont="1" applyFill="1" applyBorder="1" applyAlignment="1">
      <alignment horizontal="right" vertical="center" wrapText="1"/>
    </xf>
    <xf numFmtId="3" fontId="30" fillId="8" borderId="1" xfId="1" applyNumberFormat="1" applyFont="1" applyFill="1" applyBorder="1" applyAlignment="1">
      <alignment horizontal="right" vertical="center"/>
    </xf>
    <xf numFmtId="220" fontId="30" fillId="8" borderId="1" xfId="0" applyNumberFormat="1" applyFont="1" applyFill="1" applyBorder="1" applyAlignment="1">
      <alignment vertical="center"/>
    </xf>
    <xf numFmtId="0" fontId="13" fillId="8" borderId="0" xfId="0" applyFont="1" applyFill="1" applyAlignment="1">
      <alignment horizontal="left" vertical="center"/>
    </xf>
    <xf numFmtId="3" fontId="55" fillId="9" borderId="1" xfId="0" applyNumberFormat="1" applyFont="1" applyFill="1" applyBorder="1" applyAlignment="1">
      <alignment horizontal="right" vertical="center" wrapText="1"/>
    </xf>
    <xf numFmtId="3" fontId="30" fillId="9" borderId="1" xfId="1" applyNumberFormat="1" applyFont="1" applyFill="1" applyBorder="1" applyAlignment="1">
      <alignment horizontal="right" vertical="center"/>
    </xf>
    <xf numFmtId="0" fontId="13" fillId="9" borderId="0" xfId="0" applyFont="1" applyFill="1" applyAlignment="1">
      <alignment horizontal="left" vertical="center"/>
    </xf>
    <xf numFmtId="0" fontId="55" fillId="51" borderId="1" xfId="0" applyFont="1" applyFill="1" applyBorder="1" applyAlignment="1">
      <alignment horizontal="center" vertical="center" wrapText="1"/>
    </xf>
    <xf numFmtId="0" fontId="55" fillId="51" borderId="1" xfId="0" applyFont="1" applyFill="1" applyBorder="1" applyAlignment="1">
      <alignment vertical="center" wrapText="1"/>
    </xf>
    <xf numFmtId="0" fontId="55" fillId="51" borderId="1" xfId="0" quotePrefix="1" applyFont="1" applyFill="1" applyBorder="1" applyAlignment="1">
      <alignment horizontal="center" vertical="center" wrapText="1"/>
    </xf>
    <xf numFmtId="176" fontId="55" fillId="51" borderId="1" xfId="1" applyFont="1" applyFill="1" applyBorder="1" applyAlignment="1">
      <alignment horizontal="right" vertical="center" wrapText="1"/>
    </xf>
    <xf numFmtId="3" fontId="55" fillId="51" borderId="1" xfId="0" applyNumberFormat="1" applyFont="1" applyFill="1" applyBorder="1" applyAlignment="1">
      <alignment horizontal="right" vertical="center" wrapText="1"/>
    </xf>
    <xf numFmtId="0" fontId="55" fillId="51" borderId="1" xfId="0" applyFont="1" applyFill="1" applyBorder="1" applyAlignment="1">
      <alignment horizontal="right" vertical="center" wrapText="1"/>
    </xf>
    <xf numFmtId="3" fontId="30" fillId="51" borderId="1" xfId="1" applyNumberFormat="1" applyFont="1" applyFill="1" applyBorder="1" applyAlignment="1">
      <alignment horizontal="right" vertical="center"/>
    </xf>
    <xf numFmtId="220" fontId="30" fillId="51" borderId="1" xfId="0" applyNumberFormat="1" applyFont="1" applyFill="1" applyBorder="1" applyAlignment="1">
      <alignment vertical="center"/>
    </xf>
    <xf numFmtId="176" fontId="30" fillId="51" borderId="1" xfId="1" applyFont="1" applyFill="1" applyBorder="1" applyAlignment="1">
      <alignment vertical="center"/>
    </xf>
    <xf numFmtId="0" fontId="118" fillId="8" borderId="1" xfId="0" applyFont="1" applyFill="1" applyBorder="1" applyAlignment="1">
      <alignment horizontal="right" vertical="center"/>
    </xf>
    <xf numFmtId="176" fontId="118" fillId="8" borderId="1" xfId="0" applyNumberFormat="1" applyFont="1" applyFill="1" applyBorder="1" applyAlignment="1">
      <alignment horizontal="center" vertical="center"/>
    </xf>
    <xf numFmtId="0" fontId="22" fillId="8" borderId="1" xfId="0" applyFont="1" applyFill="1" applyBorder="1"/>
    <xf numFmtId="0" fontId="22" fillId="8" borderId="1" xfId="0" applyFont="1" applyFill="1" applyBorder="1" applyAlignment="1">
      <alignment horizontal="center"/>
    </xf>
    <xf numFmtId="0" fontId="17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vertical="center" shrinkToFit="1"/>
    </xf>
    <xf numFmtId="0" fontId="17" fillId="8" borderId="0" xfId="0" applyFont="1" applyFill="1" applyAlignment="1">
      <alignment horizontal="center" vertical="center" shrinkToFit="1"/>
    </xf>
    <xf numFmtId="0" fontId="17" fillId="8" borderId="0" xfId="0" applyFont="1" applyFill="1" applyAlignment="1">
      <alignment vertical="center"/>
    </xf>
    <xf numFmtId="176" fontId="17" fillId="8" borderId="0" xfId="1" applyFont="1" applyFill="1" applyAlignment="1">
      <alignment horizontal="center" vertical="center"/>
    </xf>
    <xf numFmtId="176" fontId="17" fillId="8" borderId="0" xfId="1" applyFont="1" applyFill="1" applyAlignment="1">
      <alignment vertical="center"/>
    </xf>
    <xf numFmtId="0" fontId="0" fillId="8" borderId="0" xfId="0" applyFill="1"/>
    <xf numFmtId="0" fontId="16" fillId="8" borderId="1" xfId="0" applyFont="1" applyFill="1" applyBorder="1" applyAlignment="1">
      <alignment vertical="center"/>
    </xf>
    <xf numFmtId="176" fontId="16" fillId="8" borderId="1" xfId="0" applyNumberFormat="1" applyFont="1" applyFill="1" applyBorder="1" applyAlignment="1">
      <alignment vertical="center"/>
    </xf>
    <xf numFmtId="0" fontId="17" fillId="8" borderId="0" xfId="0" applyFont="1" applyFill="1" applyAlignment="1">
      <alignment horizontal="left" vertical="center" shrinkToFit="1"/>
    </xf>
    <xf numFmtId="176" fontId="17" fillId="0" borderId="0" xfId="1" applyFont="1" applyAlignment="1">
      <alignment horizontal="center" vertical="center" shrinkToFit="1"/>
    </xf>
    <xf numFmtId="0" fontId="55" fillId="52" borderId="1" xfId="0" applyFont="1" applyFill="1" applyBorder="1" applyAlignment="1">
      <alignment horizontal="center" vertical="center" wrapText="1"/>
    </xf>
    <xf numFmtId="0" fontId="55" fillId="52" borderId="1" xfId="0" applyFont="1" applyFill="1" applyBorder="1" applyAlignment="1">
      <alignment vertical="center" wrapText="1"/>
    </xf>
    <xf numFmtId="0" fontId="55" fillId="52" borderId="1" xfId="0" quotePrefix="1" applyFont="1" applyFill="1" applyBorder="1" applyAlignment="1">
      <alignment horizontal="center" vertical="center" wrapText="1"/>
    </xf>
    <xf numFmtId="176" fontId="55" fillId="52" borderId="1" xfId="1" applyFont="1" applyFill="1" applyBorder="1" applyAlignment="1">
      <alignment horizontal="right" vertical="center" wrapText="1"/>
    </xf>
    <xf numFmtId="3" fontId="55" fillId="52" borderId="1" xfId="0" applyNumberFormat="1" applyFont="1" applyFill="1" applyBorder="1" applyAlignment="1">
      <alignment horizontal="right" vertical="center" wrapText="1"/>
    </xf>
    <xf numFmtId="0" fontId="55" fillId="52" borderId="1" xfId="0" applyFont="1" applyFill="1" applyBorder="1" applyAlignment="1">
      <alignment horizontal="right" vertical="center" wrapText="1"/>
    </xf>
    <xf numFmtId="3" fontId="30" fillId="52" borderId="1" xfId="1" applyNumberFormat="1" applyFont="1" applyFill="1" applyBorder="1" applyAlignment="1">
      <alignment horizontal="right" vertical="center"/>
    </xf>
    <xf numFmtId="220" fontId="30" fillId="52" borderId="1" xfId="0" applyNumberFormat="1" applyFont="1" applyFill="1" applyBorder="1" applyAlignment="1">
      <alignment vertical="center"/>
    </xf>
    <xf numFmtId="176" fontId="30" fillId="52" borderId="1" xfId="1" applyFont="1" applyFill="1" applyBorder="1" applyAlignment="1">
      <alignment vertical="center"/>
    </xf>
    <xf numFmtId="0" fontId="55" fillId="11" borderId="1" xfId="0" quotePrefix="1" applyFont="1" applyFill="1" applyBorder="1" applyAlignment="1">
      <alignment horizontal="center" vertical="center" wrapText="1"/>
    </xf>
    <xf numFmtId="0" fontId="55" fillId="11" borderId="1" xfId="0" applyFont="1" applyFill="1" applyBorder="1" applyAlignment="1">
      <alignment horizontal="right" vertical="center" wrapText="1"/>
    </xf>
    <xf numFmtId="3" fontId="30" fillId="11" borderId="1" xfId="1" applyNumberFormat="1" applyFont="1" applyFill="1" applyBorder="1" applyAlignment="1">
      <alignment horizontal="right" vertical="center"/>
    </xf>
    <xf numFmtId="220" fontId="30" fillId="11" borderId="1" xfId="0" applyNumberFormat="1" applyFont="1" applyFill="1" applyBorder="1" applyAlignment="1">
      <alignment vertical="center"/>
    </xf>
    <xf numFmtId="176" fontId="55" fillId="0" borderId="0" xfId="1" applyFont="1" applyFill="1" applyBorder="1" applyAlignment="1">
      <alignment vertical="center"/>
    </xf>
    <xf numFmtId="183" fontId="120" fillId="0" borderId="0" xfId="0" applyNumberFormat="1" applyFont="1" applyAlignment="1">
      <alignment horizontal="center" vertical="center"/>
    </xf>
    <xf numFmtId="176" fontId="120" fillId="0" borderId="0" xfId="1" applyFont="1" applyFill="1" applyAlignment="1">
      <alignment horizontal="center" vertical="center"/>
    </xf>
    <xf numFmtId="176" fontId="121" fillId="0" borderId="0" xfId="1" applyFont="1" applyFill="1" applyAlignment="1">
      <alignment horizontal="center" vertical="center"/>
    </xf>
    <xf numFmtId="176" fontId="120" fillId="0" borderId="0" xfId="1" applyFont="1" applyFill="1" applyBorder="1" applyAlignment="1">
      <alignment horizontal="center" vertical="center"/>
    </xf>
    <xf numFmtId="0" fontId="22" fillId="8" borderId="2" xfId="0" applyFont="1" applyFill="1" applyBorder="1"/>
    <xf numFmtId="0" fontId="118" fillId="8" borderId="2" xfId="0" applyFont="1" applyFill="1" applyBorder="1" applyAlignment="1">
      <alignment horizontal="right" vertical="center"/>
    </xf>
    <xf numFmtId="176" fontId="118" fillId="8" borderId="2" xfId="0" applyNumberFormat="1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vertical="center" shrinkToFit="1"/>
    </xf>
    <xf numFmtId="0" fontId="17" fillId="8" borderId="2" xfId="0" applyFont="1" applyFill="1" applyBorder="1" applyAlignment="1">
      <alignment horizontal="center" vertical="center" shrinkToFit="1"/>
    </xf>
    <xf numFmtId="0" fontId="17" fillId="8" borderId="2" xfId="0" applyFont="1" applyFill="1" applyBorder="1" applyAlignment="1">
      <alignment vertical="center"/>
    </xf>
    <xf numFmtId="176" fontId="17" fillId="8" borderId="2" xfId="1" applyFont="1" applyFill="1" applyBorder="1" applyAlignment="1">
      <alignment vertical="center"/>
    </xf>
    <xf numFmtId="179" fontId="17" fillId="8" borderId="2" xfId="1" applyNumberFormat="1" applyFont="1" applyFill="1" applyBorder="1" applyAlignment="1">
      <alignment vertical="center"/>
    </xf>
    <xf numFmtId="0" fontId="16" fillId="8" borderId="2" xfId="0" applyFont="1" applyFill="1" applyBorder="1" applyAlignment="1">
      <alignment vertical="center"/>
    </xf>
    <xf numFmtId="176" fontId="16" fillId="8" borderId="2" xfId="0" applyNumberFormat="1" applyFont="1" applyFill="1" applyBorder="1" applyAlignment="1">
      <alignment vertical="center"/>
    </xf>
    <xf numFmtId="0" fontId="17" fillId="8" borderId="2" xfId="0" applyFont="1" applyFill="1" applyBorder="1" applyAlignment="1">
      <alignment horizontal="left" vertical="center" shrinkToFit="1"/>
    </xf>
    <xf numFmtId="0" fontId="48" fillId="8" borderId="1" xfId="0" applyFont="1" applyFill="1" applyBorder="1" applyAlignment="1">
      <alignment vertical="center"/>
    </xf>
    <xf numFmtId="176" fontId="48" fillId="8" borderId="1" xfId="0" applyNumberFormat="1" applyFont="1" applyFill="1" applyBorder="1" applyAlignment="1">
      <alignment vertical="center"/>
    </xf>
    <xf numFmtId="0" fontId="51" fillId="0" borderId="1" xfId="0" applyFont="1" applyBorder="1" applyAlignment="1">
      <alignment horizontal="center" wrapText="1"/>
    </xf>
    <xf numFmtId="0" fontId="51" fillId="0" borderId="1" xfId="0" applyFont="1" applyBorder="1" applyAlignment="1">
      <alignment wrapText="1"/>
    </xf>
    <xf numFmtId="0" fontId="51" fillId="0" borderId="1" xfId="0" quotePrefix="1" applyFont="1" applyBorder="1" applyAlignment="1">
      <alignment horizontal="center" wrapText="1"/>
    </xf>
    <xf numFmtId="3" fontId="51" fillId="0" borderId="1" xfId="0" applyNumberFormat="1" applyFont="1" applyBorder="1" applyAlignment="1">
      <alignment horizontal="right" wrapText="1"/>
    </xf>
    <xf numFmtId="0" fontId="51" fillId="0" borderId="1" xfId="0" applyFont="1" applyBorder="1" applyAlignment="1">
      <alignment horizontal="right" wrapText="1"/>
    </xf>
    <xf numFmtId="0" fontId="51" fillId="0" borderId="1" xfId="0" applyFont="1" applyBorder="1" applyAlignment="1">
      <alignment horizontal="center" vertical="center" wrapText="1"/>
    </xf>
    <xf numFmtId="0" fontId="51" fillId="0" borderId="1" xfId="0" quotePrefix="1" applyFont="1" applyBorder="1" applyAlignment="1">
      <alignment horizontal="center" vertical="center" wrapText="1"/>
    </xf>
    <xf numFmtId="176" fontId="51" fillId="0" borderId="1" xfId="1" applyFont="1" applyFill="1" applyBorder="1" applyAlignment="1">
      <alignment horizontal="right" vertical="center" wrapText="1"/>
    </xf>
    <xf numFmtId="0" fontId="51" fillId="0" borderId="1" xfId="0" applyFont="1" applyBorder="1" applyAlignment="1">
      <alignment horizontal="right" vertical="center" wrapText="1"/>
    </xf>
    <xf numFmtId="3" fontId="51" fillId="0" borderId="1" xfId="0" applyNumberFormat="1" applyFont="1" applyBorder="1" applyAlignment="1">
      <alignment horizontal="right" vertical="center" wrapText="1"/>
    </xf>
    <xf numFmtId="0" fontId="51" fillId="8" borderId="1" xfId="0" applyFont="1" applyFill="1" applyBorder="1" applyAlignment="1">
      <alignment horizontal="center" vertical="center"/>
    </xf>
    <xf numFmtId="0" fontId="51" fillId="8" borderId="1" xfId="0" applyFont="1" applyFill="1" applyBorder="1" applyAlignment="1">
      <alignment vertical="center" shrinkToFit="1"/>
    </xf>
    <xf numFmtId="0" fontId="51" fillId="8" borderId="1" xfId="0" applyFont="1" applyFill="1" applyBorder="1" applyAlignment="1">
      <alignment horizontal="center" vertical="center" shrinkToFit="1"/>
    </xf>
    <xf numFmtId="0" fontId="51" fillId="8" borderId="1" xfId="0" applyFont="1" applyFill="1" applyBorder="1" applyAlignment="1">
      <alignment vertical="center"/>
    </xf>
    <xf numFmtId="176" fontId="51" fillId="8" borderId="1" xfId="1" applyFont="1" applyFill="1" applyBorder="1" applyAlignment="1">
      <alignment vertical="center"/>
    </xf>
    <xf numFmtId="179" fontId="51" fillId="8" borderId="1" xfId="1" applyNumberFormat="1" applyFont="1" applyFill="1" applyBorder="1" applyAlignment="1">
      <alignment vertical="center"/>
    </xf>
    <xf numFmtId="0" fontId="51" fillId="8" borderId="1" xfId="0" applyFont="1" applyFill="1" applyBorder="1" applyAlignment="1">
      <alignment horizontal="left" vertical="center" shrinkToFit="1"/>
    </xf>
    <xf numFmtId="0" fontId="121" fillId="8" borderId="26" xfId="0" quotePrefix="1" applyFont="1" applyFill="1" applyBorder="1" applyAlignment="1">
      <alignment horizontal="center" vertical="center" wrapText="1"/>
    </xf>
    <xf numFmtId="0" fontId="121" fillId="8" borderId="17" xfId="0" quotePrefix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32" fillId="0" borderId="0" xfId="0" applyFont="1"/>
    <xf numFmtId="0" fontId="55" fillId="11" borderId="1" xfId="0" quotePrefix="1" applyFont="1" applyFill="1" applyBorder="1" applyAlignment="1">
      <alignment vertical="center" wrapText="1"/>
    </xf>
    <xf numFmtId="0" fontId="134" fillId="0" borderId="1" xfId="0" applyFont="1" applyBorder="1" applyAlignment="1">
      <alignment vertical="center" wrapText="1"/>
    </xf>
    <xf numFmtId="0" fontId="25" fillId="4" borderId="0" xfId="0" applyFont="1" applyFill="1" applyAlignment="1">
      <alignment horizontal="left" vertical="center"/>
    </xf>
    <xf numFmtId="0" fontId="121" fillId="8" borderId="17" xfId="0" applyFont="1" applyFill="1" applyBorder="1" applyAlignment="1">
      <alignment horizontal="center" vertical="center"/>
    </xf>
    <xf numFmtId="0" fontId="121" fillId="8" borderId="19" xfId="0" applyFont="1" applyFill="1" applyBorder="1" applyAlignment="1">
      <alignment horizontal="center" vertical="center"/>
    </xf>
    <xf numFmtId="0" fontId="120" fillId="9" borderId="23" xfId="0" applyFont="1" applyFill="1" applyBorder="1" applyAlignment="1">
      <alignment horizontal="center" vertical="center"/>
    </xf>
    <xf numFmtId="0" fontId="120" fillId="9" borderId="18" xfId="0" applyFont="1" applyFill="1" applyBorder="1" applyAlignment="1">
      <alignment horizontal="center" vertical="center"/>
    </xf>
    <xf numFmtId="0" fontId="118" fillId="0" borderId="24" xfId="0" applyFont="1" applyBorder="1" applyAlignment="1">
      <alignment horizontal="center" vertical="center"/>
    </xf>
    <xf numFmtId="0" fontId="118" fillId="0" borderId="23" xfId="0" applyFont="1" applyBorder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8" fillId="0" borderId="18" xfId="0" applyFont="1" applyBorder="1" applyAlignment="1">
      <alignment horizontal="center" vertical="center"/>
    </xf>
    <xf numFmtId="0" fontId="118" fillId="0" borderId="17" xfId="0" applyFont="1" applyBorder="1" applyAlignment="1">
      <alignment horizontal="center" vertical="center"/>
    </xf>
    <xf numFmtId="0" fontId="118" fillId="0" borderId="19" xfId="0" applyFont="1" applyBorder="1" applyAlignment="1">
      <alignment horizontal="center" vertical="center"/>
    </xf>
    <xf numFmtId="0" fontId="118" fillId="14" borderId="0" xfId="0" applyFont="1" applyFill="1" applyAlignment="1">
      <alignment horizontal="center" vertical="center" shrinkToFit="1"/>
    </xf>
    <xf numFmtId="0" fontId="118" fillId="14" borderId="18" xfId="0" applyFont="1" applyFill="1" applyBorder="1" applyAlignment="1">
      <alignment horizontal="center" vertical="center" shrinkToFit="1"/>
    </xf>
    <xf numFmtId="0" fontId="126" fillId="0" borderId="1" xfId="0" applyFont="1" applyBorder="1" applyAlignment="1">
      <alignment horizontal="center" vertical="center" wrapText="1"/>
    </xf>
    <xf numFmtId="0" fontId="126" fillId="0" borderId="1" xfId="0" applyFont="1" applyBorder="1" applyAlignment="1">
      <alignment vertical="center" wrapText="1"/>
    </xf>
    <xf numFmtId="176" fontId="126" fillId="0" borderId="1" xfId="1" applyFont="1" applyBorder="1" applyAlignment="1">
      <alignment horizontal="right" vertical="center" wrapText="1"/>
    </xf>
    <xf numFmtId="3" fontId="126" fillId="0" borderId="1" xfId="0" applyNumberFormat="1" applyFont="1" applyBorder="1" applyAlignment="1">
      <alignment horizontal="right" vertical="center" wrapText="1"/>
    </xf>
    <xf numFmtId="0" fontId="126" fillId="0" borderId="1" xfId="0" applyFont="1" applyBorder="1" applyAlignment="1">
      <alignment horizontal="right" vertical="center" wrapText="1"/>
    </xf>
    <xf numFmtId="3" fontId="126" fillId="0" borderId="1" xfId="1" applyNumberFormat="1" applyFont="1" applyFill="1" applyBorder="1" applyAlignment="1">
      <alignment horizontal="right" vertical="center"/>
    </xf>
    <xf numFmtId="220" fontId="126" fillId="0" borderId="1" xfId="0" applyNumberFormat="1" applyFont="1" applyBorder="1" applyAlignment="1">
      <alignment vertical="center"/>
    </xf>
    <xf numFmtId="176" fontId="126" fillId="0" borderId="1" xfId="1" applyFont="1" applyFill="1" applyBorder="1" applyAlignment="1">
      <alignment vertical="center"/>
    </xf>
    <xf numFmtId="0" fontId="126" fillId="9" borderId="1" xfId="0" applyFont="1" applyFill="1" applyBorder="1" applyAlignment="1">
      <alignment horizontal="center" vertical="center" wrapText="1"/>
    </xf>
    <xf numFmtId="0" fontId="126" fillId="9" borderId="1" xfId="0" applyFont="1" applyFill="1" applyBorder="1" applyAlignment="1">
      <alignment vertical="center" wrapText="1"/>
    </xf>
    <xf numFmtId="176" fontId="126" fillId="9" borderId="1" xfId="1" applyFont="1" applyFill="1" applyBorder="1" applyAlignment="1">
      <alignment horizontal="right" vertical="center" wrapText="1"/>
    </xf>
    <xf numFmtId="3" fontId="126" fillId="9" borderId="1" xfId="0" applyNumberFormat="1" applyFont="1" applyFill="1" applyBorder="1" applyAlignment="1">
      <alignment horizontal="right" vertical="center" wrapText="1"/>
    </xf>
    <xf numFmtId="0" fontId="126" fillId="9" borderId="1" xfId="0" applyFont="1" applyFill="1" applyBorder="1" applyAlignment="1">
      <alignment horizontal="right" vertical="center" wrapText="1"/>
    </xf>
    <xf numFmtId="3" fontId="126" fillId="9" borderId="1" xfId="1" applyNumberFormat="1" applyFont="1" applyFill="1" applyBorder="1" applyAlignment="1">
      <alignment horizontal="right" vertical="center"/>
    </xf>
    <xf numFmtId="220" fontId="126" fillId="9" borderId="1" xfId="0" applyNumberFormat="1" applyFont="1" applyFill="1" applyBorder="1" applyAlignment="1">
      <alignment vertical="center"/>
    </xf>
    <xf numFmtId="176" fontId="126" fillId="9" borderId="1" xfId="1" applyFont="1" applyFill="1" applyBorder="1" applyAlignment="1">
      <alignment vertical="center"/>
    </xf>
  </cellXfs>
  <cellStyles count="28822">
    <cellStyle name="#,##0" xfId="3298" xr:uid="{00000000-0005-0000-0000-000000000000}"/>
    <cellStyle name="#,##0!" xfId="3297" xr:uid="{00000000-0005-0000-0000-000001000000}"/>
    <cellStyle name="#,##0$" xfId="3296" xr:uid="{00000000-0005-0000-0000-000002000000}"/>
    <cellStyle name="#,##0$!" xfId="3295" xr:uid="{00000000-0005-0000-0000-000003000000}"/>
    <cellStyle name="#,##0$! 10" xfId="3294" xr:uid="{00000000-0005-0000-0000-000004000000}"/>
    <cellStyle name="#,##0$! 10 2" xfId="8871" xr:uid="{00000000-0005-0000-0000-000005000000}"/>
    <cellStyle name="#,##0$! 10 2 2" xfId="19984" xr:uid="{00000000-0005-0000-0000-000006000000}"/>
    <cellStyle name="#,##0$! 10 2 3" xfId="27142" xr:uid="{00000000-0005-0000-0000-000007000000}"/>
    <cellStyle name="#,##0$! 10 3" xfId="14530" xr:uid="{00000000-0005-0000-0000-000008000000}"/>
    <cellStyle name="#,##0$! 10 4" xfId="22808" xr:uid="{00000000-0005-0000-0000-000009000000}"/>
    <cellStyle name="#,##0$! 11" xfId="3293" xr:uid="{00000000-0005-0000-0000-00000A000000}"/>
    <cellStyle name="#,##0$! 11 2" xfId="8870" xr:uid="{00000000-0005-0000-0000-00000B000000}"/>
    <cellStyle name="#,##0$! 11 2 2" xfId="19983" xr:uid="{00000000-0005-0000-0000-00000C000000}"/>
    <cellStyle name="#,##0$! 11 2 3" xfId="27141" xr:uid="{00000000-0005-0000-0000-00000D000000}"/>
    <cellStyle name="#,##0$! 11 3" xfId="14529" xr:uid="{00000000-0005-0000-0000-00000E000000}"/>
    <cellStyle name="#,##0$! 11 4" xfId="22807" xr:uid="{00000000-0005-0000-0000-00000F000000}"/>
    <cellStyle name="#,##0$! 12" xfId="3292" xr:uid="{00000000-0005-0000-0000-000010000000}"/>
    <cellStyle name="#,##0$! 12 2" xfId="8869" xr:uid="{00000000-0005-0000-0000-000011000000}"/>
    <cellStyle name="#,##0$! 12 2 2" xfId="19982" xr:uid="{00000000-0005-0000-0000-000012000000}"/>
    <cellStyle name="#,##0$! 12 2 3" xfId="27140" xr:uid="{00000000-0005-0000-0000-000013000000}"/>
    <cellStyle name="#,##0$! 12 3" xfId="14528" xr:uid="{00000000-0005-0000-0000-000014000000}"/>
    <cellStyle name="#,##0$! 12 4" xfId="22806" xr:uid="{00000000-0005-0000-0000-000015000000}"/>
    <cellStyle name="#,##0$! 13" xfId="8872" xr:uid="{00000000-0005-0000-0000-000016000000}"/>
    <cellStyle name="#,##0$! 13 2" xfId="19985" xr:uid="{00000000-0005-0000-0000-000017000000}"/>
    <cellStyle name="#,##0$! 13 3" xfId="27143" xr:uid="{00000000-0005-0000-0000-000018000000}"/>
    <cellStyle name="#,##0$! 14" xfId="14531" xr:uid="{00000000-0005-0000-0000-000019000000}"/>
    <cellStyle name="#,##0$! 15" xfId="22809" xr:uid="{00000000-0005-0000-0000-00001A000000}"/>
    <cellStyle name="#,##0$! 2" xfId="3291" xr:uid="{00000000-0005-0000-0000-00001B000000}"/>
    <cellStyle name="#,##0$! 2 10" xfId="22805" xr:uid="{00000000-0005-0000-0000-00001C000000}"/>
    <cellStyle name="#,##0$! 2 2" xfId="3290" xr:uid="{00000000-0005-0000-0000-00001D000000}"/>
    <cellStyle name="#,##0$! 2 2 2" xfId="3289" xr:uid="{00000000-0005-0000-0000-00001E000000}"/>
    <cellStyle name="#,##0$! 2 2 2 2" xfId="5982" xr:uid="{00000000-0005-0000-0000-00001F000000}"/>
    <cellStyle name="#,##0$! 2 2 2 2 2" xfId="11438" xr:uid="{00000000-0005-0000-0000-000020000000}"/>
    <cellStyle name="#,##0$! 2 2 2 2 2 2" xfId="22450" xr:uid="{00000000-0005-0000-0000-000021000000}"/>
    <cellStyle name="#,##0$! 2 2 2 2 2 3" xfId="28821" xr:uid="{00000000-0005-0000-0000-000022000000}"/>
    <cellStyle name="#,##0$! 2 2 2 2 3" xfId="17102" xr:uid="{00000000-0005-0000-0000-000023000000}"/>
    <cellStyle name="#,##0$! 2 2 2 2 4" xfId="24487" xr:uid="{00000000-0005-0000-0000-000024000000}"/>
    <cellStyle name="#,##0$! 2 2 2 3" xfId="8866" xr:uid="{00000000-0005-0000-0000-000025000000}"/>
    <cellStyle name="#,##0$! 2 2 2 3 2" xfId="19979" xr:uid="{00000000-0005-0000-0000-000026000000}"/>
    <cellStyle name="#,##0$! 2 2 2 3 3" xfId="27137" xr:uid="{00000000-0005-0000-0000-000027000000}"/>
    <cellStyle name="#,##0$! 2 2 2 4" xfId="14525" xr:uid="{00000000-0005-0000-0000-000028000000}"/>
    <cellStyle name="#,##0$! 2 2 2 5" xfId="22803" xr:uid="{00000000-0005-0000-0000-000029000000}"/>
    <cellStyle name="#,##0$! 2 2 3" xfId="3288" xr:uid="{00000000-0005-0000-0000-00002A000000}"/>
    <cellStyle name="#,##0$! 2 2 3 2" xfId="8865" xr:uid="{00000000-0005-0000-0000-00002B000000}"/>
    <cellStyle name="#,##0$! 2 2 3 2 2" xfId="19978" xr:uid="{00000000-0005-0000-0000-00002C000000}"/>
    <cellStyle name="#,##0$! 2 2 3 2 3" xfId="27136" xr:uid="{00000000-0005-0000-0000-00002D000000}"/>
    <cellStyle name="#,##0$! 2 2 3 3" xfId="14524" xr:uid="{00000000-0005-0000-0000-00002E000000}"/>
    <cellStyle name="#,##0$! 2 2 3 4" xfId="22802" xr:uid="{00000000-0005-0000-0000-00002F000000}"/>
    <cellStyle name="#,##0$! 2 2 4" xfId="3287" xr:uid="{00000000-0005-0000-0000-000030000000}"/>
    <cellStyle name="#,##0$! 2 2 4 2" xfId="8864" xr:uid="{00000000-0005-0000-0000-000031000000}"/>
    <cellStyle name="#,##0$! 2 2 4 2 2" xfId="19977" xr:uid="{00000000-0005-0000-0000-000032000000}"/>
    <cellStyle name="#,##0$! 2 2 4 2 3" xfId="27135" xr:uid="{00000000-0005-0000-0000-000033000000}"/>
    <cellStyle name="#,##0$! 2 2 4 3" xfId="14523" xr:uid="{00000000-0005-0000-0000-000034000000}"/>
    <cellStyle name="#,##0$! 2 2 4 4" xfId="22801" xr:uid="{00000000-0005-0000-0000-000035000000}"/>
    <cellStyle name="#,##0$! 2 2 5" xfId="3286" xr:uid="{00000000-0005-0000-0000-000036000000}"/>
    <cellStyle name="#,##0$! 2 2 5 2" xfId="8863" xr:uid="{00000000-0005-0000-0000-000037000000}"/>
    <cellStyle name="#,##0$! 2 2 5 2 2" xfId="19976" xr:uid="{00000000-0005-0000-0000-000038000000}"/>
    <cellStyle name="#,##0$! 2 2 5 2 3" xfId="27134" xr:uid="{00000000-0005-0000-0000-000039000000}"/>
    <cellStyle name="#,##0$! 2 2 5 3" xfId="14522" xr:uid="{00000000-0005-0000-0000-00003A000000}"/>
    <cellStyle name="#,##0$! 2 2 5 4" xfId="22800" xr:uid="{00000000-0005-0000-0000-00003B000000}"/>
    <cellStyle name="#,##0$! 2 2 6" xfId="3285" xr:uid="{00000000-0005-0000-0000-00003C000000}"/>
    <cellStyle name="#,##0$! 2 2 6 2" xfId="8862" xr:uid="{00000000-0005-0000-0000-00003D000000}"/>
    <cellStyle name="#,##0$! 2 2 6 2 2" xfId="19975" xr:uid="{00000000-0005-0000-0000-00003E000000}"/>
    <cellStyle name="#,##0$! 2 2 6 2 3" xfId="27133" xr:uid="{00000000-0005-0000-0000-00003F000000}"/>
    <cellStyle name="#,##0$! 2 2 6 3" xfId="14521" xr:uid="{00000000-0005-0000-0000-000040000000}"/>
    <cellStyle name="#,##0$! 2 2 6 4" xfId="22799" xr:uid="{00000000-0005-0000-0000-000041000000}"/>
    <cellStyle name="#,##0$! 2 2 7" xfId="8867" xr:uid="{00000000-0005-0000-0000-000042000000}"/>
    <cellStyle name="#,##0$! 2 2 7 2" xfId="19980" xr:uid="{00000000-0005-0000-0000-000043000000}"/>
    <cellStyle name="#,##0$! 2 2 7 3" xfId="27138" xr:uid="{00000000-0005-0000-0000-000044000000}"/>
    <cellStyle name="#,##0$! 2 2 8" xfId="14526" xr:uid="{00000000-0005-0000-0000-000045000000}"/>
    <cellStyle name="#,##0$! 2 2 9" xfId="22804" xr:uid="{00000000-0005-0000-0000-000046000000}"/>
    <cellStyle name="#,##0$! 2 3" xfId="3284" xr:uid="{00000000-0005-0000-0000-000047000000}"/>
    <cellStyle name="#,##0$! 2 3 2" xfId="8861" xr:uid="{00000000-0005-0000-0000-000048000000}"/>
    <cellStyle name="#,##0$! 2 3 2 2" xfId="19974" xr:uid="{00000000-0005-0000-0000-000049000000}"/>
    <cellStyle name="#,##0$! 2 3 2 3" xfId="27132" xr:uid="{00000000-0005-0000-0000-00004A000000}"/>
    <cellStyle name="#,##0$! 2 3 3" xfId="14520" xr:uid="{00000000-0005-0000-0000-00004B000000}"/>
    <cellStyle name="#,##0$! 2 3 4" xfId="22798" xr:uid="{00000000-0005-0000-0000-00004C000000}"/>
    <cellStyle name="#,##0$! 2 4" xfId="3283" xr:uid="{00000000-0005-0000-0000-00004D000000}"/>
    <cellStyle name="#,##0$! 2 4 2" xfId="8860" xr:uid="{00000000-0005-0000-0000-00004E000000}"/>
    <cellStyle name="#,##0$! 2 4 2 2" xfId="19973" xr:uid="{00000000-0005-0000-0000-00004F000000}"/>
    <cellStyle name="#,##0$! 2 4 2 3" xfId="27131" xr:uid="{00000000-0005-0000-0000-000050000000}"/>
    <cellStyle name="#,##0$! 2 4 3" xfId="14519" xr:uid="{00000000-0005-0000-0000-000051000000}"/>
    <cellStyle name="#,##0$! 2 4 4" xfId="22797" xr:uid="{00000000-0005-0000-0000-000052000000}"/>
    <cellStyle name="#,##0$! 2 5" xfId="3282" xr:uid="{00000000-0005-0000-0000-000053000000}"/>
    <cellStyle name="#,##0$! 2 5 2" xfId="8859" xr:uid="{00000000-0005-0000-0000-000054000000}"/>
    <cellStyle name="#,##0$! 2 5 2 2" xfId="19972" xr:uid="{00000000-0005-0000-0000-000055000000}"/>
    <cellStyle name="#,##0$! 2 5 2 3" xfId="27130" xr:uid="{00000000-0005-0000-0000-000056000000}"/>
    <cellStyle name="#,##0$! 2 5 3" xfId="14518" xr:uid="{00000000-0005-0000-0000-000057000000}"/>
    <cellStyle name="#,##0$! 2 5 4" xfId="22796" xr:uid="{00000000-0005-0000-0000-000058000000}"/>
    <cellStyle name="#,##0$! 2 6" xfId="3281" xr:uid="{00000000-0005-0000-0000-000059000000}"/>
    <cellStyle name="#,##0$! 2 6 2" xfId="8858" xr:uid="{00000000-0005-0000-0000-00005A000000}"/>
    <cellStyle name="#,##0$! 2 6 2 2" xfId="19971" xr:uid="{00000000-0005-0000-0000-00005B000000}"/>
    <cellStyle name="#,##0$! 2 6 2 3" xfId="27129" xr:uid="{00000000-0005-0000-0000-00005C000000}"/>
    <cellStyle name="#,##0$! 2 6 3" xfId="14517" xr:uid="{00000000-0005-0000-0000-00005D000000}"/>
    <cellStyle name="#,##0$! 2 6 4" xfId="22795" xr:uid="{00000000-0005-0000-0000-00005E000000}"/>
    <cellStyle name="#,##0$! 2 7" xfId="3280" xr:uid="{00000000-0005-0000-0000-00005F000000}"/>
    <cellStyle name="#,##0$! 2 7 2" xfId="8857" xr:uid="{00000000-0005-0000-0000-000060000000}"/>
    <cellStyle name="#,##0$! 2 7 2 2" xfId="19970" xr:uid="{00000000-0005-0000-0000-000061000000}"/>
    <cellStyle name="#,##0$! 2 7 2 3" xfId="27128" xr:uid="{00000000-0005-0000-0000-000062000000}"/>
    <cellStyle name="#,##0$! 2 7 3" xfId="14516" xr:uid="{00000000-0005-0000-0000-000063000000}"/>
    <cellStyle name="#,##0$! 2 7 4" xfId="22794" xr:uid="{00000000-0005-0000-0000-000064000000}"/>
    <cellStyle name="#,##0$! 2 8" xfId="8868" xr:uid="{00000000-0005-0000-0000-000065000000}"/>
    <cellStyle name="#,##0$! 2 8 2" xfId="19981" xr:uid="{00000000-0005-0000-0000-000066000000}"/>
    <cellStyle name="#,##0$! 2 8 3" xfId="27139" xr:uid="{00000000-0005-0000-0000-000067000000}"/>
    <cellStyle name="#,##0$! 2 9" xfId="14527" xr:uid="{00000000-0005-0000-0000-000068000000}"/>
    <cellStyle name="#,##0$! 3" xfId="3279" xr:uid="{00000000-0005-0000-0000-000069000000}"/>
    <cellStyle name="#,##0$! 3 10" xfId="22793" xr:uid="{00000000-0005-0000-0000-00006A000000}"/>
    <cellStyle name="#,##0$! 3 2" xfId="3278" xr:uid="{00000000-0005-0000-0000-00006B000000}"/>
    <cellStyle name="#,##0$! 3 2 2" xfId="3277" xr:uid="{00000000-0005-0000-0000-00006C000000}"/>
    <cellStyle name="#,##0$! 3 2 2 2" xfId="8854" xr:uid="{00000000-0005-0000-0000-00006D000000}"/>
    <cellStyle name="#,##0$! 3 2 2 2 2" xfId="19967" xr:uid="{00000000-0005-0000-0000-00006E000000}"/>
    <cellStyle name="#,##0$! 3 2 2 2 3" xfId="27125" xr:uid="{00000000-0005-0000-0000-00006F000000}"/>
    <cellStyle name="#,##0$! 3 2 2 3" xfId="14513" xr:uid="{00000000-0005-0000-0000-000070000000}"/>
    <cellStyle name="#,##0$! 3 2 2 4" xfId="22791" xr:uid="{00000000-0005-0000-0000-000071000000}"/>
    <cellStyle name="#,##0$! 3 2 3" xfId="3276" xr:uid="{00000000-0005-0000-0000-000072000000}"/>
    <cellStyle name="#,##0$! 3 2 3 2" xfId="8853" xr:uid="{00000000-0005-0000-0000-000073000000}"/>
    <cellStyle name="#,##0$! 3 2 3 2 2" xfId="19966" xr:uid="{00000000-0005-0000-0000-000074000000}"/>
    <cellStyle name="#,##0$! 3 2 3 2 3" xfId="27124" xr:uid="{00000000-0005-0000-0000-000075000000}"/>
    <cellStyle name="#,##0$! 3 2 3 3" xfId="14512" xr:uid="{00000000-0005-0000-0000-000076000000}"/>
    <cellStyle name="#,##0$! 3 2 3 4" xfId="22790" xr:uid="{00000000-0005-0000-0000-000077000000}"/>
    <cellStyle name="#,##0$! 3 2 4" xfId="3275" xr:uid="{00000000-0005-0000-0000-000078000000}"/>
    <cellStyle name="#,##0$! 3 2 4 2" xfId="8852" xr:uid="{00000000-0005-0000-0000-000079000000}"/>
    <cellStyle name="#,##0$! 3 2 4 2 2" xfId="19965" xr:uid="{00000000-0005-0000-0000-00007A000000}"/>
    <cellStyle name="#,##0$! 3 2 4 2 3" xfId="27123" xr:uid="{00000000-0005-0000-0000-00007B000000}"/>
    <cellStyle name="#,##0$! 3 2 4 3" xfId="14511" xr:uid="{00000000-0005-0000-0000-00007C000000}"/>
    <cellStyle name="#,##0$! 3 2 4 4" xfId="22789" xr:uid="{00000000-0005-0000-0000-00007D000000}"/>
    <cellStyle name="#,##0$! 3 2 5" xfId="3274" xr:uid="{00000000-0005-0000-0000-00007E000000}"/>
    <cellStyle name="#,##0$! 3 2 5 2" xfId="8851" xr:uid="{00000000-0005-0000-0000-00007F000000}"/>
    <cellStyle name="#,##0$! 3 2 5 2 2" xfId="19964" xr:uid="{00000000-0005-0000-0000-000080000000}"/>
    <cellStyle name="#,##0$! 3 2 5 2 3" xfId="27122" xr:uid="{00000000-0005-0000-0000-000081000000}"/>
    <cellStyle name="#,##0$! 3 2 5 3" xfId="14510" xr:uid="{00000000-0005-0000-0000-000082000000}"/>
    <cellStyle name="#,##0$! 3 2 5 4" xfId="22788" xr:uid="{00000000-0005-0000-0000-000083000000}"/>
    <cellStyle name="#,##0$! 3 2 6" xfId="3273" xr:uid="{00000000-0005-0000-0000-000084000000}"/>
    <cellStyle name="#,##0$! 3 2 6 2" xfId="8850" xr:uid="{00000000-0005-0000-0000-000085000000}"/>
    <cellStyle name="#,##0$! 3 2 6 2 2" xfId="19963" xr:uid="{00000000-0005-0000-0000-000086000000}"/>
    <cellStyle name="#,##0$! 3 2 6 2 3" xfId="27121" xr:uid="{00000000-0005-0000-0000-000087000000}"/>
    <cellStyle name="#,##0$! 3 2 6 3" xfId="14509" xr:uid="{00000000-0005-0000-0000-000088000000}"/>
    <cellStyle name="#,##0$! 3 2 6 4" xfId="22787" xr:uid="{00000000-0005-0000-0000-000089000000}"/>
    <cellStyle name="#,##0$! 3 2 7" xfId="8855" xr:uid="{00000000-0005-0000-0000-00008A000000}"/>
    <cellStyle name="#,##0$! 3 2 7 2" xfId="19968" xr:uid="{00000000-0005-0000-0000-00008B000000}"/>
    <cellStyle name="#,##0$! 3 2 7 3" xfId="27126" xr:uid="{00000000-0005-0000-0000-00008C000000}"/>
    <cellStyle name="#,##0$! 3 2 8" xfId="14514" xr:uid="{00000000-0005-0000-0000-00008D000000}"/>
    <cellStyle name="#,##0$! 3 2 9" xfId="22792" xr:uid="{00000000-0005-0000-0000-00008E000000}"/>
    <cellStyle name="#,##0$! 3 3" xfId="3272" xr:uid="{00000000-0005-0000-0000-00008F000000}"/>
    <cellStyle name="#,##0$! 3 3 2" xfId="8849" xr:uid="{00000000-0005-0000-0000-000090000000}"/>
    <cellStyle name="#,##0$! 3 3 2 2" xfId="19962" xr:uid="{00000000-0005-0000-0000-000091000000}"/>
    <cellStyle name="#,##0$! 3 3 2 3" xfId="27120" xr:uid="{00000000-0005-0000-0000-000092000000}"/>
    <cellStyle name="#,##0$! 3 3 3" xfId="14508" xr:uid="{00000000-0005-0000-0000-000093000000}"/>
    <cellStyle name="#,##0$! 3 3 4" xfId="22786" xr:uid="{00000000-0005-0000-0000-000094000000}"/>
    <cellStyle name="#,##0$! 3 4" xfId="3271" xr:uid="{00000000-0005-0000-0000-000095000000}"/>
    <cellStyle name="#,##0$! 3 4 2" xfId="8848" xr:uid="{00000000-0005-0000-0000-000096000000}"/>
    <cellStyle name="#,##0$! 3 4 2 2" xfId="19961" xr:uid="{00000000-0005-0000-0000-000097000000}"/>
    <cellStyle name="#,##0$! 3 4 2 3" xfId="27119" xr:uid="{00000000-0005-0000-0000-000098000000}"/>
    <cellStyle name="#,##0$! 3 4 3" xfId="14507" xr:uid="{00000000-0005-0000-0000-000099000000}"/>
    <cellStyle name="#,##0$! 3 4 4" xfId="22785" xr:uid="{00000000-0005-0000-0000-00009A000000}"/>
    <cellStyle name="#,##0$! 3 5" xfId="3270" xr:uid="{00000000-0005-0000-0000-00009B000000}"/>
    <cellStyle name="#,##0$! 3 5 2" xfId="8847" xr:uid="{00000000-0005-0000-0000-00009C000000}"/>
    <cellStyle name="#,##0$! 3 5 2 2" xfId="19960" xr:uid="{00000000-0005-0000-0000-00009D000000}"/>
    <cellStyle name="#,##0$! 3 5 2 3" xfId="27118" xr:uid="{00000000-0005-0000-0000-00009E000000}"/>
    <cellStyle name="#,##0$! 3 5 3" xfId="14506" xr:uid="{00000000-0005-0000-0000-00009F000000}"/>
    <cellStyle name="#,##0$! 3 5 4" xfId="22784" xr:uid="{00000000-0005-0000-0000-0000A0000000}"/>
    <cellStyle name="#,##0$! 3 6" xfId="3269" xr:uid="{00000000-0005-0000-0000-0000A1000000}"/>
    <cellStyle name="#,##0$! 3 6 2" xfId="8846" xr:uid="{00000000-0005-0000-0000-0000A2000000}"/>
    <cellStyle name="#,##0$! 3 6 2 2" xfId="19959" xr:uid="{00000000-0005-0000-0000-0000A3000000}"/>
    <cellStyle name="#,##0$! 3 6 2 3" xfId="27117" xr:uid="{00000000-0005-0000-0000-0000A4000000}"/>
    <cellStyle name="#,##0$! 3 6 3" xfId="14505" xr:uid="{00000000-0005-0000-0000-0000A5000000}"/>
    <cellStyle name="#,##0$! 3 6 4" xfId="22783" xr:uid="{00000000-0005-0000-0000-0000A6000000}"/>
    <cellStyle name="#,##0$! 3 7" xfId="3268" xr:uid="{00000000-0005-0000-0000-0000A7000000}"/>
    <cellStyle name="#,##0$! 3 7 2" xfId="8845" xr:uid="{00000000-0005-0000-0000-0000A8000000}"/>
    <cellStyle name="#,##0$! 3 7 2 2" xfId="19958" xr:uid="{00000000-0005-0000-0000-0000A9000000}"/>
    <cellStyle name="#,##0$! 3 7 2 3" xfId="27116" xr:uid="{00000000-0005-0000-0000-0000AA000000}"/>
    <cellStyle name="#,##0$! 3 7 3" xfId="14504" xr:uid="{00000000-0005-0000-0000-0000AB000000}"/>
    <cellStyle name="#,##0$! 3 7 4" xfId="22782" xr:uid="{00000000-0005-0000-0000-0000AC000000}"/>
    <cellStyle name="#,##0$! 3 8" xfId="8856" xr:uid="{00000000-0005-0000-0000-0000AD000000}"/>
    <cellStyle name="#,##0$! 3 8 2" xfId="19969" xr:uid="{00000000-0005-0000-0000-0000AE000000}"/>
    <cellStyle name="#,##0$! 3 8 3" xfId="27127" xr:uid="{00000000-0005-0000-0000-0000AF000000}"/>
    <cellStyle name="#,##0$! 3 9" xfId="14515" xr:uid="{00000000-0005-0000-0000-0000B0000000}"/>
    <cellStyle name="#,##0$! 4" xfId="3267" xr:uid="{00000000-0005-0000-0000-0000B1000000}"/>
    <cellStyle name="#,##0$! 4 10" xfId="22781" xr:uid="{00000000-0005-0000-0000-0000B2000000}"/>
    <cellStyle name="#,##0$! 4 2" xfId="3266" xr:uid="{00000000-0005-0000-0000-0000B3000000}"/>
    <cellStyle name="#,##0$! 4 2 2" xfId="3265" xr:uid="{00000000-0005-0000-0000-0000B4000000}"/>
    <cellStyle name="#,##0$! 4 2 2 2" xfId="8842" xr:uid="{00000000-0005-0000-0000-0000B5000000}"/>
    <cellStyle name="#,##0$! 4 2 2 2 2" xfId="19955" xr:uid="{00000000-0005-0000-0000-0000B6000000}"/>
    <cellStyle name="#,##0$! 4 2 2 2 3" xfId="27113" xr:uid="{00000000-0005-0000-0000-0000B7000000}"/>
    <cellStyle name="#,##0$! 4 2 2 3" xfId="14501" xr:uid="{00000000-0005-0000-0000-0000B8000000}"/>
    <cellStyle name="#,##0$! 4 2 2 4" xfId="22779" xr:uid="{00000000-0005-0000-0000-0000B9000000}"/>
    <cellStyle name="#,##0$! 4 2 3" xfId="3264" xr:uid="{00000000-0005-0000-0000-0000BA000000}"/>
    <cellStyle name="#,##0$! 4 2 3 2" xfId="8841" xr:uid="{00000000-0005-0000-0000-0000BB000000}"/>
    <cellStyle name="#,##0$! 4 2 3 2 2" xfId="19954" xr:uid="{00000000-0005-0000-0000-0000BC000000}"/>
    <cellStyle name="#,##0$! 4 2 3 2 3" xfId="27112" xr:uid="{00000000-0005-0000-0000-0000BD000000}"/>
    <cellStyle name="#,##0$! 4 2 3 3" xfId="14500" xr:uid="{00000000-0005-0000-0000-0000BE000000}"/>
    <cellStyle name="#,##0$! 4 2 3 4" xfId="22778" xr:uid="{00000000-0005-0000-0000-0000BF000000}"/>
    <cellStyle name="#,##0$! 4 2 4" xfId="3263" xr:uid="{00000000-0005-0000-0000-0000C0000000}"/>
    <cellStyle name="#,##0$! 4 2 4 2" xfId="8840" xr:uid="{00000000-0005-0000-0000-0000C1000000}"/>
    <cellStyle name="#,##0$! 4 2 4 2 2" xfId="19953" xr:uid="{00000000-0005-0000-0000-0000C2000000}"/>
    <cellStyle name="#,##0$! 4 2 4 2 3" xfId="27111" xr:uid="{00000000-0005-0000-0000-0000C3000000}"/>
    <cellStyle name="#,##0$! 4 2 4 3" xfId="14499" xr:uid="{00000000-0005-0000-0000-0000C4000000}"/>
    <cellStyle name="#,##0$! 4 2 4 4" xfId="22777" xr:uid="{00000000-0005-0000-0000-0000C5000000}"/>
    <cellStyle name="#,##0$! 4 2 5" xfId="3262" xr:uid="{00000000-0005-0000-0000-0000C6000000}"/>
    <cellStyle name="#,##0$! 4 2 5 2" xfId="8839" xr:uid="{00000000-0005-0000-0000-0000C7000000}"/>
    <cellStyle name="#,##0$! 4 2 5 2 2" xfId="19952" xr:uid="{00000000-0005-0000-0000-0000C8000000}"/>
    <cellStyle name="#,##0$! 4 2 5 2 3" xfId="27110" xr:uid="{00000000-0005-0000-0000-0000C9000000}"/>
    <cellStyle name="#,##0$! 4 2 5 3" xfId="14498" xr:uid="{00000000-0005-0000-0000-0000CA000000}"/>
    <cellStyle name="#,##0$! 4 2 5 4" xfId="22776" xr:uid="{00000000-0005-0000-0000-0000CB000000}"/>
    <cellStyle name="#,##0$! 4 2 6" xfId="3261" xr:uid="{00000000-0005-0000-0000-0000CC000000}"/>
    <cellStyle name="#,##0$! 4 2 6 2" xfId="8838" xr:uid="{00000000-0005-0000-0000-0000CD000000}"/>
    <cellStyle name="#,##0$! 4 2 6 2 2" xfId="19951" xr:uid="{00000000-0005-0000-0000-0000CE000000}"/>
    <cellStyle name="#,##0$! 4 2 6 2 3" xfId="27109" xr:uid="{00000000-0005-0000-0000-0000CF000000}"/>
    <cellStyle name="#,##0$! 4 2 6 3" xfId="14497" xr:uid="{00000000-0005-0000-0000-0000D0000000}"/>
    <cellStyle name="#,##0$! 4 2 6 4" xfId="22775" xr:uid="{00000000-0005-0000-0000-0000D1000000}"/>
    <cellStyle name="#,##0$! 4 2 7" xfId="8843" xr:uid="{00000000-0005-0000-0000-0000D2000000}"/>
    <cellStyle name="#,##0$! 4 2 7 2" xfId="19956" xr:uid="{00000000-0005-0000-0000-0000D3000000}"/>
    <cellStyle name="#,##0$! 4 2 7 3" xfId="27114" xr:uid="{00000000-0005-0000-0000-0000D4000000}"/>
    <cellStyle name="#,##0$! 4 2 8" xfId="14502" xr:uid="{00000000-0005-0000-0000-0000D5000000}"/>
    <cellStyle name="#,##0$! 4 2 9" xfId="22780" xr:uid="{00000000-0005-0000-0000-0000D6000000}"/>
    <cellStyle name="#,##0$! 4 3" xfId="3260" xr:uid="{00000000-0005-0000-0000-0000D7000000}"/>
    <cellStyle name="#,##0$! 4 3 2" xfId="8837" xr:uid="{00000000-0005-0000-0000-0000D8000000}"/>
    <cellStyle name="#,##0$! 4 3 2 2" xfId="19950" xr:uid="{00000000-0005-0000-0000-0000D9000000}"/>
    <cellStyle name="#,##0$! 4 3 2 3" xfId="27108" xr:uid="{00000000-0005-0000-0000-0000DA000000}"/>
    <cellStyle name="#,##0$! 4 3 3" xfId="14496" xr:uid="{00000000-0005-0000-0000-0000DB000000}"/>
    <cellStyle name="#,##0$! 4 3 4" xfId="22774" xr:uid="{00000000-0005-0000-0000-0000DC000000}"/>
    <cellStyle name="#,##0$! 4 4" xfId="3259" xr:uid="{00000000-0005-0000-0000-0000DD000000}"/>
    <cellStyle name="#,##0$! 4 4 2" xfId="8836" xr:uid="{00000000-0005-0000-0000-0000DE000000}"/>
    <cellStyle name="#,##0$! 4 4 2 2" xfId="19949" xr:uid="{00000000-0005-0000-0000-0000DF000000}"/>
    <cellStyle name="#,##0$! 4 4 2 3" xfId="27107" xr:uid="{00000000-0005-0000-0000-0000E0000000}"/>
    <cellStyle name="#,##0$! 4 4 3" xfId="14495" xr:uid="{00000000-0005-0000-0000-0000E1000000}"/>
    <cellStyle name="#,##0$! 4 4 4" xfId="22773" xr:uid="{00000000-0005-0000-0000-0000E2000000}"/>
    <cellStyle name="#,##0$! 4 5" xfId="3258" xr:uid="{00000000-0005-0000-0000-0000E3000000}"/>
    <cellStyle name="#,##0$! 4 5 2" xfId="8835" xr:uid="{00000000-0005-0000-0000-0000E4000000}"/>
    <cellStyle name="#,##0$! 4 5 2 2" xfId="19948" xr:uid="{00000000-0005-0000-0000-0000E5000000}"/>
    <cellStyle name="#,##0$! 4 5 2 3" xfId="27106" xr:uid="{00000000-0005-0000-0000-0000E6000000}"/>
    <cellStyle name="#,##0$! 4 5 3" xfId="14494" xr:uid="{00000000-0005-0000-0000-0000E7000000}"/>
    <cellStyle name="#,##0$! 4 5 4" xfId="22772" xr:uid="{00000000-0005-0000-0000-0000E8000000}"/>
    <cellStyle name="#,##0$! 4 6" xfId="3257" xr:uid="{00000000-0005-0000-0000-0000E9000000}"/>
    <cellStyle name="#,##0$! 4 6 2" xfId="8834" xr:uid="{00000000-0005-0000-0000-0000EA000000}"/>
    <cellStyle name="#,##0$! 4 6 2 2" xfId="19947" xr:uid="{00000000-0005-0000-0000-0000EB000000}"/>
    <cellStyle name="#,##0$! 4 6 2 3" xfId="27105" xr:uid="{00000000-0005-0000-0000-0000EC000000}"/>
    <cellStyle name="#,##0$! 4 6 3" xfId="14493" xr:uid="{00000000-0005-0000-0000-0000ED000000}"/>
    <cellStyle name="#,##0$! 4 6 4" xfId="22771" xr:uid="{00000000-0005-0000-0000-0000EE000000}"/>
    <cellStyle name="#,##0$! 4 7" xfId="3256" xr:uid="{00000000-0005-0000-0000-0000EF000000}"/>
    <cellStyle name="#,##0$! 4 7 2" xfId="8833" xr:uid="{00000000-0005-0000-0000-0000F0000000}"/>
    <cellStyle name="#,##0$! 4 7 2 2" xfId="19946" xr:uid="{00000000-0005-0000-0000-0000F1000000}"/>
    <cellStyle name="#,##0$! 4 7 2 3" xfId="27104" xr:uid="{00000000-0005-0000-0000-0000F2000000}"/>
    <cellStyle name="#,##0$! 4 7 3" xfId="14492" xr:uid="{00000000-0005-0000-0000-0000F3000000}"/>
    <cellStyle name="#,##0$! 4 7 4" xfId="22770" xr:uid="{00000000-0005-0000-0000-0000F4000000}"/>
    <cellStyle name="#,##0$! 4 8" xfId="8844" xr:uid="{00000000-0005-0000-0000-0000F5000000}"/>
    <cellStyle name="#,##0$! 4 8 2" xfId="19957" xr:uid="{00000000-0005-0000-0000-0000F6000000}"/>
    <cellStyle name="#,##0$! 4 8 3" xfId="27115" xr:uid="{00000000-0005-0000-0000-0000F7000000}"/>
    <cellStyle name="#,##0$! 4 9" xfId="14503" xr:uid="{00000000-0005-0000-0000-0000F8000000}"/>
    <cellStyle name="#,##0$! 5" xfId="3255" xr:uid="{00000000-0005-0000-0000-0000F9000000}"/>
    <cellStyle name="#,##0$! 5 10" xfId="22769" xr:uid="{00000000-0005-0000-0000-0000FA000000}"/>
    <cellStyle name="#,##0$! 5 2" xfId="3254" xr:uid="{00000000-0005-0000-0000-0000FB000000}"/>
    <cellStyle name="#,##0$! 5 2 2" xfId="3253" xr:uid="{00000000-0005-0000-0000-0000FC000000}"/>
    <cellStyle name="#,##0$! 5 2 2 2" xfId="8830" xr:uid="{00000000-0005-0000-0000-0000FD000000}"/>
    <cellStyle name="#,##0$! 5 2 2 2 2" xfId="19943" xr:uid="{00000000-0005-0000-0000-0000FE000000}"/>
    <cellStyle name="#,##0$! 5 2 2 2 3" xfId="27101" xr:uid="{00000000-0005-0000-0000-0000FF000000}"/>
    <cellStyle name="#,##0$! 5 2 2 3" xfId="14489" xr:uid="{00000000-0005-0000-0000-000000010000}"/>
    <cellStyle name="#,##0$! 5 2 2 4" xfId="22767" xr:uid="{00000000-0005-0000-0000-000001010000}"/>
    <cellStyle name="#,##0$! 5 2 3" xfId="3252" xr:uid="{00000000-0005-0000-0000-000002010000}"/>
    <cellStyle name="#,##0$! 5 2 3 2" xfId="8829" xr:uid="{00000000-0005-0000-0000-000003010000}"/>
    <cellStyle name="#,##0$! 5 2 3 2 2" xfId="19942" xr:uid="{00000000-0005-0000-0000-000004010000}"/>
    <cellStyle name="#,##0$! 5 2 3 2 3" xfId="27100" xr:uid="{00000000-0005-0000-0000-000005010000}"/>
    <cellStyle name="#,##0$! 5 2 3 3" xfId="14488" xr:uid="{00000000-0005-0000-0000-000006010000}"/>
    <cellStyle name="#,##0$! 5 2 3 4" xfId="22766" xr:uid="{00000000-0005-0000-0000-000007010000}"/>
    <cellStyle name="#,##0$! 5 2 4" xfId="3251" xr:uid="{00000000-0005-0000-0000-000008010000}"/>
    <cellStyle name="#,##0$! 5 2 4 2" xfId="8828" xr:uid="{00000000-0005-0000-0000-000009010000}"/>
    <cellStyle name="#,##0$! 5 2 4 2 2" xfId="19941" xr:uid="{00000000-0005-0000-0000-00000A010000}"/>
    <cellStyle name="#,##0$! 5 2 4 2 3" xfId="27099" xr:uid="{00000000-0005-0000-0000-00000B010000}"/>
    <cellStyle name="#,##0$! 5 2 4 3" xfId="14487" xr:uid="{00000000-0005-0000-0000-00000C010000}"/>
    <cellStyle name="#,##0$! 5 2 4 4" xfId="22765" xr:uid="{00000000-0005-0000-0000-00000D010000}"/>
    <cellStyle name="#,##0$! 5 2 5" xfId="3250" xr:uid="{00000000-0005-0000-0000-00000E010000}"/>
    <cellStyle name="#,##0$! 5 2 5 2" xfId="8827" xr:uid="{00000000-0005-0000-0000-00000F010000}"/>
    <cellStyle name="#,##0$! 5 2 5 2 2" xfId="19940" xr:uid="{00000000-0005-0000-0000-000010010000}"/>
    <cellStyle name="#,##0$! 5 2 5 2 3" xfId="27098" xr:uid="{00000000-0005-0000-0000-000011010000}"/>
    <cellStyle name="#,##0$! 5 2 5 3" xfId="14486" xr:uid="{00000000-0005-0000-0000-000012010000}"/>
    <cellStyle name="#,##0$! 5 2 5 4" xfId="22764" xr:uid="{00000000-0005-0000-0000-000013010000}"/>
    <cellStyle name="#,##0$! 5 2 6" xfId="3249" xr:uid="{00000000-0005-0000-0000-000014010000}"/>
    <cellStyle name="#,##0$! 5 2 6 2" xfId="8826" xr:uid="{00000000-0005-0000-0000-000015010000}"/>
    <cellStyle name="#,##0$! 5 2 6 2 2" xfId="19939" xr:uid="{00000000-0005-0000-0000-000016010000}"/>
    <cellStyle name="#,##0$! 5 2 6 2 3" xfId="27097" xr:uid="{00000000-0005-0000-0000-000017010000}"/>
    <cellStyle name="#,##0$! 5 2 6 3" xfId="14485" xr:uid="{00000000-0005-0000-0000-000018010000}"/>
    <cellStyle name="#,##0$! 5 2 6 4" xfId="22763" xr:uid="{00000000-0005-0000-0000-000019010000}"/>
    <cellStyle name="#,##0$! 5 2 7" xfId="8831" xr:uid="{00000000-0005-0000-0000-00001A010000}"/>
    <cellStyle name="#,##0$! 5 2 7 2" xfId="19944" xr:uid="{00000000-0005-0000-0000-00001B010000}"/>
    <cellStyle name="#,##0$! 5 2 7 3" xfId="27102" xr:uid="{00000000-0005-0000-0000-00001C010000}"/>
    <cellStyle name="#,##0$! 5 2 8" xfId="14490" xr:uid="{00000000-0005-0000-0000-00001D010000}"/>
    <cellStyle name="#,##0$! 5 2 9" xfId="22768" xr:uid="{00000000-0005-0000-0000-00001E010000}"/>
    <cellStyle name="#,##0$! 5 3" xfId="3248" xr:uid="{00000000-0005-0000-0000-00001F010000}"/>
    <cellStyle name="#,##0$! 5 3 2" xfId="8825" xr:uid="{00000000-0005-0000-0000-000020010000}"/>
    <cellStyle name="#,##0$! 5 3 2 2" xfId="19938" xr:uid="{00000000-0005-0000-0000-000021010000}"/>
    <cellStyle name="#,##0$! 5 3 2 3" xfId="27096" xr:uid="{00000000-0005-0000-0000-000022010000}"/>
    <cellStyle name="#,##0$! 5 3 3" xfId="14484" xr:uid="{00000000-0005-0000-0000-000023010000}"/>
    <cellStyle name="#,##0$! 5 3 4" xfId="22762" xr:uid="{00000000-0005-0000-0000-000024010000}"/>
    <cellStyle name="#,##0$! 5 4" xfId="3247" xr:uid="{00000000-0005-0000-0000-000025010000}"/>
    <cellStyle name="#,##0$! 5 4 2" xfId="8824" xr:uid="{00000000-0005-0000-0000-000026010000}"/>
    <cellStyle name="#,##0$! 5 4 2 2" xfId="19937" xr:uid="{00000000-0005-0000-0000-000027010000}"/>
    <cellStyle name="#,##0$! 5 4 2 3" xfId="27095" xr:uid="{00000000-0005-0000-0000-000028010000}"/>
    <cellStyle name="#,##0$! 5 4 3" xfId="14483" xr:uid="{00000000-0005-0000-0000-000029010000}"/>
    <cellStyle name="#,##0$! 5 4 4" xfId="22761" xr:uid="{00000000-0005-0000-0000-00002A010000}"/>
    <cellStyle name="#,##0$! 5 5" xfId="3246" xr:uid="{00000000-0005-0000-0000-00002B010000}"/>
    <cellStyle name="#,##0$! 5 5 2" xfId="8823" xr:uid="{00000000-0005-0000-0000-00002C010000}"/>
    <cellStyle name="#,##0$! 5 5 2 2" xfId="19936" xr:uid="{00000000-0005-0000-0000-00002D010000}"/>
    <cellStyle name="#,##0$! 5 5 2 3" xfId="27094" xr:uid="{00000000-0005-0000-0000-00002E010000}"/>
    <cellStyle name="#,##0$! 5 5 3" xfId="14482" xr:uid="{00000000-0005-0000-0000-00002F010000}"/>
    <cellStyle name="#,##0$! 5 5 4" xfId="22760" xr:uid="{00000000-0005-0000-0000-000030010000}"/>
    <cellStyle name="#,##0$! 5 6" xfId="3245" xr:uid="{00000000-0005-0000-0000-000031010000}"/>
    <cellStyle name="#,##0$! 5 6 2" xfId="8822" xr:uid="{00000000-0005-0000-0000-000032010000}"/>
    <cellStyle name="#,##0$! 5 6 2 2" xfId="19935" xr:uid="{00000000-0005-0000-0000-000033010000}"/>
    <cellStyle name="#,##0$! 5 6 2 3" xfId="27093" xr:uid="{00000000-0005-0000-0000-000034010000}"/>
    <cellStyle name="#,##0$! 5 6 3" xfId="14481" xr:uid="{00000000-0005-0000-0000-000035010000}"/>
    <cellStyle name="#,##0$! 5 6 4" xfId="22759" xr:uid="{00000000-0005-0000-0000-000036010000}"/>
    <cellStyle name="#,##0$! 5 7" xfId="3244" xr:uid="{00000000-0005-0000-0000-000037010000}"/>
    <cellStyle name="#,##0$! 5 7 2" xfId="8821" xr:uid="{00000000-0005-0000-0000-000038010000}"/>
    <cellStyle name="#,##0$! 5 7 2 2" xfId="19934" xr:uid="{00000000-0005-0000-0000-000039010000}"/>
    <cellStyle name="#,##0$! 5 7 2 3" xfId="27092" xr:uid="{00000000-0005-0000-0000-00003A010000}"/>
    <cellStyle name="#,##0$! 5 7 3" xfId="14480" xr:uid="{00000000-0005-0000-0000-00003B010000}"/>
    <cellStyle name="#,##0$! 5 7 4" xfId="22758" xr:uid="{00000000-0005-0000-0000-00003C010000}"/>
    <cellStyle name="#,##0$! 5 8" xfId="8832" xr:uid="{00000000-0005-0000-0000-00003D010000}"/>
    <cellStyle name="#,##0$! 5 8 2" xfId="19945" xr:uid="{00000000-0005-0000-0000-00003E010000}"/>
    <cellStyle name="#,##0$! 5 8 3" xfId="27103" xr:uid="{00000000-0005-0000-0000-00003F010000}"/>
    <cellStyle name="#,##0$! 5 9" xfId="14491" xr:uid="{00000000-0005-0000-0000-000040010000}"/>
    <cellStyle name="#,##0$! 6" xfId="3243" xr:uid="{00000000-0005-0000-0000-000041010000}"/>
    <cellStyle name="#,##0$! 6 10" xfId="22757" xr:uid="{00000000-0005-0000-0000-000042010000}"/>
    <cellStyle name="#,##0$! 6 2" xfId="3242" xr:uid="{00000000-0005-0000-0000-000043010000}"/>
    <cellStyle name="#,##0$! 6 2 2" xfId="3241" xr:uid="{00000000-0005-0000-0000-000044010000}"/>
    <cellStyle name="#,##0$! 6 2 2 2" xfId="8818" xr:uid="{00000000-0005-0000-0000-000045010000}"/>
    <cellStyle name="#,##0$! 6 2 2 2 2" xfId="19931" xr:uid="{00000000-0005-0000-0000-000046010000}"/>
    <cellStyle name="#,##0$! 6 2 2 2 3" xfId="27089" xr:uid="{00000000-0005-0000-0000-000047010000}"/>
    <cellStyle name="#,##0$! 6 2 2 3" xfId="14477" xr:uid="{00000000-0005-0000-0000-000048010000}"/>
    <cellStyle name="#,##0$! 6 2 2 4" xfId="22755" xr:uid="{00000000-0005-0000-0000-000049010000}"/>
    <cellStyle name="#,##0$! 6 2 3" xfId="3240" xr:uid="{00000000-0005-0000-0000-00004A010000}"/>
    <cellStyle name="#,##0$! 6 2 3 2" xfId="8817" xr:uid="{00000000-0005-0000-0000-00004B010000}"/>
    <cellStyle name="#,##0$! 6 2 3 2 2" xfId="19930" xr:uid="{00000000-0005-0000-0000-00004C010000}"/>
    <cellStyle name="#,##0$! 6 2 3 2 3" xfId="27088" xr:uid="{00000000-0005-0000-0000-00004D010000}"/>
    <cellStyle name="#,##0$! 6 2 3 3" xfId="14476" xr:uid="{00000000-0005-0000-0000-00004E010000}"/>
    <cellStyle name="#,##0$! 6 2 3 4" xfId="22754" xr:uid="{00000000-0005-0000-0000-00004F010000}"/>
    <cellStyle name="#,##0$! 6 2 4" xfId="3239" xr:uid="{00000000-0005-0000-0000-000050010000}"/>
    <cellStyle name="#,##0$! 6 2 4 2" xfId="8816" xr:uid="{00000000-0005-0000-0000-000051010000}"/>
    <cellStyle name="#,##0$! 6 2 4 2 2" xfId="19929" xr:uid="{00000000-0005-0000-0000-000052010000}"/>
    <cellStyle name="#,##0$! 6 2 4 2 3" xfId="27087" xr:uid="{00000000-0005-0000-0000-000053010000}"/>
    <cellStyle name="#,##0$! 6 2 4 3" xfId="14475" xr:uid="{00000000-0005-0000-0000-000054010000}"/>
    <cellStyle name="#,##0$! 6 2 4 4" xfId="22753" xr:uid="{00000000-0005-0000-0000-000055010000}"/>
    <cellStyle name="#,##0$! 6 2 5" xfId="3238" xr:uid="{00000000-0005-0000-0000-000056010000}"/>
    <cellStyle name="#,##0$! 6 2 5 2" xfId="8815" xr:uid="{00000000-0005-0000-0000-000057010000}"/>
    <cellStyle name="#,##0$! 6 2 5 2 2" xfId="19928" xr:uid="{00000000-0005-0000-0000-000058010000}"/>
    <cellStyle name="#,##0$! 6 2 5 2 3" xfId="27086" xr:uid="{00000000-0005-0000-0000-000059010000}"/>
    <cellStyle name="#,##0$! 6 2 5 3" xfId="14474" xr:uid="{00000000-0005-0000-0000-00005A010000}"/>
    <cellStyle name="#,##0$! 6 2 5 4" xfId="22752" xr:uid="{00000000-0005-0000-0000-00005B010000}"/>
    <cellStyle name="#,##0$! 6 2 6" xfId="3237" xr:uid="{00000000-0005-0000-0000-00005C010000}"/>
    <cellStyle name="#,##0$! 6 2 6 2" xfId="8814" xr:uid="{00000000-0005-0000-0000-00005D010000}"/>
    <cellStyle name="#,##0$! 6 2 6 2 2" xfId="19927" xr:uid="{00000000-0005-0000-0000-00005E010000}"/>
    <cellStyle name="#,##0$! 6 2 6 2 3" xfId="27085" xr:uid="{00000000-0005-0000-0000-00005F010000}"/>
    <cellStyle name="#,##0$! 6 2 6 3" xfId="14473" xr:uid="{00000000-0005-0000-0000-000060010000}"/>
    <cellStyle name="#,##0$! 6 2 6 4" xfId="22751" xr:uid="{00000000-0005-0000-0000-000061010000}"/>
    <cellStyle name="#,##0$! 6 2 7" xfId="8819" xr:uid="{00000000-0005-0000-0000-000062010000}"/>
    <cellStyle name="#,##0$! 6 2 7 2" xfId="19932" xr:uid="{00000000-0005-0000-0000-000063010000}"/>
    <cellStyle name="#,##0$! 6 2 7 3" xfId="27090" xr:uid="{00000000-0005-0000-0000-000064010000}"/>
    <cellStyle name="#,##0$! 6 2 8" xfId="14478" xr:uid="{00000000-0005-0000-0000-000065010000}"/>
    <cellStyle name="#,##0$! 6 2 9" xfId="22756" xr:uid="{00000000-0005-0000-0000-000066010000}"/>
    <cellStyle name="#,##0$! 6 3" xfId="3236" xr:uid="{00000000-0005-0000-0000-000067010000}"/>
    <cellStyle name="#,##0$! 6 3 2" xfId="8813" xr:uid="{00000000-0005-0000-0000-000068010000}"/>
    <cellStyle name="#,##0$! 6 3 2 2" xfId="19926" xr:uid="{00000000-0005-0000-0000-000069010000}"/>
    <cellStyle name="#,##0$! 6 3 2 3" xfId="27084" xr:uid="{00000000-0005-0000-0000-00006A010000}"/>
    <cellStyle name="#,##0$! 6 3 3" xfId="14472" xr:uid="{00000000-0005-0000-0000-00006B010000}"/>
    <cellStyle name="#,##0$! 6 3 4" xfId="22750" xr:uid="{00000000-0005-0000-0000-00006C010000}"/>
    <cellStyle name="#,##0$! 6 4" xfId="3235" xr:uid="{00000000-0005-0000-0000-00006D010000}"/>
    <cellStyle name="#,##0$! 6 4 2" xfId="8812" xr:uid="{00000000-0005-0000-0000-00006E010000}"/>
    <cellStyle name="#,##0$! 6 4 2 2" xfId="19925" xr:uid="{00000000-0005-0000-0000-00006F010000}"/>
    <cellStyle name="#,##0$! 6 4 2 3" xfId="27083" xr:uid="{00000000-0005-0000-0000-000070010000}"/>
    <cellStyle name="#,##0$! 6 4 3" xfId="14471" xr:uid="{00000000-0005-0000-0000-000071010000}"/>
    <cellStyle name="#,##0$! 6 4 4" xfId="22749" xr:uid="{00000000-0005-0000-0000-000072010000}"/>
    <cellStyle name="#,##0$! 6 5" xfId="3234" xr:uid="{00000000-0005-0000-0000-000073010000}"/>
    <cellStyle name="#,##0$! 6 5 2" xfId="8811" xr:uid="{00000000-0005-0000-0000-000074010000}"/>
    <cellStyle name="#,##0$! 6 5 2 2" xfId="19924" xr:uid="{00000000-0005-0000-0000-000075010000}"/>
    <cellStyle name="#,##0$! 6 5 2 3" xfId="27082" xr:uid="{00000000-0005-0000-0000-000076010000}"/>
    <cellStyle name="#,##0$! 6 5 3" xfId="14470" xr:uid="{00000000-0005-0000-0000-000077010000}"/>
    <cellStyle name="#,##0$! 6 5 4" xfId="22748" xr:uid="{00000000-0005-0000-0000-000078010000}"/>
    <cellStyle name="#,##0$! 6 6" xfId="3233" xr:uid="{00000000-0005-0000-0000-000079010000}"/>
    <cellStyle name="#,##0$! 6 6 2" xfId="8810" xr:uid="{00000000-0005-0000-0000-00007A010000}"/>
    <cellStyle name="#,##0$! 6 6 2 2" xfId="19923" xr:uid="{00000000-0005-0000-0000-00007B010000}"/>
    <cellStyle name="#,##0$! 6 6 2 3" xfId="27081" xr:uid="{00000000-0005-0000-0000-00007C010000}"/>
    <cellStyle name="#,##0$! 6 6 3" xfId="14469" xr:uid="{00000000-0005-0000-0000-00007D010000}"/>
    <cellStyle name="#,##0$! 6 6 4" xfId="22747" xr:uid="{00000000-0005-0000-0000-00007E010000}"/>
    <cellStyle name="#,##0$! 6 7" xfId="3232" xr:uid="{00000000-0005-0000-0000-00007F010000}"/>
    <cellStyle name="#,##0$! 6 7 2" xfId="8809" xr:uid="{00000000-0005-0000-0000-000080010000}"/>
    <cellStyle name="#,##0$! 6 7 2 2" xfId="19922" xr:uid="{00000000-0005-0000-0000-000081010000}"/>
    <cellStyle name="#,##0$! 6 7 2 3" xfId="27080" xr:uid="{00000000-0005-0000-0000-000082010000}"/>
    <cellStyle name="#,##0$! 6 7 3" xfId="14468" xr:uid="{00000000-0005-0000-0000-000083010000}"/>
    <cellStyle name="#,##0$! 6 7 4" xfId="22746" xr:uid="{00000000-0005-0000-0000-000084010000}"/>
    <cellStyle name="#,##0$! 6 8" xfId="8820" xr:uid="{00000000-0005-0000-0000-000085010000}"/>
    <cellStyle name="#,##0$! 6 8 2" xfId="19933" xr:uid="{00000000-0005-0000-0000-000086010000}"/>
    <cellStyle name="#,##0$! 6 8 3" xfId="27091" xr:uid="{00000000-0005-0000-0000-000087010000}"/>
    <cellStyle name="#,##0$! 6 9" xfId="14479" xr:uid="{00000000-0005-0000-0000-000088010000}"/>
    <cellStyle name="#,##0$! 7" xfId="3231" xr:uid="{00000000-0005-0000-0000-000089010000}"/>
    <cellStyle name="#,##0$! 7 10" xfId="22745" xr:uid="{00000000-0005-0000-0000-00008A010000}"/>
    <cellStyle name="#,##0$! 7 2" xfId="3230" xr:uid="{00000000-0005-0000-0000-00008B010000}"/>
    <cellStyle name="#,##0$! 7 2 2" xfId="3229" xr:uid="{00000000-0005-0000-0000-00008C010000}"/>
    <cellStyle name="#,##0$! 7 2 2 2" xfId="8806" xr:uid="{00000000-0005-0000-0000-00008D010000}"/>
    <cellStyle name="#,##0$! 7 2 2 2 2" xfId="19919" xr:uid="{00000000-0005-0000-0000-00008E010000}"/>
    <cellStyle name="#,##0$! 7 2 2 2 3" xfId="27077" xr:uid="{00000000-0005-0000-0000-00008F010000}"/>
    <cellStyle name="#,##0$! 7 2 2 3" xfId="14465" xr:uid="{00000000-0005-0000-0000-000090010000}"/>
    <cellStyle name="#,##0$! 7 2 2 4" xfId="22743" xr:uid="{00000000-0005-0000-0000-000091010000}"/>
    <cellStyle name="#,##0$! 7 2 3" xfId="3228" xr:uid="{00000000-0005-0000-0000-000092010000}"/>
    <cellStyle name="#,##0$! 7 2 3 2" xfId="8805" xr:uid="{00000000-0005-0000-0000-000093010000}"/>
    <cellStyle name="#,##0$! 7 2 3 2 2" xfId="19918" xr:uid="{00000000-0005-0000-0000-000094010000}"/>
    <cellStyle name="#,##0$! 7 2 3 2 3" xfId="27076" xr:uid="{00000000-0005-0000-0000-000095010000}"/>
    <cellStyle name="#,##0$! 7 2 3 3" xfId="14464" xr:uid="{00000000-0005-0000-0000-000096010000}"/>
    <cellStyle name="#,##0$! 7 2 3 4" xfId="22742" xr:uid="{00000000-0005-0000-0000-000097010000}"/>
    <cellStyle name="#,##0$! 7 2 4" xfId="3227" xr:uid="{00000000-0005-0000-0000-000098010000}"/>
    <cellStyle name="#,##0$! 7 2 4 2" xfId="8804" xr:uid="{00000000-0005-0000-0000-000099010000}"/>
    <cellStyle name="#,##0$! 7 2 4 2 2" xfId="19917" xr:uid="{00000000-0005-0000-0000-00009A010000}"/>
    <cellStyle name="#,##0$! 7 2 4 2 3" xfId="27075" xr:uid="{00000000-0005-0000-0000-00009B010000}"/>
    <cellStyle name="#,##0$! 7 2 4 3" xfId="14463" xr:uid="{00000000-0005-0000-0000-00009C010000}"/>
    <cellStyle name="#,##0$! 7 2 4 4" xfId="22741" xr:uid="{00000000-0005-0000-0000-00009D010000}"/>
    <cellStyle name="#,##0$! 7 2 5" xfId="3226" xr:uid="{00000000-0005-0000-0000-00009E010000}"/>
    <cellStyle name="#,##0$! 7 2 5 2" xfId="8803" xr:uid="{00000000-0005-0000-0000-00009F010000}"/>
    <cellStyle name="#,##0$! 7 2 5 2 2" xfId="19916" xr:uid="{00000000-0005-0000-0000-0000A0010000}"/>
    <cellStyle name="#,##0$! 7 2 5 2 3" xfId="27074" xr:uid="{00000000-0005-0000-0000-0000A1010000}"/>
    <cellStyle name="#,##0$! 7 2 5 3" xfId="14462" xr:uid="{00000000-0005-0000-0000-0000A2010000}"/>
    <cellStyle name="#,##0$! 7 2 5 4" xfId="22740" xr:uid="{00000000-0005-0000-0000-0000A3010000}"/>
    <cellStyle name="#,##0$! 7 2 6" xfId="3225" xr:uid="{00000000-0005-0000-0000-0000A4010000}"/>
    <cellStyle name="#,##0$! 7 2 6 2" xfId="8802" xr:uid="{00000000-0005-0000-0000-0000A5010000}"/>
    <cellStyle name="#,##0$! 7 2 6 2 2" xfId="19915" xr:uid="{00000000-0005-0000-0000-0000A6010000}"/>
    <cellStyle name="#,##0$! 7 2 6 2 3" xfId="27073" xr:uid="{00000000-0005-0000-0000-0000A7010000}"/>
    <cellStyle name="#,##0$! 7 2 6 3" xfId="14461" xr:uid="{00000000-0005-0000-0000-0000A8010000}"/>
    <cellStyle name="#,##0$! 7 2 6 4" xfId="22739" xr:uid="{00000000-0005-0000-0000-0000A9010000}"/>
    <cellStyle name="#,##0$! 7 2 7" xfId="8807" xr:uid="{00000000-0005-0000-0000-0000AA010000}"/>
    <cellStyle name="#,##0$! 7 2 7 2" xfId="19920" xr:uid="{00000000-0005-0000-0000-0000AB010000}"/>
    <cellStyle name="#,##0$! 7 2 7 3" xfId="27078" xr:uid="{00000000-0005-0000-0000-0000AC010000}"/>
    <cellStyle name="#,##0$! 7 2 8" xfId="14466" xr:uid="{00000000-0005-0000-0000-0000AD010000}"/>
    <cellStyle name="#,##0$! 7 2 9" xfId="22744" xr:uid="{00000000-0005-0000-0000-0000AE010000}"/>
    <cellStyle name="#,##0$! 7 3" xfId="3224" xr:uid="{00000000-0005-0000-0000-0000AF010000}"/>
    <cellStyle name="#,##0$! 7 3 2" xfId="8801" xr:uid="{00000000-0005-0000-0000-0000B0010000}"/>
    <cellStyle name="#,##0$! 7 3 2 2" xfId="19914" xr:uid="{00000000-0005-0000-0000-0000B1010000}"/>
    <cellStyle name="#,##0$! 7 3 2 3" xfId="27072" xr:uid="{00000000-0005-0000-0000-0000B2010000}"/>
    <cellStyle name="#,##0$! 7 3 3" xfId="14460" xr:uid="{00000000-0005-0000-0000-0000B3010000}"/>
    <cellStyle name="#,##0$! 7 3 4" xfId="22738" xr:uid="{00000000-0005-0000-0000-0000B4010000}"/>
    <cellStyle name="#,##0$! 7 4" xfId="3223" xr:uid="{00000000-0005-0000-0000-0000B5010000}"/>
    <cellStyle name="#,##0$! 7 4 2" xfId="8800" xr:uid="{00000000-0005-0000-0000-0000B6010000}"/>
    <cellStyle name="#,##0$! 7 4 2 2" xfId="19913" xr:uid="{00000000-0005-0000-0000-0000B7010000}"/>
    <cellStyle name="#,##0$! 7 4 2 3" xfId="27071" xr:uid="{00000000-0005-0000-0000-0000B8010000}"/>
    <cellStyle name="#,##0$! 7 4 3" xfId="14459" xr:uid="{00000000-0005-0000-0000-0000B9010000}"/>
    <cellStyle name="#,##0$! 7 4 4" xfId="22737" xr:uid="{00000000-0005-0000-0000-0000BA010000}"/>
    <cellStyle name="#,##0$! 7 5" xfId="3222" xr:uid="{00000000-0005-0000-0000-0000BB010000}"/>
    <cellStyle name="#,##0$! 7 5 2" xfId="8799" xr:uid="{00000000-0005-0000-0000-0000BC010000}"/>
    <cellStyle name="#,##0$! 7 5 2 2" xfId="19912" xr:uid="{00000000-0005-0000-0000-0000BD010000}"/>
    <cellStyle name="#,##0$! 7 5 2 3" xfId="27070" xr:uid="{00000000-0005-0000-0000-0000BE010000}"/>
    <cellStyle name="#,##0$! 7 5 3" xfId="14458" xr:uid="{00000000-0005-0000-0000-0000BF010000}"/>
    <cellStyle name="#,##0$! 7 5 4" xfId="22736" xr:uid="{00000000-0005-0000-0000-0000C0010000}"/>
    <cellStyle name="#,##0$! 7 6" xfId="3221" xr:uid="{00000000-0005-0000-0000-0000C1010000}"/>
    <cellStyle name="#,##0$! 7 6 2" xfId="8798" xr:uid="{00000000-0005-0000-0000-0000C2010000}"/>
    <cellStyle name="#,##0$! 7 6 2 2" xfId="19911" xr:uid="{00000000-0005-0000-0000-0000C3010000}"/>
    <cellStyle name="#,##0$! 7 6 2 3" xfId="27069" xr:uid="{00000000-0005-0000-0000-0000C4010000}"/>
    <cellStyle name="#,##0$! 7 6 3" xfId="14457" xr:uid="{00000000-0005-0000-0000-0000C5010000}"/>
    <cellStyle name="#,##0$! 7 6 4" xfId="22735" xr:uid="{00000000-0005-0000-0000-0000C6010000}"/>
    <cellStyle name="#,##0$! 7 7" xfId="3220" xr:uid="{00000000-0005-0000-0000-0000C7010000}"/>
    <cellStyle name="#,##0$! 7 7 2" xfId="8797" xr:uid="{00000000-0005-0000-0000-0000C8010000}"/>
    <cellStyle name="#,##0$! 7 7 2 2" xfId="19910" xr:uid="{00000000-0005-0000-0000-0000C9010000}"/>
    <cellStyle name="#,##0$! 7 7 2 3" xfId="27068" xr:uid="{00000000-0005-0000-0000-0000CA010000}"/>
    <cellStyle name="#,##0$! 7 7 3" xfId="14456" xr:uid="{00000000-0005-0000-0000-0000CB010000}"/>
    <cellStyle name="#,##0$! 7 7 4" xfId="22734" xr:uid="{00000000-0005-0000-0000-0000CC010000}"/>
    <cellStyle name="#,##0$! 7 8" xfId="8808" xr:uid="{00000000-0005-0000-0000-0000CD010000}"/>
    <cellStyle name="#,##0$! 7 8 2" xfId="19921" xr:uid="{00000000-0005-0000-0000-0000CE010000}"/>
    <cellStyle name="#,##0$! 7 8 3" xfId="27079" xr:uid="{00000000-0005-0000-0000-0000CF010000}"/>
    <cellStyle name="#,##0$! 7 9" xfId="14467" xr:uid="{00000000-0005-0000-0000-0000D0010000}"/>
    <cellStyle name="#,##0$! 8" xfId="3219" xr:uid="{00000000-0005-0000-0000-0000D1010000}"/>
    <cellStyle name="#,##0$! 8 2" xfId="8796" xr:uid="{00000000-0005-0000-0000-0000D2010000}"/>
    <cellStyle name="#,##0$! 8 2 2" xfId="19909" xr:uid="{00000000-0005-0000-0000-0000D3010000}"/>
    <cellStyle name="#,##0$! 8 2 3" xfId="27067" xr:uid="{00000000-0005-0000-0000-0000D4010000}"/>
    <cellStyle name="#,##0$! 8 3" xfId="14455" xr:uid="{00000000-0005-0000-0000-0000D5010000}"/>
    <cellStyle name="#,##0$! 8 4" xfId="22733" xr:uid="{00000000-0005-0000-0000-0000D6010000}"/>
    <cellStyle name="#,##0$! 9" xfId="3218" xr:uid="{00000000-0005-0000-0000-0000D7010000}"/>
    <cellStyle name="#,##0$! 9 2" xfId="8795" xr:uid="{00000000-0005-0000-0000-0000D8010000}"/>
    <cellStyle name="#,##0$! 9 2 2" xfId="19908" xr:uid="{00000000-0005-0000-0000-0000D9010000}"/>
    <cellStyle name="#,##0$! 9 2 3" xfId="27066" xr:uid="{00000000-0005-0000-0000-0000DA010000}"/>
    <cellStyle name="#,##0$! 9 3" xfId="14454" xr:uid="{00000000-0005-0000-0000-0000DB010000}"/>
    <cellStyle name="#,##0$! 9 4" xfId="22732" xr:uid="{00000000-0005-0000-0000-0000DC010000}"/>
    <cellStyle name="#,##0$$" xfId="3217" xr:uid="{00000000-0005-0000-0000-0000DD010000}"/>
    <cellStyle name="#,##0$$!" xfId="3216" xr:uid="{00000000-0005-0000-0000-0000DE010000}"/>
    <cellStyle name="#,##0$$$" xfId="3215" xr:uid="{00000000-0005-0000-0000-0000DF010000}"/>
    <cellStyle name="#,##0$$$!" xfId="3214" xr:uid="{00000000-0005-0000-0000-0000E0010000}"/>
    <cellStyle name="#,##0$$$$" xfId="3213" xr:uid="{00000000-0005-0000-0000-0000E1010000}"/>
    <cellStyle name="#,##0$$$$!" xfId="3212" xr:uid="{00000000-0005-0000-0000-0000E2010000}"/>
    <cellStyle name="#,##0$$$$$" xfId="3211" xr:uid="{00000000-0005-0000-0000-0000E3010000}"/>
    <cellStyle name="#,##0$$$$$!" xfId="3210" xr:uid="{00000000-0005-0000-0000-0000E4010000}"/>
    <cellStyle name="#,##0$$$$$$" xfId="3209" xr:uid="{00000000-0005-0000-0000-0000E5010000}"/>
    <cellStyle name="#,##0$$$$$$!" xfId="3208" xr:uid="{00000000-0005-0000-0000-0000E6010000}"/>
    <cellStyle name="#,##0$$$$$$$" xfId="3207" xr:uid="{00000000-0005-0000-0000-0000E7010000}"/>
    <cellStyle name="#,##0$$$$$$$!" xfId="3206" xr:uid="{00000000-0005-0000-0000-0000E8010000}"/>
    <cellStyle name="#,##0$$$$$$$$" xfId="3205" xr:uid="{00000000-0005-0000-0000-0000E9010000}"/>
    <cellStyle name="#,##0$$$$$$$_23.영등포04.17) 2 " xfId="3204" xr:uid="{00000000-0005-0000-0000-0000EA010000}"/>
    <cellStyle name="#,##0$$$$$$_23.영등포04.17) 2 " xfId="3203" xr:uid="{00000000-0005-0000-0000-0000EB010000}"/>
    <cellStyle name="#,##0$$$$$_23.영등포04.17) 2 " xfId="3202" xr:uid="{00000000-0005-0000-0000-0000EC010000}"/>
    <cellStyle name="#,##0$$$$_23.영등포04.17) 2 " xfId="3201" xr:uid="{00000000-0005-0000-0000-0000ED010000}"/>
    <cellStyle name="#,##0$$$_23.영등포04.17) 2 " xfId="3200" xr:uid="{00000000-0005-0000-0000-0000EE010000}"/>
    <cellStyle name="#,##0$$_23.영등포04.17) 2 " xfId="3199" xr:uid="{00000000-0005-0000-0000-0000EF010000}"/>
    <cellStyle name="#,##0$_23.영등포04.17) 2 " xfId="3198" xr:uid="{00000000-0005-0000-0000-0000F0010000}"/>
    <cellStyle name="#,##0.0$" xfId="3197" xr:uid="{00000000-0005-0000-0000-0000F1010000}"/>
    <cellStyle name="#,##0.0$!" xfId="3196" xr:uid="{00000000-0005-0000-0000-0000F2010000}"/>
    <cellStyle name="#,##0.0$! 10" xfId="3195" xr:uid="{00000000-0005-0000-0000-0000F3010000}"/>
    <cellStyle name="#,##0.0$! 10 2" xfId="8793" xr:uid="{00000000-0005-0000-0000-0000F4010000}"/>
    <cellStyle name="#,##0.0$! 10 2 2" xfId="19906" xr:uid="{00000000-0005-0000-0000-0000F5010000}"/>
    <cellStyle name="#,##0.0$! 10 2 3" xfId="27064" xr:uid="{00000000-0005-0000-0000-0000F6010000}"/>
    <cellStyle name="#,##0.0$! 10 3" xfId="14431" xr:uid="{00000000-0005-0000-0000-0000F7010000}"/>
    <cellStyle name="#,##0.0$! 10 4" xfId="22730" xr:uid="{00000000-0005-0000-0000-0000F8010000}"/>
    <cellStyle name="#,##0.0$! 11" xfId="3194" xr:uid="{00000000-0005-0000-0000-0000F9010000}"/>
    <cellStyle name="#,##0.0$! 11 2" xfId="8792" xr:uid="{00000000-0005-0000-0000-0000FA010000}"/>
    <cellStyle name="#,##0.0$! 11 2 2" xfId="19905" xr:uid="{00000000-0005-0000-0000-0000FB010000}"/>
    <cellStyle name="#,##0.0$! 11 2 3" xfId="27063" xr:uid="{00000000-0005-0000-0000-0000FC010000}"/>
    <cellStyle name="#,##0.0$! 11 3" xfId="14430" xr:uid="{00000000-0005-0000-0000-0000FD010000}"/>
    <cellStyle name="#,##0.0$! 11 4" xfId="22729" xr:uid="{00000000-0005-0000-0000-0000FE010000}"/>
    <cellStyle name="#,##0.0$! 12" xfId="3193" xr:uid="{00000000-0005-0000-0000-0000FF010000}"/>
    <cellStyle name="#,##0.0$! 12 2" xfId="8791" xr:uid="{00000000-0005-0000-0000-000000020000}"/>
    <cellStyle name="#,##0.0$! 12 2 2" xfId="19904" xr:uid="{00000000-0005-0000-0000-000001020000}"/>
    <cellStyle name="#,##0.0$! 12 2 3" xfId="27062" xr:uid="{00000000-0005-0000-0000-000002020000}"/>
    <cellStyle name="#,##0.0$! 12 3" xfId="14429" xr:uid="{00000000-0005-0000-0000-000003020000}"/>
    <cellStyle name="#,##0.0$! 12 4" xfId="22728" xr:uid="{00000000-0005-0000-0000-000004020000}"/>
    <cellStyle name="#,##0.0$! 13" xfId="8794" xr:uid="{00000000-0005-0000-0000-000005020000}"/>
    <cellStyle name="#,##0.0$! 13 2" xfId="19907" xr:uid="{00000000-0005-0000-0000-000006020000}"/>
    <cellStyle name="#,##0.0$! 13 3" xfId="27065" xr:uid="{00000000-0005-0000-0000-000007020000}"/>
    <cellStyle name="#,##0.0$! 14" xfId="14432" xr:uid="{00000000-0005-0000-0000-000008020000}"/>
    <cellStyle name="#,##0.0$! 15" xfId="22731" xr:uid="{00000000-0005-0000-0000-000009020000}"/>
    <cellStyle name="#,##0.0$! 2" xfId="3192" xr:uid="{00000000-0005-0000-0000-00000A020000}"/>
    <cellStyle name="#,##0.0$! 2 10" xfId="22727" xr:uid="{00000000-0005-0000-0000-00000B020000}"/>
    <cellStyle name="#,##0.0$! 2 2" xfId="3191" xr:uid="{00000000-0005-0000-0000-00000C020000}"/>
    <cellStyle name="#,##0.0$! 2 2 2" xfId="3190" xr:uid="{00000000-0005-0000-0000-00000D020000}"/>
    <cellStyle name="#,##0.0$! 2 2 2 2" xfId="8788" xr:uid="{00000000-0005-0000-0000-00000E020000}"/>
    <cellStyle name="#,##0.0$! 2 2 2 2 2" xfId="19901" xr:uid="{00000000-0005-0000-0000-00000F020000}"/>
    <cellStyle name="#,##0.0$! 2 2 2 2 3" xfId="27059" xr:uid="{00000000-0005-0000-0000-000010020000}"/>
    <cellStyle name="#,##0.0$! 2 2 2 3" xfId="14426" xr:uid="{00000000-0005-0000-0000-000011020000}"/>
    <cellStyle name="#,##0.0$! 2 2 2 4" xfId="22725" xr:uid="{00000000-0005-0000-0000-000012020000}"/>
    <cellStyle name="#,##0.0$! 2 2 3" xfId="3189" xr:uid="{00000000-0005-0000-0000-000013020000}"/>
    <cellStyle name="#,##0.0$! 2 2 3 2" xfId="8787" xr:uid="{00000000-0005-0000-0000-000014020000}"/>
    <cellStyle name="#,##0.0$! 2 2 3 2 2" xfId="19900" xr:uid="{00000000-0005-0000-0000-000015020000}"/>
    <cellStyle name="#,##0.0$! 2 2 3 2 3" xfId="27058" xr:uid="{00000000-0005-0000-0000-000016020000}"/>
    <cellStyle name="#,##0.0$! 2 2 3 3" xfId="14425" xr:uid="{00000000-0005-0000-0000-000017020000}"/>
    <cellStyle name="#,##0.0$! 2 2 3 4" xfId="22724" xr:uid="{00000000-0005-0000-0000-000018020000}"/>
    <cellStyle name="#,##0.0$! 2 2 4" xfId="3188" xr:uid="{00000000-0005-0000-0000-000019020000}"/>
    <cellStyle name="#,##0.0$! 2 2 4 2" xfId="8786" xr:uid="{00000000-0005-0000-0000-00001A020000}"/>
    <cellStyle name="#,##0.0$! 2 2 4 2 2" xfId="19899" xr:uid="{00000000-0005-0000-0000-00001B020000}"/>
    <cellStyle name="#,##0.0$! 2 2 4 2 3" xfId="27057" xr:uid="{00000000-0005-0000-0000-00001C020000}"/>
    <cellStyle name="#,##0.0$! 2 2 4 3" xfId="14424" xr:uid="{00000000-0005-0000-0000-00001D020000}"/>
    <cellStyle name="#,##0.0$! 2 2 4 4" xfId="22723" xr:uid="{00000000-0005-0000-0000-00001E020000}"/>
    <cellStyle name="#,##0.0$! 2 2 5" xfId="3187" xr:uid="{00000000-0005-0000-0000-00001F020000}"/>
    <cellStyle name="#,##0.0$! 2 2 5 2" xfId="8785" xr:uid="{00000000-0005-0000-0000-000020020000}"/>
    <cellStyle name="#,##0.0$! 2 2 5 2 2" xfId="19898" xr:uid="{00000000-0005-0000-0000-000021020000}"/>
    <cellStyle name="#,##0.0$! 2 2 5 2 3" xfId="27056" xr:uid="{00000000-0005-0000-0000-000022020000}"/>
    <cellStyle name="#,##0.0$! 2 2 5 3" xfId="14423" xr:uid="{00000000-0005-0000-0000-000023020000}"/>
    <cellStyle name="#,##0.0$! 2 2 5 4" xfId="22722" xr:uid="{00000000-0005-0000-0000-000024020000}"/>
    <cellStyle name="#,##0.0$! 2 2 6" xfId="3186" xr:uid="{00000000-0005-0000-0000-000025020000}"/>
    <cellStyle name="#,##0.0$! 2 2 6 2" xfId="8784" xr:uid="{00000000-0005-0000-0000-000026020000}"/>
    <cellStyle name="#,##0.0$! 2 2 6 2 2" xfId="19897" xr:uid="{00000000-0005-0000-0000-000027020000}"/>
    <cellStyle name="#,##0.0$! 2 2 6 2 3" xfId="27055" xr:uid="{00000000-0005-0000-0000-000028020000}"/>
    <cellStyle name="#,##0.0$! 2 2 6 3" xfId="14422" xr:uid="{00000000-0005-0000-0000-000029020000}"/>
    <cellStyle name="#,##0.0$! 2 2 6 4" xfId="22721" xr:uid="{00000000-0005-0000-0000-00002A020000}"/>
    <cellStyle name="#,##0.0$! 2 2 7" xfId="8789" xr:uid="{00000000-0005-0000-0000-00002B020000}"/>
    <cellStyle name="#,##0.0$! 2 2 7 2" xfId="19902" xr:uid="{00000000-0005-0000-0000-00002C020000}"/>
    <cellStyle name="#,##0.0$! 2 2 7 3" xfId="27060" xr:uid="{00000000-0005-0000-0000-00002D020000}"/>
    <cellStyle name="#,##0.0$! 2 2 8" xfId="14427" xr:uid="{00000000-0005-0000-0000-00002E020000}"/>
    <cellStyle name="#,##0.0$! 2 2 9" xfId="22726" xr:uid="{00000000-0005-0000-0000-00002F020000}"/>
    <cellStyle name="#,##0.0$! 2 3" xfId="3185" xr:uid="{00000000-0005-0000-0000-000030020000}"/>
    <cellStyle name="#,##0.0$! 2 3 2" xfId="8783" xr:uid="{00000000-0005-0000-0000-000031020000}"/>
    <cellStyle name="#,##0.0$! 2 3 2 2" xfId="19896" xr:uid="{00000000-0005-0000-0000-000032020000}"/>
    <cellStyle name="#,##0.0$! 2 3 2 3" xfId="27054" xr:uid="{00000000-0005-0000-0000-000033020000}"/>
    <cellStyle name="#,##0.0$! 2 3 3" xfId="14421" xr:uid="{00000000-0005-0000-0000-000034020000}"/>
    <cellStyle name="#,##0.0$! 2 3 4" xfId="22720" xr:uid="{00000000-0005-0000-0000-000035020000}"/>
    <cellStyle name="#,##0.0$! 2 4" xfId="3184" xr:uid="{00000000-0005-0000-0000-000036020000}"/>
    <cellStyle name="#,##0.0$! 2 4 2" xfId="8782" xr:uid="{00000000-0005-0000-0000-000037020000}"/>
    <cellStyle name="#,##0.0$! 2 4 2 2" xfId="19895" xr:uid="{00000000-0005-0000-0000-000038020000}"/>
    <cellStyle name="#,##0.0$! 2 4 2 3" xfId="27053" xr:uid="{00000000-0005-0000-0000-000039020000}"/>
    <cellStyle name="#,##0.0$! 2 4 3" xfId="14420" xr:uid="{00000000-0005-0000-0000-00003A020000}"/>
    <cellStyle name="#,##0.0$! 2 4 4" xfId="22719" xr:uid="{00000000-0005-0000-0000-00003B020000}"/>
    <cellStyle name="#,##0.0$! 2 5" xfId="3183" xr:uid="{00000000-0005-0000-0000-00003C020000}"/>
    <cellStyle name="#,##0.0$! 2 5 2" xfId="8781" xr:uid="{00000000-0005-0000-0000-00003D020000}"/>
    <cellStyle name="#,##0.0$! 2 5 2 2" xfId="19894" xr:uid="{00000000-0005-0000-0000-00003E020000}"/>
    <cellStyle name="#,##0.0$! 2 5 2 3" xfId="27052" xr:uid="{00000000-0005-0000-0000-00003F020000}"/>
    <cellStyle name="#,##0.0$! 2 5 3" xfId="14419" xr:uid="{00000000-0005-0000-0000-000040020000}"/>
    <cellStyle name="#,##0.0$! 2 5 4" xfId="22718" xr:uid="{00000000-0005-0000-0000-000041020000}"/>
    <cellStyle name="#,##0.0$! 2 6" xfId="3182" xr:uid="{00000000-0005-0000-0000-000042020000}"/>
    <cellStyle name="#,##0.0$! 2 6 2" xfId="8780" xr:uid="{00000000-0005-0000-0000-000043020000}"/>
    <cellStyle name="#,##0.0$! 2 6 2 2" xfId="19893" xr:uid="{00000000-0005-0000-0000-000044020000}"/>
    <cellStyle name="#,##0.0$! 2 6 2 3" xfId="27051" xr:uid="{00000000-0005-0000-0000-000045020000}"/>
    <cellStyle name="#,##0.0$! 2 6 3" xfId="14418" xr:uid="{00000000-0005-0000-0000-000046020000}"/>
    <cellStyle name="#,##0.0$! 2 6 4" xfId="22717" xr:uid="{00000000-0005-0000-0000-000047020000}"/>
    <cellStyle name="#,##0.0$! 2 7" xfId="3181" xr:uid="{00000000-0005-0000-0000-000048020000}"/>
    <cellStyle name="#,##0.0$! 2 7 2" xfId="8779" xr:uid="{00000000-0005-0000-0000-000049020000}"/>
    <cellStyle name="#,##0.0$! 2 7 2 2" xfId="19892" xr:uid="{00000000-0005-0000-0000-00004A020000}"/>
    <cellStyle name="#,##0.0$! 2 7 2 3" xfId="27050" xr:uid="{00000000-0005-0000-0000-00004B020000}"/>
    <cellStyle name="#,##0.0$! 2 7 3" xfId="14417" xr:uid="{00000000-0005-0000-0000-00004C020000}"/>
    <cellStyle name="#,##0.0$! 2 7 4" xfId="22716" xr:uid="{00000000-0005-0000-0000-00004D020000}"/>
    <cellStyle name="#,##0.0$! 2 8" xfId="8790" xr:uid="{00000000-0005-0000-0000-00004E020000}"/>
    <cellStyle name="#,##0.0$! 2 8 2" xfId="19903" xr:uid="{00000000-0005-0000-0000-00004F020000}"/>
    <cellStyle name="#,##0.0$! 2 8 3" xfId="27061" xr:uid="{00000000-0005-0000-0000-000050020000}"/>
    <cellStyle name="#,##0.0$! 2 9" xfId="14428" xr:uid="{00000000-0005-0000-0000-000051020000}"/>
    <cellStyle name="#,##0.0$! 3" xfId="3180" xr:uid="{00000000-0005-0000-0000-000052020000}"/>
    <cellStyle name="#,##0.0$! 3 10" xfId="22715" xr:uid="{00000000-0005-0000-0000-000053020000}"/>
    <cellStyle name="#,##0.0$! 3 2" xfId="3179" xr:uid="{00000000-0005-0000-0000-000054020000}"/>
    <cellStyle name="#,##0.0$! 3 2 2" xfId="3178" xr:uid="{00000000-0005-0000-0000-000055020000}"/>
    <cellStyle name="#,##0.0$! 3 2 2 2" xfId="8776" xr:uid="{00000000-0005-0000-0000-000056020000}"/>
    <cellStyle name="#,##0.0$! 3 2 2 2 2" xfId="19889" xr:uid="{00000000-0005-0000-0000-000057020000}"/>
    <cellStyle name="#,##0.0$! 3 2 2 2 3" xfId="27047" xr:uid="{00000000-0005-0000-0000-000058020000}"/>
    <cellStyle name="#,##0.0$! 3 2 2 3" xfId="14414" xr:uid="{00000000-0005-0000-0000-000059020000}"/>
    <cellStyle name="#,##0.0$! 3 2 2 4" xfId="22713" xr:uid="{00000000-0005-0000-0000-00005A020000}"/>
    <cellStyle name="#,##0.0$! 3 2 3" xfId="3177" xr:uid="{00000000-0005-0000-0000-00005B020000}"/>
    <cellStyle name="#,##0.0$! 3 2 3 2" xfId="8775" xr:uid="{00000000-0005-0000-0000-00005C020000}"/>
    <cellStyle name="#,##0.0$! 3 2 3 2 2" xfId="19888" xr:uid="{00000000-0005-0000-0000-00005D020000}"/>
    <cellStyle name="#,##0.0$! 3 2 3 2 3" xfId="27046" xr:uid="{00000000-0005-0000-0000-00005E020000}"/>
    <cellStyle name="#,##0.0$! 3 2 3 3" xfId="14413" xr:uid="{00000000-0005-0000-0000-00005F020000}"/>
    <cellStyle name="#,##0.0$! 3 2 3 4" xfId="22712" xr:uid="{00000000-0005-0000-0000-000060020000}"/>
    <cellStyle name="#,##0.0$! 3 2 4" xfId="3176" xr:uid="{00000000-0005-0000-0000-000061020000}"/>
    <cellStyle name="#,##0.0$! 3 2 4 2" xfId="8774" xr:uid="{00000000-0005-0000-0000-000062020000}"/>
    <cellStyle name="#,##0.0$! 3 2 4 2 2" xfId="19887" xr:uid="{00000000-0005-0000-0000-000063020000}"/>
    <cellStyle name="#,##0.0$! 3 2 4 2 3" xfId="27045" xr:uid="{00000000-0005-0000-0000-000064020000}"/>
    <cellStyle name="#,##0.0$! 3 2 4 3" xfId="14412" xr:uid="{00000000-0005-0000-0000-000065020000}"/>
    <cellStyle name="#,##0.0$! 3 2 4 4" xfId="22711" xr:uid="{00000000-0005-0000-0000-000066020000}"/>
    <cellStyle name="#,##0.0$! 3 2 5" xfId="3175" xr:uid="{00000000-0005-0000-0000-000067020000}"/>
    <cellStyle name="#,##0.0$! 3 2 5 2" xfId="8773" xr:uid="{00000000-0005-0000-0000-000068020000}"/>
    <cellStyle name="#,##0.0$! 3 2 5 2 2" xfId="19886" xr:uid="{00000000-0005-0000-0000-000069020000}"/>
    <cellStyle name="#,##0.0$! 3 2 5 2 3" xfId="27044" xr:uid="{00000000-0005-0000-0000-00006A020000}"/>
    <cellStyle name="#,##0.0$! 3 2 5 3" xfId="14411" xr:uid="{00000000-0005-0000-0000-00006B020000}"/>
    <cellStyle name="#,##0.0$! 3 2 5 4" xfId="22710" xr:uid="{00000000-0005-0000-0000-00006C020000}"/>
    <cellStyle name="#,##0.0$! 3 2 6" xfId="3174" xr:uid="{00000000-0005-0000-0000-00006D020000}"/>
    <cellStyle name="#,##0.0$! 3 2 6 2" xfId="8772" xr:uid="{00000000-0005-0000-0000-00006E020000}"/>
    <cellStyle name="#,##0.0$! 3 2 6 2 2" xfId="19885" xr:uid="{00000000-0005-0000-0000-00006F020000}"/>
    <cellStyle name="#,##0.0$! 3 2 6 2 3" xfId="27043" xr:uid="{00000000-0005-0000-0000-000070020000}"/>
    <cellStyle name="#,##0.0$! 3 2 6 3" xfId="14410" xr:uid="{00000000-0005-0000-0000-000071020000}"/>
    <cellStyle name="#,##0.0$! 3 2 6 4" xfId="22709" xr:uid="{00000000-0005-0000-0000-000072020000}"/>
    <cellStyle name="#,##0.0$! 3 2 7" xfId="8777" xr:uid="{00000000-0005-0000-0000-000073020000}"/>
    <cellStyle name="#,##0.0$! 3 2 7 2" xfId="19890" xr:uid="{00000000-0005-0000-0000-000074020000}"/>
    <cellStyle name="#,##0.0$! 3 2 7 3" xfId="27048" xr:uid="{00000000-0005-0000-0000-000075020000}"/>
    <cellStyle name="#,##0.0$! 3 2 8" xfId="14415" xr:uid="{00000000-0005-0000-0000-000076020000}"/>
    <cellStyle name="#,##0.0$! 3 2 9" xfId="22714" xr:uid="{00000000-0005-0000-0000-000077020000}"/>
    <cellStyle name="#,##0.0$! 3 3" xfId="3173" xr:uid="{00000000-0005-0000-0000-000078020000}"/>
    <cellStyle name="#,##0.0$! 3 3 2" xfId="8771" xr:uid="{00000000-0005-0000-0000-000079020000}"/>
    <cellStyle name="#,##0.0$! 3 3 2 2" xfId="19884" xr:uid="{00000000-0005-0000-0000-00007A020000}"/>
    <cellStyle name="#,##0.0$! 3 3 2 3" xfId="27042" xr:uid="{00000000-0005-0000-0000-00007B020000}"/>
    <cellStyle name="#,##0.0$! 3 3 3" xfId="14409" xr:uid="{00000000-0005-0000-0000-00007C020000}"/>
    <cellStyle name="#,##0.0$! 3 3 4" xfId="22708" xr:uid="{00000000-0005-0000-0000-00007D020000}"/>
    <cellStyle name="#,##0.0$! 3 4" xfId="3172" xr:uid="{00000000-0005-0000-0000-00007E020000}"/>
    <cellStyle name="#,##0.0$! 3 4 2" xfId="8770" xr:uid="{00000000-0005-0000-0000-00007F020000}"/>
    <cellStyle name="#,##0.0$! 3 4 2 2" xfId="19883" xr:uid="{00000000-0005-0000-0000-000080020000}"/>
    <cellStyle name="#,##0.0$! 3 4 2 3" xfId="27041" xr:uid="{00000000-0005-0000-0000-000081020000}"/>
    <cellStyle name="#,##0.0$! 3 4 3" xfId="14408" xr:uid="{00000000-0005-0000-0000-000082020000}"/>
    <cellStyle name="#,##0.0$! 3 4 4" xfId="22707" xr:uid="{00000000-0005-0000-0000-000083020000}"/>
    <cellStyle name="#,##0.0$! 3 5" xfId="3171" xr:uid="{00000000-0005-0000-0000-000084020000}"/>
    <cellStyle name="#,##0.0$! 3 5 2" xfId="8769" xr:uid="{00000000-0005-0000-0000-000085020000}"/>
    <cellStyle name="#,##0.0$! 3 5 2 2" xfId="19882" xr:uid="{00000000-0005-0000-0000-000086020000}"/>
    <cellStyle name="#,##0.0$! 3 5 2 3" xfId="27040" xr:uid="{00000000-0005-0000-0000-000087020000}"/>
    <cellStyle name="#,##0.0$! 3 5 3" xfId="14407" xr:uid="{00000000-0005-0000-0000-000088020000}"/>
    <cellStyle name="#,##0.0$! 3 5 4" xfId="22706" xr:uid="{00000000-0005-0000-0000-000089020000}"/>
    <cellStyle name="#,##0.0$! 3 6" xfId="3170" xr:uid="{00000000-0005-0000-0000-00008A020000}"/>
    <cellStyle name="#,##0.0$! 3 6 2" xfId="8768" xr:uid="{00000000-0005-0000-0000-00008B020000}"/>
    <cellStyle name="#,##0.0$! 3 6 2 2" xfId="19881" xr:uid="{00000000-0005-0000-0000-00008C020000}"/>
    <cellStyle name="#,##0.0$! 3 6 2 3" xfId="27039" xr:uid="{00000000-0005-0000-0000-00008D020000}"/>
    <cellStyle name="#,##0.0$! 3 6 3" xfId="14406" xr:uid="{00000000-0005-0000-0000-00008E020000}"/>
    <cellStyle name="#,##0.0$! 3 6 4" xfId="22705" xr:uid="{00000000-0005-0000-0000-00008F020000}"/>
    <cellStyle name="#,##0.0$! 3 7" xfId="3169" xr:uid="{00000000-0005-0000-0000-000090020000}"/>
    <cellStyle name="#,##0.0$! 3 7 2" xfId="8767" xr:uid="{00000000-0005-0000-0000-000091020000}"/>
    <cellStyle name="#,##0.0$! 3 7 2 2" xfId="19880" xr:uid="{00000000-0005-0000-0000-000092020000}"/>
    <cellStyle name="#,##0.0$! 3 7 2 3" xfId="27038" xr:uid="{00000000-0005-0000-0000-000093020000}"/>
    <cellStyle name="#,##0.0$! 3 7 3" xfId="14405" xr:uid="{00000000-0005-0000-0000-000094020000}"/>
    <cellStyle name="#,##0.0$! 3 7 4" xfId="22704" xr:uid="{00000000-0005-0000-0000-000095020000}"/>
    <cellStyle name="#,##0.0$! 3 8" xfId="8778" xr:uid="{00000000-0005-0000-0000-000096020000}"/>
    <cellStyle name="#,##0.0$! 3 8 2" xfId="19891" xr:uid="{00000000-0005-0000-0000-000097020000}"/>
    <cellStyle name="#,##0.0$! 3 8 3" xfId="27049" xr:uid="{00000000-0005-0000-0000-000098020000}"/>
    <cellStyle name="#,##0.0$! 3 9" xfId="14416" xr:uid="{00000000-0005-0000-0000-000099020000}"/>
    <cellStyle name="#,##0.0$! 4" xfId="3168" xr:uid="{00000000-0005-0000-0000-00009A020000}"/>
    <cellStyle name="#,##0.0$! 4 10" xfId="22703" xr:uid="{00000000-0005-0000-0000-00009B020000}"/>
    <cellStyle name="#,##0.0$! 4 2" xfId="3167" xr:uid="{00000000-0005-0000-0000-00009C020000}"/>
    <cellStyle name="#,##0.0$! 4 2 2" xfId="3166" xr:uid="{00000000-0005-0000-0000-00009D020000}"/>
    <cellStyle name="#,##0.0$! 4 2 2 2" xfId="8764" xr:uid="{00000000-0005-0000-0000-00009E020000}"/>
    <cellStyle name="#,##0.0$! 4 2 2 2 2" xfId="19877" xr:uid="{00000000-0005-0000-0000-00009F020000}"/>
    <cellStyle name="#,##0.0$! 4 2 2 2 3" xfId="27035" xr:uid="{00000000-0005-0000-0000-0000A0020000}"/>
    <cellStyle name="#,##0.0$! 4 2 2 3" xfId="14402" xr:uid="{00000000-0005-0000-0000-0000A1020000}"/>
    <cellStyle name="#,##0.0$! 4 2 2 4" xfId="22701" xr:uid="{00000000-0005-0000-0000-0000A2020000}"/>
    <cellStyle name="#,##0.0$! 4 2 3" xfId="3165" xr:uid="{00000000-0005-0000-0000-0000A3020000}"/>
    <cellStyle name="#,##0.0$! 4 2 3 2" xfId="8763" xr:uid="{00000000-0005-0000-0000-0000A4020000}"/>
    <cellStyle name="#,##0.0$! 4 2 3 2 2" xfId="19876" xr:uid="{00000000-0005-0000-0000-0000A5020000}"/>
    <cellStyle name="#,##0.0$! 4 2 3 2 3" xfId="27034" xr:uid="{00000000-0005-0000-0000-0000A6020000}"/>
    <cellStyle name="#,##0.0$! 4 2 3 3" xfId="14401" xr:uid="{00000000-0005-0000-0000-0000A7020000}"/>
    <cellStyle name="#,##0.0$! 4 2 3 4" xfId="22700" xr:uid="{00000000-0005-0000-0000-0000A8020000}"/>
    <cellStyle name="#,##0.0$! 4 2 4" xfId="3164" xr:uid="{00000000-0005-0000-0000-0000A9020000}"/>
    <cellStyle name="#,##0.0$! 4 2 4 2" xfId="8762" xr:uid="{00000000-0005-0000-0000-0000AA020000}"/>
    <cellStyle name="#,##0.0$! 4 2 4 2 2" xfId="19875" xr:uid="{00000000-0005-0000-0000-0000AB020000}"/>
    <cellStyle name="#,##0.0$! 4 2 4 2 3" xfId="27033" xr:uid="{00000000-0005-0000-0000-0000AC020000}"/>
    <cellStyle name="#,##0.0$! 4 2 4 3" xfId="14400" xr:uid="{00000000-0005-0000-0000-0000AD020000}"/>
    <cellStyle name="#,##0.0$! 4 2 4 4" xfId="22699" xr:uid="{00000000-0005-0000-0000-0000AE020000}"/>
    <cellStyle name="#,##0.0$! 4 2 5" xfId="3163" xr:uid="{00000000-0005-0000-0000-0000AF020000}"/>
    <cellStyle name="#,##0.0$! 4 2 5 2" xfId="8761" xr:uid="{00000000-0005-0000-0000-0000B0020000}"/>
    <cellStyle name="#,##0.0$! 4 2 5 2 2" xfId="19874" xr:uid="{00000000-0005-0000-0000-0000B1020000}"/>
    <cellStyle name="#,##0.0$! 4 2 5 2 3" xfId="27032" xr:uid="{00000000-0005-0000-0000-0000B2020000}"/>
    <cellStyle name="#,##0.0$! 4 2 5 3" xfId="14399" xr:uid="{00000000-0005-0000-0000-0000B3020000}"/>
    <cellStyle name="#,##0.0$! 4 2 5 4" xfId="22698" xr:uid="{00000000-0005-0000-0000-0000B4020000}"/>
    <cellStyle name="#,##0.0$! 4 2 6" xfId="3162" xr:uid="{00000000-0005-0000-0000-0000B5020000}"/>
    <cellStyle name="#,##0.0$! 4 2 6 2" xfId="8760" xr:uid="{00000000-0005-0000-0000-0000B6020000}"/>
    <cellStyle name="#,##0.0$! 4 2 6 2 2" xfId="19873" xr:uid="{00000000-0005-0000-0000-0000B7020000}"/>
    <cellStyle name="#,##0.0$! 4 2 6 2 3" xfId="27031" xr:uid="{00000000-0005-0000-0000-0000B8020000}"/>
    <cellStyle name="#,##0.0$! 4 2 6 3" xfId="14398" xr:uid="{00000000-0005-0000-0000-0000B9020000}"/>
    <cellStyle name="#,##0.0$! 4 2 6 4" xfId="22697" xr:uid="{00000000-0005-0000-0000-0000BA020000}"/>
    <cellStyle name="#,##0.0$! 4 2 7" xfId="8765" xr:uid="{00000000-0005-0000-0000-0000BB020000}"/>
    <cellStyle name="#,##0.0$! 4 2 7 2" xfId="19878" xr:uid="{00000000-0005-0000-0000-0000BC020000}"/>
    <cellStyle name="#,##0.0$! 4 2 7 3" xfId="27036" xr:uid="{00000000-0005-0000-0000-0000BD020000}"/>
    <cellStyle name="#,##0.0$! 4 2 8" xfId="14403" xr:uid="{00000000-0005-0000-0000-0000BE020000}"/>
    <cellStyle name="#,##0.0$! 4 2 9" xfId="22702" xr:uid="{00000000-0005-0000-0000-0000BF020000}"/>
    <cellStyle name="#,##0.0$! 4 3" xfId="3161" xr:uid="{00000000-0005-0000-0000-0000C0020000}"/>
    <cellStyle name="#,##0.0$! 4 3 2" xfId="8759" xr:uid="{00000000-0005-0000-0000-0000C1020000}"/>
    <cellStyle name="#,##0.0$! 4 3 2 2" xfId="19872" xr:uid="{00000000-0005-0000-0000-0000C2020000}"/>
    <cellStyle name="#,##0.0$! 4 3 2 3" xfId="27030" xr:uid="{00000000-0005-0000-0000-0000C3020000}"/>
    <cellStyle name="#,##0.0$! 4 3 3" xfId="14397" xr:uid="{00000000-0005-0000-0000-0000C4020000}"/>
    <cellStyle name="#,##0.0$! 4 3 4" xfId="22696" xr:uid="{00000000-0005-0000-0000-0000C5020000}"/>
    <cellStyle name="#,##0.0$! 4 4" xfId="3160" xr:uid="{00000000-0005-0000-0000-0000C6020000}"/>
    <cellStyle name="#,##0.0$! 4 4 2" xfId="8758" xr:uid="{00000000-0005-0000-0000-0000C7020000}"/>
    <cellStyle name="#,##0.0$! 4 4 2 2" xfId="19871" xr:uid="{00000000-0005-0000-0000-0000C8020000}"/>
    <cellStyle name="#,##0.0$! 4 4 2 3" xfId="27029" xr:uid="{00000000-0005-0000-0000-0000C9020000}"/>
    <cellStyle name="#,##0.0$! 4 4 3" xfId="14396" xr:uid="{00000000-0005-0000-0000-0000CA020000}"/>
    <cellStyle name="#,##0.0$! 4 4 4" xfId="22695" xr:uid="{00000000-0005-0000-0000-0000CB020000}"/>
    <cellStyle name="#,##0.0$! 4 5" xfId="3159" xr:uid="{00000000-0005-0000-0000-0000CC020000}"/>
    <cellStyle name="#,##0.0$! 4 5 2" xfId="8757" xr:uid="{00000000-0005-0000-0000-0000CD020000}"/>
    <cellStyle name="#,##0.0$! 4 5 2 2" xfId="19870" xr:uid="{00000000-0005-0000-0000-0000CE020000}"/>
    <cellStyle name="#,##0.0$! 4 5 2 3" xfId="27028" xr:uid="{00000000-0005-0000-0000-0000CF020000}"/>
    <cellStyle name="#,##0.0$! 4 5 3" xfId="14395" xr:uid="{00000000-0005-0000-0000-0000D0020000}"/>
    <cellStyle name="#,##0.0$! 4 5 4" xfId="22694" xr:uid="{00000000-0005-0000-0000-0000D1020000}"/>
    <cellStyle name="#,##0.0$! 4 6" xfId="3158" xr:uid="{00000000-0005-0000-0000-0000D2020000}"/>
    <cellStyle name="#,##0.0$! 4 6 2" xfId="8756" xr:uid="{00000000-0005-0000-0000-0000D3020000}"/>
    <cellStyle name="#,##0.0$! 4 6 2 2" xfId="19869" xr:uid="{00000000-0005-0000-0000-0000D4020000}"/>
    <cellStyle name="#,##0.0$! 4 6 2 3" xfId="27027" xr:uid="{00000000-0005-0000-0000-0000D5020000}"/>
    <cellStyle name="#,##0.0$! 4 6 3" xfId="14394" xr:uid="{00000000-0005-0000-0000-0000D6020000}"/>
    <cellStyle name="#,##0.0$! 4 6 4" xfId="22693" xr:uid="{00000000-0005-0000-0000-0000D7020000}"/>
    <cellStyle name="#,##0.0$! 4 7" xfId="3157" xr:uid="{00000000-0005-0000-0000-0000D8020000}"/>
    <cellStyle name="#,##0.0$! 4 7 2" xfId="8755" xr:uid="{00000000-0005-0000-0000-0000D9020000}"/>
    <cellStyle name="#,##0.0$! 4 7 2 2" xfId="19868" xr:uid="{00000000-0005-0000-0000-0000DA020000}"/>
    <cellStyle name="#,##0.0$! 4 7 2 3" xfId="27026" xr:uid="{00000000-0005-0000-0000-0000DB020000}"/>
    <cellStyle name="#,##0.0$! 4 7 3" xfId="14393" xr:uid="{00000000-0005-0000-0000-0000DC020000}"/>
    <cellStyle name="#,##0.0$! 4 7 4" xfId="22692" xr:uid="{00000000-0005-0000-0000-0000DD020000}"/>
    <cellStyle name="#,##0.0$! 4 8" xfId="8766" xr:uid="{00000000-0005-0000-0000-0000DE020000}"/>
    <cellStyle name="#,##0.0$! 4 8 2" xfId="19879" xr:uid="{00000000-0005-0000-0000-0000DF020000}"/>
    <cellStyle name="#,##0.0$! 4 8 3" xfId="27037" xr:uid="{00000000-0005-0000-0000-0000E0020000}"/>
    <cellStyle name="#,##0.0$! 4 9" xfId="14404" xr:uid="{00000000-0005-0000-0000-0000E1020000}"/>
    <cellStyle name="#,##0.0$! 5" xfId="3156" xr:uid="{00000000-0005-0000-0000-0000E2020000}"/>
    <cellStyle name="#,##0.0$! 5 10" xfId="22691" xr:uid="{00000000-0005-0000-0000-0000E3020000}"/>
    <cellStyle name="#,##0.0$! 5 2" xfId="3155" xr:uid="{00000000-0005-0000-0000-0000E4020000}"/>
    <cellStyle name="#,##0.0$! 5 2 2" xfId="3154" xr:uid="{00000000-0005-0000-0000-0000E5020000}"/>
    <cellStyle name="#,##0.0$! 5 2 2 2" xfId="8752" xr:uid="{00000000-0005-0000-0000-0000E6020000}"/>
    <cellStyle name="#,##0.0$! 5 2 2 2 2" xfId="19865" xr:uid="{00000000-0005-0000-0000-0000E7020000}"/>
    <cellStyle name="#,##0.0$! 5 2 2 2 3" xfId="27023" xr:uid="{00000000-0005-0000-0000-0000E8020000}"/>
    <cellStyle name="#,##0.0$! 5 2 2 3" xfId="14390" xr:uid="{00000000-0005-0000-0000-0000E9020000}"/>
    <cellStyle name="#,##0.0$! 5 2 2 4" xfId="22689" xr:uid="{00000000-0005-0000-0000-0000EA020000}"/>
    <cellStyle name="#,##0.0$! 5 2 3" xfId="3153" xr:uid="{00000000-0005-0000-0000-0000EB020000}"/>
    <cellStyle name="#,##0.0$! 5 2 3 2" xfId="8751" xr:uid="{00000000-0005-0000-0000-0000EC020000}"/>
    <cellStyle name="#,##0.0$! 5 2 3 2 2" xfId="19864" xr:uid="{00000000-0005-0000-0000-0000ED020000}"/>
    <cellStyle name="#,##0.0$! 5 2 3 2 3" xfId="27022" xr:uid="{00000000-0005-0000-0000-0000EE020000}"/>
    <cellStyle name="#,##0.0$! 5 2 3 3" xfId="14389" xr:uid="{00000000-0005-0000-0000-0000EF020000}"/>
    <cellStyle name="#,##0.0$! 5 2 3 4" xfId="22688" xr:uid="{00000000-0005-0000-0000-0000F0020000}"/>
    <cellStyle name="#,##0.0$! 5 2 4" xfId="3152" xr:uid="{00000000-0005-0000-0000-0000F1020000}"/>
    <cellStyle name="#,##0.0$! 5 2 4 2" xfId="8750" xr:uid="{00000000-0005-0000-0000-0000F2020000}"/>
    <cellStyle name="#,##0.0$! 5 2 4 2 2" xfId="19863" xr:uid="{00000000-0005-0000-0000-0000F3020000}"/>
    <cellStyle name="#,##0.0$! 5 2 4 2 3" xfId="27021" xr:uid="{00000000-0005-0000-0000-0000F4020000}"/>
    <cellStyle name="#,##0.0$! 5 2 4 3" xfId="14388" xr:uid="{00000000-0005-0000-0000-0000F5020000}"/>
    <cellStyle name="#,##0.0$! 5 2 4 4" xfId="22687" xr:uid="{00000000-0005-0000-0000-0000F6020000}"/>
    <cellStyle name="#,##0.0$! 5 2 5" xfId="3151" xr:uid="{00000000-0005-0000-0000-0000F7020000}"/>
    <cellStyle name="#,##0.0$! 5 2 5 2" xfId="8749" xr:uid="{00000000-0005-0000-0000-0000F8020000}"/>
    <cellStyle name="#,##0.0$! 5 2 5 2 2" xfId="19862" xr:uid="{00000000-0005-0000-0000-0000F9020000}"/>
    <cellStyle name="#,##0.0$! 5 2 5 2 3" xfId="27020" xr:uid="{00000000-0005-0000-0000-0000FA020000}"/>
    <cellStyle name="#,##0.0$! 5 2 5 3" xfId="14387" xr:uid="{00000000-0005-0000-0000-0000FB020000}"/>
    <cellStyle name="#,##0.0$! 5 2 5 4" xfId="22686" xr:uid="{00000000-0005-0000-0000-0000FC020000}"/>
    <cellStyle name="#,##0.0$! 5 2 6" xfId="3150" xr:uid="{00000000-0005-0000-0000-0000FD020000}"/>
    <cellStyle name="#,##0.0$! 5 2 6 2" xfId="8748" xr:uid="{00000000-0005-0000-0000-0000FE020000}"/>
    <cellStyle name="#,##0.0$! 5 2 6 2 2" xfId="19861" xr:uid="{00000000-0005-0000-0000-0000FF020000}"/>
    <cellStyle name="#,##0.0$! 5 2 6 2 3" xfId="27019" xr:uid="{00000000-0005-0000-0000-000000030000}"/>
    <cellStyle name="#,##0.0$! 5 2 6 3" xfId="14386" xr:uid="{00000000-0005-0000-0000-000001030000}"/>
    <cellStyle name="#,##0.0$! 5 2 6 4" xfId="22685" xr:uid="{00000000-0005-0000-0000-000002030000}"/>
    <cellStyle name="#,##0.0$! 5 2 7" xfId="8753" xr:uid="{00000000-0005-0000-0000-000003030000}"/>
    <cellStyle name="#,##0.0$! 5 2 7 2" xfId="19866" xr:uid="{00000000-0005-0000-0000-000004030000}"/>
    <cellStyle name="#,##0.0$! 5 2 7 3" xfId="27024" xr:uid="{00000000-0005-0000-0000-000005030000}"/>
    <cellStyle name="#,##0.0$! 5 2 8" xfId="14391" xr:uid="{00000000-0005-0000-0000-000006030000}"/>
    <cellStyle name="#,##0.0$! 5 2 9" xfId="22690" xr:uid="{00000000-0005-0000-0000-000007030000}"/>
    <cellStyle name="#,##0.0$! 5 3" xfId="3149" xr:uid="{00000000-0005-0000-0000-000008030000}"/>
    <cellStyle name="#,##0.0$! 5 3 2" xfId="8747" xr:uid="{00000000-0005-0000-0000-000009030000}"/>
    <cellStyle name="#,##0.0$! 5 3 2 2" xfId="19860" xr:uid="{00000000-0005-0000-0000-00000A030000}"/>
    <cellStyle name="#,##0.0$! 5 3 2 3" xfId="27018" xr:uid="{00000000-0005-0000-0000-00000B030000}"/>
    <cellStyle name="#,##0.0$! 5 3 3" xfId="14385" xr:uid="{00000000-0005-0000-0000-00000C030000}"/>
    <cellStyle name="#,##0.0$! 5 3 4" xfId="22684" xr:uid="{00000000-0005-0000-0000-00000D030000}"/>
    <cellStyle name="#,##0.0$! 5 4" xfId="3148" xr:uid="{00000000-0005-0000-0000-00000E030000}"/>
    <cellStyle name="#,##0.0$! 5 4 2" xfId="8746" xr:uid="{00000000-0005-0000-0000-00000F030000}"/>
    <cellStyle name="#,##0.0$! 5 4 2 2" xfId="19859" xr:uid="{00000000-0005-0000-0000-000010030000}"/>
    <cellStyle name="#,##0.0$! 5 4 2 3" xfId="27017" xr:uid="{00000000-0005-0000-0000-000011030000}"/>
    <cellStyle name="#,##0.0$! 5 4 3" xfId="14384" xr:uid="{00000000-0005-0000-0000-000012030000}"/>
    <cellStyle name="#,##0.0$! 5 4 4" xfId="22683" xr:uid="{00000000-0005-0000-0000-000013030000}"/>
    <cellStyle name="#,##0.0$! 5 5" xfId="3147" xr:uid="{00000000-0005-0000-0000-000014030000}"/>
    <cellStyle name="#,##0.0$! 5 5 2" xfId="8745" xr:uid="{00000000-0005-0000-0000-000015030000}"/>
    <cellStyle name="#,##0.0$! 5 5 2 2" xfId="19858" xr:uid="{00000000-0005-0000-0000-000016030000}"/>
    <cellStyle name="#,##0.0$! 5 5 2 3" xfId="27016" xr:uid="{00000000-0005-0000-0000-000017030000}"/>
    <cellStyle name="#,##0.0$! 5 5 3" xfId="14383" xr:uid="{00000000-0005-0000-0000-000018030000}"/>
    <cellStyle name="#,##0.0$! 5 5 4" xfId="22682" xr:uid="{00000000-0005-0000-0000-000019030000}"/>
    <cellStyle name="#,##0.0$! 5 6" xfId="3146" xr:uid="{00000000-0005-0000-0000-00001A030000}"/>
    <cellStyle name="#,##0.0$! 5 6 2" xfId="8744" xr:uid="{00000000-0005-0000-0000-00001B030000}"/>
    <cellStyle name="#,##0.0$! 5 6 2 2" xfId="19857" xr:uid="{00000000-0005-0000-0000-00001C030000}"/>
    <cellStyle name="#,##0.0$! 5 6 2 3" xfId="27015" xr:uid="{00000000-0005-0000-0000-00001D030000}"/>
    <cellStyle name="#,##0.0$! 5 6 3" xfId="14382" xr:uid="{00000000-0005-0000-0000-00001E030000}"/>
    <cellStyle name="#,##0.0$! 5 6 4" xfId="22681" xr:uid="{00000000-0005-0000-0000-00001F030000}"/>
    <cellStyle name="#,##0.0$! 5 7" xfId="3145" xr:uid="{00000000-0005-0000-0000-000020030000}"/>
    <cellStyle name="#,##0.0$! 5 7 2" xfId="8743" xr:uid="{00000000-0005-0000-0000-000021030000}"/>
    <cellStyle name="#,##0.0$! 5 7 2 2" xfId="19856" xr:uid="{00000000-0005-0000-0000-000022030000}"/>
    <cellStyle name="#,##0.0$! 5 7 2 3" xfId="27014" xr:uid="{00000000-0005-0000-0000-000023030000}"/>
    <cellStyle name="#,##0.0$! 5 7 3" xfId="14381" xr:uid="{00000000-0005-0000-0000-000024030000}"/>
    <cellStyle name="#,##0.0$! 5 7 4" xfId="22680" xr:uid="{00000000-0005-0000-0000-000025030000}"/>
    <cellStyle name="#,##0.0$! 5 8" xfId="8754" xr:uid="{00000000-0005-0000-0000-000026030000}"/>
    <cellStyle name="#,##0.0$! 5 8 2" xfId="19867" xr:uid="{00000000-0005-0000-0000-000027030000}"/>
    <cellStyle name="#,##0.0$! 5 8 3" xfId="27025" xr:uid="{00000000-0005-0000-0000-000028030000}"/>
    <cellStyle name="#,##0.0$! 5 9" xfId="14392" xr:uid="{00000000-0005-0000-0000-000029030000}"/>
    <cellStyle name="#,##0.0$! 6" xfId="3144" xr:uid="{00000000-0005-0000-0000-00002A030000}"/>
    <cellStyle name="#,##0.0$! 6 10" xfId="22679" xr:uid="{00000000-0005-0000-0000-00002B030000}"/>
    <cellStyle name="#,##0.0$! 6 2" xfId="3143" xr:uid="{00000000-0005-0000-0000-00002C030000}"/>
    <cellStyle name="#,##0.0$! 6 2 2" xfId="3142" xr:uid="{00000000-0005-0000-0000-00002D030000}"/>
    <cellStyle name="#,##0.0$! 6 2 2 2" xfId="8740" xr:uid="{00000000-0005-0000-0000-00002E030000}"/>
    <cellStyle name="#,##0.0$! 6 2 2 2 2" xfId="19853" xr:uid="{00000000-0005-0000-0000-00002F030000}"/>
    <cellStyle name="#,##0.0$! 6 2 2 2 3" xfId="27011" xr:uid="{00000000-0005-0000-0000-000030030000}"/>
    <cellStyle name="#,##0.0$! 6 2 2 3" xfId="14378" xr:uid="{00000000-0005-0000-0000-000031030000}"/>
    <cellStyle name="#,##0.0$! 6 2 2 4" xfId="22677" xr:uid="{00000000-0005-0000-0000-000032030000}"/>
    <cellStyle name="#,##0.0$! 6 2 3" xfId="3141" xr:uid="{00000000-0005-0000-0000-000033030000}"/>
    <cellStyle name="#,##0.0$! 6 2 3 2" xfId="8739" xr:uid="{00000000-0005-0000-0000-000034030000}"/>
    <cellStyle name="#,##0.0$! 6 2 3 2 2" xfId="19852" xr:uid="{00000000-0005-0000-0000-000035030000}"/>
    <cellStyle name="#,##0.0$! 6 2 3 2 3" xfId="27010" xr:uid="{00000000-0005-0000-0000-000036030000}"/>
    <cellStyle name="#,##0.0$! 6 2 3 3" xfId="14377" xr:uid="{00000000-0005-0000-0000-000037030000}"/>
    <cellStyle name="#,##0.0$! 6 2 3 4" xfId="22676" xr:uid="{00000000-0005-0000-0000-000038030000}"/>
    <cellStyle name="#,##0.0$! 6 2 4" xfId="3140" xr:uid="{00000000-0005-0000-0000-000039030000}"/>
    <cellStyle name="#,##0.0$! 6 2 4 2" xfId="8738" xr:uid="{00000000-0005-0000-0000-00003A030000}"/>
    <cellStyle name="#,##0.0$! 6 2 4 2 2" xfId="19851" xr:uid="{00000000-0005-0000-0000-00003B030000}"/>
    <cellStyle name="#,##0.0$! 6 2 4 2 3" xfId="27009" xr:uid="{00000000-0005-0000-0000-00003C030000}"/>
    <cellStyle name="#,##0.0$! 6 2 4 3" xfId="14376" xr:uid="{00000000-0005-0000-0000-00003D030000}"/>
    <cellStyle name="#,##0.0$! 6 2 4 4" xfId="22675" xr:uid="{00000000-0005-0000-0000-00003E030000}"/>
    <cellStyle name="#,##0.0$! 6 2 5" xfId="3139" xr:uid="{00000000-0005-0000-0000-00003F030000}"/>
    <cellStyle name="#,##0.0$! 6 2 5 2" xfId="8737" xr:uid="{00000000-0005-0000-0000-000040030000}"/>
    <cellStyle name="#,##0.0$! 6 2 5 2 2" xfId="19850" xr:uid="{00000000-0005-0000-0000-000041030000}"/>
    <cellStyle name="#,##0.0$! 6 2 5 2 3" xfId="27008" xr:uid="{00000000-0005-0000-0000-000042030000}"/>
    <cellStyle name="#,##0.0$! 6 2 5 3" xfId="14375" xr:uid="{00000000-0005-0000-0000-000043030000}"/>
    <cellStyle name="#,##0.0$! 6 2 5 4" xfId="22674" xr:uid="{00000000-0005-0000-0000-000044030000}"/>
    <cellStyle name="#,##0.0$! 6 2 6" xfId="3138" xr:uid="{00000000-0005-0000-0000-000045030000}"/>
    <cellStyle name="#,##0.0$! 6 2 6 2" xfId="8736" xr:uid="{00000000-0005-0000-0000-000046030000}"/>
    <cellStyle name="#,##0.0$! 6 2 6 2 2" xfId="19849" xr:uid="{00000000-0005-0000-0000-000047030000}"/>
    <cellStyle name="#,##0.0$! 6 2 6 2 3" xfId="27007" xr:uid="{00000000-0005-0000-0000-000048030000}"/>
    <cellStyle name="#,##0.0$! 6 2 6 3" xfId="14374" xr:uid="{00000000-0005-0000-0000-000049030000}"/>
    <cellStyle name="#,##0.0$! 6 2 6 4" xfId="22673" xr:uid="{00000000-0005-0000-0000-00004A030000}"/>
    <cellStyle name="#,##0.0$! 6 2 7" xfId="8741" xr:uid="{00000000-0005-0000-0000-00004B030000}"/>
    <cellStyle name="#,##0.0$! 6 2 7 2" xfId="19854" xr:uid="{00000000-0005-0000-0000-00004C030000}"/>
    <cellStyle name="#,##0.0$! 6 2 7 3" xfId="27012" xr:uid="{00000000-0005-0000-0000-00004D030000}"/>
    <cellStyle name="#,##0.0$! 6 2 8" xfId="14379" xr:uid="{00000000-0005-0000-0000-00004E030000}"/>
    <cellStyle name="#,##0.0$! 6 2 9" xfId="22678" xr:uid="{00000000-0005-0000-0000-00004F030000}"/>
    <cellStyle name="#,##0.0$! 6 3" xfId="3137" xr:uid="{00000000-0005-0000-0000-000050030000}"/>
    <cellStyle name="#,##0.0$! 6 3 2" xfId="8735" xr:uid="{00000000-0005-0000-0000-000051030000}"/>
    <cellStyle name="#,##0.0$! 6 3 2 2" xfId="19848" xr:uid="{00000000-0005-0000-0000-000052030000}"/>
    <cellStyle name="#,##0.0$! 6 3 2 3" xfId="27006" xr:uid="{00000000-0005-0000-0000-000053030000}"/>
    <cellStyle name="#,##0.0$! 6 3 3" xfId="14373" xr:uid="{00000000-0005-0000-0000-000054030000}"/>
    <cellStyle name="#,##0.0$! 6 3 4" xfId="22672" xr:uid="{00000000-0005-0000-0000-000055030000}"/>
    <cellStyle name="#,##0.0$! 6 4" xfId="3136" xr:uid="{00000000-0005-0000-0000-000056030000}"/>
    <cellStyle name="#,##0.0$! 6 4 2" xfId="8734" xr:uid="{00000000-0005-0000-0000-000057030000}"/>
    <cellStyle name="#,##0.0$! 6 4 2 2" xfId="19847" xr:uid="{00000000-0005-0000-0000-000058030000}"/>
    <cellStyle name="#,##0.0$! 6 4 2 3" xfId="27005" xr:uid="{00000000-0005-0000-0000-000059030000}"/>
    <cellStyle name="#,##0.0$! 6 4 3" xfId="14372" xr:uid="{00000000-0005-0000-0000-00005A030000}"/>
    <cellStyle name="#,##0.0$! 6 4 4" xfId="22671" xr:uid="{00000000-0005-0000-0000-00005B030000}"/>
    <cellStyle name="#,##0.0$! 6 5" xfId="3135" xr:uid="{00000000-0005-0000-0000-00005C030000}"/>
    <cellStyle name="#,##0.0$! 6 5 2" xfId="8733" xr:uid="{00000000-0005-0000-0000-00005D030000}"/>
    <cellStyle name="#,##0.0$! 6 5 2 2" xfId="19846" xr:uid="{00000000-0005-0000-0000-00005E030000}"/>
    <cellStyle name="#,##0.0$! 6 5 2 3" xfId="27004" xr:uid="{00000000-0005-0000-0000-00005F030000}"/>
    <cellStyle name="#,##0.0$! 6 5 3" xfId="14371" xr:uid="{00000000-0005-0000-0000-000060030000}"/>
    <cellStyle name="#,##0.0$! 6 5 4" xfId="22670" xr:uid="{00000000-0005-0000-0000-000061030000}"/>
    <cellStyle name="#,##0.0$! 6 6" xfId="3134" xr:uid="{00000000-0005-0000-0000-000062030000}"/>
    <cellStyle name="#,##0.0$! 6 6 2" xfId="8732" xr:uid="{00000000-0005-0000-0000-000063030000}"/>
    <cellStyle name="#,##0.0$! 6 6 2 2" xfId="19845" xr:uid="{00000000-0005-0000-0000-000064030000}"/>
    <cellStyle name="#,##0.0$! 6 6 2 3" xfId="27003" xr:uid="{00000000-0005-0000-0000-000065030000}"/>
    <cellStyle name="#,##0.0$! 6 6 3" xfId="14370" xr:uid="{00000000-0005-0000-0000-000066030000}"/>
    <cellStyle name="#,##0.0$! 6 6 4" xfId="22669" xr:uid="{00000000-0005-0000-0000-000067030000}"/>
    <cellStyle name="#,##0.0$! 6 7" xfId="3133" xr:uid="{00000000-0005-0000-0000-000068030000}"/>
    <cellStyle name="#,##0.0$! 6 7 2" xfId="8731" xr:uid="{00000000-0005-0000-0000-000069030000}"/>
    <cellStyle name="#,##0.0$! 6 7 2 2" xfId="19844" xr:uid="{00000000-0005-0000-0000-00006A030000}"/>
    <cellStyle name="#,##0.0$! 6 7 2 3" xfId="27002" xr:uid="{00000000-0005-0000-0000-00006B030000}"/>
    <cellStyle name="#,##0.0$! 6 7 3" xfId="14369" xr:uid="{00000000-0005-0000-0000-00006C030000}"/>
    <cellStyle name="#,##0.0$! 6 7 4" xfId="22668" xr:uid="{00000000-0005-0000-0000-00006D030000}"/>
    <cellStyle name="#,##0.0$! 6 8" xfId="8742" xr:uid="{00000000-0005-0000-0000-00006E030000}"/>
    <cellStyle name="#,##0.0$! 6 8 2" xfId="19855" xr:uid="{00000000-0005-0000-0000-00006F030000}"/>
    <cellStyle name="#,##0.0$! 6 8 3" xfId="27013" xr:uid="{00000000-0005-0000-0000-000070030000}"/>
    <cellStyle name="#,##0.0$! 6 9" xfId="14380" xr:uid="{00000000-0005-0000-0000-000071030000}"/>
    <cellStyle name="#,##0.0$! 7" xfId="3132" xr:uid="{00000000-0005-0000-0000-000072030000}"/>
    <cellStyle name="#,##0.0$! 7 10" xfId="22667" xr:uid="{00000000-0005-0000-0000-000073030000}"/>
    <cellStyle name="#,##0.0$! 7 2" xfId="3131" xr:uid="{00000000-0005-0000-0000-000074030000}"/>
    <cellStyle name="#,##0.0$! 7 2 2" xfId="3130" xr:uid="{00000000-0005-0000-0000-000075030000}"/>
    <cellStyle name="#,##0.0$! 7 2 2 2" xfId="8728" xr:uid="{00000000-0005-0000-0000-000076030000}"/>
    <cellStyle name="#,##0.0$! 7 2 2 2 2" xfId="19841" xr:uid="{00000000-0005-0000-0000-000077030000}"/>
    <cellStyle name="#,##0.0$! 7 2 2 2 3" xfId="26999" xr:uid="{00000000-0005-0000-0000-000078030000}"/>
    <cellStyle name="#,##0.0$! 7 2 2 3" xfId="14366" xr:uid="{00000000-0005-0000-0000-000079030000}"/>
    <cellStyle name="#,##0.0$! 7 2 2 4" xfId="22665" xr:uid="{00000000-0005-0000-0000-00007A030000}"/>
    <cellStyle name="#,##0.0$! 7 2 3" xfId="3129" xr:uid="{00000000-0005-0000-0000-00007B030000}"/>
    <cellStyle name="#,##0.0$! 7 2 3 2" xfId="8727" xr:uid="{00000000-0005-0000-0000-00007C030000}"/>
    <cellStyle name="#,##0.0$! 7 2 3 2 2" xfId="19840" xr:uid="{00000000-0005-0000-0000-00007D030000}"/>
    <cellStyle name="#,##0.0$! 7 2 3 2 3" xfId="26998" xr:uid="{00000000-0005-0000-0000-00007E030000}"/>
    <cellStyle name="#,##0.0$! 7 2 3 3" xfId="14365" xr:uid="{00000000-0005-0000-0000-00007F030000}"/>
    <cellStyle name="#,##0.0$! 7 2 3 4" xfId="22664" xr:uid="{00000000-0005-0000-0000-000080030000}"/>
    <cellStyle name="#,##0.0$! 7 2 4" xfId="3128" xr:uid="{00000000-0005-0000-0000-000081030000}"/>
    <cellStyle name="#,##0.0$! 7 2 4 2" xfId="8726" xr:uid="{00000000-0005-0000-0000-000082030000}"/>
    <cellStyle name="#,##0.0$! 7 2 4 2 2" xfId="19839" xr:uid="{00000000-0005-0000-0000-000083030000}"/>
    <cellStyle name="#,##0.0$! 7 2 4 2 3" xfId="26997" xr:uid="{00000000-0005-0000-0000-000084030000}"/>
    <cellStyle name="#,##0.0$! 7 2 4 3" xfId="14364" xr:uid="{00000000-0005-0000-0000-000085030000}"/>
    <cellStyle name="#,##0.0$! 7 2 4 4" xfId="22663" xr:uid="{00000000-0005-0000-0000-000086030000}"/>
    <cellStyle name="#,##0.0$! 7 2 5" xfId="3127" xr:uid="{00000000-0005-0000-0000-000087030000}"/>
    <cellStyle name="#,##0.0$! 7 2 5 2" xfId="8725" xr:uid="{00000000-0005-0000-0000-000088030000}"/>
    <cellStyle name="#,##0.0$! 7 2 5 2 2" xfId="19838" xr:uid="{00000000-0005-0000-0000-000089030000}"/>
    <cellStyle name="#,##0.0$! 7 2 5 2 3" xfId="26996" xr:uid="{00000000-0005-0000-0000-00008A030000}"/>
    <cellStyle name="#,##0.0$! 7 2 5 3" xfId="14363" xr:uid="{00000000-0005-0000-0000-00008B030000}"/>
    <cellStyle name="#,##0.0$! 7 2 5 4" xfId="22662" xr:uid="{00000000-0005-0000-0000-00008C030000}"/>
    <cellStyle name="#,##0.0$! 7 2 6" xfId="3126" xr:uid="{00000000-0005-0000-0000-00008D030000}"/>
    <cellStyle name="#,##0.0$! 7 2 6 2" xfId="8724" xr:uid="{00000000-0005-0000-0000-00008E030000}"/>
    <cellStyle name="#,##0.0$! 7 2 6 2 2" xfId="19837" xr:uid="{00000000-0005-0000-0000-00008F030000}"/>
    <cellStyle name="#,##0.0$! 7 2 6 2 3" xfId="26995" xr:uid="{00000000-0005-0000-0000-000090030000}"/>
    <cellStyle name="#,##0.0$! 7 2 6 3" xfId="14362" xr:uid="{00000000-0005-0000-0000-000091030000}"/>
    <cellStyle name="#,##0.0$! 7 2 6 4" xfId="22661" xr:uid="{00000000-0005-0000-0000-000092030000}"/>
    <cellStyle name="#,##0.0$! 7 2 7" xfId="8729" xr:uid="{00000000-0005-0000-0000-000093030000}"/>
    <cellStyle name="#,##0.0$! 7 2 7 2" xfId="19842" xr:uid="{00000000-0005-0000-0000-000094030000}"/>
    <cellStyle name="#,##0.0$! 7 2 7 3" xfId="27000" xr:uid="{00000000-0005-0000-0000-000095030000}"/>
    <cellStyle name="#,##0.0$! 7 2 8" xfId="14367" xr:uid="{00000000-0005-0000-0000-000096030000}"/>
    <cellStyle name="#,##0.0$! 7 2 9" xfId="22666" xr:uid="{00000000-0005-0000-0000-000097030000}"/>
    <cellStyle name="#,##0.0$! 7 3" xfId="3125" xr:uid="{00000000-0005-0000-0000-000098030000}"/>
    <cellStyle name="#,##0.0$! 7 3 2" xfId="8723" xr:uid="{00000000-0005-0000-0000-000099030000}"/>
    <cellStyle name="#,##0.0$! 7 3 2 2" xfId="19836" xr:uid="{00000000-0005-0000-0000-00009A030000}"/>
    <cellStyle name="#,##0.0$! 7 3 2 3" xfId="26994" xr:uid="{00000000-0005-0000-0000-00009B030000}"/>
    <cellStyle name="#,##0.0$! 7 3 3" xfId="14361" xr:uid="{00000000-0005-0000-0000-00009C030000}"/>
    <cellStyle name="#,##0.0$! 7 3 4" xfId="22660" xr:uid="{00000000-0005-0000-0000-00009D030000}"/>
    <cellStyle name="#,##0.0$! 7 4" xfId="3124" xr:uid="{00000000-0005-0000-0000-00009E030000}"/>
    <cellStyle name="#,##0.0$! 7 4 2" xfId="8722" xr:uid="{00000000-0005-0000-0000-00009F030000}"/>
    <cellStyle name="#,##0.0$! 7 4 2 2" xfId="19835" xr:uid="{00000000-0005-0000-0000-0000A0030000}"/>
    <cellStyle name="#,##0.0$! 7 4 2 3" xfId="26993" xr:uid="{00000000-0005-0000-0000-0000A1030000}"/>
    <cellStyle name="#,##0.0$! 7 4 3" xfId="14360" xr:uid="{00000000-0005-0000-0000-0000A2030000}"/>
    <cellStyle name="#,##0.0$! 7 4 4" xfId="22659" xr:uid="{00000000-0005-0000-0000-0000A3030000}"/>
    <cellStyle name="#,##0.0$! 7 5" xfId="3123" xr:uid="{00000000-0005-0000-0000-0000A4030000}"/>
    <cellStyle name="#,##0.0$! 7 5 2" xfId="8721" xr:uid="{00000000-0005-0000-0000-0000A5030000}"/>
    <cellStyle name="#,##0.0$! 7 5 2 2" xfId="19834" xr:uid="{00000000-0005-0000-0000-0000A6030000}"/>
    <cellStyle name="#,##0.0$! 7 5 2 3" xfId="26992" xr:uid="{00000000-0005-0000-0000-0000A7030000}"/>
    <cellStyle name="#,##0.0$! 7 5 3" xfId="14359" xr:uid="{00000000-0005-0000-0000-0000A8030000}"/>
    <cellStyle name="#,##0.0$! 7 5 4" xfId="22658" xr:uid="{00000000-0005-0000-0000-0000A9030000}"/>
    <cellStyle name="#,##0.0$! 7 6" xfId="3122" xr:uid="{00000000-0005-0000-0000-0000AA030000}"/>
    <cellStyle name="#,##0.0$! 7 6 2" xfId="8720" xr:uid="{00000000-0005-0000-0000-0000AB030000}"/>
    <cellStyle name="#,##0.0$! 7 6 2 2" xfId="19833" xr:uid="{00000000-0005-0000-0000-0000AC030000}"/>
    <cellStyle name="#,##0.0$! 7 6 2 3" xfId="26991" xr:uid="{00000000-0005-0000-0000-0000AD030000}"/>
    <cellStyle name="#,##0.0$! 7 6 3" xfId="14358" xr:uid="{00000000-0005-0000-0000-0000AE030000}"/>
    <cellStyle name="#,##0.0$! 7 6 4" xfId="22657" xr:uid="{00000000-0005-0000-0000-0000AF030000}"/>
    <cellStyle name="#,##0.0$! 7 7" xfId="3121" xr:uid="{00000000-0005-0000-0000-0000B0030000}"/>
    <cellStyle name="#,##0.0$! 7 7 2" xfId="8719" xr:uid="{00000000-0005-0000-0000-0000B1030000}"/>
    <cellStyle name="#,##0.0$! 7 7 2 2" xfId="19832" xr:uid="{00000000-0005-0000-0000-0000B2030000}"/>
    <cellStyle name="#,##0.0$! 7 7 2 3" xfId="26990" xr:uid="{00000000-0005-0000-0000-0000B3030000}"/>
    <cellStyle name="#,##0.0$! 7 7 3" xfId="14357" xr:uid="{00000000-0005-0000-0000-0000B4030000}"/>
    <cellStyle name="#,##0.0$! 7 7 4" xfId="22656" xr:uid="{00000000-0005-0000-0000-0000B5030000}"/>
    <cellStyle name="#,##0.0$! 7 8" xfId="8730" xr:uid="{00000000-0005-0000-0000-0000B6030000}"/>
    <cellStyle name="#,##0.0$! 7 8 2" xfId="19843" xr:uid="{00000000-0005-0000-0000-0000B7030000}"/>
    <cellStyle name="#,##0.0$! 7 8 3" xfId="27001" xr:uid="{00000000-0005-0000-0000-0000B8030000}"/>
    <cellStyle name="#,##0.0$! 7 9" xfId="14368" xr:uid="{00000000-0005-0000-0000-0000B9030000}"/>
    <cellStyle name="#,##0.0$! 8" xfId="3120" xr:uid="{00000000-0005-0000-0000-0000BA030000}"/>
    <cellStyle name="#,##0.0$! 8 2" xfId="8718" xr:uid="{00000000-0005-0000-0000-0000BB030000}"/>
    <cellStyle name="#,##0.0$! 8 2 2" xfId="19831" xr:uid="{00000000-0005-0000-0000-0000BC030000}"/>
    <cellStyle name="#,##0.0$! 8 2 3" xfId="26989" xr:uid="{00000000-0005-0000-0000-0000BD030000}"/>
    <cellStyle name="#,##0.0$! 8 3" xfId="14356" xr:uid="{00000000-0005-0000-0000-0000BE030000}"/>
    <cellStyle name="#,##0.0$! 8 4" xfId="22655" xr:uid="{00000000-0005-0000-0000-0000BF030000}"/>
    <cellStyle name="#,##0.0$! 9" xfId="3119" xr:uid="{00000000-0005-0000-0000-0000C0030000}"/>
    <cellStyle name="#,##0.0$! 9 2" xfId="8717" xr:uid="{00000000-0005-0000-0000-0000C1030000}"/>
    <cellStyle name="#,##0.0$! 9 2 2" xfId="19830" xr:uid="{00000000-0005-0000-0000-0000C2030000}"/>
    <cellStyle name="#,##0.0$! 9 2 3" xfId="26988" xr:uid="{00000000-0005-0000-0000-0000C3030000}"/>
    <cellStyle name="#,##0.0$! 9 3" xfId="14355" xr:uid="{00000000-0005-0000-0000-0000C4030000}"/>
    <cellStyle name="#,##0.0$! 9 4" xfId="22654" xr:uid="{00000000-0005-0000-0000-0000C5030000}"/>
    <cellStyle name="#,##0.0$$" xfId="3118" xr:uid="{00000000-0005-0000-0000-0000C6030000}"/>
    <cellStyle name="#,##0.0$$!" xfId="3117" xr:uid="{00000000-0005-0000-0000-0000C7030000}"/>
    <cellStyle name="#,##0.0$$$" xfId="3116" xr:uid="{00000000-0005-0000-0000-0000C8030000}"/>
    <cellStyle name="#,##0.0$$$!" xfId="3115" xr:uid="{00000000-0005-0000-0000-0000C9030000}"/>
    <cellStyle name="#,##0.0$$$$" xfId="3114" xr:uid="{00000000-0005-0000-0000-0000CA030000}"/>
    <cellStyle name="#,##0.0$$$$!" xfId="3113" xr:uid="{00000000-0005-0000-0000-0000CB030000}"/>
    <cellStyle name="#,##0.0$$$$$" xfId="3112" xr:uid="{00000000-0005-0000-0000-0000CC030000}"/>
    <cellStyle name="#,##0.0$$$$$!" xfId="3111" xr:uid="{00000000-0005-0000-0000-0000CD030000}"/>
    <cellStyle name="#,##0.0$$$$$$" xfId="3110" xr:uid="{00000000-0005-0000-0000-0000CE030000}"/>
    <cellStyle name="#,##0.0$$$$$$!" xfId="3109" xr:uid="{00000000-0005-0000-0000-0000CF030000}"/>
    <cellStyle name="#,##0.0$$$$$$_23.영등포04.17) 2 " xfId="3108" xr:uid="{00000000-0005-0000-0000-0000D0030000}"/>
    <cellStyle name="#,##0.0$$$$$_23.영등포04.17) 2 " xfId="3107" xr:uid="{00000000-0005-0000-0000-0000D1030000}"/>
    <cellStyle name="#,##0.0$$$$_23.영등포04.17) 2 " xfId="3106" xr:uid="{00000000-0005-0000-0000-0000D2030000}"/>
    <cellStyle name="#,##0.0$$$_23.영등포04.17) 2 " xfId="3105" xr:uid="{00000000-0005-0000-0000-0000D3030000}"/>
    <cellStyle name="#,##0.0$$_23.영등포04.17) 2 " xfId="3104" xr:uid="{00000000-0005-0000-0000-0000D4030000}"/>
    <cellStyle name="#,##0.0$_23.영등포04.17) 2 " xfId="3103" xr:uid="{00000000-0005-0000-0000-0000D5030000}"/>
    <cellStyle name="??&amp;O?&amp;H?_x0008__x000f__x0007_?_x0007__x0001__x0001_" xfId="3102" xr:uid="{00000000-0005-0000-0000-0000D6030000}"/>
    <cellStyle name="??&amp;O?&amp;H?_x0008_??_x0007__x0001__x0001_" xfId="3101" xr:uid="{00000000-0005-0000-0000-0000D7030000}"/>
    <cellStyle name="??&amp;O?&amp;H?_x0008_x_x000b_P_x000c__x0007__x0001__x0001_" xfId="3100" xr:uid="{00000000-0005-0000-0000-0000D8030000}"/>
    <cellStyle name="??&amp;蟻?縊9_x0008_}_x0007_Q_x0008__x0007__x0001__x0001_" xfId="3099" xr:uid="{00000000-0005-0000-0000-0000D9030000}"/>
    <cellStyle name="_2-4.상반기실적부문별요약" xfId="3098" xr:uid="{00000000-0005-0000-0000-0000DA030000}"/>
    <cellStyle name="_2-4.상반기실적부문별요약(표지및목차포함)" xfId="3097" xr:uid="{00000000-0005-0000-0000-0000DB030000}"/>
    <cellStyle name="_2-4.상반기실적부문별요약(표지및목차포함)_1" xfId="3096" xr:uid="{00000000-0005-0000-0000-0000DC030000}"/>
    <cellStyle name="_2-4.상반기실적부문별요약_1" xfId="3095" xr:uid="{00000000-0005-0000-0000-0000DD030000}"/>
    <cellStyle name="_'99상반기경영개선활동결과(게시용)" xfId="3094" xr:uid="{00000000-0005-0000-0000-0000DE030000}"/>
    <cellStyle name="_경영개선활동상반기실적(990708)" xfId="3093" xr:uid="{00000000-0005-0000-0000-0000DF030000}"/>
    <cellStyle name="_경영개선활동상반기실적(990708)_1" xfId="3092" xr:uid="{00000000-0005-0000-0000-0000E0030000}"/>
    <cellStyle name="_경영개선활동상반기실적(990708)_2" xfId="3091" xr:uid="{00000000-0005-0000-0000-0000E1030000}"/>
    <cellStyle name="_경영개선활성화방안(990802)" xfId="3090" xr:uid="{00000000-0005-0000-0000-0000E2030000}"/>
    <cellStyle name="_경영개선활성화방안(990802)_1" xfId="3089" xr:uid="{00000000-0005-0000-0000-0000E3030000}"/>
    <cellStyle name="_별첨(계획서및실적서양식)" xfId="3088" xr:uid="{00000000-0005-0000-0000-0000E4030000}"/>
    <cellStyle name="_별첨(계획서및실적서양식)_1" xfId="3087" xr:uid="{00000000-0005-0000-0000-0000E5030000}"/>
    <cellStyle name="_양식" xfId="3086" xr:uid="{00000000-0005-0000-0000-0000E6030000}"/>
    <cellStyle name="_양식_1" xfId="3085" xr:uid="{00000000-0005-0000-0000-0000E7030000}"/>
    <cellStyle name="_양식_2" xfId="3084" xr:uid="{00000000-0005-0000-0000-0000E8030000}"/>
    <cellStyle name="_유첨3(서식)" xfId="3083" xr:uid="{00000000-0005-0000-0000-0000E9030000}"/>
    <cellStyle name="_유첨3(서식)_1" xfId="3082" xr:uid="{00000000-0005-0000-0000-0000EA030000}"/>
    <cellStyle name="_지정과제1분기실적(확정990408)" xfId="3081" xr:uid="{00000000-0005-0000-0000-0000EB030000}"/>
    <cellStyle name="_지정과제1분기실적(확정990408)_1" xfId="3080" xr:uid="{00000000-0005-0000-0000-0000EC030000}"/>
    <cellStyle name="_지정과제2차심의list" xfId="3079" xr:uid="{00000000-0005-0000-0000-0000ED030000}"/>
    <cellStyle name="_지정과제2차심의list_1" xfId="3078" xr:uid="{00000000-0005-0000-0000-0000EE030000}"/>
    <cellStyle name="_지정과제2차심의list_2" xfId="3077" xr:uid="{00000000-0005-0000-0000-0000EF030000}"/>
    <cellStyle name="_지정과제2차심의결과" xfId="3076" xr:uid="{00000000-0005-0000-0000-0000F0030000}"/>
    <cellStyle name="_지정과제2차심의결과(금액조정후최종)" xfId="3075" xr:uid="{00000000-0005-0000-0000-0000F1030000}"/>
    <cellStyle name="_지정과제2차심의결과(금액조정후최종)_1" xfId="3074" xr:uid="{00000000-0005-0000-0000-0000F2030000}"/>
    <cellStyle name="_지정과제2차심의결과(금액조정후최종)_1_경영개선실적보고(전주공장)" xfId="3073" xr:uid="{00000000-0005-0000-0000-0000F3030000}"/>
    <cellStyle name="_지정과제2차심의결과(금액조정후최종)_1_별첨1_2" xfId="3072" xr:uid="{00000000-0005-0000-0000-0000F4030000}"/>
    <cellStyle name="_지정과제2차심의결과(금액조정후최종)_1_제안과제집계표(공장전체)" xfId="3071" xr:uid="{00000000-0005-0000-0000-0000F5030000}"/>
    <cellStyle name="_지정과제2차심의결과(금액조정후최종)_경영개선실적보고(전주공장)" xfId="3070" xr:uid="{00000000-0005-0000-0000-0000F6030000}"/>
    <cellStyle name="_지정과제2차심의결과(금액조정후최종)_별첨1_2" xfId="3069" xr:uid="{00000000-0005-0000-0000-0000F7030000}"/>
    <cellStyle name="_지정과제2차심의결과(금액조정후최종)_제안과제집계표(공장전체)" xfId="3068" xr:uid="{00000000-0005-0000-0000-0000F8030000}"/>
    <cellStyle name="_지정과제2차심의결과_1" xfId="3067" xr:uid="{00000000-0005-0000-0000-0000F9030000}"/>
    <cellStyle name="_집중관리(981231)" xfId="3066" xr:uid="{00000000-0005-0000-0000-0000FA030000}"/>
    <cellStyle name="_집중관리(981231)_1" xfId="3065" xr:uid="{00000000-0005-0000-0000-0000FB030000}"/>
    <cellStyle name="_집중관리(지정과제및 양식)" xfId="3064" xr:uid="{00000000-0005-0000-0000-0000FC030000}"/>
    <cellStyle name="_집중관리(지정과제및 양식)_1" xfId="3063" xr:uid="{00000000-0005-0000-0000-0000FD030000}"/>
    <cellStyle name="¾E°CE¸°e¹yAI" xfId="3062" xr:uid="{00000000-0005-0000-0000-0000FE030000}"/>
    <cellStyle name="¾E°CE¸°e¹yAI 2" xfId="3061" xr:uid="{00000000-0005-0000-0000-0000FF030000}"/>
    <cellStyle name="¾E°CE¸°e¹yAI 3" xfId="3060" xr:uid="{00000000-0005-0000-0000-000000040000}"/>
    <cellStyle name="1." xfId="3059" xr:uid="{00000000-0005-0000-0000-000001040000}"/>
    <cellStyle name="19990216" xfId="3058" xr:uid="{00000000-0005-0000-0000-000002040000}"/>
    <cellStyle name="20% - 강조색1 2" xfId="3057" xr:uid="{00000000-0005-0000-0000-000003040000}"/>
    <cellStyle name="20% - 강조색1 3" xfId="3056" xr:uid="{00000000-0005-0000-0000-000004040000}"/>
    <cellStyle name="20% - 강조색2 2" xfId="3055" xr:uid="{00000000-0005-0000-0000-000005040000}"/>
    <cellStyle name="20% - 강조색2 3" xfId="3054" xr:uid="{00000000-0005-0000-0000-000006040000}"/>
    <cellStyle name="20% - 강조색3 2" xfId="3053" xr:uid="{00000000-0005-0000-0000-000007040000}"/>
    <cellStyle name="20% - 강조색3 3" xfId="3052" xr:uid="{00000000-0005-0000-0000-000008040000}"/>
    <cellStyle name="20% - 강조색4 2" xfId="3051" xr:uid="{00000000-0005-0000-0000-000009040000}"/>
    <cellStyle name="20% - 강조색4 3" xfId="3050" xr:uid="{00000000-0005-0000-0000-00000A040000}"/>
    <cellStyle name="20% - 강조색5 2" xfId="3049" xr:uid="{00000000-0005-0000-0000-00000B040000}"/>
    <cellStyle name="20% - 강조색5 3" xfId="3048" xr:uid="{00000000-0005-0000-0000-00000C040000}"/>
    <cellStyle name="20% - 강조색6 2" xfId="3047" xr:uid="{00000000-0005-0000-0000-00000D040000}"/>
    <cellStyle name="20% - 강조색6 3" xfId="3046" xr:uid="{00000000-0005-0000-0000-00000E040000}"/>
    <cellStyle name="40% - 강조색1 2" xfId="3045" xr:uid="{00000000-0005-0000-0000-00000F040000}"/>
    <cellStyle name="40% - 강조색1 3" xfId="3044" xr:uid="{00000000-0005-0000-0000-000010040000}"/>
    <cellStyle name="40% - 강조색2 2" xfId="3043" xr:uid="{00000000-0005-0000-0000-000011040000}"/>
    <cellStyle name="40% - 강조색2 3" xfId="3042" xr:uid="{00000000-0005-0000-0000-000012040000}"/>
    <cellStyle name="40% - 강조색3 2" xfId="3041" xr:uid="{00000000-0005-0000-0000-000013040000}"/>
    <cellStyle name="40% - 강조색3 3" xfId="3040" xr:uid="{00000000-0005-0000-0000-000014040000}"/>
    <cellStyle name="40% - 강조색4 2" xfId="3039" xr:uid="{00000000-0005-0000-0000-000015040000}"/>
    <cellStyle name="40% - 강조색4 3" xfId="3038" xr:uid="{00000000-0005-0000-0000-000016040000}"/>
    <cellStyle name="40% - 강조색5 2" xfId="3037" xr:uid="{00000000-0005-0000-0000-000017040000}"/>
    <cellStyle name="40% - 강조색5 3" xfId="3036" xr:uid="{00000000-0005-0000-0000-000018040000}"/>
    <cellStyle name="40% - 강조색6 2" xfId="3035" xr:uid="{00000000-0005-0000-0000-000019040000}"/>
    <cellStyle name="40% - 강조색6 3" xfId="3034" xr:uid="{00000000-0005-0000-0000-00001A040000}"/>
    <cellStyle name="60% - 강조색1 2" xfId="3033" xr:uid="{00000000-0005-0000-0000-00001B040000}"/>
    <cellStyle name="60% - 강조색1 3" xfId="3032" xr:uid="{00000000-0005-0000-0000-00001C040000}"/>
    <cellStyle name="60% - 강조색2 2" xfId="3031" xr:uid="{00000000-0005-0000-0000-00001D040000}"/>
    <cellStyle name="60% - 강조색2 3" xfId="3030" xr:uid="{00000000-0005-0000-0000-00001E040000}"/>
    <cellStyle name="60% - 강조색3 2" xfId="3029" xr:uid="{00000000-0005-0000-0000-00001F040000}"/>
    <cellStyle name="60% - 강조색3 3" xfId="3028" xr:uid="{00000000-0005-0000-0000-000020040000}"/>
    <cellStyle name="60% - 강조색4 2" xfId="3027" xr:uid="{00000000-0005-0000-0000-000021040000}"/>
    <cellStyle name="60% - 강조색4 3" xfId="3026" xr:uid="{00000000-0005-0000-0000-000022040000}"/>
    <cellStyle name="60% - 강조색5 2" xfId="3025" xr:uid="{00000000-0005-0000-0000-000023040000}"/>
    <cellStyle name="60% - 강조색5 3" xfId="3024" xr:uid="{00000000-0005-0000-0000-000024040000}"/>
    <cellStyle name="60% - 강조색6 2" xfId="3023" xr:uid="{00000000-0005-0000-0000-000025040000}"/>
    <cellStyle name="60% - 강조색6 3" xfId="3022" xr:uid="{00000000-0005-0000-0000-000026040000}"/>
    <cellStyle name="AeE­ [0]_¿i≫eE­·A ±a±¸A¶A÷C￥" xfId="3021" xr:uid="{00000000-0005-0000-0000-000027040000}"/>
    <cellStyle name="AeE­_¿i≫eE­·A ±a±¸A¶A÷C￥" xfId="3020" xr:uid="{00000000-0005-0000-0000-000028040000}"/>
    <cellStyle name="AÞ¸¶ [0]_¿i≫eE­·A ±a±¸A¶A÷C￥" xfId="3019" xr:uid="{00000000-0005-0000-0000-000029040000}"/>
    <cellStyle name="AÞ¸¶_¿i≫eE­·A ±a±¸A¶A÷C￥" xfId="3018" xr:uid="{00000000-0005-0000-0000-00002A040000}"/>
    <cellStyle name="Besuchter Hyperlink_6. Alternativen" xfId="3017" xr:uid="{00000000-0005-0000-0000-00002B040000}"/>
    <cellStyle name="C￥AØ_¸AAaAo´eSCH" xfId="3016" xr:uid="{00000000-0005-0000-0000-00002C040000}"/>
    <cellStyle name="Ç¥ÁØ_°øÁ¤FLOW(1)" xfId="3015" xr:uid="{00000000-0005-0000-0000-00002D040000}"/>
    <cellStyle name="C￥AØ_laroux_1_PAGE1 " xfId="3014" xr:uid="{00000000-0005-0000-0000-00002E040000}"/>
    <cellStyle name="Calc Currency (0)" xfId="3013" xr:uid="{00000000-0005-0000-0000-00002F040000}"/>
    <cellStyle name="category" xfId="3012" xr:uid="{00000000-0005-0000-0000-000030040000}"/>
    <cellStyle name="Comma [0]" xfId="3011" xr:uid="{00000000-0005-0000-0000-000031040000}"/>
    <cellStyle name="comma zerodec" xfId="3010" xr:uid="{00000000-0005-0000-0000-000032040000}"/>
    <cellStyle name="Comma_ SG&amp;A Bridge " xfId="3009" xr:uid="{00000000-0005-0000-0000-000033040000}"/>
    <cellStyle name="Currency [0]" xfId="3008" xr:uid="{00000000-0005-0000-0000-000034040000}"/>
    <cellStyle name="Currency_ SG&amp;A Bridge " xfId="3007" xr:uid="{00000000-0005-0000-0000-000035040000}"/>
    <cellStyle name="Currency1" xfId="3006" xr:uid="{00000000-0005-0000-0000-000036040000}"/>
    <cellStyle name="date" xfId="3005" xr:uid="{00000000-0005-0000-0000-000037040000}"/>
    <cellStyle name="Dezimal [0]_0. Übersicht" xfId="3004" xr:uid="{00000000-0005-0000-0000-000038040000}"/>
    <cellStyle name="Dezimal_0. Übersicht" xfId="3003" xr:uid="{00000000-0005-0000-0000-000039040000}"/>
    <cellStyle name="Dollar (zero dec)" xfId="3002" xr:uid="{00000000-0005-0000-0000-00003A040000}"/>
    <cellStyle name="F2" xfId="3001" xr:uid="{00000000-0005-0000-0000-00003B040000}"/>
    <cellStyle name="F3" xfId="3000" xr:uid="{00000000-0005-0000-0000-00003C040000}"/>
    <cellStyle name="F4" xfId="2999" xr:uid="{00000000-0005-0000-0000-00003D040000}"/>
    <cellStyle name="F5" xfId="2998" xr:uid="{00000000-0005-0000-0000-00003E040000}"/>
    <cellStyle name="F6" xfId="2997" xr:uid="{00000000-0005-0000-0000-00003F040000}"/>
    <cellStyle name="F7" xfId="2996" xr:uid="{00000000-0005-0000-0000-000040040000}"/>
    <cellStyle name="F8" xfId="2995" xr:uid="{00000000-0005-0000-0000-000041040000}"/>
    <cellStyle name="Grey" xfId="2994" xr:uid="{00000000-0005-0000-0000-000042040000}"/>
    <cellStyle name="HEADER" xfId="2993" xr:uid="{00000000-0005-0000-0000-000043040000}"/>
    <cellStyle name="Header1" xfId="2992" xr:uid="{00000000-0005-0000-0000-000044040000}"/>
    <cellStyle name="Header2" xfId="2991" xr:uid="{00000000-0005-0000-0000-000045040000}"/>
    <cellStyle name="Header2 10" xfId="2990" xr:uid="{00000000-0005-0000-0000-000046040000}"/>
    <cellStyle name="Header2 10 2" xfId="2989" xr:uid="{00000000-0005-0000-0000-000047040000}"/>
    <cellStyle name="Header2 10 2 2" xfId="8714" xr:uid="{00000000-0005-0000-0000-000048040000}"/>
    <cellStyle name="Header2 10 2 2 2" xfId="19827" xr:uid="{00000000-0005-0000-0000-000049040000}"/>
    <cellStyle name="Header2 10 2 2 3" xfId="26985" xr:uid="{00000000-0005-0000-0000-00004A040000}"/>
    <cellStyle name="Header2 10 2 3" xfId="14241" xr:uid="{00000000-0005-0000-0000-00004B040000}"/>
    <cellStyle name="Header2 10 2 4" xfId="22651" xr:uid="{00000000-0005-0000-0000-00004C040000}"/>
    <cellStyle name="Header2 10 3" xfId="2988" xr:uid="{00000000-0005-0000-0000-00004D040000}"/>
    <cellStyle name="Header2 10 3 2" xfId="8713" xr:uid="{00000000-0005-0000-0000-00004E040000}"/>
    <cellStyle name="Header2 10 3 2 2" xfId="19826" xr:uid="{00000000-0005-0000-0000-00004F040000}"/>
    <cellStyle name="Header2 10 3 2 3" xfId="26984" xr:uid="{00000000-0005-0000-0000-000050040000}"/>
    <cellStyle name="Header2 10 3 3" xfId="14240" xr:uid="{00000000-0005-0000-0000-000051040000}"/>
    <cellStyle name="Header2 10 3 4" xfId="22650" xr:uid="{00000000-0005-0000-0000-000052040000}"/>
    <cellStyle name="Header2 10 4" xfId="2987" xr:uid="{00000000-0005-0000-0000-000053040000}"/>
    <cellStyle name="Header2 10 4 2" xfId="8712" xr:uid="{00000000-0005-0000-0000-000054040000}"/>
    <cellStyle name="Header2 10 4 2 2" xfId="19825" xr:uid="{00000000-0005-0000-0000-000055040000}"/>
    <cellStyle name="Header2 10 4 2 3" xfId="26983" xr:uid="{00000000-0005-0000-0000-000056040000}"/>
    <cellStyle name="Header2 10 4 3" xfId="14239" xr:uid="{00000000-0005-0000-0000-000057040000}"/>
    <cellStyle name="Header2 10 4 4" xfId="22649" xr:uid="{00000000-0005-0000-0000-000058040000}"/>
    <cellStyle name="Header2 10 5" xfId="2986" xr:uid="{00000000-0005-0000-0000-000059040000}"/>
    <cellStyle name="Header2 10 5 2" xfId="8711" xr:uid="{00000000-0005-0000-0000-00005A040000}"/>
    <cellStyle name="Header2 10 5 2 2" xfId="19824" xr:uid="{00000000-0005-0000-0000-00005B040000}"/>
    <cellStyle name="Header2 10 5 2 3" xfId="26982" xr:uid="{00000000-0005-0000-0000-00005C040000}"/>
    <cellStyle name="Header2 10 5 3" xfId="14238" xr:uid="{00000000-0005-0000-0000-00005D040000}"/>
    <cellStyle name="Header2 10 5 4" xfId="22648" xr:uid="{00000000-0005-0000-0000-00005E040000}"/>
    <cellStyle name="Header2 10 6" xfId="2985" xr:uid="{00000000-0005-0000-0000-00005F040000}"/>
    <cellStyle name="Header2 10 6 2" xfId="8710" xr:uid="{00000000-0005-0000-0000-000060040000}"/>
    <cellStyle name="Header2 10 6 2 2" xfId="19823" xr:uid="{00000000-0005-0000-0000-000061040000}"/>
    <cellStyle name="Header2 10 6 2 3" xfId="26981" xr:uid="{00000000-0005-0000-0000-000062040000}"/>
    <cellStyle name="Header2 10 6 3" xfId="14237" xr:uid="{00000000-0005-0000-0000-000063040000}"/>
    <cellStyle name="Header2 10 6 4" xfId="22647" xr:uid="{00000000-0005-0000-0000-000064040000}"/>
    <cellStyle name="Header2 10 7" xfId="8715" xr:uid="{00000000-0005-0000-0000-000065040000}"/>
    <cellStyle name="Header2 10 7 2" xfId="19828" xr:uid="{00000000-0005-0000-0000-000066040000}"/>
    <cellStyle name="Header2 10 7 3" xfId="26986" xr:uid="{00000000-0005-0000-0000-000067040000}"/>
    <cellStyle name="Header2 10 8" xfId="14242" xr:uid="{00000000-0005-0000-0000-000068040000}"/>
    <cellStyle name="Header2 10 9" xfId="22652" xr:uid="{00000000-0005-0000-0000-000069040000}"/>
    <cellStyle name="Header2 11" xfId="2984" xr:uid="{00000000-0005-0000-0000-00006A040000}"/>
    <cellStyle name="Header2 11 2" xfId="8709" xr:uid="{00000000-0005-0000-0000-00006B040000}"/>
    <cellStyle name="Header2 11 2 2" xfId="19822" xr:uid="{00000000-0005-0000-0000-00006C040000}"/>
    <cellStyle name="Header2 11 2 3" xfId="26980" xr:uid="{00000000-0005-0000-0000-00006D040000}"/>
    <cellStyle name="Header2 11 3" xfId="14236" xr:uid="{00000000-0005-0000-0000-00006E040000}"/>
    <cellStyle name="Header2 11 4" xfId="22646" xr:uid="{00000000-0005-0000-0000-00006F040000}"/>
    <cellStyle name="Header2 12" xfId="2983" xr:uid="{00000000-0005-0000-0000-000070040000}"/>
    <cellStyle name="Header2 12 2" xfId="8708" xr:uid="{00000000-0005-0000-0000-000071040000}"/>
    <cellStyle name="Header2 12 2 2" xfId="19821" xr:uid="{00000000-0005-0000-0000-000072040000}"/>
    <cellStyle name="Header2 12 2 3" xfId="26979" xr:uid="{00000000-0005-0000-0000-000073040000}"/>
    <cellStyle name="Header2 12 3" xfId="14235" xr:uid="{00000000-0005-0000-0000-000074040000}"/>
    <cellStyle name="Header2 12 4" xfId="22645" xr:uid="{00000000-0005-0000-0000-000075040000}"/>
    <cellStyle name="Header2 13" xfId="2982" xr:uid="{00000000-0005-0000-0000-000076040000}"/>
    <cellStyle name="Header2 13 2" xfId="8707" xr:uid="{00000000-0005-0000-0000-000077040000}"/>
    <cellStyle name="Header2 13 2 2" xfId="19820" xr:uid="{00000000-0005-0000-0000-000078040000}"/>
    <cellStyle name="Header2 13 2 3" xfId="26978" xr:uid="{00000000-0005-0000-0000-000079040000}"/>
    <cellStyle name="Header2 13 3" xfId="14234" xr:uid="{00000000-0005-0000-0000-00007A040000}"/>
    <cellStyle name="Header2 13 4" xfId="22644" xr:uid="{00000000-0005-0000-0000-00007B040000}"/>
    <cellStyle name="Header2 14" xfId="2981" xr:uid="{00000000-0005-0000-0000-00007C040000}"/>
    <cellStyle name="Header2 14 2" xfId="8706" xr:uid="{00000000-0005-0000-0000-00007D040000}"/>
    <cellStyle name="Header2 14 2 2" xfId="19819" xr:uid="{00000000-0005-0000-0000-00007E040000}"/>
    <cellStyle name="Header2 14 2 3" xfId="26977" xr:uid="{00000000-0005-0000-0000-00007F040000}"/>
    <cellStyle name="Header2 14 3" xfId="14233" xr:uid="{00000000-0005-0000-0000-000080040000}"/>
    <cellStyle name="Header2 14 4" xfId="22643" xr:uid="{00000000-0005-0000-0000-000081040000}"/>
    <cellStyle name="Header2 15" xfId="2980" xr:uid="{00000000-0005-0000-0000-000082040000}"/>
    <cellStyle name="Header2 15 2" xfId="8705" xr:uid="{00000000-0005-0000-0000-000083040000}"/>
    <cellStyle name="Header2 15 2 2" xfId="19818" xr:uid="{00000000-0005-0000-0000-000084040000}"/>
    <cellStyle name="Header2 15 2 3" xfId="26976" xr:uid="{00000000-0005-0000-0000-000085040000}"/>
    <cellStyle name="Header2 15 3" xfId="14232" xr:uid="{00000000-0005-0000-0000-000086040000}"/>
    <cellStyle name="Header2 15 4" xfId="22642" xr:uid="{00000000-0005-0000-0000-000087040000}"/>
    <cellStyle name="Header2 16" xfId="8716" xr:uid="{00000000-0005-0000-0000-000088040000}"/>
    <cellStyle name="Header2 16 2" xfId="19829" xr:uid="{00000000-0005-0000-0000-000089040000}"/>
    <cellStyle name="Header2 16 3" xfId="26987" xr:uid="{00000000-0005-0000-0000-00008A040000}"/>
    <cellStyle name="Header2 17" xfId="14243" xr:uid="{00000000-0005-0000-0000-00008B040000}"/>
    <cellStyle name="Header2 18" xfId="22653" xr:uid="{00000000-0005-0000-0000-00008C040000}"/>
    <cellStyle name="Header2 2" xfId="2979" xr:uid="{00000000-0005-0000-0000-00008D040000}"/>
    <cellStyle name="Header2 2 10" xfId="2978" xr:uid="{00000000-0005-0000-0000-00008E040000}"/>
    <cellStyle name="Header2 2 10 2" xfId="8703" xr:uid="{00000000-0005-0000-0000-00008F040000}"/>
    <cellStyle name="Header2 2 10 2 2" xfId="19816" xr:uid="{00000000-0005-0000-0000-000090040000}"/>
    <cellStyle name="Header2 2 10 2 3" xfId="26974" xr:uid="{00000000-0005-0000-0000-000091040000}"/>
    <cellStyle name="Header2 2 10 3" xfId="14230" xr:uid="{00000000-0005-0000-0000-000092040000}"/>
    <cellStyle name="Header2 2 10 4" xfId="22640" xr:uid="{00000000-0005-0000-0000-000093040000}"/>
    <cellStyle name="Header2 2 11" xfId="2977" xr:uid="{00000000-0005-0000-0000-000094040000}"/>
    <cellStyle name="Header2 2 11 2" xfId="8702" xr:uid="{00000000-0005-0000-0000-000095040000}"/>
    <cellStyle name="Header2 2 11 2 2" xfId="19815" xr:uid="{00000000-0005-0000-0000-000096040000}"/>
    <cellStyle name="Header2 2 11 2 3" xfId="26973" xr:uid="{00000000-0005-0000-0000-000097040000}"/>
    <cellStyle name="Header2 2 11 3" xfId="14229" xr:uid="{00000000-0005-0000-0000-000098040000}"/>
    <cellStyle name="Header2 2 11 4" xfId="22639" xr:uid="{00000000-0005-0000-0000-000099040000}"/>
    <cellStyle name="Header2 2 12" xfId="2976" xr:uid="{00000000-0005-0000-0000-00009A040000}"/>
    <cellStyle name="Header2 2 12 2" xfId="8701" xr:uid="{00000000-0005-0000-0000-00009B040000}"/>
    <cellStyle name="Header2 2 12 2 2" xfId="19814" xr:uid="{00000000-0005-0000-0000-00009C040000}"/>
    <cellStyle name="Header2 2 12 2 3" xfId="26972" xr:uid="{00000000-0005-0000-0000-00009D040000}"/>
    <cellStyle name="Header2 2 12 3" xfId="14228" xr:uid="{00000000-0005-0000-0000-00009E040000}"/>
    <cellStyle name="Header2 2 12 4" xfId="22638" xr:uid="{00000000-0005-0000-0000-00009F040000}"/>
    <cellStyle name="Header2 2 13" xfId="2975" xr:uid="{00000000-0005-0000-0000-0000A0040000}"/>
    <cellStyle name="Header2 2 13 2" xfId="8700" xr:uid="{00000000-0005-0000-0000-0000A1040000}"/>
    <cellStyle name="Header2 2 13 2 2" xfId="19813" xr:uid="{00000000-0005-0000-0000-0000A2040000}"/>
    <cellStyle name="Header2 2 13 2 3" xfId="26971" xr:uid="{00000000-0005-0000-0000-0000A3040000}"/>
    <cellStyle name="Header2 2 13 3" xfId="14227" xr:uid="{00000000-0005-0000-0000-0000A4040000}"/>
    <cellStyle name="Header2 2 13 4" xfId="22637" xr:uid="{00000000-0005-0000-0000-0000A5040000}"/>
    <cellStyle name="Header2 2 14" xfId="2974" xr:uid="{00000000-0005-0000-0000-0000A6040000}"/>
    <cellStyle name="Header2 2 14 2" xfId="8699" xr:uid="{00000000-0005-0000-0000-0000A7040000}"/>
    <cellStyle name="Header2 2 14 2 2" xfId="19812" xr:uid="{00000000-0005-0000-0000-0000A8040000}"/>
    <cellStyle name="Header2 2 14 2 3" xfId="26970" xr:uid="{00000000-0005-0000-0000-0000A9040000}"/>
    <cellStyle name="Header2 2 14 3" xfId="14226" xr:uid="{00000000-0005-0000-0000-0000AA040000}"/>
    <cellStyle name="Header2 2 14 4" xfId="22636" xr:uid="{00000000-0005-0000-0000-0000AB040000}"/>
    <cellStyle name="Header2 2 15" xfId="8704" xr:uid="{00000000-0005-0000-0000-0000AC040000}"/>
    <cellStyle name="Header2 2 15 2" xfId="19817" xr:uid="{00000000-0005-0000-0000-0000AD040000}"/>
    <cellStyle name="Header2 2 15 3" xfId="26975" xr:uid="{00000000-0005-0000-0000-0000AE040000}"/>
    <cellStyle name="Header2 2 16" xfId="14231" xr:uid="{00000000-0005-0000-0000-0000AF040000}"/>
    <cellStyle name="Header2 2 17" xfId="22641" xr:uid="{00000000-0005-0000-0000-0000B0040000}"/>
    <cellStyle name="Header2 2 2" xfId="2973" xr:uid="{00000000-0005-0000-0000-0000B1040000}"/>
    <cellStyle name="Header2 2 2 10" xfId="22635" xr:uid="{00000000-0005-0000-0000-0000B2040000}"/>
    <cellStyle name="Header2 2 2 2" xfId="2972" xr:uid="{00000000-0005-0000-0000-0000B3040000}"/>
    <cellStyle name="Header2 2 2 2 2" xfId="2971" xr:uid="{00000000-0005-0000-0000-0000B4040000}"/>
    <cellStyle name="Header2 2 2 2 2 2" xfId="8696" xr:uid="{00000000-0005-0000-0000-0000B5040000}"/>
    <cellStyle name="Header2 2 2 2 2 2 2" xfId="19809" xr:uid="{00000000-0005-0000-0000-0000B6040000}"/>
    <cellStyle name="Header2 2 2 2 2 2 3" xfId="26967" xr:uid="{00000000-0005-0000-0000-0000B7040000}"/>
    <cellStyle name="Header2 2 2 2 2 3" xfId="14223" xr:uid="{00000000-0005-0000-0000-0000B8040000}"/>
    <cellStyle name="Header2 2 2 2 2 4" xfId="22633" xr:uid="{00000000-0005-0000-0000-0000B9040000}"/>
    <cellStyle name="Header2 2 2 2 3" xfId="2970" xr:uid="{00000000-0005-0000-0000-0000BA040000}"/>
    <cellStyle name="Header2 2 2 2 3 2" xfId="8695" xr:uid="{00000000-0005-0000-0000-0000BB040000}"/>
    <cellStyle name="Header2 2 2 2 3 2 2" xfId="19808" xr:uid="{00000000-0005-0000-0000-0000BC040000}"/>
    <cellStyle name="Header2 2 2 2 3 2 3" xfId="26966" xr:uid="{00000000-0005-0000-0000-0000BD040000}"/>
    <cellStyle name="Header2 2 2 2 3 3" xfId="14222" xr:uid="{00000000-0005-0000-0000-0000BE040000}"/>
    <cellStyle name="Header2 2 2 2 3 4" xfId="22632" xr:uid="{00000000-0005-0000-0000-0000BF040000}"/>
    <cellStyle name="Header2 2 2 2 4" xfId="2969" xr:uid="{00000000-0005-0000-0000-0000C0040000}"/>
    <cellStyle name="Header2 2 2 2 4 2" xfId="8694" xr:uid="{00000000-0005-0000-0000-0000C1040000}"/>
    <cellStyle name="Header2 2 2 2 4 2 2" xfId="19807" xr:uid="{00000000-0005-0000-0000-0000C2040000}"/>
    <cellStyle name="Header2 2 2 2 4 2 3" xfId="26965" xr:uid="{00000000-0005-0000-0000-0000C3040000}"/>
    <cellStyle name="Header2 2 2 2 4 3" xfId="14221" xr:uid="{00000000-0005-0000-0000-0000C4040000}"/>
    <cellStyle name="Header2 2 2 2 4 4" xfId="22631" xr:uid="{00000000-0005-0000-0000-0000C5040000}"/>
    <cellStyle name="Header2 2 2 2 5" xfId="2968" xr:uid="{00000000-0005-0000-0000-0000C6040000}"/>
    <cellStyle name="Header2 2 2 2 5 2" xfId="8693" xr:uid="{00000000-0005-0000-0000-0000C7040000}"/>
    <cellStyle name="Header2 2 2 2 5 2 2" xfId="19806" xr:uid="{00000000-0005-0000-0000-0000C8040000}"/>
    <cellStyle name="Header2 2 2 2 5 2 3" xfId="26964" xr:uid="{00000000-0005-0000-0000-0000C9040000}"/>
    <cellStyle name="Header2 2 2 2 5 3" xfId="14220" xr:uid="{00000000-0005-0000-0000-0000CA040000}"/>
    <cellStyle name="Header2 2 2 2 5 4" xfId="22630" xr:uid="{00000000-0005-0000-0000-0000CB040000}"/>
    <cellStyle name="Header2 2 2 2 6" xfId="2967" xr:uid="{00000000-0005-0000-0000-0000CC040000}"/>
    <cellStyle name="Header2 2 2 2 6 2" xfId="8692" xr:uid="{00000000-0005-0000-0000-0000CD040000}"/>
    <cellStyle name="Header2 2 2 2 6 2 2" xfId="19805" xr:uid="{00000000-0005-0000-0000-0000CE040000}"/>
    <cellStyle name="Header2 2 2 2 6 2 3" xfId="26963" xr:uid="{00000000-0005-0000-0000-0000CF040000}"/>
    <cellStyle name="Header2 2 2 2 6 3" xfId="14219" xr:uid="{00000000-0005-0000-0000-0000D0040000}"/>
    <cellStyle name="Header2 2 2 2 6 4" xfId="22629" xr:uid="{00000000-0005-0000-0000-0000D1040000}"/>
    <cellStyle name="Header2 2 2 2 7" xfId="8697" xr:uid="{00000000-0005-0000-0000-0000D2040000}"/>
    <cellStyle name="Header2 2 2 2 7 2" xfId="19810" xr:uid="{00000000-0005-0000-0000-0000D3040000}"/>
    <cellStyle name="Header2 2 2 2 7 3" xfId="26968" xr:uid="{00000000-0005-0000-0000-0000D4040000}"/>
    <cellStyle name="Header2 2 2 2 8" xfId="14224" xr:uid="{00000000-0005-0000-0000-0000D5040000}"/>
    <cellStyle name="Header2 2 2 2 9" xfId="22634" xr:uid="{00000000-0005-0000-0000-0000D6040000}"/>
    <cellStyle name="Header2 2 2 3" xfId="2966" xr:uid="{00000000-0005-0000-0000-0000D7040000}"/>
    <cellStyle name="Header2 2 2 3 2" xfId="8691" xr:uid="{00000000-0005-0000-0000-0000D8040000}"/>
    <cellStyle name="Header2 2 2 3 2 2" xfId="19804" xr:uid="{00000000-0005-0000-0000-0000D9040000}"/>
    <cellStyle name="Header2 2 2 3 2 3" xfId="26962" xr:uid="{00000000-0005-0000-0000-0000DA040000}"/>
    <cellStyle name="Header2 2 2 3 3" xfId="14218" xr:uid="{00000000-0005-0000-0000-0000DB040000}"/>
    <cellStyle name="Header2 2 2 3 4" xfId="22628" xr:uid="{00000000-0005-0000-0000-0000DC040000}"/>
    <cellStyle name="Header2 2 2 4" xfId="2965" xr:uid="{00000000-0005-0000-0000-0000DD040000}"/>
    <cellStyle name="Header2 2 2 4 2" xfId="8690" xr:uid="{00000000-0005-0000-0000-0000DE040000}"/>
    <cellStyle name="Header2 2 2 4 2 2" xfId="19803" xr:uid="{00000000-0005-0000-0000-0000DF040000}"/>
    <cellStyle name="Header2 2 2 4 2 3" xfId="26961" xr:uid="{00000000-0005-0000-0000-0000E0040000}"/>
    <cellStyle name="Header2 2 2 4 3" xfId="14217" xr:uid="{00000000-0005-0000-0000-0000E1040000}"/>
    <cellStyle name="Header2 2 2 4 4" xfId="22627" xr:uid="{00000000-0005-0000-0000-0000E2040000}"/>
    <cellStyle name="Header2 2 2 5" xfId="2964" xr:uid="{00000000-0005-0000-0000-0000E3040000}"/>
    <cellStyle name="Header2 2 2 5 2" xfId="8689" xr:uid="{00000000-0005-0000-0000-0000E4040000}"/>
    <cellStyle name="Header2 2 2 5 2 2" xfId="19802" xr:uid="{00000000-0005-0000-0000-0000E5040000}"/>
    <cellStyle name="Header2 2 2 5 2 3" xfId="26960" xr:uid="{00000000-0005-0000-0000-0000E6040000}"/>
    <cellStyle name="Header2 2 2 5 3" xfId="14216" xr:uid="{00000000-0005-0000-0000-0000E7040000}"/>
    <cellStyle name="Header2 2 2 5 4" xfId="22626" xr:uid="{00000000-0005-0000-0000-0000E8040000}"/>
    <cellStyle name="Header2 2 2 6" xfId="2963" xr:uid="{00000000-0005-0000-0000-0000E9040000}"/>
    <cellStyle name="Header2 2 2 6 2" xfId="8688" xr:uid="{00000000-0005-0000-0000-0000EA040000}"/>
    <cellStyle name="Header2 2 2 6 2 2" xfId="19801" xr:uid="{00000000-0005-0000-0000-0000EB040000}"/>
    <cellStyle name="Header2 2 2 6 2 3" xfId="26959" xr:uid="{00000000-0005-0000-0000-0000EC040000}"/>
    <cellStyle name="Header2 2 2 6 3" xfId="14215" xr:uid="{00000000-0005-0000-0000-0000ED040000}"/>
    <cellStyle name="Header2 2 2 6 4" xfId="22625" xr:uid="{00000000-0005-0000-0000-0000EE040000}"/>
    <cellStyle name="Header2 2 2 7" xfId="2962" xr:uid="{00000000-0005-0000-0000-0000EF040000}"/>
    <cellStyle name="Header2 2 2 7 2" xfId="8687" xr:uid="{00000000-0005-0000-0000-0000F0040000}"/>
    <cellStyle name="Header2 2 2 7 2 2" xfId="19800" xr:uid="{00000000-0005-0000-0000-0000F1040000}"/>
    <cellStyle name="Header2 2 2 7 2 3" xfId="26958" xr:uid="{00000000-0005-0000-0000-0000F2040000}"/>
    <cellStyle name="Header2 2 2 7 3" xfId="14214" xr:uid="{00000000-0005-0000-0000-0000F3040000}"/>
    <cellStyle name="Header2 2 2 7 4" xfId="22624" xr:uid="{00000000-0005-0000-0000-0000F4040000}"/>
    <cellStyle name="Header2 2 2 8" xfId="8698" xr:uid="{00000000-0005-0000-0000-0000F5040000}"/>
    <cellStyle name="Header2 2 2 8 2" xfId="19811" xr:uid="{00000000-0005-0000-0000-0000F6040000}"/>
    <cellStyle name="Header2 2 2 8 3" xfId="26969" xr:uid="{00000000-0005-0000-0000-0000F7040000}"/>
    <cellStyle name="Header2 2 2 9" xfId="14225" xr:uid="{00000000-0005-0000-0000-0000F8040000}"/>
    <cellStyle name="Header2 2 3" xfId="2961" xr:uid="{00000000-0005-0000-0000-0000F9040000}"/>
    <cellStyle name="Header2 2 3 10" xfId="22623" xr:uid="{00000000-0005-0000-0000-0000FA040000}"/>
    <cellStyle name="Header2 2 3 2" xfId="2960" xr:uid="{00000000-0005-0000-0000-0000FB040000}"/>
    <cellStyle name="Header2 2 3 2 2" xfId="2959" xr:uid="{00000000-0005-0000-0000-0000FC040000}"/>
    <cellStyle name="Header2 2 3 2 2 2" xfId="8684" xr:uid="{00000000-0005-0000-0000-0000FD040000}"/>
    <cellStyle name="Header2 2 3 2 2 2 2" xfId="19797" xr:uid="{00000000-0005-0000-0000-0000FE040000}"/>
    <cellStyle name="Header2 2 3 2 2 2 3" xfId="26955" xr:uid="{00000000-0005-0000-0000-0000FF040000}"/>
    <cellStyle name="Header2 2 3 2 2 3" xfId="14211" xr:uid="{00000000-0005-0000-0000-000000050000}"/>
    <cellStyle name="Header2 2 3 2 2 4" xfId="22621" xr:uid="{00000000-0005-0000-0000-000001050000}"/>
    <cellStyle name="Header2 2 3 2 3" xfId="2958" xr:uid="{00000000-0005-0000-0000-000002050000}"/>
    <cellStyle name="Header2 2 3 2 3 2" xfId="8683" xr:uid="{00000000-0005-0000-0000-000003050000}"/>
    <cellStyle name="Header2 2 3 2 3 2 2" xfId="19796" xr:uid="{00000000-0005-0000-0000-000004050000}"/>
    <cellStyle name="Header2 2 3 2 3 2 3" xfId="26954" xr:uid="{00000000-0005-0000-0000-000005050000}"/>
    <cellStyle name="Header2 2 3 2 3 3" xfId="14210" xr:uid="{00000000-0005-0000-0000-000006050000}"/>
    <cellStyle name="Header2 2 3 2 3 4" xfId="22620" xr:uid="{00000000-0005-0000-0000-000007050000}"/>
    <cellStyle name="Header2 2 3 2 4" xfId="2957" xr:uid="{00000000-0005-0000-0000-000008050000}"/>
    <cellStyle name="Header2 2 3 2 4 2" xfId="8682" xr:uid="{00000000-0005-0000-0000-000009050000}"/>
    <cellStyle name="Header2 2 3 2 4 2 2" xfId="19795" xr:uid="{00000000-0005-0000-0000-00000A050000}"/>
    <cellStyle name="Header2 2 3 2 4 2 3" xfId="26953" xr:uid="{00000000-0005-0000-0000-00000B050000}"/>
    <cellStyle name="Header2 2 3 2 4 3" xfId="14209" xr:uid="{00000000-0005-0000-0000-00000C050000}"/>
    <cellStyle name="Header2 2 3 2 4 4" xfId="22619" xr:uid="{00000000-0005-0000-0000-00000D050000}"/>
    <cellStyle name="Header2 2 3 2 5" xfId="2956" xr:uid="{00000000-0005-0000-0000-00000E050000}"/>
    <cellStyle name="Header2 2 3 2 5 2" xfId="8681" xr:uid="{00000000-0005-0000-0000-00000F050000}"/>
    <cellStyle name="Header2 2 3 2 5 2 2" xfId="19794" xr:uid="{00000000-0005-0000-0000-000010050000}"/>
    <cellStyle name="Header2 2 3 2 5 2 3" xfId="26952" xr:uid="{00000000-0005-0000-0000-000011050000}"/>
    <cellStyle name="Header2 2 3 2 5 3" xfId="14208" xr:uid="{00000000-0005-0000-0000-000012050000}"/>
    <cellStyle name="Header2 2 3 2 5 4" xfId="22618" xr:uid="{00000000-0005-0000-0000-000013050000}"/>
    <cellStyle name="Header2 2 3 2 6" xfId="2955" xr:uid="{00000000-0005-0000-0000-000014050000}"/>
    <cellStyle name="Header2 2 3 2 6 2" xfId="8680" xr:uid="{00000000-0005-0000-0000-000015050000}"/>
    <cellStyle name="Header2 2 3 2 6 2 2" xfId="19793" xr:uid="{00000000-0005-0000-0000-000016050000}"/>
    <cellStyle name="Header2 2 3 2 6 2 3" xfId="26951" xr:uid="{00000000-0005-0000-0000-000017050000}"/>
    <cellStyle name="Header2 2 3 2 6 3" xfId="14207" xr:uid="{00000000-0005-0000-0000-000018050000}"/>
    <cellStyle name="Header2 2 3 2 6 4" xfId="22617" xr:uid="{00000000-0005-0000-0000-000019050000}"/>
    <cellStyle name="Header2 2 3 2 7" xfId="8685" xr:uid="{00000000-0005-0000-0000-00001A050000}"/>
    <cellStyle name="Header2 2 3 2 7 2" xfId="19798" xr:uid="{00000000-0005-0000-0000-00001B050000}"/>
    <cellStyle name="Header2 2 3 2 7 3" xfId="26956" xr:uid="{00000000-0005-0000-0000-00001C050000}"/>
    <cellStyle name="Header2 2 3 2 8" xfId="14212" xr:uid="{00000000-0005-0000-0000-00001D050000}"/>
    <cellStyle name="Header2 2 3 2 9" xfId="22622" xr:uid="{00000000-0005-0000-0000-00001E050000}"/>
    <cellStyle name="Header2 2 3 3" xfId="2954" xr:uid="{00000000-0005-0000-0000-00001F050000}"/>
    <cellStyle name="Header2 2 3 3 2" xfId="8679" xr:uid="{00000000-0005-0000-0000-000020050000}"/>
    <cellStyle name="Header2 2 3 3 2 2" xfId="19792" xr:uid="{00000000-0005-0000-0000-000021050000}"/>
    <cellStyle name="Header2 2 3 3 2 3" xfId="26950" xr:uid="{00000000-0005-0000-0000-000022050000}"/>
    <cellStyle name="Header2 2 3 3 3" xfId="14206" xr:uid="{00000000-0005-0000-0000-000023050000}"/>
    <cellStyle name="Header2 2 3 3 4" xfId="22616" xr:uid="{00000000-0005-0000-0000-000024050000}"/>
    <cellStyle name="Header2 2 3 4" xfId="2953" xr:uid="{00000000-0005-0000-0000-000025050000}"/>
    <cellStyle name="Header2 2 3 4 2" xfId="8678" xr:uid="{00000000-0005-0000-0000-000026050000}"/>
    <cellStyle name="Header2 2 3 4 2 2" xfId="19791" xr:uid="{00000000-0005-0000-0000-000027050000}"/>
    <cellStyle name="Header2 2 3 4 2 3" xfId="26949" xr:uid="{00000000-0005-0000-0000-000028050000}"/>
    <cellStyle name="Header2 2 3 4 3" xfId="14205" xr:uid="{00000000-0005-0000-0000-000029050000}"/>
    <cellStyle name="Header2 2 3 4 4" xfId="22615" xr:uid="{00000000-0005-0000-0000-00002A050000}"/>
    <cellStyle name="Header2 2 3 5" xfId="2952" xr:uid="{00000000-0005-0000-0000-00002B050000}"/>
    <cellStyle name="Header2 2 3 5 2" xfId="8677" xr:uid="{00000000-0005-0000-0000-00002C050000}"/>
    <cellStyle name="Header2 2 3 5 2 2" xfId="19790" xr:uid="{00000000-0005-0000-0000-00002D050000}"/>
    <cellStyle name="Header2 2 3 5 2 3" xfId="26948" xr:uid="{00000000-0005-0000-0000-00002E050000}"/>
    <cellStyle name="Header2 2 3 5 3" xfId="14204" xr:uid="{00000000-0005-0000-0000-00002F050000}"/>
    <cellStyle name="Header2 2 3 5 4" xfId="22614" xr:uid="{00000000-0005-0000-0000-000030050000}"/>
    <cellStyle name="Header2 2 3 6" xfId="2951" xr:uid="{00000000-0005-0000-0000-000031050000}"/>
    <cellStyle name="Header2 2 3 6 2" xfId="8676" xr:uid="{00000000-0005-0000-0000-000032050000}"/>
    <cellStyle name="Header2 2 3 6 2 2" xfId="19789" xr:uid="{00000000-0005-0000-0000-000033050000}"/>
    <cellStyle name="Header2 2 3 6 2 3" xfId="26947" xr:uid="{00000000-0005-0000-0000-000034050000}"/>
    <cellStyle name="Header2 2 3 6 3" xfId="14203" xr:uid="{00000000-0005-0000-0000-000035050000}"/>
    <cellStyle name="Header2 2 3 6 4" xfId="22613" xr:uid="{00000000-0005-0000-0000-000036050000}"/>
    <cellStyle name="Header2 2 3 7" xfId="2950" xr:uid="{00000000-0005-0000-0000-000037050000}"/>
    <cellStyle name="Header2 2 3 7 2" xfId="8675" xr:uid="{00000000-0005-0000-0000-000038050000}"/>
    <cellStyle name="Header2 2 3 7 2 2" xfId="19788" xr:uid="{00000000-0005-0000-0000-000039050000}"/>
    <cellStyle name="Header2 2 3 7 2 3" xfId="26946" xr:uid="{00000000-0005-0000-0000-00003A050000}"/>
    <cellStyle name="Header2 2 3 7 3" xfId="14202" xr:uid="{00000000-0005-0000-0000-00003B050000}"/>
    <cellStyle name="Header2 2 3 7 4" xfId="22612" xr:uid="{00000000-0005-0000-0000-00003C050000}"/>
    <cellStyle name="Header2 2 3 8" xfId="8686" xr:uid="{00000000-0005-0000-0000-00003D050000}"/>
    <cellStyle name="Header2 2 3 8 2" xfId="19799" xr:uid="{00000000-0005-0000-0000-00003E050000}"/>
    <cellStyle name="Header2 2 3 8 3" xfId="26957" xr:uid="{00000000-0005-0000-0000-00003F050000}"/>
    <cellStyle name="Header2 2 3 9" xfId="14213" xr:uid="{00000000-0005-0000-0000-000040050000}"/>
    <cellStyle name="Header2 2 4" xfId="2949" xr:uid="{00000000-0005-0000-0000-000041050000}"/>
    <cellStyle name="Header2 2 4 10" xfId="22611" xr:uid="{00000000-0005-0000-0000-000042050000}"/>
    <cellStyle name="Header2 2 4 2" xfId="2948" xr:uid="{00000000-0005-0000-0000-000043050000}"/>
    <cellStyle name="Header2 2 4 2 2" xfId="2947" xr:uid="{00000000-0005-0000-0000-000044050000}"/>
    <cellStyle name="Header2 2 4 2 2 2" xfId="8672" xr:uid="{00000000-0005-0000-0000-000045050000}"/>
    <cellStyle name="Header2 2 4 2 2 2 2" xfId="19785" xr:uid="{00000000-0005-0000-0000-000046050000}"/>
    <cellStyle name="Header2 2 4 2 2 2 3" xfId="26943" xr:uid="{00000000-0005-0000-0000-000047050000}"/>
    <cellStyle name="Header2 2 4 2 2 3" xfId="14199" xr:uid="{00000000-0005-0000-0000-000048050000}"/>
    <cellStyle name="Header2 2 4 2 2 4" xfId="22609" xr:uid="{00000000-0005-0000-0000-000049050000}"/>
    <cellStyle name="Header2 2 4 2 3" xfId="2946" xr:uid="{00000000-0005-0000-0000-00004A050000}"/>
    <cellStyle name="Header2 2 4 2 3 2" xfId="8671" xr:uid="{00000000-0005-0000-0000-00004B050000}"/>
    <cellStyle name="Header2 2 4 2 3 2 2" xfId="19784" xr:uid="{00000000-0005-0000-0000-00004C050000}"/>
    <cellStyle name="Header2 2 4 2 3 2 3" xfId="26942" xr:uid="{00000000-0005-0000-0000-00004D050000}"/>
    <cellStyle name="Header2 2 4 2 3 3" xfId="14198" xr:uid="{00000000-0005-0000-0000-00004E050000}"/>
    <cellStyle name="Header2 2 4 2 3 4" xfId="22608" xr:uid="{00000000-0005-0000-0000-00004F050000}"/>
    <cellStyle name="Header2 2 4 2 4" xfId="2945" xr:uid="{00000000-0005-0000-0000-000050050000}"/>
    <cellStyle name="Header2 2 4 2 4 2" xfId="8670" xr:uid="{00000000-0005-0000-0000-000051050000}"/>
    <cellStyle name="Header2 2 4 2 4 2 2" xfId="19783" xr:uid="{00000000-0005-0000-0000-000052050000}"/>
    <cellStyle name="Header2 2 4 2 4 2 3" xfId="26941" xr:uid="{00000000-0005-0000-0000-000053050000}"/>
    <cellStyle name="Header2 2 4 2 4 3" xfId="14197" xr:uid="{00000000-0005-0000-0000-000054050000}"/>
    <cellStyle name="Header2 2 4 2 4 4" xfId="22607" xr:uid="{00000000-0005-0000-0000-000055050000}"/>
    <cellStyle name="Header2 2 4 2 5" xfId="2944" xr:uid="{00000000-0005-0000-0000-000056050000}"/>
    <cellStyle name="Header2 2 4 2 5 2" xfId="8669" xr:uid="{00000000-0005-0000-0000-000057050000}"/>
    <cellStyle name="Header2 2 4 2 5 2 2" xfId="19782" xr:uid="{00000000-0005-0000-0000-000058050000}"/>
    <cellStyle name="Header2 2 4 2 5 2 3" xfId="26940" xr:uid="{00000000-0005-0000-0000-000059050000}"/>
    <cellStyle name="Header2 2 4 2 5 3" xfId="14196" xr:uid="{00000000-0005-0000-0000-00005A050000}"/>
    <cellStyle name="Header2 2 4 2 5 4" xfId="22606" xr:uid="{00000000-0005-0000-0000-00005B050000}"/>
    <cellStyle name="Header2 2 4 2 6" xfId="2943" xr:uid="{00000000-0005-0000-0000-00005C050000}"/>
    <cellStyle name="Header2 2 4 2 6 2" xfId="8668" xr:uid="{00000000-0005-0000-0000-00005D050000}"/>
    <cellStyle name="Header2 2 4 2 6 2 2" xfId="19781" xr:uid="{00000000-0005-0000-0000-00005E050000}"/>
    <cellStyle name="Header2 2 4 2 6 2 3" xfId="26939" xr:uid="{00000000-0005-0000-0000-00005F050000}"/>
    <cellStyle name="Header2 2 4 2 6 3" xfId="14195" xr:uid="{00000000-0005-0000-0000-000060050000}"/>
    <cellStyle name="Header2 2 4 2 6 4" xfId="22605" xr:uid="{00000000-0005-0000-0000-000061050000}"/>
    <cellStyle name="Header2 2 4 2 7" xfId="8673" xr:uid="{00000000-0005-0000-0000-000062050000}"/>
    <cellStyle name="Header2 2 4 2 7 2" xfId="19786" xr:uid="{00000000-0005-0000-0000-000063050000}"/>
    <cellStyle name="Header2 2 4 2 7 3" xfId="26944" xr:uid="{00000000-0005-0000-0000-000064050000}"/>
    <cellStyle name="Header2 2 4 2 8" xfId="14200" xr:uid="{00000000-0005-0000-0000-000065050000}"/>
    <cellStyle name="Header2 2 4 2 9" xfId="22610" xr:uid="{00000000-0005-0000-0000-000066050000}"/>
    <cellStyle name="Header2 2 4 3" xfId="2942" xr:uid="{00000000-0005-0000-0000-000067050000}"/>
    <cellStyle name="Header2 2 4 3 2" xfId="8667" xr:uid="{00000000-0005-0000-0000-000068050000}"/>
    <cellStyle name="Header2 2 4 3 2 2" xfId="19780" xr:uid="{00000000-0005-0000-0000-000069050000}"/>
    <cellStyle name="Header2 2 4 3 2 3" xfId="26938" xr:uid="{00000000-0005-0000-0000-00006A050000}"/>
    <cellStyle name="Header2 2 4 3 3" xfId="14194" xr:uid="{00000000-0005-0000-0000-00006B050000}"/>
    <cellStyle name="Header2 2 4 3 4" xfId="22604" xr:uid="{00000000-0005-0000-0000-00006C050000}"/>
    <cellStyle name="Header2 2 4 4" xfId="2941" xr:uid="{00000000-0005-0000-0000-00006D050000}"/>
    <cellStyle name="Header2 2 4 4 2" xfId="8666" xr:uid="{00000000-0005-0000-0000-00006E050000}"/>
    <cellStyle name="Header2 2 4 4 2 2" xfId="19779" xr:uid="{00000000-0005-0000-0000-00006F050000}"/>
    <cellStyle name="Header2 2 4 4 2 3" xfId="26937" xr:uid="{00000000-0005-0000-0000-000070050000}"/>
    <cellStyle name="Header2 2 4 4 3" xfId="14193" xr:uid="{00000000-0005-0000-0000-000071050000}"/>
    <cellStyle name="Header2 2 4 4 4" xfId="22603" xr:uid="{00000000-0005-0000-0000-000072050000}"/>
    <cellStyle name="Header2 2 4 5" xfId="2940" xr:uid="{00000000-0005-0000-0000-000073050000}"/>
    <cellStyle name="Header2 2 4 5 2" xfId="8665" xr:uid="{00000000-0005-0000-0000-000074050000}"/>
    <cellStyle name="Header2 2 4 5 2 2" xfId="19778" xr:uid="{00000000-0005-0000-0000-000075050000}"/>
    <cellStyle name="Header2 2 4 5 2 3" xfId="26936" xr:uid="{00000000-0005-0000-0000-000076050000}"/>
    <cellStyle name="Header2 2 4 5 3" xfId="14192" xr:uid="{00000000-0005-0000-0000-000077050000}"/>
    <cellStyle name="Header2 2 4 5 4" xfId="22602" xr:uid="{00000000-0005-0000-0000-000078050000}"/>
    <cellStyle name="Header2 2 4 6" xfId="2939" xr:uid="{00000000-0005-0000-0000-000079050000}"/>
    <cellStyle name="Header2 2 4 6 2" xfId="8664" xr:uid="{00000000-0005-0000-0000-00007A050000}"/>
    <cellStyle name="Header2 2 4 6 2 2" xfId="19777" xr:uid="{00000000-0005-0000-0000-00007B050000}"/>
    <cellStyle name="Header2 2 4 6 2 3" xfId="26935" xr:uid="{00000000-0005-0000-0000-00007C050000}"/>
    <cellStyle name="Header2 2 4 6 3" xfId="14191" xr:uid="{00000000-0005-0000-0000-00007D050000}"/>
    <cellStyle name="Header2 2 4 6 4" xfId="22601" xr:uid="{00000000-0005-0000-0000-00007E050000}"/>
    <cellStyle name="Header2 2 4 7" xfId="2938" xr:uid="{00000000-0005-0000-0000-00007F050000}"/>
    <cellStyle name="Header2 2 4 7 2" xfId="8663" xr:uid="{00000000-0005-0000-0000-000080050000}"/>
    <cellStyle name="Header2 2 4 7 2 2" xfId="19776" xr:uid="{00000000-0005-0000-0000-000081050000}"/>
    <cellStyle name="Header2 2 4 7 2 3" xfId="26934" xr:uid="{00000000-0005-0000-0000-000082050000}"/>
    <cellStyle name="Header2 2 4 7 3" xfId="14190" xr:uid="{00000000-0005-0000-0000-000083050000}"/>
    <cellStyle name="Header2 2 4 7 4" xfId="22600" xr:uid="{00000000-0005-0000-0000-000084050000}"/>
    <cellStyle name="Header2 2 4 8" xfId="8674" xr:uid="{00000000-0005-0000-0000-000085050000}"/>
    <cellStyle name="Header2 2 4 8 2" xfId="19787" xr:uid="{00000000-0005-0000-0000-000086050000}"/>
    <cellStyle name="Header2 2 4 8 3" xfId="26945" xr:uid="{00000000-0005-0000-0000-000087050000}"/>
    <cellStyle name="Header2 2 4 9" xfId="14201" xr:uid="{00000000-0005-0000-0000-000088050000}"/>
    <cellStyle name="Header2 2 5" xfId="2937" xr:uid="{00000000-0005-0000-0000-000089050000}"/>
    <cellStyle name="Header2 2 5 10" xfId="22599" xr:uid="{00000000-0005-0000-0000-00008A050000}"/>
    <cellStyle name="Header2 2 5 2" xfId="2936" xr:uid="{00000000-0005-0000-0000-00008B050000}"/>
    <cellStyle name="Header2 2 5 2 2" xfId="2935" xr:uid="{00000000-0005-0000-0000-00008C050000}"/>
    <cellStyle name="Header2 2 5 2 2 2" xfId="8660" xr:uid="{00000000-0005-0000-0000-00008D050000}"/>
    <cellStyle name="Header2 2 5 2 2 2 2" xfId="19773" xr:uid="{00000000-0005-0000-0000-00008E050000}"/>
    <cellStyle name="Header2 2 5 2 2 2 3" xfId="26931" xr:uid="{00000000-0005-0000-0000-00008F050000}"/>
    <cellStyle name="Header2 2 5 2 2 3" xfId="14187" xr:uid="{00000000-0005-0000-0000-000090050000}"/>
    <cellStyle name="Header2 2 5 2 2 4" xfId="22597" xr:uid="{00000000-0005-0000-0000-000091050000}"/>
    <cellStyle name="Header2 2 5 2 3" xfId="2934" xr:uid="{00000000-0005-0000-0000-000092050000}"/>
    <cellStyle name="Header2 2 5 2 3 2" xfId="8659" xr:uid="{00000000-0005-0000-0000-000093050000}"/>
    <cellStyle name="Header2 2 5 2 3 2 2" xfId="19772" xr:uid="{00000000-0005-0000-0000-000094050000}"/>
    <cellStyle name="Header2 2 5 2 3 2 3" xfId="26930" xr:uid="{00000000-0005-0000-0000-000095050000}"/>
    <cellStyle name="Header2 2 5 2 3 3" xfId="14186" xr:uid="{00000000-0005-0000-0000-000096050000}"/>
    <cellStyle name="Header2 2 5 2 3 4" xfId="22596" xr:uid="{00000000-0005-0000-0000-000097050000}"/>
    <cellStyle name="Header2 2 5 2 4" xfId="2933" xr:uid="{00000000-0005-0000-0000-000098050000}"/>
    <cellStyle name="Header2 2 5 2 4 2" xfId="8658" xr:uid="{00000000-0005-0000-0000-000099050000}"/>
    <cellStyle name="Header2 2 5 2 4 2 2" xfId="19771" xr:uid="{00000000-0005-0000-0000-00009A050000}"/>
    <cellStyle name="Header2 2 5 2 4 2 3" xfId="26929" xr:uid="{00000000-0005-0000-0000-00009B050000}"/>
    <cellStyle name="Header2 2 5 2 4 3" xfId="14185" xr:uid="{00000000-0005-0000-0000-00009C050000}"/>
    <cellStyle name="Header2 2 5 2 4 4" xfId="22595" xr:uid="{00000000-0005-0000-0000-00009D050000}"/>
    <cellStyle name="Header2 2 5 2 5" xfId="2932" xr:uid="{00000000-0005-0000-0000-00009E050000}"/>
    <cellStyle name="Header2 2 5 2 5 2" xfId="8657" xr:uid="{00000000-0005-0000-0000-00009F050000}"/>
    <cellStyle name="Header2 2 5 2 5 2 2" xfId="19770" xr:uid="{00000000-0005-0000-0000-0000A0050000}"/>
    <cellStyle name="Header2 2 5 2 5 2 3" xfId="26928" xr:uid="{00000000-0005-0000-0000-0000A1050000}"/>
    <cellStyle name="Header2 2 5 2 5 3" xfId="14184" xr:uid="{00000000-0005-0000-0000-0000A2050000}"/>
    <cellStyle name="Header2 2 5 2 5 4" xfId="22594" xr:uid="{00000000-0005-0000-0000-0000A3050000}"/>
    <cellStyle name="Header2 2 5 2 6" xfId="2931" xr:uid="{00000000-0005-0000-0000-0000A4050000}"/>
    <cellStyle name="Header2 2 5 2 6 2" xfId="8656" xr:uid="{00000000-0005-0000-0000-0000A5050000}"/>
    <cellStyle name="Header2 2 5 2 6 2 2" xfId="19769" xr:uid="{00000000-0005-0000-0000-0000A6050000}"/>
    <cellStyle name="Header2 2 5 2 6 2 3" xfId="26927" xr:uid="{00000000-0005-0000-0000-0000A7050000}"/>
    <cellStyle name="Header2 2 5 2 6 3" xfId="14183" xr:uid="{00000000-0005-0000-0000-0000A8050000}"/>
    <cellStyle name="Header2 2 5 2 6 4" xfId="22593" xr:uid="{00000000-0005-0000-0000-0000A9050000}"/>
    <cellStyle name="Header2 2 5 2 7" xfId="8661" xr:uid="{00000000-0005-0000-0000-0000AA050000}"/>
    <cellStyle name="Header2 2 5 2 7 2" xfId="19774" xr:uid="{00000000-0005-0000-0000-0000AB050000}"/>
    <cellStyle name="Header2 2 5 2 7 3" xfId="26932" xr:uid="{00000000-0005-0000-0000-0000AC050000}"/>
    <cellStyle name="Header2 2 5 2 8" xfId="14188" xr:uid="{00000000-0005-0000-0000-0000AD050000}"/>
    <cellStyle name="Header2 2 5 2 9" xfId="22598" xr:uid="{00000000-0005-0000-0000-0000AE050000}"/>
    <cellStyle name="Header2 2 5 3" xfId="2930" xr:uid="{00000000-0005-0000-0000-0000AF050000}"/>
    <cellStyle name="Header2 2 5 3 2" xfId="8655" xr:uid="{00000000-0005-0000-0000-0000B0050000}"/>
    <cellStyle name="Header2 2 5 3 2 2" xfId="19768" xr:uid="{00000000-0005-0000-0000-0000B1050000}"/>
    <cellStyle name="Header2 2 5 3 2 3" xfId="26926" xr:uid="{00000000-0005-0000-0000-0000B2050000}"/>
    <cellStyle name="Header2 2 5 3 3" xfId="14182" xr:uid="{00000000-0005-0000-0000-0000B3050000}"/>
    <cellStyle name="Header2 2 5 3 4" xfId="22592" xr:uid="{00000000-0005-0000-0000-0000B4050000}"/>
    <cellStyle name="Header2 2 5 4" xfId="2929" xr:uid="{00000000-0005-0000-0000-0000B5050000}"/>
    <cellStyle name="Header2 2 5 4 2" xfId="8654" xr:uid="{00000000-0005-0000-0000-0000B6050000}"/>
    <cellStyle name="Header2 2 5 4 2 2" xfId="19767" xr:uid="{00000000-0005-0000-0000-0000B7050000}"/>
    <cellStyle name="Header2 2 5 4 2 3" xfId="26925" xr:uid="{00000000-0005-0000-0000-0000B8050000}"/>
    <cellStyle name="Header2 2 5 4 3" xfId="14181" xr:uid="{00000000-0005-0000-0000-0000B9050000}"/>
    <cellStyle name="Header2 2 5 4 4" xfId="22591" xr:uid="{00000000-0005-0000-0000-0000BA050000}"/>
    <cellStyle name="Header2 2 5 5" xfId="2928" xr:uid="{00000000-0005-0000-0000-0000BB050000}"/>
    <cellStyle name="Header2 2 5 5 2" xfId="8653" xr:uid="{00000000-0005-0000-0000-0000BC050000}"/>
    <cellStyle name="Header2 2 5 5 2 2" xfId="19766" xr:uid="{00000000-0005-0000-0000-0000BD050000}"/>
    <cellStyle name="Header2 2 5 5 2 3" xfId="26924" xr:uid="{00000000-0005-0000-0000-0000BE050000}"/>
    <cellStyle name="Header2 2 5 5 3" xfId="14180" xr:uid="{00000000-0005-0000-0000-0000BF050000}"/>
    <cellStyle name="Header2 2 5 5 4" xfId="22590" xr:uid="{00000000-0005-0000-0000-0000C0050000}"/>
    <cellStyle name="Header2 2 5 6" xfId="2927" xr:uid="{00000000-0005-0000-0000-0000C1050000}"/>
    <cellStyle name="Header2 2 5 6 2" xfId="8652" xr:uid="{00000000-0005-0000-0000-0000C2050000}"/>
    <cellStyle name="Header2 2 5 6 2 2" xfId="19765" xr:uid="{00000000-0005-0000-0000-0000C3050000}"/>
    <cellStyle name="Header2 2 5 6 2 3" xfId="26923" xr:uid="{00000000-0005-0000-0000-0000C4050000}"/>
    <cellStyle name="Header2 2 5 6 3" xfId="14179" xr:uid="{00000000-0005-0000-0000-0000C5050000}"/>
    <cellStyle name="Header2 2 5 6 4" xfId="22589" xr:uid="{00000000-0005-0000-0000-0000C6050000}"/>
    <cellStyle name="Header2 2 5 7" xfId="2926" xr:uid="{00000000-0005-0000-0000-0000C7050000}"/>
    <cellStyle name="Header2 2 5 7 2" xfId="8651" xr:uid="{00000000-0005-0000-0000-0000C8050000}"/>
    <cellStyle name="Header2 2 5 7 2 2" xfId="19764" xr:uid="{00000000-0005-0000-0000-0000C9050000}"/>
    <cellStyle name="Header2 2 5 7 2 3" xfId="26922" xr:uid="{00000000-0005-0000-0000-0000CA050000}"/>
    <cellStyle name="Header2 2 5 7 3" xfId="14178" xr:uid="{00000000-0005-0000-0000-0000CB050000}"/>
    <cellStyle name="Header2 2 5 7 4" xfId="22588" xr:uid="{00000000-0005-0000-0000-0000CC050000}"/>
    <cellStyle name="Header2 2 5 8" xfId="8662" xr:uid="{00000000-0005-0000-0000-0000CD050000}"/>
    <cellStyle name="Header2 2 5 8 2" xfId="19775" xr:uid="{00000000-0005-0000-0000-0000CE050000}"/>
    <cellStyle name="Header2 2 5 8 3" xfId="26933" xr:uid="{00000000-0005-0000-0000-0000CF050000}"/>
    <cellStyle name="Header2 2 5 9" xfId="14189" xr:uid="{00000000-0005-0000-0000-0000D0050000}"/>
    <cellStyle name="Header2 2 6" xfId="2925" xr:uid="{00000000-0005-0000-0000-0000D1050000}"/>
    <cellStyle name="Header2 2 6 10" xfId="22587" xr:uid="{00000000-0005-0000-0000-0000D2050000}"/>
    <cellStyle name="Header2 2 6 2" xfId="2924" xr:uid="{00000000-0005-0000-0000-0000D3050000}"/>
    <cellStyle name="Header2 2 6 2 2" xfId="2923" xr:uid="{00000000-0005-0000-0000-0000D4050000}"/>
    <cellStyle name="Header2 2 6 2 2 2" xfId="8648" xr:uid="{00000000-0005-0000-0000-0000D5050000}"/>
    <cellStyle name="Header2 2 6 2 2 2 2" xfId="19761" xr:uid="{00000000-0005-0000-0000-0000D6050000}"/>
    <cellStyle name="Header2 2 6 2 2 2 3" xfId="26919" xr:uid="{00000000-0005-0000-0000-0000D7050000}"/>
    <cellStyle name="Header2 2 6 2 2 3" xfId="14175" xr:uid="{00000000-0005-0000-0000-0000D8050000}"/>
    <cellStyle name="Header2 2 6 2 2 4" xfId="22585" xr:uid="{00000000-0005-0000-0000-0000D9050000}"/>
    <cellStyle name="Header2 2 6 2 3" xfId="2922" xr:uid="{00000000-0005-0000-0000-0000DA050000}"/>
    <cellStyle name="Header2 2 6 2 3 2" xfId="8647" xr:uid="{00000000-0005-0000-0000-0000DB050000}"/>
    <cellStyle name="Header2 2 6 2 3 2 2" xfId="19760" xr:uid="{00000000-0005-0000-0000-0000DC050000}"/>
    <cellStyle name="Header2 2 6 2 3 2 3" xfId="26918" xr:uid="{00000000-0005-0000-0000-0000DD050000}"/>
    <cellStyle name="Header2 2 6 2 3 3" xfId="14174" xr:uid="{00000000-0005-0000-0000-0000DE050000}"/>
    <cellStyle name="Header2 2 6 2 3 4" xfId="22584" xr:uid="{00000000-0005-0000-0000-0000DF050000}"/>
    <cellStyle name="Header2 2 6 2 4" xfId="2921" xr:uid="{00000000-0005-0000-0000-0000E0050000}"/>
    <cellStyle name="Header2 2 6 2 4 2" xfId="8646" xr:uid="{00000000-0005-0000-0000-0000E1050000}"/>
    <cellStyle name="Header2 2 6 2 4 2 2" xfId="19759" xr:uid="{00000000-0005-0000-0000-0000E2050000}"/>
    <cellStyle name="Header2 2 6 2 4 2 3" xfId="26917" xr:uid="{00000000-0005-0000-0000-0000E3050000}"/>
    <cellStyle name="Header2 2 6 2 4 3" xfId="14173" xr:uid="{00000000-0005-0000-0000-0000E4050000}"/>
    <cellStyle name="Header2 2 6 2 4 4" xfId="22583" xr:uid="{00000000-0005-0000-0000-0000E5050000}"/>
    <cellStyle name="Header2 2 6 2 5" xfId="2920" xr:uid="{00000000-0005-0000-0000-0000E6050000}"/>
    <cellStyle name="Header2 2 6 2 5 2" xfId="8645" xr:uid="{00000000-0005-0000-0000-0000E7050000}"/>
    <cellStyle name="Header2 2 6 2 5 2 2" xfId="19758" xr:uid="{00000000-0005-0000-0000-0000E8050000}"/>
    <cellStyle name="Header2 2 6 2 5 2 3" xfId="26916" xr:uid="{00000000-0005-0000-0000-0000E9050000}"/>
    <cellStyle name="Header2 2 6 2 5 3" xfId="14172" xr:uid="{00000000-0005-0000-0000-0000EA050000}"/>
    <cellStyle name="Header2 2 6 2 5 4" xfId="22582" xr:uid="{00000000-0005-0000-0000-0000EB050000}"/>
    <cellStyle name="Header2 2 6 2 6" xfId="2919" xr:uid="{00000000-0005-0000-0000-0000EC050000}"/>
    <cellStyle name="Header2 2 6 2 6 2" xfId="8644" xr:uid="{00000000-0005-0000-0000-0000ED050000}"/>
    <cellStyle name="Header2 2 6 2 6 2 2" xfId="19757" xr:uid="{00000000-0005-0000-0000-0000EE050000}"/>
    <cellStyle name="Header2 2 6 2 6 2 3" xfId="26915" xr:uid="{00000000-0005-0000-0000-0000EF050000}"/>
    <cellStyle name="Header2 2 6 2 6 3" xfId="14171" xr:uid="{00000000-0005-0000-0000-0000F0050000}"/>
    <cellStyle name="Header2 2 6 2 6 4" xfId="22581" xr:uid="{00000000-0005-0000-0000-0000F1050000}"/>
    <cellStyle name="Header2 2 6 2 7" xfId="8649" xr:uid="{00000000-0005-0000-0000-0000F2050000}"/>
    <cellStyle name="Header2 2 6 2 7 2" xfId="19762" xr:uid="{00000000-0005-0000-0000-0000F3050000}"/>
    <cellStyle name="Header2 2 6 2 7 3" xfId="26920" xr:uid="{00000000-0005-0000-0000-0000F4050000}"/>
    <cellStyle name="Header2 2 6 2 8" xfId="14176" xr:uid="{00000000-0005-0000-0000-0000F5050000}"/>
    <cellStyle name="Header2 2 6 2 9" xfId="22586" xr:uid="{00000000-0005-0000-0000-0000F6050000}"/>
    <cellStyle name="Header2 2 6 3" xfId="2918" xr:uid="{00000000-0005-0000-0000-0000F7050000}"/>
    <cellStyle name="Header2 2 6 3 2" xfId="8643" xr:uid="{00000000-0005-0000-0000-0000F8050000}"/>
    <cellStyle name="Header2 2 6 3 2 2" xfId="19756" xr:uid="{00000000-0005-0000-0000-0000F9050000}"/>
    <cellStyle name="Header2 2 6 3 2 3" xfId="26914" xr:uid="{00000000-0005-0000-0000-0000FA050000}"/>
    <cellStyle name="Header2 2 6 3 3" xfId="14170" xr:uid="{00000000-0005-0000-0000-0000FB050000}"/>
    <cellStyle name="Header2 2 6 3 4" xfId="22580" xr:uid="{00000000-0005-0000-0000-0000FC050000}"/>
    <cellStyle name="Header2 2 6 4" xfId="2917" xr:uid="{00000000-0005-0000-0000-0000FD050000}"/>
    <cellStyle name="Header2 2 6 4 2" xfId="8642" xr:uid="{00000000-0005-0000-0000-0000FE050000}"/>
    <cellStyle name="Header2 2 6 4 2 2" xfId="19755" xr:uid="{00000000-0005-0000-0000-0000FF050000}"/>
    <cellStyle name="Header2 2 6 4 2 3" xfId="26913" xr:uid="{00000000-0005-0000-0000-000000060000}"/>
    <cellStyle name="Header2 2 6 4 3" xfId="14169" xr:uid="{00000000-0005-0000-0000-000001060000}"/>
    <cellStyle name="Header2 2 6 4 4" xfId="22579" xr:uid="{00000000-0005-0000-0000-000002060000}"/>
    <cellStyle name="Header2 2 6 5" xfId="2916" xr:uid="{00000000-0005-0000-0000-000003060000}"/>
    <cellStyle name="Header2 2 6 5 2" xfId="8641" xr:uid="{00000000-0005-0000-0000-000004060000}"/>
    <cellStyle name="Header2 2 6 5 2 2" xfId="19754" xr:uid="{00000000-0005-0000-0000-000005060000}"/>
    <cellStyle name="Header2 2 6 5 2 3" xfId="26912" xr:uid="{00000000-0005-0000-0000-000006060000}"/>
    <cellStyle name="Header2 2 6 5 3" xfId="14168" xr:uid="{00000000-0005-0000-0000-000007060000}"/>
    <cellStyle name="Header2 2 6 5 4" xfId="22578" xr:uid="{00000000-0005-0000-0000-000008060000}"/>
    <cellStyle name="Header2 2 6 6" xfId="2915" xr:uid="{00000000-0005-0000-0000-000009060000}"/>
    <cellStyle name="Header2 2 6 6 2" xfId="8640" xr:uid="{00000000-0005-0000-0000-00000A060000}"/>
    <cellStyle name="Header2 2 6 6 2 2" xfId="19753" xr:uid="{00000000-0005-0000-0000-00000B060000}"/>
    <cellStyle name="Header2 2 6 6 2 3" xfId="26911" xr:uid="{00000000-0005-0000-0000-00000C060000}"/>
    <cellStyle name="Header2 2 6 6 3" xfId="14167" xr:uid="{00000000-0005-0000-0000-00000D060000}"/>
    <cellStyle name="Header2 2 6 6 4" xfId="22577" xr:uid="{00000000-0005-0000-0000-00000E060000}"/>
    <cellStyle name="Header2 2 6 7" xfId="2914" xr:uid="{00000000-0005-0000-0000-00000F060000}"/>
    <cellStyle name="Header2 2 6 7 2" xfId="8639" xr:uid="{00000000-0005-0000-0000-000010060000}"/>
    <cellStyle name="Header2 2 6 7 2 2" xfId="19752" xr:uid="{00000000-0005-0000-0000-000011060000}"/>
    <cellStyle name="Header2 2 6 7 2 3" xfId="26910" xr:uid="{00000000-0005-0000-0000-000012060000}"/>
    <cellStyle name="Header2 2 6 7 3" xfId="14166" xr:uid="{00000000-0005-0000-0000-000013060000}"/>
    <cellStyle name="Header2 2 6 7 4" xfId="22576" xr:uid="{00000000-0005-0000-0000-000014060000}"/>
    <cellStyle name="Header2 2 6 8" xfId="8650" xr:uid="{00000000-0005-0000-0000-000015060000}"/>
    <cellStyle name="Header2 2 6 8 2" xfId="19763" xr:uid="{00000000-0005-0000-0000-000016060000}"/>
    <cellStyle name="Header2 2 6 8 3" xfId="26921" xr:uid="{00000000-0005-0000-0000-000017060000}"/>
    <cellStyle name="Header2 2 6 9" xfId="14177" xr:uid="{00000000-0005-0000-0000-000018060000}"/>
    <cellStyle name="Header2 2 7" xfId="2913" xr:uid="{00000000-0005-0000-0000-000019060000}"/>
    <cellStyle name="Header2 2 7 10" xfId="22575" xr:uid="{00000000-0005-0000-0000-00001A060000}"/>
    <cellStyle name="Header2 2 7 2" xfId="2912" xr:uid="{00000000-0005-0000-0000-00001B060000}"/>
    <cellStyle name="Header2 2 7 2 2" xfId="2911" xr:uid="{00000000-0005-0000-0000-00001C060000}"/>
    <cellStyle name="Header2 2 7 2 2 2" xfId="8636" xr:uid="{00000000-0005-0000-0000-00001D060000}"/>
    <cellStyle name="Header2 2 7 2 2 2 2" xfId="19749" xr:uid="{00000000-0005-0000-0000-00001E060000}"/>
    <cellStyle name="Header2 2 7 2 2 2 3" xfId="26907" xr:uid="{00000000-0005-0000-0000-00001F060000}"/>
    <cellStyle name="Header2 2 7 2 2 3" xfId="14163" xr:uid="{00000000-0005-0000-0000-000020060000}"/>
    <cellStyle name="Header2 2 7 2 2 4" xfId="22573" xr:uid="{00000000-0005-0000-0000-000021060000}"/>
    <cellStyle name="Header2 2 7 2 3" xfId="2910" xr:uid="{00000000-0005-0000-0000-000022060000}"/>
    <cellStyle name="Header2 2 7 2 3 2" xfId="8635" xr:uid="{00000000-0005-0000-0000-000023060000}"/>
    <cellStyle name="Header2 2 7 2 3 2 2" xfId="19748" xr:uid="{00000000-0005-0000-0000-000024060000}"/>
    <cellStyle name="Header2 2 7 2 3 2 3" xfId="26906" xr:uid="{00000000-0005-0000-0000-000025060000}"/>
    <cellStyle name="Header2 2 7 2 3 3" xfId="14162" xr:uid="{00000000-0005-0000-0000-000026060000}"/>
    <cellStyle name="Header2 2 7 2 3 4" xfId="22572" xr:uid="{00000000-0005-0000-0000-000027060000}"/>
    <cellStyle name="Header2 2 7 2 4" xfId="2909" xr:uid="{00000000-0005-0000-0000-000028060000}"/>
    <cellStyle name="Header2 2 7 2 4 2" xfId="8634" xr:uid="{00000000-0005-0000-0000-000029060000}"/>
    <cellStyle name="Header2 2 7 2 4 2 2" xfId="19747" xr:uid="{00000000-0005-0000-0000-00002A060000}"/>
    <cellStyle name="Header2 2 7 2 4 2 3" xfId="26905" xr:uid="{00000000-0005-0000-0000-00002B060000}"/>
    <cellStyle name="Header2 2 7 2 4 3" xfId="14161" xr:uid="{00000000-0005-0000-0000-00002C060000}"/>
    <cellStyle name="Header2 2 7 2 4 4" xfId="22571" xr:uid="{00000000-0005-0000-0000-00002D060000}"/>
    <cellStyle name="Header2 2 7 2 5" xfId="2908" xr:uid="{00000000-0005-0000-0000-00002E060000}"/>
    <cellStyle name="Header2 2 7 2 5 2" xfId="8633" xr:uid="{00000000-0005-0000-0000-00002F060000}"/>
    <cellStyle name="Header2 2 7 2 5 2 2" xfId="19746" xr:uid="{00000000-0005-0000-0000-000030060000}"/>
    <cellStyle name="Header2 2 7 2 5 2 3" xfId="26904" xr:uid="{00000000-0005-0000-0000-000031060000}"/>
    <cellStyle name="Header2 2 7 2 5 3" xfId="14160" xr:uid="{00000000-0005-0000-0000-000032060000}"/>
    <cellStyle name="Header2 2 7 2 5 4" xfId="22570" xr:uid="{00000000-0005-0000-0000-000033060000}"/>
    <cellStyle name="Header2 2 7 2 6" xfId="2907" xr:uid="{00000000-0005-0000-0000-000034060000}"/>
    <cellStyle name="Header2 2 7 2 6 2" xfId="8632" xr:uid="{00000000-0005-0000-0000-000035060000}"/>
    <cellStyle name="Header2 2 7 2 6 2 2" xfId="19745" xr:uid="{00000000-0005-0000-0000-000036060000}"/>
    <cellStyle name="Header2 2 7 2 6 2 3" xfId="26903" xr:uid="{00000000-0005-0000-0000-000037060000}"/>
    <cellStyle name="Header2 2 7 2 6 3" xfId="14159" xr:uid="{00000000-0005-0000-0000-000038060000}"/>
    <cellStyle name="Header2 2 7 2 6 4" xfId="22569" xr:uid="{00000000-0005-0000-0000-000039060000}"/>
    <cellStyle name="Header2 2 7 2 7" xfId="8637" xr:uid="{00000000-0005-0000-0000-00003A060000}"/>
    <cellStyle name="Header2 2 7 2 7 2" xfId="19750" xr:uid="{00000000-0005-0000-0000-00003B060000}"/>
    <cellStyle name="Header2 2 7 2 7 3" xfId="26908" xr:uid="{00000000-0005-0000-0000-00003C060000}"/>
    <cellStyle name="Header2 2 7 2 8" xfId="14164" xr:uid="{00000000-0005-0000-0000-00003D060000}"/>
    <cellStyle name="Header2 2 7 2 9" xfId="22574" xr:uid="{00000000-0005-0000-0000-00003E060000}"/>
    <cellStyle name="Header2 2 7 3" xfId="2906" xr:uid="{00000000-0005-0000-0000-00003F060000}"/>
    <cellStyle name="Header2 2 7 3 2" xfId="8631" xr:uid="{00000000-0005-0000-0000-000040060000}"/>
    <cellStyle name="Header2 2 7 3 2 2" xfId="19744" xr:uid="{00000000-0005-0000-0000-000041060000}"/>
    <cellStyle name="Header2 2 7 3 2 3" xfId="26902" xr:uid="{00000000-0005-0000-0000-000042060000}"/>
    <cellStyle name="Header2 2 7 3 3" xfId="14158" xr:uid="{00000000-0005-0000-0000-000043060000}"/>
    <cellStyle name="Header2 2 7 3 4" xfId="22568" xr:uid="{00000000-0005-0000-0000-000044060000}"/>
    <cellStyle name="Header2 2 7 4" xfId="2905" xr:uid="{00000000-0005-0000-0000-000045060000}"/>
    <cellStyle name="Header2 2 7 4 2" xfId="8630" xr:uid="{00000000-0005-0000-0000-000046060000}"/>
    <cellStyle name="Header2 2 7 4 2 2" xfId="19743" xr:uid="{00000000-0005-0000-0000-000047060000}"/>
    <cellStyle name="Header2 2 7 4 2 3" xfId="26901" xr:uid="{00000000-0005-0000-0000-000048060000}"/>
    <cellStyle name="Header2 2 7 4 3" xfId="14157" xr:uid="{00000000-0005-0000-0000-000049060000}"/>
    <cellStyle name="Header2 2 7 4 4" xfId="22567" xr:uid="{00000000-0005-0000-0000-00004A060000}"/>
    <cellStyle name="Header2 2 7 5" xfId="2904" xr:uid="{00000000-0005-0000-0000-00004B060000}"/>
    <cellStyle name="Header2 2 7 5 2" xfId="8629" xr:uid="{00000000-0005-0000-0000-00004C060000}"/>
    <cellStyle name="Header2 2 7 5 2 2" xfId="19742" xr:uid="{00000000-0005-0000-0000-00004D060000}"/>
    <cellStyle name="Header2 2 7 5 2 3" xfId="26900" xr:uid="{00000000-0005-0000-0000-00004E060000}"/>
    <cellStyle name="Header2 2 7 5 3" xfId="14156" xr:uid="{00000000-0005-0000-0000-00004F060000}"/>
    <cellStyle name="Header2 2 7 5 4" xfId="22566" xr:uid="{00000000-0005-0000-0000-000050060000}"/>
    <cellStyle name="Header2 2 7 6" xfId="2903" xr:uid="{00000000-0005-0000-0000-000051060000}"/>
    <cellStyle name="Header2 2 7 6 2" xfId="8628" xr:uid="{00000000-0005-0000-0000-000052060000}"/>
    <cellStyle name="Header2 2 7 6 2 2" xfId="19741" xr:uid="{00000000-0005-0000-0000-000053060000}"/>
    <cellStyle name="Header2 2 7 6 2 3" xfId="26899" xr:uid="{00000000-0005-0000-0000-000054060000}"/>
    <cellStyle name="Header2 2 7 6 3" xfId="14155" xr:uid="{00000000-0005-0000-0000-000055060000}"/>
    <cellStyle name="Header2 2 7 6 4" xfId="22565" xr:uid="{00000000-0005-0000-0000-000056060000}"/>
    <cellStyle name="Header2 2 7 7" xfId="2902" xr:uid="{00000000-0005-0000-0000-000057060000}"/>
    <cellStyle name="Header2 2 7 7 2" xfId="8627" xr:uid="{00000000-0005-0000-0000-000058060000}"/>
    <cellStyle name="Header2 2 7 7 2 2" xfId="19740" xr:uid="{00000000-0005-0000-0000-000059060000}"/>
    <cellStyle name="Header2 2 7 7 2 3" xfId="26898" xr:uid="{00000000-0005-0000-0000-00005A060000}"/>
    <cellStyle name="Header2 2 7 7 3" xfId="14154" xr:uid="{00000000-0005-0000-0000-00005B060000}"/>
    <cellStyle name="Header2 2 7 7 4" xfId="22564" xr:uid="{00000000-0005-0000-0000-00005C060000}"/>
    <cellStyle name="Header2 2 7 8" xfId="8638" xr:uid="{00000000-0005-0000-0000-00005D060000}"/>
    <cellStyle name="Header2 2 7 8 2" xfId="19751" xr:uid="{00000000-0005-0000-0000-00005E060000}"/>
    <cellStyle name="Header2 2 7 8 3" xfId="26909" xr:uid="{00000000-0005-0000-0000-00005F060000}"/>
    <cellStyle name="Header2 2 7 9" xfId="14165" xr:uid="{00000000-0005-0000-0000-000060060000}"/>
    <cellStyle name="Header2 2 8" xfId="2901" xr:uid="{00000000-0005-0000-0000-000061060000}"/>
    <cellStyle name="Header2 2 8 10" xfId="22563" xr:uid="{00000000-0005-0000-0000-000062060000}"/>
    <cellStyle name="Header2 2 8 2" xfId="2900" xr:uid="{00000000-0005-0000-0000-000063060000}"/>
    <cellStyle name="Header2 2 8 2 2" xfId="2899" xr:uid="{00000000-0005-0000-0000-000064060000}"/>
    <cellStyle name="Header2 2 8 2 2 2" xfId="8624" xr:uid="{00000000-0005-0000-0000-000065060000}"/>
    <cellStyle name="Header2 2 8 2 2 2 2" xfId="19737" xr:uid="{00000000-0005-0000-0000-000066060000}"/>
    <cellStyle name="Header2 2 8 2 2 2 3" xfId="26895" xr:uid="{00000000-0005-0000-0000-000067060000}"/>
    <cellStyle name="Header2 2 8 2 2 3" xfId="14151" xr:uid="{00000000-0005-0000-0000-000068060000}"/>
    <cellStyle name="Header2 2 8 2 2 4" xfId="22561" xr:uid="{00000000-0005-0000-0000-000069060000}"/>
    <cellStyle name="Header2 2 8 2 3" xfId="2898" xr:uid="{00000000-0005-0000-0000-00006A060000}"/>
    <cellStyle name="Header2 2 8 2 3 2" xfId="8623" xr:uid="{00000000-0005-0000-0000-00006B060000}"/>
    <cellStyle name="Header2 2 8 2 3 2 2" xfId="19736" xr:uid="{00000000-0005-0000-0000-00006C060000}"/>
    <cellStyle name="Header2 2 8 2 3 2 3" xfId="26894" xr:uid="{00000000-0005-0000-0000-00006D060000}"/>
    <cellStyle name="Header2 2 8 2 3 3" xfId="14150" xr:uid="{00000000-0005-0000-0000-00006E060000}"/>
    <cellStyle name="Header2 2 8 2 3 4" xfId="22560" xr:uid="{00000000-0005-0000-0000-00006F060000}"/>
    <cellStyle name="Header2 2 8 2 4" xfId="2897" xr:uid="{00000000-0005-0000-0000-000070060000}"/>
    <cellStyle name="Header2 2 8 2 4 2" xfId="8622" xr:uid="{00000000-0005-0000-0000-000071060000}"/>
    <cellStyle name="Header2 2 8 2 4 2 2" xfId="19735" xr:uid="{00000000-0005-0000-0000-000072060000}"/>
    <cellStyle name="Header2 2 8 2 4 2 3" xfId="26893" xr:uid="{00000000-0005-0000-0000-000073060000}"/>
    <cellStyle name="Header2 2 8 2 4 3" xfId="14149" xr:uid="{00000000-0005-0000-0000-000074060000}"/>
    <cellStyle name="Header2 2 8 2 4 4" xfId="22559" xr:uid="{00000000-0005-0000-0000-000075060000}"/>
    <cellStyle name="Header2 2 8 2 5" xfId="2896" xr:uid="{00000000-0005-0000-0000-000076060000}"/>
    <cellStyle name="Header2 2 8 2 5 2" xfId="8621" xr:uid="{00000000-0005-0000-0000-000077060000}"/>
    <cellStyle name="Header2 2 8 2 5 2 2" xfId="19734" xr:uid="{00000000-0005-0000-0000-000078060000}"/>
    <cellStyle name="Header2 2 8 2 5 2 3" xfId="26892" xr:uid="{00000000-0005-0000-0000-000079060000}"/>
    <cellStyle name="Header2 2 8 2 5 3" xfId="14148" xr:uid="{00000000-0005-0000-0000-00007A060000}"/>
    <cellStyle name="Header2 2 8 2 5 4" xfId="22558" xr:uid="{00000000-0005-0000-0000-00007B060000}"/>
    <cellStyle name="Header2 2 8 2 6" xfId="2895" xr:uid="{00000000-0005-0000-0000-00007C060000}"/>
    <cellStyle name="Header2 2 8 2 6 2" xfId="8620" xr:uid="{00000000-0005-0000-0000-00007D060000}"/>
    <cellStyle name="Header2 2 8 2 6 2 2" xfId="19733" xr:uid="{00000000-0005-0000-0000-00007E060000}"/>
    <cellStyle name="Header2 2 8 2 6 2 3" xfId="26891" xr:uid="{00000000-0005-0000-0000-00007F060000}"/>
    <cellStyle name="Header2 2 8 2 6 3" xfId="14147" xr:uid="{00000000-0005-0000-0000-000080060000}"/>
    <cellStyle name="Header2 2 8 2 6 4" xfId="22557" xr:uid="{00000000-0005-0000-0000-000081060000}"/>
    <cellStyle name="Header2 2 8 2 7" xfId="8625" xr:uid="{00000000-0005-0000-0000-000082060000}"/>
    <cellStyle name="Header2 2 8 2 7 2" xfId="19738" xr:uid="{00000000-0005-0000-0000-000083060000}"/>
    <cellStyle name="Header2 2 8 2 7 3" xfId="26896" xr:uid="{00000000-0005-0000-0000-000084060000}"/>
    <cellStyle name="Header2 2 8 2 8" xfId="14152" xr:uid="{00000000-0005-0000-0000-000085060000}"/>
    <cellStyle name="Header2 2 8 2 9" xfId="22562" xr:uid="{00000000-0005-0000-0000-000086060000}"/>
    <cellStyle name="Header2 2 8 3" xfId="2894" xr:uid="{00000000-0005-0000-0000-000087060000}"/>
    <cellStyle name="Header2 2 8 3 2" xfId="8619" xr:uid="{00000000-0005-0000-0000-000088060000}"/>
    <cellStyle name="Header2 2 8 3 2 2" xfId="19732" xr:uid="{00000000-0005-0000-0000-000089060000}"/>
    <cellStyle name="Header2 2 8 3 2 3" xfId="26890" xr:uid="{00000000-0005-0000-0000-00008A060000}"/>
    <cellStyle name="Header2 2 8 3 3" xfId="14146" xr:uid="{00000000-0005-0000-0000-00008B060000}"/>
    <cellStyle name="Header2 2 8 3 4" xfId="22556" xr:uid="{00000000-0005-0000-0000-00008C060000}"/>
    <cellStyle name="Header2 2 8 4" xfId="2893" xr:uid="{00000000-0005-0000-0000-00008D060000}"/>
    <cellStyle name="Header2 2 8 4 2" xfId="8618" xr:uid="{00000000-0005-0000-0000-00008E060000}"/>
    <cellStyle name="Header2 2 8 4 2 2" xfId="19731" xr:uid="{00000000-0005-0000-0000-00008F060000}"/>
    <cellStyle name="Header2 2 8 4 2 3" xfId="26889" xr:uid="{00000000-0005-0000-0000-000090060000}"/>
    <cellStyle name="Header2 2 8 4 3" xfId="14145" xr:uid="{00000000-0005-0000-0000-000091060000}"/>
    <cellStyle name="Header2 2 8 4 4" xfId="22555" xr:uid="{00000000-0005-0000-0000-000092060000}"/>
    <cellStyle name="Header2 2 8 5" xfId="2892" xr:uid="{00000000-0005-0000-0000-000093060000}"/>
    <cellStyle name="Header2 2 8 5 2" xfId="8617" xr:uid="{00000000-0005-0000-0000-000094060000}"/>
    <cellStyle name="Header2 2 8 5 2 2" xfId="19730" xr:uid="{00000000-0005-0000-0000-000095060000}"/>
    <cellStyle name="Header2 2 8 5 2 3" xfId="26888" xr:uid="{00000000-0005-0000-0000-000096060000}"/>
    <cellStyle name="Header2 2 8 5 3" xfId="14144" xr:uid="{00000000-0005-0000-0000-000097060000}"/>
    <cellStyle name="Header2 2 8 5 4" xfId="22554" xr:uid="{00000000-0005-0000-0000-000098060000}"/>
    <cellStyle name="Header2 2 8 6" xfId="2891" xr:uid="{00000000-0005-0000-0000-000099060000}"/>
    <cellStyle name="Header2 2 8 6 2" xfId="8616" xr:uid="{00000000-0005-0000-0000-00009A060000}"/>
    <cellStyle name="Header2 2 8 6 2 2" xfId="19729" xr:uid="{00000000-0005-0000-0000-00009B060000}"/>
    <cellStyle name="Header2 2 8 6 2 3" xfId="26887" xr:uid="{00000000-0005-0000-0000-00009C060000}"/>
    <cellStyle name="Header2 2 8 6 3" xfId="14143" xr:uid="{00000000-0005-0000-0000-00009D060000}"/>
    <cellStyle name="Header2 2 8 6 4" xfId="22553" xr:uid="{00000000-0005-0000-0000-00009E060000}"/>
    <cellStyle name="Header2 2 8 7" xfId="2890" xr:uid="{00000000-0005-0000-0000-00009F060000}"/>
    <cellStyle name="Header2 2 8 7 2" xfId="8615" xr:uid="{00000000-0005-0000-0000-0000A0060000}"/>
    <cellStyle name="Header2 2 8 7 2 2" xfId="19728" xr:uid="{00000000-0005-0000-0000-0000A1060000}"/>
    <cellStyle name="Header2 2 8 7 2 3" xfId="26886" xr:uid="{00000000-0005-0000-0000-0000A2060000}"/>
    <cellStyle name="Header2 2 8 7 3" xfId="14142" xr:uid="{00000000-0005-0000-0000-0000A3060000}"/>
    <cellStyle name="Header2 2 8 7 4" xfId="22552" xr:uid="{00000000-0005-0000-0000-0000A4060000}"/>
    <cellStyle name="Header2 2 8 8" xfId="8626" xr:uid="{00000000-0005-0000-0000-0000A5060000}"/>
    <cellStyle name="Header2 2 8 8 2" xfId="19739" xr:uid="{00000000-0005-0000-0000-0000A6060000}"/>
    <cellStyle name="Header2 2 8 8 3" xfId="26897" xr:uid="{00000000-0005-0000-0000-0000A7060000}"/>
    <cellStyle name="Header2 2 8 9" xfId="14153" xr:uid="{00000000-0005-0000-0000-0000A8060000}"/>
    <cellStyle name="Header2 2 9" xfId="2889" xr:uid="{00000000-0005-0000-0000-0000A9060000}"/>
    <cellStyle name="Header2 2 9 2" xfId="2888" xr:uid="{00000000-0005-0000-0000-0000AA060000}"/>
    <cellStyle name="Header2 2 9 2 2" xfId="8613" xr:uid="{00000000-0005-0000-0000-0000AB060000}"/>
    <cellStyle name="Header2 2 9 2 2 2" xfId="19726" xr:uid="{00000000-0005-0000-0000-0000AC060000}"/>
    <cellStyle name="Header2 2 9 2 2 3" xfId="26884" xr:uid="{00000000-0005-0000-0000-0000AD060000}"/>
    <cellStyle name="Header2 2 9 2 3" xfId="14140" xr:uid="{00000000-0005-0000-0000-0000AE060000}"/>
    <cellStyle name="Header2 2 9 2 4" xfId="22550" xr:uid="{00000000-0005-0000-0000-0000AF060000}"/>
    <cellStyle name="Header2 2 9 3" xfId="2887" xr:uid="{00000000-0005-0000-0000-0000B0060000}"/>
    <cellStyle name="Header2 2 9 3 2" xfId="8612" xr:uid="{00000000-0005-0000-0000-0000B1060000}"/>
    <cellStyle name="Header2 2 9 3 2 2" xfId="19725" xr:uid="{00000000-0005-0000-0000-0000B2060000}"/>
    <cellStyle name="Header2 2 9 3 2 3" xfId="26883" xr:uid="{00000000-0005-0000-0000-0000B3060000}"/>
    <cellStyle name="Header2 2 9 3 3" xfId="14139" xr:uid="{00000000-0005-0000-0000-0000B4060000}"/>
    <cellStyle name="Header2 2 9 3 4" xfId="22549" xr:uid="{00000000-0005-0000-0000-0000B5060000}"/>
    <cellStyle name="Header2 2 9 4" xfId="2886" xr:uid="{00000000-0005-0000-0000-0000B6060000}"/>
    <cellStyle name="Header2 2 9 4 2" xfId="8611" xr:uid="{00000000-0005-0000-0000-0000B7060000}"/>
    <cellStyle name="Header2 2 9 4 2 2" xfId="19724" xr:uid="{00000000-0005-0000-0000-0000B8060000}"/>
    <cellStyle name="Header2 2 9 4 2 3" xfId="26882" xr:uid="{00000000-0005-0000-0000-0000B9060000}"/>
    <cellStyle name="Header2 2 9 4 3" xfId="14138" xr:uid="{00000000-0005-0000-0000-0000BA060000}"/>
    <cellStyle name="Header2 2 9 4 4" xfId="22548" xr:uid="{00000000-0005-0000-0000-0000BB060000}"/>
    <cellStyle name="Header2 2 9 5" xfId="2885" xr:uid="{00000000-0005-0000-0000-0000BC060000}"/>
    <cellStyle name="Header2 2 9 5 2" xfId="8610" xr:uid="{00000000-0005-0000-0000-0000BD060000}"/>
    <cellStyle name="Header2 2 9 5 2 2" xfId="19723" xr:uid="{00000000-0005-0000-0000-0000BE060000}"/>
    <cellStyle name="Header2 2 9 5 2 3" xfId="26881" xr:uid="{00000000-0005-0000-0000-0000BF060000}"/>
    <cellStyle name="Header2 2 9 5 3" xfId="14137" xr:uid="{00000000-0005-0000-0000-0000C0060000}"/>
    <cellStyle name="Header2 2 9 5 4" xfId="22547" xr:uid="{00000000-0005-0000-0000-0000C1060000}"/>
    <cellStyle name="Header2 2 9 6" xfId="2884" xr:uid="{00000000-0005-0000-0000-0000C2060000}"/>
    <cellStyle name="Header2 2 9 6 2" xfId="8609" xr:uid="{00000000-0005-0000-0000-0000C3060000}"/>
    <cellStyle name="Header2 2 9 6 2 2" xfId="19722" xr:uid="{00000000-0005-0000-0000-0000C4060000}"/>
    <cellStyle name="Header2 2 9 6 2 3" xfId="26880" xr:uid="{00000000-0005-0000-0000-0000C5060000}"/>
    <cellStyle name="Header2 2 9 6 3" xfId="14136" xr:uid="{00000000-0005-0000-0000-0000C6060000}"/>
    <cellStyle name="Header2 2 9 6 4" xfId="22546" xr:uid="{00000000-0005-0000-0000-0000C7060000}"/>
    <cellStyle name="Header2 2 9 7" xfId="8614" xr:uid="{00000000-0005-0000-0000-0000C8060000}"/>
    <cellStyle name="Header2 2 9 7 2" xfId="19727" xr:uid="{00000000-0005-0000-0000-0000C9060000}"/>
    <cellStyle name="Header2 2 9 7 3" xfId="26885" xr:uid="{00000000-0005-0000-0000-0000CA060000}"/>
    <cellStyle name="Header2 2 9 8" xfId="14141" xr:uid="{00000000-0005-0000-0000-0000CB060000}"/>
    <cellStyle name="Header2 2 9 9" xfId="22551" xr:uid="{00000000-0005-0000-0000-0000CC060000}"/>
    <cellStyle name="Header2 3" xfId="2883" xr:uid="{00000000-0005-0000-0000-0000CD060000}"/>
    <cellStyle name="Header2 3 10" xfId="22545" xr:uid="{00000000-0005-0000-0000-0000CE060000}"/>
    <cellStyle name="Header2 3 2" xfId="2882" xr:uid="{00000000-0005-0000-0000-0000CF060000}"/>
    <cellStyle name="Header2 3 2 2" xfId="2881" xr:uid="{00000000-0005-0000-0000-0000D0060000}"/>
    <cellStyle name="Header2 3 2 2 2" xfId="8606" xr:uid="{00000000-0005-0000-0000-0000D1060000}"/>
    <cellStyle name="Header2 3 2 2 2 2" xfId="19719" xr:uid="{00000000-0005-0000-0000-0000D2060000}"/>
    <cellStyle name="Header2 3 2 2 2 3" xfId="26877" xr:uid="{00000000-0005-0000-0000-0000D3060000}"/>
    <cellStyle name="Header2 3 2 2 3" xfId="14133" xr:uid="{00000000-0005-0000-0000-0000D4060000}"/>
    <cellStyle name="Header2 3 2 2 4" xfId="22543" xr:uid="{00000000-0005-0000-0000-0000D5060000}"/>
    <cellStyle name="Header2 3 2 3" xfId="2880" xr:uid="{00000000-0005-0000-0000-0000D6060000}"/>
    <cellStyle name="Header2 3 2 3 2" xfId="8605" xr:uid="{00000000-0005-0000-0000-0000D7060000}"/>
    <cellStyle name="Header2 3 2 3 2 2" xfId="19718" xr:uid="{00000000-0005-0000-0000-0000D8060000}"/>
    <cellStyle name="Header2 3 2 3 2 3" xfId="26876" xr:uid="{00000000-0005-0000-0000-0000D9060000}"/>
    <cellStyle name="Header2 3 2 3 3" xfId="14132" xr:uid="{00000000-0005-0000-0000-0000DA060000}"/>
    <cellStyle name="Header2 3 2 3 4" xfId="22542" xr:uid="{00000000-0005-0000-0000-0000DB060000}"/>
    <cellStyle name="Header2 3 2 4" xfId="2879" xr:uid="{00000000-0005-0000-0000-0000DC060000}"/>
    <cellStyle name="Header2 3 2 4 2" xfId="8604" xr:uid="{00000000-0005-0000-0000-0000DD060000}"/>
    <cellStyle name="Header2 3 2 4 2 2" xfId="19717" xr:uid="{00000000-0005-0000-0000-0000DE060000}"/>
    <cellStyle name="Header2 3 2 4 2 3" xfId="26875" xr:uid="{00000000-0005-0000-0000-0000DF060000}"/>
    <cellStyle name="Header2 3 2 4 3" xfId="14131" xr:uid="{00000000-0005-0000-0000-0000E0060000}"/>
    <cellStyle name="Header2 3 2 4 4" xfId="22541" xr:uid="{00000000-0005-0000-0000-0000E1060000}"/>
    <cellStyle name="Header2 3 2 5" xfId="2878" xr:uid="{00000000-0005-0000-0000-0000E2060000}"/>
    <cellStyle name="Header2 3 2 5 2" xfId="8603" xr:uid="{00000000-0005-0000-0000-0000E3060000}"/>
    <cellStyle name="Header2 3 2 5 2 2" xfId="19716" xr:uid="{00000000-0005-0000-0000-0000E4060000}"/>
    <cellStyle name="Header2 3 2 5 2 3" xfId="26874" xr:uid="{00000000-0005-0000-0000-0000E5060000}"/>
    <cellStyle name="Header2 3 2 5 3" xfId="14130" xr:uid="{00000000-0005-0000-0000-0000E6060000}"/>
    <cellStyle name="Header2 3 2 5 4" xfId="22540" xr:uid="{00000000-0005-0000-0000-0000E7060000}"/>
    <cellStyle name="Header2 3 2 6" xfId="2877" xr:uid="{00000000-0005-0000-0000-0000E8060000}"/>
    <cellStyle name="Header2 3 2 6 2" xfId="8602" xr:uid="{00000000-0005-0000-0000-0000E9060000}"/>
    <cellStyle name="Header2 3 2 6 2 2" xfId="19715" xr:uid="{00000000-0005-0000-0000-0000EA060000}"/>
    <cellStyle name="Header2 3 2 6 2 3" xfId="26873" xr:uid="{00000000-0005-0000-0000-0000EB060000}"/>
    <cellStyle name="Header2 3 2 6 3" xfId="14129" xr:uid="{00000000-0005-0000-0000-0000EC060000}"/>
    <cellStyle name="Header2 3 2 6 4" xfId="22539" xr:uid="{00000000-0005-0000-0000-0000ED060000}"/>
    <cellStyle name="Header2 3 2 7" xfId="8607" xr:uid="{00000000-0005-0000-0000-0000EE060000}"/>
    <cellStyle name="Header2 3 2 7 2" xfId="19720" xr:uid="{00000000-0005-0000-0000-0000EF060000}"/>
    <cellStyle name="Header2 3 2 7 3" xfId="26878" xr:uid="{00000000-0005-0000-0000-0000F0060000}"/>
    <cellStyle name="Header2 3 2 8" xfId="14134" xr:uid="{00000000-0005-0000-0000-0000F1060000}"/>
    <cellStyle name="Header2 3 2 9" xfId="22544" xr:uid="{00000000-0005-0000-0000-0000F2060000}"/>
    <cellStyle name="Header2 3 3" xfId="2876" xr:uid="{00000000-0005-0000-0000-0000F3060000}"/>
    <cellStyle name="Header2 3 3 2" xfId="8601" xr:uid="{00000000-0005-0000-0000-0000F4060000}"/>
    <cellStyle name="Header2 3 3 2 2" xfId="19714" xr:uid="{00000000-0005-0000-0000-0000F5060000}"/>
    <cellStyle name="Header2 3 3 2 3" xfId="26872" xr:uid="{00000000-0005-0000-0000-0000F6060000}"/>
    <cellStyle name="Header2 3 3 3" xfId="14128" xr:uid="{00000000-0005-0000-0000-0000F7060000}"/>
    <cellStyle name="Header2 3 3 4" xfId="22538" xr:uid="{00000000-0005-0000-0000-0000F8060000}"/>
    <cellStyle name="Header2 3 4" xfId="2875" xr:uid="{00000000-0005-0000-0000-0000F9060000}"/>
    <cellStyle name="Header2 3 4 2" xfId="8600" xr:uid="{00000000-0005-0000-0000-0000FA060000}"/>
    <cellStyle name="Header2 3 4 2 2" xfId="19713" xr:uid="{00000000-0005-0000-0000-0000FB060000}"/>
    <cellStyle name="Header2 3 4 2 3" xfId="26871" xr:uid="{00000000-0005-0000-0000-0000FC060000}"/>
    <cellStyle name="Header2 3 4 3" xfId="14127" xr:uid="{00000000-0005-0000-0000-0000FD060000}"/>
    <cellStyle name="Header2 3 4 4" xfId="22537" xr:uid="{00000000-0005-0000-0000-0000FE060000}"/>
    <cellStyle name="Header2 3 5" xfId="2874" xr:uid="{00000000-0005-0000-0000-0000FF060000}"/>
    <cellStyle name="Header2 3 5 2" xfId="8599" xr:uid="{00000000-0005-0000-0000-000000070000}"/>
    <cellStyle name="Header2 3 5 2 2" xfId="19712" xr:uid="{00000000-0005-0000-0000-000001070000}"/>
    <cellStyle name="Header2 3 5 2 3" xfId="26870" xr:uid="{00000000-0005-0000-0000-000002070000}"/>
    <cellStyle name="Header2 3 5 3" xfId="14126" xr:uid="{00000000-0005-0000-0000-000003070000}"/>
    <cellStyle name="Header2 3 5 4" xfId="22536" xr:uid="{00000000-0005-0000-0000-000004070000}"/>
    <cellStyle name="Header2 3 6" xfId="2873" xr:uid="{00000000-0005-0000-0000-000005070000}"/>
    <cellStyle name="Header2 3 6 2" xfId="8598" xr:uid="{00000000-0005-0000-0000-000006070000}"/>
    <cellStyle name="Header2 3 6 2 2" xfId="19711" xr:uid="{00000000-0005-0000-0000-000007070000}"/>
    <cellStyle name="Header2 3 6 2 3" xfId="26869" xr:uid="{00000000-0005-0000-0000-000008070000}"/>
    <cellStyle name="Header2 3 6 3" xfId="14125" xr:uid="{00000000-0005-0000-0000-000009070000}"/>
    <cellStyle name="Header2 3 6 4" xfId="22535" xr:uid="{00000000-0005-0000-0000-00000A070000}"/>
    <cellStyle name="Header2 3 7" xfId="2872" xr:uid="{00000000-0005-0000-0000-00000B070000}"/>
    <cellStyle name="Header2 3 7 2" xfId="8597" xr:uid="{00000000-0005-0000-0000-00000C070000}"/>
    <cellStyle name="Header2 3 7 2 2" xfId="19710" xr:uid="{00000000-0005-0000-0000-00000D070000}"/>
    <cellStyle name="Header2 3 7 2 3" xfId="26868" xr:uid="{00000000-0005-0000-0000-00000E070000}"/>
    <cellStyle name="Header2 3 7 3" xfId="14124" xr:uid="{00000000-0005-0000-0000-00000F070000}"/>
    <cellStyle name="Header2 3 7 4" xfId="22534" xr:uid="{00000000-0005-0000-0000-000010070000}"/>
    <cellStyle name="Header2 3 8" xfId="8608" xr:uid="{00000000-0005-0000-0000-000011070000}"/>
    <cellStyle name="Header2 3 8 2" xfId="19721" xr:uid="{00000000-0005-0000-0000-000012070000}"/>
    <cellStyle name="Header2 3 8 3" xfId="26879" xr:uid="{00000000-0005-0000-0000-000013070000}"/>
    <cellStyle name="Header2 3 9" xfId="14135" xr:uid="{00000000-0005-0000-0000-000014070000}"/>
    <cellStyle name="Header2 4" xfId="2871" xr:uid="{00000000-0005-0000-0000-000015070000}"/>
    <cellStyle name="Header2 4 10" xfId="22533" xr:uid="{00000000-0005-0000-0000-000016070000}"/>
    <cellStyle name="Header2 4 2" xfId="2870" xr:uid="{00000000-0005-0000-0000-000017070000}"/>
    <cellStyle name="Header2 4 2 2" xfId="2869" xr:uid="{00000000-0005-0000-0000-000018070000}"/>
    <cellStyle name="Header2 4 2 2 2" xfId="8594" xr:uid="{00000000-0005-0000-0000-000019070000}"/>
    <cellStyle name="Header2 4 2 2 2 2" xfId="19707" xr:uid="{00000000-0005-0000-0000-00001A070000}"/>
    <cellStyle name="Header2 4 2 2 2 3" xfId="26865" xr:uid="{00000000-0005-0000-0000-00001B070000}"/>
    <cellStyle name="Header2 4 2 2 3" xfId="14121" xr:uid="{00000000-0005-0000-0000-00001C070000}"/>
    <cellStyle name="Header2 4 2 2 4" xfId="22531" xr:uid="{00000000-0005-0000-0000-00001D070000}"/>
    <cellStyle name="Header2 4 2 3" xfId="2868" xr:uid="{00000000-0005-0000-0000-00001E070000}"/>
    <cellStyle name="Header2 4 2 3 2" xfId="8593" xr:uid="{00000000-0005-0000-0000-00001F070000}"/>
    <cellStyle name="Header2 4 2 3 2 2" xfId="19706" xr:uid="{00000000-0005-0000-0000-000020070000}"/>
    <cellStyle name="Header2 4 2 3 2 3" xfId="26864" xr:uid="{00000000-0005-0000-0000-000021070000}"/>
    <cellStyle name="Header2 4 2 3 3" xfId="14120" xr:uid="{00000000-0005-0000-0000-000022070000}"/>
    <cellStyle name="Header2 4 2 3 4" xfId="22530" xr:uid="{00000000-0005-0000-0000-000023070000}"/>
    <cellStyle name="Header2 4 2 4" xfId="2867" xr:uid="{00000000-0005-0000-0000-000024070000}"/>
    <cellStyle name="Header2 4 2 4 2" xfId="8592" xr:uid="{00000000-0005-0000-0000-000025070000}"/>
    <cellStyle name="Header2 4 2 4 2 2" xfId="19705" xr:uid="{00000000-0005-0000-0000-000026070000}"/>
    <cellStyle name="Header2 4 2 4 2 3" xfId="26863" xr:uid="{00000000-0005-0000-0000-000027070000}"/>
    <cellStyle name="Header2 4 2 4 3" xfId="14119" xr:uid="{00000000-0005-0000-0000-000028070000}"/>
    <cellStyle name="Header2 4 2 4 4" xfId="22529" xr:uid="{00000000-0005-0000-0000-000029070000}"/>
    <cellStyle name="Header2 4 2 5" xfId="2866" xr:uid="{00000000-0005-0000-0000-00002A070000}"/>
    <cellStyle name="Header2 4 2 5 2" xfId="8591" xr:uid="{00000000-0005-0000-0000-00002B070000}"/>
    <cellStyle name="Header2 4 2 5 2 2" xfId="19704" xr:uid="{00000000-0005-0000-0000-00002C070000}"/>
    <cellStyle name="Header2 4 2 5 2 3" xfId="26862" xr:uid="{00000000-0005-0000-0000-00002D070000}"/>
    <cellStyle name="Header2 4 2 5 3" xfId="14118" xr:uid="{00000000-0005-0000-0000-00002E070000}"/>
    <cellStyle name="Header2 4 2 5 4" xfId="22528" xr:uid="{00000000-0005-0000-0000-00002F070000}"/>
    <cellStyle name="Header2 4 2 6" xfId="2865" xr:uid="{00000000-0005-0000-0000-000030070000}"/>
    <cellStyle name="Header2 4 2 6 2" xfId="8590" xr:uid="{00000000-0005-0000-0000-000031070000}"/>
    <cellStyle name="Header2 4 2 6 2 2" xfId="19703" xr:uid="{00000000-0005-0000-0000-000032070000}"/>
    <cellStyle name="Header2 4 2 6 2 3" xfId="26861" xr:uid="{00000000-0005-0000-0000-000033070000}"/>
    <cellStyle name="Header2 4 2 6 3" xfId="14117" xr:uid="{00000000-0005-0000-0000-000034070000}"/>
    <cellStyle name="Header2 4 2 6 4" xfId="22527" xr:uid="{00000000-0005-0000-0000-000035070000}"/>
    <cellStyle name="Header2 4 2 7" xfId="8595" xr:uid="{00000000-0005-0000-0000-000036070000}"/>
    <cellStyle name="Header2 4 2 7 2" xfId="19708" xr:uid="{00000000-0005-0000-0000-000037070000}"/>
    <cellStyle name="Header2 4 2 7 3" xfId="26866" xr:uid="{00000000-0005-0000-0000-000038070000}"/>
    <cellStyle name="Header2 4 2 8" xfId="14122" xr:uid="{00000000-0005-0000-0000-000039070000}"/>
    <cellStyle name="Header2 4 2 9" xfId="22532" xr:uid="{00000000-0005-0000-0000-00003A070000}"/>
    <cellStyle name="Header2 4 3" xfId="2864" xr:uid="{00000000-0005-0000-0000-00003B070000}"/>
    <cellStyle name="Header2 4 3 2" xfId="8589" xr:uid="{00000000-0005-0000-0000-00003C070000}"/>
    <cellStyle name="Header2 4 3 2 2" xfId="19702" xr:uid="{00000000-0005-0000-0000-00003D070000}"/>
    <cellStyle name="Header2 4 3 2 3" xfId="26860" xr:uid="{00000000-0005-0000-0000-00003E070000}"/>
    <cellStyle name="Header2 4 3 3" xfId="14116" xr:uid="{00000000-0005-0000-0000-00003F070000}"/>
    <cellStyle name="Header2 4 3 4" xfId="22526" xr:uid="{00000000-0005-0000-0000-000040070000}"/>
    <cellStyle name="Header2 4 4" xfId="2863" xr:uid="{00000000-0005-0000-0000-000041070000}"/>
    <cellStyle name="Header2 4 4 2" xfId="8588" xr:uid="{00000000-0005-0000-0000-000042070000}"/>
    <cellStyle name="Header2 4 4 2 2" xfId="19701" xr:uid="{00000000-0005-0000-0000-000043070000}"/>
    <cellStyle name="Header2 4 4 2 3" xfId="26859" xr:uid="{00000000-0005-0000-0000-000044070000}"/>
    <cellStyle name="Header2 4 4 3" xfId="14115" xr:uid="{00000000-0005-0000-0000-000045070000}"/>
    <cellStyle name="Header2 4 4 4" xfId="22525" xr:uid="{00000000-0005-0000-0000-000046070000}"/>
    <cellStyle name="Header2 4 5" xfId="2862" xr:uid="{00000000-0005-0000-0000-000047070000}"/>
    <cellStyle name="Header2 4 5 2" xfId="8587" xr:uid="{00000000-0005-0000-0000-000048070000}"/>
    <cellStyle name="Header2 4 5 2 2" xfId="19700" xr:uid="{00000000-0005-0000-0000-000049070000}"/>
    <cellStyle name="Header2 4 5 2 3" xfId="26858" xr:uid="{00000000-0005-0000-0000-00004A070000}"/>
    <cellStyle name="Header2 4 5 3" xfId="14114" xr:uid="{00000000-0005-0000-0000-00004B070000}"/>
    <cellStyle name="Header2 4 5 4" xfId="22524" xr:uid="{00000000-0005-0000-0000-00004C070000}"/>
    <cellStyle name="Header2 4 6" xfId="2861" xr:uid="{00000000-0005-0000-0000-00004D070000}"/>
    <cellStyle name="Header2 4 6 2" xfId="8586" xr:uid="{00000000-0005-0000-0000-00004E070000}"/>
    <cellStyle name="Header2 4 6 2 2" xfId="19699" xr:uid="{00000000-0005-0000-0000-00004F070000}"/>
    <cellStyle name="Header2 4 6 2 3" xfId="26857" xr:uid="{00000000-0005-0000-0000-000050070000}"/>
    <cellStyle name="Header2 4 6 3" xfId="14113" xr:uid="{00000000-0005-0000-0000-000051070000}"/>
    <cellStyle name="Header2 4 6 4" xfId="22523" xr:uid="{00000000-0005-0000-0000-000052070000}"/>
    <cellStyle name="Header2 4 7" xfId="2860" xr:uid="{00000000-0005-0000-0000-000053070000}"/>
    <cellStyle name="Header2 4 7 2" xfId="8585" xr:uid="{00000000-0005-0000-0000-000054070000}"/>
    <cellStyle name="Header2 4 7 2 2" xfId="19698" xr:uid="{00000000-0005-0000-0000-000055070000}"/>
    <cellStyle name="Header2 4 7 2 3" xfId="26856" xr:uid="{00000000-0005-0000-0000-000056070000}"/>
    <cellStyle name="Header2 4 7 3" xfId="14112" xr:uid="{00000000-0005-0000-0000-000057070000}"/>
    <cellStyle name="Header2 4 7 4" xfId="22522" xr:uid="{00000000-0005-0000-0000-000058070000}"/>
    <cellStyle name="Header2 4 8" xfId="8596" xr:uid="{00000000-0005-0000-0000-000059070000}"/>
    <cellStyle name="Header2 4 8 2" xfId="19709" xr:uid="{00000000-0005-0000-0000-00005A070000}"/>
    <cellStyle name="Header2 4 8 3" xfId="26867" xr:uid="{00000000-0005-0000-0000-00005B070000}"/>
    <cellStyle name="Header2 4 9" xfId="14123" xr:uid="{00000000-0005-0000-0000-00005C070000}"/>
    <cellStyle name="Header2 5" xfId="2859" xr:uid="{00000000-0005-0000-0000-00005D070000}"/>
    <cellStyle name="Header2 5 10" xfId="22521" xr:uid="{00000000-0005-0000-0000-00005E070000}"/>
    <cellStyle name="Header2 5 2" xfId="2858" xr:uid="{00000000-0005-0000-0000-00005F070000}"/>
    <cellStyle name="Header2 5 2 2" xfId="2857" xr:uid="{00000000-0005-0000-0000-000060070000}"/>
    <cellStyle name="Header2 5 2 2 2" xfId="8582" xr:uid="{00000000-0005-0000-0000-000061070000}"/>
    <cellStyle name="Header2 5 2 2 2 2" xfId="19695" xr:uid="{00000000-0005-0000-0000-000062070000}"/>
    <cellStyle name="Header2 5 2 2 2 3" xfId="26853" xr:uid="{00000000-0005-0000-0000-000063070000}"/>
    <cellStyle name="Header2 5 2 2 3" xfId="14109" xr:uid="{00000000-0005-0000-0000-000064070000}"/>
    <cellStyle name="Header2 5 2 2 4" xfId="22519" xr:uid="{00000000-0005-0000-0000-000065070000}"/>
    <cellStyle name="Header2 5 2 3" xfId="2856" xr:uid="{00000000-0005-0000-0000-000066070000}"/>
    <cellStyle name="Header2 5 2 3 2" xfId="8581" xr:uid="{00000000-0005-0000-0000-000067070000}"/>
    <cellStyle name="Header2 5 2 3 2 2" xfId="19694" xr:uid="{00000000-0005-0000-0000-000068070000}"/>
    <cellStyle name="Header2 5 2 3 2 3" xfId="26852" xr:uid="{00000000-0005-0000-0000-000069070000}"/>
    <cellStyle name="Header2 5 2 3 3" xfId="14108" xr:uid="{00000000-0005-0000-0000-00006A070000}"/>
    <cellStyle name="Header2 5 2 3 4" xfId="22518" xr:uid="{00000000-0005-0000-0000-00006B070000}"/>
    <cellStyle name="Header2 5 2 4" xfId="2855" xr:uid="{00000000-0005-0000-0000-00006C070000}"/>
    <cellStyle name="Header2 5 2 4 2" xfId="8580" xr:uid="{00000000-0005-0000-0000-00006D070000}"/>
    <cellStyle name="Header2 5 2 4 2 2" xfId="19693" xr:uid="{00000000-0005-0000-0000-00006E070000}"/>
    <cellStyle name="Header2 5 2 4 2 3" xfId="26851" xr:uid="{00000000-0005-0000-0000-00006F070000}"/>
    <cellStyle name="Header2 5 2 4 3" xfId="14107" xr:uid="{00000000-0005-0000-0000-000070070000}"/>
    <cellStyle name="Header2 5 2 4 4" xfId="22517" xr:uid="{00000000-0005-0000-0000-000071070000}"/>
    <cellStyle name="Header2 5 2 5" xfId="2854" xr:uid="{00000000-0005-0000-0000-000072070000}"/>
    <cellStyle name="Header2 5 2 5 2" xfId="8579" xr:uid="{00000000-0005-0000-0000-000073070000}"/>
    <cellStyle name="Header2 5 2 5 2 2" xfId="19692" xr:uid="{00000000-0005-0000-0000-000074070000}"/>
    <cellStyle name="Header2 5 2 5 2 3" xfId="26850" xr:uid="{00000000-0005-0000-0000-000075070000}"/>
    <cellStyle name="Header2 5 2 5 3" xfId="14106" xr:uid="{00000000-0005-0000-0000-000076070000}"/>
    <cellStyle name="Header2 5 2 5 4" xfId="22516" xr:uid="{00000000-0005-0000-0000-000077070000}"/>
    <cellStyle name="Header2 5 2 6" xfId="2853" xr:uid="{00000000-0005-0000-0000-000078070000}"/>
    <cellStyle name="Header2 5 2 6 2" xfId="8578" xr:uid="{00000000-0005-0000-0000-000079070000}"/>
    <cellStyle name="Header2 5 2 6 2 2" xfId="19691" xr:uid="{00000000-0005-0000-0000-00007A070000}"/>
    <cellStyle name="Header2 5 2 6 2 3" xfId="26849" xr:uid="{00000000-0005-0000-0000-00007B070000}"/>
    <cellStyle name="Header2 5 2 6 3" xfId="14105" xr:uid="{00000000-0005-0000-0000-00007C070000}"/>
    <cellStyle name="Header2 5 2 6 4" xfId="22515" xr:uid="{00000000-0005-0000-0000-00007D070000}"/>
    <cellStyle name="Header2 5 2 7" xfId="8583" xr:uid="{00000000-0005-0000-0000-00007E070000}"/>
    <cellStyle name="Header2 5 2 7 2" xfId="19696" xr:uid="{00000000-0005-0000-0000-00007F070000}"/>
    <cellStyle name="Header2 5 2 7 3" xfId="26854" xr:uid="{00000000-0005-0000-0000-000080070000}"/>
    <cellStyle name="Header2 5 2 8" xfId="14110" xr:uid="{00000000-0005-0000-0000-000081070000}"/>
    <cellStyle name="Header2 5 2 9" xfId="22520" xr:uid="{00000000-0005-0000-0000-000082070000}"/>
    <cellStyle name="Header2 5 3" xfId="2852" xr:uid="{00000000-0005-0000-0000-000083070000}"/>
    <cellStyle name="Header2 5 3 2" xfId="8577" xr:uid="{00000000-0005-0000-0000-000084070000}"/>
    <cellStyle name="Header2 5 3 2 2" xfId="19690" xr:uid="{00000000-0005-0000-0000-000085070000}"/>
    <cellStyle name="Header2 5 3 2 3" xfId="26848" xr:uid="{00000000-0005-0000-0000-000086070000}"/>
    <cellStyle name="Header2 5 3 3" xfId="14104" xr:uid="{00000000-0005-0000-0000-000087070000}"/>
    <cellStyle name="Header2 5 3 4" xfId="22514" xr:uid="{00000000-0005-0000-0000-000088070000}"/>
    <cellStyle name="Header2 5 4" xfId="2851" xr:uid="{00000000-0005-0000-0000-000089070000}"/>
    <cellStyle name="Header2 5 4 2" xfId="8576" xr:uid="{00000000-0005-0000-0000-00008A070000}"/>
    <cellStyle name="Header2 5 4 2 2" xfId="19689" xr:uid="{00000000-0005-0000-0000-00008B070000}"/>
    <cellStyle name="Header2 5 4 2 3" xfId="26847" xr:uid="{00000000-0005-0000-0000-00008C070000}"/>
    <cellStyle name="Header2 5 4 3" xfId="14103" xr:uid="{00000000-0005-0000-0000-00008D070000}"/>
    <cellStyle name="Header2 5 4 4" xfId="22513" xr:uid="{00000000-0005-0000-0000-00008E070000}"/>
    <cellStyle name="Header2 5 5" xfId="2850" xr:uid="{00000000-0005-0000-0000-00008F070000}"/>
    <cellStyle name="Header2 5 5 2" xfId="8575" xr:uid="{00000000-0005-0000-0000-000090070000}"/>
    <cellStyle name="Header2 5 5 2 2" xfId="19688" xr:uid="{00000000-0005-0000-0000-000091070000}"/>
    <cellStyle name="Header2 5 5 2 3" xfId="26846" xr:uid="{00000000-0005-0000-0000-000092070000}"/>
    <cellStyle name="Header2 5 5 3" xfId="14102" xr:uid="{00000000-0005-0000-0000-000093070000}"/>
    <cellStyle name="Header2 5 5 4" xfId="22512" xr:uid="{00000000-0005-0000-0000-000094070000}"/>
    <cellStyle name="Header2 5 6" xfId="2849" xr:uid="{00000000-0005-0000-0000-000095070000}"/>
    <cellStyle name="Header2 5 6 2" xfId="8574" xr:uid="{00000000-0005-0000-0000-000096070000}"/>
    <cellStyle name="Header2 5 6 2 2" xfId="19687" xr:uid="{00000000-0005-0000-0000-000097070000}"/>
    <cellStyle name="Header2 5 6 2 3" xfId="26845" xr:uid="{00000000-0005-0000-0000-000098070000}"/>
    <cellStyle name="Header2 5 6 3" xfId="14101" xr:uid="{00000000-0005-0000-0000-000099070000}"/>
    <cellStyle name="Header2 5 6 4" xfId="22511" xr:uid="{00000000-0005-0000-0000-00009A070000}"/>
    <cellStyle name="Header2 5 7" xfId="2848" xr:uid="{00000000-0005-0000-0000-00009B070000}"/>
    <cellStyle name="Header2 5 7 2" xfId="8573" xr:uid="{00000000-0005-0000-0000-00009C070000}"/>
    <cellStyle name="Header2 5 7 2 2" xfId="19686" xr:uid="{00000000-0005-0000-0000-00009D070000}"/>
    <cellStyle name="Header2 5 7 2 3" xfId="26844" xr:uid="{00000000-0005-0000-0000-00009E070000}"/>
    <cellStyle name="Header2 5 7 3" xfId="14100" xr:uid="{00000000-0005-0000-0000-00009F070000}"/>
    <cellStyle name="Header2 5 7 4" xfId="22510" xr:uid="{00000000-0005-0000-0000-0000A0070000}"/>
    <cellStyle name="Header2 5 8" xfId="8584" xr:uid="{00000000-0005-0000-0000-0000A1070000}"/>
    <cellStyle name="Header2 5 8 2" xfId="19697" xr:uid="{00000000-0005-0000-0000-0000A2070000}"/>
    <cellStyle name="Header2 5 8 3" xfId="26855" xr:uid="{00000000-0005-0000-0000-0000A3070000}"/>
    <cellStyle name="Header2 5 9" xfId="14111" xr:uid="{00000000-0005-0000-0000-0000A4070000}"/>
    <cellStyle name="Header2 6" xfId="2847" xr:uid="{00000000-0005-0000-0000-0000A5070000}"/>
    <cellStyle name="Header2 6 10" xfId="22509" xr:uid="{00000000-0005-0000-0000-0000A6070000}"/>
    <cellStyle name="Header2 6 2" xfId="2846" xr:uid="{00000000-0005-0000-0000-0000A7070000}"/>
    <cellStyle name="Header2 6 2 2" xfId="2845" xr:uid="{00000000-0005-0000-0000-0000A8070000}"/>
    <cellStyle name="Header2 6 2 2 2" xfId="8570" xr:uid="{00000000-0005-0000-0000-0000A9070000}"/>
    <cellStyle name="Header2 6 2 2 2 2" xfId="19683" xr:uid="{00000000-0005-0000-0000-0000AA070000}"/>
    <cellStyle name="Header2 6 2 2 2 3" xfId="26841" xr:uid="{00000000-0005-0000-0000-0000AB070000}"/>
    <cellStyle name="Header2 6 2 2 3" xfId="14097" xr:uid="{00000000-0005-0000-0000-0000AC070000}"/>
    <cellStyle name="Header2 6 2 2 4" xfId="22507" xr:uid="{00000000-0005-0000-0000-0000AD070000}"/>
    <cellStyle name="Header2 6 2 3" xfId="2844" xr:uid="{00000000-0005-0000-0000-0000AE070000}"/>
    <cellStyle name="Header2 6 2 3 2" xfId="8569" xr:uid="{00000000-0005-0000-0000-0000AF070000}"/>
    <cellStyle name="Header2 6 2 3 2 2" xfId="19682" xr:uid="{00000000-0005-0000-0000-0000B0070000}"/>
    <cellStyle name="Header2 6 2 3 2 3" xfId="26840" xr:uid="{00000000-0005-0000-0000-0000B1070000}"/>
    <cellStyle name="Header2 6 2 3 3" xfId="14096" xr:uid="{00000000-0005-0000-0000-0000B2070000}"/>
    <cellStyle name="Header2 6 2 3 4" xfId="22506" xr:uid="{00000000-0005-0000-0000-0000B3070000}"/>
    <cellStyle name="Header2 6 2 4" xfId="2843" xr:uid="{00000000-0005-0000-0000-0000B4070000}"/>
    <cellStyle name="Header2 6 2 4 2" xfId="8568" xr:uid="{00000000-0005-0000-0000-0000B5070000}"/>
    <cellStyle name="Header2 6 2 4 2 2" xfId="19681" xr:uid="{00000000-0005-0000-0000-0000B6070000}"/>
    <cellStyle name="Header2 6 2 4 2 3" xfId="26839" xr:uid="{00000000-0005-0000-0000-0000B7070000}"/>
    <cellStyle name="Header2 6 2 4 3" xfId="14095" xr:uid="{00000000-0005-0000-0000-0000B8070000}"/>
    <cellStyle name="Header2 6 2 4 4" xfId="22505" xr:uid="{00000000-0005-0000-0000-0000B9070000}"/>
    <cellStyle name="Header2 6 2 5" xfId="2842" xr:uid="{00000000-0005-0000-0000-0000BA070000}"/>
    <cellStyle name="Header2 6 2 5 2" xfId="8567" xr:uid="{00000000-0005-0000-0000-0000BB070000}"/>
    <cellStyle name="Header2 6 2 5 2 2" xfId="19680" xr:uid="{00000000-0005-0000-0000-0000BC070000}"/>
    <cellStyle name="Header2 6 2 5 2 3" xfId="26838" xr:uid="{00000000-0005-0000-0000-0000BD070000}"/>
    <cellStyle name="Header2 6 2 5 3" xfId="14094" xr:uid="{00000000-0005-0000-0000-0000BE070000}"/>
    <cellStyle name="Header2 6 2 5 4" xfId="22504" xr:uid="{00000000-0005-0000-0000-0000BF070000}"/>
    <cellStyle name="Header2 6 2 6" xfId="2841" xr:uid="{00000000-0005-0000-0000-0000C0070000}"/>
    <cellStyle name="Header2 6 2 6 2" xfId="8566" xr:uid="{00000000-0005-0000-0000-0000C1070000}"/>
    <cellStyle name="Header2 6 2 6 2 2" xfId="19679" xr:uid="{00000000-0005-0000-0000-0000C2070000}"/>
    <cellStyle name="Header2 6 2 6 2 3" xfId="26837" xr:uid="{00000000-0005-0000-0000-0000C3070000}"/>
    <cellStyle name="Header2 6 2 6 3" xfId="14093" xr:uid="{00000000-0005-0000-0000-0000C4070000}"/>
    <cellStyle name="Header2 6 2 6 4" xfId="22503" xr:uid="{00000000-0005-0000-0000-0000C5070000}"/>
    <cellStyle name="Header2 6 2 7" xfId="8571" xr:uid="{00000000-0005-0000-0000-0000C6070000}"/>
    <cellStyle name="Header2 6 2 7 2" xfId="19684" xr:uid="{00000000-0005-0000-0000-0000C7070000}"/>
    <cellStyle name="Header2 6 2 7 3" xfId="26842" xr:uid="{00000000-0005-0000-0000-0000C8070000}"/>
    <cellStyle name="Header2 6 2 8" xfId="14098" xr:uid="{00000000-0005-0000-0000-0000C9070000}"/>
    <cellStyle name="Header2 6 2 9" xfId="22508" xr:uid="{00000000-0005-0000-0000-0000CA070000}"/>
    <cellStyle name="Header2 6 3" xfId="2840" xr:uid="{00000000-0005-0000-0000-0000CB070000}"/>
    <cellStyle name="Header2 6 3 2" xfId="8565" xr:uid="{00000000-0005-0000-0000-0000CC070000}"/>
    <cellStyle name="Header2 6 3 2 2" xfId="19678" xr:uid="{00000000-0005-0000-0000-0000CD070000}"/>
    <cellStyle name="Header2 6 3 2 3" xfId="26836" xr:uid="{00000000-0005-0000-0000-0000CE070000}"/>
    <cellStyle name="Header2 6 3 3" xfId="14092" xr:uid="{00000000-0005-0000-0000-0000CF070000}"/>
    <cellStyle name="Header2 6 3 4" xfId="22502" xr:uid="{00000000-0005-0000-0000-0000D0070000}"/>
    <cellStyle name="Header2 6 4" xfId="2839" xr:uid="{00000000-0005-0000-0000-0000D1070000}"/>
    <cellStyle name="Header2 6 4 2" xfId="8564" xr:uid="{00000000-0005-0000-0000-0000D2070000}"/>
    <cellStyle name="Header2 6 4 2 2" xfId="19677" xr:uid="{00000000-0005-0000-0000-0000D3070000}"/>
    <cellStyle name="Header2 6 4 2 3" xfId="26835" xr:uid="{00000000-0005-0000-0000-0000D4070000}"/>
    <cellStyle name="Header2 6 4 3" xfId="14091" xr:uid="{00000000-0005-0000-0000-0000D5070000}"/>
    <cellStyle name="Header2 6 4 4" xfId="22501" xr:uid="{00000000-0005-0000-0000-0000D6070000}"/>
    <cellStyle name="Header2 6 5" xfId="2838" xr:uid="{00000000-0005-0000-0000-0000D7070000}"/>
    <cellStyle name="Header2 6 5 2" xfId="8563" xr:uid="{00000000-0005-0000-0000-0000D8070000}"/>
    <cellStyle name="Header2 6 5 2 2" xfId="19676" xr:uid="{00000000-0005-0000-0000-0000D9070000}"/>
    <cellStyle name="Header2 6 5 2 3" xfId="26834" xr:uid="{00000000-0005-0000-0000-0000DA070000}"/>
    <cellStyle name="Header2 6 5 3" xfId="14090" xr:uid="{00000000-0005-0000-0000-0000DB070000}"/>
    <cellStyle name="Header2 6 5 4" xfId="22500" xr:uid="{00000000-0005-0000-0000-0000DC070000}"/>
    <cellStyle name="Header2 6 6" xfId="2837" xr:uid="{00000000-0005-0000-0000-0000DD070000}"/>
    <cellStyle name="Header2 6 6 2" xfId="8562" xr:uid="{00000000-0005-0000-0000-0000DE070000}"/>
    <cellStyle name="Header2 6 6 2 2" xfId="19675" xr:uid="{00000000-0005-0000-0000-0000DF070000}"/>
    <cellStyle name="Header2 6 6 2 3" xfId="26833" xr:uid="{00000000-0005-0000-0000-0000E0070000}"/>
    <cellStyle name="Header2 6 6 3" xfId="14089" xr:uid="{00000000-0005-0000-0000-0000E1070000}"/>
    <cellStyle name="Header2 6 6 4" xfId="22499" xr:uid="{00000000-0005-0000-0000-0000E2070000}"/>
    <cellStyle name="Header2 6 7" xfId="2836" xr:uid="{00000000-0005-0000-0000-0000E3070000}"/>
    <cellStyle name="Header2 6 7 2" xfId="8561" xr:uid="{00000000-0005-0000-0000-0000E4070000}"/>
    <cellStyle name="Header2 6 7 2 2" xfId="19674" xr:uid="{00000000-0005-0000-0000-0000E5070000}"/>
    <cellStyle name="Header2 6 7 2 3" xfId="26832" xr:uid="{00000000-0005-0000-0000-0000E6070000}"/>
    <cellStyle name="Header2 6 7 3" xfId="14088" xr:uid="{00000000-0005-0000-0000-0000E7070000}"/>
    <cellStyle name="Header2 6 7 4" xfId="22498" xr:uid="{00000000-0005-0000-0000-0000E8070000}"/>
    <cellStyle name="Header2 6 8" xfId="8572" xr:uid="{00000000-0005-0000-0000-0000E9070000}"/>
    <cellStyle name="Header2 6 8 2" xfId="19685" xr:uid="{00000000-0005-0000-0000-0000EA070000}"/>
    <cellStyle name="Header2 6 8 3" xfId="26843" xr:uid="{00000000-0005-0000-0000-0000EB070000}"/>
    <cellStyle name="Header2 6 9" xfId="14099" xr:uid="{00000000-0005-0000-0000-0000EC070000}"/>
    <cellStyle name="Header2 7" xfId="2835" xr:uid="{00000000-0005-0000-0000-0000ED070000}"/>
    <cellStyle name="Header2 7 10" xfId="22497" xr:uid="{00000000-0005-0000-0000-0000EE070000}"/>
    <cellStyle name="Header2 7 2" xfId="2834" xr:uid="{00000000-0005-0000-0000-0000EF070000}"/>
    <cellStyle name="Header2 7 2 2" xfId="2833" xr:uid="{00000000-0005-0000-0000-0000F0070000}"/>
    <cellStyle name="Header2 7 2 2 2" xfId="8558" xr:uid="{00000000-0005-0000-0000-0000F1070000}"/>
    <cellStyle name="Header2 7 2 2 2 2" xfId="19671" xr:uid="{00000000-0005-0000-0000-0000F2070000}"/>
    <cellStyle name="Header2 7 2 2 2 3" xfId="26829" xr:uid="{00000000-0005-0000-0000-0000F3070000}"/>
    <cellStyle name="Header2 7 2 2 3" xfId="14085" xr:uid="{00000000-0005-0000-0000-0000F4070000}"/>
    <cellStyle name="Header2 7 2 2 4" xfId="22495" xr:uid="{00000000-0005-0000-0000-0000F5070000}"/>
    <cellStyle name="Header2 7 2 3" xfId="2832" xr:uid="{00000000-0005-0000-0000-0000F6070000}"/>
    <cellStyle name="Header2 7 2 3 2" xfId="8557" xr:uid="{00000000-0005-0000-0000-0000F7070000}"/>
    <cellStyle name="Header2 7 2 3 2 2" xfId="19670" xr:uid="{00000000-0005-0000-0000-0000F8070000}"/>
    <cellStyle name="Header2 7 2 3 2 3" xfId="26828" xr:uid="{00000000-0005-0000-0000-0000F9070000}"/>
    <cellStyle name="Header2 7 2 3 3" xfId="14084" xr:uid="{00000000-0005-0000-0000-0000FA070000}"/>
    <cellStyle name="Header2 7 2 3 4" xfId="22494" xr:uid="{00000000-0005-0000-0000-0000FB070000}"/>
    <cellStyle name="Header2 7 2 4" xfId="2831" xr:uid="{00000000-0005-0000-0000-0000FC070000}"/>
    <cellStyle name="Header2 7 2 4 2" xfId="8556" xr:uid="{00000000-0005-0000-0000-0000FD070000}"/>
    <cellStyle name="Header2 7 2 4 2 2" xfId="19669" xr:uid="{00000000-0005-0000-0000-0000FE070000}"/>
    <cellStyle name="Header2 7 2 4 2 3" xfId="26827" xr:uid="{00000000-0005-0000-0000-0000FF070000}"/>
    <cellStyle name="Header2 7 2 4 3" xfId="14083" xr:uid="{00000000-0005-0000-0000-000000080000}"/>
    <cellStyle name="Header2 7 2 4 4" xfId="22493" xr:uid="{00000000-0005-0000-0000-000001080000}"/>
    <cellStyle name="Header2 7 2 5" xfId="2830" xr:uid="{00000000-0005-0000-0000-000002080000}"/>
    <cellStyle name="Header2 7 2 5 2" xfId="8555" xr:uid="{00000000-0005-0000-0000-000003080000}"/>
    <cellStyle name="Header2 7 2 5 2 2" xfId="19668" xr:uid="{00000000-0005-0000-0000-000004080000}"/>
    <cellStyle name="Header2 7 2 5 2 3" xfId="26826" xr:uid="{00000000-0005-0000-0000-000005080000}"/>
    <cellStyle name="Header2 7 2 5 3" xfId="14082" xr:uid="{00000000-0005-0000-0000-000006080000}"/>
    <cellStyle name="Header2 7 2 5 4" xfId="22492" xr:uid="{00000000-0005-0000-0000-000007080000}"/>
    <cellStyle name="Header2 7 2 6" xfId="2829" xr:uid="{00000000-0005-0000-0000-000008080000}"/>
    <cellStyle name="Header2 7 2 6 2" xfId="8554" xr:uid="{00000000-0005-0000-0000-000009080000}"/>
    <cellStyle name="Header2 7 2 6 2 2" xfId="19667" xr:uid="{00000000-0005-0000-0000-00000A080000}"/>
    <cellStyle name="Header2 7 2 6 2 3" xfId="26825" xr:uid="{00000000-0005-0000-0000-00000B080000}"/>
    <cellStyle name="Header2 7 2 6 3" xfId="14081" xr:uid="{00000000-0005-0000-0000-00000C080000}"/>
    <cellStyle name="Header2 7 2 6 4" xfId="22491" xr:uid="{00000000-0005-0000-0000-00000D080000}"/>
    <cellStyle name="Header2 7 2 7" xfId="8559" xr:uid="{00000000-0005-0000-0000-00000E080000}"/>
    <cellStyle name="Header2 7 2 7 2" xfId="19672" xr:uid="{00000000-0005-0000-0000-00000F080000}"/>
    <cellStyle name="Header2 7 2 7 3" xfId="26830" xr:uid="{00000000-0005-0000-0000-000010080000}"/>
    <cellStyle name="Header2 7 2 8" xfId="14086" xr:uid="{00000000-0005-0000-0000-000011080000}"/>
    <cellStyle name="Header2 7 2 9" xfId="22496" xr:uid="{00000000-0005-0000-0000-000012080000}"/>
    <cellStyle name="Header2 7 3" xfId="2828" xr:uid="{00000000-0005-0000-0000-000013080000}"/>
    <cellStyle name="Header2 7 3 2" xfId="8553" xr:uid="{00000000-0005-0000-0000-000014080000}"/>
    <cellStyle name="Header2 7 3 2 2" xfId="19666" xr:uid="{00000000-0005-0000-0000-000015080000}"/>
    <cellStyle name="Header2 7 3 2 3" xfId="26824" xr:uid="{00000000-0005-0000-0000-000016080000}"/>
    <cellStyle name="Header2 7 3 3" xfId="14080" xr:uid="{00000000-0005-0000-0000-000017080000}"/>
    <cellStyle name="Header2 7 3 4" xfId="22490" xr:uid="{00000000-0005-0000-0000-000018080000}"/>
    <cellStyle name="Header2 7 4" xfId="2827" xr:uid="{00000000-0005-0000-0000-000019080000}"/>
    <cellStyle name="Header2 7 4 2" xfId="8552" xr:uid="{00000000-0005-0000-0000-00001A080000}"/>
    <cellStyle name="Header2 7 4 2 2" xfId="19665" xr:uid="{00000000-0005-0000-0000-00001B080000}"/>
    <cellStyle name="Header2 7 4 2 3" xfId="26823" xr:uid="{00000000-0005-0000-0000-00001C080000}"/>
    <cellStyle name="Header2 7 4 3" xfId="14079" xr:uid="{00000000-0005-0000-0000-00001D080000}"/>
    <cellStyle name="Header2 7 4 4" xfId="22489" xr:uid="{00000000-0005-0000-0000-00001E080000}"/>
    <cellStyle name="Header2 7 5" xfId="2826" xr:uid="{00000000-0005-0000-0000-00001F080000}"/>
    <cellStyle name="Header2 7 5 2" xfId="8551" xr:uid="{00000000-0005-0000-0000-000020080000}"/>
    <cellStyle name="Header2 7 5 2 2" xfId="19664" xr:uid="{00000000-0005-0000-0000-000021080000}"/>
    <cellStyle name="Header2 7 5 2 3" xfId="26822" xr:uid="{00000000-0005-0000-0000-000022080000}"/>
    <cellStyle name="Header2 7 5 3" xfId="14078" xr:uid="{00000000-0005-0000-0000-000023080000}"/>
    <cellStyle name="Header2 7 5 4" xfId="22488" xr:uid="{00000000-0005-0000-0000-000024080000}"/>
    <cellStyle name="Header2 7 6" xfId="2825" xr:uid="{00000000-0005-0000-0000-000025080000}"/>
    <cellStyle name="Header2 7 6 2" xfId="8550" xr:uid="{00000000-0005-0000-0000-000026080000}"/>
    <cellStyle name="Header2 7 6 2 2" xfId="19663" xr:uid="{00000000-0005-0000-0000-000027080000}"/>
    <cellStyle name="Header2 7 6 2 3" xfId="26821" xr:uid="{00000000-0005-0000-0000-000028080000}"/>
    <cellStyle name="Header2 7 6 3" xfId="14077" xr:uid="{00000000-0005-0000-0000-000029080000}"/>
    <cellStyle name="Header2 7 6 4" xfId="14534" xr:uid="{00000000-0005-0000-0000-00002A080000}"/>
    <cellStyle name="Header2 7 7" xfId="2824" xr:uid="{00000000-0005-0000-0000-00002B080000}"/>
    <cellStyle name="Header2 7 7 2" xfId="8549" xr:uid="{00000000-0005-0000-0000-00002C080000}"/>
    <cellStyle name="Header2 7 7 2 2" xfId="19662" xr:uid="{00000000-0005-0000-0000-00002D080000}"/>
    <cellStyle name="Header2 7 7 2 3" xfId="26820" xr:uid="{00000000-0005-0000-0000-00002E080000}"/>
    <cellStyle name="Header2 7 7 3" xfId="14076" xr:uid="{00000000-0005-0000-0000-00002F080000}"/>
    <cellStyle name="Header2 7 7 4" xfId="14533" xr:uid="{00000000-0005-0000-0000-000030080000}"/>
    <cellStyle name="Header2 7 8" xfId="8560" xr:uid="{00000000-0005-0000-0000-000031080000}"/>
    <cellStyle name="Header2 7 8 2" xfId="19673" xr:uid="{00000000-0005-0000-0000-000032080000}"/>
    <cellStyle name="Header2 7 8 3" xfId="26831" xr:uid="{00000000-0005-0000-0000-000033080000}"/>
    <cellStyle name="Header2 7 9" xfId="14087" xr:uid="{00000000-0005-0000-0000-000034080000}"/>
    <cellStyle name="Header2 8" xfId="2823" xr:uid="{00000000-0005-0000-0000-000035080000}"/>
    <cellStyle name="Header2 8 10" xfId="14532" xr:uid="{00000000-0005-0000-0000-000036080000}"/>
    <cellStyle name="Header2 8 2" xfId="2822" xr:uid="{00000000-0005-0000-0000-000037080000}"/>
    <cellStyle name="Header2 8 2 2" xfId="2821" xr:uid="{00000000-0005-0000-0000-000038080000}"/>
    <cellStyle name="Header2 8 2 2 2" xfId="8546" xr:uid="{00000000-0005-0000-0000-000039080000}"/>
    <cellStyle name="Header2 8 2 2 2 2" xfId="19659" xr:uid="{00000000-0005-0000-0000-00003A080000}"/>
    <cellStyle name="Header2 8 2 2 2 3" xfId="26817" xr:uid="{00000000-0005-0000-0000-00003B080000}"/>
    <cellStyle name="Header2 8 2 2 3" xfId="14073" xr:uid="{00000000-0005-0000-0000-00003C080000}"/>
    <cellStyle name="Header2 8 2 2 4" xfId="14452" xr:uid="{00000000-0005-0000-0000-00003D080000}"/>
    <cellStyle name="Header2 8 2 3" xfId="2820" xr:uid="{00000000-0005-0000-0000-00003E080000}"/>
    <cellStyle name="Header2 8 2 3 2" xfId="8545" xr:uid="{00000000-0005-0000-0000-00003F080000}"/>
    <cellStyle name="Header2 8 2 3 2 2" xfId="19658" xr:uid="{00000000-0005-0000-0000-000040080000}"/>
    <cellStyle name="Header2 8 2 3 2 3" xfId="26816" xr:uid="{00000000-0005-0000-0000-000041080000}"/>
    <cellStyle name="Header2 8 2 3 3" xfId="14072" xr:uid="{00000000-0005-0000-0000-000042080000}"/>
    <cellStyle name="Header2 8 2 3 4" xfId="14451" xr:uid="{00000000-0005-0000-0000-000043080000}"/>
    <cellStyle name="Header2 8 2 4" xfId="2819" xr:uid="{00000000-0005-0000-0000-000044080000}"/>
    <cellStyle name="Header2 8 2 4 2" xfId="8544" xr:uid="{00000000-0005-0000-0000-000045080000}"/>
    <cellStyle name="Header2 8 2 4 2 2" xfId="19657" xr:uid="{00000000-0005-0000-0000-000046080000}"/>
    <cellStyle name="Header2 8 2 4 2 3" xfId="26815" xr:uid="{00000000-0005-0000-0000-000047080000}"/>
    <cellStyle name="Header2 8 2 4 3" xfId="14071" xr:uid="{00000000-0005-0000-0000-000048080000}"/>
    <cellStyle name="Header2 8 2 4 4" xfId="14450" xr:uid="{00000000-0005-0000-0000-000049080000}"/>
    <cellStyle name="Header2 8 2 5" xfId="2818" xr:uid="{00000000-0005-0000-0000-00004A080000}"/>
    <cellStyle name="Header2 8 2 5 2" xfId="8543" xr:uid="{00000000-0005-0000-0000-00004B080000}"/>
    <cellStyle name="Header2 8 2 5 2 2" xfId="19656" xr:uid="{00000000-0005-0000-0000-00004C080000}"/>
    <cellStyle name="Header2 8 2 5 2 3" xfId="26814" xr:uid="{00000000-0005-0000-0000-00004D080000}"/>
    <cellStyle name="Header2 8 2 5 3" xfId="14070" xr:uid="{00000000-0005-0000-0000-00004E080000}"/>
    <cellStyle name="Header2 8 2 5 4" xfId="14449" xr:uid="{00000000-0005-0000-0000-00004F080000}"/>
    <cellStyle name="Header2 8 2 6" xfId="2817" xr:uid="{00000000-0005-0000-0000-000050080000}"/>
    <cellStyle name="Header2 8 2 6 2" xfId="8542" xr:uid="{00000000-0005-0000-0000-000051080000}"/>
    <cellStyle name="Header2 8 2 6 2 2" xfId="19655" xr:uid="{00000000-0005-0000-0000-000052080000}"/>
    <cellStyle name="Header2 8 2 6 2 3" xfId="26813" xr:uid="{00000000-0005-0000-0000-000053080000}"/>
    <cellStyle name="Header2 8 2 6 3" xfId="14069" xr:uid="{00000000-0005-0000-0000-000054080000}"/>
    <cellStyle name="Header2 8 2 6 4" xfId="14448" xr:uid="{00000000-0005-0000-0000-000055080000}"/>
    <cellStyle name="Header2 8 2 7" xfId="8547" xr:uid="{00000000-0005-0000-0000-000056080000}"/>
    <cellStyle name="Header2 8 2 7 2" xfId="19660" xr:uid="{00000000-0005-0000-0000-000057080000}"/>
    <cellStyle name="Header2 8 2 7 3" xfId="26818" xr:uid="{00000000-0005-0000-0000-000058080000}"/>
    <cellStyle name="Header2 8 2 8" xfId="14074" xr:uid="{00000000-0005-0000-0000-000059080000}"/>
    <cellStyle name="Header2 8 2 9" xfId="14453" xr:uid="{00000000-0005-0000-0000-00005A080000}"/>
    <cellStyle name="Header2 8 3" xfId="2816" xr:uid="{00000000-0005-0000-0000-00005B080000}"/>
    <cellStyle name="Header2 8 3 2" xfId="8541" xr:uid="{00000000-0005-0000-0000-00005C080000}"/>
    <cellStyle name="Header2 8 3 2 2" xfId="19654" xr:uid="{00000000-0005-0000-0000-00005D080000}"/>
    <cellStyle name="Header2 8 3 2 3" xfId="26812" xr:uid="{00000000-0005-0000-0000-00005E080000}"/>
    <cellStyle name="Header2 8 3 3" xfId="14068" xr:uid="{00000000-0005-0000-0000-00005F080000}"/>
    <cellStyle name="Header2 8 3 4" xfId="14447" xr:uid="{00000000-0005-0000-0000-000060080000}"/>
    <cellStyle name="Header2 8 4" xfId="2815" xr:uid="{00000000-0005-0000-0000-000061080000}"/>
    <cellStyle name="Header2 8 4 2" xfId="8540" xr:uid="{00000000-0005-0000-0000-000062080000}"/>
    <cellStyle name="Header2 8 4 2 2" xfId="19653" xr:uid="{00000000-0005-0000-0000-000063080000}"/>
    <cellStyle name="Header2 8 4 2 3" xfId="26811" xr:uid="{00000000-0005-0000-0000-000064080000}"/>
    <cellStyle name="Header2 8 4 3" xfId="14067" xr:uid="{00000000-0005-0000-0000-000065080000}"/>
    <cellStyle name="Header2 8 4 4" xfId="14446" xr:uid="{00000000-0005-0000-0000-000066080000}"/>
    <cellStyle name="Header2 8 5" xfId="2814" xr:uid="{00000000-0005-0000-0000-000067080000}"/>
    <cellStyle name="Header2 8 5 2" xfId="8539" xr:uid="{00000000-0005-0000-0000-000068080000}"/>
    <cellStyle name="Header2 8 5 2 2" xfId="19652" xr:uid="{00000000-0005-0000-0000-000069080000}"/>
    <cellStyle name="Header2 8 5 2 3" xfId="26810" xr:uid="{00000000-0005-0000-0000-00006A080000}"/>
    <cellStyle name="Header2 8 5 3" xfId="14066" xr:uid="{00000000-0005-0000-0000-00006B080000}"/>
    <cellStyle name="Header2 8 5 4" xfId="14445" xr:uid="{00000000-0005-0000-0000-00006C080000}"/>
    <cellStyle name="Header2 8 6" xfId="2813" xr:uid="{00000000-0005-0000-0000-00006D080000}"/>
    <cellStyle name="Header2 8 6 2" xfId="8538" xr:uid="{00000000-0005-0000-0000-00006E080000}"/>
    <cellStyle name="Header2 8 6 2 2" xfId="19651" xr:uid="{00000000-0005-0000-0000-00006F080000}"/>
    <cellStyle name="Header2 8 6 2 3" xfId="26809" xr:uid="{00000000-0005-0000-0000-000070080000}"/>
    <cellStyle name="Header2 8 6 3" xfId="14065" xr:uid="{00000000-0005-0000-0000-000071080000}"/>
    <cellStyle name="Header2 8 6 4" xfId="14444" xr:uid="{00000000-0005-0000-0000-000072080000}"/>
    <cellStyle name="Header2 8 7" xfId="2812" xr:uid="{00000000-0005-0000-0000-000073080000}"/>
    <cellStyle name="Header2 8 7 2" xfId="8537" xr:uid="{00000000-0005-0000-0000-000074080000}"/>
    <cellStyle name="Header2 8 7 2 2" xfId="19650" xr:uid="{00000000-0005-0000-0000-000075080000}"/>
    <cellStyle name="Header2 8 7 2 3" xfId="26808" xr:uid="{00000000-0005-0000-0000-000076080000}"/>
    <cellStyle name="Header2 8 7 3" xfId="14064" xr:uid="{00000000-0005-0000-0000-000077080000}"/>
    <cellStyle name="Header2 8 7 4" xfId="14443" xr:uid="{00000000-0005-0000-0000-000078080000}"/>
    <cellStyle name="Header2 8 8" xfId="8548" xr:uid="{00000000-0005-0000-0000-000079080000}"/>
    <cellStyle name="Header2 8 8 2" xfId="19661" xr:uid="{00000000-0005-0000-0000-00007A080000}"/>
    <cellStyle name="Header2 8 8 3" xfId="26819" xr:uid="{00000000-0005-0000-0000-00007B080000}"/>
    <cellStyle name="Header2 8 9" xfId="14075" xr:uid="{00000000-0005-0000-0000-00007C080000}"/>
    <cellStyle name="Header2 9" xfId="2811" xr:uid="{00000000-0005-0000-0000-00007D080000}"/>
    <cellStyle name="Header2 9 10" xfId="14442" xr:uid="{00000000-0005-0000-0000-00007E080000}"/>
    <cellStyle name="Header2 9 2" xfId="2810" xr:uid="{00000000-0005-0000-0000-00007F080000}"/>
    <cellStyle name="Header2 9 2 2" xfId="2809" xr:uid="{00000000-0005-0000-0000-000080080000}"/>
    <cellStyle name="Header2 9 2 2 2" xfId="8534" xr:uid="{00000000-0005-0000-0000-000081080000}"/>
    <cellStyle name="Header2 9 2 2 2 2" xfId="19647" xr:uid="{00000000-0005-0000-0000-000082080000}"/>
    <cellStyle name="Header2 9 2 2 2 3" xfId="26805" xr:uid="{00000000-0005-0000-0000-000083080000}"/>
    <cellStyle name="Header2 9 2 2 3" xfId="14061" xr:uid="{00000000-0005-0000-0000-000084080000}"/>
    <cellStyle name="Header2 9 2 2 4" xfId="14440" xr:uid="{00000000-0005-0000-0000-000085080000}"/>
    <cellStyle name="Header2 9 2 3" xfId="2808" xr:uid="{00000000-0005-0000-0000-000086080000}"/>
    <cellStyle name="Header2 9 2 3 2" xfId="8533" xr:uid="{00000000-0005-0000-0000-000087080000}"/>
    <cellStyle name="Header2 9 2 3 2 2" xfId="19646" xr:uid="{00000000-0005-0000-0000-000088080000}"/>
    <cellStyle name="Header2 9 2 3 2 3" xfId="26804" xr:uid="{00000000-0005-0000-0000-000089080000}"/>
    <cellStyle name="Header2 9 2 3 3" xfId="14060" xr:uid="{00000000-0005-0000-0000-00008A080000}"/>
    <cellStyle name="Header2 9 2 3 4" xfId="14439" xr:uid="{00000000-0005-0000-0000-00008B080000}"/>
    <cellStyle name="Header2 9 2 4" xfId="2807" xr:uid="{00000000-0005-0000-0000-00008C080000}"/>
    <cellStyle name="Header2 9 2 4 2" xfId="8532" xr:uid="{00000000-0005-0000-0000-00008D080000}"/>
    <cellStyle name="Header2 9 2 4 2 2" xfId="19645" xr:uid="{00000000-0005-0000-0000-00008E080000}"/>
    <cellStyle name="Header2 9 2 4 2 3" xfId="26803" xr:uid="{00000000-0005-0000-0000-00008F080000}"/>
    <cellStyle name="Header2 9 2 4 3" xfId="14059" xr:uid="{00000000-0005-0000-0000-000090080000}"/>
    <cellStyle name="Header2 9 2 4 4" xfId="14438" xr:uid="{00000000-0005-0000-0000-000091080000}"/>
    <cellStyle name="Header2 9 2 5" xfId="2806" xr:uid="{00000000-0005-0000-0000-000092080000}"/>
    <cellStyle name="Header2 9 2 5 2" xfId="8531" xr:uid="{00000000-0005-0000-0000-000093080000}"/>
    <cellStyle name="Header2 9 2 5 2 2" xfId="19644" xr:uid="{00000000-0005-0000-0000-000094080000}"/>
    <cellStyle name="Header2 9 2 5 2 3" xfId="26802" xr:uid="{00000000-0005-0000-0000-000095080000}"/>
    <cellStyle name="Header2 9 2 5 3" xfId="14058" xr:uid="{00000000-0005-0000-0000-000096080000}"/>
    <cellStyle name="Header2 9 2 5 4" xfId="14437" xr:uid="{00000000-0005-0000-0000-000097080000}"/>
    <cellStyle name="Header2 9 2 6" xfId="2805" xr:uid="{00000000-0005-0000-0000-000098080000}"/>
    <cellStyle name="Header2 9 2 6 2" xfId="8530" xr:uid="{00000000-0005-0000-0000-000099080000}"/>
    <cellStyle name="Header2 9 2 6 2 2" xfId="19643" xr:uid="{00000000-0005-0000-0000-00009A080000}"/>
    <cellStyle name="Header2 9 2 6 2 3" xfId="26801" xr:uid="{00000000-0005-0000-0000-00009B080000}"/>
    <cellStyle name="Header2 9 2 6 3" xfId="14057" xr:uid="{00000000-0005-0000-0000-00009C080000}"/>
    <cellStyle name="Header2 9 2 6 4" xfId="14436" xr:uid="{00000000-0005-0000-0000-00009D080000}"/>
    <cellStyle name="Header2 9 2 7" xfId="8535" xr:uid="{00000000-0005-0000-0000-00009E080000}"/>
    <cellStyle name="Header2 9 2 7 2" xfId="19648" xr:uid="{00000000-0005-0000-0000-00009F080000}"/>
    <cellStyle name="Header2 9 2 7 3" xfId="26806" xr:uid="{00000000-0005-0000-0000-0000A0080000}"/>
    <cellStyle name="Header2 9 2 8" xfId="14062" xr:uid="{00000000-0005-0000-0000-0000A1080000}"/>
    <cellStyle name="Header2 9 2 9" xfId="14441" xr:uid="{00000000-0005-0000-0000-0000A2080000}"/>
    <cellStyle name="Header2 9 3" xfId="2804" xr:uid="{00000000-0005-0000-0000-0000A3080000}"/>
    <cellStyle name="Header2 9 3 2" xfId="8529" xr:uid="{00000000-0005-0000-0000-0000A4080000}"/>
    <cellStyle name="Header2 9 3 2 2" xfId="19642" xr:uid="{00000000-0005-0000-0000-0000A5080000}"/>
    <cellStyle name="Header2 9 3 2 3" xfId="26800" xr:uid="{00000000-0005-0000-0000-0000A6080000}"/>
    <cellStyle name="Header2 9 3 3" xfId="14056" xr:uid="{00000000-0005-0000-0000-0000A7080000}"/>
    <cellStyle name="Header2 9 3 4" xfId="14435" xr:uid="{00000000-0005-0000-0000-0000A8080000}"/>
    <cellStyle name="Header2 9 4" xfId="2803" xr:uid="{00000000-0005-0000-0000-0000A9080000}"/>
    <cellStyle name="Header2 9 4 2" xfId="8528" xr:uid="{00000000-0005-0000-0000-0000AA080000}"/>
    <cellStyle name="Header2 9 4 2 2" xfId="19641" xr:uid="{00000000-0005-0000-0000-0000AB080000}"/>
    <cellStyle name="Header2 9 4 2 3" xfId="26799" xr:uid="{00000000-0005-0000-0000-0000AC080000}"/>
    <cellStyle name="Header2 9 4 3" xfId="14055" xr:uid="{00000000-0005-0000-0000-0000AD080000}"/>
    <cellStyle name="Header2 9 4 4" xfId="14434" xr:uid="{00000000-0005-0000-0000-0000AE080000}"/>
    <cellStyle name="Header2 9 5" xfId="2802" xr:uid="{00000000-0005-0000-0000-0000AF080000}"/>
    <cellStyle name="Header2 9 5 2" xfId="8527" xr:uid="{00000000-0005-0000-0000-0000B0080000}"/>
    <cellStyle name="Header2 9 5 2 2" xfId="19640" xr:uid="{00000000-0005-0000-0000-0000B1080000}"/>
    <cellStyle name="Header2 9 5 2 3" xfId="26798" xr:uid="{00000000-0005-0000-0000-0000B2080000}"/>
    <cellStyle name="Header2 9 5 3" xfId="14054" xr:uid="{00000000-0005-0000-0000-0000B3080000}"/>
    <cellStyle name="Header2 9 5 4" xfId="14433" xr:uid="{00000000-0005-0000-0000-0000B4080000}"/>
    <cellStyle name="Header2 9 6" xfId="2801" xr:uid="{00000000-0005-0000-0000-0000B5080000}"/>
    <cellStyle name="Header2 9 6 2" xfId="8526" xr:uid="{00000000-0005-0000-0000-0000B6080000}"/>
    <cellStyle name="Header2 9 6 2 2" xfId="19639" xr:uid="{00000000-0005-0000-0000-0000B7080000}"/>
    <cellStyle name="Header2 9 6 2 3" xfId="26797" xr:uid="{00000000-0005-0000-0000-0000B8080000}"/>
    <cellStyle name="Header2 9 6 3" xfId="14053" xr:uid="{00000000-0005-0000-0000-0000B9080000}"/>
    <cellStyle name="Header2 9 6 4" xfId="14354" xr:uid="{00000000-0005-0000-0000-0000BA080000}"/>
    <cellStyle name="Header2 9 7" xfId="2800" xr:uid="{00000000-0005-0000-0000-0000BB080000}"/>
    <cellStyle name="Header2 9 7 2" xfId="8525" xr:uid="{00000000-0005-0000-0000-0000BC080000}"/>
    <cellStyle name="Header2 9 7 2 2" xfId="19638" xr:uid="{00000000-0005-0000-0000-0000BD080000}"/>
    <cellStyle name="Header2 9 7 2 3" xfId="26796" xr:uid="{00000000-0005-0000-0000-0000BE080000}"/>
    <cellStyle name="Header2 9 7 3" xfId="14052" xr:uid="{00000000-0005-0000-0000-0000BF080000}"/>
    <cellStyle name="Header2 9 7 4" xfId="14353" xr:uid="{00000000-0005-0000-0000-0000C0080000}"/>
    <cellStyle name="Header2 9 8" xfId="8536" xr:uid="{00000000-0005-0000-0000-0000C1080000}"/>
    <cellStyle name="Header2 9 8 2" xfId="19649" xr:uid="{00000000-0005-0000-0000-0000C2080000}"/>
    <cellStyle name="Header2 9 8 3" xfId="26807" xr:uid="{00000000-0005-0000-0000-0000C3080000}"/>
    <cellStyle name="Header2 9 9" xfId="14063" xr:uid="{00000000-0005-0000-0000-0000C4080000}"/>
    <cellStyle name="Hyperlink_6. Alternativen" xfId="2799" xr:uid="{00000000-0005-0000-0000-0000C5080000}"/>
    <cellStyle name="input" xfId="2798" xr:uid="{00000000-0005-0000-0000-0000C6080000}"/>
    <cellStyle name="Input [yellow]" xfId="2797" xr:uid="{00000000-0005-0000-0000-0000C7080000}"/>
    <cellStyle name="Input [yellow] 10" xfId="2796" xr:uid="{00000000-0005-0000-0000-0000C8080000}"/>
    <cellStyle name="Input [yellow] 10 2" xfId="8523" xr:uid="{00000000-0005-0000-0000-0000C9080000}"/>
    <cellStyle name="Input [yellow] 10 2 2" xfId="19636" xr:uid="{00000000-0005-0000-0000-0000CA080000}"/>
    <cellStyle name="Input [yellow] 10 2 3" xfId="26794" xr:uid="{00000000-0005-0000-0000-0000CB080000}"/>
    <cellStyle name="Input [yellow] 10 3" xfId="14048" xr:uid="{00000000-0005-0000-0000-0000CC080000}"/>
    <cellStyle name="Input [yellow] 10 4" xfId="14351" xr:uid="{00000000-0005-0000-0000-0000CD080000}"/>
    <cellStyle name="Input [yellow] 11" xfId="2795" xr:uid="{00000000-0005-0000-0000-0000CE080000}"/>
    <cellStyle name="Input [yellow] 11 2" xfId="8522" xr:uid="{00000000-0005-0000-0000-0000CF080000}"/>
    <cellStyle name="Input [yellow] 11 2 2" xfId="19635" xr:uid="{00000000-0005-0000-0000-0000D0080000}"/>
    <cellStyle name="Input [yellow] 11 2 3" xfId="26793" xr:uid="{00000000-0005-0000-0000-0000D1080000}"/>
    <cellStyle name="Input [yellow] 11 3" xfId="14047" xr:uid="{00000000-0005-0000-0000-0000D2080000}"/>
    <cellStyle name="Input [yellow] 11 4" xfId="14350" xr:uid="{00000000-0005-0000-0000-0000D3080000}"/>
    <cellStyle name="Input [yellow] 12" xfId="2794" xr:uid="{00000000-0005-0000-0000-0000D4080000}"/>
    <cellStyle name="Input [yellow] 12 2" xfId="8521" xr:uid="{00000000-0005-0000-0000-0000D5080000}"/>
    <cellStyle name="Input [yellow] 12 2 2" xfId="19634" xr:uid="{00000000-0005-0000-0000-0000D6080000}"/>
    <cellStyle name="Input [yellow] 12 2 3" xfId="26792" xr:uid="{00000000-0005-0000-0000-0000D7080000}"/>
    <cellStyle name="Input [yellow] 12 3" xfId="14046" xr:uid="{00000000-0005-0000-0000-0000D8080000}"/>
    <cellStyle name="Input [yellow] 12 4" xfId="14349" xr:uid="{00000000-0005-0000-0000-0000D9080000}"/>
    <cellStyle name="Input [yellow] 13" xfId="8524" xr:uid="{00000000-0005-0000-0000-0000DA080000}"/>
    <cellStyle name="Input [yellow] 13 2" xfId="19637" xr:uid="{00000000-0005-0000-0000-0000DB080000}"/>
    <cellStyle name="Input [yellow] 13 3" xfId="26795" xr:uid="{00000000-0005-0000-0000-0000DC080000}"/>
    <cellStyle name="Input [yellow] 14" xfId="14049" xr:uid="{00000000-0005-0000-0000-0000DD080000}"/>
    <cellStyle name="Input [yellow] 15" xfId="14352" xr:uid="{00000000-0005-0000-0000-0000DE080000}"/>
    <cellStyle name="Input [yellow] 2" xfId="2793" xr:uid="{00000000-0005-0000-0000-0000DF080000}"/>
    <cellStyle name="Input [yellow] 2 10" xfId="14348" xr:uid="{00000000-0005-0000-0000-0000E0080000}"/>
    <cellStyle name="Input [yellow] 2 2" xfId="2792" xr:uid="{00000000-0005-0000-0000-0000E1080000}"/>
    <cellStyle name="Input [yellow] 2 2 2" xfId="2791" xr:uid="{00000000-0005-0000-0000-0000E2080000}"/>
    <cellStyle name="Input [yellow] 2 2 2 2" xfId="8518" xr:uid="{00000000-0005-0000-0000-0000E3080000}"/>
    <cellStyle name="Input [yellow] 2 2 2 2 2" xfId="19631" xr:uid="{00000000-0005-0000-0000-0000E4080000}"/>
    <cellStyle name="Input [yellow] 2 2 2 2 3" xfId="26789" xr:uid="{00000000-0005-0000-0000-0000E5080000}"/>
    <cellStyle name="Input [yellow] 2 2 2 3" xfId="14043" xr:uid="{00000000-0005-0000-0000-0000E6080000}"/>
    <cellStyle name="Input [yellow] 2 2 2 4" xfId="14346" xr:uid="{00000000-0005-0000-0000-0000E7080000}"/>
    <cellStyle name="Input [yellow] 2 2 3" xfId="2790" xr:uid="{00000000-0005-0000-0000-0000E8080000}"/>
    <cellStyle name="Input [yellow] 2 2 3 2" xfId="8517" xr:uid="{00000000-0005-0000-0000-0000E9080000}"/>
    <cellStyle name="Input [yellow] 2 2 3 2 2" xfId="19630" xr:uid="{00000000-0005-0000-0000-0000EA080000}"/>
    <cellStyle name="Input [yellow] 2 2 3 2 3" xfId="26788" xr:uid="{00000000-0005-0000-0000-0000EB080000}"/>
    <cellStyle name="Input [yellow] 2 2 3 3" xfId="14042" xr:uid="{00000000-0005-0000-0000-0000EC080000}"/>
    <cellStyle name="Input [yellow] 2 2 3 4" xfId="14345" xr:uid="{00000000-0005-0000-0000-0000ED080000}"/>
    <cellStyle name="Input [yellow] 2 2 4" xfId="2789" xr:uid="{00000000-0005-0000-0000-0000EE080000}"/>
    <cellStyle name="Input [yellow] 2 2 4 2" xfId="8516" xr:uid="{00000000-0005-0000-0000-0000EF080000}"/>
    <cellStyle name="Input [yellow] 2 2 4 2 2" xfId="19629" xr:uid="{00000000-0005-0000-0000-0000F0080000}"/>
    <cellStyle name="Input [yellow] 2 2 4 2 3" xfId="26787" xr:uid="{00000000-0005-0000-0000-0000F1080000}"/>
    <cellStyle name="Input [yellow] 2 2 4 3" xfId="14041" xr:uid="{00000000-0005-0000-0000-0000F2080000}"/>
    <cellStyle name="Input [yellow] 2 2 4 4" xfId="14344" xr:uid="{00000000-0005-0000-0000-0000F3080000}"/>
    <cellStyle name="Input [yellow] 2 2 5" xfId="2788" xr:uid="{00000000-0005-0000-0000-0000F4080000}"/>
    <cellStyle name="Input [yellow] 2 2 5 2" xfId="8515" xr:uid="{00000000-0005-0000-0000-0000F5080000}"/>
    <cellStyle name="Input [yellow] 2 2 5 2 2" xfId="19628" xr:uid="{00000000-0005-0000-0000-0000F6080000}"/>
    <cellStyle name="Input [yellow] 2 2 5 2 3" xfId="26786" xr:uid="{00000000-0005-0000-0000-0000F7080000}"/>
    <cellStyle name="Input [yellow] 2 2 5 3" xfId="14040" xr:uid="{00000000-0005-0000-0000-0000F8080000}"/>
    <cellStyle name="Input [yellow] 2 2 5 4" xfId="14343" xr:uid="{00000000-0005-0000-0000-0000F9080000}"/>
    <cellStyle name="Input [yellow] 2 2 6" xfId="2787" xr:uid="{00000000-0005-0000-0000-0000FA080000}"/>
    <cellStyle name="Input [yellow] 2 2 6 2" xfId="8514" xr:uid="{00000000-0005-0000-0000-0000FB080000}"/>
    <cellStyle name="Input [yellow] 2 2 6 2 2" xfId="19627" xr:uid="{00000000-0005-0000-0000-0000FC080000}"/>
    <cellStyle name="Input [yellow] 2 2 6 2 3" xfId="26785" xr:uid="{00000000-0005-0000-0000-0000FD080000}"/>
    <cellStyle name="Input [yellow] 2 2 6 3" xfId="14039" xr:uid="{00000000-0005-0000-0000-0000FE080000}"/>
    <cellStyle name="Input [yellow] 2 2 6 4" xfId="14342" xr:uid="{00000000-0005-0000-0000-0000FF080000}"/>
    <cellStyle name="Input [yellow] 2 2 7" xfId="8519" xr:uid="{00000000-0005-0000-0000-000000090000}"/>
    <cellStyle name="Input [yellow] 2 2 7 2" xfId="19632" xr:uid="{00000000-0005-0000-0000-000001090000}"/>
    <cellStyle name="Input [yellow] 2 2 7 3" xfId="26790" xr:uid="{00000000-0005-0000-0000-000002090000}"/>
    <cellStyle name="Input [yellow] 2 2 8" xfId="14044" xr:uid="{00000000-0005-0000-0000-000003090000}"/>
    <cellStyle name="Input [yellow] 2 2 9" xfId="14347" xr:uid="{00000000-0005-0000-0000-000004090000}"/>
    <cellStyle name="Input [yellow] 2 3" xfId="2786" xr:uid="{00000000-0005-0000-0000-000005090000}"/>
    <cellStyle name="Input [yellow] 2 3 2" xfId="8513" xr:uid="{00000000-0005-0000-0000-000006090000}"/>
    <cellStyle name="Input [yellow] 2 3 2 2" xfId="19626" xr:uid="{00000000-0005-0000-0000-000007090000}"/>
    <cellStyle name="Input [yellow] 2 3 2 3" xfId="26784" xr:uid="{00000000-0005-0000-0000-000008090000}"/>
    <cellStyle name="Input [yellow] 2 3 3" xfId="14038" xr:uid="{00000000-0005-0000-0000-000009090000}"/>
    <cellStyle name="Input [yellow] 2 3 4" xfId="14341" xr:uid="{00000000-0005-0000-0000-00000A090000}"/>
    <cellStyle name="Input [yellow] 2 4" xfId="2785" xr:uid="{00000000-0005-0000-0000-00000B090000}"/>
    <cellStyle name="Input [yellow] 2 4 2" xfId="8512" xr:uid="{00000000-0005-0000-0000-00000C090000}"/>
    <cellStyle name="Input [yellow] 2 4 2 2" xfId="19625" xr:uid="{00000000-0005-0000-0000-00000D090000}"/>
    <cellStyle name="Input [yellow] 2 4 2 3" xfId="26783" xr:uid="{00000000-0005-0000-0000-00000E090000}"/>
    <cellStyle name="Input [yellow] 2 4 3" xfId="14037" xr:uid="{00000000-0005-0000-0000-00000F090000}"/>
    <cellStyle name="Input [yellow] 2 4 4" xfId="14340" xr:uid="{00000000-0005-0000-0000-000010090000}"/>
    <cellStyle name="Input [yellow] 2 5" xfId="2784" xr:uid="{00000000-0005-0000-0000-000011090000}"/>
    <cellStyle name="Input [yellow] 2 5 2" xfId="8511" xr:uid="{00000000-0005-0000-0000-000012090000}"/>
    <cellStyle name="Input [yellow] 2 5 2 2" xfId="19624" xr:uid="{00000000-0005-0000-0000-000013090000}"/>
    <cellStyle name="Input [yellow] 2 5 2 3" xfId="26782" xr:uid="{00000000-0005-0000-0000-000014090000}"/>
    <cellStyle name="Input [yellow] 2 5 3" xfId="14036" xr:uid="{00000000-0005-0000-0000-000015090000}"/>
    <cellStyle name="Input [yellow] 2 5 4" xfId="14339" xr:uid="{00000000-0005-0000-0000-000016090000}"/>
    <cellStyle name="Input [yellow] 2 6" xfId="2783" xr:uid="{00000000-0005-0000-0000-000017090000}"/>
    <cellStyle name="Input [yellow] 2 6 2" xfId="8510" xr:uid="{00000000-0005-0000-0000-000018090000}"/>
    <cellStyle name="Input [yellow] 2 6 2 2" xfId="19623" xr:uid="{00000000-0005-0000-0000-000019090000}"/>
    <cellStyle name="Input [yellow] 2 6 2 3" xfId="26781" xr:uid="{00000000-0005-0000-0000-00001A090000}"/>
    <cellStyle name="Input [yellow] 2 6 3" xfId="14035" xr:uid="{00000000-0005-0000-0000-00001B090000}"/>
    <cellStyle name="Input [yellow] 2 6 4" xfId="14338" xr:uid="{00000000-0005-0000-0000-00001C090000}"/>
    <cellStyle name="Input [yellow] 2 7" xfId="2782" xr:uid="{00000000-0005-0000-0000-00001D090000}"/>
    <cellStyle name="Input [yellow] 2 7 2" xfId="8509" xr:uid="{00000000-0005-0000-0000-00001E090000}"/>
    <cellStyle name="Input [yellow] 2 7 2 2" xfId="19622" xr:uid="{00000000-0005-0000-0000-00001F090000}"/>
    <cellStyle name="Input [yellow] 2 7 2 3" xfId="26780" xr:uid="{00000000-0005-0000-0000-000020090000}"/>
    <cellStyle name="Input [yellow] 2 7 3" xfId="14034" xr:uid="{00000000-0005-0000-0000-000021090000}"/>
    <cellStyle name="Input [yellow] 2 7 4" xfId="14337" xr:uid="{00000000-0005-0000-0000-000022090000}"/>
    <cellStyle name="Input [yellow] 2 8" xfId="8520" xr:uid="{00000000-0005-0000-0000-000023090000}"/>
    <cellStyle name="Input [yellow] 2 8 2" xfId="19633" xr:uid="{00000000-0005-0000-0000-000024090000}"/>
    <cellStyle name="Input [yellow] 2 8 3" xfId="26791" xr:uid="{00000000-0005-0000-0000-000025090000}"/>
    <cellStyle name="Input [yellow] 2 9" xfId="14045" xr:uid="{00000000-0005-0000-0000-000026090000}"/>
    <cellStyle name="Input [yellow] 3" xfId="2781" xr:uid="{00000000-0005-0000-0000-000027090000}"/>
    <cellStyle name="Input [yellow] 3 10" xfId="14336" xr:uid="{00000000-0005-0000-0000-000028090000}"/>
    <cellStyle name="Input [yellow] 3 2" xfId="2780" xr:uid="{00000000-0005-0000-0000-000029090000}"/>
    <cellStyle name="Input [yellow] 3 2 2" xfId="2779" xr:uid="{00000000-0005-0000-0000-00002A090000}"/>
    <cellStyle name="Input [yellow] 3 2 2 2" xfId="8506" xr:uid="{00000000-0005-0000-0000-00002B090000}"/>
    <cellStyle name="Input [yellow] 3 2 2 2 2" xfId="19619" xr:uid="{00000000-0005-0000-0000-00002C090000}"/>
    <cellStyle name="Input [yellow] 3 2 2 2 3" xfId="26777" xr:uid="{00000000-0005-0000-0000-00002D090000}"/>
    <cellStyle name="Input [yellow] 3 2 2 3" xfId="14031" xr:uid="{00000000-0005-0000-0000-00002E090000}"/>
    <cellStyle name="Input [yellow] 3 2 2 4" xfId="14334" xr:uid="{00000000-0005-0000-0000-00002F090000}"/>
    <cellStyle name="Input [yellow] 3 2 3" xfId="2778" xr:uid="{00000000-0005-0000-0000-000030090000}"/>
    <cellStyle name="Input [yellow] 3 2 3 2" xfId="8505" xr:uid="{00000000-0005-0000-0000-000031090000}"/>
    <cellStyle name="Input [yellow] 3 2 3 2 2" xfId="19618" xr:uid="{00000000-0005-0000-0000-000032090000}"/>
    <cellStyle name="Input [yellow] 3 2 3 2 3" xfId="26776" xr:uid="{00000000-0005-0000-0000-000033090000}"/>
    <cellStyle name="Input [yellow] 3 2 3 3" xfId="14030" xr:uid="{00000000-0005-0000-0000-000034090000}"/>
    <cellStyle name="Input [yellow] 3 2 3 4" xfId="14333" xr:uid="{00000000-0005-0000-0000-000035090000}"/>
    <cellStyle name="Input [yellow] 3 2 4" xfId="2777" xr:uid="{00000000-0005-0000-0000-000036090000}"/>
    <cellStyle name="Input [yellow] 3 2 4 2" xfId="8504" xr:uid="{00000000-0005-0000-0000-000037090000}"/>
    <cellStyle name="Input [yellow] 3 2 4 2 2" xfId="19617" xr:uid="{00000000-0005-0000-0000-000038090000}"/>
    <cellStyle name="Input [yellow] 3 2 4 2 3" xfId="26775" xr:uid="{00000000-0005-0000-0000-000039090000}"/>
    <cellStyle name="Input [yellow] 3 2 4 3" xfId="14029" xr:uid="{00000000-0005-0000-0000-00003A090000}"/>
    <cellStyle name="Input [yellow] 3 2 4 4" xfId="14332" xr:uid="{00000000-0005-0000-0000-00003B090000}"/>
    <cellStyle name="Input [yellow] 3 2 5" xfId="2776" xr:uid="{00000000-0005-0000-0000-00003C090000}"/>
    <cellStyle name="Input [yellow] 3 2 5 2" xfId="8503" xr:uid="{00000000-0005-0000-0000-00003D090000}"/>
    <cellStyle name="Input [yellow] 3 2 5 2 2" xfId="19616" xr:uid="{00000000-0005-0000-0000-00003E090000}"/>
    <cellStyle name="Input [yellow] 3 2 5 2 3" xfId="26774" xr:uid="{00000000-0005-0000-0000-00003F090000}"/>
    <cellStyle name="Input [yellow] 3 2 5 3" xfId="14028" xr:uid="{00000000-0005-0000-0000-000040090000}"/>
    <cellStyle name="Input [yellow] 3 2 5 4" xfId="14331" xr:uid="{00000000-0005-0000-0000-000041090000}"/>
    <cellStyle name="Input [yellow] 3 2 6" xfId="2775" xr:uid="{00000000-0005-0000-0000-000042090000}"/>
    <cellStyle name="Input [yellow] 3 2 6 2" xfId="8502" xr:uid="{00000000-0005-0000-0000-000043090000}"/>
    <cellStyle name="Input [yellow] 3 2 6 2 2" xfId="19615" xr:uid="{00000000-0005-0000-0000-000044090000}"/>
    <cellStyle name="Input [yellow] 3 2 6 2 3" xfId="26773" xr:uid="{00000000-0005-0000-0000-000045090000}"/>
    <cellStyle name="Input [yellow] 3 2 6 3" xfId="14027" xr:uid="{00000000-0005-0000-0000-000046090000}"/>
    <cellStyle name="Input [yellow] 3 2 6 4" xfId="14330" xr:uid="{00000000-0005-0000-0000-000047090000}"/>
    <cellStyle name="Input [yellow] 3 2 7" xfId="8507" xr:uid="{00000000-0005-0000-0000-000048090000}"/>
    <cellStyle name="Input [yellow] 3 2 7 2" xfId="19620" xr:uid="{00000000-0005-0000-0000-000049090000}"/>
    <cellStyle name="Input [yellow] 3 2 7 3" xfId="26778" xr:uid="{00000000-0005-0000-0000-00004A090000}"/>
    <cellStyle name="Input [yellow] 3 2 8" xfId="14032" xr:uid="{00000000-0005-0000-0000-00004B090000}"/>
    <cellStyle name="Input [yellow] 3 2 9" xfId="14335" xr:uid="{00000000-0005-0000-0000-00004C090000}"/>
    <cellStyle name="Input [yellow] 3 3" xfId="2774" xr:uid="{00000000-0005-0000-0000-00004D090000}"/>
    <cellStyle name="Input [yellow] 3 3 2" xfId="8501" xr:uid="{00000000-0005-0000-0000-00004E090000}"/>
    <cellStyle name="Input [yellow] 3 3 2 2" xfId="19614" xr:uid="{00000000-0005-0000-0000-00004F090000}"/>
    <cellStyle name="Input [yellow] 3 3 2 3" xfId="26772" xr:uid="{00000000-0005-0000-0000-000050090000}"/>
    <cellStyle name="Input [yellow] 3 3 3" xfId="14026" xr:uid="{00000000-0005-0000-0000-000051090000}"/>
    <cellStyle name="Input [yellow] 3 3 4" xfId="14329" xr:uid="{00000000-0005-0000-0000-000052090000}"/>
    <cellStyle name="Input [yellow] 3 4" xfId="2773" xr:uid="{00000000-0005-0000-0000-000053090000}"/>
    <cellStyle name="Input [yellow] 3 4 2" xfId="8500" xr:uid="{00000000-0005-0000-0000-000054090000}"/>
    <cellStyle name="Input [yellow] 3 4 2 2" xfId="19613" xr:uid="{00000000-0005-0000-0000-000055090000}"/>
    <cellStyle name="Input [yellow] 3 4 2 3" xfId="26771" xr:uid="{00000000-0005-0000-0000-000056090000}"/>
    <cellStyle name="Input [yellow] 3 4 3" xfId="14025" xr:uid="{00000000-0005-0000-0000-000057090000}"/>
    <cellStyle name="Input [yellow] 3 4 4" xfId="14328" xr:uid="{00000000-0005-0000-0000-000058090000}"/>
    <cellStyle name="Input [yellow] 3 5" xfId="2772" xr:uid="{00000000-0005-0000-0000-000059090000}"/>
    <cellStyle name="Input [yellow] 3 5 2" xfId="8499" xr:uid="{00000000-0005-0000-0000-00005A090000}"/>
    <cellStyle name="Input [yellow] 3 5 2 2" xfId="19612" xr:uid="{00000000-0005-0000-0000-00005B090000}"/>
    <cellStyle name="Input [yellow] 3 5 2 3" xfId="26770" xr:uid="{00000000-0005-0000-0000-00005C090000}"/>
    <cellStyle name="Input [yellow] 3 5 3" xfId="14024" xr:uid="{00000000-0005-0000-0000-00005D090000}"/>
    <cellStyle name="Input [yellow] 3 5 4" xfId="14327" xr:uid="{00000000-0005-0000-0000-00005E090000}"/>
    <cellStyle name="Input [yellow] 3 6" xfId="2771" xr:uid="{00000000-0005-0000-0000-00005F090000}"/>
    <cellStyle name="Input [yellow] 3 6 2" xfId="8498" xr:uid="{00000000-0005-0000-0000-000060090000}"/>
    <cellStyle name="Input [yellow] 3 6 2 2" xfId="19611" xr:uid="{00000000-0005-0000-0000-000061090000}"/>
    <cellStyle name="Input [yellow] 3 6 2 3" xfId="26769" xr:uid="{00000000-0005-0000-0000-000062090000}"/>
    <cellStyle name="Input [yellow] 3 6 3" xfId="14023" xr:uid="{00000000-0005-0000-0000-000063090000}"/>
    <cellStyle name="Input [yellow] 3 6 4" xfId="14326" xr:uid="{00000000-0005-0000-0000-000064090000}"/>
    <cellStyle name="Input [yellow] 3 7" xfId="2770" xr:uid="{00000000-0005-0000-0000-000065090000}"/>
    <cellStyle name="Input [yellow] 3 7 2" xfId="8497" xr:uid="{00000000-0005-0000-0000-000066090000}"/>
    <cellStyle name="Input [yellow] 3 7 2 2" xfId="19610" xr:uid="{00000000-0005-0000-0000-000067090000}"/>
    <cellStyle name="Input [yellow] 3 7 2 3" xfId="26768" xr:uid="{00000000-0005-0000-0000-000068090000}"/>
    <cellStyle name="Input [yellow] 3 7 3" xfId="14022" xr:uid="{00000000-0005-0000-0000-000069090000}"/>
    <cellStyle name="Input [yellow] 3 7 4" xfId="14325" xr:uid="{00000000-0005-0000-0000-00006A090000}"/>
    <cellStyle name="Input [yellow] 3 8" xfId="8508" xr:uid="{00000000-0005-0000-0000-00006B090000}"/>
    <cellStyle name="Input [yellow] 3 8 2" xfId="19621" xr:uid="{00000000-0005-0000-0000-00006C090000}"/>
    <cellStyle name="Input [yellow] 3 8 3" xfId="26779" xr:uid="{00000000-0005-0000-0000-00006D090000}"/>
    <cellStyle name="Input [yellow] 3 9" xfId="14033" xr:uid="{00000000-0005-0000-0000-00006E090000}"/>
    <cellStyle name="Input [yellow] 4" xfId="2769" xr:uid="{00000000-0005-0000-0000-00006F090000}"/>
    <cellStyle name="Input [yellow] 4 10" xfId="14324" xr:uid="{00000000-0005-0000-0000-000070090000}"/>
    <cellStyle name="Input [yellow] 4 2" xfId="2768" xr:uid="{00000000-0005-0000-0000-000071090000}"/>
    <cellStyle name="Input [yellow] 4 2 2" xfId="2767" xr:uid="{00000000-0005-0000-0000-000072090000}"/>
    <cellStyle name="Input [yellow] 4 2 2 2" xfId="8494" xr:uid="{00000000-0005-0000-0000-000073090000}"/>
    <cellStyle name="Input [yellow] 4 2 2 2 2" xfId="19607" xr:uid="{00000000-0005-0000-0000-000074090000}"/>
    <cellStyle name="Input [yellow] 4 2 2 2 3" xfId="26765" xr:uid="{00000000-0005-0000-0000-000075090000}"/>
    <cellStyle name="Input [yellow] 4 2 2 3" xfId="14019" xr:uid="{00000000-0005-0000-0000-000076090000}"/>
    <cellStyle name="Input [yellow] 4 2 2 4" xfId="14322" xr:uid="{00000000-0005-0000-0000-000077090000}"/>
    <cellStyle name="Input [yellow] 4 2 3" xfId="2766" xr:uid="{00000000-0005-0000-0000-000078090000}"/>
    <cellStyle name="Input [yellow] 4 2 3 2" xfId="8493" xr:uid="{00000000-0005-0000-0000-000079090000}"/>
    <cellStyle name="Input [yellow] 4 2 3 2 2" xfId="19606" xr:uid="{00000000-0005-0000-0000-00007A090000}"/>
    <cellStyle name="Input [yellow] 4 2 3 2 3" xfId="26764" xr:uid="{00000000-0005-0000-0000-00007B090000}"/>
    <cellStyle name="Input [yellow] 4 2 3 3" xfId="14018" xr:uid="{00000000-0005-0000-0000-00007C090000}"/>
    <cellStyle name="Input [yellow] 4 2 3 4" xfId="14321" xr:uid="{00000000-0005-0000-0000-00007D090000}"/>
    <cellStyle name="Input [yellow] 4 2 4" xfId="2765" xr:uid="{00000000-0005-0000-0000-00007E090000}"/>
    <cellStyle name="Input [yellow] 4 2 4 2" xfId="8492" xr:uid="{00000000-0005-0000-0000-00007F090000}"/>
    <cellStyle name="Input [yellow] 4 2 4 2 2" xfId="19605" xr:uid="{00000000-0005-0000-0000-000080090000}"/>
    <cellStyle name="Input [yellow] 4 2 4 2 3" xfId="26763" xr:uid="{00000000-0005-0000-0000-000081090000}"/>
    <cellStyle name="Input [yellow] 4 2 4 3" xfId="14017" xr:uid="{00000000-0005-0000-0000-000082090000}"/>
    <cellStyle name="Input [yellow] 4 2 4 4" xfId="14320" xr:uid="{00000000-0005-0000-0000-000083090000}"/>
    <cellStyle name="Input [yellow] 4 2 5" xfId="2764" xr:uid="{00000000-0005-0000-0000-000084090000}"/>
    <cellStyle name="Input [yellow] 4 2 5 2" xfId="8491" xr:uid="{00000000-0005-0000-0000-000085090000}"/>
    <cellStyle name="Input [yellow] 4 2 5 2 2" xfId="19604" xr:uid="{00000000-0005-0000-0000-000086090000}"/>
    <cellStyle name="Input [yellow] 4 2 5 2 3" xfId="26762" xr:uid="{00000000-0005-0000-0000-000087090000}"/>
    <cellStyle name="Input [yellow] 4 2 5 3" xfId="14016" xr:uid="{00000000-0005-0000-0000-000088090000}"/>
    <cellStyle name="Input [yellow] 4 2 5 4" xfId="14319" xr:uid="{00000000-0005-0000-0000-000089090000}"/>
    <cellStyle name="Input [yellow] 4 2 6" xfId="2763" xr:uid="{00000000-0005-0000-0000-00008A090000}"/>
    <cellStyle name="Input [yellow] 4 2 6 2" xfId="8490" xr:uid="{00000000-0005-0000-0000-00008B090000}"/>
    <cellStyle name="Input [yellow] 4 2 6 2 2" xfId="19603" xr:uid="{00000000-0005-0000-0000-00008C090000}"/>
    <cellStyle name="Input [yellow] 4 2 6 2 3" xfId="26761" xr:uid="{00000000-0005-0000-0000-00008D090000}"/>
    <cellStyle name="Input [yellow] 4 2 6 3" xfId="14015" xr:uid="{00000000-0005-0000-0000-00008E090000}"/>
    <cellStyle name="Input [yellow] 4 2 6 4" xfId="14318" xr:uid="{00000000-0005-0000-0000-00008F090000}"/>
    <cellStyle name="Input [yellow] 4 2 7" xfId="8495" xr:uid="{00000000-0005-0000-0000-000090090000}"/>
    <cellStyle name="Input [yellow] 4 2 7 2" xfId="19608" xr:uid="{00000000-0005-0000-0000-000091090000}"/>
    <cellStyle name="Input [yellow] 4 2 7 3" xfId="26766" xr:uid="{00000000-0005-0000-0000-000092090000}"/>
    <cellStyle name="Input [yellow] 4 2 8" xfId="14020" xr:uid="{00000000-0005-0000-0000-000093090000}"/>
    <cellStyle name="Input [yellow] 4 2 9" xfId="14323" xr:uid="{00000000-0005-0000-0000-000094090000}"/>
    <cellStyle name="Input [yellow] 4 3" xfId="2762" xr:uid="{00000000-0005-0000-0000-000095090000}"/>
    <cellStyle name="Input [yellow] 4 3 2" xfId="8489" xr:uid="{00000000-0005-0000-0000-000096090000}"/>
    <cellStyle name="Input [yellow] 4 3 2 2" xfId="19602" xr:uid="{00000000-0005-0000-0000-000097090000}"/>
    <cellStyle name="Input [yellow] 4 3 2 3" xfId="26760" xr:uid="{00000000-0005-0000-0000-000098090000}"/>
    <cellStyle name="Input [yellow] 4 3 3" xfId="14014" xr:uid="{00000000-0005-0000-0000-000099090000}"/>
    <cellStyle name="Input [yellow] 4 3 4" xfId="14317" xr:uid="{00000000-0005-0000-0000-00009A090000}"/>
    <cellStyle name="Input [yellow] 4 4" xfId="2761" xr:uid="{00000000-0005-0000-0000-00009B090000}"/>
    <cellStyle name="Input [yellow] 4 4 2" xfId="8488" xr:uid="{00000000-0005-0000-0000-00009C090000}"/>
    <cellStyle name="Input [yellow] 4 4 2 2" xfId="19601" xr:uid="{00000000-0005-0000-0000-00009D090000}"/>
    <cellStyle name="Input [yellow] 4 4 2 3" xfId="26759" xr:uid="{00000000-0005-0000-0000-00009E090000}"/>
    <cellStyle name="Input [yellow] 4 4 3" xfId="14013" xr:uid="{00000000-0005-0000-0000-00009F090000}"/>
    <cellStyle name="Input [yellow] 4 4 4" xfId="14316" xr:uid="{00000000-0005-0000-0000-0000A0090000}"/>
    <cellStyle name="Input [yellow] 4 5" xfId="2760" xr:uid="{00000000-0005-0000-0000-0000A1090000}"/>
    <cellStyle name="Input [yellow] 4 5 2" xfId="8487" xr:uid="{00000000-0005-0000-0000-0000A2090000}"/>
    <cellStyle name="Input [yellow] 4 5 2 2" xfId="19600" xr:uid="{00000000-0005-0000-0000-0000A3090000}"/>
    <cellStyle name="Input [yellow] 4 5 2 3" xfId="26758" xr:uid="{00000000-0005-0000-0000-0000A4090000}"/>
    <cellStyle name="Input [yellow] 4 5 3" xfId="14012" xr:uid="{00000000-0005-0000-0000-0000A5090000}"/>
    <cellStyle name="Input [yellow] 4 5 4" xfId="14315" xr:uid="{00000000-0005-0000-0000-0000A6090000}"/>
    <cellStyle name="Input [yellow] 4 6" xfId="2759" xr:uid="{00000000-0005-0000-0000-0000A7090000}"/>
    <cellStyle name="Input [yellow] 4 6 2" xfId="8486" xr:uid="{00000000-0005-0000-0000-0000A8090000}"/>
    <cellStyle name="Input [yellow] 4 6 2 2" xfId="19599" xr:uid="{00000000-0005-0000-0000-0000A9090000}"/>
    <cellStyle name="Input [yellow] 4 6 2 3" xfId="26757" xr:uid="{00000000-0005-0000-0000-0000AA090000}"/>
    <cellStyle name="Input [yellow] 4 6 3" xfId="14011" xr:uid="{00000000-0005-0000-0000-0000AB090000}"/>
    <cellStyle name="Input [yellow] 4 6 4" xfId="14314" xr:uid="{00000000-0005-0000-0000-0000AC090000}"/>
    <cellStyle name="Input [yellow] 4 7" xfId="2758" xr:uid="{00000000-0005-0000-0000-0000AD090000}"/>
    <cellStyle name="Input [yellow] 4 7 2" xfId="8485" xr:uid="{00000000-0005-0000-0000-0000AE090000}"/>
    <cellStyle name="Input [yellow] 4 7 2 2" xfId="19598" xr:uid="{00000000-0005-0000-0000-0000AF090000}"/>
    <cellStyle name="Input [yellow] 4 7 2 3" xfId="26756" xr:uid="{00000000-0005-0000-0000-0000B0090000}"/>
    <cellStyle name="Input [yellow] 4 7 3" xfId="14010" xr:uid="{00000000-0005-0000-0000-0000B1090000}"/>
    <cellStyle name="Input [yellow] 4 7 4" xfId="14313" xr:uid="{00000000-0005-0000-0000-0000B2090000}"/>
    <cellStyle name="Input [yellow] 4 8" xfId="8496" xr:uid="{00000000-0005-0000-0000-0000B3090000}"/>
    <cellStyle name="Input [yellow] 4 8 2" xfId="19609" xr:uid="{00000000-0005-0000-0000-0000B4090000}"/>
    <cellStyle name="Input [yellow] 4 8 3" xfId="26767" xr:uid="{00000000-0005-0000-0000-0000B5090000}"/>
    <cellStyle name="Input [yellow] 4 9" xfId="14021" xr:uid="{00000000-0005-0000-0000-0000B6090000}"/>
    <cellStyle name="Input [yellow] 5" xfId="2757" xr:uid="{00000000-0005-0000-0000-0000B7090000}"/>
    <cellStyle name="Input [yellow] 5 10" xfId="14312" xr:uid="{00000000-0005-0000-0000-0000B8090000}"/>
    <cellStyle name="Input [yellow] 5 2" xfId="2756" xr:uid="{00000000-0005-0000-0000-0000B9090000}"/>
    <cellStyle name="Input [yellow] 5 2 2" xfId="2755" xr:uid="{00000000-0005-0000-0000-0000BA090000}"/>
    <cellStyle name="Input [yellow] 5 2 2 2" xfId="8482" xr:uid="{00000000-0005-0000-0000-0000BB090000}"/>
    <cellStyle name="Input [yellow] 5 2 2 2 2" xfId="19595" xr:uid="{00000000-0005-0000-0000-0000BC090000}"/>
    <cellStyle name="Input [yellow] 5 2 2 2 3" xfId="26753" xr:uid="{00000000-0005-0000-0000-0000BD090000}"/>
    <cellStyle name="Input [yellow] 5 2 2 3" xfId="14007" xr:uid="{00000000-0005-0000-0000-0000BE090000}"/>
    <cellStyle name="Input [yellow] 5 2 2 4" xfId="14310" xr:uid="{00000000-0005-0000-0000-0000BF090000}"/>
    <cellStyle name="Input [yellow] 5 2 3" xfId="2754" xr:uid="{00000000-0005-0000-0000-0000C0090000}"/>
    <cellStyle name="Input [yellow] 5 2 3 2" xfId="8481" xr:uid="{00000000-0005-0000-0000-0000C1090000}"/>
    <cellStyle name="Input [yellow] 5 2 3 2 2" xfId="19594" xr:uid="{00000000-0005-0000-0000-0000C2090000}"/>
    <cellStyle name="Input [yellow] 5 2 3 2 3" xfId="26752" xr:uid="{00000000-0005-0000-0000-0000C3090000}"/>
    <cellStyle name="Input [yellow] 5 2 3 3" xfId="14006" xr:uid="{00000000-0005-0000-0000-0000C4090000}"/>
    <cellStyle name="Input [yellow] 5 2 3 4" xfId="14309" xr:uid="{00000000-0005-0000-0000-0000C5090000}"/>
    <cellStyle name="Input [yellow] 5 2 4" xfId="2753" xr:uid="{00000000-0005-0000-0000-0000C6090000}"/>
    <cellStyle name="Input [yellow] 5 2 4 2" xfId="8480" xr:uid="{00000000-0005-0000-0000-0000C7090000}"/>
    <cellStyle name="Input [yellow] 5 2 4 2 2" xfId="19593" xr:uid="{00000000-0005-0000-0000-0000C8090000}"/>
    <cellStyle name="Input [yellow] 5 2 4 2 3" xfId="26751" xr:uid="{00000000-0005-0000-0000-0000C9090000}"/>
    <cellStyle name="Input [yellow] 5 2 4 3" xfId="14005" xr:uid="{00000000-0005-0000-0000-0000CA090000}"/>
    <cellStyle name="Input [yellow] 5 2 4 4" xfId="14308" xr:uid="{00000000-0005-0000-0000-0000CB090000}"/>
    <cellStyle name="Input [yellow] 5 2 5" xfId="2752" xr:uid="{00000000-0005-0000-0000-0000CC090000}"/>
    <cellStyle name="Input [yellow] 5 2 5 2" xfId="8479" xr:uid="{00000000-0005-0000-0000-0000CD090000}"/>
    <cellStyle name="Input [yellow] 5 2 5 2 2" xfId="19592" xr:uid="{00000000-0005-0000-0000-0000CE090000}"/>
    <cellStyle name="Input [yellow] 5 2 5 2 3" xfId="26750" xr:uid="{00000000-0005-0000-0000-0000CF090000}"/>
    <cellStyle name="Input [yellow] 5 2 5 3" xfId="14004" xr:uid="{00000000-0005-0000-0000-0000D0090000}"/>
    <cellStyle name="Input [yellow] 5 2 5 4" xfId="14307" xr:uid="{00000000-0005-0000-0000-0000D1090000}"/>
    <cellStyle name="Input [yellow] 5 2 6" xfId="2751" xr:uid="{00000000-0005-0000-0000-0000D2090000}"/>
    <cellStyle name="Input [yellow] 5 2 6 2" xfId="8478" xr:uid="{00000000-0005-0000-0000-0000D3090000}"/>
    <cellStyle name="Input [yellow] 5 2 6 2 2" xfId="19591" xr:uid="{00000000-0005-0000-0000-0000D4090000}"/>
    <cellStyle name="Input [yellow] 5 2 6 2 3" xfId="26749" xr:uid="{00000000-0005-0000-0000-0000D5090000}"/>
    <cellStyle name="Input [yellow] 5 2 6 3" xfId="14003" xr:uid="{00000000-0005-0000-0000-0000D6090000}"/>
    <cellStyle name="Input [yellow] 5 2 6 4" xfId="14306" xr:uid="{00000000-0005-0000-0000-0000D7090000}"/>
    <cellStyle name="Input [yellow] 5 2 7" xfId="8483" xr:uid="{00000000-0005-0000-0000-0000D8090000}"/>
    <cellStyle name="Input [yellow] 5 2 7 2" xfId="19596" xr:uid="{00000000-0005-0000-0000-0000D9090000}"/>
    <cellStyle name="Input [yellow] 5 2 7 3" xfId="26754" xr:uid="{00000000-0005-0000-0000-0000DA090000}"/>
    <cellStyle name="Input [yellow] 5 2 8" xfId="14008" xr:uid="{00000000-0005-0000-0000-0000DB090000}"/>
    <cellStyle name="Input [yellow] 5 2 9" xfId="14311" xr:uid="{00000000-0005-0000-0000-0000DC090000}"/>
    <cellStyle name="Input [yellow] 5 3" xfId="2750" xr:uid="{00000000-0005-0000-0000-0000DD090000}"/>
    <cellStyle name="Input [yellow] 5 3 2" xfId="8477" xr:uid="{00000000-0005-0000-0000-0000DE090000}"/>
    <cellStyle name="Input [yellow] 5 3 2 2" xfId="19590" xr:uid="{00000000-0005-0000-0000-0000DF090000}"/>
    <cellStyle name="Input [yellow] 5 3 2 3" xfId="26748" xr:uid="{00000000-0005-0000-0000-0000E0090000}"/>
    <cellStyle name="Input [yellow] 5 3 3" xfId="14002" xr:uid="{00000000-0005-0000-0000-0000E1090000}"/>
    <cellStyle name="Input [yellow] 5 3 4" xfId="14305" xr:uid="{00000000-0005-0000-0000-0000E2090000}"/>
    <cellStyle name="Input [yellow] 5 4" xfId="2749" xr:uid="{00000000-0005-0000-0000-0000E3090000}"/>
    <cellStyle name="Input [yellow] 5 4 2" xfId="8476" xr:uid="{00000000-0005-0000-0000-0000E4090000}"/>
    <cellStyle name="Input [yellow] 5 4 2 2" xfId="19589" xr:uid="{00000000-0005-0000-0000-0000E5090000}"/>
    <cellStyle name="Input [yellow] 5 4 2 3" xfId="26747" xr:uid="{00000000-0005-0000-0000-0000E6090000}"/>
    <cellStyle name="Input [yellow] 5 4 3" xfId="14001" xr:uid="{00000000-0005-0000-0000-0000E7090000}"/>
    <cellStyle name="Input [yellow] 5 4 4" xfId="14304" xr:uid="{00000000-0005-0000-0000-0000E8090000}"/>
    <cellStyle name="Input [yellow] 5 5" xfId="2748" xr:uid="{00000000-0005-0000-0000-0000E9090000}"/>
    <cellStyle name="Input [yellow] 5 5 2" xfId="8475" xr:uid="{00000000-0005-0000-0000-0000EA090000}"/>
    <cellStyle name="Input [yellow] 5 5 2 2" xfId="19588" xr:uid="{00000000-0005-0000-0000-0000EB090000}"/>
    <cellStyle name="Input [yellow] 5 5 2 3" xfId="26746" xr:uid="{00000000-0005-0000-0000-0000EC090000}"/>
    <cellStyle name="Input [yellow] 5 5 3" xfId="14000" xr:uid="{00000000-0005-0000-0000-0000ED090000}"/>
    <cellStyle name="Input [yellow] 5 5 4" xfId="14303" xr:uid="{00000000-0005-0000-0000-0000EE090000}"/>
    <cellStyle name="Input [yellow] 5 6" xfId="2747" xr:uid="{00000000-0005-0000-0000-0000EF090000}"/>
    <cellStyle name="Input [yellow] 5 6 2" xfId="8474" xr:uid="{00000000-0005-0000-0000-0000F0090000}"/>
    <cellStyle name="Input [yellow] 5 6 2 2" xfId="19587" xr:uid="{00000000-0005-0000-0000-0000F1090000}"/>
    <cellStyle name="Input [yellow] 5 6 2 3" xfId="26745" xr:uid="{00000000-0005-0000-0000-0000F2090000}"/>
    <cellStyle name="Input [yellow] 5 6 3" xfId="13999" xr:uid="{00000000-0005-0000-0000-0000F3090000}"/>
    <cellStyle name="Input [yellow] 5 6 4" xfId="14302" xr:uid="{00000000-0005-0000-0000-0000F4090000}"/>
    <cellStyle name="Input [yellow] 5 7" xfId="2746" xr:uid="{00000000-0005-0000-0000-0000F5090000}"/>
    <cellStyle name="Input [yellow] 5 7 2" xfId="8473" xr:uid="{00000000-0005-0000-0000-0000F6090000}"/>
    <cellStyle name="Input [yellow] 5 7 2 2" xfId="19586" xr:uid="{00000000-0005-0000-0000-0000F7090000}"/>
    <cellStyle name="Input [yellow] 5 7 2 3" xfId="26744" xr:uid="{00000000-0005-0000-0000-0000F8090000}"/>
    <cellStyle name="Input [yellow] 5 7 3" xfId="13998" xr:uid="{00000000-0005-0000-0000-0000F9090000}"/>
    <cellStyle name="Input [yellow] 5 7 4" xfId="14301" xr:uid="{00000000-0005-0000-0000-0000FA090000}"/>
    <cellStyle name="Input [yellow] 5 8" xfId="8484" xr:uid="{00000000-0005-0000-0000-0000FB090000}"/>
    <cellStyle name="Input [yellow] 5 8 2" xfId="19597" xr:uid="{00000000-0005-0000-0000-0000FC090000}"/>
    <cellStyle name="Input [yellow] 5 8 3" xfId="26755" xr:uid="{00000000-0005-0000-0000-0000FD090000}"/>
    <cellStyle name="Input [yellow] 5 9" xfId="14009" xr:uid="{00000000-0005-0000-0000-0000FE090000}"/>
    <cellStyle name="Input [yellow] 6" xfId="2745" xr:uid="{00000000-0005-0000-0000-0000FF090000}"/>
    <cellStyle name="Input [yellow] 6 10" xfId="14300" xr:uid="{00000000-0005-0000-0000-0000000A0000}"/>
    <cellStyle name="Input [yellow] 6 2" xfId="2744" xr:uid="{00000000-0005-0000-0000-0000010A0000}"/>
    <cellStyle name="Input [yellow] 6 2 2" xfId="2743" xr:uid="{00000000-0005-0000-0000-0000020A0000}"/>
    <cellStyle name="Input [yellow] 6 2 2 2" xfId="8470" xr:uid="{00000000-0005-0000-0000-0000030A0000}"/>
    <cellStyle name="Input [yellow] 6 2 2 2 2" xfId="19583" xr:uid="{00000000-0005-0000-0000-0000040A0000}"/>
    <cellStyle name="Input [yellow] 6 2 2 2 3" xfId="26741" xr:uid="{00000000-0005-0000-0000-0000050A0000}"/>
    <cellStyle name="Input [yellow] 6 2 2 3" xfId="13995" xr:uid="{00000000-0005-0000-0000-0000060A0000}"/>
    <cellStyle name="Input [yellow] 6 2 2 4" xfId="14298" xr:uid="{00000000-0005-0000-0000-0000070A0000}"/>
    <cellStyle name="Input [yellow] 6 2 3" xfId="2742" xr:uid="{00000000-0005-0000-0000-0000080A0000}"/>
    <cellStyle name="Input [yellow] 6 2 3 2" xfId="8469" xr:uid="{00000000-0005-0000-0000-0000090A0000}"/>
    <cellStyle name="Input [yellow] 6 2 3 2 2" xfId="19582" xr:uid="{00000000-0005-0000-0000-00000A0A0000}"/>
    <cellStyle name="Input [yellow] 6 2 3 2 3" xfId="26740" xr:uid="{00000000-0005-0000-0000-00000B0A0000}"/>
    <cellStyle name="Input [yellow] 6 2 3 3" xfId="13994" xr:uid="{00000000-0005-0000-0000-00000C0A0000}"/>
    <cellStyle name="Input [yellow] 6 2 3 4" xfId="14297" xr:uid="{00000000-0005-0000-0000-00000D0A0000}"/>
    <cellStyle name="Input [yellow] 6 2 4" xfId="2741" xr:uid="{00000000-0005-0000-0000-00000E0A0000}"/>
    <cellStyle name="Input [yellow] 6 2 4 2" xfId="8468" xr:uid="{00000000-0005-0000-0000-00000F0A0000}"/>
    <cellStyle name="Input [yellow] 6 2 4 2 2" xfId="19581" xr:uid="{00000000-0005-0000-0000-0000100A0000}"/>
    <cellStyle name="Input [yellow] 6 2 4 2 3" xfId="26739" xr:uid="{00000000-0005-0000-0000-0000110A0000}"/>
    <cellStyle name="Input [yellow] 6 2 4 3" xfId="13993" xr:uid="{00000000-0005-0000-0000-0000120A0000}"/>
    <cellStyle name="Input [yellow] 6 2 4 4" xfId="14296" xr:uid="{00000000-0005-0000-0000-0000130A0000}"/>
    <cellStyle name="Input [yellow] 6 2 5" xfId="2740" xr:uid="{00000000-0005-0000-0000-0000140A0000}"/>
    <cellStyle name="Input [yellow] 6 2 5 2" xfId="8467" xr:uid="{00000000-0005-0000-0000-0000150A0000}"/>
    <cellStyle name="Input [yellow] 6 2 5 2 2" xfId="19580" xr:uid="{00000000-0005-0000-0000-0000160A0000}"/>
    <cellStyle name="Input [yellow] 6 2 5 2 3" xfId="26738" xr:uid="{00000000-0005-0000-0000-0000170A0000}"/>
    <cellStyle name="Input [yellow] 6 2 5 3" xfId="13992" xr:uid="{00000000-0005-0000-0000-0000180A0000}"/>
    <cellStyle name="Input [yellow] 6 2 5 4" xfId="14295" xr:uid="{00000000-0005-0000-0000-0000190A0000}"/>
    <cellStyle name="Input [yellow] 6 2 6" xfId="2739" xr:uid="{00000000-0005-0000-0000-00001A0A0000}"/>
    <cellStyle name="Input [yellow] 6 2 6 2" xfId="8466" xr:uid="{00000000-0005-0000-0000-00001B0A0000}"/>
    <cellStyle name="Input [yellow] 6 2 6 2 2" xfId="19579" xr:uid="{00000000-0005-0000-0000-00001C0A0000}"/>
    <cellStyle name="Input [yellow] 6 2 6 2 3" xfId="26737" xr:uid="{00000000-0005-0000-0000-00001D0A0000}"/>
    <cellStyle name="Input [yellow] 6 2 6 3" xfId="13991" xr:uid="{00000000-0005-0000-0000-00001E0A0000}"/>
    <cellStyle name="Input [yellow] 6 2 6 4" xfId="14294" xr:uid="{00000000-0005-0000-0000-00001F0A0000}"/>
    <cellStyle name="Input [yellow] 6 2 7" xfId="8471" xr:uid="{00000000-0005-0000-0000-0000200A0000}"/>
    <cellStyle name="Input [yellow] 6 2 7 2" xfId="19584" xr:uid="{00000000-0005-0000-0000-0000210A0000}"/>
    <cellStyle name="Input [yellow] 6 2 7 3" xfId="26742" xr:uid="{00000000-0005-0000-0000-0000220A0000}"/>
    <cellStyle name="Input [yellow] 6 2 8" xfId="13996" xr:uid="{00000000-0005-0000-0000-0000230A0000}"/>
    <cellStyle name="Input [yellow] 6 2 9" xfId="14299" xr:uid="{00000000-0005-0000-0000-0000240A0000}"/>
    <cellStyle name="Input [yellow] 6 3" xfId="2738" xr:uid="{00000000-0005-0000-0000-0000250A0000}"/>
    <cellStyle name="Input [yellow] 6 3 2" xfId="8465" xr:uid="{00000000-0005-0000-0000-0000260A0000}"/>
    <cellStyle name="Input [yellow] 6 3 2 2" xfId="19578" xr:uid="{00000000-0005-0000-0000-0000270A0000}"/>
    <cellStyle name="Input [yellow] 6 3 2 3" xfId="26736" xr:uid="{00000000-0005-0000-0000-0000280A0000}"/>
    <cellStyle name="Input [yellow] 6 3 3" xfId="13990" xr:uid="{00000000-0005-0000-0000-0000290A0000}"/>
    <cellStyle name="Input [yellow] 6 3 4" xfId="14293" xr:uid="{00000000-0005-0000-0000-00002A0A0000}"/>
    <cellStyle name="Input [yellow] 6 4" xfId="2737" xr:uid="{00000000-0005-0000-0000-00002B0A0000}"/>
    <cellStyle name="Input [yellow] 6 4 2" xfId="8464" xr:uid="{00000000-0005-0000-0000-00002C0A0000}"/>
    <cellStyle name="Input [yellow] 6 4 2 2" xfId="19577" xr:uid="{00000000-0005-0000-0000-00002D0A0000}"/>
    <cellStyle name="Input [yellow] 6 4 2 3" xfId="26735" xr:uid="{00000000-0005-0000-0000-00002E0A0000}"/>
    <cellStyle name="Input [yellow] 6 4 3" xfId="13989" xr:uid="{00000000-0005-0000-0000-00002F0A0000}"/>
    <cellStyle name="Input [yellow] 6 4 4" xfId="14292" xr:uid="{00000000-0005-0000-0000-0000300A0000}"/>
    <cellStyle name="Input [yellow] 6 5" xfId="2736" xr:uid="{00000000-0005-0000-0000-0000310A0000}"/>
    <cellStyle name="Input [yellow] 6 5 2" xfId="8463" xr:uid="{00000000-0005-0000-0000-0000320A0000}"/>
    <cellStyle name="Input [yellow] 6 5 2 2" xfId="19576" xr:uid="{00000000-0005-0000-0000-0000330A0000}"/>
    <cellStyle name="Input [yellow] 6 5 2 3" xfId="26734" xr:uid="{00000000-0005-0000-0000-0000340A0000}"/>
    <cellStyle name="Input [yellow] 6 5 3" xfId="13988" xr:uid="{00000000-0005-0000-0000-0000350A0000}"/>
    <cellStyle name="Input [yellow] 6 5 4" xfId="14291" xr:uid="{00000000-0005-0000-0000-0000360A0000}"/>
    <cellStyle name="Input [yellow] 6 6" xfId="2735" xr:uid="{00000000-0005-0000-0000-0000370A0000}"/>
    <cellStyle name="Input [yellow] 6 6 2" xfId="8462" xr:uid="{00000000-0005-0000-0000-0000380A0000}"/>
    <cellStyle name="Input [yellow] 6 6 2 2" xfId="19575" xr:uid="{00000000-0005-0000-0000-0000390A0000}"/>
    <cellStyle name="Input [yellow] 6 6 2 3" xfId="26733" xr:uid="{00000000-0005-0000-0000-00003A0A0000}"/>
    <cellStyle name="Input [yellow] 6 6 3" xfId="13987" xr:uid="{00000000-0005-0000-0000-00003B0A0000}"/>
    <cellStyle name="Input [yellow] 6 6 4" xfId="14290" xr:uid="{00000000-0005-0000-0000-00003C0A0000}"/>
    <cellStyle name="Input [yellow] 6 7" xfId="2734" xr:uid="{00000000-0005-0000-0000-00003D0A0000}"/>
    <cellStyle name="Input [yellow] 6 7 2" xfId="8461" xr:uid="{00000000-0005-0000-0000-00003E0A0000}"/>
    <cellStyle name="Input [yellow] 6 7 2 2" xfId="19574" xr:uid="{00000000-0005-0000-0000-00003F0A0000}"/>
    <cellStyle name="Input [yellow] 6 7 2 3" xfId="26732" xr:uid="{00000000-0005-0000-0000-0000400A0000}"/>
    <cellStyle name="Input [yellow] 6 7 3" xfId="13986" xr:uid="{00000000-0005-0000-0000-0000410A0000}"/>
    <cellStyle name="Input [yellow] 6 7 4" xfId="14289" xr:uid="{00000000-0005-0000-0000-0000420A0000}"/>
    <cellStyle name="Input [yellow] 6 8" xfId="8472" xr:uid="{00000000-0005-0000-0000-0000430A0000}"/>
    <cellStyle name="Input [yellow] 6 8 2" xfId="19585" xr:uid="{00000000-0005-0000-0000-0000440A0000}"/>
    <cellStyle name="Input [yellow] 6 8 3" xfId="26743" xr:uid="{00000000-0005-0000-0000-0000450A0000}"/>
    <cellStyle name="Input [yellow] 6 9" xfId="13997" xr:uid="{00000000-0005-0000-0000-0000460A0000}"/>
    <cellStyle name="Input [yellow] 7" xfId="2733" xr:uid="{00000000-0005-0000-0000-0000470A0000}"/>
    <cellStyle name="Input [yellow] 7 10" xfId="14288" xr:uid="{00000000-0005-0000-0000-0000480A0000}"/>
    <cellStyle name="Input [yellow] 7 2" xfId="2732" xr:uid="{00000000-0005-0000-0000-0000490A0000}"/>
    <cellStyle name="Input [yellow] 7 2 2" xfId="2731" xr:uid="{00000000-0005-0000-0000-00004A0A0000}"/>
    <cellStyle name="Input [yellow] 7 2 2 2" xfId="8458" xr:uid="{00000000-0005-0000-0000-00004B0A0000}"/>
    <cellStyle name="Input [yellow] 7 2 2 2 2" xfId="19571" xr:uid="{00000000-0005-0000-0000-00004C0A0000}"/>
    <cellStyle name="Input [yellow] 7 2 2 2 3" xfId="26729" xr:uid="{00000000-0005-0000-0000-00004D0A0000}"/>
    <cellStyle name="Input [yellow] 7 2 2 3" xfId="13983" xr:uid="{00000000-0005-0000-0000-00004E0A0000}"/>
    <cellStyle name="Input [yellow] 7 2 2 4" xfId="14286" xr:uid="{00000000-0005-0000-0000-00004F0A0000}"/>
    <cellStyle name="Input [yellow] 7 2 3" xfId="2730" xr:uid="{00000000-0005-0000-0000-0000500A0000}"/>
    <cellStyle name="Input [yellow] 7 2 3 2" xfId="8457" xr:uid="{00000000-0005-0000-0000-0000510A0000}"/>
    <cellStyle name="Input [yellow] 7 2 3 2 2" xfId="19570" xr:uid="{00000000-0005-0000-0000-0000520A0000}"/>
    <cellStyle name="Input [yellow] 7 2 3 2 3" xfId="26728" xr:uid="{00000000-0005-0000-0000-0000530A0000}"/>
    <cellStyle name="Input [yellow] 7 2 3 3" xfId="13982" xr:uid="{00000000-0005-0000-0000-0000540A0000}"/>
    <cellStyle name="Input [yellow] 7 2 3 4" xfId="14285" xr:uid="{00000000-0005-0000-0000-0000550A0000}"/>
    <cellStyle name="Input [yellow] 7 2 4" xfId="2729" xr:uid="{00000000-0005-0000-0000-0000560A0000}"/>
    <cellStyle name="Input [yellow] 7 2 4 2" xfId="8456" xr:uid="{00000000-0005-0000-0000-0000570A0000}"/>
    <cellStyle name="Input [yellow] 7 2 4 2 2" xfId="19569" xr:uid="{00000000-0005-0000-0000-0000580A0000}"/>
    <cellStyle name="Input [yellow] 7 2 4 2 3" xfId="26727" xr:uid="{00000000-0005-0000-0000-0000590A0000}"/>
    <cellStyle name="Input [yellow] 7 2 4 3" xfId="13981" xr:uid="{00000000-0005-0000-0000-00005A0A0000}"/>
    <cellStyle name="Input [yellow] 7 2 4 4" xfId="14284" xr:uid="{00000000-0005-0000-0000-00005B0A0000}"/>
    <cellStyle name="Input [yellow] 7 2 5" xfId="2728" xr:uid="{00000000-0005-0000-0000-00005C0A0000}"/>
    <cellStyle name="Input [yellow] 7 2 5 2" xfId="8455" xr:uid="{00000000-0005-0000-0000-00005D0A0000}"/>
    <cellStyle name="Input [yellow] 7 2 5 2 2" xfId="19568" xr:uid="{00000000-0005-0000-0000-00005E0A0000}"/>
    <cellStyle name="Input [yellow] 7 2 5 2 3" xfId="26726" xr:uid="{00000000-0005-0000-0000-00005F0A0000}"/>
    <cellStyle name="Input [yellow] 7 2 5 3" xfId="13980" xr:uid="{00000000-0005-0000-0000-0000600A0000}"/>
    <cellStyle name="Input [yellow] 7 2 5 4" xfId="14283" xr:uid="{00000000-0005-0000-0000-0000610A0000}"/>
    <cellStyle name="Input [yellow] 7 2 6" xfId="2727" xr:uid="{00000000-0005-0000-0000-0000620A0000}"/>
    <cellStyle name="Input [yellow] 7 2 6 2" xfId="8454" xr:uid="{00000000-0005-0000-0000-0000630A0000}"/>
    <cellStyle name="Input [yellow] 7 2 6 2 2" xfId="19567" xr:uid="{00000000-0005-0000-0000-0000640A0000}"/>
    <cellStyle name="Input [yellow] 7 2 6 2 3" xfId="26725" xr:uid="{00000000-0005-0000-0000-0000650A0000}"/>
    <cellStyle name="Input [yellow] 7 2 6 3" xfId="13979" xr:uid="{00000000-0005-0000-0000-0000660A0000}"/>
    <cellStyle name="Input [yellow] 7 2 6 4" xfId="14282" xr:uid="{00000000-0005-0000-0000-0000670A0000}"/>
    <cellStyle name="Input [yellow] 7 2 7" xfId="8459" xr:uid="{00000000-0005-0000-0000-0000680A0000}"/>
    <cellStyle name="Input [yellow] 7 2 7 2" xfId="19572" xr:uid="{00000000-0005-0000-0000-0000690A0000}"/>
    <cellStyle name="Input [yellow] 7 2 7 3" xfId="26730" xr:uid="{00000000-0005-0000-0000-00006A0A0000}"/>
    <cellStyle name="Input [yellow] 7 2 8" xfId="13984" xr:uid="{00000000-0005-0000-0000-00006B0A0000}"/>
    <cellStyle name="Input [yellow] 7 2 9" xfId="14287" xr:uid="{00000000-0005-0000-0000-00006C0A0000}"/>
    <cellStyle name="Input [yellow] 7 3" xfId="2726" xr:uid="{00000000-0005-0000-0000-00006D0A0000}"/>
    <cellStyle name="Input [yellow] 7 3 2" xfId="8453" xr:uid="{00000000-0005-0000-0000-00006E0A0000}"/>
    <cellStyle name="Input [yellow] 7 3 2 2" xfId="19566" xr:uid="{00000000-0005-0000-0000-00006F0A0000}"/>
    <cellStyle name="Input [yellow] 7 3 2 3" xfId="26724" xr:uid="{00000000-0005-0000-0000-0000700A0000}"/>
    <cellStyle name="Input [yellow] 7 3 3" xfId="13978" xr:uid="{00000000-0005-0000-0000-0000710A0000}"/>
    <cellStyle name="Input [yellow] 7 3 4" xfId="14281" xr:uid="{00000000-0005-0000-0000-0000720A0000}"/>
    <cellStyle name="Input [yellow] 7 4" xfId="2725" xr:uid="{00000000-0005-0000-0000-0000730A0000}"/>
    <cellStyle name="Input [yellow] 7 4 2" xfId="8452" xr:uid="{00000000-0005-0000-0000-0000740A0000}"/>
    <cellStyle name="Input [yellow] 7 4 2 2" xfId="19565" xr:uid="{00000000-0005-0000-0000-0000750A0000}"/>
    <cellStyle name="Input [yellow] 7 4 2 3" xfId="26723" xr:uid="{00000000-0005-0000-0000-0000760A0000}"/>
    <cellStyle name="Input [yellow] 7 4 3" xfId="13977" xr:uid="{00000000-0005-0000-0000-0000770A0000}"/>
    <cellStyle name="Input [yellow] 7 4 4" xfId="14280" xr:uid="{00000000-0005-0000-0000-0000780A0000}"/>
    <cellStyle name="Input [yellow] 7 5" xfId="2724" xr:uid="{00000000-0005-0000-0000-0000790A0000}"/>
    <cellStyle name="Input [yellow] 7 5 2" xfId="8451" xr:uid="{00000000-0005-0000-0000-00007A0A0000}"/>
    <cellStyle name="Input [yellow] 7 5 2 2" xfId="19564" xr:uid="{00000000-0005-0000-0000-00007B0A0000}"/>
    <cellStyle name="Input [yellow] 7 5 2 3" xfId="26722" xr:uid="{00000000-0005-0000-0000-00007C0A0000}"/>
    <cellStyle name="Input [yellow] 7 5 3" xfId="13976" xr:uid="{00000000-0005-0000-0000-00007D0A0000}"/>
    <cellStyle name="Input [yellow] 7 5 4" xfId="14279" xr:uid="{00000000-0005-0000-0000-00007E0A0000}"/>
    <cellStyle name="Input [yellow] 7 6" xfId="2723" xr:uid="{00000000-0005-0000-0000-00007F0A0000}"/>
    <cellStyle name="Input [yellow] 7 6 2" xfId="8450" xr:uid="{00000000-0005-0000-0000-0000800A0000}"/>
    <cellStyle name="Input [yellow] 7 6 2 2" xfId="19563" xr:uid="{00000000-0005-0000-0000-0000810A0000}"/>
    <cellStyle name="Input [yellow] 7 6 2 3" xfId="26721" xr:uid="{00000000-0005-0000-0000-0000820A0000}"/>
    <cellStyle name="Input [yellow] 7 6 3" xfId="13975" xr:uid="{00000000-0005-0000-0000-0000830A0000}"/>
    <cellStyle name="Input [yellow] 7 6 4" xfId="14278" xr:uid="{00000000-0005-0000-0000-0000840A0000}"/>
    <cellStyle name="Input [yellow] 7 7" xfId="2722" xr:uid="{00000000-0005-0000-0000-0000850A0000}"/>
    <cellStyle name="Input [yellow] 7 7 2" xfId="8449" xr:uid="{00000000-0005-0000-0000-0000860A0000}"/>
    <cellStyle name="Input [yellow] 7 7 2 2" xfId="19562" xr:uid="{00000000-0005-0000-0000-0000870A0000}"/>
    <cellStyle name="Input [yellow] 7 7 2 3" xfId="26720" xr:uid="{00000000-0005-0000-0000-0000880A0000}"/>
    <cellStyle name="Input [yellow] 7 7 3" xfId="13974" xr:uid="{00000000-0005-0000-0000-0000890A0000}"/>
    <cellStyle name="Input [yellow] 7 7 4" xfId="14277" xr:uid="{00000000-0005-0000-0000-00008A0A0000}"/>
    <cellStyle name="Input [yellow] 7 8" xfId="8460" xr:uid="{00000000-0005-0000-0000-00008B0A0000}"/>
    <cellStyle name="Input [yellow] 7 8 2" xfId="19573" xr:uid="{00000000-0005-0000-0000-00008C0A0000}"/>
    <cellStyle name="Input [yellow] 7 8 3" xfId="26731" xr:uid="{00000000-0005-0000-0000-00008D0A0000}"/>
    <cellStyle name="Input [yellow] 7 9" xfId="13985" xr:uid="{00000000-0005-0000-0000-00008E0A0000}"/>
    <cellStyle name="Input [yellow] 8" xfId="2721" xr:uid="{00000000-0005-0000-0000-00008F0A0000}"/>
    <cellStyle name="Input [yellow] 8 2" xfId="8448" xr:uid="{00000000-0005-0000-0000-0000900A0000}"/>
    <cellStyle name="Input [yellow] 8 2 2" xfId="19561" xr:uid="{00000000-0005-0000-0000-0000910A0000}"/>
    <cellStyle name="Input [yellow] 8 2 3" xfId="26719" xr:uid="{00000000-0005-0000-0000-0000920A0000}"/>
    <cellStyle name="Input [yellow] 8 3" xfId="13973" xr:uid="{00000000-0005-0000-0000-0000930A0000}"/>
    <cellStyle name="Input [yellow] 8 4" xfId="14276" xr:uid="{00000000-0005-0000-0000-0000940A0000}"/>
    <cellStyle name="Input [yellow] 9" xfId="2720" xr:uid="{00000000-0005-0000-0000-0000950A0000}"/>
    <cellStyle name="Input [yellow] 9 2" xfId="8447" xr:uid="{00000000-0005-0000-0000-0000960A0000}"/>
    <cellStyle name="Input [yellow] 9 2 2" xfId="19560" xr:uid="{00000000-0005-0000-0000-0000970A0000}"/>
    <cellStyle name="Input [yellow] 9 2 3" xfId="26718" xr:uid="{00000000-0005-0000-0000-0000980A0000}"/>
    <cellStyle name="Input [yellow] 9 3" xfId="13972" xr:uid="{00000000-0005-0000-0000-0000990A0000}"/>
    <cellStyle name="Input [yellow] 9 4" xfId="14275" xr:uid="{00000000-0005-0000-0000-00009A0A0000}"/>
    <cellStyle name="Model" xfId="2719" xr:uid="{00000000-0005-0000-0000-00009B0A0000}"/>
    <cellStyle name="Moeda_Plan1" xfId="2718" xr:uid="{00000000-0005-0000-0000-00009C0A0000}"/>
    <cellStyle name="Normal - Style1" xfId="2717" xr:uid="{00000000-0005-0000-0000-00009D0A0000}"/>
    <cellStyle name="Normal - Style2" xfId="2716" xr:uid="{00000000-0005-0000-0000-00009E0A0000}"/>
    <cellStyle name="Normal - Style3" xfId="2715" xr:uid="{00000000-0005-0000-0000-00009F0A0000}"/>
    <cellStyle name="Normal - Style4" xfId="2714" xr:uid="{00000000-0005-0000-0000-0000A00A0000}"/>
    <cellStyle name="Normal - Style5" xfId="2713" xr:uid="{00000000-0005-0000-0000-0000A10A0000}"/>
    <cellStyle name="Normal - Style6" xfId="2712" xr:uid="{00000000-0005-0000-0000-0000A20A0000}"/>
    <cellStyle name="Normal - Style7" xfId="2711" xr:uid="{00000000-0005-0000-0000-0000A30A0000}"/>
    <cellStyle name="Normal - Style8" xfId="2710" xr:uid="{00000000-0005-0000-0000-0000A40A0000}"/>
    <cellStyle name="Normal_ SG&amp;A Bridge " xfId="2709" xr:uid="{00000000-0005-0000-0000-0000A50A0000}"/>
    <cellStyle name="Percent [2]" xfId="2708" xr:uid="{00000000-0005-0000-0000-0000A60A0000}"/>
    <cellStyle name="Percent_laroux" xfId="2707" xr:uid="{00000000-0005-0000-0000-0000A70A0000}"/>
    <cellStyle name="Prozent_Tabelle1" xfId="2706" xr:uid="{00000000-0005-0000-0000-0000A80A0000}"/>
    <cellStyle name="SAPBEXstdData" xfId="2705" xr:uid="{00000000-0005-0000-0000-0000A90A0000}"/>
    <cellStyle name="SAPBEXstdData 10" xfId="2704" xr:uid="{00000000-0005-0000-0000-0000AA0A0000}"/>
    <cellStyle name="SAPBEXstdData 10 10" xfId="14273" xr:uid="{00000000-0005-0000-0000-0000AB0A0000}"/>
    <cellStyle name="SAPBEXstdData 10 2" xfId="2703" xr:uid="{00000000-0005-0000-0000-0000AC0A0000}"/>
    <cellStyle name="SAPBEXstdData 10 2 2" xfId="2702" xr:uid="{00000000-0005-0000-0000-0000AD0A0000}"/>
    <cellStyle name="SAPBEXstdData 10 2 2 2" xfId="8443" xr:uid="{00000000-0005-0000-0000-0000AE0A0000}"/>
    <cellStyle name="SAPBEXstdData 10 2 2 2 2" xfId="19556" xr:uid="{00000000-0005-0000-0000-0000AF0A0000}"/>
    <cellStyle name="SAPBEXstdData 10 2 2 2 3" xfId="26714" xr:uid="{00000000-0005-0000-0000-0000B00A0000}"/>
    <cellStyle name="SAPBEXstdData 10 2 2 3" xfId="13954" xr:uid="{00000000-0005-0000-0000-0000B10A0000}"/>
    <cellStyle name="SAPBEXstdData 10 2 2 4" xfId="14271" xr:uid="{00000000-0005-0000-0000-0000B20A0000}"/>
    <cellStyle name="SAPBEXstdData 10 2 3" xfId="2701" xr:uid="{00000000-0005-0000-0000-0000B30A0000}"/>
    <cellStyle name="SAPBEXstdData 10 2 3 2" xfId="8442" xr:uid="{00000000-0005-0000-0000-0000B40A0000}"/>
    <cellStyle name="SAPBEXstdData 10 2 3 2 2" xfId="19555" xr:uid="{00000000-0005-0000-0000-0000B50A0000}"/>
    <cellStyle name="SAPBEXstdData 10 2 3 2 3" xfId="26713" xr:uid="{00000000-0005-0000-0000-0000B60A0000}"/>
    <cellStyle name="SAPBEXstdData 10 2 3 3" xfId="13953" xr:uid="{00000000-0005-0000-0000-0000B70A0000}"/>
    <cellStyle name="SAPBEXstdData 10 2 3 4" xfId="14270" xr:uid="{00000000-0005-0000-0000-0000B80A0000}"/>
    <cellStyle name="SAPBEXstdData 10 2 4" xfId="2700" xr:uid="{00000000-0005-0000-0000-0000B90A0000}"/>
    <cellStyle name="SAPBEXstdData 10 2 4 2" xfId="8441" xr:uid="{00000000-0005-0000-0000-0000BA0A0000}"/>
    <cellStyle name="SAPBEXstdData 10 2 4 2 2" xfId="19554" xr:uid="{00000000-0005-0000-0000-0000BB0A0000}"/>
    <cellStyle name="SAPBEXstdData 10 2 4 2 3" xfId="26712" xr:uid="{00000000-0005-0000-0000-0000BC0A0000}"/>
    <cellStyle name="SAPBEXstdData 10 2 4 3" xfId="13952" xr:uid="{00000000-0005-0000-0000-0000BD0A0000}"/>
    <cellStyle name="SAPBEXstdData 10 2 4 4" xfId="14269" xr:uid="{00000000-0005-0000-0000-0000BE0A0000}"/>
    <cellStyle name="SAPBEXstdData 10 2 5" xfId="2699" xr:uid="{00000000-0005-0000-0000-0000BF0A0000}"/>
    <cellStyle name="SAPBEXstdData 10 2 5 2" xfId="8440" xr:uid="{00000000-0005-0000-0000-0000C00A0000}"/>
    <cellStyle name="SAPBEXstdData 10 2 5 2 2" xfId="19553" xr:uid="{00000000-0005-0000-0000-0000C10A0000}"/>
    <cellStyle name="SAPBEXstdData 10 2 5 2 3" xfId="26711" xr:uid="{00000000-0005-0000-0000-0000C20A0000}"/>
    <cellStyle name="SAPBEXstdData 10 2 5 3" xfId="13951" xr:uid="{00000000-0005-0000-0000-0000C30A0000}"/>
    <cellStyle name="SAPBEXstdData 10 2 5 4" xfId="14268" xr:uid="{00000000-0005-0000-0000-0000C40A0000}"/>
    <cellStyle name="SAPBEXstdData 10 2 6" xfId="2698" xr:uid="{00000000-0005-0000-0000-0000C50A0000}"/>
    <cellStyle name="SAPBEXstdData 10 2 6 2" xfId="8439" xr:uid="{00000000-0005-0000-0000-0000C60A0000}"/>
    <cellStyle name="SAPBEXstdData 10 2 6 2 2" xfId="19552" xr:uid="{00000000-0005-0000-0000-0000C70A0000}"/>
    <cellStyle name="SAPBEXstdData 10 2 6 2 3" xfId="26710" xr:uid="{00000000-0005-0000-0000-0000C80A0000}"/>
    <cellStyle name="SAPBEXstdData 10 2 6 3" xfId="13950" xr:uid="{00000000-0005-0000-0000-0000C90A0000}"/>
    <cellStyle name="SAPBEXstdData 10 2 6 4" xfId="14267" xr:uid="{00000000-0005-0000-0000-0000CA0A0000}"/>
    <cellStyle name="SAPBEXstdData 10 2 7" xfId="8444" xr:uid="{00000000-0005-0000-0000-0000CB0A0000}"/>
    <cellStyle name="SAPBEXstdData 10 2 7 2" xfId="19557" xr:uid="{00000000-0005-0000-0000-0000CC0A0000}"/>
    <cellStyle name="SAPBEXstdData 10 2 7 3" xfId="26715" xr:uid="{00000000-0005-0000-0000-0000CD0A0000}"/>
    <cellStyle name="SAPBEXstdData 10 2 8" xfId="13955" xr:uid="{00000000-0005-0000-0000-0000CE0A0000}"/>
    <cellStyle name="SAPBEXstdData 10 2 9" xfId="14272" xr:uid="{00000000-0005-0000-0000-0000CF0A0000}"/>
    <cellStyle name="SAPBEXstdData 10 3" xfId="2697" xr:uid="{00000000-0005-0000-0000-0000D00A0000}"/>
    <cellStyle name="SAPBEXstdData 10 3 2" xfId="8438" xr:uid="{00000000-0005-0000-0000-0000D10A0000}"/>
    <cellStyle name="SAPBEXstdData 10 3 2 2" xfId="19551" xr:uid="{00000000-0005-0000-0000-0000D20A0000}"/>
    <cellStyle name="SAPBEXstdData 10 3 2 3" xfId="26709" xr:uid="{00000000-0005-0000-0000-0000D30A0000}"/>
    <cellStyle name="SAPBEXstdData 10 3 3" xfId="13949" xr:uid="{00000000-0005-0000-0000-0000D40A0000}"/>
    <cellStyle name="SAPBEXstdData 10 3 4" xfId="14266" xr:uid="{00000000-0005-0000-0000-0000D50A0000}"/>
    <cellStyle name="SAPBEXstdData 10 4" xfId="2696" xr:uid="{00000000-0005-0000-0000-0000D60A0000}"/>
    <cellStyle name="SAPBEXstdData 10 4 2" xfId="8437" xr:uid="{00000000-0005-0000-0000-0000D70A0000}"/>
    <cellStyle name="SAPBEXstdData 10 4 2 2" xfId="19550" xr:uid="{00000000-0005-0000-0000-0000D80A0000}"/>
    <cellStyle name="SAPBEXstdData 10 4 2 3" xfId="26708" xr:uid="{00000000-0005-0000-0000-0000D90A0000}"/>
    <cellStyle name="SAPBEXstdData 10 4 3" xfId="13948" xr:uid="{00000000-0005-0000-0000-0000DA0A0000}"/>
    <cellStyle name="SAPBEXstdData 10 4 4" xfId="14265" xr:uid="{00000000-0005-0000-0000-0000DB0A0000}"/>
    <cellStyle name="SAPBEXstdData 10 5" xfId="2695" xr:uid="{00000000-0005-0000-0000-0000DC0A0000}"/>
    <cellStyle name="SAPBEXstdData 10 5 2" xfId="8436" xr:uid="{00000000-0005-0000-0000-0000DD0A0000}"/>
    <cellStyle name="SAPBEXstdData 10 5 2 2" xfId="19549" xr:uid="{00000000-0005-0000-0000-0000DE0A0000}"/>
    <cellStyle name="SAPBEXstdData 10 5 2 3" xfId="26707" xr:uid="{00000000-0005-0000-0000-0000DF0A0000}"/>
    <cellStyle name="SAPBEXstdData 10 5 3" xfId="13947" xr:uid="{00000000-0005-0000-0000-0000E00A0000}"/>
    <cellStyle name="SAPBEXstdData 10 5 4" xfId="14264" xr:uid="{00000000-0005-0000-0000-0000E10A0000}"/>
    <cellStyle name="SAPBEXstdData 10 6" xfId="2694" xr:uid="{00000000-0005-0000-0000-0000E20A0000}"/>
    <cellStyle name="SAPBEXstdData 10 6 2" xfId="8435" xr:uid="{00000000-0005-0000-0000-0000E30A0000}"/>
    <cellStyle name="SAPBEXstdData 10 6 2 2" xfId="19548" xr:uid="{00000000-0005-0000-0000-0000E40A0000}"/>
    <cellStyle name="SAPBEXstdData 10 6 2 3" xfId="26706" xr:uid="{00000000-0005-0000-0000-0000E50A0000}"/>
    <cellStyle name="SAPBEXstdData 10 6 3" xfId="13946" xr:uid="{00000000-0005-0000-0000-0000E60A0000}"/>
    <cellStyle name="SAPBEXstdData 10 6 4" xfId="14263" xr:uid="{00000000-0005-0000-0000-0000E70A0000}"/>
    <cellStyle name="SAPBEXstdData 10 7" xfId="2693" xr:uid="{00000000-0005-0000-0000-0000E80A0000}"/>
    <cellStyle name="SAPBEXstdData 10 7 2" xfId="8434" xr:uid="{00000000-0005-0000-0000-0000E90A0000}"/>
    <cellStyle name="SAPBEXstdData 10 7 2 2" xfId="19547" xr:uid="{00000000-0005-0000-0000-0000EA0A0000}"/>
    <cellStyle name="SAPBEXstdData 10 7 2 3" xfId="26705" xr:uid="{00000000-0005-0000-0000-0000EB0A0000}"/>
    <cellStyle name="SAPBEXstdData 10 7 3" xfId="13945" xr:uid="{00000000-0005-0000-0000-0000EC0A0000}"/>
    <cellStyle name="SAPBEXstdData 10 7 4" xfId="14262" xr:uid="{00000000-0005-0000-0000-0000ED0A0000}"/>
    <cellStyle name="SAPBEXstdData 10 8" xfId="8445" xr:uid="{00000000-0005-0000-0000-0000EE0A0000}"/>
    <cellStyle name="SAPBEXstdData 10 8 2" xfId="19558" xr:uid="{00000000-0005-0000-0000-0000EF0A0000}"/>
    <cellStyle name="SAPBEXstdData 10 8 3" xfId="26716" xr:uid="{00000000-0005-0000-0000-0000F00A0000}"/>
    <cellStyle name="SAPBEXstdData 10 9" xfId="13956" xr:uid="{00000000-0005-0000-0000-0000F10A0000}"/>
    <cellStyle name="SAPBEXstdData 11" xfId="2692" xr:uid="{00000000-0005-0000-0000-0000F20A0000}"/>
    <cellStyle name="SAPBEXstdData 11 2" xfId="2691" xr:uid="{00000000-0005-0000-0000-0000F30A0000}"/>
    <cellStyle name="SAPBEXstdData 11 2 2" xfId="8432" xr:uid="{00000000-0005-0000-0000-0000F40A0000}"/>
    <cellStyle name="SAPBEXstdData 11 2 2 2" xfId="19545" xr:uid="{00000000-0005-0000-0000-0000F50A0000}"/>
    <cellStyle name="SAPBEXstdData 11 2 2 3" xfId="26703" xr:uid="{00000000-0005-0000-0000-0000F60A0000}"/>
    <cellStyle name="SAPBEXstdData 11 2 3" xfId="13943" xr:uid="{00000000-0005-0000-0000-0000F70A0000}"/>
    <cellStyle name="SAPBEXstdData 11 2 4" xfId="14260" xr:uid="{00000000-0005-0000-0000-0000F80A0000}"/>
    <cellStyle name="SAPBEXstdData 11 3" xfId="2690" xr:uid="{00000000-0005-0000-0000-0000F90A0000}"/>
    <cellStyle name="SAPBEXstdData 11 3 2" xfId="8431" xr:uid="{00000000-0005-0000-0000-0000FA0A0000}"/>
    <cellStyle name="SAPBEXstdData 11 3 2 2" xfId="19544" xr:uid="{00000000-0005-0000-0000-0000FB0A0000}"/>
    <cellStyle name="SAPBEXstdData 11 3 2 3" xfId="26702" xr:uid="{00000000-0005-0000-0000-0000FC0A0000}"/>
    <cellStyle name="SAPBEXstdData 11 3 3" xfId="13942" xr:uid="{00000000-0005-0000-0000-0000FD0A0000}"/>
    <cellStyle name="SAPBEXstdData 11 3 4" xfId="14259" xr:uid="{00000000-0005-0000-0000-0000FE0A0000}"/>
    <cellStyle name="SAPBEXstdData 11 4" xfId="2689" xr:uid="{00000000-0005-0000-0000-0000FF0A0000}"/>
    <cellStyle name="SAPBEXstdData 11 4 2" xfId="8430" xr:uid="{00000000-0005-0000-0000-0000000B0000}"/>
    <cellStyle name="SAPBEXstdData 11 4 2 2" xfId="19543" xr:uid="{00000000-0005-0000-0000-0000010B0000}"/>
    <cellStyle name="SAPBEXstdData 11 4 2 3" xfId="26701" xr:uid="{00000000-0005-0000-0000-0000020B0000}"/>
    <cellStyle name="SAPBEXstdData 11 4 3" xfId="13941" xr:uid="{00000000-0005-0000-0000-0000030B0000}"/>
    <cellStyle name="SAPBEXstdData 11 4 4" xfId="14258" xr:uid="{00000000-0005-0000-0000-0000040B0000}"/>
    <cellStyle name="SAPBEXstdData 11 5" xfId="2688" xr:uid="{00000000-0005-0000-0000-0000050B0000}"/>
    <cellStyle name="SAPBEXstdData 11 5 2" xfId="8429" xr:uid="{00000000-0005-0000-0000-0000060B0000}"/>
    <cellStyle name="SAPBEXstdData 11 5 2 2" xfId="19542" xr:uid="{00000000-0005-0000-0000-0000070B0000}"/>
    <cellStyle name="SAPBEXstdData 11 5 2 3" xfId="26700" xr:uid="{00000000-0005-0000-0000-0000080B0000}"/>
    <cellStyle name="SAPBEXstdData 11 5 3" xfId="13940" xr:uid="{00000000-0005-0000-0000-0000090B0000}"/>
    <cellStyle name="SAPBEXstdData 11 5 4" xfId="14257" xr:uid="{00000000-0005-0000-0000-00000A0B0000}"/>
    <cellStyle name="SAPBEXstdData 11 6" xfId="2687" xr:uid="{00000000-0005-0000-0000-00000B0B0000}"/>
    <cellStyle name="SAPBEXstdData 11 6 2" xfId="8428" xr:uid="{00000000-0005-0000-0000-00000C0B0000}"/>
    <cellStyle name="SAPBEXstdData 11 6 2 2" xfId="19541" xr:uid="{00000000-0005-0000-0000-00000D0B0000}"/>
    <cellStyle name="SAPBEXstdData 11 6 2 3" xfId="26699" xr:uid="{00000000-0005-0000-0000-00000E0B0000}"/>
    <cellStyle name="SAPBEXstdData 11 6 3" xfId="13939" xr:uid="{00000000-0005-0000-0000-00000F0B0000}"/>
    <cellStyle name="SAPBEXstdData 11 6 4" xfId="14256" xr:uid="{00000000-0005-0000-0000-0000100B0000}"/>
    <cellStyle name="SAPBEXstdData 11 7" xfId="8433" xr:uid="{00000000-0005-0000-0000-0000110B0000}"/>
    <cellStyle name="SAPBEXstdData 11 7 2" xfId="19546" xr:uid="{00000000-0005-0000-0000-0000120B0000}"/>
    <cellStyle name="SAPBEXstdData 11 7 3" xfId="26704" xr:uid="{00000000-0005-0000-0000-0000130B0000}"/>
    <cellStyle name="SAPBEXstdData 11 8" xfId="13944" xr:uid="{00000000-0005-0000-0000-0000140B0000}"/>
    <cellStyle name="SAPBEXstdData 11 9" xfId="14261" xr:uid="{00000000-0005-0000-0000-0000150B0000}"/>
    <cellStyle name="SAPBEXstdData 12" xfId="2686" xr:uid="{00000000-0005-0000-0000-0000160B0000}"/>
    <cellStyle name="SAPBEXstdData 12 2" xfId="8427" xr:uid="{00000000-0005-0000-0000-0000170B0000}"/>
    <cellStyle name="SAPBEXstdData 12 2 2" xfId="19540" xr:uid="{00000000-0005-0000-0000-0000180B0000}"/>
    <cellStyle name="SAPBEXstdData 12 2 3" xfId="26698" xr:uid="{00000000-0005-0000-0000-0000190B0000}"/>
    <cellStyle name="SAPBEXstdData 12 3" xfId="13938" xr:uid="{00000000-0005-0000-0000-00001A0B0000}"/>
    <cellStyle name="SAPBEXstdData 12 4" xfId="14255" xr:uid="{00000000-0005-0000-0000-00001B0B0000}"/>
    <cellStyle name="SAPBEXstdData 13" xfId="2685" xr:uid="{00000000-0005-0000-0000-00001C0B0000}"/>
    <cellStyle name="SAPBEXstdData 13 2" xfId="8426" xr:uid="{00000000-0005-0000-0000-00001D0B0000}"/>
    <cellStyle name="SAPBEXstdData 13 2 2" xfId="19539" xr:uid="{00000000-0005-0000-0000-00001E0B0000}"/>
    <cellStyle name="SAPBEXstdData 13 2 3" xfId="26697" xr:uid="{00000000-0005-0000-0000-00001F0B0000}"/>
    <cellStyle name="SAPBEXstdData 13 3" xfId="13937" xr:uid="{00000000-0005-0000-0000-0000200B0000}"/>
    <cellStyle name="SAPBEXstdData 13 4" xfId="14254" xr:uid="{00000000-0005-0000-0000-0000210B0000}"/>
    <cellStyle name="SAPBEXstdData 14" xfId="2684" xr:uid="{00000000-0005-0000-0000-0000220B0000}"/>
    <cellStyle name="SAPBEXstdData 14 2" xfId="8425" xr:uid="{00000000-0005-0000-0000-0000230B0000}"/>
    <cellStyle name="SAPBEXstdData 14 2 2" xfId="19538" xr:uid="{00000000-0005-0000-0000-0000240B0000}"/>
    <cellStyle name="SAPBEXstdData 14 2 3" xfId="26696" xr:uid="{00000000-0005-0000-0000-0000250B0000}"/>
    <cellStyle name="SAPBEXstdData 14 3" xfId="13936" xr:uid="{00000000-0005-0000-0000-0000260B0000}"/>
    <cellStyle name="SAPBEXstdData 14 4" xfId="14253" xr:uid="{00000000-0005-0000-0000-0000270B0000}"/>
    <cellStyle name="SAPBEXstdData 15" xfId="2683" xr:uid="{00000000-0005-0000-0000-0000280B0000}"/>
    <cellStyle name="SAPBEXstdData 15 2" xfId="8424" xr:uid="{00000000-0005-0000-0000-0000290B0000}"/>
    <cellStyle name="SAPBEXstdData 15 2 2" xfId="19537" xr:uid="{00000000-0005-0000-0000-00002A0B0000}"/>
    <cellStyle name="SAPBEXstdData 15 2 3" xfId="26695" xr:uid="{00000000-0005-0000-0000-00002B0B0000}"/>
    <cellStyle name="SAPBEXstdData 15 3" xfId="13935" xr:uid="{00000000-0005-0000-0000-00002C0B0000}"/>
    <cellStyle name="SAPBEXstdData 15 4" xfId="14252" xr:uid="{00000000-0005-0000-0000-00002D0B0000}"/>
    <cellStyle name="SAPBEXstdData 16" xfId="2682" xr:uid="{00000000-0005-0000-0000-00002E0B0000}"/>
    <cellStyle name="SAPBEXstdData 16 2" xfId="8423" xr:uid="{00000000-0005-0000-0000-00002F0B0000}"/>
    <cellStyle name="SAPBEXstdData 16 2 2" xfId="19536" xr:uid="{00000000-0005-0000-0000-0000300B0000}"/>
    <cellStyle name="SAPBEXstdData 16 2 3" xfId="26694" xr:uid="{00000000-0005-0000-0000-0000310B0000}"/>
    <cellStyle name="SAPBEXstdData 16 3" xfId="13934" xr:uid="{00000000-0005-0000-0000-0000320B0000}"/>
    <cellStyle name="SAPBEXstdData 16 4" xfId="14251" xr:uid="{00000000-0005-0000-0000-0000330B0000}"/>
    <cellStyle name="SAPBEXstdData 17" xfId="8446" xr:uid="{00000000-0005-0000-0000-0000340B0000}"/>
    <cellStyle name="SAPBEXstdData 17 2" xfId="19559" xr:uid="{00000000-0005-0000-0000-0000350B0000}"/>
    <cellStyle name="SAPBEXstdData 17 3" xfId="26717" xr:uid="{00000000-0005-0000-0000-0000360B0000}"/>
    <cellStyle name="SAPBEXstdData 18" xfId="13957" xr:uid="{00000000-0005-0000-0000-0000370B0000}"/>
    <cellStyle name="SAPBEXstdData 19" xfId="14274" xr:uid="{00000000-0005-0000-0000-0000380B0000}"/>
    <cellStyle name="SAPBEXstdData 2" xfId="2681" xr:uid="{00000000-0005-0000-0000-0000390B0000}"/>
    <cellStyle name="SAPBEXstdData 2 10" xfId="2680" xr:uid="{00000000-0005-0000-0000-00003A0B0000}"/>
    <cellStyle name="SAPBEXstdData 2 10 2" xfId="2679" xr:uid="{00000000-0005-0000-0000-00003B0B0000}"/>
    <cellStyle name="SAPBEXstdData 2 10 2 2" xfId="8420" xr:uid="{00000000-0005-0000-0000-00003C0B0000}"/>
    <cellStyle name="SAPBEXstdData 2 10 2 2 2" xfId="19533" xr:uid="{00000000-0005-0000-0000-00003D0B0000}"/>
    <cellStyle name="SAPBEXstdData 2 10 2 2 3" xfId="26691" xr:uid="{00000000-0005-0000-0000-00003E0B0000}"/>
    <cellStyle name="SAPBEXstdData 2 10 2 3" xfId="13931" xr:uid="{00000000-0005-0000-0000-00003F0B0000}"/>
    <cellStyle name="SAPBEXstdData 2 10 2 4" xfId="14248" xr:uid="{00000000-0005-0000-0000-0000400B0000}"/>
    <cellStyle name="SAPBEXstdData 2 10 3" xfId="2678" xr:uid="{00000000-0005-0000-0000-0000410B0000}"/>
    <cellStyle name="SAPBEXstdData 2 10 3 2" xfId="8419" xr:uid="{00000000-0005-0000-0000-0000420B0000}"/>
    <cellStyle name="SAPBEXstdData 2 10 3 2 2" xfId="19532" xr:uid="{00000000-0005-0000-0000-0000430B0000}"/>
    <cellStyle name="SAPBEXstdData 2 10 3 2 3" xfId="26690" xr:uid="{00000000-0005-0000-0000-0000440B0000}"/>
    <cellStyle name="SAPBEXstdData 2 10 3 3" xfId="13930" xr:uid="{00000000-0005-0000-0000-0000450B0000}"/>
    <cellStyle name="SAPBEXstdData 2 10 3 4" xfId="14247" xr:uid="{00000000-0005-0000-0000-0000460B0000}"/>
    <cellStyle name="SAPBEXstdData 2 10 4" xfId="2677" xr:uid="{00000000-0005-0000-0000-0000470B0000}"/>
    <cellStyle name="SAPBEXstdData 2 10 4 2" xfId="8418" xr:uid="{00000000-0005-0000-0000-0000480B0000}"/>
    <cellStyle name="SAPBEXstdData 2 10 4 2 2" xfId="19531" xr:uid="{00000000-0005-0000-0000-0000490B0000}"/>
    <cellStyle name="SAPBEXstdData 2 10 4 2 3" xfId="26689" xr:uid="{00000000-0005-0000-0000-00004A0B0000}"/>
    <cellStyle name="SAPBEXstdData 2 10 4 3" xfId="13929" xr:uid="{00000000-0005-0000-0000-00004B0B0000}"/>
    <cellStyle name="SAPBEXstdData 2 10 4 4" xfId="14246" xr:uid="{00000000-0005-0000-0000-00004C0B0000}"/>
    <cellStyle name="SAPBEXstdData 2 10 5" xfId="2676" xr:uid="{00000000-0005-0000-0000-00004D0B0000}"/>
    <cellStyle name="SAPBEXstdData 2 10 5 2" xfId="8417" xr:uid="{00000000-0005-0000-0000-00004E0B0000}"/>
    <cellStyle name="SAPBEXstdData 2 10 5 2 2" xfId="19530" xr:uid="{00000000-0005-0000-0000-00004F0B0000}"/>
    <cellStyle name="SAPBEXstdData 2 10 5 2 3" xfId="26688" xr:uid="{00000000-0005-0000-0000-0000500B0000}"/>
    <cellStyle name="SAPBEXstdData 2 10 5 3" xfId="13928" xr:uid="{00000000-0005-0000-0000-0000510B0000}"/>
    <cellStyle name="SAPBEXstdData 2 10 5 4" xfId="14245" xr:uid="{00000000-0005-0000-0000-0000520B0000}"/>
    <cellStyle name="SAPBEXstdData 2 10 6" xfId="2675" xr:uid="{00000000-0005-0000-0000-0000530B0000}"/>
    <cellStyle name="SAPBEXstdData 2 10 6 2" xfId="8416" xr:uid="{00000000-0005-0000-0000-0000540B0000}"/>
    <cellStyle name="SAPBEXstdData 2 10 6 2 2" xfId="19529" xr:uid="{00000000-0005-0000-0000-0000550B0000}"/>
    <cellStyle name="SAPBEXstdData 2 10 6 2 3" xfId="26687" xr:uid="{00000000-0005-0000-0000-0000560B0000}"/>
    <cellStyle name="SAPBEXstdData 2 10 6 3" xfId="13927" xr:uid="{00000000-0005-0000-0000-0000570B0000}"/>
    <cellStyle name="SAPBEXstdData 2 10 6 4" xfId="14244" xr:uid="{00000000-0005-0000-0000-0000580B0000}"/>
    <cellStyle name="SAPBEXstdData 2 10 7" xfId="8421" xr:uid="{00000000-0005-0000-0000-0000590B0000}"/>
    <cellStyle name="SAPBEXstdData 2 10 7 2" xfId="19534" xr:uid="{00000000-0005-0000-0000-00005A0B0000}"/>
    <cellStyle name="SAPBEXstdData 2 10 7 3" xfId="26692" xr:uid="{00000000-0005-0000-0000-00005B0B0000}"/>
    <cellStyle name="SAPBEXstdData 2 10 8" xfId="13932" xr:uid="{00000000-0005-0000-0000-00005C0B0000}"/>
    <cellStyle name="SAPBEXstdData 2 10 9" xfId="14249" xr:uid="{00000000-0005-0000-0000-00005D0B0000}"/>
    <cellStyle name="SAPBEXstdData 2 11" xfId="2674" xr:uid="{00000000-0005-0000-0000-00005E0B0000}"/>
    <cellStyle name="SAPBEXstdData 2 11 2" xfId="8415" xr:uid="{00000000-0005-0000-0000-00005F0B0000}"/>
    <cellStyle name="SAPBEXstdData 2 11 2 2" xfId="19528" xr:uid="{00000000-0005-0000-0000-0000600B0000}"/>
    <cellStyle name="SAPBEXstdData 2 11 2 3" xfId="26686" xr:uid="{00000000-0005-0000-0000-0000610B0000}"/>
    <cellStyle name="SAPBEXstdData 2 11 3" xfId="13926" xr:uid="{00000000-0005-0000-0000-0000620B0000}"/>
    <cellStyle name="SAPBEXstdData 2 11 4" xfId="14051" xr:uid="{00000000-0005-0000-0000-0000630B0000}"/>
    <cellStyle name="SAPBEXstdData 2 12" xfId="2673" xr:uid="{00000000-0005-0000-0000-0000640B0000}"/>
    <cellStyle name="SAPBEXstdData 2 12 2" xfId="8414" xr:uid="{00000000-0005-0000-0000-0000650B0000}"/>
    <cellStyle name="SAPBEXstdData 2 12 2 2" xfId="19527" xr:uid="{00000000-0005-0000-0000-0000660B0000}"/>
    <cellStyle name="SAPBEXstdData 2 12 2 3" xfId="26685" xr:uid="{00000000-0005-0000-0000-0000670B0000}"/>
    <cellStyle name="SAPBEXstdData 2 12 3" xfId="13925" xr:uid="{00000000-0005-0000-0000-0000680B0000}"/>
    <cellStyle name="SAPBEXstdData 2 12 4" xfId="14050" xr:uid="{00000000-0005-0000-0000-0000690B0000}"/>
    <cellStyle name="SAPBEXstdData 2 13" xfId="2672" xr:uid="{00000000-0005-0000-0000-00006A0B0000}"/>
    <cellStyle name="SAPBEXstdData 2 13 2" xfId="8413" xr:uid="{00000000-0005-0000-0000-00006B0B0000}"/>
    <cellStyle name="SAPBEXstdData 2 13 2 2" xfId="19526" xr:uid="{00000000-0005-0000-0000-00006C0B0000}"/>
    <cellStyle name="SAPBEXstdData 2 13 2 3" xfId="26684" xr:uid="{00000000-0005-0000-0000-00006D0B0000}"/>
    <cellStyle name="SAPBEXstdData 2 13 3" xfId="13924" xr:uid="{00000000-0005-0000-0000-00006E0B0000}"/>
    <cellStyle name="SAPBEXstdData 2 13 4" xfId="13971" xr:uid="{00000000-0005-0000-0000-00006F0B0000}"/>
    <cellStyle name="SAPBEXstdData 2 14" xfId="2671" xr:uid="{00000000-0005-0000-0000-0000700B0000}"/>
    <cellStyle name="SAPBEXstdData 2 14 2" xfId="8412" xr:uid="{00000000-0005-0000-0000-0000710B0000}"/>
    <cellStyle name="SAPBEXstdData 2 14 2 2" xfId="19525" xr:uid="{00000000-0005-0000-0000-0000720B0000}"/>
    <cellStyle name="SAPBEXstdData 2 14 2 3" xfId="26683" xr:uid="{00000000-0005-0000-0000-0000730B0000}"/>
    <cellStyle name="SAPBEXstdData 2 14 3" xfId="13923" xr:uid="{00000000-0005-0000-0000-0000740B0000}"/>
    <cellStyle name="SAPBEXstdData 2 14 4" xfId="13970" xr:uid="{00000000-0005-0000-0000-0000750B0000}"/>
    <cellStyle name="SAPBEXstdData 2 15" xfId="2670" xr:uid="{00000000-0005-0000-0000-0000760B0000}"/>
    <cellStyle name="SAPBEXstdData 2 15 2" xfId="8411" xr:uid="{00000000-0005-0000-0000-0000770B0000}"/>
    <cellStyle name="SAPBEXstdData 2 15 2 2" xfId="19524" xr:uid="{00000000-0005-0000-0000-0000780B0000}"/>
    <cellStyle name="SAPBEXstdData 2 15 2 3" xfId="26682" xr:uid="{00000000-0005-0000-0000-0000790B0000}"/>
    <cellStyle name="SAPBEXstdData 2 15 3" xfId="13922" xr:uid="{00000000-0005-0000-0000-00007A0B0000}"/>
    <cellStyle name="SAPBEXstdData 2 15 4" xfId="13969" xr:uid="{00000000-0005-0000-0000-00007B0B0000}"/>
    <cellStyle name="SAPBEXstdData 2 16" xfId="8422" xr:uid="{00000000-0005-0000-0000-00007C0B0000}"/>
    <cellStyle name="SAPBEXstdData 2 16 2" xfId="19535" xr:uid="{00000000-0005-0000-0000-00007D0B0000}"/>
    <cellStyle name="SAPBEXstdData 2 16 3" xfId="26693" xr:uid="{00000000-0005-0000-0000-00007E0B0000}"/>
    <cellStyle name="SAPBEXstdData 2 17" xfId="13933" xr:uid="{00000000-0005-0000-0000-00007F0B0000}"/>
    <cellStyle name="SAPBEXstdData 2 18" xfId="14250" xr:uid="{00000000-0005-0000-0000-0000800B0000}"/>
    <cellStyle name="SAPBEXstdData 2 2" xfId="2669" xr:uid="{00000000-0005-0000-0000-0000810B0000}"/>
    <cellStyle name="SAPBEXstdData 2 2 10" xfId="2668" xr:uid="{00000000-0005-0000-0000-0000820B0000}"/>
    <cellStyle name="SAPBEXstdData 2 2 10 2" xfId="8409" xr:uid="{00000000-0005-0000-0000-0000830B0000}"/>
    <cellStyle name="SAPBEXstdData 2 2 10 2 2" xfId="19522" xr:uid="{00000000-0005-0000-0000-0000840B0000}"/>
    <cellStyle name="SAPBEXstdData 2 2 10 2 3" xfId="26680" xr:uid="{00000000-0005-0000-0000-0000850B0000}"/>
    <cellStyle name="SAPBEXstdData 2 2 10 3" xfId="13920" xr:uid="{00000000-0005-0000-0000-0000860B0000}"/>
    <cellStyle name="SAPBEXstdData 2 2 10 4" xfId="13967" xr:uid="{00000000-0005-0000-0000-0000870B0000}"/>
    <cellStyle name="SAPBEXstdData 2 2 11" xfId="2667" xr:uid="{00000000-0005-0000-0000-0000880B0000}"/>
    <cellStyle name="SAPBEXstdData 2 2 11 2" xfId="8408" xr:uid="{00000000-0005-0000-0000-0000890B0000}"/>
    <cellStyle name="SAPBEXstdData 2 2 11 2 2" xfId="19521" xr:uid="{00000000-0005-0000-0000-00008A0B0000}"/>
    <cellStyle name="SAPBEXstdData 2 2 11 2 3" xfId="26679" xr:uid="{00000000-0005-0000-0000-00008B0B0000}"/>
    <cellStyle name="SAPBEXstdData 2 2 11 3" xfId="13919" xr:uid="{00000000-0005-0000-0000-00008C0B0000}"/>
    <cellStyle name="SAPBEXstdData 2 2 11 4" xfId="13966" xr:uid="{00000000-0005-0000-0000-00008D0B0000}"/>
    <cellStyle name="SAPBEXstdData 2 2 12" xfId="2666" xr:uid="{00000000-0005-0000-0000-00008E0B0000}"/>
    <cellStyle name="SAPBEXstdData 2 2 12 2" xfId="8407" xr:uid="{00000000-0005-0000-0000-00008F0B0000}"/>
    <cellStyle name="SAPBEXstdData 2 2 12 2 2" xfId="19520" xr:uid="{00000000-0005-0000-0000-0000900B0000}"/>
    <cellStyle name="SAPBEXstdData 2 2 12 2 3" xfId="26678" xr:uid="{00000000-0005-0000-0000-0000910B0000}"/>
    <cellStyle name="SAPBEXstdData 2 2 12 3" xfId="13918" xr:uid="{00000000-0005-0000-0000-0000920B0000}"/>
    <cellStyle name="SAPBEXstdData 2 2 12 4" xfId="13965" xr:uid="{00000000-0005-0000-0000-0000930B0000}"/>
    <cellStyle name="SAPBEXstdData 2 2 13" xfId="2665" xr:uid="{00000000-0005-0000-0000-0000940B0000}"/>
    <cellStyle name="SAPBEXstdData 2 2 13 2" xfId="8406" xr:uid="{00000000-0005-0000-0000-0000950B0000}"/>
    <cellStyle name="SAPBEXstdData 2 2 13 2 2" xfId="19519" xr:uid="{00000000-0005-0000-0000-0000960B0000}"/>
    <cellStyle name="SAPBEXstdData 2 2 13 2 3" xfId="26677" xr:uid="{00000000-0005-0000-0000-0000970B0000}"/>
    <cellStyle name="SAPBEXstdData 2 2 13 3" xfId="13917" xr:uid="{00000000-0005-0000-0000-0000980B0000}"/>
    <cellStyle name="SAPBEXstdData 2 2 13 4" xfId="13964" xr:uid="{00000000-0005-0000-0000-0000990B0000}"/>
    <cellStyle name="SAPBEXstdData 2 2 14" xfId="2664" xr:uid="{00000000-0005-0000-0000-00009A0B0000}"/>
    <cellStyle name="SAPBEXstdData 2 2 14 2" xfId="8405" xr:uid="{00000000-0005-0000-0000-00009B0B0000}"/>
    <cellStyle name="SAPBEXstdData 2 2 14 2 2" xfId="19518" xr:uid="{00000000-0005-0000-0000-00009C0B0000}"/>
    <cellStyle name="SAPBEXstdData 2 2 14 2 3" xfId="26676" xr:uid="{00000000-0005-0000-0000-00009D0B0000}"/>
    <cellStyle name="SAPBEXstdData 2 2 14 3" xfId="13916" xr:uid="{00000000-0005-0000-0000-00009E0B0000}"/>
    <cellStyle name="SAPBEXstdData 2 2 14 4" xfId="13963" xr:uid="{00000000-0005-0000-0000-00009F0B0000}"/>
    <cellStyle name="SAPBEXstdData 2 2 15" xfId="8410" xr:uid="{00000000-0005-0000-0000-0000A00B0000}"/>
    <cellStyle name="SAPBEXstdData 2 2 15 2" xfId="19523" xr:uid="{00000000-0005-0000-0000-0000A10B0000}"/>
    <cellStyle name="SAPBEXstdData 2 2 15 3" xfId="26681" xr:uid="{00000000-0005-0000-0000-0000A20B0000}"/>
    <cellStyle name="SAPBEXstdData 2 2 16" xfId="13921" xr:uid="{00000000-0005-0000-0000-0000A30B0000}"/>
    <cellStyle name="SAPBEXstdData 2 2 17" xfId="13968" xr:uid="{00000000-0005-0000-0000-0000A40B0000}"/>
    <cellStyle name="SAPBEXstdData 2 2 2" xfId="2663" xr:uid="{00000000-0005-0000-0000-0000A50B0000}"/>
    <cellStyle name="SAPBEXstdData 2 2 2 10" xfId="13962" xr:uid="{00000000-0005-0000-0000-0000A60B0000}"/>
    <cellStyle name="SAPBEXstdData 2 2 2 2" xfId="2662" xr:uid="{00000000-0005-0000-0000-0000A70B0000}"/>
    <cellStyle name="SAPBEXstdData 2 2 2 2 2" xfId="2661" xr:uid="{00000000-0005-0000-0000-0000A80B0000}"/>
    <cellStyle name="SAPBEXstdData 2 2 2 2 2 2" xfId="8402" xr:uid="{00000000-0005-0000-0000-0000A90B0000}"/>
    <cellStyle name="SAPBEXstdData 2 2 2 2 2 2 2" xfId="19515" xr:uid="{00000000-0005-0000-0000-0000AA0B0000}"/>
    <cellStyle name="SAPBEXstdData 2 2 2 2 2 2 3" xfId="26673" xr:uid="{00000000-0005-0000-0000-0000AB0B0000}"/>
    <cellStyle name="SAPBEXstdData 2 2 2 2 2 3" xfId="13913" xr:uid="{00000000-0005-0000-0000-0000AC0B0000}"/>
    <cellStyle name="SAPBEXstdData 2 2 2 2 2 4" xfId="13960" xr:uid="{00000000-0005-0000-0000-0000AD0B0000}"/>
    <cellStyle name="SAPBEXstdData 2 2 2 2 3" xfId="2660" xr:uid="{00000000-0005-0000-0000-0000AE0B0000}"/>
    <cellStyle name="SAPBEXstdData 2 2 2 2 3 2" xfId="8401" xr:uid="{00000000-0005-0000-0000-0000AF0B0000}"/>
    <cellStyle name="SAPBEXstdData 2 2 2 2 3 2 2" xfId="19514" xr:uid="{00000000-0005-0000-0000-0000B00B0000}"/>
    <cellStyle name="SAPBEXstdData 2 2 2 2 3 2 3" xfId="26672" xr:uid="{00000000-0005-0000-0000-0000B10B0000}"/>
    <cellStyle name="SAPBEXstdData 2 2 2 2 3 3" xfId="13912" xr:uid="{00000000-0005-0000-0000-0000B20B0000}"/>
    <cellStyle name="SAPBEXstdData 2 2 2 2 3 4" xfId="13959" xr:uid="{00000000-0005-0000-0000-0000B30B0000}"/>
    <cellStyle name="SAPBEXstdData 2 2 2 2 4" xfId="2659" xr:uid="{00000000-0005-0000-0000-0000B40B0000}"/>
    <cellStyle name="SAPBEXstdData 2 2 2 2 4 2" xfId="8400" xr:uid="{00000000-0005-0000-0000-0000B50B0000}"/>
    <cellStyle name="SAPBEXstdData 2 2 2 2 4 2 2" xfId="19513" xr:uid="{00000000-0005-0000-0000-0000B60B0000}"/>
    <cellStyle name="SAPBEXstdData 2 2 2 2 4 2 3" xfId="26671" xr:uid="{00000000-0005-0000-0000-0000B70B0000}"/>
    <cellStyle name="SAPBEXstdData 2 2 2 2 4 3" xfId="13911" xr:uid="{00000000-0005-0000-0000-0000B80B0000}"/>
    <cellStyle name="SAPBEXstdData 2 2 2 2 4 4" xfId="13958" xr:uid="{00000000-0005-0000-0000-0000B90B0000}"/>
    <cellStyle name="SAPBEXstdData 2 2 2 2 5" xfId="2658" xr:uid="{00000000-0005-0000-0000-0000BA0B0000}"/>
    <cellStyle name="SAPBEXstdData 2 2 2 2 5 2" xfId="8399" xr:uid="{00000000-0005-0000-0000-0000BB0B0000}"/>
    <cellStyle name="SAPBEXstdData 2 2 2 2 5 2 2" xfId="19512" xr:uid="{00000000-0005-0000-0000-0000BC0B0000}"/>
    <cellStyle name="SAPBEXstdData 2 2 2 2 5 2 3" xfId="26670" xr:uid="{00000000-0005-0000-0000-0000BD0B0000}"/>
    <cellStyle name="SAPBEXstdData 2 2 2 2 5 3" xfId="13910" xr:uid="{00000000-0005-0000-0000-0000BE0B0000}"/>
    <cellStyle name="SAPBEXstdData 2 2 2 2 5 4" xfId="12829" xr:uid="{00000000-0005-0000-0000-0000BF0B0000}"/>
    <cellStyle name="SAPBEXstdData 2 2 2 2 6" xfId="2657" xr:uid="{00000000-0005-0000-0000-0000C00B0000}"/>
    <cellStyle name="SAPBEXstdData 2 2 2 2 6 2" xfId="8398" xr:uid="{00000000-0005-0000-0000-0000C10B0000}"/>
    <cellStyle name="SAPBEXstdData 2 2 2 2 6 2 2" xfId="19511" xr:uid="{00000000-0005-0000-0000-0000C20B0000}"/>
    <cellStyle name="SAPBEXstdData 2 2 2 2 6 2 3" xfId="26669" xr:uid="{00000000-0005-0000-0000-0000C30B0000}"/>
    <cellStyle name="SAPBEXstdData 2 2 2 2 6 3" xfId="13909" xr:uid="{00000000-0005-0000-0000-0000C40B0000}"/>
    <cellStyle name="SAPBEXstdData 2 2 2 2 6 4" xfId="12828" xr:uid="{00000000-0005-0000-0000-0000C50B0000}"/>
    <cellStyle name="SAPBEXstdData 2 2 2 2 7" xfId="8403" xr:uid="{00000000-0005-0000-0000-0000C60B0000}"/>
    <cellStyle name="SAPBEXstdData 2 2 2 2 7 2" xfId="19516" xr:uid="{00000000-0005-0000-0000-0000C70B0000}"/>
    <cellStyle name="SAPBEXstdData 2 2 2 2 7 3" xfId="26674" xr:uid="{00000000-0005-0000-0000-0000C80B0000}"/>
    <cellStyle name="SAPBEXstdData 2 2 2 2 8" xfId="13914" xr:uid="{00000000-0005-0000-0000-0000C90B0000}"/>
    <cellStyle name="SAPBEXstdData 2 2 2 2 9" xfId="13961" xr:uid="{00000000-0005-0000-0000-0000CA0B0000}"/>
    <cellStyle name="SAPBEXstdData 2 2 2 3" xfId="2656" xr:uid="{00000000-0005-0000-0000-0000CB0B0000}"/>
    <cellStyle name="SAPBEXstdData 2 2 2 3 2" xfId="8397" xr:uid="{00000000-0005-0000-0000-0000CC0B0000}"/>
    <cellStyle name="SAPBEXstdData 2 2 2 3 2 2" xfId="19510" xr:uid="{00000000-0005-0000-0000-0000CD0B0000}"/>
    <cellStyle name="SAPBEXstdData 2 2 2 3 2 3" xfId="26668" xr:uid="{00000000-0005-0000-0000-0000CE0B0000}"/>
    <cellStyle name="SAPBEXstdData 2 2 2 3 3" xfId="13908" xr:uid="{00000000-0005-0000-0000-0000CF0B0000}"/>
    <cellStyle name="SAPBEXstdData 2 2 2 3 4" xfId="12827" xr:uid="{00000000-0005-0000-0000-0000D00B0000}"/>
    <cellStyle name="SAPBEXstdData 2 2 2 4" xfId="2655" xr:uid="{00000000-0005-0000-0000-0000D10B0000}"/>
    <cellStyle name="SAPBEXstdData 2 2 2 4 2" xfId="8396" xr:uid="{00000000-0005-0000-0000-0000D20B0000}"/>
    <cellStyle name="SAPBEXstdData 2 2 2 4 2 2" xfId="19509" xr:uid="{00000000-0005-0000-0000-0000D30B0000}"/>
    <cellStyle name="SAPBEXstdData 2 2 2 4 2 3" xfId="26667" xr:uid="{00000000-0005-0000-0000-0000D40B0000}"/>
    <cellStyle name="SAPBEXstdData 2 2 2 4 3" xfId="13907" xr:uid="{00000000-0005-0000-0000-0000D50B0000}"/>
    <cellStyle name="SAPBEXstdData 2 2 2 4 4" xfId="12826" xr:uid="{00000000-0005-0000-0000-0000D60B0000}"/>
    <cellStyle name="SAPBEXstdData 2 2 2 5" xfId="2654" xr:uid="{00000000-0005-0000-0000-0000D70B0000}"/>
    <cellStyle name="SAPBEXstdData 2 2 2 5 2" xfId="8395" xr:uid="{00000000-0005-0000-0000-0000D80B0000}"/>
    <cellStyle name="SAPBEXstdData 2 2 2 5 2 2" xfId="19508" xr:uid="{00000000-0005-0000-0000-0000D90B0000}"/>
    <cellStyle name="SAPBEXstdData 2 2 2 5 2 3" xfId="26666" xr:uid="{00000000-0005-0000-0000-0000DA0B0000}"/>
    <cellStyle name="SAPBEXstdData 2 2 2 5 3" xfId="13906" xr:uid="{00000000-0005-0000-0000-0000DB0B0000}"/>
    <cellStyle name="SAPBEXstdData 2 2 2 5 4" xfId="12825" xr:uid="{00000000-0005-0000-0000-0000DC0B0000}"/>
    <cellStyle name="SAPBEXstdData 2 2 2 6" xfId="2653" xr:uid="{00000000-0005-0000-0000-0000DD0B0000}"/>
    <cellStyle name="SAPBEXstdData 2 2 2 6 2" xfId="8394" xr:uid="{00000000-0005-0000-0000-0000DE0B0000}"/>
    <cellStyle name="SAPBEXstdData 2 2 2 6 2 2" xfId="19507" xr:uid="{00000000-0005-0000-0000-0000DF0B0000}"/>
    <cellStyle name="SAPBEXstdData 2 2 2 6 2 3" xfId="26665" xr:uid="{00000000-0005-0000-0000-0000E00B0000}"/>
    <cellStyle name="SAPBEXstdData 2 2 2 6 3" xfId="13905" xr:uid="{00000000-0005-0000-0000-0000E10B0000}"/>
    <cellStyle name="SAPBEXstdData 2 2 2 6 4" xfId="12824" xr:uid="{00000000-0005-0000-0000-0000E20B0000}"/>
    <cellStyle name="SAPBEXstdData 2 2 2 7" xfId="2652" xr:uid="{00000000-0005-0000-0000-0000E30B0000}"/>
    <cellStyle name="SAPBEXstdData 2 2 2 7 2" xfId="8393" xr:uid="{00000000-0005-0000-0000-0000E40B0000}"/>
    <cellStyle name="SAPBEXstdData 2 2 2 7 2 2" xfId="19506" xr:uid="{00000000-0005-0000-0000-0000E50B0000}"/>
    <cellStyle name="SAPBEXstdData 2 2 2 7 2 3" xfId="26664" xr:uid="{00000000-0005-0000-0000-0000E60B0000}"/>
    <cellStyle name="SAPBEXstdData 2 2 2 7 3" xfId="13904" xr:uid="{00000000-0005-0000-0000-0000E70B0000}"/>
    <cellStyle name="SAPBEXstdData 2 2 2 7 4" xfId="12823" xr:uid="{00000000-0005-0000-0000-0000E80B0000}"/>
    <cellStyle name="SAPBEXstdData 2 2 2 8" xfId="8404" xr:uid="{00000000-0005-0000-0000-0000E90B0000}"/>
    <cellStyle name="SAPBEXstdData 2 2 2 8 2" xfId="19517" xr:uid="{00000000-0005-0000-0000-0000EA0B0000}"/>
    <cellStyle name="SAPBEXstdData 2 2 2 8 3" xfId="26675" xr:uid="{00000000-0005-0000-0000-0000EB0B0000}"/>
    <cellStyle name="SAPBEXstdData 2 2 2 9" xfId="13915" xr:uid="{00000000-0005-0000-0000-0000EC0B0000}"/>
    <cellStyle name="SAPBEXstdData 2 2 3" xfId="2651" xr:uid="{00000000-0005-0000-0000-0000ED0B0000}"/>
    <cellStyle name="SAPBEXstdData 2 2 3 10" xfId="12822" xr:uid="{00000000-0005-0000-0000-0000EE0B0000}"/>
    <cellStyle name="SAPBEXstdData 2 2 3 2" xfId="2650" xr:uid="{00000000-0005-0000-0000-0000EF0B0000}"/>
    <cellStyle name="SAPBEXstdData 2 2 3 2 2" xfId="2649" xr:uid="{00000000-0005-0000-0000-0000F00B0000}"/>
    <cellStyle name="SAPBEXstdData 2 2 3 2 2 2" xfId="8390" xr:uid="{00000000-0005-0000-0000-0000F10B0000}"/>
    <cellStyle name="SAPBEXstdData 2 2 3 2 2 2 2" xfId="19503" xr:uid="{00000000-0005-0000-0000-0000F20B0000}"/>
    <cellStyle name="SAPBEXstdData 2 2 3 2 2 2 3" xfId="26661" xr:uid="{00000000-0005-0000-0000-0000F30B0000}"/>
    <cellStyle name="SAPBEXstdData 2 2 3 2 2 3" xfId="13901" xr:uid="{00000000-0005-0000-0000-0000F40B0000}"/>
    <cellStyle name="SAPBEXstdData 2 2 3 2 2 4" xfId="12820" xr:uid="{00000000-0005-0000-0000-0000F50B0000}"/>
    <cellStyle name="SAPBEXstdData 2 2 3 2 3" xfId="2648" xr:uid="{00000000-0005-0000-0000-0000F60B0000}"/>
    <cellStyle name="SAPBEXstdData 2 2 3 2 3 2" xfId="8389" xr:uid="{00000000-0005-0000-0000-0000F70B0000}"/>
    <cellStyle name="SAPBEXstdData 2 2 3 2 3 2 2" xfId="19502" xr:uid="{00000000-0005-0000-0000-0000F80B0000}"/>
    <cellStyle name="SAPBEXstdData 2 2 3 2 3 2 3" xfId="26660" xr:uid="{00000000-0005-0000-0000-0000F90B0000}"/>
    <cellStyle name="SAPBEXstdData 2 2 3 2 3 3" xfId="13900" xr:uid="{00000000-0005-0000-0000-0000FA0B0000}"/>
    <cellStyle name="SAPBEXstdData 2 2 3 2 3 4" xfId="12819" xr:uid="{00000000-0005-0000-0000-0000FB0B0000}"/>
    <cellStyle name="SAPBEXstdData 2 2 3 2 4" xfId="2647" xr:uid="{00000000-0005-0000-0000-0000FC0B0000}"/>
    <cellStyle name="SAPBEXstdData 2 2 3 2 4 2" xfId="8388" xr:uid="{00000000-0005-0000-0000-0000FD0B0000}"/>
    <cellStyle name="SAPBEXstdData 2 2 3 2 4 2 2" xfId="19501" xr:uid="{00000000-0005-0000-0000-0000FE0B0000}"/>
    <cellStyle name="SAPBEXstdData 2 2 3 2 4 2 3" xfId="26659" xr:uid="{00000000-0005-0000-0000-0000FF0B0000}"/>
    <cellStyle name="SAPBEXstdData 2 2 3 2 4 3" xfId="13899" xr:uid="{00000000-0005-0000-0000-0000000C0000}"/>
    <cellStyle name="SAPBEXstdData 2 2 3 2 4 4" xfId="12818" xr:uid="{00000000-0005-0000-0000-0000010C0000}"/>
    <cellStyle name="SAPBEXstdData 2 2 3 2 5" xfId="2646" xr:uid="{00000000-0005-0000-0000-0000020C0000}"/>
    <cellStyle name="SAPBEXstdData 2 2 3 2 5 2" xfId="8387" xr:uid="{00000000-0005-0000-0000-0000030C0000}"/>
    <cellStyle name="SAPBEXstdData 2 2 3 2 5 2 2" xfId="19500" xr:uid="{00000000-0005-0000-0000-0000040C0000}"/>
    <cellStyle name="SAPBEXstdData 2 2 3 2 5 2 3" xfId="26658" xr:uid="{00000000-0005-0000-0000-0000050C0000}"/>
    <cellStyle name="SAPBEXstdData 2 2 3 2 5 3" xfId="13898" xr:uid="{00000000-0005-0000-0000-0000060C0000}"/>
    <cellStyle name="SAPBEXstdData 2 2 3 2 5 4" xfId="12817" xr:uid="{00000000-0005-0000-0000-0000070C0000}"/>
    <cellStyle name="SAPBEXstdData 2 2 3 2 6" xfId="2645" xr:uid="{00000000-0005-0000-0000-0000080C0000}"/>
    <cellStyle name="SAPBEXstdData 2 2 3 2 6 2" xfId="8386" xr:uid="{00000000-0005-0000-0000-0000090C0000}"/>
    <cellStyle name="SAPBEXstdData 2 2 3 2 6 2 2" xfId="19499" xr:uid="{00000000-0005-0000-0000-00000A0C0000}"/>
    <cellStyle name="SAPBEXstdData 2 2 3 2 6 2 3" xfId="26657" xr:uid="{00000000-0005-0000-0000-00000B0C0000}"/>
    <cellStyle name="SAPBEXstdData 2 2 3 2 6 3" xfId="13897" xr:uid="{00000000-0005-0000-0000-00000C0C0000}"/>
    <cellStyle name="SAPBEXstdData 2 2 3 2 6 4" xfId="12816" xr:uid="{00000000-0005-0000-0000-00000D0C0000}"/>
    <cellStyle name="SAPBEXstdData 2 2 3 2 7" xfId="8391" xr:uid="{00000000-0005-0000-0000-00000E0C0000}"/>
    <cellStyle name="SAPBEXstdData 2 2 3 2 7 2" xfId="19504" xr:uid="{00000000-0005-0000-0000-00000F0C0000}"/>
    <cellStyle name="SAPBEXstdData 2 2 3 2 7 3" xfId="26662" xr:uid="{00000000-0005-0000-0000-0000100C0000}"/>
    <cellStyle name="SAPBEXstdData 2 2 3 2 8" xfId="13902" xr:uid="{00000000-0005-0000-0000-0000110C0000}"/>
    <cellStyle name="SAPBEXstdData 2 2 3 2 9" xfId="12821" xr:uid="{00000000-0005-0000-0000-0000120C0000}"/>
    <cellStyle name="SAPBEXstdData 2 2 3 3" xfId="2644" xr:uid="{00000000-0005-0000-0000-0000130C0000}"/>
    <cellStyle name="SAPBEXstdData 2 2 3 3 2" xfId="8385" xr:uid="{00000000-0005-0000-0000-0000140C0000}"/>
    <cellStyle name="SAPBEXstdData 2 2 3 3 2 2" xfId="19498" xr:uid="{00000000-0005-0000-0000-0000150C0000}"/>
    <cellStyle name="SAPBEXstdData 2 2 3 3 2 3" xfId="26656" xr:uid="{00000000-0005-0000-0000-0000160C0000}"/>
    <cellStyle name="SAPBEXstdData 2 2 3 3 3" xfId="13896" xr:uid="{00000000-0005-0000-0000-0000170C0000}"/>
    <cellStyle name="SAPBEXstdData 2 2 3 3 4" xfId="12815" xr:uid="{00000000-0005-0000-0000-0000180C0000}"/>
    <cellStyle name="SAPBEXstdData 2 2 3 4" xfId="2643" xr:uid="{00000000-0005-0000-0000-0000190C0000}"/>
    <cellStyle name="SAPBEXstdData 2 2 3 4 2" xfId="8384" xr:uid="{00000000-0005-0000-0000-00001A0C0000}"/>
    <cellStyle name="SAPBEXstdData 2 2 3 4 2 2" xfId="19497" xr:uid="{00000000-0005-0000-0000-00001B0C0000}"/>
    <cellStyle name="SAPBEXstdData 2 2 3 4 2 3" xfId="26655" xr:uid="{00000000-0005-0000-0000-00001C0C0000}"/>
    <cellStyle name="SAPBEXstdData 2 2 3 4 3" xfId="13895" xr:uid="{00000000-0005-0000-0000-00001D0C0000}"/>
    <cellStyle name="SAPBEXstdData 2 2 3 4 4" xfId="12814" xr:uid="{00000000-0005-0000-0000-00001E0C0000}"/>
    <cellStyle name="SAPBEXstdData 2 2 3 5" xfId="2642" xr:uid="{00000000-0005-0000-0000-00001F0C0000}"/>
    <cellStyle name="SAPBEXstdData 2 2 3 5 2" xfId="8383" xr:uid="{00000000-0005-0000-0000-0000200C0000}"/>
    <cellStyle name="SAPBEXstdData 2 2 3 5 2 2" xfId="19496" xr:uid="{00000000-0005-0000-0000-0000210C0000}"/>
    <cellStyle name="SAPBEXstdData 2 2 3 5 2 3" xfId="26654" xr:uid="{00000000-0005-0000-0000-0000220C0000}"/>
    <cellStyle name="SAPBEXstdData 2 2 3 5 3" xfId="13894" xr:uid="{00000000-0005-0000-0000-0000230C0000}"/>
    <cellStyle name="SAPBEXstdData 2 2 3 5 4" xfId="12813" xr:uid="{00000000-0005-0000-0000-0000240C0000}"/>
    <cellStyle name="SAPBEXstdData 2 2 3 6" xfId="2641" xr:uid="{00000000-0005-0000-0000-0000250C0000}"/>
    <cellStyle name="SAPBEXstdData 2 2 3 6 2" xfId="8382" xr:uid="{00000000-0005-0000-0000-0000260C0000}"/>
    <cellStyle name="SAPBEXstdData 2 2 3 6 2 2" xfId="19495" xr:uid="{00000000-0005-0000-0000-0000270C0000}"/>
    <cellStyle name="SAPBEXstdData 2 2 3 6 2 3" xfId="26653" xr:uid="{00000000-0005-0000-0000-0000280C0000}"/>
    <cellStyle name="SAPBEXstdData 2 2 3 6 3" xfId="13893" xr:uid="{00000000-0005-0000-0000-0000290C0000}"/>
    <cellStyle name="SAPBEXstdData 2 2 3 6 4" xfId="12812" xr:uid="{00000000-0005-0000-0000-00002A0C0000}"/>
    <cellStyle name="SAPBEXstdData 2 2 3 7" xfId="2640" xr:uid="{00000000-0005-0000-0000-00002B0C0000}"/>
    <cellStyle name="SAPBEXstdData 2 2 3 7 2" xfId="8381" xr:uid="{00000000-0005-0000-0000-00002C0C0000}"/>
    <cellStyle name="SAPBEXstdData 2 2 3 7 2 2" xfId="19494" xr:uid="{00000000-0005-0000-0000-00002D0C0000}"/>
    <cellStyle name="SAPBEXstdData 2 2 3 7 2 3" xfId="26652" xr:uid="{00000000-0005-0000-0000-00002E0C0000}"/>
    <cellStyle name="SAPBEXstdData 2 2 3 7 3" xfId="13892" xr:uid="{00000000-0005-0000-0000-00002F0C0000}"/>
    <cellStyle name="SAPBEXstdData 2 2 3 7 4" xfId="12811" xr:uid="{00000000-0005-0000-0000-0000300C0000}"/>
    <cellStyle name="SAPBEXstdData 2 2 3 8" xfId="8392" xr:uid="{00000000-0005-0000-0000-0000310C0000}"/>
    <cellStyle name="SAPBEXstdData 2 2 3 8 2" xfId="19505" xr:uid="{00000000-0005-0000-0000-0000320C0000}"/>
    <cellStyle name="SAPBEXstdData 2 2 3 8 3" xfId="26663" xr:uid="{00000000-0005-0000-0000-0000330C0000}"/>
    <cellStyle name="SAPBEXstdData 2 2 3 9" xfId="13903" xr:uid="{00000000-0005-0000-0000-0000340C0000}"/>
    <cellStyle name="SAPBEXstdData 2 2 4" xfId="2639" xr:uid="{00000000-0005-0000-0000-0000350C0000}"/>
    <cellStyle name="SAPBEXstdData 2 2 4 10" xfId="12810" xr:uid="{00000000-0005-0000-0000-0000360C0000}"/>
    <cellStyle name="SAPBEXstdData 2 2 4 2" xfId="2638" xr:uid="{00000000-0005-0000-0000-0000370C0000}"/>
    <cellStyle name="SAPBEXstdData 2 2 4 2 2" xfId="2637" xr:uid="{00000000-0005-0000-0000-0000380C0000}"/>
    <cellStyle name="SAPBEXstdData 2 2 4 2 2 2" xfId="8378" xr:uid="{00000000-0005-0000-0000-0000390C0000}"/>
    <cellStyle name="SAPBEXstdData 2 2 4 2 2 2 2" xfId="19491" xr:uid="{00000000-0005-0000-0000-00003A0C0000}"/>
    <cellStyle name="SAPBEXstdData 2 2 4 2 2 2 3" xfId="26649" xr:uid="{00000000-0005-0000-0000-00003B0C0000}"/>
    <cellStyle name="SAPBEXstdData 2 2 4 2 2 3" xfId="13889" xr:uid="{00000000-0005-0000-0000-00003C0C0000}"/>
    <cellStyle name="SAPBEXstdData 2 2 4 2 2 4" xfId="12808" xr:uid="{00000000-0005-0000-0000-00003D0C0000}"/>
    <cellStyle name="SAPBEXstdData 2 2 4 2 3" xfId="2636" xr:uid="{00000000-0005-0000-0000-00003E0C0000}"/>
    <cellStyle name="SAPBEXstdData 2 2 4 2 3 2" xfId="8377" xr:uid="{00000000-0005-0000-0000-00003F0C0000}"/>
    <cellStyle name="SAPBEXstdData 2 2 4 2 3 2 2" xfId="19490" xr:uid="{00000000-0005-0000-0000-0000400C0000}"/>
    <cellStyle name="SAPBEXstdData 2 2 4 2 3 2 3" xfId="26648" xr:uid="{00000000-0005-0000-0000-0000410C0000}"/>
    <cellStyle name="SAPBEXstdData 2 2 4 2 3 3" xfId="13888" xr:uid="{00000000-0005-0000-0000-0000420C0000}"/>
    <cellStyle name="SAPBEXstdData 2 2 4 2 3 4" xfId="12256" xr:uid="{00000000-0005-0000-0000-0000430C0000}"/>
    <cellStyle name="SAPBEXstdData 2 2 4 2 4" xfId="2635" xr:uid="{00000000-0005-0000-0000-0000440C0000}"/>
    <cellStyle name="SAPBEXstdData 2 2 4 2 4 2" xfId="8376" xr:uid="{00000000-0005-0000-0000-0000450C0000}"/>
    <cellStyle name="SAPBEXstdData 2 2 4 2 4 2 2" xfId="19489" xr:uid="{00000000-0005-0000-0000-0000460C0000}"/>
    <cellStyle name="SAPBEXstdData 2 2 4 2 4 2 3" xfId="26647" xr:uid="{00000000-0005-0000-0000-0000470C0000}"/>
    <cellStyle name="SAPBEXstdData 2 2 4 2 4 3" xfId="13887" xr:uid="{00000000-0005-0000-0000-0000480C0000}"/>
    <cellStyle name="SAPBEXstdData 2 2 4 2 4 4" xfId="12255" xr:uid="{00000000-0005-0000-0000-0000490C0000}"/>
    <cellStyle name="SAPBEXstdData 2 2 4 2 5" xfId="2634" xr:uid="{00000000-0005-0000-0000-00004A0C0000}"/>
    <cellStyle name="SAPBEXstdData 2 2 4 2 5 2" xfId="8375" xr:uid="{00000000-0005-0000-0000-00004B0C0000}"/>
    <cellStyle name="SAPBEXstdData 2 2 4 2 5 2 2" xfId="19488" xr:uid="{00000000-0005-0000-0000-00004C0C0000}"/>
    <cellStyle name="SAPBEXstdData 2 2 4 2 5 2 3" xfId="26646" xr:uid="{00000000-0005-0000-0000-00004D0C0000}"/>
    <cellStyle name="SAPBEXstdData 2 2 4 2 5 3" xfId="13886" xr:uid="{00000000-0005-0000-0000-00004E0C0000}"/>
    <cellStyle name="SAPBEXstdData 2 2 4 2 5 4" xfId="12254" xr:uid="{00000000-0005-0000-0000-00004F0C0000}"/>
    <cellStyle name="SAPBEXstdData 2 2 4 2 6" xfId="2633" xr:uid="{00000000-0005-0000-0000-0000500C0000}"/>
    <cellStyle name="SAPBEXstdData 2 2 4 2 6 2" xfId="8374" xr:uid="{00000000-0005-0000-0000-0000510C0000}"/>
    <cellStyle name="SAPBEXstdData 2 2 4 2 6 2 2" xfId="19487" xr:uid="{00000000-0005-0000-0000-0000520C0000}"/>
    <cellStyle name="SAPBEXstdData 2 2 4 2 6 2 3" xfId="26645" xr:uid="{00000000-0005-0000-0000-0000530C0000}"/>
    <cellStyle name="SAPBEXstdData 2 2 4 2 6 3" xfId="13885" xr:uid="{00000000-0005-0000-0000-0000540C0000}"/>
    <cellStyle name="SAPBEXstdData 2 2 4 2 6 4" xfId="12253" xr:uid="{00000000-0005-0000-0000-0000550C0000}"/>
    <cellStyle name="SAPBEXstdData 2 2 4 2 7" xfId="8379" xr:uid="{00000000-0005-0000-0000-0000560C0000}"/>
    <cellStyle name="SAPBEXstdData 2 2 4 2 7 2" xfId="19492" xr:uid="{00000000-0005-0000-0000-0000570C0000}"/>
    <cellStyle name="SAPBEXstdData 2 2 4 2 7 3" xfId="26650" xr:uid="{00000000-0005-0000-0000-0000580C0000}"/>
    <cellStyle name="SAPBEXstdData 2 2 4 2 8" xfId="13890" xr:uid="{00000000-0005-0000-0000-0000590C0000}"/>
    <cellStyle name="SAPBEXstdData 2 2 4 2 9" xfId="12809" xr:uid="{00000000-0005-0000-0000-00005A0C0000}"/>
    <cellStyle name="SAPBEXstdData 2 2 4 3" xfId="2632" xr:uid="{00000000-0005-0000-0000-00005B0C0000}"/>
    <cellStyle name="SAPBEXstdData 2 2 4 3 2" xfId="8373" xr:uid="{00000000-0005-0000-0000-00005C0C0000}"/>
    <cellStyle name="SAPBEXstdData 2 2 4 3 2 2" xfId="19486" xr:uid="{00000000-0005-0000-0000-00005D0C0000}"/>
    <cellStyle name="SAPBEXstdData 2 2 4 3 2 3" xfId="26644" xr:uid="{00000000-0005-0000-0000-00005E0C0000}"/>
    <cellStyle name="SAPBEXstdData 2 2 4 3 3" xfId="13884" xr:uid="{00000000-0005-0000-0000-00005F0C0000}"/>
    <cellStyle name="SAPBEXstdData 2 2 4 3 4" xfId="12252" xr:uid="{00000000-0005-0000-0000-0000600C0000}"/>
    <cellStyle name="SAPBEXstdData 2 2 4 4" xfId="2631" xr:uid="{00000000-0005-0000-0000-0000610C0000}"/>
    <cellStyle name="SAPBEXstdData 2 2 4 4 2" xfId="8372" xr:uid="{00000000-0005-0000-0000-0000620C0000}"/>
    <cellStyle name="SAPBEXstdData 2 2 4 4 2 2" xfId="19485" xr:uid="{00000000-0005-0000-0000-0000630C0000}"/>
    <cellStyle name="SAPBEXstdData 2 2 4 4 2 3" xfId="26643" xr:uid="{00000000-0005-0000-0000-0000640C0000}"/>
    <cellStyle name="SAPBEXstdData 2 2 4 4 3" xfId="13883" xr:uid="{00000000-0005-0000-0000-0000650C0000}"/>
    <cellStyle name="SAPBEXstdData 2 2 4 4 4" xfId="12251" xr:uid="{00000000-0005-0000-0000-0000660C0000}"/>
    <cellStyle name="SAPBEXstdData 2 2 4 5" xfId="2630" xr:uid="{00000000-0005-0000-0000-0000670C0000}"/>
    <cellStyle name="SAPBEXstdData 2 2 4 5 2" xfId="8371" xr:uid="{00000000-0005-0000-0000-0000680C0000}"/>
    <cellStyle name="SAPBEXstdData 2 2 4 5 2 2" xfId="19484" xr:uid="{00000000-0005-0000-0000-0000690C0000}"/>
    <cellStyle name="SAPBEXstdData 2 2 4 5 2 3" xfId="26642" xr:uid="{00000000-0005-0000-0000-00006A0C0000}"/>
    <cellStyle name="SAPBEXstdData 2 2 4 5 3" xfId="13882" xr:uid="{00000000-0005-0000-0000-00006B0C0000}"/>
    <cellStyle name="SAPBEXstdData 2 2 4 5 4" xfId="12250" xr:uid="{00000000-0005-0000-0000-00006C0C0000}"/>
    <cellStyle name="SAPBEXstdData 2 2 4 6" xfId="2629" xr:uid="{00000000-0005-0000-0000-00006D0C0000}"/>
    <cellStyle name="SAPBEXstdData 2 2 4 6 2" xfId="8370" xr:uid="{00000000-0005-0000-0000-00006E0C0000}"/>
    <cellStyle name="SAPBEXstdData 2 2 4 6 2 2" xfId="19483" xr:uid="{00000000-0005-0000-0000-00006F0C0000}"/>
    <cellStyle name="SAPBEXstdData 2 2 4 6 2 3" xfId="26641" xr:uid="{00000000-0005-0000-0000-0000700C0000}"/>
    <cellStyle name="SAPBEXstdData 2 2 4 6 3" xfId="13881" xr:uid="{00000000-0005-0000-0000-0000710C0000}"/>
    <cellStyle name="SAPBEXstdData 2 2 4 6 4" xfId="12249" xr:uid="{00000000-0005-0000-0000-0000720C0000}"/>
    <cellStyle name="SAPBEXstdData 2 2 4 7" xfId="2628" xr:uid="{00000000-0005-0000-0000-0000730C0000}"/>
    <cellStyle name="SAPBEXstdData 2 2 4 7 2" xfId="8369" xr:uid="{00000000-0005-0000-0000-0000740C0000}"/>
    <cellStyle name="SAPBEXstdData 2 2 4 7 2 2" xfId="19482" xr:uid="{00000000-0005-0000-0000-0000750C0000}"/>
    <cellStyle name="SAPBEXstdData 2 2 4 7 2 3" xfId="26640" xr:uid="{00000000-0005-0000-0000-0000760C0000}"/>
    <cellStyle name="SAPBEXstdData 2 2 4 7 3" xfId="13880" xr:uid="{00000000-0005-0000-0000-0000770C0000}"/>
    <cellStyle name="SAPBEXstdData 2 2 4 7 4" xfId="12248" xr:uid="{00000000-0005-0000-0000-0000780C0000}"/>
    <cellStyle name="SAPBEXstdData 2 2 4 8" xfId="8380" xr:uid="{00000000-0005-0000-0000-0000790C0000}"/>
    <cellStyle name="SAPBEXstdData 2 2 4 8 2" xfId="19493" xr:uid="{00000000-0005-0000-0000-00007A0C0000}"/>
    <cellStyle name="SAPBEXstdData 2 2 4 8 3" xfId="26651" xr:uid="{00000000-0005-0000-0000-00007B0C0000}"/>
    <cellStyle name="SAPBEXstdData 2 2 4 9" xfId="13891" xr:uid="{00000000-0005-0000-0000-00007C0C0000}"/>
    <cellStyle name="SAPBEXstdData 2 2 5" xfId="2627" xr:uid="{00000000-0005-0000-0000-00007D0C0000}"/>
    <cellStyle name="SAPBEXstdData 2 2 5 10" xfId="12247" xr:uid="{00000000-0005-0000-0000-00007E0C0000}"/>
    <cellStyle name="SAPBEXstdData 2 2 5 2" xfId="2626" xr:uid="{00000000-0005-0000-0000-00007F0C0000}"/>
    <cellStyle name="SAPBEXstdData 2 2 5 2 2" xfId="2625" xr:uid="{00000000-0005-0000-0000-0000800C0000}"/>
    <cellStyle name="SAPBEXstdData 2 2 5 2 2 2" xfId="8366" xr:uid="{00000000-0005-0000-0000-0000810C0000}"/>
    <cellStyle name="SAPBEXstdData 2 2 5 2 2 2 2" xfId="19479" xr:uid="{00000000-0005-0000-0000-0000820C0000}"/>
    <cellStyle name="SAPBEXstdData 2 2 5 2 2 2 3" xfId="26637" xr:uid="{00000000-0005-0000-0000-0000830C0000}"/>
    <cellStyle name="SAPBEXstdData 2 2 5 2 2 3" xfId="13877" xr:uid="{00000000-0005-0000-0000-0000840C0000}"/>
    <cellStyle name="SAPBEXstdData 2 2 5 2 2 4" xfId="11694" xr:uid="{00000000-0005-0000-0000-0000850C0000}"/>
    <cellStyle name="SAPBEXstdData 2 2 5 2 3" xfId="2624" xr:uid="{00000000-0005-0000-0000-0000860C0000}"/>
    <cellStyle name="SAPBEXstdData 2 2 5 2 3 2" xfId="8365" xr:uid="{00000000-0005-0000-0000-0000870C0000}"/>
    <cellStyle name="SAPBEXstdData 2 2 5 2 3 2 2" xfId="19478" xr:uid="{00000000-0005-0000-0000-0000880C0000}"/>
    <cellStyle name="SAPBEXstdData 2 2 5 2 3 2 3" xfId="26636" xr:uid="{00000000-0005-0000-0000-0000890C0000}"/>
    <cellStyle name="SAPBEXstdData 2 2 5 2 3 3" xfId="13876" xr:uid="{00000000-0005-0000-0000-00008A0C0000}"/>
    <cellStyle name="SAPBEXstdData 2 2 5 2 3 4" xfId="16969" xr:uid="{00000000-0005-0000-0000-00008B0C0000}"/>
    <cellStyle name="SAPBEXstdData 2 2 5 2 4" xfId="2623" xr:uid="{00000000-0005-0000-0000-00008C0C0000}"/>
    <cellStyle name="SAPBEXstdData 2 2 5 2 4 2" xfId="8364" xr:uid="{00000000-0005-0000-0000-00008D0C0000}"/>
    <cellStyle name="SAPBEXstdData 2 2 5 2 4 2 2" xfId="19477" xr:uid="{00000000-0005-0000-0000-00008E0C0000}"/>
    <cellStyle name="SAPBEXstdData 2 2 5 2 4 2 3" xfId="26635" xr:uid="{00000000-0005-0000-0000-00008F0C0000}"/>
    <cellStyle name="SAPBEXstdData 2 2 5 2 4 3" xfId="13875" xr:uid="{00000000-0005-0000-0000-0000900C0000}"/>
    <cellStyle name="SAPBEXstdData 2 2 5 2 4 4" xfId="17072" xr:uid="{00000000-0005-0000-0000-0000910C0000}"/>
    <cellStyle name="SAPBEXstdData 2 2 5 2 5" xfId="2622" xr:uid="{00000000-0005-0000-0000-0000920C0000}"/>
    <cellStyle name="SAPBEXstdData 2 2 5 2 5 2" xfId="8363" xr:uid="{00000000-0005-0000-0000-0000930C0000}"/>
    <cellStyle name="SAPBEXstdData 2 2 5 2 5 2 2" xfId="19476" xr:uid="{00000000-0005-0000-0000-0000940C0000}"/>
    <cellStyle name="SAPBEXstdData 2 2 5 2 5 2 3" xfId="26634" xr:uid="{00000000-0005-0000-0000-0000950C0000}"/>
    <cellStyle name="SAPBEXstdData 2 2 5 2 5 3" xfId="13874" xr:uid="{00000000-0005-0000-0000-0000960C0000}"/>
    <cellStyle name="SAPBEXstdData 2 2 5 2 5 4" xfId="22424" xr:uid="{00000000-0005-0000-0000-0000970C0000}"/>
    <cellStyle name="SAPBEXstdData 2 2 5 2 6" xfId="2621" xr:uid="{00000000-0005-0000-0000-0000980C0000}"/>
    <cellStyle name="SAPBEXstdData 2 2 5 2 6 2" xfId="8362" xr:uid="{00000000-0005-0000-0000-0000990C0000}"/>
    <cellStyle name="SAPBEXstdData 2 2 5 2 6 2 2" xfId="19475" xr:uid="{00000000-0005-0000-0000-00009A0C0000}"/>
    <cellStyle name="SAPBEXstdData 2 2 5 2 6 2 3" xfId="26633" xr:uid="{00000000-0005-0000-0000-00009B0C0000}"/>
    <cellStyle name="SAPBEXstdData 2 2 5 2 6 3" xfId="13873" xr:uid="{00000000-0005-0000-0000-00009C0C0000}"/>
    <cellStyle name="SAPBEXstdData 2 2 5 2 6 4" xfId="17074" xr:uid="{00000000-0005-0000-0000-00009D0C0000}"/>
    <cellStyle name="SAPBEXstdData 2 2 5 2 7" xfId="8367" xr:uid="{00000000-0005-0000-0000-00009E0C0000}"/>
    <cellStyle name="SAPBEXstdData 2 2 5 2 7 2" xfId="19480" xr:uid="{00000000-0005-0000-0000-00009F0C0000}"/>
    <cellStyle name="SAPBEXstdData 2 2 5 2 7 3" xfId="26638" xr:uid="{00000000-0005-0000-0000-0000A00C0000}"/>
    <cellStyle name="SAPBEXstdData 2 2 5 2 8" xfId="13878" xr:uid="{00000000-0005-0000-0000-0000A10C0000}"/>
    <cellStyle name="SAPBEXstdData 2 2 5 2 9" xfId="11695" xr:uid="{00000000-0005-0000-0000-0000A20C0000}"/>
    <cellStyle name="SAPBEXstdData 2 2 5 3" xfId="2620" xr:uid="{00000000-0005-0000-0000-0000A30C0000}"/>
    <cellStyle name="SAPBEXstdData 2 2 5 3 2" xfId="8361" xr:uid="{00000000-0005-0000-0000-0000A40C0000}"/>
    <cellStyle name="SAPBEXstdData 2 2 5 3 2 2" xfId="19474" xr:uid="{00000000-0005-0000-0000-0000A50C0000}"/>
    <cellStyle name="SAPBEXstdData 2 2 5 3 2 3" xfId="26632" xr:uid="{00000000-0005-0000-0000-0000A60C0000}"/>
    <cellStyle name="SAPBEXstdData 2 2 5 3 3" xfId="13872" xr:uid="{00000000-0005-0000-0000-0000A70C0000}"/>
    <cellStyle name="SAPBEXstdData 2 2 5 3 4" xfId="22426" xr:uid="{00000000-0005-0000-0000-0000A80C0000}"/>
    <cellStyle name="SAPBEXstdData 2 2 5 4" xfId="2619" xr:uid="{00000000-0005-0000-0000-0000A90C0000}"/>
    <cellStyle name="SAPBEXstdData 2 2 5 4 2" xfId="8360" xr:uid="{00000000-0005-0000-0000-0000AA0C0000}"/>
    <cellStyle name="SAPBEXstdData 2 2 5 4 2 2" xfId="19473" xr:uid="{00000000-0005-0000-0000-0000AB0C0000}"/>
    <cellStyle name="SAPBEXstdData 2 2 5 4 2 3" xfId="26631" xr:uid="{00000000-0005-0000-0000-0000AC0C0000}"/>
    <cellStyle name="SAPBEXstdData 2 2 5 4 3" xfId="13871" xr:uid="{00000000-0005-0000-0000-0000AD0C0000}"/>
    <cellStyle name="SAPBEXstdData 2 2 5 4 4" xfId="17080" xr:uid="{00000000-0005-0000-0000-0000AE0C0000}"/>
    <cellStyle name="SAPBEXstdData 2 2 5 5" xfId="2618" xr:uid="{00000000-0005-0000-0000-0000AF0C0000}"/>
    <cellStyle name="SAPBEXstdData 2 2 5 5 2" xfId="8359" xr:uid="{00000000-0005-0000-0000-0000B00C0000}"/>
    <cellStyle name="SAPBEXstdData 2 2 5 5 2 2" xfId="19472" xr:uid="{00000000-0005-0000-0000-0000B10C0000}"/>
    <cellStyle name="SAPBEXstdData 2 2 5 5 2 3" xfId="26630" xr:uid="{00000000-0005-0000-0000-0000B20C0000}"/>
    <cellStyle name="SAPBEXstdData 2 2 5 5 3" xfId="13870" xr:uid="{00000000-0005-0000-0000-0000B30C0000}"/>
    <cellStyle name="SAPBEXstdData 2 2 5 5 4" xfId="17082" xr:uid="{00000000-0005-0000-0000-0000B40C0000}"/>
    <cellStyle name="SAPBEXstdData 2 2 5 6" xfId="2617" xr:uid="{00000000-0005-0000-0000-0000B50C0000}"/>
    <cellStyle name="SAPBEXstdData 2 2 5 6 2" xfId="8358" xr:uid="{00000000-0005-0000-0000-0000B60C0000}"/>
    <cellStyle name="SAPBEXstdData 2 2 5 6 2 2" xfId="19471" xr:uid="{00000000-0005-0000-0000-0000B70C0000}"/>
    <cellStyle name="SAPBEXstdData 2 2 5 6 2 3" xfId="26629" xr:uid="{00000000-0005-0000-0000-0000B80C0000}"/>
    <cellStyle name="SAPBEXstdData 2 2 5 6 3" xfId="13869" xr:uid="{00000000-0005-0000-0000-0000B90C0000}"/>
    <cellStyle name="SAPBEXstdData 2 2 5 6 4" xfId="22434" xr:uid="{00000000-0005-0000-0000-0000BA0C0000}"/>
    <cellStyle name="SAPBEXstdData 2 2 5 7" xfId="2616" xr:uid="{00000000-0005-0000-0000-0000BB0C0000}"/>
    <cellStyle name="SAPBEXstdData 2 2 5 7 2" xfId="8357" xr:uid="{00000000-0005-0000-0000-0000BC0C0000}"/>
    <cellStyle name="SAPBEXstdData 2 2 5 7 2 2" xfId="19470" xr:uid="{00000000-0005-0000-0000-0000BD0C0000}"/>
    <cellStyle name="SAPBEXstdData 2 2 5 7 2 3" xfId="26628" xr:uid="{00000000-0005-0000-0000-0000BE0C0000}"/>
    <cellStyle name="SAPBEXstdData 2 2 5 7 3" xfId="13868" xr:uid="{00000000-0005-0000-0000-0000BF0C0000}"/>
    <cellStyle name="SAPBEXstdData 2 2 5 7 4" xfId="17091" xr:uid="{00000000-0005-0000-0000-0000C00C0000}"/>
    <cellStyle name="SAPBEXstdData 2 2 5 8" xfId="8368" xr:uid="{00000000-0005-0000-0000-0000C10C0000}"/>
    <cellStyle name="SAPBEXstdData 2 2 5 8 2" xfId="19481" xr:uid="{00000000-0005-0000-0000-0000C20C0000}"/>
    <cellStyle name="SAPBEXstdData 2 2 5 8 3" xfId="26639" xr:uid="{00000000-0005-0000-0000-0000C30C0000}"/>
    <cellStyle name="SAPBEXstdData 2 2 5 9" xfId="13879" xr:uid="{00000000-0005-0000-0000-0000C40C0000}"/>
    <cellStyle name="SAPBEXstdData 2 2 6" xfId="2615" xr:uid="{00000000-0005-0000-0000-0000C50C0000}"/>
    <cellStyle name="SAPBEXstdData 2 2 6 10" xfId="22441" xr:uid="{00000000-0005-0000-0000-0000C60C0000}"/>
    <cellStyle name="SAPBEXstdData 2 2 6 2" xfId="2614" xr:uid="{00000000-0005-0000-0000-0000C70C0000}"/>
    <cellStyle name="SAPBEXstdData 2 2 6 2 2" xfId="2613" xr:uid="{00000000-0005-0000-0000-0000C80C0000}"/>
    <cellStyle name="SAPBEXstdData 2 2 6 2 2 2" xfId="8354" xr:uid="{00000000-0005-0000-0000-0000C90C0000}"/>
    <cellStyle name="SAPBEXstdData 2 2 6 2 2 2 2" xfId="19467" xr:uid="{00000000-0005-0000-0000-0000CA0C0000}"/>
    <cellStyle name="SAPBEXstdData 2 2 6 2 2 2 3" xfId="26625" xr:uid="{00000000-0005-0000-0000-0000CB0C0000}"/>
    <cellStyle name="SAPBEXstdData 2 2 6 2 2 3" xfId="13865" xr:uid="{00000000-0005-0000-0000-0000CC0C0000}"/>
    <cellStyle name="SAPBEXstdData 2 2 6 2 2 4" xfId="17089" xr:uid="{00000000-0005-0000-0000-0000CD0C0000}"/>
    <cellStyle name="SAPBEXstdData 2 2 6 2 3" xfId="2612" xr:uid="{00000000-0005-0000-0000-0000CE0C0000}"/>
    <cellStyle name="SAPBEXstdData 2 2 6 2 3 2" xfId="8353" xr:uid="{00000000-0005-0000-0000-0000CF0C0000}"/>
    <cellStyle name="SAPBEXstdData 2 2 6 2 3 2 2" xfId="19466" xr:uid="{00000000-0005-0000-0000-0000D00C0000}"/>
    <cellStyle name="SAPBEXstdData 2 2 6 2 3 2 3" xfId="26624" xr:uid="{00000000-0005-0000-0000-0000D10C0000}"/>
    <cellStyle name="SAPBEXstdData 2 2 6 2 3 3" xfId="13864" xr:uid="{00000000-0005-0000-0000-0000D20C0000}"/>
    <cellStyle name="SAPBEXstdData 2 2 6 2 3 4" xfId="22439" xr:uid="{00000000-0005-0000-0000-0000D30C0000}"/>
    <cellStyle name="SAPBEXstdData 2 2 6 2 4" xfId="2611" xr:uid="{00000000-0005-0000-0000-0000D40C0000}"/>
    <cellStyle name="SAPBEXstdData 2 2 6 2 4 2" xfId="8352" xr:uid="{00000000-0005-0000-0000-0000D50C0000}"/>
    <cellStyle name="SAPBEXstdData 2 2 6 2 4 2 2" xfId="19465" xr:uid="{00000000-0005-0000-0000-0000D60C0000}"/>
    <cellStyle name="SAPBEXstdData 2 2 6 2 4 2 3" xfId="26623" xr:uid="{00000000-0005-0000-0000-0000D70C0000}"/>
    <cellStyle name="SAPBEXstdData 2 2 6 2 4 3" xfId="13863" xr:uid="{00000000-0005-0000-0000-0000D80C0000}"/>
    <cellStyle name="SAPBEXstdData 2 2 6 2 4 4" xfId="17095" xr:uid="{00000000-0005-0000-0000-0000D90C0000}"/>
    <cellStyle name="SAPBEXstdData 2 2 6 2 5" xfId="2610" xr:uid="{00000000-0005-0000-0000-0000DA0C0000}"/>
    <cellStyle name="SAPBEXstdData 2 2 6 2 5 2" xfId="8351" xr:uid="{00000000-0005-0000-0000-0000DB0C0000}"/>
    <cellStyle name="SAPBEXstdData 2 2 6 2 5 2 2" xfId="19464" xr:uid="{00000000-0005-0000-0000-0000DC0C0000}"/>
    <cellStyle name="SAPBEXstdData 2 2 6 2 5 2 3" xfId="26622" xr:uid="{00000000-0005-0000-0000-0000DD0C0000}"/>
    <cellStyle name="SAPBEXstdData 2 2 6 2 5 3" xfId="13862" xr:uid="{00000000-0005-0000-0000-0000DE0C0000}"/>
    <cellStyle name="SAPBEXstdData 2 2 6 2 5 4" xfId="22445" xr:uid="{00000000-0005-0000-0000-0000DF0C0000}"/>
    <cellStyle name="SAPBEXstdData 2 2 6 2 6" xfId="2609" xr:uid="{00000000-0005-0000-0000-0000E00C0000}"/>
    <cellStyle name="SAPBEXstdData 2 2 6 2 6 2" xfId="8350" xr:uid="{00000000-0005-0000-0000-0000E10C0000}"/>
    <cellStyle name="SAPBEXstdData 2 2 6 2 6 2 2" xfId="19463" xr:uid="{00000000-0005-0000-0000-0000E20C0000}"/>
    <cellStyle name="SAPBEXstdData 2 2 6 2 6 2 3" xfId="26621" xr:uid="{00000000-0005-0000-0000-0000E30C0000}"/>
    <cellStyle name="SAPBEXstdData 2 2 6 2 6 3" xfId="13861" xr:uid="{00000000-0005-0000-0000-0000E40C0000}"/>
    <cellStyle name="SAPBEXstdData 2 2 6 2 6 4" xfId="17099" xr:uid="{00000000-0005-0000-0000-0000E50C0000}"/>
    <cellStyle name="SAPBEXstdData 2 2 6 2 7" xfId="8355" xr:uid="{00000000-0005-0000-0000-0000E60C0000}"/>
    <cellStyle name="SAPBEXstdData 2 2 6 2 7 2" xfId="19468" xr:uid="{00000000-0005-0000-0000-0000E70C0000}"/>
    <cellStyle name="SAPBEXstdData 2 2 6 2 7 3" xfId="26626" xr:uid="{00000000-0005-0000-0000-0000E80C0000}"/>
    <cellStyle name="SAPBEXstdData 2 2 6 2 8" xfId="13866" xr:uid="{00000000-0005-0000-0000-0000E90C0000}"/>
    <cellStyle name="SAPBEXstdData 2 2 6 2 9" xfId="22432" xr:uid="{00000000-0005-0000-0000-0000EA0C0000}"/>
    <cellStyle name="SAPBEXstdData 2 2 6 3" xfId="2608" xr:uid="{00000000-0005-0000-0000-0000EB0C0000}"/>
    <cellStyle name="SAPBEXstdData 2 2 6 3 2" xfId="8349" xr:uid="{00000000-0005-0000-0000-0000EC0C0000}"/>
    <cellStyle name="SAPBEXstdData 2 2 6 3 2 2" xfId="19462" xr:uid="{00000000-0005-0000-0000-0000ED0C0000}"/>
    <cellStyle name="SAPBEXstdData 2 2 6 3 2 3" xfId="26620" xr:uid="{00000000-0005-0000-0000-0000EE0C0000}"/>
    <cellStyle name="SAPBEXstdData 2 2 6 3 3" xfId="13860" xr:uid="{00000000-0005-0000-0000-0000EF0C0000}"/>
    <cellStyle name="SAPBEXstdData 2 2 6 3 4" xfId="22449" xr:uid="{00000000-0005-0000-0000-0000F00C0000}"/>
    <cellStyle name="SAPBEXstdData 2 2 6 4" xfId="2607" xr:uid="{00000000-0005-0000-0000-0000F10C0000}"/>
    <cellStyle name="SAPBEXstdData 2 2 6 4 2" xfId="8348" xr:uid="{00000000-0005-0000-0000-0000F20C0000}"/>
    <cellStyle name="SAPBEXstdData 2 2 6 4 2 2" xfId="19461" xr:uid="{00000000-0005-0000-0000-0000F30C0000}"/>
    <cellStyle name="SAPBEXstdData 2 2 6 4 2 3" xfId="26619" xr:uid="{00000000-0005-0000-0000-0000F40C0000}"/>
    <cellStyle name="SAPBEXstdData 2 2 6 4 3" xfId="13859" xr:uid="{00000000-0005-0000-0000-0000F50C0000}"/>
    <cellStyle name="SAPBEXstdData 2 2 6 4 4" xfId="17103" xr:uid="{00000000-0005-0000-0000-0000F60C0000}"/>
    <cellStyle name="SAPBEXstdData 2 2 6 5" xfId="2606" xr:uid="{00000000-0005-0000-0000-0000F70C0000}"/>
    <cellStyle name="SAPBEXstdData 2 2 6 5 2" xfId="8347" xr:uid="{00000000-0005-0000-0000-0000F80C0000}"/>
    <cellStyle name="SAPBEXstdData 2 2 6 5 2 2" xfId="19460" xr:uid="{00000000-0005-0000-0000-0000F90C0000}"/>
    <cellStyle name="SAPBEXstdData 2 2 6 5 2 3" xfId="26618" xr:uid="{00000000-0005-0000-0000-0000FA0C0000}"/>
    <cellStyle name="SAPBEXstdData 2 2 6 5 3" xfId="13858" xr:uid="{00000000-0005-0000-0000-0000FB0C0000}"/>
    <cellStyle name="SAPBEXstdData 2 2 6 5 4" xfId="22451" xr:uid="{00000000-0005-0000-0000-0000FC0C0000}"/>
    <cellStyle name="SAPBEXstdData 2 2 6 6" xfId="2605" xr:uid="{00000000-0005-0000-0000-0000FD0C0000}"/>
    <cellStyle name="SAPBEXstdData 2 2 6 6 2" xfId="8346" xr:uid="{00000000-0005-0000-0000-0000FE0C0000}"/>
    <cellStyle name="SAPBEXstdData 2 2 6 6 2 2" xfId="19459" xr:uid="{00000000-0005-0000-0000-0000FF0C0000}"/>
    <cellStyle name="SAPBEXstdData 2 2 6 6 2 3" xfId="26617" xr:uid="{00000000-0005-0000-0000-0000000D0000}"/>
    <cellStyle name="SAPBEXstdData 2 2 6 6 3" xfId="13857" xr:uid="{00000000-0005-0000-0000-0000010D0000}"/>
    <cellStyle name="SAPBEXstdData 2 2 6 6 4" xfId="17128" xr:uid="{00000000-0005-0000-0000-0000020D0000}"/>
    <cellStyle name="SAPBEXstdData 2 2 6 7" xfId="2604" xr:uid="{00000000-0005-0000-0000-0000030D0000}"/>
    <cellStyle name="SAPBEXstdData 2 2 6 7 2" xfId="8345" xr:uid="{00000000-0005-0000-0000-0000040D0000}"/>
    <cellStyle name="SAPBEXstdData 2 2 6 7 2 2" xfId="19458" xr:uid="{00000000-0005-0000-0000-0000050D0000}"/>
    <cellStyle name="SAPBEXstdData 2 2 6 7 2 3" xfId="26616" xr:uid="{00000000-0005-0000-0000-0000060D0000}"/>
    <cellStyle name="SAPBEXstdData 2 2 6 7 3" xfId="13856" xr:uid="{00000000-0005-0000-0000-0000070D0000}"/>
    <cellStyle name="SAPBEXstdData 2 2 6 7 4" xfId="22471" xr:uid="{00000000-0005-0000-0000-0000080D0000}"/>
    <cellStyle name="SAPBEXstdData 2 2 6 8" xfId="8356" xr:uid="{00000000-0005-0000-0000-0000090D0000}"/>
    <cellStyle name="SAPBEXstdData 2 2 6 8 2" xfId="19469" xr:uid="{00000000-0005-0000-0000-00000A0D0000}"/>
    <cellStyle name="SAPBEXstdData 2 2 6 8 3" xfId="26627" xr:uid="{00000000-0005-0000-0000-00000B0D0000}"/>
    <cellStyle name="SAPBEXstdData 2 2 6 9" xfId="13867" xr:uid="{00000000-0005-0000-0000-00000C0D0000}"/>
    <cellStyle name="SAPBEXstdData 2 2 7" xfId="2603" xr:uid="{00000000-0005-0000-0000-00000D0D0000}"/>
    <cellStyle name="SAPBEXstdData 2 2 7 10" xfId="17131" xr:uid="{00000000-0005-0000-0000-00000E0D0000}"/>
    <cellStyle name="SAPBEXstdData 2 2 7 2" xfId="2602" xr:uid="{00000000-0005-0000-0000-00000F0D0000}"/>
    <cellStyle name="SAPBEXstdData 2 2 7 2 2" xfId="2601" xr:uid="{00000000-0005-0000-0000-0000100D0000}"/>
    <cellStyle name="SAPBEXstdData 2 2 7 2 2 2" xfId="8342" xr:uid="{00000000-0005-0000-0000-0000110D0000}"/>
    <cellStyle name="SAPBEXstdData 2 2 7 2 2 2 2" xfId="19455" xr:uid="{00000000-0005-0000-0000-0000120D0000}"/>
    <cellStyle name="SAPBEXstdData 2 2 7 2 2 2 3" xfId="26613" xr:uid="{00000000-0005-0000-0000-0000130D0000}"/>
    <cellStyle name="SAPBEXstdData 2 2 7 2 2 3" xfId="13853" xr:uid="{00000000-0005-0000-0000-0000140D0000}"/>
    <cellStyle name="SAPBEXstdData 2 2 7 2 2 4" xfId="17134" xr:uid="{00000000-0005-0000-0000-0000150D0000}"/>
    <cellStyle name="SAPBEXstdData 2 2 7 2 3" xfId="2600" xr:uid="{00000000-0005-0000-0000-0000160D0000}"/>
    <cellStyle name="SAPBEXstdData 2 2 7 2 3 2" xfId="8341" xr:uid="{00000000-0005-0000-0000-0000170D0000}"/>
    <cellStyle name="SAPBEXstdData 2 2 7 2 3 2 2" xfId="19454" xr:uid="{00000000-0005-0000-0000-0000180D0000}"/>
    <cellStyle name="SAPBEXstdData 2 2 7 2 3 2 3" xfId="26612" xr:uid="{00000000-0005-0000-0000-0000190D0000}"/>
    <cellStyle name="SAPBEXstdData 2 2 7 2 3 3" xfId="13852" xr:uid="{00000000-0005-0000-0000-00001A0D0000}"/>
    <cellStyle name="SAPBEXstdData 2 2 7 2 3 4" xfId="11693" xr:uid="{00000000-0005-0000-0000-00001B0D0000}"/>
    <cellStyle name="SAPBEXstdData 2 2 7 2 4" xfId="2599" xr:uid="{00000000-0005-0000-0000-00001C0D0000}"/>
    <cellStyle name="SAPBEXstdData 2 2 7 2 4 2" xfId="8340" xr:uid="{00000000-0005-0000-0000-00001D0D0000}"/>
    <cellStyle name="SAPBEXstdData 2 2 7 2 4 2 2" xfId="19453" xr:uid="{00000000-0005-0000-0000-00001E0D0000}"/>
    <cellStyle name="SAPBEXstdData 2 2 7 2 4 2 3" xfId="26611" xr:uid="{00000000-0005-0000-0000-00001F0D0000}"/>
    <cellStyle name="SAPBEXstdData 2 2 7 2 4 3" xfId="13851" xr:uid="{00000000-0005-0000-0000-0000200D0000}"/>
    <cellStyle name="SAPBEXstdData 2 2 7 2 4 4" xfId="17104" xr:uid="{00000000-0005-0000-0000-0000210D0000}"/>
    <cellStyle name="SAPBEXstdData 2 2 7 2 5" xfId="2598" xr:uid="{00000000-0005-0000-0000-0000220D0000}"/>
    <cellStyle name="SAPBEXstdData 2 2 7 2 5 2" xfId="8339" xr:uid="{00000000-0005-0000-0000-0000230D0000}"/>
    <cellStyle name="SAPBEXstdData 2 2 7 2 5 2 2" xfId="19452" xr:uid="{00000000-0005-0000-0000-0000240D0000}"/>
    <cellStyle name="SAPBEXstdData 2 2 7 2 5 2 3" xfId="26610" xr:uid="{00000000-0005-0000-0000-0000250D0000}"/>
    <cellStyle name="SAPBEXstdData 2 2 7 2 5 3" xfId="13850" xr:uid="{00000000-0005-0000-0000-0000260D0000}"/>
    <cellStyle name="SAPBEXstdData 2 2 7 2 5 4" xfId="17136" xr:uid="{00000000-0005-0000-0000-0000270D0000}"/>
    <cellStyle name="SAPBEXstdData 2 2 7 2 6" xfId="2597" xr:uid="{00000000-0005-0000-0000-0000280D0000}"/>
    <cellStyle name="SAPBEXstdData 2 2 7 2 6 2" xfId="8338" xr:uid="{00000000-0005-0000-0000-0000290D0000}"/>
    <cellStyle name="SAPBEXstdData 2 2 7 2 6 2 2" xfId="19451" xr:uid="{00000000-0005-0000-0000-00002A0D0000}"/>
    <cellStyle name="SAPBEXstdData 2 2 7 2 6 2 3" xfId="26609" xr:uid="{00000000-0005-0000-0000-00002B0D0000}"/>
    <cellStyle name="SAPBEXstdData 2 2 7 2 6 3" xfId="13849" xr:uid="{00000000-0005-0000-0000-00002C0D0000}"/>
    <cellStyle name="SAPBEXstdData 2 2 7 2 6 4" xfId="22481" xr:uid="{00000000-0005-0000-0000-00002D0D0000}"/>
    <cellStyle name="SAPBEXstdData 2 2 7 2 7" xfId="8343" xr:uid="{00000000-0005-0000-0000-00002E0D0000}"/>
    <cellStyle name="SAPBEXstdData 2 2 7 2 7 2" xfId="19456" xr:uid="{00000000-0005-0000-0000-00002F0D0000}"/>
    <cellStyle name="SAPBEXstdData 2 2 7 2 7 3" xfId="26614" xr:uid="{00000000-0005-0000-0000-0000300D0000}"/>
    <cellStyle name="SAPBEXstdData 2 2 7 2 8" xfId="13854" xr:uid="{00000000-0005-0000-0000-0000310D0000}"/>
    <cellStyle name="SAPBEXstdData 2 2 7 2 9" xfId="22474" xr:uid="{00000000-0005-0000-0000-0000320D0000}"/>
    <cellStyle name="SAPBEXstdData 2 2 7 3" xfId="2596" xr:uid="{00000000-0005-0000-0000-0000330D0000}"/>
    <cellStyle name="SAPBEXstdData 2 2 7 3 2" xfId="8337" xr:uid="{00000000-0005-0000-0000-0000340D0000}"/>
    <cellStyle name="SAPBEXstdData 2 2 7 3 2 2" xfId="19450" xr:uid="{00000000-0005-0000-0000-0000350D0000}"/>
    <cellStyle name="SAPBEXstdData 2 2 7 3 2 3" xfId="26608" xr:uid="{00000000-0005-0000-0000-0000360D0000}"/>
    <cellStyle name="SAPBEXstdData 2 2 7 3 3" xfId="13848" xr:uid="{00000000-0005-0000-0000-0000370D0000}"/>
    <cellStyle name="SAPBEXstdData 2 2 7 3 4" xfId="22485" xr:uid="{00000000-0005-0000-0000-0000380D0000}"/>
    <cellStyle name="SAPBEXstdData 2 2 7 4" xfId="2595" xr:uid="{00000000-0005-0000-0000-0000390D0000}"/>
    <cellStyle name="SAPBEXstdData 2 2 7 4 2" xfId="8336" xr:uid="{00000000-0005-0000-0000-00003A0D0000}"/>
    <cellStyle name="SAPBEXstdData 2 2 7 4 2 2" xfId="19449" xr:uid="{00000000-0005-0000-0000-00003B0D0000}"/>
    <cellStyle name="SAPBEXstdData 2 2 7 4 2 3" xfId="26607" xr:uid="{00000000-0005-0000-0000-00003C0D0000}"/>
    <cellStyle name="SAPBEXstdData 2 2 7 4 3" xfId="13847" xr:uid="{00000000-0005-0000-0000-00003D0D0000}"/>
    <cellStyle name="SAPBEXstdData 2 2 7 4 4" xfId="22487" xr:uid="{00000000-0005-0000-0000-00003E0D0000}"/>
    <cellStyle name="SAPBEXstdData 2 2 7 5" xfId="2594" xr:uid="{00000000-0005-0000-0000-00003F0D0000}"/>
    <cellStyle name="SAPBEXstdData 2 2 7 5 2" xfId="8335" xr:uid="{00000000-0005-0000-0000-0000400D0000}"/>
    <cellStyle name="SAPBEXstdData 2 2 7 5 2 2" xfId="19448" xr:uid="{00000000-0005-0000-0000-0000410D0000}"/>
    <cellStyle name="SAPBEXstdData 2 2 7 5 2 3" xfId="26606" xr:uid="{00000000-0005-0000-0000-0000420D0000}"/>
    <cellStyle name="SAPBEXstdData 2 2 7 5 3" xfId="13846" xr:uid="{00000000-0005-0000-0000-0000430D0000}"/>
    <cellStyle name="SAPBEXstdData 2 2 7 5 4" xfId="11692" xr:uid="{00000000-0005-0000-0000-0000440D0000}"/>
    <cellStyle name="SAPBEXstdData 2 2 7 6" xfId="2593" xr:uid="{00000000-0005-0000-0000-0000450D0000}"/>
    <cellStyle name="SAPBEXstdData 2 2 7 6 2" xfId="8334" xr:uid="{00000000-0005-0000-0000-0000460D0000}"/>
    <cellStyle name="SAPBEXstdData 2 2 7 6 2 2" xfId="19447" xr:uid="{00000000-0005-0000-0000-0000470D0000}"/>
    <cellStyle name="SAPBEXstdData 2 2 7 6 2 3" xfId="26605" xr:uid="{00000000-0005-0000-0000-0000480D0000}"/>
    <cellStyle name="SAPBEXstdData 2 2 7 6 3" xfId="13845" xr:uid="{00000000-0005-0000-0000-0000490D0000}"/>
    <cellStyle name="SAPBEXstdData 2 2 7 6 4" xfId="14537" xr:uid="{00000000-0005-0000-0000-00004A0D0000}"/>
    <cellStyle name="SAPBEXstdData 2 2 7 7" xfId="2592" xr:uid="{00000000-0005-0000-0000-00004B0D0000}"/>
    <cellStyle name="SAPBEXstdData 2 2 7 7 2" xfId="8333" xr:uid="{00000000-0005-0000-0000-00004C0D0000}"/>
    <cellStyle name="SAPBEXstdData 2 2 7 7 2 2" xfId="19446" xr:uid="{00000000-0005-0000-0000-00004D0D0000}"/>
    <cellStyle name="SAPBEXstdData 2 2 7 7 2 3" xfId="26604" xr:uid="{00000000-0005-0000-0000-00004E0D0000}"/>
    <cellStyle name="SAPBEXstdData 2 2 7 7 3" xfId="13844" xr:uid="{00000000-0005-0000-0000-00004F0D0000}"/>
    <cellStyle name="SAPBEXstdData 2 2 7 7 4" xfId="11691" xr:uid="{00000000-0005-0000-0000-0000500D0000}"/>
    <cellStyle name="SAPBEXstdData 2 2 7 8" xfId="8344" xr:uid="{00000000-0005-0000-0000-0000510D0000}"/>
    <cellStyle name="SAPBEXstdData 2 2 7 8 2" xfId="19457" xr:uid="{00000000-0005-0000-0000-0000520D0000}"/>
    <cellStyle name="SAPBEXstdData 2 2 7 8 3" xfId="26615" xr:uid="{00000000-0005-0000-0000-0000530D0000}"/>
    <cellStyle name="SAPBEXstdData 2 2 7 9" xfId="13855" xr:uid="{00000000-0005-0000-0000-0000540D0000}"/>
    <cellStyle name="SAPBEXstdData 2 2 8" xfId="2591" xr:uid="{00000000-0005-0000-0000-0000550D0000}"/>
    <cellStyle name="SAPBEXstdData 2 2 8 10" xfId="11690" xr:uid="{00000000-0005-0000-0000-0000560D0000}"/>
    <cellStyle name="SAPBEXstdData 2 2 8 2" xfId="2590" xr:uid="{00000000-0005-0000-0000-0000570D0000}"/>
    <cellStyle name="SAPBEXstdData 2 2 8 2 2" xfId="2589" xr:uid="{00000000-0005-0000-0000-0000580D0000}"/>
    <cellStyle name="SAPBEXstdData 2 2 8 2 2 2" xfId="8330" xr:uid="{00000000-0005-0000-0000-0000590D0000}"/>
    <cellStyle name="SAPBEXstdData 2 2 8 2 2 2 2" xfId="19443" xr:uid="{00000000-0005-0000-0000-00005A0D0000}"/>
    <cellStyle name="SAPBEXstdData 2 2 8 2 2 2 3" xfId="26601" xr:uid="{00000000-0005-0000-0000-00005B0D0000}"/>
    <cellStyle name="SAPBEXstdData 2 2 8 2 2 3" xfId="13841" xr:uid="{00000000-0005-0000-0000-00005C0D0000}"/>
    <cellStyle name="SAPBEXstdData 2 2 8 2 2 4" xfId="17006" xr:uid="{00000000-0005-0000-0000-00005D0D0000}"/>
    <cellStyle name="SAPBEXstdData 2 2 8 2 3" xfId="2588" xr:uid="{00000000-0005-0000-0000-00005E0D0000}"/>
    <cellStyle name="SAPBEXstdData 2 2 8 2 3 2" xfId="8329" xr:uid="{00000000-0005-0000-0000-00005F0D0000}"/>
    <cellStyle name="SAPBEXstdData 2 2 8 2 3 2 2" xfId="19442" xr:uid="{00000000-0005-0000-0000-0000600D0000}"/>
    <cellStyle name="SAPBEXstdData 2 2 8 2 3 2 3" xfId="26600" xr:uid="{00000000-0005-0000-0000-0000610D0000}"/>
    <cellStyle name="SAPBEXstdData 2 2 8 2 3 3" xfId="13840" xr:uid="{00000000-0005-0000-0000-0000620D0000}"/>
    <cellStyle name="SAPBEXstdData 2 2 8 2 3 4" xfId="22362" xr:uid="{00000000-0005-0000-0000-0000630D0000}"/>
    <cellStyle name="SAPBEXstdData 2 2 8 2 4" xfId="2587" xr:uid="{00000000-0005-0000-0000-0000640D0000}"/>
    <cellStyle name="SAPBEXstdData 2 2 8 2 4 2" xfId="8328" xr:uid="{00000000-0005-0000-0000-0000650D0000}"/>
    <cellStyle name="SAPBEXstdData 2 2 8 2 4 2 2" xfId="19441" xr:uid="{00000000-0005-0000-0000-0000660D0000}"/>
    <cellStyle name="SAPBEXstdData 2 2 8 2 4 2 3" xfId="26599" xr:uid="{00000000-0005-0000-0000-0000670D0000}"/>
    <cellStyle name="SAPBEXstdData 2 2 8 2 4 3" xfId="13839" xr:uid="{00000000-0005-0000-0000-0000680D0000}"/>
    <cellStyle name="SAPBEXstdData 2 2 8 2 4 4" xfId="17038" xr:uid="{00000000-0005-0000-0000-0000690D0000}"/>
    <cellStyle name="SAPBEXstdData 2 2 8 2 5" xfId="2586" xr:uid="{00000000-0005-0000-0000-00006A0D0000}"/>
    <cellStyle name="SAPBEXstdData 2 2 8 2 5 2" xfId="8327" xr:uid="{00000000-0005-0000-0000-00006B0D0000}"/>
    <cellStyle name="SAPBEXstdData 2 2 8 2 5 2 2" xfId="19440" xr:uid="{00000000-0005-0000-0000-00006C0D0000}"/>
    <cellStyle name="SAPBEXstdData 2 2 8 2 5 2 3" xfId="26598" xr:uid="{00000000-0005-0000-0000-00006D0D0000}"/>
    <cellStyle name="SAPBEXstdData 2 2 8 2 5 3" xfId="13838" xr:uid="{00000000-0005-0000-0000-00006E0D0000}"/>
    <cellStyle name="SAPBEXstdData 2 2 8 2 5 4" xfId="22393" xr:uid="{00000000-0005-0000-0000-00006F0D0000}"/>
    <cellStyle name="SAPBEXstdData 2 2 8 2 6" xfId="2585" xr:uid="{00000000-0005-0000-0000-0000700D0000}"/>
    <cellStyle name="SAPBEXstdData 2 2 8 2 6 2" xfId="8326" xr:uid="{00000000-0005-0000-0000-0000710D0000}"/>
    <cellStyle name="SAPBEXstdData 2 2 8 2 6 2 2" xfId="19439" xr:uid="{00000000-0005-0000-0000-0000720D0000}"/>
    <cellStyle name="SAPBEXstdData 2 2 8 2 6 2 3" xfId="26597" xr:uid="{00000000-0005-0000-0000-0000730D0000}"/>
    <cellStyle name="SAPBEXstdData 2 2 8 2 6 3" xfId="13837" xr:uid="{00000000-0005-0000-0000-0000740D0000}"/>
    <cellStyle name="SAPBEXstdData 2 2 8 2 6 4" xfId="17041" xr:uid="{00000000-0005-0000-0000-0000750D0000}"/>
    <cellStyle name="SAPBEXstdData 2 2 8 2 7" xfId="8331" xr:uid="{00000000-0005-0000-0000-0000760D0000}"/>
    <cellStyle name="SAPBEXstdData 2 2 8 2 7 2" xfId="19444" xr:uid="{00000000-0005-0000-0000-0000770D0000}"/>
    <cellStyle name="SAPBEXstdData 2 2 8 2 7 3" xfId="26602" xr:uid="{00000000-0005-0000-0000-0000780D0000}"/>
    <cellStyle name="SAPBEXstdData 2 2 8 2 8" xfId="13842" xr:uid="{00000000-0005-0000-0000-0000790D0000}"/>
    <cellStyle name="SAPBEXstdData 2 2 8 2 9" xfId="16958" xr:uid="{00000000-0005-0000-0000-00007A0D0000}"/>
    <cellStyle name="SAPBEXstdData 2 2 8 3" xfId="2584" xr:uid="{00000000-0005-0000-0000-00007B0D0000}"/>
    <cellStyle name="SAPBEXstdData 2 2 8 3 2" xfId="8325" xr:uid="{00000000-0005-0000-0000-00007C0D0000}"/>
    <cellStyle name="SAPBEXstdData 2 2 8 3 2 2" xfId="19438" xr:uid="{00000000-0005-0000-0000-00007D0D0000}"/>
    <cellStyle name="SAPBEXstdData 2 2 8 3 2 3" xfId="26596" xr:uid="{00000000-0005-0000-0000-00007E0D0000}"/>
    <cellStyle name="SAPBEXstdData 2 2 8 3 3" xfId="13836" xr:uid="{00000000-0005-0000-0000-00007F0D0000}"/>
    <cellStyle name="SAPBEXstdData 2 2 8 3 4" xfId="17044" xr:uid="{00000000-0005-0000-0000-0000800D0000}"/>
    <cellStyle name="SAPBEXstdData 2 2 8 4" xfId="2583" xr:uid="{00000000-0005-0000-0000-0000810D0000}"/>
    <cellStyle name="SAPBEXstdData 2 2 8 4 2" xfId="8324" xr:uid="{00000000-0005-0000-0000-0000820D0000}"/>
    <cellStyle name="SAPBEXstdData 2 2 8 4 2 2" xfId="19437" xr:uid="{00000000-0005-0000-0000-0000830D0000}"/>
    <cellStyle name="SAPBEXstdData 2 2 8 4 2 3" xfId="26595" xr:uid="{00000000-0005-0000-0000-0000840D0000}"/>
    <cellStyle name="SAPBEXstdData 2 2 8 4 3" xfId="13835" xr:uid="{00000000-0005-0000-0000-0000850D0000}"/>
    <cellStyle name="SAPBEXstdData 2 2 8 4 4" xfId="17046" xr:uid="{00000000-0005-0000-0000-0000860D0000}"/>
    <cellStyle name="SAPBEXstdData 2 2 8 5" xfId="2582" xr:uid="{00000000-0005-0000-0000-0000870D0000}"/>
    <cellStyle name="SAPBEXstdData 2 2 8 5 2" xfId="8323" xr:uid="{00000000-0005-0000-0000-0000880D0000}"/>
    <cellStyle name="SAPBEXstdData 2 2 8 5 2 2" xfId="19436" xr:uid="{00000000-0005-0000-0000-0000890D0000}"/>
    <cellStyle name="SAPBEXstdData 2 2 8 5 2 3" xfId="26594" xr:uid="{00000000-0005-0000-0000-00008A0D0000}"/>
    <cellStyle name="SAPBEXstdData 2 2 8 5 3" xfId="13834" xr:uid="{00000000-0005-0000-0000-00008B0D0000}"/>
    <cellStyle name="SAPBEXstdData 2 2 8 5 4" xfId="17048" xr:uid="{00000000-0005-0000-0000-00008C0D0000}"/>
    <cellStyle name="SAPBEXstdData 2 2 8 6" xfId="2581" xr:uid="{00000000-0005-0000-0000-00008D0D0000}"/>
    <cellStyle name="SAPBEXstdData 2 2 8 6 2" xfId="8322" xr:uid="{00000000-0005-0000-0000-00008E0D0000}"/>
    <cellStyle name="SAPBEXstdData 2 2 8 6 2 2" xfId="19435" xr:uid="{00000000-0005-0000-0000-00008F0D0000}"/>
    <cellStyle name="SAPBEXstdData 2 2 8 6 2 3" xfId="26593" xr:uid="{00000000-0005-0000-0000-0000900D0000}"/>
    <cellStyle name="SAPBEXstdData 2 2 8 6 3" xfId="13833" xr:uid="{00000000-0005-0000-0000-0000910D0000}"/>
    <cellStyle name="SAPBEXstdData 2 2 8 6 4" xfId="17053" xr:uid="{00000000-0005-0000-0000-0000920D0000}"/>
    <cellStyle name="SAPBEXstdData 2 2 8 7" xfId="2580" xr:uid="{00000000-0005-0000-0000-0000930D0000}"/>
    <cellStyle name="SAPBEXstdData 2 2 8 7 2" xfId="8321" xr:uid="{00000000-0005-0000-0000-0000940D0000}"/>
    <cellStyle name="SAPBEXstdData 2 2 8 7 2 2" xfId="19434" xr:uid="{00000000-0005-0000-0000-0000950D0000}"/>
    <cellStyle name="SAPBEXstdData 2 2 8 7 2 3" xfId="26592" xr:uid="{00000000-0005-0000-0000-0000960D0000}"/>
    <cellStyle name="SAPBEXstdData 2 2 8 7 3" xfId="13832" xr:uid="{00000000-0005-0000-0000-0000970D0000}"/>
    <cellStyle name="SAPBEXstdData 2 2 8 7 4" xfId="17055" xr:uid="{00000000-0005-0000-0000-0000980D0000}"/>
    <cellStyle name="SAPBEXstdData 2 2 8 8" xfId="8332" xr:uid="{00000000-0005-0000-0000-0000990D0000}"/>
    <cellStyle name="SAPBEXstdData 2 2 8 8 2" xfId="19445" xr:uid="{00000000-0005-0000-0000-00009A0D0000}"/>
    <cellStyle name="SAPBEXstdData 2 2 8 8 3" xfId="26603" xr:uid="{00000000-0005-0000-0000-00009B0D0000}"/>
    <cellStyle name="SAPBEXstdData 2 2 8 9" xfId="13843" xr:uid="{00000000-0005-0000-0000-00009C0D0000}"/>
    <cellStyle name="SAPBEXstdData 2 2 9" xfId="2579" xr:uid="{00000000-0005-0000-0000-00009D0D0000}"/>
    <cellStyle name="SAPBEXstdData 2 2 9 2" xfId="2578" xr:uid="{00000000-0005-0000-0000-00009E0D0000}"/>
    <cellStyle name="SAPBEXstdData 2 2 9 2 2" xfId="8319" xr:uid="{00000000-0005-0000-0000-00009F0D0000}"/>
    <cellStyle name="SAPBEXstdData 2 2 9 2 2 2" xfId="19432" xr:uid="{00000000-0005-0000-0000-0000A00D0000}"/>
    <cellStyle name="SAPBEXstdData 2 2 9 2 2 3" xfId="26590" xr:uid="{00000000-0005-0000-0000-0000A10D0000}"/>
    <cellStyle name="SAPBEXstdData 2 2 9 2 3" xfId="13830" xr:uid="{00000000-0005-0000-0000-0000A20D0000}"/>
    <cellStyle name="SAPBEXstdData 2 2 9 2 4" xfId="17065" xr:uid="{00000000-0005-0000-0000-0000A30D0000}"/>
    <cellStyle name="SAPBEXstdData 2 2 9 3" xfId="2577" xr:uid="{00000000-0005-0000-0000-0000A40D0000}"/>
    <cellStyle name="SAPBEXstdData 2 2 9 3 2" xfId="8318" xr:uid="{00000000-0005-0000-0000-0000A50D0000}"/>
    <cellStyle name="SAPBEXstdData 2 2 9 3 2 2" xfId="19431" xr:uid="{00000000-0005-0000-0000-0000A60D0000}"/>
    <cellStyle name="SAPBEXstdData 2 2 9 3 2 3" xfId="26589" xr:uid="{00000000-0005-0000-0000-0000A70D0000}"/>
    <cellStyle name="SAPBEXstdData 2 2 9 3 3" xfId="13829" xr:uid="{00000000-0005-0000-0000-0000A80D0000}"/>
    <cellStyle name="SAPBEXstdData 2 2 9 3 4" xfId="17067" xr:uid="{00000000-0005-0000-0000-0000A90D0000}"/>
    <cellStyle name="SAPBEXstdData 2 2 9 4" xfId="2576" xr:uid="{00000000-0005-0000-0000-0000AA0D0000}"/>
    <cellStyle name="SAPBEXstdData 2 2 9 4 2" xfId="8317" xr:uid="{00000000-0005-0000-0000-0000AB0D0000}"/>
    <cellStyle name="SAPBEXstdData 2 2 9 4 2 2" xfId="19430" xr:uid="{00000000-0005-0000-0000-0000AC0D0000}"/>
    <cellStyle name="SAPBEXstdData 2 2 9 4 2 3" xfId="26588" xr:uid="{00000000-0005-0000-0000-0000AD0D0000}"/>
    <cellStyle name="SAPBEXstdData 2 2 9 4 3" xfId="13828" xr:uid="{00000000-0005-0000-0000-0000AE0D0000}"/>
    <cellStyle name="SAPBEXstdData 2 2 9 4 4" xfId="17070" xr:uid="{00000000-0005-0000-0000-0000AF0D0000}"/>
    <cellStyle name="SAPBEXstdData 2 2 9 5" xfId="2575" xr:uid="{00000000-0005-0000-0000-0000B00D0000}"/>
    <cellStyle name="SAPBEXstdData 2 2 9 5 2" xfId="8316" xr:uid="{00000000-0005-0000-0000-0000B10D0000}"/>
    <cellStyle name="SAPBEXstdData 2 2 9 5 2 2" xfId="19429" xr:uid="{00000000-0005-0000-0000-0000B20D0000}"/>
    <cellStyle name="SAPBEXstdData 2 2 9 5 2 3" xfId="26587" xr:uid="{00000000-0005-0000-0000-0000B30D0000}"/>
    <cellStyle name="SAPBEXstdData 2 2 9 5 3" xfId="13827" xr:uid="{00000000-0005-0000-0000-0000B40D0000}"/>
    <cellStyle name="SAPBEXstdData 2 2 9 5 4" xfId="17076" xr:uid="{00000000-0005-0000-0000-0000B50D0000}"/>
    <cellStyle name="SAPBEXstdData 2 2 9 6" xfId="2574" xr:uid="{00000000-0005-0000-0000-0000B60D0000}"/>
    <cellStyle name="SAPBEXstdData 2 2 9 6 2" xfId="8315" xr:uid="{00000000-0005-0000-0000-0000B70D0000}"/>
    <cellStyle name="SAPBEXstdData 2 2 9 6 2 2" xfId="19428" xr:uid="{00000000-0005-0000-0000-0000B80D0000}"/>
    <cellStyle name="SAPBEXstdData 2 2 9 6 2 3" xfId="26586" xr:uid="{00000000-0005-0000-0000-0000B90D0000}"/>
    <cellStyle name="SAPBEXstdData 2 2 9 6 3" xfId="13826" xr:uid="{00000000-0005-0000-0000-0000BA0D0000}"/>
    <cellStyle name="SAPBEXstdData 2 2 9 6 4" xfId="17078" xr:uid="{00000000-0005-0000-0000-0000BB0D0000}"/>
    <cellStyle name="SAPBEXstdData 2 2 9 7" xfId="8320" xr:uid="{00000000-0005-0000-0000-0000BC0D0000}"/>
    <cellStyle name="SAPBEXstdData 2 2 9 7 2" xfId="19433" xr:uid="{00000000-0005-0000-0000-0000BD0D0000}"/>
    <cellStyle name="SAPBEXstdData 2 2 9 7 3" xfId="26591" xr:uid="{00000000-0005-0000-0000-0000BE0D0000}"/>
    <cellStyle name="SAPBEXstdData 2 2 9 8" xfId="13831" xr:uid="{00000000-0005-0000-0000-0000BF0D0000}"/>
    <cellStyle name="SAPBEXstdData 2 2 9 9" xfId="17062" xr:uid="{00000000-0005-0000-0000-0000C00D0000}"/>
    <cellStyle name="SAPBEXstdData 2 3" xfId="2573" xr:uid="{00000000-0005-0000-0000-0000C10D0000}"/>
    <cellStyle name="SAPBEXstdData 2 3 10" xfId="17087" xr:uid="{00000000-0005-0000-0000-0000C20D0000}"/>
    <cellStyle name="SAPBEXstdData 2 3 2" xfId="2572" xr:uid="{00000000-0005-0000-0000-0000C30D0000}"/>
    <cellStyle name="SAPBEXstdData 2 3 2 2" xfId="2571" xr:uid="{00000000-0005-0000-0000-0000C40D0000}"/>
    <cellStyle name="SAPBEXstdData 2 3 2 2 2" xfId="8312" xr:uid="{00000000-0005-0000-0000-0000C50D0000}"/>
    <cellStyle name="SAPBEXstdData 2 3 2 2 2 2" xfId="19425" xr:uid="{00000000-0005-0000-0000-0000C60D0000}"/>
    <cellStyle name="SAPBEXstdData 2 3 2 2 2 3" xfId="26583" xr:uid="{00000000-0005-0000-0000-0000C70D0000}"/>
    <cellStyle name="SAPBEXstdData 2 3 2 2 3" xfId="13823" xr:uid="{00000000-0005-0000-0000-0000C80D0000}"/>
    <cellStyle name="SAPBEXstdData 2 3 2 2 4" xfId="17097" xr:uid="{00000000-0005-0000-0000-0000C90D0000}"/>
    <cellStyle name="SAPBEXstdData 2 3 2 3" xfId="2570" xr:uid="{00000000-0005-0000-0000-0000CA0D0000}"/>
    <cellStyle name="SAPBEXstdData 2 3 2 3 2" xfId="8311" xr:uid="{00000000-0005-0000-0000-0000CB0D0000}"/>
    <cellStyle name="SAPBEXstdData 2 3 2 3 2 2" xfId="19424" xr:uid="{00000000-0005-0000-0000-0000CC0D0000}"/>
    <cellStyle name="SAPBEXstdData 2 3 2 3 2 3" xfId="26582" xr:uid="{00000000-0005-0000-0000-0000CD0D0000}"/>
    <cellStyle name="SAPBEXstdData 2 3 2 3 3" xfId="13822" xr:uid="{00000000-0005-0000-0000-0000CE0D0000}"/>
    <cellStyle name="SAPBEXstdData 2 3 2 3 4" xfId="22479" xr:uid="{00000000-0005-0000-0000-0000CF0D0000}"/>
    <cellStyle name="SAPBEXstdData 2 3 2 4" xfId="2569" xr:uid="{00000000-0005-0000-0000-0000D00D0000}"/>
    <cellStyle name="SAPBEXstdData 2 3 2 4 2" xfId="8310" xr:uid="{00000000-0005-0000-0000-0000D10D0000}"/>
    <cellStyle name="SAPBEXstdData 2 3 2 4 2 2" xfId="19423" xr:uid="{00000000-0005-0000-0000-0000D20D0000}"/>
    <cellStyle name="SAPBEXstdData 2 3 2 4 2 3" xfId="26581" xr:uid="{00000000-0005-0000-0000-0000D30D0000}"/>
    <cellStyle name="SAPBEXstdData 2 3 2 4 3" xfId="13821" xr:uid="{00000000-0005-0000-0000-0000D40D0000}"/>
    <cellStyle name="SAPBEXstdData 2 3 2 4 4" xfId="22483" xr:uid="{00000000-0005-0000-0000-0000D50D0000}"/>
    <cellStyle name="SAPBEXstdData 2 3 2 5" xfId="2568" xr:uid="{00000000-0005-0000-0000-0000D60D0000}"/>
    <cellStyle name="SAPBEXstdData 2 3 2 5 2" xfId="8309" xr:uid="{00000000-0005-0000-0000-0000D70D0000}"/>
    <cellStyle name="SAPBEXstdData 2 3 2 5 2 2" xfId="19422" xr:uid="{00000000-0005-0000-0000-0000D80D0000}"/>
    <cellStyle name="SAPBEXstdData 2 3 2 5 2 3" xfId="26580" xr:uid="{00000000-0005-0000-0000-0000D90D0000}"/>
    <cellStyle name="SAPBEXstdData 2 3 2 5 3" xfId="13820" xr:uid="{00000000-0005-0000-0000-0000DA0D0000}"/>
    <cellStyle name="SAPBEXstdData 2 3 2 5 4" xfId="22447" xr:uid="{00000000-0005-0000-0000-0000DB0D0000}"/>
    <cellStyle name="SAPBEXstdData 2 3 2 6" xfId="2567" xr:uid="{00000000-0005-0000-0000-0000DC0D0000}"/>
    <cellStyle name="SAPBEXstdData 2 3 2 6 2" xfId="8308" xr:uid="{00000000-0005-0000-0000-0000DD0D0000}"/>
    <cellStyle name="SAPBEXstdData 2 3 2 6 2 2" xfId="19421" xr:uid="{00000000-0005-0000-0000-0000DE0D0000}"/>
    <cellStyle name="SAPBEXstdData 2 3 2 6 2 3" xfId="26579" xr:uid="{00000000-0005-0000-0000-0000DF0D0000}"/>
    <cellStyle name="SAPBEXstdData 2 3 2 6 3" xfId="13819" xr:uid="{00000000-0005-0000-0000-0000E00D0000}"/>
    <cellStyle name="SAPBEXstdData 2 3 2 6 4" xfId="22443" xr:uid="{00000000-0005-0000-0000-0000E10D0000}"/>
    <cellStyle name="SAPBEXstdData 2 3 2 7" xfId="8313" xr:uid="{00000000-0005-0000-0000-0000E20D0000}"/>
    <cellStyle name="SAPBEXstdData 2 3 2 7 2" xfId="19426" xr:uid="{00000000-0005-0000-0000-0000E30D0000}"/>
    <cellStyle name="SAPBEXstdData 2 3 2 7 3" xfId="26584" xr:uid="{00000000-0005-0000-0000-0000E40D0000}"/>
    <cellStyle name="SAPBEXstdData 2 3 2 8" xfId="13824" xr:uid="{00000000-0005-0000-0000-0000E50D0000}"/>
    <cellStyle name="SAPBEXstdData 2 3 2 9" xfId="17093" xr:uid="{00000000-0005-0000-0000-0000E60D0000}"/>
    <cellStyle name="SAPBEXstdData 2 3 3" xfId="2566" xr:uid="{00000000-0005-0000-0000-0000E70D0000}"/>
    <cellStyle name="SAPBEXstdData 2 3 3 2" xfId="8307" xr:uid="{00000000-0005-0000-0000-0000E80D0000}"/>
    <cellStyle name="SAPBEXstdData 2 3 3 2 2" xfId="19420" xr:uid="{00000000-0005-0000-0000-0000E90D0000}"/>
    <cellStyle name="SAPBEXstdData 2 3 3 2 3" xfId="26578" xr:uid="{00000000-0005-0000-0000-0000EA0D0000}"/>
    <cellStyle name="SAPBEXstdData 2 3 3 3" xfId="13818" xr:uid="{00000000-0005-0000-0000-0000EB0D0000}"/>
    <cellStyle name="SAPBEXstdData 2 3 3 4" xfId="22437" xr:uid="{00000000-0005-0000-0000-0000EC0D0000}"/>
    <cellStyle name="SAPBEXstdData 2 3 4" xfId="2565" xr:uid="{00000000-0005-0000-0000-0000ED0D0000}"/>
    <cellStyle name="SAPBEXstdData 2 3 4 2" xfId="8306" xr:uid="{00000000-0005-0000-0000-0000EE0D0000}"/>
    <cellStyle name="SAPBEXstdData 2 3 4 2 2" xfId="19419" xr:uid="{00000000-0005-0000-0000-0000EF0D0000}"/>
    <cellStyle name="SAPBEXstdData 2 3 4 2 3" xfId="26577" xr:uid="{00000000-0005-0000-0000-0000F00D0000}"/>
    <cellStyle name="SAPBEXstdData 2 3 4 3" xfId="13817" xr:uid="{00000000-0005-0000-0000-0000F10D0000}"/>
    <cellStyle name="SAPBEXstdData 2 3 4 4" xfId="22430" xr:uid="{00000000-0005-0000-0000-0000F20D0000}"/>
    <cellStyle name="SAPBEXstdData 2 3 5" xfId="2564" xr:uid="{00000000-0005-0000-0000-0000F30D0000}"/>
    <cellStyle name="SAPBEXstdData 2 3 5 2" xfId="8305" xr:uid="{00000000-0005-0000-0000-0000F40D0000}"/>
    <cellStyle name="SAPBEXstdData 2 3 5 2 2" xfId="19418" xr:uid="{00000000-0005-0000-0000-0000F50D0000}"/>
    <cellStyle name="SAPBEXstdData 2 3 5 2 3" xfId="26576" xr:uid="{00000000-0005-0000-0000-0000F60D0000}"/>
    <cellStyle name="SAPBEXstdData 2 3 5 3" xfId="13816" xr:uid="{00000000-0005-0000-0000-0000F70D0000}"/>
    <cellStyle name="SAPBEXstdData 2 3 5 4" xfId="22428" xr:uid="{00000000-0005-0000-0000-0000F80D0000}"/>
    <cellStyle name="SAPBEXstdData 2 3 6" xfId="2563" xr:uid="{00000000-0005-0000-0000-0000F90D0000}"/>
    <cellStyle name="SAPBEXstdData 2 3 6 2" xfId="8304" xr:uid="{00000000-0005-0000-0000-0000FA0D0000}"/>
    <cellStyle name="SAPBEXstdData 2 3 6 2 2" xfId="19417" xr:uid="{00000000-0005-0000-0000-0000FB0D0000}"/>
    <cellStyle name="SAPBEXstdData 2 3 6 2 3" xfId="26575" xr:uid="{00000000-0005-0000-0000-0000FC0D0000}"/>
    <cellStyle name="SAPBEXstdData 2 3 6 3" xfId="13815" xr:uid="{00000000-0005-0000-0000-0000FD0D0000}"/>
    <cellStyle name="SAPBEXstdData 2 3 6 4" xfId="22422" xr:uid="{00000000-0005-0000-0000-0000FE0D0000}"/>
    <cellStyle name="SAPBEXstdData 2 3 7" xfId="2562" xr:uid="{00000000-0005-0000-0000-0000FF0D0000}"/>
    <cellStyle name="SAPBEXstdData 2 3 7 2" xfId="8303" xr:uid="{00000000-0005-0000-0000-0000000E0000}"/>
    <cellStyle name="SAPBEXstdData 2 3 7 2 2" xfId="19416" xr:uid="{00000000-0005-0000-0000-0000010E0000}"/>
    <cellStyle name="SAPBEXstdData 2 3 7 2 3" xfId="26574" xr:uid="{00000000-0005-0000-0000-0000020E0000}"/>
    <cellStyle name="SAPBEXstdData 2 3 7 3" xfId="13814" xr:uid="{00000000-0005-0000-0000-0000030E0000}"/>
    <cellStyle name="SAPBEXstdData 2 3 7 4" xfId="22419" xr:uid="{00000000-0005-0000-0000-0000040E0000}"/>
    <cellStyle name="SAPBEXstdData 2 3 8" xfId="8314" xr:uid="{00000000-0005-0000-0000-0000050E0000}"/>
    <cellStyle name="SAPBEXstdData 2 3 8 2" xfId="19427" xr:uid="{00000000-0005-0000-0000-0000060E0000}"/>
    <cellStyle name="SAPBEXstdData 2 3 8 3" xfId="26585" xr:uid="{00000000-0005-0000-0000-0000070E0000}"/>
    <cellStyle name="SAPBEXstdData 2 3 9" xfId="13825" xr:uid="{00000000-0005-0000-0000-0000080E0000}"/>
    <cellStyle name="SAPBEXstdData 2 4" xfId="2561" xr:uid="{00000000-0005-0000-0000-0000090E0000}"/>
    <cellStyle name="SAPBEXstdData 2 4 10" xfId="22417" xr:uid="{00000000-0005-0000-0000-00000A0E0000}"/>
    <cellStyle name="SAPBEXstdData 2 4 2" xfId="2560" xr:uid="{00000000-0005-0000-0000-00000B0E0000}"/>
    <cellStyle name="SAPBEXstdData 2 4 2 2" xfId="2559" xr:uid="{00000000-0005-0000-0000-00000C0E0000}"/>
    <cellStyle name="SAPBEXstdData 2 4 2 2 2" xfId="8300" xr:uid="{00000000-0005-0000-0000-00000D0E0000}"/>
    <cellStyle name="SAPBEXstdData 2 4 2 2 2 2" xfId="19413" xr:uid="{00000000-0005-0000-0000-00000E0E0000}"/>
    <cellStyle name="SAPBEXstdData 2 4 2 2 2 3" xfId="26571" xr:uid="{00000000-0005-0000-0000-00000F0E0000}"/>
    <cellStyle name="SAPBEXstdData 2 4 2 2 3" xfId="13811" xr:uid="{00000000-0005-0000-0000-0000100E0000}"/>
    <cellStyle name="SAPBEXstdData 2 4 2 2 4" xfId="22408" xr:uid="{00000000-0005-0000-0000-0000110E0000}"/>
    <cellStyle name="SAPBEXstdData 2 4 2 3" xfId="2558" xr:uid="{00000000-0005-0000-0000-0000120E0000}"/>
    <cellStyle name="SAPBEXstdData 2 4 2 3 2" xfId="8299" xr:uid="{00000000-0005-0000-0000-0000130E0000}"/>
    <cellStyle name="SAPBEXstdData 2 4 2 3 2 2" xfId="19412" xr:uid="{00000000-0005-0000-0000-0000140E0000}"/>
    <cellStyle name="SAPBEXstdData 2 4 2 3 2 3" xfId="26570" xr:uid="{00000000-0005-0000-0000-0000150E0000}"/>
    <cellStyle name="SAPBEXstdData 2 4 2 3 3" xfId="13810" xr:uid="{00000000-0005-0000-0000-0000160E0000}"/>
    <cellStyle name="SAPBEXstdData 2 4 2 3 4" xfId="22406" xr:uid="{00000000-0005-0000-0000-0000170E0000}"/>
    <cellStyle name="SAPBEXstdData 2 4 2 4" xfId="2557" xr:uid="{00000000-0005-0000-0000-0000180E0000}"/>
    <cellStyle name="SAPBEXstdData 2 4 2 4 2" xfId="8298" xr:uid="{00000000-0005-0000-0000-0000190E0000}"/>
    <cellStyle name="SAPBEXstdData 2 4 2 4 2 2" xfId="19411" xr:uid="{00000000-0005-0000-0000-00001A0E0000}"/>
    <cellStyle name="SAPBEXstdData 2 4 2 4 2 3" xfId="26569" xr:uid="{00000000-0005-0000-0000-00001B0E0000}"/>
    <cellStyle name="SAPBEXstdData 2 4 2 4 3" xfId="13809" xr:uid="{00000000-0005-0000-0000-00001C0E0000}"/>
    <cellStyle name="SAPBEXstdData 2 4 2 4 4" xfId="22402" xr:uid="{00000000-0005-0000-0000-00001D0E0000}"/>
    <cellStyle name="SAPBEXstdData 2 4 2 5" xfId="2556" xr:uid="{00000000-0005-0000-0000-00001E0E0000}"/>
    <cellStyle name="SAPBEXstdData 2 4 2 5 2" xfId="8297" xr:uid="{00000000-0005-0000-0000-00001F0E0000}"/>
    <cellStyle name="SAPBEXstdData 2 4 2 5 2 2" xfId="19410" xr:uid="{00000000-0005-0000-0000-0000200E0000}"/>
    <cellStyle name="SAPBEXstdData 2 4 2 5 2 3" xfId="26568" xr:uid="{00000000-0005-0000-0000-0000210E0000}"/>
    <cellStyle name="SAPBEXstdData 2 4 2 5 3" xfId="13808" xr:uid="{00000000-0005-0000-0000-0000220E0000}"/>
    <cellStyle name="SAPBEXstdData 2 4 2 5 4" xfId="22400" xr:uid="{00000000-0005-0000-0000-0000230E0000}"/>
    <cellStyle name="SAPBEXstdData 2 4 2 6" xfId="2555" xr:uid="{00000000-0005-0000-0000-0000240E0000}"/>
    <cellStyle name="SAPBEXstdData 2 4 2 6 2" xfId="8296" xr:uid="{00000000-0005-0000-0000-0000250E0000}"/>
    <cellStyle name="SAPBEXstdData 2 4 2 6 2 2" xfId="19409" xr:uid="{00000000-0005-0000-0000-0000260E0000}"/>
    <cellStyle name="SAPBEXstdData 2 4 2 6 2 3" xfId="26567" xr:uid="{00000000-0005-0000-0000-0000270E0000}"/>
    <cellStyle name="SAPBEXstdData 2 4 2 6 3" xfId="13807" xr:uid="{00000000-0005-0000-0000-0000280E0000}"/>
    <cellStyle name="SAPBEXstdData 2 4 2 6 4" xfId="22398" xr:uid="{00000000-0005-0000-0000-0000290E0000}"/>
    <cellStyle name="SAPBEXstdData 2 4 2 7" xfId="8301" xr:uid="{00000000-0005-0000-0000-00002A0E0000}"/>
    <cellStyle name="SAPBEXstdData 2 4 2 7 2" xfId="19414" xr:uid="{00000000-0005-0000-0000-00002B0E0000}"/>
    <cellStyle name="SAPBEXstdData 2 4 2 7 3" xfId="26572" xr:uid="{00000000-0005-0000-0000-00002C0E0000}"/>
    <cellStyle name="SAPBEXstdData 2 4 2 8" xfId="13812" xr:uid="{00000000-0005-0000-0000-00002D0E0000}"/>
    <cellStyle name="SAPBEXstdData 2 4 2 9" xfId="22414" xr:uid="{00000000-0005-0000-0000-00002E0E0000}"/>
    <cellStyle name="SAPBEXstdData 2 4 3" xfId="2554" xr:uid="{00000000-0005-0000-0000-00002F0E0000}"/>
    <cellStyle name="SAPBEXstdData 2 4 3 2" xfId="8295" xr:uid="{00000000-0005-0000-0000-0000300E0000}"/>
    <cellStyle name="SAPBEXstdData 2 4 3 2 2" xfId="19408" xr:uid="{00000000-0005-0000-0000-0000310E0000}"/>
    <cellStyle name="SAPBEXstdData 2 4 3 2 3" xfId="26566" xr:uid="{00000000-0005-0000-0000-0000320E0000}"/>
    <cellStyle name="SAPBEXstdData 2 4 3 3" xfId="13806" xr:uid="{00000000-0005-0000-0000-0000330E0000}"/>
    <cellStyle name="SAPBEXstdData 2 4 3 4" xfId="22396" xr:uid="{00000000-0005-0000-0000-0000340E0000}"/>
    <cellStyle name="SAPBEXstdData 2 4 4" xfId="2553" xr:uid="{00000000-0005-0000-0000-0000350E0000}"/>
    <cellStyle name="SAPBEXstdData 2 4 4 2" xfId="8294" xr:uid="{00000000-0005-0000-0000-0000360E0000}"/>
    <cellStyle name="SAPBEXstdData 2 4 4 2 2" xfId="19407" xr:uid="{00000000-0005-0000-0000-0000370E0000}"/>
    <cellStyle name="SAPBEXstdData 2 4 4 2 3" xfId="26565" xr:uid="{00000000-0005-0000-0000-0000380E0000}"/>
    <cellStyle name="SAPBEXstdData 2 4 4 3" xfId="13805" xr:uid="{00000000-0005-0000-0000-0000390E0000}"/>
    <cellStyle name="SAPBEXstdData 2 4 4 4" xfId="17050" xr:uid="{00000000-0005-0000-0000-00003A0E0000}"/>
    <cellStyle name="SAPBEXstdData 2 4 5" xfId="2552" xr:uid="{00000000-0005-0000-0000-00003B0E0000}"/>
    <cellStyle name="SAPBEXstdData 2 4 5 2" xfId="8293" xr:uid="{00000000-0005-0000-0000-00003C0E0000}"/>
    <cellStyle name="SAPBEXstdData 2 4 5 2 2" xfId="19406" xr:uid="{00000000-0005-0000-0000-00003D0E0000}"/>
    <cellStyle name="SAPBEXstdData 2 4 5 2 3" xfId="26564" xr:uid="{00000000-0005-0000-0000-00003E0E0000}"/>
    <cellStyle name="SAPBEXstdData 2 4 5 3" xfId="13804" xr:uid="{00000000-0005-0000-0000-00003F0E0000}"/>
    <cellStyle name="SAPBEXstdData 2 4 5 4" xfId="11689" xr:uid="{00000000-0005-0000-0000-0000400E0000}"/>
    <cellStyle name="SAPBEXstdData 2 4 6" xfId="2551" xr:uid="{00000000-0005-0000-0000-0000410E0000}"/>
    <cellStyle name="SAPBEXstdData 2 4 6 2" xfId="8292" xr:uid="{00000000-0005-0000-0000-0000420E0000}"/>
    <cellStyle name="SAPBEXstdData 2 4 6 2 2" xfId="19405" xr:uid="{00000000-0005-0000-0000-0000430E0000}"/>
    <cellStyle name="SAPBEXstdData 2 4 6 2 3" xfId="26563" xr:uid="{00000000-0005-0000-0000-0000440E0000}"/>
    <cellStyle name="SAPBEXstdData 2 4 6 3" xfId="13803" xr:uid="{00000000-0005-0000-0000-0000450E0000}"/>
    <cellStyle name="SAPBEXstdData 2 4 6 4" xfId="11688" xr:uid="{00000000-0005-0000-0000-0000460E0000}"/>
    <cellStyle name="SAPBEXstdData 2 4 7" xfId="2550" xr:uid="{00000000-0005-0000-0000-0000470E0000}"/>
    <cellStyle name="SAPBEXstdData 2 4 7 2" xfId="8291" xr:uid="{00000000-0005-0000-0000-0000480E0000}"/>
    <cellStyle name="SAPBEXstdData 2 4 7 2 2" xfId="19404" xr:uid="{00000000-0005-0000-0000-0000490E0000}"/>
    <cellStyle name="SAPBEXstdData 2 4 7 2 3" xfId="26562" xr:uid="{00000000-0005-0000-0000-00004A0E0000}"/>
    <cellStyle name="SAPBEXstdData 2 4 7 3" xfId="13802" xr:uid="{00000000-0005-0000-0000-00004B0E0000}"/>
    <cellStyle name="SAPBEXstdData 2 4 7 4" xfId="11687" xr:uid="{00000000-0005-0000-0000-00004C0E0000}"/>
    <cellStyle name="SAPBEXstdData 2 4 8" xfId="8302" xr:uid="{00000000-0005-0000-0000-00004D0E0000}"/>
    <cellStyle name="SAPBEXstdData 2 4 8 2" xfId="19415" xr:uid="{00000000-0005-0000-0000-00004E0E0000}"/>
    <cellStyle name="SAPBEXstdData 2 4 8 3" xfId="26573" xr:uid="{00000000-0005-0000-0000-00004F0E0000}"/>
    <cellStyle name="SAPBEXstdData 2 4 9" xfId="13813" xr:uid="{00000000-0005-0000-0000-0000500E0000}"/>
    <cellStyle name="SAPBEXstdData 2 5" xfId="2549" xr:uid="{00000000-0005-0000-0000-0000510E0000}"/>
    <cellStyle name="SAPBEXstdData 2 5 10" xfId="11686" xr:uid="{00000000-0005-0000-0000-0000520E0000}"/>
    <cellStyle name="SAPBEXstdData 2 5 2" xfId="2548" xr:uid="{00000000-0005-0000-0000-0000530E0000}"/>
    <cellStyle name="SAPBEXstdData 2 5 2 2" xfId="2547" xr:uid="{00000000-0005-0000-0000-0000540E0000}"/>
    <cellStyle name="SAPBEXstdData 2 5 2 2 2" xfId="8288" xr:uid="{00000000-0005-0000-0000-0000550E0000}"/>
    <cellStyle name="SAPBEXstdData 2 5 2 2 2 2" xfId="19401" xr:uid="{00000000-0005-0000-0000-0000560E0000}"/>
    <cellStyle name="SAPBEXstdData 2 5 2 2 2 3" xfId="26559" xr:uid="{00000000-0005-0000-0000-0000570E0000}"/>
    <cellStyle name="SAPBEXstdData 2 5 2 2 3" xfId="13799" xr:uid="{00000000-0005-0000-0000-0000580E0000}"/>
    <cellStyle name="SAPBEXstdData 2 5 2 2 4" xfId="11684" xr:uid="{00000000-0005-0000-0000-0000590E0000}"/>
    <cellStyle name="SAPBEXstdData 2 5 2 3" xfId="2546" xr:uid="{00000000-0005-0000-0000-00005A0E0000}"/>
    <cellStyle name="SAPBEXstdData 2 5 2 3 2" xfId="8287" xr:uid="{00000000-0005-0000-0000-00005B0E0000}"/>
    <cellStyle name="SAPBEXstdData 2 5 2 3 2 2" xfId="19400" xr:uid="{00000000-0005-0000-0000-00005C0E0000}"/>
    <cellStyle name="SAPBEXstdData 2 5 2 3 2 3" xfId="26558" xr:uid="{00000000-0005-0000-0000-00005D0E0000}"/>
    <cellStyle name="SAPBEXstdData 2 5 2 3 3" xfId="13798" xr:uid="{00000000-0005-0000-0000-00005E0E0000}"/>
    <cellStyle name="SAPBEXstdData 2 5 2 3 4" xfId="11683" xr:uid="{00000000-0005-0000-0000-00005F0E0000}"/>
    <cellStyle name="SAPBEXstdData 2 5 2 4" xfId="2545" xr:uid="{00000000-0005-0000-0000-0000600E0000}"/>
    <cellStyle name="SAPBEXstdData 2 5 2 4 2" xfId="8286" xr:uid="{00000000-0005-0000-0000-0000610E0000}"/>
    <cellStyle name="SAPBEXstdData 2 5 2 4 2 2" xfId="19399" xr:uid="{00000000-0005-0000-0000-0000620E0000}"/>
    <cellStyle name="SAPBEXstdData 2 5 2 4 2 3" xfId="26557" xr:uid="{00000000-0005-0000-0000-0000630E0000}"/>
    <cellStyle name="SAPBEXstdData 2 5 2 4 3" xfId="13797" xr:uid="{00000000-0005-0000-0000-0000640E0000}"/>
    <cellStyle name="SAPBEXstdData 2 5 2 4 4" xfId="11682" xr:uid="{00000000-0005-0000-0000-0000650E0000}"/>
    <cellStyle name="SAPBEXstdData 2 5 2 5" xfId="2544" xr:uid="{00000000-0005-0000-0000-0000660E0000}"/>
    <cellStyle name="SAPBEXstdData 2 5 2 5 2" xfId="8285" xr:uid="{00000000-0005-0000-0000-0000670E0000}"/>
    <cellStyle name="SAPBEXstdData 2 5 2 5 2 2" xfId="19398" xr:uid="{00000000-0005-0000-0000-0000680E0000}"/>
    <cellStyle name="SAPBEXstdData 2 5 2 5 2 3" xfId="26556" xr:uid="{00000000-0005-0000-0000-0000690E0000}"/>
    <cellStyle name="SAPBEXstdData 2 5 2 5 3" xfId="13796" xr:uid="{00000000-0005-0000-0000-00006A0E0000}"/>
    <cellStyle name="SAPBEXstdData 2 5 2 5 4" xfId="14539" xr:uid="{00000000-0005-0000-0000-00006B0E0000}"/>
    <cellStyle name="SAPBEXstdData 2 5 2 6" xfId="2543" xr:uid="{00000000-0005-0000-0000-00006C0E0000}"/>
    <cellStyle name="SAPBEXstdData 2 5 2 6 2" xfId="8284" xr:uid="{00000000-0005-0000-0000-00006D0E0000}"/>
    <cellStyle name="SAPBEXstdData 2 5 2 6 2 2" xfId="19397" xr:uid="{00000000-0005-0000-0000-00006E0E0000}"/>
    <cellStyle name="SAPBEXstdData 2 5 2 6 2 3" xfId="26555" xr:uid="{00000000-0005-0000-0000-00006F0E0000}"/>
    <cellStyle name="SAPBEXstdData 2 5 2 6 3" xfId="13795" xr:uid="{00000000-0005-0000-0000-0000700E0000}"/>
    <cellStyle name="SAPBEXstdData 2 5 2 6 4" xfId="11681" xr:uid="{00000000-0005-0000-0000-0000710E0000}"/>
    <cellStyle name="SAPBEXstdData 2 5 2 7" xfId="8289" xr:uid="{00000000-0005-0000-0000-0000720E0000}"/>
    <cellStyle name="SAPBEXstdData 2 5 2 7 2" xfId="19402" xr:uid="{00000000-0005-0000-0000-0000730E0000}"/>
    <cellStyle name="SAPBEXstdData 2 5 2 7 3" xfId="26560" xr:uid="{00000000-0005-0000-0000-0000740E0000}"/>
    <cellStyle name="SAPBEXstdData 2 5 2 8" xfId="13800" xr:uid="{00000000-0005-0000-0000-0000750E0000}"/>
    <cellStyle name="SAPBEXstdData 2 5 2 9" xfId="11685" xr:uid="{00000000-0005-0000-0000-0000760E0000}"/>
    <cellStyle name="SAPBEXstdData 2 5 3" xfId="2542" xr:uid="{00000000-0005-0000-0000-0000770E0000}"/>
    <cellStyle name="SAPBEXstdData 2 5 3 2" xfId="8283" xr:uid="{00000000-0005-0000-0000-0000780E0000}"/>
    <cellStyle name="SAPBEXstdData 2 5 3 2 2" xfId="19396" xr:uid="{00000000-0005-0000-0000-0000790E0000}"/>
    <cellStyle name="SAPBEXstdData 2 5 3 2 3" xfId="26554" xr:uid="{00000000-0005-0000-0000-00007A0E0000}"/>
    <cellStyle name="SAPBEXstdData 2 5 3 3" xfId="13794" xr:uid="{00000000-0005-0000-0000-00007B0E0000}"/>
    <cellStyle name="SAPBEXstdData 2 5 3 4" xfId="11680" xr:uid="{00000000-0005-0000-0000-00007C0E0000}"/>
    <cellStyle name="SAPBEXstdData 2 5 4" xfId="2541" xr:uid="{00000000-0005-0000-0000-00007D0E0000}"/>
    <cellStyle name="SAPBEXstdData 2 5 4 2" xfId="8282" xr:uid="{00000000-0005-0000-0000-00007E0E0000}"/>
    <cellStyle name="SAPBEXstdData 2 5 4 2 2" xfId="19395" xr:uid="{00000000-0005-0000-0000-00007F0E0000}"/>
    <cellStyle name="SAPBEXstdData 2 5 4 2 3" xfId="26553" xr:uid="{00000000-0005-0000-0000-0000800E0000}"/>
    <cellStyle name="SAPBEXstdData 2 5 4 3" xfId="13793" xr:uid="{00000000-0005-0000-0000-0000810E0000}"/>
    <cellStyle name="SAPBEXstdData 2 5 4 4" xfId="11679" xr:uid="{00000000-0005-0000-0000-0000820E0000}"/>
    <cellStyle name="SAPBEXstdData 2 5 5" xfId="2540" xr:uid="{00000000-0005-0000-0000-0000830E0000}"/>
    <cellStyle name="SAPBEXstdData 2 5 5 2" xfId="8281" xr:uid="{00000000-0005-0000-0000-0000840E0000}"/>
    <cellStyle name="SAPBEXstdData 2 5 5 2 2" xfId="19394" xr:uid="{00000000-0005-0000-0000-0000850E0000}"/>
    <cellStyle name="SAPBEXstdData 2 5 5 2 3" xfId="26552" xr:uid="{00000000-0005-0000-0000-0000860E0000}"/>
    <cellStyle name="SAPBEXstdData 2 5 5 3" xfId="13792" xr:uid="{00000000-0005-0000-0000-0000870E0000}"/>
    <cellStyle name="SAPBEXstdData 2 5 5 4" xfId="11678" xr:uid="{00000000-0005-0000-0000-0000880E0000}"/>
    <cellStyle name="SAPBEXstdData 2 5 6" xfId="2539" xr:uid="{00000000-0005-0000-0000-0000890E0000}"/>
    <cellStyle name="SAPBEXstdData 2 5 6 2" xfId="8280" xr:uid="{00000000-0005-0000-0000-00008A0E0000}"/>
    <cellStyle name="SAPBEXstdData 2 5 6 2 2" xfId="19393" xr:uid="{00000000-0005-0000-0000-00008B0E0000}"/>
    <cellStyle name="SAPBEXstdData 2 5 6 2 3" xfId="26551" xr:uid="{00000000-0005-0000-0000-00008C0E0000}"/>
    <cellStyle name="SAPBEXstdData 2 5 6 3" xfId="13791" xr:uid="{00000000-0005-0000-0000-00008D0E0000}"/>
    <cellStyle name="SAPBEXstdData 2 5 6 4" xfId="17326" xr:uid="{00000000-0005-0000-0000-00008E0E0000}"/>
    <cellStyle name="SAPBEXstdData 2 5 7" xfId="2538" xr:uid="{00000000-0005-0000-0000-00008F0E0000}"/>
    <cellStyle name="SAPBEXstdData 2 5 7 2" xfId="8279" xr:uid="{00000000-0005-0000-0000-0000900E0000}"/>
    <cellStyle name="SAPBEXstdData 2 5 7 2 2" xfId="19392" xr:uid="{00000000-0005-0000-0000-0000910E0000}"/>
    <cellStyle name="SAPBEXstdData 2 5 7 2 3" xfId="26550" xr:uid="{00000000-0005-0000-0000-0000920E0000}"/>
    <cellStyle name="SAPBEXstdData 2 5 7 3" xfId="13790" xr:uid="{00000000-0005-0000-0000-0000930E0000}"/>
    <cellStyle name="SAPBEXstdData 2 5 7 4" xfId="17327" xr:uid="{00000000-0005-0000-0000-0000940E0000}"/>
    <cellStyle name="SAPBEXstdData 2 5 8" xfId="8290" xr:uid="{00000000-0005-0000-0000-0000950E0000}"/>
    <cellStyle name="SAPBEXstdData 2 5 8 2" xfId="19403" xr:uid="{00000000-0005-0000-0000-0000960E0000}"/>
    <cellStyle name="SAPBEXstdData 2 5 8 3" xfId="26561" xr:uid="{00000000-0005-0000-0000-0000970E0000}"/>
    <cellStyle name="SAPBEXstdData 2 5 9" xfId="13801" xr:uid="{00000000-0005-0000-0000-0000980E0000}"/>
    <cellStyle name="SAPBEXstdData 2 6" xfId="2537" xr:uid="{00000000-0005-0000-0000-0000990E0000}"/>
    <cellStyle name="SAPBEXstdData 2 6 10" xfId="11677" xr:uid="{00000000-0005-0000-0000-00009A0E0000}"/>
    <cellStyle name="SAPBEXstdData 2 6 2" xfId="2536" xr:uid="{00000000-0005-0000-0000-00009B0E0000}"/>
    <cellStyle name="SAPBEXstdData 2 6 2 2" xfId="2535" xr:uid="{00000000-0005-0000-0000-00009C0E0000}"/>
    <cellStyle name="SAPBEXstdData 2 6 2 2 2" xfId="8276" xr:uid="{00000000-0005-0000-0000-00009D0E0000}"/>
    <cellStyle name="SAPBEXstdData 2 6 2 2 2 2" xfId="19389" xr:uid="{00000000-0005-0000-0000-00009E0E0000}"/>
    <cellStyle name="SAPBEXstdData 2 6 2 2 2 3" xfId="26547" xr:uid="{00000000-0005-0000-0000-00009F0E0000}"/>
    <cellStyle name="SAPBEXstdData 2 6 2 2 3" xfId="13787" xr:uid="{00000000-0005-0000-0000-0000A00E0000}"/>
    <cellStyle name="SAPBEXstdData 2 6 2 2 4" xfId="17328" xr:uid="{00000000-0005-0000-0000-0000A10E0000}"/>
    <cellStyle name="SAPBEXstdData 2 6 2 3" xfId="2534" xr:uid="{00000000-0005-0000-0000-0000A20E0000}"/>
    <cellStyle name="SAPBEXstdData 2 6 2 3 2" xfId="8275" xr:uid="{00000000-0005-0000-0000-0000A30E0000}"/>
    <cellStyle name="SAPBEXstdData 2 6 2 3 2 2" xfId="19388" xr:uid="{00000000-0005-0000-0000-0000A40E0000}"/>
    <cellStyle name="SAPBEXstdData 2 6 2 3 2 3" xfId="26546" xr:uid="{00000000-0005-0000-0000-0000A50E0000}"/>
    <cellStyle name="SAPBEXstdData 2 6 2 3 3" xfId="13786" xr:uid="{00000000-0005-0000-0000-0000A60E0000}"/>
    <cellStyle name="SAPBEXstdData 2 6 2 3 4" xfId="11676" xr:uid="{00000000-0005-0000-0000-0000A70E0000}"/>
    <cellStyle name="SAPBEXstdData 2 6 2 4" xfId="2533" xr:uid="{00000000-0005-0000-0000-0000A80E0000}"/>
    <cellStyle name="SAPBEXstdData 2 6 2 4 2" xfId="8274" xr:uid="{00000000-0005-0000-0000-0000A90E0000}"/>
    <cellStyle name="SAPBEXstdData 2 6 2 4 2 2" xfId="19387" xr:uid="{00000000-0005-0000-0000-0000AA0E0000}"/>
    <cellStyle name="SAPBEXstdData 2 6 2 4 2 3" xfId="26545" xr:uid="{00000000-0005-0000-0000-0000AB0E0000}"/>
    <cellStyle name="SAPBEXstdData 2 6 2 4 3" xfId="13785" xr:uid="{00000000-0005-0000-0000-0000AC0E0000}"/>
    <cellStyle name="SAPBEXstdData 2 6 2 4 4" xfId="11675" xr:uid="{00000000-0005-0000-0000-0000AD0E0000}"/>
    <cellStyle name="SAPBEXstdData 2 6 2 5" xfId="2532" xr:uid="{00000000-0005-0000-0000-0000AE0E0000}"/>
    <cellStyle name="SAPBEXstdData 2 6 2 5 2" xfId="8273" xr:uid="{00000000-0005-0000-0000-0000AF0E0000}"/>
    <cellStyle name="SAPBEXstdData 2 6 2 5 2 2" xfId="19386" xr:uid="{00000000-0005-0000-0000-0000B00E0000}"/>
    <cellStyle name="SAPBEXstdData 2 6 2 5 2 3" xfId="26544" xr:uid="{00000000-0005-0000-0000-0000B10E0000}"/>
    <cellStyle name="SAPBEXstdData 2 6 2 5 3" xfId="13784" xr:uid="{00000000-0005-0000-0000-0000B20E0000}"/>
    <cellStyle name="SAPBEXstdData 2 6 2 5 4" xfId="17323" xr:uid="{00000000-0005-0000-0000-0000B30E0000}"/>
    <cellStyle name="SAPBEXstdData 2 6 2 6" xfId="2531" xr:uid="{00000000-0005-0000-0000-0000B40E0000}"/>
    <cellStyle name="SAPBEXstdData 2 6 2 6 2" xfId="8272" xr:uid="{00000000-0005-0000-0000-0000B50E0000}"/>
    <cellStyle name="SAPBEXstdData 2 6 2 6 2 2" xfId="19385" xr:uid="{00000000-0005-0000-0000-0000B60E0000}"/>
    <cellStyle name="SAPBEXstdData 2 6 2 6 2 3" xfId="26543" xr:uid="{00000000-0005-0000-0000-0000B70E0000}"/>
    <cellStyle name="SAPBEXstdData 2 6 2 6 3" xfId="13783" xr:uid="{00000000-0005-0000-0000-0000B80E0000}"/>
    <cellStyle name="SAPBEXstdData 2 6 2 6 4" xfId="17324" xr:uid="{00000000-0005-0000-0000-0000B90E0000}"/>
    <cellStyle name="SAPBEXstdData 2 6 2 7" xfId="8277" xr:uid="{00000000-0005-0000-0000-0000BA0E0000}"/>
    <cellStyle name="SAPBEXstdData 2 6 2 7 2" xfId="19390" xr:uid="{00000000-0005-0000-0000-0000BB0E0000}"/>
    <cellStyle name="SAPBEXstdData 2 6 2 7 3" xfId="26548" xr:uid="{00000000-0005-0000-0000-0000BC0E0000}"/>
    <cellStyle name="SAPBEXstdData 2 6 2 8" xfId="13788" xr:uid="{00000000-0005-0000-0000-0000BD0E0000}"/>
    <cellStyle name="SAPBEXstdData 2 6 2 9" xfId="17325" xr:uid="{00000000-0005-0000-0000-0000BE0E0000}"/>
    <cellStyle name="SAPBEXstdData 2 6 3" xfId="2530" xr:uid="{00000000-0005-0000-0000-0000BF0E0000}"/>
    <cellStyle name="SAPBEXstdData 2 6 3 2" xfId="8271" xr:uid="{00000000-0005-0000-0000-0000C00E0000}"/>
    <cellStyle name="SAPBEXstdData 2 6 3 2 2" xfId="19384" xr:uid="{00000000-0005-0000-0000-0000C10E0000}"/>
    <cellStyle name="SAPBEXstdData 2 6 3 2 3" xfId="26542" xr:uid="{00000000-0005-0000-0000-0000C20E0000}"/>
    <cellStyle name="SAPBEXstdData 2 6 3 3" xfId="13782" xr:uid="{00000000-0005-0000-0000-0000C30E0000}"/>
    <cellStyle name="SAPBEXstdData 2 6 3 4" xfId="11674" xr:uid="{00000000-0005-0000-0000-0000C40E0000}"/>
    <cellStyle name="SAPBEXstdData 2 6 4" xfId="2529" xr:uid="{00000000-0005-0000-0000-0000C50E0000}"/>
    <cellStyle name="SAPBEXstdData 2 6 4 2" xfId="8270" xr:uid="{00000000-0005-0000-0000-0000C60E0000}"/>
    <cellStyle name="SAPBEXstdData 2 6 4 2 2" xfId="19383" xr:uid="{00000000-0005-0000-0000-0000C70E0000}"/>
    <cellStyle name="SAPBEXstdData 2 6 4 2 3" xfId="26541" xr:uid="{00000000-0005-0000-0000-0000C80E0000}"/>
    <cellStyle name="SAPBEXstdData 2 6 4 3" xfId="13781" xr:uid="{00000000-0005-0000-0000-0000C90E0000}"/>
    <cellStyle name="SAPBEXstdData 2 6 4 4" xfId="17322" xr:uid="{00000000-0005-0000-0000-0000CA0E0000}"/>
    <cellStyle name="SAPBEXstdData 2 6 5" xfId="2528" xr:uid="{00000000-0005-0000-0000-0000CB0E0000}"/>
    <cellStyle name="SAPBEXstdData 2 6 5 2" xfId="8269" xr:uid="{00000000-0005-0000-0000-0000CC0E0000}"/>
    <cellStyle name="SAPBEXstdData 2 6 5 2 2" xfId="19382" xr:uid="{00000000-0005-0000-0000-0000CD0E0000}"/>
    <cellStyle name="SAPBEXstdData 2 6 5 2 3" xfId="26540" xr:uid="{00000000-0005-0000-0000-0000CE0E0000}"/>
    <cellStyle name="SAPBEXstdData 2 6 5 3" xfId="13780" xr:uid="{00000000-0005-0000-0000-0000CF0E0000}"/>
    <cellStyle name="SAPBEXstdData 2 6 5 4" xfId="17329" xr:uid="{00000000-0005-0000-0000-0000D00E0000}"/>
    <cellStyle name="SAPBEXstdData 2 6 6" xfId="2527" xr:uid="{00000000-0005-0000-0000-0000D10E0000}"/>
    <cellStyle name="SAPBEXstdData 2 6 6 2" xfId="8268" xr:uid="{00000000-0005-0000-0000-0000D20E0000}"/>
    <cellStyle name="SAPBEXstdData 2 6 6 2 2" xfId="19381" xr:uid="{00000000-0005-0000-0000-0000D30E0000}"/>
    <cellStyle name="SAPBEXstdData 2 6 6 2 3" xfId="26539" xr:uid="{00000000-0005-0000-0000-0000D40E0000}"/>
    <cellStyle name="SAPBEXstdData 2 6 6 3" xfId="13779" xr:uid="{00000000-0005-0000-0000-0000D50E0000}"/>
    <cellStyle name="SAPBEXstdData 2 6 6 4" xfId="11673" xr:uid="{00000000-0005-0000-0000-0000D60E0000}"/>
    <cellStyle name="SAPBEXstdData 2 6 7" xfId="2526" xr:uid="{00000000-0005-0000-0000-0000D70E0000}"/>
    <cellStyle name="SAPBEXstdData 2 6 7 2" xfId="8267" xr:uid="{00000000-0005-0000-0000-0000D80E0000}"/>
    <cellStyle name="SAPBEXstdData 2 6 7 2 2" xfId="19380" xr:uid="{00000000-0005-0000-0000-0000D90E0000}"/>
    <cellStyle name="SAPBEXstdData 2 6 7 2 3" xfId="26538" xr:uid="{00000000-0005-0000-0000-0000DA0E0000}"/>
    <cellStyle name="SAPBEXstdData 2 6 7 3" xfId="13778" xr:uid="{00000000-0005-0000-0000-0000DB0E0000}"/>
    <cellStyle name="SAPBEXstdData 2 6 7 4" xfId="11672" xr:uid="{00000000-0005-0000-0000-0000DC0E0000}"/>
    <cellStyle name="SAPBEXstdData 2 6 8" xfId="8278" xr:uid="{00000000-0005-0000-0000-0000DD0E0000}"/>
    <cellStyle name="SAPBEXstdData 2 6 8 2" xfId="19391" xr:uid="{00000000-0005-0000-0000-0000DE0E0000}"/>
    <cellStyle name="SAPBEXstdData 2 6 8 3" xfId="26549" xr:uid="{00000000-0005-0000-0000-0000DF0E0000}"/>
    <cellStyle name="SAPBEXstdData 2 6 9" xfId="13789" xr:uid="{00000000-0005-0000-0000-0000E00E0000}"/>
    <cellStyle name="SAPBEXstdData 2 7" xfId="2525" xr:uid="{00000000-0005-0000-0000-0000E10E0000}"/>
    <cellStyle name="SAPBEXstdData 2 7 10" xfId="11671" xr:uid="{00000000-0005-0000-0000-0000E20E0000}"/>
    <cellStyle name="SAPBEXstdData 2 7 2" xfId="2524" xr:uid="{00000000-0005-0000-0000-0000E30E0000}"/>
    <cellStyle name="SAPBEXstdData 2 7 2 2" xfId="2523" xr:uid="{00000000-0005-0000-0000-0000E40E0000}"/>
    <cellStyle name="SAPBEXstdData 2 7 2 2 2" xfId="8264" xr:uid="{00000000-0005-0000-0000-0000E50E0000}"/>
    <cellStyle name="SAPBEXstdData 2 7 2 2 2 2" xfId="19377" xr:uid="{00000000-0005-0000-0000-0000E60E0000}"/>
    <cellStyle name="SAPBEXstdData 2 7 2 2 2 3" xfId="26535" xr:uid="{00000000-0005-0000-0000-0000E70E0000}"/>
    <cellStyle name="SAPBEXstdData 2 7 2 2 3" xfId="13775" xr:uid="{00000000-0005-0000-0000-0000E80E0000}"/>
    <cellStyle name="SAPBEXstdData 2 7 2 2 4" xfId="17319" xr:uid="{00000000-0005-0000-0000-0000E90E0000}"/>
    <cellStyle name="SAPBEXstdData 2 7 2 3" xfId="2522" xr:uid="{00000000-0005-0000-0000-0000EA0E0000}"/>
    <cellStyle name="SAPBEXstdData 2 7 2 3 2" xfId="8263" xr:uid="{00000000-0005-0000-0000-0000EB0E0000}"/>
    <cellStyle name="SAPBEXstdData 2 7 2 3 2 2" xfId="19376" xr:uid="{00000000-0005-0000-0000-0000EC0E0000}"/>
    <cellStyle name="SAPBEXstdData 2 7 2 3 2 3" xfId="26534" xr:uid="{00000000-0005-0000-0000-0000ED0E0000}"/>
    <cellStyle name="SAPBEXstdData 2 7 2 3 3" xfId="13774" xr:uid="{00000000-0005-0000-0000-0000EE0E0000}"/>
    <cellStyle name="SAPBEXstdData 2 7 2 3 4" xfId="17320" xr:uid="{00000000-0005-0000-0000-0000EF0E0000}"/>
    <cellStyle name="SAPBEXstdData 2 7 2 4" xfId="2521" xr:uid="{00000000-0005-0000-0000-0000F00E0000}"/>
    <cellStyle name="SAPBEXstdData 2 7 2 4 2" xfId="8262" xr:uid="{00000000-0005-0000-0000-0000F10E0000}"/>
    <cellStyle name="SAPBEXstdData 2 7 2 4 2 2" xfId="19375" xr:uid="{00000000-0005-0000-0000-0000F20E0000}"/>
    <cellStyle name="SAPBEXstdData 2 7 2 4 2 3" xfId="26533" xr:uid="{00000000-0005-0000-0000-0000F30E0000}"/>
    <cellStyle name="SAPBEXstdData 2 7 2 4 3" xfId="13773" xr:uid="{00000000-0005-0000-0000-0000F40E0000}"/>
    <cellStyle name="SAPBEXstdData 2 7 2 4 4" xfId="11669" xr:uid="{00000000-0005-0000-0000-0000F50E0000}"/>
    <cellStyle name="SAPBEXstdData 2 7 2 5" xfId="2520" xr:uid="{00000000-0005-0000-0000-0000F60E0000}"/>
    <cellStyle name="SAPBEXstdData 2 7 2 5 2" xfId="8261" xr:uid="{00000000-0005-0000-0000-0000F70E0000}"/>
    <cellStyle name="SAPBEXstdData 2 7 2 5 2 2" xfId="19374" xr:uid="{00000000-0005-0000-0000-0000F80E0000}"/>
    <cellStyle name="SAPBEXstdData 2 7 2 5 2 3" xfId="26532" xr:uid="{00000000-0005-0000-0000-0000F90E0000}"/>
    <cellStyle name="SAPBEXstdData 2 7 2 5 3" xfId="13772" xr:uid="{00000000-0005-0000-0000-0000FA0E0000}"/>
    <cellStyle name="SAPBEXstdData 2 7 2 5 4" xfId="17318" xr:uid="{00000000-0005-0000-0000-0000FB0E0000}"/>
    <cellStyle name="SAPBEXstdData 2 7 2 6" xfId="2519" xr:uid="{00000000-0005-0000-0000-0000FC0E0000}"/>
    <cellStyle name="SAPBEXstdData 2 7 2 6 2" xfId="8260" xr:uid="{00000000-0005-0000-0000-0000FD0E0000}"/>
    <cellStyle name="SAPBEXstdData 2 7 2 6 2 2" xfId="19373" xr:uid="{00000000-0005-0000-0000-0000FE0E0000}"/>
    <cellStyle name="SAPBEXstdData 2 7 2 6 2 3" xfId="26531" xr:uid="{00000000-0005-0000-0000-0000FF0E0000}"/>
    <cellStyle name="SAPBEXstdData 2 7 2 6 3" xfId="13771" xr:uid="{00000000-0005-0000-0000-0000000F0000}"/>
    <cellStyle name="SAPBEXstdData 2 7 2 6 4" xfId="16955" xr:uid="{00000000-0005-0000-0000-0000010F0000}"/>
    <cellStyle name="SAPBEXstdData 2 7 2 7" xfId="8265" xr:uid="{00000000-0005-0000-0000-0000020F0000}"/>
    <cellStyle name="SAPBEXstdData 2 7 2 7 2" xfId="19378" xr:uid="{00000000-0005-0000-0000-0000030F0000}"/>
    <cellStyle name="SAPBEXstdData 2 7 2 7 3" xfId="26536" xr:uid="{00000000-0005-0000-0000-0000040F0000}"/>
    <cellStyle name="SAPBEXstdData 2 7 2 8" xfId="13776" xr:uid="{00000000-0005-0000-0000-0000050F0000}"/>
    <cellStyle name="SAPBEXstdData 2 7 2 9" xfId="11670" xr:uid="{00000000-0005-0000-0000-0000060F0000}"/>
    <cellStyle name="SAPBEXstdData 2 7 3" xfId="2518" xr:uid="{00000000-0005-0000-0000-0000070F0000}"/>
    <cellStyle name="SAPBEXstdData 2 7 3 2" xfId="8259" xr:uid="{00000000-0005-0000-0000-0000080F0000}"/>
    <cellStyle name="SAPBEXstdData 2 7 3 2 2" xfId="19372" xr:uid="{00000000-0005-0000-0000-0000090F0000}"/>
    <cellStyle name="SAPBEXstdData 2 7 3 2 3" xfId="26530" xr:uid="{00000000-0005-0000-0000-00000A0F0000}"/>
    <cellStyle name="SAPBEXstdData 2 7 3 3" xfId="13770" xr:uid="{00000000-0005-0000-0000-00000B0F0000}"/>
    <cellStyle name="SAPBEXstdData 2 7 3 4" xfId="17321" xr:uid="{00000000-0005-0000-0000-00000C0F0000}"/>
    <cellStyle name="SAPBEXstdData 2 7 4" xfId="2517" xr:uid="{00000000-0005-0000-0000-00000D0F0000}"/>
    <cellStyle name="SAPBEXstdData 2 7 4 2" xfId="8258" xr:uid="{00000000-0005-0000-0000-00000E0F0000}"/>
    <cellStyle name="SAPBEXstdData 2 7 4 2 2" xfId="19371" xr:uid="{00000000-0005-0000-0000-00000F0F0000}"/>
    <cellStyle name="SAPBEXstdData 2 7 4 2 3" xfId="26529" xr:uid="{00000000-0005-0000-0000-0000100F0000}"/>
    <cellStyle name="SAPBEXstdData 2 7 4 3" xfId="13769" xr:uid="{00000000-0005-0000-0000-0000110F0000}"/>
    <cellStyle name="SAPBEXstdData 2 7 4 4" xfId="11668" xr:uid="{00000000-0005-0000-0000-0000120F0000}"/>
    <cellStyle name="SAPBEXstdData 2 7 5" xfId="2516" xr:uid="{00000000-0005-0000-0000-0000130F0000}"/>
    <cellStyle name="SAPBEXstdData 2 7 5 2" xfId="8257" xr:uid="{00000000-0005-0000-0000-0000140F0000}"/>
    <cellStyle name="SAPBEXstdData 2 7 5 2 2" xfId="19370" xr:uid="{00000000-0005-0000-0000-0000150F0000}"/>
    <cellStyle name="SAPBEXstdData 2 7 5 2 3" xfId="26528" xr:uid="{00000000-0005-0000-0000-0000160F0000}"/>
    <cellStyle name="SAPBEXstdData 2 7 5 3" xfId="13768" xr:uid="{00000000-0005-0000-0000-0000170F0000}"/>
    <cellStyle name="SAPBEXstdData 2 7 5 4" xfId="11667" xr:uid="{00000000-0005-0000-0000-0000180F0000}"/>
    <cellStyle name="SAPBEXstdData 2 7 6" xfId="2515" xr:uid="{00000000-0005-0000-0000-0000190F0000}"/>
    <cellStyle name="SAPBEXstdData 2 7 6 2" xfId="8256" xr:uid="{00000000-0005-0000-0000-00001A0F0000}"/>
    <cellStyle name="SAPBEXstdData 2 7 6 2 2" xfId="19369" xr:uid="{00000000-0005-0000-0000-00001B0F0000}"/>
    <cellStyle name="SAPBEXstdData 2 7 6 2 3" xfId="26527" xr:uid="{00000000-0005-0000-0000-00001C0F0000}"/>
    <cellStyle name="SAPBEXstdData 2 7 6 3" xfId="13767" xr:uid="{00000000-0005-0000-0000-00001D0F0000}"/>
    <cellStyle name="SAPBEXstdData 2 7 6 4" xfId="11666" xr:uid="{00000000-0005-0000-0000-00001E0F0000}"/>
    <cellStyle name="SAPBEXstdData 2 7 7" xfId="2514" xr:uid="{00000000-0005-0000-0000-00001F0F0000}"/>
    <cellStyle name="SAPBEXstdData 2 7 7 2" xfId="8255" xr:uid="{00000000-0005-0000-0000-0000200F0000}"/>
    <cellStyle name="SAPBEXstdData 2 7 7 2 2" xfId="19368" xr:uid="{00000000-0005-0000-0000-0000210F0000}"/>
    <cellStyle name="SAPBEXstdData 2 7 7 2 3" xfId="26526" xr:uid="{00000000-0005-0000-0000-0000220F0000}"/>
    <cellStyle name="SAPBEXstdData 2 7 7 3" xfId="13766" xr:uid="{00000000-0005-0000-0000-0000230F0000}"/>
    <cellStyle name="SAPBEXstdData 2 7 7 4" xfId="11665" xr:uid="{00000000-0005-0000-0000-0000240F0000}"/>
    <cellStyle name="SAPBEXstdData 2 7 8" xfId="8266" xr:uid="{00000000-0005-0000-0000-0000250F0000}"/>
    <cellStyle name="SAPBEXstdData 2 7 8 2" xfId="19379" xr:uid="{00000000-0005-0000-0000-0000260F0000}"/>
    <cellStyle name="SAPBEXstdData 2 7 8 3" xfId="26537" xr:uid="{00000000-0005-0000-0000-0000270F0000}"/>
    <cellStyle name="SAPBEXstdData 2 7 9" xfId="13777" xr:uid="{00000000-0005-0000-0000-0000280F0000}"/>
    <cellStyle name="SAPBEXstdData 2 8" xfId="2513" xr:uid="{00000000-0005-0000-0000-0000290F0000}"/>
    <cellStyle name="SAPBEXstdData 2 8 10" xfId="11664" xr:uid="{00000000-0005-0000-0000-00002A0F0000}"/>
    <cellStyle name="SAPBEXstdData 2 8 2" xfId="2512" xr:uid="{00000000-0005-0000-0000-00002B0F0000}"/>
    <cellStyle name="SAPBEXstdData 2 8 2 2" xfId="2511" xr:uid="{00000000-0005-0000-0000-00002C0F0000}"/>
    <cellStyle name="SAPBEXstdData 2 8 2 2 2" xfId="8252" xr:uid="{00000000-0005-0000-0000-00002D0F0000}"/>
    <cellStyle name="SAPBEXstdData 2 8 2 2 2 2" xfId="19365" xr:uid="{00000000-0005-0000-0000-00002E0F0000}"/>
    <cellStyle name="SAPBEXstdData 2 8 2 2 2 3" xfId="26523" xr:uid="{00000000-0005-0000-0000-00002F0F0000}"/>
    <cellStyle name="SAPBEXstdData 2 8 2 2 3" xfId="13763" xr:uid="{00000000-0005-0000-0000-0000300F0000}"/>
    <cellStyle name="SAPBEXstdData 2 8 2 2 4" xfId="11662" xr:uid="{00000000-0005-0000-0000-0000310F0000}"/>
    <cellStyle name="SAPBEXstdData 2 8 2 3" xfId="2510" xr:uid="{00000000-0005-0000-0000-0000320F0000}"/>
    <cellStyle name="SAPBEXstdData 2 8 2 3 2" xfId="8251" xr:uid="{00000000-0005-0000-0000-0000330F0000}"/>
    <cellStyle name="SAPBEXstdData 2 8 2 3 2 2" xfId="19364" xr:uid="{00000000-0005-0000-0000-0000340F0000}"/>
    <cellStyle name="SAPBEXstdData 2 8 2 3 2 3" xfId="26522" xr:uid="{00000000-0005-0000-0000-0000350F0000}"/>
    <cellStyle name="SAPBEXstdData 2 8 2 3 3" xfId="13762" xr:uid="{00000000-0005-0000-0000-0000360F0000}"/>
    <cellStyle name="SAPBEXstdData 2 8 2 3 4" xfId="11661" xr:uid="{00000000-0005-0000-0000-0000370F0000}"/>
    <cellStyle name="SAPBEXstdData 2 8 2 4" xfId="2509" xr:uid="{00000000-0005-0000-0000-0000380F0000}"/>
    <cellStyle name="SAPBEXstdData 2 8 2 4 2" xfId="8250" xr:uid="{00000000-0005-0000-0000-0000390F0000}"/>
    <cellStyle name="SAPBEXstdData 2 8 2 4 2 2" xfId="19363" xr:uid="{00000000-0005-0000-0000-00003A0F0000}"/>
    <cellStyle name="SAPBEXstdData 2 8 2 4 2 3" xfId="26521" xr:uid="{00000000-0005-0000-0000-00003B0F0000}"/>
    <cellStyle name="SAPBEXstdData 2 8 2 4 3" xfId="13761" xr:uid="{00000000-0005-0000-0000-00003C0F0000}"/>
    <cellStyle name="SAPBEXstdData 2 8 2 4 4" xfId="11660" xr:uid="{00000000-0005-0000-0000-00003D0F0000}"/>
    <cellStyle name="SAPBEXstdData 2 8 2 5" xfId="2508" xr:uid="{00000000-0005-0000-0000-00003E0F0000}"/>
    <cellStyle name="SAPBEXstdData 2 8 2 5 2" xfId="8249" xr:uid="{00000000-0005-0000-0000-00003F0F0000}"/>
    <cellStyle name="SAPBEXstdData 2 8 2 5 2 2" xfId="19362" xr:uid="{00000000-0005-0000-0000-0000400F0000}"/>
    <cellStyle name="SAPBEXstdData 2 8 2 5 2 3" xfId="26520" xr:uid="{00000000-0005-0000-0000-0000410F0000}"/>
    <cellStyle name="SAPBEXstdData 2 8 2 5 3" xfId="13760" xr:uid="{00000000-0005-0000-0000-0000420F0000}"/>
    <cellStyle name="SAPBEXstdData 2 8 2 5 4" xfId="11659" xr:uid="{00000000-0005-0000-0000-0000430F0000}"/>
    <cellStyle name="SAPBEXstdData 2 8 2 6" xfId="2507" xr:uid="{00000000-0005-0000-0000-0000440F0000}"/>
    <cellStyle name="SAPBEXstdData 2 8 2 6 2" xfId="8248" xr:uid="{00000000-0005-0000-0000-0000450F0000}"/>
    <cellStyle name="SAPBEXstdData 2 8 2 6 2 2" xfId="19361" xr:uid="{00000000-0005-0000-0000-0000460F0000}"/>
    <cellStyle name="SAPBEXstdData 2 8 2 6 2 3" xfId="26519" xr:uid="{00000000-0005-0000-0000-0000470F0000}"/>
    <cellStyle name="SAPBEXstdData 2 8 2 6 3" xfId="13759" xr:uid="{00000000-0005-0000-0000-0000480F0000}"/>
    <cellStyle name="SAPBEXstdData 2 8 2 6 4" xfId="17308" xr:uid="{00000000-0005-0000-0000-0000490F0000}"/>
    <cellStyle name="SAPBEXstdData 2 8 2 7" xfId="8253" xr:uid="{00000000-0005-0000-0000-00004A0F0000}"/>
    <cellStyle name="SAPBEXstdData 2 8 2 7 2" xfId="19366" xr:uid="{00000000-0005-0000-0000-00004B0F0000}"/>
    <cellStyle name="SAPBEXstdData 2 8 2 7 3" xfId="26524" xr:uid="{00000000-0005-0000-0000-00004C0F0000}"/>
    <cellStyle name="SAPBEXstdData 2 8 2 8" xfId="13764" xr:uid="{00000000-0005-0000-0000-00004D0F0000}"/>
    <cellStyle name="SAPBEXstdData 2 8 2 9" xfId="11663" xr:uid="{00000000-0005-0000-0000-00004E0F0000}"/>
    <cellStyle name="SAPBEXstdData 2 8 3" xfId="2506" xr:uid="{00000000-0005-0000-0000-00004F0F0000}"/>
    <cellStyle name="SAPBEXstdData 2 8 3 2" xfId="8247" xr:uid="{00000000-0005-0000-0000-0000500F0000}"/>
    <cellStyle name="SAPBEXstdData 2 8 3 2 2" xfId="19360" xr:uid="{00000000-0005-0000-0000-0000510F0000}"/>
    <cellStyle name="SAPBEXstdData 2 8 3 2 3" xfId="26518" xr:uid="{00000000-0005-0000-0000-0000520F0000}"/>
    <cellStyle name="SAPBEXstdData 2 8 3 3" xfId="13758" xr:uid="{00000000-0005-0000-0000-0000530F0000}"/>
    <cellStyle name="SAPBEXstdData 2 8 3 4" xfId="17309" xr:uid="{00000000-0005-0000-0000-0000540F0000}"/>
    <cellStyle name="SAPBEXstdData 2 8 4" xfId="2505" xr:uid="{00000000-0005-0000-0000-0000550F0000}"/>
    <cellStyle name="SAPBEXstdData 2 8 4 2" xfId="8246" xr:uid="{00000000-0005-0000-0000-0000560F0000}"/>
    <cellStyle name="SAPBEXstdData 2 8 4 2 2" xfId="19359" xr:uid="{00000000-0005-0000-0000-0000570F0000}"/>
    <cellStyle name="SAPBEXstdData 2 8 4 2 3" xfId="26517" xr:uid="{00000000-0005-0000-0000-0000580F0000}"/>
    <cellStyle name="SAPBEXstdData 2 8 4 3" xfId="13757" xr:uid="{00000000-0005-0000-0000-0000590F0000}"/>
    <cellStyle name="SAPBEXstdData 2 8 4 4" xfId="11658" xr:uid="{00000000-0005-0000-0000-00005A0F0000}"/>
    <cellStyle name="SAPBEXstdData 2 8 5" xfId="2504" xr:uid="{00000000-0005-0000-0000-00005B0F0000}"/>
    <cellStyle name="SAPBEXstdData 2 8 5 2" xfId="8245" xr:uid="{00000000-0005-0000-0000-00005C0F0000}"/>
    <cellStyle name="SAPBEXstdData 2 8 5 2 2" xfId="19358" xr:uid="{00000000-0005-0000-0000-00005D0F0000}"/>
    <cellStyle name="SAPBEXstdData 2 8 5 2 3" xfId="26516" xr:uid="{00000000-0005-0000-0000-00005E0F0000}"/>
    <cellStyle name="SAPBEXstdData 2 8 5 3" xfId="13756" xr:uid="{00000000-0005-0000-0000-00005F0F0000}"/>
    <cellStyle name="SAPBEXstdData 2 8 5 4" xfId="17307" xr:uid="{00000000-0005-0000-0000-0000600F0000}"/>
    <cellStyle name="SAPBEXstdData 2 8 6" xfId="2503" xr:uid="{00000000-0005-0000-0000-0000610F0000}"/>
    <cellStyle name="SAPBEXstdData 2 8 6 2" xfId="8244" xr:uid="{00000000-0005-0000-0000-0000620F0000}"/>
    <cellStyle name="SAPBEXstdData 2 8 6 2 2" xfId="19357" xr:uid="{00000000-0005-0000-0000-0000630F0000}"/>
    <cellStyle name="SAPBEXstdData 2 8 6 2 3" xfId="26515" xr:uid="{00000000-0005-0000-0000-0000640F0000}"/>
    <cellStyle name="SAPBEXstdData 2 8 6 3" xfId="13755" xr:uid="{00000000-0005-0000-0000-0000650F0000}"/>
    <cellStyle name="SAPBEXstdData 2 8 6 4" xfId="17310" xr:uid="{00000000-0005-0000-0000-0000660F0000}"/>
    <cellStyle name="SAPBEXstdData 2 8 7" xfId="2502" xr:uid="{00000000-0005-0000-0000-0000670F0000}"/>
    <cellStyle name="SAPBEXstdData 2 8 7 2" xfId="8243" xr:uid="{00000000-0005-0000-0000-0000680F0000}"/>
    <cellStyle name="SAPBEXstdData 2 8 7 2 2" xfId="19356" xr:uid="{00000000-0005-0000-0000-0000690F0000}"/>
    <cellStyle name="SAPBEXstdData 2 8 7 2 3" xfId="26514" xr:uid="{00000000-0005-0000-0000-00006A0F0000}"/>
    <cellStyle name="SAPBEXstdData 2 8 7 3" xfId="13754" xr:uid="{00000000-0005-0000-0000-00006B0F0000}"/>
    <cellStyle name="SAPBEXstdData 2 8 7 4" xfId="11657" xr:uid="{00000000-0005-0000-0000-00006C0F0000}"/>
    <cellStyle name="SAPBEXstdData 2 8 8" xfId="8254" xr:uid="{00000000-0005-0000-0000-00006D0F0000}"/>
    <cellStyle name="SAPBEXstdData 2 8 8 2" xfId="19367" xr:uid="{00000000-0005-0000-0000-00006E0F0000}"/>
    <cellStyle name="SAPBEXstdData 2 8 8 3" xfId="26525" xr:uid="{00000000-0005-0000-0000-00006F0F0000}"/>
    <cellStyle name="SAPBEXstdData 2 8 9" xfId="13765" xr:uid="{00000000-0005-0000-0000-0000700F0000}"/>
    <cellStyle name="SAPBEXstdData 2 9" xfId="2501" xr:uid="{00000000-0005-0000-0000-0000710F0000}"/>
    <cellStyle name="SAPBEXstdData 2 9 10" xfId="11656" xr:uid="{00000000-0005-0000-0000-0000720F0000}"/>
    <cellStyle name="SAPBEXstdData 2 9 2" xfId="2500" xr:uid="{00000000-0005-0000-0000-0000730F0000}"/>
    <cellStyle name="SAPBEXstdData 2 9 2 2" xfId="2499" xr:uid="{00000000-0005-0000-0000-0000740F0000}"/>
    <cellStyle name="SAPBEXstdData 2 9 2 2 2" xfId="8240" xr:uid="{00000000-0005-0000-0000-0000750F0000}"/>
    <cellStyle name="SAPBEXstdData 2 9 2 2 2 2" xfId="19353" xr:uid="{00000000-0005-0000-0000-0000760F0000}"/>
    <cellStyle name="SAPBEXstdData 2 9 2 2 2 3" xfId="26511" xr:uid="{00000000-0005-0000-0000-0000770F0000}"/>
    <cellStyle name="SAPBEXstdData 2 9 2 2 3" xfId="13751" xr:uid="{00000000-0005-0000-0000-0000780F0000}"/>
    <cellStyle name="SAPBEXstdData 2 9 2 2 4" xfId="17306" xr:uid="{00000000-0005-0000-0000-0000790F0000}"/>
    <cellStyle name="SAPBEXstdData 2 9 2 3" xfId="2498" xr:uid="{00000000-0005-0000-0000-00007A0F0000}"/>
    <cellStyle name="SAPBEXstdData 2 9 2 3 2" xfId="8239" xr:uid="{00000000-0005-0000-0000-00007B0F0000}"/>
    <cellStyle name="SAPBEXstdData 2 9 2 3 2 2" xfId="19352" xr:uid="{00000000-0005-0000-0000-00007C0F0000}"/>
    <cellStyle name="SAPBEXstdData 2 9 2 3 2 3" xfId="26510" xr:uid="{00000000-0005-0000-0000-00007D0F0000}"/>
    <cellStyle name="SAPBEXstdData 2 9 2 3 3" xfId="13750" xr:uid="{00000000-0005-0000-0000-00007E0F0000}"/>
    <cellStyle name="SAPBEXstdData 2 9 2 3 4" xfId="11655" xr:uid="{00000000-0005-0000-0000-00007F0F0000}"/>
    <cellStyle name="SAPBEXstdData 2 9 2 4" xfId="2497" xr:uid="{00000000-0005-0000-0000-0000800F0000}"/>
    <cellStyle name="SAPBEXstdData 2 9 2 4 2" xfId="8238" xr:uid="{00000000-0005-0000-0000-0000810F0000}"/>
    <cellStyle name="SAPBEXstdData 2 9 2 4 2 2" xfId="19351" xr:uid="{00000000-0005-0000-0000-0000820F0000}"/>
    <cellStyle name="SAPBEXstdData 2 9 2 4 2 3" xfId="26509" xr:uid="{00000000-0005-0000-0000-0000830F0000}"/>
    <cellStyle name="SAPBEXstdData 2 9 2 4 3" xfId="13749" xr:uid="{00000000-0005-0000-0000-0000840F0000}"/>
    <cellStyle name="SAPBEXstdData 2 9 2 4 4" xfId="17304" xr:uid="{00000000-0005-0000-0000-0000850F0000}"/>
    <cellStyle name="SAPBEXstdData 2 9 2 5" xfId="2496" xr:uid="{00000000-0005-0000-0000-0000860F0000}"/>
    <cellStyle name="SAPBEXstdData 2 9 2 5 2" xfId="8237" xr:uid="{00000000-0005-0000-0000-0000870F0000}"/>
    <cellStyle name="SAPBEXstdData 2 9 2 5 2 2" xfId="19350" xr:uid="{00000000-0005-0000-0000-0000880F0000}"/>
    <cellStyle name="SAPBEXstdData 2 9 2 5 2 3" xfId="26508" xr:uid="{00000000-0005-0000-0000-0000890F0000}"/>
    <cellStyle name="SAPBEXstdData 2 9 2 5 3" xfId="13748" xr:uid="{00000000-0005-0000-0000-00008A0F0000}"/>
    <cellStyle name="SAPBEXstdData 2 9 2 5 4" xfId="17311" xr:uid="{00000000-0005-0000-0000-00008B0F0000}"/>
    <cellStyle name="SAPBEXstdData 2 9 2 6" xfId="2495" xr:uid="{00000000-0005-0000-0000-00008C0F0000}"/>
    <cellStyle name="SAPBEXstdData 2 9 2 6 2" xfId="8236" xr:uid="{00000000-0005-0000-0000-00008D0F0000}"/>
    <cellStyle name="SAPBEXstdData 2 9 2 6 2 2" xfId="19349" xr:uid="{00000000-0005-0000-0000-00008E0F0000}"/>
    <cellStyle name="SAPBEXstdData 2 9 2 6 2 3" xfId="26507" xr:uid="{00000000-0005-0000-0000-00008F0F0000}"/>
    <cellStyle name="SAPBEXstdData 2 9 2 6 3" xfId="13747" xr:uid="{00000000-0005-0000-0000-0000900F0000}"/>
    <cellStyle name="SAPBEXstdData 2 9 2 6 4" xfId="11654" xr:uid="{00000000-0005-0000-0000-0000910F0000}"/>
    <cellStyle name="SAPBEXstdData 2 9 2 7" xfId="8241" xr:uid="{00000000-0005-0000-0000-0000920F0000}"/>
    <cellStyle name="SAPBEXstdData 2 9 2 7 2" xfId="19354" xr:uid="{00000000-0005-0000-0000-0000930F0000}"/>
    <cellStyle name="SAPBEXstdData 2 9 2 7 3" xfId="26512" xr:uid="{00000000-0005-0000-0000-0000940F0000}"/>
    <cellStyle name="SAPBEXstdData 2 9 2 8" xfId="13752" xr:uid="{00000000-0005-0000-0000-0000950F0000}"/>
    <cellStyle name="SAPBEXstdData 2 9 2 9" xfId="17305" xr:uid="{00000000-0005-0000-0000-0000960F0000}"/>
    <cellStyle name="SAPBEXstdData 2 9 3" xfId="2494" xr:uid="{00000000-0005-0000-0000-0000970F0000}"/>
    <cellStyle name="SAPBEXstdData 2 9 3 2" xfId="8235" xr:uid="{00000000-0005-0000-0000-0000980F0000}"/>
    <cellStyle name="SAPBEXstdData 2 9 3 2 2" xfId="19348" xr:uid="{00000000-0005-0000-0000-0000990F0000}"/>
    <cellStyle name="SAPBEXstdData 2 9 3 2 3" xfId="26506" xr:uid="{00000000-0005-0000-0000-00009A0F0000}"/>
    <cellStyle name="SAPBEXstdData 2 9 3 3" xfId="13746" xr:uid="{00000000-0005-0000-0000-00009B0F0000}"/>
    <cellStyle name="SAPBEXstdData 2 9 3 4" xfId="11653" xr:uid="{00000000-0005-0000-0000-00009C0F0000}"/>
    <cellStyle name="SAPBEXstdData 2 9 4" xfId="2493" xr:uid="{00000000-0005-0000-0000-00009D0F0000}"/>
    <cellStyle name="SAPBEXstdData 2 9 4 2" xfId="8234" xr:uid="{00000000-0005-0000-0000-00009E0F0000}"/>
    <cellStyle name="SAPBEXstdData 2 9 4 2 2" xfId="19347" xr:uid="{00000000-0005-0000-0000-00009F0F0000}"/>
    <cellStyle name="SAPBEXstdData 2 9 4 2 3" xfId="26505" xr:uid="{00000000-0005-0000-0000-0000A00F0000}"/>
    <cellStyle name="SAPBEXstdData 2 9 4 3" xfId="13745" xr:uid="{00000000-0005-0000-0000-0000A10F0000}"/>
    <cellStyle name="SAPBEXstdData 2 9 4 4" xfId="11652" xr:uid="{00000000-0005-0000-0000-0000A20F0000}"/>
    <cellStyle name="SAPBEXstdData 2 9 5" xfId="2492" xr:uid="{00000000-0005-0000-0000-0000A30F0000}"/>
    <cellStyle name="SAPBEXstdData 2 9 5 2" xfId="8233" xr:uid="{00000000-0005-0000-0000-0000A40F0000}"/>
    <cellStyle name="SAPBEXstdData 2 9 5 2 2" xfId="19346" xr:uid="{00000000-0005-0000-0000-0000A50F0000}"/>
    <cellStyle name="SAPBEXstdData 2 9 5 2 3" xfId="26504" xr:uid="{00000000-0005-0000-0000-0000A60F0000}"/>
    <cellStyle name="SAPBEXstdData 2 9 5 3" xfId="13744" xr:uid="{00000000-0005-0000-0000-0000A70F0000}"/>
    <cellStyle name="SAPBEXstdData 2 9 5 4" xfId="11651" xr:uid="{00000000-0005-0000-0000-0000A80F0000}"/>
    <cellStyle name="SAPBEXstdData 2 9 6" xfId="2491" xr:uid="{00000000-0005-0000-0000-0000A90F0000}"/>
    <cellStyle name="SAPBEXstdData 2 9 6 2" xfId="8232" xr:uid="{00000000-0005-0000-0000-0000AA0F0000}"/>
    <cellStyle name="SAPBEXstdData 2 9 6 2 2" xfId="19345" xr:uid="{00000000-0005-0000-0000-0000AB0F0000}"/>
    <cellStyle name="SAPBEXstdData 2 9 6 2 3" xfId="26503" xr:uid="{00000000-0005-0000-0000-0000AC0F0000}"/>
    <cellStyle name="SAPBEXstdData 2 9 6 3" xfId="13743" xr:uid="{00000000-0005-0000-0000-0000AD0F0000}"/>
    <cellStyle name="SAPBEXstdData 2 9 6 4" xfId="11650" xr:uid="{00000000-0005-0000-0000-0000AE0F0000}"/>
    <cellStyle name="SAPBEXstdData 2 9 7" xfId="2490" xr:uid="{00000000-0005-0000-0000-0000AF0F0000}"/>
    <cellStyle name="SAPBEXstdData 2 9 7 2" xfId="8231" xr:uid="{00000000-0005-0000-0000-0000B00F0000}"/>
    <cellStyle name="SAPBEXstdData 2 9 7 2 2" xfId="19344" xr:uid="{00000000-0005-0000-0000-0000B10F0000}"/>
    <cellStyle name="SAPBEXstdData 2 9 7 2 3" xfId="26502" xr:uid="{00000000-0005-0000-0000-0000B20F0000}"/>
    <cellStyle name="SAPBEXstdData 2 9 7 3" xfId="13742" xr:uid="{00000000-0005-0000-0000-0000B30F0000}"/>
    <cellStyle name="SAPBEXstdData 2 9 7 4" xfId="11649" xr:uid="{00000000-0005-0000-0000-0000B40F0000}"/>
    <cellStyle name="SAPBEXstdData 2 9 8" xfId="8242" xr:uid="{00000000-0005-0000-0000-0000B50F0000}"/>
    <cellStyle name="SAPBEXstdData 2 9 8 2" xfId="19355" xr:uid="{00000000-0005-0000-0000-0000B60F0000}"/>
    <cellStyle name="SAPBEXstdData 2 9 8 3" xfId="26513" xr:uid="{00000000-0005-0000-0000-0000B70F0000}"/>
    <cellStyle name="SAPBEXstdData 2 9 9" xfId="13753" xr:uid="{00000000-0005-0000-0000-0000B80F0000}"/>
    <cellStyle name="SAPBEXstdData 3" xfId="2489" xr:uid="{00000000-0005-0000-0000-0000B90F0000}"/>
    <cellStyle name="SAPBEXstdData 3 10" xfId="2488" xr:uid="{00000000-0005-0000-0000-0000BA0F0000}"/>
    <cellStyle name="SAPBEXstdData 3 10 2" xfId="2487" xr:uid="{00000000-0005-0000-0000-0000BB0F0000}"/>
    <cellStyle name="SAPBEXstdData 3 10 2 2" xfId="8228" xr:uid="{00000000-0005-0000-0000-0000BC0F0000}"/>
    <cellStyle name="SAPBEXstdData 3 10 2 2 2" xfId="19341" xr:uid="{00000000-0005-0000-0000-0000BD0F0000}"/>
    <cellStyle name="SAPBEXstdData 3 10 2 2 3" xfId="26499" xr:uid="{00000000-0005-0000-0000-0000BE0F0000}"/>
    <cellStyle name="SAPBEXstdData 3 10 2 3" xfId="13739" xr:uid="{00000000-0005-0000-0000-0000BF0F0000}"/>
    <cellStyle name="SAPBEXstdData 3 10 2 4" xfId="11648" xr:uid="{00000000-0005-0000-0000-0000C00F0000}"/>
    <cellStyle name="SAPBEXstdData 3 10 3" xfId="2486" xr:uid="{00000000-0005-0000-0000-0000C10F0000}"/>
    <cellStyle name="SAPBEXstdData 3 10 3 2" xfId="8227" xr:uid="{00000000-0005-0000-0000-0000C20F0000}"/>
    <cellStyle name="SAPBEXstdData 3 10 3 2 2" xfId="19340" xr:uid="{00000000-0005-0000-0000-0000C30F0000}"/>
    <cellStyle name="SAPBEXstdData 3 10 3 2 3" xfId="26498" xr:uid="{00000000-0005-0000-0000-0000C40F0000}"/>
    <cellStyle name="SAPBEXstdData 3 10 3 3" xfId="13738" xr:uid="{00000000-0005-0000-0000-0000C50F0000}"/>
    <cellStyle name="SAPBEXstdData 3 10 3 4" xfId="17297" xr:uid="{00000000-0005-0000-0000-0000C60F0000}"/>
    <cellStyle name="SAPBEXstdData 3 10 4" xfId="2485" xr:uid="{00000000-0005-0000-0000-0000C70F0000}"/>
    <cellStyle name="SAPBEXstdData 3 10 4 2" xfId="8226" xr:uid="{00000000-0005-0000-0000-0000C80F0000}"/>
    <cellStyle name="SAPBEXstdData 3 10 4 2 2" xfId="19339" xr:uid="{00000000-0005-0000-0000-0000C90F0000}"/>
    <cellStyle name="SAPBEXstdData 3 10 4 2 3" xfId="26497" xr:uid="{00000000-0005-0000-0000-0000CA0F0000}"/>
    <cellStyle name="SAPBEXstdData 3 10 4 3" xfId="13737" xr:uid="{00000000-0005-0000-0000-0000CB0F0000}"/>
    <cellStyle name="SAPBEXstdData 3 10 4 4" xfId="17300" xr:uid="{00000000-0005-0000-0000-0000CC0F0000}"/>
    <cellStyle name="SAPBEXstdData 3 10 5" xfId="2484" xr:uid="{00000000-0005-0000-0000-0000CD0F0000}"/>
    <cellStyle name="SAPBEXstdData 3 10 5 2" xfId="8225" xr:uid="{00000000-0005-0000-0000-0000CE0F0000}"/>
    <cellStyle name="SAPBEXstdData 3 10 5 2 2" xfId="19338" xr:uid="{00000000-0005-0000-0000-0000CF0F0000}"/>
    <cellStyle name="SAPBEXstdData 3 10 5 2 3" xfId="26496" xr:uid="{00000000-0005-0000-0000-0000D00F0000}"/>
    <cellStyle name="SAPBEXstdData 3 10 5 3" xfId="13736" xr:uid="{00000000-0005-0000-0000-0000D10F0000}"/>
    <cellStyle name="SAPBEXstdData 3 10 5 4" xfId="11647" xr:uid="{00000000-0005-0000-0000-0000D20F0000}"/>
    <cellStyle name="SAPBEXstdData 3 10 6" xfId="2483" xr:uid="{00000000-0005-0000-0000-0000D30F0000}"/>
    <cellStyle name="SAPBEXstdData 3 10 6 2" xfId="8224" xr:uid="{00000000-0005-0000-0000-0000D40F0000}"/>
    <cellStyle name="SAPBEXstdData 3 10 6 2 2" xfId="19337" xr:uid="{00000000-0005-0000-0000-0000D50F0000}"/>
    <cellStyle name="SAPBEXstdData 3 10 6 2 3" xfId="26495" xr:uid="{00000000-0005-0000-0000-0000D60F0000}"/>
    <cellStyle name="SAPBEXstdData 3 10 6 3" xfId="13735" xr:uid="{00000000-0005-0000-0000-0000D70F0000}"/>
    <cellStyle name="SAPBEXstdData 3 10 6 4" xfId="11646" xr:uid="{00000000-0005-0000-0000-0000D80F0000}"/>
    <cellStyle name="SAPBEXstdData 3 10 7" xfId="8229" xr:uid="{00000000-0005-0000-0000-0000D90F0000}"/>
    <cellStyle name="SAPBEXstdData 3 10 7 2" xfId="19342" xr:uid="{00000000-0005-0000-0000-0000DA0F0000}"/>
    <cellStyle name="SAPBEXstdData 3 10 7 3" xfId="26500" xr:uid="{00000000-0005-0000-0000-0000DB0F0000}"/>
    <cellStyle name="SAPBEXstdData 3 10 8" xfId="13740" xr:uid="{00000000-0005-0000-0000-0000DC0F0000}"/>
    <cellStyle name="SAPBEXstdData 3 10 9" xfId="17299" xr:uid="{00000000-0005-0000-0000-0000DD0F0000}"/>
    <cellStyle name="SAPBEXstdData 3 11" xfId="2482" xr:uid="{00000000-0005-0000-0000-0000DE0F0000}"/>
    <cellStyle name="SAPBEXstdData 3 11 2" xfId="8223" xr:uid="{00000000-0005-0000-0000-0000DF0F0000}"/>
    <cellStyle name="SAPBEXstdData 3 11 2 2" xfId="19336" xr:uid="{00000000-0005-0000-0000-0000E00F0000}"/>
    <cellStyle name="SAPBEXstdData 3 11 2 3" xfId="26494" xr:uid="{00000000-0005-0000-0000-0000E10F0000}"/>
    <cellStyle name="SAPBEXstdData 3 11 3" xfId="13734" xr:uid="{00000000-0005-0000-0000-0000E20F0000}"/>
    <cellStyle name="SAPBEXstdData 3 11 4" xfId="17295" xr:uid="{00000000-0005-0000-0000-0000E30F0000}"/>
    <cellStyle name="SAPBEXstdData 3 12" xfId="2481" xr:uid="{00000000-0005-0000-0000-0000E40F0000}"/>
    <cellStyle name="SAPBEXstdData 3 12 2" xfId="8222" xr:uid="{00000000-0005-0000-0000-0000E50F0000}"/>
    <cellStyle name="SAPBEXstdData 3 12 2 2" xfId="19335" xr:uid="{00000000-0005-0000-0000-0000E60F0000}"/>
    <cellStyle name="SAPBEXstdData 3 12 2 3" xfId="26493" xr:uid="{00000000-0005-0000-0000-0000E70F0000}"/>
    <cellStyle name="SAPBEXstdData 3 12 3" xfId="13733" xr:uid="{00000000-0005-0000-0000-0000E80F0000}"/>
    <cellStyle name="SAPBEXstdData 3 12 4" xfId="17296" xr:uid="{00000000-0005-0000-0000-0000E90F0000}"/>
    <cellStyle name="SAPBEXstdData 3 13" xfId="2480" xr:uid="{00000000-0005-0000-0000-0000EA0F0000}"/>
    <cellStyle name="SAPBEXstdData 3 13 2" xfId="8221" xr:uid="{00000000-0005-0000-0000-0000EB0F0000}"/>
    <cellStyle name="SAPBEXstdData 3 13 2 2" xfId="19334" xr:uid="{00000000-0005-0000-0000-0000EC0F0000}"/>
    <cellStyle name="SAPBEXstdData 3 13 2 3" xfId="26492" xr:uid="{00000000-0005-0000-0000-0000ED0F0000}"/>
    <cellStyle name="SAPBEXstdData 3 13 3" xfId="13732" xr:uid="{00000000-0005-0000-0000-0000EE0F0000}"/>
    <cellStyle name="SAPBEXstdData 3 13 4" xfId="11645" xr:uid="{00000000-0005-0000-0000-0000EF0F0000}"/>
    <cellStyle name="SAPBEXstdData 3 14" xfId="2479" xr:uid="{00000000-0005-0000-0000-0000F00F0000}"/>
    <cellStyle name="SAPBEXstdData 3 14 2" xfId="8220" xr:uid="{00000000-0005-0000-0000-0000F10F0000}"/>
    <cellStyle name="SAPBEXstdData 3 14 2 2" xfId="19333" xr:uid="{00000000-0005-0000-0000-0000F20F0000}"/>
    <cellStyle name="SAPBEXstdData 3 14 2 3" xfId="26491" xr:uid="{00000000-0005-0000-0000-0000F30F0000}"/>
    <cellStyle name="SAPBEXstdData 3 14 3" xfId="13731" xr:uid="{00000000-0005-0000-0000-0000F40F0000}"/>
    <cellStyle name="SAPBEXstdData 3 14 4" xfId="17294" xr:uid="{00000000-0005-0000-0000-0000F50F0000}"/>
    <cellStyle name="SAPBEXstdData 3 15" xfId="2478" xr:uid="{00000000-0005-0000-0000-0000F60F0000}"/>
    <cellStyle name="SAPBEXstdData 3 15 2" xfId="8219" xr:uid="{00000000-0005-0000-0000-0000F70F0000}"/>
    <cellStyle name="SAPBEXstdData 3 15 2 2" xfId="19332" xr:uid="{00000000-0005-0000-0000-0000F80F0000}"/>
    <cellStyle name="SAPBEXstdData 3 15 2 3" xfId="26490" xr:uid="{00000000-0005-0000-0000-0000F90F0000}"/>
    <cellStyle name="SAPBEXstdData 3 15 3" xfId="13730" xr:uid="{00000000-0005-0000-0000-0000FA0F0000}"/>
    <cellStyle name="SAPBEXstdData 3 15 4" xfId="17301" xr:uid="{00000000-0005-0000-0000-0000FB0F0000}"/>
    <cellStyle name="SAPBEXstdData 3 16" xfId="8230" xr:uid="{00000000-0005-0000-0000-0000FC0F0000}"/>
    <cellStyle name="SAPBEXstdData 3 16 2" xfId="19343" xr:uid="{00000000-0005-0000-0000-0000FD0F0000}"/>
    <cellStyle name="SAPBEXstdData 3 16 3" xfId="26501" xr:uid="{00000000-0005-0000-0000-0000FE0F0000}"/>
    <cellStyle name="SAPBEXstdData 3 17" xfId="13741" xr:uid="{00000000-0005-0000-0000-0000FF0F0000}"/>
    <cellStyle name="SAPBEXstdData 3 18" xfId="17298" xr:uid="{00000000-0005-0000-0000-000000100000}"/>
    <cellStyle name="SAPBEXstdData 3 2" xfId="2477" xr:uid="{00000000-0005-0000-0000-000001100000}"/>
    <cellStyle name="SAPBEXstdData 3 2 10" xfId="2476" xr:uid="{00000000-0005-0000-0000-000002100000}"/>
    <cellStyle name="SAPBEXstdData 3 2 10 2" xfId="8217" xr:uid="{00000000-0005-0000-0000-000003100000}"/>
    <cellStyle name="SAPBEXstdData 3 2 10 2 2" xfId="19330" xr:uid="{00000000-0005-0000-0000-000004100000}"/>
    <cellStyle name="SAPBEXstdData 3 2 10 2 3" xfId="26488" xr:uid="{00000000-0005-0000-0000-000005100000}"/>
    <cellStyle name="SAPBEXstdData 3 2 10 3" xfId="13728" xr:uid="{00000000-0005-0000-0000-000006100000}"/>
    <cellStyle name="SAPBEXstdData 3 2 10 4" xfId="11643" xr:uid="{00000000-0005-0000-0000-000007100000}"/>
    <cellStyle name="SAPBEXstdData 3 2 11" xfId="2475" xr:uid="{00000000-0005-0000-0000-000008100000}"/>
    <cellStyle name="SAPBEXstdData 3 2 11 2" xfId="8216" xr:uid="{00000000-0005-0000-0000-000009100000}"/>
    <cellStyle name="SAPBEXstdData 3 2 11 2 2" xfId="19329" xr:uid="{00000000-0005-0000-0000-00000A100000}"/>
    <cellStyle name="SAPBEXstdData 3 2 11 2 3" xfId="26487" xr:uid="{00000000-0005-0000-0000-00000B100000}"/>
    <cellStyle name="SAPBEXstdData 3 2 11 3" xfId="13727" xr:uid="{00000000-0005-0000-0000-00000C100000}"/>
    <cellStyle name="SAPBEXstdData 3 2 11 4" xfId="11642" xr:uid="{00000000-0005-0000-0000-00000D100000}"/>
    <cellStyle name="SAPBEXstdData 3 2 12" xfId="2474" xr:uid="{00000000-0005-0000-0000-00000E100000}"/>
    <cellStyle name="SAPBEXstdData 3 2 12 2" xfId="8215" xr:uid="{00000000-0005-0000-0000-00000F100000}"/>
    <cellStyle name="SAPBEXstdData 3 2 12 2 2" xfId="19328" xr:uid="{00000000-0005-0000-0000-000010100000}"/>
    <cellStyle name="SAPBEXstdData 3 2 12 2 3" xfId="26486" xr:uid="{00000000-0005-0000-0000-000011100000}"/>
    <cellStyle name="SAPBEXstdData 3 2 12 3" xfId="13726" xr:uid="{00000000-0005-0000-0000-000012100000}"/>
    <cellStyle name="SAPBEXstdData 3 2 12 4" xfId="17291" xr:uid="{00000000-0005-0000-0000-000013100000}"/>
    <cellStyle name="SAPBEXstdData 3 2 13" xfId="2473" xr:uid="{00000000-0005-0000-0000-000014100000}"/>
    <cellStyle name="SAPBEXstdData 3 2 13 2" xfId="8214" xr:uid="{00000000-0005-0000-0000-000015100000}"/>
    <cellStyle name="SAPBEXstdData 3 2 13 2 2" xfId="19327" xr:uid="{00000000-0005-0000-0000-000016100000}"/>
    <cellStyle name="SAPBEXstdData 3 2 13 2 3" xfId="26485" xr:uid="{00000000-0005-0000-0000-000017100000}"/>
    <cellStyle name="SAPBEXstdData 3 2 13 3" xfId="13725" xr:uid="{00000000-0005-0000-0000-000018100000}"/>
    <cellStyle name="SAPBEXstdData 3 2 13 4" xfId="17292" xr:uid="{00000000-0005-0000-0000-000019100000}"/>
    <cellStyle name="SAPBEXstdData 3 2 14" xfId="2472" xr:uid="{00000000-0005-0000-0000-00001A100000}"/>
    <cellStyle name="SAPBEXstdData 3 2 14 2" xfId="8213" xr:uid="{00000000-0005-0000-0000-00001B100000}"/>
    <cellStyle name="SAPBEXstdData 3 2 14 2 2" xfId="19326" xr:uid="{00000000-0005-0000-0000-00001C100000}"/>
    <cellStyle name="SAPBEXstdData 3 2 14 2 3" xfId="26484" xr:uid="{00000000-0005-0000-0000-00001D100000}"/>
    <cellStyle name="SAPBEXstdData 3 2 14 3" xfId="13724" xr:uid="{00000000-0005-0000-0000-00001E100000}"/>
    <cellStyle name="SAPBEXstdData 3 2 14 4" xfId="11641" xr:uid="{00000000-0005-0000-0000-00001F100000}"/>
    <cellStyle name="SAPBEXstdData 3 2 15" xfId="8218" xr:uid="{00000000-0005-0000-0000-000020100000}"/>
    <cellStyle name="SAPBEXstdData 3 2 15 2" xfId="19331" xr:uid="{00000000-0005-0000-0000-000021100000}"/>
    <cellStyle name="SAPBEXstdData 3 2 15 3" xfId="26489" xr:uid="{00000000-0005-0000-0000-000022100000}"/>
    <cellStyle name="SAPBEXstdData 3 2 16" xfId="13729" xr:uid="{00000000-0005-0000-0000-000023100000}"/>
    <cellStyle name="SAPBEXstdData 3 2 17" xfId="11644" xr:uid="{00000000-0005-0000-0000-000024100000}"/>
    <cellStyle name="SAPBEXstdData 3 2 2" xfId="2471" xr:uid="{00000000-0005-0000-0000-000025100000}"/>
    <cellStyle name="SAPBEXstdData 3 2 2 10" xfId="17290" xr:uid="{00000000-0005-0000-0000-000026100000}"/>
    <cellStyle name="SAPBEXstdData 3 2 2 2" xfId="2470" xr:uid="{00000000-0005-0000-0000-000027100000}"/>
    <cellStyle name="SAPBEXstdData 3 2 2 2 2" xfId="2469" xr:uid="{00000000-0005-0000-0000-000028100000}"/>
    <cellStyle name="SAPBEXstdData 3 2 2 2 2 2" xfId="8210" xr:uid="{00000000-0005-0000-0000-000029100000}"/>
    <cellStyle name="SAPBEXstdData 3 2 2 2 2 2 2" xfId="19323" xr:uid="{00000000-0005-0000-0000-00002A100000}"/>
    <cellStyle name="SAPBEXstdData 3 2 2 2 2 2 3" xfId="26481" xr:uid="{00000000-0005-0000-0000-00002B100000}"/>
    <cellStyle name="SAPBEXstdData 3 2 2 2 2 3" xfId="13721" xr:uid="{00000000-0005-0000-0000-00002C100000}"/>
    <cellStyle name="SAPBEXstdData 3 2 2 2 2 4" xfId="11640" xr:uid="{00000000-0005-0000-0000-00002D100000}"/>
    <cellStyle name="SAPBEXstdData 3 2 2 2 3" xfId="2468" xr:uid="{00000000-0005-0000-0000-00002E100000}"/>
    <cellStyle name="SAPBEXstdData 3 2 2 2 3 2" xfId="8209" xr:uid="{00000000-0005-0000-0000-00002F100000}"/>
    <cellStyle name="SAPBEXstdData 3 2 2 2 3 2 2" xfId="19322" xr:uid="{00000000-0005-0000-0000-000030100000}"/>
    <cellStyle name="SAPBEXstdData 3 2 2 2 3 2 3" xfId="26480" xr:uid="{00000000-0005-0000-0000-000031100000}"/>
    <cellStyle name="SAPBEXstdData 3 2 2 2 3 3" xfId="13720" xr:uid="{00000000-0005-0000-0000-000032100000}"/>
    <cellStyle name="SAPBEXstdData 3 2 2 2 3 4" xfId="11639" xr:uid="{00000000-0005-0000-0000-000033100000}"/>
    <cellStyle name="SAPBEXstdData 3 2 2 2 4" xfId="2467" xr:uid="{00000000-0005-0000-0000-000034100000}"/>
    <cellStyle name="SAPBEXstdData 3 2 2 2 4 2" xfId="8208" xr:uid="{00000000-0005-0000-0000-000035100000}"/>
    <cellStyle name="SAPBEXstdData 3 2 2 2 4 2 2" xfId="19321" xr:uid="{00000000-0005-0000-0000-000036100000}"/>
    <cellStyle name="SAPBEXstdData 3 2 2 2 4 2 3" xfId="26479" xr:uid="{00000000-0005-0000-0000-000037100000}"/>
    <cellStyle name="SAPBEXstdData 3 2 2 2 4 3" xfId="13719" xr:uid="{00000000-0005-0000-0000-000038100000}"/>
    <cellStyle name="SAPBEXstdData 3 2 2 2 4 4" xfId="17288" xr:uid="{00000000-0005-0000-0000-000039100000}"/>
    <cellStyle name="SAPBEXstdData 3 2 2 2 5" xfId="2466" xr:uid="{00000000-0005-0000-0000-00003A100000}"/>
    <cellStyle name="SAPBEXstdData 3 2 2 2 5 2" xfId="8207" xr:uid="{00000000-0005-0000-0000-00003B100000}"/>
    <cellStyle name="SAPBEXstdData 3 2 2 2 5 2 2" xfId="19320" xr:uid="{00000000-0005-0000-0000-00003C100000}"/>
    <cellStyle name="SAPBEXstdData 3 2 2 2 5 2 3" xfId="26478" xr:uid="{00000000-0005-0000-0000-00003D100000}"/>
    <cellStyle name="SAPBEXstdData 3 2 2 2 5 3" xfId="13718" xr:uid="{00000000-0005-0000-0000-00003E100000}"/>
    <cellStyle name="SAPBEXstdData 3 2 2 2 5 4" xfId="17289" xr:uid="{00000000-0005-0000-0000-00003F100000}"/>
    <cellStyle name="SAPBEXstdData 3 2 2 2 6" xfId="2465" xr:uid="{00000000-0005-0000-0000-000040100000}"/>
    <cellStyle name="SAPBEXstdData 3 2 2 2 6 2" xfId="8206" xr:uid="{00000000-0005-0000-0000-000041100000}"/>
    <cellStyle name="SAPBEXstdData 3 2 2 2 6 2 2" xfId="19319" xr:uid="{00000000-0005-0000-0000-000042100000}"/>
    <cellStyle name="SAPBEXstdData 3 2 2 2 6 2 3" xfId="26477" xr:uid="{00000000-0005-0000-0000-000043100000}"/>
    <cellStyle name="SAPBEXstdData 3 2 2 2 6 3" xfId="13717" xr:uid="{00000000-0005-0000-0000-000044100000}"/>
    <cellStyle name="SAPBEXstdData 3 2 2 2 6 4" xfId="11638" xr:uid="{00000000-0005-0000-0000-000045100000}"/>
    <cellStyle name="SAPBEXstdData 3 2 2 2 7" xfId="8211" xr:uid="{00000000-0005-0000-0000-000046100000}"/>
    <cellStyle name="SAPBEXstdData 3 2 2 2 7 2" xfId="19324" xr:uid="{00000000-0005-0000-0000-000047100000}"/>
    <cellStyle name="SAPBEXstdData 3 2 2 2 7 3" xfId="26482" xr:uid="{00000000-0005-0000-0000-000048100000}"/>
    <cellStyle name="SAPBEXstdData 3 2 2 2 8" xfId="13722" xr:uid="{00000000-0005-0000-0000-000049100000}"/>
    <cellStyle name="SAPBEXstdData 3 2 2 2 9" xfId="17293" xr:uid="{00000000-0005-0000-0000-00004A100000}"/>
    <cellStyle name="SAPBEXstdData 3 2 2 3" xfId="2464" xr:uid="{00000000-0005-0000-0000-00004B100000}"/>
    <cellStyle name="SAPBEXstdData 3 2 2 3 2" xfId="8205" xr:uid="{00000000-0005-0000-0000-00004C100000}"/>
    <cellStyle name="SAPBEXstdData 3 2 2 3 2 2" xfId="19318" xr:uid="{00000000-0005-0000-0000-00004D100000}"/>
    <cellStyle name="SAPBEXstdData 3 2 2 3 2 3" xfId="26476" xr:uid="{00000000-0005-0000-0000-00004E100000}"/>
    <cellStyle name="SAPBEXstdData 3 2 2 3 3" xfId="13716" xr:uid="{00000000-0005-0000-0000-00004F100000}"/>
    <cellStyle name="SAPBEXstdData 3 2 2 3 4" xfId="17287" xr:uid="{00000000-0005-0000-0000-000050100000}"/>
    <cellStyle name="SAPBEXstdData 3 2 2 4" xfId="2463" xr:uid="{00000000-0005-0000-0000-000051100000}"/>
    <cellStyle name="SAPBEXstdData 3 2 2 4 2" xfId="8204" xr:uid="{00000000-0005-0000-0000-000052100000}"/>
    <cellStyle name="SAPBEXstdData 3 2 2 4 2 2" xfId="19317" xr:uid="{00000000-0005-0000-0000-000053100000}"/>
    <cellStyle name="SAPBEXstdData 3 2 2 4 2 3" xfId="26475" xr:uid="{00000000-0005-0000-0000-000054100000}"/>
    <cellStyle name="SAPBEXstdData 3 2 2 4 3" xfId="13715" xr:uid="{00000000-0005-0000-0000-000055100000}"/>
    <cellStyle name="SAPBEXstdData 3 2 2 4 4" xfId="17302" xr:uid="{00000000-0005-0000-0000-000056100000}"/>
    <cellStyle name="SAPBEXstdData 3 2 2 5" xfId="2462" xr:uid="{00000000-0005-0000-0000-000057100000}"/>
    <cellStyle name="SAPBEXstdData 3 2 2 5 2" xfId="8203" xr:uid="{00000000-0005-0000-0000-000058100000}"/>
    <cellStyle name="SAPBEXstdData 3 2 2 5 2 2" xfId="19316" xr:uid="{00000000-0005-0000-0000-000059100000}"/>
    <cellStyle name="SAPBEXstdData 3 2 2 5 2 3" xfId="26474" xr:uid="{00000000-0005-0000-0000-00005A100000}"/>
    <cellStyle name="SAPBEXstdData 3 2 2 5 3" xfId="13714" xr:uid="{00000000-0005-0000-0000-00005B100000}"/>
    <cellStyle name="SAPBEXstdData 3 2 2 5 4" xfId="11637" xr:uid="{00000000-0005-0000-0000-00005C100000}"/>
    <cellStyle name="SAPBEXstdData 3 2 2 6" xfId="2461" xr:uid="{00000000-0005-0000-0000-00005D100000}"/>
    <cellStyle name="SAPBEXstdData 3 2 2 6 2" xfId="8202" xr:uid="{00000000-0005-0000-0000-00005E100000}"/>
    <cellStyle name="SAPBEXstdData 3 2 2 6 2 2" xfId="19315" xr:uid="{00000000-0005-0000-0000-00005F100000}"/>
    <cellStyle name="SAPBEXstdData 3 2 2 6 2 3" xfId="26473" xr:uid="{00000000-0005-0000-0000-000060100000}"/>
    <cellStyle name="SAPBEXstdData 3 2 2 6 3" xfId="13713" xr:uid="{00000000-0005-0000-0000-000061100000}"/>
    <cellStyle name="SAPBEXstdData 3 2 2 6 4" xfId="11636" xr:uid="{00000000-0005-0000-0000-000062100000}"/>
    <cellStyle name="SAPBEXstdData 3 2 2 7" xfId="2460" xr:uid="{00000000-0005-0000-0000-000063100000}"/>
    <cellStyle name="SAPBEXstdData 3 2 2 7 2" xfId="8201" xr:uid="{00000000-0005-0000-0000-000064100000}"/>
    <cellStyle name="SAPBEXstdData 3 2 2 7 2 2" xfId="19314" xr:uid="{00000000-0005-0000-0000-000065100000}"/>
    <cellStyle name="SAPBEXstdData 3 2 2 7 2 3" xfId="26472" xr:uid="{00000000-0005-0000-0000-000066100000}"/>
    <cellStyle name="SAPBEXstdData 3 2 2 7 3" xfId="13712" xr:uid="{00000000-0005-0000-0000-000067100000}"/>
    <cellStyle name="SAPBEXstdData 3 2 2 7 4" xfId="11635" xr:uid="{00000000-0005-0000-0000-000068100000}"/>
    <cellStyle name="SAPBEXstdData 3 2 2 8" xfId="8212" xr:uid="{00000000-0005-0000-0000-000069100000}"/>
    <cellStyle name="SAPBEXstdData 3 2 2 8 2" xfId="19325" xr:uid="{00000000-0005-0000-0000-00006A100000}"/>
    <cellStyle name="SAPBEXstdData 3 2 2 8 3" xfId="26483" xr:uid="{00000000-0005-0000-0000-00006B100000}"/>
    <cellStyle name="SAPBEXstdData 3 2 2 9" xfId="13723" xr:uid="{00000000-0005-0000-0000-00006C100000}"/>
    <cellStyle name="SAPBEXstdData 3 2 3" xfId="2459" xr:uid="{00000000-0005-0000-0000-00006D100000}"/>
    <cellStyle name="SAPBEXstdData 3 2 3 10" xfId="17284" xr:uid="{00000000-0005-0000-0000-00006E100000}"/>
    <cellStyle name="SAPBEXstdData 3 2 3 2" xfId="2458" xr:uid="{00000000-0005-0000-0000-00006F100000}"/>
    <cellStyle name="SAPBEXstdData 3 2 3 2 2" xfId="2457" xr:uid="{00000000-0005-0000-0000-000070100000}"/>
    <cellStyle name="SAPBEXstdData 3 2 3 2 2 2" xfId="8198" xr:uid="{00000000-0005-0000-0000-000071100000}"/>
    <cellStyle name="SAPBEXstdData 3 2 3 2 2 2 2" xfId="19311" xr:uid="{00000000-0005-0000-0000-000072100000}"/>
    <cellStyle name="SAPBEXstdData 3 2 3 2 2 2 3" xfId="26469" xr:uid="{00000000-0005-0000-0000-000073100000}"/>
    <cellStyle name="SAPBEXstdData 3 2 3 2 2 3" xfId="13709" xr:uid="{00000000-0005-0000-0000-000074100000}"/>
    <cellStyle name="SAPBEXstdData 3 2 3 2 2 4" xfId="11634" xr:uid="{00000000-0005-0000-0000-000075100000}"/>
    <cellStyle name="SAPBEXstdData 3 2 3 2 3" xfId="2456" xr:uid="{00000000-0005-0000-0000-000076100000}"/>
    <cellStyle name="SAPBEXstdData 3 2 3 2 3 2" xfId="8197" xr:uid="{00000000-0005-0000-0000-000077100000}"/>
    <cellStyle name="SAPBEXstdData 3 2 3 2 3 2 2" xfId="19310" xr:uid="{00000000-0005-0000-0000-000078100000}"/>
    <cellStyle name="SAPBEXstdData 3 2 3 2 3 2 3" xfId="26468" xr:uid="{00000000-0005-0000-0000-000079100000}"/>
    <cellStyle name="SAPBEXstdData 3 2 3 2 3 3" xfId="13708" xr:uid="{00000000-0005-0000-0000-00007A100000}"/>
    <cellStyle name="SAPBEXstdData 3 2 3 2 3 4" xfId="17283" xr:uid="{00000000-0005-0000-0000-00007B100000}"/>
    <cellStyle name="SAPBEXstdData 3 2 3 2 4" xfId="2455" xr:uid="{00000000-0005-0000-0000-00007C100000}"/>
    <cellStyle name="SAPBEXstdData 3 2 3 2 4 2" xfId="8196" xr:uid="{00000000-0005-0000-0000-00007D100000}"/>
    <cellStyle name="SAPBEXstdData 3 2 3 2 4 2 2" xfId="19309" xr:uid="{00000000-0005-0000-0000-00007E100000}"/>
    <cellStyle name="SAPBEXstdData 3 2 3 2 4 2 3" xfId="26467" xr:uid="{00000000-0005-0000-0000-00007F100000}"/>
    <cellStyle name="SAPBEXstdData 3 2 3 2 4 3" xfId="13707" xr:uid="{00000000-0005-0000-0000-000080100000}"/>
    <cellStyle name="SAPBEXstdData 3 2 3 2 4 4" xfId="17286" xr:uid="{00000000-0005-0000-0000-000081100000}"/>
    <cellStyle name="SAPBEXstdData 3 2 3 2 5" xfId="2454" xr:uid="{00000000-0005-0000-0000-000082100000}"/>
    <cellStyle name="SAPBEXstdData 3 2 3 2 5 2" xfId="8195" xr:uid="{00000000-0005-0000-0000-000083100000}"/>
    <cellStyle name="SAPBEXstdData 3 2 3 2 5 2 2" xfId="19308" xr:uid="{00000000-0005-0000-0000-000084100000}"/>
    <cellStyle name="SAPBEXstdData 3 2 3 2 5 2 3" xfId="26466" xr:uid="{00000000-0005-0000-0000-000085100000}"/>
    <cellStyle name="SAPBEXstdData 3 2 3 2 5 3" xfId="13706" xr:uid="{00000000-0005-0000-0000-000086100000}"/>
    <cellStyle name="SAPBEXstdData 3 2 3 2 5 4" xfId="11633" xr:uid="{00000000-0005-0000-0000-000087100000}"/>
    <cellStyle name="SAPBEXstdData 3 2 3 2 6" xfId="2453" xr:uid="{00000000-0005-0000-0000-000088100000}"/>
    <cellStyle name="SAPBEXstdData 3 2 3 2 6 2" xfId="8194" xr:uid="{00000000-0005-0000-0000-000089100000}"/>
    <cellStyle name="SAPBEXstdData 3 2 3 2 6 2 2" xfId="19307" xr:uid="{00000000-0005-0000-0000-00008A100000}"/>
    <cellStyle name="SAPBEXstdData 3 2 3 2 6 2 3" xfId="26465" xr:uid="{00000000-0005-0000-0000-00008B100000}"/>
    <cellStyle name="SAPBEXstdData 3 2 3 2 6 3" xfId="13705" xr:uid="{00000000-0005-0000-0000-00008C100000}"/>
    <cellStyle name="SAPBEXstdData 3 2 3 2 6 4" xfId="11632" xr:uid="{00000000-0005-0000-0000-00008D100000}"/>
    <cellStyle name="SAPBEXstdData 3 2 3 2 7" xfId="8199" xr:uid="{00000000-0005-0000-0000-00008E100000}"/>
    <cellStyle name="SAPBEXstdData 3 2 3 2 7 2" xfId="19312" xr:uid="{00000000-0005-0000-0000-00008F100000}"/>
    <cellStyle name="SAPBEXstdData 3 2 3 2 7 3" xfId="26470" xr:uid="{00000000-0005-0000-0000-000090100000}"/>
    <cellStyle name="SAPBEXstdData 3 2 3 2 8" xfId="13710" xr:uid="{00000000-0005-0000-0000-000091100000}"/>
    <cellStyle name="SAPBEXstdData 3 2 3 2 9" xfId="17285" xr:uid="{00000000-0005-0000-0000-000092100000}"/>
    <cellStyle name="SAPBEXstdData 3 2 3 3" xfId="2452" xr:uid="{00000000-0005-0000-0000-000093100000}"/>
    <cellStyle name="SAPBEXstdData 3 2 3 3 2" xfId="8193" xr:uid="{00000000-0005-0000-0000-000094100000}"/>
    <cellStyle name="SAPBEXstdData 3 2 3 3 2 2" xfId="19306" xr:uid="{00000000-0005-0000-0000-000095100000}"/>
    <cellStyle name="SAPBEXstdData 3 2 3 3 2 3" xfId="26464" xr:uid="{00000000-0005-0000-0000-000096100000}"/>
    <cellStyle name="SAPBEXstdData 3 2 3 3 3" xfId="13704" xr:uid="{00000000-0005-0000-0000-000097100000}"/>
    <cellStyle name="SAPBEXstdData 3 2 3 3 4" xfId="17281" xr:uid="{00000000-0005-0000-0000-000098100000}"/>
    <cellStyle name="SAPBEXstdData 3 2 3 4" xfId="2451" xr:uid="{00000000-0005-0000-0000-000099100000}"/>
    <cellStyle name="SAPBEXstdData 3 2 3 4 2" xfId="8192" xr:uid="{00000000-0005-0000-0000-00009A100000}"/>
    <cellStyle name="SAPBEXstdData 3 2 3 4 2 2" xfId="19305" xr:uid="{00000000-0005-0000-0000-00009B100000}"/>
    <cellStyle name="SAPBEXstdData 3 2 3 4 2 3" xfId="26463" xr:uid="{00000000-0005-0000-0000-00009C100000}"/>
    <cellStyle name="SAPBEXstdData 3 2 3 4 3" xfId="13703" xr:uid="{00000000-0005-0000-0000-00009D100000}"/>
    <cellStyle name="SAPBEXstdData 3 2 3 4 4" xfId="17282" xr:uid="{00000000-0005-0000-0000-00009E100000}"/>
    <cellStyle name="SAPBEXstdData 3 2 3 5" xfId="2450" xr:uid="{00000000-0005-0000-0000-00009F100000}"/>
    <cellStyle name="SAPBEXstdData 3 2 3 5 2" xfId="8191" xr:uid="{00000000-0005-0000-0000-0000A0100000}"/>
    <cellStyle name="SAPBEXstdData 3 2 3 5 2 2" xfId="19304" xr:uid="{00000000-0005-0000-0000-0000A1100000}"/>
    <cellStyle name="SAPBEXstdData 3 2 3 5 2 3" xfId="26462" xr:uid="{00000000-0005-0000-0000-0000A2100000}"/>
    <cellStyle name="SAPBEXstdData 3 2 3 5 3" xfId="13702" xr:uid="{00000000-0005-0000-0000-0000A3100000}"/>
    <cellStyle name="SAPBEXstdData 3 2 3 5 4" xfId="11631" xr:uid="{00000000-0005-0000-0000-0000A4100000}"/>
    <cellStyle name="SAPBEXstdData 3 2 3 6" xfId="2449" xr:uid="{00000000-0005-0000-0000-0000A5100000}"/>
    <cellStyle name="SAPBEXstdData 3 2 3 6 2" xfId="8190" xr:uid="{00000000-0005-0000-0000-0000A6100000}"/>
    <cellStyle name="SAPBEXstdData 3 2 3 6 2 2" xfId="19303" xr:uid="{00000000-0005-0000-0000-0000A7100000}"/>
    <cellStyle name="SAPBEXstdData 3 2 3 6 2 3" xfId="26461" xr:uid="{00000000-0005-0000-0000-0000A8100000}"/>
    <cellStyle name="SAPBEXstdData 3 2 3 6 3" xfId="13701" xr:uid="{00000000-0005-0000-0000-0000A9100000}"/>
    <cellStyle name="SAPBEXstdData 3 2 3 6 4" xfId="17280" xr:uid="{00000000-0005-0000-0000-0000AA100000}"/>
    <cellStyle name="SAPBEXstdData 3 2 3 7" xfId="2448" xr:uid="{00000000-0005-0000-0000-0000AB100000}"/>
    <cellStyle name="SAPBEXstdData 3 2 3 7 2" xfId="8189" xr:uid="{00000000-0005-0000-0000-0000AC100000}"/>
    <cellStyle name="SAPBEXstdData 3 2 3 7 2 2" xfId="19302" xr:uid="{00000000-0005-0000-0000-0000AD100000}"/>
    <cellStyle name="SAPBEXstdData 3 2 3 7 2 3" xfId="26460" xr:uid="{00000000-0005-0000-0000-0000AE100000}"/>
    <cellStyle name="SAPBEXstdData 3 2 3 7 3" xfId="13700" xr:uid="{00000000-0005-0000-0000-0000AF100000}"/>
    <cellStyle name="SAPBEXstdData 3 2 3 7 4" xfId="17303" xr:uid="{00000000-0005-0000-0000-0000B0100000}"/>
    <cellStyle name="SAPBEXstdData 3 2 3 8" xfId="8200" xr:uid="{00000000-0005-0000-0000-0000B1100000}"/>
    <cellStyle name="SAPBEXstdData 3 2 3 8 2" xfId="19313" xr:uid="{00000000-0005-0000-0000-0000B2100000}"/>
    <cellStyle name="SAPBEXstdData 3 2 3 8 3" xfId="26471" xr:uid="{00000000-0005-0000-0000-0000B3100000}"/>
    <cellStyle name="SAPBEXstdData 3 2 3 9" xfId="13711" xr:uid="{00000000-0005-0000-0000-0000B4100000}"/>
    <cellStyle name="SAPBEXstdData 3 2 4" xfId="2447" xr:uid="{00000000-0005-0000-0000-0000B5100000}"/>
    <cellStyle name="SAPBEXstdData 3 2 4 10" xfId="11630" xr:uid="{00000000-0005-0000-0000-0000B6100000}"/>
    <cellStyle name="SAPBEXstdData 3 2 4 2" xfId="2446" xr:uid="{00000000-0005-0000-0000-0000B7100000}"/>
    <cellStyle name="SAPBEXstdData 3 2 4 2 2" xfId="2445" xr:uid="{00000000-0005-0000-0000-0000B8100000}"/>
    <cellStyle name="SAPBEXstdData 3 2 4 2 2 2" xfId="8186" xr:uid="{00000000-0005-0000-0000-0000B9100000}"/>
    <cellStyle name="SAPBEXstdData 3 2 4 2 2 2 2" xfId="19299" xr:uid="{00000000-0005-0000-0000-0000BA100000}"/>
    <cellStyle name="SAPBEXstdData 3 2 4 2 2 2 3" xfId="26457" xr:uid="{00000000-0005-0000-0000-0000BB100000}"/>
    <cellStyle name="SAPBEXstdData 3 2 4 2 2 3" xfId="13697" xr:uid="{00000000-0005-0000-0000-0000BC100000}"/>
    <cellStyle name="SAPBEXstdData 3 2 4 2 2 4" xfId="11628" xr:uid="{00000000-0005-0000-0000-0000BD100000}"/>
    <cellStyle name="SAPBEXstdData 3 2 4 2 3" xfId="2444" xr:uid="{00000000-0005-0000-0000-0000BE100000}"/>
    <cellStyle name="SAPBEXstdData 3 2 4 2 3 2" xfId="8185" xr:uid="{00000000-0005-0000-0000-0000BF100000}"/>
    <cellStyle name="SAPBEXstdData 3 2 4 2 3 2 2" xfId="19298" xr:uid="{00000000-0005-0000-0000-0000C0100000}"/>
    <cellStyle name="SAPBEXstdData 3 2 4 2 3 2 3" xfId="26456" xr:uid="{00000000-0005-0000-0000-0000C1100000}"/>
    <cellStyle name="SAPBEXstdData 3 2 4 2 3 3" xfId="13696" xr:uid="{00000000-0005-0000-0000-0000C2100000}"/>
    <cellStyle name="SAPBEXstdData 3 2 4 2 3 4" xfId="17277" xr:uid="{00000000-0005-0000-0000-0000C3100000}"/>
    <cellStyle name="SAPBEXstdData 3 2 4 2 4" xfId="2443" xr:uid="{00000000-0005-0000-0000-0000C4100000}"/>
    <cellStyle name="SAPBEXstdData 3 2 4 2 4 2" xfId="8184" xr:uid="{00000000-0005-0000-0000-0000C5100000}"/>
    <cellStyle name="SAPBEXstdData 3 2 4 2 4 2 2" xfId="19297" xr:uid="{00000000-0005-0000-0000-0000C6100000}"/>
    <cellStyle name="SAPBEXstdData 3 2 4 2 4 2 3" xfId="26455" xr:uid="{00000000-0005-0000-0000-0000C7100000}"/>
    <cellStyle name="SAPBEXstdData 3 2 4 2 4 3" xfId="13695" xr:uid="{00000000-0005-0000-0000-0000C8100000}"/>
    <cellStyle name="SAPBEXstdData 3 2 4 2 4 4" xfId="17278" xr:uid="{00000000-0005-0000-0000-0000C9100000}"/>
    <cellStyle name="SAPBEXstdData 3 2 4 2 5" xfId="2442" xr:uid="{00000000-0005-0000-0000-0000CA100000}"/>
    <cellStyle name="SAPBEXstdData 3 2 4 2 5 2" xfId="8183" xr:uid="{00000000-0005-0000-0000-0000CB100000}"/>
    <cellStyle name="SAPBEXstdData 3 2 4 2 5 2 2" xfId="19296" xr:uid="{00000000-0005-0000-0000-0000CC100000}"/>
    <cellStyle name="SAPBEXstdData 3 2 4 2 5 2 3" xfId="26454" xr:uid="{00000000-0005-0000-0000-0000CD100000}"/>
    <cellStyle name="SAPBEXstdData 3 2 4 2 5 3" xfId="13694" xr:uid="{00000000-0005-0000-0000-0000CE100000}"/>
    <cellStyle name="SAPBEXstdData 3 2 4 2 5 4" xfId="11627" xr:uid="{00000000-0005-0000-0000-0000CF100000}"/>
    <cellStyle name="SAPBEXstdData 3 2 4 2 6" xfId="2441" xr:uid="{00000000-0005-0000-0000-0000D0100000}"/>
    <cellStyle name="SAPBEXstdData 3 2 4 2 6 2" xfId="8182" xr:uid="{00000000-0005-0000-0000-0000D1100000}"/>
    <cellStyle name="SAPBEXstdData 3 2 4 2 6 2 2" xfId="19295" xr:uid="{00000000-0005-0000-0000-0000D2100000}"/>
    <cellStyle name="SAPBEXstdData 3 2 4 2 6 2 3" xfId="26453" xr:uid="{00000000-0005-0000-0000-0000D3100000}"/>
    <cellStyle name="SAPBEXstdData 3 2 4 2 6 3" xfId="13693" xr:uid="{00000000-0005-0000-0000-0000D4100000}"/>
    <cellStyle name="SAPBEXstdData 3 2 4 2 6 4" xfId="17276" xr:uid="{00000000-0005-0000-0000-0000D5100000}"/>
    <cellStyle name="SAPBEXstdData 3 2 4 2 7" xfId="8187" xr:uid="{00000000-0005-0000-0000-0000D6100000}"/>
    <cellStyle name="SAPBEXstdData 3 2 4 2 7 2" xfId="19300" xr:uid="{00000000-0005-0000-0000-0000D7100000}"/>
    <cellStyle name="SAPBEXstdData 3 2 4 2 7 3" xfId="26458" xr:uid="{00000000-0005-0000-0000-0000D8100000}"/>
    <cellStyle name="SAPBEXstdData 3 2 4 2 8" xfId="13698" xr:uid="{00000000-0005-0000-0000-0000D9100000}"/>
    <cellStyle name="SAPBEXstdData 3 2 4 2 9" xfId="11629" xr:uid="{00000000-0005-0000-0000-0000DA100000}"/>
    <cellStyle name="SAPBEXstdData 3 2 4 3" xfId="2440" xr:uid="{00000000-0005-0000-0000-0000DB100000}"/>
    <cellStyle name="SAPBEXstdData 3 2 4 3 2" xfId="8181" xr:uid="{00000000-0005-0000-0000-0000DC100000}"/>
    <cellStyle name="SAPBEXstdData 3 2 4 3 2 2" xfId="19294" xr:uid="{00000000-0005-0000-0000-0000DD100000}"/>
    <cellStyle name="SAPBEXstdData 3 2 4 3 2 3" xfId="26452" xr:uid="{00000000-0005-0000-0000-0000DE100000}"/>
    <cellStyle name="SAPBEXstdData 3 2 4 3 3" xfId="13692" xr:uid="{00000000-0005-0000-0000-0000DF100000}"/>
    <cellStyle name="SAPBEXstdData 3 2 4 3 4" xfId="17279" xr:uid="{00000000-0005-0000-0000-0000E0100000}"/>
    <cellStyle name="SAPBEXstdData 3 2 4 4" xfId="2439" xr:uid="{00000000-0005-0000-0000-0000E1100000}"/>
    <cellStyle name="SAPBEXstdData 3 2 4 4 2" xfId="8180" xr:uid="{00000000-0005-0000-0000-0000E2100000}"/>
    <cellStyle name="SAPBEXstdData 3 2 4 4 2 2" xfId="19293" xr:uid="{00000000-0005-0000-0000-0000E3100000}"/>
    <cellStyle name="SAPBEXstdData 3 2 4 4 2 3" xfId="26451" xr:uid="{00000000-0005-0000-0000-0000E4100000}"/>
    <cellStyle name="SAPBEXstdData 3 2 4 4 3" xfId="13691" xr:uid="{00000000-0005-0000-0000-0000E5100000}"/>
    <cellStyle name="SAPBEXstdData 3 2 4 4 4" xfId="11626" xr:uid="{00000000-0005-0000-0000-0000E6100000}"/>
    <cellStyle name="SAPBEXstdData 3 2 4 5" xfId="2438" xr:uid="{00000000-0005-0000-0000-0000E7100000}"/>
    <cellStyle name="SAPBEXstdData 3 2 4 5 2" xfId="8179" xr:uid="{00000000-0005-0000-0000-0000E8100000}"/>
    <cellStyle name="SAPBEXstdData 3 2 4 5 2 2" xfId="19292" xr:uid="{00000000-0005-0000-0000-0000E9100000}"/>
    <cellStyle name="SAPBEXstdData 3 2 4 5 2 3" xfId="26450" xr:uid="{00000000-0005-0000-0000-0000EA100000}"/>
    <cellStyle name="SAPBEXstdData 3 2 4 5 3" xfId="13690" xr:uid="{00000000-0005-0000-0000-0000EB100000}"/>
    <cellStyle name="SAPBEXstdData 3 2 4 5 4" xfId="11625" xr:uid="{00000000-0005-0000-0000-0000EC100000}"/>
    <cellStyle name="SAPBEXstdData 3 2 4 6" xfId="2437" xr:uid="{00000000-0005-0000-0000-0000ED100000}"/>
    <cellStyle name="SAPBEXstdData 3 2 4 6 2" xfId="8178" xr:uid="{00000000-0005-0000-0000-0000EE100000}"/>
    <cellStyle name="SAPBEXstdData 3 2 4 6 2 2" xfId="19291" xr:uid="{00000000-0005-0000-0000-0000EF100000}"/>
    <cellStyle name="SAPBEXstdData 3 2 4 6 2 3" xfId="26449" xr:uid="{00000000-0005-0000-0000-0000F0100000}"/>
    <cellStyle name="SAPBEXstdData 3 2 4 6 3" xfId="13689" xr:uid="{00000000-0005-0000-0000-0000F1100000}"/>
    <cellStyle name="SAPBEXstdData 3 2 4 6 4" xfId="17274" xr:uid="{00000000-0005-0000-0000-0000F2100000}"/>
    <cellStyle name="SAPBEXstdData 3 2 4 7" xfId="2436" xr:uid="{00000000-0005-0000-0000-0000F3100000}"/>
    <cellStyle name="SAPBEXstdData 3 2 4 7 2" xfId="8177" xr:uid="{00000000-0005-0000-0000-0000F4100000}"/>
    <cellStyle name="SAPBEXstdData 3 2 4 7 2 2" xfId="19290" xr:uid="{00000000-0005-0000-0000-0000F5100000}"/>
    <cellStyle name="SAPBEXstdData 3 2 4 7 2 3" xfId="26448" xr:uid="{00000000-0005-0000-0000-0000F6100000}"/>
    <cellStyle name="SAPBEXstdData 3 2 4 7 3" xfId="13688" xr:uid="{00000000-0005-0000-0000-0000F7100000}"/>
    <cellStyle name="SAPBEXstdData 3 2 4 7 4" xfId="17275" xr:uid="{00000000-0005-0000-0000-0000F8100000}"/>
    <cellStyle name="SAPBEXstdData 3 2 4 8" xfId="8188" xr:uid="{00000000-0005-0000-0000-0000F9100000}"/>
    <cellStyle name="SAPBEXstdData 3 2 4 8 2" xfId="19301" xr:uid="{00000000-0005-0000-0000-0000FA100000}"/>
    <cellStyle name="SAPBEXstdData 3 2 4 8 3" xfId="26459" xr:uid="{00000000-0005-0000-0000-0000FB100000}"/>
    <cellStyle name="SAPBEXstdData 3 2 4 9" xfId="13699" xr:uid="{00000000-0005-0000-0000-0000FC100000}"/>
    <cellStyle name="SAPBEXstdData 3 2 5" xfId="2435" xr:uid="{00000000-0005-0000-0000-0000FD100000}"/>
    <cellStyle name="SAPBEXstdData 3 2 5 10" xfId="11624" xr:uid="{00000000-0005-0000-0000-0000FE100000}"/>
    <cellStyle name="SAPBEXstdData 3 2 5 2" xfId="2434" xr:uid="{00000000-0005-0000-0000-0000FF100000}"/>
    <cellStyle name="SAPBEXstdData 3 2 5 2 2" xfId="2433" xr:uid="{00000000-0005-0000-0000-000000110000}"/>
    <cellStyle name="SAPBEXstdData 3 2 5 2 2 2" xfId="8174" xr:uid="{00000000-0005-0000-0000-000001110000}"/>
    <cellStyle name="SAPBEXstdData 3 2 5 2 2 2 2" xfId="19287" xr:uid="{00000000-0005-0000-0000-000002110000}"/>
    <cellStyle name="SAPBEXstdData 3 2 5 2 2 2 3" xfId="26445" xr:uid="{00000000-0005-0000-0000-000003110000}"/>
    <cellStyle name="SAPBEXstdData 3 2 5 2 2 3" xfId="13685" xr:uid="{00000000-0005-0000-0000-000004110000}"/>
    <cellStyle name="SAPBEXstdData 3 2 5 2 2 4" xfId="17312" xr:uid="{00000000-0005-0000-0000-000005110000}"/>
    <cellStyle name="SAPBEXstdData 3 2 5 2 3" xfId="2432" xr:uid="{00000000-0005-0000-0000-000006110000}"/>
    <cellStyle name="SAPBEXstdData 3 2 5 2 3 2" xfId="8173" xr:uid="{00000000-0005-0000-0000-000007110000}"/>
    <cellStyle name="SAPBEXstdData 3 2 5 2 3 2 2" xfId="19286" xr:uid="{00000000-0005-0000-0000-000008110000}"/>
    <cellStyle name="SAPBEXstdData 3 2 5 2 3 2 3" xfId="26444" xr:uid="{00000000-0005-0000-0000-000009110000}"/>
    <cellStyle name="SAPBEXstdData 3 2 5 2 3 3" xfId="13684" xr:uid="{00000000-0005-0000-0000-00000A110000}"/>
    <cellStyle name="SAPBEXstdData 3 2 5 2 3 4" xfId="11623" xr:uid="{00000000-0005-0000-0000-00000B110000}"/>
    <cellStyle name="SAPBEXstdData 3 2 5 2 4" xfId="2431" xr:uid="{00000000-0005-0000-0000-00000C110000}"/>
    <cellStyle name="SAPBEXstdData 3 2 5 2 4 2" xfId="8172" xr:uid="{00000000-0005-0000-0000-00000D110000}"/>
    <cellStyle name="SAPBEXstdData 3 2 5 2 4 2 2" xfId="19285" xr:uid="{00000000-0005-0000-0000-00000E110000}"/>
    <cellStyle name="SAPBEXstdData 3 2 5 2 4 2 3" xfId="26443" xr:uid="{00000000-0005-0000-0000-00000F110000}"/>
    <cellStyle name="SAPBEXstdData 3 2 5 2 4 3" xfId="13683" xr:uid="{00000000-0005-0000-0000-000010110000}"/>
    <cellStyle name="SAPBEXstdData 3 2 5 2 4 4" xfId="11622" xr:uid="{00000000-0005-0000-0000-000011110000}"/>
    <cellStyle name="SAPBEXstdData 3 2 5 2 5" xfId="2430" xr:uid="{00000000-0005-0000-0000-000012110000}"/>
    <cellStyle name="SAPBEXstdData 3 2 5 2 5 2" xfId="8171" xr:uid="{00000000-0005-0000-0000-000013110000}"/>
    <cellStyle name="SAPBEXstdData 3 2 5 2 5 2 2" xfId="19284" xr:uid="{00000000-0005-0000-0000-000014110000}"/>
    <cellStyle name="SAPBEXstdData 3 2 5 2 5 2 3" xfId="26442" xr:uid="{00000000-0005-0000-0000-000015110000}"/>
    <cellStyle name="SAPBEXstdData 3 2 5 2 5 3" xfId="13682" xr:uid="{00000000-0005-0000-0000-000016110000}"/>
    <cellStyle name="SAPBEXstdData 3 2 5 2 5 4" xfId="11621" xr:uid="{00000000-0005-0000-0000-000017110000}"/>
    <cellStyle name="SAPBEXstdData 3 2 5 2 6" xfId="2429" xr:uid="{00000000-0005-0000-0000-000018110000}"/>
    <cellStyle name="SAPBEXstdData 3 2 5 2 6 2" xfId="8170" xr:uid="{00000000-0005-0000-0000-000019110000}"/>
    <cellStyle name="SAPBEXstdData 3 2 5 2 6 2 2" xfId="19283" xr:uid="{00000000-0005-0000-0000-00001A110000}"/>
    <cellStyle name="SAPBEXstdData 3 2 5 2 6 2 3" xfId="26441" xr:uid="{00000000-0005-0000-0000-00001B110000}"/>
    <cellStyle name="SAPBEXstdData 3 2 5 2 6 3" xfId="13681" xr:uid="{00000000-0005-0000-0000-00001C110000}"/>
    <cellStyle name="SAPBEXstdData 3 2 5 2 6 4" xfId="11620" xr:uid="{00000000-0005-0000-0000-00001D110000}"/>
    <cellStyle name="SAPBEXstdData 3 2 5 2 7" xfId="8175" xr:uid="{00000000-0005-0000-0000-00001E110000}"/>
    <cellStyle name="SAPBEXstdData 3 2 5 2 7 2" xfId="19288" xr:uid="{00000000-0005-0000-0000-00001F110000}"/>
    <cellStyle name="SAPBEXstdData 3 2 5 2 7 3" xfId="26446" xr:uid="{00000000-0005-0000-0000-000020110000}"/>
    <cellStyle name="SAPBEXstdData 3 2 5 2 8" xfId="13686" xr:uid="{00000000-0005-0000-0000-000021110000}"/>
    <cellStyle name="SAPBEXstdData 3 2 5 2 9" xfId="17273" xr:uid="{00000000-0005-0000-0000-000022110000}"/>
    <cellStyle name="SAPBEXstdData 3 2 5 3" xfId="2428" xr:uid="{00000000-0005-0000-0000-000023110000}"/>
    <cellStyle name="SAPBEXstdData 3 2 5 3 2" xfId="8169" xr:uid="{00000000-0005-0000-0000-000024110000}"/>
    <cellStyle name="SAPBEXstdData 3 2 5 3 2 2" xfId="19282" xr:uid="{00000000-0005-0000-0000-000025110000}"/>
    <cellStyle name="SAPBEXstdData 3 2 5 3 2 3" xfId="26440" xr:uid="{00000000-0005-0000-0000-000026110000}"/>
    <cellStyle name="SAPBEXstdData 3 2 5 3 3" xfId="13680" xr:uid="{00000000-0005-0000-0000-000027110000}"/>
    <cellStyle name="SAPBEXstdData 3 2 5 3 4" xfId="17269" xr:uid="{00000000-0005-0000-0000-000028110000}"/>
    <cellStyle name="SAPBEXstdData 3 2 5 4" xfId="2427" xr:uid="{00000000-0005-0000-0000-000029110000}"/>
    <cellStyle name="SAPBEXstdData 3 2 5 4 2" xfId="8168" xr:uid="{00000000-0005-0000-0000-00002A110000}"/>
    <cellStyle name="SAPBEXstdData 3 2 5 4 2 2" xfId="19281" xr:uid="{00000000-0005-0000-0000-00002B110000}"/>
    <cellStyle name="SAPBEXstdData 3 2 5 4 2 3" xfId="26439" xr:uid="{00000000-0005-0000-0000-00002C110000}"/>
    <cellStyle name="SAPBEXstdData 3 2 5 4 3" xfId="13679" xr:uid="{00000000-0005-0000-0000-00002D110000}"/>
    <cellStyle name="SAPBEXstdData 3 2 5 4 4" xfId="17270" xr:uid="{00000000-0005-0000-0000-00002E110000}"/>
    <cellStyle name="SAPBEXstdData 3 2 5 5" xfId="2426" xr:uid="{00000000-0005-0000-0000-00002F110000}"/>
    <cellStyle name="SAPBEXstdData 3 2 5 5 2" xfId="8167" xr:uid="{00000000-0005-0000-0000-000030110000}"/>
    <cellStyle name="SAPBEXstdData 3 2 5 5 2 2" xfId="19280" xr:uid="{00000000-0005-0000-0000-000031110000}"/>
    <cellStyle name="SAPBEXstdData 3 2 5 5 2 3" xfId="26438" xr:uid="{00000000-0005-0000-0000-000032110000}"/>
    <cellStyle name="SAPBEXstdData 3 2 5 5 3" xfId="13678" xr:uid="{00000000-0005-0000-0000-000033110000}"/>
    <cellStyle name="SAPBEXstdData 3 2 5 5 4" xfId="11619" xr:uid="{00000000-0005-0000-0000-000034110000}"/>
    <cellStyle name="SAPBEXstdData 3 2 5 6" xfId="2425" xr:uid="{00000000-0005-0000-0000-000035110000}"/>
    <cellStyle name="SAPBEXstdData 3 2 5 6 2" xfId="8166" xr:uid="{00000000-0005-0000-0000-000036110000}"/>
    <cellStyle name="SAPBEXstdData 3 2 5 6 2 2" xfId="19279" xr:uid="{00000000-0005-0000-0000-000037110000}"/>
    <cellStyle name="SAPBEXstdData 3 2 5 6 2 3" xfId="26437" xr:uid="{00000000-0005-0000-0000-000038110000}"/>
    <cellStyle name="SAPBEXstdData 3 2 5 6 3" xfId="13677" xr:uid="{00000000-0005-0000-0000-000039110000}"/>
    <cellStyle name="SAPBEXstdData 3 2 5 6 4" xfId="17268" xr:uid="{00000000-0005-0000-0000-00003A110000}"/>
    <cellStyle name="SAPBEXstdData 3 2 5 7" xfId="2424" xr:uid="{00000000-0005-0000-0000-00003B110000}"/>
    <cellStyle name="SAPBEXstdData 3 2 5 7 2" xfId="8165" xr:uid="{00000000-0005-0000-0000-00003C110000}"/>
    <cellStyle name="SAPBEXstdData 3 2 5 7 2 2" xfId="19278" xr:uid="{00000000-0005-0000-0000-00003D110000}"/>
    <cellStyle name="SAPBEXstdData 3 2 5 7 2 3" xfId="26436" xr:uid="{00000000-0005-0000-0000-00003E110000}"/>
    <cellStyle name="SAPBEXstdData 3 2 5 7 3" xfId="13676" xr:uid="{00000000-0005-0000-0000-00003F110000}"/>
    <cellStyle name="SAPBEXstdData 3 2 5 7 4" xfId="17271" xr:uid="{00000000-0005-0000-0000-000040110000}"/>
    <cellStyle name="SAPBEXstdData 3 2 5 8" xfId="8176" xr:uid="{00000000-0005-0000-0000-000041110000}"/>
    <cellStyle name="SAPBEXstdData 3 2 5 8 2" xfId="19289" xr:uid="{00000000-0005-0000-0000-000042110000}"/>
    <cellStyle name="SAPBEXstdData 3 2 5 8 3" xfId="26447" xr:uid="{00000000-0005-0000-0000-000043110000}"/>
    <cellStyle name="SAPBEXstdData 3 2 5 9" xfId="13687" xr:uid="{00000000-0005-0000-0000-000044110000}"/>
    <cellStyle name="SAPBEXstdData 3 2 6" xfId="2423" xr:uid="{00000000-0005-0000-0000-000045110000}"/>
    <cellStyle name="SAPBEXstdData 3 2 6 10" xfId="11618" xr:uid="{00000000-0005-0000-0000-000046110000}"/>
    <cellStyle name="SAPBEXstdData 3 2 6 2" xfId="2422" xr:uid="{00000000-0005-0000-0000-000047110000}"/>
    <cellStyle name="SAPBEXstdData 3 2 6 2 2" xfId="2421" xr:uid="{00000000-0005-0000-0000-000048110000}"/>
    <cellStyle name="SAPBEXstdData 3 2 6 2 2 2" xfId="8162" xr:uid="{00000000-0005-0000-0000-000049110000}"/>
    <cellStyle name="SAPBEXstdData 3 2 6 2 2 2 2" xfId="19275" xr:uid="{00000000-0005-0000-0000-00004A110000}"/>
    <cellStyle name="SAPBEXstdData 3 2 6 2 2 2 3" xfId="26433" xr:uid="{00000000-0005-0000-0000-00004B110000}"/>
    <cellStyle name="SAPBEXstdData 3 2 6 2 2 3" xfId="13673" xr:uid="{00000000-0005-0000-0000-00004C110000}"/>
    <cellStyle name="SAPBEXstdData 3 2 6 2 2 4" xfId="17266" xr:uid="{00000000-0005-0000-0000-00004D110000}"/>
    <cellStyle name="SAPBEXstdData 3 2 6 2 3" xfId="2420" xr:uid="{00000000-0005-0000-0000-00004E110000}"/>
    <cellStyle name="SAPBEXstdData 3 2 6 2 3 2" xfId="8161" xr:uid="{00000000-0005-0000-0000-00004F110000}"/>
    <cellStyle name="SAPBEXstdData 3 2 6 2 3 2 2" xfId="19274" xr:uid="{00000000-0005-0000-0000-000050110000}"/>
    <cellStyle name="SAPBEXstdData 3 2 6 2 3 2 3" xfId="26432" xr:uid="{00000000-0005-0000-0000-000051110000}"/>
    <cellStyle name="SAPBEXstdData 3 2 6 2 3 3" xfId="13672" xr:uid="{00000000-0005-0000-0000-000052110000}"/>
    <cellStyle name="SAPBEXstdData 3 2 6 2 3 4" xfId="17267" xr:uid="{00000000-0005-0000-0000-000053110000}"/>
    <cellStyle name="SAPBEXstdData 3 2 6 2 4" xfId="2419" xr:uid="{00000000-0005-0000-0000-000054110000}"/>
    <cellStyle name="SAPBEXstdData 3 2 6 2 4 2" xfId="8160" xr:uid="{00000000-0005-0000-0000-000055110000}"/>
    <cellStyle name="SAPBEXstdData 3 2 6 2 4 2 2" xfId="19273" xr:uid="{00000000-0005-0000-0000-000056110000}"/>
    <cellStyle name="SAPBEXstdData 3 2 6 2 4 2 3" xfId="26431" xr:uid="{00000000-0005-0000-0000-000057110000}"/>
    <cellStyle name="SAPBEXstdData 3 2 6 2 4 3" xfId="13671" xr:uid="{00000000-0005-0000-0000-000058110000}"/>
    <cellStyle name="SAPBEXstdData 3 2 6 2 4 4" xfId="11616" xr:uid="{00000000-0005-0000-0000-000059110000}"/>
    <cellStyle name="SAPBEXstdData 3 2 6 2 5" xfId="2418" xr:uid="{00000000-0005-0000-0000-00005A110000}"/>
    <cellStyle name="SAPBEXstdData 3 2 6 2 5 2" xfId="8159" xr:uid="{00000000-0005-0000-0000-00005B110000}"/>
    <cellStyle name="SAPBEXstdData 3 2 6 2 5 2 2" xfId="19272" xr:uid="{00000000-0005-0000-0000-00005C110000}"/>
    <cellStyle name="SAPBEXstdData 3 2 6 2 5 2 3" xfId="26430" xr:uid="{00000000-0005-0000-0000-00005D110000}"/>
    <cellStyle name="SAPBEXstdData 3 2 6 2 5 3" xfId="13670" xr:uid="{00000000-0005-0000-0000-00005E110000}"/>
    <cellStyle name="SAPBEXstdData 3 2 6 2 5 4" xfId="17265" xr:uid="{00000000-0005-0000-0000-00005F110000}"/>
    <cellStyle name="SAPBEXstdData 3 2 6 2 6" xfId="2417" xr:uid="{00000000-0005-0000-0000-000060110000}"/>
    <cellStyle name="SAPBEXstdData 3 2 6 2 6 2" xfId="8158" xr:uid="{00000000-0005-0000-0000-000061110000}"/>
    <cellStyle name="SAPBEXstdData 3 2 6 2 6 2 2" xfId="19271" xr:uid="{00000000-0005-0000-0000-000062110000}"/>
    <cellStyle name="SAPBEXstdData 3 2 6 2 6 2 3" xfId="26429" xr:uid="{00000000-0005-0000-0000-000063110000}"/>
    <cellStyle name="SAPBEXstdData 3 2 6 2 6 3" xfId="13669" xr:uid="{00000000-0005-0000-0000-000064110000}"/>
    <cellStyle name="SAPBEXstdData 3 2 6 2 6 4" xfId="17272" xr:uid="{00000000-0005-0000-0000-000065110000}"/>
    <cellStyle name="SAPBEXstdData 3 2 6 2 7" xfId="8163" xr:uid="{00000000-0005-0000-0000-000066110000}"/>
    <cellStyle name="SAPBEXstdData 3 2 6 2 7 2" xfId="19276" xr:uid="{00000000-0005-0000-0000-000067110000}"/>
    <cellStyle name="SAPBEXstdData 3 2 6 2 7 3" xfId="26434" xr:uid="{00000000-0005-0000-0000-000068110000}"/>
    <cellStyle name="SAPBEXstdData 3 2 6 2 8" xfId="13674" xr:uid="{00000000-0005-0000-0000-000069110000}"/>
    <cellStyle name="SAPBEXstdData 3 2 6 2 9" xfId="11617" xr:uid="{00000000-0005-0000-0000-00006A110000}"/>
    <cellStyle name="SAPBEXstdData 3 2 6 3" xfId="2416" xr:uid="{00000000-0005-0000-0000-00006B110000}"/>
    <cellStyle name="SAPBEXstdData 3 2 6 3 2" xfId="8157" xr:uid="{00000000-0005-0000-0000-00006C110000}"/>
    <cellStyle name="SAPBEXstdData 3 2 6 3 2 2" xfId="19270" xr:uid="{00000000-0005-0000-0000-00006D110000}"/>
    <cellStyle name="SAPBEXstdData 3 2 6 3 2 3" xfId="26428" xr:uid="{00000000-0005-0000-0000-00006E110000}"/>
    <cellStyle name="SAPBEXstdData 3 2 6 3 3" xfId="13668" xr:uid="{00000000-0005-0000-0000-00006F110000}"/>
    <cellStyle name="SAPBEXstdData 3 2 6 3 4" xfId="11615" xr:uid="{00000000-0005-0000-0000-000070110000}"/>
    <cellStyle name="SAPBEXstdData 3 2 6 4" xfId="2415" xr:uid="{00000000-0005-0000-0000-000071110000}"/>
    <cellStyle name="SAPBEXstdData 3 2 6 4 2" xfId="8156" xr:uid="{00000000-0005-0000-0000-000072110000}"/>
    <cellStyle name="SAPBEXstdData 3 2 6 4 2 2" xfId="19269" xr:uid="{00000000-0005-0000-0000-000073110000}"/>
    <cellStyle name="SAPBEXstdData 3 2 6 4 2 3" xfId="26427" xr:uid="{00000000-0005-0000-0000-000074110000}"/>
    <cellStyle name="SAPBEXstdData 3 2 6 4 3" xfId="13667" xr:uid="{00000000-0005-0000-0000-000075110000}"/>
    <cellStyle name="SAPBEXstdData 3 2 6 4 4" xfId="11614" xr:uid="{00000000-0005-0000-0000-000076110000}"/>
    <cellStyle name="SAPBEXstdData 3 2 6 5" xfId="2414" xr:uid="{00000000-0005-0000-0000-000077110000}"/>
    <cellStyle name="SAPBEXstdData 3 2 6 5 2" xfId="8155" xr:uid="{00000000-0005-0000-0000-000078110000}"/>
    <cellStyle name="SAPBEXstdData 3 2 6 5 2 2" xfId="19268" xr:uid="{00000000-0005-0000-0000-000079110000}"/>
    <cellStyle name="SAPBEXstdData 3 2 6 5 2 3" xfId="26426" xr:uid="{00000000-0005-0000-0000-00007A110000}"/>
    <cellStyle name="SAPBEXstdData 3 2 6 5 3" xfId="13666" xr:uid="{00000000-0005-0000-0000-00007B110000}"/>
    <cellStyle name="SAPBEXstdData 3 2 6 5 4" xfId="11613" xr:uid="{00000000-0005-0000-0000-00007C110000}"/>
    <cellStyle name="SAPBEXstdData 3 2 6 6" xfId="2413" xr:uid="{00000000-0005-0000-0000-00007D110000}"/>
    <cellStyle name="SAPBEXstdData 3 2 6 6 2" xfId="8154" xr:uid="{00000000-0005-0000-0000-00007E110000}"/>
    <cellStyle name="SAPBEXstdData 3 2 6 6 2 2" xfId="19267" xr:uid="{00000000-0005-0000-0000-00007F110000}"/>
    <cellStyle name="SAPBEXstdData 3 2 6 6 2 3" xfId="26425" xr:uid="{00000000-0005-0000-0000-000080110000}"/>
    <cellStyle name="SAPBEXstdData 3 2 6 6 3" xfId="13665" xr:uid="{00000000-0005-0000-0000-000081110000}"/>
    <cellStyle name="SAPBEXstdData 3 2 6 6 4" xfId="17262" xr:uid="{00000000-0005-0000-0000-000082110000}"/>
    <cellStyle name="SAPBEXstdData 3 2 6 7" xfId="2412" xr:uid="{00000000-0005-0000-0000-000083110000}"/>
    <cellStyle name="SAPBEXstdData 3 2 6 7 2" xfId="8153" xr:uid="{00000000-0005-0000-0000-000084110000}"/>
    <cellStyle name="SAPBEXstdData 3 2 6 7 2 2" xfId="19266" xr:uid="{00000000-0005-0000-0000-000085110000}"/>
    <cellStyle name="SAPBEXstdData 3 2 6 7 2 3" xfId="26424" xr:uid="{00000000-0005-0000-0000-000086110000}"/>
    <cellStyle name="SAPBEXstdData 3 2 6 7 3" xfId="13664" xr:uid="{00000000-0005-0000-0000-000087110000}"/>
    <cellStyle name="SAPBEXstdData 3 2 6 7 4" xfId="17263" xr:uid="{00000000-0005-0000-0000-000088110000}"/>
    <cellStyle name="SAPBEXstdData 3 2 6 8" xfId="8164" xr:uid="{00000000-0005-0000-0000-000089110000}"/>
    <cellStyle name="SAPBEXstdData 3 2 6 8 2" xfId="19277" xr:uid="{00000000-0005-0000-0000-00008A110000}"/>
    <cellStyle name="SAPBEXstdData 3 2 6 8 3" xfId="26435" xr:uid="{00000000-0005-0000-0000-00008B110000}"/>
    <cellStyle name="SAPBEXstdData 3 2 6 9" xfId="13675" xr:uid="{00000000-0005-0000-0000-00008C110000}"/>
    <cellStyle name="SAPBEXstdData 3 2 7" xfId="2411" xr:uid="{00000000-0005-0000-0000-00008D110000}"/>
    <cellStyle name="SAPBEXstdData 3 2 7 10" xfId="11612" xr:uid="{00000000-0005-0000-0000-00008E110000}"/>
    <cellStyle name="SAPBEXstdData 3 2 7 2" xfId="2410" xr:uid="{00000000-0005-0000-0000-00008F110000}"/>
    <cellStyle name="SAPBEXstdData 3 2 7 2 2" xfId="2409" xr:uid="{00000000-0005-0000-0000-000090110000}"/>
    <cellStyle name="SAPBEXstdData 3 2 7 2 2 2" xfId="8150" xr:uid="{00000000-0005-0000-0000-000091110000}"/>
    <cellStyle name="SAPBEXstdData 3 2 7 2 2 2 2" xfId="19263" xr:uid="{00000000-0005-0000-0000-000092110000}"/>
    <cellStyle name="SAPBEXstdData 3 2 7 2 2 2 3" xfId="26421" xr:uid="{00000000-0005-0000-0000-000093110000}"/>
    <cellStyle name="SAPBEXstdData 3 2 7 2 2 3" xfId="13661" xr:uid="{00000000-0005-0000-0000-000094110000}"/>
    <cellStyle name="SAPBEXstdData 3 2 7 2 2 4" xfId="17264" xr:uid="{00000000-0005-0000-0000-000095110000}"/>
    <cellStyle name="SAPBEXstdData 3 2 7 2 3" xfId="2408" xr:uid="{00000000-0005-0000-0000-000096110000}"/>
    <cellStyle name="SAPBEXstdData 3 2 7 2 3 2" xfId="8149" xr:uid="{00000000-0005-0000-0000-000097110000}"/>
    <cellStyle name="SAPBEXstdData 3 2 7 2 3 2 2" xfId="19262" xr:uid="{00000000-0005-0000-0000-000098110000}"/>
    <cellStyle name="SAPBEXstdData 3 2 7 2 3 2 3" xfId="26420" xr:uid="{00000000-0005-0000-0000-000099110000}"/>
    <cellStyle name="SAPBEXstdData 3 2 7 2 3 3" xfId="13660" xr:uid="{00000000-0005-0000-0000-00009A110000}"/>
    <cellStyle name="SAPBEXstdData 3 2 7 2 3 4" xfId="11611" xr:uid="{00000000-0005-0000-0000-00009B110000}"/>
    <cellStyle name="SAPBEXstdData 3 2 7 2 4" xfId="2407" xr:uid="{00000000-0005-0000-0000-00009C110000}"/>
    <cellStyle name="SAPBEXstdData 3 2 7 2 4 2" xfId="8148" xr:uid="{00000000-0005-0000-0000-00009D110000}"/>
    <cellStyle name="SAPBEXstdData 3 2 7 2 4 2 2" xfId="19261" xr:uid="{00000000-0005-0000-0000-00009E110000}"/>
    <cellStyle name="SAPBEXstdData 3 2 7 2 4 2 3" xfId="26419" xr:uid="{00000000-0005-0000-0000-00009F110000}"/>
    <cellStyle name="SAPBEXstdData 3 2 7 2 4 3" xfId="13659" xr:uid="{00000000-0005-0000-0000-0000A0110000}"/>
    <cellStyle name="SAPBEXstdData 3 2 7 2 4 4" xfId="11610" xr:uid="{00000000-0005-0000-0000-0000A1110000}"/>
    <cellStyle name="SAPBEXstdData 3 2 7 2 5" xfId="2406" xr:uid="{00000000-0005-0000-0000-0000A2110000}"/>
    <cellStyle name="SAPBEXstdData 3 2 7 2 5 2" xfId="8147" xr:uid="{00000000-0005-0000-0000-0000A3110000}"/>
    <cellStyle name="SAPBEXstdData 3 2 7 2 5 2 2" xfId="19260" xr:uid="{00000000-0005-0000-0000-0000A4110000}"/>
    <cellStyle name="SAPBEXstdData 3 2 7 2 5 2 3" xfId="26418" xr:uid="{00000000-0005-0000-0000-0000A5110000}"/>
    <cellStyle name="SAPBEXstdData 3 2 7 2 5 3" xfId="13658" xr:uid="{00000000-0005-0000-0000-0000A6110000}"/>
    <cellStyle name="SAPBEXstdData 3 2 7 2 5 4" xfId="17259" xr:uid="{00000000-0005-0000-0000-0000A7110000}"/>
    <cellStyle name="SAPBEXstdData 3 2 7 2 6" xfId="2405" xr:uid="{00000000-0005-0000-0000-0000A8110000}"/>
    <cellStyle name="SAPBEXstdData 3 2 7 2 6 2" xfId="8146" xr:uid="{00000000-0005-0000-0000-0000A9110000}"/>
    <cellStyle name="SAPBEXstdData 3 2 7 2 6 2 2" xfId="19259" xr:uid="{00000000-0005-0000-0000-0000AA110000}"/>
    <cellStyle name="SAPBEXstdData 3 2 7 2 6 2 3" xfId="26417" xr:uid="{00000000-0005-0000-0000-0000AB110000}"/>
    <cellStyle name="SAPBEXstdData 3 2 7 2 6 3" xfId="13657" xr:uid="{00000000-0005-0000-0000-0000AC110000}"/>
    <cellStyle name="SAPBEXstdData 3 2 7 2 6 4" xfId="17260" xr:uid="{00000000-0005-0000-0000-0000AD110000}"/>
    <cellStyle name="SAPBEXstdData 3 2 7 2 7" xfId="8151" xr:uid="{00000000-0005-0000-0000-0000AE110000}"/>
    <cellStyle name="SAPBEXstdData 3 2 7 2 7 2" xfId="19264" xr:uid="{00000000-0005-0000-0000-0000AF110000}"/>
    <cellStyle name="SAPBEXstdData 3 2 7 2 7 3" xfId="26422" xr:uid="{00000000-0005-0000-0000-0000B0110000}"/>
    <cellStyle name="SAPBEXstdData 3 2 7 2 8" xfId="13662" xr:uid="{00000000-0005-0000-0000-0000B1110000}"/>
    <cellStyle name="SAPBEXstdData 3 2 7 2 9" xfId="17261" xr:uid="{00000000-0005-0000-0000-0000B2110000}"/>
    <cellStyle name="SAPBEXstdData 3 2 7 3" xfId="2404" xr:uid="{00000000-0005-0000-0000-0000B3110000}"/>
    <cellStyle name="SAPBEXstdData 3 2 7 3 2" xfId="8145" xr:uid="{00000000-0005-0000-0000-0000B4110000}"/>
    <cellStyle name="SAPBEXstdData 3 2 7 3 2 2" xfId="19258" xr:uid="{00000000-0005-0000-0000-0000B5110000}"/>
    <cellStyle name="SAPBEXstdData 3 2 7 3 2 3" xfId="26416" xr:uid="{00000000-0005-0000-0000-0000B6110000}"/>
    <cellStyle name="SAPBEXstdData 3 2 7 3 3" xfId="13656" xr:uid="{00000000-0005-0000-0000-0000B7110000}"/>
    <cellStyle name="SAPBEXstdData 3 2 7 3 4" xfId="11609" xr:uid="{00000000-0005-0000-0000-0000B8110000}"/>
    <cellStyle name="SAPBEXstdData 3 2 7 4" xfId="2403" xr:uid="{00000000-0005-0000-0000-0000B9110000}"/>
    <cellStyle name="SAPBEXstdData 3 2 7 4 2" xfId="8144" xr:uid="{00000000-0005-0000-0000-0000BA110000}"/>
    <cellStyle name="SAPBEXstdData 3 2 7 4 2 2" xfId="19257" xr:uid="{00000000-0005-0000-0000-0000BB110000}"/>
    <cellStyle name="SAPBEXstdData 3 2 7 4 2 3" xfId="26415" xr:uid="{00000000-0005-0000-0000-0000BC110000}"/>
    <cellStyle name="SAPBEXstdData 3 2 7 4 3" xfId="13655" xr:uid="{00000000-0005-0000-0000-0000BD110000}"/>
    <cellStyle name="SAPBEXstdData 3 2 7 4 4" xfId="17258" xr:uid="{00000000-0005-0000-0000-0000BE110000}"/>
    <cellStyle name="SAPBEXstdData 3 2 7 5" xfId="2402" xr:uid="{00000000-0005-0000-0000-0000BF110000}"/>
    <cellStyle name="SAPBEXstdData 3 2 7 5 2" xfId="8143" xr:uid="{00000000-0005-0000-0000-0000C0110000}"/>
    <cellStyle name="SAPBEXstdData 3 2 7 5 2 2" xfId="19256" xr:uid="{00000000-0005-0000-0000-0000C1110000}"/>
    <cellStyle name="SAPBEXstdData 3 2 7 5 2 3" xfId="26414" xr:uid="{00000000-0005-0000-0000-0000C2110000}"/>
    <cellStyle name="SAPBEXstdData 3 2 7 5 3" xfId="13654" xr:uid="{00000000-0005-0000-0000-0000C3110000}"/>
    <cellStyle name="SAPBEXstdData 3 2 7 5 4" xfId="17313" xr:uid="{00000000-0005-0000-0000-0000C4110000}"/>
    <cellStyle name="SAPBEXstdData 3 2 7 6" xfId="2401" xr:uid="{00000000-0005-0000-0000-0000C5110000}"/>
    <cellStyle name="SAPBEXstdData 3 2 7 6 2" xfId="8142" xr:uid="{00000000-0005-0000-0000-0000C6110000}"/>
    <cellStyle name="SAPBEXstdData 3 2 7 6 2 2" xfId="19255" xr:uid="{00000000-0005-0000-0000-0000C7110000}"/>
    <cellStyle name="SAPBEXstdData 3 2 7 6 2 3" xfId="26413" xr:uid="{00000000-0005-0000-0000-0000C8110000}"/>
    <cellStyle name="SAPBEXstdData 3 2 7 6 3" xfId="13653" xr:uid="{00000000-0005-0000-0000-0000C9110000}"/>
    <cellStyle name="SAPBEXstdData 3 2 7 6 4" xfId="11608" xr:uid="{00000000-0005-0000-0000-0000CA110000}"/>
    <cellStyle name="SAPBEXstdData 3 2 7 7" xfId="2400" xr:uid="{00000000-0005-0000-0000-0000CB110000}"/>
    <cellStyle name="SAPBEXstdData 3 2 7 7 2" xfId="8141" xr:uid="{00000000-0005-0000-0000-0000CC110000}"/>
    <cellStyle name="SAPBEXstdData 3 2 7 7 2 2" xfId="19254" xr:uid="{00000000-0005-0000-0000-0000CD110000}"/>
    <cellStyle name="SAPBEXstdData 3 2 7 7 2 3" xfId="26412" xr:uid="{00000000-0005-0000-0000-0000CE110000}"/>
    <cellStyle name="SAPBEXstdData 3 2 7 7 3" xfId="13652" xr:uid="{00000000-0005-0000-0000-0000CF110000}"/>
    <cellStyle name="SAPBEXstdData 3 2 7 7 4" xfId="11607" xr:uid="{00000000-0005-0000-0000-0000D0110000}"/>
    <cellStyle name="SAPBEXstdData 3 2 7 8" xfId="8152" xr:uid="{00000000-0005-0000-0000-0000D1110000}"/>
    <cellStyle name="SAPBEXstdData 3 2 7 8 2" xfId="19265" xr:uid="{00000000-0005-0000-0000-0000D2110000}"/>
    <cellStyle name="SAPBEXstdData 3 2 7 8 3" xfId="26423" xr:uid="{00000000-0005-0000-0000-0000D3110000}"/>
    <cellStyle name="SAPBEXstdData 3 2 7 9" xfId="13663" xr:uid="{00000000-0005-0000-0000-0000D4110000}"/>
    <cellStyle name="SAPBEXstdData 3 2 8" xfId="2399" xr:uid="{00000000-0005-0000-0000-0000D5110000}"/>
    <cellStyle name="SAPBEXstdData 3 2 8 10" xfId="11606" xr:uid="{00000000-0005-0000-0000-0000D6110000}"/>
    <cellStyle name="SAPBEXstdData 3 2 8 2" xfId="2398" xr:uid="{00000000-0005-0000-0000-0000D7110000}"/>
    <cellStyle name="SAPBEXstdData 3 2 8 2 2" xfId="2397" xr:uid="{00000000-0005-0000-0000-0000D8110000}"/>
    <cellStyle name="SAPBEXstdData 3 2 8 2 2 2" xfId="8138" xr:uid="{00000000-0005-0000-0000-0000D9110000}"/>
    <cellStyle name="SAPBEXstdData 3 2 8 2 2 2 2" xfId="19251" xr:uid="{00000000-0005-0000-0000-0000DA110000}"/>
    <cellStyle name="SAPBEXstdData 3 2 8 2 2 2 3" xfId="26409" xr:uid="{00000000-0005-0000-0000-0000DB110000}"/>
    <cellStyle name="SAPBEXstdData 3 2 8 2 2 3" xfId="13649" xr:uid="{00000000-0005-0000-0000-0000DC110000}"/>
    <cellStyle name="SAPBEXstdData 3 2 8 2 2 4" xfId="17254" xr:uid="{00000000-0005-0000-0000-0000DD110000}"/>
    <cellStyle name="SAPBEXstdData 3 2 8 2 3" xfId="2396" xr:uid="{00000000-0005-0000-0000-0000DE110000}"/>
    <cellStyle name="SAPBEXstdData 3 2 8 2 3 2" xfId="8137" xr:uid="{00000000-0005-0000-0000-0000DF110000}"/>
    <cellStyle name="SAPBEXstdData 3 2 8 2 3 2 2" xfId="19250" xr:uid="{00000000-0005-0000-0000-0000E0110000}"/>
    <cellStyle name="SAPBEXstdData 3 2 8 2 3 2 3" xfId="26408" xr:uid="{00000000-0005-0000-0000-0000E1110000}"/>
    <cellStyle name="SAPBEXstdData 3 2 8 2 3 3" xfId="13648" xr:uid="{00000000-0005-0000-0000-0000E2110000}"/>
    <cellStyle name="SAPBEXstdData 3 2 8 2 3 4" xfId="17255" xr:uid="{00000000-0005-0000-0000-0000E3110000}"/>
    <cellStyle name="SAPBEXstdData 3 2 8 2 4" xfId="2395" xr:uid="{00000000-0005-0000-0000-0000E4110000}"/>
    <cellStyle name="SAPBEXstdData 3 2 8 2 4 2" xfId="8136" xr:uid="{00000000-0005-0000-0000-0000E5110000}"/>
    <cellStyle name="SAPBEXstdData 3 2 8 2 4 2 2" xfId="19249" xr:uid="{00000000-0005-0000-0000-0000E6110000}"/>
    <cellStyle name="SAPBEXstdData 3 2 8 2 4 2 3" xfId="26407" xr:uid="{00000000-0005-0000-0000-0000E7110000}"/>
    <cellStyle name="SAPBEXstdData 3 2 8 2 4 3" xfId="13647" xr:uid="{00000000-0005-0000-0000-0000E8110000}"/>
    <cellStyle name="SAPBEXstdData 3 2 8 2 4 4" xfId="11604" xr:uid="{00000000-0005-0000-0000-0000E9110000}"/>
    <cellStyle name="SAPBEXstdData 3 2 8 2 5" xfId="2394" xr:uid="{00000000-0005-0000-0000-0000EA110000}"/>
    <cellStyle name="SAPBEXstdData 3 2 8 2 5 2" xfId="8135" xr:uid="{00000000-0005-0000-0000-0000EB110000}"/>
    <cellStyle name="SAPBEXstdData 3 2 8 2 5 2 2" xfId="19248" xr:uid="{00000000-0005-0000-0000-0000EC110000}"/>
    <cellStyle name="SAPBEXstdData 3 2 8 2 5 2 3" xfId="26406" xr:uid="{00000000-0005-0000-0000-0000ED110000}"/>
    <cellStyle name="SAPBEXstdData 3 2 8 2 5 3" xfId="13646" xr:uid="{00000000-0005-0000-0000-0000EE110000}"/>
    <cellStyle name="SAPBEXstdData 3 2 8 2 5 4" xfId="17253" xr:uid="{00000000-0005-0000-0000-0000EF110000}"/>
    <cellStyle name="SAPBEXstdData 3 2 8 2 6" xfId="2393" xr:uid="{00000000-0005-0000-0000-0000F0110000}"/>
    <cellStyle name="SAPBEXstdData 3 2 8 2 6 2" xfId="8134" xr:uid="{00000000-0005-0000-0000-0000F1110000}"/>
    <cellStyle name="SAPBEXstdData 3 2 8 2 6 2 2" xfId="19247" xr:uid="{00000000-0005-0000-0000-0000F2110000}"/>
    <cellStyle name="SAPBEXstdData 3 2 8 2 6 2 3" xfId="26405" xr:uid="{00000000-0005-0000-0000-0000F3110000}"/>
    <cellStyle name="SAPBEXstdData 3 2 8 2 6 3" xfId="13645" xr:uid="{00000000-0005-0000-0000-0000F4110000}"/>
    <cellStyle name="SAPBEXstdData 3 2 8 2 6 4" xfId="17256" xr:uid="{00000000-0005-0000-0000-0000F5110000}"/>
    <cellStyle name="SAPBEXstdData 3 2 8 2 7" xfId="8139" xr:uid="{00000000-0005-0000-0000-0000F6110000}"/>
    <cellStyle name="SAPBEXstdData 3 2 8 2 7 2" xfId="19252" xr:uid="{00000000-0005-0000-0000-0000F7110000}"/>
    <cellStyle name="SAPBEXstdData 3 2 8 2 7 3" xfId="26410" xr:uid="{00000000-0005-0000-0000-0000F8110000}"/>
    <cellStyle name="SAPBEXstdData 3 2 8 2 8" xfId="13650" xr:uid="{00000000-0005-0000-0000-0000F9110000}"/>
    <cellStyle name="SAPBEXstdData 3 2 8 2 9" xfId="11605" xr:uid="{00000000-0005-0000-0000-0000FA110000}"/>
    <cellStyle name="SAPBEXstdData 3 2 8 3" xfId="2392" xr:uid="{00000000-0005-0000-0000-0000FB110000}"/>
    <cellStyle name="SAPBEXstdData 3 2 8 3 2" xfId="8133" xr:uid="{00000000-0005-0000-0000-0000FC110000}"/>
    <cellStyle name="SAPBEXstdData 3 2 8 3 2 2" xfId="19246" xr:uid="{00000000-0005-0000-0000-0000FD110000}"/>
    <cellStyle name="SAPBEXstdData 3 2 8 3 2 3" xfId="26404" xr:uid="{00000000-0005-0000-0000-0000FE110000}"/>
    <cellStyle name="SAPBEXstdData 3 2 8 3 3" xfId="13644" xr:uid="{00000000-0005-0000-0000-0000FF110000}"/>
    <cellStyle name="SAPBEXstdData 3 2 8 3 4" xfId="11603" xr:uid="{00000000-0005-0000-0000-000000120000}"/>
    <cellStyle name="SAPBEXstdData 3 2 8 4" xfId="2391" xr:uid="{00000000-0005-0000-0000-000001120000}"/>
    <cellStyle name="SAPBEXstdData 3 2 8 4 2" xfId="8132" xr:uid="{00000000-0005-0000-0000-000002120000}"/>
    <cellStyle name="SAPBEXstdData 3 2 8 4 2 2" xfId="19245" xr:uid="{00000000-0005-0000-0000-000003120000}"/>
    <cellStyle name="SAPBEXstdData 3 2 8 4 2 3" xfId="26403" xr:uid="{00000000-0005-0000-0000-000004120000}"/>
    <cellStyle name="SAPBEXstdData 3 2 8 4 3" xfId="13643" xr:uid="{00000000-0005-0000-0000-000005120000}"/>
    <cellStyle name="SAPBEXstdData 3 2 8 4 4" xfId="11602" xr:uid="{00000000-0005-0000-0000-000006120000}"/>
    <cellStyle name="SAPBEXstdData 3 2 8 5" xfId="2390" xr:uid="{00000000-0005-0000-0000-000007120000}"/>
    <cellStyle name="SAPBEXstdData 3 2 8 5 2" xfId="8131" xr:uid="{00000000-0005-0000-0000-000008120000}"/>
    <cellStyle name="SAPBEXstdData 3 2 8 5 2 2" xfId="19244" xr:uid="{00000000-0005-0000-0000-000009120000}"/>
    <cellStyle name="SAPBEXstdData 3 2 8 5 2 3" xfId="26402" xr:uid="{00000000-0005-0000-0000-00000A120000}"/>
    <cellStyle name="SAPBEXstdData 3 2 8 5 3" xfId="13642" xr:uid="{00000000-0005-0000-0000-00000B120000}"/>
    <cellStyle name="SAPBEXstdData 3 2 8 5 4" xfId="17251" xr:uid="{00000000-0005-0000-0000-00000C120000}"/>
    <cellStyle name="SAPBEXstdData 3 2 8 6" xfId="2389" xr:uid="{00000000-0005-0000-0000-00000D120000}"/>
    <cellStyle name="SAPBEXstdData 3 2 8 6 2" xfId="8130" xr:uid="{00000000-0005-0000-0000-00000E120000}"/>
    <cellStyle name="SAPBEXstdData 3 2 8 6 2 2" xfId="19243" xr:uid="{00000000-0005-0000-0000-00000F120000}"/>
    <cellStyle name="SAPBEXstdData 3 2 8 6 2 3" xfId="26401" xr:uid="{00000000-0005-0000-0000-000010120000}"/>
    <cellStyle name="SAPBEXstdData 3 2 8 6 3" xfId="13641" xr:uid="{00000000-0005-0000-0000-000011120000}"/>
    <cellStyle name="SAPBEXstdData 3 2 8 6 4" xfId="17252" xr:uid="{00000000-0005-0000-0000-000012120000}"/>
    <cellStyle name="SAPBEXstdData 3 2 8 7" xfId="2388" xr:uid="{00000000-0005-0000-0000-000013120000}"/>
    <cellStyle name="SAPBEXstdData 3 2 8 7 2" xfId="8129" xr:uid="{00000000-0005-0000-0000-000014120000}"/>
    <cellStyle name="SAPBEXstdData 3 2 8 7 2 2" xfId="19242" xr:uid="{00000000-0005-0000-0000-000015120000}"/>
    <cellStyle name="SAPBEXstdData 3 2 8 7 2 3" xfId="26400" xr:uid="{00000000-0005-0000-0000-000016120000}"/>
    <cellStyle name="SAPBEXstdData 3 2 8 7 3" xfId="13640" xr:uid="{00000000-0005-0000-0000-000017120000}"/>
    <cellStyle name="SAPBEXstdData 3 2 8 7 4" xfId="11601" xr:uid="{00000000-0005-0000-0000-000018120000}"/>
    <cellStyle name="SAPBEXstdData 3 2 8 8" xfId="8140" xr:uid="{00000000-0005-0000-0000-000019120000}"/>
    <cellStyle name="SAPBEXstdData 3 2 8 8 2" xfId="19253" xr:uid="{00000000-0005-0000-0000-00001A120000}"/>
    <cellStyle name="SAPBEXstdData 3 2 8 8 3" xfId="26411" xr:uid="{00000000-0005-0000-0000-00001B120000}"/>
    <cellStyle name="SAPBEXstdData 3 2 8 9" xfId="13651" xr:uid="{00000000-0005-0000-0000-00001C120000}"/>
    <cellStyle name="SAPBEXstdData 3 2 9" xfId="2387" xr:uid="{00000000-0005-0000-0000-00001D120000}"/>
    <cellStyle name="SAPBEXstdData 3 2 9 2" xfId="2386" xr:uid="{00000000-0005-0000-0000-00001E120000}"/>
    <cellStyle name="SAPBEXstdData 3 2 9 2 2" xfId="8127" xr:uid="{00000000-0005-0000-0000-00001F120000}"/>
    <cellStyle name="SAPBEXstdData 3 2 9 2 2 2" xfId="19240" xr:uid="{00000000-0005-0000-0000-000020120000}"/>
    <cellStyle name="SAPBEXstdData 3 2 9 2 2 3" xfId="26398" xr:uid="{00000000-0005-0000-0000-000021120000}"/>
    <cellStyle name="SAPBEXstdData 3 2 9 2 3" xfId="13638" xr:uid="{00000000-0005-0000-0000-000022120000}"/>
    <cellStyle name="SAPBEXstdData 3 2 9 2 4" xfId="17257" xr:uid="{00000000-0005-0000-0000-000023120000}"/>
    <cellStyle name="SAPBEXstdData 3 2 9 3" xfId="2385" xr:uid="{00000000-0005-0000-0000-000024120000}"/>
    <cellStyle name="SAPBEXstdData 3 2 9 3 2" xfId="8126" xr:uid="{00000000-0005-0000-0000-000025120000}"/>
    <cellStyle name="SAPBEXstdData 3 2 9 3 2 2" xfId="19239" xr:uid="{00000000-0005-0000-0000-000026120000}"/>
    <cellStyle name="SAPBEXstdData 3 2 9 3 2 3" xfId="26397" xr:uid="{00000000-0005-0000-0000-000027120000}"/>
    <cellStyle name="SAPBEXstdData 3 2 9 3 3" xfId="13637" xr:uid="{00000000-0005-0000-0000-000028120000}"/>
    <cellStyle name="SAPBEXstdData 3 2 9 3 4" xfId="11600" xr:uid="{00000000-0005-0000-0000-000029120000}"/>
    <cellStyle name="SAPBEXstdData 3 2 9 4" xfId="2384" xr:uid="{00000000-0005-0000-0000-00002A120000}"/>
    <cellStyle name="SAPBEXstdData 3 2 9 4 2" xfId="8125" xr:uid="{00000000-0005-0000-0000-00002B120000}"/>
    <cellStyle name="SAPBEXstdData 3 2 9 4 2 2" xfId="19238" xr:uid="{00000000-0005-0000-0000-00002C120000}"/>
    <cellStyle name="SAPBEXstdData 3 2 9 4 2 3" xfId="26396" xr:uid="{00000000-0005-0000-0000-00002D120000}"/>
    <cellStyle name="SAPBEXstdData 3 2 9 4 3" xfId="13636" xr:uid="{00000000-0005-0000-0000-00002E120000}"/>
    <cellStyle name="SAPBEXstdData 3 2 9 4 4" xfId="11599" xr:uid="{00000000-0005-0000-0000-00002F120000}"/>
    <cellStyle name="SAPBEXstdData 3 2 9 5" xfId="2383" xr:uid="{00000000-0005-0000-0000-000030120000}"/>
    <cellStyle name="SAPBEXstdData 3 2 9 5 2" xfId="8124" xr:uid="{00000000-0005-0000-0000-000031120000}"/>
    <cellStyle name="SAPBEXstdData 3 2 9 5 2 2" xfId="19237" xr:uid="{00000000-0005-0000-0000-000032120000}"/>
    <cellStyle name="SAPBEXstdData 3 2 9 5 2 3" xfId="26395" xr:uid="{00000000-0005-0000-0000-000033120000}"/>
    <cellStyle name="SAPBEXstdData 3 2 9 5 3" xfId="13635" xr:uid="{00000000-0005-0000-0000-000034120000}"/>
    <cellStyle name="SAPBEXstdData 3 2 9 5 4" xfId="11598" xr:uid="{00000000-0005-0000-0000-000035120000}"/>
    <cellStyle name="SAPBEXstdData 3 2 9 6" xfId="2382" xr:uid="{00000000-0005-0000-0000-000036120000}"/>
    <cellStyle name="SAPBEXstdData 3 2 9 6 2" xfId="8123" xr:uid="{00000000-0005-0000-0000-000037120000}"/>
    <cellStyle name="SAPBEXstdData 3 2 9 6 2 2" xfId="19236" xr:uid="{00000000-0005-0000-0000-000038120000}"/>
    <cellStyle name="SAPBEXstdData 3 2 9 6 2 3" xfId="26394" xr:uid="{00000000-0005-0000-0000-000039120000}"/>
    <cellStyle name="SAPBEXstdData 3 2 9 6 3" xfId="13634" xr:uid="{00000000-0005-0000-0000-00003A120000}"/>
    <cellStyle name="SAPBEXstdData 3 2 9 6 4" xfId="17247" xr:uid="{00000000-0005-0000-0000-00003B120000}"/>
    <cellStyle name="SAPBEXstdData 3 2 9 7" xfId="8128" xr:uid="{00000000-0005-0000-0000-00003C120000}"/>
    <cellStyle name="SAPBEXstdData 3 2 9 7 2" xfId="19241" xr:uid="{00000000-0005-0000-0000-00003D120000}"/>
    <cellStyle name="SAPBEXstdData 3 2 9 7 3" xfId="26399" xr:uid="{00000000-0005-0000-0000-00003E120000}"/>
    <cellStyle name="SAPBEXstdData 3 2 9 8" xfId="13639" xr:uid="{00000000-0005-0000-0000-00003F120000}"/>
    <cellStyle name="SAPBEXstdData 3 2 9 9" xfId="17250" xr:uid="{00000000-0005-0000-0000-000040120000}"/>
    <cellStyle name="SAPBEXstdData 3 3" xfId="2381" xr:uid="{00000000-0005-0000-0000-000041120000}"/>
    <cellStyle name="SAPBEXstdData 3 3 10" xfId="17248" xr:uid="{00000000-0005-0000-0000-000042120000}"/>
    <cellStyle name="SAPBEXstdData 3 3 2" xfId="2380" xr:uid="{00000000-0005-0000-0000-000043120000}"/>
    <cellStyle name="SAPBEXstdData 3 3 2 2" xfId="2379" xr:uid="{00000000-0005-0000-0000-000044120000}"/>
    <cellStyle name="SAPBEXstdData 3 3 2 2 2" xfId="8120" xr:uid="{00000000-0005-0000-0000-000045120000}"/>
    <cellStyle name="SAPBEXstdData 3 3 2 2 2 2" xfId="19233" xr:uid="{00000000-0005-0000-0000-000046120000}"/>
    <cellStyle name="SAPBEXstdData 3 3 2 2 2 3" xfId="26391" xr:uid="{00000000-0005-0000-0000-000047120000}"/>
    <cellStyle name="SAPBEXstdData 3 3 2 2 3" xfId="13631" xr:uid="{00000000-0005-0000-0000-000048120000}"/>
    <cellStyle name="SAPBEXstdData 3 3 2 2 4" xfId="17246" xr:uid="{00000000-0005-0000-0000-000049120000}"/>
    <cellStyle name="SAPBEXstdData 3 3 2 3" xfId="2378" xr:uid="{00000000-0005-0000-0000-00004A120000}"/>
    <cellStyle name="SAPBEXstdData 3 3 2 3 2" xfId="8119" xr:uid="{00000000-0005-0000-0000-00004B120000}"/>
    <cellStyle name="SAPBEXstdData 3 3 2 3 2 2" xfId="19232" xr:uid="{00000000-0005-0000-0000-00004C120000}"/>
    <cellStyle name="SAPBEXstdData 3 3 2 3 2 3" xfId="26390" xr:uid="{00000000-0005-0000-0000-00004D120000}"/>
    <cellStyle name="SAPBEXstdData 3 3 2 3 3" xfId="13630" xr:uid="{00000000-0005-0000-0000-00004E120000}"/>
    <cellStyle name="SAPBEXstdData 3 3 2 3 4" xfId="17249" xr:uid="{00000000-0005-0000-0000-00004F120000}"/>
    <cellStyle name="SAPBEXstdData 3 3 2 4" xfId="2377" xr:uid="{00000000-0005-0000-0000-000050120000}"/>
    <cellStyle name="SAPBEXstdData 3 3 2 4 2" xfId="8118" xr:uid="{00000000-0005-0000-0000-000051120000}"/>
    <cellStyle name="SAPBEXstdData 3 3 2 4 2 2" xfId="19231" xr:uid="{00000000-0005-0000-0000-000052120000}"/>
    <cellStyle name="SAPBEXstdData 3 3 2 4 2 3" xfId="26389" xr:uid="{00000000-0005-0000-0000-000053120000}"/>
    <cellStyle name="SAPBEXstdData 3 3 2 4 3" xfId="13629" xr:uid="{00000000-0005-0000-0000-000054120000}"/>
    <cellStyle name="SAPBEXstdData 3 3 2 4 4" xfId="11596" xr:uid="{00000000-0005-0000-0000-000055120000}"/>
    <cellStyle name="SAPBEXstdData 3 3 2 5" xfId="2376" xr:uid="{00000000-0005-0000-0000-000056120000}"/>
    <cellStyle name="SAPBEXstdData 3 3 2 5 2" xfId="8117" xr:uid="{00000000-0005-0000-0000-000057120000}"/>
    <cellStyle name="SAPBEXstdData 3 3 2 5 2 2" xfId="19230" xr:uid="{00000000-0005-0000-0000-000058120000}"/>
    <cellStyle name="SAPBEXstdData 3 3 2 5 2 3" xfId="26388" xr:uid="{00000000-0005-0000-0000-000059120000}"/>
    <cellStyle name="SAPBEXstdData 3 3 2 5 3" xfId="13628" xr:uid="{00000000-0005-0000-0000-00005A120000}"/>
    <cellStyle name="SAPBEXstdData 3 3 2 5 4" xfId="11595" xr:uid="{00000000-0005-0000-0000-00005B120000}"/>
    <cellStyle name="SAPBEXstdData 3 3 2 6" xfId="2375" xr:uid="{00000000-0005-0000-0000-00005C120000}"/>
    <cellStyle name="SAPBEXstdData 3 3 2 6 2" xfId="8116" xr:uid="{00000000-0005-0000-0000-00005D120000}"/>
    <cellStyle name="SAPBEXstdData 3 3 2 6 2 2" xfId="19229" xr:uid="{00000000-0005-0000-0000-00005E120000}"/>
    <cellStyle name="SAPBEXstdData 3 3 2 6 2 3" xfId="26387" xr:uid="{00000000-0005-0000-0000-00005F120000}"/>
    <cellStyle name="SAPBEXstdData 3 3 2 6 3" xfId="13627" xr:uid="{00000000-0005-0000-0000-000060120000}"/>
    <cellStyle name="SAPBEXstdData 3 3 2 6 4" xfId="17244" xr:uid="{00000000-0005-0000-0000-000061120000}"/>
    <cellStyle name="SAPBEXstdData 3 3 2 7" xfId="8121" xr:uid="{00000000-0005-0000-0000-000062120000}"/>
    <cellStyle name="SAPBEXstdData 3 3 2 7 2" xfId="19234" xr:uid="{00000000-0005-0000-0000-000063120000}"/>
    <cellStyle name="SAPBEXstdData 3 3 2 7 3" xfId="26392" xr:uid="{00000000-0005-0000-0000-000064120000}"/>
    <cellStyle name="SAPBEXstdData 3 3 2 8" xfId="13632" xr:uid="{00000000-0005-0000-0000-000065120000}"/>
    <cellStyle name="SAPBEXstdData 3 3 2 9" xfId="11597" xr:uid="{00000000-0005-0000-0000-000066120000}"/>
    <cellStyle name="SAPBEXstdData 3 3 3" xfId="2374" xr:uid="{00000000-0005-0000-0000-000067120000}"/>
    <cellStyle name="SAPBEXstdData 3 3 3 2" xfId="8115" xr:uid="{00000000-0005-0000-0000-000068120000}"/>
    <cellStyle name="SAPBEXstdData 3 3 3 2 2" xfId="19228" xr:uid="{00000000-0005-0000-0000-000069120000}"/>
    <cellStyle name="SAPBEXstdData 3 3 3 2 3" xfId="26386" xr:uid="{00000000-0005-0000-0000-00006A120000}"/>
    <cellStyle name="SAPBEXstdData 3 3 3 3" xfId="13626" xr:uid="{00000000-0005-0000-0000-00006B120000}"/>
    <cellStyle name="SAPBEXstdData 3 3 3 4" xfId="17245" xr:uid="{00000000-0005-0000-0000-00006C120000}"/>
    <cellStyle name="SAPBEXstdData 3 3 4" xfId="2373" xr:uid="{00000000-0005-0000-0000-00006D120000}"/>
    <cellStyle name="SAPBEXstdData 3 3 4 2" xfId="8114" xr:uid="{00000000-0005-0000-0000-00006E120000}"/>
    <cellStyle name="SAPBEXstdData 3 3 4 2 2" xfId="19227" xr:uid="{00000000-0005-0000-0000-00006F120000}"/>
    <cellStyle name="SAPBEXstdData 3 3 4 2 3" xfId="26385" xr:uid="{00000000-0005-0000-0000-000070120000}"/>
    <cellStyle name="SAPBEXstdData 3 3 4 3" xfId="13625" xr:uid="{00000000-0005-0000-0000-000071120000}"/>
    <cellStyle name="SAPBEXstdData 3 3 4 4" xfId="11594" xr:uid="{00000000-0005-0000-0000-000072120000}"/>
    <cellStyle name="SAPBEXstdData 3 3 5" xfId="2372" xr:uid="{00000000-0005-0000-0000-000073120000}"/>
    <cellStyle name="SAPBEXstdData 3 3 5 2" xfId="8113" xr:uid="{00000000-0005-0000-0000-000074120000}"/>
    <cellStyle name="SAPBEXstdData 3 3 5 2 2" xfId="19226" xr:uid="{00000000-0005-0000-0000-000075120000}"/>
    <cellStyle name="SAPBEXstdData 3 3 5 2 3" xfId="26384" xr:uid="{00000000-0005-0000-0000-000076120000}"/>
    <cellStyle name="SAPBEXstdData 3 3 5 3" xfId="13624" xr:uid="{00000000-0005-0000-0000-000077120000}"/>
    <cellStyle name="SAPBEXstdData 3 3 5 4" xfId="17243" xr:uid="{00000000-0005-0000-0000-000078120000}"/>
    <cellStyle name="SAPBEXstdData 3 3 6" xfId="2371" xr:uid="{00000000-0005-0000-0000-000079120000}"/>
    <cellStyle name="SAPBEXstdData 3 3 6 2" xfId="8112" xr:uid="{00000000-0005-0000-0000-00007A120000}"/>
    <cellStyle name="SAPBEXstdData 3 3 6 2 2" xfId="19225" xr:uid="{00000000-0005-0000-0000-00007B120000}"/>
    <cellStyle name="SAPBEXstdData 3 3 6 2 3" xfId="26383" xr:uid="{00000000-0005-0000-0000-00007C120000}"/>
    <cellStyle name="SAPBEXstdData 3 3 6 3" xfId="13623" xr:uid="{00000000-0005-0000-0000-00007D120000}"/>
    <cellStyle name="SAPBEXstdData 3 3 6 4" xfId="17314" xr:uid="{00000000-0005-0000-0000-00007E120000}"/>
    <cellStyle name="SAPBEXstdData 3 3 7" xfId="2370" xr:uid="{00000000-0005-0000-0000-00007F120000}"/>
    <cellStyle name="SAPBEXstdData 3 3 7 2" xfId="8111" xr:uid="{00000000-0005-0000-0000-000080120000}"/>
    <cellStyle name="SAPBEXstdData 3 3 7 2 2" xfId="19224" xr:uid="{00000000-0005-0000-0000-000081120000}"/>
    <cellStyle name="SAPBEXstdData 3 3 7 2 3" xfId="26382" xr:uid="{00000000-0005-0000-0000-000082120000}"/>
    <cellStyle name="SAPBEXstdData 3 3 7 3" xfId="13622" xr:uid="{00000000-0005-0000-0000-000083120000}"/>
    <cellStyle name="SAPBEXstdData 3 3 7 4" xfId="11593" xr:uid="{00000000-0005-0000-0000-000084120000}"/>
    <cellStyle name="SAPBEXstdData 3 3 8" xfId="8122" xr:uid="{00000000-0005-0000-0000-000085120000}"/>
    <cellStyle name="SAPBEXstdData 3 3 8 2" xfId="19235" xr:uid="{00000000-0005-0000-0000-000086120000}"/>
    <cellStyle name="SAPBEXstdData 3 3 8 3" xfId="26393" xr:uid="{00000000-0005-0000-0000-000087120000}"/>
    <cellStyle name="SAPBEXstdData 3 3 9" xfId="13633" xr:uid="{00000000-0005-0000-0000-000088120000}"/>
    <cellStyle name="SAPBEXstdData 3 4" xfId="2369" xr:uid="{00000000-0005-0000-0000-000089120000}"/>
    <cellStyle name="SAPBEXstdData 3 4 10" xfId="11592" xr:uid="{00000000-0005-0000-0000-00008A120000}"/>
    <cellStyle name="SAPBEXstdData 3 4 2" xfId="2368" xr:uid="{00000000-0005-0000-0000-00008B120000}"/>
    <cellStyle name="SAPBEXstdData 3 4 2 2" xfId="2367" xr:uid="{00000000-0005-0000-0000-00008C120000}"/>
    <cellStyle name="SAPBEXstdData 3 4 2 2 2" xfId="8108" xr:uid="{00000000-0005-0000-0000-00008D120000}"/>
    <cellStyle name="SAPBEXstdData 3 4 2 2 2 2" xfId="19221" xr:uid="{00000000-0005-0000-0000-00008E120000}"/>
    <cellStyle name="SAPBEXstdData 3 4 2 2 2 3" xfId="26379" xr:uid="{00000000-0005-0000-0000-00008F120000}"/>
    <cellStyle name="SAPBEXstdData 3 4 2 2 3" xfId="13619" xr:uid="{00000000-0005-0000-0000-000090120000}"/>
    <cellStyle name="SAPBEXstdData 3 4 2 2 4" xfId="11590" xr:uid="{00000000-0005-0000-0000-000091120000}"/>
    <cellStyle name="SAPBEXstdData 3 4 2 3" xfId="2366" xr:uid="{00000000-0005-0000-0000-000092120000}"/>
    <cellStyle name="SAPBEXstdData 3 4 2 3 2" xfId="8107" xr:uid="{00000000-0005-0000-0000-000093120000}"/>
    <cellStyle name="SAPBEXstdData 3 4 2 3 2 2" xfId="19220" xr:uid="{00000000-0005-0000-0000-000094120000}"/>
    <cellStyle name="SAPBEXstdData 3 4 2 3 2 3" xfId="26378" xr:uid="{00000000-0005-0000-0000-000095120000}"/>
    <cellStyle name="SAPBEXstdData 3 4 2 3 3" xfId="13618" xr:uid="{00000000-0005-0000-0000-000096120000}"/>
    <cellStyle name="SAPBEXstdData 3 4 2 3 4" xfId="17239" xr:uid="{00000000-0005-0000-0000-000097120000}"/>
    <cellStyle name="SAPBEXstdData 3 4 2 4" xfId="2365" xr:uid="{00000000-0005-0000-0000-000098120000}"/>
    <cellStyle name="SAPBEXstdData 3 4 2 4 2" xfId="8106" xr:uid="{00000000-0005-0000-0000-000099120000}"/>
    <cellStyle name="SAPBEXstdData 3 4 2 4 2 2" xfId="19219" xr:uid="{00000000-0005-0000-0000-00009A120000}"/>
    <cellStyle name="SAPBEXstdData 3 4 2 4 2 3" xfId="26377" xr:uid="{00000000-0005-0000-0000-00009B120000}"/>
    <cellStyle name="SAPBEXstdData 3 4 2 4 3" xfId="13617" xr:uid="{00000000-0005-0000-0000-00009C120000}"/>
    <cellStyle name="SAPBEXstdData 3 4 2 4 4" xfId="17240" xr:uid="{00000000-0005-0000-0000-00009D120000}"/>
    <cellStyle name="SAPBEXstdData 3 4 2 5" xfId="2364" xr:uid="{00000000-0005-0000-0000-00009E120000}"/>
    <cellStyle name="SAPBEXstdData 3 4 2 5 2" xfId="8105" xr:uid="{00000000-0005-0000-0000-00009F120000}"/>
    <cellStyle name="SAPBEXstdData 3 4 2 5 2 2" xfId="19218" xr:uid="{00000000-0005-0000-0000-0000A0120000}"/>
    <cellStyle name="SAPBEXstdData 3 4 2 5 2 3" xfId="26376" xr:uid="{00000000-0005-0000-0000-0000A1120000}"/>
    <cellStyle name="SAPBEXstdData 3 4 2 5 3" xfId="13616" xr:uid="{00000000-0005-0000-0000-0000A2120000}"/>
    <cellStyle name="SAPBEXstdData 3 4 2 5 4" xfId="11589" xr:uid="{00000000-0005-0000-0000-0000A3120000}"/>
    <cellStyle name="SAPBEXstdData 3 4 2 6" xfId="2363" xr:uid="{00000000-0005-0000-0000-0000A4120000}"/>
    <cellStyle name="SAPBEXstdData 3 4 2 6 2" xfId="8104" xr:uid="{00000000-0005-0000-0000-0000A5120000}"/>
    <cellStyle name="SAPBEXstdData 3 4 2 6 2 2" xfId="19217" xr:uid="{00000000-0005-0000-0000-0000A6120000}"/>
    <cellStyle name="SAPBEXstdData 3 4 2 6 2 3" xfId="26375" xr:uid="{00000000-0005-0000-0000-0000A7120000}"/>
    <cellStyle name="SAPBEXstdData 3 4 2 6 3" xfId="13615" xr:uid="{00000000-0005-0000-0000-0000A8120000}"/>
    <cellStyle name="SAPBEXstdData 3 4 2 6 4" xfId="17238" xr:uid="{00000000-0005-0000-0000-0000A9120000}"/>
    <cellStyle name="SAPBEXstdData 3 4 2 7" xfId="8109" xr:uid="{00000000-0005-0000-0000-0000AA120000}"/>
    <cellStyle name="SAPBEXstdData 3 4 2 7 2" xfId="19222" xr:uid="{00000000-0005-0000-0000-0000AB120000}"/>
    <cellStyle name="SAPBEXstdData 3 4 2 7 3" xfId="26380" xr:uid="{00000000-0005-0000-0000-0000AC120000}"/>
    <cellStyle name="SAPBEXstdData 3 4 2 8" xfId="13620" xr:uid="{00000000-0005-0000-0000-0000AD120000}"/>
    <cellStyle name="SAPBEXstdData 3 4 2 9" xfId="11591" xr:uid="{00000000-0005-0000-0000-0000AE120000}"/>
    <cellStyle name="SAPBEXstdData 3 4 3" xfId="2362" xr:uid="{00000000-0005-0000-0000-0000AF120000}"/>
    <cellStyle name="SAPBEXstdData 3 4 3 2" xfId="8103" xr:uid="{00000000-0005-0000-0000-0000B0120000}"/>
    <cellStyle name="SAPBEXstdData 3 4 3 2 2" xfId="19216" xr:uid="{00000000-0005-0000-0000-0000B1120000}"/>
    <cellStyle name="SAPBEXstdData 3 4 3 2 3" xfId="26374" xr:uid="{00000000-0005-0000-0000-0000B2120000}"/>
    <cellStyle name="SAPBEXstdData 3 4 3 3" xfId="13614" xr:uid="{00000000-0005-0000-0000-0000B3120000}"/>
    <cellStyle name="SAPBEXstdData 3 4 3 4" xfId="17241" xr:uid="{00000000-0005-0000-0000-0000B4120000}"/>
    <cellStyle name="SAPBEXstdData 3 4 4" xfId="2361" xr:uid="{00000000-0005-0000-0000-0000B5120000}"/>
    <cellStyle name="SAPBEXstdData 3 4 4 2" xfId="8102" xr:uid="{00000000-0005-0000-0000-0000B6120000}"/>
    <cellStyle name="SAPBEXstdData 3 4 4 2 2" xfId="19215" xr:uid="{00000000-0005-0000-0000-0000B7120000}"/>
    <cellStyle name="SAPBEXstdData 3 4 4 2 3" xfId="26373" xr:uid="{00000000-0005-0000-0000-0000B8120000}"/>
    <cellStyle name="SAPBEXstdData 3 4 4 3" xfId="13613" xr:uid="{00000000-0005-0000-0000-0000B9120000}"/>
    <cellStyle name="SAPBEXstdData 3 4 4 4" xfId="11588" xr:uid="{00000000-0005-0000-0000-0000BA120000}"/>
    <cellStyle name="SAPBEXstdData 3 4 5" xfId="2360" xr:uid="{00000000-0005-0000-0000-0000BB120000}"/>
    <cellStyle name="SAPBEXstdData 3 4 5 2" xfId="8101" xr:uid="{00000000-0005-0000-0000-0000BC120000}"/>
    <cellStyle name="SAPBEXstdData 3 4 5 2 2" xfId="19214" xr:uid="{00000000-0005-0000-0000-0000BD120000}"/>
    <cellStyle name="SAPBEXstdData 3 4 5 2 3" xfId="26372" xr:uid="{00000000-0005-0000-0000-0000BE120000}"/>
    <cellStyle name="SAPBEXstdData 3 4 5 3" xfId="13612" xr:uid="{00000000-0005-0000-0000-0000BF120000}"/>
    <cellStyle name="SAPBEXstdData 3 4 5 4" xfId="11587" xr:uid="{00000000-0005-0000-0000-0000C0120000}"/>
    <cellStyle name="SAPBEXstdData 3 4 6" xfId="2359" xr:uid="{00000000-0005-0000-0000-0000C1120000}"/>
    <cellStyle name="SAPBEXstdData 3 4 6 2" xfId="8100" xr:uid="{00000000-0005-0000-0000-0000C2120000}"/>
    <cellStyle name="SAPBEXstdData 3 4 6 2 2" xfId="19213" xr:uid="{00000000-0005-0000-0000-0000C3120000}"/>
    <cellStyle name="SAPBEXstdData 3 4 6 2 3" xfId="26371" xr:uid="{00000000-0005-0000-0000-0000C4120000}"/>
    <cellStyle name="SAPBEXstdData 3 4 6 3" xfId="13611" xr:uid="{00000000-0005-0000-0000-0000C5120000}"/>
    <cellStyle name="SAPBEXstdData 3 4 6 4" xfId="17236" xr:uid="{00000000-0005-0000-0000-0000C6120000}"/>
    <cellStyle name="SAPBEXstdData 3 4 7" xfId="2358" xr:uid="{00000000-0005-0000-0000-0000C7120000}"/>
    <cellStyle name="SAPBEXstdData 3 4 7 2" xfId="8099" xr:uid="{00000000-0005-0000-0000-0000C8120000}"/>
    <cellStyle name="SAPBEXstdData 3 4 7 2 2" xfId="19212" xr:uid="{00000000-0005-0000-0000-0000C9120000}"/>
    <cellStyle name="SAPBEXstdData 3 4 7 2 3" xfId="26370" xr:uid="{00000000-0005-0000-0000-0000CA120000}"/>
    <cellStyle name="SAPBEXstdData 3 4 7 3" xfId="13610" xr:uid="{00000000-0005-0000-0000-0000CB120000}"/>
    <cellStyle name="SAPBEXstdData 3 4 7 4" xfId="17237" xr:uid="{00000000-0005-0000-0000-0000CC120000}"/>
    <cellStyle name="SAPBEXstdData 3 4 8" xfId="8110" xr:uid="{00000000-0005-0000-0000-0000CD120000}"/>
    <cellStyle name="SAPBEXstdData 3 4 8 2" xfId="19223" xr:uid="{00000000-0005-0000-0000-0000CE120000}"/>
    <cellStyle name="SAPBEXstdData 3 4 8 3" xfId="26381" xr:uid="{00000000-0005-0000-0000-0000CF120000}"/>
    <cellStyle name="SAPBEXstdData 3 4 9" xfId="13621" xr:uid="{00000000-0005-0000-0000-0000D0120000}"/>
    <cellStyle name="SAPBEXstdData 3 5" xfId="2357" xr:uid="{00000000-0005-0000-0000-0000D1120000}"/>
    <cellStyle name="SAPBEXstdData 3 5 10" xfId="11586" xr:uid="{00000000-0005-0000-0000-0000D2120000}"/>
    <cellStyle name="SAPBEXstdData 3 5 2" xfId="2356" xr:uid="{00000000-0005-0000-0000-0000D3120000}"/>
    <cellStyle name="SAPBEXstdData 3 5 2 2" xfId="2355" xr:uid="{00000000-0005-0000-0000-0000D4120000}"/>
    <cellStyle name="SAPBEXstdData 3 5 2 2 2" xfId="8096" xr:uid="{00000000-0005-0000-0000-0000D5120000}"/>
    <cellStyle name="SAPBEXstdData 3 5 2 2 2 2" xfId="19209" xr:uid="{00000000-0005-0000-0000-0000D6120000}"/>
    <cellStyle name="SAPBEXstdData 3 5 2 2 2 3" xfId="26367" xr:uid="{00000000-0005-0000-0000-0000D7120000}"/>
    <cellStyle name="SAPBEXstdData 3 5 2 2 3" xfId="13607" xr:uid="{00000000-0005-0000-0000-0000D8120000}"/>
    <cellStyle name="SAPBEXstdData 3 5 2 2 4" xfId="17242" xr:uid="{00000000-0005-0000-0000-0000D9120000}"/>
    <cellStyle name="SAPBEXstdData 3 5 2 3" xfId="2354" xr:uid="{00000000-0005-0000-0000-0000DA120000}"/>
    <cellStyle name="SAPBEXstdData 3 5 2 3 2" xfId="8095" xr:uid="{00000000-0005-0000-0000-0000DB120000}"/>
    <cellStyle name="SAPBEXstdData 3 5 2 3 2 2" xfId="19208" xr:uid="{00000000-0005-0000-0000-0000DC120000}"/>
    <cellStyle name="SAPBEXstdData 3 5 2 3 2 3" xfId="26366" xr:uid="{00000000-0005-0000-0000-0000DD120000}"/>
    <cellStyle name="SAPBEXstdData 3 5 2 3 3" xfId="13606" xr:uid="{00000000-0005-0000-0000-0000DE120000}"/>
    <cellStyle name="SAPBEXstdData 3 5 2 3 4" xfId="11585" xr:uid="{00000000-0005-0000-0000-0000DF120000}"/>
    <cellStyle name="SAPBEXstdData 3 5 2 4" xfId="2353" xr:uid="{00000000-0005-0000-0000-0000E0120000}"/>
    <cellStyle name="SAPBEXstdData 3 5 2 4 2" xfId="8094" xr:uid="{00000000-0005-0000-0000-0000E1120000}"/>
    <cellStyle name="SAPBEXstdData 3 5 2 4 2 2" xfId="19207" xr:uid="{00000000-0005-0000-0000-0000E2120000}"/>
    <cellStyle name="SAPBEXstdData 3 5 2 4 2 3" xfId="26365" xr:uid="{00000000-0005-0000-0000-0000E3120000}"/>
    <cellStyle name="SAPBEXstdData 3 5 2 4 3" xfId="13605" xr:uid="{00000000-0005-0000-0000-0000E4120000}"/>
    <cellStyle name="SAPBEXstdData 3 5 2 4 4" xfId="11584" xr:uid="{00000000-0005-0000-0000-0000E5120000}"/>
    <cellStyle name="SAPBEXstdData 3 5 2 5" xfId="2352" xr:uid="{00000000-0005-0000-0000-0000E6120000}"/>
    <cellStyle name="SAPBEXstdData 3 5 2 5 2" xfId="8093" xr:uid="{00000000-0005-0000-0000-0000E7120000}"/>
    <cellStyle name="SAPBEXstdData 3 5 2 5 2 2" xfId="19206" xr:uid="{00000000-0005-0000-0000-0000E8120000}"/>
    <cellStyle name="SAPBEXstdData 3 5 2 5 2 3" xfId="26364" xr:uid="{00000000-0005-0000-0000-0000E9120000}"/>
    <cellStyle name="SAPBEXstdData 3 5 2 5 3" xfId="13604" xr:uid="{00000000-0005-0000-0000-0000EA120000}"/>
    <cellStyle name="SAPBEXstdData 3 5 2 5 4" xfId="11583" xr:uid="{00000000-0005-0000-0000-0000EB120000}"/>
    <cellStyle name="SAPBEXstdData 3 5 2 6" xfId="2351" xr:uid="{00000000-0005-0000-0000-0000EC120000}"/>
    <cellStyle name="SAPBEXstdData 3 5 2 6 2" xfId="8092" xr:uid="{00000000-0005-0000-0000-0000ED120000}"/>
    <cellStyle name="SAPBEXstdData 3 5 2 6 2 2" xfId="19205" xr:uid="{00000000-0005-0000-0000-0000EE120000}"/>
    <cellStyle name="SAPBEXstdData 3 5 2 6 2 3" xfId="26363" xr:uid="{00000000-0005-0000-0000-0000EF120000}"/>
    <cellStyle name="SAPBEXstdData 3 5 2 6 3" xfId="13603" xr:uid="{00000000-0005-0000-0000-0000F0120000}"/>
    <cellStyle name="SAPBEXstdData 3 5 2 6 4" xfId="17232" xr:uid="{00000000-0005-0000-0000-0000F1120000}"/>
    <cellStyle name="SAPBEXstdData 3 5 2 7" xfId="8097" xr:uid="{00000000-0005-0000-0000-0000F2120000}"/>
    <cellStyle name="SAPBEXstdData 3 5 2 7 2" xfId="19210" xr:uid="{00000000-0005-0000-0000-0000F3120000}"/>
    <cellStyle name="SAPBEXstdData 3 5 2 7 3" xfId="26368" xr:uid="{00000000-0005-0000-0000-0000F4120000}"/>
    <cellStyle name="SAPBEXstdData 3 5 2 8" xfId="13608" xr:uid="{00000000-0005-0000-0000-0000F5120000}"/>
    <cellStyle name="SAPBEXstdData 3 5 2 9" xfId="17235" xr:uid="{00000000-0005-0000-0000-0000F6120000}"/>
    <cellStyle name="SAPBEXstdData 3 5 3" xfId="2350" xr:uid="{00000000-0005-0000-0000-0000F7120000}"/>
    <cellStyle name="SAPBEXstdData 3 5 3 2" xfId="8091" xr:uid="{00000000-0005-0000-0000-0000F8120000}"/>
    <cellStyle name="SAPBEXstdData 3 5 3 2 2" xfId="19204" xr:uid="{00000000-0005-0000-0000-0000F9120000}"/>
    <cellStyle name="SAPBEXstdData 3 5 3 2 3" xfId="26362" xr:uid="{00000000-0005-0000-0000-0000FA120000}"/>
    <cellStyle name="SAPBEXstdData 3 5 3 3" xfId="13602" xr:uid="{00000000-0005-0000-0000-0000FB120000}"/>
    <cellStyle name="SAPBEXstdData 3 5 3 4" xfId="17233" xr:uid="{00000000-0005-0000-0000-0000FC120000}"/>
    <cellStyle name="SAPBEXstdData 3 5 4" xfId="2349" xr:uid="{00000000-0005-0000-0000-0000FD120000}"/>
    <cellStyle name="SAPBEXstdData 3 5 4 2" xfId="8090" xr:uid="{00000000-0005-0000-0000-0000FE120000}"/>
    <cellStyle name="SAPBEXstdData 3 5 4 2 2" xfId="19203" xr:uid="{00000000-0005-0000-0000-0000FF120000}"/>
    <cellStyle name="SAPBEXstdData 3 5 4 2 3" xfId="26361" xr:uid="{00000000-0005-0000-0000-000000130000}"/>
    <cellStyle name="SAPBEXstdData 3 5 4 3" xfId="13601" xr:uid="{00000000-0005-0000-0000-000001130000}"/>
    <cellStyle name="SAPBEXstdData 3 5 4 4" xfId="11582" xr:uid="{00000000-0005-0000-0000-000002130000}"/>
    <cellStyle name="SAPBEXstdData 3 5 5" xfId="2348" xr:uid="{00000000-0005-0000-0000-000003130000}"/>
    <cellStyle name="SAPBEXstdData 3 5 5 2" xfId="8089" xr:uid="{00000000-0005-0000-0000-000004130000}"/>
    <cellStyle name="SAPBEXstdData 3 5 5 2 2" xfId="19202" xr:uid="{00000000-0005-0000-0000-000005130000}"/>
    <cellStyle name="SAPBEXstdData 3 5 5 2 3" xfId="26360" xr:uid="{00000000-0005-0000-0000-000006130000}"/>
    <cellStyle name="SAPBEXstdData 3 5 5 3" xfId="13600" xr:uid="{00000000-0005-0000-0000-000007130000}"/>
    <cellStyle name="SAPBEXstdData 3 5 5 4" xfId="17231" xr:uid="{00000000-0005-0000-0000-000008130000}"/>
    <cellStyle name="SAPBEXstdData 3 5 6" xfId="2347" xr:uid="{00000000-0005-0000-0000-000009130000}"/>
    <cellStyle name="SAPBEXstdData 3 5 6 2" xfId="8088" xr:uid="{00000000-0005-0000-0000-00000A130000}"/>
    <cellStyle name="SAPBEXstdData 3 5 6 2 2" xfId="19201" xr:uid="{00000000-0005-0000-0000-00000B130000}"/>
    <cellStyle name="SAPBEXstdData 3 5 6 2 3" xfId="26359" xr:uid="{00000000-0005-0000-0000-00000C130000}"/>
    <cellStyle name="SAPBEXstdData 3 5 6 3" xfId="13599" xr:uid="{00000000-0005-0000-0000-00000D130000}"/>
    <cellStyle name="SAPBEXstdData 3 5 6 4" xfId="17234" xr:uid="{00000000-0005-0000-0000-00000E130000}"/>
    <cellStyle name="SAPBEXstdData 3 5 7" xfId="2346" xr:uid="{00000000-0005-0000-0000-00000F130000}"/>
    <cellStyle name="SAPBEXstdData 3 5 7 2" xfId="8087" xr:uid="{00000000-0005-0000-0000-000010130000}"/>
    <cellStyle name="SAPBEXstdData 3 5 7 2 2" xfId="19200" xr:uid="{00000000-0005-0000-0000-000011130000}"/>
    <cellStyle name="SAPBEXstdData 3 5 7 2 3" xfId="26358" xr:uid="{00000000-0005-0000-0000-000012130000}"/>
    <cellStyle name="SAPBEXstdData 3 5 7 3" xfId="13598" xr:uid="{00000000-0005-0000-0000-000013130000}"/>
    <cellStyle name="SAPBEXstdData 3 5 7 4" xfId="11581" xr:uid="{00000000-0005-0000-0000-000014130000}"/>
    <cellStyle name="SAPBEXstdData 3 5 8" xfId="8098" xr:uid="{00000000-0005-0000-0000-000015130000}"/>
    <cellStyle name="SAPBEXstdData 3 5 8 2" xfId="19211" xr:uid="{00000000-0005-0000-0000-000016130000}"/>
    <cellStyle name="SAPBEXstdData 3 5 8 3" xfId="26369" xr:uid="{00000000-0005-0000-0000-000017130000}"/>
    <cellStyle name="SAPBEXstdData 3 5 9" xfId="13609" xr:uid="{00000000-0005-0000-0000-000018130000}"/>
    <cellStyle name="SAPBEXstdData 3 6" xfId="2345" xr:uid="{00000000-0005-0000-0000-000019130000}"/>
    <cellStyle name="SAPBEXstdData 3 6 10" xfId="11580" xr:uid="{00000000-0005-0000-0000-00001A130000}"/>
    <cellStyle name="SAPBEXstdData 3 6 2" xfId="2344" xr:uid="{00000000-0005-0000-0000-00001B130000}"/>
    <cellStyle name="SAPBEXstdData 3 6 2 2" xfId="2343" xr:uid="{00000000-0005-0000-0000-00001C130000}"/>
    <cellStyle name="SAPBEXstdData 3 6 2 2 2" xfId="8084" xr:uid="{00000000-0005-0000-0000-00001D130000}"/>
    <cellStyle name="SAPBEXstdData 3 6 2 2 2 2" xfId="19197" xr:uid="{00000000-0005-0000-0000-00001E130000}"/>
    <cellStyle name="SAPBEXstdData 3 6 2 2 2 3" xfId="26355" xr:uid="{00000000-0005-0000-0000-00001F130000}"/>
    <cellStyle name="SAPBEXstdData 3 6 2 2 3" xfId="13595" xr:uid="{00000000-0005-0000-0000-000020130000}"/>
    <cellStyle name="SAPBEXstdData 3 6 2 2 4" xfId="17230" xr:uid="{00000000-0005-0000-0000-000021130000}"/>
    <cellStyle name="SAPBEXstdData 3 6 2 3" xfId="2342" xr:uid="{00000000-0005-0000-0000-000022130000}"/>
    <cellStyle name="SAPBEXstdData 3 6 2 3 2" xfId="8083" xr:uid="{00000000-0005-0000-0000-000023130000}"/>
    <cellStyle name="SAPBEXstdData 3 6 2 3 2 2" xfId="19196" xr:uid="{00000000-0005-0000-0000-000024130000}"/>
    <cellStyle name="SAPBEXstdData 3 6 2 3 2 3" xfId="26354" xr:uid="{00000000-0005-0000-0000-000025130000}"/>
    <cellStyle name="SAPBEXstdData 3 6 2 3 3" xfId="13594" xr:uid="{00000000-0005-0000-0000-000026130000}"/>
    <cellStyle name="SAPBEXstdData 3 6 2 3 4" xfId="11579" xr:uid="{00000000-0005-0000-0000-000027130000}"/>
    <cellStyle name="SAPBEXstdData 3 6 2 4" xfId="2341" xr:uid="{00000000-0005-0000-0000-000028130000}"/>
    <cellStyle name="SAPBEXstdData 3 6 2 4 2" xfId="8082" xr:uid="{00000000-0005-0000-0000-000029130000}"/>
    <cellStyle name="SAPBEXstdData 3 6 2 4 2 2" xfId="19195" xr:uid="{00000000-0005-0000-0000-00002A130000}"/>
    <cellStyle name="SAPBEXstdData 3 6 2 4 2 3" xfId="26353" xr:uid="{00000000-0005-0000-0000-00002B130000}"/>
    <cellStyle name="SAPBEXstdData 3 6 2 4 3" xfId="13593" xr:uid="{00000000-0005-0000-0000-00002C130000}"/>
    <cellStyle name="SAPBEXstdData 3 6 2 4 4" xfId="17228" xr:uid="{00000000-0005-0000-0000-00002D130000}"/>
    <cellStyle name="SAPBEXstdData 3 6 2 5" xfId="2340" xr:uid="{00000000-0005-0000-0000-00002E130000}"/>
    <cellStyle name="SAPBEXstdData 3 6 2 5 2" xfId="8081" xr:uid="{00000000-0005-0000-0000-00002F130000}"/>
    <cellStyle name="SAPBEXstdData 3 6 2 5 2 2" xfId="19194" xr:uid="{00000000-0005-0000-0000-000030130000}"/>
    <cellStyle name="SAPBEXstdData 3 6 2 5 2 3" xfId="26352" xr:uid="{00000000-0005-0000-0000-000031130000}"/>
    <cellStyle name="SAPBEXstdData 3 6 2 5 3" xfId="13592" xr:uid="{00000000-0005-0000-0000-000032130000}"/>
    <cellStyle name="SAPBEXstdData 3 6 2 5 4" xfId="17315" xr:uid="{00000000-0005-0000-0000-000033130000}"/>
    <cellStyle name="SAPBEXstdData 3 6 2 6" xfId="2339" xr:uid="{00000000-0005-0000-0000-000034130000}"/>
    <cellStyle name="SAPBEXstdData 3 6 2 6 2" xfId="8080" xr:uid="{00000000-0005-0000-0000-000035130000}"/>
    <cellStyle name="SAPBEXstdData 3 6 2 6 2 2" xfId="19193" xr:uid="{00000000-0005-0000-0000-000036130000}"/>
    <cellStyle name="SAPBEXstdData 3 6 2 6 2 3" xfId="26351" xr:uid="{00000000-0005-0000-0000-000037130000}"/>
    <cellStyle name="SAPBEXstdData 3 6 2 6 3" xfId="13591" xr:uid="{00000000-0005-0000-0000-000038130000}"/>
    <cellStyle name="SAPBEXstdData 3 6 2 6 4" xfId="11578" xr:uid="{00000000-0005-0000-0000-000039130000}"/>
    <cellStyle name="SAPBEXstdData 3 6 2 7" xfId="8085" xr:uid="{00000000-0005-0000-0000-00003A130000}"/>
    <cellStyle name="SAPBEXstdData 3 6 2 7 2" xfId="19198" xr:uid="{00000000-0005-0000-0000-00003B130000}"/>
    <cellStyle name="SAPBEXstdData 3 6 2 7 3" xfId="26356" xr:uid="{00000000-0005-0000-0000-00003C130000}"/>
    <cellStyle name="SAPBEXstdData 3 6 2 8" xfId="13596" xr:uid="{00000000-0005-0000-0000-00003D130000}"/>
    <cellStyle name="SAPBEXstdData 3 6 2 9" xfId="17229" xr:uid="{00000000-0005-0000-0000-00003E130000}"/>
    <cellStyle name="SAPBEXstdData 3 6 3" xfId="2338" xr:uid="{00000000-0005-0000-0000-00003F130000}"/>
    <cellStyle name="SAPBEXstdData 3 6 3 2" xfId="8079" xr:uid="{00000000-0005-0000-0000-000040130000}"/>
    <cellStyle name="SAPBEXstdData 3 6 3 2 2" xfId="19192" xr:uid="{00000000-0005-0000-0000-000041130000}"/>
    <cellStyle name="SAPBEXstdData 3 6 3 2 3" xfId="26350" xr:uid="{00000000-0005-0000-0000-000042130000}"/>
    <cellStyle name="SAPBEXstdData 3 6 3 3" xfId="13590" xr:uid="{00000000-0005-0000-0000-000043130000}"/>
    <cellStyle name="SAPBEXstdData 3 6 3 4" xfId="11577" xr:uid="{00000000-0005-0000-0000-000044130000}"/>
    <cellStyle name="SAPBEXstdData 3 6 4" xfId="2337" xr:uid="{00000000-0005-0000-0000-000045130000}"/>
    <cellStyle name="SAPBEXstdData 3 6 4 2" xfId="8078" xr:uid="{00000000-0005-0000-0000-000046130000}"/>
    <cellStyle name="SAPBEXstdData 3 6 4 2 2" xfId="19191" xr:uid="{00000000-0005-0000-0000-000047130000}"/>
    <cellStyle name="SAPBEXstdData 3 6 4 2 3" xfId="26349" xr:uid="{00000000-0005-0000-0000-000048130000}"/>
    <cellStyle name="SAPBEXstdData 3 6 4 3" xfId="13589" xr:uid="{00000000-0005-0000-0000-000049130000}"/>
    <cellStyle name="SAPBEXstdData 3 6 4 4" xfId="11576" xr:uid="{00000000-0005-0000-0000-00004A130000}"/>
    <cellStyle name="SAPBEXstdData 3 6 5" xfId="2336" xr:uid="{00000000-0005-0000-0000-00004B130000}"/>
    <cellStyle name="SAPBEXstdData 3 6 5 2" xfId="8077" xr:uid="{00000000-0005-0000-0000-00004C130000}"/>
    <cellStyle name="SAPBEXstdData 3 6 5 2 2" xfId="19190" xr:uid="{00000000-0005-0000-0000-00004D130000}"/>
    <cellStyle name="SAPBEXstdData 3 6 5 2 3" xfId="26348" xr:uid="{00000000-0005-0000-0000-00004E130000}"/>
    <cellStyle name="SAPBEXstdData 3 6 5 3" xfId="13588" xr:uid="{00000000-0005-0000-0000-00004F130000}"/>
    <cellStyle name="SAPBEXstdData 3 6 5 4" xfId="11575" xr:uid="{00000000-0005-0000-0000-000050130000}"/>
    <cellStyle name="SAPBEXstdData 3 6 6" xfId="2335" xr:uid="{00000000-0005-0000-0000-000051130000}"/>
    <cellStyle name="SAPBEXstdData 3 6 6 2" xfId="8076" xr:uid="{00000000-0005-0000-0000-000052130000}"/>
    <cellStyle name="SAPBEXstdData 3 6 6 2 2" xfId="19189" xr:uid="{00000000-0005-0000-0000-000053130000}"/>
    <cellStyle name="SAPBEXstdData 3 6 6 2 3" xfId="26347" xr:uid="{00000000-0005-0000-0000-000054130000}"/>
    <cellStyle name="SAPBEXstdData 3 6 6 3" xfId="13587" xr:uid="{00000000-0005-0000-0000-000055130000}"/>
    <cellStyle name="SAPBEXstdData 3 6 6 4" xfId="17224" xr:uid="{00000000-0005-0000-0000-000056130000}"/>
    <cellStyle name="SAPBEXstdData 3 6 7" xfId="2334" xr:uid="{00000000-0005-0000-0000-000057130000}"/>
    <cellStyle name="SAPBEXstdData 3 6 7 2" xfId="8075" xr:uid="{00000000-0005-0000-0000-000058130000}"/>
    <cellStyle name="SAPBEXstdData 3 6 7 2 2" xfId="19188" xr:uid="{00000000-0005-0000-0000-000059130000}"/>
    <cellStyle name="SAPBEXstdData 3 6 7 2 3" xfId="26346" xr:uid="{00000000-0005-0000-0000-00005A130000}"/>
    <cellStyle name="SAPBEXstdData 3 6 7 3" xfId="13586" xr:uid="{00000000-0005-0000-0000-00005B130000}"/>
    <cellStyle name="SAPBEXstdData 3 6 7 4" xfId="17225" xr:uid="{00000000-0005-0000-0000-00005C130000}"/>
    <cellStyle name="SAPBEXstdData 3 6 8" xfId="8086" xr:uid="{00000000-0005-0000-0000-00005D130000}"/>
    <cellStyle name="SAPBEXstdData 3 6 8 2" xfId="19199" xr:uid="{00000000-0005-0000-0000-00005E130000}"/>
    <cellStyle name="SAPBEXstdData 3 6 8 3" xfId="26357" xr:uid="{00000000-0005-0000-0000-00005F130000}"/>
    <cellStyle name="SAPBEXstdData 3 6 9" xfId="13597" xr:uid="{00000000-0005-0000-0000-000060130000}"/>
    <cellStyle name="SAPBEXstdData 3 7" xfId="2333" xr:uid="{00000000-0005-0000-0000-000061130000}"/>
    <cellStyle name="SAPBEXstdData 3 7 10" xfId="11574" xr:uid="{00000000-0005-0000-0000-000062130000}"/>
    <cellStyle name="SAPBEXstdData 3 7 2" xfId="2332" xr:uid="{00000000-0005-0000-0000-000063130000}"/>
    <cellStyle name="SAPBEXstdData 3 7 2 2" xfId="2331" xr:uid="{00000000-0005-0000-0000-000064130000}"/>
    <cellStyle name="SAPBEXstdData 3 7 2 2 2" xfId="8072" xr:uid="{00000000-0005-0000-0000-000065130000}"/>
    <cellStyle name="SAPBEXstdData 3 7 2 2 2 2" xfId="19185" xr:uid="{00000000-0005-0000-0000-000066130000}"/>
    <cellStyle name="SAPBEXstdData 3 7 2 2 2 3" xfId="26343" xr:uid="{00000000-0005-0000-0000-000067130000}"/>
    <cellStyle name="SAPBEXstdData 3 7 2 2 3" xfId="13583" xr:uid="{00000000-0005-0000-0000-000068130000}"/>
    <cellStyle name="SAPBEXstdData 3 7 2 2 4" xfId="17226" xr:uid="{00000000-0005-0000-0000-000069130000}"/>
    <cellStyle name="SAPBEXstdData 3 7 2 3" xfId="2330" xr:uid="{00000000-0005-0000-0000-00006A130000}"/>
    <cellStyle name="SAPBEXstdData 3 7 2 3 2" xfId="8071" xr:uid="{00000000-0005-0000-0000-00006B130000}"/>
    <cellStyle name="SAPBEXstdData 3 7 2 3 2 2" xfId="19184" xr:uid="{00000000-0005-0000-0000-00006C130000}"/>
    <cellStyle name="SAPBEXstdData 3 7 2 3 2 3" xfId="26342" xr:uid="{00000000-0005-0000-0000-00006D130000}"/>
    <cellStyle name="SAPBEXstdData 3 7 2 3 3" xfId="13582" xr:uid="{00000000-0005-0000-0000-00006E130000}"/>
    <cellStyle name="SAPBEXstdData 3 7 2 3 4" xfId="11573" xr:uid="{00000000-0005-0000-0000-00006F130000}"/>
    <cellStyle name="SAPBEXstdData 3 7 2 4" xfId="2329" xr:uid="{00000000-0005-0000-0000-000070130000}"/>
    <cellStyle name="SAPBEXstdData 3 7 2 4 2" xfId="8070" xr:uid="{00000000-0005-0000-0000-000071130000}"/>
    <cellStyle name="SAPBEXstdData 3 7 2 4 2 2" xfId="19183" xr:uid="{00000000-0005-0000-0000-000072130000}"/>
    <cellStyle name="SAPBEXstdData 3 7 2 4 2 3" xfId="26341" xr:uid="{00000000-0005-0000-0000-000073130000}"/>
    <cellStyle name="SAPBEXstdData 3 7 2 4 3" xfId="13581" xr:uid="{00000000-0005-0000-0000-000074130000}"/>
    <cellStyle name="SAPBEXstdData 3 7 2 4 4" xfId="11572" xr:uid="{00000000-0005-0000-0000-000075130000}"/>
    <cellStyle name="SAPBEXstdData 3 7 2 5" xfId="2328" xr:uid="{00000000-0005-0000-0000-000076130000}"/>
    <cellStyle name="SAPBEXstdData 3 7 2 5 2" xfId="8069" xr:uid="{00000000-0005-0000-0000-000077130000}"/>
    <cellStyle name="SAPBEXstdData 3 7 2 5 2 2" xfId="19182" xr:uid="{00000000-0005-0000-0000-000078130000}"/>
    <cellStyle name="SAPBEXstdData 3 7 2 5 2 3" xfId="26340" xr:uid="{00000000-0005-0000-0000-000079130000}"/>
    <cellStyle name="SAPBEXstdData 3 7 2 5 3" xfId="13580" xr:uid="{00000000-0005-0000-0000-00007A130000}"/>
    <cellStyle name="SAPBEXstdData 3 7 2 5 4" xfId="17221" xr:uid="{00000000-0005-0000-0000-00007B130000}"/>
    <cellStyle name="SAPBEXstdData 3 7 2 6" xfId="2327" xr:uid="{00000000-0005-0000-0000-00007C130000}"/>
    <cellStyle name="SAPBEXstdData 3 7 2 6 2" xfId="8068" xr:uid="{00000000-0005-0000-0000-00007D130000}"/>
    <cellStyle name="SAPBEXstdData 3 7 2 6 2 2" xfId="19181" xr:uid="{00000000-0005-0000-0000-00007E130000}"/>
    <cellStyle name="SAPBEXstdData 3 7 2 6 2 3" xfId="26339" xr:uid="{00000000-0005-0000-0000-00007F130000}"/>
    <cellStyle name="SAPBEXstdData 3 7 2 6 3" xfId="13579" xr:uid="{00000000-0005-0000-0000-000080130000}"/>
    <cellStyle name="SAPBEXstdData 3 7 2 6 4" xfId="17222" xr:uid="{00000000-0005-0000-0000-000081130000}"/>
    <cellStyle name="SAPBEXstdData 3 7 2 7" xfId="8073" xr:uid="{00000000-0005-0000-0000-000082130000}"/>
    <cellStyle name="SAPBEXstdData 3 7 2 7 2" xfId="19186" xr:uid="{00000000-0005-0000-0000-000083130000}"/>
    <cellStyle name="SAPBEXstdData 3 7 2 7 3" xfId="26344" xr:uid="{00000000-0005-0000-0000-000084130000}"/>
    <cellStyle name="SAPBEXstdData 3 7 2 8" xfId="13584" xr:uid="{00000000-0005-0000-0000-000085130000}"/>
    <cellStyle name="SAPBEXstdData 3 7 2 9" xfId="17223" xr:uid="{00000000-0005-0000-0000-000086130000}"/>
    <cellStyle name="SAPBEXstdData 3 7 3" xfId="2326" xr:uid="{00000000-0005-0000-0000-000087130000}"/>
    <cellStyle name="SAPBEXstdData 3 7 3 2" xfId="8067" xr:uid="{00000000-0005-0000-0000-000088130000}"/>
    <cellStyle name="SAPBEXstdData 3 7 3 2 2" xfId="19180" xr:uid="{00000000-0005-0000-0000-000089130000}"/>
    <cellStyle name="SAPBEXstdData 3 7 3 2 3" xfId="26338" xr:uid="{00000000-0005-0000-0000-00008A130000}"/>
    <cellStyle name="SAPBEXstdData 3 7 3 3" xfId="13578" xr:uid="{00000000-0005-0000-0000-00008B130000}"/>
    <cellStyle name="SAPBEXstdData 3 7 3 4" xfId="11571" xr:uid="{00000000-0005-0000-0000-00008C130000}"/>
    <cellStyle name="SAPBEXstdData 3 7 4" xfId="2325" xr:uid="{00000000-0005-0000-0000-00008D130000}"/>
    <cellStyle name="SAPBEXstdData 3 7 4 2" xfId="8066" xr:uid="{00000000-0005-0000-0000-00008E130000}"/>
    <cellStyle name="SAPBEXstdData 3 7 4 2 2" xfId="19179" xr:uid="{00000000-0005-0000-0000-00008F130000}"/>
    <cellStyle name="SAPBEXstdData 3 7 4 2 3" xfId="26337" xr:uid="{00000000-0005-0000-0000-000090130000}"/>
    <cellStyle name="SAPBEXstdData 3 7 4 3" xfId="13577" xr:uid="{00000000-0005-0000-0000-000091130000}"/>
    <cellStyle name="SAPBEXstdData 3 7 4 4" xfId="17220" xr:uid="{00000000-0005-0000-0000-000092130000}"/>
    <cellStyle name="SAPBEXstdData 3 7 5" xfId="2324" xr:uid="{00000000-0005-0000-0000-000093130000}"/>
    <cellStyle name="SAPBEXstdData 3 7 5 2" xfId="8065" xr:uid="{00000000-0005-0000-0000-000094130000}"/>
    <cellStyle name="SAPBEXstdData 3 7 5 2 2" xfId="19178" xr:uid="{00000000-0005-0000-0000-000095130000}"/>
    <cellStyle name="SAPBEXstdData 3 7 5 2 3" xfId="26336" xr:uid="{00000000-0005-0000-0000-000096130000}"/>
    <cellStyle name="SAPBEXstdData 3 7 5 3" xfId="13576" xr:uid="{00000000-0005-0000-0000-000097130000}"/>
    <cellStyle name="SAPBEXstdData 3 7 5 4" xfId="17227" xr:uid="{00000000-0005-0000-0000-000098130000}"/>
    <cellStyle name="SAPBEXstdData 3 7 6" xfId="2323" xr:uid="{00000000-0005-0000-0000-000099130000}"/>
    <cellStyle name="SAPBEXstdData 3 7 6 2" xfId="8064" xr:uid="{00000000-0005-0000-0000-00009A130000}"/>
    <cellStyle name="SAPBEXstdData 3 7 6 2 2" xfId="19177" xr:uid="{00000000-0005-0000-0000-00009B130000}"/>
    <cellStyle name="SAPBEXstdData 3 7 6 2 3" xfId="26335" xr:uid="{00000000-0005-0000-0000-00009C130000}"/>
    <cellStyle name="SAPBEXstdData 3 7 6 3" xfId="13575" xr:uid="{00000000-0005-0000-0000-00009D130000}"/>
    <cellStyle name="SAPBEXstdData 3 7 6 4" xfId="11570" xr:uid="{00000000-0005-0000-0000-00009E130000}"/>
    <cellStyle name="SAPBEXstdData 3 7 7" xfId="2322" xr:uid="{00000000-0005-0000-0000-00009F130000}"/>
    <cellStyle name="SAPBEXstdData 3 7 7 2" xfId="8063" xr:uid="{00000000-0005-0000-0000-0000A0130000}"/>
    <cellStyle name="SAPBEXstdData 3 7 7 2 2" xfId="19176" xr:uid="{00000000-0005-0000-0000-0000A1130000}"/>
    <cellStyle name="SAPBEXstdData 3 7 7 2 3" xfId="26334" xr:uid="{00000000-0005-0000-0000-0000A2130000}"/>
    <cellStyle name="SAPBEXstdData 3 7 7 3" xfId="13574" xr:uid="{00000000-0005-0000-0000-0000A3130000}"/>
    <cellStyle name="SAPBEXstdData 3 7 7 4" xfId="11569" xr:uid="{00000000-0005-0000-0000-0000A4130000}"/>
    <cellStyle name="SAPBEXstdData 3 7 8" xfId="8074" xr:uid="{00000000-0005-0000-0000-0000A5130000}"/>
    <cellStyle name="SAPBEXstdData 3 7 8 2" xfId="19187" xr:uid="{00000000-0005-0000-0000-0000A6130000}"/>
    <cellStyle name="SAPBEXstdData 3 7 8 3" xfId="26345" xr:uid="{00000000-0005-0000-0000-0000A7130000}"/>
    <cellStyle name="SAPBEXstdData 3 7 9" xfId="13585" xr:uid="{00000000-0005-0000-0000-0000A8130000}"/>
    <cellStyle name="SAPBEXstdData 3 8" xfId="2321" xr:uid="{00000000-0005-0000-0000-0000A9130000}"/>
    <cellStyle name="SAPBEXstdData 3 8 10" xfId="11568" xr:uid="{00000000-0005-0000-0000-0000AA130000}"/>
    <cellStyle name="SAPBEXstdData 3 8 2" xfId="2320" xr:uid="{00000000-0005-0000-0000-0000AB130000}"/>
    <cellStyle name="SAPBEXstdData 3 8 2 2" xfId="2319" xr:uid="{00000000-0005-0000-0000-0000AC130000}"/>
    <cellStyle name="SAPBEXstdData 3 8 2 2 2" xfId="8060" xr:uid="{00000000-0005-0000-0000-0000AD130000}"/>
    <cellStyle name="SAPBEXstdData 3 8 2 2 2 2" xfId="19173" xr:uid="{00000000-0005-0000-0000-0000AE130000}"/>
    <cellStyle name="SAPBEXstdData 3 8 2 2 2 3" xfId="26331" xr:uid="{00000000-0005-0000-0000-0000AF130000}"/>
    <cellStyle name="SAPBEXstdData 3 8 2 2 3" xfId="13571" xr:uid="{00000000-0005-0000-0000-0000B0130000}"/>
    <cellStyle name="SAPBEXstdData 3 8 2 2 4" xfId="17216" xr:uid="{00000000-0005-0000-0000-0000B1130000}"/>
    <cellStyle name="SAPBEXstdData 3 8 2 3" xfId="2318" xr:uid="{00000000-0005-0000-0000-0000B2130000}"/>
    <cellStyle name="SAPBEXstdData 3 8 2 3 2" xfId="8059" xr:uid="{00000000-0005-0000-0000-0000B3130000}"/>
    <cellStyle name="SAPBEXstdData 3 8 2 3 2 2" xfId="19172" xr:uid="{00000000-0005-0000-0000-0000B4130000}"/>
    <cellStyle name="SAPBEXstdData 3 8 2 3 2 3" xfId="26330" xr:uid="{00000000-0005-0000-0000-0000B5130000}"/>
    <cellStyle name="SAPBEXstdData 3 8 2 3 3" xfId="13570" xr:uid="{00000000-0005-0000-0000-0000B6130000}"/>
    <cellStyle name="SAPBEXstdData 3 8 2 3 4" xfId="17217" xr:uid="{00000000-0005-0000-0000-0000B7130000}"/>
    <cellStyle name="SAPBEXstdData 3 8 2 4" xfId="2317" xr:uid="{00000000-0005-0000-0000-0000B8130000}"/>
    <cellStyle name="SAPBEXstdData 3 8 2 4 2" xfId="8058" xr:uid="{00000000-0005-0000-0000-0000B9130000}"/>
    <cellStyle name="SAPBEXstdData 3 8 2 4 2 2" xfId="19171" xr:uid="{00000000-0005-0000-0000-0000BA130000}"/>
    <cellStyle name="SAPBEXstdData 3 8 2 4 2 3" xfId="26329" xr:uid="{00000000-0005-0000-0000-0000BB130000}"/>
    <cellStyle name="SAPBEXstdData 3 8 2 4 3" xfId="13569" xr:uid="{00000000-0005-0000-0000-0000BC130000}"/>
    <cellStyle name="SAPBEXstdData 3 8 2 4 4" xfId="11566" xr:uid="{00000000-0005-0000-0000-0000BD130000}"/>
    <cellStyle name="SAPBEXstdData 3 8 2 5" xfId="2316" xr:uid="{00000000-0005-0000-0000-0000BE130000}"/>
    <cellStyle name="SAPBEXstdData 3 8 2 5 2" xfId="8057" xr:uid="{00000000-0005-0000-0000-0000BF130000}"/>
    <cellStyle name="SAPBEXstdData 3 8 2 5 2 2" xfId="19170" xr:uid="{00000000-0005-0000-0000-0000C0130000}"/>
    <cellStyle name="SAPBEXstdData 3 8 2 5 2 3" xfId="26328" xr:uid="{00000000-0005-0000-0000-0000C1130000}"/>
    <cellStyle name="SAPBEXstdData 3 8 2 5 3" xfId="13568" xr:uid="{00000000-0005-0000-0000-0000C2130000}"/>
    <cellStyle name="SAPBEXstdData 3 8 2 5 4" xfId="17215" xr:uid="{00000000-0005-0000-0000-0000C3130000}"/>
    <cellStyle name="SAPBEXstdData 3 8 2 6" xfId="2315" xr:uid="{00000000-0005-0000-0000-0000C4130000}"/>
    <cellStyle name="SAPBEXstdData 3 8 2 6 2" xfId="8056" xr:uid="{00000000-0005-0000-0000-0000C5130000}"/>
    <cellStyle name="SAPBEXstdData 3 8 2 6 2 2" xfId="19169" xr:uid="{00000000-0005-0000-0000-0000C6130000}"/>
    <cellStyle name="SAPBEXstdData 3 8 2 6 2 3" xfId="26327" xr:uid="{00000000-0005-0000-0000-0000C7130000}"/>
    <cellStyle name="SAPBEXstdData 3 8 2 6 3" xfId="13567" xr:uid="{00000000-0005-0000-0000-0000C8130000}"/>
    <cellStyle name="SAPBEXstdData 3 8 2 6 4" xfId="17218" xr:uid="{00000000-0005-0000-0000-0000C9130000}"/>
    <cellStyle name="SAPBEXstdData 3 8 2 7" xfId="8061" xr:uid="{00000000-0005-0000-0000-0000CA130000}"/>
    <cellStyle name="SAPBEXstdData 3 8 2 7 2" xfId="19174" xr:uid="{00000000-0005-0000-0000-0000CB130000}"/>
    <cellStyle name="SAPBEXstdData 3 8 2 7 3" xfId="26332" xr:uid="{00000000-0005-0000-0000-0000CC130000}"/>
    <cellStyle name="SAPBEXstdData 3 8 2 8" xfId="13572" xr:uid="{00000000-0005-0000-0000-0000CD130000}"/>
    <cellStyle name="SAPBEXstdData 3 8 2 9" xfId="11567" xr:uid="{00000000-0005-0000-0000-0000CE130000}"/>
    <cellStyle name="SAPBEXstdData 3 8 3" xfId="2314" xr:uid="{00000000-0005-0000-0000-0000CF130000}"/>
    <cellStyle name="SAPBEXstdData 3 8 3 2" xfId="8055" xr:uid="{00000000-0005-0000-0000-0000D0130000}"/>
    <cellStyle name="SAPBEXstdData 3 8 3 2 2" xfId="19168" xr:uid="{00000000-0005-0000-0000-0000D1130000}"/>
    <cellStyle name="SAPBEXstdData 3 8 3 2 3" xfId="26326" xr:uid="{00000000-0005-0000-0000-0000D2130000}"/>
    <cellStyle name="SAPBEXstdData 3 8 3 3" xfId="13566" xr:uid="{00000000-0005-0000-0000-0000D3130000}"/>
    <cellStyle name="SAPBEXstdData 3 8 3 4" xfId="11565" xr:uid="{00000000-0005-0000-0000-0000D4130000}"/>
    <cellStyle name="SAPBEXstdData 3 8 4" xfId="2313" xr:uid="{00000000-0005-0000-0000-0000D5130000}"/>
    <cellStyle name="SAPBEXstdData 3 8 4 2" xfId="8054" xr:uid="{00000000-0005-0000-0000-0000D6130000}"/>
    <cellStyle name="SAPBEXstdData 3 8 4 2 2" xfId="19167" xr:uid="{00000000-0005-0000-0000-0000D7130000}"/>
    <cellStyle name="SAPBEXstdData 3 8 4 2 3" xfId="26325" xr:uid="{00000000-0005-0000-0000-0000D8130000}"/>
    <cellStyle name="SAPBEXstdData 3 8 4 3" xfId="13565" xr:uid="{00000000-0005-0000-0000-0000D9130000}"/>
    <cellStyle name="SAPBEXstdData 3 8 4 4" xfId="11564" xr:uid="{00000000-0005-0000-0000-0000DA130000}"/>
    <cellStyle name="SAPBEXstdData 3 8 5" xfId="2312" xr:uid="{00000000-0005-0000-0000-0000DB130000}"/>
    <cellStyle name="SAPBEXstdData 3 8 5 2" xfId="8053" xr:uid="{00000000-0005-0000-0000-0000DC130000}"/>
    <cellStyle name="SAPBEXstdData 3 8 5 2 2" xfId="19166" xr:uid="{00000000-0005-0000-0000-0000DD130000}"/>
    <cellStyle name="SAPBEXstdData 3 8 5 2 3" xfId="26324" xr:uid="{00000000-0005-0000-0000-0000DE130000}"/>
    <cellStyle name="SAPBEXstdData 3 8 5 3" xfId="13564" xr:uid="{00000000-0005-0000-0000-0000DF130000}"/>
    <cellStyle name="SAPBEXstdData 3 8 5 4" xfId="17213" xr:uid="{00000000-0005-0000-0000-0000E0130000}"/>
    <cellStyle name="SAPBEXstdData 3 8 6" xfId="2311" xr:uid="{00000000-0005-0000-0000-0000E1130000}"/>
    <cellStyle name="SAPBEXstdData 3 8 6 2" xfId="8052" xr:uid="{00000000-0005-0000-0000-0000E2130000}"/>
    <cellStyle name="SAPBEXstdData 3 8 6 2 2" xfId="19165" xr:uid="{00000000-0005-0000-0000-0000E3130000}"/>
    <cellStyle name="SAPBEXstdData 3 8 6 2 3" xfId="26323" xr:uid="{00000000-0005-0000-0000-0000E4130000}"/>
    <cellStyle name="SAPBEXstdData 3 8 6 3" xfId="13563" xr:uid="{00000000-0005-0000-0000-0000E5130000}"/>
    <cellStyle name="SAPBEXstdData 3 8 6 4" xfId="17214" xr:uid="{00000000-0005-0000-0000-0000E6130000}"/>
    <cellStyle name="SAPBEXstdData 3 8 7" xfId="2310" xr:uid="{00000000-0005-0000-0000-0000E7130000}"/>
    <cellStyle name="SAPBEXstdData 3 8 7 2" xfId="8051" xr:uid="{00000000-0005-0000-0000-0000E8130000}"/>
    <cellStyle name="SAPBEXstdData 3 8 7 2 2" xfId="19164" xr:uid="{00000000-0005-0000-0000-0000E9130000}"/>
    <cellStyle name="SAPBEXstdData 3 8 7 2 3" xfId="26322" xr:uid="{00000000-0005-0000-0000-0000EA130000}"/>
    <cellStyle name="SAPBEXstdData 3 8 7 3" xfId="13562" xr:uid="{00000000-0005-0000-0000-0000EB130000}"/>
    <cellStyle name="SAPBEXstdData 3 8 7 4" xfId="11563" xr:uid="{00000000-0005-0000-0000-0000EC130000}"/>
    <cellStyle name="SAPBEXstdData 3 8 8" xfId="8062" xr:uid="{00000000-0005-0000-0000-0000ED130000}"/>
    <cellStyle name="SAPBEXstdData 3 8 8 2" xfId="19175" xr:uid="{00000000-0005-0000-0000-0000EE130000}"/>
    <cellStyle name="SAPBEXstdData 3 8 8 3" xfId="26333" xr:uid="{00000000-0005-0000-0000-0000EF130000}"/>
    <cellStyle name="SAPBEXstdData 3 8 9" xfId="13573" xr:uid="{00000000-0005-0000-0000-0000F0130000}"/>
    <cellStyle name="SAPBEXstdData 3 9" xfId="2309" xr:uid="{00000000-0005-0000-0000-0000F1130000}"/>
    <cellStyle name="SAPBEXstdData 3 9 10" xfId="17212" xr:uid="{00000000-0005-0000-0000-0000F2130000}"/>
    <cellStyle name="SAPBEXstdData 3 9 2" xfId="2308" xr:uid="{00000000-0005-0000-0000-0000F3130000}"/>
    <cellStyle name="SAPBEXstdData 3 9 2 2" xfId="2307" xr:uid="{00000000-0005-0000-0000-0000F4130000}"/>
    <cellStyle name="SAPBEXstdData 3 9 2 2 2" xfId="8048" xr:uid="{00000000-0005-0000-0000-0000F5130000}"/>
    <cellStyle name="SAPBEXstdData 3 9 2 2 2 2" xfId="19161" xr:uid="{00000000-0005-0000-0000-0000F6130000}"/>
    <cellStyle name="SAPBEXstdData 3 9 2 2 2 3" xfId="26319" xr:uid="{00000000-0005-0000-0000-0000F7130000}"/>
    <cellStyle name="SAPBEXstdData 3 9 2 2 3" xfId="13559" xr:uid="{00000000-0005-0000-0000-0000F8130000}"/>
    <cellStyle name="SAPBEXstdData 3 9 2 2 4" xfId="11562" xr:uid="{00000000-0005-0000-0000-0000F9130000}"/>
    <cellStyle name="SAPBEXstdData 3 9 2 3" xfId="2306" xr:uid="{00000000-0005-0000-0000-0000FA130000}"/>
    <cellStyle name="SAPBEXstdData 3 9 2 3 2" xfId="8047" xr:uid="{00000000-0005-0000-0000-0000FB130000}"/>
    <cellStyle name="SAPBEXstdData 3 9 2 3 2 2" xfId="19160" xr:uid="{00000000-0005-0000-0000-0000FC130000}"/>
    <cellStyle name="SAPBEXstdData 3 9 2 3 2 3" xfId="26318" xr:uid="{00000000-0005-0000-0000-0000FD130000}"/>
    <cellStyle name="SAPBEXstdData 3 9 2 3 3" xfId="13558" xr:uid="{00000000-0005-0000-0000-0000FE130000}"/>
    <cellStyle name="SAPBEXstdData 3 9 2 3 4" xfId="11561" xr:uid="{00000000-0005-0000-0000-0000FF130000}"/>
    <cellStyle name="SAPBEXstdData 3 9 2 4" xfId="2305" xr:uid="{00000000-0005-0000-0000-000000140000}"/>
    <cellStyle name="SAPBEXstdData 3 9 2 4 2" xfId="8046" xr:uid="{00000000-0005-0000-0000-000001140000}"/>
    <cellStyle name="SAPBEXstdData 3 9 2 4 2 2" xfId="19159" xr:uid="{00000000-0005-0000-0000-000002140000}"/>
    <cellStyle name="SAPBEXstdData 3 9 2 4 2 3" xfId="26317" xr:uid="{00000000-0005-0000-0000-000003140000}"/>
    <cellStyle name="SAPBEXstdData 3 9 2 4 3" xfId="13557" xr:uid="{00000000-0005-0000-0000-000004140000}"/>
    <cellStyle name="SAPBEXstdData 3 9 2 4 4" xfId="11560" xr:uid="{00000000-0005-0000-0000-000005140000}"/>
    <cellStyle name="SAPBEXstdData 3 9 2 5" xfId="2304" xr:uid="{00000000-0005-0000-0000-000006140000}"/>
    <cellStyle name="SAPBEXstdData 3 9 2 5 2" xfId="8045" xr:uid="{00000000-0005-0000-0000-000007140000}"/>
    <cellStyle name="SAPBEXstdData 3 9 2 5 2 2" xfId="19158" xr:uid="{00000000-0005-0000-0000-000008140000}"/>
    <cellStyle name="SAPBEXstdData 3 9 2 5 2 3" xfId="26316" xr:uid="{00000000-0005-0000-0000-000009140000}"/>
    <cellStyle name="SAPBEXstdData 3 9 2 5 3" xfId="13556" xr:uid="{00000000-0005-0000-0000-00000A140000}"/>
    <cellStyle name="SAPBEXstdData 3 9 2 5 4" xfId="17209" xr:uid="{00000000-0005-0000-0000-00000B140000}"/>
    <cellStyle name="SAPBEXstdData 3 9 2 6" xfId="2303" xr:uid="{00000000-0005-0000-0000-00000C140000}"/>
    <cellStyle name="SAPBEXstdData 3 9 2 6 2" xfId="8044" xr:uid="{00000000-0005-0000-0000-00000D140000}"/>
    <cellStyle name="SAPBEXstdData 3 9 2 6 2 2" xfId="19157" xr:uid="{00000000-0005-0000-0000-00000E140000}"/>
    <cellStyle name="SAPBEXstdData 3 9 2 6 2 3" xfId="26315" xr:uid="{00000000-0005-0000-0000-00000F140000}"/>
    <cellStyle name="SAPBEXstdData 3 9 2 6 3" xfId="13555" xr:uid="{00000000-0005-0000-0000-000010140000}"/>
    <cellStyle name="SAPBEXstdData 3 9 2 6 4" xfId="17210" xr:uid="{00000000-0005-0000-0000-000011140000}"/>
    <cellStyle name="SAPBEXstdData 3 9 2 7" xfId="8049" xr:uid="{00000000-0005-0000-0000-000012140000}"/>
    <cellStyle name="SAPBEXstdData 3 9 2 7 2" xfId="19162" xr:uid="{00000000-0005-0000-0000-000013140000}"/>
    <cellStyle name="SAPBEXstdData 3 9 2 7 3" xfId="26320" xr:uid="{00000000-0005-0000-0000-000014140000}"/>
    <cellStyle name="SAPBEXstdData 3 9 2 8" xfId="13560" xr:uid="{00000000-0005-0000-0000-000015140000}"/>
    <cellStyle name="SAPBEXstdData 3 9 2 9" xfId="17219" xr:uid="{00000000-0005-0000-0000-000016140000}"/>
    <cellStyle name="SAPBEXstdData 3 9 3" xfId="2302" xr:uid="{00000000-0005-0000-0000-000017140000}"/>
    <cellStyle name="SAPBEXstdData 3 9 3 2" xfId="8043" xr:uid="{00000000-0005-0000-0000-000018140000}"/>
    <cellStyle name="SAPBEXstdData 3 9 3 2 2" xfId="19156" xr:uid="{00000000-0005-0000-0000-000019140000}"/>
    <cellStyle name="SAPBEXstdData 3 9 3 2 3" xfId="26314" xr:uid="{00000000-0005-0000-0000-00001A140000}"/>
    <cellStyle name="SAPBEXstdData 3 9 3 3" xfId="13554" xr:uid="{00000000-0005-0000-0000-00001B140000}"/>
    <cellStyle name="SAPBEXstdData 3 9 3 4" xfId="11559" xr:uid="{00000000-0005-0000-0000-00001C140000}"/>
    <cellStyle name="SAPBEXstdData 3 9 4" xfId="2301" xr:uid="{00000000-0005-0000-0000-00001D140000}"/>
    <cellStyle name="SAPBEXstdData 3 9 4 2" xfId="8042" xr:uid="{00000000-0005-0000-0000-00001E140000}"/>
    <cellStyle name="SAPBEXstdData 3 9 4 2 2" xfId="19155" xr:uid="{00000000-0005-0000-0000-00001F140000}"/>
    <cellStyle name="SAPBEXstdData 3 9 4 2 3" xfId="26313" xr:uid="{00000000-0005-0000-0000-000020140000}"/>
    <cellStyle name="SAPBEXstdData 3 9 4 3" xfId="13553" xr:uid="{00000000-0005-0000-0000-000021140000}"/>
    <cellStyle name="SAPBEXstdData 3 9 4 4" xfId="17208" xr:uid="{00000000-0005-0000-0000-000022140000}"/>
    <cellStyle name="SAPBEXstdData 3 9 5" xfId="2300" xr:uid="{00000000-0005-0000-0000-000023140000}"/>
    <cellStyle name="SAPBEXstdData 3 9 5 2" xfId="8041" xr:uid="{00000000-0005-0000-0000-000024140000}"/>
    <cellStyle name="SAPBEXstdData 3 9 5 2 2" xfId="19154" xr:uid="{00000000-0005-0000-0000-000025140000}"/>
    <cellStyle name="SAPBEXstdData 3 9 5 2 3" xfId="26312" xr:uid="{00000000-0005-0000-0000-000026140000}"/>
    <cellStyle name="SAPBEXstdData 3 9 5 3" xfId="13552" xr:uid="{00000000-0005-0000-0000-000027140000}"/>
    <cellStyle name="SAPBEXstdData 3 9 5 4" xfId="17211" xr:uid="{00000000-0005-0000-0000-000028140000}"/>
    <cellStyle name="SAPBEXstdData 3 9 6" xfId="2299" xr:uid="{00000000-0005-0000-0000-000029140000}"/>
    <cellStyle name="SAPBEXstdData 3 9 6 2" xfId="8040" xr:uid="{00000000-0005-0000-0000-00002A140000}"/>
    <cellStyle name="SAPBEXstdData 3 9 6 2 2" xfId="19153" xr:uid="{00000000-0005-0000-0000-00002B140000}"/>
    <cellStyle name="SAPBEXstdData 3 9 6 2 3" xfId="26311" xr:uid="{00000000-0005-0000-0000-00002C140000}"/>
    <cellStyle name="SAPBEXstdData 3 9 6 3" xfId="13551" xr:uid="{00000000-0005-0000-0000-00002D140000}"/>
    <cellStyle name="SAPBEXstdData 3 9 6 4" xfId="11558" xr:uid="{00000000-0005-0000-0000-00002E140000}"/>
    <cellStyle name="SAPBEXstdData 3 9 7" xfId="2298" xr:uid="{00000000-0005-0000-0000-00002F140000}"/>
    <cellStyle name="SAPBEXstdData 3 9 7 2" xfId="8039" xr:uid="{00000000-0005-0000-0000-000030140000}"/>
    <cellStyle name="SAPBEXstdData 3 9 7 2 2" xfId="19152" xr:uid="{00000000-0005-0000-0000-000031140000}"/>
    <cellStyle name="SAPBEXstdData 3 9 7 2 3" xfId="26310" xr:uid="{00000000-0005-0000-0000-000032140000}"/>
    <cellStyle name="SAPBEXstdData 3 9 7 3" xfId="13550" xr:uid="{00000000-0005-0000-0000-000033140000}"/>
    <cellStyle name="SAPBEXstdData 3 9 7 4" xfId="11557" xr:uid="{00000000-0005-0000-0000-000034140000}"/>
    <cellStyle name="SAPBEXstdData 3 9 8" xfId="8050" xr:uid="{00000000-0005-0000-0000-000035140000}"/>
    <cellStyle name="SAPBEXstdData 3 9 8 2" xfId="19163" xr:uid="{00000000-0005-0000-0000-000036140000}"/>
    <cellStyle name="SAPBEXstdData 3 9 8 3" xfId="26321" xr:uid="{00000000-0005-0000-0000-000037140000}"/>
    <cellStyle name="SAPBEXstdData 3 9 9" xfId="13561" xr:uid="{00000000-0005-0000-0000-000038140000}"/>
    <cellStyle name="SAPBEXstdData 4" xfId="2297" xr:uid="{00000000-0005-0000-0000-000039140000}"/>
    <cellStyle name="SAPBEXstdData 4 10" xfId="2296" xr:uid="{00000000-0005-0000-0000-00003A140000}"/>
    <cellStyle name="SAPBEXstdData 4 10 2" xfId="8037" xr:uid="{00000000-0005-0000-0000-00003B140000}"/>
    <cellStyle name="SAPBEXstdData 4 10 2 2" xfId="19150" xr:uid="{00000000-0005-0000-0000-00003C140000}"/>
    <cellStyle name="SAPBEXstdData 4 10 2 3" xfId="26308" xr:uid="{00000000-0005-0000-0000-00003D140000}"/>
    <cellStyle name="SAPBEXstdData 4 10 3" xfId="13548" xr:uid="{00000000-0005-0000-0000-00003E140000}"/>
    <cellStyle name="SAPBEXstdData 4 10 4" xfId="17207" xr:uid="{00000000-0005-0000-0000-00003F140000}"/>
    <cellStyle name="SAPBEXstdData 4 11" xfId="2295" xr:uid="{00000000-0005-0000-0000-000040140000}"/>
    <cellStyle name="SAPBEXstdData 4 11 2" xfId="8036" xr:uid="{00000000-0005-0000-0000-000041140000}"/>
    <cellStyle name="SAPBEXstdData 4 11 2 2" xfId="19149" xr:uid="{00000000-0005-0000-0000-000042140000}"/>
    <cellStyle name="SAPBEXstdData 4 11 2 3" xfId="26307" xr:uid="{00000000-0005-0000-0000-000043140000}"/>
    <cellStyle name="SAPBEXstdData 4 11 3" xfId="13547" xr:uid="{00000000-0005-0000-0000-000044140000}"/>
    <cellStyle name="SAPBEXstdData 4 11 4" xfId="11556" xr:uid="{00000000-0005-0000-0000-000045140000}"/>
    <cellStyle name="SAPBEXstdData 4 12" xfId="2294" xr:uid="{00000000-0005-0000-0000-000046140000}"/>
    <cellStyle name="SAPBEXstdData 4 12 2" xfId="8035" xr:uid="{00000000-0005-0000-0000-000047140000}"/>
    <cellStyle name="SAPBEXstdData 4 12 2 2" xfId="19148" xr:uid="{00000000-0005-0000-0000-000048140000}"/>
    <cellStyle name="SAPBEXstdData 4 12 2 3" xfId="26306" xr:uid="{00000000-0005-0000-0000-000049140000}"/>
    <cellStyle name="SAPBEXstdData 4 12 3" xfId="13546" xr:uid="{00000000-0005-0000-0000-00004A140000}"/>
    <cellStyle name="SAPBEXstdData 4 12 4" xfId="17205" xr:uid="{00000000-0005-0000-0000-00004B140000}"/>
    <cellStyle name="SAPBEXstdData 4 13" xfId="2293" xr:uid="{00000000-0005-0000-0000-00004C140000}"/>
    <cellStyle name="SAPBEXstdData 4 13 2" xfId="8034" xr:uid="{00000000-0005-0000-0000-00004D140000}"/>
    <cellStyle name="SAPBEXstdData 4 13 2 2" xfId="19147" xr:uid="{00000000-0005-0000-0000-00004E140000}"/>
    <cellStyle name="SAPBEXstdData 4 13 2 3" xfId="26305" xr:uid="{00000000-0005-0000-0000-00004F140000}"/>
    <cellStyle name="SAPBEXstdData 4 13 3" xfId="13545" xr:uid="{00000000-0005-0000-0000-000050140000}"/>
    <cellStyle name="SAPBEXstdData 4 13 4" xfId="17316" xr:uid="{00000000-0005-0000-0000-000051140000}"/>
    <cellStyle name="SAPBEXstdData 4 14" xfId="2292" xr:uid="{00000000-0005-0000-0000-000052140000}"/>
    <cellStyle name="SAPBEXstdData 4 14 2" xfId="8033" xr:uid="{00000000-0005-0000-0000-000053140000}"/>
    <cellStyle name="SAPBEXstdData 4 14 2 2" xfId="19146" xr:uid="{00000000-0005-0000-0000-000054140000}"/>
    <cellStyle name="SAPBEXstdData 4 14 2 3" xfId="26304" xr:uid="{00000000-0005-0000-0000-000055140000}"/>
    <cellStyle name="SAPBEXstdData 4 14 3" xfId="13544" xr:uid="{00000000-0005-0000-0000-000056140000}"/>
    <cellStyle name="SAPBEXstdData 4 14 4" xfId="11555" xr:uid="{00000000-0005-0000-0000-000057140000}"/>
    <cellStyle name="SAPBEXstdData 4 15" xfId="8038" xr:uid="{00000000-0005-0000-0000-000058140000}"/>
    <cellStyle name="SAPBEXstdData 4 15 2" xfId="19151" xr:uid="{00000000-0005-0000-0000-000059140000}"/>
    <cellStyle name="SAPBEXstdData 4 15 3" xfId="26309" xr:uid="{00000000-0005-0000-0000-00005A140000}"/>
    <cellStyle name="SAPBEXstdData 4 16" xfId="13549" xr:uid="{00000000-0005-0000-0000-00005B140000}"/>
    <cellStyle name="SAPBEXstdData 4 17" xfId="17206" xr:uid="{00000000-0005-0000-0000-00005C140000}"/>
    <cellStyle name="SAPBEXstdData 4 2" xfId="2291" xr:uid="{00000000-0005-0000-0000-00005D140000}"/>
    <cellStyle name="SAPBEXstdData 4 2 10" xfId="11554" xr:uid="{00000000-0005-0000-0000-00005E140000}"/>
    <cellStyle name="SAPBEXstdData 4 2 2" xfId="2290" xr:uid="{00000000-0005-0000-0000-00005F140000}"/>
    <cellStyle name="SAPBEXstdData 4 2 2 2" xfId="2289" xr:uid="{00000000-0005-0000-0000-000060140000}"/>
    <cellStyle name="SAPBEXstdData 4 2 2 2 2" xfId="8030" xr:uid="{00000000-0005-0000-0000-000061140000}"/>
    <cellStyle name="SAPBEXstdData 4 2 2 2 2 2" xfId="19143" xr:uid="{00000000-0005-0000-0000-000062140000}"/>
    <cellStyle name="SAPBEXstdData 4 2 2 2 2 3" xfId="26301" xr:uid="{00000000-0005-0000-0000-000063140000}"/>
    <cellStyle name="SAPBEXstdData 4 2 2 2 3" xfId="13541" xr:uid="{00000000-0005-0000-0000-000064140000}"/>
    <cellStyle name="SAPBEXstdData 4 2 2 2 4" xfId="11552" xr:uid="{00000000-0005-0000-0000-000065140000}"/>
    <cellStyle name="SAPBEXstdData 4 2 2 3" xfId="2288" xr:uid="{00000000-0005-0000-0000-000066140000}"/>
    <cellStyle name="SAPBEXstdData 4 2 2 3 2" xfId="8029" xr:uid="{00000000-0005-0000-0000-000067140000}"/>
    <cellStyle name="SAPBEXstdData 4 2 2 3 2 2" xfId="19142" xr:uid="{00000000-0005-0000-0000-000068140000}"/>
    <cellStyle name="SAPBEXstdData 4 2 2 3 2 3" xfId="26300" xr:uid="{00000000-0005-0000-0000-000069140000}"/>
    <cellStyle name="SAPBEXstdData 4 2 2 3 3" xfId="13540" xr:uid="{00000000-0005-0000-0000-00006A140000}"/>
    <cellStyle name="SAPBEXstdData 4 2 2 3 4" xfId="17201" xr:uid="{00000000-0005-0000-0000-00006B140000}"/>
    <cellStyle name="SAPBEXstdData 4 2 2 4" xfId="2287" xr:uid="{00000000-0005-0000-0000-00006C140000}"/>
    <cellStyle name="SAPBEXstdData 4 2 2 4 2" xfId="8028" xr:uid="{00000000-0005-0000-0000-00006D140000}"/>
    <cellStyle name="SAPBEXstdData 4 2 2 4 2 2" xfId="19141" xr:uid="{00000000-0005-0000-0000-00006E140000}"/>
    <cellStyle name="SAPBEXstdData 4 2 2 4 2 3" xfId="26299" xr:uid="{00000000-0005-0000-0000-00006F140000}"/>
    <cellStyle name="SAPBEXstdData 4 2 2 4 3" xfId="13539" xr:uid="{00000000-0005-0000-0000-000070140000}"/>
    <cellStyle name="SAPBEXstdData 4 2 2 4 4" xfId="17202" xr:uid="{00000000-0005-0000-0000-000071140000}"/>
    <cellStyle name="SAPBEXstdData 4 2 2 5" xfId="2286" xr:uid="{00000000-0005-0000-0000-000072140000}"/>
    <cellStyle name="SAPBEXstdData 4 2 2 5 2" xfId="8027" xr:uid="{00000000-0005-0000-0000-000073140000}"/>
    <cellStyle name="SAPBEXstdData 4 2 2 5 2 2" xfId="19140" xr:uid="{00000000-0005-0000-0000-000074140000}"/>
    <cellStyle name="SAPBEXstdData 4 2 2 5 2 3" xfId="26298" xr:uid="{00000000-0005-0000-0000-000075140000}"/>
    <cellStyle name="SAPBEXstdData 4 2 2 5 3" xfId="13538" xr:uid="{00000000-0005-0000-0000-000076140000}"/>
    <cellStyle name="SAPBEXstdData 4 2 2 5 4" xfId="11551" xr:uid="{00000000-0005-0000-0000-000077140000}"/>
    <cellStyle name="SAPBEXstdData 4 2 2 6" xfId="2285" xr:uid="{00000000-0005-0000-0000-000078140000}"/>
    <cellStyle name="SAPBEXstdData 4 2 2 6 2" xfId="8026" xr:uid="{00000000-0005-0000-0000-000079140000}"/>
    <cellStyle name="SAPBEXstdData 4 2 2 6 2 2" xfId="19139" xr:uid="{00000000-0005-0000-0000-00007A140000}"/>
    <cellStyle name="SAPBEXstdData 4 2 2 6 2 3" xfId="26297" xr:uid="{00000000-0005-0000-0000-00007B140000}"/>
    <cellStyle name="SAPBEXstdData 4 2 2 6 3" xfId="13537" xr:uid="{00000000-0005-0000-0000-00007C140000}"/>
    <cellStyle name="SAPBEXstdData 4 2 2 6 4" xfId="17200" xr:uid="{00000000-0005-0000-0000-00007D140000}"/>
    <cellStyle name="SAPBEXstdData 4 2 2 7" xfId="8031" xr:uid="{00000000-0005-0000-0000-00007E140000}"/>
    <cellStyle name="SAPBEXstdData 4 2 2 7 2" xfId="19144" xr:uid="{00000000-0005-0000-0000-00007F140000}"/>
    <cellStyle name="SAPBEXstdData 4 2 2 7 3" xfId="26302" xr:uid="{00000000-0005-0000-0000-000080140000}"/>
    <cellStyle name="SAPBEXstdData 4 2 2 8" xfId="13542" xr:uid="{00000000-0005-0000-0000-000081140000}"/>
    <cellStyle name="SAPBEXstdData 4 2 2 9" xfId="11553" xr:uid="{00000000-0005-0000-0000-000082140000}"/>
    <cellStyle name="SAPBEXstdData 4 2 3" xfId="2284" xr:uid="{00000000-0005-0000-0000-000083140000}"/>
    <cellStyle name="SAPBEXstdData 4 2 3 2" xfId="8025" xr:uid="{00000000-0005-0000-0000-000084140000}"/>
    <cellStyle name="SAPBEXstdData 4 2 3 2 2" xfId="19138" xr:uid="{00000000-0005-0000-0000-000085140000}"/>
    <cellStyle name="SAPBEXstdData 4 2 3 2 3" xfId="26296" xr:uid="{00000000-0005-0000-0000-000086140000}"/>
    <cellStyle name="SAPBEXstdData 4 2 3 3" xfId="13536" xr:uid="{00000000-0005-0000-0000-000087140000}"/>
    <cellStyle name="SAPBEXstdData 4 2 3 4" xfId="17203" xr:uid="{00000000-0005-0000-0000-000088140000}"/>
    <cellStyle name="SAPBEXstdData 4 2 4" xfId="2283" xr:uid="{00000000-0005-0000-0000-000089140000}"/>
    <cellStyle name="SAPBEXstdData 4 2 4 2" xfId="8024" xr:uid="{00000000-0005-0000-0000-00008A140000}"/>
    <cellStyle name="SAPBEXstdData 4 2 4 2 2" xfId="19137" xr:uid="{00000000-0005-0000-0000-00008B140000}"/>
    <cellStyle name="SAPBEXstdData 4 2 4 2 3" xfId="26295" xr:uid="{00000000-0005-0000-0000-00008C140000}"/>
    <cellStyle name="SAPBEXstdData 4 2 4 3" xfId="13535" xr:uid="{00000000-0005-0000-0000-00008D140000}"/>
    <cellStyle name="SAPBEXstdData 4 2 4 4" xfId="11550" xr:uid="{00000000-0005-0000-0000-00008E140000}"/>
    <cellStyle name="SAPBEXstdData 4 2 5" xfId="2282" xr:uid="{00000000-0005-0000-0000-00008F140000}"/>
    <cellStyle name="SAPBEXstdData 4 2 5 2" xfId="8023" xr:uid="{00000000-0005-0000-0000-000090140000}"/>
    <cellStyle name="SAPBEXstdData 4 2 5 2 2" xfId="19136" xr:uid="{00000000-0005-0000-0000-000091140000}"/>
    <cellStyle name="SAPBEXstdData 4 2 5 2 3" xfId="26294" xr:uid="{00000000-0005-0000-0000-000092140000}"/>
    <cellStyle name="SAPBEXstdData 4 2 5 3" xfId="13534" xr:uid="{00000000-0005-0000-0000-000093140000}"/>
    <cellStyle name="SAPBEXstdData 4 2 5 4" xfId="11549" xr:uid="{00000000-0005-0000-0000-000094140000}"/>
    <cellStyle name="SAPBEXstdData 4 2 6" xfId="2281" xr:uid="{00000000-0005-0000-0000-000095140000}"/>
    <cellStyle name="SAPBEXstdData 4 2 6 2" xfId="8022" xr:uid="{00000000-0005-0000-0000-000096140000}"/>
    <cellStyle name="SAPBEXstdData 4 2 6 2 2" xfId="19135" xr:uid="{00000000-0005-0000-0000-000097140000}"/>
    <cellStyle name="SAPBEXstdData 4 2 6 2 3" xfId="26293" xr:uid="{00000000-0005-0000-0000-000098140000}"/>
    <cellStyle name="SAPBEXstdData 4 2 6 3" xfId="13533" xr:uid="{00000000-0005-0000-0000-000099140000}"/>
    <cellStyle name="SAPBEXstdData 4 2 6 4" xfId="17198" xr:uid="{00000000-0005-0000-0000-00009A140000}"/>
    <cellStyle name="SAPBEXstdData 4 2 7" xfId="2280" xr:uid="{00000000-0005-0000-0000-00009B140000}"/>
    <cellStyle name="SAPBEXstdData 4 2 7 2" xfId="8021" xr:uid="{00000000-0005-0000-0000-00009C140000}"/>
    <cellStyle name="SAPBEXstdData 4 2 7 2 2" xfId="19134" xr:uid="{00000000-0005-0000-0000-00009D140000}"/>
    <cellStyle name="SAPBEXstdData 4 2 7 2 3" xfId="26292" xr:uid="{00000000-0005-0000-0000-00009E140000}"/>
    <cellStyle name="SAPBEXstdData 4 2 7 3" xfId="13532" xr:uid="{00000000-0005-0000-0000-00009F140000}"/>
    <cellStyle name="SAPBEXstdData 4 2 7 4" xfId="17199" xr:uid="{00000000-0005-0000-0000-0000A0140000}"/>
    <cellStyle name="SAPBEXstdData 4 2 8" xfId="8032" xr:uid="{00000000-0005-0000-0000-0000A1140000}"/>
    <cellStyle name="SAPBEXstdData 4 2 8 2" xfId="19145" xr:uid="{00000000-0005-0000-0000-0000A2140000}"/>
    <cellStyle name="SAPBEXstdData 4 2 8 3" xfId="26303" xr:uid="{00000000-0005-0000-0000-0000A3140000}"/>
    <cellStyle name="SAPBEXstdData 4 2 9" xfId="13543" xr:uid="{00000000-0005-0000-0000-0000A4140000}"/>
    <cellStyle name="SAPBEXstdData 4 3" xfId="2279" xr:uid="{00000000-0005-0000-0000-0000A5140000}"/>
    <cellStyle name="SAPBEXstdData 4 3 10" xfId="11548" xr:uid="{00000000-0005-0000-0000-0000A6140000}"/>
    <cellStyle name="SAPBEXstdData 4 3 2" xfId="2278" xr:uid="{00000000-0005-0000-0000-0000A7140000}"/>
    <cellStyle name="SAPBEXstdData 4 3 2 2" xfId="2277" xr:uid="{00000000-0005-0000-0000-0000A8140000}"/>
    <cellStyle name="SAPBEXstdData 4 3 2 2 2" xfId="8018" xr:uid="{00000000-0005-0000-0000-0000A9140000}"/>
    <cellStyle name="SAPBEXstdData 4 3 2 2 2 2" xfId="19131" xr:uid="{00000000-0005-0000-0000-0000AA140000}"/>
    <cellStyle name="SAPBEXstdData 4 3 2 2 2 3" xfId="26289" xr:uid="{00000000-0005-0000-0000-0000AB140000}"/>
    <cellStyle name="SAPBEXstdData 4 3 2 2 3" xfId="13529" xr:uid="{00000000-0005-0000-0000-0000AC140000}"/>
    <cellStyle name="SAPBEXstdData 4 3 2 2 4" xfId="17204" xr:uid="{00000000-0005-0000-0000-0000AD140000}"/>
    <cellStyle name="SAPBEXstdData 4 3 2 3" xfId="2276" xr:uid="{00000000-0005-0000-0000-0000AE140000}"/>
    <cellStyle name="SAPBEXstdData 4 3 2 3 2" xfId="8017" xr:uid="{00000000-0005-0000-0000-0000AF140000}"/>
    <cellStyle name="SAPBEXstdData 4 3 2 3 2 2" xfId="19130" xr:uid="{00000000-0005-0000-0000-0000B0140000}"/>
    <cellStyle name="SAPBEXstdData 4 3 2 3 2 3" xfId="26288" xr:uid="{00000000-0005-0000-0000-0000B1140000}"/>
    <cellStyle name="SAPBEXstdData 4 3 2 3 3" xfId="13528" xr:uid="{00000000-0005-0000-0000-0000B2140000}"/>
    <cellStyle name="SAPBEXstdData 4 3 2 3 4" xfId="11547" xr:uid="{00000000-0005-0000-0000-0000B3140000}"/>
    <cellStyle name="SAPBEXstdData 4 3 2 4" xfId="2275" xr:uid="{00000000-0005-0000-0000-0000B4140000}"/>
    <cellStyle name="SAPBEXstdData 4 3 2 4 2" xfId="8016" xr:uid="{00000000-0005-0000-0000-0000B5140000}"/>
    <cellStyle name="SAPBEXstdData 4 3 2 4 2 2" xfId="19129" xr:uid="{00000000-0005-0000-0000-0000B6140000}"/>
    <cellStyle name="SAPBEXstdData 4 3 2 4 2 3" xfId="26287" xr:uid="{00000000-0005-0000-0000-0000B7140000}"/>
    <cellStyle name="SAPBEXstdData 4 3 2 4 3" xfId="13527" xr:uid="{00000000-0005-0000-0000-0000B8140000}"/>
    <cellStyle name="SAPBEXstdData 4 3 2 4 4" xfId="11546" xr:uid="{00000000-0005-0000-0000-0000B9140000}"/>
    <cellStyle name="SAPBEXstdData 4 3 2 5" xfId="2274" xr:uid="{00000000-0005-0000-0000-0000BA140000}"/>
    <cellStyle name="SAPBEXstdData 4 3 2 5 2" xfId="8015" xr:uid="{00000000-0005-0000-0000-0000BB140000}"/>
    <cellStyle name="SAPBEXstdData 4 3 2 5 2 2" xfId="19128" xr:uid="{00000000-0005-0000-0000-0000BC140000}"/>
    <cellStyle name="SAPBEXstdData 4 3 2 5 2 3" xfId="26286" xr:uid="{00000000-0005-0000-0000-0000BD140000}"/>
    <cellStyle name="SAPBEXstdData 4 3 2 5 3" xfId="13526" xr:uid="{00000000-0005-0000-0000-0000BE140000}"/>
    <cellStyle name="SAPBEXstdData 4 3 2 5 4" xfId="11545" xr:uid="{00000000-0005-0000-0000-0000BF140000}"/>
    <cellStyle name="SAPBEXstdData 4 3 2 6" xfId="2273" xr:uid="{00000000-0005-0000-0000-0000C0140000}"/>
    <cellStyle name="SAPBEXstdData 4 3 2 6 2" xfId="8014" xr:uid="{00000000-0005-0000-0000-0000C1140000}"/>
    <cellStyle name="SAPBEXstdData 4 3 2 6 2 2" xfId="19127" xr:uid="{00000000-0005-0000-0000-0000C2140000}"/>
    <cellStyle name="SAPBEXstdData 4 3 2 6 2 3" xfId="26285" xr:uid="{00000000-0005-0000-0000-0000C3140000}"/>
    <cellStyle name="SAPBEXstdData 4 3 2 6 3" xfId="13525" xr:uid="{00000000-0005-0000-0000-0000C4140000}"/>
    <cellStyle name="SAPBEXstdData 4 3 2 6 4" xfId="11544" xr:uid="{00000000-0005-0000-0000-0000C5140000}"/>
    <cellStyle name="SAPBEXstdData 4 3 2 7" xfId="8019" xr:uid="{00000000-0005-0000-0000-0000C6140000}"/>
    <cellStyle name="SAPBEXstdData 4 3 2 7 2" xfId="19132" xr:uid="{00000000-0005-0000-0000-0000C7140000}"/>
    <cellStyle name="SAPBEXstdData 4 3 2 7 3" xfId="26290" xr:uid="{00000000-0005-0000-0000-0000C8140000}"/>
    <cellStyle name="SAPBEXstdData 4 3 2 8" xfId="13530" xr:uid="{00000000-0005-0000-0000-0000C9140000}"/>
    <cellStyle name="SAPBEXstdData 4 3 2 9" xfId="17197" xr:uid="{00000000-0005-0000-0000-0000CA140000}"/>
    <cellStyle name="SAPBEXstdData 4 3 3" xfId="2272" xr:uid="{00000000-0005-0000-0000-0000CB140000}"/>
    <cellStyle name="SAPBEXstdData 4 3 3 2" xfId="8013" xr:uid="{00000000-0005-0000-0000-0000CC140000}"/>
    <cellStyle name="SAPBEXstdData 4 3 3 2 2" xfId="19126" xr:uid="{00000000-0005-0000-0000-0000CD140000}"/>
    <cellStyle name="SAPBEXstdData 4 3 3 2 3" xfId="26284" xr:uid="{00000000-0005-0000-0000-0000CE140000}"/>
    <cellStyle name="SAPBEXstdData 4 3 3 3" xfId="13524" xr:uid="{00000000-0005-0000-0000-0000CF140000}"/>
    <cellStyle name="SAPBEXstdData 4 3 3 4" xfId="17193" xr:uid="{00000000-0005-0000-0000-0000D0140000}"/>
    <cellStyle name="SAPBEXstdData 4 3 4" xfId="2271" xr:uid="{00000000-0005-0000-0000-0000D1140000}"/>
    <cellStyle name="SAPBEXstdData 4 3 4 2" xfId="8012" xr:uid="{00000000-0005-0000-0000-0000D2140000}"/>
    <cellStyle name="SAPBEXstdData 4 3 4 2 2" xfId="19125" xr:uid="{00000000-0005-0000-0000-0000D3140000}"/>
    <cellStyle name="SAPBEXstdData 4 3 4 2 3" xfId="26283" xr:uid="{00000000-0005-0000-0000-0000D4140000}"/>
    <cellStyle name="SAPBEXstdData 4 3 4 3" xfId="13523" xr:uid="{00000000-0005-0000-0000-0000D5140000}"/>
    <cellStyle name="SAPBEXstdData 4 3 4 4" xfId="17194" xr:uid="{00000000-0005-0000-0000-0000D6140000}"/>
    <cellStyle name="SAPBEXstdData 4 3 5" xfId="2270" xr:uid="{00000000-0005-0000-0000-0000D7140000}"/>
    <cellStyle name="SAPBEXstdData 4 3 5 2" xfId="8011" xr:uid="{00000000-0005-0000-0000-0000D8140000}"/>
    <cellStyle name="SAPBEXstdData 4 3 5 2 2" xfId="19124" xr:uid="{00000000-0005-0000-0000-0000D9140000}"/>
    <cellStyle name="SAPBEXstdData 4 3 5 2 3" xfId="26282" xr:uid="{00000000-0005-0000-0000-0000DA140000}"/>
    <cellStyle name="SAPBEXstdData 4 3 5 3" xfId="13522" xr:uid="{00000000-0005-0000-0000-0000DB140000}"/>
    <cellStyle name="SAPBEXstdData 4 3 5 4" xfId="11543" xr:uid="{00000000-0005-0000-0000-0000DC140000}"/>
    <cellStyle name="SAPBEXstdData 4 3 6" xfId="2269" xr:uid="{00000000-0005-0000-0000-0000DD140000}"/>
    <cellStyle name="SAPBEXstdData 4 3 6 2" xfId="8010" xr:uid="{00000000-0005-0000-0000-0000DE140000}"/>
    <cellStyle name="SAPBEXstdData 4 3 6 2 2" xfId="19123" xr:uid="{00000000-0005-0000-0000-0000DF140000}"/>
    <cellStyle name="SAPBEXstdData 4 3 6 2 3" xfId="26281" xr:uid="{00000000-0005-0000-0000-0000E0140000}"/>
    <cellStyle name="SAPBEXstdData 4 3 6 3" xfId="13521" xr:uid="{00000000-0005-0000-0000-0000E1140000}"/>
    <cellStyle name="SAPBEXstdData 4 3 6 4" xfId="17192" xr:uid="{00000000-0005-0000-0000-0000E2140000}"/>
    <cellStyle name="SAPBEXstdData 4 3 7" xfId="2268" xr:uid="{00000000-0005-0000-0000-0000E3140000}"/>
    <cellStyle name="SAPBEXstdData 4 3 7 2" xfId="8009" xr:uid="{00000000-0005-0000-0000-0000E4140000}"/>
    <cellStyle name="SAPBEXstdData 4 3 7 2 2" xfId="19122" xr:uid="{00000000-0005-0000-0000-0000E5140000}"/>
    <cellStyle name="SAPBEXstdData 4 3 7 2 3" xfId="26280" xr:uid="{00000000-0005-0000-0000-0000E6140000}"/>
    <cellStyle name="SAPBEXstdData 4 3 7 3" xfId="13520" xr:uid="{00000000-0005-0000-0000-0000E7140000}"/>
    <cellStyle name="SAPBEXstdData 4 3 7 4" xfId="17195" xr:uid="{00000000-0005-0000-0000-0000E8140000}"/>
    <cellStyle name="SAPBEXstdData 4 3 8" xfId="8020" xr:uid="{00000000-0005-0000-0000-0000E9140000}"/>
    <cellStyle name="SAPBEXstdData 4 3 8 2" xfId="19133" xr:uid="{00000000-0005-0000-0000-0000EA140000}"/>
    <cellStyle name="SAPBEXstdData 4 3 8 3" xfId="26291" xr:uid="{00000000-0005-0000-0000-0000EB140000}"/>
    <cellStyle name="SAPBEXstdData 4 3 9" xfId="13531" xr:uid="{00000000-0005-0000-0000-0000EC140000}"/>
    <cellStyle name="SAPBEXstdData 4 4" xfId="2267" xr:uid="{00000000-0005-0000-0000-0000ED140000}"/>
    <cellStyle name="SAPBEXstdData 4 4 10" xfId="11542" xr:uid="{00000000-0005-0000-0000-0000EE140000}"/>
    <cellStyle name="SAPBEXstdData 4 4 2" xfId="2266" xr:uid="{00000000-0005-0000-0000-0000EF140000}"/>
    <cellStyle name="SAPBEXstdData 4 4 2 2" xfId="2265" xr:uid="{00000000-0005-0000-0000-0000F0140000}"/>
    <cellStyle name="SAPBEXstdData 4 4 2 2 2" xfId="8006" xr:uid="{00000000-0005-0000-0000-0000F1140000}"/>
    <cellStyle name="SAPBEXstdData 4 4 2 2 2 2" xfId="19119" xr:uid="{00000000-0005-0000-0000-0000F2140000}"/>
    <cellStyle name="SAPBEXstdData 4 4 2 2 2 3" xfId="26277" xr:uid="{00000000-0005-0000-0000-0000F3140000}"/>
    <cellStyle name="SAPBEXstdData 4 4 2 2 3" xfId="13517" xr:uid="{00000000-0005-0000-0000-0000F4140000}"/>
    <cellStyle name="SAPBEXstdData 4 4 2 2 4" xfId="17190" xr:uid="{00000000-0005-0000-0000-0000F5140000}"/>
    <cellStyle name="SAPBEXstdData 4 4 2 3" xfId="2264" xr:uid="{00000000-0005-0000-0000-0000F6140000}"/>
    <cellStyle name="SAPBEXstdData 4 4 2 3 2" xfId="8005" xr:uid="{00000000-0005-0000-0000-0000F7140000}"/>
    <cellStyle name="SAPBEXstdData 4 4 2 3 2 2" xfId="19118" xr:uid="{00000000-0005-0000-0000-0000F8140000}"/>
    <cellStyle name="SAPBEXstdData 4 4 2 3 2 3" xfId="26276" xr:uid="{00000000-0005-0000-0000-0000F9140000}"/>
    <cellStyle name="SAPBEXstdData 4 4 2 3 3" xfId="13516" xr:uid="{00000000-0005-0000-0000-0000FA140000}"/>
    <cellStyle name="SAPBEXstdData 4 4 2 3 4" xfId="17191" xr:uid="{00000000-0005-0000-0000-0000FB140000}"/>
    <cellStyle name="SAPBEXstdData 4 4 2 4" xfId="2263" xr:uid="{00000000-0005-0000-0000-0000FC140000}"/>
    <cellStyle name="SAPBEXstdData 4 4 2 4 2" xfId="8004" xr:uid="{00000000-0005-0000-0000-0000FD140000}"/>
    <cellStyle name="SAPBEXstdData 4 4 2 4 2 2" xfId="19117" xr:uid="{00000000-0005-0000-0000-0000FE140000}"/>
    <cellStyle name="SAPBEXstdData 4 4 2 4 2 3" xfId="26275" xr:uid="{00000000-0005-0000-0000-0000FF140000}"/>
    <cellStyle name="SAPBEXstdData 4 4 2 4 3" xfId="13515" xr:uid="{00000000-0005-0000-0000-000000150000}"/>
    <cellStyle name="SAPBEXstdData 4 4 2 4 4" xfId="11540" xr:uid="{00000000-0005-0000-0000-000001150000}"/>
    <cellStyle name="SAPBEXstdData 4 4 2 5" xfId="2262" xr:uid="{00000000-0005-0000-0000-000002150000}"/>
    <cellStyle name="SAPBEXstdData 4 4 2 5 2" xfId="8003" xr:uid="{00000000-0005-0000-0000-000003150000}"/>
    <cellStyle name="SAPBEXstdData 4 4 2 5 2 2" xfId="19116" xr:uid="{00000000-0005-0000-0000-000004150000}"/>
    <cellStyle name="SAPBEXstdData 4 4 2 5 2 3" xfId="26274" xr:uid="{00000000-0005-0000-0000-000005150000}"/>
    <cellStyle name="SAPBEXstdData 4 4 2 5 3" xfId="13514" xr:uid="{00000000-0005-0000-0000-000006150000}"/>
    <cellStyle name="SAPBEXstdData 4 4 2 5 4" xfId="17189" xr:uid="{00000000-0005-0000-0000-000007150000}"/>
    <cellStyle name="SAPBEXstdData 4 4 2 6" xfId="2261" xr:uid="{00000000-0005-0000-0000-000008150000}"/>
    <cellStyle name="SAPBEXstdData 4 4 2 6 2" xfId="8002" xr:uid="{00000000-0005-0000-0000-000009150000}"/>
    <cellStyle name="SAPBEXstdData 4 4 2 6 2 2" xfId="19115" xr:uid="{00000000-0005-0000-0000-00000A150000}"/>
    <cellStyle name="SAPBEXstdData 4 4 2 6 2 3" xfId="26273" xr:uid="{00000000-0005-0000-0000-00000B150000}"/>
    <cellStyle name="SAPBEXstdData 4 4 2 6 3" xfId="13513" xr:uid="{00000000-0005-0000-0000-00000C150000}"/>
    <cellStyle name="SAPBEXstdData 4 4 2 6 4" xfId="17196" xr:uid="{00000000-0005-0000-0000-00000D150000}"/>
    <cellStyle name="SAPBEXstdData 4 4 2 7" xfId="8007" xr:uid="{00000000-0005-0000-0000-00000E150000}"/>
    <cellStyle name="SAPBEXstdData 4 4 2 7 2" xfId="19120" xr:uid="{00000000-0005-0000-0000-00000F150000}"/>
    <cellStyle name="SAPBEXstdData 4 4 2 7 3" xfId="26278" xr:uid="{00000000-0005-0000-0000-000010150000}"/>
    <cellStyle name="SAPBEXstdData 4 4 2 8" xfId="13518" xr:uid="{00000000-0005-0000-0000-000011150000}"/>
    <cellStyle name="SAPBEXstdData 4 4 2 9" xfId="11541" xr:uid="{00000000-0005-0000-0000-000012150000}"/>
    <cellStyle name="SAPBEXstdData 4 4 3" xfId="2260" xr:uid="{00000000-0005-0000-0000-000013150000}"/>
    <cellStyle name="SAPBEXstdData 4 4 3 2" xfId="8001" xr:uid="{00000000-0005-0000-0000-000014150000}"/>
    <cellStyle name="SAPBEXstdData 4 4 3 2 2" xfId="19114" xr:uid="{00000000-0005-0000-0000-000015150000}"/>
    <cellStyle name="SAPBEXstdData 4 4 3 2 3" xfId="26272" xr:uid="{00000000-0005-0000-0000-000016150000}"/>
    <cellStyle name="SAPBEXstdData 4 4 3 3" xfId="13512" xr:uid="{00000000-0005-0000-0000-000017150000}"/>
    <cellStyle name="SAPBEXstdData 4 4 3 4" xfId="11539" xr:uid="{00000000-0005-0000-0000-000018150000}"/>
    <cellStyle name="SAPBEXstdData 4 4 4" xfId="2259" xr:uid="{00000000-0005-0000-0000-000019150000}"/>
    <cellStyle name="SAPBEXstdData 4 4 4 2" xfId="8000" xr:uid="{00000000-0005-0000-0000-00001A150000}"/>
    <cellStyle name="SAPBEXstdData 4 4 4 2 2" xfId="19113" xr:uid="{00000000-0005-0000-0000-00001B150000}"/>
    <cellStyle name="SAPBEXstdData 4 4 4 2 3" xfId="26271" xr:uid="{00000000-0005-0000-0000-00001C150000}"/>
    <cellStyle name="SAPBEXstdData 4 4 4 3" xfId="13511" xr:uid="{00000000-0005-0000-0000-00001D150000}"/>
    <cellStyle name="SAPBEXstdData 4 4 4 4" xfId="11538" xr:uid="{00000000-0005-0000-0000-00001E150000}"/>
    <cellStyle name="SAPBEXstdData 4 4 5" xfId="2258" xr:uid="{00000000-0005-0000-0000-00001F150000}"/>
    <cellStyle name="SAPBEXstdData 4 4 5 2" xfId="7999" xr:uid="{00000000-0005-0000-0000-000020150000}"/>
    <cellStyle name="SAPBEXstdData 4 4 5 2 2" xfId="19112" xr:uid="{00000000-0005-0000-0000-000021150000}"/>
    <cellStyle name="SAPBEXstdData 4 4 5 2 3" xfId="26270" xr:uid="{00000000-0005-0000-0000-000022150000}"/>
    <cellStyle name="SAPBEXstdData 4 4 5 3" xfId="13510" xr:uid="{00000000-0005-0000-0000-000023150000}"/>
    <cellStyle name="SAPBEXstdData 4 4 5 4" xfId="11537" xr:uid="{00000000-0005-0000-0000-000024150000}"/>
    <cellStyle name="SAPBEXstdData 4 4 6" xfId="2257" xr:uid="{00000000-0005-0000-0000-000025150000}"/>
    <cellStyle name="SAPBEXstdData 4 4 6 2" xfId="7998" xr:uid="{00000000-0005-0000-0000-000026150000}"/>
    <cellStyle name="SAPBEXstdData 4 4 6 2 2" xfId="19111" xr:uid="{00000000-0005-0000-0000-000027150000}"/>
    <cellStyle name="SAPBEXstdData 4 4 6 2 3" xfId="26269" xr:uid="{00000000-0005-0000-0000-000028150000}"/>
    <cellStyle name="SAPBEXstdData 4 4 6 3" xfId="13509" xr:uid="{00000000-0005-0000-0000-000029150000}"/>
    <cellStyle name="SAPBEXstdData 4 4 6 4" xfId="17186" xr:uid="{00000000-0005-0000-0000-00002A150000}"/>
    <cellStyle name="SAPBEXstdData 4 4 7" xfId="2256" xr:uid="{00000000-0005-0000-0000-00002B150000}"/>
    <cellStyle name="SAPBEXstdData 4 4 7 2" xfId="7997" xr:uid="{00000000-0005-0000-0000-00002C150000}"/>
    <cellStyle name="SAPBEXstdData 4 4 7 2 2" xfId="19110" xr:uid="{00000000-0005-0000-0000-00002D150000}"/>
    <cellStyle name="SAPBEXstdData 4 4 7 2 3" xfId="26268" xr:uid="{00000000-0005-0000-0000-00002E150000}"/>
    <cellStyle name="SAPBEXstdData 4 4 7 3" xfId="13508" xr:uid="{00000000-0005-0000-0000-00002F150000}"/>
    <cellStyle name="SAPBEXstdData 4 4 7 4" xfId="17187" xr:uid="{00000000-0005-0000-0000-000030150000}"/>
    <cellStyle name="SAPBEXstdData 4 4 8" xfId="8008" xr:uid="{00000000-0005-0000-0000-000031150000}"/>
    <cellStyle name="SAPBEXstdData 4 4 8 2" xfId="19121" xr:uid="{00000000-0005-0000-0000-000032150000}"/>
    <cellStyle name="SAPBEXstdData 4 4 8 3" xfId="26279" xr:uid="{00000000-0005-0000-0000-000033150000}"/>
    <cellStyle name="SAPBEXstdData 4 4 9" xfId="13519" xr:uid="{00000000-0005-0000-0000-000034150000}"/>
    <cellStyle name="SAPBEXstdData 4 5" xfId="2255" xr:uid="{00000000-0005-0000-0000-000035150000}"/>
    <cellStyle name="SAPBEXstdData 4 5 10" xfId="11536" xr:uid="{00000000-0005-0000-0000-000036150000}"/>
    <cellStyle name="SAPBEXstdData 4 5 2" xfId="2254" xr:uid="{00000000-0005-0000-0000-000037150000}"/>
    <cellStyle name="SAPBEXstdData 4 5 2 2" xfId="2253" xr:uid="{00000000-0005-0000-0000-000038150000}"/>
    <cellStyle name="SAPBEXstdData 4 5 2 2 2" xfId="7994" xr:uid="{00000000-0005-0000-0000-000039150000}"/>
    <cellStyle name="SAPBEXstdData 4 5 2 2 2 2" xfId="19107" xr:uid="{00000000-0005-0000-0000-00003A150000}"/>
    <cellStyle name="SAPBEXstdData 4 5 2 2 2 3" xfId="26265" xr:uid="{00000000-0005-0000-0000-00003B150000}"/>
    <cellStyle name="SAPBEXstdData 4 5 2 2 3" xfId="13505" xr:uid="{00000000-0005-0000-0000-00003C150000}"/>
    <cellStyle name="SAPBEXstdData 4 5 2 2 4" xfId="17188" xr:uid="{00000000-0005-0000-0000-00003D150000}"/>
    <cellStyle name="SAPBEXstdData 4 5 2 3" xfId="2252" xr:uid="{00000000-0005-0000-0000-00003E150000}"/>
    <cellStyle name="SAPBEXstdData 4 5 2 3 2" xfId="7993" xr:uid="{00000000-0005-0000-0000-00003F150000}"/>
    <cellStyle name="SAPBEXstdData 4 5 2 3 2 2" xfId="19106" xr:uid="{00000000-0005-0000-0000-000040150000}"/>
    <cellStyle name="SAPBEXstdData 4 5 2 3 2 3" xfId="26264" xr:uid="{00000000-0005-0000-0000-000041150000}"/>
    <cellStyle name="SAPBEXstdData 4 5 2 3 3" xfId="13504" xr:uid="{00000000-0005-0000-0000-000042150000}"/>
    <cellStyle name="SAPBEXstdData 4 5 2 3 4" xfId="11535" xr:uid="{00000000-0005-0000-0000-000043150000}"/>
    <cellStyle name="SAPBEXstdData 4 5 2 4" xfId="2251" xr:uid="{00000000-0005-0000-0000-000044150000}"/>
    <cellStyle name="SAPBEXstdData 4 5 2 4 2" xfId="7992" xr:uid="{00000000-0005-0000-0000-000045150000}"/>
    <cellStyle name="SAPBEXstdData 4 5 2 4 2 2" xfId="19105" xr:uid="{00000000-0005-0000-0000-000046150000}"/>
    <cellStyle name="SAPBEXstdData 4 5 2 4 2 3" xfId="26263" xr:uid="{00000000-0005-0000-0000-000047150000}"/>
    <cellStyle name="SAPBEXstdData 4 5 2 4 3" xfId="13503" xr:uid="{00000000-0005-0000-0000-000048150000}"/>
    <cellStyle name="SAPBEXstdData 4 5 2 4 4" xfId="11534" xr:uid="{00000000-0005-0000-0000-000049150000}"/>
    <cellStyle name="SAPBEXstdData 4 5 2 5" xfId="2250" xr:uid="{00000000-0005-0000-0000-00004A150000}"/>
    <cellStyle name="SAPBEXstdData 4 5 2 5 2" xfId="7991" xr:uid="{00000000-0005-0000-0000-00004B150000}"/>
    <cellStyle name="SAPBEXstdData 4 5 2 5 2 2" xfId="19104" xr:uid="{00000000-0005-0000-0000-00004C150000}"/>
    <cellStyle name="SAPBEXstdData 4 5 2 5 2 3" xfId="26262" xr:uid="{00000000-0005-0000-0000-00004D150000}"/>
    <cellStyle name="SAPBEXstdData 4 5 2 5 3" xfId="13502" xr:uid="{00000000-0005-0000-0000-00004E150000}"/>
    <cellStyle name="SAPBEXstdData 4 5 2 5 4" xfId="17183" xr:uid="{00000000-0005-0000-0000-00004F150000}"/>
    <cellStyle name="SAPBEXstdData 4 5 2 6" xfId="2249" xr:uid="{00000000-0005-0000-0000-000050150000}"/>
    <cellStyle name="SAPBEXstdData 4 5 2 6 2" xfId="7990" xr:uid="{00000000-0005-0000-0000-000051150000}"/>
    <cellStyle name="SAPBEXstdData 4 5 2 6 2 2" xfId="19103" xr:uid="{00000000-0005-0000-0000-000052150000}"/>
    <cellStyle name="SAPBEXstdData 4 5 2 6 2 3" xfId="26261" xr:uid="{00000000-0005-0000-0000-000053150000}"/>
    <cellStyle name="SAPBEXstdData 4 5 2 6 3" xfId="13501" xr:uid="{00000000-0005-0000-0000-000054150000}"/>
    <cellStyle name="SAPBEXstdData 4 5 2 6 4" xfId="17184" xr:uid="{00000000-0005-0000-0000-000055150000}"/>
    <cellStyle name="SAPBEXstdData 4 5 2 7" xfId="7995" xr:uid="{00000000-0005-0000-0000-000056150000}"/>
    <cellStyle name="SAPBEXstdData 4 5 2 7 2" xfId="19108" xr:uid="{00000000-0005-0000-0000-000057150000}"/>
    <cellStyle name="SAPBEXstdData 4 5 2 7 3" xfId="26266" xr:uid="{00000000-0005-0000-0000-000058150000}"/>
    <cellStyle name="SAPBEXstdData 4 5 2 8" xfId="13506" xr:uid="{00000000-0005-0000-0000-000059150000}"/>
    <cellStyle name="SAPBEXstdData 4 5 2 9" xfId="17185" xr:uid="{00000000-0005-0000-0000-00005A150000}"/>
    <cellStyle name="SAPBEXstdData 4 5 3" xfId="2248" xr:uid="{00000000-0005-0000-0000-00005B150000}"/>
    <cellStyle name="SAPBEXstdData 4 5 3 2" xfId="7989" xr:uid="{00000000-0005-0000-0000-00005C150000}"/>
    <cellStyle name="SAPBEXstdData 4 5 3 2 2" xfId="19102" xr:uid="{00000000-0005-0000-0000-00005D150000}"/>
    <cellStyle name="SAPBEXstdData 4 5 3 2 3" xfId="26260" xr:uid="{00000000-0005-0000-0000-00005E150000}"/>
    <cellStyle name="SAPBEXstdData 4 5 3 3" xfId="13500" xr:uid="{00000000-0005-0000-0000-00005F150000}"/>
    <cellStyle name="SAPBEXstdData 4 5 3 4" xfId="11533" xr:uid="{00000000-0005-0000-0000-000060150000}"/>
    <cellStyle name="SAPBEXstdData 4 5 4" xfId="2247" xr:uid="{00000000-0005-0000-0000-000061150000}"/>
    <cellStyle name="SAPBEXstdData 4 5 4 2" xfId="7988" xr:uid="{00000000-0005-0000-0000-000062150000}"/>
    <cellStyle name="SAPBEXstdData 4 5 4 2 2" xfId="19101" xr:uid="{00000000-0005-0000-0000-000063150000}"/>
    <cellStyle name="SAPBEXstdData 4 5 4 2 3" xfId="26259" xr:uid="{00000000-0005-0000-0000-000064150000}"/>
    <cellStyle name="SAPBEXstdData 4 5 4 3" xfId="13499" xr:uid="{00000000-0005-0000-0000-000065150000}"/>
    <cellStyle name="SAPBEXstdData 4 5 4 4" xfId="17182" xr:uid="{00000000-0005-0000-0000-000066150000}"/>
    <cellStyle name="SAPBEXstdData 4 5 5" xfId="2246" xr:uid="{00000000-0005-0000-0000-000067150000}"/>
    <cellStyle name="SAPBEXstdData 4 5 5 2" xfId="7987" xr:uid="{00000000-0005-0000-0000-000068150000}"/>
    <cellStyle name="SAPBEXstdData 4 5 5 2 2" xfId="19100" xr:uid="{00000000-0005-0000-0000-000069150000}"/>
    <cellStyle name="SAPBEXstdData 4 5 5 2 3" xfId="26258" xr:uid="{00000000-0005-0000-0000-00006A150000}"/>
    <cellStyle name="SAPBEXstdData 4 5 5 3" xfId="13498" xr:uid="{00000000-0005-0000-0000-00006B150000}"/>
    <cellStyle name="SAPBEXstdData 4 5 5 4" xfId="17105" xr:uid="{00000000-0005-0000-0000-00006C150000}"/>
    <cellStyle name="SAPBEXstdData 4 5 6" xfId="2245" xr:uid="{00000000-0005-0000-0000-00006D150000}"/>
    <cellStyle name="SAPBEXstdData 4 5 6 2" xfId="7986" xr:uid="{00000000-0005-0000-0000-00006E150000}"/>
    <cellStyle name="SAPBEXstdData 4 5 6 2 2" xfId="19099" xr:uid="{00000000-0005-0000-0000-00006F150000}"/>
    <cellStyle name="SAPBEXstdData 4 5 6 2 3" xfId="26257" xr:uid="{00000000-0005-0000-0000-000070150000}"/>
    <cellStyle name="SAPBEXstdData 4 5 6 3" xfId="13497" xr:uid="{00000000-0005-0000-0000-000071150000}"/>
    <cellStyle name="SAPBEXstdData 4 5 6 4" xfId="22452" xr:uid="{00000000-0005-0000-0000-000072150000}"/>
    <cellStyle name="SAPBEXstdData 4 5 7" xfId="2244" xr:uid="{00000000-0005-0000-0000-000073150000}"/>
    <cellStyle name="SAPBEXstdData 4 5 7 2" xfId="7985" xr:uid="{00000000-0005-0000-0000-000074150000}"/>
    <cellStyle name="SAPBEXstdData 4 5 7 2 2" xfId="19098" xr:uid="{00000000-0005-0000-0000-000075150000}"/>
    <cellStyle name="SAPBEXstdData 4 5 7 2 3" xfId="26256" xr:uid="{00000000-0005-0000-0000-000076150000}"/>
    <cellStyle name="SAPBEXstdData 4 5 7 3" xfId="13496" xr:uid="{00000000-0005-0000-0000-000077150000}"/>
    <cellStyle name="SAPBEXstdData 4 5 7 4" xfId="17317" xr:uid="{00000000-0005-0000-0000-000078150000}"/>
    <cellStyle name="SAPBEXstdData 4 5 8" xfId="7996" xr:uid="{00000000-0005-0000-0000-000079150000}"/>
    <cellStyle name="SAPBEXstdData 4 5 8 2" xfId="19109" xr:uid="{00000000-0005-0000-0000-00007A150000}"/>
    <cellStyle name="SAPBEXstdData 4 5 8 3" xfId="26267" xr:uid="{00000000-0005-0000-0000-00007B150000}"/>
    <cellStyle name="SAPBEXstdData 4 5 9" xfId="13507" xr:uid="{00000000-0005-0000-0000-00007C150000}"/>
    <cellStyle name="SAPBEXstdData 4 6" xfId="2243" xr:uid="{00000000-0005-0000-0000-00007D150000}"/>
    <cellStyle name="SAPBEXstdData 4 6 10" xfId="11532" xr:uid="{00000000-0005-0000-0000-00007E150000}"/>
    <cellStyle name="SAPBEXstdData 4 6 2" xfId="2242" xr:uid="{00000000-0005-0000-0000-00007F150000}"/>
    <cellStyle name="SAPBEXstdData 4 6 2 2" xfId="2241" xr:uid="{00000000-0005-0000-0000-000080150000}"/>
    <cellStyle name="SAPBEXstdData 4 6 2 2 2" xfId="7982" xr:uid="{00000000-0005-0000-0000-000081150000}"/>
    <cellStyle name="SAPBEXstdData 4 6 2 2 2 2" xfId="19095" xr:uid="{00000000-0005-0000-0000-000082150000}"/>
    <cellStyle name="SAPBEXstdData 4 6 2 2 2 3" xfId="26253" xr:uid="{00000000-0005-0000-0000-000083150000}"/>
    <cellStyle name="SAPBEXstdData 4 6 2 2 3" xfId="13493" xr:uid="{00000000-0005-0000-0000-000084150000}"/>
    <cellStyle name="SAPBEXstdData 4 6 2 2 4" xfId="11530" xr:uid="{00000000-0005-0000-0000-000085150000}"/>
    <cellStyle name="SAPBEXstdData 4 6 2 3" xfId="2240" xr:uid="{00000000-0005-0000-0000-000086150000}"/>
    <cellStyle name="SAPBEXstdData 4 6 2 3 2" xfId="7981" xr:uid="{00000000-0005-0000-0000-000087150000}"/>
    <cellStyle name="SAPBEXstdData 4 6 2 3 2 2" xfId="19094" xr:uid="{00000000-0005-0000-0000-000088150000}"/>
    <cellStyle name="SAPBEXstdData 4 6 2 3 2 3" xfId="26252" xr:uid="{00000000-0005-0000-0000-000089150000}"/>
    <cellStyle name="SAPBEXstdData 4 6 2 3 3" xfId="13492" xr:uid="{00000000-0005-0000-0000-00008A150000}"/>
    <cellStyle name="SAPBEXstdData 4 6 2 3 4" xfId="11529" xr:uid="{00000000-0005-0000-0000-00008B150000}"/>
    <cellStyle name="SAPBEXstdData 4 6 2 4" xfId="2239" xr:uid="{00000000-0005-0000-0000-00008C150000}"/>
    <cellStyle name="SAPBEXstdData 4 6 2 4 2" xfId="7980" xr:uid="{00000000-0005-0000-0000-00008D150000}"/>
    <cellStyle name="SAPBEXstdData 4 6 2 4 2 2" xfId="19093" xr:uid="{00000000-0005-0000-0000-00008E150000}"/>
    <cellStyle name="SAPBEXstdData 4 6 2 4 2 3" xfId="26251" xr:uid="{00000000-0005-0000-0000-00008F150000}"/>
    <cellStyle name="SAPBEXstdData 4 6 2 4 3" xfId="13491" xr:uid="{00000000-0005-0000-0000-000090150000}"/>
    <cellStyle name="SAPBEXstdData 4 6 2 4 4" xfId="17178" xr:uid="{00000000-0005-0000-0000-000091150000}"/>
    <cellStyle name="SAPBEXstdData 4 6 2 5" xfId="2238" xr:uid="{00000000-0005-0000-0000-000092150000}"/>
    <cellStyle name="SAPBEXstdData 4 6 2 5 2" xfId="7979" xr:uid="{00000000-0005-0000-0000-000093150000}"/>
    <cellStyle name="SAPBEXstdData 4 6 2 5 2 2" xfId="19092" xr:uid="{00000000-0005-0000-0000-000094150000}"/>
    <cellStyle name="SAPBEXstdData 4 6 2 5 2 3" xfId="26250" xr:uid="{00000000-0005-0000-0000-000095150000}"/>
    <cellStyle name="SAPBEXstdData 4 6 2 5 3" xfId="13490" xr:uid="{00000000-0005-0000-0000-000096150000}"/>
    <cellStyle name="SAPBEXstdData 4 6 2 5 4" xfId="17179" xr:uid="{00000000-0005-0000-0000-000097150000}"/>
    <cellStyle name="SAPBEXstdData 4 6 2 6" xfId="2237" xr:uid="{00000000-0005-0000-0000-000098150000}"/>
    <cellStyle name="SAPBEXstdData 4 6 2 6 2" xfId="7978" xr:uid="{00000000-0005-0000-0000-000099150000}"/>
    <cellStyle name="SAPBEXstdData 4 6 2 6 2 2" xfId="19091" xr:uid="{00000000-0005-0000-0000-00009A150000}"/>
    <cellStyle name="SAPBEXstdData 4 6 2 6 2 3" xfId="26249" xr:uid="{00000000-0005-0000-0000-00009B150000}"/>
    <cellStyle name="SAPBEXstdData 4 6 2 6 3" xfId="13489" xr:uid="{00000000-0005-0000-0000-00009C150000}"/>
    <cellStyle name="SAPBEXstdData 4 6 2 6 4" xfId="11528" xr:uid="{00000000-0005-0000-0000-00009D150000}"/>
    <cellStyle name="SAPBEXstdData 4 6 2 7" xfId="7983" xr:uid="{00000000-0005-0000-0000-00009E150000}"/>
    <cellStyle name="SAPBEXstdData 4 6 2 7 2" xfId="19096" xr:uid="{00000000-0005-0000-0000-00009F150000}"/>
    <cellStyle name="SAPBEXstdData 4 6 2 7 3" xfId="26254" xr:uid="{00000000-0005-0000-0000-0000A0150000}"/>
    <cellStyle name="SAPBEXstdData 4 6 2 8" xfId="13494" xr:uid="{00000000-0005-0000-0000-0000A1150000}"/>
    <cellStyle name="SAPBEXstdData 4 6 2 9" xfId="11531" xr:uid="{00000000-0005-0000-0000-0000A2150000}"/>
    <cellStyle name="SAPBEXstdData 4 6 3" xfId="2236" xr:uid="{00000000-0005-0000-0000-0000A3150000}"/>
    <cellStyle name="SAPBEXstdData 4 6 3 2" xfId="7977" xr:uid="{00000000-0005-0000-0000-0000A4150000}"/>
    <cellStyle name="SAPBEXstdData 4 6 3 2 2" xfId="19090" xr:uid="{00000000-0005-0000-0000-0000A5150000}"/>
    <cellStyle name="SAPBEXstdData 4 6 3 2 3" xfId="26248" xr:uid="{00000000-0005-0000-0000-0000A6150000}"/>
    <cellStyle name="SAPBEXstdData 4 6 3 3" xfId="13488" xr:uid="{00000000-0005-0000-0000-0000A7150000}"/>
    <cellStyle name="SAPBEXstdData 4 6 3 4" xfId="17177" xr:uid="{00000000-0005-0000-0000-0000A8150000}"/>
    <cellStyle name="SAPBEXstdData 4 6 4" xfId="2235" xr:uid="{00000000-0005-0000-0000-0000A9150000}"/>
    <cellStyle name="SAPBEXstdData 4 6 4 2" xfId="7976" xr:uid="{00000000-0005-0000-0000-0000AA150000}"/>
    <cellStyle name="SAPBEXstdData 4 6 4 2 2" xfId="19089" xr:uid="{00000000-0005-0000-0000-0000AB150000}"/>
    <cellStyle name="SAPBEXstdData 4 6 4 2 3" xfId="26247" xr:uid="{00000000-0005-0000-0000-0000AC150000}"/>
    <cellStyle name="SAPBEXstdData 4 6 4 3" xfId="13487" xr:uid="{00000000-0005-0000-0000-0000AD150000}"/>
    <cellStyle name="SAPBEXstdData 4 6 4 4" xfId="17180" xr:uid="{00000000-0005-0000-0000-0000AE150000}"/>
    <cellStyle name="SAPBEXstdData 4 6 5" xfId="2234" xr:uid="{00000000-0005-0000-0000-0000AF150000}"/>
    <cellStyle name="SAPBEXstdData 4 6 5 2" xfId="7975" xr:uid="{00000000-0005-0000-0000-0000B0150000}"/>
    <cellStyle name="SAPBEXstdData 4 6 5 2 2" xfId="19088" xr:uid="{00000000-0005-0000-0000-0000B1150000}"/>
    <cellStyle name="SAPBEXstdData 4 6 5 2 3" xfId="26246" xr:uid="{00000000-0005-0000-0000-0000B2150000}"/>
    <cellStyle name="SAPBEXstdData 4 6 5 3" xfId="13486" xr:uid="{00000000-0005-0000-0000-0000B3150000}"/>
    <cellStyle name="SAPBEXstdData 4 6 5 4" xfId="11527" xr:uid="{00000000-0005-0000-0000-0000B4150000}"/>
    <cellStyle name="SAPBEXstdData 4 6 6" xfId="2233" xr:uid="{00000000-0005-0000-0000-0000B5150000}"/>
    <cellStyle name="SAPBEXstdData 4 6 6 2" xfId="7974" xr:uid="{00000000-0005-0000-0000-0000B6150000}"/>
    <cellStyle name="SAPBEXstdData 4 6 6 2 2" xfId="19087" xr:uid="{00000000-0005-0000-0000-0000B7150000}"/>
    <cellStyle name="SAPBEXstdData 4 6 6 2 3" xfId="26245" xr:uid="{00000000-0005-0000-0000-0000B8150000}"/>
    <cellStyle name="SAPBEXstdData 4 6 6 3" xfId="13485" xr:uid="{00000000-0005-0000-0000-0000B9150000}"/>
    <cellStyle name="SAPBEXstdData 4 6 6 4" xfId="11526" xr:uid="{00000000-0005-0000-0000-0000BA150000}"/>
    <cellStyle name="SAPBEXstdData 4 6 7" xfId="2232" xr:uid="{00000000-0005-0000-0000-0000BB150000}"/>
    <cellStyle name="SAPBEXstdData 4 6 7 2" xfId="7973" xr:uid="{00000000-0005-0000-0000-0000BC150000}"/>
    <cellStyle name="SAPBEXstdData 4 6 7 2 2" xfId="19086" xr:uid="{00000000-0005-0000-0000-0000BD150000}"/>
    <cellStyle name="SAPBEXstdData 4 6 7 2 3" xfId="26244" xr:uid="{00000000-0005-0000-0000-0000BE150000}"/>
    <cellStyle name="SAPBEXstdData 4 6 7 3" xfId="13484" xr:uid="{00000000-0005-0000-0000-0000BF150000}"/>
    <cellStyle name="SAPBEXstdData 4 6 7 4" xfId="17175" xr:uid="{00000000-0005-0000-0000-0000C0150000}"/>
    <cellStyle name="SAPBEXstdData 4 6 8" xfId="7984" xr:uid="{00000000-0005-0000-0000-0000C1150000}"/>
    <cellStyle name="SAPBEXstdData 4 6 8 2" xfId="19097" xr:uid="{00000000-0005-0000-0000-0000C2150000}"/>
    <cellStyle name="SAPBEXstdData 4 6 8 3" xfId="26255" xr:uid="{00000000-0005-0000-0000-0000C3150000}"/>
    <cellStyle name="SAPBEXstdData 4 6 9" xfId="13495" xr:uid="{00000000-0005-0000-0000-0000C4150000}"/>
    <cellStyle name="SAPBEXstdData 4 7" xfId="2231" xr:uid="{00000000-0005-0000-0000-0000C5150000}"/>
    <cellStyle name="SAPBEXstdData 4 7 10" xfId="17176" xr:uid="{00000000-0005-0000-0000-0000C6150000}"/>
    <cellStyle name="SAPBEXstdData 4 7 2" xfId="2230" xr:uid="{00000000-0005-0000-0000-0000C7150000}"/>
    <cellStyle name="SAPBEXstdData 4 7 2 2" xfId="2229" xr:uid="{00000000-0005-0000-0000-0000C8150000}"/>
    <cellStyle name="SAPBEXstdData 4 7 2 2 2" xfId="7970" xr:uid="{00000000-0005-0000-0000-0000C9150000}"/>
    <cellStyle name="SAPBEXstdData 4 7 2 2 2 2" xfId="19083" xr:uid="{00000000-0005-0000-0000-0000CA150000}"/>
    <cellStyle name="SAPBEXstdData 4 7 2 2 2 3" xfId="26241" xr:uid="{00000000-0005-0000-0000-0000CB150000}"/>
    <cellStyle name="SAPBEXstdData 4 7 2 2 3" xfId="13481" xr:uid="{00000000-0005-0000-0000-0000CC150000}"/>
    <cellStyle name="SAPBEXstdData 4 7 2 2 4" xfId="17174" xr:uid="{00000000-0005-0000-0000-0000CD150000}"/>
    <cellStyle name="SAPBEXstdData 4 7 2 3" xfId="2228" xr:uid="{00000000-0005-0000-0000-0000CE150000}"/>
    <cellStyle name="SAPBEXstdData 4 7 2 3 2" xfId="7969" xr:uid="{00000000-0005-0000-0000-0000CF150000}"/>
    <cellStyle name="SAPBEXstdData 4 7 2 3 2 2" xfId="19082" xr:uid="{00000000-0005-0000-0000-0000D0150000}"/>
    <cellStyle name="SAPBEXstdData 4 7 2 3 2 3" xfId="26240" xr:uid="{00000000-0005-0000-0000-0000D1150000}"/>
    <cellStyle name="SAPBEXstdData 4 7 2 3 3" xfId="13480" xr:uid="{00000000-0005-0000-0000-0000D2150000}"/>
    <cellStyle name="SAPBEXstdData 4 7 2 3 4" xfId="17181" xr:uid="{00000000-0005-0000-0000-0000D3150000}"/>
    <cellStyle name="SAPBEXstdData 4 7 2 4" xfId="2227" xr:uid="{00000000-0005-0000-0000-0000D4150000}"/>
    <cellStyle name="SAPBEXstdData 4 7 2 4 2" xfId="7968" xr:uid="{00000000-0005-0000-0000-0000D5150000}"/>
    <cellStyle name="SAPBEXstdData 4 7 2 4 2 2" xfId="19081" xr:uid="{00000000-0005-0000-0000-0000D6150000}"/>
    <cellStyle name="SAPBEXstdData 4 7 2 4 2 3" xfId="26239" xr:uid="{00000000-0005-0000-0000-0000D7150000}"/>
    <cellStyle name="SAPBEXstdData 4 7 2 4 3" xfId="13479" xr:uid="{00000000-0005-0000-0000-0000D8150000}"/>
    <cellStyle name="SAPBEXstdData 4 7 2 4 4" xfId="11524" xr:uid="{00000000-0005-0000-0000-0000D9150000}"/>
    <cellStyle name="SAPBEXstdData 4 7 2 5" xfId="2226" xr:uid="{00000000-0005-0000-0000-0000DA150000}"/>
    <cellStyle name="SAPBEXstdData 4 7 2 5 2" xfId="7967" xr:uid="{00000000-0005-0000-0000-0000DB150000}"/>
    <cellStyle name="SAPBEXstdData 4 7 2 5 2 2" xfId="19080" xr:uid="{00000000-0005-0000-0000-0000DC150000}"/>
    <cellStyle name="SAPBEXstdData 4 7 2 5 2 3" xfId="26238" xr:uid="{00000000-0005-0000-0000-0000DD150000}"/>
    <cellStyle name="SAPBEXstdData 4 7 2 5 3" xfId="13478" xr:uid="{00000000-0005-0000-0000-0000DE150000}"/>
    <cellStyle name="SAPBEXstdData 4 7 2 5 4" xfId="11523" xr:uid="{00000000-0005-0000-0000-0000DF150000}"/>
    <cellStyle name="SAPBEXstdData 4 7 2 6" xfId="2225" xr:uid="{00000000-0005-0000-0000-0000E0150000}"/>
    <cellStyle name="SAPBEXstdData 4 7 2 6 2" xfId="7966" xr:uid="{00000000-0005-0000-0000-0000E1150000}"/>
    <cellStyle name="SAPBEXstdData 4 7 2 6 2 2" xfId="19079" xr:uid="{00000000-0005-0000-0000-0000E2150000}"/>
    <cellStyle name="SAPBEXstdData 4 7 2 6 2 3" xfId="26237" xr:uid="{00000000-0005-0000-0000-0000E3150000}"/>
    <cellStyle name="SAPBEXstdData 4 7 2 6 3" xfId="13477" xr:uid="{00000000-0005-0000-0000-0000E4150000}"/>
    <cellStyle name="SAPBEXstdData 4 7 2 6 4" xfId="11522" xr:uid="{00000000-0005-0000-0000-0000E5150000}"/>
    <cellStyle name="SAPBEXstdData 4 7 2 7" xfId="7971" xr:uid="{00000000-0005-0000-0000-0000E6150000}"/>
    <cellStyle name="SAPBEXstdData 4 7 2 7 2" xfId="19084" xr:uid="{00000000-0005-0000-0000-0000E7150000}"/>
    <cellStyle name="SAPBEXstdData 4 7 2 7 3" xfId="26242" xr:uid="{00000000-0005-0000-0000-0000E8150000}"/>
    <cellStyle name="SAPBEXstdData 4 7 2 8" xfId="13482" xr:uid="{00000000-0005-0000-0000-0000E9150000}"/>
    <cellStyle name="SAPBEXstdData 4 7 2 9" xfId="11525" xr:uid="{00000000-0005-0000-0000-0000EA150000}"/>
    <cellStyle name="SAPBEXstdData 4 7 3" xfId="2224" xr:uid="{00000000-0005-0000-0000-0000EB150000}"/>
    <cellStyle name="SAPBEXstdData 4 7 3 2" xfId="7965" xr:uid="{00000000-0005-0000-0000-0000EC150000}"/>
    <cellStyle name="SAPBEXstdData 4 7 3 2 2" xfId="19078" xr:uid="{00000000-0005-0000-0000-0000ED150000}"/>
    <cellStyle name="SAPBEXstdData 4 7 3 2 3" xfId="26236" xr:uid="{00000000-0005-0000-0000-0000EE150000}"/>
    <cellStyle name="SAPBEXstdData 4 7 3 3" xfId="13476" xr:uid="{00000000-0005-0000-0000-0000EF150000}"/>
    <cellStyle name="SAPBEXstdData 4 7 3 4" xfId="11521" xr:uid="{00000000-0005-0000-0000-0000F0150000}"/>
    <cellStyle name="SAPBEXstdData 4 7 4" xfId="2223" xr:uid="{00000000-0005-0000-0000-0000F1150000}"/>
    <cellStyle name="SAPBEXstdData 4 7 4 2" xfId="7964" xr:uid="{00000000-0005-0000-0000-0000F2150000}"/>
    <cellStyle name="SAPBEXstdData 4 7 4 2 2" xfId="19077" xr:uid="{00000000-0005-0000-0000-0000F3150000}"/>
    <cellStyle name="SAPBEXstdData 4 7 4 2 3" xfId="26235" xr:uid="{00000000-0005-0000-0000-0000F4150000}"/>
    <cellStyle name="SAPBEXstdData 4 7 4 3" xfId="13475" xr:uid="{00000000-0005-0000-0000-0000F5150000}"/>
    <cellStyle name="SAPBEXstdData 4 7 4 4" xfId="17170" xr:uid="{00000000-0005-0000-0000-0000F6150000}"/>
    <cellStyle name="SAPBEXstdData 4 7 5" xfId="2222" xr:uid="{00000000-0005-0000-0000-0000F7150000}"/>
    <cellStyle name="SAPBEXstdData 4 7 5 2" xfId="7963" xr:uid="{00000000-0005-0000-0000-0000F8150000}"/>
    <cellStyle name="SAPBEXstdData 4 7 5 2 2" xfId="19076" xr:uid="{00000000-0005-0000-0000-0000F9150000}"/>
    <cellStyle name="SAPBEXstdData 4 7 5 2 3" xfId="26234" xr:uid="{00000000-0005-0000-0000-0000FA150000}"/>
    <cellStyle name="SAPBEXstdData 4 7 5 3" xfId="13474" xr:uid="{00000000-0005-0000-0000-0000FB150000}"/>
    <cellStyle name="SAPBEXstdData 4 7 5 4" xfId="17171" xr:uid="{00000000-0005-0000-0000-0000FC150000}"/>
    <cellStyle name="SAPBEXstdData 4 7 6" xfId="2221" xr:uid="{00000000-0005-0000-0000-0000FD150000}"/>
    <cellStyle name="SAPBEXstdData 4 7 6 2" xfId="7962" xr:uid="{00000000-0005-0000-0000-0000FE150000}"/>
    <cellStyle name="SAPBEXstdData 4 7 6 2 2" xfId="19075" xr:uid="{00000000-0005-0000-0000-0000FF150000}"/>
    <cellStyle name="SAPBEXstdData 4 7 6 2 3" xfId="26233" xr:uid="{00000000-0005-0000-0000-000000160000}"/>
    <cellStyle name="SAPBEXstdData 4 7 6 3" xfId="13473" xr:uid="{00000000-0005-0000-0000-000001160000}"/>
    <cellStyle name="SAPBEXstdData 4 7 6 4" xfId="11520" xr:uid="{00000000-0005-0000-0000-000002160000}"/>
    <cellStyle name="SAPBEXstdData 4 7 7" xfId="2220" xr:uid="{00000000-0005-0000-0000-000003160000}"/>
    <cellStyle name="SAPBEXstdData 4 7 7 2" xfId="7961" xr:uid="{00000000-0005-0000-0000-000004160000}"/>
    <cellStyle name="SAPBEXstdData 4 7 7 2 2" xfId="19074" xr:uid="{00000000-0005-0000-0000-000005160000}"/>
    <cellStyle name="SAPBEXstdData 4 7 7 2 3" xfId="26232" xr:uid="{00000000-0005-0000-0000-000006160000}"/>
    <cellStyle name="SAPBEXstdData 4 7 7 3" xfId="13472" xr:uid="{00000000-0005-0000-0000-000007160000}"/>
    <cellStyle name="SAPBEXstdData 4 7 7 4" xfId="17169" xr:uid="{00000000-0005-0000-0000-000008160000}"/>
    <cellStyle name="SAPBEXstdData 4 7 8" xfId="7972" xr:uid="{00000000-0005-0000-0000-000009160000}"/>
    <cellStyle name="SAPBEXstdData 4 7 8 2" xfId="19085" xr:uid="{00000000-0005-0000-0000-00000A160000}"/>
    <cellStyle name="SAPBEXstdData 4 7 8 3" xfId="26243" xr:uid="{00000000-0005-0000-0000-00000B160000}"/>
    <cellStyle name="SAPBEXstdData 4 7 9" xfId="13483" xr:uid="{00000000-0005-0000-0000-00000C160000}"/>
    <cellStyle name="SAPBEXstdData 4 8" xfId="2219" xr:uid="{00000000-0005-0000-0000-00000D160000}"/>
    <cellStyle name="SAPBEXstdData 4 8 10" xfId="17172" xr:uid="{00000000-0005-0000-0000-00000E160000}"/>
    <cellStyle name="SAPBEXstdData 4 8 2" xfId="2218" xr:uid="{00000000-0005-0000-0000-00000F160000}"/>
    <cellStyle name="SAPBEXstdData 4 8 2 2" xfId="2217" xr:uid="{00000000-0005-0000-0000-000010160000}"/>
    <cellStyle name="SAPBEXstdData 4 8 2 2 2" xfId="7958" xr:uid="{00000000-0005-0000-0000-000011160000}"/>
    <cellStyle name="SAPBEXstdData 4 8 2 2 2 2" xfId="19071" xr:uid="{00000000-0005-0000-0000-000012160000}"/>
    <cellStyle name="SAPBEXstdData 4 8 2 2 2 3" xfId="26229" xr:uid="{00000000-0005-0000-0000-000013160000}"/>
    <cellStyle name="SAPBEXstdData 4 8 2 2 3" xfId="13469" xr:uid="{00000000-0005-0000-0000-000014160000}"/>
    <cellStyle name="SAPBEXstdData 4 8 2 2 4" xfId="11518" xr:uid="{00000000-0005-0000-0000-000015160000}"/>
    <cellStyle name="SAPBEXstdData 4 8 2 3" xfId="2216" xr:uid="{00000000-0005-0000-0000-000016160000}"/>
    <cellStyle name="SAPBEXstdData 4 8 2 3 2" xfId="7957" xr:uid="{00000000-0005-0000-0000-000017160000}"/>
    <cellStyle name="SAPBEXstdData 4 8 2 3 2 2" xfId="19070" xr:uid="{00000000-0005-0000-0000-000018160000}"/>
    <cellStyle name="SAPBEXstdData 4 8 2 3 2 3" xfId="26228" xr:uid="{00000000-0005-0000-0000-000019160000}"/>
    <cellStyle name="SAPBEXstdData 4 8 2 3 3" xfId="13468" xr:uid="{00000000-0005-0000-0000-00001A160000}"/>
    <cellStyle name="SAPBEXstdData 4 8 2 3 4" xfId="17167" xr:uid="{00000000-0005-0000-0000-00001B160000}"/>
    <cellStyle name="SAPBEXstdData 4 8 2 4" xfId="2215" xr:uid="{00000000-0005-0000-0000-00001C160000}"/>
    <cellStyle name="SAPBEXstdData 4 8 2 4 2" xfId="7956" xr:uid="{00000000-0005-0000-0000-00001D160000}"/>
    <cellStyle name="SAPBEXstdData 4 8 2 4 2 2" xfId="19069" xr:uid="{00000000-0005-0000-0000-00001E160000}"/>
    <cellStyle name="SAPBEXstdData 4 8 2 4 2 3" xfId="26227" xr:uid="{00000000-0005-0000-0000-00001F160000}"/>
    <cellStyle name="SAPBEXstdData 4 8 2 4 3" xfId="13467" xr:uid="{00000000-0005-0000-0000-000020160000}"/>
    <cellStyle name="SAPBEXstdData 4 8 2 4 4" xfId="17168" xr:uid="{00000000-0005-0000-0000-000021160000}"/>
    <cellStyle name="SAPBEXstdData 4 8 2 5" xfId="2214" xr:uid="{00000000-0005-0000-0000-000022160000}"/>
    <cellStyle name="SAPBEXstdData 4 8 2 5 2" xfId="7955" xr:uid="{00000000-0005-0000-0000-000023160000}"/>
    <cellStyle name="SAPBEXstdData 4 8 2 5 2 2" xfId="19068" xr:uid="{00000000-0005-0000-0000-000024160000}"/>
    <cellStyle name="SAPBEXstdData 4 8 2 5 2 3" xfId="26226" xr:uid="{00000000-0005-0000-0000-000025160000}"/>
    <cellStyle name="SAPBEXstdData 4 8 2 5 3" xfId="13466" xr:uid="{00000000-0005-0000-0000-000026160000}"/>
    <cellStyle name="SAPBEXstdData 4 8 2 5 4" xfId="11517" xr:uid="{00000000-0005-0000-0000-000027160000}"/>
    <cellStyle name="SAPBEXstdData 4 8 2 6" xfId="2213" xr:uid="{00000000-0005-0000-0000-000028160000}"/>
    <cellStyle name="SAPBEXstdData 4 8 2 6 2" xfId="7954" xr:uid="{00000000-0005-0000-0000-000029160000}"/>
    <cellStyle name="SAPBEXstdData 4 8 2 6 2 2" xfId="19067" xr:uid="{00000000-0005-0000-0000-00002A160000}"/>
    <cellStyle name="SAPBEXstdData 4 8 2 6 2 3" xfId="26225" xr:uid="{00000000-0005-0000-0000-00002B160000}"/>
    <cellStyle name="SAPBEXstdData 4 8 2 6 3" xfId="13465" xr:uid="{00000000-0005-0000-0000-00002C160000}"/>
    <cellStyle name="SAPBEXstdData 4 8 2 6 4" xfId="17166" xr:uid="{00000000-0005-0000-0000-00002D160000}"/>
    <cellStyle name="SAPBEXstdData 4 8 2 7" xfId="7959" xr:uid="{00000000-0005-0000-0000-00002E160000}"/>
    <cellStyle name="SAPBEXstdData 4 8 2 7 2" xfId="19072" xr:uid="{00000000-0005-0000-0000-00002F160000}"/>
    <cellStyle name="SAPBEXstdData 4 8 2 7 3" xfId="26230" xr:uid="{00000000-0005-0000-0000-000030160000}"/>
    <cellStyle name="SAPBEXstdData 4 8 2 8" xfId="13470" xr:uid="{00000000-0005-0000-0000-000031160000}"/>
    <cellStyle name="SAPBEXstdData 4 8 2 9" xfId="11519" xr:uid="{00000000-0005-0000-0000-000032160000}"/>
    <cellStyle name="SAPBEXstdData 4 8 3" xfId="2212" xr:uid="{00000000-0005-0000-0000-000033160000}"/>
    <cellStyle name="SAPBEXstdData 4 8 3 2" xfId="7953" xr:uid="{00000000-0005-0000-0000-000034160000}"/>
    <cellStyle name="SAPBEXstdData 4 8 3 2 2" xfId="19066" xr:uid="{00000000-0005-0000-0000-000035160000}"/>
    <cellStyle name="SAPBEXstdData 4 8 3 2 3" xfId="26224" xr:uid="{00000000-0005-0000-0000-000036160000}"/>
    <cellStyle name="SAPBEXstdData 4 8 3 3" xfId="13464" xr:uid="{00000000-0005-0000-0000-000037160000}"/>
    <cellStyle name="SAPBEXstdData 4 8 3 4" xfId="17173" xr:uid="{00000000-0005-0000-0000-000038160000}"/>
    <cellStyle name="SAPBEXstdData 4 8 4" xfId="2211" xr:uid="{00000000-0005-0000-0000-000039160000}"/>
    <cellStyle name="SAPBEXstdData 4 8 4 2" xfId="7952" xr:uid="{00000000-0005-0000-0000-00003A160000}"/>
    <cellStyle name="SAPBEXstdData 4 8 4 2 2" xfId="19065" xr:uid="{00000000-0005-0000-0000-00003B160000}"/>
    <cellStyle name="SAPBEXstdData 4 8 4 2 3" xfId="26223" xr:uid="{00000000-0005-0000-0000-00003C160000}"/>
    <cellStyle name="SAPBEXstdData 4 8 4 3" xfId="13463" xr:uid="{00000000-0005-0000-0000-00003D160000}"/>
    <cellStyle name="SAPBEXstdData 4 8 4 4" xfId="11516" xr:uid="{00000000-0005-0000-0000-00003E160000}"/>
    <cellStyle name="SAPBEXstdData 4 8 5" xfId="2210" xr:uid="{00000000-0005-0000-0000-00003F160000}"/>
    <cellStyle name="SAPBEXstdData 4 8 5 2" xfId="7951" xr:uid="{00000000-0005-0000-0000-000040160000}"/>
    <cellStyle name="SAPBEXstdData 4 8 5 2 2" xfId="19064" xr:uid="{00000000-0005-0000-0000-000041160000}"/>
    <cellStyle name="SAPBEXstdData 4 8 5 2 3" xfId="26222" xr:uid="{00000000-0005-0000-0000-000042160000}"/>
    <cellStyle name="SAPBEXstdData 4 8 5 3" xfId="13462" xr:uid="{00000000-0005-0000-0000-000043160000}"/>
    <cellStyle name="SAPBEXstdData 4 8 5 4" xfId="11515" xr:uid="{00000000-0005-0000-0000-000044160000}"/>
    <cellStyle name="SAPBEXstdData 4 8 6" xfId="2209" xr:uid="{00000000-0005-0000-0000-000045160000}"/>
    <cellStyle name="SAPBEXstdData 4 8 6 2" xfId="7950" xr:uid="{00000000-0005-0000-0000-000046160000}"/>
    <cellStyle name="SAPBEXstdData 4 8 6 2 2" xfId="19063" xr:uid="{00000000-0005-0000-0000-000047160000}"/>
    <cellStyle name="SAPBEXstdData 4 8 6 2 3" xfId="26221" xr:uid="{00000000-0005-0000-0000-000048160000}"/>
    <cellStyle name="SAPBEXstdData 4 8 6 3" xfId="13461" xr:uid="{00000000-0005-0000-0000-000049160000}"/>
    <cellStyle name="SAPBEXstdData 4 8 6 4" xfId="11514" xr:uid="{00000000-0005-0000-0000-00004A160000}"/>
    <cellStyle name="SAPBEXstdData 4 8 7" xfId="2208" xr:uid="{00000000-0005-0000-0000-00004B160000}"/>
    <cellStyle name="SAPBEXstdData 4 8 7 2" xfId="7949" xr:uid="{00000000-0005-0000-0000-00004C160000}"/>
    <cellStyle name="SAPBEXstdData 4 8 7 2 2" xfId="19062" xr:uid="{00000000-0005-0000-0000-00004D160000}"/>
    <cellStyle name="SAPBEXstdData 4 8 7 2 3" xfId="26220" xr:uid="{00000000-0005-0000-0000-00004E160000}"/>
    <cellStyle name="SAPBEXstdData 4 8 7 3" xfId="13460" xr:uid="{00000000-0005-0000-0000-00004F160000}"/>
    <cellStyle name="SAPBEXstdData 4 8 7 4" xfId="17027" xr:uid="{00000000-0005-0000-0000-000050160000}"/>
    <cellStyle name="SAPBEXstdData 4 8 8" xfId="7960" xr:uid="{00000000-0005-0000-0000-000051160000}"/>
    <cellStyle name="SAPBEXstdData 4 8 8 2" xfId="19073" xr:uid="{00000000-0005-0000-0000-000052160000}"/>
    <cellStyle name="SAPBEXstdData 4 8 8 3" xfId="26231" xr:uid="{00000000-0005-0000-0000-000053160000}"/>
    <cellStyle name="SAPBEXstdData 4 8 9" xfId="13471" xr:uid="{00000000-0005-0000-0000-000054160000}"/>
    <cellStyle name="SAPBEXstdData 4 9" xfId="2207" xr:uid="{00000000-0005-0000-0000-000055160000}"/>
    <cellStyle name="SAPBEXstdData 4 9 2" xfId="2206" xr:uid="{00000000-0005-0000-0000-000056160000}"/>
    <cellStyle name="SAPBEXstdData 4 9 2 2" xfId="7947" xr:uid="{00000000-0005-0000-0000-000057160000}"/>
    <cellStyle name="SAPBEXstdData 4 9 2 2 2" xfId="19060" xr:uid="{00000000-0005-0000-0000-000058160000}"/>
    <cellStyle name="SAPBEXstdData 4 9 2 2 3" xfId="26218" xr:uid="{00000000-0005-0000-0000-000059160000}"/>
    <cellStyle name="SAPBEXstdData 4 9 2 3" xfId="13458" xr:uid="{00000000-0005-0000-0000-00005A160000}"/>
    <cellStyle name="SAPBEXstdData 4 9 2 4" xfId="22386" xr:uid="{00000000-0005-0000-0000-00005B160000}"/>
    <cellStyle name="SAPBEXstdData 4 9 3" xfId="2205" xr:uid="{00000000-0005-0000-0000-00005C160000}"/>
    <cellStyle name="SAPBEXstdData 4 9 3 2" xfId="7946" xr:uid="{00000000-0005-0000-0000-00005D160000}"/>
    <cellStyle name="SAPBEXstdData 4 9 3 2 2" xfId="19059" xr:uid="{00000000-0005-0000-0000-00005E160000}"/>
    <cellStyle name="SAPBEXstdData 4 9 3 2 3" xfId="26217" xr:uid="{00000000-0005-0000-0000-00005F160000}"/>
    <cellStyle name="SAPBEXstdData 4 9 3 3" xfId="13457" xr:uid="{00000000-0005-0000-0000-000060160000}"/>
    <cellStyle name="SAPBEXstdData 4 9 3 4" xfId="22382" xr:uid="{00000000-0005-0000-0000-000061160000}"/>
    <cellStyle name="SAPBEXstdData 4 9 4" xfId="2204" xr:uid="{00000000-0005-0000-0000-000062160000}"/>
    <cellStyle name="SAPBEXstdData 4 9 4 2" xfId="7945" xr:uid="{00000000-0005-0000-0000-000063160000}"/>
    <cellStyle name="SAPBEXstdData 4 9 4 2 2" xfId="19058" xr:uid="{00000000-0005-0000-0000-000064160000}"/>
    <cellStyle name="SAPBEXstdData 4 9 4 2 3" xfId="26216" xr:uid="{00000000-0005-0000-0000-000065160000}"/>
    <cellStyle name="SAPBEXstdData 4 9 4 3" xfId="13456" xr:uid="{00000000-0005-0000-0000-000066160000}"/>
    <cellStyle name="SAPBEXstdData 4 9 4 4" xfId="17163" xr:uid="{00000000-0005-0000-0000-000067160000}"/>
    <cellStyle name="SAPBEXstdData 4 9 5" xfId="2203" xr:uid="{00000000-0005-0000-0000-000068160000}"/>
    <cellStyle name="SAPBEXstdData 4 9 5 2" xfId="7944" xr:uid="{00000000-0005-0000-0000-000069160000}"/>
    <cellStyle name="SAPBEXstdData 4 9 5 2 2" xfId="19057" xr:uid="{00000000-0005-0000-0000-00006A160000}"/>
    <cellStyle name="SAPBEXstdData 4 9 5 2 3" xfId="26215" xr:uid="{00000000-0005-0000-0000-00006B160000}"/>
    <cellStyle name="SAPBEXstdData 4 9 5 3" xfId="13455" xr:uid="{00000000-0005-0000-0000-00006C160000}"/>
    <cellStyle name="SAPBEXstdData 4 9 5 4" xfId="17164" xr:uid="{00000000-0005-0000-0000-00006D160000}"/>
    <cellStyle name="SAPBEXstdData 4 9 6" xfId="2202" xr:uid="{00000000-0005-0000-0000-00006E160000}"/>
    <cellStyle name="SAPBEXstdData 4 9 6 2" xfId="7943" xr:uid="{00000000-0005-0000-0000-00006F160000}"/>
    <cellStyle name="SAPBEXstdData 4 9 6 2 2" xfId="19056" xr:uid="{00000000-0005-0000-0000-000070160000}"/>
    <cellStyle name="SAPBEXstdData 4 9 6 2 3" xfId="26214" xr:uid="{00000000-0005-0000-0000-000071160000}"/>
    <cellStyle name="SAPBEXstdData 4 9 6 3" xfId="13454" xr:uid="{00000000-0005-0000-0000-000072160000}"/>
    <cellStyle name="SAPBEXstdData 4 9 6 4" xfId="11513" xr:uid="{00000000-0005-0000-0000-000073160000}"/>
    <cellStyle name="SAPBEXstdData 4 9 7" xfId="7948" xr:uid="{00000000-0005-0000-0000-000074160000}"/>
    <cellStyle name="SAPBEXstdData 4 9 7 2" xfId="19061" xr:uid="{00000000-0005-0000-0000-000075160000}"/>
    <cellStyle name="SAPBEXstdData 4 9 7 3" xfId="26219" xr:uid="{00000000-0005-0000-0000-000076160000}"/>
    <cellStyle name="SAPBEXstdData 4 9 8" xfId="13459" xr:uid="{00000000-0005-0000-0000-000077160000}"/>
    <cellStyle name="SAPBEXstdData 4 9 9" xfId="17031" xr:uid="{00000000-0005-0000-0000-000078160000}"/>
    <cellStyle name="SAPBEXstdData 5" xfId="2201" xr:uid="{00000000-0005-0000-0000-000079160000}"/>
    <cellStyle name="SAPBEXstdData 5 10" xfId="16961" xr:uid="{00000000-0005-0000-0000-00007A160000}"/>
    <cellStyle name="SAPBEXstdData 5 2" xfId="2200" xr:uid="{00000000-0005-0000-0000-00007B160000}"/>
    <cellStyle name="SAPBEXstdData 5 2 2" xfId="2199" xr:uid="{00000000-0005-0000-0000-00007C160000}"/>
    <cellStyle name="SAPBEXstdData 5 2 2 2" xfId="7940" xr:uid="{00000000-0005-0000-0000-00007D160000}"/>
    <cellStyle name="SAPBEXstdData 5 2 2 2 2" xfId="19053" xr:uid="{00000000-0005-0000-0000-00007E160000}"/>
    <cellStyle name="SAPBEXstdData 5 2 2 2 3" xfId="26211" xr:uid="{00000000-0005-0000-0000-00007F160000}"/>
    <cellStyle name="SAPBEXstdData 5 2 2 3" xfId="13451" xr:uid="{00000000-0005-0000-0000-000080160000}"/>
    <cellStyle name="SAPBEXstdData 5 2 2 4" xfId="22323" xr:uid="{00000000-0005-0000-0000-000081160000}"/>
    <cellStyle name="SAPBEXstdData 5 2 3" xfId="2198" xr:uid="{00000000-0005-0000-0000-000082160000}"/>
    <cellStyle name="SAPBEXstdData 5 2 3 2" xfId="7939" xr:uid="{00000000-0005-0000-0000-000083160000}"/>
    <cellStyle name="SAPBEXstdData 5 2 3 2 2" xfId="19052" xr:uid="{00000000-0005-0000-0000-000084160000}"/>
    <cellStyle name="SAPBEXstdData 5 2 3 2 3" xfId="26210" xr:uid="{00000000-0005-0000-0000-000085160000}"/>
    <cellStyle name="SAPBEXstdData 5 2 3 3" xfId="13450" xr:uid="{00000000-0005-0000-0000-000086160000}"/>
    <cellStyle name="SAPBEXstdData 5 2 3 4" xfId="16976" xr:uid="{00000000-0005-0000-0000-000087160000}"/>
    <cellStyle name="SAPBEXstdData 5 2 4" xfId="2197" xr:uid="{00000000-0005-0000-0000-000088160000}"/>
    <cellStyle name="SAPBEXstdData 5 2 4 2" xfId="7938" xr:uid="{00000000-0005-0000-0000-000089160000}"/>
    <cellStyle name="SAPBEXstdData 5 2 4 2 2" xfId="19051" xr:uid="{00000000-0005-0000-0000-00008A160000}"/>
    <cellStyle name="SAPBEXstdData 5 2 4 2 3" xfId="26209" xr:uid="{00000000-0005-0000-0000-00008B160000}"/>
    <cellStyle name="SAPBEXstdData 5 2 4 3" xfId="13449" xr:uid="{00000000-0005-0000-0000-00008C160000}"/>
    <cellStyle name="SAPBEXstdData 5 2 4 4" xfId="16979" xr:uid="{00000000-0005-0000-0000-00008D160000}"/>
    <cellStyle name="SAPBEXstdData 5 2 5" xfId="2196" xr:uid="{00000000-0005-0000-0000-00008E160000}"/>
    <cellStyle name="SAPBEXstdData 5 2 5 2" xfId="7937" xr:uid="{00000000-0005-0000-0000-00008F160000}"/>
    <cellStyle name="SAPBEXstdData 5 2 5 2 2" xfId="19050" xr:uid="{00000000-0005-0000-0000-000090160000}"/>
    <cellStyle name="SAPBEXstdData 5 2 5 2 3" xfId="26208" xr:uid="{00000000-0005-0000-0000-000091160000}"/>
    <cellStyle name="SAPBEXstdData 5 2 5 3" xfId="13448" xr:uid="{00000000-0005-0000-0000-000092160000}"/>
    <cellStyle name="SAPBEXstdData 5 2 5 4" xfId="16993" xr:uid="{00000000-0005-0000-0000-000093160000}"/>
    <cellStyle name="SAPBEXstdData 5 2 6" xfId="2195" xr:uid="{00000000-0005-0000-0000-000094160000}"/>
    <cellStyle name="SAPBEXstdData 5 2 6 2" xfId="7936" xr:uid="{00000000-0005-0000-0000-000095160000}"/>
    <cellStyle name="SAPBEXstdData 5 2 6 2 2" xfId="19049" xr:uid="{00000000-0005-0000-0000-000096160000}"/>
    <cellStyle name="SAPBEXstdData 5 2 6 2 3" xfId="26207" xr:uid="{00000000-0005-0000-0000-000097160000}"/>
    <cellStyle name="SAPBEXstdData 5 2 6 3" xfId="13447" xr:uid="{00000000-0005-0000-0000-000098160000}"/>
    <cellStyle name="SAPBEXstdData 5 2 6 4" xfId="22349" xr:uid="{00000000-0005-0000-0000-000099160000}"/>
    <cellStyle name="SAPBEXstdData 5 2 7" xfId="7941" xr:uid="{00000000-0005-0000-0000-00009A160000}"/>
    <cellStyle name="SAPBEXstdData 5 2 7 2" xfId="19054" xr:uid="{00000000-0005-0000-0000-00009B160000}"/>
    <cellStyle name="SAPBEXstdData 5 2 7 3" xfId="26212" xr:uid="{00000000-0005-0000-0000-00009C160000}"/>
    <cellStyle name="SAPBEXstdData 5 2 8" xfId="13452" xr:uid="{00000000-0005-0000-0000-00009D160000}"/>
    <cellStyle name="SAPBEXstdData 5 2 9" xfId="16966" xr:uid="{00000000-0005-0000-0000-00009E160000}"/>
    <cellStyle name="SAPBEXstdData 5 3" xfId="2194" xr:uid="{00000000-0005-0000-0000-00009F160000}"/>
    <cellStyle name="SAPBEXstdData 5 3 2" xfId="7935" xr:uid="{00000000-0005-0000-0000-0000A0160000}"/>
    <cellStyle name="SAPBEXstdData 5 3 2 2" xfId="19048" xr:uid="{00000000-0005-0000-0000-0000A1160000}"/>
    <cellStyle name="SAPBEXstdData 5 3 2 3" xfId="26206" xr:uid="{00000000-0005-0000-0000-0000A2160000}"/>
    <cellStyle name="SAPBEXstdData 5 3 3" xfId="13446" xr:uid="{00000000-0005-0000-0000-0000A3160000}"/>
    <cellStyle name="SAPBEXstdData 5 3 4" xfId="16989" xr:uid="{00000000-0005-0000-0000-0000A4160000}"/>
    <cellStyle name="SAPBEXstdData 5 4" xfId="2193" xr:uid="{00000000-0005-0000-0000-0000A5160000}"/>
    <cellStyle name="SAPBEXstdData 5 4 2" xfId="7934" xr:uid="{00000000-0005-0000-0000-0000A6160000}"/>
    <cellStyle name="SAPBEXstdData 5 4 2 2" xfId="19047" xr:uid="{00000000-0005-0000-0000-0000A7160000}"/>
    <cellStyle name="SAPBEXstdData 5 4 2 3" xfId="26205" xr:uid="{00000000-0005-0000-0000-0000A8160000}"/>
    <cellStyle name="SAPBEXstdData 5 4 3" xfId="13445" xr:uid="{00000000-0005-0000-0000-0000A9160000}"/>
    <cellStyle name="SAPBEXstdData 5 4 4" xfId="16992" xr:uid="{00000000-0005-0000-0000-0000AA160000}"/>
    <cellStyle name="SAPBEXstdData 5 5" xfId="2192" xr:uid="{00000000-0005-0000-0000-0000AB160000}"/>
    <cellStyle name="SAPBEXstdData 5 5 2" xfId="7933" xr:uid="{00000000-0005-0000-0000-0000AC160000}"/>
    <cellStyle name="SAPBEXstdData 5 5 2 2" xfId="19046" xr:uid="{00000000-0005-0000-0000-0000AD160000}"/>
    <cellStyle name="SAPBEXstdData 5 5 2 3" xfId="26204" xr:uid="{00000000-0005-0000-0000-0000AE160000}"/>
    <cellStyle name="SAPBEXstdData 5 5 3" xfId="13444" xr:uid="{00000000-0005-0000-0000-0000AF160000}"/>
    <cellStyle name="SAPBEXstdData 5 5 4" xfId="22348" xr:uid="{00000000-0005-0000-0000-0000B0160000}"/>
    <cellStyle name="SAPBEXstdData 5 6" xfId="2191" xr:uid="{00000000-0005-0000-0000-0000B1160000}"/>
    <cellStyle name="SAPBEXstdData 5 6 2" xfId="7932" xr:uid="{00000000-0005-0000-0000-0000B2160000}"/>
    <cellStyle name="SAPBEXstdData 5 6 2 2" xfId="19045" xr:uid="{00000000-0005-0000-0000-0000B3160000}"/>
    <cellStyle name="SAPBEXstdData 5 6 2 3" xfId="26203" xr:uid="{00000000-0005-0000-0000-0000B4160000}"/>
    <cellStyle name="SAPBEXstdData 5 6 3" xfId="13443" xr:uid="{00000000-0005-0000-0000-0000B5160000}"/>
    <cellStyle name="SAPBEXstdData 5 6 4" xfId="17003" xr:uid="{00000000-0005-0000-0000-0000B6160000}"/>
    <cellStyle name="SAPBEXstdData 5 7" xfId="2190" xr:uid="{00000000-0005-0000-0000-0000B7160000}"/>
    <cellStyle name="SAPBEXstdData 5 7 2" xfId="7931" xr:uid="{00000000-0005-0000-0000-0000B8160000}"/>
    <cellStyle name="SAPBEXstdData 5 7 2 2" xfId="19044" xr:uid="{00000000-0005-0000-0000-0000B9160000}"/>
    <cellStyle name="SAPBEXstdData 5 7 2 3" xfId="26202" xr:uid="{00000000-0005-0000-0000-0000BA160000}"/>
    <cellStyle name="SAPBEXstdData 5 7 3" xfId="13442" xr:uid="{00000000-0005-0000-0000-0000BB160000}"/>
    <cellStyle name="SAPBEXstdData 5 7 4" xfId="17010" xr:uid="{00000000-0005-0000-0000-0000BC160000}"/>
    <cellStyle name="SAPBEXstdData 5 8" xfId="7942" xr:uid="{00000000-0005-0000-0000-0000BD160000}"/>
    <cellStyle name="SAPBEXstdData 5 8 2" xfId="19055" xr:uid="{00000000-0005-0000-0000-0000BE160000}"/>
    <cellStyle name="SAPBEXstdData 5 8 3" xfId="26213" xr:uid="{00000000-0005-0000-0000-0000BF160000}"/>
    <cellStyle name="SAPBEXstdData 5 9" xfId="13453" xr:uid="{00000000-0005-0000-0000-0000C0160000}"/>
    <cellStyle name="SAPBEXstdData 6" xfId="2189" xr:uid="{00000000-0005-0000-0000-0000C1160000}"/>
    <cellStyle name="SAPBEXstdData 6 10" xfId="22366" xr:uid="{00000000-0005-0000-0000-0000C2160000}"/>
    <cellStyle name="SAPBEXstdData 6 2" xfId="2188" xr:uid="{00000000-0005-0000-0000-0000C3160000}"/>
    <cellStyle name="SAPBEXstdData 6 2 2" xfId="2187" xr:uid="{00000000-0005-0000-0000-0000C4160000}"/>
    <cellStyle name="SAPBEXstdData 6 2 2 2" xfId="7928" xr:uid="{00000000-0005-0000-0000-0000C5160000}"/>
    <cellStyle name="SAPBEXstdData 6 2 2 2 2" xfId="19041" xr:uid="{00000000-0005-0000-0000-0000C6160000}"/>
    <cellStyle name="SAPBEXstdData 6 2 2 2 3" xfId="26199" xr:uid="{00000000-0005-0000-0000-0000C7160000}"/>
    <cellStyle name="SAPBEXstdData 6 2 2 3" xfId="13439" xr:uid="{00000000-0005-0000-0000-0000C8160000}"/>
    <cellStyle name="SAPBEXstdData 6 2 2 4" xfId="22371" xr:uid="{00000000-0005-0000-0000-0000C9160000}"/>
    <cellStyle name="SAPBEXstdData 6 2 3" xfId="2186" xr:uid="{00000000-0005-0000-0000-0000CA160000}"/>
    <cellStyle name="SAPBEXstdData 6 2 3 2" xfId="7927" xr:uid="{00000000-0005-0000-0000-0000CB160000}"/>
    <cellStyle name="SAPBEXstdData 6 2 3 2 2" xfId="19040" xr:uid="{00000000-0005-0000-0000-0000CC160000}"/>
    <cellStyle name="SAPBEXstdData 6 2 3 2 3" xfId="26198" xr:uid="{00000000-0005-0000-0000-0000CD160000}"/>
    <cellStyle name="SAPBEXstdData 6 2 3 3" xfId="13438" xr:uid="{00000000-0005-0000-0000-0000CE160000}"/>
    <cellStyle name="SAPBEXstdData 6 2 3 4" xfId="22359" xr:uid="{00000000-0005-0000-0000-0000CF160000}"/>
    <cellStyle name="SAPBEXstdData 6 2 4" xfId="2185" xr:uid="{00000000-0005-0000-0000-0000D0160000}"/>
    <cellStyle name="SAPBEXstdData 6 2 4 2" xfId="7926" xr:uid="{00000000-0005-0000-0000-0000D1160000}"/>
    <cellStyle name="SAPBEXstdData 6 2 4 2 2" xfId="19039" xr:uid="{00000000-0005-0000-0000-0000D2160000}"/>
    <cellStyle name="SAPBEXstdData 6 2 4 2 3" xfId="26197" xr:uid="{00000000-0005-0000-0000-0000D3160000}"/>
    <cellStyle name="SAPBEXstdData 6 2 4 3" xfId="13437" xr:uid="{00000000-0005-0000-0000-0000D4160000}"/>
    <cellStyle name="SAPBEXstdData 6 2 4 4" xfId="22345" xr:uid="{00000000-0005-0000-0000-0000D5160000}"/>
    <cellStyle name="SAPBEXstdData 6 2 5" xfId="2184" xr:uid="{00000000-0005-0000-0000-0000D6160000}"/>
    <cellStyle name="SAPBEXstdData 6 2 5 2" xfId="7925" xr:uid="{00000000-0005-0000-0000-0000D7160000}"/>
    <cellStyle name="SAPBEXstdData 6 2 5 2 2" xfId="19038" xr:uid="{00000000-0005-0000-0000-0000D8160000}"/>
    <cellStyle name="SAPBEXstdData 6 2 5 2 3" xfId="26196" xr:uid="{00000000-0005-0000-0000-0000D9160000}"/>
    <cellStyle name="SAPBEXstdData 6 2 5 3" xfId="13436" xr:uid="{00000000-0005-0000-0000-0000DA160000}"/>
    <cellStyle name="SAPBEXstdData 6 2 5 4" xfId="22335" xr:uid="{00000000-0005-0000-0000-0000DB160000}"/>
    <cellStyle name="SAPBEXstdData 6 2 6" xfId="2183" xr:uid="{00000000-0005-0000-0000-0000DC160000}"/>
    <cellStyle name="SAPBEXstdData 6 2 6 2" xfId="7924" xr:uid="{00000000-0005-0000-0000-0000DD160000}"/>
    <cellStyle name="SAPBEXstdData 6 2 6 2 2" xfId="19037" xr:uid="{00000000-0005-0000-0000-0000DE160000}"/>
    <cellStyle name="SAPBEXstdData 6 2 6 2 3" xfId="26195" xr:uid="{00000000-0005-0000-0000-0000DF160000}"/>
    <cellStyle name="SAPBEXstdData 6 2 6 3" xfId="13435" xr:uid="{00000000-0005-0000-0000-0000E0160000}"/>
    <cellStyle name="SAPBEXstdData 6 2 6 4" xfId="22332" xr:uid="{00000000-0005-0000-0000-0000E1160000}"/>
    <cellStyle name="SAPBEXstdData 6 2 7" xfId="7929" xr:uid="{00000000-0005-0000-0000-0000E2160000}"/>
    <cellStyle name="SAPBEXstdData 6 2 7 2" xfId="19042" xr:uid="{00000000-0005-0000-0000-0000E3160000}"/>
    <cellStyle name="SAPBEXstdData 6 2 7 3" xfId="26200" xr:uid="{00000000-0005-0000-0000-0000E4160000}"/>
    <cellStyle name="SAPBEXstdData 6 2 8" xfId="13440" xr:uid="{00000000-0005-0000-0000-0000E5160000}"/>
    <cellStyle name="SAPBEXstdData 6 2 9" xfId="17015" xr:uid="{00000000-0005-0000-0000-0000E6160000}"/>
    <cellStyle name="SAPBEXstdData 6 3" xfId="2182" xr:uid="{00000000-0005-0000-0000-0000E7160000}"/>
    <cellStyle name="SAPBEXstdData 6 3 2" xfId="7923" xr:uid="{00000000-0005-0000-0000-0000E8160000}"/>
    <cellStyle name="SAPBEXstdData 6 3 2 2" xfId="19036" xr:uid="{00000000-0005-0000-0000-0000E9160000}"/>
    <cellStyle name="SAPBEXstdData 6 3 2 3" xfId="26194" xr:uid="{00000000-0005-0000-0000-0000EA160000}"/>
    <cellStyle name="SAPBEXstdData 6 3 3" xfId="13434" xr:uid="{00000000-0005-0000-0000-0000EB160000}"/>
    <cellStyle name="SAPBEXstdData 6 3 4" xfId="22318" xr:uid="{00000000-0005-0000-0000-0000EC160000}"/>
    <cellStyle name="SAPBEXstdData 6 4" xfId="2181" xr:uid="{00000000-0005-0000-0000-0000ED160000}"/>
    <cellStyle name="SAPBEXstdData 6 4 2" xfId="7922" xr:uid="{00000000-0005-0000-0000-0000EE160000}"/>
    <cellStyle name="SAPBEXstdData 6 4 2 2" xfId="19035" xr:uid="{00000000-0005-0000-0000-0000EF160000}"/>
    <cellStyle name="SAPBEXstdData 6 4 2 3" xfId="26193" xr:uid="{00000000-0005-0000-0000-0000F0160000}"/>
    <cellStyle name="SAPBEXstdData 6 4 3" xfId="13433" xr:uid="{00000000-0005-0000-0000-0000F1160000}"/>
    <cellStyle name="SAPBEXstdData 6 4 4" xfId="17162" xr:uid="{00000000-0005-0000-0000-0000F2160000}"/>
    <cellStyle name="SAPBEXstdData 6 5" xfId="2180" xr:uid="{00000000-0005-0000-0000-0000F3160000}"/>
    <cellStyle name="SAPBEXstdData 6 5 2" xfId="7921" xr:uid="{00000000-0005-0000-0000-0000F4160000}"/>
    <cellStyle name="SAPBEXstdData 6 5 2 2" xfId="19034" xr:uid="{00000000-0005-0000-0000-0000F5160000}"/>
    <cellStyle name="SAPBEXstdData 6 5 2 3" xfId="26192" xr:uid="{00000000-0005-0000-0000-0000F6160000}"/>
    <cellStyle name="SAPBEXstdData 6 5 3" xfId="13432" xr:uid="{00000000-0005-0000-0000-0000F7160000}"/>
    <cellStyle name="SAPBEXstdData 6 5 4" xfId="17020" xr:uid="{00000000-0005-0000-0000-0000F8160000}"/>
    <cellStyle name="SAPBEXstdData 6 6" xfId="2179" xr:uid="{00000000-0005-0000-0000-0000F9160000}"/>
    <cellStyle name="SAPBEXstdData 6 6 2" xfId="7920" xr:uid="{00000000-0005-0000-0000-0000FA160000}"/>
    <cellStyle name="SAPBEXstdData 6 6 2 2" xfId="19033" xr:uid="{00000000-0005-0000-0000-0000FB160000}"/>
    <cellStyle name="SAPBEXstdData 6 6 2 3" xfId="26191" xr:uid="{00000000-0005-0000-0000-0000FC160000}"/>
    <cellStyle name="SAPBEXstdData 6 6 3" xfId="13431" xr:uid="{00000000-0005-0000-0000-0000FD160000}"/>
    <cellStyle name="SAPBEXstdData 6 6 4" xfId="22376" xr:uid="{00000000-0005-0000-0000-0000FE160000}"/>
    <cellStyle name="SAPBEXstdData 6 7" xfId="2178" xr:uid="{00000000-0005-0000-0000-0000FF160000}"/>
    <cellStyle name="SAPBEXstdData 6 7 2" xfId="7919" xr:uid="{00000000-0005-0000-0000-000000170000}"/>
    <cellStyle name="SAPBEXstdData 6 7 2 2" xfId="19032" xr:uid="{00000000-0005-0000-0000-000001170000}"/>
    <cellStyle name="SAPBEXstdData 6 7 2 3" xfId="26190" xr:uid="{00000000-0005-0000-0000-000002170000}"/>
    <cellStyle name="SAPBEXstdData 6 7 3" xfId="13430" xr:uid="{00000000-0005-0000-0000-000003170000}"/>
    <cellStyle name="SAPBEXstdData 6 7 4" xfId="17165" xr:uid="{00000000-0005-0000-0000-000004170000}"/>
    <cellStyle name="SAPBEXstdData 6 8" xfId="7930" xr:uid="{00000000-0005-0000-0000-000005170000}"/>
    <cellStyle name="SAPBEXstdData 6 8 2" xfId="19043" xr:uid="{00000000-0005-0000-0000-000006170000}"/>
    <cellStyle name="SAPBEXstdData 6 8 3" xfId="26201" xr:uid="{00000000-0005-0000-0000-000007170000}"/>
    <cellStyle name="SAPBEXstdData 6 9" xfId="13441" xr:uid="{00000000-0005-0000-0000-000008170000}"/>
    <cellStyle name="SAPBEXstdData 7" xfId="2177" xr:uid="{00000000-0005-0000-0000-000009170000}"/>
    <cellStyle name="SAPBEXstdData 7 10" xfId="11512" xr:uid="{00000000-0005-0000-0000-00000A170000}"/>
    <cellStyle name="SAPBEXstdData 7 2" xfId="2176" xr:uid="{00000000-0005-0000-0000-00000B170000}"/>
    <cellStyle name="SAPBEXstdData 7 2 2" xfId="2175" xr:uid="{00000000-0005-0000-0000-00000C170000}"/>
    <cellStyle name="SAPBEXstdData 7 2 2 2" xfId="7916" xr:uid="{00000000-0005-0000-0000-00000D170000}"/>
    <cellStyle name="SAPBEXstdData 7 2 2 2 2" xfId="19029" xr:uid="{00000000-0005-0000-0000-00000E170000}"/>
    <cellStyle name="SAPBEXstdData 7 2 2 2 3" xfId="26187" xr:uid="{00000000-0005-0000-0000-00000F170000}"/>
    <cellStyle name="SAPBEXstdData 7 2 2 3" xfId="13427" xr:uid="{00000000-0005-0000-0000-000010170000}"/>
    <cellStyle name="SAPBEXstdData 7 2 2 4" xfId="17160" xr:uid="{00000000-0005-0000-0000-000011170000}"/>
    <cellStyle name="SAPBEXstdData 7 2 3" xfId="2174" xr:uid="{00000000-0005-0000-0000-000012170000}"/>
    <cellStyle name="SAPBEXstdData 7 2 3 2" xfId="7915" xr:uid="{00000000-0005-0000-0000-000013170000}"/>
    <cellStyle name="SAPBEXstdData 7 2 3 2 2" xfId="19028" xr:uid="{00000000-0005-0000-0000-000014170000}"/>
    <cellStyle name="SAPBEXstdData 7 2 3 2 3" xfId="26186" xr:uid="{00000000-0005-0000-0000-000015170000}"/>
    <cellStyle name="SAPBEXstdData 7 2 3 3" xfId="13426" xr:uid="{00000000-0005-0000-0000-000016170000}"/>
    <cellStyle name="SAPBEXstdData 7 2 3 4" xfId="17161" xr:uid="{00000000-0005-0000-0000-000017170000}"/>
    <cellStyle name="SAPBEXstdData 7 2 4" xfId="2173" xr:uid="{00000000-0005-0000-0000-000018170000}"/>
    <cellStyle name="SAPBEXstdData 7 2 4 2" xfId="7914" xr:uid="{00000000-0005-0000-0000-000019170000}"/>
    <cellStyle name="SAPBEXstdData 7 2 4 2 2" xfId="19027" xr:uid="{00000000-0005-0000-0000-00001A170000}"/>
    <cellStyle name="SAPBEXstdData 7 2 4 2 3" xfId="26185" xr:uid="{00000000-0005-0000-0000-00001B170000}"/>
    <cellStyle name="SAPBEXstdData 7 2 4 3" xfId="13425" xr:uid="{00000000-0005-0000-0000-00001C170000}"/>
    <cellStyle name="SAPBEXstdData 7 2 4 4" xfId="11510" xr:uid="{00000000-0005-0000-0000-00001D170000}"/>
    <cellStyle name="SAPBEXstdData 7 2 5" xfId="2172" xr:uid="{00000000-0005-0000-0000-00001E170000}"/>
    <cellStyle name="SAPBEXstdData 7 2 5 2" xfId="7913" xr:uid="{00000000-0005-0000-0000-00001F170000}"/>
    <cellStyle name="SAPBEXstdData 7 2 5 2 2" xfId="19026" xr:uid="{00000000-0005-0000-0000-000020170000}"/>
    <cellStyle name="SAPBEXstdData 7 2 5 2 3" xfId="26184" xr:uid="{00000000-0005-0000-0000-000021170000}"/>
    <cellStyle name="SAPBEXstdData 7 2 5 3" xfId="13424" xr:uid="{00000000-0005-0000-0000-000022170000}"/>
    <cellStyle name="SAPBEXstdData 7 2 5 4" xfId="11509" xr:uid="{00000000-0005-0000-0000-000023170000}"/>
    <cellStyle name="SAPBEXstdData 7 2 6" xfId="2171" xr:uid="{00000000-0005-0000-0000-000024170000}"/>
    <cellStyle name="SAPBEXstdData 7 2 6 2" xfId="7912" xr:uid="{00000000-0005-0000-0000-000025170000}"/>
    <cellStyle name="SAPBEXstdData 7 2 6 2 2" xfId="19025" xr:uid="{00000000-0005-0000-0000-000026170000}"/>
    <cellStyle name="SAPBEXstdData 7 2 6 2 3" xfId="26183" xr:uid="{00000000-0005-0000-0000-000027170000}"/>
    <cellStyle name="SAPBEXstdData 7 2 6 3" xfId="13423" xr:uid="{00000000-0005-0000-0000-000028170000}"/>
    <cellStyle name="SAPBEXstdData 7 2 6 4" xfId="16999" xr:uid="{00000000-0005-0000-0000-000029170000}"/>
    <cellStyle name="SAPBEXstdData 7 2 7" xfId="7917" xr:uid="{00000000-0005-0000-0000-00002A170000}"/>
    <cellStyle name="SAPBEXstdData 7 2 7 2" xfId="19030" xr:uid="{00000000-0005-0000-0000-00002B170000}"/>
    <cellStyle name="SAPBEXstdData 7 2 7 3" xfId="26188" xr:uid="{00000000-0005-0000-0000-00002C170000}"/>
    <cellStyle name="SAPBEXstdData 7 2 8" xfId="13428" xr:uid="{00000000-0005-0000-0000-00002D170000}"/>
    <cellStyle name="SAPBEXstdData 7 2 9" xfId="11511" xr:uid="{00000000-0005-0000-0000-00002E170000}"/>
    <cellStyle name="SAPBEXstdData 7 3" xfId="2170" xr:uid="{00000000-0005-0000-0000-00002F170000}"/>
    <cellStyle name="SAPBEXstdData 7 3 2" xfId="7911" xr:uid="{00000000-0005-0000-0000-000030170000}"/>
    <cellStyle name="SAPBEXstdData 7 3 2 2" xfId="19024" xr:uid="{00000000-0005-0000-0000-000031170000}"/>
    <cellStyle name="SAPBEXstdData 7 3 2 3" xfId="26182" xr:uid="{00000000-0005-0000-0000-000032170000}"/>
    <cellStyle name="SAPBEXstdData 7 3 3" xfId="13422" xr:uid="{00000000-0005-0000-0000-000033170000}"/>
    <cellStyle name="SAPBEXstdData 7 3 4" xfId="17023" xr:uid="{00000000-0005-0000-0000-000034170000}"/>
    <cellStyle name="SAPBEXstdData 7 4" xfId="2169" xr:uid="{00000000-0005-0000-0000-000035170000}"/>
    <cellStyle name="SAPBEXstdData 7 4 2" xfId="7910" xr:uid="{00000000-0005-0000-0000-000036170000}"/>
    <cellStyle name="SAPBEXstdData 7 4 2 2" xfId="19023" xr:uid="{00000000-0005-0000-0000-000037170000}"/>
    <cellStyle name="SAPBEXstdData 7 4 2 3" xfId="26181" xr:uid="{00000000-0005-0000-0000-000038170000}"/>
    <cellStyle name="SAPBEXstdData 7 4 3" xfId="13421" xr:uid="{00000000-0005-0000-0000-000039170000}"/>
    <cellStyle name="SAPBEXstdData 7 4 4" xfId="22379" xr:uid="{00000000-0005-0000-0000-00003A170000}"/>
    <cellStyle name="SAPBEXstdData 7 5" xfId="2168" xr:uid="{00000000-0005-0000-0000-00003B170000}"/>
    <cellStyle name="SAPBEXstdData 7 5 2" xfId="7909" xr:uid="{00000000-0005-0000-0000-00003C170000}"/>
    <cellStyle name="SAPBEXstdData 7 5 2 2" xfId="19022" xr:uid="{00000000-0005-0000-0000-00003D170000}"/>
    <cellStyle name="SAPBEXstdData 7 5 2 3" xfId="26180" xr:uid="{00000000-0005-0000-0000-00003E170000}"/>
    <cellStyle name="SAPBEXstdData 7 5 3" xfId="13420" xr:uid="{00000000-0005-0000-0000-00003F170000}"/>
    <cellStyle name="SAPBEXstdData 7 5 4" xfId="22355" xr:uid="{00000000-0005-0000-0000-000040170000}"/>
    <cellStyle name="SAPBEXstdData 7 6" xfId="2167" xr:uid="{00000000-0005-0000-0000-000041170000}"/>
    <cellStyle name="SAPBEXstdData 7 6 2" xfId="7908" xr:uid="{00000000-0005-0000-0000-000042170000}"/>
    <cellStyle name="SAPBEXstdData 7 6 2 2" xfId="19021" xr:uid="{00000000-0005-0000-0000-000043170000}"/>
    <cellStyle name="SAPBEXstdData 7 6 2 3" xfId="26179" xr:uid="{00000000-0005-0000-0000-000044170000}"/>
    <cellStyle name="SAPBEXstdData 7 6 3" xfId="13419" xr:uid="{00000000-0005-0000-0000-000045170000}"/>
    <cellStyle name="SAPBEXstdData 7 6 4" xfId="17158" xr:uid="{00000000-0005-0000-0000-000046170000}"/>
    <cellStyle name="SAPBEXstdData 7 7" xfId="2166" xr:uid="{00000000-0005-0000-0000-000047170000}"/>
    <cellStyle name="SAPBEXstdData 7 7 2" xfId="7907" xr:uid="{00000000-0005-0000-0000-000048170000}"/>
    <cellStyle name="SAPBEXstdData 7 7 2 2" xfId="19020" xr:uid="{00000000-0005-0000-0000-000049170000}"/>
    <cellStyle name="SAPBEXstdData 7 7 2 3" xfId="26178" xr:uid="{00000000-0005-0000-0000-00004A170000}"/>
    <cellStyle name="SAPBEXstdData 7 7 3" xfId="13418" xr:uid="{00000000-0005-0000-0000-00004B170000}"/>
    <cellStyle name="SAPBEXstdData 7 7 4" xfId="17159" xr:uid="{00000000-0005-0000-0000-00004C170000}"/>
    <cellStyle name="SAPBEXstdData 7 8" xfId="7918" xr:uid="{00000000-0005-0000-0000-00004D170000}"/>
    <cellStyle name="SAPBEXstdData 7 8 2" xfId="19031" xr:uid="{00000000-0005-0000-0000-00004E170000}"/>
    <cellStyle name="SAPBEXstdData 7 8 3" xfId="26189" xr:uid="{00000000-0005-0000-0000-00004F170000}"/>
    <cellStyle name="SAPBEXstdData 7 9" xfId="13429" xr:uid="{00000000-0005-0000-0000-000050170000}"/>
    <cellStyle name="SAPBEXstdData 8" xfId="2165" xr:uid="{00000000-0005-0000-0000-000051170000}"/>
    <cellStyle name="SAPBEXstdData 8 10" xfId="11508" xr:uid="{00000000-0005-0000-0000-000052170000}"/>
    <cellStyle name="SAPBEXstdData 8 2" xfId="2164" xr:uid="{00000000-0005-0000-0000-000053170000}"/>
    <cellStyle name="SAPBEXstdData 8 2 2" xfId="2163" xr:uid="{00000000-0005-0000-0000-000054170000}"/>
    <cellStyle name="SAPBEXstdData 8 2 2 2" xfId="7904" xr:uid="{00000000-0005-0000-0000-000055170000}"/>
    <cellStyle name="SAPBEXstdData 8 2 2 2 2" xfId="19017" xr:uid="{00000000-0005-0000-0000-000056170000}"/>
    <cellStyle name="SAPBEXstdData 8 2 2 2 3" xfId="26175" xr:uid="{00000000-0005-0000-0000-000057170000}"/>
    <cellStyle name="SAPBEXstdData 8 2 2 3" xfId="13415" xr:uid="{00000000-0005-0000-0000-000058170000}"/>
    <cellStyle name="SAPBEXstdData 8 2 2 4" xfId="16974" xr:uid="{00000000-0005-0000-0000-000059170000}"/>
    <cellStyle name="SAPBEXstdData 8 2 3" xfId="2162" xr:uid="{00000000-0005-0000-0000-00005A170000}"/>
    <cellStyle name="SAPBEXstdData 8 2 3 2" xfId="7903" xr:uid="{00000000-0005-0000-0000-00005B170000}"/>
    <cellStyle name="SAPBEXstdData 8 2 3 2 2" xfId="19016" xr:uid="{00000000-0005-0000-0000-00005C170000}"/>
    <cellStyle name="SAPBEXstdData 8 2 3 2 3" xfId="26174" xr:uid="{00000000-0005-0000-0000-00005D170000}"/>
    <cellStyle name="SAPBEXstdData 8 2 3 3" xfId="13414" xr:uid="{00000000-0005-0000-0000-00005E170000}"/>
    <cellStyle name="SAPBEXstdData 8 2 3 4" xfId="22330" xr:uid="{00000000-0005-0000-0000-00005F170000}"/>
    <cellStyle name="SAPBEXstdData 8 2 4" xfId="2161" xr:uid="{00000000-0005-0000-0000-000060170000}"/>
    <cellStyle name="SAPBEXstdData 8 2 4 2" xfId="7902" xr:uid="{00000000-0005-0000-0000-000061170000}"/>
    <cellStyle name="SAPBEXstdData 8 2 4 2 2" xfId="19015" xr:uid="{00000000-0005-0000-0000-000062170000}"/>
    <cellStyle name="SAPBEXstdData 8 2 4 2 3" xfId="26173" xr:uid="{00000000-0005-0000-0000-000063170000}"/>
    <cellStyle name="SAPBEXstdData 8 2 4 3" xfId="13413" xr:uid="{00000000-0005-0000-0000-000064170000}"/>
    <cellStyle name="SAPBEXstdData 8 2 4 4" xfId="16953" xr:uid="{00000000-0005-0000-0000-000065170000}"/>
    <cellStyle name="SAPBEXstdData 8 2 5" xfId="2160" xr:uid="{00000000-0005-0000-0000-000066170000}"/>
    <cellStyle name="SAPBEXstdData 8 2 5 2" xfId="7901" xr:uid="{00000000-0005-0000-0000-000067170000}"/>
    <cellStyle name="SAPBEXstdData 8 2 5 2 2" xfId="19014" xr:uid="{00000000-0005-0000-0000-000068170000}"/>
    <cellStyle name="SAPBEXstdData 8 2 5 2 3" xfId="26172" xr:uid="{00000000-0005-0000-0000-000069170000}"/>
    <cellStyle name="SAPBEXstdData 8 2 5 3" xfId="13412" xr:uid="{00000000-0005-0000-0000-00006A170000}"/>
    <cellStyle name="SAPBEXstdData 8 2 5 4" xfId="22313" xr:uid="{00000000-0005-0000-0000-00006B170000}"/>
    <cellStyle name="SAPBEXstdData 8 2 6" xfId="2159" xr:uid="{00000000-0005-0000-0000-00006C170000}"/>
    <cellStyle name="SAPBEXstdData 8 2 6 2" xfId="7900" xr:uid="{00000000-0005-0000-0000-00006D170000}"/>
    <cellStyle name="SAPBEXstdData 8 2 6 2 2" xfId="19013" xr:uid="{00000000-0005-0000-0000-00006E170000}"/>
    <cellStyle name="SAPBEXstdData 8 2 6 2 3" xfId="26171" xr:uid="{00000000-0005-0000-0000-00006F170000}"/>
    <cellStyle name="SAPBEXstdData 8 2 6 3" xfId="13411" xr:uid="{00000000-0005-0000-0000-000070170000}"/>
    <cellStyle name="SAPBEXstdData 8 2 6 4" xfId="11507" xr:uid="{00000000-0005-0000-0000-000071170000}"/>
    <cellStyle name="SAPBEXstdData 8 2 7" xfId="7905" xr:uid="{00000000-0005-0000-0000-000072170000}"/>
    <cellStyle name="SAPBEXstdData 8 2 7 2" xfId="19018" xr:uid="{00000000-0005-0000-0000-000073170000}"/>
    <cellStyle name="SAPBEXstdData 8 2 7 3" xfId="26176" xr:uid="{00000000-0005-0000-0000-000074170000}"/>
    <cellStyle name="SAPBEXstdData 8 2 8" xfId="13416" xr:uid="{00000000-0005-0000-0000-000075170000}"/>
    <cellStyle name="SAPBEXstdData 8 2 9" xfId="17157" xr:uid="{00000000-0005-0000-0000-000076170000}"/>
    <cellStyle name="SAPBEXstdData 8 3" xfId="2158" xr:uid="{00000000-0005-0000-0000-000077170000}"/>
    <cellStyle name="SAPBEXstdData 8 3 2" xfId="7899" xr:uid="{00000000-0005-0000-0000-000078170000}"/>
    <cellStyle name="SAPBEXstdData 8 3 2 2" xfId="19012" xr:uid="{00000000-0005-0000-0000-000079170000}"/>
    <cellStyle name="SAPBEXstdData 8 3 2 3" xfId="26170" xr:uid="{00000000-0005-0000-0000-00007A170000}"/>
    <cellStyle name="SAPBEXstdData 8 3 3" xfId="13410" xr:uid="{00000000-0005-0000-0000-00007B170000}"/>
    <cellStyle name="SAPBEXstdData 8 3 4" xfId="11506" xr:uid="{00000000-0005-0000-0000-00007C170000}"/>
    <cellStyle name="SAPBEXstdData 8 4" xfId="2157" xr:uid="{00000000-0005-0000-0000-00007D170000}"/>
    <cellStyle name="SAPBEXstdData 8 4 2" xfId="7898" xr:uid="{00000000-0005-0000-0000-00007E170000}"/>
    <cellStyle name="SAPBEXstdData 8 4 2 2" xfId="19011" xr:uid="{00000000-0005-0000-0000-00007F170000}"/>
    <cellStyle name="SAPBEXstdData 8 4 2 3" xfId="26169" xr:uid="{00000000-0005-0000-0000-000080170000}"/>
    <cellStyle name="SAPBEXstdData 8 4 3" xfId="13409" xr:uid="{00000000-0005-0000-0000-000081170000}"/>
    <cellStyle name="SAPBEXstdData 8 4 4" xfId="11505" xr:uid="{00000000-0005-0000-0000-000082170000}"/>
    <cellStyle name="SAPBEXstdData 8 5" xfId="2156" xr:uid="{00000000-0005-0000-0000-000083170000}"/>
    <cellStyle name="SAPBEXstdData 8 5 2" xfId="7897" xr:uid="{00000000-0005-0000-0000-000084170000}"/>
    <cellStyle name="SAPBEXstdData 8 5 2 2" xfId="19010" xr:uid="{00000000-0005-0000-0000-000085170000}"/>
    <cellStyle name="SAPBEXstdData 8 5 2 3" xfId="26168" xr:uid="{00000000-0005-0000-0000-000086170000}"/>
    <cellStyle name="SAPBEXstdData 8 5 3" xfId="13408" xr:uid="{00000000-0005-0000-0000-000087170000}"/>
    <cellStyle name="SAPBEXstdData 8 5 4" xfId="11504" xr:uid="{00000000-0005-0000-0000-000088170000}"/>
    <cellStyle name="SAPBEXstdData 8 6" xfId="2155" xr:uid="{00000000-0005-0000-0000-000089170000}"/>
    <cellStyle name="SAPBEXstdData 8 6 2" xfId="7896" xr:uid="{00000000-0005-0000-0000-00008A170000}"/>
    <cellStyle name="SAPBEXstdData 8 6 2 2" xfId="19009" xr:uid="{00000000-0005-0000-0000-00008B170000}"/>
    <cellStyle name="SAPBEXstdData 8 6 2 3" xfId="26167" xr:uid="{00000000-0005-0000-0000-00008C170000}"/>
    <cellStyle name="SAPBEXstdData 8 6 3" xfId="13407" xr:uid="{00000000-0005-0000-0000-00008D170000}"/>
    <cellStyle name="SAPBEXstdData 8 6 4" xfId="11503" xr:uid="{00000000-0005-0000-0000-00008E170000}"/>
    <cellStyle name="SAPBEXstdData 8 7" xfId="2154" xr:uid="{00000000-0005-0000-0000-00008F170000}"/>
    <cellStyle name="SAPBEXstdData 8 7 2" xfId="7895" xr:uid="{00000000-0005-0000-0000-000090170000}"/>
    <cellStyle name="SAPBEXstdData 8 7 2 2" xfId="19008" xr:uid="{00000000-0005-0000-0000-000091170000}"/>
    <cellStyle name="SAPBEXstdData 8 7 2 3" xfId="26166" xr:uid="{00000000-0005-0000-0000-000092170000}"/>
    <cellStyle name="SAPBEXstdData 8 7 3" xfId="13406" xr:uid="{00000000-0005-0000-0000-000093170000}"/>
    <cellStyle name="SAPBEXstdData 8 7 4" xfId="17019" xr:uid="{00000000-0005-0000-0000-000094170000}"/>
    <cellStyle name="SAPBEXstdData 8 8" xfId="7906" xr:uid="{00000000-0005-0000-0000-000095170000}"/>
    <cellStyle name="SAPBEXstdData 8 8 2" xfId="19019" xr:uid="{00000000-0005-0000-0000-000096170000}"/>
    <cellStyle name="SAPBEXstdData 8 8 3" xfId="26177" xr:uid="{00000000-0005-0000-0000-000097170000}"/>
    <cellStyle name="SAPBEXstdData 8 9" xfId="13417" xr:uid="{00000000-0005-0000-0000-000098170000}"/>
    <cellStyle name="SAPBEXstdData 9" xfId="2153" xr:uid="{00000000-0005-0000-0000-000099170000}"/>
    <cellStyle name="SAPBEXstdData 9 10" xfId="22375" xr:uid="{00000000-0005-0000-0000-00009A170000}"/>
    <cellStyle name="SAPBEXstdData 9 2" xfId="2152" xr:uid="{00000000-0005-0000-0000-00009B170000}"/>
    <cellStyle name="SAPBEXstdData 9 2 2" xfId="2151" xr:uid="{00000000-0005-0000-0000-00009C170000}"/>
    <cellStyle name="SAPBEXstdData 9 2 2 2" xfId="7892" xr:uid="{00000000-0005-0000-0000-00009D170000}"/>
    <cellStyle name="SAPBEXstdData 9 2 2 2 2" xfId="19005" xr:uid="{00000000-0005-0000-0000-00009E170000}"/>
    <cellStyle name="SAPBEXstdData 9 2 2 2 3" xfId="26163" xr:uid="{00000000-0005-0000-0000-00009F170000}"/>
    <cellStyle name="SAPBEXstdData 9 2 2 3" xfId="13403" xr:uid="{00000000-0005-0000-0000-0000A0170000}"/>
    <cellStyle name="SAPBEXstdData 9 2 2 4" xfId="17154" xr:uid="{00000000-0005-0000-0000-0000A1170000}"/>
    <cellStyle name="SAPBEXstdData 9 2 3" xfId="2150" xr:uid="{00000000-0005-0000-0000-0000A2170000}"/>
    <cellStyle name="SAPBEXstdData 9 2 3 2" xfId="7891" xr:uid="{00000000-0005-0000-0000-0000A3170000}"/>
    <cellStyle name="SAPBEXstdData 9 2 3 2 2" xfId="19004" xr:uid="{00000000-0005-0000-0000-0000A4170000}"/>
    <cellStyle name="SAPBEXstdData 9 2 3 2 3" xfId="26162" xr:uid="{00000000-0005-0000-0000-0000A5170000}"/>
    <cellStyle name="SAPBEXstdData 9 2 3 3" xfId="13402" xr:uid="{00000000-0005-0000-0000-0000A6170000}"/>
    <cellStyle name="SAPBEXstdData 9 2 3 4" xfId="11502" xr:uid="{00000000-0005-0000-0000-0000A7170000}"/>
    <cellStyle name="SAPBEXstdData 9 2 4" xfId="2149" xr:uid="{00000000-0005-0000-0000-0000A8170000}"/>
    <cellStyle name="SAPBEXstdData 9 2 4 2" xfId="7890" xr:uid="{00000000-0005-0000-0000-0000A9170000}"/>
    <cellStyle name="SAPBEXstdData 9 2 4 2 2" xfId="19003" xr:uid="{00000000-0005-0000-0000-0000AA170000}"/>
    <cellStyle name="SAPBEXstdData 9 2 4 2 3" xfId="26161" xr:uid="{00000000-0005-0000-0000-0000AB170000}"/>
    <cellStyle name="SAPBEXstdData 9 2 4 3" xfId="13401" xr:uid="{00000000-0005-0000-0000-0000AC170000}"/>
    <cellStyle name="SAPBEXstdData 9 2 4 4" xfId="17152" xr:uid="{00000000-0005-0000-0000-0000AD170000}"/>
    <cellStyle name="SAPBEXstdData 9 2 5" xfId="2148" xr:uid="{00000000-0005-0000-0000-0000AE170000}"/>
    <cellStyle name="SAPBEXstdData 9 2 5 2" xfId="7889" xr:uid="{00000000-0005-0000-0000-0000AF170000}"/>
    <cellStyle name="SAPBEXstdData 9 2 5 2 2" xfId="19002" xr:uid="{00000000-0005-0000-0000-0000B0170000}"/>
    <cellStyle name="SAPBEXstdData 9 2 5 2 3" xfId="26160" xr:uid="{00000000-0005-0000-0000-0000B1170000}"/>
    <cellStyle name="SAPBEXstdData 9 2 5 3" xfId="13400" xr:uid="{00000000-0005-0000-0000-0000B2170000}"/>
    <cellStyle name="SAPBEXstdData 9 2 5 4" xfId="17155" xr:uid="{00000000-0005-0000-0000-0000B3170000}"/>
    <cellStyle name="SAPBEXstdData 9 2 6" xfId="2147" xr:uid="{00000000-0005-0000-0000-0000B4170000}"/>
    <cellStyle name="SAPBEXstdData 9 2 6 2" xfId="7888" xr:uid="{00000000-0005-0000-0000-0000B5170000}"/>
    <cellStyle name="SAPBEXstdData 9 2 6 2 2" xfId="19001" xr:uid="{00000000-0005-0000-0000-0000B6170000}"/>
    <cellStyle name="SAPBEXstdData 9 2 6 2 3" xfId="26159" xr:uid="{00000000-0005-0000-0000-0000B7170000}"/>
    <cellStyle name="SAPBEXstdData 9 2 6 3" xfId="13399" xr:uid="{00000000-0005-0000-0000-0000B8170000}"/>
    <cellStyle name="SAPBEXstdData 9 2 6 4" xfId="11501" xr:uid="{00000000-0005-0000-0000-0000B9170000}"/>
    <cellStyle name="SAPBEXstdData 9 2 7" xfId="7893" xr:uid="{00000000-0005-0000-0000-0000BA170000}"/>
    <cellStyle name="SAPBEXstdData 9 2 7 2" xfId="19006" xr:uid="{00000000-0005-0000-0000-0000BB170000}"/>
    <cellStyle name="SAPBEXstdData 9 2 7 3" xfId="26164" xr:uid="{00000000-0005-0000-0000-0000BC170000}"/>
    <cellStyle name="SAPBEXstdData 9 2 8" xfId="13404" xr:uid="{00000000-0005-0000-0000-0000BD170000}"/>
    <cellStyle name="SAPBEXstdData 9 2 9" xfId="17153" xr:uid="{00000000-0005-0000-0000-0000BE170000}"/>
    <cellStyle name="SAPBEXstdData 9 3" xfId="2146" xr:uid="{00000000-0005-0000-0000-0000BF170000}"/>
    <cellStyle name="SAPBEXstdData 9 3 2" xfId="7887" xr:uid="{00000000-0005-0000-0000-0000C0170000}"/>
    <cellStyle name="SAPBEXstdData 9 3 2 2" xfId="19000" xr:uid="{00000000-0005-0000-0000-0000C1170000}"/>
    <cellStyle name="SAPBEXstdData 9 3 2 3" xfId="26158" xr:uid="{00000000-0005-0000-0000-0000C2170000}"/>
    <cellStyle name="SAPBEXstdData 9 3 3" xfId="13398" xr:uid="{00000000-0005-0000-0000-0000C3170000}"/>
    <cellStyle name="SAPBEXstdData 9 3 4" xfId="11500" xr:uid="{00000000-0005-0000-0000-0000C4170000}"/>
    <cellStyle name="SAPBEXstdData 9 4" xfId="2145" xr:uid="{00000000-0005-0000-0000-0000C5170000}"/>
    <cellStyle name="SAPBEXstdData 9 4 2" xfId="7886" xr:uid="{00000000-0005-0000-0000-0000C6170000}"/>
    <cellStyle name="SAPBEXstdData 9 4 2 2" xfId="18999" xr:uid="{00000000-0005-0000-0000-0000C7170000}"/>
    <cellStyle name="SAPBEXstdData 9 4 2 3" xfId="26157" xr:uid="{00000000-0005-0000-0000-0000C8170000}"/>
    <cellStyle name="SAPBEXstdData 9 4 3" xfId="13397" xr:uid="{00000000-0005-0000-0000-0000C9170000}"/>
    <cellStyle name="SAPBEXstdData 9 4 4" xfId="17150" xr:uid="{00000000-0005-0000-0000-0000CA170000}"/>
    <cellStyle name="SAPBEXstdData 9 5" xfId="2144" xr:uid="{00000000-0005-0000-0000-0000CB170000}"/>
    <cellStyle name="SAPBEXstdData 9 5 2" xfId="7885" xr:uid="{00000000-0005-0000-0000-0000CC170000}"/>
    <cellStyle name="SAPBEXstdData 9 5 2 2" xfId="18998" xr:uid="{00000000-0005-0000-0000-0000CD170000}"/>
    <cellStyle name="SAPBEXstdData 9 5 2 3" xfId="26156" xr:uid="{00000000-0005-0000-0000-0000CE170000}"/>
    <cellStyle name="SAPBEXstdData 9 5 3" xfId="13396" xr:uid="{00000000-0005-0000-0000-0000CF170000}"/>
    <cellStyle name="SAPBEXstdData 9 5 4" xfId="17151" xr:uid="{00000000-0005-0000-0000-0000D0170000}"/>
    <cellStyle name="SAPBEXstdData 9 6" xfId="2143" xr:uid="{00000000-0005-0000-0000-0000D1170000}"/>
    <cellStyle name="SAPBEXstdData 9 6 2" xfId="7884" xr:uid="{00000000-0005-0000-0000-0000D2170000}"/>
    <cellStyle name="SAPBEXstdData 9 6 2 2" xfId="18997" xr:uid="{00000000-0005-0000-0000-0000D3170000}"/>
    <cellStyle name="SAPBEXstdData 9 6 2 3" xfId="26155" xr:uid="{00000000-0005-0000-0000-0000D4170000}"/>
    <cellStyle name="SAPBEXstdData 9 6 3" xfId="13395" xr:uid="{00000000-0005-0000-0000-0000D5170000}"/>
    <cellStyle name="SAPBEXstdData 9 6 4" xfId="11499" xr:uid="{00000000-0005-0000-0000-0000D6170000}"/>
    <cellStyle name="SAPBEXstdData 9 7" xfId="2142" xr:uid="{00000000-0005-0000-0000-0000D7170000}"/>
    <cellStyle name="SAPBEXstdData 9 7 2" xfId="7883" xr:uid="{00000000-0005-0000-0000-0000D8170000}"/>
    <cellStyle name="SAPBEXstdData 9 7 2 2" xfId="18996" xr:uid="{00000000-0005-0000-0000-0000D9170000}"/>
    <cellStyle name="SAPBEXstdData 9 7 2 3" xfId="26154" xr:uid="{00000000-0005-0000-0000-0000DA170000}"/>
    <cellStyle name="SAPBEXstdData 9 7 3" xfId="13394" xr:uid="{00000000-0005-0000-0000-0000DB170000}"/>
    <cellStyle name="SAPBEXstdData 9 7 4" xfId="17149" xr:uid="{00000000-0005-0000-0000-0000DC170000}"/>
    <cellStyle name="SAPBEXstdData 9 8" xfId="7894" xr:uid="{00000000-0005-0000-0000-0000DD170000}"/>
    <cellStyle name="SAPBEXstdData 9 8 2" xfId="19007" xr:uid="{00000000-0005-0000-0000-0000DE170000}"/>
    <cellStyle name="SAPBEXstdData 9 8 3" xfId="26165" xr:uid="{00000000-0005-0000-0000-0000DF170000}"/>
    <cellStyle name="SAPBEXstdData 9 9" xfId="13405" xr:uid="{00000000-0005-0000-0000-0000E0170000}"/>
    <cellStyle name="SAPBEXstdItem" xfId="2141" xr:uid="{00000000-0005-0000-0000-0000E1170000}"/>
    <cellStyle name="SAPBEXstdItem 10" xfId="2140" xr:uid="{00000000-0005-0000-0000-0000E2170000}"/>
    <cellStyle name="SAPBEXstdItem 10 10" xfId="22453" xr:uid="{00000000-0005-0000-0000-0000E3170000}"/>
    <cellStyle name="SAPBEXstdItem 10 2" xfId="2139" xr:uid="{00000000-0005-0000-0000-0000E4170000}"/>
    <cellStyle name="SAPBEXstdItem 10 2 2" xfId="2138" xr:uid="{00000000-0005-0000-0000-0000E5170000}"/>
    <cellStyle name="SAPBEXstdItem 10 2 2 2" xfId="7879" xr:uid="{00000000-0005-0000-0000-0000E6170000}"/>
    <cellStyle name="SAPBEXstdItem 10 2 2 2 2" xfId="18992" xr:uid="{00000000-0005-0000-0000-0000E7170000}"/>
    <cellStyle name="SAPBEXstdItem 10 2 2 2 3" xfId="26150" xr:uid="{00000000-0005-0000-0000-0000E8170000}"/>
    <cellStyle name="SAPBEXstdItem 10 2 2 3" xfId="13390" xr:uid="{00000000-0005-0000-0000-0000E9170000}"/>
    <cellStyle name="SAPBEXstdItem 10 2 2 4" xfId="11497" xr:uid="{00000000-0005-0000-0000-0000EA170000}"/>
    <cellStyle name="SAPBEXstdItem 10 2 3" xfId="2137" xr:uid="{00000000-0005-0000-0000-0000EB170000}"/>
    <cellStyle name="SAPBEXstdItem 10 2 3 2" xfId="7878" xr:uid="{00000000-0005-0000-0000-0000EC170000}"/>
    <cellStyle name="SAPBEXstdItem 10 2 3 2 2" xfId="18991" xr:uid="{00000000-0005-0000-0000-0000ED170000}"/>
    <cellStyle name="SAPBEXstdItem 10 2 3 2 3" xfId="26149" xr:uid="{00000000-0005-0000-0000-0000EE170000}"/>
    <cellStyle name="SAPBEXstdItem 10 2 3 3" xfId="13389" xr:uid="{00000000-0005-0000-0000-0000EF170000}"/>
    <cellStyle name="SAPBEXstdItem 10 2 3 4" xfId="17147" xr:uid="{00000000-0005-0000-0000-0000F0170000}"/>
    <cellStyle name="SAPBEXstdItem 10 2 4" xfId="2136" xr:uid="{00000000-0005-0000-0000-0000F1170000}"/>
    <cellStyle name="SAPBEXstdItem 10 2 4 2" xfId="7877" xr:uid="{00000000-0005-0000-0000-0000F2170000}"/>
    <cellStyle name="SAPBEXstdItem 10 2 4 2 2" xfId="18990" xr:uid="{00000000-0005-0000-0000-0000F3170000}"/>
    <cellStyle name="SAPBEXstdItem 10 2 4 2 3" xfId="26148" xr:uid="{00000000-0005-0000-0000-0000F4170000}"/>
    <cellStyle name="SAPBEXstdItem 10 2 4 3" xfId="13388" xr:uid="{00000000-0005-0000-0000-0000F5170000}"/>
    <cellStyle name="SAPBEXstdItem 10 2 4 4" xfId="17148" xr:uid="{00000000-0005-0000-0000-0000F6170000}"/>
    <cellStyle name="SAPBEXstdItem 10 2 5" xfId="2135" xr:uid="{00000000-0005-0000-0000-0000F7170000}"/>
    <cellStyle name="SAPBEXstdItem 10 2 5 2" xfId="7876" xr:uid="{00000000-0005-0000-0000-0000F8170000}"/>
    <cellStyle name="SAPBEXstdItem 10 2 5 2 2" xfId="18989" xr:uid="{00000000-0005-0000-0000-0000F9170000}"/>
    <cellStyle name="SAPBEXstdItem 10 2 5 2 3" xfId="26147" xr:uid="{00000000-0005-0000-0000-0000FA170000}"/>
    <cellStyle name="SAPBEXstdItem 10 2 5 3" xfId="13387" xr:uid="{00000000-0005-0000-0000-0000FB170000}"/>
    <cellStyle name="SAPBEXstdItem 10 2 5 4" xfId="17156" xr:uid="{00000000-0005-0000-0000-0000FC170000}"/>
    <cellStyle name="SAPBEXstdItem 10 2 6" xfId="2134" xr:uid="{00000000-0005-0000-0000-0000FD170000}"/>
    <cellStyle name="SAPBEXstdItem 10 2 6 2" xfId="7875" xr:uid="{00000000-0005-0000-0000-0000FE170000}"/>
    <cellStyle name="SAPBEXstdItem 10 2 6 2 2" xfId="18988" xr:uid="{00000000-0005-0000-0000-0000FF170000}"/>
    <cellStyle name="SAPBEXstdItem 10 2 6 2 3" xfId="26146" xr:uid="{00000000-0005-0000-0000-000000180000}"/>
    <cellStyle name="SAPBEXstdItem 10 2 6 3" xfId="13386" xr:uid="{00000000-0005-0000-0000-000001180000}"/>
    <cellStyle name="SAPBEXstdItem 10 2 6 4" xfId="17107" xr:uid="{00000000-0005-0000-0000-000002180000}"/>
    <cellStyle name="SAPBEXstdItem 10 2 7" xfId="7880" xr:uid="{00000000-0005-0000-0000-000003180000}"/>
    <cellStyle name="SAPBEXstdItem 10 2 7 2" xfId="18993" xr:uid="{00000000-0005-0000-0000-000004180000}"/>
    <cellStyle name="SAPBEXstdItem 10 2 7 3" xfId="26151" xr:uid="{00000000-0005-0000-0000-000005180000}"/>
    <cellStyle name="SAPBEXstdItem 10 2 8" xfId="13391" xr:uid="{00000000-0005-0000-0000-000006180000}"/>
    <cellStyle name="SAPBEXstdItem 10 2 9" xfId="11498" xr:uid="{00000000-0005-0000-0000-000007180000}"/>
    <cellStyle name="SAPBEXstdItem 10 3" xfId="2133" xr:uid="{00000000-0005-0000-0000-000008180000}"/>
    <cellStyle name="SAPBEXstdItem 10 3 2" xfId="7874" xr:uid="{00000000-0005-0000-0000-000009180000}"/>
    <cellStyle name="SAPBEXstdItem 10 3 2 2" xfId="18987" xr:uid="{00000000-0005-0000-0000-00000A180000}"/>
    <cellStyle name="SAPBEXstdItem 10 3 2 3" xfId="26145" xr:uid="{00000000-0005-0000-0000-00000B180000}"/>
    <cellStyle name="SAPBEXstdItem 10 3 3" xfId="13385" xr:uid="{00000000-0005-0000-0000-00000C180000}"/>
    <cellStyle name="SAPBEXstdItem 10 3 4" xfId="22454" xr:uid="{00000000-0005-0000-0000-00000D180000}"/>
    <cellStyle name="SAPBEXstdItem 10 4" xfId="2132" xr:uid="{00000000-0005-0000-0000-00000E180000}"/>
    <cellStyle name="SAPBEXstdItem 10 4 2" xfId="7873" xr:uid="{00000000-0005-0000-0000-00000F180000}"/>
    <cellStyle name="SAPBEXstdItem 10 4 2 2" xfId="18986" xr:uid="{00000000-0005-0000-0000-000010180000}"/>
    <cellStyle name="SAPBEXstdItem 10 4 2 3" xfId="26144" xr:uid="{00000000-0005-0000-0000-000011180000}"/>
    <cellStyle name="SAPBEXstdItem 10 4 3" xfId="13384" xr:uid="{00000000-0005-0000-0000-000012180000}"/>
    <cellStyle name="SAPBEXstdItem 10 4 4" xfId="17108" xr:uid="{00000000-0005-0000-0000-000013180000}"/>
    <cellStyle name="SAPBEXstdItem 10 5" xfId="2131" xr:uid="{00000000-0005-0000-0000-000014180000}"/>
    <cellStyle name="SAPBEXstdItem 10 5 2" xfId="7872" xr:uid="{00000000-0005-0000-0000-000015180000}"/>
    <cellStyle name="SAPBEXstdItem 10 5 2 2" xfId="18985" xr:uid="{00000000-0005-0000-0000-000016180000}"/>
    <cellStyle name="SAPBEXstdItem 10 5 2 3" xfId="26143" xr:uid="{00000000-0005-0000-0000-000017180000}"/>
    <cellStyle name="SAPBEXstdItem 10 5 3" xfId="13383" xr:uid="{00000000-0005-0000-0000-000018180000}"/>
    <cellStyle name="SAPBEXstdItem 10 5 4" xfId="22455" xr:uid="{00000000-0005-0000-0000-000019180000}"/>
    <cellStyle name="SAPBEXstdItem 10 6" xfId="2130" xr:uid="{00000000-0005-0000-0000-00001A180000}"/>
    <cellStyle name="SAPBEXstdItem 10 6 2" xfId="7871" xr:uid="{00000000-0005-0000-0000-00001B180000}"/>
    <cellStyle name="SAPBEXstdItem 10 6 2 2" xfId="18984" xr:uid="{00000000-0005-0000-0000-00001C180000}"/>
    <cellStyle name="SAPBEXstdItem 10 6 2 3" xfId="26142" xr:uid="{00000000-0005-0000-0000-00001D180000}"/>
    <cellStyle name="SAPBEXstdItem 10 6 3" xfId="13382" xr:uid="{00000000-0005-0000-0000-00001E180000}"/>
    <cellStyle name="SAPBEXstdItem 10 6 4" xfId="11496" xr:uid="{00000000-0005-0000-0000-00001F180000}"/>
    <cellStyle name="SAPBEXstdItem 10 7" xfId="2129" xr:uid="{00000000-0005-0000-0000-000020180000}"/>
    <cellStyle name="SAPBEXstdItem 10 7 2" xfId="7870" xr:uid="{00000000-0005-0000-0000-000021180000}"/>
    <cellStyle name="SAPBEXstdItem 10 7 2 2" xfId="18983" xr:uid="{00000000-0005-0000-0000-000022180000}"/>
    <cellStyle name="SAPBEXstdItem 10 7 2 3" xfId="26141" xr:uid="{00000000-0005-0000-0000-000023180000}"/>
    <cellStyle name="SAPBEXstdItem 10 7 3" xfId="13381" xr:uid="{00000000-0005-0000-0000-000024180000}"/>
    <cellStyle name="SAPBEXstdItem 10 7 4" xfId="11495" xr:uid="{00000000-0005-0000-0000-000025180000}"/>
    <cellStyle name="SAPBEXstdItem 10 8" xfId="7881" xr:uid="{00000000-0005-0000-0000-000026180000}"/>
    <cellStyle name="SAPBEXstdItem 10 8 2" xfId="18994" xr:uid="{00000000-0005-0000-0000-000027180000}"/>
    <cellStyle name="SAPBEXstdItem 10 8 3" xfId="26152" xr:uid="{00000000-0005-0000-0000-000028180000}"/>
    <cellStyle name="SAPBEXstdItem 10 9" xfId="13392" xr:uid="{00000000-0005-0000-0000-000029180000}"/>
    <cellStyle name="SAPBEXstdItem 11" xfId="2128" xr:uid="{00000000-0005-0000-0000-00002A180000}"/>
    <cellStyle name="SAPBEXstdItem 11 2" xfId="2127" xr:uid="{00000000-0005-0000-0000-00002B180000}"/>
    <cellStyle name="SAPBEXstdItem 11 2 2" xfId="7868" xr:uid="{00000000-0005-0000-0000-00002C180000}"/>
    <cellStyle name="SAPBEXstdItem 11 2 2 2" xfId="18981" xr:uid="{00000000-0005-0000-0000-00002D180000}"/>
    <cellStyle name="SAPBEXstdItem 11 2 2 3" xfId="26139" xr:uid="{00000000-0005-0000-0000-00002E180000}"/>
    <cellStyle name="SAPBEXstdItem 11 2 3" xfId="13379" xr:uid="{00000000-0005-0000-0000-00002F180000}"/>
    <cellStyle name="SAPBEXstdItem 11 2 4" xfId="11493" xr:uid="{00000000-0005-0000-0000-000030180000}"/>
    <cellStyle name="SAPBEXstdItem 11 3" xfId="2126" xr:uid="{00000000-0005-0000-0000-000031180000}"/>
    <cellStyle name="SAPBEXstdItem 11 3 2" xfId="7867" xr:uid="{00000000-0005-0000-0000-000032180000}"/>
    <cellStyle name="SAPBEXstdItem 11 3 2 2" xfId="18980" xr:uid="{00000000-0005-0000-0000-000033180000}"/>
    <cellStyle name="SAPBEXstdItem 11 3 2 3" xfId="26138" xr:uid="{00000000-0005-0000-0000-000034180000}"/>
    <cellStyle name="SAPBEXstdItem 11 3 3" xfId="13378" xr:uid="{00000000-0005-0000-0000-000035180000}"/>
    <cellStyle name="SAPBEXstdItem 11 3 4" xfId="11492" xr:uid="{00000000-0005-0000-0000-000036180000}"/>
    <cellStyle name="SAPBEXstdItem 11 4" xfId="2125" xr:uid="{00000000-0005-0000-0000-000037180000}"/>
    <cellStyle name="SAPBEXstdItem 11 4 2" xfId="7866" xr:uid="{00000000-0005-0000-0000-000038180000}"/>
    <cellStyle name="SAPBEXstdItem 11 4 2 2" xfId="18979" xr:uid="{00000000-0005-0000-0000-000039180000}"/>
    <cellStyle name="SAPBEXstdItem 11 4 2 3" xfId="26137" xr:uid="{00000000-0005-0000-0000-00003A180000}"/>
    <cellStyle name="SAPBEXstdItem 11 4 3" xfId="13377" xr:uid="{00000000-0005-0000-0000-00003B180000}"/>
    <cellStyle name="SAPBEXstdItem 11 4 4" xfId="17142" xr:uid="{00000000-0005-0000-0000-00003C180000}"/>
    <cellStyle name="SAPBEXstdItem 11 5" xfId="2124" xr:uid="{00000000-0005-0000-0000-00003D180000}"/>
    <cellStyle name="SAPBEXstdItem 11 5 2" xfId="7865" xr:uid="{00000000-0005-0000-0000-00003E180000}"/>
    <cellStyle name="SAPBEXstdItem 11 5 2 2" xfId="18978" xr:uid="{00000000-0005-0000-0000-00003F180000}"/>
    <cellStyle name="SAPBEXstdItem 11 5 2 3" xfId="26136" xr:uid="{00000000-0005-0000-0000-000040180000}"/>
    <cellStyle name="SAPBEXstdItem 11 5 3" xfId="13376" xr:uid="{00000000-0005-0000-0000-000041180000}"/>
    <cellStyle name="SAPBEXstdItem 11 5 4" xfId="17143" xr:uid="{00000000-0005-0000-0000-000042180000}"/>
    <cellStyle name="SAPBEXstdItem 11 6" xfId="2123" xr:uid="{00000000-0005-0000-0000-000043180000}"/>
    <cellStyle name="SAPBEXstdItem 11 6 2" xfId="7864" xr:uid="{00000000-0005-0000-0000-000044180000}"/>
    <cellStyle name="SAPBEXstdItem 11 6 2 2" xfId="18977" xr:uid="{00000000-0005-0000-0000-000045180000}"/>
    <cellStyle name="SAPBEXstdItem 11 6 2 3" xfId="26135" xr:uid="{00000000-0005-0000-0000-000046180000}"/>
    <cellStyle name="SAPBEXstdItem 11 6 3" xfId="13375" xr:uid="{00000000-0005-0000-0000-000047180000}"/>
    <cellStyle name="SAPBEXstdItem 11 6 4" xfId="11491" xr:uid="{00000000-0005-0000-0000-000048180000}"/>
    <cellStyle name="SAPBEXstdItem 11 7" xfId="7869" xr:uid="{00000000-0005-0000-0000-000049180000}"/>
    <cellStyle name="SAPBEXstdItem 11 7 2" xfId="18982" xr:uid="{00000000-0005-0000-0000-00004A180000}"/>
    <cellStyle name="SAPBEXstdItem 11 7 3" xfId="26140" xr:uid="{00000000-0005-0000-0000-00004B180000}"/>
    <cellStyle name="SAPBEXstdItem 11 8" xfId="13380" xr:uid="{00000000-0005-0000-0000-00004C180000}"/>
    <cellStyle name="SAPBEXstdItem 11 9" xfId="11494" xr:uid="{00000000-0005-0000-0000-00004D180000}"/>
    <cellStyle name="SAPBEXstdItem 12" xfId="2122" xr:uid="{00000000-0005-0000-0000-00004E180000}"/>
    <cellStyle name="SAPBEXstdItem 12 2" xfId="7863" xr:uid="{00000000-0005-0000-0000-00004F180000}"/>
    <cellStyle name="SAPBEXstdItem 12 2 2" xfId="18976" xr:uid="{00000000-0005-0000-0000-000050180000}"/>
    <cellStyle name="SAPBEXstdItem 12 2 3" xfId="26134" xr:uid="{00000000-0005-0000-0000-000051180000}"/>
    <cellStyle name="SAPBEXstdItem 12 3" xfId="13374" xr:uid="{00000000-0005-0000-0000-000052180000}"/>
    <cellStyle name="SAPBEXstdItem 12 4" xfId="17141" xr:uid="{00000000-0005-0000-0000-000053180000}"/>
    <cellStyle name="SAPBEXstdItem 13" xfId="2121" xr:uid="{00000000-0005-0000-0000-000054180000}"/>
    <cellStyle name="SAPBEXstdItem 13 2" xfId="7862" xr:uid="{00000000-0005-0000-0000-000055180000}"/>
    <cellStyle name="SAPBEXstdItem 13 2 2" xfId="18975" xr:uid="{00000000-0005-0000-0000-000056180000}"/>
    <cellStyle name="SAPBEXstdItem 13 2 3" xfId="26133" xr:uid="{00000000-0005-0000-0000-000057180000}"/>
    <cellStyle name="SAPBEXstdItem 13 3" xfId="13373" xr:uid="{00000000-0005-0000-0000-000058180000}"/>
    <cellStyle name="SAPBEXstdItem 13 4" xfId="17144" xr:uid="{00000000-0005-0000-0000-000059180000}"/>
    <cellStyle name="SAPBEXstdItem 14" xfId="2120" xr:uid="{00000000-0005-0000-0000-00005A180000}"/>
    <cellStyle name="SAPBEXstdItem 14 2" xfId="7861" xr:uid="{00000000-0005-0000-0000-00005B180000}"/>
    <cellStyle name="SAPBEXstdItem 14 2 2" xfId="18974" xr:uid="{00000000-0005-0000-0000-00005C180000}"/>
    <cellStyle name="SAPBEXstdItem 14 2 3" xfId="26132" xr:uid="{00000000-0005-0000-0000-00005D180000}"/>
    <cellStyle name="SAPBEXstdItem 14 3" xfId="13372" xr:uid="{00000000-0005-0000-0000-00005E180000}"/>
    <cellStyle name="SAPBEXstdItem 14 4" xfId="11490" xr:uid="{00000000-0005-0000-0000-00005F180000}"/>
    <cellStyle name="SAPBEXstdItem 15" xfId="2119" xr:uid="{00000000-0005-0000-0000-000060180000}"/>
    <cellStyle name="SAPBEXstdItem 15 2" xfId="7860" xr:uid="{00000000-0005-0000-0000-000061180000}"/>
    <cellStyle name="SAPBEXstdItem 15 2 2" xfId="18973" xr:uid="{00000000-0005-0000-0000-000062180000}"/>
    <cellStyle name="SAPBEXstdItem 15 2 3" xfId="26131" xr:uid="{00000000-0005-0000-0000-000063180000}"/>
    <cellStyle name="SAPBEXstdItem 15 3" xfId="13371" xr:uid="{00000000-0005-0000-0000-000064180000}"/>
    <cellStyle name="SAPBEXstdItem 15 4" xfId="11489" xr:uid="{00000000-0005-0000-0000-000065180000}"/>
    <cellStyle name="SAPBEXstdItem 16" xfId="2118" xr:uid="{00000000-0005-0000-0000-000066180000}"/>
    <cellStyle name="SAPBEXstdItem 16 2" xfId="7859" xr:uid="{00000000-0005-0000-0000-000067180000}"/>
    <cellStyle name="SAPBEXstdItem 16 2 2" xfId="18972" xr:uid="{00000000-0005-0000-0000-000068180000}"/>
    <cellStyle name="SAPBEXstdItem 16 2 3" xfId="26130" xr:uid="{00000000-0005-0000-0000-000069180000}"/>
    <cellStyle name="SAPBEXstdItem 16 3" xfId="13370" xr:uid="{00000000-0005-0000-0000-00006A180000}"/>
    <cellStyle name="SAPBEXstdItem 16 4" xfId="17139" xr:uid="{00000000-0005-0000-0000-00006B180000}"/>
    <cellStyle name="SAPBEXstdItem 17" xfId="7882" xr:uid="{00000000-0005-0000-0000-00006C180000}"/>
    <cellStyle name="SAPBEXstdItem 17 2" xfId="18995" xr:uid="{00000000-0005-0000-0000-00006D180000}"/>
    <cellStyle name="SAPBEXstdItem 17 3" xfId="26153" xr:uid="{00000000-0005-0000-0000-00006E180000}"/>
    <cellStyle name="SAPBEXstdItem 18" xfId="13393" xr:uid="{00000000-0005-0000-0000-00006F180000}"/>
    <cellStyle name="SAPBEXstdItem 19" xfId="17106" xr:uid="{00000000-0005-0000-0000-000070180000}"/>
    <cellStyle name="SAPBEXstdItem 2" xfId="2117" xr:uid="{00000000-0005-0000-0000-000071180000}"/>
    <cellStyle name="SAPBEXstdItem 2 10" xfId="2116" xr:uid="{00000000-0005-0000-0000-000072180000}"/>
    <cellStyle name="SAPBEXstdItem 2 10 2" xfId="2115" xr:uid="{00000000-0005-0000-0000-000073180000}"/>
    <cellStyle name="SAPBEXstdItem 2 10 2 2" xfId="7856" xr:uid="{00000000-0005-0000-0000-000074180000}"/>
    <cellStyle name="SAPBEXstdItem 2 10 2 2 2" xfId="18969" xr:uid="{00000000-0005-0000-0000-000075180000}"/>
    <cellStyle name="SAPBEXstdItem 2 10 2 2 3" xfId="26127" xr:uid="{00000000-0005-0000-0000-000076180000}"/>
    <cellStyle name="SAPBEXstdItem 2 10 2 3" xfId="13367" xr:uid="{00000000-0005-0000-0000-000077180000}"/>
    <cellStyle name="SAPBEXstdItem 2 10 2 4" xfId="17138" xr:uid="{00000000-0005-0000-0000-000078180000}"/>
    <cellStyle name="SAPBEXstdItem 2 10 3" xfId="2114" xr:uid="{00000000-0005-0000-0000-000079180000}"/>
    <cellStyle name="SAPBEXstdItem 2 10 3 2" xfId="7855" xr:uid="{00000000-0005-0000-0000-00007A180000}"/>
    <cellStyle name="SAPBEXstdItem 2 10 3 2 2" xfId="18968" xr:uid="{00000000-0005-0000-0000-00007B180000}"/>
    <cellStyle name="SAPBEXstdItem 2 10 3 2 3" xfId="26126" xr:uid="{00000000-0005-0000-0000-00007C180000}"/>
    <cellStyle name="SAPBEXstdItem 2 10 3 3" xfId="13366" xr:uid="{00000000-0005-0000-0000-00007D180000}"/>
    <cellStyle name="SAPBEXstdItem 2 10 3 4" xfId="17109" xr:uid="{00000000-0005-0000-0000-00007E180000}"/>
    <cellStyle name="SAPBEXstdItem 2 10 4" xfId="2113" xr:uid="{00000000-0005-0000-0000-00007F180000}"/>
    <cellStyle name="SAPBEXstdItem 2 10 4 2" xfId="7854" xr:uid="{00000000-0005-0000-0000-000080180000}"/>
    <cellStyle name="SAPBEXstdItem 2 10 4 2 2" xfId="18967" xr:uid="{00000000-0005-0000-0000-000081180000}"/>
    <cellStyle name="SAPBEXstdItem 2 10 4 2 3" xfId="26125" xr:uid="{00000000-0005-0000-0000-000082180000}"/>
    <cellStyle name="SAPBEXstdItem 2 10 4 3" xfId="13365" xr:uid="{00000000-0005-0000-0000-000083180000}"/>
    <cellStyle name="SAPBEXstdItem 2 10 4 4" xfId="22456" xr:uid="{00000000-0005-0000-0000-000084180000}"/>
    <cellStyle name="SAPBEXstdItem 2 10 5" xfId="2112" xr:uid="{00000000-0005-0000-0000-000085180000}"/>
    <cellStyle name="SAPBEXstdItem 2 10 5 2" xfId="7853" xr:uid="{00000000-0005-0000-0000-000086180000}"/>
    <cellStyle name="SAPBEXstdItem 2 10 5 2 2" xfId="18966" xr:uid="{00000000-0005-0000-0000-000087180000}"/>
    <cellStyle name="SAPBEXstdItem 2 10 5 2 3" xfId="26124" xr:uid="{00000000-0005-0000-0000-000088180000}"/>
    <cellStyle name="SAPBEXstdItem 2 10 5 3" xfId="13364" xr:uid="{00000000-0005-0000-0000-000089180000}"/>
    <cellStyle name="SAPBEXstdItem 2 10 5 4" xfId="17145" xr:uid="{00000000-0005-0000-0000-00008A180000}"/>
    <cellStyle name="SAPBEXstdItem 2 10 6" xfId="2111" xr:uid="{00000000-0005-0000-0000-00008B180000}"/>
    <cellStyle name="SAPBEXstdItem 2 10 6 2" xfId="7852" xr:uid="{00000000-0005-0000-0000-00008C180000}"/>
    <cellStyle name="SAPBEXstdItem 2 10 6 2 2" xfId="18965" xr:uid="{00000000-0005-0000-0000-00008D180000}"/>
    <cellStyle name="SAPBEXstdItem 2 10 6 2 3" xfId="26123" xr:uid="{00000000-0005-0000-0000-00008E180000}"/>
    <cellStyle name="SAPBEXstdItem 2 10 6 3" xfId="13363" xr:uid="{00000000-0005-0000-0000-00008F180000}"/>
    <cellStyle name="SAPBEXstdItem 2 10 6 4" xfId="11487" xr:uid="{00000000-0005-0000-0000-000090180000}"/>
    <cellStyle name="SAPBEXstdItem 2 10 7" xfId="7857" xr:uid="{00000000-0005-0000-0000-000091180000}"/>
    <cellStyle name="SAPBEXstdItem 2 10 7 2" xfId="18970" xr:uid="{00000000-0005-0000-0000-000092180000}"/>
    <cellStyle name="SAPBEXstdItem 2 10 7 3" xfId="26128" xr:uid="{00000000-0005-0000-0000-000093180000}"/>
    <cellStyle name="SAPBEXstdItem 2 10 8" xfId="13368" xr:uid="{00000000-0005-0000-0000-000094180000}"/>
    <cellStyle name="SAPBEXstdItem 2 10 9" xfId="11488" xr:uid="{00000000-0005-0000-0000-000095180000}"/>
    <cellStyle name="SAPBEXstdItem 2 11" xfId="2110" xr:uid="{00000000-0005-0000-0000-000096180000}"/>
    <cellStyle name="SAPBEXstdItem 2 11 2" xfId="7851" xr:uid="{00000000-0005-0000-0000-000097180000}"/>
    <cellStyle name="SAPBEXstdItem 2 11 2 2" xfId="18964" xr:uid="{00000000-0005-0000-0000-000098180000}"/>
    <cellStyle name="SAPBEXstdItem 2 11 2 3" xfId="26122" xr:uid="{00000000-0005-0000-0000-000099180000}"/>
    <cellStyle name="SAPBEXstdItem 2 11 3" xfId="13362" xr:uid="{00000000-0005-0000-0000-00009A180000}"/>
    <cellStyle name="SAPBEXstdItem 2 11 4" xfId="14540" xr:uid="{00000000-0005-0000-0000-00009B180000}"/>
    <cellStyle name="SAPBEXstdItem 2 12" xfId="2109" xr:uid="{00000000-0005-0000-0000-00009C180000}"/>
    <cellStyle name="SAPBEXstdItem 2 12 2" xfId="7850" xr:uid="{00000000-0005-0000-0000-00009D180000}"/>
    <cellStyle name="SAPBEXstdItem 2 12 2 2" xfId="18963" xr:uid="{00000000-0005-0000-0000-00009E180000}"/>
    <cellStyle name="SAPBEXstdItem 2 12 2 3" xfId="26121" xr:uid="{00000000-0005-0000-0000-00009F180000}"/>
    <cellStyle name="SAPBEXstdItem 2 12 3" xfId="13361" xr:uid="{00000000-0005-0000-0000-0000A0180000}"/>
    <cellStyle name="SAPBEXstdItem 2 12 4" xfId="14541" xr:uid="{00000000-0005-0000-0000-0000A1180000}"/>
    <cellStyle name="SAPBEXstdItem 2 13" xfId="2108" xr:uid="{00000000-0005-0000-0000-0000A2180000}"/>
    <cellStyle name="SAPBEXstdItem 2 13 2" xfId="7849" xr:uid="{00000000-0005-0000-0000-0000A3180000}"/>
    <cellStyle name="SAPBEXstdItem 2 13 2 2" xfId="18962" xr:uid="{00000000-0005-0000-0000-0000A4180000}"/>
    <cellStyle name="SAPBEXstdItem 2 13 2 3" xfId="26120" xr:uid="{00000000-0005-0000-0000-0000A5180000}"/>
    <cellStyle name="SAPBEXstdItem 2 13 3" xfId="13360" xr:uid="{00000000-0005-0000-0000-0000A6180000}"/>
    <cellStyle name="SAPBEXstdItem 2 13 4" xfId="19989" xr:uid="{00000000-0005-0000-0000-0000A7180000}"/>
    <cellStyle name="SAPBEXstdItem 2 14" xfId="2107" xr:uid="{00000000-0005-0000-0000-0000A8180000}"/>
    <cellStyle name="SAPBEXstdItem 2 14 2" xfId="7848" xr:uid="{00000000-0005-0000-0000-0000A9180000}"/>
    <cellStyle name="SAPBEXstdItem 2 14 2 2" xfId="18961" xr:uid="{00000000-0005-0000-0000-0000AA180000}"/>
    <cellStyle name="SAPBEXstdItem 2 14 2 3" xfId="26119" xr:uid="{00000000-0005-0000-0000-0000AB180000}"/>
    <cellStyle name="SAPBEXstdItem 2 14 3" xfId="13359" xr:uid="{00000000-0005-0000-0000-0000AC180000}"/>
    <cellStyle name="SAPBEXstdItem 2 14 4" xfId="19988" xr:uid="{00000000-0005-0000-0000-0000AD180000}"/>
    <cellStyle name="SAPBEXstdItem 2 15" xfId="2106" xr:uid="{00000000-0005-0000-0000-0000AE180000}"/>
    <cellStyle name="SAPBEXstdItem 2 15 2" xfId="7847" xr:uid="{00000000-0005-0000-0000-0000AF180000}"/>
    <cellStyle name="SAPBEXstdItem 2 15 2 2" xfId="18960" xr:uid="{00000000-0005-0000-0000-0000B0180000}"/>
    <cellStyle name="SAPBEXstdItem 2 15 2 3" xfId="26118" xr:uid="{00000000-0005-0000-0000-0000B1180000}"/>
    <cellStyle name="SAPBEXstdItem 2 15 3" xfId="13358" xr:uid="{00000000-0005-0000-0000-0000B2180000}"/>
    <cellStyle name="SAPBEXstdItem 2 15 4" xfId="14542" xr:uid="{00000000-0005-0000-0000-0000B3180000}"/>
    <cellStyle name="SAPBEXstdItem 2 16" xfId="7858" xr:uid="{00000000-0005-0000-0000-0000B4180000}"/>
    <cellStyle name="SAPBEXstdItem 2 16 2" xfId="18971" xr:uid="{00000000-0005-0000-0000-0000B5180000}"/>
    <cellStyle name="SAPBEXstdItem 2 16 3" xfId="26129" xr:uid="{00000000-0005-0000-0000-0000B6180000}"/>
    <cellStyle name="SAPBEXstdItem 2 17" xfId="13369" xr:uid="{00000000-0005-0000-0000-0000B7180000}"/>
    <cellStyle name="SAPBEXstdItem 2 18" xfId="17140" xr:uid="{00000000-0005-0000-0000-0000B8180000}"/>
    <cellStyle name="SAPBEXstdItem 2 2" xfId="2105" xr:uid="{00000000-0005-0000-0000-0000B9180000}"/>
    <cellStyle name="SAPBEXstdItem 2 2 10" xfId="2104" xr:uid="{00000000-0005-0000-0000-0000BA180000}"/>
    <cellStyle name="SAPBEXstdItem 2 2 10 2" xfId="7845" xr:uid="{00000000-0005-0000-0000-0000BB180000}"/>
    <cellStyle name="SAPBEXstdItem 2 2 10 2 2" xfId="18958" xr:uid="{00000000-0005-0000-0000-0000BC180000}"/>
    <cellStyle name="SAPBEXstdItem 2 2 10 2 3" xfId="26116" xr:uid="{00000000-0005-0000-0000-0000BD180000}"/>
    <cellStyle name="SAPBEXstdItem 2 2 10 3" xfId="13356" xr:uid="{00000000-0005-0000-0000-0000BE180000}"/>
    <cellStyle name="SAPBEXstdItem 2 2 10 4" xfId="17137" xr:uid="{00000000-0005-0000-0000-0000BF180000}"/>
    <cellStyle name="SAPBEXstdItem 2 2 11" xfId="2103" xr:uid="{00000000-0005-0000-0000-0000C0180000}"/>
    <cellStyle name="SAPBEXstdItem 2 2 11 2" xfId="7844" xr:uid="{00000000-0005-0000-0000-0000C1180000}"/>
    <cellStyle name="SAPBEXstdItem 2 2 11 2 2" xfId="18957" xr:uid="{00000000-0005-0000-0000-0000C2180000}"/>
    <cellStyle name="SAPBEXstdItem 2 2 11 2 3" xfId="26115" xr:uid="{00000000-0005-0000-0000-0000C3180000}"/>
    <cellStyle name="SAPBEXstdItem 2 2 11 3" xfId="13355" xr:uid="{00000000-0005-0000-0000-0000C4180000}"/>
    <cellStyle name="SAPBEXstdItem 2 2 11 4" xfId="14543" xr:uid="{00000000-0005-0000-0000-0000C5180000}"/>
    <cellStyle name="SAPBEXstdItem 2 2 12" xfId="2102" xr:uid="{00000000-0005-0000-0000-0000C6180000}"/>
    <cellStyle name="SAPBEXstdItem 2 2 12 2" xfId="7843" xr:uid="{00000000-0005-0000-0000-0000C7180000}"/>
    <cellStyle name="SAPBEXstdItem 2 2 12 2 2" xfId="18956" xr:uid="{00000000-0005-0000-0000-0000C8180000}"/>
    <cellStyle name="SAPBEXstdItem 2 2 12 2 3" xfId="26114" xr:uid="{00000000-0005-0000-0000-0000C9180000}"/>
    <cellStyle name="SAPBEXstdItem 2 2 12 3" xfId="13354" xr:uid="{00000000-0005-0000-0000-0000CA180000}"/>
    <cellStyle name="SAPBEXstdItem 2 2 12 4" xfId="14544" xr:uid="{00000000-0005-0000-0000-0000CB180000}"/>
    <cellStyle name="SAPBEXstdItem 2 2 13" xfId="2101" xr:uid="{00000000-0005-0000-0000-0000CC180000}"/>
    <cellStyle name="SAPBEXstdItem 2 2 13 2" xfId="7842" xr:uid="{00000000-0005-0000-0000-0000CD180000}"/>
    <cellStyle name="SAPBEXstdItem 2 2 13 2 2" xfId="18955" xr:uid="{00000000-0005-0000-0000-0000CE180000}"/>
    <cellStyle name="SAPBEXstdItem 2 2 13 2 3" xfId="26113" xr:uid="{00000000-0005-0000-0000-0000CF180000}"/>
    <cellStyle name="SAPBEXstdItem 2 2 13 3" xfId="13353" xr:uid="{00000000-0005-0000-0000-0000D0180000}"/>
    <cellStyle name="SAPBEXstdItem 2 2 13 4" xfId="19992" xr:uid="{00000000-0005-0000-0000-0000D1180000}"/>
    <cellStyle name="SAPBEXstdItem 2 2 14" xfId="2100" xr:uid="{00000000-0005-0000-0000-0000D2180000}"/>
    <cellStyle name="SAPBEXstdItem 2 2 14 2" xfId="7841" xr:uid="{00000000-0005-0000-0000-0000D3180000}"/>
    <cellStyle name="SAPBEXstdItem 2 2 14 2 2" xfId="18954" xr:uid="{00000000-0005-0000-0000-0000D4180000}"/>
    <cellStyle name="SAPBEXstdItem 2 2 14 2 3" xfId="26112" xr:uid="{00000000-0005-0000-0000-0000D5180000}"/>
    <cellStyle name="SAPBEXstdItem 2 2 14 3" xfId="13352" xr:uid="{00000000-0005-0000-0000-0000D6180000}"/>
    <cellStyle name="SAPBEXstdItem 2 2 14 4" xfId="19991" xr:uid="{00000000-0005-0000-0000-0000D7180000}"/>
    <cellStyle name="SAPBEXstdItem 2 2 15" xfId="7846" xr:uid="{00000000-0005-0000-0000-0000D8180000}"/>
    <cellStyle name="SAPBEXstdItem 2 2 15 2" xfId="18959" xr:uid="{00000000-0005-0000-0000-0000D9180000}"/>
    <cellStyle name="SAPBEXstdItem 2 2 15 3" xfId="26117" xr:uid="{00000000-0005-0000-0000-0000DA180000}"/>
    <cellStyle name="SAPBEXstdItem 2 2 16" xfId="13357" xr:uid="{00000000-0005-0000-0000-0000DB180000}"/>
    <cellStyle name="SAPBEXstdItem 2 2 17" xfId="19990" xr:uid="{00000000-0005-0000-0000-0000DC180000}"/>
    <cellStyle name="SAPBEXstdItem 2 2 2" xfId="2099" xr:uid="{00000000-0005-0000-0000-0000DD180000}"/>
    <cellStyle name="SAPBEXstdItem 2 2 2 10" xfId="14545" xr:uid="{00000000-0005-0000-0000-0000DE180000}"/>
    <cellStyle name="SAPBEXstdItem 2 2 2 2" xfId="2098" xr:uid="{00000000-0005-0000-0000-0000DF180000}"/>
    <cellStyle name="SAPBEXstdItem 2 2 2 2 2" xfId="2097" xr:uid="{00000000-0005-0000-0000-0000E0180000}"/>
    <cellStyle name="SAPBEXstdItem 2 2 2 2 2 2" xfId="7838" xr:uid="{00000000-0005-0000-0000-0000E1180000}"/>
    <cellStyle name="SAPBEXstdItem 2 2 2 2 2 2 2" xfId="18951" xr:uid="{00000000-0005-0000-0000-0000E2180000}"/>
    <cellStyle name="SAPBEXstdItem 2 2 2 2 2 2 3" xfId="26109" xr:uid="{00000000-0005-0000-0000-0000E3180000}"/>
    <cellStyle name="SAPBEXstdItem 2 2 2 2 2 3" xfId="13349" xr:uid="{00000000-0005-0000-0000-0000E4180000}"/>
    <cellStyle name="SAPBEXstdItem 2 2 2 2 2 4" xfId="17057" xr:uid="{00000000-0005-0000-0000-0000E5180000}"/>
    <cellStyle name="SAPBEXstdItem 2 2 2 2 3" xfId="2096" xr:uid="{00000000-0005-0000-0000-0000E6180000}"/>
    <cellStyle name="SAPBEXstdItem 2 2 2 2 3 2" xfId="7837" xr:uid="{00000000-0005-0000-0000-0000E7180000}"/>
    <cellStyle name="SAPBEXstdItem 2 2 2 2 3 2 2" xfId="18950" xr:uid="{00000000-0005-0000-0000-0000E8180000}"/>
    <cellStyle name="SAPBEXstdItem 2 2 2 2 3 2 3" xfId="26108" xr:uid="{00000000-0005-0000-0000-0000E9180000}"/>
    <cellStyle name="SAPBEXstdItem 2 2 2 2 3 3" xfId="13348" xr:uid="{00000000-0005-0000-0000-0000EA180000}"/>
    <cellStyle name="SAPBEXstdItem 2 2 2 2 3 4" xfId="22410" xr:uid="{00000000-0005-0000-0000-0000EB180000}"/>
    <cellStyle name="SAPBEXstdItem 2 2 2 2 4" xfId="2095" xr:uid="{00000000-0005-0000-0000-0000EC180000}"/>
    <cellStyle name="SAPBEXstdItem 2 2 2 2 4 2" xfId="7836" xr:uid="{00000000-0005-0000-0000-0000ED180000}"/>
    <cellStyle name="SAPBEXstdItem 2 2 2 2 4 2 2" xfId="18949" xr:uid="{00000000-0005-0000-0000-0000EE180000}"/>
    <cellStyle name="SAPBEXstdItem 2 2 2 2 4 2 3" xfId="26107" xr:uid="{00000000-0005-0000-0000-0000EF180000}"/>
    <cellStyle name="SAPBEXstdItem 2 2 2 2 4 3" xfId="13347" xr:uid="{00000000-0005-0000-0000-0000F0180000}"/>
    <cellStyle name="SAPBEXstdItem 2 2 2 2 4 4" xfId="17110" xr:uid="{00000000-0005-0000-0000-0000F1180000}"/>
    <cellStyle name="SAPBEXstdItem 2 2 2 2 5" xfId="2094" xr:uid="{00000000-0005-0000-0000-0000F2180000}"/>
    <cellStyle name="SAPBEXstdItem 2 2 2 2 5 2" xfId="7835" xr:uid="{00000000-0005-0000-0000-0000F3180000}"/>
    <cellStyle name="SAPBEXstdItem 2 2 2 2 5 2 2" xfId="18948" xr:uid="{00000000-0005-0000-0000-0000F4180000}"/>
    <cellStyle name="SAPBEXstdItem 2 2 2 2 5 2 3" xfId="26106" xr:uid="{00000000-0005-0000-0000-0000F5180000}"/>
    <cellStyle name="SAPBEXstdItem 2 2 2 2 5 3" xfId="13346" xr:uid="{00000000-0005-0000-0000-0000F6180000}"/>
    <cellStyle name="SAPBEXstdItem 2 2 2 2 5 4" xfId="22457" xr:uid="{00000000-0005-0000-0000-0000F7180000}"/>
    <cellStyle name="SAPBEXstdItem 2 2 2 2 6" xfId="2093" xr:uid="{00000000-0005-0000-0000-0000F8180000}"/>
    <cellStyle name="SAPBEXstdItem 2 2 2 2 6 2" xfId="7834" xr:uid="{00000000-0005-0000-0000-0000F9180000}"/>
    <cellStyle name="SAPBEXstdItem 2 2 2 2 6 2 2" xfId="18947" xr:uid="{00000000-0005-0000-0000-0000FA180000}"/>
    <cellStyle name="SAPBEXstdItem 2 2 2 2 6 2 3" xfId="26105" xr:uid="{00000000-0005-0000-0000-0000FB180000}"/>
    <cellStyle name="SAPBEXstdItem 2 2 2 2 6 3" xfId="13345" xr:uid="{00000000-0005-0000-0000-0000FC180000}"/>
    <cellStyle name="SAPBEXstdItem 2 2 2 2 6 4" xfId="17146" xr:uid="{00000000-0005-0000-0000-0000FD180000}"/>
    <cellStyle name="SAPBEXstdItem 2 2 2 2 7" xfId="7839" xr:uid="{00000000-0005-0000-0000-0000FE180000}"/>
    <cellStyle name="SAPBEXstdItem 2 2 2 2 7 2" xfId="18952" xr:uid="{00000000-0005-0000-0000-0000FF180000}"/>
    <cellStyle name="SAPBEXstdItem 2 2 2 2 7 3" xfId="26110" xr:uid="{00000000-0005-0000-0000-000000190000}"/>
    <cellStyle name="SAPBEXstdItem 2 2 2 2 8" xfId="13350" xr:uid="{00000000-0005-0000-0000-000001190000}"/>
    <cellStyle name="SAPBEXstdItem 2 2 2 2 9" xfId="19993" xr:uid="{00000000-0005-0000-0000-000002190000}"/>
    <cellStyle name="SAPBEXstdItem 2 2 2 3" xfId="2092" xr:uid="{00000000-0005-0000-0000-000003190000}"/>
    <cellStyle name="SAPBEXstdItem 2 2 2 3 2" xfId="7833" xr:uid="{00000000-0005-0000-0000-000004190000}"/>
    <cellStyle name="SAPBEXstdItem 2 2 2 3 2 2" xfId="18946" xr:uid="{00000000-0005-0000-0000-000005190000}"/>
    <cellStyle name="SAPBEXstdItem 2 2 2 3 2 3" xfId="26104" xr:uid="{00000000-0005-0000-0000-000006190000}"/>
    <cellStyle name="SAPBEXstdItem 2 2 2 3 3" xfId="13344" xr:uid="{00000000-0005-0000-0000-000007190000}"/>
    <cellStyle name="SAPBEXstdItem 2 2 2 3 4" xfId="16957" xr:uid="{00000000-0005-0000-0000-000008190000}"/>
    <cellStyle name="SAPBEXstdItem 2 2 2 4" xfId="2091" xr:uid="{00000000-0005-0000-0000-000009190000}"/>
    <cellStyle name="SAPBEXstdItem 2 2 2 4 2" xfId="7832" xr:uid="{00000000-0005-0000-0000-00000A190000}"/>
    <cellStyle name="SAPBEXstdItem 2 2 2 4 2 2" xfId="18945" xr:uid="{00000000-0005-0000-0000-00000B190000}"/>
    <cellStyle name="SAPBEXstdItem 2 2 2 4 2 3" xfId="26103" xr:uid="{00000000-0005-0000-0000-00000C190000}"/>
    <cellStyle name="SAPBEXstdItem 2 2 2 4 3" xfId="13343" xr:uid="{00000000-0005-0000-0000-00000D190000}"/>
    <cellStyle name="SAPBEXstdItem 2 2 2 4 4" xfId="22315" xr:uid="{00000000-0005-0000-0000-00000E190000}"/>
    <cellStyle name="SAPBEXstdItem 2 2 2 5" xfId="2090" xr:uid="{00000000-0005-0000-0000-00000F190000}"/>
    <cellStyle name="SAPBEXstdItem 2 2 2 5 2" xfId="7831" xr:uid="{00000000-0005-0000-0000-000010190000}"/>
    <cellStyle name="SAPBEXstdItem 2 2 2 5 2 2" xfId="18944" xr:uid="{00000000-0005-0000-0000-000011190000}"/>
    <cellStyle name="SAPBEXstdItem 2 2 2 5 2 3" xfId="26102" xr:uid="{00000000-0005-0000-0000-000012190000}"/>
    <cellStyle name="SAPBEXstdItem 2 2 2 5 3" xfId="13342" xr:uid="{00000000-0005-0000-0000-000013190000}"/>
    <cellStyle name="SAPBEXstdItem 2 2 2 5 4" xfId="16971" xr:uid="{00000000-0005-0000-0000-000014190000}"/>
    <cellStyle name="SAPBEXstdItem 2 2 2 6" xfId="2089" xr:uid="{00000000-0005-0000-0000-000015190000}"/>
    <cellStyle name="SAPBEXstdItem 2 2 2 6 2" xfId="7830" xr:uid="{00000000-0005-0000-0000-000016190000}"/>
    <cellStyle name="SAPBEXstdItem 2 2 2 6 2 2" xfId="18943" xr:uid="{00000000-0005-0000-0000-000017190000}"/>
    <cellStyle name="SAPBEXstdItem 2 2 2 6 2 3" xfId="26101" xr:uid="{00000000-0005-0000-0000-000018190000}"/>
    <cellStyle name="SAPBEXstdItem 2 2 2 6 3" xfId="13341" xr:uid="{00000000-0005-0000-0000-000019190000}"/>
    <cellStyle name="SAPBEXstdItem 2 2 2 6 4" xfId="22327" xr:uid="{00000000-0005-0000-0000-00001A190000}"/>
    <cellStyle name="SAPBEXstdItem 2 2 2 7" xfId="2088" xr:uid="{00000000-0005-0000-0000-00001B190000}"/>
    <cellStyle name="SAPBEXstdItem 2 2 2 7 2" xfId="7829" xr:uid="{00000000-0005-0000-0000-00001C190000}"/>
    <cellStyle name="SAPBEXstdItem 2 2 2 7 2 2" xfId="18942" xr:uid="{00000000-0005-0000-0000-00001D190000}"/>
    <cellStyle name="SAPBEXstdItem 2 2 2 7 2 3" xfId="26100" xr:uid="{00000000-0005-0000-0000-00001E190000}"/>
    <cellStyle name="SAPBEXstdItem 2 2 2 7 3" xfId="13340" xr:uid="{00000000-0005-0000-0000-00001F190000}"/>
    <cellStyle name="SAPBEXstdItem 2 2 2 7 4" xfId="16982" xr:uid="{00000000-0005-0000-0000-000020190000}"/>
    <cellStyle name="SAPBEXstdItem 2 2 2 8" xfId="7840" xr:uid="{00000000-0005-0000-0000-000021190000}"/>
    <cellStyle name="SAPBEXstdItem 2 2 2 8 2" xfId="18953" xr:uid="{00000000-0005-0000-0000-000022190000}"/>
    <cellStyle name="SAPBEXstdItem 2 2 2 8 3" xfId="26111" xr:uid="{00000000-0005-0000-0000-000023190000}"/>
    <cellStyle name="SAPBEXstdItem 2 2 2 9" xfId="13351" xr:uid="{00000000-0005-0000-0000-000024190000}"/>
    <cellStyle name="SAPBEXstdItem 2 2 3" xfId="2087" xr:uid="{00000000-0005-0000-0000-000025190000}"/>
    <cellStyle name="SAPBEXstdItem 2 2 3 10" xfId="16984" xr:uid="{00000000-0005-0000-0000-000026190000}"/>
    <cellStyle name="SAPBEXstdItem 2 2 3 2" xfId="2086" xr:uid="{00000000-0005-0000-0000-000027190000}"/>
    <cellStyle name="SAPBEXstdItem 2 2 3 2 2" xfId="2085" xr:uid="{00000000-0005-0000-0000-000028190000}"/>
    <cellStyle name="SAPBEXstdItem 2 2 3 2 2 2" xfId="7826" xr:uid="{00000000-0005-0000-0000-000029190000}"/>
    <cellStyle name="SAPBEXstdItem 2 2 3 2 2 2 2" xfId="18939" xr:uid="{00000000-0005-0000-0000-00002A190000}"/>
    <cellStyle name="SAPBEXstdItem 2 2 3 2 2 2 3" xfId="26097" xr:uid="{00000000-0005-0000-0000-00002B190000}"/>
    <cellStyle name="SAPBEXstdItem 2 2 3 2 2 3" xfId="13337" xr:uid="{00000000-0005-0000-0000-00002C190000}"/>
    <cellStyle name="SAPBEXstdItem 2 2 3 2 2 4" xfId="22338" xr:uid="{00000000-0005-0000-0000-00002D190000}"/>
    <cellStyle name="SAPBEXstdItem 2 2 3 2 3" xfId="2084" xr:uid="{00000000-0005-0000-0000-00002E190000}"/>
    <cellStyle name="SAPBEXstdItem 2 2 3 2 3 2" xfId="7825" xr:uid="{00000000-0005-0000-0000-00002F190000}"/>
    <cellStyle name="SAPBEXstdItem 2 2 3 2 3 2 2" xfId="18938" xr:uid="{00000000-0005-0000-0000-000030190000}"/>
    <cellStyle name="SAPBEXstdItem 2 2 3 2 3 2 3" xfId="26096" xr:uid="{00000000-0005-0000-0000-000031190000}"/>
    <cellStyle name="SAPBEXstdItem 2 2 3 2 3 3" xfId="13336" xr:uid="{00000000-0005-0000-0000-000032190000}"/>
    <cellStyle name="SAPBEXstdItem 2 2 3 2 3 4" xfId="17005" xr:uid="{00000000-0005-0000-0000-000033190000}"/>
    <cellStyle name="SAPBEXstdItem 2 2 3 2 4" xfId="2083" xr:uid="{00000000-0005-0000-0000-000034190000}"/>
    <cellStyle name="SAPBEXstdItem 2 2 3 2 4 2" xfId="7824" xr:uid="{00000000-0005-0000-0000-000035190000}"/>
    <cellStyle name="SAPBEXstdItem 2 2 3 2 4 2 2" xfId="18937" xr:uid="{00000000-0005-0000-0000-000036190000}"/>
    <cellStyle name="SAPBEXstdItem 2 2 3 2 4 2 3" xfId="26095" xr:uid="{00000000-0005-0000-0000-000037190000}"/>
    <cellStyle name="SAPBEXstdItem 2 2 3 2 4 3" xfId="13335" xr:uid="{00000000-0005-0000-0000-000038190000}"/>
    <cellStyle name="SAPBEXstdItem 2 2 3 2 4 4" xfId="22361" xr:uid="{00000000-0005-0000-0000-000039190000}"/>
    <cellStyle name="SAPBEXstdItem 2 2 3 2 5" xfId="2082" xr:uid="{00000000-0005-0000-0000-00003A190000}"/>
    <cellStyle name="SAPBEXstdItem 2 2 3 2 5 2" xfId="7823" xr:uid="{00000000-0005-0000-0000-00003B190000}"/>
    <cellStyle name="SAPBEXstdItem 2 2 3 2 5 2 2" xfId="18936" xr:uid="{00000000-0005-0000-0000-00003C190000}"/>
    <cellStyle name="SAPBEXstdItem 2 2 3 2 5 2 3" xfId="26094" xr:uid="{00000000-0005-0000-0000-00003D190000}"/>
    <cellStyle name="SAPBEXstdItem 2 2 3 2 5 3" xfId="13334" xr:uid="{00000000-0005-0000-0000-00003E190000}"/>
    <cellStyle name="SAPBEXstdItem 2 2 3 2 5 4" xfId="17021" xr:uid="{00000000-0005-0000-0000-00003F190000}"/>
    <cellStyle name="SAPBEXstdItem 2 2 3 2 6" xfId="2081" xr:uid="{00000000-0005-0000-0000-000040190000}"/>
    <cellStyle name="SAPBEXstdItem 2 2 3 2 6 2" xfId="7822" xr:uid="{00000000-0005-0000-0000-000041190000}"/>
    <cellStyle name="SAPBEXstdItem 2 2 3 2 6 2 2" xfId="18935" xr:uid="{00000000-0005-0000-0000-000042190000}"/>
    <cellStyle name="SAPBEXstdItem 2 2 3 2 6 2 3" xfId="26093" xr:uid="{00000000-0005-0000-0000-000043190000}"/>
    <cellStyle name="SAPBEXstdItem 2 2 3 2 6 3" xfId="13333" xr:uid="{00000000-0005-0000-0000-000044190000}"/>
    <cellStyle name="SAPBEXstdItem 2 2 3 2 6 4" xfId="22377" xr:uid="{00000000-0005-0000-0000-000045190000}"/>
    <cellStyle name="SAPBEXstdItem 2 2 3 2 7" xfId="7827" xr:uid="{00000000-0005-0000-0000-000046190000}"/>
    <cellStyle name="SAPBEXstdItem 2 2 3 2 7 2" xfId="18940" xr:uid="{00000000-0005-0000-0000-000047190000}"/>
    <cellStyle name="SAPBEXstdItem 2 2 3 2 7 3" xfId="26098" xr:uid="{00000000-0005-0000-0000-000048190000}"/>
    <cellStyle name="SAPBEXstdItem 2 2 3 2 8" xfId="13338" xr:uid="{00000000-0005-0000-0000-000049190000}"/>
    <cellStyle name="SAPBEXstdItem 2 2 3 2 9" xfId="22340" xr:uid="{00000000-0005-0000-0000-00004A190000}"/>
    <cellStyle name="SAPBEXstdItem 2 2 3 3" xfId="2080" xr:uid="{00000000-0005-0000-0000-00004B190000}"/>
    <cellStyle name="SAPBEXstdItem 2 2 3 3 2" xfId="7821" xr:uid="{00000000-0005-0000-0000-00004C190000}"/>
    <cellStyle name="SAPBEXstdItem 2 2 3 3 2 2" xfId="18934" xr:uid="{00000000-0005-0000-0000-00004D190000}"/>
    <cellStyle name="SAPBEXstdItem 2 2 3 3 2 3" xfId="26092" xr:uid="{00000000-0005-0000-0000-00004E190000}"/>
    <cellStyle name="SAPBEXstdItem 2 2 3 3 3" xfId="13332" xr:uid="{00000000-0005-0000-0000-00004F190000}"/>
    <cellStyle name="SAPBEXstdItem 2 2 3 3 4" xfId="17022" xr:uid="{00000000-0005-0000-0000-000050190000}"/>
    <cellStyle name="SAPBEXstdItem 2 2 3 4" xfId="2079" xr:uid="{00000000-0005-0000-0000-000051190000}"/>
    <cellStyle name="SAPBEXstdItem 2 2 3 4 2" xfId="7820" xr:uid="{00000000-0005-0000-0000-000052190000}"/>
    <cellStyle name="SAPBEXstdItem 2 2 3 4 2 2" xfId="18933" xr:uid="{00000000-0005-0000-0000-000053190000}"/>
    <cellStyle name="SAPBEXstdItem 2 2 3 4 2 3" xfId="26091" xr:uid="{00000000-0005-0000-0000-000054190000}"/>
    <cellStyle name="SAPBEXstdItem 2 2 3 4 3" xfId="13331" xr:uid="{00000000-0005-0000-0000-000055190000}"/>
    <cellStyle name="SAPBEXstdItem 2 2 3 4 4" xfId="22378" xr:uid="{00000000-0005-0000-0000-000056190000}"/>
    <cellStyle name="SAPBEXstdItem 2 2 3 5" xfId="2078" xr:uid="{00000000-0005-0000-0000-000057190000}"/>
    <cellStyle name="SAPBEXstdItem 2 2 3 5 2" xfId="7819" xr:uid="{00000000-0005-0000-0000-000058190000}"/>
    <cellStyle name="SAPBEXstdItem 2 2 3 5 2 2" xfId="18932" xr:uid="{00000000-0005-0000-0000-000059190000}"/>
    <cellStyle name="SAPBEXstdItem 2 2 3 5 2 3" xfId="26090" xr:uid="{00000000-0005-0000-0000-00005A190000}"/>
    <cellStyle name="SAPBEXstdItem 2 2 3 5 3" xfId="13330" xr:uid="{00000000-0005-0000-0000-00005B190000}"/>
    <cellStyle name="SAPBEXstdItem 2 2 3 5 4" xfId="17026" xr:uid="{00000000-0005-0000-0000-00005C190000}"/>
    <cellStyle name="SAPBEXstdItem 2 2 3 6" xfId="2077" xr:uid="{00000000-0005-0000-0000-00005D190000}"/>
    <cellStyle name="SAPBEXstdItem 2 2 3 6 2" xfId="7818" xr:uid="{00000000-0005-0000-0000-00005E190000}"/>
    <cellStyle name="SAPBEXstdItem 2 2 3 6 2 2" xfId="18931" xr:uid="{00000000-0005-0000-0000-00005F190000}"/>
    <cellStyle name="SAPBEXstdItem 2 2 3 6 2 3" xfId="26089" xr:uid="{00000000-0005-0000-0000-000060190000}"/>
    <cellStyle name="SAPBEXstdItem 2 2 3 6 3" xfId="13329" xr:uid="{00000000-0005-0000-0000-000061190000}"/>
    <cellStyle name="SAPBEXstdItem 2 2 3 6 4" xfId="17111" xr:uid="{00000000-0005-0000-0000-000062190000}"/>
    <cellStyle name="SAPBEXstdItem 2 2 3 7" xfId="2076" xr:uid="{00000000-0005-0000-0000-000063190000}"/>
    <cellStyle name="SAPBEXstdItem 2 2 3 7 2" xfId="7817" xr:uid="{00000000-0005-0000-0000-000064190000}"/>
    <cellStyle name="SAPBEXstdItem 2 2 3 7 2 2" xfId="18930" xr:uid="{00000000-0005-0000-0000-000065190000}"/>
    <cellStyle name="SAPBEXstdItem 2 2 3 7 2 3" xfId="26088" xr:uid="{00000000-0005-0000-0000-000066190000}"/>
    <cellStyle name="SAPBEXstdItem 2 2 3 7 3" xfId="13328" xr:uid="{00000000-0005-0000-0000-000067190000}"/>
    <cellStyle name="SAPBEXstdItem 2 2 3 7 4" xfId="22458" xr:uid="{00000000-0005-0000-0000-000068190000}"/>
    <cellStyle name="SAPBEXstdItem 2 2 3 8" xfId="7828" xr:uid="{00000000-0005-0000-0000-000069190000}"/>
    <cellStyle name="SAPBEXstdItem 2 2 3 8 2" xfId="18941" xr:uid="{00000000-0005-0000-0000-00006A190000}"/>
    <cellStyle name="SAPBEXstdItem 2 2 3 8 3" xfId="26099" xr:uid="{00000000-0005-0000-0000-00006B190000}"/>
    <cellStyle name="SAPBEXstdItem 2 2 3 9" xfId="13339" xr:uid="{00000000-0005-0000-0000-00006C190000}"/>
    <cellStyle name="SAPBEXstdItem 2 2 4" xfId="2075" xr:uid="{00000000-0005-0000-0000-00006D190000}"/>
    <cellStyle name="SAPBEXstdItem 2 2 4 10" xfId="22381" xr:uid="{00000000-0005-0000-0000-00006E190000}"/>
    <cellStyle name="SAPBEXstdItem 2 2 4 2" xfId="2074" xr:uid="{00000000-0005-0000-0000-00006F190000}"/>
    <cellStyle name="SAPBEXstdItem 2 2 4 2 2" xfId="2073" xr:uid="{00000000-0005-0000-0000-000070190000}"/>
    <cellStyle name="SAPBEXstdItem 2 2 4 2 2 2" xfId="7814" xr:uid="{00000000-0005-0000-0000-000071190000}"/>
    <cellStyle name="SAPBEXstdItem 2 2 4 2 2 2 2" xfId="18927" xr:uid="{00000000-0005-0000-0000-000072190000}"/>
    <cellStyle name="SAPBEXstdItem 2 2 4 2 2 2 3" xfId="26085" xr:uid="{00000000-0005-0000-0000-000073190000}"/>
    <cellStyle name="SAPBEXstdItem 2 2 4 2 2 3" xfId="13325" xr:uid="{00000000-0005-0000-0000-000074190000}"/>
    <cellStyle name="SAPBEXstdItem 2 2 4 2 2 4" xfId="22383" xr:uid="{00000000-0005-0000-0000-000075190000}"/>
    <cellStyle name="SAPBEXstdItem 2 2 4 2 3" xfId="2072" xr:uid="{00000000-0005-0000-0000-000076190000}"/>
    <cellStyle name="SAPBEXstdItem 2 2 4 2 3 2" xfId="7813" xr:uid="{00000000-0005-0000-0000-000077190000}"/>
    <cellStyle name="SAPBEXstdItem 2 2 4 2 3 2 2" xfId="18926" xr:uid="{00000000-0005-0000-0000-000078190000}"/>
    <cellStyle name="SAPBEXstdItem 2 2 4 2 3 2 3" xfId="26084" xr:uid="{00000000-0005-0000-0000-000079190000}"/>
    <cellStyle name="SAPBEXstdItem 2 2 4 2 3 3" xfId="13324" xr:uid="{00000000-0005-0000-0000-00007A190000}"/>
    <cellStyle name="SAPBEXstdItem 2 2 4 2 3 4" xfId="17034" xr:uid="{00000000-0005-0000-0000-00007B190000}"/>
    <cellStyle name="SAPBEXstdItem 2 2 4 2 4" xfId="2071" xr:uid="{00000000-0005-0000-0000-00007C190000}"/>
    <cellStyle name="SAPBEXstdItem 2 2 4 2 4 2" xfId="7812" xr:uid="{00000000-0005-0000-0000-00007D190000}"/>
    <cellStyle name="SAPBEXstdItem 2 2 4 2 4 2 2" xfId="18925" xr:uid="{00000000-0005-0000-0000-00007E190000}"/>
    <cellStyle name="SAPBEXstdItem 2 2 4 2 4 2 3" xfId="26083" xr:uid="{00000000-0005-0000-0000-00007F190000}"/>
    <cellStyle name="SAPBEXstdItem 2 2 4 2 4 3" xfId="13323" xr:uid="{00000000-0005-0000-0000-000080190000}"/>
    <cellStyle name="SAPBEXstdItem 2 2 4 2 4 4" xfId="22389" xr:uid="{00000000-0005-0000-0000-000081190000}"/>
    <cellStyle name="SAPBEXstdItem 2 2 4 2 5" xfId="2070" xr:uid="{00000000-0005-0000-0000-000082190000}"/>
    <cellStyle name="SAPBEXstdItem 2 2 4 2 5 2" xfId="7811" xr:uid="{00000000-0005-0000-0000-000083190000}"/>
    <cellStyle name="SAPBEXstdItem 2 2 4 2 5 2 2" xfId="18924" xr:uid="{00000000-0005-0000-0000-000084190000}"/>
    <cellStyle name="SAPBEXstdItem 2 2 4 2 5 2 3" xfId="26082" xr:uid="{00000000-0005-0000-0000-000085190000}"/>
    <cellStyle name="SAPBEXstdItem 2 2 4 2 5 3" xfId="13322" xr:uid="{00000000-0005-0000-0000-000086190000}"/>
    <cellStyle name="SAPBEXstdItem 2 2 4 2 5 4" xfId="17037" xr:uid="{00000000-0005-0000-0000-000087190000}"/>
    <cellStyle name="SAPBEXstdItem 2 2 4 2 6" xfId="2069" xr:uid="{00000000-0005-0000-0000-000088190000}"/>
    <cellStyle name="SAPBEXstdItem 2 2 4 2 6 2" xfId="7810" xr:uid="{00000000-0005-0000-0000-000089190000}"/>
    <cellStyle name="SAPBEXstdItem 2 2 4 2 6 2 2" xfId="18923" xr:uid="{00000000-0005-0000-0000-00008A190000}"/>
    <cellStyle name="SAPBEXstdItem 2 2 4 2 6 2 3" xfId="26081" xr:uid="{00000000-0005-0000-0000-00008B190000}"/>
    <cellStyle name="SAPBEXstdItem 2 2 4 2 6 3" xfId="13321" xr:uid="{00000000-0005-0000-0000-00008C190000}"/>
    <cellStyle name="SAPBEXstdItem 2 2 4 2 6 4" xfId="22392" xr:uid="{00000000-0005-0000-0000-00008D190000}"/>
    <cellStyle name="SAPBEXstdItem 2 2 4 2 7" xfId="7815" xr:uid="{00000000-0005-0000-0000-00008E190000}"/>
    <cellStyle name="SAPBEXstdItem 2 2 4 2 7 2" xfId="18928" xr:uid="{00000000-0005-0000-0000-00008F190000}"/>
    <cellStyle name="SAPBEXstdItem 2 2 4 2 7 3" xfId="26086" xr:uid="{00000000-0005-0000-0000-000090190000}"/>
    <cellStyle name="SAPBEXstdItem 2 2 4 2 8" xfId="13326" xr:uid="{00000000-0005-0000-0000-000091190000}"/>
    <cellStyle name="SAPBEXstdItem 2 2 4 2 9" xfId="17028" xr:uid="{00000000-0005-0000-0000-000092190000}"/>
    <cellStyle name="SAPBEXstdItem 2 2 4 3" xfId="2068" xr:uid="{00000000-0005-0000-0000-000093190000}"/>
    <cellStyle name="SAPBEXstdItem 2 2 4 3 2" xfId="7809" xr:uid="{00000000-0005-0000-0000-000094190000}"/>
    <cellStyle name="SAPBEXstdItem 2 2 4 3 2 2" xfId="18922" xr:uid="{00000000-0005-0000-0000-000095190000}"/>
    <cellStyle name="SAPBEXstdItem 2 2 4 3 2 3" xfId="26080" xr:uid="{00000000-0005-0000-0000-000096190000}"/>
    <cellStyle name="SAPBEXstdItem 2 2 4 3 3" xfId="13320" xr:uid="{00000000-0005-0000-0000-000097190000}"/>
    <cellStyle name="SAPBEXstdItem 2 2 4 3 4" xfId="17040" xr:uid="{00000000-0005-0000-0000-000098190000}"/>
    <cellStyle name="SAPBEXstdItem 2 2 4 4" xfId="2067" xr:uid="{00000000-0005-0000-0000-000099190000}"/>
    <cellStyle name="SAPBEXstdItem 2 2 4 4 2" xfId="7808" xr:uid="{00000000-0005-0000-0000-00009A190000}"/>
    <cellStyle name="SAPBEXstdItem 2 2 4 4 2 2" xfId="18921" xr:uid="{00000000-0005-0000-0000-00009B190000}"/>
    <cellStyle name="SAPBEXstdItem 2 2 4 4 2 3" xfId="26079" xr:uid="{00000000-0005-0000-0000-00009C190000}"/>
    <cellStyle name="SAPBEXstdItem 2 2 4 4 3" xfId="13319" xr:uid="{00000000-0005-0000-0000-00009D190000}"/>
    <cellStyle name="SAPBEXstdItem 2 2 4 4 4" xfId="17043" xr:uid="{00000000-0005-0000-0000-00009E190000}"/>
    <cellStyle name="SAPBEXstdItem 2 2 4 5" xfId="2066" xr:uid="{00000000-0005-0000-0000-00009F190000}"/>
    <cellStyle name="SAPBEXstdItem 2 2 4 5 2" xfId="7807" xr:uid="{00000000-0005-0000-0000-0000A0190000}"/>
    <cellStyle name="SAPBEXstdItem 2 2 4 5 2 2" xfId="18920" xr:uid="{00000000-0005-0000-0000-0000A1190000}"/>
    <cellStyle name="SAPBEXstdItem 2 2 4 5 2 3" xfId="26078" xr:uid="{00000000-0005-0000-0000-0000A2190000}"/>
    <cellStyle name="SAPBEXstdItem 2 2 4 5 3" xfId="13318" xr:uid="{00000000-0005-0000-0000-0000A3190000}"/>
    <cellStyle name="SAPBEXstdItem 2 2 4 5 4" xfId="17045" xr:uid="{00000000-0005-0000-0000-0000A4190000}"/>
    <cellStyle name="SAPBEXstdItem 2 2 4 6" xfId="2065" xr:uid="{00000000-0005-0000-0000-0000A5190000}"/>
    <cellStyle name="SAPBEXstdItem 2 2 4 6 2" xfId="7806" xr:uid="{00000000-0005-0000-0000-0000A6190000}"/>
    <cellStyle name="SAPBEXstdItem 2 2 4 6 2 2" xfId="18919" xr:uid="{00000000-0005-0000-0000-0000A7190000}"/>
    <cellStyle name="SAPBEXstdItem 2 2 4 6 2 3" xfId="26077" xr:uid="{00000000-0005-0000-0000-0000A8190000}"/>
    <cellStyle name="SAPBEXstdItem 2 2 4 6 3" xfId="13317" xr:uid="{00000000-0005-0000-0000-0000A9190000}"/>
    <cellStyle name="SAPBEXstdItem 2 2 4 6 4" xfId="17047" xr:uid="{00000000-0005-0000-0000-0000AA190000}"/>
    <cellStyle name="SAPBEXstdItem 2 2 4 7" xfId="2064" xr:uid="{00000000-0005-0000-0000-0000AB190000}"/>
    <cellStyle name="SAPBEXstdItem 2 2 4 7 2" xfId="7805" xr:uid="{00000000-0005-0000-0000-0000AC190000}"/>
    <cellStyle name="SAPBEXstdItem 2 2 4 7 2 2" xfId="18918" xr:uid="{00000000-0005-0000-0000-0000AD190000}"/>
    <cellStyle name="SAPBEXstdItem 2 2 4 7 2 3" xfId="26076" xr:uid="{00000000-0005-0000-0000-0000AE190000}"/>
    <cellStyle name="SAPBEXstdItem 2 2 4 7 3" xfId="13316" xr:uid="{00000000-0005-0000-0000-0000AF190000}"/>
    <cellStyle name="SAPBEXstdItem 2 2 4 7 4" xfId="17052" xr:uid="{00000000-0005-0000-0000-0000B0190000}"/>
    <cellStyle name="SAPBEXstdItem 2 2 4 8" xfId="7816" xr:uid="{00000000-0005-0000-0000-0000B1190000}"/>
    <cellStyle name="SAPBEXstdItem 2 2 4 8 2" xfId="18929" xr:uid="{00000000-0005-0000-0000-0000B2190000}"/>
    <cellStyle name="SAPBEXstdItem 2 2 4 8 3" xfId="26087" xr:uid="{00000000-0005-0000-0000-0000B3190000}"/>
    <cellStyle name="SAPBEXstdItem 2 2 4 9" xfId="13327" xr:uid="{00000000-0005-0000-0000-0000B4190000}"/>
    <cellStyle name="SAPBEXstdItem 2 2 5" xfId="2063" xr:uid="{00000000-0005-0000-0000-0000B5190000}"/>
    <cellStyle name="SAPBEXstdItem 2 2 5 10" xfId="17054" xr:uid="{00000000-0005-0000-0000-0000B6190000}"/>
    <cellStyle name="SAPBEXstdItem 2 2 5 2" xfId="2062" xr:uid="{00000000-0005-0000-0000-0000B7190000}"/>
    <cellStyle name="SAPBEXstdItem 2 2 5 2 2" xfId="2061" xr:uid="{00000000-0005-0000-0000-0000B8190000}"/>
    <cellStyle name="SAPBEXstdItem 2 2 5 2 2 2" xfId="7802" xr:uid="{00000000-0005-0000-0000-0000B9190000}"/>
    <cellStyle name="SAPBEXstdItem 2 2 5 2 2 2 2" xfId="18915" xr:uid="{00000000-0005-0000-0000-0000BA190000}"/>
    <cellStyle name="SAPBEXstdItem 2 2 5 2 2 2 3" xfId="26073" xr:uid="{00000000-0005-0000-0000-0000BB190000}"/>
    <cellStyle name="SAPBEXstdItem 2 2 5 2 2 3" xfId="13313" xr:uid="{00000000-0005-0000-0000-0000BC190000}"/>
    <cellStyle name="SAPBEXstdItem 2 2 5 2 2 4" xfId="17064" xr:uid="{00000000-0005-0000-0000-0000BD190000}"/>
    <cellStyle name="SAPBEXstdItem 2 2 5 2 3" xfId="2060" xr:uid="{00000000-0005-0000-0000-0000BE190000}"/>
    <cellStyle name="SAPBEXstdItem 2 2 5 2 3 2" xfId="7801" xr:uid="{00000000-0005-0000-0000-0000BF190000}"/>
    <cellStyle name="SAPBEXstdItem 2 2 5 2 3 2 2" xfId="18914" xr:uid="{00000000-0005-0000-0000-0000C0190000}"/>
    <cellStyle name="SAPBEXstdItem 2 2 5 2 3 2 3" xfId="26072" xr:uid="{00000000-0005-0000-0000-0000C1190000}"/>
    <cellStyle name="SAPBEXstdItem 2 2 5 2 3 3" xfId="13312" xr:uid="{00000000-0005-0000-0000-0000C2190000}"/>
    <cellStyle name="SAPBEXstdItem 2 2 5 2 3 4" xfId="17066" xr:uid="{00000000-0005-0000-0000-0000C3190000}"/>
    <cellStyle name="SAPBEXstdItem 2 2 5 2 4" xfId="2059" xr:uid="{00000000-0005-0000-0000-0000C4190000}"/>
    <cellStyle name="SAPBEXstdItem 2 2 5 2 4 2" xfId="7800" xr:uid="{00000000-0005-0000-0000-0000C5190000}"/>
    <cellStyle name="SAPBEXstdItem 2 2 5 2 4 2 2" xfId="18913" xr:uid="{00000000-0005-0000-0000-0000C6190000}"/>
    <cellStyle name="SAPBEXstdItem 2 2 5 2 4 2 3" xfId="26071" xr:uid="{00000000-0005-0000-0000-0000C7190000}"/>
    <cellStyle name="SAPBEXstdItem 2 2 5 2 4 3" xfId="13311" xr:uid="{00000000-0005-0000-0000-0000C8190000}"/>
    <cellStyle name="SAPBEXstdItem 2 2 5 2 4 4" xfId="17069" xr:uid="{00000000-0005-0000-0000-0000C9190000}"/>
    <cellStyle name="SAPBEXstdItem 2 2 5 2 5" xfId="2058" xr:uid="{00000000-0005-0000-0000-0000CA190000}"/>
    <cellStyle name="SAPBEXstdItem 2 2 5 2 5 2" xfId="7799" xr:uid="{00000000-0005-0000-0000-0000CB190000}"/>
    <cellStyle name="SAPBEXstdItem 2 2 5 2 5 2 2" xfId="18912" xr:uid="{00000000-0005-0000-0000-0000CC190000}"/>
    <cellStyle name="SAPBEXstdItem 2 2 5 2 5 2 3" xfId="26070" xr:uid="{00000000-0005-0000-0000-0000CD190000}"/>
    <cellStyle name="SAPBEXstdItem 2 2 5 2 5 3" xfId="13310" xr:uid="{00000000-0005-0000-0000-0000CE190000}"/>
    <cellStyle name="SAPBEXstdItem 2 2 5 2 5 4" xfId="17075" xr:uid="{00000000-0005-0000-0000-0000CF190000}"/>
    <cellStyle name="SAPBEXstdItem 2 2 5 2 6" xfId="2057" xr:uid="{00000000-0005-0000-0000-0000D0190000}"/>
    <cellStyle name="SAPBEXstdItem 2 2 5 2 6 2" xfId="7798" xr:uid="{00000000-0005-0000-0000-0000D1190000}"/>
    <cellStyle name="SAPBEXstdItem 2 2 5 2 6 2 2" xfId="18911" xr:uid="{00000000-0005-0000-0000-0000D2190000}"/>
    <cellStyle name="SAPBEXstdItem 2 2 5 2 6 2 3" xfId="26069" xr:uid="{00000000-0005-0000-0000-0000D3190000}"/>
    <cellStyle name="SAPBEXstdItem 2 2 5 2 6 3" xfId="13309" xr:uid="{00000000-0005-0000-0000-0000D4190000}"/>
    <cellStyle name="SAPBEXstdItem 2 2 5 2 6 4" xfId="17077" xr:uid="{00000000-0005-0000-0000-0000D5190000}"/>
    <cellStyle name="SAPBEXstdItem 2 2 5 2 7" xfId="7803" xr:uid="{00000000-0005-0000-0000-0000D6190000}"/>
    <cellStyle name="SAPBEXstdItem 2 2 5 2 7 2" xfId="18916" xr:uid="{00000000-0005-0000-0000-0000D7190000}"/>
    <cellStyle name="SAPBEXstdItem 2 2 5 2 7 3" xfId="26074" xr:uid="{00000000-0005-0000-0000-0000D8190000}"/>
    <cellStyle name="SAPBEXstdItem 2 2 5 2 8" xfId="13314" xr:uid="{00000000-0005-0000-0000-0000D9190000}"/>
    <cellStyle name="SAPBEXstdItem 2 2 5 2 9" xfId="17061" xr:uid="{00000000-0005-0000-0000-0000DA190000}"/>
    <cellStyle name="SAPBEXstdItem 2 2 5 3" xfId="2056" xr:uid="{00000000-0005-0000-0000-0000DB190000}"/>
    <cellStyle name="SAPBEXstdItem 2 2 5 3 2" xfId="7797" xr:uid="{00000000-0005-0000-0000-0000DC190000}"/>
    <cellStyle name="SAPBEXstdItem 2 2 5 3 2 2" xfId="18910" xr:uid="{00000000-0005-0000-0000-0000DD190000}"/>
    <cellStyle name="SAPBEXstdItem 2 2 5 3 2 3" xfId="26068" xr:uid="{00000000-0005-0000-0000-0000DE190000}"/>
    <cellStyle name="SAPBEXstdItem 2 2 5 3 3" xfId="13308" xr:uid="{00000000-0005-0000-0000-0000DF190000}"/>
    <cellStyle name="SAPBEXstdItem 2 2 5 3 4" xfId="17084" xr:uid="{00000000-0005-0000-0000-0000E0190000}"/>
    <cellStyle name="SAPBEXstdItem 2 2 5 4" xfId="2055" xr:uid="{00000000-0005-0000-0000-0000E1190000}"/>
    <cellStyle name="SAPBEXstdItem 2 2 5 4 2" xfId="7796" xr:uid="{00000000-0005-0000-0000-0000E2190000}"/>
    <cellStyle name="SAPBEXstdItem 2 2 5 4 2 2" xfId="18909" xr:uid="{00000000-0005-0000-0000-0000E3190000}"/>
    <cellStyle name="SAPBEXstdItem 2 2 5 4 2 3" xfId="26067" xr:uid="{00000000-0005-0000-0000-0000E4190000}"/>
    <cellStyle name="SAPBEXstdItem 2 2 5 4 3" xfId="13307" xr:uid="{00000000-0005-0000-0000-0000E5190000}"/>
    <cellStyle name="SAPBEXstdItem 2 2 5 4 4" xfId="17092" xr:uid="{00000000-0005-0000-0000-0000E6190000}"/>
    <cellStyle name="SAPBEXstdItem 2 2 5 5" xfId="2054" xr:uid="{00000000-0005-0000-0000-0000E7190000}"/>
    <cellStyle name="SAPBEXstdItem 2 2 5 5 2" xfId="7795" xr:uid="{00000000-0005-0000-0000-0000E8190000}"/>
    <cellStyle name="SAPBEXstdItem 2 2 5 5 2 2" xfId="18908" xr:uid="{00000000-0005-0000-0000-0000E9190000}"/>
    <cellStyle name="SAPBEXstdItem 2 2 5 5 2 3" xfId="26066" xr:uid="{00000000-0005-0000-0000-0000EA190000}"/>
    <cellStyle name="SAPBEXstdItem 2 2 5 5 3" xfId="13306" xr:uid="{00000000-0005-0000-0000-0000EB190000}"/>
    <cellStyle name="SAPBEXstdItem 2 2 5 5 4" xfId="17096" xr:uid="{00000000-0005-0000-0000-0000EC190000}"/>
    <cellStyle name="SAPBEXstdItem 2 2 5 6" xfId="2053" xr:uid="{00000000-0005-0000-0000-0000ED190000}"/>
    <cellStyle name="SAPBEXstdItem 2 2 5 6 2" xfId="7794" xr:uid="{00000000-0005-0000-0000-0000EE190000}"/>
    <cellStyle name="SAPBEXstdItem 2 2 5 6 2 2" xfId="18907" xr:uid="{00000000-0005-0000-0000-0000EF190000}"/>
    <cellStyle name="SAPBEXstdItem 2 2 5 6 2 3" xfId="26065" xr:uid="{00000000-0005-0000-0000-0000F0190000}"/>
    <cellStyle name="SAPBEXstdItem 2 2 5 6 3" xfId="13305" xr:uid="{00000000-0005-0000-0000-0000F1190000}"/>
    <cellStyle name="SAPBEXstdItem 2 2 5 6 4" xfId="22478" xr:uid="{00000000-0005-0000-0000-0000F2190000}"/>
    <cellStyle name="SAPBEXstdItem 2 2 5 7" xfId="2052" xr:uid="{00000000-0005-0000-0000-0000F3190000}"/>
    <cellStyle name="SAPBEXstdItem 2 2 5 7 2" xfId="7793" xr:uid="{00000000-0005-0000-0000-0000F4190000}"/>
    <cellStyle name="SAPBEXstdItem 2 2 5 7 2 2" xfId="18906" xr:uid="{00000000-0005-0000-0000-0000F5190000}"/>
    <cellStyle name="SAPBEXstdItem 2 2 5 7 2 3" xfId="26064" xr:uid="{00000000-0005-0000-0000-0000F6190000}"/>
    <cellStyle name="SAPBEXstdItem 2 2 5 7 3" xfId="13304" xr:uid="{00000000-0005-0000-0000-0000F7190000}"/>
    <cellStyle name="SAPBEXstdItem 2 2 5 7 4" xfId="22482" xr:uid="{00000000-0005-0000-0000-0000F8190000}"/>
    <cellStyle name="SAPBEXstdItem 2 2 5 8" xfId="7804" xr:uid="{00000000-0005-0000-0000-0000F9190000}"/>
    <cellStyle name="SAPBEXstdItem 2 2 5 8 2" xfId="18917" xr:uid="{00000000-0005-0000-0000-0000FA190000}"/>
    <cellStyle name="SAPBEXstdItem 2 2 5 8 3" xfId="26075" xr:uid="{00000000-0005-0000-0000-0000FB190000}"/>
    <cellStyle name="SAPBEXstdItem 2 2 5 9" xfId="13315" xr:uid="{00000000-0005-0000-0000-0000FC190000}"/>
    <cellStyle name="SAPBEXstdItem 2 2 6" xfId="2051" xr:uid="{00000000-0005-0000-0000-0000FD190000}"/>
    <cellStyle name="SAPBEXstdItem 2 2 6 10" xfId="22446" xr:uid="{00000000-0005-0000-0000-0000FE190000}"/>
    <cellStyle name="SAPBEXstdItem 2 2 6 2" xfId="2050" xr:uid="{00000000-0005-0000-0000-0000FF190000}"/>
    <cellStyle name="SAPBEXstdItem 2 2 6 2 2" xfId="2049" xr:uid="{00000000-0005-0000-0000-0000001A0000}"/>
    <cellStyle name="SAPBEXstdItem 2 2 6 2 2 2" xfId="7790" xr:uid="{00000000-0005-0000-0000-0000011A0000}"/>
    <cellStyle name="SAPBEXstdItem 2 2 6 2 2 2 2" xfId="18903" xr:uid="{00000000-0005-0000-0000-0000021A0000}"/>
    <cellStyle name="SAPBEXstdItem 2 2 6 2 2 2 3" xfId="26061" xr:uid="{00000000-0005-0000-0000-0000031A0000}"/>
    <cellStyle name="SAPBEXstdItem 2 2 6 2 2 3" xfId="13301" xr:uid="{00000000-0005-0000-0000-0000041A0000}"/>
    <cellStyle name="SAPBEXstdItem 2 2 6 2 2 4" xfId="22435" xr:uid="{00000000-0005-0000-0000-0000051A0000}"/>
    <cellStyle name="SAPBEXstdItem 2 2 6 2 3" xfId="2048" xr:uid="{00000000-0005-0000-0000-0000061A0000}"/>
    <cellStyle name="SAPBEXstdItem 2 2 6 2 3 2" xfId="7789" xr:uid="{00000000-0005-0000-0000-0000071A0000}"/>
    <cellStyle name="SAPBEXstdItem 2 2 6 2 3 2 2" xfId="18902" xr:uid="{00000000-0005-0000-0000-0000081A0000}"/>
    <cellStyle name="SAPBEXstdItem 2 2 6 2 3 2 3" xfId="26060" xr:uid="{00000000-0005-0000-0000-0000091A0000}"/>
    <cellStyle name="SAPBEXstdItem 2 2 6 2 3 3" xfId="13300" xr:uid="{00000000-0005-0000-0000-00000A1A0000}"/>
    <cellStyle name="SAPBEXstdItem 2 2 6 2 3 4" xfId="22429" xr:uid="{00000000-0005-0000-0000-00000B1A0000}"/>
    <cellStyle name="SAPBEXstdItem 2 2 6 2 4" xfId="2047" xr:uid="{00000000-0005-0000-0000-00000C1A0000}"/>
    <cellStyle name="SAPBEXstdItem 2 2 6 2 4 2" xfId="7788" xr:uid="{00000000-0005-0000-0000-00000D1A0000}"/>
    <cellStyle name="SAPBEXstdItem 2 2 6 2 4 2 2" xfId="18901" xr:uid="{00000000-0005-0000-0000-00000E1A0000}"/>
    <cellStyle name="SAPBEXstdItem 2 2 6 2 4 2 3" xfId="26059" xr:uid="{00000000-0005-0000-0000-00000F1A0000}"/>
    <cellStyle name="SAPBEXstdItem 2 2 6 2 4 3" xfId="13299" xr:uid="{00000000-0005-0000-0000-0000101A0000}"/>
    <cellStyle name="SAPBEXstdItem 2 2 6 2 4 4" xfId="22427" xr:uid="{00000000-0005-0000-0000-0000111A0000}"/>
    <cellStyle name="SAPBEXstdItem 2 2 6 2 5" xfId="2046" xr:uid="{00000000-0005-0000-0000-0000121A0000}"/>
    <cellStyle name="SAPBEXstdItem 2 2 6 2 5 2" xfId="7787" xr:uid="{00000000-0005-0000-0000-0000131A0000}"/>
    <cellStyle name="SAPBEXstdItem 2 2 6 2 5 2 2" xfId="18900" xr:uid="{00000000-0005-0000-0000-0000141A0000}"/>
    <cellStyle name="SAPBEXstdItem 2 2 6 2 5 2 3" xfId="26058" xr:uid="{00000000-0005-0000-0000-0000151A0000}"/>
    <cellStyle name="SAPBEXstdItem 2 2 6 2 5 3" xfId="13298" xr:uid="{00000000-0005-0000-0000-0000161A0000}"/>
    <cellStyle name="SAPBEXstdItem 2 2 6 2 5 4" xfId="22421" xr:uid="{00000000-0005-0000-0000-0000171A0000}"/>
    <cellStyle name="SAPBEXstdItem 2 2 6 2 6" xfId="2045" xr:uid="{00000000-0005-0000-0000-0000181A0000}"/>
    <cellStyle name="SAPBEXstdItem 2 2 6 2 6 2" xfId="7786" xr:uid="{00000000-0005-0000-0000-0000191A0000}"/>
    <cellStyle name="SAPBEXstdItem 2 2 6 2 6 2 2" xfId="18899" xr:uid="{00000000-0005-0000-0000-00001A1A0000}"/>
    <cellStyle name="SAPBEXstdItem 2 2 6 2 6 2 3" xfId="26057" xr:uid="{00000000-0005-0000-0000-00001B1A0000}"/>
    <cellStyle name="SAPBEXstdItem 2 2 6 2 6 3" xfId="13297" xr:uid="{00000000-0005-0000-0000-00001C1A0000}"/>
    <cellStyle name="SAPBEXstdItem 2 2 6 2 6 4" xfId="22418" xr:uid="{00000000-0005-0000-0000-00001D1A0000}"/>
    <cellStyle name="SAPBEXstdItem 2 2 6 2 7" xfId="7791" xr:uid="{00000000-0005-0000-0000-00001E1A0000}"/>
    <cellStyle name="SAPBEXstdItem 2 2 6 2 7 2" xfId="18904" xr:uid="{00000000-0005-0000-0000-00001F1A0000}"/>
    <cellStyle name="SAPBEXstdItem 2 2 6 2 7 3" xfId="26062" xr:uid="{00000000-0005-0000-0000-0000201A0000}"/>
    <cellStyle name="SAPBEXstdItem 2 2 6 2 8" xfId="13302" xr:uid="{00000000-0005-0000-0000-0000211A0000}"/>
    <cellStyle name="SAPBEXstdItem 2 2 6 2 9" xfId="22442" xr:uid="{00000000-0005-0000-0000-0000221A0000}"/>
    <cellStyle name="SAPBEXstdItem 2 2 6 3" xfId="2044" xr:uid="{00000000-0005-0000-0000-0000231A0000}"/>
    <cellStyle name="SAPBEXstdItem 2 2 6 3 2" xfId="7785" xr:uid="{00000000-0005-0000-0000-0000241A0000}"/>
    <cellStyle name="SAPBEXstdItem 2 2 6 3 2 2" xfId="18898" xr:uid="{00000000-0005-0000-0000-0000251A0000}"/>
    <cellStyle name="SAPBEXstdItem 2 2 6 3 2 3" xfId="26056" xr:uid="{00000000-0005-0000-0000-0000261A0000}"/>
    <cellStyle name="SAPBEXstdItem 2 2 6 3 3" xfId="13296" xr:uid="{00000000-0005-0000-0000-0000271A0000}"/>
    <cellStyle name="SAPBEXstdItem 2 2 6 3 4" xfId="22416" xr:uid="{00000000-0005-0000-0000-0000281A0000}"/>
    <cellStyle name="SAPBEXstdItem 2 2 6 4" xfId="2043" xr:uid="{00000000-0005-0000-0000-0000291A0000}"/>
    <cellStyle name="SAPBEXstdItem 2 2 6 4 2" xfId="7784" xr:uid="{00000000-0005-0000-0000-00002A1A0000}"/>
    <cellStyle name="SAPBEXstdItem 2 2 6 4 2 2" xfId="18897" xr:uid="{00000000-0005-0000-0000-00002B1A0000}"/>
    <cellStyle name="SAPBEXstdItem 2 2 6 4 2 3" xfId="26055" xr:uid="{00000000-0005-0000-0000-00002C1A0000}"/>
    <cellStyle name="SAPBEXstdItem 2 2 6 4 3" xfId="13295" xr:uid="{00000000-0005-0000-0000-00002D1A0000}"/>
    <cellStyle name="SAPBEXstdItem 2 2 6 4 4" xfId="22413" xr:uid="{00000000-0005-0000-0000-00002E1A0000}"/>
    <cellStyle name="SAPBEXstdItem 2 2 6 5" xfId="2042" xr:uid="{00000000-0005-0000-0000-00002F1A0000}"/>
    <cellStyle name="SAPBEXstdItem 2 2 6 5 2" xfId="7783" xr:uid="{00000000-0005-0000-0000-0000301A0000}"/>
    <cellStyle name="SAPBEXstdItem 2 2 6 5 2 2" xfId="18896" xr:uid="{00000000-0005-0000-0000-0000311A0000}"/>
    <cellStyle name="SAPBEXstdItem 2 2 6 5 2 3" xfId="26054" xr:uid="{00000000-0005-0000-0000-0000321A0000}"/>
    <cellStyle name="SAPBEXstdItem 2 2 6 5 3" xfId="13294" xr:uid="{00000000-0005-0000-0000-0000331A0000}"/>
    <cellStyle name="SAPBEXstdItem 2 2 6 5 4" xfId="22407" xr:uid="{00000000-0005-0000-0000-0000341A0000}"/>
    <cellStyle name="SAPBEXstdItem 2 2 6 6" xfId="2041" xr:uid="{00000000-0005-0000-0000-0000351A0000}"/>
    <cellStyle name="SAPBEXstdItem 2 2 6 6 2" xfId="7782" xr:uid="{00000000-0005-0000-0000-0000361A0000}"/>
    <cellStyle name="SAPBEXstdItem 2 2 6 6 2 2" xfId="18895" xr:uid="{00000000-0005-0000-0000-0000371A0000}"/>
    <cellStyle name="SAPBEXstdItem 2 2 6 6 2 3" xfId="26053" xr:uid="{00000000-0005-0000-0000-0000381A0000}"/>
    <cellStyle name="SAPBEXstdItem 2 2 6 6 3" xfId="13293" xr:uid="{00000000-0005-0000-0000-0000391A0000}"/>
    <cellStyle name="SAPBEXstdItem 2 2 6 6 4" xfId="22405" xr:uid="{00000000-0005-0000-0000-00003A1A0000}"/>
    <cellStyle name="SAPBEXstdItem 2 2 6 7" xfId="2040" xr:uid="{00000000-0005-0000-0000-00003B1A0000}"/>
    <cellStyle name="SAPBEXstdItem 2 2 6 7 2" xfId="7781" xr:uid="{00000000-0005-0000-0000-00003C1A0000}"/>
    <cellStyle name="SAPBEXstdItem 2 2 6 7 2 2" xfId="18894" xr:uid="{00000000-0005-0000-0000-00003D1A0000}"/>
    <cellStyle name="SAPBEXstdItem 2 2 6 7 2 3" xfId="26052" xr:uid="{00000000-0005-0000-0000-00003E1A0000}"/>
    <cellStyle name="SAPBEXstdItem 2 2 6 7 3" xfId="13292" xr:uid="{00000000-0005-0000-0000-00003F1A0000}"/>
    <cellStyle name="SAPBEXstdItem 2 2 6 7 4" xfId="22401" xr:uid="{00000000-0005-0000-0000-0000401A0000}"/>
    <cellStyle name="SAPBEXstdItem 2 2 6 8" xfId="7792" xr:uid="{00000000-0005-0000-0000-0000411A0000}"/>
    <cellStyle name="SAPBEXstdItem 2 2 6 8 2" xfId="18905" xr:uid="{00000000-0005-0000-0000-0000421A0000}"/>
    <cellStyle name="SAPBEXstdItem 2 2 6 8 3" xfId="26063" xr:uid="{00000000-0005-0000-0000-0000431A0000}"/>
    <cellStyle name="SAPBEXstdItem 2 2 6 9" xfId="13303" xr:uid="{00000000-0005-0000-0000-0000441A0000}"/>
    <cellStyle name="SAPBEXstdItem 2 2 7" xfId="2039" xr:uid="{00000000-0005-0000-0000-0000451A0000}"/>
    <cellStyle name="SAPBEXstdItem 2 2 7 10" xfId="22399" xr:uid="{00000000-0005-0000-0000-0000461A0000}"/>
    <cellStyle name="SAPBEXstdItem 2 2 7 2" xfId="2038" xr:uid="{00000000-0005-0000-0000-0000471A0000}"/>
    <cellStyle name="SAPBEXstdItem 2 2 7 2 2" xfId="2037" xr:uid="{00000000-0005-0000-0000-0000481A0000}"/>
    <cellStyle name="SAPBEXstdItem 2 2 7 2 2 2" xfId="7778" xr:uid="{00000000-0005-0000-0000-0000491A0000}"/>
    <cellStyle name="SAPBEXstdItem 2 2 7 2 2 2 2" xfId="18891" xr:uid="{00000000-0005-0000-0000-00004A1A0000}"/>
    <cellStyle name="SAPBEXstdItem 2 2 7 2 2 2 3" xfId="26049" xr:uid="{00000000-0005-0000-0000-00004B1A0000}"/>
    <cellStyle name="SAPBEXstdItem 2 2 7 2 2 3" xfId="13289" xr:uid="{00000000-0005-0000-0000-00004C1A0000}"/>
    <cellStyle name="SAPBEXstdItem 2 2 7 2 2 4" xfId="22395" xr:uid="{00000000-0005-0000-0000-00004D1A0000}"/>
    <cellStyle name="SAPBEXstdItem 2 2 7 2 3" xfId="2036" xr:uid="{00000000-0005-0000-0000-00004E1A0000}"/>
    <cellStyle name="SAPBEXstdItem 2 2 7 2 3 2" xfId="7777" xr:uid="{00000000-0005-0000-0000-00004F1A0000}"/>
    <cellStyle name="SAPBEXstdItem 2 2 7 2 3 2 2" xfId="18890" xr:uid="{00000000-0005-0000-0000-0000501A0000}"/>
    <cellStyle name="SAPBEXstdItem 2 2 7 2 3 2 3" xfId="26048" xr:uid="{00000000-0005-0000-0000-0000511A0000}"/>
    <cellStyle name="SAPBEXstdItem 2 2 7 2 3 3" xfId="13288" xr:uid="{00000000-0005-0000-0000-0000521A0000}"/>
    <cellStyle name="SAPBEXstdItem 2 2 7 2 3 4" xfId="14546" xr:uid="{00000000-0005-0000-0000-0000531A0000}"/>
    <cellStyle name="SAPBEXstdItem 2 2 7 2 4" xfId="2035" xr:uid="{00000000-0005-0000-0000-0000541A0000}"/>
    <cellStyle name="SAPBEXstdItem 2 2 7 2 4 2" xfId="7776" xr:uid="{00000000-0005-0000-0000-0000551A0000}"/>
    <cellStyle name="SAPBEXstdItem 2 2 7 2 4 2 2" xfId="18889" xr:uid="{00000000-0005-0000-0000-0000561A0000}"/>
    <cellStyle name="SAPBEXstdItem 2 2 7 2 4 2 3" xfId="26047" xr:uid="{00000000-0005-0000-0000-0000571A0000}"/>
    <cellStyle name="SAPBEXstdItem 2 2 7 2 4 3" xfId="13287" xr:uid="{00000000-0005-0000-0000-0000581A0000}"/>
    <cellStyle name="SAPBEXstdItem 2 2 7 2 4 4" xfId="14536" xr:uid="{00000000-0005-0000-0000-0000591A0000}"/>
    <cellStyle name="SAPBEXstdItem 2 2 7 2 5" xfId="2034" xr:uid="{00000000-0005-0000-0000-00005A1A0000}"/>
    <cellStyle name="SAPBEXstdItem 2 2 7 2 5 2" xfId="7775" xr:uid="{00000000-0005-0000-0000-00005B1A0000}"/>
    <cellStyle name="SAPBEXstdItem 2 2 7 2 5 2 2" xfId="18888" xr:uid="{00000000-0005-0000-0000-00005C1A0000}"/>
    <cellStyle name="SAPBEXstdItem 2 2 7 2 5 2 3" xfId="26046" xr:uid="{00000000-0005-0000-0000-00005D1A0000}"/>
    <cellStyle name="SAPBEXstdItem 2 2 7 2 5 3" xfId="13286" xr:uid="{00000000-0005-0000-0000-00005E1A0000}"/>
    <cellStyle name="SAPBEXstdItem 2 2 7 2 5 4" xfId="14547" xr:uid="{00000000-0005-0000-0000-00005F1A0000}"/>
    <cellStyle name="SAPBEXstdItem 2 2 7 2 6" xfId="2033" xr:uid="{00000000-0005-0000-0000-0000601A0000}"/>
    <cellStyle name="SAPBEXstdItem 2 2 7 2 6 2" xfId="7774" xr:uid="{00000000-0005-0000-0000-0000611A0000}"/>
    <cellStyle name="SAPBEXstdItem 2 2 7 2 6 2 2" xfId="18887" xr:uid="{00000000-0005-0000-0000-0000621A0000}"/>
    <cellStyle name="SAPBEXstdItem 2 2 7 2 6 2 3" xfId="26045" xr:uid="{00000000-0005-0000-0000-0000631A0000}"/>
    <cellStyle name="SAPBEXstdItem 2 2 7 2 6 3" xfId="13285" xr:uid="{00000000-0005-0000-0000-0000641A0000}"/>
    <cellStyle name="SAPBEXstdItem 2 2 7 2 6 4" xfId="14548" xr:uid="{00000000-0005-0000-0000-0000651A0000}"/>
    <cellStyle name="SAPBEXstdItem 2 2 7 2 7" xfId="7779" xr:uid="{00000000-0005-0000-0000-0000661A0000}"/>
    <cellStyle name="SAPBEXstdItem 2 2 7 2 7 2" xfId="18892" xr:uid="{00000000-0005-0000-0000-0000671A0000}"/>
    <cellStyle name="SAPBEXstdItem 2 2 7 2 7 3" xfId="26050" xr:uid="{00000000-0005-0000-0000-0000681A0000}"/>
    <cellStyle name="SAPBEXstdItem 2 2 7 2 8" xfId="13290" xr:uid="{00000000-0005-0000-0000-0000691A0000}"/>
    <cellStyle name="SAPBEXstdItem 2 2 7 2 9" xfId="22397" xr:uid="{00000000-0005-0000-0000-00006A1A0000}"/>
    <cellStyle name="SAPBEXstdItem 2 2 7 3" xfId="2032" xr:uid="{00000000-0005-0000-0000-00006B1A0000}"/>
    <cellStyle name="SAPBEXstdItem 2 2 7 3 2" xfId="7773" xr:uid="{00000000-0005-0000-0000-00006C1A0000}"/>
    <cellStyle name="SAPBEXstdItem 2 2 7 3 2 2" xfId="18886" xr:uid="{00000000-0005-0000-0000-00006D1A0000}"/>
    <cellStyle name="SAPBEXstdItem 2 2 7 3 2 3" xfId="26044" xr:uid="{00000000-0005-0000-0000-00006E1A0000}"/>
    <cellStyle name="SAPBEXstdItem 2 2 7 3 3" xfId="13284" xr:uid="{00000000-0005-0000-0000-00006F1A0000}"/>
    <cellStyle name="SAPBEXstdItem 2 2 7 3 4" xfId="14549" xr:uid="{00000000-0005-0000-0000-0000701A0000}"/>
    <cellStyle name="SAPBEXstdItem 2 2 7 4" xfId="2031" xr:uid="{00000000-0005-0000-0000-0000711A0000}"/>
    <cellStyle name="SAPBEXstdItem 2 2 7 4 2" xfId="7772" xr:uid="{00000000-0005-0000-0000-0000721A0000}"/>
    <cellStyle name="SAPBEXstdItem 2 2 7 4 2 2" xfId="18885" xr:uid="{00000000-0005-0000-0000-0000731A0000}"/>
    <cellStyle name="SAPBEXstdItem 2 2 7 4 2 3" xfId="26043" xr:uid="{00000000-0005-0000-0000-0000741A0000}"/>
    <cellStyle name="SAPBEXstdItem 2 2 7 4 3" xfId="13283" xr:uid="{00000000-0005-0000-0000-0000751A0000}"/>
    <cellStyle name="SAPBEXstdItem 2 2 7 4 4" xfId="19997" xr:uid="{00000000-0005-0000-0000-0000761A0000}"/>
    <cellStyle name="SAPBEXstdItem 2 2 7 5" xfId="2030" xr:uid="{00000000-0005-0000-0000-0000771A0000}"/>
    <cellStyle name="SAPBEXstdItem 2 2 7 5 2" xfId="7771" xr:uid="{00000000-0005-0000-0000-0000781A0000}"/>
    <cellStyle name="SAPBEXstdItem 2 2 7 5 2 2" xfId="18884" xr:uid="{00000000-0005-0000-0000-0000791A0000}"/>
    <cellStyle name="SAPBEXstdItem 2 2 7 5 2 3" xfId="26042" xr:uid="{00000000-0005-0000-0000-00007A1A0000}"/>
    <cellStyle name="SAPBEXstdItem 2 2 7 5 3" xfId="13282" xr:uid="{00000000-0005-0000-0000-00007B1A0000}"/>
    <cellStyle name="SAPBEXstdItem 2 2 7 5 4" xfId="19996" xr:uid="{00000000-0005-0000-0000-00007C1A0000}"/>
    <cellStyle name="SAPBEXstdItem 2 2 7 6" xfId="2029" xr:uid="{00000000-0005-0000-0000-00007D1A0000}"/>
    <cellStyle name="SAPBEXstdItem 2 2 7 6 2" xfId="7770" xr:uid="{00000000-0005-0000-0000-00007E1A0000}"/>
    <cellStyle name="SAPBEXstdItem 2 2 7 6 2 2" xfId="18883" xr:uid="{00000000-0005-0000-0000-00007F1A0000}"/>
    <cellStyle name="SAPBEXstdItem 2 2 7 6 2 3" xfId="26041" xr:uid="{00000000-0005-0000-0000-0000801A0000}"/>
    <cellStyle name="SAPBEXstdItem 2 2 7 6 3" xfId="13281" xr:uid="{00000000-0005-0000-0000-0000811A0000}"/>
    <cellStyle name="SAPBEXstdItem 2 2 7 6 4" xfId="14550" xr:uid="{00000000-0005-0000-0000-0000821A0000}"/>
    <cellStyle name="SAPBEXstdItem 2 2 7 7" xfId="2028" xr:uid="{00000000-0005-0000-0000-0000831A0000}"/>
    <cellStyle name="SAPBEXstdItem 2 2 7 7 2" xfId="7769" xr:uid="{00000000-0005-0000-0000-0000841A0000}"/>
    <cellStyle name="SAPBEXstdItem 2 2 7 7 2 2" xfId="18882" xr:uid="{00000000-0005-0000-0000-0000851A0000}"/>
    <cellStyle name="SAPBEXstdItem 2 2 7 7 2 3" xfId="26040" xr:uid="{00000000-0005-0000-0000-0000861A0000}"/>
    <cellStyle name="SAPBEXstdItem 2 2 7 7 3" xfId="13280" xr:uid="{00000000-0005-0000-0000-0000871A0000}"/>
    <cellStyle name="SAPBEXstdItem 2 2 7 7 4" xfId="19998" xr:uid="{00000000-0005-0000-0000-0000881A0000}"/>
    <cellStyle name="SAPBEXstdItem 2 2 7 8" xfId="7780" xr:uid="{00000000-0005-0000-0000-0000891A0000}"/>
    <cellStyle name="SAPBEXstdItem 2 2 7 8 2" xfId="18893" xr:uid="{00000000-0005-0000-0000-00008A1A0000}"/>
    <cellStyle name="SAPBEXstdItem 2 2 7 8 3" xfId="26051" xr:uid="{00000000-0005-0000-0000-00008B1A0000}"/>
    <cellStyle name="SAPBEXstdItem 2 2 7 9" xfId="13291" xr:uid="{00000000-0005-0000-0000-00008C1A0000}"/>
    <cellStyle name="SAPBEXstdItem 2 2 8" xfId="2027" xr:uid="{00000000-0005-0000-0000-00008D1A0000}"/>
    <cellStyle name="SAPBEXstdItem 2 2 8 10" xfId="19995" xr:uid="{00000000-0005-0000-0000-00008E1A0000}"/>
    <cellStyle name="SAPBEXstdItem 2 2 8 2" xfId="2026" xr:uid="{00000000-0005-0000-0000-00008F1A0000}"/>
    <cellStyle name="SAPBEXstdItem 2 2 8 2 2" xfId="2025" xr:uid="{00000000-0005-0000-0000-0000901A0000}"/>
    <cellStyle name="SAPBEXstdItem 2 2 8 2 2 2" xfId="7766" xr:uid="{00000000-0005-0000-0000-0000911A0000}"/>
    <cellStyle name="SAPBEXstdItem 2 2 8 2 2 2 2" xfId="18879" xr:uid="{00000000-0005-0000-0000-0000921A0000}"/>
    <cellStyle name="SAPBEXstdItem 2 2 8 2 2 2 3" xfId="26037" xr:uid="{00000000-0005-0000-0000-0000931A0000}"/>
    <cellStyle name="SAPBEXstdItem 2 2 8 2 2 3" xfId="13277" xr:uid="{00000000-0005-0000-0000-0000941A0000}"/>
    <cellStyle name="SAPBEXstdItem 2 2 8 2 2 4" xfId="16985" xr:uid="{00000000-0005-0000-0000-0000951A0000}"/>
    <cellStyle name="SAPBEXstdItem 2 2 8 2 3" xfId="2024" xr:uid="{00000000-0005-0000-0000-0000961A0000}"/>
    <cellStyle name="SAPBEXstdItem 2 2 8 2 3 2" xfId="7765" xr:uid="{00000000-0005-0000-0000-0000971A0000}"/>
    <cellStyle name="SAPBEXstdItem 2 2 8 2 3 2 2" xfId="18878" xr:uid="{00000000-0005-0000-0000-0000981A0000}"/>
    <cellStyle name="SAPBEXstdItem 2 2 8 2 3 2 3" xfId="26036" xr:uid="{00000000-0005-0000-0000-0000991A0000}"/>
    <cellStyle name="SAPBEXstdItem 2 2 8 2 3 3" xfId="13276" xr:uid="{00000000-0005-0000-0000-00009A1A0000}"/>
    <cellStyle name="SAPBEXstdItem 2 2 8 2 3 4" xfId="17000" xr:uid="{00000000-0005-0000-0000-00009B1A0000}"/>
    <cellStyle name="SAPBEXstdItem 2 2 8 2 4" xfId="2023" xr:uid="{00000000-0005-0000-0000-00009C1A0000}"/>
    <cellStyle name="SAPBEXstdItem 2 2 8 2 4 2" xfId="7764" xr:uid="{00000000-0005-0000-0000-00009D1A0000}"/>
    <cellStyle name="SAPBEXstdItem 2 2 8 2 4 2 2" xfId="18877" xr:uid="{00000000-0005-0000-0000-00009E1A0000}"/>
    <cellStyle name="SAPBEXstdItem 2 2 8 2 4 2 3" xfId="26035" xr:uid="{00000000-0005-0000-0000-00009F1A0000}"/>
    <cellStyle name="SAPBEXstdItem 2 2 8 2 4 3" xfId="13275" xr:uid="{00000000-0005-0000-0000-0000A01A0000}"/>
    <cellStyle name="SAPBEXstdItem 2 2 8 2 4 4" xfId="17032" xr:uid="{00000000-0005-0000-0000-0000A11A0000}"/>
    <cellStyle name="SAPBEXstdItem 2 2 8 2 5" xfId="2022" xr:uid="{00000000-0005-0000-0000-0000A21A0000}"/>
    <cellStyle name="SAPBEXstdItem 2 2 8 2 5 2" xfId="7763" xr:uid="{00000000-0005-0000-0000-0000A31A0000}"/>
    <cellStyle name="SAPBEXstdItem 2 2 8 2 5 2 2" xfId="18876" xr:uid="{00000000-0005-0000-0000-0000A41A0000}"/>
    <cellStyle name="SAPBEXstdItem 2 2 8 2 5 2 3" xfId="26034" xr:uid="{00000000-0005-0000-0000-0000A51A0000}"/>
    <cellStyle name="SAPBEXstdItem 2 2 8 2 5 3" xfId="13274" xr:uid="{00000000-0005-0000-0000-0000A61A0000}"/>
    <cellStyle name="SAPBEXstdItem 2 2 8 2 5 4" xfId="22387" xr:uid="{00000000-0005-0000-0000-0000A71A0000}"/>
    <cellStyle name="SAPBEXstdItem 2 2 8 2 6" xfId="2021" xr:uid="{00000000-0005-0000-0000-0000A81A0000}"/>
    <cellStyle name="SAPBEXstdItem 2 2 8 2 6 2" xfId="7762" xr:uid="{00000000-0005-0000-0000-0000A91A0000}"/>
    <cellStyle name="SAPBEXstdItem 2 2 8 2 6 2 2" xfId="18875" xr:uid="{00000000-0005-0000-0000-0000AA1A0000}"/>
    <cellStyle name="SAPBEXstdItem 2 2 8 2 6 2 3" xfId="26033" xr:uid="{00000000-0005-0000-0000-0000AB1A0000}"/>
    <cellStyle name="SAPBEXstdItem 2 2 8 2 6 3" xfId="13273" xr:uid="{00000000-0005-0000-0000-0000AC1A0000}"/>
    <cellStyle name="SAPBEXstdItem 2 2 8 2 6 4" xfId="22356" xr:uid="{00000000-0005-0000-0000-0000AD1A0000}"/>
    <cellStyle name="SAPBEXstdItem 2 2 8 2 7" xfId="7767" xr:uid="{00000000-0005-0000-0000-0000AE1A0000}"/>
    <cellStyle name="SAPBEXstdItem 2 2 8 2 7 2" xfId="18880" xr:uid="{00000000-0005-0000-0000-0000AF1A0000}"/>
    <cellStyle name="SAPBEXstdItem 2 2 8 2 7 3" xfId="26038" xr:uid="{00000000-0005-0000-0000-0000B01A0000}"/>
    <cellStyle name="SAPBEXstdItem 2 2 8 2 8" xfId="13278" xr:uid="{00000000-0005-0000-0000-0000B11A0000}"/>
    <cellStyle name="SAPBEXstdItem 2 2 8 2 9" xfId="14538" xr:uid="{00000000-0005-0000-0000-0000B21A0000}"/>
    <cellStyle name="SAPBEXstdItem 2 2 8 3" xfId="2020" xr:uid="{00000000-0005-0000-0000-0000B31A0000}"/>
    <cellStyle name="SAPBEXstdItem 2 2 8 3 2" xfId="7761" xr:uid="{00000000-0005-0000-0000-0000B41A0000}"/>
    <cellStyle name="SAPBEXstdItem 2 2 8 3 2 2" xfId="18874" xr:uid="{00000000-0005-0000-0000-0000B51A0000}"/>
    <cellStyle name="SAPBEXstdItem 2 2 8 3 2 3" xfId="26032" xr:uid="{00000000-0005-0000-0000-0000B61A0000}"/>
    <cellStyle name="SAPBEXstdItem 2 2 8 3 3" xfId="13272" xr:uid="{00000000-0005-0000-0000-0000B71A0000}"/>
    <cellStyle name="SAPBEXstdItem 2 2 8 3 4" xfId="22341" xr:uid="{00000000-0005-0000-0000-0000B81A0000}"/>
    <cellStyle name="SAPBEXstdItem 2 2 8 4" xfId="2019" xr:uid="{00000000-0005-0000-0000-0000B91A0000}"/>
    <cellStyle name="SAPBEXstdItem 2 2 8 4 2" xfId="7760" xr:uid="{00000000-0005-0000-0000-0000BA1A0000}"/>
    <cellStyle name="SAPBEXstdItem 2 2 8 4 2 2" xfId="18873" xr:uid="{00000000-0005-0000-0000-0000BB1A0000}"/>
    <cellStyle name="SAPBEXstdItem 2 2 8 4 2 3" xfId="26031" xr:uid="{00000000-0005-0000-0000-0000BC1A0000}"/>
    <cellStyle name="SAPBEXstdItem 2 2 8 4 3" xfId="13271" xr:uid="{00000000-0005-0000-0000-0000BD1A0000}"/>
    <cellStyle name="SAPBEXstdItem 2 2 8 4 4" xfId="16990" xr:uid="{00000000-0005-0000-0000-0000BE1A0000}"/>
    <cellStyle name="SAPBEXstdItem 2 2 8 5" xfId="2018" xr:uid="{00000000-0005-0000-0000-0000BF1A0000}"/>
    <cellStyle name="SAPBEXstdItem 2 2 8 5 2" xfId="7759" xr:uid="{00000000-0005-0000-0000-0000C01A0000}"/>
    <cellStyle name="SAPBEXstdItem 2 2 8 5 2 2" xfId="18872" xr:uid="{00000000-0005-0000-0000-0000C11A0000}"/>
    <cellStyle name="SAPBEXstdItem 2 2 8 5 2 3" xfId="26030" xr:uid="{00000000-0005-0000-0000-0000C21A0000}"/>
    <cellStyle name="SAPBEXstdItem 2 2 8 5 3" xfId="13270" xr:uid="{00000000-0005-0000-0000-0000C31A0000}"/>
    <cellStyle name="SAPBEXstdItem 2 2 8 5 4" xfId="22346" xr:uid="{00000000-0005-0000-0000-0000C41A0000}"/>
    <cellStyle name="SAPBEXstdItem 2 2 8 6" xfId="2017" xr:uid="{00000000-0005-0000-0000-0000C51A0000}"/>
    <cellStyle name="SAPBEXstdItem 2 2 8 6 2" xfId="7758" xr:uid="{00000000-0005-0000-0000-0000C61A0000}"/>
    <cellStyle name="SAPBEXstdItem 2 2 8 6 2 2" xfId="18871" xr:uid="{00000000-0005-0000-0000-0000C71A0000}"/>
    <cellStyle name="SAPBEXstdItem 2 2 8 6 2 3" xfId="26029" xr:uid="{00000000-0005-0000-0000-0000C81A0000}"/>
    <cellStyle name="SAPBEXstdItem 2 2 8 6 3" xfId="13269" xr:uid="{00000000-0005-0000-0000-0000C91A0000}"/>
    <cellStyle name="SAPBEXstdItem 2 2 8 6 4" xfId="16997" xr:uid="{00000000-0005-0000-0000-0000CA1A0000}"/>
    <cellStyle name="SAPBEXstdItem 2 2 8 7" xfId="2016" xr:uid="{00000000-0005-0000-0000-0000CB1A0000}"/>
    <cellStyle name="SAPBEXstdItem 2 2 8 7 2" xfId="7757" xr:uid="{00000000-0005-0000-0000-0000CC1A0000}"/>
    <cellStyle name="SAPBEXstdItem 2 2 8 7 2 2" xfId="18870" xr:uid="{00000000-0005-0000-0000-0000CD1A0000}"/>
    <cellStyle name="SAPBEXstdItem 2 2 8 7 2 3" xfId="26028" xr:uid="{00000000-0005-0000-0000-0000CE1A0000}"/>
    <cellStyle name="SAPBEXstdItem 2 2 8 7 3" xfId="13268" xr:uid="{00000000-0005-0000-0000-0000CF1A0000}"/>
    <cellStyle name="SAPBEXstdItem 2 2 8 7 4" xfId="22353" xr:uid="{00000000-0005-0000-0000-0000D01A0000}"/>
    <cellStyle name="SAPBEXstdItem 2 2 8 8" xfId="7768" xr:uid="{00000000-0005-0000-0000-0000D11A0000}"/>
    <cellStyle name="SAPBEXstdItem 2 2 8 8 2" xfId="18881" xr:uid="{00000000-0005-0000-0000-0000D21A0000}"/>
    <cellStyle name="SAPBEXstdItem 2 2 8 8 3" xfId="26039" xr:uid="{00000000-0005-0000-0000-0000D31A0000}"/>
    <cellStyle name="SAPBEXstdItem 2 2 8 9" xfId="13279" xr:uid="{00000000-0005-0000-0000-0000D41A0000}"/>
    <cellStyle name="SAPBEXstdItem 2 2 9" xfId="2015" xr:uid="{00000000-0005-0000-0000-0000D51A0000}"/>
    <cellStyle name="SAPBEXstdItem 2 2 9 2" xfId="2014" xr:uid="{00000000-0005-0000-0000-0000D61A0000}"/>
    <cellStyle name="SAPBEXstdItem 2 2 9 2 2" xfId="7755" xr:uid="{00000000-0005-0000-0000-0000D71A0000}"/>
    <cellStyle name="SAPBEXstdItem 2 2 9 2 2 2" xfId="18868" xr:uid="{00000000-0005-0000-0000-0000D81A0000}"/>
    <cellStyle name="SAPBEXstdItem 2 2 9 2 2 3" xfId="26026" xr:uid="{00000000-0005-0000-0000-0000D91A0000}"/>
    <cellStyle name="SAPBEXstdItem 2 2 9 2 3" xfId="13266" xr:uid="{00000000-0005-0000-0000-0000DA1A0000}"/>
    <cellStyle name="SAPBEXstdItem 2 2 9 2 4" xfId="22368" xr:uid="{00000000-0005-0000-0000-0000DB1A0000}"/>
    <cellStyle name="SAPBEXstdItem 2 2 9 3" xfId="2013" xr:uid="{00000000-0005-0000-0000-0000DC1A0000}"/>
    <cellStyle name="SAPBEXstdItem 2 2 9 3 2" xfId="7754" xr:uid="{00000000-0005-0000-0000-0000DD1A0000}"/>
    <cellStyle name="SAPBEXstdItem 2 2 9 3 2 2" xfId="18867" xr:uid="{00000000-0005-0000-0000-0000DE1A0000}"/>
    <cellStyle name="SAPBEXstdItem 2 2 9 3 2 3" xfId="26025" xr:uid="{00000000-0005-0000-0000-0000DF1A0000}"/>
    <cellStyle name="SAPBEXstdItem 2 2 9 3 3" xfId="13265" xr:uid="{00000000-0005-0000-0000-0000E01A0000}"/>
    <cellStyle name="SAPBEXstdItem 2 2 9 3 4" xfId="17017" xr:uid="{00000000-0005-0000-0000-0000E11A0000}"/>
    <cellStyle name="SAPBEXstdItem 2 2 9 4" xfId="2012" xr:uid="{00000000-0005-0000-0000-0000E21A0000}"/>
    <cellStyle name="SAPBEXstdItem 2 2 9 4 2" xfId="7753" xr:uid="{00000000-0005-0000-0000-0000E31A0000}"/>
    <cellStyle name="SAPBEXstdItem 2 2 9 4 2 2" xfId="18866" xr:uid="{00000000-0005-0000-0000-0000E41A0000}"/>
    <cellStyle name="SAPBEXstdItem 2 2 9 4 2 3" xfId="26024" xr:uid="{00000000-0005-0000-0000-0000E51A0000}"/>
    <cellStyle name="SAPBEXstdItem 2 2 9 4 3" xfId="13264" xr:uid="{00000000-0005-0000-0000-0000E61A0000}"/>
    <cellStyle name="SAPBEXstdItem 2 2 9 4 4" xfId="22373" xr:uid="{00000000-0005-0000-0000-0000E71A0000}"/>
    <cellStyle name="SAPBEXstdItem 2 2 9 5" xfId="2011" xr:uid="{00000000-0005-0000-0000-0000E81A0000}"/>
    <cellStyle name="SAPBEXstdItem 2 2 9 5 2" xfId="7752" xr:uid="{00000000-0005-0000-0000-0000E91A0000}"/>
    <cellStyle name="SAPBEXstdItem 2 2 9 5 2 2" xfId="18865" xr:uid="{00000000-0005-0000-0000-0000EA1A0000}"/>
    <cellStyle name="SAPBEXstdItem 2 2 9 5 2 3" xfId="26023" xr:uid="{00000000-0005-0000-0000-0000EB1A0000}"/>
    <cellStyle name="SAPBEXstdItem 2 2 9 5 3" xfId="13263" xr:uid="{00000000-0005-0000-0000-0000EC1A0000}"/>
    <cellStyle name="SAPBEXstdItem 2 2 9 5 4" xfId="17018" xr:uid="{00000000-0005-0000-0000-0000ED1A0000}"/>
    <cellStyle name="SAPBEXstdItem 2 2 9 6" xfId="2010" xr:uid="{00000000-0005-0000-0000-0000EE1A0000}"/>
    <cellStyle name="SAPBEXstdItem 2 2 9 6 2" xfId="7751" xr:uid="{00000000-0005-0000-0000-0000EF1A0000}"/>
    <cellStyle name="SAPBEXstdItem 2 2 9 6 2 2" xfId="18864" xr:uid="{00000000-0005-0000-0000-0000F01A0000}"/>
    <cellStyle name="SAPBEXstdItem 2 2 9 6 2 3" xfId="26022" xr:uid="{00000000-0005-0000-0000-0000F11A0000}"/>
    <cellStyle name="SAPBEXstdItem 2 2 9 6 3" xfId="13262" xr:uid="{00000000-0005-0000-0000-0000F21A0000}"/>
    <cellStyle name="SAPBEXstdItem 2 2 9 6 4" xfId="22374" xr:uid="{00000000-0005-0000-0000-0000F31A0000}"/>
    <cellStyle name="SAPBEXstdItem 2 2 9 7" xfId="7756" xr:uid="{00000000-0005-0000-0000-0000F41A0000}"/>
    <cellStyle name="SAPBEXstdItem 2 2 9 7 2" xfId="18869" xr:uid="{00000000-0005-0000-0000-0000F51A0000}"/>
    <cellStyle name="SAPBEXstdItem 2 2 9 7 3" xfId="26027" xr:uid="{00000000-0005-0000-0000-0000F61A0000}"/>
    <cellStyle name="SAPBEXstdItem 2 2 9 8" xfId="13267" xr:uid="{00000000-0005-0000-0000-0000F71A0000}"/>
    <cellStyle name="SAPBEXstdItem 2 2 9 9" xfId="17012" xr:uid="{00000000-0005-0000-0000-0000F81A0000}"/>
    <cellStyle name="SAPBEXstdItem 2 3" xfId="2009" xr:uid="{00000000-0005-0000-0000-0000F91A0000}"/>
    <cellStyle name="SAPBEXstdItem 2 3 10" xfId="17024" xr:uid="{00000000-0005-0000-0000-0000FA1A0000}"/>
    <cellStyle name="SAPBEXstdItem 2 3 2" xfId="2008" xr:uid="{00000000-0005-0000-0000-0000FB1A0000}"/>
    <cellStyle name="SAPBEXstdItem 2 3 2 2" xfId="2007" xr:uid="{00000000-0005-0000-0000-0000FC1A0000}"/>
    <cellStyle name="SAPBEXstdItem 2 3 2 2 2" xfId="7748" xr:uid="{00000000-0005-0000-0000-0000FD1A0000}"/>
    <cellStyle name="SAPBEXstdItem 2 3 2 2 2 2" xfId="18861" xr:uid="{00000000-0005-0000-0000-0000FE1A0000}"/>
    <cellStyle name="SAPBEXstdItem 2 3 2 2 2 3" xfId="26019" xr:uid="{00000000-0005-0000-0000-0000FF1A0000}"/>
    <cellStyle name="SAPBEXstdItem 2 3 2 2 3" xfId="13259" xr:uid="{00000000-0005-0000-0000-0000001B0000}"/>
    <cellStyle name="SAPBEXstdItem 2 3 2 2 4" xfId="17036" xr:uid="{00000000-0005-0000-0000-0000011B0000}"/>
    <cellStyle name="SAPBEXstdItem 2 3 2 3" xfId="2006" xr:uid="{00000000-0005-0000-0000-0000021B0000}"/>
    <cellStyle name="SAPBEXstdItem 2 3 2 3 2" xfId="7747" xr:uid="{00000000-0005-0000-0000-0000031B0000}"/>
    <cellStyle name="SAPBEXstdItem 2 3 2 3 2 2" xfId="18860" xr:uid="{00000000-0005-0000-0000-0000041B0000}"/>
    <cellStyle name="SAPBEXstdItem 2 3 2 3 2 3" xfId="26018" xr:uid="{00000000-0005-0000-0000-0000051B0000}"/>
    <cellStyle name="SAPBEXstdItem 2 3 2 3 3" xfId="13258" xr:uid="{00000000-0005-0000-0000-0000061B0000}"/>
    <cellStyle name="SAPBEXstdItem 2 3 2 3 4" xfId="22391" xr:uid="{00000000-0005-0000-0000-0000071B0000}"/>
    <cellStyle name="SAPBEXstdItem 2 3 2 4" xfId="2005" xr:uid="{00000000-0005-0000-0000-0000081B0000}"/>
    <cellStyle name="SAPBEXstdItem 2 3 2 4 2" xfId="7746" xr:uid="{00000000-0005-0000-0000-0000091B0000}"/>
    <cellStyle name="SAPBEXstdItem 2 3 2 4 2 2" xfId="18859" xr:uid="{00000000-0005-0000-0000-00000A1B0000}"/>
    <cellStyle name="SAPBEXstdItem 2 3 2 4 2 3" xfId="26017" xr:uid="{00000000-0005-0000-0000-00000B1B0000}"/>
    <cellStyle name="SAPBEXstdItem 2 3 2 4 3" xfId="13257" xr:uid="{00000000-0005-0000-0000-00000C1B0000}"/>
    <cellStyle name="SAPBEXstdItem 2 3 2 4 4" xfId="19986" xr:uid="{00000000-0005-0000-0000-00000D1B0000}"/>
    <cellStyle name="SAPBEXstdItem 2 3 2 5" xfId="2004" xr:uid="{00000000-0005-0000-0000-00000E1B0000}"/>
    <cellStyle name="SAPBEXstdItem 2 3 2 5 2" xfId="7745" xr:uid="{00000000-0005-0000-0000-00000F1B0000}"/>
    <cellStyle name="SAPBEXstdItem 2 3 2 5 2 2" xfId="18858" xr:uid="{00000000-0005-0000-0000-0000101B0000}"/>
    <cellStyle name="SAPBEXstdItem 2 3 2 5 2 3" xfId="26016" xr:uid="{00000000-0005-0000-0000-0000111B0000}"/>
    <cellStyle name="SAPBEXstdItem 2 3 2 5 3" xfId="13256" xr:uid="{00000000-0005-0000-0000-0000121B0000}"/>
    <cellStyle name="SAPBEXstdItem 2 3 2 5 4" xfId="14551" xr:uid="{00000000-0005-0000-0000-0000131B0000}"/>
    <cellStyle name="SAPBEXstdItem 2 3 2 6" xfId="2003" xr:uid="{00000000-0005-0000-0000-0000141B0000}"/>
    <cellStyle name="SAPBEXstdItem 2 3 2 6 2" xfId="7744" xr:uid="{00000000-0005-0000-0000-0000151B0000}"/>
    <cellStyle name="SAPBEXstdItem 2 3 2 6 2 2" xfId="18857" xr:uid="{00000000-0005-0000-0000-0000161B0000}"/>
    <cellStyle name="SAPBEXstdItem 2 3 2 6 2 3" xfId="26015" xr:uid="{00000000-0005-0000-0000-0000171B0000}"/>
    <cellStyle name="SAPBEXstdItem 2 3 2 6 3" xfId="13255" xr:uid="{00000000-0005-0000-0000-0000181B0000}"/>
    <cellStyle name="SAPBEXstdItem 2 3 2 6 4" xfId="14552" xr:uid="{00000000-0005-0000-0000-0000191B0000}"/>
    <cellStyle name="SAPBEXstdItem 2 3 2 7" xfId="7749" xr:uid="{00000000-0005-0000-0000-00001A1B0000}"/>
    <cellStyle name="SAPBEXstdItem 2 3 2 7 2" xfId="18862" xr:uid="{00000000-0005-0000-0000-00001B1B0000}"/>
    <cellStyle name="SAPBEXstdItem 2 3 2 7 3" xfId="26020" xr:uid="{00000000-0005-0000-0000-00001C1B0000}"/>
    <cellStyle name="SAPBEXstdItem 2 3 2 8" xfId="13260" xr:uid="{00000000-0005-0000-0000-00001D1B0000}"/>
    <cellStyle name="SAPBEXstdItem 2 3 2 9" xfId="22380" xr:uid="{00000000-0005-0000-0000-00001E1B0000}"/>
    <cellStyle name="SAPBEXstdItem 2 3 3" xfId="2002" xr:uid="{00000000-0005-0000-0000-00001F1B0000}"/>
    <cellStyle name="SAPBEXstdItem 2 3 3 2" xfId="7743" xr:uid="{00000000-0005-0000-0000-0000201B0000}"/>
    <cellStyle name="SAPBEXstdItem 2 3 3 2 2" xfId="18856" xr:uid="{00000000-0005-0000-0000-0000211B0000}"/>
    <cellStyle name="SAPBEXstdItem 2 3 3 2 3" xfId="26014" xr:uid="{00000000-0005-0000-0000-0000221B0000}"/>
    <cellStyle name="SAPBEXstdItem 2 3 3 3" xfId="13254" xr:uid="{00000000-0005-0000-0000-0000231B0000}"/>
    <cellStyle name="SAPBEXstdItem 2 3 3 4" xfId="14553" xr:uid="{00000000-0005-0000-0000-0000241B0000}"/>
    <cellStyle name="SAPBEXstdItem 2 3 4" xfId="2001" xr:uid="{00000000-0005-0000-0000-0000251B0000}"/>
    <cellStyle name="SAPBEXstdItem 2 3 4 2" xfId="7742" xr:uid="{00000000-0005-0000-0000-0000261B0000}"/>
    <cellStyle name="SAPBEXstdItem 2 3 4 2 2" xfId="18855" xr:uid="{00000000-0005-0000-0000-0000271B0000}"/>
    <cellStyle name="SAPBEXstdItem 2 3 4 2 3" xfId="26013" xr:uid="{00000000-0005-0000-0000-0000281B0000}"/>
    <cellStyle name="SAPBEXstdItem 2 3 4 3" xfId="13253" xr:uid="{00000000-0005-0000-0000-0000291B0000}"/>
    <cellStyle name="SAPBEXstdItem 2 3 4 4" xfId="14554" xr:uid="{00000000-0005-0000-0000-00002A1B0000}"/>
    <cellStyle name="SAPBEXstdItem 2 3 5" xfId="2000" xr:uid="{00000000-0005-0000-0000-00002B1B0000}"/>
    <cellStyle name="SAPBEXstdItem 2 3 5 2" xfId="7741" xr:uid="{00000000-0005-0000-0000-00002C1B0000}"/>
    <cellStyle name="SAPBEXstdItem 2 3 5 2 2" xfId="18854" xr:uid="{00000000-0005-0000-0000-00002D1B0000}"/>
    <cellStyle name="SAPBEXstdItem 2 3 5 2 3" xfId="26012" xr:uid="{00000000-0005-0000-0000-00002E1B0000}"/>
    <cellStyle name="SAPBEXstdItem 2 3 5 3" xfId="13252" xr:uid="{00000000-0005-0000-0000-00002F1B0000}"/>
    <cellStyle name="SAPBEXstdItem 2 3 5 4" xfId="16959" xr:uid="{00000000-0005-0000-0000-0000301B0000}"/>
    <cellStyle name="SAPBEXstdItem 2 3 6" xfId="1999" xr:uid="{00000000-0005-0000-0000-0000311B0000}"/>
    <cellStyle name="SAPBEXstdItem 2 3 6 2" xfId="7740" xr:uid="{00000000-0005-0000-0000-0000321B0000}"/>
    <cellStyle name="SAPBEXstdItem 2 3 6 2 2" xfId="18853" xr:uid="{00000000-0005-0000-0000-0000331B0000}"/>
    <cellStyle name="SAPBEXstdItem 2 3 6 2 3" xfId="26011" xr:uid="{00000000-0005-0000-0000-0000341B0000}"/>
    <cellStyle name="SAPBEXstdItem 2 3 6 3" xfId="13251" xr:uid="{00000000-0005-0000-0000-0000351B0000}"/>
    <cellStyle name="SAPBEXstdItem 2 3 6 4" xfId="16968" xr:uid="{00000000-0005-0000-0000-0000361B0000}"/>
    <cellStyle name="SAPBEXstdItem 2 3 7" xfId="1998" xr:uid="{00000000-0005-0000-0000-0000371B0000}"/>
    <cellStyle name="SAPBEXstdItem 2 3 7 2" xfId="7739" xr:uid="{00000000-0005-0000-0000-0000381B0000}"/>
    <cellStyle name="SAPBEXstdItem 2 3 7 2 2" xfId="18852" xr:uid="{00000000-0005-0000-0000-0000391B0000}"/>
    <cellStyle name="SAPBEXstdItem 2 3 7 2 3" xfId="26010" xr:uid="{00000000-0005-0000-0000-00003A1B0000}"/>
    <cellStyle name="SAPBEXstdItem 2 3 7 3" xfId="13250" xr:uid="{00000000-0005-0000-0000-00003B1B0000}"/>
    <cellStyle name="SAPBEXstdItem 2 3 7 4" xfId="22325" xr:uid="{00000000-0005-0000-0000-00003C1B0000}"/>
    <cellStyle name="SAPBEXstdItem 2 3 8" xfId="7750" xr:uid="{00000000-0005-0000-0000-00003D1B0000}"/>
    <cellStyle name="SAPBEXstdItem 2 3 8 2" xfId="18863" xr:uid="{00000000-0005-0000-0000-00003E1B0000}"/>
    <cellStyle name="SAPBEXstdItem 2 3 8 3" xfId="26021" xr:uid="{00000000-0005-0000-0000-00003F1B0000}"/>
    <cellStyle name="SAPBEXstdItem 2 3 9" xfId="13261" xr:uid="{00000000-0005-0000-0000-0000401B0000}"/>
    <cellStyle name="SAPBEXstdItem 2 4" xfId="1997" xr:uid="{00000000-0005-0000-0000-0000411B0000}"/>
    <cellStyle name="SAPBEXstdItem 2 4 10" xfId="16973" xr:uid="{00000000-0005-0000-0000-0000421B0000}"/>
    <cellStyle name="SAPBEXstdItem 2 4 2" xfId="1996" xr:uid="{00000000-0005-0000-0000-0000431B0000}"/>
    <cellStyle name="SAPBEXstdItem 2 4 2 2" xfId="1995" xr:uid="{00000000-0005-0000-0000-0000441B0000}"/>
    <cellStyle name="SAPBEXstdItem 2 4 2 2 2" xfId="7736" xr:uid="{00000000-0005-0000-0000-0000451B0000}"/>
    <cellStyle name="SAPBEXstdItem 2 4 2 2 2 2" xfId="18849" xr:uid="{00000000-0005-0000-0000-0000461B0000}"/>
    <cellStyle name="SAPBEXstdItem 2 4 2 2 2 3" xfId="26007" xr:uid="{00000000-0005-0000-0000-0000471B0000}"/>
    <cellStyle name="SAPBEXstdItem 2 4 2 2 3" xfId="13247" xr:uid="{00000000-0005-0000-0000-0000481B0000}"/>
    <cellStyle name="SAPBEXstdItem 2 4 2 2 4" xfId="16970" xr:uid="{00000000-0005-0000-0000-0000491B0000}"/>
    <cellStyle name="SAPBEXstdItem 2 4 2 3" xfId="1994" xr:uid="{00000000-0005-0000-0000-00004A1B0000}"/>
    <cellStyle name="SAPBEXstdItem 2 4 2 3 2" xfId="7735" xr:uid="{00000000-0005-0000-0000-00004B1B0000}"/>
    <cellStyle name="SAPBEXstdItem 2 4 2 3 2 2" xfId="18848" xr:uid="{00000000-0005-0000-0000-00004C1B0000}"/>
    <cellStyle name="SAPBEXstdItem 2 4 2 3 2 3" xfId="26006" xr:uid="{00000000-0005-0000-0000-00004D1B0000}"/>
    <cellStyle name="SAPBEXstdItem 2 4 2 3 3" xfId="13246" xr:uid="{00000000-0005-0000-0000-00004E1B0000}"/>
    <cellStyle name="SAPBEXstdItem 2 4 2 3 4" xfId="22326" xr:uid="{00000000-0005-0000-0000-00004F1B0000}"/>
    <cellStyle name="SAPBEXstdItem 2 4 2 4" xfId="1993" xr:uid="{00000000-0005-0000-0000-0000501B0000}"/>
    <cellStyle name="SAPBEXstdItem 2 4 2 4 2" xfId="7734" xr:uid="{00000000-0005-0000-0000-0000511B0000}"/>
    <cellStyle name="SAPBEXstdItem 2 4 2 4 2 2" xfId="18847" xr:uid="{00000000-0005-0000-0000-0000521B0000}"/>
    <cellStyle name="SAPBEXstdItem 2 4 2 4 2 3" xfId="26005" xr:uid="{00000000-0005-0000-0000-0000531B0000}"/>
    <cellStyle name="SAPBEXstdItem 2 4 2 4 3" xfId="13245" xr:uid="{00000000-0005-0000-0000-0000541B0000}"/>
    <cellStyle name="SAPBEXstdItem 2 4 2 4 4" xfId="16981" xr:uid="{00000000-0005-0000-0000-0000551B0000}"/>
    <cellStyle name="SAPBEXstdItem 2 4 2 5" xfId="1992" xr:uid="{00000000-0005-0000-0000-0000561B0000}"/>
    <cellStyle name="SAPBEXstdItem 2 4 2 5 2" xfId="7733" xr:uid="{00000000-0005-0000-0000-0000571B0000}"/>
    <cellStyle name="SAPBEXstdItem 2 4 2 5 2 2" xfId="18846" xr:uid="{00000000-0005-0000-0000-0000581B0000}"/>
    <cellStyle name="SAPBEXstdItem 2 4 2 5 2 3" xfId="26004" xr:uid="{00000000-0005-0000-0000-0000591B0000}"/>
    <cellStyle name="SAPBEXstdItem 2 4 2 5 3" xfId="13244" xr:uid="{00000000-0005-0000-0000-00005A1B0000}"/>
    <cellStyle name="SAPBEXstdItem 2 4 2 5 4" xfId="16983" xr:uid="{00000000-0005-0000-0000-00005B1B0000}"/>
    <cellStyle name="SAPBEXstdItem 2 4 2 6" xfId="1991" xr:uid="{00000000-0005-0000-0000-00005C1B0000}"/>
    <cellStyle name="SAPBEXstdItem 2 4 2 6 2" xfId="7732" xr:uid="{00000000-0005-0000-0000-00005D1B0000}"/>
    <cellStyle name="SAPBEXstdItem 2 4 2 6 2 2" xfId="18845" xr:uid="{00000000-0005-0000-0000-00005E1B0000}"/>
    <cellStyle name="SAPBEXstdItem 2 4 2 6 2 3" xfId="26003" xr:uid="{00000000-0005-0000-0000-00005F1B0000}"/>
    <cellStyle name="SAPBEXstdItem 2 4 2 6 3" xfId="13243" xr:uid="{00000000-0005-0000-0000-0000601B0000}"/>
    <cellStyle name="SAPBEXstdItem 2 4 2 6 4" xfId="22339" xr:uid="{00000000-0005-0000-0000-0000611B0000}"/>
    <cellStyle name="SAPBEXstdItem 2 4 2 7" xfId="7737" xr:uid="{00000000-0005-0000-0000-0000621B0000}"/>
    <cellStyle name="SAPBEXstdItem 2 4 2 7 2" xfId="18850" xr:uid="{00000000-0005-0000-0000-0000631B0000}"/>
    <cellStyle name="SAPBEXstdItem 2 4 2 7 3" xfId="26008" xr:uid="{00000000-0005-0000-0000-0000641B0000}"/>
    <cellStyle name="SAPBEXstdItem 2 4 2 8" xfId="13248" xr:uid="{00000000-0005-0000-0000-0000651B0000}"/>
    <cellStyle name="SAPBEXstdItem 2 4 2 9" xfId="22329" xr:uid="{00000000-0005-0000-0000-0000661B0000}"/>
    <cellStyle name="SAPBEXstdItem 2 4 3" xfId="1990" xr:uid="{00000000-0005-0000-0000-0000671B0000}"/>
    <cellStyle name="SAPBEXstdItem 2 4 3 2" xfId="7731" xr:uid="{00000000-0005-0000-0000-0000681B0000}"/>
    <cellStyle name="SAPBEXstdItem 2 4 3 2 2" xfId="18844" xr:uid="{00000000-0005-0000-0000-0000691B0000}"/>
    <cellStyle name="SAPBEXstdItem 2 4 3 2 3" xfId="26002" xr:uid="{00000000-0005-0000-0000-00006A1B0000}"/>
    <cellStyle name="SAPBEXstdItem 2 4 3 3" xfId="13242" xr:uid="{00000000-0005-0000-0000-00006B1B0000}"/>
    <cellStyle name="SAPBEXstdItem 2 4 3 4" xfId="22337" xr:uid="{00000000-0005-0000-0000-00006C1B0000}"/>
    <cellStyle name="SAPBEXstdItem 2 4 4" xfId="1989" xr:uid="{00000000-0005-0000-0000-00006D1B0000}"/>
    <cellStyle name="SAPBEXstdItem 2 4 4 2" xfId="7730" xr:uid="{00000000-0005-0000-0000-00006E1B0000}"/>
    <cellStyle name="SAPBEXstdItem 2 4 4 2 2" xfId="18843" xr:uid="{00000000-0005-0000-0000-00006F1B0000}"/>
    <cellStyle name="SAPBEXstdItem 2 4 4 2 3" xfId="26001" xr:uid="{00000000-0005-0000-0000-0000701B0000}"/>
    <cellStyle name="SAPBEXstdItem 2 4 4 3" xfId="13241" xr:uid="{00000000-0005-0000-0000-0000711B0000}"/>
    <cellStyle name="SAPBEXstdItem 2 4 4 4" xfId="22316" xr:uid="{00000000-0005-0000-0000-0000721B0000}"/>
    <cellStyle name="SAPBEXstdItem 2 4 5" xfId="1988" xr:uid="{00000000-0005-0000-0000-0000731B0000}"/>
    <cellStyle name="SAPBEXstdItem 2 4 5 2" xfId="7729" xr:uid="{00000000-0005-0000-0000-0000741B0000}"/>
    <cellStyle name="SAPBEXstdItem 2 4 5 2 2" xfId="18842" xr:uid="{00000000-0005-0000-0000-0000751B0000}"/>
    <cellStyle name="SAPBEXstdItem 2 4 5 2 3" xfId="26000" xr:uid="{00000000-0005-0000-0000-0000761B0000}"/>
    <cellStyle name="SAPBEXstdItem 2 4 5 3" xfId="13240" xr:uid="{00000000-0005-0000-0000-0000771B0000}"/>
    <cellStyle name="SAPBEXstdItem 2 4 5 4" xfId="20002" xr:uid="{00000000-0005-0000-0000-0000781B0000}"/>
    <cellStyle name="SAPBEXstdItem 2 4 6" xfId="1987" xr:uid="{00000000-0005-0000-0000-0000791B0000}"/>
    <cellStyle name="SAPBEXstdItem 2 4 6 2" xfId="7728" xr:uid="{00000000-0005-0000-0000-00007A1B0000}"/>
    <cellStyle name="SAPBEXstdItem 2 4 6 2 2" xfId="18841" xr:uid="{00000000-0005-0000-0000-00007B1B0000}"/>
    <cellStyle name="SAPBEXstdItem 2 4 6 2 3" xfId="25999" xr:uid="{00000000-0005-0000-0000-00007C1B0000}"/>
    <cellStyle name="SAPBEXstdItem 2 4 6 3" xfId="13239" xr:uid="{00000000-0005-0000-0000-00007D1B0000}"/>
    <cellStyle name="SAPBEXstdItem 2 4 6 4" xfId="20001" xr:uid="{00000000-0005-0000-0000-00007E1B0000}"/>
    <cellStyle name="SAPBEXstdItem 2 4 7" xfId="1986" xr:uid="{00000000-0005-0000-0000-00007F1B0000}"/>
    <cellStyle name="SAPBEXstdItem 2 4 7 2" xfId="7727" xr:uid="{00000000-0005-0000-0000-0000801B0000}"/>
    <cellStyle name="SAPBEXstdItem 2 4 7 2 2" xfId="18840" xr:uid="{00000000-0005-0000-0000-0000811B0000}"/>
    <cellStyle name="SAPBEXstdItem 2 4 7 2 3" xfId="25998" xr:uid="{00000000-0005-0000-0000-0000821B0000}"/>
    <cellStyle name="SAPBEXstdItem 2 4 7 3" xfId="13238" xr:uid="{00000000-0005-0000-0000-0000831B0000}"/>
    <cellStyle name="SAPBEXstdItem 2 4 7 4" xfId="14555" xr:uid="{00000000-0005-0000-0000-0000841B0000}"/>
    <cellStyle name="SAPBEXstdItem 2 4 8" xfId="7738" xr:uid="{00000000-0005-0000-0000-0000851B0000}"/>
    <cellStyle name="SAPBEXstdItem 2 4 8 2" xfId="18851" xr:uid="{00000000-0005-0000-0000-0000861B0000}"/>
    <cellStyle name="SAPBEXstdItem 2 4 8 3" xfId="26009" xr:uid="{00000000-0005-0000-0000-0000871B0000}"/>
    <cellStyle name="SAPBEXstdItem 2 4 9" xfId="13249" xr:uid="{00000000-0005-0000-0000-0000881B0000}"/>
    <cellStyle name="SAPBEXstdItem 2 5" xfId="1985" xr:uid="{00000000-0005-0000-0000-0000891B0000}"/>
    <cellStyle name="SAPBEXstdItem 2 5 10" xfId="20003" xr:uid="{00000000-0005-0000-0000-00008A1B0000}"/>
    <cellStyle name="SAPBEXstdItem 2 5 2" xfId="1984" xr:uid="{00000000-0005-0000-0000-00008B1B0000}"/>
    <cellStyle name="SAPBEXstdItem 2 5 2 2" xfId="1983" xr:uid="{00000000-0005-0000-0000-00008C1B0000}"/>
    <cellStyle name="SAPBEXstdItem 2 5 2 2 2" xfId="7724" xr:uid="{00000000-0005-0000-0000-00008D1B0000}"/>
    <cellStyle name="SAPBEXstdItem 2 5 2 2 2 2" xfId="18837" xr:uid="{00000000-0005-0000-0000-00008E1B0000}"/>
    <cellStyle name="SAPBEXstdItem 2 5 2 2 2 3" xfId="25995" xr:uid="{00000000-0005-0000-0000-00008F1B0000}"/>
    <cellStyle name="SAPBEXstdItem 2 5 2 2 3" xfId="13235" xr:uid="{00000000-0005-0000-0000-0000901B0000}"/>
    <cellStyle name="SAPBEXstdItem 2 5 2 2 4" xfId="14556" xr:uid="{00000000-0005-0000-0000-0000911B0000}"/>
    <cellStyle name="SAPBEXstdItem 2 5 2 3" xfId="1982" xr:uid="{00000000-0005-0000-0000-0000921B0000}"/>
    <cellStyle name="SAPBEXstdItem 2 5 2 3 2" xfId="7723" xr:uid="{00000000-0005-0000-0000-0000931B0000}"/>
    <cellStyle name="SAPBEXstdItem 2 5 2 3 2 2" xfId="18836" xr:uid="{00000000-0005-0000-0000-0000941B0000}"/>
    <cellStyle name="SAPBEXstdItem 2 5 2 3 2 3" xfId="25994" xr:uid="{00000000-0005-0000-0000-0000951B0000}"/>
    <cellStyle name="SAPBEXstdItem 2 5 2 3 3" xfId="13234" xr:uid="{00000000-0005-0000-0000-0000961B0000}"/>
    <cellStyle name="SAPBEXstdItem 2 5 2 3 4" xfId="14557" xr:uid="{00000000-0005-0000-0000-0000971B0000}"/>
    <cellStyle name="SAPBEXstdItem 2 5 2 4" xfId="1981" xr:uid="{00000000-0005-0000-0000-0000981B0000}"/>
    <cellStyle name="SAPBEXstdItem 2 5 2 4 2" xfId="7722" xr:uid="{00000000-0005-0000-0000-0000991B0000}"/>
    <cellStyle name="SAPBEXstdItem 2 5 2 4 2 2" xfId="18835" xr:uid="{00000000-0005-0000-0000-00009A1B0000}"/>
    <cellStyle name="SAPBEXstdItem 2 5 2 4 2 3" xfId="25993" xr:uid="{00000000-0005-0000-0000-00009B1B0000}"/>
    <cellStyle name="SAPBEXstdItem 2 5 2 4 3" xfId="13233" xr:uid="{00000000-0005-0000-0000-00009C1B0000}"/>
    <cellStyle name="SAPBEXstdItem 2 5 2 4 4" xfId="20005" xr:uid="{00000000-0005-0000-0000-00009D1B0000}"/>
    <cellStyle name="SAPBEXstdItem 2 5 2 5" xfId="1980" xr:uid="{00000000-0005-0000-0000-00009E1B0000}"/>
    <cellStyle name="SAPBEXstdItem 2 5 2 5 2" xfId="7721" xr:uid="{00000000-0005-0000-0000-00009F1B0000}"/>
    <cellStyle name="SAPBEXstdItem 2 5 2 5 2 2" xfId="18834" xr:uid="{00000000-0005-0000-0000-0000A01B0000}"/>
    <cellStyle name="SAPBEXstdItem 2 5 2 5 2 3" xfId="25992" xr:uid="{00000000-0005-0000-0000-0000A11B0000}"/>
    <cellStyle name="SAPBEXstdItem 2 5 2 5 3" xfId="13232" xr:uid="{00000000-0005-0000-0000-0000A21B0000}"/>
    <cellStyle name="SAPBEXstdItem 2 5 2 5 4" xfId="20004" xr:uid="{00000000-0005-0000-0000-0000A31B0000}"/>
    <cellStyle name="SAPBEXstdItem 2 5 2 6" xfId="1979" xr:uid="{00000000-0005-0000-0000-0000A41B0000}"/>
    <cellStyle name="SAPBEXstdItem 2 5 2 6 2" xfId="7720" xr:uid="{00000000-0005-0000-0000-0000A51B0000}"/>
    <cellStyle name="SAPBEXstdItem 2 5 2 6 2 2" xfId="18833" xr:uid="{00000000-0005-0000-0000-0000A61B0000}"/>
    <cellStyle name="SAPBEXstdItem 2 5 2 6 2 3" xfId="25991" xr:uid="{00000000-0005-0000-0000-0000A71B0000}"/>
    <cellStyle name="SAPBEXstdItem 2 5 2 6 3" xfId="13231" xr:uid="{00000000-0005-0000-0000-0000A81B0000}"/>
    <cellStyle name="SAPBEXstdItem 2 5 2 6 4" xfId="14558" xr:uid="{00000000-0005-0000-0000-0000A91B0000}"/>
    <cellStyle name="SAPBEXstdItem 2 5 2 7" xfId="7725" xr:uid="{00000000-0005-0000-0000-0000AA1B0000}"/>
    <cellStyle name="SAPBEXstdItem 2 5 2 7 2" xfId="18838" xr:uid="{00000000-0005-0000-0000-0000AB1B0000}"/>
    <cellStyle name="SAPBEXstdItem 2 5 2 7 3" xfId="25996" xr:uid="{00000000-0005-0000-0000-0000AC1B0000}"/>
    <cellStyle name="SAPBEXstdItem 2 5 2 8" xfId="13236" xr:uid="{00000000-0005-0000-0000-0000AD1B0000}"/>
    <cellStyle name="SAPBEXstdItem 2 5 2 9" xfId="20000" xr:uid="{00000000-0005-0000-0000-0000AE1B0000}"/>
    <cellStyle name="SAPBEXstdItem 2 5 3" xfId="1978" xr:uid="{00000000-0005-0000-0000-0000AF1B0000}"/>
    <cellStyle name="SAPBEXstdItem 2 5 3 2" xfId="7719" xr:uid="{00000000-0005-0000-0000-0000B01B0000}"/>
    <cellStyle name="SAPBEXstdItem 2 5 3 2 2" xfId="18832" xr:uid="{00000000-0005-0000-0000-0000B11B0000}"/>
    <cellStyle name="SAPBEXstdItem 2 5 3 2 3" xfId="25990" xr:uid="{00000000-0005-0000-0000-0000B21B0000}"/>
    <cellStyle name="SAPBEXstdItem 2 5 3 3" xfId="13230" xr:uid="{00000000-0005-0000-0000-0000B31B0000}"/>
    <cellStyle name="SAPBEXstdItem 2 5 3 4" xfId="20006" xr:uid="{00000000-0005-0000-0000-0000B41B0000}"/>
    <cellStyle name="SAPBEXstdItem 2 5 4" xfId="1977" xr:uid="{00000000-0005-0000-0000-0000B51B0000}"/>
    <cellStyle name="SAPBEXstdItem 2 5 4 2" xfId="7718" xr:uid="{00000000-0005-0000-0000-0000B61B0000}"/>
    <cellStyle name="SAPBEXstdItem 2 5 4 2 2" xfId="18831" xr:uid="{00000000-0005-0000-0000-0000B71B0000}"/>
    <cellStyle name="SAPBEXstdItem 2 5 4 2 3" xfId="25989" xr:uid="{00000000-0005-0000-0000-0000B81B0000}"/>
    <cellStyle name="SAPBEXstdItem 2 5 4 3" xfId="13229" xr:uid="{00000000-0005-0000-0000-0000B91B0000}"/>
    <cellStyle name="SAPBEXstdItem 2 5 4 4" xfId="19999" xr:uid="{00000000-0005-0000-0000-0000BA1B0000}"/>
    <cellStyle name="SAPBEXstdItem 2 5 5" xfId="1976" xr:uid="{00000000-0005-0000-0000-0000BB1B0000}"/>
    <cellStyle name="SAPBEXstdItem 2 5 5 2" xfId="7717" xr:uid="{00000000-0005-0000-0000-0000BC1B0000}"/>
    <cellStyle name="SAPBEXstdItem 2 5 5 2 2" xfId="18830" xr:uid="{00000000-0005-0000-0000-0000BD1B0000}"/>
    <cellStyle name="SAPBEXstdItem 2 5 5 2 3" xfId="25988" xr:uid="{00000000-0005-0000-0000-0000BE1B0000}"/>
    <cellStyle name="SAPBEXstdItem 2 5 5 3" xfId="13228" xr:uid="{00000000-0005-0000-0000-0000BF1B0000}"/>
    <cellStyle name="SAPBEXstdItem 2 5 5 4" xfId="14559" xr:uid="{00000000-0005-0000-0000-0000C01B0000}"/>
    <cellStyle name="SAPBEXstdItem 2 5 6" xfId="1975" xr:uid="{00000000-0005-0000-0000-0000C11B0000}"/>
    <cellStyle name="SAPBEXstdItem 2 5 6 2" xfId="7716" xr:uid="{00000000-0005-0000-0000-0000C21B0000}"/>
    <cellStyle name="SAPBEXstdItem 2 5 6 2 2" xfId="18829" xr:uid="{00000000-0005-0000-0000-0000C31B0000}"/>
    <cellStyle name="SAPBEXstdItem 2 5 6 2 3" xfId="25987" xr:uid="{00000000-0005-0000-0000-0000C41B0000}"/>
    <cellStyle name="SAPBEXstdItem 2 5 6 3" xfId="13227" xr:uid="{00000000-0005-0000-0000-0000C51B0000}"/>
    <cellStyle name="SAPBEXstdItem 2 5 6 4" xfId="14560" xr:uid="{00000000-0005-0000-0000-0000C61B0000}"/>
    <cellStyle name="SAPBEXstdItem 2 5 7" xfId="1974" xr:uid="{00000000-0005-0000-0000-0000C71B0000}"/>
    <cellStyle name="SAPBEXstdItem 2 5 7 2" xfId="7715" xr:uid="{00000000-0005-0000-0000-0000C81B0000}"/>
    <cellStyle name="SAPBEXstdItem 2 5 7 2 2" xfId="18828" xr:uid="{00000000-0005-0000-0000-0000C91B0000}"/>
    <cellStyle name="SAPBEXstdItem 2 5 7 2 3" xfId="25986" xr:uid="{00000000-0005-0000-0000-0000CA1B0000}"/>
    <cellStyle name="SAPBEXstdItem 2 5 7 3" xfId="13226" xr:uid="{00000000-0005-0000-0000-0000CB1B0000}"/>
    <cellStyle name="SAPBEXstdItem 2 5 7 4" xfId="14561" xr:uid="{00000000-0005-0000-0000-0000CC1B0000}"/>
    <cellStyle name="SAPBEXstdItem 2 5 8" xfId="7726" xr:uid="{00000000-0005-0000-0000-0000CD1B0000}"/>
    <cellStyle name="SAPBEXstdItem 2 5 8 2" xfId="18839" xr:uid="{00000000-0005-0000-0000-0000CE1B0000}"/>
    <cellStyle name="SAPBEXstdItem 2 5 8 3" xfId="25997" xr:uid="{00000000-0005-0000-0000-0000CF1B0000}"/>
    <cellStyle name="SAPBEXstdItem 2 5 9" xfId="13237" xr:uid="{00000000-0005-0000-0000-0000D01B0000}"/>
    <cellStyle name="SAPBEXstdItem 2 6" xfId="1973" xr:uid="{00000000-0005-0000-0000-0000D11B0000}"/>
    <cellStyle name="SAPBEXstdItem 2 6 10" xfId="20009" xr:uid="{00000000-0005-0000-0000-0000D21B0000}"/>
    <cellStyle name="SAPBEXstdItem 2 6 2" xfId="1972" xr:uid="{00000000-0005-0000-0000-0000D31B0000}"/>
    <cellStyle name="SAPBEXstdItem 2 6 2 2" xfId="1971" xr:uid="{00000000-0005-0000-0000-0000D41B0000}"/>
    <cellStyle name="SAPBEXstdItem 2 6 2 2 2" xfId="7712" xr:uid="{00000000-0005-0000-0000-0000D51B0000}"/>
    <cellStyle name="SAPBEXstdItem 2 6 2 2 2 2" xfId="18825" xr:uid="{00000000-0005-0000-0000-0000D61B0000}"/>
    <cellStyle name="SAPBEXstdItem 2 6 2 2 2 3" xfId="25983" xr:uid="{00000000-0005-0000-0000-0000D71B0000}"/>
    <cellStyle name="SAPBEXstdItem 2 6 2 2 3" xfId="13223" xr:uid="{00000000-0005-0000-0000-0000D81B0000}"/>
    <cellStyle name="SAPBEXstdItem 2 6 2 2 4" xfId="14562" xr:uid="{00000000-0005-0000-0000-0000D91B0000}"/>
    <cellStyle name="SAPBEXstdItem 2 6 2 3" xfId="1970" xr:uid="{00000000-0005-0000-0000-0000DA1B0000}"/>
    <cellStyle name="SAPBEXstdItem 2 6 2 3 2" xfId="7711" xr:uid="{00000000-0005-0000-0000-0000DB1B0000}"/>
    <cellStyle name="SAPBEXstdItem 2 6 2 3 2 2" xfId="18824" xr:uid="{00000000-0005-0000-0000-0000DC1B0000}"/>
    <cellStyle name="SAPBEXstdItem 2 6 2 3 2 3" xfId="25982" xr:uid="{00000000-0005-0000-0000-0000DD1B0000}"/>
    <cellStyle name="SAPBEXstdItem 2 6 2 3 3" xfId="13222" xr:uid="{00000000-0005-0000-0000-0000DE1B0000}"/>
    <cellStyle name="SAPBEXstdItem 2 6 2 3 4" xfId="16962" xr:uid="{00000000-0005-0000-0000-0000DF1B0000}"/>
    <cellStyle name="SAPBEXstdItem 2 6 2 4" xfId="1969" xr:uid="{00000000-0005-0000-0000-0000E01B0000}"/>
    <cellStyle name="SAPBEXstdItem 2 6 2 4 2" xfId="7710" xr:uid="{00000000-0005-0000-0000-0000E11B0000}"/>
    <cellStyle name="SAPBEXstdItem 2 6 2 4 2 2" xfId="18823" xr:uid="{00000000-0005-0000-0000-0000E21B0000}"/>
    <cellStyle name="SAPBEXstdItem 2 6 2 4 2 3" xfId="25981" xr:uid="{00000000-0005-0000-0000-0000E31B0000}"/>
    <cellStyle name="SAPBEXstdItem 2 6 2 4 3" xfId="13221" xr:uid="{00000000-0005-0000-0000-0000E41B0000}"/>
    <cellStyle name="SAPBEXstdItem 2 6 2 4 4" xfId="16965" xr:uid="{00000000-0005-0000-0000-0000E51B0000}"/>
    <cellStyle name="SAPBEXstdItem 2 6 2 5" xfId="1968" xr:uid="{00000000-0005-0000-0000-0000E61B0000}"/>
    <cellStyle name="SAPBEXstdItem 2 6 2 5 2" xfId="7709" xr:uid="{00000000-0005-0000-0000-0000E71B0000}"/>
    <cellStyle name="SAPBEXstdItem 2 6 2 5 2 2" xfId="18822" xr:uid="{00000000-0005-0000-0000-0000E81B0000}"/>
    <cellStyle name="SAPBEXstdItem 2 6 2 5 2 3" xfId="25980" xr:uid="{00000000-0005-0000-0000-0000E91B0000}"/>
    <cellStyle name="SAPBEXstdItem 2 6 2 5 3" xfId="13220" xr:uid="{00000000-0005-0000-0000-0000EA1B0000}"/>
    <cellStyle name="SAPBEXstdItem 2 6 2 5 4" xfId="22322" xr:uid="{00000000-0005-0000-0000-0000EB1B0000}"/>
    <cellStyle name="SAPBEXstdItem 2 6 2 6" xfId="1967" xr:uid="{00000000-0005-0000-0000-0000EC1B0000}"/>
    <cellStyle name="SAPBEXstdItem 2 6 2 6 2" xfId="7708" xr:uid="{00000000-0005-0000-0000-0000ED1B0000}"/>
    <cellStyle name="SAPBEXstdItem 2 6 2 6 2 2" xfId="18821" xr:uid="{00000000-0005-0000-0000-0000EE1B0000}"/>
    <cellStyle name="SAPBEXstdItem 2 6 2 6 2 3" xfId="25979" xr:uid="{00000000-0005-0000-0000-0000EF1B0000}"/>
    <cellStyle name="SAPBEXstdItem 2 6 2 6 3" xfId="13219" xr:uid="{00000000-0005-0000-0000-0000F01B0000}"/>
    <cellStyle name="SAPBEXstdItem 2 6 2 6 4" xfId="16975" xr:uid="{00000000-0005-0000-0000-0000F11B0000}"/>
    <cellStyle name="SAPBEXstdItem 2 6 2 7" xfId="7713" xr:uid="{00000000-0005-0000-0000-0000F21B0000}"/>
    <cellStyle name="SAPBEXstdItem 2 6 2 7 2" xfId="18826" xr:uid="{00000000-0005-0000-0000-0000F31B0000}"/>
    <cellStyle name="SAPBEXstdItem 2 6 2 7 3" xfId="25984" xr:uid="{00000000-0005-0000-0000-0000F41B0000}"/>
    <cellStyle name="SAPBEXstdItem 2 6 2 8" xfId="13224" xr:uid="{00000000-0005-0000-0000-0000F51B0000}"/>
    <cellStyle name="SAPBEXstdItem 2 6 2 9" xfId="20008" xr:uid="{00000000-0005-0000-0000-0000F61B0000}"/>
    <cellStyle name="SAPBEXstdItem 2 6 3" xfId="1966" xr:uid="{00000000-0005-0000-0000-0000F71B0000}"/>
    <cellStyle name="SAPBEXstdItem 2 6 3 2" xfId="7707" xr:uid="{00000000-0005-0000-0000-0000F81B0000}"/>
    <cellStyle name="SAPBEXstdItem 2 6 3 2 2" xfId="18820" xr:uid="{00000000-0005-0000-0000-0000F91B0000}"/>
    <cellStyle name="SAPBEXstdItem 2 6 3 2 3" xfId="25978" xr:uid="{00000000-0005-0000-0000-0000FA1B0000}"/>
    <cellStyle name="SAPBEXstdItem 2 6 3 3" xfId="13218" xr:uid="{00000000-0005-0000-0000-0000FB1B0000}"/>
    <cellStyle name="SAPBEXstdItem 2 6 3 4" xfId="16978" xr:uid="{00000000-0005-0000-0000-0000FC1B0000}"/>
    <cellStyle name="SAPBEXstdItem 2 6 4" xfId="1965" xr:uid="{00000000-0005-0000-0000-0000FD1B0000}"/>
    <cellStyle name="SAPBEXstdItem 2 6 4 2" xfId="7706" xr:uid="{00000000-0005-0000-0000-0000FE1B0000}"/>
    <cellStyle name="SAPBEXstdItem 2 6 4 2 2" xfId="18819" xr:uid="{00000000-0005-0000-0000-0000FF1B0000}"/>
    <cellStyle name="SAPBEXstdItem 2 6 4 2 3" xfId="25977" xr:uid="{00000000-0005-0000-0000-0000001C0000}"/>
    <cellStyle name="SAPBEXstdItem 2 6 4 3" xfId="13217" xr:uid="{00000000-0005-0000-0000-0000011C0000}"/>
    <cellStyle name="SAPBEXstdItem 2 6 4 4" xfId="16994" xr:uid="{00000000-0005-0000-0000-0000021C0000}"/>
    <cellStyle name="SAPBEXstdItem 2 6 5" xfId="1964" xr:uid="{00000000-0005-0000-0000-0000031C0000}"/>
    <cellStyle name="SAPBEXstdItem 2 6 5 2" xfId="7705" xr:uid="{00000000-0005-0000-0000-0000041C0000}"/>
    <cellStyle name="SAPBEXstdItem 2 6 5 2 2" xfId="18818" xr:uid="{00000000-0005-0000-0000-0000051C0000}"/>
    <cellStyle name="SAPBEXstdItem 2 6 5 2 3" xfId="25976" xr:uid="{00000000-0005-0000-0000-0000061C0000}"/>
    <cellStyle name="SAPBEXstdItem 2 6 5 3" xfId="13216" xr:uid="{00000000-0005-0000-0000-0000071C0000}"/>
    <cellStyle name="SAPBEXstdItem 2 6 5 4" xfId="22350" xr:uid="{00000000-0005-0000-0000-0000081C0000}"/>
    <cellStyle name="SAPBEXstdItem 2 6 6" xfId="1963" xr:uid="{00000000-0005-0000-0000-0000091C0000}"/>
    <cellStyle name="SAPBEXstdItem 2 6 6 2" xfId="7704" xr:uid="{00000000-0005-0000-0000-00000A1C0000}"/>
    <cellStyle name="SAPBEXstdItem 2 6 6 2 2" xfId="18817" xr:uid="{00000000-0005-0000-0000-00000B1C0000}"/>
    <cellStyle name="SAPBEXstdItem 2 6 6 2 3" xfId="25975" xr:uid="{00000000-0005-0000-0000-00000C1C0000}"/>
    <cellStyle name="SAPBEXstdItem 2 6 6 3" xfId="13215" xr:uid="{00000000-0005-0000-0000-00000D1C0000}"/>
    <cellStyle name="SAPBEXstdItem 2 6 6 4" xfId="16988" xr:uid="{00000000-0005-0000-0000-00000E1C0000}"/>
    <cellStyle name="SAPBEXstdItem 2 6 7" xfId="1962" xr:uid="{00000000-0005-0000-0000-00000F1C0000}"/>
    <cellStyle name="SAPBEXstdItem 2 6 7 2" xfId="7703" xr:uid="{00000000-0005-0000-0000-0000101C0000}"/>
    <cellStyle name="SAPBEXstdItem 2 6 7 2 2" xfId="18816" xr:uid="{00000000-0005-0000-0000-0000111C0000}"/>
    <cellStyle name="SAPBEXstdItem 2 6 7 2 3" xfId="25974" xr:uid="{00000000-0005-0000-0000-0000121C0000}"/>
    <cellStyle name="SAPBEXstdItem 2 6 7 3" xfId="13214" xr:uid="{00000000-0005-0000-0000-0000131C0000}"/>
    <cellStyle name="SAPBEXstdItem 2 6 7 4" xfId="16991" xr:uid="{00000000-0005-0000-0000-0000141C0000}"/>
    <cellStyle name="SAPBEXstdItem 2 6 8" xfId="7714" xr:uid="{00000000-0005-0000-0000-0000151C0000}"/>
    <cellStyle name="SAPBEXstdItem 2 6 8 2" xfId="18827" xr:uid="{00000000-0005-0000-0000-0000161C0000}"/>
    <cellStyle name="SAPBEXstdItem 2 6 8 3" xfId="25985" xr:uid="{00000000-0005-0000-0000-0000171C0000}"/>
    <cellStyle name="SAPBEXstdItem 2 6 9" xfId="13225" xr:uid="{00000000-0005-0000-0000-0000181C0000}"/>
    <cellStyle name="SAPBEXstdItem 2 7" xfId="1961" xr:uid="{00000000-0005-0000-0000-0000191C0000}"/>
    <cellStyle name="SAPBEXstdItem 2 7 10" xfId="16996" xr:uid="{00000000-0005-0000-0000-00001A1C0000}"/>
    <cellStyle name="SAPBEXstdItem 2 7 2" xfId="1960" xr:uid="{00000000-0005-0000-0000-00001B1C0000}"/>
    <cellStyle name="SAPBEXstdItem 2 7 2 2" xfId="1959" xr:uid="{00000000-0005-0000-0000-00001C1C0000}"/>
    <cellStyle name="SAPBEXstdItem 2 7 2 2 2" xfId="7700" xr:uid="{00000000-0005-0000-0000-00001D1C0000}"/>
    <cellStyle name="SAPBEXstdItem 2 7 2 2 2 2" xfId="18813" xr:uid="{00000000-0005-0000-0000-00001E1C0000}"/>
    <cellStyle name="SAPBEXstdItem 2 7 2 2 2 3" xfId="25971" xr:uid="{00000000-0005-0000-0000-00001F1C0000}"/>
    <cellStyle name="SAPBEXstdItem 2 7 2 2 3" xfId="13211" xr:uid="{00000000-0005-0000-0000-0000201C0000}"/>
    <cellStyle name="SAPBEXstdItem 2 7 2 2 4" xfId="17001" xr:uid="{00000000-0005-0000-0000-0000211C0000}"/>
    <cellStyle name="SAPBEXstdItem 2 7 2 3" xfId="1958" xr:uid="{00000000-0005-0000-0000-0000221C0000}"/>
    <cellStyle name="SAPBEXstdItem 2 7 2 3 2" xfId="7699" xr:uid="{00000000-0005-0000-0000-0000231C0000}"/>
    <cellStyle name="SAPBEXstdItem 2 7 2 3 2 2" xfId="18812" xr:uid="{00000000-0005-0000-0000-0000241C0000}"/>
    <cellStyle name="SAPBEXstdItem 2 7 2 3 2 3" xfId="25970" xr:uid="{00000000-0005-0000-0000-0000251C0000}"/>
    <cellStyle name="SAPBEXstdItem 2 7 2 3 3" xfId="13210" xr:uid="{00000000-0005-0000-0000-0000261C0000}"/>
    <cellStyle name="SAPBEXstdItem 2 7 2 3 4" xfId="17008" xr:uid="{00000000-0005-0000-0000-0000271C0000}"/>
    <cellStyle name="SAPBEXstdItem 2 7 2 4" xfId="1957" xr:uid="{00000000-0005-0000-0000-0000281C0000}"/>
    <cellStyle name="SAPBEXstdItem 2 7 2 4 2" xfId="7698" xr:uid="{00000000-0005-0000-0000-0000291C0000}"/>
    <cellStyle name="SAPBEXstdItem 2 7 2 4 2 2" xfId="18811" xr:uid="{00000000-0005-0000-0000-00002A1C0000}"/>
    <cellStyle name="SAPBEXstdItem 2 7 2 4 2 3" xfId="25969" xr:uid="{00000000-0005-0000-0000-00002B1C0000}"/>
    <cellStyle name="SAPBEXstdItem 2 7 2 4 3" xfId="13209" xr:uid="{00000000-0005-0000-0000-00002C1C0000}"/>
    <cellStyle name="SAPBEXstdItem 2 7 2 4 4" xfId="22364" xr:uid="{00000000-0005-0000-0000-00002D1C0000}"/>
    <cellStyle name="SAPBEXstdItem 2 7 2 5" xfId="1956" xr:uid="{00000000-0005-0000-0000-00002E1C0000}"/>
    <cellStyle name="SAPBEXstdItem 2 7 2 5 2" xfId="7697" xr:uid="{00000000-0005-0000-0000-00002F1C0000}"/>
    <cellStyle name="SAPBEXstdItem 2 7 2 5 2 2" xfId="18810" xr:uid="{00000000-0005-0000-0000-0000301C0000}"/>
    <cellStyle name="SAPBEXstdItem 2 7 2 5 2 3" xfId="25968" xr:uid="{00000000-0005-0000-0000-0000311C0000}"/>
    <cellStyle name="SAPBEXstdItem 2 7 2 5 3" xfId="13208" xr:uid="{00000000-0005-0000-0000-0000321C0000}"/>
    <cellStyle name="SAPBEXstdItem 2 7 2 5 4" xfId="17013" xr:uid="{00000000-0005-0000-0000-0000331C0000}"/>
    <cellStyle name="SAPBEXstdItem 2 7 2 6" xfId="1955" xr:uid="{00000000-0005-0000-0000-0000341C0000}"/>
    <cellStyle name="SAPBEXstdItem 2 7 2 6 2" xfId="7696" xr:uid="{00000000-0005-0000-0000-0000351C0000}"/>
    <cellStyle name="SAPBEXstdItem 2 7 2 6 2 2" xfId="18809" xr:uid="{00000000-0005-0000-0000-0000361C0000}"/>
    <cellStyle name="SAPBEXstdItem 2 7 2 6 2 3" xfId="25967" xr:uid="{00000000-0005-0000-0000-0000371C0000}"/>
    <cellStyle name="SAPBEXstdItem 2 7 2 6 3" xfId="13207" xr:uid="{00000000-0005-0000-0000-0000381C0000}"/>
    <cellStyle name="SAPBEXstdItem 2 7 2 6 4" xfId="22369" xr:uid="{00000000-0005-0000-0000-0000391C0000}"/>
    <cellStyle name="SAPBEXstdItem 2 7 2 7" xfId="7701" xr:uid="{00000000-0005-0000-0000-00003A1C0000}"/>
    <cellStyle name="SAPBEXstdItem 2 7 2 7 2" xfId="18814" xr:uid="{00000000-0005-0000-0000-00003B1C0000}"/>
    <cellStyle name="SAPBEXstdItem 2 7 2 7 3" xfId="25972" xr:uid="{00000000-0005-0000-0000-00003C1C0000}"/>
    <cellStyle name="SAPBEXstdItem 2 7 2 8" xfId="13212" xr:uid="{00000000-0005-0000-0000-00003D1C0000}"/>
    <cellStyle name="SAPBEXstdItem 2 7 2 9" xfId="22352" xr:uid="{00000000-0005-0000-0000-00003E1C0000}"/>
    <cellStyle name="SAPBEXstdItem 2 7 3" xfId="1954" xr:uid="{00000000-0005-0000-0000-00003F1C0000}"/>
    <cellStyle name="SAPBEXstdItem 2 7 3 2" xfId="7695" xr:uid="{00000000-0005-0000-0000-0000401C0000}"/>
    <cellStyle name="SAPBEXstdItem 2 7 3 2 2" xfId="18808" xr:uid="{00000000-0005-0000-0000-0000411C0000}"/>
    <cellStyle name="SAPBEXstdItem 2 7 3 2 3" xfId="25966" xr:uid="{00000000-0005-0000-0000-0000421C0000}"/>
    <cellStyle name="SAPBEXstdItem 2 7 3 3" xfId="13206" xr:uid="{00000000-0005-0000-0000-0000431C0000}"/>
    <cellStyle name="SAPBEXstdItem 2 7 3 4" xfId="22357" xr:uid="{00000000-0005-0000-0000-0000441C0000}"/>
    <cellStyle name="SAPBEXstdItem 2 7 4" xfId="1953" xr:uid="{00000000-0005-0000-0000-0000451C0000}"/>
    <cellStyle name="SAPBEXstdItem 2 7 4 2" xfId="7694" xr:uid="{00000000-0005-0000-0000-0000461C0000}"/>
    <cellStyle name="SAPBEXstdItem 2 7 4 2 2" xfId="18807" xr:uid="{00000000-0005-0000-0000-0000471C0000}"/>
    <cellStyle name="SAPBEXstdItem 2 7 4 2 3" xfId="25965" xr:uid="{00000000-0005-0000-0000-0000481C0000}"/>
    <cellStyle name="SAPBEXstdItem 2 7 4 3" xfId="13205" xr:uid="{00000000-0005-0000-0000-0000491C0000}"/>
    <cellStyle name="SAPBEXstdItem 2 7 4 4" xfId="22347" xr:uid="{00000000-0005-0000-0000-00004A1C0000}"/>
    <cellStyle name="SAPBEXstdItem 2 7 5" xfId="1952" xr:uid="{00000000-0005-0000-0000-00004B1C0000}"/>
    <cellStyle name="SAPBEXstdItem 2 7 5 2" xfId="7693" xr:uid="{00000000-0005-0000-0000-00004C1C0000}"/>
    <cellStyle name="SAPBEXstdItem 2 7 5 2 2" xfId="18806" xr:uid="{00000000-0005-0000-0000-00004D1C0000}"/>
    <cellStyle name="SAPBEXstdItem 2 7 5 2 3" xfId="25964" xr:uid="{00000000-0005-0000-0000-00004E1C0000}"/>
    <cellStyle name="SAPBEXstdItem 2 7 5 3" xfId="13204" xr:uid="{00000000-0005-0000-0000-00004F1C0000}"/>
    <cellStyle name="SAPBEXstdItem 2 7 5 4" xfId="17004" xr:uid="{00000000-0005-0000-0000-0000501C0000}"/>
    <cellStyle name="SAPBEXstdItem 2 7 6" xfId="1951" xr:uid="{00000000-0005-0000-0000-0000511C0000}"/>
    <cellStyle name="SAPBEXstdItem 2 7 6 2" xfId="7692" xr:uid="{00000000-0005-0000-0000-0000521C0000}"/>
    <cellStyle name="SAPBEXstdItem 2 7 6 2 2" xfId="18805" xr:uid="{00000000-0005-0000-0000-0000531C0000}"/>
    <cellStyle name="SAPBEXstdItem 2 7 6 2 3" xfId="25963" xr:uid="{00000000-0005-0000-0000-0000541C0000}"/>
    <cellStyle name="SAPBEXstdItem 2 7 6 3" xfId="13203" xr:uid="{00000000-0005-0000-0000-0000551C0000}"/>
    <cellStyle name="SAPBEXstdItem 2 7 6 4" xfId="17011" xr:uid="{00000000-0005-0000-0000-0000561C0000}"/>
    <cellStyle name="SAPBEXstdItem 2 7 7" xfId="1950" xr:uid="{00000000-0005-0000-0000-0000571C0000}"/>
    <cellStyle name="SAPBEXstdItem 2 7 7 2" xfId="7691" xr:uid="{00000000-0005-0000-0000-0000581C0000}"/>
    <cellStyle name="SAPBEXstdItem 2 7 7 2 2" xfId="18804" xr:uid="{00000000-0005-0000-0000-0000591C0000}"/>
    <cellStyle name="SAPBEXstdItem 2 7 7 2 3" xfId="25962" xr:uid="{00000000-0005-0000-0000-00005A1C0000}"/>
    <cellStyle name="SAPBEXstdItem 2 7 7 3" xfId="13202" xr:uid="{00000000-0005-0000-0000-00005B1C0000}"/>
    <cellStyle name="SAPBEXstdItem 2 7 7 4" xfId="22367" xr:uid="{00000000-0005-0000-0000-00005C1C0000}"/>
    <cellStyle name="SAPBEXstdItem 2 7 8" xfId="7702" xr:uid="{00000000-0005-0000-0000-00005D1C0000}"/>
    <cellStyle name="SAPBEXstdItem 2 7 8 2" xfId="18815" xr:uid="{00000000-0005-0000-0000-00005E1C0000}"/>
    <cellStyle name="SAPBEXstdItem 2 7 8 3" xfId="25973" xr:uid="{00000000-0005-0000-0000-00005F1C0000}"/>
    <cellStyle name="SAPBEXstdItem 2 7 9" xfId="13213" xr:uid="{00000000-0005-0000-0000-0000601C0000}"/>
    <cellStyle name="SAPBEXstdItem 2 8" xfId="1949" xr:uid="{00000000-0005-0000-0000-0000611C0000}"/>
    <cellStyle name="SAPBEXstdItem 2 8 10" xfId="17016" xr:uid="{00000000-0005-0000-0000-0000621C0000}"/>
    <cellStyle name="SAPBEXstdItem 2 8 2" xfId="1948" xr:uid="{00000000-0005-0000-0000-0000631C0000}"/>
    <cellStyle name="SAPBEXstdItem 2 8 2 2" xfId="1947" xr:uid="{00000000-0005-0000-0000-0000641C0000}"/>
    <cellStyle name="SAPBEXstdItem 2 8 2 2 2" xfId="7688" xr:uid="{00000000-0005-0000-0000-0000651C0000}"/>
    <cellStyle name="SAPBEXstdItem 2 8 2 2 2 2" xfId="18801" xr:uid="{00000000-0005-0000-0000-0000661C0000}"/>
    <cellStyle name="SAPBEXstdItem 2 8 2 2 2 3" xfId="25959" xr:uid="{00000000-0005-0000-0000-0000671C0000}"/>
    <cellStyle name="SAPBEXstdItem 2 8 2 2 3" xfId="13199" xr:uid="{00000000-0005-0000-0000-0000681C0000}"/>
    <cellStyle name="SAPBEXstdItem 2 8 2 2 4" xfId="22360" xr:uid="{00000000-0005-0000-0000-0000691C0000}"/>
    <cellStyle name="SAPBEXstdItem 2 8 2 3" xfId="1946" xr:uid="{00000000-0005-0000-0000-00006A1C0000}"/>
    <cellStyle name="SAPBEXstdItem 2 8 2 3 2" xfId="7687" xr:uid="{00000000-0005-0000-0000-00006B1C0000}"/>
    <cellStyle name="SAPBEXstdItem 2 8 2 3 2 2" xfId="18800" xr:uid="{00000000-0005-0000-0000-00006C1C0000}"/>
    <cellStyle name="SAPBEXstdItem 2 8 2 3 2 3" xfId="25958" xr:uid="{00000000-0005-0000-0000-00006D1C0000}"/>
    <cellStyle name="SAPBEXstdItem 2 8 2 3 3" xfId="13198" xr:uid="{00000000-0005-0000-0000-00006E1C0000}"/>
    <cellStyle name="SAPBEXstdItem 2 8 2 3 4" xfId="22344" xr:uid="{00000000-0005-0000-0000-00006F1C0000}"/>
    <cellStyle name="SAPBEXstdItem 2 8 2 4" xfId="1945" xr:uid="{00000000-0005-0000-0000-0000701C0000}"/>
    <cellStyle name="SAPBEXstdItem 2 8 2 4 2" xfId="7686" xr:uid="{00000000-0005-0000-0000-0000711C0000}"/>
    <cellStyle name="SAPBEXstdItem 2 8 2 4 2 2" xfId="18799" xr:uid="{00000000-0005-0000-0000-0000721C0000}"/>
    <cellStyle name="SAPBEXstdItem 2 8 2 4 2 3" xfId="25957" xr:uid="{00000000-0005-0000-0000-0000731C0000}"/>
    <cellStyle name="SAPBEXstdItem 2 8 2 4 3" xfId="13197" xr:uid="{00000000-0005-0000-0000-0000741C0000}"/>
    <cellStyle name="SAPBEXstdItem 2 8 2 4 4" xfId="22334" xr:uid="{00000000-0005-0000-0000-0000751C0000}"/>
    <cellStyle name="SAPBEXstdItem 2 8 2 5" xfId="1944" xr:uid="{00000000-0005-0000-0000-0000761C0000}"/>
    <cellStyle name="SAPBEXstdItem 2 8 2 5 2" xfId="7685" xr:uid="{00000000-0005-0000-0000-0000771C0000}"/>
    <cellStyle name="SAPBEXstdItem 2 8 2 5 2 2" xfId="18798" xr:uid="{00000000-0005-0000-0000-0000781C0000}"/>
    <cellStyle name="SAPBEXstdItem 2 8 2 5 2 3" xfId="25956" xr:uid="{00000000-0005-0000-0000-0000791C0000}"/>
    <cellStyle name="SAPBEXstdItem 2 8 2 5 3" xfId="13196" xr:uid="{00000000-0005-0000-0000-00007A1C0000}"/>
    <cellStyle name="SAPBEXstdItem 2 8 2 5 4" xfId="17002" xr:uid="{00000000-0005-0000-0000-00007B1C0000}"/>
    <cellStyle name="SAPBEXstdItem 2 8 2 6" xfId="1943" xr:uid="{00000000-0005-0000-0000-00007C1C0000}"/>
    <cellStyle name="SAPBEXstdItem 2 8 2 6 2" xfId="7684" xr:uid="{00000000-0005-0000-0000-00007D1C0000}"/>
    <cellStyle name="SAPBEXstdItem 2 8 2 6 2 2" xfId="18797" xr:uid="{00000000-0005-0000-0000-00007E1C0000}"/>
    <cellStyle name="SAPBEXstdItem 2 8 2 6 2 3" xfId="25955" xr:uid="{00000000-0005-0000-0000-00007F1C0000}"/>
    <cellStyle name="SAPBEXstdItem 2 8 2 6 3" xfId="13195" xr:uid="{00000000-0005-0000-0000-0000801C0000}"/>
    <cellStyle name="SAPBEXstdItem 2 8 2 6 4" xfId="17009" xr:uid="{00000000-0005-0000-0000-0000811C0000}"/>
    <cellStyle name="SAPBEXstdItem 2 8 2 7" xfId="7689" xr:uid="{00000000-0005-0000-0000-0000821C0000}"/>
    <cellStyle name="SAPBEXstdItem 2 8 2 7 2" xfId="18802" xr:uid="{00000000-0005-0000-0000-0000831C0000}"/>
    <cellStyle name="SAPBEXstdItem 2 8 2 7 3" xfId="25960" xr:uid="{00000000-0005-0000-0000-0000841C0000}"/>
    <cellStyle name="SAPBEXstdItem 2 8 2 8" xfId="13200" xr:uid="{00000000-0005-0000-0000-0000851C0000}"/>
    <cellStyle name="SAPBEXstdItem 2 8 2 9" xfId="22372" xr:uid="{00000000-0005-0000-0000-0000861C0000}"/>
    <cellStyle name="SAPBEXstdItem 2 8 3" xfId="1942" xr:uid="{00000000-0005-0000-0000-0000871C0000}"/>
    <cellStyle name="SAPBEXstdItem 2 8 3 2" xfId="7683" xr:uid="{00000000-0005-0000-0000-0000881C0000}"/>
    <cellStyle name="SAPBEXstdItem 2 8 3 2 2" xfId="18796" xr:uid="{00000000-0005-0000-0000-0000891C0000}"/>
    <cellStyle name="SAPBEXstdItem 2 8 3 2 3" xfId="25954" xr:uid="{00000000-0005-0000-0000-00008A1C0000}"/>
    <cellStyle name="SAPBEXstdItem 2 8 3 3" xfId="13194" xr:uid="{00000000-0005-0000-0000-00008B1C0000}"/>
    <cellStyle name="SAPBEXstdItem 2 8 3 4" xfId="22365" xr:uid="{00000000-0005-0000-0000-00008C1C0000}"/>
    <cellStyle name="SAPBEXstdItem 2 8 4" xfId="1941" xr:uid="{00000000-0005-0000-0000-00008D1C0000}"/>
    <cellStyle name="SAPBEXstdItem 2 8 4 2" xfId="7682" xr:uid="{00000000-0005-0000-0000-00008E1C0000}"/>
    <cellStyle name="SAPBEXstdItem 2 8 4 2 2" xfId="18795" xr:uid="{00000000-0005-0000-0000-00008F1C0000}"/>
    <cellStyle name="SAPBEXstdItem 2 8 4 2 3" xfId="25953" xr:uid="{00000000-0005-0000-0000-0000901C0000}"/>
    <cellStyle name="SAPBEXstdItem 2 8 4 3" xfId="13193" xr:uid="{00000000-0005-0000-0000-0000911C0000}"/>
    <cellStyle name="SAPBEXstdItem 2 8 4 4" xfId="17014" xr:uid="{00000000-0005-0000-0000-0000921C0000}"/>
    <cellStyle name="SAPBEXstdItem 2 8 5" xfId="1940" xr:uid="{00000000-0005-0000-0000-0000931C0000}"/>
    <cellStyle name="SAPBEXstdItem 2 8 5 2" xfId="7681" xr:uid="{00000000-0005-0000-0000-0000941C0000}"/>
    <cellStyle name="SAPBEXstdItem 2 8 5 2 2" xfId="18794" xr:uid="{00000000-0005-0000-0000-0000951C0000}"/>
    <cellStyle name="SAPBEXstdItem 2 8 5 2 3" xfId="25952" xr:uid="{00000000-0005-0000-0000-0000961C0000}"/>
    <cellStyle name="SAPBEXstdItem 2 8 5 3" xfId="13192" xr:uid="{00000000-0005-0000-0000-0000971C0000}"/>
    <cellStyle name="SAPBEXstdItem 2 8 5 4" xfId="22370" xr:uid="{00000000-0005-0000-0000-0000981C0000}"/>
    <cellStyle name="SAPBEXstdItem 2 8 6" xfId="1939" xr:uid="{00000000-0005-0000-0000-0000991C0000}"/>
    <cellStyle name="SAPBEXstdItem 2 8 6 2" xfId="7680" xr:uid="{00000000-0005-0000-0000-00009A1C0000}"/>
    <cellStyle name="SAPBEXstdItem 2 8 6 2 2" xfId="18793" xr:uid="{00000000-0005-0000-0000-00009B1C0000}"/>
    <cellStyle name="SAPBEXstdItem 2 8 6 2 3" xfId="25951" xr:uid="{00000000-0005-0000-0000-00009C1C0000}"/>
    <cellStyle name="SAPBEXstdItem 2 8 6 3" xfId="13191" xr:uid="{00000000-0005-0000-0000-00009D1C0000}"/>
    <cellStyle name="SAPBEXstdItem 2 8 6 4" xfId="22358" xr:uid="{00000000-0005-0000-0000-00009E1C0000}"/>
    <cellStyle name="SAPBEXstdItem 2 8 7" xfId="1938" xr:uid="{00000000-0005-0000-0000-00009F1C0000}"/>
    <cellStyle name="SAPBEXstdItem 2 8 7 2" xfId="7679" xr:uid="{00000000-0005-0000-0000-0000A01C0000}"/>
    <cellStyle name="SAPBEXstdItem 2 8 7 2 2" xfId="18792" xr:uid="{00000000-0005-0000-0000-0000A11C0000}"/>
    <cellStyle name="SAPBEXstdItem 2 8 7 2 3" xfId="25950" xr:uid="{00000000-0005-0000-0000-0000A21C0000}"/>
    <cellStyle name="SAPBEXstdItem 2 8 7 3" xfId="13190" xr:uid="{00000000-0005-0000-0000-0000A31C0000}"/>
    <cellStyle name="SAPBEXstdItem 2 8 7 4" xfId="22331" xr:uid="{00000000-0005-0000-0000-0000A41C0000}"/>
    <cellStyle name="SAPBEXstdItem 2 8 8" xfId="7690" xr:uid="{00000000-0005-0000-0000-0000A51C0000}"/>
    <cellStyle name="SAPBEXstdItem 2 8 8 2" xfId="18803" xr:uid="{00000000-0005-0000-0000-0000A61C0000}"/>
    <cellStyle name="SAPBEXstdItem 2 8 8 3" xfId="25961" xr:uid="{00000000-0005-0000-0000-0000A71C0000}"/>
    <cellStyle name="SAPBEXstdItem 2 8 9" xfId="13201" xr:uid="{00000000-0005-0000-0000-0000A81C0000}"/>
    <cellStyle name="SAPBEXstdItem 2 9" xfId="1937" xr:uid="{00000000-0005-0000-0000-0000A91C0000}"/>
    <cellStyle name="SAPBEXstdItem 2 9 10" xfId="22319" xr:uid="{00000000-0005-0000-0000-0000AA1C0000}"/>
    <cellStyle name="SAPBEXstdItem 2 9 2" xfId="1936" xr:uid="{00000000-0005-0000-0000-0000AB1C0000}"/>
    <cellStyle name="SAPBEXstdItem 2 9 2 2" xfId="1935" xr:uid="{00000000-0005-0000-0000-0000AC1C0000}"/>
    <cellStyle name="SAPBEXstdItem 2 9 2 2 2" xfId="7676" xr:uid="{00000000-0005-0000-0000-0000AD1C0000}"/>
    <cellStyle name="SAPBEXstdItem 2 9 2 2 2 2" xfId="18789" xr:uid="{00000000-0005-0000-0000-0000AE1C0000}"/>
    <cellStyle name="SAPBEXstdItem 2 9 2 2 2 3" xfId="25947" xr:uid="{00000000-0005-0000-0000-0000AF1C0000}"/>
    <cellStyle name="SAPBEXstdItem 2 9 2 2 3" xfId="13187" xr:uid="{00000000-0005-0000-0000-0000B01C0000}"/>
    <cellStyle name="SAPBEXstdItem 2 9 2 2 4" xfId="20007" xr:uid="{00000000-0005-0000-0000-0000B11C0000}"/>
    <cellStyle name="SAPBEXstdItem 2 9 2 3" xfId="1934" xr:uid="{00000000-0005-0000-0000-0000B21C0000}"/>
    <cellStyle name="SAPBEXstdItem 2 9 2 3 2" xfId="7675" xr:uid="{00000000-0005-0000-0000-0000B31C0000}"/>
    <cellStyle name="SAPBEXstdItem 2 9 2 3 2 2" xfId="18788" xr:uid="{00000000-0005-0000-0000-0000B41C0000}"/>
    <cellStyle name="SAPBEXstdItem 2 9 2 3 2 3" xfId="25946" xr:uid="{00000000-0005-0000-0000-0000B51C0000}"/>
    <cellStyle name="SAPBEXstdItem 2 9 2 3 3" xfId="13186" xr:uid="{00000000-0005-0000-0000-0000B61C0000}"/>
    <cellStyle name="SAPBEXstdItem 2 9 2 3 4" xfId="14563" xr:uid="{00000000-0005-0000-0000-0000B71C0000}"/>
    <cellStyle name="SAPBEXstdItem 2 9 2 4" xfId="1933" xr:uid="{00000000-0005-0000-0000-0000B81C0000}"/>
    <cellStyle name="SAPBEXstdItem 2 9 2 4 2" xfId="7674" xr:uid="{00000000-0005-0000-0000-0000B91C0000}"/>
    <cellStyle name="SAPBEXstdItem 2 9 2 4 2 2" xfId="18787" xr:uid="{00000000-0005-0000-0000-0000BA1C0000}"/>
    <cellStyle name="SAPBEXstdItem 2 9 2 4 2 3" xfId="25945" xr:uid="{00000000-0005-0000-0000-0000BB1C0000}"/>
    <cellStyle name="SAPBEXstdItem 2 9 2 4 3" xfId="13185" xr:uid="{00000000-0005-0000-0000-0000BC1C0000}"/>
    <cellStyle name="SAPBEXstdItem 2 9 2 4 4" xfId="14564" xr:uid="{00000000-0005-0000-0000-0000BD1C0000}"/>
    <cellStyle name="SAPBEXstdItem 2 9 2 5" xfId="1932" xr:uid="{00000000-0005-0000-0000-0000BE1C0000}"/>
    <cellStyle name="SAPBEXstdItem 2 9 2 5 2" xfId="7673" xr:uid="{00000000-0005-0000-0000-0000BF1C0000}"/>
    <cellStyle name="SAPBEXstdItem 2 9 2 5 2 2" xfId="18786" xr:uid="{00000000-0005-0000-0000-0000C01C0000}"/>
    <cellStyle name="SAPBEXstdItem 2 9 2 5 2 3" xfId="25944" xr:uid="{00000000-0005-0000-0000-0000C11C0000}"/>
    <cellStyle name="SAPBEXstdItem 2 9 2 5 3" xfId="13184" xr:uid="{00000000-0005-0000-0000-0000C21C0000}"/>
    <cellStyle name="SAPBEXstdItem 2 9 2 5 4" xfId="20012" xr:uid="{00000000-0005-0000-0000-0000C31C0000}"/>
    <cellStyle name="SAPBEXstdItem 2 9 2 6" xfId="1931" xr:uid="{00000000-0005-0000-0000-0000C41C0000}"/>
    <cellStyle name="SAPBEXstdItem 2 9 2 6 2" xfId="7672" xr:uid="{00000000-0005-0000-0000-0000C51C0000}"/>
    <cellStyle name="SAPBEXstdItem 2 9 2 6 2 2" xfId="18785" xr:uid="{00000000-0005-0000-0000-0000C61C0000}"/>
    <cellStyle name="SAPBEXstdItem 2 9 2 6 2 3" xfId="25943" xr:uid="{00000000-0005-0000-0000-0000C71C0000}"/>
    <cellStyle name="SAPBEXstdItem 2 9 2 6 3" xfId="13183" xr:uid="{00000000-0005-0000-0000-0000C81C0000}"/>
    <cellStyle name="SAPBEXstdItem 2 9 2 6 4" xfId="20011" xr:uid="{00000000-0005-0000-0000-0000C91C0000}"/>
    <cellStyle name="SAPBEXstdItem 2 9 2 7" xfId="7677" xr:uid="{00000000-0005-0000-0000-0000CA1C0000}"/>
    <cellStyle name="SAPBEXstdItem 2 9 2 7 2" xfId="18790" xr:uid="{00000000-0005-0000-0000-0000CB1C0000}"/>
    <cellStyle name="SAPBEXstdItem 2 9 2 7 3" xfId="25948" xr:uid="{00000000-0005-0000-0000-0000CC1C0000}"/>
    <cellStyle name="SAPBEXstdItem 2 9 2 8" xfId="13188" xr:uid="{00000000-0005-0000-0000-0000CD1C0000}"/>
    <cellStyle name="SAPBEXstdItem 2 9 2 9" xfId="20010" xr:uid="{00000000-0005-0000-0000-0000CE1C0000}"/>
    <cellStyle name="SAPBEXstdItem 2 9 3" xfId="1930" xr:uid="{00000000-0005-0000-0000-0000CF1C0000}"/>
    <cellStyle name="SAPBEXstdItem 2 9 3 2" xfId="7671" xr:uid="{00000000-0005-0000-0000-0000D01C0000}"/>
    <cellStyle name="SAPBEXstdItem 2 9 3 2 2" xfId="18784" xr:uid="{00000000-0005-0000-0000-0000D11C0000}"/>
    <cellStyle name="SAPBEXstdItem 2 9 3 2 3" xfId="25942" xr:uid="{00000000-0005-0000-0000-0000D21C0000}"/>
    <cellStyle name="SAPBEXstdItem 2 9 3 3" xfId="13182" xr:uid="{00000000-0005-0000-0000-0000D31C0000}"/>
    <cellStyle name="SAPBEXstdItem 2 9 3 4" xfId="14565" xr:uid="{00000000-0005-0000-0000-0000D41C0000}"/>
    <cellStyle name="SAPBEXstdItem 2 9 4" xfId="1929" xr:uid="{00000000-0005-0000-0000-0000D51C0000}"/>
    <cellStyle name="SAPBEXstdItem 2 9 4 2" xfId="7670" xr:uid="{00000000-0005-0000-0000-0000D61C0000}"/>
    <cellStyle name="SAPBEXstdItem 2 9 4 2 2" xfId="18783" xr:uid="{00000000-0005-0000-0000-0000D71C0000}"/>
    <cellStyle name="SAPBEXstdItem 2 9 4 2 3" xfId="25941" xr:uid="{00000000-0005-0000-0000-0000D81C0000}"/>
    <cellStyle name="SAPBEXstdItem 2 9 4 3" xfId="13181" xr:uid="{00000000-0005-0000-0000-0000D91C0000}"/>
    <cellStyle name="SAPBEXstdItem 2 9 4 4" xfId="16963" xr:uid="{00000000-0005-0000-0000-0000DA1C0000}"/>
    <cellStyle name="SAPBEXstdItem 2 9 5" xfId="1928" xr:uid="{00000000-0005-0000-0000-0000DB1C0000}"/>
    <cellStyle name="SAPBEXstdItem 2 9 5 2" xfId="7669" xr:uid="{00000000-0005-0000-0000-0000DC1C0000}"/>
    <cellStyle name="SAPBEXstdItem 2 9 5 2 2" xfId="18782" xr:uid="{00000000-0005-0000-0000-0000DD1C0000}"/>
    <cellStyle name="SAPBEXstdItem 2 9 5 2 3" xfId="25940" xr:uid="{00000000-0005-0000-0000-0000DE1C0000}"/>
    <cellStyle name="SAPBEXstdItem 2 9 5 3" xfId="13180" xr:uid="{00000000-0005-0000-0000-0000DF1C0000}"/>
    <cellStyle name="SAPBEXstdItem 2 9 5 4" xfId="22320" xr:uid="{00000000-0005-0000-0000-0000E01C0000}"/>
    <cellStyle name="SAPBEXstdItem 2 9 6" xfId="1927" xr:uid="{00000000-0005-0000-0000-0000E11C0000}"/>
    <cellStyle name="SAPBEXstdItem 2 9 6 2" xfId="7668" xr:uid="{00000000-0005-0000-0000-0000E21C0000}"/>
    <cellStyle name="SAPBEXstdItem 2 9 6 2 2" xfId="18781" xr:uid="{00000000-0005-0000-0000-0000E31C0000}"/>
    <cellStyle name="SAPBEXstdItem 2 9 6 2 3" xfId="25939" xr:uid="{00000000-0005-0000-0000-0000E41C0000}"/>
    <cellStyle name="SAPBEXstdItem 2 9 6 3" xfId="13179" xr:uid="{00000000-0005-0000-0000-0000E51C0000}"/>
    <cellStyle name="SAPBEXstdItem 2 9 6 4" xfId="16977" xr:uid="{00000000-0005-0000-0000-0000E61C0000}"/>
    <cellStyle name="SAPBEXstdItem 2 9 7" xfId="1926" xr:uid="{00000000-0005-0000-0000-0000E71C0000}"/>
    <cellStyle name="SAPBEXstdItem 2 9 7 2" xfId="7667" xr:uid="{00000000-0005-0000-0000-0000E81C0000}"/>
    <cellStyle name="SAPBEXstdItem 2 9 7 2 2" xfId="18780" xr:uid="{00000000-0005-0000-0000-0000E91C0000}"/>
    <cellStyle name="SAPBEXstdItem 2 9 7 2 3" xfId="25938" xr:uid="{00000000-0005-0000-0000-0000EA1C0000}"/>
    <cellStyle name="SAPBEXstdItem 2 9 7 3" xfId="13178" xr:uid="{00000000-0005-0000-0000-0000EB1C0000}"/>
    <cellStyle name="SAPBEXstdItem 2 9 7 4" xfId="22333" xr:uid="{00000000-0005-0000-0000-0000EC1C0000}"/>
    <cellStyle name="SAPBEXstdItem 2 9 8" xfId="7678" xr:uid="{00000000-0005-0000-0000-0000ED1C0000}"/>
    <cellStyle name="SAPBEXstdItem 2 9 8 2" xfId="18791" xr:uid="{00000000-0005-0000-0000-0000EE1C0000}"/>
    <cellStyle name="SAPBEXstdItem 2 9 8 3" xfId="25949" xr:uid="{00000000-0005-0000-0000-0000EF1C0000}"/>
    <cellStyle name="SAPBEXstdItem 2 9 9" xfId="13189" xr:uid="{00000000-0005-0000-0000-0000F01C0000}"/>
    <cellStyle name="SAPBEXstdItem 3" xfId="1925" xr:uid="{00000000-0005-0000-0000-0000F11C0000}"/>
    <cellStyle name="SAPBEXstdItem 3 10" xfId="1924" xr:uid="{00000000-0005-0000-0000-0000F21C0000}"/>
    <cellStyle name="SAPBEXstdItem 3 10 2" xfId="1923" xr:uid="{00000000-0005-0000-0000-0000F31C0000}"/>
    <cellStyle name="SAPBEXstdItem 3 10 2 2" xfId="7664" xr:uid="{00000000-0005-0000-0000-0000F41C0000}"/>
    <cellStyle name="SAPBEXstdItem 3 10 2 2 2" xfId="18777" xr:uid="{00000000-0005-0000-0000-0000F51C0000}"/>
    <cellStyle name="SAPBEXstdItem 3 10 2 2 3" xfId="25935" xr:uid="{00000000-0005-0000-0000-0000F61C0000}"/>
    <cellStyle name="SAPBEXstdItem 3 10 2 3" xfId="13175" xr:uid="{00000000-0005-0000-0000-0000F71C0000}"/>
    <cellStyle name="SAPBEXstdItem 3 10 2 4" xfId="22321" xr:uid="{00000000-0005-0000-0000-0000F81C0000}"/>
    <cellStyle name="SAPBEXstdItem 3 10 3" xfId="1922" xr:uid="{00000000-0005-0000-0000-0000F91C0000}"/>
    <cellStyle name="SAPBEXstdItem 3 10 3 2" xfId="7663" xr:uid="{00000000-0005-0000-0000-0000FA1C0000}"/>
    <cellStyle name="SAPBEXstdItem 3 10 3 2 2" xfId="18776" xr:uid="{00000000-0005-0000-0000-0000FB1C0000}"/>
    <cellStyle name="SAPBEXstdItem 3 10 3 2 3" xfId="25934" xr:uid="{00000000-0005-0000-0000-0000FC1C0000}"/>
    <cellStyle name="SAPBEXstdItem 3 10 3 3" xfId="13174" xr:uid="{00000000-0005-0000-0000-0000FD1C0000}"/>
    <cellStyle name="SAPBEXstdItem 3 10 3 4" xfId="16967" xr:uid="{00000000-0005-0000-0000-0000FE1C0000}"/>
    <cellStyle name="SAPBEXstdItem 3 10 4" xfId="1921" xr:uid="{00000000-0005-0000-0000-0000FF1C0000}"/>
    <cellStyle name="SAPBEXstdItem 3 10 4 2" xfId="7662" xr:uid="{00000000-0005-0000-0000-0000001D0000}"/>
    <cellStyle name="SAPBEXstdItem 3 10 4 2 2" xfId="18775" xr:uid="{00000000-0005-0000-0000-0000011D0000}"/>
    <cellStyle name="SAPBEXstdItem 3 10 4 2 3" xfId="25933" xr:uid="{00000000-0005-0000-0000-0000021D0000}"/>
    <cellStyle name="SAPBEXstdItem 3 10 4 3" xfId="13173" xr:uid="{00000000-0005-0000-0000-0000031D0000}"/>
    <cellStyle name="SAPBEXstdItem 3 10 4 4" xfId="22324" xr:uid="{00000000-0005-0000-0000-0000041D0000}"/>
    <cellStyle name="SAPBEXstdItem 3 10 5" xfId="1920" xr:uid="{00000000-0005-0000-0000-0000051D0000}"/>
    <cellStyle name="SAPBEXstdItem 3 10 5 2" xfId="7661" xr:uid="{00000000-0005-0000-0000-0000061D0000}"/>
    <cellStyle name="SAPBEXstdItem 3 10 5 2 2" xfId="18774" xr:uid="{00000000-0005-0000-0000-0000071D0000}"/>
    <cellStyle name="SAPBEXstdItem 3 10 5 2 3" xfId="25932" xr:uid="{00000000-0005-0000-0000-0000081D0000}"/>
    <cellStyle name="SAPBEXstdItem 3 10 5 3" xfId="13172" xr:uid="{00000000-0005-0000-0000-0000091D0000}"/>
    <cellStyle name="SAPBEXstdItem 3 10 5 4" xfId="16972" xr:uid="{00000000-0005-0000-0000-00000A1D0000}"/>
    <cellStyle name="SAPBEXstdItem 3 10 6" xfId="1919" xr:uid="{00000000-0005-0000-0000-00000B1D0000}"/>
    <cellStyle name="SAPBEXstdItem 3 10 6 2" xfId="7660" xr:uid="{00000000-0005-0000-0000-00000C1D0000}"/>
    <cellStyle name="SAPBEXstdItem 3 10 6 2 2" xfId="18773" xr:uid="{00000000-0005-0000-0000-00000D1D0000}"/>
    <cellStyle name="SAPBEXstdItem 3 10 6 2 3" xfId="25931" xr:uid="{00000000-0005-0000-0000-00000E1D0000}"/>
    <cellStyle name="SAPBEXstdItem 3 10 6 3" xfId="13171" xr:uid="{00000000-0005-0000-0000-00000F1D0000}"/>
    <cellStyle name="SAPBEXstdItem 3 10 6 4" xfId="22328" xr:uid="{00000000-0005-0000-0000-0000101D0000}"/>
    <cellStyle name="SAPBEXstdItem 3 10 7" xfId="7665" xr:uid="{00000000-0005-0000-0000-0000111D0000}"/>
    <cellStyle name="SAPBEXstdItem 3 10 7 2" xfId="18778" xr:uid="{00000000-0005-0000-0000-0000121D0000}"/>
    <cellStyle name="SAPBEXstdItem 3 10 7 3" xfId="25936" xr:uid="{00000000-0005-0000-0000-0000131D0000}"/>
    <cellStyle name="SAPBEXstdItem 3 10 8" xfId="13176" xr:uid="{00000000-0005-0000-0000-0000141D0000}"/>
    <cellStyle name="SAPBEXstdItem 3 10 9" xfId="16964" xr:uid="{00000000-0005-0000-0000-0000151D0000}"/>
    <cellStyle name="SAPBEXstdItem 3 11" xfId="1918" xr:uid="{00000000-0005-0000-0000-0000161D0000}"/>
    <cellStyle name="SAPBEXstdItem 3 11 2" xfId="7659" xr:uid="{00000000-0005-0000-0000-0000171D0000}"/>
    <cellStyle name="SAPBEXstdItem 3 11 2 2" xfId="18772" xr:uid="{00000000-0005-0000-0000-0000181D0000}"/>
    <cellStyle name="SAPBEXstdItem 3 11 2 3" xfId="25930" xr:uid="{00000000-0005-0000-0000-0000191D0000}"/>
    <cellStyle name="SAPBEXstdItem 3 11 3" xfId="13170" xr:uid="{00000000-0005-0000-0000-00001A1D0000}"/>
    <cellStyle name="SAPBEXstdItem 3 11 4" xfId="16980" xr:uid="{00000000-0005-0000-0000-00001B1D0000}"/>
    <cellStyle name="SAPBEXstdItem 3 12" xfId="1917" xr:uid="{00000000-0005-0000-0000-00001C1D0000}"/>
    <cellStyle name="SAPBEXstdItem 3 12 2" xfId="7658" xr:uid="{00000000-0005-0000-0000-00001D1D0000}"/>
    <cellStyle name="SAPBEXstdItem 3 12 2 2" xfId="18771" xr:uid="{00000000-0005-0000-0000-00001E1D0000}"/>
    <cellStyle name="SAPBEXstdItem 3 12 2 3" xfId="25929" xr:uid="{00000000-0005-0000-0000-00001F1D0000}"/>
    <cellStyle name="SAPBEXstdItem 3 12 3" xfId="13169" xr:uid="{00000000-0005-0000-0000-0000201D0000}"/>
    <cellStyle name="SAPBEXstdItem 3 12 4" xfId="22336" xr:uid="{00000000-0005-0000-0000-0000211D0000}"/>
    <cellStyle name="SAPBEXstdItem 3 13" xfId="1916" xr:uid="{00000000-0005-0000-0000-0000221D0000}"/>
    <cellStyle name="SAPBEXstdItem 3 13 2" xfId="7657" xr:uid="{00000000-0005-0000-0000-0000231D0000}"/>
    <cellStyle name="SAPBEXstdItem 3 13 2 2" xfId="18770" xr:uid="{00000000-0005-0000-0000-0000241D0000}"/>
    <cellStyle name="SAPBEXstdItem 3 13 2 3" xfId="25928" xr:uid="{00000000-0005-0000-0000-0000251D0000}"/>
    <cellStyle name="SAPBEXstdItem 3 13 3" xfId="13168" xr:uid="{00000000-0005-0000-0000-0000261D0000}"/>
    <cellStyle name="SAPBEXstdItem 3 13 4" xfId="14566" xr:uid="{00000000-0005-0000-0000-0000271D0000}"/>
    <cellStyle name="SAPBEXstdItem 3 14" xfId="1915" xr:uid="{00000000-0005-0000-0000-0000281D0000}"/>
    <cellStyle name="SAPBEXstdItem 3 14 2" xfId="7656" xr:uid="{00000000-0005-0000-0000-0000291D0000}"/>
    <cellStyle name="SAPBEXstdItem 3 14 2 2" xfId="18769" xr:uid="{00000000-0005-0000-0000-00002A1D0000}"/>
    <cellStyle name="SAPBEXstdItem 3 14 2 3" xfId="25927" xr:uid="{00000000-0005-0000-0000-00002B1D0000}"/>
    <cellStyle name="SAPBEXstdItem 3 14 3" xfId="13167" xr:uid="{00000000-0005-0000-0000-00002C1D0000}"/>
    <cellStyle name="SAPBEXstdItem 3 14 4" xfId="14567" xr:uid="{00000000-0005-0000-0000-00002D1D0000}"/>
    <cellStyle name="SAPBEXstdItem 3 15" xfId="1914" xr:uid="{00000000-0005-0000-0000-00002E1D0000}"/>
    <cellStyle name="SAPBEXstdItem 3 15 2" xfId="7655" xr:uid="{00000000-0005-0000-0000-00002F1D0000}"/>
    <cellStyle name="SAPBEXstdItem 3 15 2 2" xfId="18768" xr:uid="{00000000-0005-0000-0000-0000301D0000}"/>
    <cellStyle name="SAPBEXstdItem 3 15 2 3" xfId="25926" xr:uid="{00000000-0005-0000-0000-0000311D0000}"/>
    <cellStyle name="SAPBEXstdItem 3 15 3" xfId="13166" xr:uid="{00000000-0005-0000-0000-0000321D0000}"/>
    <cellStyle name="SAPBEXstdItem 3 15 4" xfId="14568" xr:uid="{00000000-0005-0000-0000-0000331D0000}"/>
    <cellStyle name="SAPBEXstdItem 3 16" xfId="7666" xr:uid="{00000000-0005-0000-0000-0000341D0000}"/>
    <cellStyle name="SAPBEXstdItem 3 16 2" xfId="18779" xr:uid="{00000000-0005-0000-0000-0000351D0000}"/>
    <cellStyle name="SAPBEXstdItem 3 16 3" xfId="25937" xr:uid="{00000000-0005-0000-0000-0000361D0000}"/>
    <cellStyle name="SAPBEXstdItem 3 17" xfId="13177" xr:uid="{00000000-0005-0000-0000-0000371D0000}"/>
    <cellStyle name="SAPBEXstdItem 3 18" xfId="20013" xr:uid="{00000000-0005-0000-0000-0000381D0000}"/>
    <cellStyle name="SAPBEXstdItem 3 2" xfId="1913" xr:uid="{00000000-0005-0000-0000-0000391D0000}"/>
    <cellStyle name="SAPBEXstdItem 3 2 10" xfId="1912" xr:uid="{00000000-0005-0000-0000-00003A1D0000}"/>
    <cellStyle name="SAPBEXstdItem 3 2 10 2" xfId="7653" xr:uid="{00000000-0005-0000-0000-00003B1D0000}"/>
    <cellStyle name="SAPBEXstdItem 3 2 10 2 2" xfId="18766" xr:uid="{00000000-0005-0000-0000-00003C1D0000}"/>
    <cellStyle name="SAPBEXstdItem 3 2 10 2 3" xfId="25924" xr:uid="{00000000-0005-0000-0000-00003D1D0000}"/>
    <cellStyle name="SAPBEXstdItem 3 2 10 3" xfId="13164" xr:uid="{00000000-0005-0000-0000-00003E1D0000}"/>
    <cellStyle name="SAPBEXstdItem 3 2 10 4" xfId="20017" xr:uid="{00000000-0005-0000-0000-00003F1D0000}"/>
    <cellStyle name="SAPBEXstdItem 3 2 11" xfId="1911" xr:uid="{00000000-0005-0000-0000-0000401D0000}"/>
    <cellStyle name="SAPBEXstdItem 3 2 11 2" xfId="7652" xr:uid="{00000000-0005-0000-0000-0000411D0000}"/>
    <cellStyle name="SAPBEXstdItem 3 2 11 2 2" xfId="18765" xr:uid="{00000000-0005-0000-0000-0000421D0000}"/>
    <cellStyle name="SAPBEXstdItem 3 2 11 2 3" xfId="25923" xr:uid="{00000000-0005-0000-0000-0000431D0000}"/>
    <cellStyle name="SAPBEXstdItem 3 2 11 3" xfId="13163" xr:uid="{00000000-0005-0000-0000-0000441D0000}"/>
    <cellStyle name="SAPBEXstdItem 3 2 11 4" xfId="20016" xr:uid="{00000000-0005-0000-0000-0000451D0000}"/>
    <cellStyle name="SAPBEXstdItem 3 2 12" xfId="1910" xr:uid="{00000000-0005-0000-0000-0000461D0000}"/>
    <cellStyle name="SAPBEXstdItem 3 2 12 2" xfId="7651" xr:uid="{00000000-0005-0000-0000-0000471D0000}"/>
    <cellStyle name="SAPBEXstdItem 3 2 12 2 2" xfId="18764" xr:uid="{00000000-0005-0000-0000-0000481D0000}"/>
    <cellStyle name="SAPBEXstdItem 3 2 12 2 3" xfId="25922" xr:uid="{00000000-0005-0000-0000-0000491D0000}"/>
    <cellStyle name="SAPBEXstdItem 3 2 12 3" xfId="13162" xr:uid="{00000000-0005-0000-0000-00004A1D0000}"/>
    <cellStyle name="SAPBEXstdItem 3 2 12 4" xfId="14570" xr:uid="{00000000-0005-0000-0000-00004B1D0000}"/>
    <cellStyle name="SAPBEXstdItem 3 2 13" xfId="1909" xr:uid="{00000000-0005-0000-0000-00004C1D0000}"/>
    <cellStyle name="SAPBEXstdItem 3 2 13 2" xfId="7650" xr:uid="{00000000-0005-0000-0000-00004D1D0000}"/>
    <cellStyle name="SAPBEXstdItem 3 2 13 2 2" xfId="18763" xr:uid="{00000000-0005-0000-0000-00004E1D0000}"/>
    <cellStyle name="SAPBEXstdItem 3 2 13 2 3" xfId="25921" xr:uid="{00000000-0005-0000-0000-00004F1D0000}"/>
    <cellStyle name="SAPBEXstdItem 3 2 13 3" xfId="13161" xr:uid="{00000000-0005-0000-0000-0000501D0000}"/>
    <cellStyle name="SAPBEXstdItem 3 2 13 4" xfId="20018" xr:uid="{00000000-0005-0000-0000-0000511D0000}"/>
    <cellStyle name="SAPBEXstdItem 3 2 14" xfId="1908" xr:uid="{00000000-0005-0000-0000-0000521D0000}"/>
    <cellStyle name="SAPBEXstdItem 3 2 14 2" xfId="7649" xr:uid="{00000000-0005-0000-0000-0000531D0000}"/>
    <cellStyle name="SAPBEXstdItem 3 2 14 2 2" xfId="18762" xr:uid="{00000000-0005-0000-0000-0000541D0000}"/>
    <cellStyle name="SAPBEXstdItem 3 2 14 2 3" xfId="25920" xr:uid="{00000000-0005-0000-0000-0000551D0000}"/>
    <cellStyle name="SAPBEXstdItem 3 2 14 3" xfId="13160" xr:uid="{00000000-0005-0000-0000-0000561D0000}"/>
    <cellStyle name="SAPBEXstdItem 3 2 14 4" xfId="20015" xr:uid="{00000000-0005-0000-0000-0000571D0000}"/>
    <cellStyle name="SAPBEXstdItem 3 2 15" xfId="7654" xr:uid="{00000000-0005-0000-0000-0000581D0000}"/>
    <cellStyle name="SAPBEXstdItem 3 2 15 2" xfId="18767" xr:uid="{00000000-0005-0000-0000-0000591D0000}"/>
    <cellStyle name="SAPBEXstdItem 3 2 15 3" xfId="25925" xr:uid="{00000000-0005-0000-0000-00005A1D0000}"/>
    <cellStyle name="SAPBEXstdItem 3 2 16" xfId="13165" xr:uid="{00000000-0005-0000-0000-00005B1D0000}"/>
    <cellStyle name="SAPBEXstdItem 3 2 17" xfId="14569" xr:uid="{00000000-0005-0000-0000-00005C1D0000}"/>
    <cellStyle name="SAPBEXstdItem 3 2 2" xfId="1907" xr:uid="{00000000-0005-0000-0000-00005D1D0000}"/>
    <cellStyle name="SAPBEXstdItem 3 2 2 10" xfId="14571" xr:uid="{00000000-0005-0000-0000-00005E1D0000}"/>
    <cellStyle name="SAPBEXstdItem 3 2 2 2" xfId="1906" xr:uid="{00000000-0005-0000-0000-00005F1D0000}"/>
    <cellStyle name="SAPBEXstdItem 3 2 2 2 2" xfId="1905" xr:uid="{00000000-0005-0000-0000-0000601D0000}"/>
    <cellStyle name="SAPBEXstdItem 3 2 2 2 2 2" xfId="7646" xr:uid="{00000000-0005-0000-0000-0000611D0000}"/>
    <cellStyle name="SAPBEXstdItem 3 2 2 2 2 2 2" xfId="18759" xr:uid="{00000000-0005-0000-0000-0000621D0000}"/>
    <cellStyle name="SAPBEXstdItem 3 2 2 2 2 2 3" xfId="25917" xr:uid="{00000000-0005-0000-0000-0000631D0000}"/>
    <cellStyle name="SAPBEXstdItem 3 2 2 2 2 3" xfId="13157" xr:uid="{00000000-0005-0000-0000-0000641D0000}"/>
    <cellStyle name="SAPBEXstdItem 3 2 2 2 2 4" xfId="20020" xr:uid="{00000000-0005-0000-0000-0000651D0000}"/>
    <cellStyle name="SAPBEXstdItem 3 2 2 2 3" xfId="1904" xr:uid="{00000000-0005-0000-0000-0000661D0000}"/>
    <cellStyle name="SAPBEXstdItem 3 2 2 2 3 2" xfId="7645" xr:uid="{00000000-0005-0000-0000-0000671D0000}"/>
    <cellStyle name="SAPBEXstdItem 3 2 2 2 3 2 2" xfId="18758" xr:uid="{00000000-0005-0000-0000-0000681D0000}"/>
    <cellStyle name="SAPBEXstdItem 3 2 2 2 3 2 3" xfId="25916" xr:uid="{00000000-0005-0000-0000-0000691D0000}"/>
    <cellStyle name="SAPBEXstdItem 3 2 2 2 3 3" xfId="13156" xr:uid="{00000000-0005-0000-0000-00006A1D0000}"/>
    <cellStyle name="SAPBEXstdItem 3 2 2 2 3 4" xfId="20019" xr:uid="{00000000-0005-0000-0000-00006B1D0000}"/>
    <cellStyle name="SAPBEXstdItem 3 2 2 2 4" xfId="1903" xr:uid="{00000000-0005-0000-0000-00006C1D0000}"/>
    <cellStyle name="SAPBEXstdItem 3 2 2 2 4 2" xfId="7644" xr:uid="{00000000-0005-0000-0000-00006D1D0000}"/>
    <cellStyle name="SAPBEXstdItem 3 2 2 2 4 2 2" xfId="18757" xr:uid="{00000000-0005-0000-0000-00006E1D0000}"/>
    <cellStyle name="SAPBEXstdItem 3 2 2 2 4 2 3" xfId="25915" xr:uid="{00000000-0005-0000-0000-00006F1D0000}"/>
    <cellStyle name="SAPBEXstdItem 3 2 2 2 4 3" xfId="13155" xr:uid="{00000000-0005-0000-0000-0000701D0000}"/>
    <cellStyle name="SAPBEXstdItem 3 2 2 2 4 4" xfId="14573" xr:uid="{00000000-0005-0000-0000-0000711D0000}"/>
    <cellStyle name="SAPBEXstdItem 3 2 2 2 5" xfId="1902" xr:uid="{00000000-0005-0000-0000-0000721D0000}"/>
    <cellStyle name="SAPBEXstdItem 3 2 2 2 5 2" xfId="7643" xr:uid="{00000000-0005-0000-0000-0000731D0000}"/>
    <cellStyle name="SAPBEXstdItem 3 2 2 2 5 2 2" xfId="18756" xr:uid="{00000000-0005-0000-0000-0000741D0000}"/>
    <cellStyle name="SAPBEXstdItem 3 2 2 2 5 2 3" xfId="25914" xr:uid="{00000000-0005-0000-0000-0000751D0000}"/>
    <cellStyle name="SAPBEXstdItem 3 2 2 2 5 3" xfId="13154" xr:uid="{00000000-0005-0000-0000-0000761D0000}"/>
    <cellStyle name="SAPBEXstdItem 3 2 2 2 5 4" xfId="20021" xr:uid="{00000000-0005-0000-0000-0000771D0000}"/>
    <cellStyle name="SAPBEXstdItem 3 2 2 2 6" xfId="1901" xr:uid="{00000000-0005-0000-0000-0000781D0000}"/>
    <cellStyle name="SAPBEXstdItem 3 2 2 2 6 2" xfId="7642" xr:uid="{00000000-0005-0000-0000-0000791D0000}"/>
    <cellStyle name="SAPBEXstdItem 3 2 2 2 6 2 2" xfId="18755" xr:uid="{00000000-0005-0000-0000-00007A1D0000}"/>
    <cellStyle name="SAPBEXstdItem 3 2 2 2 6 2 3" xfId="25913" xr:uid="{00000000-0005-0000-0000-00007B1D0000}"/>
    <cellStyle name="SAPBEXstdItem 3 2 2 2 6 3" xfId="13153" xr:uid="{00000000-0005-0000-0000-00007C1D0000}"/>
    <cellStyle name="SAPBEXstdItem 3 2 2 2 6 4" xfId="20014" xr:uid="{00000000-0005-0000-0000-00007D1D0000}"/>
    <cellStyle name="SAPBEXstdItem 3 2 2 2 7" xfId="7647" xr:uid="{00000000-0005-0000-0000-00007E1D0000}"/>
    <cellStyle name="SAPBEXstdItem 3 2 2 2 7 2" xfId="18760" xr:uid="{00000000-0005-0000-0000-00007F1D0000}"/>
    <cellStyle name="SAPBEXstdItem 3 2 2 2 7 3" xfId="25918" xr:uid="{00000000-0005-0000-0000-0000801D0000}"/>
    <cellStyle name="SAPBEXstdItem 3 2 2 2 8" xfId="13158" xr:uid="{00000000-0005-0000-0000-0000811D0000}"/>
    <cellStyle name="SAPBEXstdItem 3 2 2 2 9" xfId="14572" xr:uid="{00000000-0005-0000-0000-0000821D0000}"/>
    <cellStyle name="SAPBEXstdItem 3 2 2 3" xfId="1900" xr:uid="{00000000-0005-0000-0000-0000831D0000}"/>
    <cellStyle name="SAPBEXstdItem 3 2 2 3 2" xfId="7641" xr:uid="{00000000-0005-0000-0000-0000841D0000}"/>
    <cellStyle name="SAPBEXstdItem 3 2 2 3 2 2" xfId="18754" xr:uid="{00000000-0005-0000-0000-0000851D0000}"/>
    <cellStyle name="SAPBEXstdItem 3 2 2 3 2 3" xfId="25912" xr:uid="{00000000-0005-0000-0000-0000861D0000}"/>
    <cellStyle name="SAPBEXstdItem 3 2 2 3 3" xfId="13152" xr:uid="{00000000-0005-0000-0000-0000871D0000}"/>
    <cellStyle name="SAPBEXstdItem 3 2 2 3 4" xfId="14574" xr:uid="{00000000-0005-0000-0000-0000881D0000}"/>
    <cellStyle name="SAPBEXstdItem 3 2 2 4" xfId="1899" xr:uid="{00000000-0005-0000-0000-0000891D0000}"/>
    <cellStyle name="SAPBEXstdItem 3 2 2 4 2" xfId="7640" xr:uid="{00000000-0005-0000-0000-00008A1D0000}"/>
    <cellStyle name="SAPBEXstdItem 3 2 2 4 2 2" xfId="18753" xr:uid="{00000000-0005-0000-0000-00008B1D0000}"/>
    <cellStyle name="SAPBEXstdItem 3 2 2 4 2 3" xfId="25911" xr:uid="{00000000-0005-0000-0000-00008C1D0000}"/>
    <cellStyle name="SAPBEXstdItem 3 2 2 4 3" xfId="13151" xr:uid="{00000000-0005-0000-0000-00008D1D0000}"/>
    <cellStyle name="SAPBEXstdItem 3 2 2 4 4" xfId="14575" xr:uid="{00000000-0005-0000-0000-00008E1D0000}"/>
    <cellStyle name="SAPBEXstdItem 3 2 2 5" xfId="1898" xr:uid="{00000000-0005-0000-0000-00008F1D0000}"/>
    <cellStyle name="SAPBEXstdItem 3 2 2 5 2" xfId="7639" xr:uid="{00000000-0005-0000-0000-0000901D0000}"/>
    <cellStyle name="SAPBEXstdItem 3 2 2 5 2 2" xfId="18752" xr:uid="{00000000-0005-0000-0000-0000911D0000}"/>
    <cellStyle name="SAPBEXstdItem 3 2 2 5 2 3" xfId="25910" xr:uid="{00000000-0005-0000-0000-0000921D0000}"/>
    <cellStyle name="SAPBEXstdItem 3 2 2 5 3" xfId="13150" xr:uid="{00000000-0005-0000-0000-0000931D0000}"/>
    <cellStyle name="SAPBEXstdItem 3 2 2 5 4" xfId="14576" xr:uid="{00000000-0005-0000-0000-0000941D0000}"/>
    <cellStyle name="SAPBEXstdItem 3 2 2 6" xfId="1897" xr:uid="{00000000-0005-0000-0000-0000951D0000}"/>
    <cellStyle name="SAPBEXstdItem 3 2 2 6 2" xfId="7638" xr:uid="{00000000-0005-0000-0000-0000961D0000}"/>
    <cellStyle name="SAPBEXstdItem 3 2 2 6 2 2" xfId="18751" xr:uid="{00000000-0005-0000-0000-0000971D0000}"/>
    <cellStyle name="SAPBEXstdItem 3 2 2 6 2 3" xfId="25909" xr:uid="{00000000-0005-0000-0000-0000981D0000}"/>
    <cellStyle name="SAPBEXstdItem 3 2 2 6 3" xfId="13149" xr:uid="{00000000-0005-0000-0000-0000991D0000}"/>
    <cellStyle name="SAPBEXstdItem 3 2 2 6 4" xfId="20024" xr:uid="{00000000-0005-0000-0000-00009A1D0000}"/>
    <cellStyle name="SAPBEXstdItem 3 2 2 7" xfId="1896" xr:uid="{00000000-0005-0000-0000-00009B1D0000}"/>
    <cellStyle name="SAPBEXstdItem 3 2 2 7 2" xfId="7637" xr:uid="{00000000-0005-0000-0000-00009C1D0000}"/>
    <cellStyle name="SAPBEXstdItem 3 2 2 7 2 2" xfId="18750" xr:uid="{00000000-0005-0000-0000-00009D1D0000}"/>
    <cellStyle name="SAPBEXstdItem 3 2 2 7 2 3" xfId="25908" xr:uid="{00000000-0005-0000-0000-00009E1D0000}"/>
    <cellStyle name="SAPBEXstdItem 3 2 2 7 3" xfId="13148" xr:uid="{00000000-0005-0000-0000-00009F1D0000}"/>
    <cellStyle name="SAPBEXstdItem 3 2 2 7 4" xfId="20023" xr:uid="{00000000-0005-0000-0000-0000A01D0000}"/>
    <cellStyle name="SAPBEXstdItem 3 2 2 8" xfId="7648" xr:uid="{00000000-0005-0000-0000-0000A11D0000}"/>
    <cellStyle name="SAPBEXstdItem 3 2 2 8 2" xfId="18761" xr:uid="{00000000-0005-0000-0000-0000A21D0000}"/>
    <cellStyle name="SAPBEXstdItem 3 2 2 8 3" xfId="25919" xr:uid="{00000000-0005-0000-0000-0000A31D0000}"/>
    <cellStyle name="SAPBEXstdItem 3 2 2 9" xfId="13159" xr:uid="{00000000-0005-0000-0000-0000A41D0000}"/>
    <cellStyle name="SAPBEXstdItem 3 2 3" xfId="1895" xr:uid="{00000000-0005-0000-0000-0000A51D0000}"/>
    <cellStyle name="SAPBEXstdItem 3 2 3 10" xfId="14577" xr:uid="{00000000-0005-0000-0000-0000A61D0000}"/>
    <cellStyle name="SAPBEXstdItem 3 2 3 2" xfId="1894" xr:uid="{00000000-0005-0000-0000-0000A71D0000}"/>
    <cellStyle name="SAPBEXstdItem 3 2 3 2 2" xfId="1893" xr:uid="{00000000-0005-0000-0000-0000A81D0000}"/>
    <cellStyle name="SAPBEXstdItem 3 2 3 2 2 2" xfId="7634" xr:uid="{00000000-0005-0000-0000-0000A91D0000}"/>
    <cellStyle name="SAPBEXstdItem 3 2 3 2 2 2 2" xfId="18747" xr:uid="{00000000-0005-0000-0000-0000AA1D0000}"/>
    <cellStyle name="SAPBEXstdItem 3 2 3 2 2 2 3" xfId="25905" xr:uid="{00000000-0005-0000-0000-0000AB1D0000}"/>
    <cellStyle name="SAPBEXstdItem 3 2 3 2 2 3" xfId="13145" xr:uid="{00000000-0005-0000-0000-0000AC1D0000}"/>
    <cellStyle name="SAPBEXstdItem 3 2 3 2 2 4" xfId="20022" xr:uid="{00000000-0005-0000-0000-0000AD1D0000}"/>
    <cellStyle name="SAPBEXstdItem 3 2 3 2 3" xfId="1892" xr:uid="{00000000-0005-0000-0000-0000AE1D0000}"/>
    <cellStyle name="SAPBEXstdItem 3 2 3 2 3 2" xfId="7633" xr:uid="{00000000-0005-0000-0000-0000AF1D0000}"/>
    <cellStyle name="SAPBEXstdItem 3 2 3 2 3 2 2" xfId="18746" xr:uid="{00000000-0005-0000-0000-0000B01D0000}"/>
    <cellStyle name="SAPBEXstdItem 3 2 3 2 3 2 3" xfId="25904" xr:uid="{00000000-0005-0000-0000-0000B11D0000}"/>
    <cellStyle name="SAPBEXstdItem 3 2 3 2 3 3" xfId="13144" xr:uid="{00000000-0005-0000-0000-0000B21D0000}"/>
    <cellStyle name="SAPBEXstdItem 3 2 3 2 3 4" xfId="14578" xr:uid="{00000000-0005-0000-0000-0000B31D0000}"/>
    <cellStyle name="SAPBEXstdItem 3 2 3 2 4" xfId="1891" xr:uid="{00000000-0005-0000-0000-0000B41D0000}"/>
    <cellStyle name="SAPBEXstdItem 3 2 3 2 4 2" xfId="7632" xr:uid="{00000000-0005-0000-0000-0000B51D0000}"/>
    <cellStyle name="SAPBEXstdItem 3 2 3 2 4 2 2" xfId="18745" xr:uid="{00000000-0005-0000-0000-0000B61D0000}"/>
    <cellStyle name="SAPBEXstdItem 3 2 3 2 4 2 3" xfId="25903" xr:uid="{00000000-0005-0000-0000-0000B71D0000}"/>
    <cellStyle name="SAPBEXstdItem 3 2 3 2 4 3" xfId="13143" xr:uid="{00000000-0005-0000-0000-0000B81D0000}"/>
    <cellStyle name="SAPBEXstdItem 3 2 3 2 4 4" xfId="14579" xr:uid="{00000000-0005-0000-0000-0000B91D0000}"/>
    <cellStyle name="SAPBEXstdItem 3 2 3 2 5" xfId="1890" xr:uid="{00000000-0005-0000-0000-0000BA1D0000}"/>
    <cellStyle name="SAPBEXstdItem 3 2 3 2 5 2" xfId="7631" xr:uid="{00000000-0005-0000-0000-0000BB1D0000}"/>
    <cellStyle name="SAPBEXstdItem 3 2 3 2 5 2 2" xfId="18744" xr:uid="{00000000-0005-0000-0000-0000BC1D0000}"/>
    <cellStyle name="SAPBEXstdItem 3 2 3 2 5 2 3" xfId="25902" xr:uid="{00000000-0005-0000-0000-0000BD1D0000}"/>
    <cellStyle name="SAPBEXstdItem 3 2 3 2 5 3" xfId="13142" xr:uid="{00000000-0005-0000-0000-0000BE1D0000}"/>
    <cellStyle name="SAPBEXstdItem 3 2 3 2 5 4" xfId="20027" xr:uid="{00000000-0005-0000-0000-0000BF1D0000}"/>
    <cellStyle name="SAPBEXstdItem 3 2 3 2 6" xfId="1889" xr:uid="{00000000-0005-0000-0000-0000C01D0000}"/>
    <cellStyle name="SAPBEXstdItem 3 2 3 2 6 2" xfId="7630" xr:uid="{00000000-0005-0000-0000-0000C11D0000}"/>
    <cellStyle name="SAPBEXstdItem 3 2 3 2 6 2 2" xfId="18743" xr:uid="{00000000-0005-0000-0000-0000C21D0000}"/>
    <cellStyle name="SAPBEXstdItem 3 2 3 2 6 2 3" xfId="25901" xr:uid="{00000000-0005-0000-0000-0000C31D0000}"/>
    <cellStyle name="SAPBEXstdItem 3 2 3 2 6 3" xfId="13141" xr:uid="{00000000-0005-0000-0000-0000C41D0000}"/>
    <cellStyle name="SAPBEXstdItem 3 2 3 2 6 4" xfId="20026" xr:uid="{00000000-0005-0000-0000-0000C51D0000}"/>
    <cellStyle name="SAPBEXstdItem 3 2 3 2 7" xfId="7635" xr:uid="{00000000-0005-0000-0000-0000C61D0000}"/>
    <cellStyle name="SAPBEXstdItem 3 2 3 2 7 2" xfId="18748" xr:uid="{00000000-0005-0000-0000-0000C71D0000}"/>
    <cellStyle name="SAPBEXstdItem 3 2 3 2 7 3" xfId="25906" xr:uid="{00000000-0005-0000-0000-0000C81D0000}"/>
    <cellStyle name="SAPBEXstdItem 3 2 3 2 8" xfId="13146" xr:uid="{00000000-0005-0000-0000-0000C91D0000}"/>
    <cellStyle name="SAPBEXstdItem 3 2 3 2 9" xfId="20025" xr:uid="{00000000-0005-0000-0000-0000CA1D0000}"/>
    <cellStyle name="SAPBEXstdItem 3 2 3 3" xfId="1888" xr:uid="{00000000-0005-0000-0000-0000CB1D0000}"/>
    <cellStyle name="SAPBEXstdItem 3 2 3 3 2" xfId="7629" xr:uid="{00000000-0005-0000-0000-0000CC1D0000}"/>
    <cellStyle name="SAPBEXstdItem 3 2 3 3 2 2" xfId="18742" xr:uid="{00000000-0005-0000-0000-0000CD1D0000}"/>
    <cellStyle name="SAPBEXstdItem 3 2 3 3 2 3" xfId="25900" xr:uid="{00000000-0005-0000-0000-0000CE1D0000}"/>
    <cellStyle name="SAPBEXstdItem 3 2 3 3 3" xfId="13140" xr:uid="{00000000-0005-0000-0000-0000CF1D0000}"/>
    <cellStyle name="SAPBEXstdItem 3 2 3 3 4" xfId="14580" xr:uid="{00000000-0005-0000-0000-0000D01D0000}"/>
    <cellStyle name="SAPBEXstdItem 3 2 3 4" xfId="1887" xr:uid="{00000000-0005-0000-0000-0000D11D0000}"/>
    <cellStyle name="SAPBEXstdItem 3 2 3 4 2" xfId="7628" xr:uid="{00000000-0005-0000-0000-0000D21D0000}"/>
    <cellStyle name="SAPBEXstdItem 3 2 3 4 2 2" xfId="18741" xr:uid="{00000000-0005-0000-0000-0000D31D0000}"/>
    <cellStyle name="SAPBEXstdItem 3 2 3 4 2 3" xfId="25899" xr:uid="{00000000-0005-0000-0000-0000D41D0000}"/>
    <cellStyle name="SAPBEXstdItem 3 2 3 4 3" xfId="13139" xr:uid="{00000000-0005-0000-0000-0000D51D0000}"/>
    <cellStyle name="SAPBEXstdItem 3 2 3 4 4" xfId="20028" xr:uid="{00000000-0005-0000-0000-0000D61D0000}"/>
    <cellStyle name="SAPBEXstdItem 3 2 3 5" xfId="1886" xr:uid="{00000000-0005-0000-0000-0000D71D0000}"/>
    <cellStyle name="SAPBEXstdItem 3 2 3 5 2" xfId="7627" xr:uid="{00000000-0005-0000-0000-0000D81D0000}"/>
    <cellStyle name="SAPBEXstdItem 3 2 3 5 2 2" xfId="18740" xr:uid="{00000000-0005-0000-0000-0000D91D0000}"/>
    <cellStyle name="SAPBEXstdItem 3 2 3 5 2 3" xfId="25898" xr:uid="{00000000-0005-0000-0000-0000DA1D0000}"/>
    <cellStyle name="SAPBEXstdItem 3 2 3 5 3" xfId="13138" xr:uid="{00000000-0005-0000-0000-0000DB1D0000}"/>
    <cellStyle name="SAPBEXstdItem 3 2 3 5 4" xfId="17112" xr:uid="{00000000-0005-0000-0000-0000DC1D0000}"/>
    <cellStyle name="SAPBEXstdItem 3 2 3 6" xfId="1885" xr:uid="{00000000-0005-0000-0000-0000DD1D0000}"/>
    <cellStyle name="SAPBEXstdItem 3 2 3 6 2" xfId="7626" xr:uid="{00000000-0005-0000-0000-0000DE1D0000}"/>
    <cellStyle name="SAPBEXstdItem 3 2 3 6 2 2" xfId="18739" xr:uid="{00000000-0005-0000-0000-0000DF1D0000}"/>
    <cellStyle name="SAPBEXstdItem 3 2 3 6 2 3" xfId="25897" xr:uid="{00000000-0005-0000-0000-0000E01D0000}"/>
    <cellStyle name="SAPBEXstdItem 3 2 3 6 3" xfId="13137" xr:uid="{00000000-0005-0000-0000-0000E11D0000}"/>
    <cellStyle name="SAPBEXstdItem 3 2 3 6 4" xfId="22459" xr:uid="{00000000-0005-0000-0000-0000E21D0000}"/>
    <cellStyle name="SAPBEXstdItem 3 2 3 7" xfId="1884" xr:uid="{00000000-0005-0000-0000-0000E31D0000}"/>
    <cellStyle name="SAPBEXstdItem 3 2 3 7 2" xfId="7625" xr:uid="{00000000-0005-0000-0000-0000E41D0000}"/>
    <cellStyle name="SAPBEXstdItem 3 2 3 7 2 2" xfId="18738" xr:uid="{00000000-0005-0000-0000-0000E51D0000}"/>
    <cellStyle name="SAPBEXstdItem 3 2 3 7 2 3" xfId="25896" xr:uid="{00000000-0005-0000-0000-0000E61D0000}"/>
    <cellStyle name="SAPBEXstdItem 3 2 3 7 3" xfId="13136" xr:uid="{00000000-0005-0000-0000-0000E71D0000}"/>
    <cellStyle name="SAPBEXstdItem 3 2 3 7 4" xfId="19994" xr:uid="{00000000-0005-0000-0000-0000E81D0000}"/>
    <cellStyle name="SAPBEXstdItem 3 2 3 8" xfId="7636" xr:uid="{00000000-0005-0000-0000-0000E91D0000}"/>
    <cellStyle name="SAPBEXstdItem 3 2 3 8 2" xfId="18749" xr:uid="{00000000-0005-0000-0000-0000EA1D0000}"/>
    <cellStyle name="SAPBEXstdItem 3 2 3 8 3" xfId="25907" xr:uid="{00000000-0005-0000-0000-0000EB1D0000}"/>
    <cellStyle name="SAPBEXstdItem 3 2 3 9" xfId="13147" xr:uid="{00000000-0005-0000-0000-0000EC1D0000}"/>
    <cellStyle name="SAPBEXstdItem 3 2 4" xfId="1883" xr:uid="{00000000-0005-0000-0000-0000ED1D0000}"/>
    <cellStyle name="SAPBEXstdItem 3 2 4 10" xfId="17049" xr:uid="{00000000-0005-0000-0000-0000EE1D0000}"/>
    <cellStyle name="SAPBEXstdItem 3 2 4 2" xfId="1882" xr:uid="{00000000-0005-0000-0000-0000EF1D0000}"/>
    <cellStyle name="SAPBEXstdItem 3 2 4 2 2" xfId="1881" xr:uid="{00000000-0005-0000-0000-0000F01D0000}"/>
    <cellStyle name="SAPBEXstdItem 3 2 4 2 2 2" xfId="7622" xr:uid="{00000000-0005-0000-0000-0000F11D0000}"/>
    <cellStyle name="SAPBEXstdItem 3 2 4 2 2 2 2" xfId="18735" xr:uid="{00000000-0005-0000-0000-0000F21D0000}"/>
    <cellStyle name="SAPBEXstdItem 3 2 4 2 2 2 3" xfId="25893" xr:uid="{00000000-0005-0000-0000-0000F31D0000}"/>
    <cellStyle name="SAPBEXstdItem 3 2 4 2 2 3" xfId="13133" xr:uid="{00000000-0005-0000-0000-0000F41D0000}"/>
    <cellStyle name="SAPBEXstdItem 3 2 4 2 2 4" xfId="17051" xr:uid="{00000000-0005-0000-0000-0000F51D0000}"/>
    <cellStyle name="SAPBEXstdItem 3 2 4 2 3" xfId="1880" xr:uid="{00000000-0005-0000-0000-0000F61D0000}"/>
    <cellStyle name="SAPBEXstdItem 3 2 4 2 3 2" xfId="7621" xr:uid="{00000000-0005-0000-0000-0000F71D0000}"/>
    <cellStyle name="SAPBEXstdItem 3 2 4 2 3 2 2" xfId="18734" xr:uid="{00000000-0005-0000-0000-0000F81D0000}"/>
    <cellStyle name="SAPBEXstdItem 3 2 4 2 3 2 3" xfId="25892" xr:uid="{00000000-0005-0000-0000-0000F91D0000}"/>
    <cellStyle name="SAPBEXstdItem 3 2 4 2 3 3" xfId="13132" xr:uid="{00000000-0005-0000-0000-0000FA1D0000}"/>
    <cellStyle name="SAPBEXstdItem 3 2 4 2 3 4" xfId="17056" xr:uid="{00000000-0005-0000-0000-0000FB1D0000}"/>
    <cellStyle name="SAPBEXstdItem 3 2 4 2 4" xfId="1879" xr:uid="{00000000-0005-0000-0000-0000FC1D0000}"/>
    <cellStyle name="SAPBEXstdItem 3 2 4 2 4 2" xfId="7620" xr:uid="{00000000-0005-0000-0000-0000FD1D0000}"/>
    <cellStyle name="SAPBEXstdItem 3 2 4 2 4 2 2" xfId="18733" xr:uid="{00000000-0005-0000-0000-0000FE1D0000}"/>
    <cellStyle name="SAPBEXstdItem 3 2 4 2 4 2 3" xfId="25891" xr:uid="{00000000-0005-0000-0000-0000FF1D0000}"/>
    <cellStyle name="SAPBEXstdItem 3 2 4 2 4 3" xfId="13131" xr:uid="{00000000-0005-0000-0000-0000001E0000}"/>
    <cellStyle name="SAPBEXstdItem 3 2 4 2 4 4" xfId="17060" xr:uid="{00000000-0005-0000-0000-0000011E0000}"/>
    <cellStyle name="SAPBEXstdItem 3 2 4 2 5" xfId="1878" xr:uid="{00000000-0005-0000-0000-0000021E0000}"/>
    <cellStyle name="SAPBEXstdItem 3 2 4 2 5 2" xfId="7619" xr:uid="{00000000-0005-0000-0000-0000031E0000}"/>
    <cellStyle name="SAPBEXstdItem 3 2 4 2 5 2 2" xfId="18732" xr:uid="{00000000-0005-0000-0000-0000041E0000}"/>
    <cellStyle name="SAPBEXstdItem 3 2 4 2 5 2 3" xfId="25890" xr:uid="{00000000-0005-0000-0000-0000051E0000}"/>
    <cellStyle name="SAPBEXstdItem 3 2 4 2 5 3" xfId="13130" xr:uid="{00000000-0005-0000-0000-0000061E0000}"/>
    <cellStyle name="SAPBEXstdItem 3 2 4 2 5 4" xfId="17063" xr:uid="{00000000-0005-0000-0000-0000071E0000}"/>
    <cellStyle name="SAPBEXstdItem 3 2 4 2 6" xfId="1877" xr:uid="{00000000-0005-0000-0000-0000081E0000}"/>
    <cellStyle name="SAPBEXstdItem 3 2 4 2 6 2" xfId="7618" xr:uid="{00000000-0005-0000-0000-0000091E0000}"/>
    <cellStyle name="SAPBEXstdItem 3 2 4 2 6 2 2" xfId="18731" xr:uid="{00000000-0005-0000-0000-00000A1E0000}"/>
    <cellStyle name="SAPBEXstdItem 3 2 4 2 6 2 3" xfId="25889" xr:uid="{00000000-0005-0000-0000-00000B1E0000}"/>
    <cellStyle name="SAPBEXstdItem 3 2 4 2 6 3" xfId="13129" xr:uid="{00000000-0005-0000-0000-00000C1E0000}"/>
    <cellStyle name="SAPBEXstdItem 3 2 4 2 6 4" xfId="22415" xr:uid="{00000000-0005-0000-0000-00000D1E0000}"/>
    <cellStyle name="SAPBEXstdItem 3 2 4 2 7" xfId="7623" xr:uid="{00000000-0005-0000-0000-00000E1E0000}"/>
    <cellStyle name="SAPBEXstdItem 3 2 4 2 7 2" xfId="18736" xr:uid="{00000000-0005-0000-0000-00000F1E0000}"/>
    <cellStyle name="SAPBEXstdItem 3 2 4 2 7 3" xfId="25894" xr:uid="{00000000-0005-0000-0000-0000101E0000}"/>
    <cellStyle name="SAPBEXstdItem 3 2 4 2 8" xfId="13134" xr:uid="{00000000-0005-0000-0000-0000111E0000}"/>
    <cellStyle name="SAPBEXstdItem 3 2 4 2 9" xfId="22403" xr:uid="{00000000-0005-0000-0000-0000121E0000}"/>
    <cellStyle name="SAPBEXstdItem 3 2 4 3" xfId="1876" xr:uid="{00000000-0005-0000-0000-0000131E0000}"/>
    <cellStyle name="SAPBEXstdItem 3 2 4 3 2" xfId="7617" xr:uid="{00000000-0005-0000-0000-0000141E0000}"/>
    <cellStyle name="SAPBEXstdItem 3 2 4 3 2 2" xfId="18730" xr:uid="{00000000-0005-0000-0000-0000151E0000}"/>
    <cellStyle name="SAPBEXstdItem 3 2 4 3 2 3" xfId="25888" xr:uid="{00000000-0005-0000-0000-0000161E0000}"/>
    <cellStyle name="SAPBEXstdItem 3 2 4 3 3" xfId="13128" xr:uid="{00000000-0005-0000-0000-0000171E0000}"/>
    <cellStyle name="SAPBEXstdItem 3 2 4 3 4" xfId="22412" xr:uid="{00000000-0005-0000-0000-0000181E0000}"/>
    <cellStyle name="SAPBEXstdItem 3 2 4 4" xfId="1875" xr:uid="{00000000-0005-0000-0000-0000191E0000}"/>
    <cellStyle name="SAPBEXstdItem 3 2 4 4 2" xfId="7616" xr:uid="{00000000-0005-0000-0000-00001A1E0000}"/>
    <cellStyle name="SAPBEXstdItem 3 2 4 4 2 2" xfId="18729" xr:uid="{00000000-0005-0000-0000-00001B1E0000}"/>
    <cellStyle name="SAPBEXstdItem 3 2 4 4 2 3" xfId="25887" xr:uid="{00000000-0005-0000-0000-00001C1E0000}"/>
    <cellStyle name="SAPBEXstdItem 3 2 4 4 3" xfId="13127" xr:uid="{00000000-0005-0000-0000-00001D1E0000}"/>
    <cellStyle name="SAPBEXstdItem 3 2 4 4 4" xfId="22409" xr:uid="{00000000-0005-0000-0000-00001E1E0000}"/>
    <cellStyle name="SAPBEXstdItem 3 2 4 5" xfId="1874" xr:uid="{00000000-0005-0000-0000-00001F1E0000}"/>
    <cellStyle name="SAPBEXstdItem 3 2 4 5 2" xfId="7615" xr:uid="{00000000-0005-0000-0000-0000201E0000}"/>
    <cellStyle name="SAPBEXstdItem 3 2 4 5 2 2" xfId="18728" xr:uid="{00000000-0005-0000-0000-0000211E0000}"/>
    <cellStyle name="SAPBEXstdItem 3 2 4 5 2 3" xfId="25886" xr:uid="{00000000-0005-0000-0000-0000221E0000}"/>
    <cellStyle name="SAPBEXstdItem 3 2 4 5 3" xfId="13126" xr:uid="{00000000-0005-0000-0000-0000231E0000}"/>
    <cellStyle name="SAPBEXstdItem 3 2 4 5 4" xfId="22404" xr:uid="{00000000-0005-0000-0000-0000241E0000}"/>
    <cellStyle name="SAPBEXstdItem 3 2 4 6" xfId="1873" xr:uid="{00000000-0005-0000-0000-0000251E0000}"/>
    <cellStyle name="SAPBEXstdItem 3 2 4 6 2" xfId="7614" xr:uid="{00000000-0005-0000-0000-0000261E0000}"/>
    <cellStyle name="SAPBEXstdItem 3 2 4 6 2 2" xfId="18727" xr:uid="{00000000-0005-0000-0000-0000271E0000}"/>
    <cellStyle name="SAPBEXstdItem 3 2 4 6 2 3" xfId="25885" xr:uid="{00000000-0005-0000-0000-0000281E0000}"/>
    <cellStyle name="SAPBEXstdItem 3 2 4 6 3" xfId="13125" xr:uid="{00000000-0005-0000-0000-0000291E0000}"/>
    <cellStyle name="SAPBEXstdItem 3 2 4 6 4" xfId="17068" xr:uid="{00000000-0005-0000-0000-00002A1E0000}"/>
    <cellStyle name="SAPBEXstdItem 3 2 4 7" xfId="1872" xr:uid="{00000000-0005-0000-0000-00002B1E0000}"/>
    <cellStyle name="SAPBEXstdItem 3 2 4 7 2" xfId="7613" xr:uid="{00000000-0005-0000-0000-00002C1E0000}"/>
    <cellStyle name="SAPBEXstdItem 3 2 4 7 2 2" xfId="18726" xr:uid="{00000000-0005-0000-0000-00002D1E0000}"/>
    <cellStyle name="SAPBEXstdItem 3 2 4 7 2 3" xfId="25884" xr:uid="{00000000-0005-0000-0000-00002E1E0000}"/>
    <cellStyle name="SAPBEXstdItem 3 2 4 7 3" xfId="13124" xr:uid="{00000000-0005-0000-0000-00002F1E0000}"/>
    <cellStyle name="SAPBEXstdItem 3 2 4 7 4" xfId="22420" xr:uid="{00000000-0005-0000-0000-0000301E0000}"/>
    <cellStyle name="SAPBEXstdItem 3 2 4 8" xfId="7624" xr:uid="{00000000-0005-0000-0000-0000311E0000}"/>
    <cellStyle name="SAPBEXstdItem 3 2 4 8 2" xfId="18737" xr:uid="{00000000-0005-0000-0000-0000321E0000}"/>
    <cellStyle name="SAPBEXstdItem 3 2 4 8 3" xfId="25895" xr:uid="{00000000-0005-0000-0000-0000331E0000}"/>
    <cellStyle name="SAPBEXstdItem 3 2 4 9" xfId="13135" xr:uid="{00000000-0005-0000-0000-0000341E0000}"/>
    <cellStyle name="SAPBEXstdItem 3 2 5" xfId="1871" xr:uid="{00000000-0005-0000-0000-0000351E0000}"/>
    <cellStyle name="SAPBEXstdItem 3 2 5 10" xfId="17071" xr:uid="{00000000-0005-0000-0000-0000361E0000}"/>
    <cellStyle name="SAPBEXstdItem 3 2 5 2" xfId="1870" xr:uid="{00000000-0005-0000-0000-0000371E0000}"/>
    <cellStyle name="SAPBEXstdItem 3 2 5 2 2" xfId="1869" xr:uid="{00000000-0005-0000-0000-0000381E0000}"/>
    <cellStyle name="SAPBEXstdItem 3 2 5 2 2 2" xfId="7610" xr:uid="{00000000-0005-0000-0000-0000391E0000}"/>
    <cellStyle name="SAPBEXstdItem 3 2 5 2 2 2 2" xfId="18723" xr:uid="{00000000-0005-0000-0000-00003A1E0000}"/>
    <cellStyle name="SAPBEXstdItem 3 2 5 2 2 2 3" xfId="25881" xr:uid="{00000000-0005-0000-0000-00003B1E0000}"/>
    <cellStyle name="SAPBEXstdItem 3 2 5 2 2 3" xfId="13121" xr:uid="{00000000-0005-0000-0000-00003C1E0000}"/>
    <cellStyle name="SAPBEXstdItem 3 2 5 2 2 4" xfId="17073" xr:uid="{00000000-0005-0000-0000-00003D1E0000}"/>
    <cellStyle name="SAPBEXstdItem 3 2 5 2 3" xfId="1868" xr:uid="{00000000-0005-0000-0000-00003E1E0000}"/>
    <cellStyle name="SAPBEXstdItem 3 2 5 2 3 2" xfId="7609" xr:uid="{00000000-0005-0000-0000-00003F1E0000}"/>
    <cellStyle name="SAPBEXstdItem 3 2 5 2 3 2 2" xfId="18722" xr:uid="{00000000-0005-0000-0000-0000401E0000}"/>
    <cellStyle name="SAPBEXstdItem 3 2 5 2 3 2 3" xfId="25880" xr:uid="{00000000-0005-0000-0000-0000411E0000}"/>
    <cellStyle name="SAPBEXstdItem 3 2 5 2 3 3" xfId="13120" xr:uid="{00000000-0005-0000-0000-0000421E0000}"/>
    <cellStyle name="SAPBEXstdItem 3 2 5 2 3 4" xfId="22425" xr:uid="{00000000-0005-0000-0000-0000431E0000}"/>
    <cellStyle name="SAPBEXstdItem 3 2 5 2 4" xfId="1867" xr:uid="{00000000-0005-0000-0000-0000441E0000}"/>
    <cellStyle name="SAPBEXstdItem 3 2 5 2 4 2" xfId="7608" xr:uid="{00000000-0005-0000-0000-0000451E0000}"/>
    <cellStyle name="SAPBEXstdItem 3 2 5 2 4 2 2" xfId="18721" xr:uid="{00000000-0005-0000-0000-0000461E0000}"/>
    <cellStyle name="SAPBEXstdItem 3 2 5 2 4 2 3" xfId="25879" xr:uid="{00000000-0005-0000-0000-0000471E0000}"/>
    <cellStyle name="SAPBEXstdItem 3 2 5 2 4 3" xfId="13119" xr:uid="{00000000-0005-0000-0000-0000481E0000}"/>
    <cellStyle name="SAPBEXstdItem 3 2 5 2 4 4" xfId="17079" xr:uid="{00000000-0005-0000-0000-0000491E0000}"/>
    <cellStyle name="SAPBEXstdItem 3 2 5 2 5" xfId="1866" xr:uid="{00000000-0005-0000-0000-00004A1E0000}"/>
    <cellStyle name="SAPBEXstdItem 3 2 5 2 5 2" xfId="7607" xr:uid="{00000000-0005-0000-0000-00004B1E0000}"/>
    <cellStyle name="SAPBEXstdItem 3 2 5 2 5 2 2" xfId="18720" xr:uid="{00000000-0005-0000-0000-00004C1E0000}"/>
    <cellStyle name="SAPBEXstdItem 3 2 5 2 5 2 3" xfId="25878" xr:uid="{00000000-0005-0000-0000-00004D1E0000}"/>
    <cellStyle name="SAPBEXstdItem 3 2 5 2 5 3" xfId="13118" xr:uid="{00000000-0005-0000-0000-00004E1E0000}"/>
    <cellStyle name="SAPBEXstdItem 3 2 5 2 5 4" xfId="17081" xr:uid="{00000000-0005-0000-0000-00004F1E0000}"/>
    <cellStyle name="SAPBEXstdItem 3 2 5 2 6" xfId="1865" xr:uid="{00000000-0005-0000-0000-0000501E0000}"/>
    <cellStyle name="SAPBEXstdItem 3 2 5 2 6 2" xfId="7606" xr:uid="{00000000-0005-0000-0000-0000511E0000}"/>
    <cellStyle name="SAPBEXstdItem 3 2 5 2 6 2 2" xfId="18719" xr:uid="{00000000-0005-0000-0000-0000521E0000}"/>
    <cellStyle name="SAPBEXstdItem 3 2 5 2 6 2 3" xfId="25877" xr:uid="{00000000-0005-0000-0000-0000531E0000}"/>
    <cellStyle name="SAPBEXstdItem 3 2 5 2 6 3" xfId="13117" xr:uid="{00000000-0005-0000-0000-0000541E0000}"/>
    <cellStyle name="SAPBEXstdItem 3 2 5 2 6 4" xfId="22433" xr:uid="{00000000-0005-0000-0000-0000551E0000}"/>
    <cellStyle name="SAPBEXstdItem 3 2 5 2 7" xfId="7611" xr:uid="{00000000-0005-0000-0000-0000561E0000}"/>
    <cellStyle name="SAPBEXstdItem 3 2 5 2 7 2" xfId="18724" xr:uid="{00000000-0005-0000-0000-0000571E0000}"/>
    <cellStyle name="SAPBEXstdItem 3 2 5 2 7 3" xfId="25882" xr:uid="{00000000-0005-0000-0000-0000581E0000}"/>
    <cellStyle name="SAPBEXstdItem 3 2 5 2 8" xfId="13122" xr:uid="{00000000-0005-0000-0000-0000591E0000}"/>
    <cellStyle name="SAPBEXstdItem 3 2 5 2 9" xfId="22423" xr:uid="{00000000-0005-0000-0000-00005A1E0000}"/>
    <cellStyle name="SAPBEXstdItem 3 2 5 3" xfId="1864" xr:uid="{00000000-0005-0000-0000-00005B1E0000}"/>
    <cellStyle name="SAPBEXstdItem 3 2 5 3 2" xfId="7605" xr:uid="{00000000-0005-0000-0000-00005C1E0000}"/>
    <cellStyle name="SAPBEXstdItem 3 2 5 3 2 2" xfId="18718" xr:uid="{00000000-0005-0000-0000-00005D1E0000}"/>
    <cellStyle name="SAPBEXstdItem 3 2 5 3 2 3" xfId="25876" xr:uid="{00000000-0005-0000-0000-00005E1E0000}"/>
    <cellStyle name="SAPBEXstdItem 3 2 5 3 3" xfId="13116" xr:uid="{00000000-0005-0000-0000-00005F1E0000}"/>
    <cellStyle name="SAPBEXstdItem 3 2 5 3 4" xfId="17090" xr:uid="{00000000-0005-0000-0000-0000601E0000}"/>
    <cellStyle name="SAPBEXstdItem 3 2 5 4" xfId="1863" xr:uid="{00000000-0005-0000-0000-0000611E0000}"/>
    <cellStyle name="SAPBEXstdItem 3 2 5 4 2" xfId="7604" xr:uid="{00000000-0005-0000-0000-0000621E0000}"/>
    <cellStyle name="SAPBEXstdItem 3 2 5 4 2 2" xfId="18717" xr:uid="{00000000-0005-0000-0000-0000631E0000}"/>
    <cellStyle name="SAPBEXstdItem 3 2 5 4 2 3" xfId="25875" xr:uid="{00000000-0005-0000-0000-0000641E0000}"/>
    <cellStyle name="SAPBEXstdItem 3 2 5 4 3" xfId="13115" xr:uid="{00000000-0005-0000-0000-0000651E0000}"/>
    <cellStyle name="SAPBEXstdItem 3 2 5 4 4" xfId="22440" xr:uid="{00000000-0005-0000-0000-0000661E0000}"/>
    <cellStyle name="SAPBEXstdItem 3 2 5 5" xfId="1862" xr:uid="{00000000-0005-0000-0000-0000671E0000}"/>
    <cellStyle name="SAPBEXstdItem 3 2 5 5 2" xfId="7603" xr:uid="{00000000-0005-0000-0000-0000681E0000}"/>
    <cellStyle name="SAPBEXstdItem 3 2 5 5 2 2" xfId="18716" xr:uid="{00000000-0005-0000-0000-0000691E0000}"/>
    <cellStyle name="SAPBEXstdItem 3 2 5 5 2 3" xfId="25874" xr:uid="{00000000-0005-0000-0000-00006A1E0000}"/>
    <cellStyle name="SAPBEXstdItem 3 2 5 5 3" xfId="13114" xr:uid="{00000000-0005-0000-0000-00006B1E0000}"/>
    <cellStyle name="SAPBEXstdItem 3 2 5 5 4" xfId="22431" xr:uid="{00000000-0005-0000-0000-00006C1E0000}"/>
    <cellStyle name="SAPBEXstdItem 3 2 5 6" xfId="1861" xr:uid="{00000000-0005-0000-0000-00006D1E0000}"/>
    <cellStyle name="SAPBEXstdItem 3 2 5 6 2" xfId="7602" xr:uid="{00000000-0005-0000-0000-00006E1E0000}"/>
    <cellStyle name="SAPBEXstdItem 3 2 5 6 2 2" xfId="18715" xr:uid="{00000000-0005-0000-0000-00006F1E0000}"/>
    <cellStyle name="SAPBEXstdItem 3 2 5 6 2 3" xfId="25873" xr:uid="{00000000-0005-0000-0000-0000701E0000}"/>
    <cellStyle name="SAPBEXstdItem 3 2 5 6 3" xfId="13113" xr:uid="{00000000-0005-0000-0000-0000711E0000}"/>
    <cellStyle name="SAPBEXstdItem 3 2 5 6 4" xfId="17085" xr:uid="{00000000-0005-0000-0000-0000721E0000}"/>
    <cellStyle name="SAPBEXstdItem 3 2 5 7" xfId="1860" xr:uid="{00000000-0005-0000-0000-0000731E0000}"/>
    <cellStyle name="SAPBEXstdItem 3 2 5 7 2" xfId="7601" xr:uid="{00000000-0005-0000-0000-0000741E0000}"/>
    <cellStyle name="SAPBEXstdItem 3 2 5 7 2 2" xfId="18714" xr:uid="{00000000-0005-0000-0000-0000751E0000}"/>
    <cellStyle name="SAPBEXstdItem 3 2 5 7 2 3" xfId="25872" xr:uid="{00000000-0005-0000-0000-0000761E0000}"/>
    <cellStyle name="SAPBEXstdItem 3 2 5 7 3" xfId="13112" xr:uid="{00000000-0005-0000-0000-0000771E0000}"/>
    <cellStyle name="SAPBEXstdItem 3 2 5 7 4" xfId="22436" xr:uid="{00000000-0005-0000-0000-0000781E0000}"/>
    <cellStyle name="SAPBEXstdItem 3 2 5 8" xfId="7612" xr:uid="{00000000-0005-0000-0000-0000791E0000}"/>
    <cellStyle name="SAPBEXstdItem 3 2 5 8 2" xfId="18725" xr:uid="{00000000-0005-0000-0000-00007A1E0000}"/>
    <cellStyle name="SAPBEXstdItem 3 2 5 8 3" xfId="25883" xr:uid="{00000000-0005-0000-0000-00007B1E0000}"/>
    <cellStyle name="SAPBEXstdItem 3 2 5 9" xfId="13123" xr:uid="{00000000-0005-0000-0000-00007C1E0000}"/>
    <cellStyle name="SAPBEXstdItem 3 2 6" xfId="1859" xr:uid="{00000000-0005-0000-0000-00007D1E0000}"/>
    <cellStyle name="SAPBEXstdItem 3 2 6 10" xfId="17088" xr:uid="{00000000-0005-0000-0000-00007E1E0000}"/>
    <cellStyle name="SAPBEXstdItem 3 2 6 2" xfId="1858" xr:uid="{00000000-0005-0000-0000-00007F1E0000}"/>
    <cellStyle name="SAPBEXstdItem 3 2 6 2 2" xfId="1857" xr:uid="{00000000-0005-0000-0000-0000801E0000}"/>
    <cellStyle name="SAPBEXstdItem 3 2 6 2 2 2" xfId="7598" xr:uid="{00000000-0005-0000-0000-0000811E0000}"/>
    <cellStyle name="SAPBEXstdItem 3 2 6 2 2 2 2" xfId="18711" xr:uid="{00000000-0005-0000-0000-0000821E0000}"/>
    <cellStyle name="SAPBEXstdItem 3 2 6 2 2 2 3" xfId="25869" xr:uid="{00000000-0005-0000-0000-0000831E0000}"/>
    <cellStyle name="SAPBEXstdItem 3 2 6 2 2 3" xfId="13109" xr:uid="{00000000-0005-0000-0000-0000841E0000}"/>
    <cellStyle name="SAPBEXstdItem 3 2 6 2 2 4" xfId="17094" xr:uid="{00000000-0005-0000-0000-0000851E0000}"/>
    <cellStyle name="SAPBEXstdItem 3 2 6 2 3" xfId="1856" xr:uid="{00000000-0005-0000-0000-0000861E0000}"/>
    <cellStyle name="SAPBEXstdItem 3 2 6 2 3 2" xfId="7597" xr:uid="{00000000-0005-0000-0000-0000871E0000}"/>
    <cellStyle name="SAPBEXstdItem 3 2 6 2 3 2 2" xfId="18710" xr:uid="{00000000-0005-0000-0000-0000881E0000}"/>
    <cellStyle name="SAPBEXstdItem 3 2 6 2 3 2 3" xfId="25868" xr:uid="{00000000-0005-0000-0000-0000891E0000}"/>
    <cellStyle name="SAPBEXstdItem 3 2 6 2 3 3" xfId="13108" xr:uid="{00000000-0005-0000-0000-00008A1E0000}"/>
    <cellStyle name="SAPBEXstdItem 3 2 6 2 3 4" xfId="22444" xr:uid="{00000000-0005-0000-0000-00008B1E0000}"/>
    <cellStyle name="SAPBEXstdItem 3 2 6 2 4" xfId="1855" xr:uid="{00000000-0005-0000-0000-00008C1E0000}"/>
    <cellStyle name="SAPBEXstdItem 3 2 6 2 4 2" xfId="7596" xr:uid="{00000000-0005-0000-0000-00008D1E0000}"/>
    <cellStyle name="SAPBEXstdItem 3 2 6 2 4 2 2" xfId="18709" xr:uid="{00000000-0005-0000-0000-00008E1E0000}"/>
    <cellStyle name="SAPBEXstdItem 3 2 6 2 4 2 3" xfId="25867" xr:uid="{00000000-0005-0000-0000-00008F1E0000}"/>
    <cellStyle name="SAPBEXstdItem 3 2 6 2 4 3" xfId="13107" xr:uid="{00000000-0005-0000-0000-0000901E0000}"/>
    <cellStyle name="SAPBEXstdItem 3 2 6 2 4 4" xfId="17098" xr:uid="{00000000-0005-0000-0000-0000911E0000}"/>
    <cellStyle name="SAPBEXstdItem 3 2 6 2 5" xfId="1854" xr:uid="{00000000-0005-0000-0000-0000921E0000}"/>
    <cellStyle name="SAPBEXstdItem 3 2 6 2 5 2" xfId="7595" xr:uid="{00000000-0005-0000-0000-0000931E0000}"/>
    <cellStyle name="SAPBEXstdItem 3 2 6 2 5 2 2" xfId="18708" xr:uid="{00000000-0005-0000-0000-0000941E0000}"/>
    <cellStyle name="SAPBEXstdItem 3 2 6 2 5 2 3" xfId="25866" xr:uid="{00000000-0005-0000-0000-0000951E0000}"/>
    <cellStyle name="SAPBEXstdItem 3 2 6 2 5 3" xfId="13106" xr:uid="{00000000-0005-0000-0000-0000961E0000}"/>
    <cellStyle name="SAPBEXstdItem 3 2 6 2 5 4" xfId="22448" xr:uid="{00000000-0005-0000-0000-0000971E0000}"/>
    <cellStyle name="SAPBEXstdItem 3 2 6 2 6" xfId="1853" xr:uid="{00000000-0005-0000-0000-0000981E0000}"/>
    <cellStyle name="SAPBEXstdItem 3 2 6 2 6 2" xfId="7594" xr:uid="{00000000-0005-0000-0000-0000991E0000}"/>
    <cellStyle name="SAPBEXstdItem 3 2 6 2 6 2 2" xfId="18707" xr:uid="{00000000-0005-0000-0000-00009A1E0000}"/>
    <cellStyle name="SAPBEXstdItem 3 2 6 2 6 2 3" xfId="25865" xr:uid="{00000000-0005-0000-0000-00009B1E0000}"/>
    <cellStyle name="SAPBEXstdItem 3 2 6 2 6 3" xfId="13105" xr:uid="{00000000-0005-0000-0000-00009C1E0000}"/>
    <cellStyle name="SAPBEXstdItem 3 2 6 2 6 4" xfId="14581" xr:uid="{00000000-0005-0000-0000-00009D1E0000}"/>
    <cellStyle name="SAPBEXstdItem 3 2 6 2 7" xfId="7599" xr:uid="{00000000-0005-0000-0000-00009E1E0000}"/>
    <cellStyle name="SAPBEXstdItem 3 2 6 2 7 2" xfId="18712" xr:uid="{00000000-0005-0000-0000-00009F1E0000}"/>
    <cellStyle name="SAPBEXstdItem 3 2 6 2 7 3" xfId="25870" xr:uid="{00000000-0005-0000-0000-0000A01E0000}"/>
    <cellStyle name="SAPBEXstdItem 3 2 6 2 8" xfId="13110" xr:uid="{00000000-0005-0000-0000-0000A11E0000}"/>
    <cellStyle name="SAPBEXstdItem 3 2 6 2 9" xfId="22438" xr:uid="{00000000-0005-0000-0000-0000A21E0000}"/>
    <cellStyle name="SAPBEXstdItem 3 2 6 3" xfId="1852" xr:uid="{00000000-0005-0000-0000-0000A31E0000}"/>
    <cellStyle name="SAPBEXstdItem 3 2 6 3 2" xfId="7593" xr:uid="{00000000-0005-0000-0000-0000A41E0000}"/>
    <cellStyle name="SAPBEXstdItem 3 2 6 3 2 2" xfId="18706" xr:uid="{00000000-0005-0000-0000-0000A51E0000}"/>
    <cellStyle name="SAPBEXstdItem 3 2 6 3 2 3" xfId="25864" xr:uid="{00000000-0005-0000-0000-0000A61E0000}"/>
    <cellStyle name="SAPBEXstdItem 3 2 6 3 3" xfId="13104" xr:uid="{00000000-0005-0000-0000-0000A71E0000}"/>
    <cellStyle name="SAPBEXstdItem 3 2 6 3 4" xfId="14582" xr:uid="{00000000-0005-0000-0000-0000A81E0000}"/>
    <cellStyle name="SAPBEXstdItem 3 2 6 4" xfId="1851" xr:uid="{00000000-0005-0000-0000-0000A91E0000}"/>
    <cellStyle name="SAPBEXstdItem 3 2 6 4 2" xfId="7592" xr:uid="{00000000-0005-0000-0000-0000AA1E0000}"/>
    <cellStyle name="SAPBEXstdItem 3 2 6 4 2 2" xfId="18705" xr:uid="{00000000-0005-0000-0000-0000AB1E0000}"/>
    <cellStyle name="SAPBEXstdItem 3 2 6 4 2 3" xfId="25863" xr:uid="{00000000-0005-0000-0000-0000AC1E0000}"/>
    <cellStyle name="SAPBEXstdItem 3 2 6 4 3" xfId="13103" xr:uid="{00000000-0005-0000-0000-0000AD1E0000}"/>
    <cellStyle name="SAPBEXstdItem 3 2 6 4 4" xfId="14583" xr:uid="{00000000-0005-0000-0000-0000AE1E0000}"/>
    <cellStyle name="SAPBEXstdItem 3 2 6 5" xfId="1850" xr:uid="{00000000-0005-0000-0000-0000AF1E0000}"/>
    <cellStyle name="SAPBEXstdItem 3 2 6 5 2" xfId="7591" xr:uid="{00000000-0005-0000-0000-0000B01E0000}"/>
    <cellStyle name="SAPBEXstdItem 3 2 6 5 2 2" xfId="18704" xr:uid="{00000000-0005-0000-0000-0000B11E0000}"/>
    <cellStyle name="SAPBEXstdItem 3 2 6 5 2 3" xfId="25862" xr:uid="{00000000-0005-0000-0000-0000B21E0000}"/>
    <cellStyle name="SAPBEXstdItem 3 2 6 5 3" xfId="13102" xr:uid="{00000000-0005-0000-0000-0000B31E0000}"/>
    <cellStyle name="SAPBEXstdItem 3 2 6 5 4" xfId="14584" xr:uid="{00000000-0005-0000-0000-0000B41E0000}"/>
    <cellStyle name="SAPBEXstdItem 3 2 6 6" xfId="1849" xr:uid="{00000000-0005-0000-0000-0000B51E0000}"/>
    <cellStyle name="SAPBEXstdItem 3 2 6 6 2" xfId="7590" xr:uid="{00000000-0005-0000-0000-0000B61E0000}"/>
    <cellStyle name="SAPBEXstdItem 3 2 6 6 2 2" xfId="18703" xr:uid="{00000000-0005-0000-0000-0000B71E0000}"/>
    <cellStyle name="SAPBEXstdItem 3 2 6 6 2 3" xfId="25861" xr:uid="{00000000-0005-0000-0000-0000B81E0000}"/>
    <cellStyle name="SAPBEXstdItem 3 2 6 6 3" xfId="13101" xr:uid="{00000000-0005-0000-0000-0000B91E0000}"/>
    <cellStyle name="SAPBEXstdItem 3 2 6 6 4" xfId="14585" xr:uid="{00000000-0005-0000-0000-0000BA1E0000}"/>
    <cellStyle name="SAPBEXstdItem 3 2 6 7" xfId="1848" xr:uid="{00000000-0005-0000-0000-0000BB1E0000}"/>
    <cellStyle name="SAPBEXstdItem 3 2 6 7 2" xfId="7589" xr:uid="{00000000-0005-0000-0000-0000BC1E0000}"/>
    <cellStyle name="SAPBEXstdItem 3 2 6 7 2 2" xfId="18702" xr:uid="{00000000-0005-0000-0000-0000BD1E0000}"/>
    <cellStyle name="SAPBEXstdItem 3 2 6 7 2 3" xfId="25860" xr:uid="{00000000-0005-0000-0000-0000BE1E0000}"/>
    <cellStyle name="SAPBEXstdItem 3 2 6 7 3" xfId="13100" xr:uid="{00000000-0005-0000-0000-0000BF1E0000}"/>
    <cellStyle name="SAPBEXstdItem 3 2 6 7 4" xfId="20032" xr:uid="{00000000-0005-0000-0000-0000C01E0000}"/>
    <cellStyle name="SAPBEXstdItem 3 2 6 8" xfId="7600" xr:uid="{00000000-0005-0000-0000-0000C11E0000}"/>
    <cellStyle name="SAPBEXstdItem 3 2 6 8 2" xfId="18713" xr:uid="{00000000-0005-0000-0000-0000C21E0000}"/>
    <cellStyle name="SAPBEXstdItem 3 2 6 8 3" xfId="25871" xr:uid="{00000000-0005-0000-0000-0000C31E0000}"/>
    <cellStyle name="SAPBEXstdItem 3 2 6 9" xfId="13111" xr:uid="{00000000-0005-0000-0000-0000C41E0000}"/>
    <cellStyle name="SAPBEXstdItem 3 2 7" xfId="1847" xr:uid="{00000000-0005-0000-0000-0000C51E0000}"/>
    <cellStyle name="SAPBEXstdItem 3 2 7 10" xfId="20031" xr:uid="{00000000-0005-0000-0000-0000C61E0000}"/>
    <cellStyle name="SAPBEXstdItem 3 2 7 2" xfId="1846" xr:uid="{00000000-0005-0000-0000-0000C71E0000}"/>
    <cellStyle name="SAPBEXstdItem 3 2 7 2 2" xfId="1845" xr:uid="{00000000-0005-0000-0000-0000C81E0000}"/>
    <cellStyle name="SAPBEXstdItem 3 2 7 2 2 2" xfId="7586" xr:uid="{00000000-0005-0000-0000-0000C91E0000}"/>
    <cellStyle name="SAPBEXstdItem 3 2 7 2 2 2 2" xfId="18699" xr:uid="{00000000-0005-0000-0000-0000CA1E0000}"/>
    <cellStyle name="SAPBEXstdItem 3 2 7 2 2 2 3" xfId="25857" xr:uid="{00000000-0005-0000-0000-0000CB1E0000}"/>
    <cellStyle name="SAPBEXstdItem 3 2 7 2 2 3" xfId="13097" xr:uid="{00000000-0005-0000-0000-0000CC1E0000}"/>
    <cellStyle name="SAPBEXstdItem 3 2 7 2 2 4" xfId="20033" xr:uid="{00000000-0005-0000-0000-0000CD1E0000}"/>
    <cellStyle name="SAPBEXstdItem 3 2 7 2 3" xfId="1844" xr:uid="{00000000-0005-0000-0000-0000CE1E0000}"/>
    <cellStyle name="SAPBEXstdItem 3 2 7 2 3 2" xfId="7585" xr:uid="{00000000-0005-0000-0000-0000CF1E0000}"/>
    <cellStyle name="SAPBEXstdItem 3 2 7 2 3 2 2" xfId="18698" xr:uid="{00000000-0005-0000-0000-0000D01E0000}"/>
    <cellStyle name="SAPBEXstdItem 3 2 7 2 3 2 3" xfId="25856" xr:uid="{00000000-0005-0000-0000-0000D11E0000}"/>
    <cellStyle name="SAPBEXstdItem 3 2 7 2 3 3" xfId="13096" xr:uid="{00000000-0005-0000-0000-0000D21E0000}"/>
    <cellStyle name="SAPBEXstdItem 3 2 7 2 3 4" xfId="20030" xr:uid="{00000000-0005-0000-0000-0000D31E0000}"/>
    <cellStyle name="SAPBEXstdItem 3 2 7 2 4" xfId="1843" xr:uid="{00000000-0005-0000-0000-0000D41E0000}"/>
    <cellStyle name="SAPBEXstdItem 3 2 7 2 4 2" xfId="7584" xr:uid="{00000000-0005-0000-0000-0000D51E0000}"/>
    <cellStyle name="SAPBEXstdItem 3 2 7 2 4 2 2" xfId="18697" xr:uid="{00000000-0005-0000-0000-0000D61E0000}"/>
    <cellStyle name="SAPBEXstdItem 3 2 7 2 4 2 3" xfId="25855" xr:uid="{00000000-0005-0000-0000-0000D71E0000}"/>
    <cellStyle name="SAPBEXstdItem 3 2 7 2 4 3" xfId="13095" xr:uid="{00000000-0005-0000-0000-0000D81E0000}"/>
    <cellStyle name="SAPBEXstdItem 3 2 7 2 4 4" xfId="14587" xr:uid="{00000000-0005-0000-0000-0000D91E0000}"/>
    <cellStyle name="SAPBEXstdItem 3 2 7 2 5" xfId="1842" xr:uid="{00000000-0005-0000-0000-0000DA1E0000}"/>
    <cellStyle name="SAPBEXstdItem 3 2 7 2 5 2" xfId="7583" xr:uid="{00000000-0005-0000-0000-0000DB1E0000}"/>
    <cellStyle name="SAPBEXstdItem 3 2 7 2 5 2 2" xfId="18696" xr:uid="{00000000-0005-0000-0000-0000DC1E0000}"/>
    <cellStyle name="SAPBEXstdItem 3 2 7 2 5 2 3" xfId="25854" xr:uid="{00000000-0005-0000-0000-0000DD1E0000}"/>
    <cellStyle name="SAPBEXstdItem 3 2 7 2 5 3" xfId="13094" xr:uid="{00000000-0005-0000-0000-0000DE1E0000}"/>
    <cellStyle name="SAPBEXstdItem 3 2 7 2 5 4" xfId="14588" xr:uid="{00000000-0005-0000-0000-0000DF1E0000}"/>
    <cellStyle name="SAPBEXstdItem 3 2 7 2 6" xfId="1841" xr:uid="{00000000-0005-0000-0000-0000E01E0000}"/>
    <cellStyle name="SAPBEXstdItem 3 2 7 2 6 2" xfId="7582" xr:uid="{00000000-0005-0000-0000-0000E11E0000}"/>
    <cellStyle name="SAPBEXstdItem 3 2 7 2 6 2 2" xfId="18695" xr:uid="{00000000-0005-0000-0000-0000E21E0000}"/>
    <cellStyle name="SAPBEXstdItem 3 2 7 2 6 2 3" xfId="25853" xr:uid="{00000000-0005-0000-0000-0000E31E0000}"/>
    <cellStyle name="SAPBEXstdItem 3 2 7 2 6 3" xfId="13093" xr:uid="{00000000-0005-0000-0000-0000E41E0000}"/>
    <cellStyle name="SAPBEXstdItem 3 2 7 2 6 4" xfId="14589" xr:uid="{00000000-0005-0000-0000-0000E51E0000}"/>
    <cellStyle name="SAPBEXstdItem 3 2 7 2 7" xfId="7587" xr:uid="{00000000-0005-0000-0000-0000E61E0000}"/>
    <cellStyle name="SAPBEXstdItem 3 2 7 2 7 2" xfId="18700" xr:uid="{00000000-0005-0000-0000-0000E71E0000}"/>
    <cellStyle name="SAPBEXstdItem 3 2 7 2 7 3" xfId="25858" xr:uid="{00000000-0005-0000-0000-0000E81E0000}"/>
    <cellStyle name="SAPBEXstdItem 3 2 7 2 8" xfId="13098" xr:uid="{00000000-0005-0000-0000-0000E91E0000}"/>
    <cellStyle name="SAPBEXstdItem 3 2 7 2 9" xfId="14586" xr:uid="{00000000-0005-0000-0000-0000EA1E0000}"/>
    <cellStyle name="SAPBEXstdItem 3 2 7 3" xfId="1840" xr:uid="{00000000-0005-0000-0000-0000EB1E0000}"/>
    <cellStyle name="SAPBEXstdItem 3 2 7 3 2" xfId="7581" xr:uid="{00000000-0005-0000-0000-0000EC1E0000}"/>
    <cellStyle name="SAPBEXstdItem 3 2 7 3 2 2" xfId="18694" xr:uid="{00000000-0005-0000-0000-0000ED1E0000}"/>
    <cellStyle name="SAPBEXstdItem 3 2 7 3 2 3" xfId="25852" xr:uid="{00000000-0005-0000-0000-0000EE1E0000}"/>
    <cellStyle name="SAPBEXstdItem 3 2 7 3 3" xfId="13092" xr:uid="{00000000-0005-0000-0000-0000EF1E0000}"/>
    <cellStyle name="SAPBEXstdItem 3 2 7 3 4" xfId="20036" xr:uid="{00000000-0005-0000-0000-0000F01E0000}"/>
    <cellStyle name="SAPBEXstdItem 3 2 7 4" xfId="1839" xr:uid="{00000000-0005-0000-0000-0000F11E0000}"/>
    <cellStyle name="SAPBEXstdItem 3 2 7 4 2" xfId="7580" xr:uid="{00000000-0005-0000-0000-0000F21E0000}"/>
    <cellStyle name="SAPBEXstdItem 3 2 7 4 2 2" xfId="18693" xr:uid="{00000000-0005-0000-0000-0000F31E0000}"/>
    <cellStyle name="SAPBEXstdItem 3 2 7 4 2 3" xfId="25851" xr:uid="{00000000-0005-0000-0000-0000F41E0000}"/>
    <cellStyle name="SAPBEXstdItem 3 2 7 4 3" xfId="13091" xr:uid="{00000000-0005-0000-0000-0000F51E0000}"/>
    <cellStyle name="SAPBEXstdItem 3 2 7 4 4" xfId="20035" xr:uid="{00000000-0005-0000-0000-0000F61E0000}"/>
    <cellStyle name="SAPBEXstdItem 3 2 7 5" xfId="1838" xr:uid="{00000000-0005-0000-0000-0000F71E0000}"/>
    <cellStyle name="SAPBEXstdItem 3 2 7 5 2" xfId="7579" xr:uid="{00000000-0005-0000-0000-0000F81E0000}"/>
    <cellStyle name="SAPBEXstdItem 3 2 7 5 2 2" xfId="18692" xr:uid="{00000000-0005-0000-0000-0000F91E0000}"/>
    <cellStyle name="SAPBEXstdItem 3 2 7 5 2 3" xfId="25850" xr:uid="{00000000-0005-0000-0000-0000FA1E0000}"/>
    <cellStyle name="SAPBEXstdItem 3 2 7 5 3" xfId="13090" xr:uid="{00000000-0005-0000-0000-0000FB1E0000}"/>
    <cellStyle name="SAPBEXstdItem 3 2 7 5 4" xfId="14590" xr:uid="{00000000-0005-0000-0000-0000FC1E0000}"/>
    <cellStyle name="SAPBEXstdItem 3 2 7 6" xfId="1837" xr:uid="{00000000-0005-0000-0000-0000FD1E0000}"/>
    <cellStyle name="SAPBEXstdItem 3 2 7 6 2" xfId="7578" xr:uid="{00000000-0005-0000-0000-0000FE1E0000}"/>
    <cellStyle name="SAPBEXstdItem 3 2 7 6 2 2" xfId="18691" xr:uid="{00000000-0005-0000-0000-0000FF1E0000}"/>
    <cellStyle name="SAPBEXstdItem 3 2 7 6 2 3" xfId="25849" xr:uid="{00000000-0005-0000-0000-0000001F0000}"/>
    <cellStyle name="SAPBEXstdItem 3 2 7 6 3" xfId="13089" xr:uid="{00000000-0005-0000-0000-0000011F0000}"/>
    <cellStyle name="SAPBEXstdItem 3 2 7 6 4" xfId="20037" xr:uid="{00000000-0005-0000-0000-0000021F0000}"/>
    <cellStyle name="SAPBEXstdItem 3 2 7 7" xfId="1836" xr:uid="{00000000-0005-0000-0000-0000031F0000}"/>
    <cellStyle name="SAPBEXstdItem 3 2 7 7 2" xfId="7577" xr:uid="{00000000-0005-0000-0000-0000041F0000}"/>
    <cellStyle name="SAPBEXstdItem 3 2 7 7 2 2" xfId="18690" xr:uid="{00000000-0005-0000-0000-0000051F0000}"/>
    <cellStyle name="SAPBEXstdItem 3 2 7 7 2 3" xfId="25848" xr:uid="{00000000-0005-0000-0000-0000061F0000}"/>
    <cellStyle name="SAPBEXstdItem 3 2 7 7 3" xfId="13088" xr:uid="{00000000-0005-0000-0000-0000071F0000}"/>
    <cellStyle name="SAPBEXstdItem 3 2 7 7 4" xfId="20034" xr:uid="{00000000-0005-0000-0000-0000081F0000}"/>
    <cellStyle name="SAPBEXstdItem 3 2 7 8" xfId="7588" xr:uid="{00000000-0005-0000-0000-0000091F0000}"/>
    <cellStyle name="SAPBEXstdItem 3 2 7 8 2" xfId="18701" xr:uid="{00000000-0005-0000-0000-00000A1F0000}"/>
    <cellStyle name="SAPBEXstdItem 3 2 7 8 3" xfId="25859" xr:uid="{00000000-0005-0000-0000-00000B1F0000}"/>
    <cellStyle name="SAPBEXstdItem 3 2 7 9" xfId="13099" xr:uid="{00000000-0005-0000-0000-00000C1F0000}"/>
    <cellStyle name="SAPBEXstdItem 3 2 8" xfId="1835" xr:uid="{00000000-0005-0000-0000-00000D1F0000}"/>
    <cellStyle name="SAPBEXstdItem 3 2 8 10" xfId="14591" xr:uid="{00000000-0005-0000-0000-00000E1F0000}"/>
    <cellStyle name="SAPBEXstdItem 3 2 8 2" xfId="1834" xr:uid="{00000000-0005-0000-0000-00000F1F0000}"/>
    <cellStyle name="SAPBEXstdItem 3 2 8 2 2" xfId="1833" xr:uid="{00000000-0005-0000-0000-0000101F0000}"/>
    <cellStyle name="SAPBEXstdItem 3 2 8 2 2 2" xfId="7574" xr:uid="{00000000-0005-0000-0000-0000111F0000}"/>
    <cellStyle name="SAPBEXstdItem 3 2 8 2 2 2 2" xfId="18687" xr:uid="{00000000-0005-0000-0000-0000121F0000}"/>
    <cellStyle name="SAPBEXstdItem 3 2 8 2 2 2 3" xfId="25845" xr:uid="{00000000-0005-0000-0000-0000131F0000}"/>
    <cellStyle name="SAPBEXstdItem 3 2 8 2 2 3" xfId="13085" xr:uid="{00000000-0005-0000-0000-0000141F0000}"/>
    <cellStyle name="SAPBEXstdItem 3 2 8 2 2 4" xfId="20039" xr:uid="{00000000-0005-0000-0000-0000151F0000}"/>
    <cellStyle name="SAPBEXstdItem 3 2 8 2 3" xfId="1832" xr:uid="{00000000-0005-0000-0000-0000161F0000}"/>
    <cellStyle name="SAPBEXstdItem 3 2 8 2 3 2" xfId="7573" xr:uid="{00000000-0005-0000-0000-0000171F0000}"/>
    <cellStyle name="SAPBEXstdItem 3 2 8 2 3 2 2" xfId="18686" xr:uid="{00000000-0005-0000-0000-0000181F0000}"/>
    <cellStyle name="SAPBEXstdItem 3 2 8 2 3 2 3" xfId="25844" xr:uid="{00000000-0005-0000-0000-0000191F0000}"/>
    <cellStyle name="SAPBEXstdItem 3 2 8 2 3 3" xfId="13084" xr:uid="{00000000-0005-0000-0000-00001A1F0000}"/>
    <cellStyle name="SAPBEXstdItem 3 2 8 2 3 4" xfId="20038" xr:uid="{00000000-0005-0000-0000-00001B1F0000}"/>
    <cellStyle name="SAPBEXstdItem 3 2 8 2 4" xfId="1831" xr:uid="{00000000-0005-0000-0000-00001C1F0000}"/>
    <cellStyle name="SAPBEXstdItem 3 2 8 2 4 2" xfId="7572" xr:uid="{00000000-0005-0000-0000-00001D1F0000}"/>
    <cellStyle name="SAPBEXstdItem 3 2 8 2 4 2 2" xfId="18685" xr:uid="{00000000-0005-0000-0000-00001E1F0000}"/>
    <cellStyle name="SAPBEXstdItem 3 2 8 2 4 2 3" xfId="25843" xr:uid="{00000000-0005-0000-0000-00001F1F0000}"/>
    <cellStyle name="SAPBEXstdItem 3 2 8 2 4 3" xfId="13083" xr:uid="{00000000-0005-0000-0000-0000201F0000}"/>
    <cellStyle name="SAPBEXstdItem 3 2 8 2 4 4" xfId="14593" xr:uid="{00000000-0005-0000-0000-0000211F0000}"/>
    <cellStyle name="SAPBEXstdItem 3 2 8 2 5" xfId="1830" xr:uid="{00000000-0005-0000-0000-0000221F0000}"/>
    <cellStyle name="SAPBEXstdItem 3 2 8 2 5 2" xfId="7571" xr:uid="{00000000-0005-0000-0000-0000231F0000}"/>
    <cellStyle name="SAPBEXstdItem 3 2 8 2 5 2 2" xfId="18684" xr:uid="{00000000-0005-0000-0000-0000241F0000}"/>
    <cellStyle name="SAPBEXstdItem 3 2 8 2 5 2 3" xfId="25842" xr:uid="{00000000-0005-0000-0000-0000251F0000}"/>
    <cellStyle name="SAPBEXstdItem 3 2 8 2 5 3" xfId="13082" xr:uid="{00000000-0005-0000-0000-0000261F0000}"/>
    <cellStyle name="SAPBEXstdItem 3 2 8 2 5 4" xfId="20040" xr:uid="{00000000-0005-0000-0000-0000271F0000}"/>
    <cellStyle name="SAPBEXstdItem 3 2 8 2 6" xfId="1829" xr:uid="{00000000-0005-0000-0000-0000281F0000}"/>
    <cellStyle name="SAPBEXstdItem 3 2 8 2 6 2" xfId="7570" xr:uid="{00000000-0005-0000-0000-0000291F0000}"/>
    <cellStyle name="SAPBEXstdItem 3 2 8 2 6 2 2" xfId="18683" xr:uid="{00000000-0005-0000-0000-00002A1F0000}"/>
    <cellStyle name="SAPBEXstdItem 3 2 8 2 6 2 3" xfId="25841" xr:uid="{00000000-0005-0000-0000-00002B1F0000}"/>
    <cellStyle name="SAPBEXstdItem 3 2 8 2 6 3" xfId="13081" xr:uid="{00000000-0005-0000-0000-00002C1F0000}"/>
    <cellStyle name="SAPBEXstdItem 3 2 8 2 6 4" xfId="17113" xr:uid="{00000000-0005-0000-0000-00002D1F0000}"/>
    <cellStyle name="SAPBEXstdItem 3 2 8 2 7" xfId="7575" xr:uid="{00000000-0005-0000-0000-00002E1F0000}"/>
    <cellStyle name="SAPBEXstdItem 3 2 8 2 7 2" xfId="18688" xr:uid="{00000000-0005-0000-0000-00002F1F0000}"/>
    <cellStyle name="SAPBEXstdItem 3 2 8 2 7 3" xfId="25846" xr:uid="{00000000-0005-0000-0000-0000301F0000}"/>
    <cellStyle name="SAPBEXstdItem 3 2 8 2 8" xfId="13086" xr:uid="{00000000-0005-0000-0000-0000311F0000}"/>
    <cellStyle name="SAPBEXstdItem 3 2 8 2 9" xfId="14592" xr:uid="{00000000-0005-0000-0000-0000321F0000}"/>
    <cellStyle name="SAPBEXstdItem 3 2 8 3" xfId="1828" xr:uid="{00000000-0005-0000-0000-0000331F0000}"/>
    <cellStyle name="SAPBEXstdItem 3 2 8 3 2" xfId="7569" xr:uid="{00000000-0005-0000-0000-0000341F0000}"/>
    <cellStyle name="SAPBEXstdItem 3 2 8 3 2 2" xfId="18682" xr:uid="{00000000-0005-0000-0000-0000351F0000}"/>
    <cellStyle name="SAPBEXstdItem 3 2 8 3 2 3" xfId="25840" xr:uid="{00000000-0005-0000-0000-0000361F0000}"/>
    <cellStyle name="SAPBEXstdItem 3 2 8 3 3" xfId="13080" xr:uid="{00000000-0005-0000-0000-0000371F0000}"/>
    <cellStyle name="SAPBEXstdItem 3 2 8 3 4" xfId="22460" xr:uid="{00000000-0005-0000-0000-0000381F0000}"/>
    <cellStyle name="SAPBEXstdItem 3 2 8 4" xfId="1827" xr:uid="{00000000-0005-0000-0000-0000391F0000}"/>
    <cellStyle name="SAPBEXstdItem 3 2 8 4 2" xfId="7568" xr:uid="{00000000-0005-0000-0000-00003A1F0000}"/>
    <cellStyle name="SAPBEXstdItem 3 2 8 4 2 2" xfId="18681" xr:uid="{00000000-0005-0000-0000-00003B1F0000}"/>
    <cellStyle name="SAPBEXstdItem 3 2 8 4 2 3" xfId="25839" xr:uid="{00000000-0005-0000-0000-00003C1F0000}"/>
    <cellStyle name="SAPBEXstdItem 3 2 8 4 3" xfId="13079" xr:uid="{00000000-0005-0000-0000-00003D1F0000}"/>
    <cellStyle name="SAPBEXstdItem 3 2 8 4 4" xfId="17114" xr:uid="{00000000-0005-0000-0000-00003E1F0000}"/>
    <cellStyle name="SAPBEXstdItem 3 2 8 5" xfId="1826" xr:uid="{00000000-0005-0000-0000-00003F1F0000}"/>
    <cellStyle name="SAPBEXstdItem 3 2 8 5 2" xfId="7567" xr:uid="{00000000-0005-0000-0000-0000401F0000}"/>
    <cellStyle name="SAPBEXstdItem 3 2 8 5 2 2" xfId="18680" xr:uid="{00000000-0005-0000-0000-0000411F0000}"/>
    <cellStyle name="SAPBEXstdItem 3 2 8 5 2 3" xfId="25838" xr:uid="{00000000-0005-0000-0000-0000421F0000}"/>
    <cellStyle name="SAPBEXstdItem 3 2 8 5 3" xfId="13078" xr:uid="{00000000-0005-0000-0000-0000431F0000}"/>
    <cellStyle name="SAPBEXstdItem 3 2 8 5 4" xfId="22461" xr:uid="{00000000-0005-0000-0000-0000441F0000}"/>
    <cellStyle name="SAPBEXstdItem 3 2 8 6" xfId="1825" xr:uid="{00000000-0005-0000-0000-0000451F0000}"/>
    <cellStyle name="SAPBEXstdItem 3 2 8 6 2" xfId="7566" xr:uid="{00000000-0005-0000-0000-0000461F0000}"/>
    <cellStyle name="SAPBEXstdItem 3 2 8 6 2 2" xfId="18679" xr:uid="{00000000-0005-0000-0000-0000471F0000}"/>
    <cellStyle name="SAPBEXstdItem 3 2 8 6 2 3" xfId="25837" xr:uid="{00000000-0005-0000-0000-0000481F0000}"/>
    <cellStyle name="SAPBEXstdItem 3 2 8 6 3" xfId="13077" xr:uid="{00000000-0005-0000-0000-0000491F0000}"/>
    <cellStyle name="SAPBEXstdItem 3 2 8 6 4" xfId="20029" xr:uid="{00000000-0005-0000-0000-00004A1F0000}"/>
    <cellStyle name="SAPBEXstdItem 3 2 8 7" xfId="1824" xr:uid="{00000000-0005-0000-0000-00004B1F0000}"/>
    <cellStyle name="SAPBEXstdItem 3 2 8 7 2" xfId="7565" xr:uid="{00000000-0005-0000-0000-00004C1F0000}"/>
    <cellStyle name="SAPBEXstdItem 3 2 8 7 2 2" xfId="18678" xr:uid="{00000000-0005-0000-0000-00004D1F0000}"/>
    <cellStyle name="SAPBEXstdItem 3 2 8 7 2 3" xfId="25836" xr:uid="{00000000-0005-0000-0000-00004E1F0000}"/>
    <cellStyle name="SAPBEXstdItem 3 2 8 7 3" xfId="13076" xr:uid="{00000000-0005-0000-0000-00004F1F0000}"/>
    <cellStyle name="SAPBEXstdItem 3 2 8 7 4" xfId="17115" xr:uid="{00000000-0005-0000-0000-0000501F0000}"/>
    <cellStyle name="SAPBEXstdItem 3 2 8 8" xfId="7576" xr:uid="{00000000-0005-0000-0000-0000511F0000}"/>
    <cellStyle name="SAPBEXstdItem 3 2 8 8 2" xfId="18689" xr:uid="{00000000-0005-0000-0000-0000521F0000}"/>
    <cellStyle name="SAPBEXstdItem 3 2 8 8 3" xfId="25847" xr:uid="{00000000-0005-0000-0000-0000531F0000}"/>
    <cellStyle name="SAPBEXstdItem 3 2 8 9" xfId="13087" xr:uid="{00000000-0005-0000-0000-0000541F0000}"/>
    <cellStyle name="SAPBEXstdItem 3 2 9" xfId="1823" xr:uid="{00000000-0005-0000-0000-0000551F0000}"/>
    <cellStyle name="SAPBEXstdItem 3 2 9 2" xfId="1822" xr:uid="{00000000-0005-0000-0000-0000561F0000}"/>
    <cellStyle name="SAPBEXstdItem 3 2 9 2 2" xfId="7563" xr:uid="{00000000-0005-0000-0000-0000571F0000}"/>
    <cellStyle name="SAPBEXstdItem 3 2 9 2 2 2" xfId="18676" xr:uid="{00000000-0005-0000-0000-0000581F0000}"/>
    <cellStyle name="SAPBEXstdItem 3 2 9 2 2 3" xfId="25834" xr:uid="{00000000-0005-0000-0000-0000591F0000}"/>
    <cellStyle name="SAPBEXstdItem 3 2 9 2 3" xfId="13074" xr:uid="{00000000-0005-0000-0000-00005A1F0000}"/>
    <cellStyle name="SAPBEXstdItem 3 2 9 2 4" xfId="17129" xr:uid="{00000000-0005-0000-0000-00005B1F0000}"/>
    <cellStyle name="SAPBEXstdItem 3 2 9 3" xfId="1821" xr:uid="{00000000-0005-0000-0000-00005C1F0000}"/>
    <cellStyle name="SAPBEXstdItem 3 2 9 3 2" xfId="7562" xr:uid="{00000000-0005-0000-0000-00005D1F0000}"/>
    <cellStyle name="SAPBEXstdItem 3 2 9 3 2 2" xfId="18675" xr:uid="{00000000-0005-0000-0000-00005E1F0000}"/>
    <cellStyle name="SAPBEXstdItem 3 2 9 3 2 3" xfId="25833" xr:uid="{00000000-0005-0000-0000-00005F1F0000}"/>
    <cellStyle name="SAPBEXstdItem 3 2 9 3 3" xfId="13073" xr:uid="{00000000-0005-0000-0000-0000601F0000}"/>
    <cellStyle name="SAPBEXstdItem 3 2 9 3 4" xfId="22472" xr:uid="{00000000-0005-0000-0000-0000611F0000}"/>
    <cellStyle name="SAPBEXstdItem 3 2 9 4" xfId="1820" xr:uid="{00000000-0005-0000-0000-0000621F0000}"/>
    <cellStyle name="SAPBEXstdItem 3 2 9 4 2" xfId="7561" xr:uid="{00000000-0005-0000-0000-0000631F0000}"/>
    <cellStyle name="SAPBEXstdItem 3 2 9 4 2 2" xfId="18674" xr:uid="{00000000-0005-0000-0000-0000641F0000}"/>
    <cellStyle name="SAPBEXstdItem 3 2 9 4 2 3" xfId="25832" xr:uid="{00000000-0005-0000-0000-0000651F0000}"/>
    <cellStyle name="SAPBEXstdItem 3 2 9 4 3" xfId="13072" xr:uid="{00000000-0005-0000-0000-0000661F0000}"/>
    <cellStyle name="SAPBEXstdItem 3 2 9 4 4" xfId="17130" xr:uid="{00000000-0005-0000-0000-0000671F0000}"/>
    <cellStyle name="SAPBEXstdItem 3 2 9 5" xfId="1819" xr:uid="{00000000-0005-0000-0000-0000681F0000}"/>
    <cellStyle name="SAPBEXstdItem 3 2 9 5 2" xfId="7560" xr:uid="{00000000-0005-0000-0000-0000691F0000}"/>
    <cellStyle name="SAPBEXstdItem 3 2 9 5 2 2" xfId="18673" xr:uid="{00000000-0005-0000-0000-00006A1F0000}"/>
    <cellStyle name="SAPBEXstdItem 3 2 9 5 2 3" xfId="25831" xr:uid="{00000000-0005-0000-0000-00006B1F0000}"/>
    <cellStyle name="SAPBEXstdItem 3 2 9 5 3" xfId="13071" xr:uid="{00000000-0005-0000-0000-00006C1F0000}"/>
    <cellStyle name="SAPBEXstdItem 3 2 9 5 4" xfId="22473" xr:uid="{00000000-0005-0000-0000-00006D1F0000}"/>
    <cellStyle name="SAPBEXstdItem 3 2 9 6" xfId="1818" xr:uid="{00000000-0005-0000-0000-00006E1F0000}"/>
    <cellStyle name="SAPBEXstdItem 3 2 9 6 2" xfId="7559" xr:uid="{00000000-0005-0000-0000-00006F1F0000}"/>
    <cellStyle name="SAPBEXstdItem 3 2 9 6 2 2" xfId="18672" xr:uid="{00000000-0005-0000-0000-0000701F0000}"/>
    <cellStyle name="SAPBEXstdItem 3 2 9 6 2 3" xfId="25830" xr:uid="{00000000-0005-0000-0000-0000711F0000}"/>
    <cellStyle name="SAPBEXstdItem 3 2 9 6 3" xfId="13070" xr:uid="{00000000-0005-0000-0000-0000721F0000}"/>
    <cellStyle name="SAPBEXstdItem 3 2 9 6 4" xfId="17133" xr:uid="{00000000-0005-0000-0000-0000731F0000}"/>
    <cellStyle name="SAPBEXstdItem 3 2 9 7" xfId="7564" xr:uid="{00000000-0005-0000-0000-0000741F0000}"/>
    <cellStyle name="SAPBEXstdItem 3 2 9 7 2" xfId="18677" xr:uid="{00000000-0005-0000-0000-0000751F0000}"/>
    <cellStyle name="SAPBEXstdItem 3 2 9 7 3" xfId="25835" xr:uid="{00000000-0005-0000-0000-0000761F0000}"/>
    <cellStyle name="SAPBEXstdItem 3 2 9 8" xfId="13075" xr:uid="{00000000-0005-0000-0000-0000771F0000}"/>
    <cellStyle name="SAPBEXstdItem 3 2 9 9" xfId="22462" xr:uid="{00000000-0005-0000-0000-0000781F0000}"/>
    <cellStyle name="SAPBEXstdItem 3 3" xfId="1817" xr:uid="{00000000-0005-0000-0000-0000791F0000}"/>
    <cellStyle name="SAPBEXstdItem 3 3 10" xfId="22476" xr:uid="{00000000-0005-0000-0000-00007A1F0000}"/>
    <cellStyle name="SAPBEXstdItem 3 3 2" xfId="1816" xr:uid="{00000000-0005-0000-0000-00007B1F0000}"/>
    <cellStyle name="SAPBEXstdItem 3 3 2 2" xfId="1815" xr:uid="{00000000-0005-0000-0000-00007C1F0000}"/>
    <cellStyle name="SAPBEXstdItem 3 3 2 2 2" xfId="7556" xr:uid="{00000000-0005-0000-0000-00007D1F0000}"/>
    <cellStyle name="SAPBEXstdItem 3 3 2 2 2 2" xfId="18669" xr:uid="{00000000-0005-0000-0000-00007E1F0000}"/>
    <cellStyle name="SAPBEXstdItem 3 3 2 2 2 3" xfId="25827" xr:uid="{00000000-0005-0000-0000-00007F1F0000}"/>
    <cellStyle name="SAPBEXstdItem 3 3 2 2 3" xfId="13067" xr:uid="{00000000-0005-0000-0000-0000801F0000}"/>
    <cellStyle name="SAPBEXstdItem 3 3 2 2 4" xfId="22477" xr:uid="{00000000-0005-0000-0000-0000811F0000}"/>
    <cellStyle name="SAPBEXstdItem 3 3 2 3" xfId="1814" xr:uid="{00000000-0005-0000-0000-0000821F0000}"/>
    <cellStyle name="SAPBEXstdItem 3 3 2 3 2" xfId="7555" xr:uid="{00000000-0005-0000-0000-0000831F0000}"/>
    <cellStyle name="SAPBEXstdItem 3 3 2 3 2 2" xfId="18668" xr:uid="{00000000-0005-0000-0000-0000841F0000}"/>
    <cellStyle name="SAPBEXstdItem 3 3 2 3 2 3" xfId="25826" xr:uid="{00000000-0005-0000-0000-0000851F0000}"/>
    <cellStyle name="SAPBEXstdItem 3 3 2 3 3" xfId="13066" xr:uid="{00000000-0005-0000-0000-0000861F0000}"/>
    <cellStyle name="SAPBEXstdItem 3 3 2 3 4" xfId="19987" xr:uid="{00000000-0005-0000-0000-0000871F0000}"/>
    <cellStyle name="SAPBEXstdItem 3 3 2 4" xfId="1813" xr:uid="{00000000-0005-0000-0000-0000881F0000}"/>
    <cellStyle name="SAPBEXstdItem 3 3 2 4 2" xfId="7554" xr:uid="{00000000-0005-0000-0000-0000891F0000}"/>
    <cellStyle name="SAPBEXstdItem 3 3 2 4 2 2" xfId="18667" xr:uid="{00000000-0005-0000-0000-00008A1F0000}"/>
    <cellStyle name="SAPBEXstdItem 3 3 2 4 2 3" xfId="25825" xr:uid="{00000000-0005-0000-0000-00008B1F0000}"/>
    <cellStyle name="SAPBEXstdItem 3 3 2 4 3" xfId="13065" xr:uid="{00000000-0005-0000-0000-00008C1F0000}"/>
    <cellStyle name="SAPBEXstdItem 3 3 2 4 4" xfId="22480" xr:uid="{00000000-0005-0000-0000-00008D1F0000}"/>
    <cellStyle name="SAPBEXstdItem 3 3 2 5" xfId="1812" xr:uid="{00000000-0005-0000-0000-00008E1F0000}"/>
    <cellStyle name="SAPBEXstdItem 3 3 2 5 2" xfId="7553" xr:uid="{00000000-0005-0000-0000-00008F1F0000}"/>
    <cellStyle name="SAPBEXstdItem 3 3 2 5 2 2" xfId="18666" xr:uid="{00000000-0005-0000-0000-0000901F0000}"/>
    <cellStyle name="SAPBEXstdItem 3 3 2 5 2 3" xfId="25824" xr:uid="{00000000-0005-0000-0000-0000911F0000}"/>
    <cellStyle name="SAPBEXstdItem 3 3 2 5 3" xfId="13064" xr:uid="{00000000-0005-0000-0000-0000921F0000}"/>
    <cellStyle name="SAPBEXstdItem 3 3 2 5 4" xfId="14594" xr:uid="{00000000-0005-0000-0000-0000931F0000}"/>
    <cellStyle name="SAPBEXstdItem 3 3 2 6" xfId="1811" xr:uid="{00000000-0005-0000-0000-0000941F0000}"/>
    <cellStyle name="SAPBEXstdItem 3 3 2 6 2" xfId="7552" xr:uid="{00000000-0005-0000-0000-0000951F0000}"/>
    <cellStyle name="SAPBEXstdItem 3 3 2 6 2 2" xfId="18665" xr:uid="{00000000-0005-0000-0000-0000961F0000}"/>
    <cellStyle name="SAPBEXstdItem 3 3 2 6 2 3" xfId="25823" xr:uid="{00000000-0005-0000-0000-0000971F0000}"/>
    <cellStyle name="SAPBEXstdItem 3 3 2 6 3" xfId="13063" xr:uid="{00000000-0005-0000-0000-0000981F0000}"/>
    <cellStyle name="SAPBEXstdItem 3 3 2 6 4" xfId="17116" xr:uid="{00000000-0005-0000-0000-0000991F0000}"/>
    <cellStyle name="SAPBEXstdItem 3 3 2 7" xfId="7557" xr:uid="{00000000-0005-0000-0000-00009A1F0000}"/>
    <cellStyle name="SAPBEXstdItem 3 3 2 7 2" xfId="18670" xr:uid="{00000000-0005-0000-0000-00009B1F0000}"/>
    <cellStyle name="SAPBEXstdItem 3 3 2 7 3" xfId="25828" xr:uid="{00000000-0005-0000-0000-00009C1F0000}"/>
    <cellStyle name="SAPBEXstdItem 3 3 2 8" xfId="13068" xr:uid="{00000000-0005-0000-0000-00009D1F0000}"/>
    <cellStyle name="SAPBEXstdItem 3 3 2 9" xfId="17135" xr:uid="{00000000-0005-0000-0000-00009E1F0000}"/>
    <cellStyle name="SAPBEXstdItem 3 3 3" xfId="1810" xr:uid="{00000000-0005-0000-0000-00009F1F0000}"/>
    <cellStyle name="SAPBEXstdItem 3 3 3 2" xfId="7551" xr:uid="{00000000-0005-0000-0000-0000A01F0000}"/>
    <cellStyle name="SAPBEXstdItem 3 3 3 2 2" xfId="18664" xr:uid="{00000000-0005-0000-0000-0000A11F0000}"/>
    <cellStyle name="SAPBEXstdItem 3 3 3 2 3" xfId="25822" xr:uid="{00000000-0005-0000-0000-0000A21F0000}"/>
    <cellStyle name="SAPBEXstdItem 3 3 3 3" xfId="13062" xr:uid="{00000000-0005-0000-0000-0000A31F0000}"/>
    <cellStyle name="SAPBEXstdItem 3 3 3 4" xfId="22463" xr:uid="{00000000-0005-0000-0000-0000A41F0000}"/>
    <cellStyle name="SAPBEXstdItem 3 3 4" xfId="1809" xr:uid="{00000000-0005-0000-0000-0000A51F0000}"/>
    <cellStyle name="SAPBEXstdItem 3 3 4 2" xfId="7550" xr:uid="{00000000-0005-0000-0000-0000A61F0000}"/>
    <cellStyle name="SAPBEXstdItem 3 3 4 2 2" xfId="18663" xr:uid="{00000000-0005-0000-0000-0000A71F0000}"/>
    <cellStyle name="SAPBEXstdItem 3 3 4 2 3" xfId="25821" xr:uid="{00000000-0005-0000-0000-0000A81F0000}"/>
    <cellStyle name="SAPBEXstdItem 3 3 4 3" xfId="13061" xr:uid="{00000000-0005-0000-0000-0000A91F0000}"/>
    <cellStyle name="SAPBEXstdItem 3 3 4 4" xfId="22484" xr:uid="{00000000-0005-0000-0000-0000AA1F0000}"/>
    <cellStyle name="SAPBEXstdItem 3 3 5" xfId="1808" xr:uid="{00000000-0005-0000-0000-0000AB1F0000}"/>
    <cellStyle name="SAPBEXstdItem 3 3 5 2" xfId="7549" xr:uid="{00000000-0005-0000-0000-0000AC1F0000}"/>
    <cellStyle name="SAPBEXstdItem 3 3 5 2 2" xfId="18662" xr:uid="{00000000-0005-0000-0000-0000AD1F0000}"/>
    <cellStyle name="SAPBEXstdItem 3 3 5 2 3" xfId="25820" xr:uid="{00000000-0005-0000-0000-0000AE1F0000}"/>
    <cellStyle name="SAPBEXstdItem 3 3 5 3" xfId="13060" xr:uid="{00000000-0005-0000-0000-0000AF1F0000}"/>
    <cellStyle name="SAPBEXstdItem 3 3 5 4" xfId="22486" xr:uid="{00000000-0005-0000-0000-0000B01F0000}"/>
    <cellStyle name="SAPBEXstdItem 3 3 6" xfId="1807" xr:uid="{00000000-0005-0000-0000-0000B11F0000}"/>
    <cellStyle name="SAPBEXstdItem 3 3 6 2" xfId="7548" xr:uid="{00000000-0005-0000-0000-0000B21F0000}"/>
    <cellStyle name="SAPBEXstdItem 3 3 6 2 2" xfId="18661" xr:uid="{00000000-0005-0000-0000-0000B31F0000}"/>
    <cellStyle name="SAPBEXstdItem 3 3 6 2 3" xfId="25819" xr:uid="{00000000-0005-0000-0000-0000B41F0000}"/>
    <cellStyle name="SAPBEXstdItem 3 3 6 3" xfId="13059" xr:uid="{00000000-0005-0000-0000-0000B51F0000}"/>
    <cellStyle name="SAPBEXstdItem 3 3 6 4" xfId="14595" xr:uid="{00000000-0005-0000-0000-0000B61F0000}"/>
    <cellStyle name="SAPBEXstdItem 3 3 7" xfId="1806" xr:uid="{00000000-0005-0000-0000-0000B71F0000}"/>
    <cellStyle name="SAPBEXstdItem 3 3 7 2" xfId="7547" xr:uid="{00000000-0005-0000-0000-0000B81F0000}"/>
    <cellStyle name="SAPBEXstdItem 3 3 7 2 2" xfId="18660" xr:uid="{00000000-0005-0000-0000-0000B91F0000}"/>
    <cellStyle name="SAPBEXstdItem 3 3 7 2 3" xfId="25818" xr:uid="{00000000-0005-0000-0000-0000BA1F0000}"/>
    <cellStyle name="SAPBEXstdItem 3 3 7 3" xfId="13058" xr:uid="{00000000-0005-0000-0000-0000BB1F0000}"/>
    <cellStyle name="SAPBEXstdItem 3 3 7 4" xfId="14596" xr:uid="{00000000-0005-0000-0000-0000BC1F0000}"/>
    <cellStyle name="SAPBEXstdItem 3 3 8" xfId="7558" xr:uid="{00000000-0005-0000-0000-0000BD1F0000}"/>
    <cellStyle name="SAPBEXstdItem 3 3 8 2" xfId="18671" xr:uid="{00000000-0005-0000-0000-0000BE1F0000}"/>
    <cellStyle name="SAPBEXstdItem 3 3 8 3" xfId="25829" xr:uid="{00000000-0005-0000-0000-0000BF1F0000}"/>
    <cellStyle name="SAPBEXstdItem 3 3 9" xfId="13069" xr:uid="{00000000-0005-0000-0000-0000C01F0000}"/>
    <cellStyle name="SAPBEXstdItem 3 4" xfId="1805" xr:uid="{00000000-0005-0000-0000-0000C11F0000}"/>
    <cellStyle name="SAPBEXstdItem 3 4 10" xfId="20042" xr:uid="{00000000-0005-0000-0000-0000C21F0000}"/>
    <cellStyle name="SAPBEXstdItem 3 4 2" xfId="1804" xr:uid="{00000000-0005-0000-0000-0000C31F0000}"/>
    <cellStyle name="SAPBEXstdItem 3 4 2 2" xfId="1803" xr:uid="{00000000-0005-0000-0000-0000C41F0000}"/>
    <cellStyle name="SAPBEXstdItem 3 4 2 2 2" xfId="7544" xr:uid="{00000000-0005-0000-0000-0000C51F0000}"/>
    <cellStyle name="SAPBEXstdItem 3 4 2 2 2 2" xfId="18657" xr:uid="{00000000-0005-0000-0000-0000C61F0000}"/>
    <cellStyle name="SAPBEXstdItem 3 4 2 2 2 3" xfId="25815" xr:uid="{00000000-0005-0000-0000-0000C71F0000}"/>
    <cellStyle name="SAPBEXstdItem 3 4 2 2 3" xfId="13055" xr:uid="{00000000-0005-0000-0000-0000C81F0000}"/>
    <cellStyle name="SAPBEXstdItem 3 4 2 2 4" xfId="22464" xr:uid="{00000000-0005-0000-0000-0000C91F0000}"/>
    <cellStyle name="SAPBEXstdItem 3 4 2 3" xfId="1802" xr:uid="{00000000-0005-0000-0000-0000CA1F0000}"/>
    <cellStyle name="SAPBEXstdItem 3 4 2 3 2" xfId="7543" xr:uid="{00000000-0005-0000-0000-0000CB1F0000}"/>
    <cellStyle name="SAPBEXstdItem 3 4 2 3 2 2" xfId="18656" xr:uid="{00000000-0005-0000-0000-0000CC1F0000}"/>
    <cellStyle name="SAPBEXstdItem 3 4 2 3 2 3" xfId="25814" xr:uid="{00000000-0005-0000-0000-0000CD1F0000}"/>
    <cellStyle name="SAPBEXstdItem 3 4 2 3 3" xfId="13054" xr:uid="{00000000-0005-0000-0000-0000CE1F0000}"/>
    <cellStyle name="SAPBEXstdItem 3 4 2 3 4" xfId="20041" xr:uid="{00000000-0005-0000-0000-0000CF1F0000}"/>
    <cellStyle name="SAPBEXstdItem 3 4 2 4" xfId="1801" xr:uid="{00000000-0005-0000-0000-0000D01F0000}"/>
    <cellStyle name="SAPBEXstdItem 3 4 2 4 2" xfId="7542" xr:uid="{00000000-0005-0000-0000-0000D11F0000}"/>
    <cellStyle name="SAPBEXstdItem 3 4 2 4 2 2" xfId="18655" xr:uid="{00000000-0005-0000-0000-0000D21F0000}"/>
    <cellStyle name="SAPBEXstdItem 3 4 2 4 2 3" xfId="25813" xr:uid="{00000000-0005-0000-0000-0000D31F0000}"/>
    <cellStyle name="SAPBEXstdItem 3 4 2 4 3" xfId="13053" xr:uid="{00000000-0005-0000-0000-0000D41F0000}"/>
    <cellStyle name="SAPBEXstdItem 3 4 2 4 4" xfId="14597" xr:uid="{00000000-0005-0000-0000-0000D51F0000}"/>
    <cellStyle name="SAPBEXstdItem 3 4 2 5" xfId="1800" xr:uid="{00000000-0005-0000-0000-0000D61F0000}"/>
    <cellStyle name="SAPBEXstdItem 3 4 2 5 2" xfId="7541" xr:uid="{00000000-0005-0000-0000-0000D71F0000}"/>
    <cellStyle name="SAPBEXstdItem 3 4 2 5 2 2" xfId="18654" xr:uid="{00000000-0005-0000-0000-0000D81F0000}"/>
    <cellStyle name="SAPBEXstdItem 3 4 2 5 2 3" xfId="25812" xr:uid="{00000000-0005-0000-0000-0000D91F0000}"/>
    <cellStyle name="SAPBEXstdItem 3 4 2 5 3" xfId="13052" xr:uid="{00000000-0005-0000-0000-0000DA1F0000}"/>
    <cellStyle name="SAPBEXstdItem 3 4 2 5 4" xfId="14598" xr:uid="{00000000-0005-0000-0000-0000DB1F0000}"/>
    <cellStyle name="SAPBEXstdItem 3 4 2 6" xfId="1799" xr:uid="{00000000-0005-0000-0000-0000DC1F0000}"/>
    <cellStyle name="SAPBEXstdItem 3 4 2 6 2" xfId="7540" xr:uid="{00000000-0005-0000-0000-0000DD1F0000}"/>
    <cellStyle name="SAPBEXstdItem 3 4 2 6 2 2" xfId="18653" xr:uid="{00000000-0005-0000-0000-0000DE1F0000}"/>
    <cellStyle name="SAPBEXstdItem 3 4 2 6 2 3" xfId="25811" xr:uid="{00000000-0005-0000-0000-0000DF1F0000}"/>
    <cellStyle name="SAPBEXstdItem 3 4 2 6 3" xfId="13051" xr:uid="{00000000-0005-0000-0000-0000E01F0000}"/>
    <cellStyle name="SAPBEXstdItem 3 4 2 6 4" xfId="14599" xr:uid="{00000000-0005-0000-0000-0000E11F0000}"/>
    <cellStyle name="SAPBEXstdItem 3 4 2 7" xfId="7545" xr:uid="{00000000-0005-0000-0000-0000E21F0000}"/>
    <cellStyle name="SAPBEXstdItem 3 4 2 7 2" xfId="18658" xr:uid="{00000000-0005-0000-0000-0000E31F0000}"/>
    <cellStyle name="SAPBEXstdItem 3 4 2 7 3" xfId="25816" xr:uid="{00000000-0005-0000-0000-0000E41F0000}"/>
    <cellStyle name="SAPBEXstdItem 3 4 2 8" xfId="13056" xr:uid="{00000000-0005-0000-0000-0000E51F0000}"/>
    <cellStyle name="SAPBEXstdItem 3 4 2 9" xfId="17117" xr:uid="{00000000-0005-0000-0000-0000E61F0000}"/>
    <cellStyle name="SAPBEXstdItem 3 4 3" xfId="1798" xr:uid="{00000000-0005-0000-0000-0000E71F0000}"/>
    <cellStyle name="SAPBEXstdItem 3 4 3 2" xfId="7539" xr:uid="{00000000-0005-0000-0000-0000E81F0000}"/>
    <cellStyle name="SAPBEXstdItem 3 4 3 2 2" xfId="18652" xr:uid="{00000000-0005-0000-0000-0000E91F0000}"/>
    <cellStyle name="SAPBEXstdItem 3 4 3 2 3" xfId="25810" xr:uid="{00000000-0005-0000-0000-0000EA1F0000}"/>
    <cellStyle name="SAPBEXstdItem 3 4 3 3" xfId="13050" xr:uid="{00000000-0005-0000-0000-0000EB1F0000}"/>
    <cellStyle name="SAPBEXstdItem 3 4 3 4" xfId="14600" xr:uid="{00000000-0005-0000-0000-0000EC1F0000}"/>
    <cellStyle name="SAPBEXstdItem 3 4 4" xfId="1797" xr:uid="{00000000-0005-0000-0000-0000ED1F0000}"/>
    <cellStyle name="SAPBEXstdItem 3 4 4 2" xfId="7538" xr:uid="{00000000-0005-0000-0000-0000EE1F0000}"/>
    <cellStyle name="SAPBEXstdItem 3 4 4 2 2" xfId="18651" xr:uid="{00000000-0005-0000-0000-0000EF1F0000}"/>
    <cellStyle name="SAPBEXstdItem 3 4 4 2 3" xfId="25809" xr:uid="{00000000-0005-0000-0000-0000F01F0000}"/>
    <cellStyle name="SAPBEXstdItem 3 4 4 3" xfId="13049" xr:uid="{00000000-0005-0000-0000-0000F11F0000}"/>
    <cellStyle name="SAPBEXstdItem 3 4 4 4" xfId="14601" xr:uid="{00000000-0005-0000-0000-0000F21F0000}"/>
    <cellStyle name="SAPBEXstdItem 3 4 5" xfId="1796" xr:uid="{00000000-0005-0000-0000-0000F31F0000}"/>
    <cellStyle name="SAPBEXstdItem 3 4 5 2" xfId="7537" xr:uid="{00000000-0005-0000-0000-0000F41F0000}"/>
    <cellStyle name="SAPBEXstdItem 3 4 5 2 2" xfId="18650" xr:uid="{00000000-0005-0000-0000-0000F51F0000}"/>
    <cellStyle name="SAPBEXstdItem 3 4 5 2 3" xfId="25808" xr:uid="{00000000-0005-0000-0000-0000F61F0000}"/>
    <cellStyle name="SAPBEXstdItem 3 4 5 3" xfId="13048" xr:uid="{00000000-0005-0000-0000-0000F71F0000}"/>
    <cellStyle name="SAPBEXstdItem 3 4 5 4" xfId="20047" xr:uid="{00000000-0005-0000-0000-0000F81F0000}"/>
    <cellStyle name="SAPBEXstdItem 3 4 6" xfId="1795" xr:uid="{00000000-0005-0000-0000-0000F91F0000}"/>
    <cellStyle name="SAPBEXstdItem 3 4 6 2" xfId="7536" xr:uid="{00000000-0005-0000-0000-0000FA1F0000}"/>
    <cellStyle name="SAPBEXstdItem 3 4 6 2 2" xfId="18649" xr:uid="{00000000-0005-0000-0000-0000FB1F0000}"/>
    <cellStyle name="SAPBEXstdItem 3 4 6 2 3" xfId="25807" xr:uid="{00000000-0005-0000-0000-0000FC1F0000}"/>
    <cellStyle name="SAPBEXstdItem 3 4 6 3" xfId="13047" xr:uid="{00000000-0005-0000-0000-0000FD1F0000}"/>
    <cellStyle name="SAPBEXstdItem 3 4 6 4" xfId="20046" xr:uid="{00000000-0005-0000-0000-0000FE1F0000}"/>
    <cellStyle name="SAPBEXstdItem 3 4 7" xfId="1794" xr:uid="{00000000-0005-0000-0000-0000FF1F0000}"/>
    <cellStyle name="SAPBEXstdItem 3 4 7 2" xfId="7535" xr:uid="{00000000-0005-0000-0000-000000200000}"/>
    <cellStyle name="SAPBEXstdItem 3 4 7 2 2" xfId="18648" xr:uid="{00000000-0005-0000-0000-000001200000}"/>
    <cellStyle name="SAPBEXstdItem 3 4 7 2 3" xfId="25806" xr:uid="{00000000-0005-0000-0000-000002200000}"/>
    <cellStyle name="SAPBEXstdItem 3 4 7 3" xfId="13046" xr:uid="{00000000-0005-0000-0000-000003200000}"/>
    <cellStyle name="SAPBEXstdItem 3 4 7 4" xfId="14602" xr:uid="{00000000-0005-0000-0000-000004200000}"/>
    <cellStyle name="SAPBEXstdItem 3 4 8" xfId="7546" xr:uid="{00000000-0005-0000-0000-000005200000}"/>
    <cellStyle name="SAPBEXstdItem 3 4 8 2" xfId="18659" xr:uid="{00000000-0005-0000-0000-000006200000}"/>
    <cellStyle name="SAPBEXstdItem 3 4 8 3" xfId="25817" xr:uid="{00000000-0005-0000-0000-000007200000}"/>
    <cellStyle name="SAPBEXstdItem 3 4 9" xfId="13057" xr:uid="{00000000-0005-0000-0000-000008200000}"/>
    <cellStyle name="SAPBEXstdItem 3 5" xfId="1793" xr:uid="{00000000-0005-0000-0000-000009200000}"/>
    <cellStyle name="SAPBEXstdItem 3 5 10" xfId="20048" xr:uid="{00000000-0005-0000-0000-00000A200000}"/>
    <cellStyle name="SAPBEXstdItem 3 5 2" xfId="1792" xr:uid="{00000000-0005-0000-0000-00000B200000}"/>
    <cellStyle name="SAPBEXstdItem 3 5 2 2" xfId="1791" xr:uid="{00000000-0005-0000-0000-00000C200000}"/>
    <cellStyle name="SAPBEXstdItem 3 5 2 2 2" xfId="7532" xr:uid="{00000000-0005-0000-0000-00000D200000}"/>
    <cellStyle name="SAPBEXstdItem 3 5 2 2 2 2" xfId="18645" xr:uid="{00000000-0005-0000-0000-00000E200000}"/>
    <cellStyle name="SAPBEXstdItem 3 5 2 2 2 3" xfId="25803" xr:uid="{00000000-0005-0000-0000-00000F200000}"/>
    <cellStyle name="SAPBEXstdItem 3 5 2 2 3" xfId="13043" xr:uid="{00000000-0005-0000-0000-000010200000}"/>
    <cellStyle name="SAPBEXstdItem 3 5 2 2 4" xfId="14603" xr:uid="{00000000-0005-0000-0000-000011200000}"/>
    <cellStyle name="SAPBEXstdItem 3 5 2 3" xfId="1790" xr:uid="{00000000-0005-0000-0000-000012200000}"/>
    <cellStyle name="SAPBEXstdItem 3 5 2 3 2" xfId="7531" xr:uid="{00000000-0005-0000-0000-000013200000}"/>
    <cellStyle name="SAPBEXstdItem 3 5 2 3 2 2" xfId="18644" xr:uid="{00000000-0005-0000-0000-000014200000}"/>
    <cellStyle name="SAPBEXstdItem 3 5 2 3 2 3" xfId="25802" xr:uid="{00000000-0005-0000-0000-000015200000}"/>
    <cellStyle name="SAPBEXstdItem 3 5 2 3 3" xfId="13042" xr:uid="{00000000-0005-0000-0000-000016200000}"/>
    <cellStyle name="SAPBEXstdItem 3 5 2 3 4" xfId="14604" xr:uid="{00000000-0005-0000-0000-000017200000}"/>
    <cellStyle name="SAPBEXstdItem 3 5 2 4" xfId="1789" xr:uid="{00000000-0005-0000-0000-000018200000}"/>
    <cellStyle name="SAPBEXstdItem 3 5 2 4 2" xfId="7530" xr:uid="{00000000-0005-0000-0000-000019200000}"/>
    <cellStyle name="SAPBEXstdItem 3 5 2 4 2 2" xfId="18643" xr:uid="{00000000-0005-0000-0000-00001A200000}"/>
    <cellStyle name="SAPBEXstdItem 3 5 2 4 2 3" xfId="25801" xr:uid="{00000000-0005-0000-0000-00001B200000}"/>
    <cellStyle name="SAPBEXstdItem 3 5 2 4 3" xfId="13041" xr:uid="{00000000-0005-0000-0000-00001C200000}"/>
    <cellStyle name="SAPBEXstdItem 3 5 2 4 4" xfId="20050" xr:uid="{00000000-0005-0000-0000-00001D200000}"/>
    <cellStyle name="SAPBEXstdItem 3 5 2 5" xfId="1788" xr:uid="{00000000-0005-0000-0000-00001E200000}"/>
    <cellStyle name="SAPBEXstdItem 3 5 2 5 2" xfId="7529" xr:uid="{00000000-0005-0000-0000-00001F200000}"/>
    <cellStyle name="SAPBEXstdItem 3 5 2 5 2 2" xfId="18642" xr:uid="{00000000-0005-0000-0000-000020200000}"/>
    <cellStyle name="SAPBEXstdItem 3 5 2 5 2 3" xfId="25800" xr:uid="{00000000-0005-0000-0000-000021200000}"/>
    <cellStyle name="SAPBEXstdItem 3 5 2 5 3" xfId="13040" xr:uid="{00000000-0005-0000-0000-000022200000}"/>
    <cellStyle name="SAPBEXstdItem 3 5 2 5 4" xfId="20049" xr:uid="{00000000-0005-0000-0000-000023200000}"/>
    <cellStyle name="SAPBEXstdItem 3 5 2 6" xfId="1787" xr:uid="{00000000-0005-0000-0000-000024200000}"/>
    <cellStyle name="SAPBEXstdItem 3 5 2 6 2" xfId="7528" xr:uid="{00000000-0005-0000-0000-000025200000}"/>
    <cellStyle name="SAPBEXstdItem 3 5 2 6 2 2" xfId="18641" xr:uid="{00000000-0005-0000-0000-000026200000}"/>
    <cellStyle name="SAPBEXstdItem 3 5 2 6 2 3" xfId="25799" xr:uid="{00000000-0005-0000-0000-000027200000}"/>
    <cellStyle name="SAPBEXstdItem 3 5 2 6 3" xfId="13039" xr:uid="{00000000-0005-0000-0000-000028200000}"/>
    <cellStyle name="SAPBEXstdItem 3 5 2 6 4" xfId="14605" xr:uid="{00000000-0005-0000-0000-000029200000}"/>
    <cellStyle name="SAPBEXstdItem 3 5 2 7" xfId="7533" xr:uid="{00000000-0005-0000-0000-00002A200000}"/>
    <cellStyle name="SAPBEXstdItem 3 5 2 7 2" xfId="18646" xr:uid="{00000000-0005-0000-0000-00002B200000}"/>
    <cellStyle name="SAPBEXstdItem 3 5 2 7 3" xfId="25804" xr:uid="{00000000-0005-0000-0000-00002C200000}"/>
    <cellStyle name="SAPBEXstdItem 3 5 2 8" xfId="13044" xr:uid="{00000000-0005-0000-0000-00002D200000}"/>
    <cellStyle name="SAPBEXstdItem 3 5 2 9" xfId="20045" xr:uid="{00000000-0005-0000-0000-00002E200000}"/>
    <cellStyle name="SAPBEXstdItem 3 5 3" xfId="1786" xr:uid="{00000000-0005-0000-0000-00002F200000}"/>
    <cellStyle name="SAPBEXstdItem 3 5 3 2" xfId="7527" xr:uid="{00000000-0005-0000-0000-000030200000}"/>
    <cellStyle name="SAPBEXstdItem 3 5 3 2 2" xfId="18640" xr:uid="{00000000-0005-0000-0000-000031200000}"/>
    <cellStyle name="SAPBEXstdItem 3 5 3 2 3" xfId="25798" xr:uid="{00000000-0005-0000-0000-000032200000}"/>
    <cellStyle name="SAPBEXstdItem 3 5 3 3" xfId="13038" xr:uid="{00000000-0005-0000-0000-000033200000}"/>
    <cellStyle name="SAPBEXstdItem 3 5 3 4" xfId="20051" xr:uid="{00000000-0005-0000-0000-000034200000}"/>
    <cellStyle name="SAPBEXstdItem 3 5 4" xfId="1785" xr:uid="{00000000-0005-0000-0000-000035200000}"/>
    <cellStyle name="SAPBEXstdItem 3 5 4 2" xfId="7526" xr:uid="{00000000-0005-0000-0000-000036200000}"/>
    <cellStyle name="SAPBEXstdItem 3 5 4 2 2" xfId="18639" xr:uid="{00000000-0005-0000-0000-000037200000}"/>
    <cellStyle name="SAPBEXstdItem 3 5 4 2 3" xfId="25797" xr:uid="{00000000-0005-0000-0000-000038200000}"/>
    <cellStyle name="SAPBEXstdItem 3 5 4 3" xfId="13037" xr:uid="{00000000-0005-0000-0000-000039200000}"/>
    <cellStyle name="SAPBEXstdItem 3 5 4 4" xfId="20044" xr:uid="{00000000-0005-0000-0000-00003A200000}"/>
    <cellStyle name="SAPBEXstdItem 3 5 5" xfId="1784" xr:uid="{00000000-0005-0000-0000-00003B200000}"/>
    <cellStyle name="SAPBEXstdItem 3 5 5 2" xfId="7525" xr:uid="{00000000-0005-0000-0000-00003C200000}"/>
    <cellStyle name="SAPBEXstdItem 3 5 5 2 2" xfId="18638" xr:uid="{00000000-0005-0000-0000-00003D200000}"/>
    <cellStyle name="SAPBEXstdItem 3 5 5 2 3" xfId="25796" xr:uid="{00000000-0005-0000-0000-00003E200000}"/>
    <cellStyle name="SAPBEXstdItem 3 5 5 3" xfId="13036" xr:uid="{00000000-0005-0000-0000-00003F200000}"/>
    <cellStyle name="SAPBEXstdItem 3 5 5 4" xfId="14606" xr:uid="{00000000-0005-0000-0000-000040200000}"/>
    <cellStyle name="SAPBEXstdItem 3 5 6" xfId="1783" xr:uid="{00000000-0005-0000-0000-000041200000}"/>
    <cellStyle name="SAPBEXstdItem 3 5 6 2" xfId="7524" xr:uid="{00000000-0005-0000-0000-000042200000}"/>
    <cellStyle name="SAPBEXstdItem 3 5 6 2 2" xfId="18637" xr:uid="{00000000-0005-0000-0000-000043200000}"/>
    <cellStyle name="SAPBEXstdItem 3 5 6 2 3" xfId="25795" xr:uid="{00000000-0005-0000-0000-000044200000}"/>
    <cellStyle name="SAPBEXstdItem 3 5 6 3" xfId="13035" xr:uid="{00000000-0005-0000-0000-000045200000}"/>
    <cellStyle name="SAPBEXstdItem 3 5 6 4" xfId="14607" xr:uid="{00000000-0005-0000-0000-000046200000}"/>
    <cellStyle name="SAPBEXstdItem 3 5 7" xfId="1782" xr:uid="{00000000-0005-0000-0000-000047200000}"/>
    <cellStyle name="SAPBEXstdItem 3 5 7 2" xfId="7523" xr:uid="{00000000-0005-0000-0000-000048200000}"/>
    <cellStyle name="SAPBEXstdItem 3 5 7 2 2" xfId="18636" xr:uid="{00000000-0005-0000-0000-000049200000}"/>
    <cellStyle name="SAPBEXstdItem 3 5 7 2 3" xfId="25794" xr:uid="{00000000-0005-0000-0000-00004A200000}"/>
    <cellStyle name="SAPBEXstdItem 3 5 7 3" xfId="13034" xr:uid="{00000000-0005-0000-0000-00004B200000}"/>
    <cellStyle name="SAPBEXstdItem 3 5 7 4" xfId="14608" xr:uid="{00000000-0005-0000-0000-00004C200000}"/>
    <cellStyle name="SAPBEXstdItem 3 5 8" xfId="7534" xr:uid="{00000000-0005-0000-0000-00004D200000}"/>
    <cellStyle name="SAPBEXstdItem 3 5 8 2" xfId="18647" xr:uid="{00000000-0005-0000-0000-00004E200000}"/>
    <cellStyle name="SAPBEXstdItem 3 5 8 3" xfId="25805" xr:uid="{00000000-0005-0000-0000-00004F200000}"/>
    <cellStyle name="SAPBEXstdItem 3 5 9" xfId="13045" xr:uid="{00000000-0005-0000-0000-000050200000}"/>
    <cellStyle name="SAPBEXstdItem 3 6" xfId="1781" xr:uid="{00000000-0005-0000-0000-000051200000}"/>
    <cellStyle name="SAPBEXstdItem 3 6 10" xfId="14609" xr:uid="{00000000-0005-0000-0000-000052200000}"/>
    <cellStyle name="SAPBEXstdItem 3 6 2" xfId="1780" xr:uid="{00000000-0005-0000-0000-000053200000}"/>
    <cellStyle name="SAPBEXstdItem 3 6 2 2" xfId="1779" xr:uid="{00000000-0005-0000-0000-000054200000}"/>
    <cellStyle name="SAPBEXstdItem 3 6 2 2 2" xfId="7520" xr:uid="{00000000-0005-0000-0000-000055200000}"/>
    <cellStyle name="SAPBEXstdItem 3 6 2 2 2 2" xfId="18633" xr:uid="{00000000-0005-0000-0000-000056200000}"/>
    <cellStyle name="SAPBEXstdItem 3 6 2 2 2 3" xfId="25791" xr:uid="{00000000-0005-0000-0000-000057200000}"/>
    <cellStyle name="SAPBEXstdItem 3 6 2 2 3" xfId="13031" xr:uid="{00000000-0005-0000-0000-000058200000}"/>
    <cellStyle name="SAPBEXstdItem 3 6 2 2 4" xfId="20054" xr:uid="{00000000-0005-0000-0000-000059200000}"/>
    <cellStyle name="SAPBEXstdItem 3 6 2 3" xfId="1778" xr:uid="{00000000-0005-0000-0000-00005A200000}"/>
    <cellStyle name="SAPBEXstdItem 3 6 2 3 2" xfId="7519" xr:uid="{00000000-0005-0000-0000-00005B200000}"/>
    <cellStyle name="SAPBEXstdItem 3 6 2 3 2 2" xfId="18632" xr:uid="{00000000-0005-0000-0000-00005C200000}"/>
    <cellStyle name="SAPBEXstdItem 3 6 2 3 2 3" xfId="25790" xr:uid="{00000000-0005-0000-0000-00005D200000}"/>
    <cellStyle name="SAPBEXstdItem 3 6 2 3 3" xfId="13030" xr:uid="{00000000-0005-0000-0000-00005E200000}"/>
    <cellStyle name="SAPBEXstdItem 3 6 2 3 4" xfId="14610" xr:uid="{00000000-0005-0000-0000-00005F200000}"/>
    <cellStyle name="SAPBEXstdItem 3 6 2 4" xfId="1777" xr:uid="{00000000-0005-0000-0000-000060200000}"/>
    <cellStyle name="SAPBEXstdItem 3 6 2 4 2" xfId="7518" xr:uid="{00000000-0005-0000-0000-000061200000}"/>
    <cellStyle name="SAPBEXstdItem 3 6 2 4 2 2" xfId="18631" xr:uid="{00000000-0005-0000-0000-000062200000}"/>
    <cellStyle name="SAPBEXstdItem 3 6 2 4 2 3" xfId="25789" xr:uid="{00000000-0005-0000-0000-000063200000}"/>
    <cellStyle name="SAPBEXstdItem 3 6 2 4 3" xfId="13029" xr:uid="{00000000-0005-0000-0000-000064200000}"/>
    <cellStyle name="SAPBEXstdItem 3 6 2 4 4" xfId="20056" xr:uid="{00000000-0005-0000-0000-000065200000}"/>
    <cellStyle name="SAPBEXstdItem 3 6 2 5" xfId="1776" xr:uid="{00000000-0005-0000-0000-000066200000}"/>
    <cellStyle name="SAPBEXstdItem 3 6 2 5 2" xfId="7517" xr:uid="{00000000-0005-0000-0000-000067200000}"/>
    <cellStyle name="SAPBEXstdItem 3 6 2 5 2 2" xfId="18630" xr:uid="{00000000-0005-0000-0000-000068200000}"/>
    <cellStyle name="SAPBEXstdItem 3 6 2 5 2 3" xfId="25788" xr:uid="{00000000-0005-0000-0000-000069200000}"/>
    <cellStyle name="SAPBEXstdItem 3 6 2 5 3" xfId="13028" xr:uid="{00000000-0005-0000-0000-00006A200000}"/>
    <cellStyle name="SAPBEXstdItem 3 6 2 5 4" xfId="20053" xr:uid="{00000000-0005-0000-0000-00006B200000}"/>
    <cellStyle name="SAPBEXstdItem 3 6 2 6" xfId="1775" xr:uid="{00000000-0005-0000-0000-00006C200000}"/>
    <cellStyle name="SAPBEXstdItem 3 6 2 6 2" xfId="7516" xr:uid="{00000000-0005-0000-0000-00006D200000}"/>
    <cellStyle name="SAPBEXstdItem 3 6 2 6 2 2" xfId="18629" xr:uid="{00000000-0005-0000-0000-00006E200000}"/>
    <cellStyle name="SAPBEXstdItem 3 6 2 6 2 3" xfId="25787" xr:uid="{00000000-0005-0000-0000-00006F200000}"/>
    <cellStyle name="SAPBEXstdItem 3 6 2 6 3" xfId="13027" xr:uid="{00000000-0005-0000-0000-000070200000}"/>
    <cellStyle name="SAPBEXstdItem 3 6 2 6 4" xfId="14611" xr:uid="{00000000-0005-0000-0000-000071200000}"/>
    <cellStyle name="SAPBEXstdItem 3 6 2 7" xfId="7521" xr:uid="{00000000-0005-0000-0000-000072200000}"/>
    <cellStyle name="SAPBEXstdItem 3 6 2 7 2" xfId="18634" xr:uid="{00000000-0005-0000-0000-000073200000}"/>
    <cellStyle name="SAPBEXstdItem 3 6 2 7 3" xfId="25792" xr:uid="{00000000-0005-0000-0000-000074200000}"/>
    <cellStyle name="SAPBEXstdItem 3 6 2 8" xfId="13032" xr:uid="{00000000-0005-0000-0000-000075200000}"/>
    <cellStyle name="SAPBEXstdItem 3 6 2 9" xfId="20055" xr:uid="{00000000-0005-0000-0000-000076200000}"/>
    <cellStyle name="SAPBEXstdItem 3 6 3" xfId="1774" xr:uid="{00000000-0005-0000-0000-000077200000}"/>
    <cellStyle name="SAPBEXstdItem 3 6 3 2" xfId="7515" xr:uid="{00000000-0005-0000-0000-000078200000}"/>
    <cellStyle name="SAPBEXstdItem 3 6 3 2 2" xfId="18628" xr:uid="{00000000-0005-0000-0000-000079200000}"/>
    <cellStyle name="SAPBEXstdItem 3 6 3 2 3" xfId="25786" xr:uid="{00000000-0005-0000-0000-00007A200000}"/>
    <cellStyle name="SAPBEXstdItem 3 6 3 3" xfId="13026" xr:uid="{00000000-0005-0000-0000-00007B200000}"/>
    <cellStyle name="SAPBEXstdItem 3 6 3 4" xfId="14612" xr:uid="{00000000-0005-0000-0000-00007C200000}"/>
    <cellStyle name="SAPBEXstdItem 3 6 4" xfId="1773" xr:uid="{00000000-0005-0000-0000-00007D200000}"/>
    <cellStyle name="SAPBEXstdItem 3 6 4 2" xfId="7514" xr:uid="{00000000-0005-0000-0000-00007E200000}"/>
    <cellStyle name="SAPBEXstdItem 3 6 4 2 2" xfId="18627" xr:uid="{00000000-0005-0000-0000-00007F200000}"/>
    <cellStyle name="SAPBEXstdItem 3 6 4 2 3" xfId="25785" xr:uid="{00000000-0005-0000-0000-000080200000}"/>
    <cellStyle name="SAPBEXstdItem 3 6 4 3" xfId="13025" xr:uid="{00000000-0005-0000-0000-000081200000}"/>
    <cellStyle name="SAPBEXstdItem 3 6 4 4" xfId="20058" xr:uid="{00000000-0005-0000-0000-000082200000}"/>
    <cellStyle name="SAPBEXstdItem 3 6 5" xfId="1772" xr:uid="{00000000-0005-0000-0000-000083200000}"/>
    <cellStyle name="SAPBEXstdItem 3 6 5 2" xfId="7513" xr:uid="{00000000-0005-0000-0000-000084200000}"/>
    <cellStyle name="SAPBEXstdItem 3 6 5 2 2" xfId="18626" xr:uid="{00000000-0005-0000-0000-000085200000}"/>
    <cellStyle name="SAPBEXstdItem 3 6 5 2 3" xfId="25784" xr:uid="{00000000-0005-0000-0000-000086200000}"/>
    <cellStyle name="SAPBEXstdItem 3 6 5 3" xfId="13024" xr:uid="{00000000-0005-0000-0000-000087200000}"/>
    <cellStyle name="SAPBEXstdItem 3 6 5 4" xfId="20057" xr:uid="{00000000-0005-0000-0000-000088200000}"/>
    <cellStyle name="SAPBEXstdItem 3 6 6" xfId="1771" xr:uid="{00000000-0005-0000-0000-000089200000}"/>
    <cellStyle name="SAPBEXstdItem 3 6 6 2" xfId="7512" xr:uid="{00000000-0005-0000-0000-00008A200000}"/>
    <cellStyle name="SAPBEXstdItem 3 6 6 2 2" xfId="18625" xr:uid="{00000000-0005-0000-0000-00008B200000}"/>
    <cellStyle name="SAPBEXstdItem 3 6 6 2 3" xfId="25783" xr:uid="{00000000-0005-0000-0000-00008C200000}"/>
    <cellStyle name="SAPBEXstdItem 3 6 6 3" xfId="13023" xr:uid="{00000000-0005-0000-0000-00008D200000}"/>
    <cellStyle name="SAPBEXstdItem 3 6 6 4" xfId="14613" xr:uid="{00000000-0005-0000-0000-00008E200000}"/>
    <cellStyle name="SAPBEXstdItem 3 6 7" xfId="1770" xr:uid="{00000000-0005-0000-0000-00008F200000}"/>
    <cellStyle name="SAPBEXstdItem 3 6 7 2" xfId="7511" xr:uid="{00000000-0005-0000-0000-000090200000}"/>
    <cellStyle name="SAPBEXstdItem 3 6 7 2 2" xfId="18624" xr:uid="{00000000-0005-0000-0000-000091200000}"/>
    <cellStyle name="SAPBEXstdItem 3 6 7 2 3" xfId="25782" xr:uid="{00000000-0005-0000-0000-000092200000}"/>
    <cellStyle name="SAPBEXstdItem 3 6 7 3" xfId="13022" xr:uid="{00000000-0005-0000-0000-000093200000}"/>
    <cellStyle name="SAPBEXstdItem 3 6 7 4" xfId="20059" xr:uid="{00000000-0005-0000-0000-000094200000}"/>
    <cellStyle name="SAPBEXstdItem 3 6 8" xfId="7522" xr:uid="{00000000-0005-0000-0000-000095200000}"/>
    <cellStyle name="SAPBEXstdItem 3 6 8 2" xfId="18635" xr:uid="{00000000-0005-0000-0000-000096200000}"/>
    <cellStyle name="SAPBEXstdItem 3 6 8 3" xfId="25793" xr:uid="{00000000-0005-0000-0000-000097200000}"/>
    <cellStyle name="SAPBEXstdItem 3 6 9" xfId="13033" xr:uid="{00000000-0005-0000-0000-000098200000}"/>
    <cellStyle name="SAPBEXstdItem 3 7" xfId="1769" xr:uid="{00000000-0005-0000-0000-000099200000}"/>
    <cellStyle name="SAPBEXstdItem 3 7 10" xfId="20052" xr:uid="{00000000-0005-0000-0000-00009A200000}"/>
    <cellStyle name="SAPBEXstdItem 3 7 2" xfId="1768" xr:uid="{00000000-0005-0000-0000-00009B200000}"/>
    <cellStyle name="SAPBEXstdItem 3 7 2 2" xfId="1767" xr:uid="{00000000-0005-0000-0000-00009C200000}"/>
    <cellStyle name="SAPBEXstdItem 3 7 2 2 2" xfId="7508" xr:uid="{00000000-0005-0000-0000-00009D200000}"/>
    <cellStyle name="SAPBEXstdItem 3 7 2 2 2 2" xfId="18621" xr:uid="{00000000-0005-0000-0000-00009E200000}"/>
    <cellStyle name="SAPBEXstdItem 3 7 2 2 2 3" xfId="25779" xr:uid="{00000000-0005-0000-0000-00009F200000}"/>
    <cellStyle name="SAPBEXstdItem 3 7 2 2 3" xfId="13019" xr:uid="{00000000-0005-0000-0000-0000A0200000}"/>
    <cellStyle name="SAPBEXstdItem 3 7 2 2 4" xfId="14615" xr:uid="{00000000-0005-0000-0000-0000A1200000}"/>
    <cellStyle name="SAPBEXstdItem 3 7 2 3" xfId="1766" xr:uid="{00000000-0005-0000-0000-0000A2200000}"/>
    <cellStyle name="SAPBEXstdItem 3 7 2 3 2" xfId="7507" xr:uid="{00000000-0005-0000-0000-0000A3200000}"/>
    <cellStyle name="SAPBEXstdItem 3 7 2 3 2 2" xfId="18620" xr:uid="{00000000-0005-0000-0000-0000A4200000}"/>
    <cellStyle name="SAPBEXstdItem 3 7 2 3 2 3" xfId="25778" xr:uid="{00000000-0005-0000-0000-0000A5200000}"/>
    <cellStyle name="SAPBEXstdItem 3 7 2 3 3" xfId="13018" xr:uid="{00000000-0005-0000-0000-0000A6200000}"/>
    <cellStyle name="SAPBEXstdItem 3 7 2 3 4" xfId="14616" xr:uid="{00000000-0005-0000-0000-0000A7200000}"/>
    <cellStyle name="SAPBEXstdItem 3 7 2 4" xfId="1765" xr:uid="{00000000-0005-0000-0000-0000A8200000}"/>
    <cellStyle name="SAPBEXstdItem 3 7 2 4 2" xfId="7506" xr:uid="{00000000-0005-0000-0000-0000A9200000}"/>
    <cellStyle name="SAPBEXstdItem 3 7 2 4 2 2" xfId="18619" xr:uid="{00000000-0005-0000-0000-0000AA200000}"/>
    <cellStyle name="SAPBEXstdItem 3 7 2 4 2 3" xfId="25777" xr:uid="{00000000-0005-0000-0000-0000AB200000}"/>
    <cellStyle name="SAPBEXstdItem 3 7 2 4 3" xfId="13017" xr:uid="{00000000-0005-0000-0000-0000AC200000}"/>
    <cellStyle name="SAPBEXstdItem 3 7 2 4 4" xfId="14617" xr:uid="{00000000-0005-0000-0000-0000AD200000}"/>
    <cellStyle name="SAPBEXstdItem 3 7 2 5" xfId="1764" xr:uid="{00000000-0005-0000-0000-0000AE200000}"/>
    <cellStyle name="SAPBEXstdItem 3 7 2 5 2" xfId="7505" xr:uid="{00000000-0005-0000-0000-0000AF200000}"/>
    <cellStyle name="SAPBEXstdItem 3 7 2 5 2 2" xfId="18618" xr:uid="{00000000-0005-0000-0000-0000B0200000}"/>
    <cellStyle name="SAPBEXstdItem 3 7 2 5 2 3" xfId="25776" xr:uid="{00000000-0005-0000-0000-0000B1200000}"/>
    <cellStyle name="SAPBEXstdItem 3 7 2 5 3" xfId="13016" xr:uid="{00000000-0005-0000-0000-0000B2200000}"/>
    <cellStyle name="SAPBEXstdItem 3 7 2 5 4" xfId="20063" xr:uid="{00000000-0005-0000-0000-0000B3200000}"/>
    <cellStyle name="SAPBEXstdItem 3 7 2 6" xfId="1763" xr:uid="{00000000-0005-0000-0000-0000B4200000}"/>
    <cellStyle name="SAPBEXstdItem 3 7 2 6 2" xfId="7504" xr:uid="{00000000-0005-0000-0000-0000B5200000}"/>
    <cellStyle name="SAPBEXstdItem 3 7 2 6 2 2" xfId="18617" xr:uid="{00000000-0005-0000-0000-0000B6200000}"/>
    <cellStyle name="SAPBEXstdItem 3 7 2 6 2 3" xfId="25775" xr:uid="{00000000-0005-0000-0000-0000B7200000}"/>
    <cellStyle name="SAPBEXstdItem 3 7 2 6 3" xfId="13015" xr:uid="{00000000-0005-0000-0000-0000B8200000}"/>
    <cellStyle name="SAPBEXstdItem 3 7 2 6 4" xfId="20062" xr:uid="{00000000-0005-0000-0000-0000B9200000}"/>
    <cellStyle name="SAPBEXstdItem 3 7 2 7" xfId="7509" xr:uid="{00000000-0005-0000-0000-0000BA200000}"/>
    <cellStyle name="SAPBEXstdItem 3 7 2 7 2" xfId="18622" xr:uid="{00000000-0005-0000-0000-0000BB200000}"/>
    <cellStyle name="SAPBEXstdItem 3 7 2 7 3" xfId="25780" xr:uid="{00000000-0005-0000-0000-0000BC200000}"/>
    <cellStyle name="SAPBEXstdItem 3 7 2 8" xfId="13020" xr:uid="{00000000-0005-0000-0000-0000BD200000}"/>
    <cellStyle name="SAPBEXstdItem 3 7 2 9" xfId="14614" xr:uid="{00000000-0005-0000-0000-0000BE200000}"/>
    <cellStyle name="SAPBEXstdItem 3 7 3" xfId="1762" xr:uid="{00000000-0005-0000-0000-0000BF200000}"/>
    <cellStyle name="SAPBEXstdItem 3 7 3 2" xfId="7503" xr:uid="{00000000-0005-0000-0000-0000C0200000}"/>
    <cellStyle name="SAPBEXstdItem 3 7 3 2 2" xfId="18616" xr:uid="{00000000-0005-0000-0000-0000C1200000}"/>
    <cellStyle name="SAPBEXstdItem 3 7 3 2 3" xfId="25774" xr:uid="{00000000-0005-0000-0000-0000C2200000}"/>
    <cellStyle name="SAPBEXstdItem 3 7 3 3" xfId="13014" xr:uid="{00000000-0005-0000-0000-0000C3200000}"/>
    <cellStyle name="SAPBEXstdItem 3 7 3 4" xfId="14618" xr:uid="{00000000-0005-0000-0000-0000C4200000}"/>
    <cellStyle name="SAPBEXstdItem 3 7 4" xfId="1761" xr:uid="{00000000-0005-0000-0000-0000C5200000}"/>
    <cellStyle name="SAPBEXstdItem 3 7 4 2" xfId="7502" xr:uid="{00000000-0005-0000-0000-0000C6200000}"/>
    <cellStyle name="SAPBEXstdItem 3 7 4 2 2" xfId="18615" xr:uid="{00000000-0005-0000-0000-0000C7200000}"/>
    <cellStyle name="SAPBEXstdItem 3 7 4 2 3" xfId="25773" xr:uid="{00000000-0005-0000-0000-0000C8200000}"/>
    <cellStyle name="SAPBEXstdItem 3 7 4 3" xfId="13013" xr:uid="{00000000-0005-0000-0000-0000C9200000}"/>
    <cellStyle name="SAPBEXstdItem 3 7 4 4" xfId="20064" xr:uid="{00000000-0005-0000-0000-0000CA200000}"/>
    <cellStyle name="SAPBEXstdItem 3 7 5" xfId="1760" xr:uid="{00000000-0005-0000-0000-0000CB200000}"/>
    <cellStyle name="SAPBEXstdItem 3 7 5 2" xfId="7501" xr:uid="{00000000-0005-0000-0000-0000CC200000}"/>
    <cellStyle name="SAPBEXstdItem 3 7 5 2 2" xfId="18614" xr:uid="{00000000-0005-0000-0000-0000CD200000}"/>
    <cellStyle name="SAPBEXstdItem 3 7 5 2 3" xfId="25772" xr:uid="{00000000-0005-0000-0000-0000CE200000}"/>
    <cellStyle name="SAPBEXstdItem 3 7 5 3" xfId="13012" xr:uid="{00000000-0005-0000-0000-0000CF200000}"/>
    <cellStyle name="SAPBEXstdItem 3 7 5 4" xfId="20061" xr:uid="{00000000-0005-0000-0000-0000D0200000}"/>
    <cellStyle name="SAPBEXstdItem 3 7 6" xfId="1759" xr:uid="{00000000-0005-0000-0000-0000D1200000}"/>
    <cellStyle name="SAPBEXstdItem 3 7 6 2" xfId="7500" xr:uid="{00000000-0005-0000-0000-0000D2200000}"/>
    <cellStyle name="SAPBEXstdItem 3 7 6 2 2" xfId="18613" xr:uid="{00000000-0005-0000-0000-0000D3200000}"/>
    <cellStyle name="SAPBEXstdItem 3 7 6 2 3" xfId="25771" xr:uid="{00000000-0005-0000-0000-0000D4200000}"/>
    <cellStyle name="SAPBEXstdItem 3 7 6 3" xfId="13011" xr:uid="{00000000-0005-0000-0000-0000D5200000}"/>
    <cellStyle name="SAPBEXstdItem 3 7 6 4" xfId="14619" xr:uid="{00000000-0005-0000-0000-0000D6200000}"/>
    <cellStyle name="SAPBEXstdItem 3 7 7" xfId="1758" xr:uid="{00000000-0005-0000-0000-0000D7200000}"/>
    <cellStyle name="SAPBEXstdItem 3 7 7 2" xfId="7499" xr:uid="{00000000-0005-0000-0000-0000D8200000}"/>
    <cellStyle name="SAPBEXstdItem 3 7 7 2 2" xfId="18612" xr:uid="{00000000-0005-0000-0000-0000D9200000}"/>
    <cellStyle name="SAPBEXstdItem 3 7 7 2 3" xfId="25770" xr:uid="{00000000-0005-0000-0000-0000DA200000}"/>
    <cellStyle name="SAPBEXstdItem 3 7 7 3" xfId="13010" xr:uid="{00000000-0005-0000-0000-0000DB200000}"/>
    <cellStyle name="SAPBEXstdItem 3 7 7 4" xfId="14620" xr:uid="{00000000-0005-0000-0000-0000DC200000}"/>
    <cellStyle name="SAPBEXstdItem 3 7 8" xfId="7510" xr:uid="{00000000-0005-0000-0000-0000DD200000}"/>
    <cellStyle name="SAPBEXstdItem 3 7 8 2" xfId="18623" xr:uid="{00000000-0005-0000-0000-0000DE200000}"/>
    <cellStyle name="SAPBEXstdItem 3 7 8 3" xfId="25781" xr:uid="{00000000-0005-0000-0000-0000DF200000}"/>
    <cellStyle name="SAPBEXstdItem 3 7 9" xfId="13021" xr:uid="{00000000-0005-0000-0000-0000E0200000}"/>
    <cellStyle name="SAPBEXstdItem 3 8" xfId="1757" xr:uid="{00000000-0005-0000-0000-0000E1200000}"/>
    <cellStyle name="SAPBEXstdItem 3 8 10" xfId="20066" xr:uid="{00000000-0005-0000-0000-0000E2200000}"/>
    <cellStyle name="SAPBEXstdItem 3 8 2" xfId="1756" xr:uid="{00000000-0005-0000-0000-0000E3200000}"/>
    <cellStyle name="SAPBEXstdItem 3 8 2 2" xfId="1755" xr:uid="{00000000-0005-0000-0000-0000E4200000}"/>
    <cellStyle name="SAPBEXstdItem 3 8 2 2 2" xfId="7496" xr:uid="{00000000-0005-0000-0000-0000E5200000}"/>
    <cellStyle name="SAPBEXstdItem 3 8 2 2 2 2" xfId="18609" xr:uid="{00000000-0005-0000-0000-0000E6200000}"/>
    <cellStyle name="SAPBEXstdItem 3 8 2 2 2 3" xfId="25767" xr:uid="{00000000-0005-0000-0000-0000E7200000}"/>
    <cellStyle name="SAPBEXstdItem 3 8 2 2 3" xfId="13007" xr:uid="{00000000-0005-0000-0000-0000E8200000}"/>
    <cellStyle name="SAPBEXstdItem 3 8 2 2 4" xfId="14621" xr:uid="{00000000-0005-0000-0000-0000E9200000}"/>
    <cellStyle name="SAPBEXstdItem 3 8 2 3" xfId="1754" xr:uid="{00000000-0005-0000-0000-0000EA200000}"/>
    <cellStyle name="SAPBEXstdItem 3 8 2 3 2" xfId="7495" xr:uid="{00000000-0005-0000-0000-0000EB200000}"/>
    <cellStyle name="SAPBEXstdItem 3 8 2 3 2 2" xfId="18608" xr:uid="{00000000-0005-0000-0000-0000EC200000}"/>
    <cellStyle name="SAPBEXstdItem 3 8 2 3 2 3" xfId="25766" xr:uid="{00000000-0005-0000-0000-0000ED200000}"/>
    <cellStyle name="SAPBEXstdItem 3 8 2 3 3" xfId="13006" xr:uid="{00000000-0005-0000-0000-0000EE200000}"/>
    <cellStyle name="SAPBEXstdItem 3 8 2 3 4" xfId="20067" xr:uid="{00000000-0005-0000-0000-0000EF200000}"/>
    <cellStyle name="SAPBEXstdItem 3 8 2 4" xfId="1753" xr:uid="{00000000-0005-0000-0000-0000F0200000}"/>
    <cellStyle name="SAPBEXstdItem 3 8 2 4 2" xfId="7494" xr:uid="{00000000-0005-0000-0000-0000F1200000}"/>
    <cellStyle name="SAPBEXstdItem 3 8 2 4 2 2" xfId="18607" xr:uid="{00000000-0005-0000-0000-0000F2200000}"/>
    <cellStyle name="SAPBEXstdItem 3 8 2 4 2 3" xfId="25765" xr:uid="{00000000-0005-0000-0000-0000F3200000}"/>
    <cellStyle name="SAPBEXstdItem 3 8 2 4 3" xfId="13005" xr:uid="{00000000-0005-0000-0000-0000F4200000}"/>
    <cellStyle name="SAPBEXstdItem 3 8 2 4 4" xfId="20060" xr:uid="{00000000-0005-0000-0000-0000F5200000}"/>
    <cellStyle name="SAPBEXstdItem 3 8 2 5" xfId="1752" xr:uid="{00000000-0005-0000-0000-0000F6200000}"/>
    <cellStyle name="SAPBEXstdItem 3 8 2 5 2" xfId="7493" xr:uid="{00000000-0005-0000-0000-0000F7200000}"/>
    <cellStyle name="SAPBEXstdItem 3 8 2 5 2 2" xfId="18606" xr:uid="{00000000-0005-0000-0000-0000F8200000}"/>
    <cellStyle name="SAPBEXstdItem 3 8 2 5 2 3" xfId="25764" xr:uid="{00000000-0005-0000-0000-0000F9200000}"/>
    <cellStyle name="SAPBEXstdItem 3 8 2 5 3" xfId="13004" xr:uid="{00000000-0005-0000-0000-0000FA200000}"/>
    <cellStyle name="SAPBEXstdItem 3 8 2 5 4" xfId="14622" xr:uid="{00000000-0005-0000-0000-0000FB200000}"/>
    <cellStyle name="SAPBEXstdItem 3 8 2 6" xfId="1751" xr:uid="{00000000-0005-0000-0000-0000FC200000}"/>
    <cellStyle name="SAPBEXstdItem 3 8 2 6 2" xfId="7492" xr:uid="{00000000-0005-0000-0000-0000FD200000}"/>
    <cellStyle name="SAPBEXstdItem 3 8 2 6 2 2" xfId="18605" xr:uid="{00000000-0005-0000-0000-0000FE200000}"/>
    <cellStyle name="SAPBEXstdItem 3 8 2 6 2 3" xfId="25763" xr:uid="{00000000-0005-0000-0000-0000FF200000}"/>
    <cellStyle name="SAPBEXstdItem 3 8 2 6 3" xfId="13003" xr:uid="{00000000-0005-0000-0000-000000210000}"/>
    <cellStyle name="SAPBEXstdItem 3 8 2 6 4" xfId="14623" xr:uid="{00000000-0005-0000-0000-000001210000}"/>
    <cellStyle name="SAPBEXstdItem 3 8 2 7" xfId="7497" xr:uid="{00000000-0005-0000-0000-000002210000}"/>
    <cellStyle name="SAPBEXstdItem 3 8 2 7 2" xfId="18610" xr:uid="{00000000-0005-0000-0000-000003210000}"/>
    <cellStyle name="SAPBEXstdItem 3 8 2 7 3" xfId="25768" xr:uid="{00000000-0005-0000-0000-000004210000}"/>
    <cellStyle name="SAPBEXstdItem 3 8 2 8" xfId="13008" xr:uid="{00000000-0005-0000-0000-000005210000}"/>
    <cellStyle name="SAPBEXstdItem 3 8 2 9" xfId="20065" xr:uid="{00000000-0005-0000-0000-000006210000}"/>
    <cellStyle name="SAPBEXstdItem 3 8 3" xfId="1750" xr:uid="{00000000-0005-0000-0000-000007210000}"/>
    <cellStyle name="SAPBEXstdItem 3 8 3 2" xfId="7491" xr:uid="{00000000-0005-0000-0000-000008210000}"/>
    <cellStyle name="SAPBEXstdItem 3 8 3 2 2" xfId="18604" xr:uid="{00000000-0005-0000-0000-000009210000}"/>
    <cellStyle name="SAPBEXstdItem 3 8 3 2 3" xfId="25762" xr:uid="{00000000-0005-0000-0000-00000A210000}"/>
    <cellStyle name="SAPBEXstdItem 3 8 3 3" xfId="13002" xr:uid="{00000000-0005-0000-0000-00000B210000}"/>
    <cellStyle name="SAPBEXstdItem 3 8 3 4" xfId="14624" xr:uid="{00000000-0005-0000-0000-00000C210000}"/>
    <cellStyle name="SAPBEXstdItem 3 8 4" xfId="1749" xr:uid="{00000000-0005-0000-0000-00000D210000}"/>
    <cellStyle name="SAPBEXstdItem 3 8 4 2" xfId="7490" xr:uid="{00000000-0005-0000-0000-00000E210000}"/>
    <cellStyle name="SAPBEXstdItem 3 8 4 2 2" xfId="18603" xr:uid="{00000000-0005-0000-0000-00000F210000}"/>
    <cellStyle name="SAPBEXstdItem 3 8 4 2 3" xfId="25761" xr:uid="{00000000-0005-0000-0000-000010210000}"/>
    <cellStyle name="SAPBEXstdItem 3 8 4 3" xfId="13001" xr:uid="{00000000-0005-0000-0000-000011210000}"/>
    <cellStyle name="SAPBEXstdItem 3 8 4 4" xfId="14625" xr:uid="{00000000-0005-0000-0000-000012210000}"/>
    <cellStyle name="SAPBEXstdItem 3 8 5" xfId="1748" xr:uid="{00000000-0005-0000-0000-000013210000}"/>
    <cellStyle name="SAPBEXstdItem 3 8 5 2" xfId="7489" xr:uid="{00000000-0005-0000-0000-000014210000}"/>
    <cellStyle name="SAPBEXstdItem 3 8 5 2 2" xfId="18602" xr:uid="{00000000-0005-0000-0000-000015210000}"/>
    <cellStyle name="SAPBEXstdItem 3 8 5 2 3" xfId="25760" xr:uid="{00000000-0005-0000-0000-000016210000}"/>
    <cellStyle name="SAPBEXstdItem 3 8 5 3" xfId="13000" xr:uid="{00000000-0005-0000-0000-000017210000}"/>
    <cellStyle name="SAPBEXstdItem 3 8 5 4" xfId="20071" xr:uid="{00000000-0005-0000-0000-000018210000}"/>
    <cellStyle name="SAPBEXstdItem 3 8 6" xfId="1747" xr:uid="{00000000-0005-0000-0000-000019210000}"/>
    <cellStyle name="SAPBEXstdItem 3 8 6 2" xfId="7488" xr:uid="{00000000-0005-0000-0000-00001A210000}"/>
    <cellStyle name="SAPBEXstdItem 3 8 6 2 2" xfId="18601" xr:uid="{00000000-0005-0000-0000-00001B210000}"/>
    <cellStyle name="SAPBEXstdItem 3 8 6 2 3" xfId="25759" xr:uid="{00000000-0005-0000-0000-00001C210000}"/>
    <cellStyle name="SAPBEXstdItem 3 8 6 3" xfId="12999" xr:uid="{00000000-0005-0000-0000-00001D210000}"/>
    <cellStyle name="SAPBEXstdItem 3 8 6 4" xfId="20070" xr:uid="{00000000-0005-0000-0000-00001E210000}"/>
    <cellStyle name="SAPBEXstdItem 3 8 7" xfId="1746" xr:uid="{00000000-0005-0000-0000-00001F210000}"/>
    <cellStyle name="SAPBEXstdItem 3 8 7 2" xfId="7487" xr:uid="{00000000-0005-0000-0000-000020210000}"/>
    <cellStyle name="SAPBEXstdItem 3 8 7 2 2" xfId="18600" xr:uid="{00000000-0005-0000-0000-000021210000}"/>
    <cellStyle name="SAPBEXstdItem 3 8 7 2 3" xfId="25758" xr:uid="{00000000-0005-0000-0000-000022210000}"/>
    <cellStyle name="SAPBEXstdItem 3 8 7 3" xfId="12998" xr:uid="{00000000-0005-0000-0000-000023210000}"/>
    <cellStyle name="SAPBEXstdItem 3 8 7 4" xfId="14626" xr:uid="{00000000-0005-0000-0000-000024210000}"/>
    <cellStyle name="SAPBEXstdItem 3 8 8" xfId="7498" xr:uid="{00000000-0005-0000-0000-000025210000}"/>
    <cellStyle name="SAPBEXstdItem 3 8 8 2" xfId="18611" xr:uid="{00000000-0005-0000-0000-000026210000}"/>
    <cellStyle name="SAPBEXstdItem 3 8 8 3" xfId="25769" xr:uid="{00000000-0005-0000-0000-000027210000}"/>
    <cellStyle name="SAPBEXstdItem 3 8 9" xfId="13009" xr:uid="{00000000-0005-0000-0000-000028210000}"/>
    <cellStyle name="SAPBEXstdItem 3 9" xfId="1745" xr:uid="{00000000-0005-0000-0000-000029210000}"/>
    <cellStyle name="SAPBEXstdItem 3 9 10" xfId="20072" xr:uid="{00000000-0005-0000-0000-00002A210000}"/>
    <cellStyle name="SAPBEXstdItem 3 9 2" xfId="1744" xr:uid="{00000000-0005-0000-0000-00002B210000}"/>
    <cellStyle name="SAPBEXstdItem 3 9 2 2" xfId="1743" xr:uid="{00000000-0005-0000-0000-00002C210000}"/>
    <cellStyle name="SAPBEXstdItem 3 9 2 2 2" xfId="7484" xr:uid="{00000000-0005-0000-0000-00002D210000}"/>
    <cellStyle name="SAPBEXstdItem 3 9 2 2 2 2" xfId="18597" xr:uid="{00000000-0005-0000-0000-00002E210000}"/>
    <cellStyle name="SAPBEXstdItem 3 9 2 2 2 3" xfId="25755" xr:uid="{00000000-0005-0000-0000-00002F210000}"/>
    <cellStyle name="SAPBEXstdItem 3 9 2 2 3" xfId="12995" xr:uid="{00000000-0005-0000-0000-000030210000}"/>
    <cellStyle name="SAPBEXstdItem 3 9 2 2 4" xfId="14627" xr:uid="{00000000-0005-0000-0000-000031210000}"/>
    <cellStyle name="SAPBEXstdItem 3 9 2 3" xfId="1742" xr:uid="{00000000-0005-0000-0000-000032210000}"/>
    <cellStyle name="SAPBEXstdItem 3 9 2 3 2" xfId="7483" xr:uid="{00000000-0005-0000-0000-000033210000}"/>
    <cellStyle name="SAPBEXstdItem 3 9 2 3 2 2" xfId="18596" xr:uid="{00000000-0005-0000-0000-000034210000}"/>
    <cellStyle name="SAPBEXstdItem 3 9 2 3 2 3" xfId="25754" xr:uid="{00000000-0005-0000-0000-000035210000}"/>
    <cellStyle name="SAPBEXstdItem 3 9 2 3 3" xfId="12994" xr:uid="{00000000-0005-0000-0000-000036210000}"/>
    <cellStyle name="SAPBEXstdItem 3 9 2 3 4" xfId="14628" xr:uid="{00000000-0005-0000-0000-000037210000}"/>
    <cellStyle name="SAPBEXstdItem 3 9 2 4" xfId="1741" xr:uid="{00000000-0005-0000-0000-000038210000}"/>
    <cellStyle name="SAPBEXstdItem 3 9 2 4 2" xfId="7482" xr:uid="{00000000-0005-0000-0000-000039210000}"/>
    <cellStyle name="SAPBEXstdItem 3 9 2 4 2 2" xfId="18595" xr:uid="{00000000-0005-0000-0000-00003A210000}"/>
    <cellStyle name="SAPBEXstdItem 3 9 2 4 2 3" xfId="25753" xr:uid="{00000000-0005-0000-0000-00003B210000}"/>
    <cellStyle name="SAPBEXstdItem 3 9 2 4 3" xfId="12993" xr:uid="{00000000-0005-0000-0000-00003C210000}"/>
    <cellStyle name="SAPBEXstdItem 3 9 2 4 4" xfId="20074" xr:uid="{00000000-0005-0000-0000-00003D210000}"/>
    <cellStyle name="SAPBEXstdItem 3 9 2 5" xfId="1740" xr:uid="{00000000-0005-0000-0000-00003E210000}"/>
    <cellStyle name="SAPBEXstdItem 3 9 2 5 2" xfId="7481" xr:uid="{00000000-0005-0000-0000-00003F210000}"/>
    <cellStyle name="SAPBEXstdItem 3 9 2 5 2 2" xfId="18594" xr:uid="{00000000-0005-0000-0000-000040210000}"/>
    <cellStyle name="SAPBEXstdItem 3 9 2 5 2 3" xfId="25752" xr:uid="{00000000-0005-0000-0000-000041210000}"/>
    <cellStyle name="SAPBEXstdItem 3 9 2 5 3" xfId="12992" xr:uid="{00000000-0005-0000-0000-000042210000}"/>
    <cellStyle name="SAPBEXstdItem 3 9 2 5 4" xfId="20073" xr:uid="{00000000-0005-0000-0000-000043210000}"/>
    <cellStyle name="SAPBEXstdItem 3 9 2 6" xfId="1739" xr:uid="{00000000-0005-0000-0000-000044210000}"/>
    <cellStyle name="SAPBEXstdItem 3 9 2 6 2" xfId="7480" xr:uid="{00000000-0005-0000-0000-000045210000}"/>
    <cellStyle name="SAPBEXstdItem 3 9 2 6 2 2" xfId="18593" xr:uid="{00000000-0005-0000-0000-000046210000}"/>
    <cellStyle name="SAPBEXstdItem 3 9 2 6 2 3" xfId="25751" xr:uid="{00000000-0005-0000-0000-000047210000}"/>
    <cellStyle name="SAPBEXstdItem 3 9 2 6 3" xfId="12991" xr:uid="{00000000-0005-0000-0000-000048210000}"/>
    <cellStyle name="SAPBEXstdItem 3 9 2 6 4" xfId="14629" xr:uid="{00000000-0005-0000-0000-000049210000}"/>
    <cellStyle name="SAPBEXstdItem 3 9 2 7" xfId="7485" xr:uid="{00000000-0005-0000-0000-00004A210000}"/>
    <cellStyle name="SAPBEXstdItem 3 9 2 7 2" xfId="18598" xr:uid="{00000000-0005-0000-0000-00004B210000}"/>
    <cellStyle name="SAPBEXstdItem 3 9 2 7 3" xfId="25756" xr:uid="{00000000-0005-0000-0000-00004C210000}"/>
    <cellStyle name="SAPBEXstdItem 3 9 2 8" xfId="12996" xr:uid="{00000000-0005-0000-0000-00004D210000}"/>
    <cellStyle name="SAPBEXstdItem 3 9 2 9" xfId="20069" xr:uid="{00000000-0005-0000-0000-00004E210000}"/>
    <cellStyle name="SAPBEXstdItem 3 9 3" xfId="1738" xr:uid="{00000000-0005-0000-0000-00004F210000}"/>
    <cellStyle name="SAPBEXstdItem 3 9 3 2" xfId="7479" xr:uid="{00000000-0005-0000-0000-000050210000}"/>
    <cellStyle name="SAPBEXstdItem 3 9 3 2 2" xfId="18592" xr:uid="{00000000-0005-0000-0000-000051210000}"/>
    <cellStyle name="SAPBEXstdItem 3 9 3 2 3" xfId="25750" xr:uid="{00000000-0005-0000-0000-000052210000}"/>
    <cellStyle name="SAPBEXstdItem 3 9 3 3" xfId="12990" xr:uid="{00000000-0005-0000-0000-000053210000}"/>
    <cellStyle name="SAPBEXstdItem 3 9 3 4" xfId="20075" xr:uid="{00000000-0005-0000-0000-000054210000}"/>
    <cellStyle name="SAPBEXstdItem 3 9 4" xfId="1737" xr:uid="{00000000-0005-0000-0000-000055210000}"/>
    <cellStyle name="SAPBEXstdItem 3 9 4 2" xfId="7478" xr:uid="{00000000-0005-0000-0000-000056210000}"/>
    <cellStyle name="SAPBEXstdItem 3 9 4 2 2" xfId="18591" xr:uid="{00000000-0005-0000-0000-000057210000}"/>
    <cellStyle name="SAPBEXstdItem 3 9 4 2 3" xfId="25749" xr:uid="{00000000-0005-0000-0000-000058210000}"/>
    <cellStyle name="SAPBEXstdItem 3 9 4 3" xfId="12989" xr:uid="{00000000-0005-0000-0000-000059210000}"/>
    <cellStyle name="SAPBEXstdItem 3 9 4 4" xfId="20068" xr:uid="{00000000-0005-0000-0000-00005A210000}"/>
    <cellStyle name="SAPBEXstdItem 3 9 5" xfId="1736" xr:uid="{00000000-0005-0000-0000-00005B210000}"/>
    <cellStyle name="SAPBEXstdItem 3 9 5 2" xfId="7477" xr:uid="{00000000-0005-0000-0000-00005C210000}"/>
    <cellStyle name="SAPBEXstdItem 3 9 5 2 2" xfId="18590" xr:uid="{00000000-0005-0000-0000-00005D210000}"/>
    <cellStyle name="SAPBEXstdItem 3 9 5 2 3" xfId="25748" xr:uid="{00000000-0005-0000-0000-00005E210000}"/>
    <cellStyle name="SAPBEXstdItem 3 9 5 3" xfId="12988" xr:uid="{00000000-0005-0000-0000-00005F210000}"/>
    <cellStyle name="SAPBEXstdItem 3 9 5 4" xfId="14630" xr:uid="{00000000-0005-0000-0000-000060210000}"/>
    <cellStyle name="SAPBEXstdItem 3 9 6" xfId="1735" xr:uid="{00000000-0005-0000-0000-000061210000}"/>
    <cellStyle name="SAPBEXstdItem 3 9 6 2" xfId="7476" xr:uid="{00000000-0005-0000-0000-000062210000}"/>
    <cellStyle name="SAPBEXstdItem 3 9 6 2 2" xfId="18589" xr:uid="{00000000-0005-0000-0000-000063210000}"/>
    <cellStyle name="SAPBEXstdItem 3 9 6 2 3" xfId="25747" xr:uid="{00000000-0005-0000-0000-000064210000}"/>
    <cellStyle name="SAPBEXstdItem 3 9 6 3" xfId="12987" xr:uid="{00000000-0005-0000-0000-000065210000}"/>
    <cellStyle name="SAPBEXstdItem 3 9 6 4" xfId="14631" xr:uid="{00000000-0005-0000-0000-000066210000}"/>
    <cellStyle name="SAPBEXstdItem 3 9 7" xfId="1734" xr:uid="{00000000-0005-0000-0000-000067210000}"/>
    <cellStyle name="SAPBEXstdItem 3 9 7 2" xfId="7475" xr:uid="{00000000-0005-0000-0000-000068210000}"/>
    <cellStyle name="SAPBEXstdItem 3 9 7 2 2" xfId="18588" xr:uid="{00000000-0005-0000-0000-000069210000}"/>
    <cellStyle name="SAPBEXstdItem 3 9 7 2 3" xfId="25746" xr:uid="{00000000-0005-0000-0000-00006A210000}"/>
    <cellStyle name="SAPBEXstdItem 3 9 7 3" xfId="12986" xr:uid="{00000000-0005-0000-0000-00006B210000}"/>
    <cellStyle name="SAPBEXstdItem 3 9 7 4" xfId="14632" xr:uid="{00000000-0005-0000-0000-00006C210000}"/>
    <cellStyle name="SAPBEXstdItem 3 9 8" xfId="7486" xr:uid="{00000000-0005-0000-0000-00006D210000}"/>
    <cellStyle name="SAPBEXstdItem 3 9 8 2" xfId="18599" xr:uid="{00000000-0005-0000-0000-00006E210000}"/>
    <cellStyle name="SAPBEXstdItem 3 9 8 3" xfId="25757" xr:uid="{00000000-0005-0000-0000-00006F210000}"/>
    <cellStyle name="SAPBEXstdItem 3 9 9" xfId="12997" xr:uid="{00000000-0005-0000-0000-000070210000}"/>
    <cellStyle name="SAPBEXstdItem 4" xfId="1733" xr:uid="{00000000-0005-0000-0000-000071210000}"/>
    <cellStyle name="SAPBEXstdItem 4 10" xfId="1732" xr:uid="{00000000-0005-0000-0000-000072210000}"/>
    <cellStyle name="SAPBEXstdItem 4 10 2" xfId="7473" xr:uid="{00000000-0005-0000-0000-000073210000}"/>
    <cellStyle name="SAPBEXstdItem 4 10 2 2" xfId="18586" xr:uid="{00000000-0005-0000-0000-000074210000}"/>
    <cellStyle name="SAPBEXstdItem 4 10 2 3" xfId="25744" xr:uid="{00000000-0005-0000-0000-000075210000}"/>
    <cellStyle name="SAPBEXstdItem 4 10 3" xfId="12984" xr:uid="{00000000-0005-0000-0000-000076210000}"/>
    <cellStyle name="SAPBEXstdItem 4 10 4" xfId="20077" xr:uid="{00000000-0005-0000-0000-000077210000}"/>
    <cellStyle name="SAPBEXstdItem 4 11" xfId="1731" xr:uid="{00000000-0005-0000-0000-000078210000}"/>
    <cellStyle name="SAPBEXstdItem 4 11 2" xfId="7472" xr:uid="{00000000-0005-0000-0000-000079210000}"/>
    <cellStyle name="SAPBEXstdItem 4 11 2 2" xfId="18585" xr:uid="{00000000-0005-0000-0000-00007A210000}"/>
    <cellStyle name="SAPBEXstdItem 4 11 2 3" xfId="25743" xr:uid="{00000000-0005-0000-0000-00007B210000}"/>
    <cellStyle name="SAPBEXstdItem 4 11 3" xfId="12983" xr:uid="{00000000-0005-0000-0000-00007C210000}"/>
    <cellStyle name="SAPBEXstdItem 4 11 4" xfId="14633" xr:uid="{00000000-0005-0000-0000-00007D210000}"/>
    <cellStyle name="SAPBEXstdItem 4 12" xfId="1730" xr:uid="{00000000-0005-0000-0000-00007E210000}"/>
    <cellStyle name="SAPBEXstdItem 4 12 2" xfId="7471" xr:uid="{00000000-0005-0000-0000-00007F210000}"/>
    <cellStyle name="SAPBEXstdItem 4 12 2 2" xfId="18584" xr:uid="{00000000-0005-0000-0000-000080210000}"/>
    <cellStyle name="SAPBEXstdItem 4 12 2 3" xfId="25742" xr:uid="{00000000-0005-0000-0000-000081210000}"/>
    <cellStyle name="SAPBEXstdItem 4 12 3" xfId="12982" xr:uid="{00000000-0005-0000-0000-000082210000}"/>
    <cellStyle name="SAPBEXstdItem 4 12 4" xfId="20079" xr:uid="{00000000-0005-0000-0000-000083210000}"/>
    <cellStyle name="SAPBEXstdItem 4 13" xfId="1729" xr:uid="{00000000-0005-0000-0000-000084210000}"/>
    <cellStyle name="SAPBEXstdItem 4 13 2" xfId="7470" xr:uid="{00000000-0005-0000-0000-000085210000}"/>
    <cellStyle name="SAPBEXstdItem 4 13 2 2" xfId="18583" xr:uid="{00000000-0005-0000-0000-000086210000}"/>
    <cellStyle name="SAPBEXstdItem 4 13 2 3" xfId="25741" xr:uid="{00000000-0005-0000-0000-000087210000}"/>
    <cellStyle name="SAPBEXstdItem 4 13 3" xfId="12981" xr:uid="{00000000-0005-0000-0000-000088210000}"/>
    <cellStyle name="SAPBEXstdItem 4 13 4" xfId="20076" xr:uid="{00000000-0005-0000-0000-000089210000}"/>
    <cellStyle name="SAPBEXstdItem 4 14" xfId="1728" xr:uid="{00000000-0005-0000-0000-00008A210000}"/>
    <cellStyle name="SAPBEXstdItem 4 14 2" xfId="7469" xr:uid="{00000000-0005-0000-0000-00008B210000}"/>
    <cellStyle name="SAPBEXstdItem 4 14 2 2" xfId="18582" xr:uid="{00000000-0005-0000-0000-00008C210000}"/>
    <cellStyle name="SAPBEXstdItem 4 14 2 3" xfId="25740" xr:uid="{00000000-0005-0000-0000-00008D210000}"/>
    <cellStyle name="SAPBEXstdItem 4 14 3" xfId="12980" xr:uid="{00000000-0005-0000-0000-00008E210000}"/>
    <cellStyle name="SAPBEXstdItem 4 14 4" xfId="14634" xr:uid="{00000000-0005-0000-0000-00008F210000}"/>
    <cellStyle name="SAPBEXstdItem 4 15" xfId="7474" xr:uid="{00000000-0005-0000-0000-000090210000}"/>
    <cellStyle name="SAPBEXstdItem 4 15 2" xfId="18587" xr:uid="{00000000-0005-0000-0000-000091210000}"/>
    <cellStyle name="SAPBEXstdItem 4 15 3" xfId="25745" xr:uid="{00000000-0005-0000-0000-000092210000}"/>
    <cellStyle name="SAPBEXstdItem 4 16" xfId="12985" xr:uid="{00000000-0005-0000-0000-000093210000}"/>
    <cellStyle name="SAPBEXstdItem 4 17" xfId="20078" xr:uid="{00000000-0005-0000-0000-000094210000}"/>
    <cellStyle name="SAPBEXstdItem 4 2" xfId="1727" xr:uid="{00000000-0005-0000-0000-000095210000}"/>
    <cellStyle name="SAPBEXstdItem 4 2 10" xfId="14635" xr:uid="{00000000-0005-0000-0000-000096210000}"/>
    <cellStyle name="SAPBEXstdItem 4 2 2" xfId="1726" xr:uid="{00000000-0005-0000-0000-000097210000}"/>
    <cellStyle name="SAPBEXstdItem 4 2 2 2" xfId="1725" xr:uid="{00000000-0005-0000-0000-000098210000}"/>
    <cellStyle name="SAPBEXstdItem 4 2 2 2 2" xfId="7466" xr:uid="{00000000-0005-0000-0000-000099210000}"/>
    <cellStyle name="SAPBEXstdItem 4 2 2 2 2 2" xfId="18579" xr:uid="{00000000-0005-0000-0000-00009A210000}"/>
    <cellStyle name="SAPBEXstdItem 4 2 2 2 2 3" xfId="25737" xr:uid="{00000000-0005-0000-0000-00009B210000}"/>
    <cellStyle name="SAPBEXstdItem 4 2 2 2 3" xfId="12977" xr:uid="{00000000-0005-0000-0000-00009C210000}"/>
    <cellStyle name="SAPBEXstdItem 4 2 2 2 4" xfId="20080" xr:uid="{00000000-0005-0000-0000-00009D210000}"/>
    <cellStyle name="SAPBEXstdItem 4 2 2 3" xfId="1724" xr:uid="{00000000-0005-0000-0000-00009E210000}"/>
    <cellStyle name="SAPBEXstdItem 4 2 2 3 2" xfId="7465" xr:uid="{00000000-0005-0000-0000-00009F210000}"/>
    <cellStyle name="SAPBEXstdItem 4 2 2 3 2 2" xfId="18578" xr:uid="{00000000-0005-0000-0000-0000A0210000}"/>
    <cellStyle name="SAPBEXstdItem 4 2 2 3 2 3" xfId="25736" xr:uid="{00000000-0005-0000-0000-0000A1210000}"/>
    <cellStyle name="SAPBEXstdItem 4 2 2 3 3" xfId="12976" xr:uid="{00000000-0005-0000-0000-0000A2210000}"/>
    <cellStyle name="SAPBEXstdItem 4 2 2 3 4" xfId="14636" xr:uid="{00000000-0005-0000-0000-0000A3210000}"/>
    <cellStyle name="SAPBEXstdItem 4 2 2 4" xfId="1723" xr:uid="{00000000-0005-0000-0000-0000A4210000}"/>
    <cellStyle name="SAPBEXstdItem 4 2 2 4 2" xfId="7464" xr:uid="{00000000-0005-0000-0000-0000A5210000}"/>
    <cellStyle name="SAPBEXstdItem 4 2 2 4 2 2" xfId="18577" xr:uid="{00000000-0005-0000-0000-0000A6210000}"/>
    <cellStyle name="SAPBEXstdItem 4 2 2 4 2 3" xfId="25735" xr:uid="{00000000-0005-0000-0000-0000A7210000}"/>
    <cellStyle name="SAPBEXstdItem 4 2 2 4 3" xfId="12975" xr:uid="{00000000-0005-0000-0000-0000A8210000}"/>
    <cellStyle name="SAPBEXstdItem 4 2 2 4 4" xfId="20082" xr:uid="{00000000-0005-0000-0000-0000A9210000}"/>
    <cellStyle name="SAPBEXstdItem 4 2 2 5" xfId="1722" xr:uid="{00000000-0005-0000-0000-0000AA210000}"/>
    <cellStyle name="SAPBEXstdItem 4 2 2 5 2" xfId="7463" xr:uid="{00000000-0005-0000-0000-0000AB210000}"/>
    <cellStyle name="SAPBEXstdItem 4 2 2 5 2 2" xfId="18576" xr:uid="{00000000-0005-0000-0000-0000AC210000}"/>
    <cellStyle name="SAPBEXstdItem 4 2 2 5 2 3" xfId="25734" xr:uid="{00000000-0005-0000-0000-0000AD210000}"/>
    <cellStyle name="SAPBEXstdItem 4 2 2 5 3" xfId="12974" xr:uid="{00000000-0005-0000-0000-0000AE210000}"/>
    <cellStyle name="SAPBEXstdItem 4 2 2 5 4" xfId="20043" xr:uid="{00000000-0005-0000-0000-0000AF210000}"/>
    <cellStyle name="SAPBEXstdItem 4 2 2 6" xfId="1721" xr:uid="{00000000-0005-0000-0000-0000B0210000}"/>
    <cellStyle name="SAPBEXstdItem 4 2 2 6 2" xfId="7462" xr:uid="{00000000-0005-0000-0000-0000B1210000}"/>
    <cellStyle name="SAPBEXstdItem 4 2 2 6 2 2" xfId="18575" xr:uid="{00000000-0005-0000-0000-0000B2210000}"/>
    <cellStyle name="SAPBEXstdItem 4 2 2 6 2 3" xfId="25733" xr:uid="{00000000-0005-0000-0000-0000B3210000}"/>
    <cellStyle name="SAPBEXstdItem 4 2 2 6 3" xfId="12973" xr:uid="{00000000-0005-0000-0000-0000B4210000}"/>
    <cellStyle name="SAPBEXstdItem 4 2 2 6 4" xfId="14637" xr:uid="{00000000-0005-0000-0000-0000B5210000}"/>
    <cellStyle name="SAPBEXstdItem 4 2 2 7" xfId="7467" xr:uid="{00000000-0005-0000-0000-0000B6210000}"/>
    <cellStyle name="SAPBEXstdItem 4 2 2 7 2" xfId="18580" xr:uid="{00000000-0005-0000-0000-0000B7210000}"/>
    <cellStyle name="SAPBEXstdItem 4 2 2 7 3" xfId="25738" xr:uid="{00000000-0005-0000-0000-0000B8210000}"/>
    <cellStyle name="SAPBEXstdItem 4 2 2 8" xfId="12978" xr:uid="{00000000-0005-0000-0000-0000B9210000}"/>
    <cellStyle name="SAPBEXstdItem 4 2 2 9" xfId="20081" xr:uid="{00000000-0005-0000-0000-0000BA210000}"/>
    <cellStyle name="SAPBEXstdItem 4 2 3" xfId="1720" xr:uid="{00000000-0005-0000-0000-0000BB210000}"/>
    <cellStyle name="SAPBEXstdItem 4 2 3 2" xfId="7461" xr:uid="{00000000-0005-0000-0000-0000BC210000}"/>
    <cellStyle name="SAPBEXstdItem 4 2 3 2 2" xfId="18574" xr:uid="{00000000-0005-0000-0000-0000BD210000}"/>
    <cellStyle name="SAPBEXstdItem 4 2 3 2 3" xfId="25732" xr:uid="{00000000-0005-0000-0000-0000BE210000}"/>
    <cellStyle name="SAPBEXstdItem 4 2 3 3" xfId="12972" xr:uid="{00000000-0005-0000-0000-0000BF210000}"/>
    <cellStyle name="SAPBEXstdItem 4 2 3 4" xfId="20083" xr:uid="{00000000-0005-0000-0000-0000C0210000}"/>
    <cellStyle name="SAPBEXstdItem 4 2 4" xfId="1719" xr:uid="{00000000-0005-0000-0000-0000C1210000}"/>
    <cellStyle name="SAPBEXstdItem 4 2 4 2" xfId="7460" xr:uid="{00000000-0005-0000-0000-0000C2210000}"/>
    <cellStyle name="SAPBEXstdItem 4 2 4 2 2" xfId="18573" xr:uid="{00000000-0005-0000-0000-0000C3210000}"/>
    <cellStyle name="SAPBEXstdItem 4 2 4 2 3" xfId="25731" xr:uid="{00000000-0005-0000-0000-0000C4210000}"/>
    <cellStyle name="SAPBEXstdItem 4 2 4 3" xfId="12971" xr:uid="{00000000-0005-0000-0000-0000C5210000}"/>
    <cellStyle name="SAPBEXstdItem 4 2 4 4" xfId="14638" xr:uid="{00000000-0005-0000-0000-0000C6210000}"/>
    <cellStyle name="SAPBEXstdItem 4 2 5" xfId="1718" xr:uid="{00000000-0005-0000-0000-0000C7210000}"/>
    <cellStyle name="SAPBEXstdItem 4 2 5 2" xfId="7459" xr:uid="{00000000-0005-0000-0000-0000C8210000}"/>
    <cellStyle name="SAPBEXstdItem 4 2 5 2 2" xfId="18572" xr:uid="{00000000-0005-0000-0000-0000C9210000}"/>
    <cellStyle name="SAPBEXstdItem 4 2 5 2 3" xfId="25730" xr:uid="{00000000-0005-0000-0000-0000CA210000}"/>
    <cellStyle name="SAPBEXstdItem 4 2 5 3" xfId="12970" xr:uid="{00000000-0005-0000-0000-0000CB210000}"/>
    <cellStyle name="SAPBEXstdItem 4 2 5 4" xfId="20084" xr:uid="{00000000-0005-0000-0000-0000CC210000}"/>
    <cellStyle name="SAPBEXstdItem 4 2 6" xfId="1717" xr:uid="{00000000-0005-0000-0000-0000CD210000}"/>
    <cellStyle name="SAPBEXstdItem 4 2 6 2" xfId="7458" xr:uid="{00000000-0005-0000-0000-0000CE210000}"/>
    <cellStyle name="SAPBEXstdItem 4 2 6 2 2" xfId="18571" xr:uid="{00000000-0005-0000-0000-0000CF210000}"/>
    <cellStyle name="SAPBEXstdItem 4 2 6 2 3" xfId="25729" xr:uid="{00000000-0005-0000-0000-0000D0210000}"/>
    <cellStyle name="SAPBEXstdItem 4 2 6 3" xfId="12969" xr:uid="{00000000-0005-0000-0000-0000D1210000}"/>
    <cellStyle name="SAPBEXstdItem 4 2 6 4" xfId="14639" xr:uid="{00000000-0005-0000-0000-0000D2210000}"/>
    <cellStyle name="SAPBEXstdItem 4 2 7" xfId="1716" xr:uid="{00000000-0005-0000-0000-0000D3210000}"/>
    <cellStyle name="SAPBEXstdItem 4 2 7 2" xfId="7457" xr:uid="{00000000-0005-0000-0000-0000D4210000}"/>
    <cellStyle name="SAPBEXstdItem 4 2 7 2 2" xfId="18570" xr:uid="{00000000-0005-0000-0000-0000D5210000}"/>
    <cellStyle name="SAPBEXstdItem 4 2 7 2 3" xfId="25728" xr:uid="{00000000-0005-0000-0000-0000D6210000}"/>
    <cellStyle name="SAPBEXstdItem 4 2 7 3" xfId="12968" xr:uid="{00000000-0005-0000-0000-0000D7210000}"/>
    <cellStyle name="SAPBEXstdItem 4 2 7 4" xfId="14640" xr:uid="{00000000-0005-0000-0000-0000D8210000}"/>
    <cellStyle name="SAPBEXstdItem 4 2 8" xfId="7468" xr:uid="{00000000-0005-0000-0000-0000D9210000}"/>
    <cellStyle name="SAPBEXstdItem 4 2 8 2" xfId="18581" xr:uid="{00000000-0005-0000-0000-0000DA210000}"/>
    <cellStyle name="SAPBEXstdItem 4 2 8 3" xfId="25739" xr:uid="{00000000-0005-0000-0000-0000DB210000}"/>
    <cellStyle name="SAPBEXstdItem 4 2 9" xfId="12979" xr:uid="{00000000-0005-0000-0000-0000DC210000}"/>
    <cellStyle name="SAPBEXstdItem 4 3" xfId="1715" xr:uid="{00000000-0005-0000-0000-0000DD210000}"/>
    <cellStyle name="SAPBEXstdItem 4 3 10" xfId="14641" xr:uid="{00000000-0005-0000-0000-0000DE210000}"/>
    <cellStyle name="SAPBEXstdItem 4 3 2" xfId="1714" xr:uid="{00000000-0005-0000-0000-0000DF210000}"/>
    <cellStyle name="SAPBEXstdItem 4 3 2 2" xfId="1713" xr:uid="{00000000-0005-0000-0000-0000E0210000}"/>
    <cellStyle name="SAPBEXstdItem 4 3 2 2 2" xfId="7454" xr:uid="{00000000-0005-0000-0000-0000E1210000}"/>
    <cellStyle name="SAPBEXstdItem 4 3 2 2 2 2" xfId="18567" xr:uid="{00000000-0005-0000-0000-0000E2210000}"/>
    <cellStyle name="SAPBEXstdItem 4 3 2 2 2 3" xfId="25725" xr:uid="{00000000-0005-0000-0000-0000E3210000}"/>
    <cellStyle name="SAPBEXstdItem 4 3 2 2 3" xfId="12965" xr:uid="{00000000-0005-0000-0000-0000E4210000}"/>
    <cellStyle name="SAPBEXstdItem 4 3 2 2 4" xfId="14643" xr:uid="{00000000-0005-0000-0000-0000E5210000}"/>
    <cellStyle name="SAPBEXstdItem 4 3 2 3" xfId="1712" xr:uid="{00000000-0005-0000-0000-0000E6210000}"/>
    <cellStyle name="SAPBEXstdItem 4 3 2 3 2" xfId="7453" xr:uid="{00000000-0005-0000-0000-0000E7210000}"/>
    <cellStyle name="SAPBEXstdItem 4 3 2 3 2 2" xfId="18566" xr:uid="{00000000-0005-0000-0000-0000E8210000}"/>
    <cellStyle name="SAPBEXstdItem 4 3 2 3 2 3" xfId="25724" xr:uid="{00000000-0005-0000-0000-0000E9210000}"/>
    <cellStyle name="SAPBEXstdItem 4 3 2 3 3" xfId="12964" xr:uid="{00000000-0005-0000-0000-0000EA210000}"/>
    <cellStyle name="SAPBEXstdItem 4 3 2 3 4" xfId="20089" xr:uid="{00000000-0005-0000-0000-0000EB210000}"/>
    <cellStyle name="SAPBEXstdItem 4 3 2 4" xfId="1711" xr:uid="{00000000-0005-0000-0000-0000EC210000}"/>
    <cellStyle name="SAPBEXstdItem 4 3 2 4 2" xfId="7452" xr:uid="{00000000-0005-0000-0000-0000ED210000}"/>
    <cellStyle name="SAPBEXstdItem 4 3 2 4 2 2" xfId="18565" xr:uid="{00000000-0005-0000-0000-0000EE210000}"/>
    <cellStyle name="SAPBEXstdItem 4 3 2 4 2 3" xfId="25723" xr:uid="{00000000-0005-0000-0000-0000EF210000}"/>
    <cellStyle name="SAPBEXstdItem 4 3 2 4 3" xfId="12963" xr:uid="{00000000-0005-0000-0000-0000F0210000}"/>
    <cellStyle name="SAPBEXstdItem 4 3 2 4 4" xfId="20088" xr:uid="{00000000-0005-0000-0000-0000F1210000}"/>
    <cellStyle name="SAPBEXstdItem 4 3 2 5" xfId="1710" xr:uid="{00000000-0005-0000-0000-0000F2210000}"/>
    <cellStyle name="SAPBEXstdItem 4 3 2 5 2" xfId="7451" xr:uid="{00000000-0005-0000-0000-0000F3210000}"/>
    <cellStyle name="SAPBEXstdItem 4 3 2 5 2 2" xfId="18564" xr:uid="{00000000-0005-0000-0000-0000F4210000}"/>
    <cellStyle name="SAPBEXstdItem 4 3 2 5 2 3" xfId="25722" xr:uid="{00000000-0005-0000-0000-0000F5210000}"/>
    <cellStyle name="SAPBEXstdItem 4 3 2 5 3" xfId="12962" xr:uid="{00000000-0005-0000-0000-0000F6210000}"/>
    <cellStyle name="SAPBEXstdItem 4 3 2 5 4" xfId="14644" xr:uid="{00000000-0005-0000-0000-0000F7210000}"/>
    <cellStyle name="SAPBEXstdItem 4 3 2 6" xfId="1709" xr:uid="{00000000-0005-0000-0000-0000F8210000}"/>
    <cellStyle name="SAPBEXstdItem 4 3 2 6 2" xfId="7450" xr:uid="{00000000-0005-0000-0000-0000F9210000}"/>
    <cellStyle name="SAPBEXstdItem 4 3 2 6 2 2" xfId="18563" xr:uid="{00000000-0005-0000-0000-0000FA210000}"/>
    <cellStyle name="SAPBEXstdItem 4 3 2 6 2 3" xfId="25721" xr:uid="{00000000-0005-0000-0000-0000FB210000}"/>
    <cellStyle name="SAPBEXstdItem 4 3 2 6 3" xfId="12961" xr:uid="{00000000-0005-0000-0000-0000FC210000}"/>
    <cellStyle name="SAPBEXstdItem 4 3 2 6 4" xfId="20090" xr:uid="{00000000-0005-0000-0000-0000FD210000}"/>
    <cellStyle name="SAPBEXstdItem 4 3 2 7" xfId="7455" xr:uid="{00000000-0005-0000-0000-0000FE210000}"/>
    <cellStyle name="SAPBEXstdItem 4 3 2 7 2" xfId="18568" xr:uid="{00000000-0005-0000-0000-0000FF210000}"/>
    <cellStyle name="SAPBEXstdItem 4 3 2 7 3" xfId="25726" xr:uid="{00000000-0005-0000-0000-000000220000}"/>
    <cellStyle name="SAPBEXstdItem 4 3 2 8" xfId="12966" xr:uid="{00000000-0005-0000-0000-000001220000}"/>
    <cellStyle name="SAPBEXstdItem 4 3 2 9" xfId="14642" xr:uid="{00000000-0005-0000-0000-000002220000}"/>
    <cellStyle name="SAPBEXstdItem 4 3 3" xfId="1708" xr:uid="{00000000-0005-0000-0000-000003220000}"/>
    <cellStyle name="SAPBEXstdItem 4 3 3 2" xfId="7449" xr:uid="{00000000-0005-0000-0000-000004220000}"/>
    <cellStyle name="SAPBEXstdItem 4 3 3 2 2" xfId="18562" xr:uid="{00000000-0005-0000-0000-000005220000}"/>
    <cellStyle name="SAPBEXstdItem 4 3 3 2 3" xfId="25720" xr:uid="{00000000-0005-0000-0000-000006220000}"/>
    <cellStyle name="SAPBEXstdItem 4 3 3 3" xfId="12960" xr:uid="{00000000-0005-0000-0000-000007220000}"/>
    <cellStyle name="SAPBEXstdItem 4 3 3 4" xfId="20087" xr:uid="{00000000-0005-0000-0000-000008220000}"/>
    <cellStyle name="SAPBEXstdItem 4 3 4" xfId="1707" xr:uid="{00000000-0005-0000-0000-000009220000}"/>
    <cellStyle name="SAPBEXstdItem 4 3 4 2" xfId="7448" xr:uid="{00000000-0005-0000-0000-00000A220000}"/>
    <cellStyle name="SAPBEXstdItem 4 3 4 2 2" xfId="18561" xr:uid="{00000000-0005-0000-0000-00000B220000}"/>
    <cellStyle name="SAPBEXstdItem 4 3 4 2 3" xfId="25719" xr:uid="{00000000-0005-0000-0000-00000C220000}"/>
    <cellStyle name="SAPBEXstdItem 4 3 4 3" xfId="12959" xr:uid="{00000000-0005-0000-0000-00000D220000}"/>
    <cellStyle name="SAPBEXstdItem 4 3 4 4" xfId="14645" xr:uid="{00000000-0005-0000-0000-00000E220000}"/>
    <cellStyle name="SAPBEXstdItem 4 3 5" xfId="1706" xr:uid="{00000000-0005-0000-0000-00000F220000}"/>
    <cellStyle name="SAPBEXstdItem 4 3 5 2" xfId="7447" xr:uid="{00000000-0005-0000-0000-000010220000}"/>
    <cellStyle name="SAPBEXstdItem 4 3 5 2 2" xfId="18560" xr:uid="{00000000-0005-0000-0000-000011220000}"/>
    <cellStyle name="SAPBEXstdItem 4 3 5 2 3" xfId="25718" xr:uid="{00000000-0005-0000-0000-000012220000}"/>
    <cellStyle name="SAPBEXstdItem 4 3 5 3" xfId="12958" xr:uid="{00000000-0005-0000-0000-000013220000}"/>
    <cellStyle name="SAPBEXstdItem 4 3 5 4" xfId="14646" xr:uid="{00000000-0005-0000-0000-000014220000}"/>
    <cellStyle name="SAPBEXstdItem 4 3 6" xfId="1705" xr:uid="{00000000-0005-0000-0000-000015220000}"/>
    <cellStyle name="SAPBEXstdItem 4 3 6 2" xfId="7446" xr:uid="{00000000-0005-0000-0000-000016220000}"/>
    <cellStyle name="SAPBEXstdItem 4 3 6 2 2" xfId="18559" xr:uid="{00000000-0005-0000-0000-000017220000}"/>
    <cellStyle name="SAPBEXstdItem 4 3 6 2 3" xfId="25717" xr:uid="{00000000-0005-0000-0000-000018220000}"/>
    <cellStyle name="SAPBEXstdItem 4 3 6 3" xfId="12957" xr:uid="{00000000-0005-0000-0000-000019220000}"/>
    <cellStyle name="SAPBEXstdItem 4 3 6 4" xfId="20092" xr:uid="{00000000-0005-0000-0000-00001A220000}"/>
    <cellStyle name="SAPBEXstdItem 4 3 7" xfId="1704" xr:uid="{00000000-0005-0000-0000-00001B220000}"/>
    <cellStyle name="SAPBEXstdItem 4 3 7 2" xfId="7445" xr:uid="{00000000-0005-0000-0000-00001C220000}"/>
    <cellStyle name="SAPBEXstdItem 4 3 7 2 2" xfId="18558" xr:uid="{00000000-0005-0000-0000-00001D220000}"/>
    <cellStyle name="SAPBEXstdItem 4 3 7 2 3" xfId="25716" xr:uid="{00000000-0005-0000-0000-00001E220000}"/>
    <cellStyle name="SAPBEXstdItem 4 3 7 3" xfId="12956" xr:uid="{00000000-0005-0000-0000-00001F220000}"/>
    <cellStyle name="SAPBEXstdItem 4 3 7 4" xfId="20091" xr:uid="{00000000-0005-0000-0000-000020220000}"/>
    <cellStyle name="SAPBEXstdItem 4 3 8" xfId="7456" xr:uid="{00000000-0005-0000-0000-000021220000}"/>
    <cellStyle name="SAPBEXstdItem 4 3 8 2" xfId="18569" xr:uid="{00000000-0005-0000-0000-000022220000}"/>
    <cellStyle name="SAPBEXstdItem 4 3 8 3" xfId="25727" xr:uid="{00000000-0005-0000-0000-000023220000}"/>
    <cellStyle name="SAPBEXstdItem 4 3 9" xfId="12967" xr:uid="{00000000-0005-0000-0000-000024220000}"/>
    <cellStyle name="SAPBEXstdItem 4 4" xfId="1703" xr:uid="{00000000-0005-0000-0000-000025220000}"/>
    <cellStyle name="SAPBEXstdItem 4 4 10" xfId="14647" xr:uid="{00000000-0005-0000-0000-000026220000}"/>
    <cellStyle name="SAPBEXstdItem 4 4 2" xfId="1702" xr:uid="{00000000-0005-0000-0000-000027220000}"/>
    <cellStyle name="SAPBEXstdItem 4 4 2 2" xfId="1701" xr:uid="{00000000-0005-0000-0000-000028220000}"/>
    <cellStyle name="SAPBEXstdItem 4 4 2 2 2" xfId="7442" xr:uid="{00000000-0005-0000-0000-000029220000}"/>
    <cellStyle name="SAPBEXstdItem 4 4 2 2 2 2" xfId="18555" xr:uid="{00000000-0005-0000-0000-00002A220000}"/>
    <cellStyle name="SAPBEXstdItem 4 4 2 2 2 3" xfId="25713" xr:uid="{00000000-0005-0000-0000-00002B220000}"/>
    <cellStyle name="SAPBEXstdItem 4 4 2 2 3" xfId="12953" xr:uid="{00000000-0005-0000-0000-00002C220000}"/>
    <cellStyle name="SAPBEXstdItem 4 4 2 2 4" xfId="20086" xr:uid="{00000000-0005-0000-0000-00002D220000}"/>
    <cellStyle name="SAPBEXstdItem 4 4 2 3" xfId="1700" xr:uid="{00000000-0005-0000-0000-00002E220000}"/>
    <cellStyle name="SAPBEXstdItem 4 4 2 3 2" xfId="7441" xr:uid="{00000000-0005-0000-0000-00002F220000}"/>
    <cellStyle name="SAPBEXstdItem 4 4 2 3 2 2" xfId="18554" xr:uid="{00000000-0005-0000-0000-000030220000}"/>
    <cellStyle name="SAPBEXstdItem 4 4 2 3 2 3" xfId="25712" xr:uid="{00000000-0005-0000-0000-000031220000}"/>
    <cellStyle name="SAPBEXstdItem 4 4 2 3 3" xfId="12952" xr:uid="{00000000-0005-0000-0000-000032220000}"/>
    <cellStyle name="SAPBEXstdItem 4 4 2 3 4" xfId="14648" xr:uid="{00000000-0005-0000-0000-000033220000}"/>
    <cellStyle name="SAPBEXstdItem 4 4 2 4" xfId="1699" xr:uid="{00000000-0005-0000-0000-000034220000}"/>
    <cellStyle name="SAPBEXstdItem 4 4 2 4 2" xfId="7440" xr:uid="{00000000-0005-0000-0000-000035220000}"/>
    <cellStyle name="SAPBEXstdItem 4 4 2 4 2 2" xfId="18553" xr:uid="{00000000-0005-0000-0000-000036220000}"/>
    <cellStyle name="SAPBEXstdItem 4 4 2 4 2 3" xfId="25711" xr:uid="{00000000-0005-0000-0000-000037220000}"/>
    <cellStyle name="SAPBEXstdItem 4 4 2 4 3" xfId="12951" xr:uid="{00000000-0005-0000-0000-000038220000}"/>
    <cellStyle name="SAPBEXstdItem 4 4 2 4 4" xfId="14649" xr:uid="{00000000-0005-0000-0000-000039220000}"/>
    <cellStyle name="SAPBEXstdItem 4 4 2 5" xfId="1698" xr:uid="{00000000-0005-0000-0000-00003A220000}"/>
    <cellStyle name="SAPBEXstdItem 4 4 2 5 2" xfId="7439" xr:uid="{00000000-0005-0000-0000-00003B220000}"/>
    <cellStyle name="SAPBEXstdItem 4 4 2 5 2 2" xfId="18552" xr:uid="{00000000-0005-0000-0000-00003C220000}"/>
    <cellStyle name="SAPBEXstdItem 4 4 2 5 2 3" xfId="25710" xr:uid="{00000000-0005-0000-0000-00003D220000}"/>
    <cellStyle name="SAPBEXstdItem 4 4 2 5 3" xfId="12950" xr:uid="{00000000-0005-0000-0000-00003E220000}"/>
    <cellStyle name="SAPBEXstdItem 4 4 2 5 4" xfId="14650" xr:uid="{00000000-0005-0000-0000-00003F220000}"/>
    <cellStyle name="SAPBEXstdItem 4 4 2 6" xfId="1697" xr:uid="{00000000-0005-0000-0000-000040220000}"/>
    <cellStyle name="SAPBEXstdItem 4 4 2 6 2" xfId="7438" xr:uid="{00000000-0005-0000-0000-000041220000}"/>
    <cellStyle name="SAPBEXstdItem 4 4 2 6 2 2" xfId="18551" xr:uid="{00000000-0005-0000-0000-000042220000}"/>
    <cellStyle name="SAPBEXstdItem 4 4 2 6 2 3" xfId="25709" xr:uid="{00000000-0005-0000-0000-000043220000}"/>
    <cellStyle name="SAPBEXstdItem 4 4 2 6 3" xfId="12949" xr:uid="{00000000-0005-0000-0000-000044220000}"/>
    <cellStyle name="SAPBEXstdItem 4 4 2 6 4" xfId="14651" xr:uid="{00000000-0005-0000-0000-000045220000}"/>
    <cellStyle name="SAPBEXstdItem 4 4 2 7" xfId="7443" xr:uid="{00000000-0005-0000-0000-000046220000}"/>
    <cellStyle name="SAPBEXstdItem 4 4 2 7 2" xfId="18556" xr:uid="{00000000-0005-0000-0000-000047220000}"/>
    <cellStyle name="SAPBEXstdItem 4 4 2 7 3" xfId="25714" xr:uid="{00000000-0005-0000-0000-000048220000}"/>
    <cellStyle name="SAPBEXstdItem 4 4 2 8" xfId="12954" xr:uid="{00000000-0005-0000-0000-000049220000}"/>
    <cellStyle name="SAPBEXstdItem 4 4 2 9" xfId="20093" xr:uid="{00000000-0005-0000-0000-00004A220000}"/>
    <cellStyle name="SAPBEXstdItem 4 4 3" xfId="1696" xr:uid="{00000000-0005-0000-0000-00004B220000}"/>
    <cellStyle name="SAPBEXstdItem 4 4 3 2" xfId="7437" xr:uid="{00000000-0005-0000-0000-00004C220000}"/>
    <cellStyle name="SAPBEXstdItem 4 4 3 2 2" xfId="18550" xr:uid="{00000000-0005-0000-0000-00004D220000}"/>
    <cellStyle name="SAPBEXstdItem 4 4 3 2 3" xfId="25708" xr:uid="{00000000-0005-0000-0000-00004E220000}"/>
    <cellStyle name="SAPBEXstdItem 4 4 3 3" xfId="12948" xr:uid="{00000000-0005-0000-0000-00004F220000}"/>
    <cellStyle name="SAPBEXstdItem 4 4 3 4" xfId="20097" xr:uid="{00000000-0005-0000-0000-000050220000}"/>
    <cellStyle name="SAPBEXstdItem 4 4 4" xfId="1695" xr:uid="{00000000-0005-0000-0000-000051220000}"/>
    <cellStyle name="SAPBEXstdItem 4 4 4 2" xfId="7436" xr:uid="{00000000-0005-0000-0000-000052220000}"/>
    <cellStyle name="SAPBEXstdItem 4 4 4 2 2" xfId="18549" xr:uid="{00000000-0005-0000-0000-000053220000}"/>
    <cellStyle name="SAPBEXstdItem 4 4 4 2 3" xfId="25707" xr:uid="{00000000-0005-0000-0000-000054220000}"/>
    <cellStyle name="SAPBEXstdItem 4 4 4 3" xfId="12947" xr:uid="{00000000-0005-0000-0000-000055220000}"/>
    <cellStyle name="SAPBEXstdItem 4 4 4 4" xfId="20096" xr:uid="{00000000-0005-0000-0000-000056220000}"/>
    <cellStyle name="SAPBEXstdItem 4 4 5" xfId="1694" xr:uid="{00000000-0005-0000-0000-000057220000}"/>
    <cellStyle name="SAPBEXstdItem 4 4 5 2" xfId="7435" xr:uid="{00000000-0005-0000-0000-000058220000}"/>
    <cellStyle name="SAPBEXstdItem 4 4 5 2 2" xfId="18548" xr:uid="{00000000-0005-0000-0000-000059220000}"/>
    <cellStyle name="SAPBEXstdItem 4 4 5 2 3" xfId="25706" xr:uid="{00000000-0005-0000-0000-00005A220000}"/>
    <cellStyle name="SAPBEXstdItem 4 4 5 3" xfId="12946" xr:uid="{00000000-0005-0000-0000-00005B220000}"/>
    <cellStyle name="SAPBEXstdItem 4 4 5 4" xfId="14652" xr:uid="{00000000-0005-0000-0000-00005C220000}"/>
    <cellStyle name="SAPBEXstdItem 4 4 6" xfId="1693" xr:uid="{00000000-0005-0000-0000-00005D220000}"/>
    <cellStyle name="SAPBEXstdItem 4 4 6 2" xfId="7434" xr:uid="{00000000-0005-0000-0000-00005E220000}"/>
    <cellStyle name="SAPBEXstdItem 4 4 6 2 2" xfId="18547" xr:uid="{00000000-0005-0000-0000-00005F220000}"/>
    <cellStyle name="SAPBEXstdItem 4 4 6 2 3" xfId="25705" xr:uid="{00000000-0005-0000-0000-000060220000}"/>
    <cellStyle name="SAPBEXstdItem 4 4 6 3" xfId="12945" xr:uid="{00000000-0005-0000-0000-000061220000}"/>
    <cellStyle name="SAPBEXstdItem 4 4 6 4" xfId="20098" xr:uid="{00000000-0005-0000-0000-000062220000}"/>
    <cellStyle name="SAPBEXstdItem 4 4 7" xfId="1692" xr:uid="{00000000-0005-0000-0000-000063220000}"/>
    <cellStyle name="SAPBEXstdItem 4 4 7 2" xfId="7433" xr:uid="{00000000-0005-0000-0000-000064220000}"/>
    <cellStyle name="SAPBEXstdItem 4 4 7 2 2" xfId="18546" xr:uid="{00000000-0005-0000-0000-000065220000}"/>
    <cellStyle name="SAPBEXstdItem 4 4 7 2 3" xfId="25704" xr:uid="{00000000-0005-0000-0000-000066220000}"/>
    <cellStyle name="SAPBEXstdItem 4 4 7 3" xfId="12944" xr:uid="{00000000-0005-0000-0000-000067220000}"/>
    <cellStyle name="SAPBEXstdItem 4 4 7 4" xfId="20095" xr:uid="{00000000-0005-0000-0000-000068220000}"/>
    <cellStyle name="SAPBEXstdItem 4 4 8" xfId="7444" xr:uid="{00000000-0005-0000-0000-000069220000}"/>
    <cellStyle name="SAPBEXstdItem 4 4 8 2" xfId="18557" xr:uid="{00000000-0005-0000-0000-00006A220000}"/>
    <cellStyle name="SAPBEXstdItem 4 4 8 3" xfId="25715" xr:uid="{00000000-0005-0000-0000-00006B220000}"/>
    <cellStyle name="SAPBEXstdItem 4 4 9" xfId="12955" xr:uid="{00000000-0005-0000-0000-00006C220000}"/>
    <cellStyle name="SAPBEXstdItem 4 5" xfId="1691" xr:uid="{00000000-0005-0000-0000-00006D220000}"/>
    <cellStyle name="SAPBEXstdItem 4 5 10" xfId="14653" xr:uid="{00000000-0005-0000-0000-00006E220000}"/>
    <cellStyle name="SAPBEXstdItem 4 5 2" xfId="1690" xr:uid="{00000000-0005-0000-0000-00006F220000}"/>
    <cellStyle name="SAPBEXstdItem 4 5 2 2" xfId="1689" xr:uid="{00000000-0005-0000-0000-000070220000}"/>
    <cellStyle name="SAPBEXstdItem 4 5 2 2 2" xfId="7430" xr:uid="{00000000-0005-0000-0000-000071220000}"/>
    <cellStyle name="SAPBEXstdItem 4 5 2 2 2 2" xfId="18543" xr:uid="{00000000-0005-0000-0000-000072220000}"/>
    <cellStyle name="SAPBEXstdItem 4 5 2 2 2 3" xfId="25701" xr:uid="{00000000-0005-0000-0000-000073220000}"/>
    <cellStyle name="SAPBEXstdItem 4 5 2 2 3" xfId="12941" xr:uid="{00000000-0005-0000-0000-000074220000}"/>
    <cellStyle name="SAPBEXstdItem 4 5 2 2 4" xfId="20100" xr:uid="{00000000-0005-0000-0000-000075220000}"/>
    <cellStyle name="SAPBEXstdItem 4 5 2 3" xfId="1688" xr:uid="{00000000-0005-0000-0000-000076220000}"/>
    <cellStyle name="SAPBEXstdItem 4 5 2 3 2" xfId="7429" xr:uid="{00000000-0005-0000-0000-000077220000}"/>
    <cellStyle name="SAPBEXstdItem 4 5 2 3 2 2" xfId="18542" xr:uid="{00000000-0005-0000-0000-000078220000}"/>
    <cellStyle name="SAPBEXstdItem 4 5 2 3 2 3" xfId="25700" xr:uid="{00000000-0005-0000-0000-000079220000}"/>
    <cellStyle name="SAPBEXstdItem 4 5 2 3 3" xfId="12940" xr:uid="{00000000-0005-0000-0000-00007A220000}"/>
    <cellStyle name="SAPBEXstdItem 4 5 2 3 4" xfId="20099" xr:uid="{00000000-0005-0000-0000-00007B220000}"/>
    <cellStyle name="SAPBEXstdItem 4 5 2 4" xfId="1687" xr:uid="{00000000-0005-0000-0000-00007C220000}"/>
    <cellStyle name="SAPBEXstdItem 4 5 2 4 2" xfId="7428" xr:uid="{00000000-0005-0000-0000-00007D220000}"/>
    <cellStyle name="SAPBEXstdItem 4 5 2 4 2 2" xfId="18541" xr:uid="{00000000-0005-0000-0000-00007E220000}"/>
    <cellStyle name="SAPBEXstdItem 4 5 2 4 2 3" xfId="25699" xr:uid="{00000000-0005-0000-0000-00007F220000}"/>
    <cellStyle name="SAPBEXstdItem 4 5 2 4 3" xfId="12939" xr:uid="{00000000-0005-0000-0000-000080220000}"/>
    <cellStyle name="SAPBEXstdItem 4 5 2 4 4" xfId="14655" xr:uid="{00000000-0005-0000-0000-000081220000}"/>
    <cellStyle name="SAPBEXstdItem 4 5 2 5" xfId="1686" xr:uid="{00000000-0005-0000-0000-000082220000}"/>
    <cellStyle name="SAPBEXstdItem 4 5 2 5 2" xfId="7427" xr:uid="{00000000-0005-0000-0000-000083220000}"/>
    <cellStyle name="SAPBEXstdItem 4 5 2 5 2 2" xfId="18540" xr:uid="{00000000-0005-0000-0000-000084220000}"/>
    <cellStyle name="SAPBEXstdItem 4 5 2 5 2 3" xfId="25698" xr:uid="{00000000-0005-0000-0000-000085220000}"/>
    <cellStyle name="SAPBEXstdItem 4 5 2 5 3" xfId="12938" xr:uid="{00000000-0005-0000-0000-000086220000}"/>
    <cellStyle name="SAPBEXstdItem 4 5 2 5 4" xfId="20101" xr:uid="{00000000-0005-0000-0000-000087220000}"/>
    <cellStyle name="SAPBEXstdItem 4 5 2 6" xfId="1685" xr:uid="{00000000-0005-0000-0000-000088220000}"/>
    <cellStyle name="SAPBEXstdItem 4 5 2 6 2" xfId="7426" xr:uid="{00000000-0005-0000-0000-000089220000}"/>
    <cellStyle name="SAPBEXstdItem 4 5 2 6 2 2" xfId="18539" xr:uid="{00000000-0005-0000-0000-00008A220000}"/>
    <cellStyle name="SAPBEXstdItem 4 5 2 6 2 3" xfId="25697" xr:uid="{00000000-0005-0000-0000-00008B220000}"/>
    <cellStyle name="SAPBEXstdItem 4 5 2 6 3" xfId="12937" xr:uid="{00000000-0005-0000-0000-00008C220000}"/>
    <cellStyle name="SAPBEXstdItem 4 5 2 6 4" xfId="20094" xr:uid="{00000000-0005-0000-0000-00008D220000}"/>
    <cellStyle name="SAPBEXstdItem 4 5 2 7" xfId="7431" xr:uid="{00000000-0005-0000-0000-00008E220000}"/>
    <cellStyle name="SAPBEXstdItem 4 5 2 7 2" xfId="18544" xr:uid="{00000000-0005-0000-0000-00008F220000}"/>
    <cellStyle name="SAPBEXstdItem 4 5 2 7 3" xfId="25702" xr:uid="{00000000-0005-0000-0000-000090220000}"/>
    <cellStyle name="SAPBEXstdItem 4 5 2 8" xfId="12942" xr:uid="{00000000-0005-0000-0000-000091220000}"/>
    <cellStyle name="SAPBEXstdItem 4 5 2 9" xfId="14654" xr:uid="{00000000-0005-0000-0000-000092220000}"/>
    <cellStyle name="SAPBEXstdItem 4 5 3" xfId="1684" xr:uid="{00000000-0005-0000-0000-000093220000}"/>
    <cellStyle name="SAPBEXstdItem 4 5 3 2" xfId="7425" xr:uid="{00000000-0005-0000-0000-000094220000}"/>
    <cellStyle name="SAPBEXstdItem 4 5 3 2 2" xfId="18538" xr:uid="{00000000-0005-0000-0000-000095220000}"/>
    <cellStyle name="SAPBEXstdItem 4 5 3 2 3" xfId="25696" xr:uid="{00000000-0005-0000-0000-000096220000}"/>
    <cellStyle name="SAPBEXstdItem 4 5 3 3" xfId="12936" xr:uid="{00000000-0005-0000-0000-000097220000}"/>
    <cellStyle name="SAPBEXstdItem 4 5 3 4" xfId="14656" xr:uid="{00000000-0005-0000-0000-000098220000}"/>
    <cellStyle name="SAPBEXstdItem 4 5 4" xfId="1683" xr:uid="{00000000-0005-0000-0000-000099220000}"/>
    <cellStyle name="SAPBEXstdItem 4 5 4 2" xfId="7424" xr:uid="{00000000-0005-0000-0000-00009A220000}"/>
    <cellStyle name="SAPBEXstdItem 4 5 4 2 2" xfId="18537" xr:uid="{00000000-0005-0000-0000-00009B220000}"/>
    <cellStyle name="SAPBEXstdItem 4 5 4 2 3" xfId="25695" xr:uid="{00000000-0005-0000-0000-00009C220000}"/>
    <cellStyle name="SAPBEXstdItem 4 5 4 3" xfId="12935" xr:uid="{00000000-0005-0000-0000-00009D220000}"/>
    <cellStyle name="SAPBEXstdItem 4 5 4 4" xfId="14657" xr:uid="{00000000-0005-0000-0000-00009E220000}"/>
    <cellStyle name="SAPBEXstdItem 4 5 5" xfId="1682" xr:uid="{00000000-0005-0000-0000-00009F220000}"/>
    <cellStyle name="SAPBEXstdItem 4 5 5 2" xfId="7423" xr:uid="{00000000-0005-0000-0000-0000A0220000}"/>
    <cellStyle name="SAPBEXstdItem 4 5 5 2 2" xfId="18536" xr:uid="{00000000-0005-0000-0000-0000A1220000}"/>
    <cellStyle name="SAPBEXstdItem 4 5 5 2 3" xfId="25694" xr:uid="{00000000-0005-0000-0000-0000A2220000}"/>
    <cellStyle name="SAPBEXstdItem 4 5 5 3" xfId="12934" xr:uid="{00000000-0005-0000-0000-0000A3220000}"/>
    <cellStyle name="SAPBEXstdItem 4 5 5 4" xfId="14658" xr:uid="{00000000-0005-0000-0000-0000A4220000}"/>
    <cellStyle name="SAPBEXstdItem 4 5 6" xfId="1681" xr:uid="{00000000-0005-0000-0000-0000A5220000}"/>
    <cellStyle name="SAPBEXstdItem 4 5 6 2" xfId="7422" xr:uid="{00000000-0005-0000-0000-0000A6220000}"/>
    <cellStyle name="SAPBEXstdItem 4 5 6 2 2" xfId="18535" xr:uid="{00000000-0005-0000-0000-0000A7220000}"/>
    <cellStyle name="SAPBEXstdItem 4 5 6 2 3" xfId="25693" xr:uid="{00000000-0005-0000-0000-0000A8220000}"/>
    <cellStyle name="SAPBEXstdItem 4 5 6 3" xfId="12933" xr:uid="{00000000-0005-0000-0000-0000A9220000}"/>
    <cellStyle name="SAPBEXstdItem 4 5 6 4" xfId="14659" xr:uid="{00000000-0005-0000-0000-0000AA220000}"/>
    <cellStyle name="SAPBEXstdItem 4 5 7" xfId="1680" xr:uid="{00000000-0005-0000-0000-0000AB220000}"/>
    <cellStyle name="SAPBEXstdItem 4 5 7 2" xfId="7421" xr:uid="{00000000-0005-0000-0000-0000AC220000}"/>
    <cellStyle name="SAPBEXstdItem 4 5 7 2 2" xfId="18534" xr:uid="{00000000-0005-0000-0000-0000AD220000}"/>
    <cellStyle name="SAPBEXstdItem 4 5 7 2 3" xfId="25692" xr:uid="{00000000-0005-0000-0000-0000AE220000}"/>
    <cellStyle name="SAPBEXstdItem 4 5 7 3" xfId="12932" xr:uid="{00000000-0005-0000-0000-0000AF220000}"/>
    <cellStyle name="SAPBEXstdItem 4 5 7 4" xfId="20105" xr:uid="{00000000-0005-0000-0000-0000B0220000}"/>
    <cellStyle name="SAPBEXstdItem 4 5 8" xfId="7432" xr:uid="{00000000-0005-0000-0000-0000B1220000}"/>
    <cellStyle name="SAPBEXstdItem 4 5 8 2" xfId="18545" xr:uid="{00000000-0005-0000-0000-0000B2220000}"/>
    <cellStyle name="SAPBEXstdItem 4 5 8 3" xfId="25703" xr:uid="{00000000-0005-0000-0000-0000B3220000}"/>
    <cellStyle name="SAPBEXstdItem 4 5 9" xfId="12943" xr:uid="{00000000-0005-0000-0000-0000B4220000}"/>
    <cellStyle name="SAPBEXstdItem 4 6" xfId="1679" xr:uid="{00000000-0005-0000-0000-0000B5220000}"/>
    <cellStyle name="SAPBEXstdItem 4 6 10" xfId="20104" xr:uid="{00000000-0005-0000-0000-0000B6220000}"/>
    <cellStyle name="SAPBEXstdItem 4 6 2" xfId="1678" xr:uid="{00000000-0005-0000-0000-0000B7220000}"/>
    <cellStyle name="SAPBEXstdItem 4 6 2 2" xfId="1677" xr:uid="{00000000-0005-0000-0000-0000B8220000}"/>
    <cellStyle name="SAPBEXstdItem 4 6 2 2 2" xfId="7418" xr:uid="{00000000-0005-0000-0000-0000B9220000}"/>
    <cellStyle name="SAPBEXstdItem 4 6 2 2 2 2" xfId="18531" xr:uid="{00000000-0005-0000-0000-0000BA220000}"/>
    <cellStyle name="SAPBEXstdItem 4 6 2 2 2 3" xfId="25689" xr:uid="{00000000-0005-0000-0000-0000BB220000}"/>
    <cellStyle name="SAPBEXstdItem 4 6 2 2 3" xfId="12929" xr:uid="{00000000-0005-0000-0000-0000BC220000}"/>
    <cellStyle name="SAPBEXstdItem 4 6 2 2 4" xfId="20106" xr:uid="{00000000-0005-0000-0000-0000BD220000}"/>
    <cellStyle name="SAPBEXstdItem 4 6 2 3" xfId="1676" xr:uid="{00000000-0005-0000-0000-0000BE220000}"/>
    <cellStyle name="SAPBEXstdItem 4 6 2 3 2" xfId="7417" xr:uid="{00000000-0005-0000-0000-0000BF220000}"/>
    <cellStyle name="SAPBEXstdItem 4 6 2 3 2 2" xfId="18530" xr:uid="{00000000-0005-0000-0000-0000C0220000}"/>
    <cellStyle name="SAPBEXstdItem 4 6 2 3 2 3" xfId="25688" xr:uid="{00000000-0005-0000-0000-0000C1220000}"/>
    <cellStyle name="SAPBEXstdItem 4 6 2 3 3" xfId="12928" xr:uid="{00000000-0005-0000-0000-0000C2220000}"/>
    <cellStyle name="SAPBEXstdItem 4 6 2 3 4" xfId="20103" xr:uid="{00000000-0005-0000-0000-0000C3220000}"/>
    <cellStyle name="SAPBEXstdItem 4 6 2 4" xfId="1675" xr:uid="{00000000-0005-0000-0000-0000C4220000}"/>
    <cellStyle name="SAPBEXstdItem 4 6 2 4 2" xfId="7416" xr:uid="{00000000-0005-0000-0000-0000C5220000}"/>
    <cellStyle name="SAPBEXstdItem 4 6 2 4 2 2" xfId="18529" xr:uid="{00000000-0005-0000-0000-0000C6220000}"/>
    <cellStyle name="SAPBEXstdItem 4 6 2 4 2 3" xfId="25687" xr:uid="{00000000-0005-0000-0000-0000C7220000}"/>
    <cellStyle name="SAPBEXstdItem 4 6 2 4 3" xfId="12927" xr:uid="{00000000-0005-0000-0000-0000C8220000}"/>
    <cellStyle name="SAPBEXstdItem 4 6 2 4 4" xfId="14661" xr:uid="{00000000-0005-0000-0000-0000C9220000}"/>
    <cellStyle name="SAPBEXstdItem 4 6 2 5" xfId="1674" xr:uid="{00000000-0005-0000-0000-0000CA220000}"/>
    <cellStyle name="SAPBEXstdItem 4 6 2 5 2" xfId="7415" xr:uid="{00000000-0005-0000-0000-0000CB220000}"/>
    <cellStyle name="SAPBEXstdItem 4 6 2 5 2 2" xfId="18528" xr:uid="{00000000-0005-0000-0000-0000CC220000}"/>
    <cellStyle name="SAPBEXstdItem 4 6 2 5 2 3" xfId="25686" xr:uid="{00000000-0005-0000-0000-0000CD220000}"/>
    <cellStyle name="SAPBEXstdItem 4 6 2 5 3" xfId="12926" xr:uid="{00000000-0005-0000-0000-0000CE220000}"/>
    <cellStyle name="SAPBEXstdItem 4 6 2 5 4" xfId="14662" xr:uid="{00000000-0005-0000-0000-0000CF220000}"/>
    <cellStyle name="SAPBEXstdItem 4 6 2 6" xfId="1673" xr:uid="{00000000-0005-0000-0000-0000D0220000}"/>
    <cellStyle name="SAPBEXstdItem 4 6 2 6 2" xfId="7414" xr:uid="{00000000-0005-0000-0000-0000D1220000}"/>
    <cellStyle name="SAPBEXstdItem 4 6 2 6 2 2" xfId="18527" xr:uid="{00000000-0005-0000-0000-0000D2220000}"/>
    <cellStyle name="SAPBEXstdItem 4 6 2 6 2 3" xfId="25685" xr:uid="{00000000-0005-0000-0000-0000D3220000}"/>
    <cellStyle name="SAPBEXstdItem 4 6 2 6 3" xfId="12925" xr:uid="{00000000-0005-0000-0000-0000D4220000}"/>
    <cellStyle name="SAPBEXstdItem 4 6 2 6 4" xfId="20108" xr:uid="{00000000-0005-0000-0000-0000D5220000}"/>
    <cellStyle name="SAPBEXstdItem 4 6 2 7" xfId="7419" xr:uid="{00000000-0005-0000-0000-0000D6220000}"/>
    <cellStyle name="SAPBEXstdItem 4 6 2 7 2" xfId="18532" xr:uid="{00000000-0005-0000-0000-0000D7220000}"/>
    <cellStyle name="SAPBEXstdItem 4 6 2 7 3" xfId="25690" xr:uid="{00000000-0005-0000-0000-0000D8220000}"/>
    <cellStyle name="SAPBEXstdItem 4 6 2 8" xfId="12930" xr:uid="{00000000-0005-0000-0000-0000D9220000}"/>
    <cellStyle name="SAPBEXstdItem 4 6 2 9" xfId="14660" xr:uid="{00000000-0005-0000-0000-0000DA220000}"/>
    <cellStyle name="SAPBEXstdItem 4 6 3" xfId="1672" xr:uid="{00000000-0005-0000-0000-0000DB220000}"/>
    <cellStyle name="SAPBEXstdItem 4 6 3 2" xfId="7413" xr:uid="{00000000-0005-0000-0000-0000DC220000}"/>
    <cellStyle name="SAPBEXstdItem 4 6 3 2 2" xfId="18526" xr:uid="{00000000-0005-0000-0000-0000DD220000}"/>
    <cellStyle name="SAPBEXstdItem 4 6 3 2 3" xfId="25684" xr:uid="{00000000-0005-0000-0000-0000DE220000}"/>
    <cellStyle name="SAPBEXstdItem 4 6 3 3" xfId="12924" xr:uid="{00000000-0005-0000-0000-0000DF220000}"/>
    <cellStyle name="SAPBEXstdItem 4 6 3 4" xfId="20107" xr:uid="{00000000-0005-0000-0000-0000E0220000}"/>
    <cellStyle name="SAPBEXstdItem 4 6 4" xfId="1671" xr:uid="{00000000-0005-0000-0000-0000E1220000}"/>
    <cellStyle name="SAPBEXstdItem 4 6 4 2" xfId="7412" xr:uid="{00000000-0005-0000-0000-0000E2220000}"/>
    <cellStyle name="SAPBEXstdItem 4 6 4 2 2" xfId="18525" xr:uid="{00000000-0005-0000-0000-0000E3220000}"/>
    <cellStyle name="SAPBEXstdItem 4 6 4 2 3" xfId="25683" xr:uid="{00000000-0005-0000-0000-0000E4220000}"/>
    <cellStyle name="SAPBEXstdItem 4 6 4 3" xfId="12923" xr:uid="{00000000-0005-0000-0000-0000E5220000}"/>
    <cellStyle name="SAPBEXstdItem 4 6 4 4" xfId="14663" xr:uid="{00000000-0005-0000-0000-0000E6220000}"/>
    <cellStyle name="SAPBEXstdItem 4 6 5" xfId="1670" xr:uid="{00000000-0005-0000-0000-0000E7220000}"/>
    <cellStyle name="SAPBEXstdItem 4 6 5 2" xfId="7411" xr:uid="{00000000-0005-0000-0000-0000E8220000}"/>
    <cellStyle name="SAPBEXstdItem 4 6 5 2 2" xfId="18524" xr:uid="{00000000-0005-0000-0000-0000E9220000}"/>
    <cellStyle name="SAPBEXstdItem 4 6 5 2 3" xfId="25682" xr:uid="{00000000-0005-0000-0000-0000EA220000}"/>
    <cellStyle name="SAPBEXstdItem 4 6 5 3" xfId="12922" xr:uid="{00000000-0005-0000-0000-0000EB220000}"/>
    <cellStyle name="SAPBEXstdItem 4 6 5 4" xfId="20109" xr:uid="{00000000-0005-0000-0000-0000EC220000}"/>
    <cellStyle name="SAPBEXstdItem 4 6 6" xfId="1669" xr:uid="{00000000-0005-0000-0000-0000ED220000}"/>
    <cellStyle name="SAPBEXstdItem 4 6 6 2" xfId="7410" xr:uid="{00000000-0005-0000-0000-0000EE220000}"/>
    <cellStyle name="SAPBEXstdItem 4 6 6 2 2" xfId="18523" xr:uid="{00000000-0005-0000-0000-0000EF220000}"/>
    <cellStyle name="SAPBEXstdItem 4 6 6 2 3" xfId="25681" xr:uid="{00000000-0005-0000-0000-0000F0220000}"/>
    <cellStyle name="SAPBEXstdItem 4 6 6 3" xfId="12921" xr:uid="{00000000-0005-0000-0000-0000F1220000}"/>
    <cellStyle name="SAPBEXstdItem 4 6 6 4" xfId="20102" xr:uid="{00000000-0005-0000-0000-0000F2220000}"/>
    <cellStyle name="SAPBEXstdItem 4 6 7" xfId="1668" xr:uid="{00000000-0005-0000-0000-0000F3220000}"/>
    <cellStyle name="SAPBEXstdItem 4 6 7 2" xfId="7409" xr:uid="{00000000-0005-0000-0000-0000F4220000}"/>
    <cellStyle name="SAPBEXstdItem 4 6 7 2 2" xfId="18522" xr:uid="{00000000-0005-0000-0000-0000F5220000}"/>
    <cellStyle name="SAPBEXstdItem 4 6 7 2 3" xfId="25680" xr:uid="{00000000-0005-0000-0000-0000F6220000}"/>
    <cellStyle name="SAPBEXstdItem 4 6 7 3" xfId="12920" xr:uid="{00000000-0005-0000-0000-0000F7220000}"/>
    <cellStyle name="SAPBEXstdItem 4 6 7 4" xfId="14664" xr:uid="{00000000-0005-0000-0000-0000F8220000}"/>
    <cellStyle name="SAPBEXstdItem 4 6 8" xfId="7420" xr:uid="{00000000-0005-0000-0000-0000F9220000}"/>
    <cellStyle name="SAPBEXstdItem 4 6 8 2" xfId="18533" xr:uid="{00000000-0005-0000-0000-0000FA220000}"/>
    <cellStyle name="SAPBEXstdItem 4 6 8 3" xfId="25691" xr:uid="{00000000-0005-0000-0000-0000FB220000}"/>
    <cellStyle name="SAPBEXstdItem 4 6 9" xfId="12931" xr:uid="{00000000-0005-0000-0000-0000FC220000}"/>
    <cellStyle name="SAPBEXstdItem 4 7" xfId="1667" xr:uid="{00000000-0005-0000-0000-0000FD220000}"/>
    <cellStyle name="SAPBEXstdItem 4 7 10" xfId="14665" xr:uid="{00000000-0005-0000-0000-0000FE220000}"/>
    <cellStyle name="SAPBEXstdItem 4 7 2" xfId="1666" xr:uid="{00000000-0005-0000-0000-0000FF220000}"/>
    <cellStyle name="SAPBEXstdItem 4 7 2 2" xfId="1665" xr:uid="{00000000-0005-0000-0000-000000230000}"/>
    <cellStyle name="SAPBEXstdItem 4 7 2 2 2" xfId="7406" xr:uid="{00000000-0005-0000-0000-000001230000}"/>
    <cellStyle name="SAPBEXstdItem 4 7 2 2 2 2" xfId="18519" xr:uid="{00000000-0005-0000-0000-000002230000}"/>
    <cellStyle name="SAPBEXstdItem 4 7 2 2 2 3" xfId="25677" xr:uid="{00000000-0005-0000-0000-000003230000}"/>
    <cellStyle name="SAPBEXstdItem 4 7 2 2 3" xfId="12917" xr:uid="{00000000-0005-0000-0000-000004230000}"/>
    <cellStyle name="SAPBEXstdItem 4 7 2 2 4" xfId="14667" xr:uid="{00000000-0005-0000-0000-000005230000}"/>
    <cellStyle name="SAPBEXstdItem 4 7 2 3" xfId="1664" xr:uid="{00000000-0005-0000-0000-000006230000}"/>
    <cellStyle name="SAPBEXstdItem 4 7 2 3 2" xfId="7405" xr:uid="{00000000-0005-0000-0000-000007230000}"/>
    <cellStyle name="SAPBEXstdItem 4 7 2 3 2 2" xfId="18518" xr:uid="{00000000-0005-0000-0000-000008230000}"/>
    <cellStyle name="SAPBEXstdItem 4 7 2 3 2 3" xfId="25676" xr:uid="{00000000-0005-0000-0000-000009230000}"/>
    <cellStyle name="SAPBEXstdItem 4 7 2 3 3" xfId="12916" xr:uid="{00000000-0005-0000-0000-00000A230000}"/>
    <cellStyle name="SAPBEXstdItem 4 7 2 3 4" xfId="20113" xr:uid="{00000000-0005-0000-0000-00000B230000}"/>
    <cellStyle name="SAPBEXstdItem 4 7 2 4" xfId="1663" xr:uid="{00000000-0005-0000-0000-00000C230000}"/>
    <cellStyle name="SAPBEXstdItem 4 7 2 4 2" xfId="7404" xr:uid="{00000000-0005-0000-0000-00000D230000}"/>
    <cellStyle name="SAPBEXstdItem 4 7 2 4 2 2" xfId="18517" xr:uid="{00000000-0005-0000-0000-00000E230000}"/>
    <cellStyle name="SAPBEXstdItem 4 7 2 4 2 3" xfId="25675" xr:uid="{00000000-0005-0000-0000-00000F230000}"/>
    <cellStyle name="SAPBEXstdItem 4 7 2 4 3" xfId="12915" xr:uid="{00000000-0005-0000-0000-000010230000}"/>
    <cellStyle name="SAPBEXstdItem 4 7 2 4 4" xfId="20112" xr:uid="{00000000-0005-0000-0000-000011230000}"/>
    <cellStyle name="SAPBEXstdItem 4 7 2 5" xfId="1662" xr:uid="{00000000-0005-0000-0000-000012230000}"/>
    <cellStyle name="SAPBEXstdItem 4 7 2 5 2" xfId="7403" xr:uid="{00000000-0005-0000-0000-000013230000}"/>
    <cellStyle name="SAPBEXstdItem 4 7 2 5 2 2" xfId="18516" xr:uid="{00000000-0005-0000-0000-000014230000}"/>
    <cellStyle name="SAPBEXstdItem 4 7 2 5 2 3" xfId="25674" xr:uid="{00000000-0005-0000-0000-000015230000}"/>
    <cellStyle name="SAPBEXstdItem 4 7 2 5 3" xfId="12914" xr:uid="{00000000-0005-0000-0000-000016230000}"/>
    <cellStyle name="SAPBEXstdItem 4 7 2 5 4" xfId="14668" xr:uid="{00000000-0005-0000-0000-000017230000}"/>
    <cellStyle name="SAPBEXstdItem 4 7 2 6" xfId="1661" xr:uid="{00000000-0005-0000-0000-000018230000}"/>
    <cellStyle name="SAPBEXstdItem 4 7 2 6 2" xfId="7402" xr:uid="{00000000-0005-0000-0000-000019230000}"/>
    <cellStyle name="SAPBEXstdItem 4 7 2 6 2 2" xfId="18515" xr:uid="{00000000-0005-0000-0000-00001A230000}"/>
    <cellStyle name="SAPBEXstdItem 4 7 2 6 2 3" xfId="25673" xr:uid="{00000000-0005-0000-0000-00001B230000}"/>
    <cellStyle name="SAPBEXstdItem 4 7 2 6 3" xfId="12913" xr:uid="{00000000-0005-0000-0000-00001C230000}"/>
    <cellStyle name="SAPBEXstdItem 4 7 2 6 4" xfId="20114" xr:uid="{00000000-0005-0000-0000-00001D230000}"/>
    <cellStyle name="SAPBEXstdItem 4 7 2 7" xfId="7407" xr:uid="{00000000-0005-0000-0000-00001E230000}"/>
    <cellStyle name="SAPBEXstdItem 4 7 2 7 2" xfId="18520" xr:uid="{00000000-0005-0000-0000-00001F230000}"/>
    <cellStyle name="SAPBEXstdItem 4 7 2 7 3" xfId="25678" xr:uid="{00000000-0005-0000-0000-000020230000}"/>
    <cellStyle name="SAPBEXstdItem 4 7 2 8" xfId="12918" xr:uid="{00000000-0005-0000-0000-000021230000}"/>
    <cellStyle name="SAPBEXstdItem 4 7 2 9" xfId="14666" xr:uid="{00000000-0005-0000-0000-000022230000}"/>
    <cellStyle name="SAPBEXstdItem 4 7 3" xfId="1660" xr:uid="{00000000-0005-0000-0000-000023230000}"/>
    <cellStyle name="SAPBEXstdItem 4 7 3 2" xfId="7401" xr:uid="{00000000-0005-0000-0000-000024230000}"/>
    <cellStyle name="SAPBEXstdItem 4 7 3 2 2" xfId="18514" xr:uid="{00000000-0005-0000-0000-000025230000}"/>
    <cellStyle name="SAPBEXstdItem 4 7 3 2 3" xfId="25672" xr:uid="{00000000-0005-0000-0000-000026230000}"/>
    <cellStyle name="SAPBEXstdItem 4 7 3 3" xfId="12912" xr:uid="{00000000-0005-0000-0000-000027230000}"/>
    <cellStyle name="SAPBEXstdItem 4 7 3 4" xfId="20111" xr:uid="{00000000-0005-0000-0000-000028230000}"/>
    <cellStyle name="SAPBEXstdItem 4 7 4" xfId="1659" xr:uid="{00000000-0005-0000-0000-000029230000}"/>
    <cellStyle name="SAPBEXstdItem 4 7 4 2" xfId="7400" xr:uid="{00000000-0005-0000-0000-00002A230000}"/>
    <cellStyle name="SAPBEXstdItem 4 7 4 2 2" xfId="18513" xr:uid="{00000000-0005-0000-0000-00002B230000}"/>
    <cellStyle name="SAPBEXstdItem 4 7 4 2 3" xfId="25671" xr:uid="{00000000-0005-0000-0000-00002C230000}"/>
    <cellStyle name="SAPBEXstdItem 4 7 4 3" xfId="12911" xr:uid="{00000000-0005-0000-0000-00002D230000}"/>
    <cellStyle name="SAPBEXstdItem 4 7 4 4" xfId="14669" xr:uid="{00000000-0005-0000-0000-00002E230000}"/>
    <cellStyle name="SAPBEXstdItem 4 7 5" xfId="1658" xr:uid="{00000000-0005-0000-0000-00002F230000}"/>
    <cellStyle name="SAPBEXstdItem 4 7 5 2" xfId="7399" xr:uid="{00000000-0005-0000-0000-000030230000}"/>
    <cellStyle name="SAPBEXstdItem 4 7 5 2 2" xfId="18512" xr:uid="{00000000-0005-0000-0000-000031230000}"/>
    <cellStyle name="SAPBEXstdItem 4 7 5 2 3" xfId="25670" xr:uid="{00000000-0005-0000-0000-000032230000}"/>
    <cellStyle name="SAPBEXstdItem 4 7 5 3" xfId="12910" xr:uid="{00000000-0005-0000-0000-000033230000}"/>
    <cellStyle name="SAPBEXstdItem 4 7 5 4" xfId="14670" xr:uid="{00000000-0005-0000-0000-000034230000}"/>
    <cellStyle name="SAPBEXstdItem 4 7 6" xfId="1657" xr:uid="{00000000-0005-0000-0000-000035230000}"/>
    <cellStyle name="SAPBEXstdItem 4 7 6 2" xfId="7398" xr:uid="{00000000-0005-0000-0000-000036230000}"/>
    <cellStyle name="SAPBEXstdItem 4 7 6 2 2" xfId="18511" xr:uid="{00000000-0005-0000-0000-000037230000}"/>
    <cellStyle name="SAPBEXstdItem 4 7 6 2 3" xfId="25669" xr:uid="{00000000-0005-0000-0000-000038230000}"/>
    <cellStyle name="SAPBEXstdItem 4 7 6 3" xfId="12909" xr:uid="{00000000-0005-0000-0000-000039230000}"/>
    <cellStyle name="SAPBEXstdItem 4 7 6 4" xfId="20116" xr:uid="{00000000-0005-0000-0000-00003A230000}"/>
    <cellStyle name="SAPBEXstdItem 4 7 7" xfId="1656" xr:uid="{00000000-0005-0000-0000-00003B230000}"/>
    <cellStyle name="SAPBEXstdItem 4 7 7 2" xfId="7397" xr:uid="{00000000-0005-0000-0000-00003C230000}"/>
    <cellStyle name="SAPBEXstdItem 4 7 7 2 2" xfId="18510" xr:uid="{00000000-0005-0000-0000-00003D230000}"/>
    <cellStyle name="SAPBEXstdItem 4 7 7 2 3" xfId="25668" xr:uid="{00000000-0005-0000-0000-00003E230000}"/>
    <cellStyle name="SAPBEXstdItem 4 7 7 3" xfId="12908" xr:uid="{00000000-0005-0000-0000-00003F230000}"/>
    <cellStyle name="SAPBEXstdItem 4 7 7 4" xfId="20115" xr:uid="{00000000-0005-0000-0000-000040230000}"/>
    <cellStyle name="SAPBEXstdItem 4 7 8" xfId="7408" xr:uid="{00000000-0005-0000-0000-000041230000}"/>
    <cellStyle name="SAPBEXstdItem 4 7 8 2" xfId="18521" xr:uid="{00000000-0005-0000-0000-000042230000}"/>
    <cellStyle name="SAPBEXstdItem 4 7 8 3" xfId="25679" xr:uid="{00000000-0005-0000-0000-000043230000}"/>
    <cellStyle name="SAPBEXstdItem 4 7 9" xfId="12919" xr:uid="{00000000-0005-0000-0000-000044230000}"/>
    <cellStyle name="SAPBEXstdItem 4 8" xfId="1655" xr:uid="{00000000-0005-0000-0000-000045230000}"/>
    <cellStyle name="SAPBEXstdItem 4 8 10" xfId="14671" xr:uid="{00000000-0005-0000-0000-000046230000}"/>
    <cellStyle name="SAPBEXstdItem 4 8 2" xfId="1654" xr:uid="{00000000-0005-0000-0000-000047230000}"/>
    <cellStyle name="SAPBEXstdItem 4 8 2 2" xfId="1653" xr:uid="{00000000-0005-0000-0000-000048230000}"/>
    <cellStyle name="SAPBEXstdItem 4 8 2 2 2" xfId="7394" xr:uid="{00000000-0005-0000-0000-000049230000}"/>
    <cellStyle name="SAPBEXstdItem 4 8 2 2 2 2" xfId="18507" xr:uid="{00000000-0005-0000-0000-00004A230000}"/>
    <cellStyle name="SAPBEXstdItem 4 8 2 2 2 3" xfId="25665" xr:uid="{00000000-0005-0000-0000-00004B230000}"/>
    <cellStyle name="SAPBEXstdItem 4 8 2 2 3" xfId="12905" xr:uid="{00000000-0005-0000-0000-00004C230000}"/>
    <cellStyle name="SAPBEXstdItem 4 8 2 2 4" xfId="20110" xr:uid="{00000000-0005-0000-0000-00004D230000}"/>
    <cellStyle name="SAPBEXstdItem 4 8 2 3" xfId="1652" xr:uid="{00000000-0005-0000-0000-00004E230000}"/>
    <cellStyle name="SAPBEXstdItem 4 8 2 3 2" xfId="7393" xr:uid="{00000000-0005-0000-0000-00004F230000}"/>
    <cellStyle name="SAPBEXstdItem 4 8 2 3 2 2" xfId="18506" xr:uid="{00000000-0005-0000-0000-000050230000}"/>
    <cellStyle name="SAPBEXstdItem 4 8 2 3 2 3" xfId="25664" xr:uid="{00000000-0005-0000-0000-000051230000}"/>
    <cellStyle name="SAPBEXstdItem 4 8 2 3 3" xfId="12904" xr:uid="{00000000-0005-0000-0000-000052230000}"/>
    <cellStyle name="SAPBEXstdItem 4 8 2 3 4" xfId="14672" xr:uid="{00000000-0005-0000-0000-000053230000}"/>
    <cellStyle name="SAPBEXstdItem 4 8 2 4" xfId="1651" xr:uid="{00000000-0005-0000-0000-000054230000}"/>
    <cellStyle name="SAPBEXstdItem 4 8 2 4 2" xfId="7392" xr:uid="{00000000-0005-0000-0000-000055230000}"/>
    <cellStyle name="SAPBEXstdItem 4 8 2 4 2 2" xfId="18505" xr:uid="{00000000-0005-0000-0000-000056230000}"/>
    <cellStyle name="SAPBEXstdItem 4 8 2 4 2 3" xfId="25663" xr:uid="{00000000-0005-0000-0000-000057230000}"/>
    <cellStyle name="SAPBEXstdItem 4 8 2 4 3" xfId="12903" xr:uid="{00000000-0005-0000-0000-000058230000}"/>
    <cellStyle name="SAPBEXstdItem 4 8 2 4 4" xfId="14673" xr:uid="{00000000-0005-0000-0000-000059230000}"/>
    <cellStyle name="SAPBEXstdItem 4 8 2 5" xfId="1650" xr:uid="{00000000-0005-0000-0000-00005A230000}"/>
    <cellStyle name="SAPBEXstdItem 4 8 2 5 2" xfId="7391" xr:uid="{00000000-0005-0000-0000-00005B230000}"/>
    <cellStyle name="SAPBEXstdItem 4 8 2 5 2 2" xfId="18504" xr:uid="{00000000-0005-0000-0000-00005C230000}"/>
    <cellStyle name="SAPBEXstdItem 4 8 2 5 2 3" xfId="25662" xr:uid="{00000000-0005-0000-0000-00005D230000}"/>
    <cellStyle name="SAPBEXstdItem 4 8 2 5 3" xfId="12902" xr:uid="{00000000-0005-0000-0000-00005E230000}"/>
    <cellStyle name="SAPBEXstdItem 4 8 2 5 4" xfId="14674" xr:uid="{00000000-0005-0000-0000-00005F230000}"/>
    <cellStyle name="SAPBEXstdItem 4 8 2 6" xfId="1649" xr:uid="{00000000-0005-0000-0000-000060230000}"/>
    <cellStyle name="SAPBEXstdItem 4 8 2 6 2" xfId="7390" xr:uid="{00000000-0005-0000-0000-000061230000}"/>
    <cellStyle name="SAPBEXstdItem 4 8 2 6 2 2" xfId="18503" xr:uid="{00000000-0005-0000-0000-000062230000}"/>
    <cellStyle name="SAPBEXstdItem 4 8 2 6 2 3" xfId="25661" xr:uid="{00000000-0005-0000-0000-000063230000}"/>
    <cellStyle name="SAPBEXstdItem 4 8 2 6 3" xfId="12901" xr:uid="{00000000-0005-0000-0000-000064230000}"/>
    <cellStyle name="SAPBEXstdItem 4 8 2 6 4" xfId="20120" xr:uid="{00000000-0005-0000-0000-000065230000}"/>
    <cellStyle name="SAPBEXstdItem 4 8 2 7" xfId="7395" xr:uid="{00000000-0005-0000-0000-000066230000}"/>
    <cellStyle name="SAPBEXstdItem 4 8 2 7 2" xfId="18508" xr:uid="{00000000-0005-0000-0000-000067230000}"/>
    <cellStyle name="SAPBEXstdItem 4 8 2 7 3" xfId="25666" xr:uid="{00000000-0005-0000-0000-000068230000}"/>
    <cellStyle name="SAPBEXstdItem 4 8 2 8" xfId="12906" xr:uid="{00000000-0005-0000-0000-000069230000}"/>
    <cellStyle name="SAPBEXstdItem 4 8 2 9" xfId="20117" xr:uid="{00000000-0005-0000-0000-00006A230000}"/>
    <cellStyle name="SAPBEXstdItem 4 8 3" xfId="1648" xr:uid="{00000000-0005-0000-0000-00006B230000}"/>
    <cellStyle name="SAPBEXstdItem 4 8 3 2" xfId="7389" xr:uid="{00000000-0005-0000-0000-00006C230000}"/>
    <cellStyle name="SAPBEXstdItem 4 8 3 2 2" xfId="18502" xr:uid="{00000000-0005-0000-0000-00006D230000}"/>
    <cellStyle name="SAPBEXstdItem 4 8 3 2 3" xfId="25660" xr:uid="{00000000-0005-0000-0000-00006E230000}"/>
    <cellStyle name="SAPBEXstdItem 4 8 3 3" xfId="12900" xr:uid="{00000000-0005-0000-0000-00006F230000}"/>
    <cellStyle name="SAPBEXstdItem 4 8 3 4" xfId="20119" xr:uid="{00000000-0005-0000-0000-000070230000}"/>
    <cellStyle name="SAPBEXstdItem 4 8 4" xfId="1647" xr:uid="{00000000-0005-0000-0000-000071230000}"/>
    <cellStyle name="SAPBEXstdItem 4 8 4 2" xfId="7388" xr:uid="{00000000-0005-0000-0000-000072230000}"/>
    <cellStyle name="SAPBEXstdItem 4 8 4 2 2" xfId="18501" xr:uid="{00000000-0005-0000-0000-000073230000}"/>
    <cellStyle name="SAPBEXstdItem 4 8 4 2 3" xfId="25659" xr:uid="{00000000-0005-0000-0000-000074230000}"/>
    <cellStyle name="SAPBEXstdItem 4 8 4 3" xfId="12899" xr:uid="{00000000-0005-0000-0000-000075230000}"/>
    <cellStyle name="SAPBEXstdItem 4 8 4 4" xfId="14675" xr:uid="{00000000-0005-0000-0000-000076230000}"/>
    <cellStyle name="SAPBEXstdItem 4 8 5" xfId="1646" xr:uid="{00000000-0005-0000-0000-000077230000}"/>
    <cellStyle name="SAPBEXstdItem 4 8 5 2" xfId="7387" xr:uid="{00000000-0005-0000-0000-000078230000}"/>
    <cellStyle name="SAPBEXstdItem 4 8 5 2 2" xfId="18500" xr:uid="{00000000-0005-0000-0000-000079230000}"/>
    <cellStyle name="SAPBEXstdItem 4 8 5 2 3" xfId="25658" xr:uid="{00000000-0005-0000-0000-00007A230000}"/>
    <cellStyle name="SAPBEXstdItem 4 8 5 3" xfId="12898" xr:uid="{00000000-0005-0000-0000-00007B230000}"/>
    <cellStyle name="SAPBEXstdItem 4 8 5 4" xfId="20121" xr:uid="{00000000-0005-0000-0000-00007C230000}"/>
    <cellStyle name="SAPBEXstdItem 4 8 6" xfId="1645" xr:uid="{00000000-0005-0000-0000-00007D230000}"/>
    <cellStyle name="SAPBEXstdItem 4 8 6 2" xfId="7386" xr:uid="{00000000-0005-0000-0000-00007E230000}"/>
    <cellStyle name="SAPBEXstdItem 4 8 6 2 2" xfId="18499" xr:uid="{00000000-0005-0000-0000-00007F230000}"/>
    <cellStyle name="SAPBEXstdItem 4 8 6 2 3" xfId="25657" xr:uid="{00000000-0005-0000-0000-000080230000}"/>
    <cellStyle name="SAPBEXstdItem 4 8 6 3" xfId="12897" xr:uid="{00000000-0005-0000-0000-000081230000}"/>
    <cellStyle name="SAPBEXstdItem 4 8 6 4" xfId="20118" xr:uid="{00000000-0005-0000-0000-000082230000}"/>
    <cellStyle name="SAPBEXstdItem 4 8 7" xfId="1644" xr:uid="{00000000-0005-0000-0000-000083230000}"/>
    <cellStyle name="SAPBEXstdItem 4 8 7 2" xfId="7385" xr:uid="{00000000-0005-0000-0000-000084230000}"/>
    <cellStyle name="SAPBEXstdItem 4 8 7 2 2" xfId="18498" xr:uid="{00000000-0005-0000-0000-000085230000}"/>
    <cellStyle name="SAPBEXstdItem 4 8 7 2 3" xfId="25656" xr:uid="{00000000-0005-0000-0000-000086230000}"/>
    <cellStyle name="SAPBEXstdItem 4 8 7 3" xfId="12896" xr:uid="{00000000-0005-0000-0000-000087230000}"/>
    <cellStyle name="SAPBEXstdItem 4 8 7 4" xfId="14676" xr:uid="{00000000-0005-0000-0000-000088230000}"/>
    <cellStyle name="SAPBEXstdItem 4 8 8" xfId="7396" xr:uid="{00000000-0005-0000-0000-000089230000}"/>
    <cellStyle name="SAPBEXstdItem 4 8 8 2" xfId="18509" xr:uid="{00000000-0005-0000-0000-00008A230000}"/>
    <cellStyle name="SAPBEXstdItem 4 8 8 3" xfId="25667" xr:uid="{00000000-0005-0000-0000-00008B230000}"/>
    <cellStyle name="SAPBEXstdItem 4 8 9" xfId="12907" xr:uid="{00000000-0005-0000-0000-00008C230000}"/>
    <cellStyle name="SAPBEXstdItem 4 9" xfId="1643" xr:uid="{00000000-0005-0000-0000-00008D230000}"/>
    <cellStyle name="SAPBEXstdItem 4 9 2" xfId="1642" xr:uid="{00000000-0005-0000-0000-00008E230000}"/>
    <cellStyle name="SAPBEXstdItem 4 9 2 2" xfId="7383" xr:uid="{00000000-0005-0000-0000-00008F230000}"/>
    <cellStyle name="SAPBEXstdItem 4 9 2 2 2" xfId="18496" xr:uid="{00000000-0005-0000-0000-000090230000}"/>
    <cellStyle name="SAPBEXstdItem 4 9 2 2 3" xfId="25654" xr:uid="{00000000-0005-0000-0000-000091230000}"/>
    <cellStyle name="SAPBEXstdItem 4 9 2 3" xfId="12894" xr:uid="{00000000-0005-0000-0000-000092230000}"/>
    <cellStyle name="SAPBEXstdItem 4 9 2 4" xfId="20123" xr:uid="{00000000-0005-0000-0000-000093230000}"/>
    <cellStyle name="SAPBEXstdItem 4 9 3" xfId="1641" xr:uid="{00000000-0005-0000-0000-000094230000}"/>
    <cellStyle name="SAPBEXstdItem 4 9 3 2" xfId="7382" xr:uid="{00000000-0005-0000-0000-000095230000}"/>
    <cellStyle name="SAPBEXstdItem 4 9 3 2 2" xfId="18495" xr:uid="{00000000-0005-0000-0000-000096230000}"/>
    <cellStyle name="SAPBEXstdItem 4 9 3 2 3" xfId="25653" xr:uid="{00000000-0005-0000-0000-000097230000}"/>
    <cellStyle name="SAPBEXstdItem 4 9 3 3" xfId="12893" xr:uid="{00000000-0005-0000-0000-000098230000}"/>
    <cellStyle name="SAPBEXstdItem 4 9 3 4" xfId="20122" xr:uid="{00000000-0005-0000-0000-000099230000}"/>
    <cellStyle name="SAPBEXstdItem 4 9 4" xfId="1640" xr:uid="{00000000-0005-0000-0000-00009A230000}"/>
    <cellStyle name="SAPBEXstdItem 4 9 4 2" xfId="7381" xr:uid="{00000000-0005-0000-0000-00009B230000}"/>
    <cellStyle name="SAPBEXstdItem 4 9 4 2 2" xfId="18494" xr:uid="{00000000-0005-0000-0000-00009C230000}"/>
    <cellStyle name="SAPBEXstdItem 4 9 4 2 3" xfId="25652" xr:uid="{00000000-0005-0000-0000-00009D230000}"/>
    <cellStyle name="SAPBEXstdItem 4 9 4 3" xfId="12892" xr:uid="{00000000-0005-0000-0000-00009E230000}"/>
    <cellStyle name="SAPBEXstdItem 4 9 4 4" xfId="14678" xr:uid="{00000000-0005-0000-0000-00009F230000}"/>
    <cellStyle name="SAPBEXstdItem 4 9 5" xfId="1639" xr:uid="{00000000-0005-0000-0000-0000A0230000}"/>
    <cellStyle name="SAPBEXstdItem 4 9 5 2" xfId="7380" xr:uid="{00000000-0005-0000-0000-0000A1230000}"/>
    <cellStyle name="SAPBEXstdItem 4 9 5 2 2" xfId="18493" xr:uid="{00000000-0005-0000-0000-0000A2230000}"/>
    <cellStyle name="SAPBEXstdItem 4 9 5 2 3" xfId="25651" xr:uid="{00000000-0005-0000-0000-0000A3230000}"/>
    <cellStyle name="SAPBEXstdItem 4 9 5 3" xfId="12891" xr:uid="{00000000-0005-0000-0000-0000A4230000}"/>
    <cellStyle name="SAPBEXstdItem 4 9 5 4" xfId="20124" xr:uid="{00000000-0005-0000-0000-0000A5230000}"/>
    <cellStyle name="SAPBEXstdItem 4 9 6" xfId="1638" xr:uid="{00000000-0005-0000-0000-0000A6230000}"/>
    <cellStyle name="SAPBEXstdItem 4 9 6 2" xfId="7379" xr:uid="{00000000-0005-0000-0000-0000A7230000}"/>
    <cellStyle name="SAPBEXstdItem 4 9 6 2 2" xfId="18492" xr:uid="{00000000-0005-0000-0000-0000A8230000}"/>
    <cellStyle name="SAPBEXstdItem 4 9 6 2 3" xfId="25650" xr:uid="{00000000-0005-0000-0000-0000A9230000}"/>
    <cellStyle name="SAPBEXstdItem 4 9 6 3" xfId="12890" xr:uid="{00000000-0005-0000-0000-0000AA230000}"/>
    <cellStyle name="SAPBEXstdItem 4 9 6 4" xfId="20085" xr:uid="{00000000-0005-0000-0000-0000AB230000}"/>
    <cellStyle name="SAPBEXstdItem 4 9 7" xfId="7384" xr:uid="{00000000-0005-0000-0000-0000AC230000}"/>
    <cellStyle name="SAPBEXstdItem 4 9 7 2" xfId="18497" xr:uid="{00000000-0005-0000-0000-0000AD230000}"/>
    <cellStyle name="SAPBEXstdItem 4 9 7 3" xfId="25655" xr:uid="{00000000-0005-0000-0000-0000AE230000}"/>
    <cellStyle name="SAPBEXstdItem 4 9 8" xfId="12895" xr:uid="{00000000-0005-0000-0000-0000AF230000}"/>
    <cellStyle name="SAPBEXstdItem 4 9 9" xfId="14677" xr:uid="{00000000-0005-0000-0000-0000B0230000}"/>
    <cellStyle name="SAPBEXstdItem 5" xfId="1637" xr:uid="{00000000-0005-0000-0000-0000B1230000}"/>
    <cellStyle name="SAPBEXstdItem 5 10" xfId="14679" xr:uid="{00000000-0005-0000-0000-0000B2230000}"/>
    <cellStyle name="SAPBEXstdItem 5 2" xfId="1636" xr:uid="{00000000-0005-0000-0000-0000B3230000}"/>
    <cellStyle name="SAPBEXstdItem 5 2 2" xfId="1635" xr:uid="{00000000-0005-0000-0000-0000B4230000}"/>
    <cellStyle name="SAPBEXstdItem 5 2 2 2" xfId="7376" xr:uid="{00000000-0005-0000-0000-0000B5230000}"/>
    <cellStyle name="SAPBEXstdItem 5 2 2 2 2" xfId="18489" xr:uid="{00000000-0005-0000-0000-0000B6230000}"/>
    <cellStyle name="SAPBEXstdItem 5 2 2 2 3" xfId="25647" xr:uid="{00000000-0005-0000-0000-0000B7230000}"/>
    <cellStyle name="SAPBEXstdItem 5 2 2 3" xfId="12887" xr:uid="{00000000-0005-0000-0000-0000B8230000}"/>
    <cellStyle name="SAPBEXstdItem 5 2 2 4" xfId="14681" xr:uid="{00000000-0005-0000-0000-0000B9230000}"/>
    <cellStyle name="SAPBEXstdItem 5 2 3" xfId="1634" xr:uid="{00000000-0005-0000-0000-0000BA230000}"/>
    <cellStyle name="SAPBEXstdItem 5 2 3 2" xfId="7375" xr:uid="{00000000-0005-0000-0000-0000BB230000}"/>
    <cellStyle name="SAPBEXstdItem 5 2 3 2 2" xfId="18488" xr:uid="{00000000-0005-0000-0000-0000BC230000}"/>
    <cellStyle name="SAPBEXstdItem 5 2 3 2 3" xfId="25646" xr:uid="{00000000-0005-0000-0000-0000BD230000}"/>
    <cellStyle name="SAPBEXstdItem 5 2 3 3" xfId="12886" xr:uid="{00000000-0005-0000-0000-0000BE230000}"/>
    <cellStyle name="SAPBEXstdItem 5 2 3 4" xfId="14682" xr:uid="{00000000-0005-0000-0000-0000BF230000}"/>
    <cellStyle name="SAPBEXstdItem 5 2 4" xfId="1633" xr:uid="{00000000-0005-0000-0000-0000C0230000}"/>
    <cellStyle name="SAPBEXstdItem 5 2 4 2" xfId="7374" xr:uid="{00000000-0005-0000-0000-0000C1230000}"/>
    <cellStyle name="SAPBEXstdItem 5 2 4 2 2" xfId="18487" xr:uid="{00000000-0005-0000-0000-0000C2230000}"/>
    <cellStyle name="SAPBEXstdItem 5 2 4 2 3" xfId="25645" xr:uid="{00000000-0005-0000-0000-0000C3230000}"/>
    <cellStyle name="SAPBEXstdItem 5 2 4 3" xfId="12885" xr:uid="{00000000-0005-0000-0000-0000C4230000}"/>
    <cellStyle name="SAPBEXstdItem 5 2 4 4" xfId="20128" xr:uid="{00000000-0005-0000-0000-0000C5230000}"/>
    <cellStyle name="SAPBEXstdItem 5 2 5" xfId="1632" xr:uid="{00000000-0005-0000-0000-0000C6230000}"/>
    <cellStyle name="SAPBEXstdItem 5 2 5 2" xfId="7373" xr:uid="{00000000-0005-0000-0000-0000C7230000}"/>
    <cellStyle name="SAPBEXstdItem 5 2 5 2 2" xfId="18486" xr:uid="{00000000-0005-0000-0000-0000C8230000}"/>
    <cellStyle name="SAPBEXstdItem 5 2 5 2 3" xfId="25644" xr:uid="{00000000-0005-0000-0000-0000C9230000}"/>
    <cellStyle name="SAPBEXstdItem 5 2 5 3" xfId="12884" xr:uid="{00000000-0005-0000-0000-0000CA230000}"/>
    <cellStyle name="SAPBEXstdItem 5 2 5 4" xfId="20127" xr:uid="{00000000-0005-0000-0000-0000CB230000}"/>
    <cellStyle name="SAPBEXstdItem 5 2 6" xfId="1631" xr:uid="{00000000-0005-0000-0000-0000CC230000}"/>
    <cellStyle name="SAPBEXstdItem 5 2 6 2" xfId="7372" xr:uid="{00000000-0005-0000-0000-0000CD230000}"/>
    <cellStyle name="SAPBEXstdItem 5 2 6 2 2" xfId="18485" xr:uid="{00000000-0005-0000-0000-0000CE230000}"/>
    <cellStyle name="SAPBEXstdItem 5 2 6 2 3" xfId="25643" xr:uid="{00000000-0005-0000-0000-0000CF230000}"/>
    <cellStyle name="SAPBEXstdItem 5 2 6 3" xfId="12883" xr:uid="{00000000-0005-0000-0000-0000D0230000}"/>
    <cellStyle name="SAPBEXstdItem 5 2 6 4" xfId="14683" xr:uid="{00000000-0005-0000-0000-0000D1230000}"/>
    <cellStyle name="SAPBEXstdItem 5 2 7" xfId="7377" xr:uid="{00000000-0005-0000-0000-0000D2230000}"/>
    <cellStyle name="SAPBEXstdItem 5 2 7 2" xfId="18490" xr:uid="{00000000-0005-0000-0000-0000D3230000}"/>
    <cellStyle name="SAPBEXstdItem 5 2 7 3" xfId="25648" xr:uid="{00000000-0005-0000-0000-0000D4230000}"/>
    <cellStyle name="SAPBEXstdItem 5 2 8" xfId="12888" xr:uid="{00000000-0005-0000-0000-0000D5230000}"/>
    <cellStyle name="SAPBEXstdItem 5 2 9" xfId="14680" xr:uid="{00000000-0005-0000-0000-0000D6230000}"/>
    <cellStyle name="SAPBEXstdItem 5 3" xfId="1630" xr:uid="{00000000-0005-0000-0000-0000D7230000}"/>
    <cellStyle name="SAPBEXstdItem 5 3 2" xfId="7371" xr:uid="{00000000-0005-0000-0000-0000D8230000}"/>
    <cellStyle name="SAPBEXstdItem 5 3 2 2" xfId="18484" xr:uid="{00000000-0005-0000-0000-0000D9230000}"/>
    <cellStyle name="SAPBEXstdItem 5 3 2 3" xfId="25642" xr:uid="{00000000-0005-0000-0000-0000DA230000}"/>
    <cellStyle name="SAPBEXstdItem 5 3 3" xfId="12882" xr:uid="{00000000-0005-0000-0000-0000DB230000}"/>
    <cellStyle name="SAPBEXstdItem 5 3 4" xfId="20129" xr:uid="{00000000-0005-0000-0000-0000DC230000}"/>
    <cellStyle name="SAPBEXstdItem 5 4" xfId="1629" xr:uid="{00000000-0005-0000-0000-0000DD230000}"/>
    <cellStyle name="SAPBEXstdItem 5 4 2" xfId="7370" xr:uid="{00000000-0005-0000-0000-0000DE230000}"/>
    <cellStyle name="SAPBEXstdItem 5 4 2 2" xfId="18483" xr:uid="{00000000-0005-0000-0000-0000DF230000}"/>
    <cellStyle name="SAPBEXstdItem 5 4 2 3" xfId="25641" xr:uid="{00000000-0005-0000-0000-0000E0230000}"/>
    <cellStyle name="SAPBEXstdItem 5 4 3" xfId="12881" xr:uid="{00000000-0005-0000-0000-0000E1230000}"/>
    <cellStyle name="SAPBEXstdItem 5 4 4" xfId="20126" xr:uid="{00000000-0005-0000-0000-0000E2230000}"/>
    <cellStyle name="SAPBEXstdItem 5 5" xfId="1628" xr:uid="{00000000-0005-0000-0000-0000E3230000}"/>
    <cellStyle name="SAPBEXstdItem 5 5 2" xfId="7369" xr:uid="{00000000-0005-0000-0000-0000E4230000}"/>
    <cellStyle name="SAPBEXstdItem 5 5 2 2" xfId="18482" xr:uid="{00000000-0005-0000-0000-0000E5230000}"/>
    <cellStyle name="SAPBEXstdItem 5 5 2 3" xfId="25640" xr:uid="{00000000-0005-0000-0000-0000E6230000}"/>
    <cellStyle name="SAPBEXstdItem 5 5 3" xfId="12880" xr:uid="{00000000-0005-0000-0000-0000E7230000}"/>
    <cellStyle name="SAPBEXstdItem 5 5 4" xfId="14684" xr:uid="{00000000-0005-0000-0000-0000E8230000}"/>
    <cellStyle name="SAPBEXstdItem 5 6" xfId="1627" xr:uid="{00000000-0005-0000-0000-0000E9230000}"/>
    <cellStyle name="SAPBEXstdItem 5 6 2" xfId="7368" xr:uid="{00000000-0005-0000-0000-0000EA230000}"/>
    <cellStyle name="SAPBEXstdItem 5 6 2 2" xfId="18481" xr:uid="{00000000-0005-0000-0000-0000EB230000}"/>
    <cellStyle name="SAPBEXstdItem 5 6 2 3" xfId="25639" xr:uid="{00000000-0005-0000-0000-0000EC230000}"/>
    <cellStyle name="SAPBEXstdItem 5 6 3" xfId="12879" xr:uid="{00000000-0005-0000-0000-0000ED230000}"/>
    <cellStyle name="SAPBEXstdItem 5 6 4" xfId="14685" xr:uid="{00000000-0005-0000-0000-0000EE230000}"/>
    <cellStyle name="SAPBEXstdItem 5 7" xfId="1626" xr:uid="{00000000-0005-0000-0000-0000EF230000}"/>
    <cellStyle name="SAPBEXstdItem 5 7 2" xfId="7367" xr:uid="{00000000-0005-0000-0000-0000F0230000}"/>
    <cellStyle name="SAPBEXstdItem 5 7 2 2" xfId="18480" xr:uid="{00000000-0005-0000-0000-0000F1230000}"/>
    <cellStyle name="SAPBEXstdItem 5 7 2 3" xfId="25638" xr:uid="{00000000-0005-0000-0000-0000F2230000}"/>
    <cellStyle name="SAPBEXstdItem 5 7 3" xfId="12878" xr:uid="{00000000-0005-0000-0000-0000F3230000}"/>
    <cellStyle name="SAPBEXstdItem 5 7 4" xfId="20131" xr:uid="{00000000-0005-0000-0000-0000F4230000}"/>
    <cellStyle name="SAPBEXstdItem 5 8" xfId="7378" xr:uid="{00000000-0005-0000-0000-0000F5230000}"/>
    <cellStyle name="SAPBEXstdItem 5 8 2" xfId="18491" xr:uid="{00000000-0005-0000-0000-0000F6230000}"/>
    <cellStyle name="SAPBEXstdItem 5 8 3" xfId="25649" xr:uid="{00000000-0005-0000-0000-0000F7230000}"/>
    <cellStyle name="SAPBEXstdItem 5 9" xfId="12889" xr:uid="{00000000-0005-0000-0000-0000F8230000}"/>
    <cellStyle name="SAPBEXstdItem 6" xfId="1625" xr:uid="{00000000-0005-0000-0000-0000F9230000}"/>
    <cellStyle name="SAPBEXstdItem 6 10" xfId="20130" xr:uid="{00000000-0005-0000-0000-0000FA230000}"/>
    <cellStyle name="SAPBEXstdItem 6 2" xfId="1624" xr:uid="{00000000-0005-0000-0000-0000FB230000}"/>
    <cellStyle name="SAPBEXstdItem 6 2 2" xfId="1623" xr:uid="{00000000-0005-0000-0000-0000FC230000}"/>
    <cellStyle name="SAPBEXstdItem 6 2 2 2" xfId="7364" xr:uid="{00000000-0005-0000-0000-0000FD230000}"/>
    <cellStyle name="SAPBEXstdItem 6 2 2 2 2" xfId="18477" xr:uid="{00000000-0005-0000-0000-0000FE230000}"/>
    <cellStyle name="SAPBEXstdItem 6 2 2 2 3" xfId="25635" xr:uid="{00000000-0005-0000-0000-0000FF230000}"/>
    <cellStyle name="SAPBEXstdItem 6 2 2 3" xfId="12875" xr:uid="{00000000-0005-0000-0000-000000240000}"/>
    <cellStyle name="SAPBEXstdItem 6 2 2 4" xfId="20132" xr:uid="{00000000-0005-0000-0000-000001240000}"/>
    <cellStyle name="SAPBEXstdItem 6 2 3" xfId="1622" xr:uid="{00000000-0005-0000-0000-000002240000}"/>
    <cellStyle name="SAPBEXstdItem 6 2 3 2" xfId="7363" xr:uid="{00000000-0005-0000-0000-000003240000}"/>
    <cellStyle name="SAPBEXstdItem 6 2 3 2 2" xfId="18476" xr:uid="{00000000-0005-0000-0000-000004240000}"/>
    <cellStyle name="SAPBEXstdItem 6 2 3 2 3" xfId="25634" xr:uid="{00000000-0005-0000-0000-000005240000}"/>
    <cellStyle name="SAPBEXstdItem 6 2 3 3" xfId="12874" xr:uid="{00000000-0005-0000-0000-000006240000}"/>
    <cellStyle name="SAPBEXstdItem 6 2 3 4" xfId="20125" xr:uid="{00000000-0005-0000-0000-000007240000}"/>
    <cellStyle name="SAPBEXstdItem 6 2 4" xfId="1621" xr:uid="{00000000-0005-0000-0000-000008240000}"/>
    <cellStyle name="SAPBEXstdItem 6 2 4 2" xfId="7362" xr:uid="{00000000-0005-0000-0000-000009240000}"/>
    <cellStyle name="SAPBEXstdItem 6 2 4 2 2" xfId="18475" xr:uid="{00000000-0005-0000-0000-00000A240000}"/>
    <cellStyle name="SAPBEXstdItem 6 2 4 2 3" xfId="25633" xr:uid="{00000000-0005-0000-0000-00000B240000}"/>
    <cellStyle name="SAPBEXstdItem 6 2 4 3" xfId="12873" xr:uid="{00000000-0005-0000-0000-00000C240000}"/>
    <cellStyle name="SAPBEXstdItem 6 2 4 4" xfId="14687" xr:uid="{00000000-0005-0000-0000-00000D240000}"/>
    <cellStyle name="SAPBEXstdItem 6 2 5" xfId="1620" xr:uid="{00000000-0005-0000-0000-00000E240000}"/>
    <cellStyle name="SAPBEXstdItem 6 2 5 2" xfId="7361" xr:uid="{00000000-0005-0000-0000-00000F240000}"/>
    <cellStyle name="SAPBEXstdItem 6 2 5 2 2" xfId="18474" xr:uid="{00000000-0005-0000-0000-000010240000}"/>
    <cellStyle name="SAPBEXstdItem 6 2 5 2 3" xfId="25632" xr:uid="{00000000-0005-0000-0000-000011240000}"/>
    <cellStyle name="SAPBEXstdItem 6 2 5 3" xfId="12872" xr:uid="{00000000-0005-0000-0000-000012240000}"/>
    <cellStyle name="SAPBEXstdItem 6 2 5 4" xfId="14688" xr:uid="{00000000-0005-0000-0000-000013240000}"/>
    <cellStyle name="SAPBEXstdItem 6 2 6" xfId="1619" xr:uid="{00000000-0005-0000-0000-000014240000}"/>
    <cellStyle name="SAPBEXstdItem 6 2 6 2" xfId="7360" xr:uid="{00000000-0005-0000-0000-000015240000}"/>
    <cellStyle name="SAPBEXstdItem 6 2 6 2 2" xfId="18473" xr:uid="{00000000-0005-0000-0000-000016240000}"/>
    <cellStyle name="SAPBEXstdItem 6 2 6 2 3" xfId="25631" xr:uid="{00000000-0005-0000-0000-000017240000}"/>
    <cellStyle name="SAPBEXstdItem 6 2 6 3" xfId="12871" xr:uid="{00000000-0005-0000-0000-000018240000}"/>
    <cellStyle name="SAPBEXstdItem 6 2 6 4" xfId="14689" xr:uid="{00000000-0005-0000-0000-000019240000}"/>
    <cellStyle name="SAPBEXstdItem 6 2 7" xfId="7365" xr:uid="{00000000-0005-0000-0000-00001A240000}"/>
    <cellStyle name="SAPBEXstdItem 6 2 7 2" xfId="18478" xr:uid="{00000000-0005-0000-0000-00001B240000}"/>
    <cellStyle name="SAPBEXstdItem 6 2 7 3" xfId="25636" xr:uid="{00000000-0005-0000-0000-00001C240000}"/>
    <cellStyle name="SAPBEXstdItem 6 2 8" xfId="12876" xr:uid="{00000000-0005-0000-0000-00001D240000}"/>
    <cellStyle name="SAPBEXstdItem 6 2 9" xfId="14686" xr:uid="{00000000-0005-0000-0000-00001E240000}"/>
    <cellStyle name="SAPBEXstdItem 6 3" xfId="1618" xr:uid="{00000000-0005-0000-0000-00001F240000}"/>
    <cellStyle name="SAPBEXstdItem 6 3 2" xfId="7359" xr:uid="{00000000-0005-0000-0000-000020240000}"/>
    <cellStyle name="SAPBEXstdItem 6 3 2 2" xfId="18472" xr:uid="{00000000-0005-0000-0000-000021240000}"/>
    <cellStyle name="SAPBEXstdItem 6 3 2 3" xfId="25630" xr:uid="{00000000-0005-0000-0000-000022240000}"/>
    <cellStyle name="SAPBEXstdItem 6 3 3" xfId="12870" xr:uid="{00000000-0005-0000-0000-000023240000}"/>
    <cellStyle name="SAPBEXstdItem 6 3 4" xfId="14690" xr:uid="{00000000-0005-0000-0000-000024240000}"/>
    <cellStyle name="SAPBEXstdItem 6 4" xfId="1617" xr:uid="{00000000-0005-0000-0000-000025240000}"/>
    <cellStyle name="SAPBEXstdItem 6 4 2" xfId="7358" xr:uid="{00000000-0005-0000-0000-000026240000}"/>
    <cellStyle name="SAPBEXstdItem 6 4 2 2" xfId="18471" xr:uid="{00000000-0005-0000-0000-000027240000}"/>
    <cellStyle name="SAPBEXstdItem 6 4 2 3" xfId="25629" xr:uid="{00000000-0005-0000-0000-000028240000}"/>
    <cellStyle name="SAPBEXstdItem 6 4 3" xfId="12869" xr:uid="{00000000-0005-0000-0000-000029240000}"/>
    <cellStyle name="SAPBEXstdItem 6 4 4" xfId="20136" xr:uid="{00000000-0005-0000-0000-00002A240000}"/>
    <cellStyle name="SAPBEXstdItem 6 5" xfId="1616" xr:uid="{00000000-0005-0000-0000-00002B240000}"/>
    <cellStyle name="SAPBEXstdItem 6 5 2" xfId="7357" xr:uid="{00000000-0005-0000-0000-00002C240000}"/>
    <cellStyle name="SAPBEXstdItem 6 5 2 2" xfId="18470" xr:uid="{00000000-0005-0000-0000-00002D240000}"/>
    <cellStyle name="SAPBEXstdItem 6 5 2 3" xfId="25628" xr:uid="{00000000-0005-0000-0000-00002E240000}"/>
    <cellStyle name="SAPBEXstdItem 6 5 3" xfId="12868" xr:uid="{00000000-0005-0000-0000-00002F240000}"/>
    <cellStyle name="SAPBEXstdItem 6 5 4" xfId="20135" xr:uid="{00000000-0005-0000-0000-000030240000}"/>
    <cellStyle name="SAPBEXstdItem 6 6" xfId="1615" xr:uid="{00000000-0005-0000-0000-000031240000}"/>
    <cellStyle name="SAPBEXstdItem 6 6 2" xfId="7356" xr:uid="{00000000-0005-0000-0000-000032240000}"/>
    <cellStyle name="SAPBEXstdItem 6 6 2 2" xfId="18469" xr:uid="{00000000-0005-0000-0000-000033240000}"/>
    <cellStyle name="SAPBEXstdItem 6 6 2 3" xfId="25627" xr:uid="{00000000-0005-0000-0000-000034240000}"/>
    <cellStyle name="SAPBEXstdItem 6 6 3" xfId="12867" xr:uid="{00000000-0005-0000-0000-000035240000}"/>
    <cellStyle name="SAPBEXstdItem 6 6 4" xfId="14691" xr:uid="{00000000-0005-0000-0000-000036240000}"/>
    <cellStyle name="SAPBEXstdItem 6 7" xfId="1614" xr:uid="{00000000-0005-0000-0000-000037240000}"/>
    <cellStyle name="SAPBEXstdItem 6 7 2" xfId="7355" xr:uid="{00000000-0005-0000-0000-000038240000}"/>
    <cellStyle name="SAPBEXstdItem 6 7 2 2" xfId="18468" xr:uid="{00000000-0005-0000-0000-000039240000}"/>
    <cellStyle name="SAPBEXstdItem 6 7 2 3" xfId="25626" xr:uid="{00000000-0005-0000-0000-00003A240000}"/>
    <cellStyle name="SAPBEXstdItem 6 7 3" xfId="12866" xr:uid="{00000000-0005-0000-0000-00003B240000}"/>
    <cellStyle name="SAPBEXstdItem 6 7 4" xfId="20137" xr:uid="{00000000-0005-0000-0000-00003C240000}"/>
    <cellStyle name="SAPBEXstdItem 6 8" xfId="7366" xr:uid="{00000000-0005-0000-0000-00003D240000}"/>
    <cellStyle name="SAPBEXstdItem 6 8 2" xfId="18479" xr:uid="{00000000-0005-0000-0000-00003E240000}"/>
    <cellStyle name="SAPBEXstdItem 6 8 3" xfId="25637" xr:uid="{00000000-0005-0000-0000-00003F240000}"/>
    <cellStyle name="SAPBEXstdItem 6 9" xfId="12877" xr:uid="{00000000-0005-0000-0000-000040240000}"/>
    <cellStyle name="SAPBEXstdItem 7" xfId="1613" xr:uid="{00000000-0005-0000-0000-000041240000}"/>
    <cellStyle name="SAPBEXstdItem 7 10" xfId="20134" xr:uid="{00000000-0005-0000-0000-000042240000}"/>
    <cellStyle name="SAPBEXstdItem 7 2" xfId="1612" xr:uid="{00000000-0005-0000-0000-000043240000}"/>
    <cellStyle name="SAPBEXstdItem 7 2 2" xfId="1611" xr:uid="{00000000-0005-0000-0000-000044240000}"/>
    <cellStyle name="SAPBEXstdItem 7 2 2 2" xfId="7352" xr:uid="{00000000-0005-0000-0000-000045240000}"/>
    <cellStyle name="SAPBEXstdItem 7 2 2 2 2" xfId="18465" xr:uid="{00000000-0005-0000-0000-000046240000}"/>
    <cellStyle name="SAPBEXstdItem 7 2 2 2 3" xfId="25623" xr:uid="{00000000-0005-0000-0000-000047240000}"/>
    <cellStyle name="SAPBEXstdItem 7 2 2 3" xfId="12863" xr:uid="{00000000-0005-0000-0000-000048240000}"/>
    <cellStyle name="SAPBEXstdItem 7 2 2 4" xfId="14693" xr:uid="{00000000-0005-0000-0000-000049240000}"/>
    <cellStyle name="SAPBEXstdItem 7 2 3" xfId="1610" xr:uid="{00000000-0005-0000-0000-00004A240000}"/>
    <cellStyle name="SAPBEXstdItem 7 2 3 2" xfId="7351" xr:uid="{00000000-0005-0000-0000-00004B240000}"/>
    <cellStyle name="SAPBEXstdItem 7 2 3 2 2" xfId="18464" xr:uid="{00000000-0005-0000-0000-00004C240000}"/>
    <cellStyle name="SAPBEXstdItem 7 2 3 2 3" xfId="25622" xr:uid="{00000000-0005-0000-0000-00004D240000}"/>
    <cellStyle name="SAPBEXstdItem 7 2 3 3" xfId="12862" xr:uid="{00000000-0005-0000-0000-00004E240000}"/>
    <cellStyle name="SAPBEXstdItem 7 2 3 4" xfId="20139" xr:uid="{00000000-0005-0000-0000-00004F240000}"/>
    <cellStyle name="SAPBEXstdItem 7 2 4" xfId="1609" xr:uid="{00000000-0005-0000-0000-000050240000}"/>
    <cellStyle name="SAPBEXstdItem 7 2 4 2" xfId="7350" xr:uid="{00000000-0005-0000-0000-000051240000}"/>
    <cellStyle name="SAPBEXstdItem 7 2 4 2 2" xfId="18463" xr:uid="{00000000-0005-0000-0000-000052240000}"/>
    <cellStyle name="SAPBEXstdItem 7 2 4 2 3" xfId="25621" xr:uid="{00000000-0005-0000-0000-000053240000}"/>
    <cellStyle name="SAPBEXstdItem 7 2 4 3" xfId="12861" xr:uid="{00000000-0005-0000-0000-000054240000}"/>
    <cellStyle name="SAPBEXstdItem 7 2 4 4" xfId="20138" xr:uid="{00000000-0005-0000-0000-000055240000}"/>
    <cellStyle name="SAPBEXstdItem 7 2 5" xfId="1608" xr:uid="{00000000-0005-0000-0000-000056240000}"/>
    <cellStyle name="SAPBEXstdItem 7 2 5 2" xfId="7349" xr:uid="{00000000-0005-0000-0000-000057240000}"/>
    <cellStyle name="SAPBEXstdItem 7 2 5 2 2" xfId="18462" xr:uid="{00000000-0005-0000-0000-000058240000}"/>
    <cellStyle name="SAPBEXstdItem 7 2 5 2 3" xfId="25620" xr:uid="{00000000-0005-0000-0000-000059240000}"/>
    <cellStyle name="SAPBEXstdItem 7 2 5 3" xfId="12860" xr:uid="{00000000-0005-0000-0000-00005A240000}"/>
    <cellStyle name="SAPBEXstdItem 7 2 5 4" xfId="14694" xr:uid="{00000000-0005-0000-0000-00005B240000}"/>
    <cellStyle name="SAPBEXstdItem 7 2 6" xfId="1607" xr:uid="{00000000-0005-0000-0000-00005C240000}"/>
    <cellStyle name="SAPBEXstdItem 7 2 6 2" xfId="7348" xr:uid="{00000000-0005-0000-0000-00005D240000}"/>
    <cellStyle name="SAPBEXstdItem 7 2 6 2 2" xfId="18461" xr:uid="{00000000-0005-0000-0000-00005E240000}"/>
    <cellStyle name="SAPBEXstdItem 7 2 6 2 3" xfId="25619" xr:uid="{00000000-0005-0000-0000-00005F240000}"/>
    <cellStyle name="SAPBEXstdItem 7 2 6 3" xfId="12859" xr:uid="{00000000-0005-0000-0000-000060240000}"/>
    <cellStyle name="SAPBEXstdItem 7 2 6 4" xfId="20140" xr:uid="{00000000-0005-0000-0000-000061240000}"/>
    <cellStyle name="SAPBEXstdItem 7 2 7" xfId="7353" xr:uid="{00000000-0005-0000-0000-000062240000}"/>
    <cellStyle name="SAPBEXstdItem 7 2 7 2" xfId="18466" xr:uid="{00000000-0005-0000-0000-000063240000}"/>
    <cellStyle name="SAPBEXstdItem 7 2 7 3" xfId="25624" xr:uid="{00000000-0005-0000-0000-000064240000}"/>
    <cellStyle name="SAPBEXstdItem 7 2 8" xfId="12864" xr:uid="{00000000-0005-0000-0000-000065240000}"/>
    <cellStyle name="SAPBEXstdItem 7 2 9" xfId="14692" xr:uid="{00000000-0005-0000-0000-000066240000}"/>
    <cellStyle name="SAPBEXstdItem 7 3" xfId="1606" xr:uid="{00000000-0005-0000-0000-000067240000}"/>
    <cellStyle name="SAPBEXstdItem 7 3 2" xfId="7347" xr:uid="{00000000-0005-0000-0000-000068240000}"/>
    <cellStyle name="SAPBEXstdItem 7 3 2 2" xfId="18460" xr:uid="{00000000-0005-0000-0000-000069240000}"/>
    <cellStyle name="SAPBEXstdItem 7 3 2 3" xfId="25618" xr:uid="{00000000-0005-0000-0000-00006A240000}"/>
    <cellStyle name="SAPBEXstdItem 7 3 3" xfId="12858" xr:uid="{00000000-0005-0000-0000-00006B240000}"/>
    <cellStyle name="SAPBEXstdItem 7 3 4" xfId="20133" xr:uid="{00000000-0005-0000-0000-00006C240000}"/>
    <cellStyle name="SAPBEXstdItem 7 4" xfId="1605" xr:uid="{00000000-0005-0000-0000-00006D240000}"/>
    <cellStyle name="SAPBEXstdItem 7 4 2" xfId="7346" xr:uid="{00000000-0005-0000-0000-00006E240000}"/>
    <cellStyle name="SAPBEXstdItem 7 4 2 2" xfId="18459" xr:uid="{00000000-0005-0000-0000-00006F240000}"/>
    <cellStyle name="SAPBEXstdItem 7 4 2 3" xfId="25617" xr:uid="{00000000-0005-0000-0000-000070240000}"/>
    <cellStyle name="SAPBEXstdItem 7 4 3" xfId="12857" xr:uid="{00000000-0005-0000-0000-000071240000}"/>
    <cellStyle name="SAPBEXstdItem 7 4 4" xfId="14695" xr:uid="{00000000-0005-0000-0000-000072240000}"/>
    <cellStyle name="SAPBEXstdItem 7 5" xfId="1604" xr:uid="{00000000-0005-0000-0000-000073240000}"/>
    <cellStyle name="SAPBEXstdItem 7 5 2" xfId="7345" xr:uid="{00000000-0005-0000-0000-000074240000}"/>
    <cellStyle name="SAPBEXstdItem 7 5 2 2" xfId="18458" xr:uid="{00000000-0005-0000-0000-000075240000}"/>
    <cellStyle name="SAPBEXstdItem 7 5 2 3" xfId="25616" xr:uid="{00000000-0005-0000-0000-000076240000}"/>
    <cellStyle name="SAPBEXstdItem 7 5 3" xfId="12856" xr:uid="{00000000-0005-0000-0000-000077240000}"/>
    <cellStyle name="SAPBEXstdItem 7 5 4" xfId="14696" xr:uid="{00000000-0005-0000-0000-000078240000}"/>
    <cellStyle name="SAPBEXstdItem 7 6" xfId="1603" xr:uid="{00000000-0005-0000-0000-000079240000}"/>
    <cellStyle name="SAPBEXstdItem 7 6 2" xfId="7344" xr:uid="{00000000-0005-0000-0000-00007A240000}"/>
    <cellStyle name="SAPBEXstdItem 7 6 2 2" xfId="18457" xr:uid="{00000000-0005-0000-0000-00007B240000}"/>
    <cellStyle name="SAPBEXstdItem 7 6 2 3" xfId="25615" xr:uid="{00000000-0005-0000-0000-00007C240000}"/>
    <cellStyle name="SAPBEXstdItem 7 6 3" xfId="12855" xr:uid="{00000000-0005-0000-0000-00007D240000}"/>
    <cellStyle name="SAPBEXstdItem 7 6 4" xfId="14697" xr:uid="{00000000-0005-0000-0000-00007E240000}"/>
    <cellStyle name="SAPBEXstdItem 7 7" xfId="1602" xr:uid="{00000000-0005-0000-0000-00007F240000}"/>
    <cellStyle name="SAPBEXstdItem 7 7 2" xfId="7343" xr:uid="{00000000-0005-0000-0000-000080240000}"/>
    <cellStyle name="SAPBEXstdItem 7 7 2 2" xfId="18456" xr:uid="{00000000-0005-0000-0000-000081240000}"/>
    <cellStyle name="SAPBEXstdItem 7 7 2 3" xfId="25614" xr:uid="{00000000-0005-0000-0000-000082240000}"/>
    <cellStyle name="SAPBEXstdItem 7 7 3" xfId="12854" xr:uid="{00000000-0005-0000-0000-000083240000}"/>
    <cellStyle name="SAPBEXstdItem 7 7 4" xfId="14698" xr:uid="{00000000-0005-0000-0000-000084240000}"/>
    <cellStyle name="SAPBEXstdItem 7 8" xfId="7354" xr:uid="{00000000-0005-0000-0000-000085240000}"/>
    <cellStyle name="SAPBEXstdItem 7 8 2" xfId="18467" xr:uid="{00000000-0005-0000-0000-000086240000}"/>
    <cellStyle name="SAPBEXstdItem 7 8 3" xfId="25625" xr:uid="{00000000-0005-0000-0000-000087240000}"/>
    <cellStyle name="SAPBEXstdItem 7 9" xfId="12865" xr:uid="{00000000-0005-0000-0000-000088240000}"/>
    <cellStyle name="SAPBEXstdItem 8" xfId="1601" xr:uid="{00000000-0005-0000-0000-000089240000}"/>
    <cellStyle name="SAPBEXstdItem 8 10" xfId="20144" xr:uid="{00000000-0005-0000-0000-00008A240000}"/>
    <cellStyle name="SAPBEXstdItem 8 2" xfId="1600" xr:uid="{00000000-0005-0000-0000-00008B240000}"/>
    <cellStyle name="SAPBEXstdItem 8 2 2" xfId="1599" xr:uid="{00000000-0005-0000-0000-00008C240000}"/>
    <cellStyle name="SAPBEXstdItem 8 2 2 2" xfId="7340" xr:uid="{00000000-0005-0000-0000-00008D240000}"/>
    <cellStyle name="SAPBEXstdItem 8 2 2 2 2" xfId="18453" xr:uid="{00000000-0005-0000-0000-00008E240000}"/>
    <cellStyle name="SAPBEXstdItem 8 2 2 2 3" xfId="25611" xr:uid="{00000000-0005-0000-0000-00008F240000}"/>
    <cellStyle name="SAPBEXstdItem 8 2 2 3" xfId="12851" xr:uid="{00000000-0005-0000-0000-000090240000}"/>
    <cellStyle name="SAPBEXstdItem 8 2 2 4" xfId="14699" xr:uid="{00000000-0005-0000-0000-000091240000}"/>
    <cellStyle name="SAPBEXstdItem 8 2 3" xfId="1598" xr:uid="{00000000-0005-0000-0000-000092240000}"/>
    <cellStyle name="SAPBEXstdItem 8 2 3 2" xfId="7339" xr:uid="{00000000-0005-0000-0000-000093240000}"/>
    <cellStyle name="SAPBEXstdItem 8 2 3 2 2" xfId="18452" xr:uid="{00000000-0005-0000-0000-000094240000}"/>
    <cellStyle name="SAPBEXstdItem 8 2 3 2 3" xfId="25610" xr:uid="{00000000-0005-0000-0000-000095240000}"/>
    <cellStyle name="SAPBEXstdItem 8 2 3 3" xfId="12850" xr:uid="{00000000-0005-0000-0000-000096240000}"/>
    <cellStyle name="SAPBEXstdItem 8 2 3 4" xfId="20145" xr:uid="{00000000-0005-0000-0000-000097240000}"/>
    <cellStyle name="SAPBEXstdItem 8 2 4" xfId="1597" xr:uid="{00000000-0005-0000-0000-000098240000}"/>
    <cellStyle name="SAPBEXstdItem 8 2 4 2" xfId="7338" xr:uid="{00000000-0005-0000-0000-000099240000}"/>
    <cellStyle name="SAPBEXstdItem 8 2 4 2 2" xfId="18451" xr:uid="{00000000-0005-0000-0000-00009A240000}"/>
    <cellStyle name="SAPBEXstdItem 8 2 4 2 3" xfId="25609" xr:uid="{00000000-0005-0000-0000-00009B240000}"/>
    <cellStyle name="SAPBEXstdItem 8 2 4 3" xfId="12849" xr:uid="{00000000-0005-0000-0000-00009C240000}"/>
    <cellStyle name="SAPBEXstdItem 8 2 4 4" xfId="20142" xr:uid="{00000000-0005-0000-0000-00009D240000}"/>
    <cellStyle name="SAPBEXstdItem 8 2 5" xfId="1596" xr:uid="{00000000-0005-0000-0000-00009E240000}"/>
    <cellStyle name="SAPBEXstdItem 8 2 5 2" xfId="7337" xr:uid="{00000000-0005-0000-0000-00009F240000}"/>
    <cellStyle name="SAPBEXstdItem 8 2 5 2 2" xfId="18450" xr:uid="{00000000-0005-0000-0000-0000A0240000}"/>
    <cellStyle name="SAPBEXstdItem 8 2 5 2 3" xfId="25608" xr:uid="{00000000-0005-0000-0000-0000A1240000}"/>
    <cellStyle name="SAPBEXstdItem 8 2 5 3" xfId="12848" xr:uid="{00000000-0005-0000-0000-0000A2240000}"/>
    <cellStyle name="SAPBEXstdItem 8 2 5 4" xfId="14700" xr:uid="{00000000-0005-0000-0000-0000A3240000}"/>
    <cellStyle name="SAPBEXstdItem 8 2 6" xfId="1595" xr:uid="{00000000-0005-0000-0000-0000A4240000}"/>
    <cellStyle name="SAPBEXstdItem 8 2 6 2" xfId="7336" xr:uid="{00000000-0005-0000-0000-0000A5240000}"/>
    <cellStyle name="SAPBEXstdItem 8 2 6 2 2" xfId="18449" xr:uid="{00000000-0005-0000-0000-0000A6240000}"/>
    <cellStyle name="SAPBEXstdItem 8 2 6 2 3" xfId="25607" xr:uid="{00000000-0005-0000-0000-0000A7240000}"/>
    <cellStyle name="SAPBEXstdItem 8 2 6 3" xfId="12847" xr:uid="{00000000-0005-0000-0000-0000A8240000}"/>
    <cellStyle name="SAPBEXstdItem 8 2 6 4" xfId="14701" xr:uid="{00000000-0005-0000-0000-0000A9240000}"/>
    <cellStyle name="SAPBEXstdItem 8 2 7" xfId="7341" xr:uid="{00000000-0005-0000-0000-0000AA240000}"/>
    <cellStyle name="SAPBEXstdItem 8 2 7 2" xfId="18454" xr:uid="{00000000-0005-0000-0000-0000AB240000}"/>
    <cellStyle name="SAPBEXstdItem 8 2 7 3" xfId="25612" xr:uid="{00000000-0005-0000-0000-0000AC240000}"/>
    <cellStyle name="SAPBEXstdItem 8 2 8" xfId="12852" xr:uid="{00000000-0005-0000-0000-0000AD240000}"/>
    <cellStyle name="SAPBEXstdItem 8 2 9" xfId="20143" xr:uid="{00000000-0005-0000-0000-0000AE240000}"/>
    <cellStyle name="SAPBEXstdItem 8 3" xfId="1594" xr:uid="{00000000-0005-0000-0000-0000AF240000}"/>
    <cellStyle name="SAPBEXstdItem 8 3 2" xfId="7335" xr:uid="{00000000-0005-0000-0000-0000B0240000}"/>
    <cellStyle name="SAPBEXstdItem 8 3 2 2" xfId="18448" xr:uid="{00000000-0005-0000-0000-0000B1240000}"/>
    <cellStyle name="SAPBEXstdItem 8 3 2 3" xfId="25606" xr:uid="{00000000-0005-0000-0000-0000B2240000}"/>
    <cellStyle name="SAPBEXstdItem 8 3 3" xfId="12846" xr:uid="{00000000-0005-0000-0000-0000B3240000}"/>
    <cellStyle name="SAPBEXstdItem 8 3 4" xfId="20147" xr:uid="{00000000-0005-0000-0000-0000B4240000}"/>
    <cellStyle name="SAPBEXstdItem 8 4" xfId="1593" xr:uid="{00000000-0005-0000-0000-0000B5240000}"/>
    <cellStyle name="SAPBEXstdItem 8 4 2" xfId="7334" xr:uid="{00000000-0005-0000-0000-0000B6240000}"/>
    <cellStyle name="SAPBEXstdItem 8 4 2 2" xfId="18447" xr:uid="{00000000-0005-0000-0000-0000B7240000}"/>
    <cellStyle name="SAPBEXstdItem 8 4 2 3" xfId="25605" xr:uid="{00000000-0005-0000-0000-0000B8240000}"/>
    <cellStyle name="SAPBEXstdItem 8 4 3" xfId="12845" xr:uid="{00000000-0005-0000-0000-0000B9240000}"/>
    <cellStyle name="SAPBEXstdItem 8 4 4" xfId="20146" xr:uid="{00000000-0005-0000-0000-0000BA240000}"/>
    <cellStyle name="SAPBEXstdItem 8 5" xfId="1592" xr:uid="{00000000-0005-0000-0000-0000BB240000}"/>
    <cellStyle name="SAPBEXstdItem 8 5 2" xfId="7333" xr:uid="{00000000-0005-0000-0000-0000BC240000}"/>
    <cellStyle name="SAPBEXstdItem 8 5 2 2" xfId="18446" xr:uid="{00000000-0005-0000-0000-0000BD240000}"/>
    <cellStyle name="SAPBEXstdItem 8 5 2 3" xfId="25604" xr:uid="{00000000-0005-0000-0000-0000BE240000}"/>
    <cellStyle name="SAPBEXstdItem 8 5 3" xfId="12844" xr:uid="{00000000-0005-0000-0000-0000BF240000}"/>
    <cellStyle name="SAPBEXstdItem 8 5 4" xfId="14702" xr:uid="{00000000-0005-0000-0000-0000C0240000}"/>
    <cellStyle name="SAPBEXstdItem 8 6" xfId="1591" xr:uid="{00000000-0005-0000-0000-0000C1240000}"/>
    <cellStyle name="SAPBEXstdItem 8 6 2" xfId="7332" xr:uid="{00000000-0005-0000-0000-0000C2240000}"/>
    <cellStyle name="SAPBEXstdItem 8 6 2 2" xfId="18445" xr:uid="{00000000-0005-0000-0000-0000C3240000}"/>
    <cellStyle name="SAPBEXstdItem 8 6 2 3" xfId="25603" xr:uid="{00000000-0005-0000-0000-0000C4240000}"/>
    <cellStyle name="SAPBEXstdItem 8 6 3" xfId="12843" xr:uid="{00000000-0005-0000-0000-0000C5240000}"/>
    <cellStyle name="SAPBEXstdItem 8 6 4" xfId="20148" xr:uid="{00000000-0005-0000-0000-0000C6240000}"/>
    <cellStyle name="SAPBEXstdItem 8 7" xfId="1590" xr:uid="{00000000-0005-0000-0000-0000C7240000}"/>
    <cellStyle name="SAPBEXstdItem 8 7 2" xfId="7331" xr:uid="{00000000-0005-0000-0000-0000C8240000}"/>
    <cellStyle name="SAPBEXstdItem 8 7 2 2" xfId="18444" xr:uid="{00000000-0005-0000-0000-0000C9240000}"/>
    <cellStyle name="SAPBEXstdItem 8 7 2 3" xfId="25602" xr:uid="{00000000-0005-0000-0000-0000CA240000}"/>
    <cellStyle name="SAPBEXstdItem 8 7 3" xfId="12842" xr:uid="{00000000-0005-0000-0000-0000CB240000}"/>
    <cellStyle name="SAPBEXstdItem 8 7 4" xfId="20141" xr:uid="{00000000-0005-0000-0000-0000CC240000}"/>
    <cellStyle name="SAPBEXstdItem 8 8" xfId="7342" xr:uid="{00000000-0005-0000-0000-0000CD240000}"/>
    <cellStyle name="SAPBEXstdItem 8 8 2" xfId="18455" xr:uid="{00000000-0005-0000-0000-0000CE240000}"/>
    <cellStyle name="SAPBEXstdItem 8 8 3" xfId="25613" xr:uid="{00000000-0005-0000-0000-0000CF240000}"/>
    <cellStyle name="SAPBEXstdItem 8 9" xfId="12853" xr:uid="{00000000-0005-0000-0000-0000D0240000}"/>
    <cellStyle name="SAPBEXstdItem 9" xfId="1589" xr:uid="{00000000-0005-0000-0000-0000D1240000}"/>
    <cellStyle name="SAPBEXstdItem 9 10" xfId="14703" xr:uid="{00000000-0005-0000-0000-0000D2240000}"/>
    <cellStyle name="SAPBEXstdItem 9 2" xfId="1588" xr:uid="{00000000-0005-0000-0000-0000D3240000}"/>
    <cellStyle name="SAPBEXstdItem 9 2 2" xfId="1587" xr:uid="{00000000-0005-0000-0000-0000D4240000}"/>
    <cellStyle name="SAPBEXstdItem 9 2 2 2" xfId="7328" xr:uid="{00000000-0005-0000-0000-0000D5240000}"/>
    <cellStyle name="SAPBEXstdItem 9 2 2 2 2" xfId="18441" xr:uid="{00000000-0005-0000-0000-0000D6240000}"/>
    <cellStyle name="SAPBEXstdItem 9 2 2 2 3" xfId="25599" xr:uid="{00000000-0005-0000-0000-0000D7240000}"/>
    <cellStyle name="SAPBEXstdItem 9 2 2 3" xfId="12839" xr:uid="{00000000-0005-0000-0000-0000D8240000}"/>
    <cellStyle name="SAPBEXstdItem 9 2 2 4" xfId="14705" xr:uid="{00000000-0005-0000-0000-0000D9240000}"/>
    <cellStyle name="SAPBEXstdItem 9 2 3" xfId="1586" xr:uid="{00000000-0005-0000-0000-0000DA240000}"/>
    <cellStyle name="SAPBEXstdItem 9 2 3 2" xfId="7327" xr:uid="{00000000-0005-0000-0000-0000DB240000}"/>
    <cellStyle name="SAPBEXstdItem 9 2 3 2 2" xfId="18440" xr:uid="{00000000-0005-0000-0000-0000DC240000}"/>
    <cellStyle name="SAPBEXstdItem 9 2 3 2 3" xfId="25598" xr:uid="{00000000-0005-0000-0000-0000DD240000}"/>
    <cellStyle name="SAPBEXstdItem 9 2 3 3" xfId="12838" xr:uid="{00000000-0005-0000-0000-0000DE240000}"/>
    <cellStyle name="SAPBEXstdItem 9 2 3 4" xfId="14706" xr:uid="{00000000-0005-0000-0000-0000DF240000}"/>
    <cellStyle name="SAPBEXstdItem 9 2 4" xfId="1585" xr:uid="{00000000-0005-0000-0000-0000E0240000}"/>
    <cellStyle name="SAPBEXstdItem 9 2 4 2" xfId="7326" xr:uid="{00000000-0005-0000-0000-0000E1240000}"/>
    <cellStyle name="SAPBEXstdItem 9 2 4 2 2" xfId="18439" xr:uid="{00000000-0005-0000-0000-0000E2240000}"/>
    <cellStyle name="SAPBEXstdItem 9 2 4 2 3" xfId="25597" xr:uid="{00000000-0005-0000-0000-0000E3240000}"/>
    <cellStyle name="SAPBEXstdItem 9 2 4 3" xfId="12837" xr:uid="{00000000-0005-0000-0000-0000E4240000}"/>
    <cellStyle name="SAPBEXstdItem 9 2 4 4" xfId="20151" xr:uid="{00000000-0005-0000-0000-0000E5240000}"/>
    <cellStyle name="SAPBEXstdItem 9 2 5" xfId="1584" xr:uid="{00000000-0005-0000-0000-0000E6240000}"/>
    <cellStyle name="SAPBEXstdItem 9 2 5 2" xfId="7325" xr:uid="{00000000-0005-0000-0000-0000E7240000}"/>
    <cellStyle name="SAPBEXstdItem 9 2 5 2 2" xfId="18438" xr:uid="{00000000-0005-0000-0000-0000E8240000}"/>
    <cellStyle name="SAPBEXstdItem 9 2 5 2 3" xfId="25596" xr:uid="{00000000-0005-0000-0000-0000E9240000}"/>
    <cellStyle name="SAPBEXstdItem 9 2 5 3" xfId="12836" xr:uid="{00000000-0005-0000-0000-0000EA240000}"/>
    <cellStyle name="SAPBEXstdItem 9 2 5 4" xfId="20150" xr:uid="{00000000-0005-0000-0000-0000EB240000}"/>
    <cellStyle name="SAPBEXstdItem 9 2 6" xfId="1583" xr:uid="{00000000-0005-0000-0000-0000EC240000}"/>
    <cellStyle name="SAPBEXstdItem 9 2 6 2" xfId="7324" xr:uid="{00000000-0005-0000-0000-0000ED240000}"/>
    <cellStyle name="SAPBEXstdItem 9 2 6 2 2" xfId="18437" xr:uid="{00000000-0005-0000-0000-0000EE240000}"/>
    <cellStyle name="SAPBEXstdItem 9 2 6 2 3" xfId="25595" xr:uid="{00000000-0005-0000-0000-0000EF240000}"/>
    <cellStyle name="SAPBEXstdItem 9 2 6 3" xfId="12835" xr:uid="{00000000-0005-0000-0000-0000F0240000}"/>
    <cellStyle name="SAPBEXstdItem 9 2 6 4" xfId="14707" xr:uid="{00000000-0005-0000-0000-0000F1240000}"/>
    <cellStyle name="SAPBEXstdItem 9 2 7" xfId="7329" xr:uid="{00000000-0005-0000-0000-0000F2240000}"/>
    <cellStyle name="SAPBEXstdItem 9 2 7 2" xfId="18442" xr:uid="{00000000-0005-0000-0000-0000F3240000}"/>
    <cellStyle name="SAPBEXstdItem 9 2 7 3" xfId="25600" xr:uid="{00000000-0005-0000-0000-0000F4240000}"/>
    <cellStyle name="SAPBEXstdItem 9 2 8" xfId="12840" xr:uid="{00000000-0005-0000-0000-0000F5240000}"/>
    <cellStyle name="SAPBEXstdItem 9 2 9" xfId="14704" xr:uid="{00000000-0005-0000-0000-0000F6240000}"/>
    <cellStyle name="SAPBEXstdItem 9 3" xfId="1582" xr:uid="{00000000-0005-0000-0000-0000F7240000}"/>
    <cellStyle name="SAPBEXstdItem 9 3 2" xfId="7323" xr:uid="{00000000-0005-0000-0000-0000F8240000}"/>
    <cellStyle name="SAPBEXstdItem 9 3 2 2" xfId="18436" xr:uid="{00000000-0005-0000-0000-0000F9240000}"/>
    <cellStyle name="SAPBEXstdItem 9 3 2 3" xfId="25594" xr:uid="{00000000-0005-0000-0000-0000FA240000}"/>
    <cellStyle name="SAPBEXstdItem 9 3 3" xfId="12834" xr:uid="{00000000-0005-0000-0000-0000FB240000}"/>
    <cellStyle name="SAPBEXstdItem 9 3 4" xfId="20152" xr:uid="{00000000-0005-0000-0000-0000FC240000}"/>
    <cellStyle name="SAPBEXstdItem 9 4" xfId="1581" xr:uid="{00000000-0005-0000-0000-0000FD240000}"/>
    <cellStyle name="SAPBEXstdItem 9 4 2" xfId="7322" xr:uid="{00000000-0005-0000-0000-0000FE240000}"/>
    <cellStyle name="SAPBEXstdItem 9 4 2 2" xfId="18435" xr:uid="{00000000-0005-0000-0000-0000FF240000}"/>
    <cellStyle name="SAPBEXstdItem 9 4 2 3" xfId="25593" xr:uid="{00000000-0005-0000-0000-000000250000}"/>
    <cellStyle name="SAPBEXstdItem 9 4 3" xfId="12833" xr:uid="{00000000-0005-0000-0000-000001250000}"/>
    <cellStyle name="SAPBEXstdItem 9 4 4" xfId="20149" xr:uid="{00000000-0005-0000-0000-000002250000}"/>
    <cellStyle name="SAPBEXstdItem 9 5" xfId="1580" xr:uid="{00000000-0005-0000-0000-000003250000}"/>
    <cellStyle name="SAPBEXstdItem 9 5 2" xfId="7321" xr:uid="{00000000-0005-0000-0000-000004250000}"/>
    <cellStyle name="SAPBEXstdItem 9 5 2 2" xfId="18434" xr:uid="{00000000-0005-0000-0000-000005250000}"/>
    <cellStyle name="SAPBEXstdItem 9 5 2 3" xfId="25592" xr:uid="{00000000-0005-0000-0000-000006250000}"/>
    <cellStyle name="SAPBEXstdItem 9 5 3" xfId="12832" xr:uid="{00000000-0005-0000-0000-000007250000}"/>
    <cellStyle name="SAPBEXstdItem 9 5 4" xfId="14708" xr:uid="{00000000-0005-0000-0000-000008250000}"/>
    <cellStyle name="SAPBEXstdItem 9 6" xfId="1579" xr:uid="{00000000-0005-0000-0000-000009250000}"/>
    <cellStyle name="SAPBEXstdItem 9 6 2" xfId="7320" xr:uid="{00000000-0005-0000-0000-00000A250000}"/>
    <cellStyle name="SAPBEXstdItem 9 6 2 2" xfId="18433" xr:uid="{00000000-0005-0000-0000-00000B250000}"/>
    <cellStyle name="SAPBEXstdItem 9 6 2 3" xfId="25591" xr:uid="{00000000-0005-0000-0000-00000C250000}"/>
    <cellStyle name="SAPBEXstdItem 9 6 3" xfId="12831" xr:uid="{00000000-0005-0000-0000-00000D250000}"/>
    <cellStyle name="SAPBEXstdItem 9 6 4" xfId="14709" xr:uid="{00000000-0005-0000-0000-00000E250000}"/>
    <cellStyle name="SAPBEXstdItem 9 7" xfId="1578" xr:uid="{00000000-0005-0000-0000-00000F250000}"/>
    <cellStyle name="SAPBEXstdItem 9 7 2" xfId="7319" xr:uid="{00000000-0005-0000-0000-000010250000}"/>
    <cellStyle name="SAPBEXstdItem 9 7 2 2" xfId="18432" xr:uid="{00000000-0005-0000-0000-000011250000}"/>
    <cellStyle name="SAPBEXstdItem 9 7 2 3" xfId="25590" xr:uid="{00000000-0005-0000-0000-000012250000}"/>
    <cellStyle name="SAPBEXstdItem 9 7 3" xfId="12830" xr:uid="{00000000-0005-0000-0000-000013250000}"/>
    <cellStyle name="SAPBEXstdItem 9 7 4" xfId="20153" xr:uid="{00000000-0005-0000-0000-000014250000}"/>
    <cellStyle name="SAPBEXstdItem 9 8" xfId="7330" xr:uid="{00000000-0005-0000-0000-000015250000}"/>
    <cellStyle name="SAPBEXstdItem 9 8 2" xfId="18443" xr:uid="{00000000-0005-0000-0000-000016250000}"/>
    <cellStyle name="SAPBEXstdItem 9 8 3" xfId="25601" xr:uid="{00000000-0005-0000-0000-000017250000}"/>
    <cellStyle name="SAPBEXstdItem 9 9" xfId="12841" xr:uid="{00000000-0005-0000-0000-000018250000}"/>
    <cellStyle name="Separador de milhares_Plan1" xfId="1577" xr:uid="{00000000-0005-0000-0000-000019250000}"/>
    <cellStyle name="Standard__9A (2)" xfId="1576" xr:uid="{00000000-0005-0000-0000-00001A250000}"/>
    <cellStyle name="subhead" xfId="1575" xr:uid="{00000000-0005-0000-0000-00001B250000}"/>
    <cellStyle name="team type" xfId="1574" xr:uid="{00000000-0005-0000-0000-00001C250000}"/>
    <cellStyle name="title" xfId="1573" xr:uid="{00000000-0005-0000-0000-00001D250000}"/>
    <cellStyle name="Undefiniert" xfId="1572" xr:uid="{00000000-0005-0000-0000-00001E250000}"/>
    <cellStyle name="Währung [0]_0. Übersicht" xfId="1571" xr:uid="{00000000-0005-0000-0000-00001F250000}"/>
    <cellStyle name="Währung_0. Übersicht" xfId="1570" xr:uid="{00000000-0005-0000-0000-000020250000}"/>
    <cellStyle name="강조색1 2" xfId="1569" xr:uid="{00000000-0005-0000-0000-000021250000}"/>
    <cellStyle name="강조색1 3" xfId="1568" xr:uid="{00000000-0005-0000-0000-000022250000}"/>
    <cellStyle name="강조색2 2" xfId="1567" xr:uid="{00000000-0005-0000-0000-000023250000}"/>
    <cellStyle name="강조색2 3" xfId="1566" xr:uid="{00000000-0005-0000-0000-000024250000}"/>
    <cellStyle name="강조색3 2" xfId="1565" xr:uid="{00000000-0005-0000-0000-000025250000}"/>
    <cellStyle name="강조색3 3" xfId="1564" xr:uid="{00000000-0005-0000-0000-000026250000}"/>
    <cellStyle name="강조색4 2" xfId="1563" xr:uid="{00000000-0005-0000-0000-000027250000}"/>
    <cellStyle name="강조색4 3" xfId="1562" xr:uid="{00000000-0005-0000-0000-000028250000}"/>
    <cellStyle name="강조색5 2" xfId="1561" xr:uid="{00000000-0005-0000-0000-000029250000}"/>
    <cellStyle name="강조색5 3" xfId="1560" xr:uid="{00000000-0005-0000-0000-00002A250000}"/>
    <cellStyle name="강조색6 2" xfId="1559" xr:uid="{00000000-0005-0000-0000-00002B250000}"/>
    <cellStyle name="강조색6 3" xfId="1558" xr:uid="{00000000-0005-0000-0000-00002C250000}"/>
    <cellStyle name="경고문 2" xfId="1557" xr:uid="{00000000-0005-0000-0000-00002D250000}"/>
    <cellStyle name="경고문 3" xfId="1556" xr:uid="{00000000-0005-0000-0000-00002E250000}"/>
    <cellStyle name="계산 10" xfId="1555" xr:uid="{00000000-0005-0000-0000-00002F250000}"/>
    <cellStyle name="계산 10 2" xfId="1554" xr:uid="{00000000-0005-0000-0000-000030250000}"/>
    <cellStyle name="계산 10 2 2" xfId="7317" xr:uid="{00000000-0005-0000-0000-000031250000}"/>
    <cellStyle name="계산 10 2 2 2" xfId="18430" xr:uid="{00000000-0005-0000-0000-000032250000}"/>
    <cellStyle name="계산 10 2 2 3" xfId="25588" xr:uid="{00000000-0005-0000-0000-000033250000}"/>
    <cellStyle name="계산 10 2 3" xfId="12806" xr:uid="{00000000-0005-0000-0000-000034250000}"/>
    <cellStyle name="계산 10 2 4" xfId="20156" xr:uid="{00000000-0005-0000-0000-000035250000}"/>
    <cellStyle name="계산 10 3" xfId="1553" xr:uid="{00000000-0005-0000-0000-000036250000}"/>
    <cellStyle name="계산 10 3 2" xfId="7316" xr:uid="{00000000-0005-0000-0000-000037250000}"/>
    <cellStyle name="계산 10 3 2 2" xfId="18429" xr:uid="{00000000-0005-0000-0000-000038250000}"/>
    <cellStyle name="계산 10 3 2 3" xfId="25587" xr:uid="{00000000-0005-0000-0000-000039250000}"/>
    <cellStyle name="계산 10 3 3" xfId="12805" xr:uid="{00000000-0005-0000-0000-00003A250000}"/>
    <cellStyle name="계산 10 3 4" xfId="14710" xr:uid="{00000000-0005-0000-0000-00003B250000}"/>
    <cellStyle name="계산 10 4" xfId="1552" xr:uid="{00000000-0005-0000-0000-00003C250000}"/>
    <cellStyle name="계산 10 4 2" xfId="7315" xr:uid="{00000000-0005-0000-0000-00003D250000}"/>
    <cellStyle name="계산 10 4 2 2" xfId="18428" xr:uid="{00000000-0005-0000-0000-00003E250000}"/>
    <cellStyle name="계산 10 4 2 3" xfId="25586" xr:uid="{00000000-0005-0000-0000-00003F250000}"/>
    <cellStyle name="계산 10 4 3" xfId="12804" xr:uid="{00000000-0005-0000-0000-000040250000}"/>
    <cellStyle name="계산 10 4 4" xfId="20158" xr:uid="{00000000-0005-0000-0000-000041250000}"/>
    <cellStyle name="계산 10 5" xfId="1551" xr:uid="{00000000-0005-0000-0000-000042250000}"/>
    <cellStyle name="계산 10 5 2" xfId="7314" xr:uid="{00000000-0005-0000-0000-000043250000}"/>
    <cellStyle name="계산 10 5 2 2" xfId="18427" xr:uid="{00000000-0005-0000-0000-000044250000}"/>
    <cellStyle name="계산 10 5 2 3" xfId="25585" xr:uid="{00000000-0005-0000-0000-000045250000}"/>
    <cellStyle name="계산 10 5 3" xfId="12803" xr:uid="{00000000-0005-0000-0000-000046250000}"/>
    <cellStyle name="계산 10 5 4" xfId="20155" xr:uid="{00000000-0005-0000-0000-000047250000}"/>
    <cellStyle name="계산 10 6" xfId="1550" xr:uid="{00000000-0005-0000-0000-000048250000}"/>
    <cellStyle name="계산 10 6 2" xfId="7313" xr:uid="{00000000-0005-0000-0000-000049250000}"/>
    <cellStyle name="계산 10 6 2 2" xfId="18426" xr:uid="{00000000-0005-0000-0000-00004A250000}"/>
    <cellStyle name="계산 10 6 2 3" xfId="25584" xr:uid="{00000000-0005-0000-0000-00004B250000}"/>
    <cellStyle name="계산 10 6 3" xfId="12802" xr:uid="{00000000-0005-0000-0000-00004C250000}"/>
    <cellStyle name="계산 10 6 4" xfId="14711" xr:uid="{00000000-0005-0000-0000-00004D250000}"/>
    <cellStyle name="계산 10 7" xfId="7318" xr:uid="{00000000-0005-0000-0000-00004E250000}"/>
    <cellStyle name="계산 10 7 2" xfId="18431" xr:uid="{00000000-0005-0000-0000-00004F250000}"/>
    <cellStyle name="계산 10 7 3" xfId="25589" xr:uid="{00000000-0005-0000-0000-000050250000}"/>
    <cellStyle name="계산 10 8" xfId="12807" xr:uid="{00000000-0005-0000-0000-000051250000}"/>
    <cellStyle name="계산 10 9" xfId="20157" xr:uid="{00000000-0005-0000-0000-000052250000}"/>
    <cellStyle name="계산 11" xfId="1549" xr:uid="{00000000-0005-0000-0000-000053250000}"/>
    <cellStyle name="계산 11 2" xfId="7312" xr:uid="{00000000-0005-0000-0000-000054250000}"/>
    <cellStyle name="계산 11 2 2" xfId="18425" xr:uid="{00000000-0005-0000-0000-000055250000}"/>
    <cellStyle name="계산 11 2 3" xfId="25583" xr:uid="{00000000-0005-0000-0000-000056250000}"/>
    <cellStyle name="계산 11 3" xfId="12801" xr:uid="{00000000-0005-0000-0000-000057250000}"/>
    <cellStyle name="계산 11 4" xfId="14712" xr:uid="{00000000-0005-0000-0000-000058250000}"/>
    <cellStyle name="계산 12" xfId="1548" xr:uid="{00000000-0005-0000-0000-000059250000}"/>
    <cellStyle name="계산 12 2" xfId="7311" xr:uid="{00000000-0005-0000-0000-00005A250000}"/>
    <cellStyle name="계산 12 2 2" xfId="18424" xr:uid="{00000000-0005-0000-0000-00005B250000}"/>
    <cellStyle name="계산 12 2 3" xfId="25582" xr:uid="{00000000-0005-0000-0000-00005C250000}"/>
    <cellStyle name="계산 12 3" xfId="12800" xr:uid="{00000000-0005-0000-0000-00005D250000}"/>
    <cellStyle name="계산 12 4" xfId="20160" xr:uid="{00000000-0005-0000-0000-00005E250000}"/>
    <cellStyle name="계산 13" xfId="1547" xr:uid="{00000000-0005-0000-0000-00005F250000}"/>
    <cellStyle name="계산 13 2" xfId="7310" xr:uid="{00000000-0005-0000-0000-000060250000}"/>
    <cellStyle name="계산 13 2 2" xfId="18423" xr:uid="{00000000-0005-0000-0000-000061250000}"/>
    <cellStyle name="계산 13 2 3" xfId="25581" xr:uid="{00000000-0005-0000-0000-000062250000}"/>
    <cellStyle name="계산 13 3" xfId="12799" xr:uid="{00000000-0005-0000-0000-000063250000}"/>
    <cellStyle name="계산 13 4" xfId="20159" xr:uid="{00000000-0005-0000-0000-000064250000}"/>
    <cellStyle name="계산 14" xfId="1546" xr:uid="{00000000-0005-0000-0000-000065250000}"/>
    <cellStyle name="계산 14 2" xfId="7309" xr:uid="{00000000-0005-0000-0000-000066250000}"/>
    <cellStyle name="계산 14 2 2" xfId="18422" xr:uid="{00000000-0005-0000-0000-000067250000}"/>
    <cellStyle name="계산 14 2 3" xfId="25580" xr:uid="{00000000-0005-0000-0000-000068250000}"/>
    <cellStyle name="계산 14 3" xfId="12798" xr:uid="{00000000-0005-0000-0000-000069250000}"/>
    <cellStyle name="계산 14 4" xfId="14713" xr:uid="{00000000-0005-0000-0000-00006A250000}"/>
    <cellStyle name="계산 15" xfId="1545" xr:uid="{00000000-0005-0000-0000-00006B250000}"/>
    <cellStyle name="계산 15 2" xfId="7308" xr:uid="{00000000-0005-0000-0000-00006C250000}"/>
    <cellStyle name="계산 15 2 2" xfId="18421" xr:uid="{00000000-0005-0000-0000-00006D250000}"/>
    <cellStyle name="계산 15 2 3" xfId="25579" xr:uid="{00000000-0005-0000-0000-00006E250000}"/>
    <cellStyle name="계산 15 3" xfId="12797" xr:uid="{00000000-0005-0000-0000-00006F250000}"/>
    <cellStyle name="계산 15 4" xfId="20161" xr:uid="{00000000-0005-0000-0000-000070250000}"/>
    <cellStyle name="계산 2" xfId="1544" xr:uid="{00000000-0005-0000-0000-000071250000}"/>
    <cellStyle name="계산 2 10" xfId="1543" xr:uid="{00000000-0005-0000-0000-000072250000}"/>
    <cellStyle name="계산 2 10 2" xfId="1542" xr:uid="{00000000-0005-0000-0000-000073250000}"/>
    <cellStyle name="계산 2 10 2 2" xfId="7305" xr:uid="{00000000-0005-0000-0000-000074250000}"/>
    <cellStyle name="계산 2 10 2 2 2" xfId="18418" xr:uid="{00000000-0005-0000-0000-000075250000}"/>
    <cellStyle name="계산 2 10 2 2 3" xfId="25576" xr:uid="{00000000-0005-0000-0000-000076250000}"/>
    <cellStyle name="계산 2 10 2 3" xfId="12794" xr:uid="{00000000-0005-0000-0000-000077250000}"/>
    <cellStyle name="계산 2 10 2 4" xfId="14715" xr:uid="{00000000-0005-0000-0000-000078250000}"/>
    <cellStyle name="계산 2 10 3" xfId="1541" xr:uid="{00000000-0005-0000-0000-000079250000}"/>
    <cellStyle name="계산 2 10 3 2" xfId="7304" xr:uid="{00000000-0005-0000-0000-00007A250000}"/>
    <cellStyle name="계산 2 10 3 2 2" xfId="18417" xr:uid="{00000000-0005-0000-0000-00007B250000}"/>
    <cellStyle name="계산 2 10 3 2 3" xfId="25575" xr:uid="{00000000-0005-0000-0000-00007C250000}"/>
    <cellStyle name="계산 2 10 3 3" xfId="12793" xr:uid="{00000000-0005-0000-0000-00007D250000}"/>
    <cellStyle name="계산 2 10 3 4" xfId="14716" xr:uid="{00000000-0005-0000-0000-00007E250000}"/>
    <cellStyle name="계산 2 10 4" xfId="1540" xr:uid="{00000000-0005-0000-0000-00007F250000}"/>
    <cellStyle name="계산 2 10 4 2" xfId="7303" xr:uid="{00000000-0005-0000-0000-000080250000}"/>
    <cellStyle name="계산 2 10 4 2 2" xfId="18416" xr:uid="{00000000-0005-0000-0000-000081250000}"/>
    <cellStyle name="계산 2 10 4 2 3" xfId="25574" xr:uid="{00000000-0005-0000-0000-000082250000}"/>
    <cellStyle name="계산 2 10 4 3" xfId="12792" xr:uid="{00000000-0005-0000-0000-000083250000}"/>
    <cellStyle name="계산 2 10 4 4" xfId="14717" xr:uid="{00000000-0005-0000-0000-000084250000}"/>
    <cellStyle name="계산 2 10 5" xfId="1539" xr:uid="{00000000-0005-0000-0000-000085250000}"/>
    <cellStyle name="계산 2 10 5 2" xfId="7302" xr:uid="{00000000-0005-0000-0000-000086250000}"/>
    <cellStyle name="계산 2 10 5 2 2" xfId="18415" xr:uid="{00000000-0005-0000-0000-000087250000}"/>
    <cellStyle name="계산 2 10 5 2 3" xfId="25573" xr:uid="{00000000-0005-0000-0000-000088250000}"/>
    <cellStyle name="계산 2 10 5 3" xfId="12791" xr:uid="{00000000-0005-0000-0000-000089250000}"/>
    <cellStyle name="계산 2 10 5 4" xfId="20165" xr:uid="{00000000-0005-0000-0000-00008A250000}"/>
    <cellStyle name="계산 2 10 6" xfId="1538" xr:uid="{00000000-0005-0000-0000-00008B250000}"/>
    <cellStyle name="계산 2 10 6 2" xfId="7301" xr:uid="{00000000-0005-0000-0000-00008C250000}"/>
    <cellStyle name="계산 2 10 6 2 2" xfId="18414" xr:uid="{00000000-0005-0000-0000-00008D250000}"/>
    <cellStyle name="계산 2 10 6 2 3" xfId="25572" xr:uid="{00000000-0005-0000-0000-00008E250000}"/>
    <cellStyle name="계산 2 10 6 3" xfId="12790" xr:uid="{00000000-0005-0000-0000-00008F250000}"/>
    <cellStyle name="계산 2 10 6 4" xfId="20164" xr:uid="{00000000-0005-0000-0000-000090250000}"/>
    <cellStyle name="계산 2 10 7" xfId="7306" xr:uid="{00000000-0005-0000-0000-000091250000}"/>
    <cellStyle name="계산 2 10 7 2" xfId="18419" xr:uid="{00000000-0005-0000-0000-000092250000}"/>
    <cellStyle name="계산 2 10 7 3" xfId="25577" xr:uid="{00000000-0005-0000-0000-000093250000}"/>
    <cellStyle name="계산 2 10 8" xfId="12795" xr:uid="{00000000-0005-0000-0000-000094250000}"/>
    <cellStyle name="계산 2 10 9" xfId="14714" xr:uid="{00000000-0005-0000-0000-000095250000}"/>
    <cellStyle name="계산 2 11" xfId="1537" xr:uid="{00000000-0005-0000-0000-000096250000}"/>
    <cellStyle name="계산 2 11 2" xfId="7300" xr:uid="{00000000-0005-0000-0000-000097250000}"/>
    <cellStyle name="계산 2 11 2 2" xfId="18413" xr:uid="{00000000-0005-0000-0000-000098250000}"/>
    <cellStyle name="계산 2 11 2 3" xfId="25571" xr:uid="{00000000-0005-0000-0000-000099250000}"/>
    <cellStyle name="계산 2 11 3" xfId="12789" xr:uid="{00000000-0005-0000-0000-00009A250000}"/>
    <cellStyle name="계산 2 11 4" xfId="14718" xr:uid="{00000000-0005-0000-0000-00009B250000}"/>
    <cellStyle name="계산 2 12" xfId="1536" xr:uid="{00000000-0005-0000-0000-00009C250000}"/>
    <cellStyle name="계산 2 12 2" xfId="7299" xr:uid="{00000000-0005-0000-0000-00009D250000}"/>
    <cellStyle name="계산 2 12 2 2" xfId="18412" xr:uid="{00000000-0005-0000-0000-00009E250000}"/>
    <cellStyle name="계산 2 12 2 3" xfId="25570" xr:uid="{00000000-0005-0000-0000-00009F250000}"/>
    <cellStyle name="계산 2 12 3" xfId="12788" xr:uid="{00000000-0005-0000-0000-0000A0250000}"/>
    <cellStyle name="계산 2 12 4" xfId="20166" xr:uid="{00000000-0005-0000-0000-0000A1250000}"/>
    <cellStyle name="계산 2 13" xfId="1535" xr:uid="{00000000-0005-0000-0000-0000A2250000}"/>
    <cellStyle name="계산 2 13 2" xfId="7298" xr:uid="{00000000-0005-0000-0000-0000A3250000}"/>
    <cellStyle name="계산 2 13 2 2" xfId="18411" xr:uid="{00000000-0005-0000-0000-0000A4250000}"/>
    <cellStyle name="계산 2 13 2 3" xfId="25569" xr:uid="{00000000-0005-0000-0000-0000A5250000}"/>
    <cellStyle name="계산 2 13 3" xfId="12787" xr:uid="{00000000-0005-0000-0000-0000A6250000}"/>
    <cellStyle name="계산 2 13 4" xfId="20163" xr:uid="{00000000-0005-0000-0000-0000A7250000}"/>
    <cellStyle name="계산 2 14" xfId="1534" xr:uid="{00000000-0005-0000-0000-0000A8250000}"/>
    <cellStyle name="계산 2 14 2" xfId="7297" xr:uid="{00000000-0005-0000-0000-0000A9250000}"/>
    <cellStyle name="계산 2 14 2 2" xfId="18410" xr:uid="{00000000-0005-0000-0000-0000AA250000}"/>
    <cellStyle name="계산 2 14 2 3" xfId="25568" xr:uid="{00000000-0005-0000-0000-0000AB250000}"/>
    <cellStyle name="계산 2 14 3" xfId="12786" xr:uid="{00000000-0005-0000-0000-0000AC250000}"/>
    <cellStyle name="계산 2 14 4" xfId="14719" xr:uid="{00000000-0005-0000-0000-0000AD250000}"/>
    <cellStyle name="계산 2 15" xfId="1533" xr:uid="{00000000-0005-0000-0000-0000AE250000}"/>
    <cellStyle name="계산 2 15 2" xfId="7296" xr:uid="{00000000-0005-0000-0000-0000AF250000}"/>
    <cellStyle name="계산 2 15 2 2" xfId="18409" xr:uid="{00000000-0005-0000-0000-0000B0250000}"/>
    <cellStyle name="계산 2 15 2 3" xfId="25567" xr:uid="{00000000-0005-0000-0000-0000B1250000}"/>
    <cellStyle name="계산 2 15 3" xfId="12785" xr:uid="{00000000-0005-0000-0000-0000B2250000}"/>
    <cellStyle name="계산 2 15 4" xfId="14720" xr:uid="{00000000-0005-0000-0000-0000B3250000}"/>
    <cellStyle name="계산 2 16" xfId="7307" xr:uid="{00000000-0005-0000-0000-0000B4250000}"/>
    <cellStyle name="계산 2 16 2" xfId="18420" xr:uid="{00000000-0005-0000-0000-0000B5250000}"/>
    <cellStyle name="계산 2 16 3" xfId="25578" xr:uid="{00000000-0005-0000-0000-0000B6250000}"/>
    <cellStyle name="계산 2 17" xfId="12796" xr:uid="{00000000-0005-0000-0000-0000B7250000}"/>
    <cellStyle name="계산 2 18" xfId="20154" xr:uid="{00000000-0005-0000-0000-0000B8250000}"/>
    <cellStyle name="계산 2 2" xfId="1532" xr:uid="{00000000-0005-0000-0000-0000B9250000}"/>
    <cellStyle name="계산 2 2 10" xfId="1531" xr:uid="{00000000-0005-0000-0000-0000BA250000}"/>
    <cellStyle name="계산 2 2 10 2" xfId="7294" xr:uid="{00000000-0005-0000-0000-0000BB250000}"/>
    <cellStyle name="계산 2 2 10 2 2" xfId="18407" xr:uid="{00000000-0005-0000-0000-0000BC250000}"/>
    <cellStyle name="계산 2 2 10 2 3" xfId="25565" xr:uid="{00000000-0005-0000-0000-0000BD250000}"/>
    <cellStyle name="계산 2 2 10 3" xfId="12783" xr:uid="{00000000-0005-0000-0000-0000BE250000}"/>
    <cellStyle name="계산 2 2 10 4" xfId="20167" xr:uid="{00000000-0005-0000-0000-0000BF250000}"/>
    <cellStyle name="계산 2 2 11" xfId="1530" xr:uid="{00000000-0005-0000-0000-0000C0250000}"/>
    <cellStyle name="계산 2 2 11 2" xfId="7293" xr:uid="{00000000-0005-0000-0000-0000C1250000}"/>
    <cellStyle name="계산 2 2 11 2 2" xfId="18406" xr:uid="{00000000-0005-0000-0000-0000C2250000}"/>
    <cellStyle name="계산 2 2 11 2 3" xfId="25564" xr:uid="{00000000-0005-0000-0000-0000C3250000}"/>
    <cellStyle name="계산 2 2 11 3" xfId="12782" xr:uid="{00000000-0005-0000-0000-0000C4250000}"/>
    <cellStyle name="계산 2 2 11 4" xfId="14721" xr:uid="{00000000-0005-0000-0000-0000C5250000}"/>
    <cellStyle name="계산 2 2 12" xfId="1529" xr:uid="{00000000-0005-0000-0000-0000C6250000}"/>
    <cellStyle name="계산 2 2 12 2" xfId="7292" xr:uid="{00000000-0005-0000-0000-0000C7250000}"/>
    <cellStyle name="계산 2 2 12 2 2" xfId="18405" xr:uid="{00000000-0005-0000-0000-0000C8250000}"/>
    <cellStyle name="계산 2 2 12 2 3" xfId="25563" xr:uid="{00000000-0005-0000-0000-0000C9250000}"/>
    <cellStyle name="계산 2 2 12 3" xfId="12781" xr:uid="{00000000-0005-0000-0000-0000CA250000}"/>
    <cellStyle name="계산 2 2 12 4" xfId="20169" xr:uid="{00000000-0005-0000-0000-0000CB250000}"/>
    <cellStyle name="계산 2 2 13" xfId="1528" xr:uid="{00000000-0005-0000-0000-0000CC250000}"/>
    <cellStyle name="계산 2 2 13 2" xfId="7291" xr:uid="{00000000-0005-0000-0000-0000CD250000}"/>
    <cellStyle name="계산 2 2 13 2 2" xfId="18404" xr:uid="{00000000-0005-0000-0000-0000CE250000}"/>
    <cellStyle name="계산 2 2 13 2 3" xfId="25562" xr:uid="{00000000-0005-0000-0000-0000CF250000}"/>
    <cellStyle name="계산 2 2 13 3" xfId="12780" xr:uid="{00000000-0005-0000-0000-0000D0250000}"/>
    <cellStyle name="계산 2 2 13 4" xfId="20162" xr:uid="{00000000-0005-0000-0000-0000D1250000}"/>
    <cellStyle name="계산 2 2 14" xfId="1527" xr:uid="{00000000-0005-0000-0000-0000D2250000}"/>
    <cellStyle name="계산 2 2 14 2" xfId="7290" xr:uid="{00000000-0005-0000-0000-0000D3250000}"/>
    <cellStyle name="계산 2 2 14 2 2" xfId="18403" xr:uid="{00000000-0005-0000-0000-0000D4250000}"/>
    <cellStyle name="계산 2 2 14 2 3" xfId="25561" xr:uid="{00000000-0005-0000-0000-0000D5250000}"/>
    <cellStyle name="계산 2 2 14 3" xfId="12779" xr:uid="{00000000-0005-0000-0000-0000D6250000}"/>
    <cellStyle name="계산 2 2 14 4" xfId="14722" xr:uid="{00000000-0005-0000-0000-0000D7250000}"/>
    <cellStyle name="계산 2 2 15" xfId="7295" xr:uid="{00000000-0005-0000-0000-0000D8250000}"/>
    <cellStyle name="계산 2 2 15 2" xfId="18408" xr:uid="{00000000-0005-0000-0000-0000D9250000}"/>
    <cellStyle name="계산 2 2 15 3" xfId="25566" xr:uid="{00000000-0005-0000-0000-0000DA250000}"/>
    <cellStyle name="계산 2 2 16" xfId="12784" xr:uid="{00000000-0005-0000-0000-0000DB250000}"/>
    <cellStyle name="계산 2 2 17" xfId="20168" xr:uid="{00000000-0005-0000-0000-0000DC250000}"/>
    <cellStyle name="계산 2 2 2" xfId="1526" xr:uid="{00000000-0005-0000-0000-0000DD250000}"/>
    <cellStyle name="계산 2 2 2 10" xfId="14723" xr:uid="{00000000-0005-0000-0000-0000DE250000}"/>
    <cellStyle name="계산 2 2 2 2" xfId="1525" xr:uid="{00000000-0005-0000-0000-0000DF250000}"/>
    <cellStyle name="계산 2 2 2 2 2" xfId="1524" xr:uid="{00000000-0005-0000-0000-0000E0250000}"/>
    <cellStyle name="계산 2 2 2 2 2 2" xfId="7287" xr:uid="{00000000-0005-0000-0000-0000E1250000}"/>
    <cellStyle name="계산 2 2 2 2 2 2 2" xfId="18400" xr:uid="{00000000-0005-0000-0000-0000E2250000}"/>
    <cellStyle name="계산 2 2 2 2 2 2 3" xfId="25558" xr:uid="{00000000-0005-0000-0000-0000E3250000}"/>
    <cellStyle name="계산 2 2 2 2 2 3" xfId="12776" xr:uid="{00000000-0005-0000-0000-0000E4250000}"/>
    <cellStyle name="계산 2 2 2 2 2 4" xfId="14725" xr:uid="{00000000-0005-0000-0000-0000E5250000}"/>
    <cellStyle name="계산 2 2 2 2 3" xfId="1523" xr:uid="{00000000-0005-0000-0000-0000E6250000}"/>
    <cellStyle name="계산 2 2 2 2 3 2" xfId="7286" xr:uid="{00000000-0005-0000-0000-0000E7250000}"/>
    <cellStyle name="계산 2 2 2 2 3 2 2" xfId="18399" xr:uid="{00000000-0005-0000-0000-0000E8250000}"/>
    <cellStyle name="계산 2 2 2 2 3 2 3" xfId="25557" xr:uid="{00000000-0005-0000-0000-0000E9250000}"/>
    <cellStyle name="계산 2 2 2 2 3 3" xfId="12775" xr:uid="{00000000-0005-0000-0000-0000EA250000}"/>
    <cellStyle name="계산 2 2 2 2 3 4" xfId="20173" xr:uid="{00000000-0005-0000-0000-0000EB250000}"/>
    <cellStyle name="계산 2 2 2 2 4" xfId="1522" xr:uid="{00000000-0005-0000-0000-0000EC250000}"/>
    <cellStyle name="계산 2 2 2 2 4 2" xfId="7285" xr:uid="{00000000-0005-0000-0000-0000ED250000}"/>
    <cellStyle name="계산 2 2 2 2 4 2 2" xfId="18398" xr:uid="{00000000-0005-0000-0000-0000EE250000}"/>
    <cellStyle name="계산 2 2 2 2 4 2 3" xfId="25556" xr:uid="{00000000-0005-0000-0000-0000EF250000}"/>
    <cellStyle name="계산 2 2 2 2 4 3" xfId="12774" xr:uid="{00000000-0005-0000-0000-0000F0250000}"/>
    <cellStyle name="계산 2 2 2 2 4 4" xfId="20172" xr:uid="{00000000-0005-0000-0000-0000F1250000}"/>
    <cellStyle name="계산 2 2 2 2 5" xfId="1521" xr:uid="{00000000-0005-0000-0000-0000F2250000}"/>
    <cellStyle name="계산 2 2 2 2 5 2" xfId="7284" xr:uid="{00000000-0005-0000-0000-0000F3250000}"/>
    <cellStyle name="계산 2 2 2 2 5 2 2" xfId="18397" xr:uid="{00000000-0005-0000-0000-0000F4250000}"/>
    <cellStyle name="계산 2 2 2 2 5 2 3" xfId="25555" xr:uid="{00000000-0005-0000-0000-0000F5250000}"/>
    <cellStyle name="계산 2 2 2 2 5 3" xfId="12773" xr:uid="{00000000-0005-0000-0000-0000F6250000}"/>
    <cellStyle name="계산 2 2 2 2 5 4" xfId="14726" xr:uid="{00000000-0005-0000-0000-0000F7250000}"/>
    <cellStyle name="계산 2 2 2 2 6" xfId="1520" xr:uid="{00000000-0005-0000-0000-0000F8250000}"/>
    <cellStyle name="계산 2 2 2 2 6 2" xfId="7283" xr:uid="{00000000-0005-0000-0000-0000F9250000}"/>
    <cellStyle name="계산 2 2 2 2 6 2 2" xfId="18396" xr:uid="{00000000-0005-0000-0000-0000FA250000}"/>
    <cellStyle name="계산 2 2 2 2 6 2 3" xfId="25554" xr:uid="{00000000-0005-0000-0000-0000FB250000}"/>
    <cellStyle name="계산 2 2 2 2 6 3" xfId="12772" xr:uid="{00000000-0005-0000-0000-0000FC250000}"/>
    <cellStyle name="계산 2 2 2 2 6 4" xfId="20174" xr:uid="{00000000-0005-0000-0000-0000FD250000}"/>
    <cellStyle name="계산 2 2 2 2 7" xfId="7288" xr:uid="{00000000-0005-0000-0000-0000FE250000}"/>
    <cellStyle name="계산 2 2 2 2 7 2" xfId="18401" xr:uid="{00000000-0005-0000-0000-0000FF250000}"/>
    <cellStyle name="계산 2 2 2 2 7 3" xfId="25559" xr:uid="{00000000-0005-0000-0000-000000260000}"/>
    <cellStyle name="계산 2 2 2 2 8" xfId="12777" xr:uid="{00000000-0005-0000-0000-000001260000}"/>
    <cellStyle name="계산 2 2 2 2 9" xfId="14724" xr:uid="{00000000-0005-0000-0000-000002260000}"/>
    <cellStyle name="계산 2 2 2 3" xfId="1519" xr:uid="{00000000-0005-0000-0000-000003260000}"/>
    <cellStyle name="계산 2 2 2 3 2" xfId="7282" xr:uid="{00000000-0005-0000-0000-000004260000}"/>
    <cellStyle name="계산 2 2 2 3 2 2" xfId="18395" xr:uid="{00000000-0005-0000-0000-000005260000}"/>
    <cellStyle name="계산 2 2 2 3 2 3" xfId="25553" xr:uid="{00000000-0005-0000-0000-000006260000}"/>
    <cellStyle name="계산 2 2 2 3 3" xfId="12771" xr:uid="{00000000-0005-0000-0000-000007260000}"/>
    <cellStyle name="계산 2 2 2 3 4" xfId="20171" xr:uid="{00000000-0005-0000-0000-000008260000}"/>
    <cellStyle name="계산 2 2 2 4" xfId="1518" xr:uid="{00000000-0005-0000-0000-000009260000}"/>
    <cellStyle name="계산 2 2 2 4 2" xfId="7281" xr:uid="{00000000-0005-0000-0000-00000A260000}"/>
    <cellStyle name="계산 2 2 2 4 2 2" xfId="18394" xr:uid="{00000000-0005-0000-0000-00000B260000}"/>
    <cellStyle name="계산 2 2 2 4 2 3" xfId="25552" xr:uid="{00000000-0005-0000-0000-00000C260000}"/>
    <cellStyle name="계산 2 2 2 4 3" xfId="12770" xr:uid="{00000000-0005-0000-0000-00000D260000}"/>
    <cellStyle name="계산 2 2 2 4 4" xfId="14727" xr:uid="{00000000-0005-0000-0000-00000E260000}"/>
    <cellStyle name="계산 2 2 2 5" xfId="1517" xr:uid="{00000000-0005-0000-0000-00000F260000}"/>
    <cellStyle name="계산 2 2 2 5 2" xfId="7280" xr:uid="{00000000-0005-0000-0000-000010260000}"/>
    <cellStyle name="계산 2 2 2 5 2 2" xfId="18393" xr:uid="{00000000-0005-0000-0000-000011260000}"/>
    <cellStyle name="계산 2 2 2 5 2 3" xfId="25551" xr:uid="{00000000-0005-0000-0000-000012260000}"/>
    <cellStyle name="계산 2 2 2 5 3" xfId="12769" xr:uid="{00000000-0005-0000-0000-000013260000}"/>
    <cellStyle name="계산 2 2 2 5 4" xfId="14728" xr:uid="{00000000-0005-0000-0000-000014260000}"/>
    <cellStyle name="계산 2 2 2 6" xfId="1516" xr:uid="{00000000-0005-0000-0000-000015260000}"/>
    <cellStyle name="계산 2 2 2 6 2" xfId="7279" xr:uid="{00000000-0005-0000-0000-000016260000}"/>
    <cellStyle name="계산 2 2 2 6 2 2" xfId="18392" xr:uid="{00000000-0005-0000-0000-000017260000}"/>
    <cellStyle name="계산 2 2 2 6 2 3" xfId="25550" xr:uid="{00000000-0005-0000-0000-000018260000}"/>
    <cellStyle name="계산 2 2 2 6 3" xfId="12768" xr:uid="{00000000-0005-0000-0000-000019260000}"/>
    <cellStyle name="계산 2 2 2 6 4" xfId="20176" xr:uid="{00000000-0005-0000-0000-00001A260000}"/>
    <cellStyle name="계산 2 2 2 7" xfId="1515" xr:uid="{00000000-0005-0000-0000-00001B260000}"/>
    <cellStyle name="계산 2 2 2 7 2" xfId="7278" xr:uid="{00000000-0005-0000-0000-00001C260000}"/>
    <cellStyle name="계산 2 2 2 7 2 2" xfId="18391" xr:uid="{00000000-0005-0000-0000-00001D260000}"/>
    <cellStyle name="계산 2 2 2 7 2 3" xfId="25549" xr:uid="{00000000-0005-0000-0000-00001E260000}"/>
    <cellStyle name="계산 2 2 2 7 3" xfId="12767" xr:uid="{00000000-0005-0000-0000-00001F260000}"/>
    <cellStyle name="계산 2 2 2 7 4" xfId="20175" xr:uid="{00000000-0005-0000-0000-000020260000}"/>
    <cellStyle name="계산 2 2 2 8" xfId="7289" xr:uid="{00000000-0005-0000-0000-000021260000}"/>
    <cellStyle name="계산 2 2 2 8 2" xfId="18402" xr:uid="{00000000-0005-0000-0000-000022260000}"/>
    <cellStyle name="계산 2 2 2 8 3" xfId="25560" xr:uid="{00000000-0005-0000-0000-000023260000}"/>
    <cellStyle name="계산 2 2 2 9" xfId="12778" xr:uid="{00000000-0005-0000-0000-000024260000}"/>
    <cellStyle name="계산 2 2 3" xfId="1514" xr:uid="{00000000-0005-0000-0000-000025260000}"/>
    <cellStyle name="계산 2 2 3 10" xfId="14729" xr:uid="{00000000-0005-0000-0000-000026260000}"/>
    <cellStyle name="계산 2 2 3 2" xfId="1513" xr:uid="{00000000-0005-0000-0000-000027260000}"/>
    <cellStyle name="계산 2 2 3 2 2" xfId="1512" xr:uid="{00000000-0005-0000-0000-000028260000}"/>
    <cellStyle name="계산 2 2 3 2 2 2" xfId="7275" xr:uid="{00000000-0005-0000-0000-000029260000}"/>
    <cellStyle name="계산 2 2 3 2 2 2 2" xfId="18388" xr:uid="{00000000-0005-0000-0000-00002A260000}"/>
    <cellStyle name="계산 2 2 3 2 2 2 3" xfId="25546" xr:uid="{00000000-0005-0000-0000-00002B260000}"/>
    <cellStyle name="계산 2 2 3 2 2 3" xfId="12764" xr:uid="{00000000-0005-0000-0000-00002C260000}"/>
    <cellStyle name="계산 2 2 3 2 2 4" xfId="20170" xr:uid="{00000000-0005-0000-0000-00002D260000}"/>
    <cellStyle name="계산 2 2 3 2 3" xfId="1511" xr:uid="{00000000-0005-0000-0000-00002E260000}"/>
    <cellStyle name="계산 2 2 3 2 3 2" xfId="7274" xr:uid="{00000000-0005-0000-0000-00002F260000}"/>
    <cellStyle name="계산 2 2 3 2 3 2 2" xfId="18387" xr:uid="{00000000-0005-0000-0000-000030260000}"/>
    <cellStyle name="계산 2 2 3 2 3 2 3" xfId="25545" xr:uid="{00000000-0005-0000-0000-000031260000}"/>
    <cellStyle name="계산 2 2 3 2 3 3" xfId="12763" xr:uid="{00000000-0005-0000-0000-000032260000}"/>
    <cellStyle name="계산 2 2 3 2 3 4" xfId="14730" xr:uid="{00000000-0005-0000-0000-000033260000}"/>
    <cellStyle name="계산 2 2 3 2 4" xfId="1510" xr:uid="{00000000-0005-0000-0000-000034260000}"/>
    <cellStyle name="계산 2 2 3 2 4 2" xfId="7273" xr:uid="{00000000-0005-0000-0000-000035260000}"/>
    <cellStyle name="계산 2 2 3 2 4 2 2" xfId="18386" xr:uid="{00000000-0005-0000-0000-000036260000}"/>
    <cellStyle name="계산 2 2 3 2 4 2 3" xfId="25544" xr:uid="{00000000-0005-0000-0000-000037260000}"/>
    <cellStyle name="계산 2 2 3 2 4 3" xfId="12762" xr:uid="{00000000-0005-0000-0000-000038260000}"/>
    <cellStyle name="계산 2 2 3 2 4 4" xfId="14731" xr:uid="{00000000-0005-0000-0000-000039260000}"/>
    <cellStyle name="계산 2 2 3 2 5" xfId="1509" xr:uid="{00000000-0005-0000-0000-00003A260000}"/>
    <cellStyle name="계산 2 2 3 2 5 2" xfId="7272" xr:uid="{00000000-0005-0000-0000-00003B260000}"/>
    <cellStyle name="계산 2 2 3 2 5 2 2" xfId="18385" xr:uid="{00000000-0005-0000-0000-00003C260000}"/>
    <cellStyle name="계산 2 2 3 2 5 2 3" xfId="25543" xr:uid="{00000000-0005-0000-0000-00003D260000}"/>
    <cellStyle name="계산 2 2 3 2 5 3" xfId="12761" xr:uid="{00000000-0005-0000-0000-00003E260000}"/>
    <cellStyle name="계산 2 2 3 2 5 4" xfId="14732" xr:uid="{00000000-0005-0000-0000-00003F260000}"/>
    <cellStyle name="계산 2 2 3 2 6" xfId="1508" xr:uid="{00000000-0005-0000-0000-000040260000}"/>
    <cellStyle name="계산 2 2 3 2 6 2" xfId="7271" xr:uid="{00000000-0005-0000-0000-000041260000}"/>
    <cellStyle name="계산 2 2 3 2 6 2 2" xfId="18384" xr:uid="{00000000-0005-0000-0000-000042260000}"/>
    <cellStyle name="계산 2 2 3 2 6 2 3" xfId="25542" xr:uid="{00000000-0005-0000-0000-000043260000}"/>
    <cellStyle name="계산 2 2 3 2 6 3" xfId="12760" xr:uid="{00000000-0005-0000-0000-000044260000}"/>
    <cellStyle name="계산 2 2 3 2 6 4" xfId="14733" xr:uid="{00000000-0005-0000-0000-000045260000}"/>
    <cellStyle name="계산 2 2 3 2 7" xfId="7276" xr:uid="{00000000-0005-0000-0000-000046260000}"/>
    <cellStyle name="계산 2 2 3 2 7 2" xfId="18389" xr:uid="{00000000-0005-0000-0000-000047260000}"/>
    <cellStyle name="계산 2 2 3 2 7 3" xfId="25547" xr:uid="{00000000-0005-0000-0000-000048260000}"/>
    <cellStyle name="계산 2 2 3 2 8" xfId="12765" xr:uid="{00000000-0005-0000-0000-000049260000}"/>
    <cellStyle name="계산 2 2 3 2 9" xfId="20177" xr:uid="{00000000-0005-0000-0000-00004A260000}"/>
    <cellStyle name="계산 2 2 3 3" xfId="1507" xr:uid="{00000000-0005-0000-0000-00004B260000}"/>
    <cellStyle name="계산 2 2 3 3 2" xfId="7270" xr:uid="{00000000-0005-0000-0000-00004C260000}"/>
    <cellStyle name="계산 2 2 3 3 2 2" xfId="18383" xr:uid="{00000000-0005-0000-0000-00004D260000}"/>
    <cellStyle name="계산 2 2 3 3 2 3" xfId="25541" xr:uid="{00000000-0005-0000-0000-00004E260000}"/>
    <cellStyle name="계산 2 2 3 3 3" xfId="12759" xr:uid="{00000000-0005-0000-0000-00004F260000}"/>
    <cellStyle name="계산 2 2 3 3 4" xfId="20181" xr:uid="{00000000-0005-0000-0000-000050260000}"/>
    <cellStyle name="계산 2 2 3 4" xfId="1506" xr:uid="{00000000-0005-0000-0000-000051260000}"/>
    <cellStyle name="계산 2 2 3 4 2" xfId="7269" xr:uid="{00000000-0005-0000-0000-000052260000}"/>
    <cellStyle name="계산 2 2 3 4 2 2" xfId="18382" xr:uid="{00000000-0005-0000-0000-000053260000}"/>
    <cellStyle name="계산 2 2 3 4 2 3" xfId="25540" xr:uid="{00000000-0005-0000-0000-000054260000}"/>
    <cellStyle name="계산 2 2 3 4 3" xfId="12758" xr:uid="{00000000-0005-0000-0000-000055260000}"/>
    <cellStyle name="계산 2 2 3 4 4" xfId="20180" xr:uid="{00000000-0005-0000-0000-000056260000}"/>
    <cellStyle name="계산 2 2 3 5" xfId="1505" xr:uid="{00000000-0005-0000-0000-000057260000}"/>
    <cellStyle name="계산 2 2 3 5 2" xfId="7268" xr:uid="{00000000-0005-0000-0000-000058260000}"/>
    <cellStyle name="계산 2 2 3 5 2 2" xfId="18381" xr:uid="{00000000-0005-0000-0000-000059260000}"/>
    <cellStyle name="계산 2 2 3 5 2 3" xfId="25539" xr:uid="{00000000-0005-0000-0000-00005A260000}"/>
    <cellStyle name="계산 2 2 3 5 3" xfId="12757" xr:uid="{00000000-0005-0000-0000-00005B260000}"/>
    <cellStyle name="계산 2 2 3 5 4" xfId="14734" xr:uid="{00000000-0005-0000-0000-00005C260000}"/>
    <cellStyle name="계산 2 2 3 6" xfId="1504" xr:uid="{00000000-0005-0000-0000-00005D260000}"/>
    <cellStyle name="계산 2 2 3 6 2" xfId="7267" xr:uid="{00000000-0005-0000-0000-00005E260000}"/>
    <cellStyle name="계산 2 2 3 6 2 2" xfId="18380" xr:uid="{00000000-0005-0000-0000-00005F260000}"/>
    <cellStyle name="계산 2 2 3 6 2 3" xfId="25538" xr:uid="{00000000-0005-0000-0000-000060260000}"/>
    <cellStyle name="계산 2 2 3 6 3" xfId="12756" xr:uid="{00000000-0005-0000-0000-000061260000}"/>
    <cellStyle name="계산 2 2 3 6 4" xfId="20182" xr:uid="{00000000-0005-0000-0000-000062260000}"/>
    <cellStyle name="계산 2 2 3 7" xfId="1503" xr:uid="{00000000-0005-0000-0000-000063260000}"/>
    <cellStyle name="계산 2 2 3 7 2" xfId="7266" xr:uid="{00000000-0005-0000-0000-000064260000}"/>
    <cellStyle name="계산 2 2 3 7 2 2" xfId="18379" xr:uid="{00000000-0005-0000-0000-000065260000}"/>
    <cellStyle name="계산 2 2 3 7 2 3" xfId="25537" xr:uid="{00000000-0005-0000-0000-000066260000}"/>
    <cellStyle name="계산 2 2 3 7 3" xfId="12755" xr:uid="{00000000-0005-0000-0000-000067260000}"/>
    <cellStyle name="계산 2 2 3 7 4" xfId="20179" xr:uid="{00000000-0005-0000-0000-000068260000}"/>
    <cellStyle name="계산 2 2 3 8" xfId="7277" xr:uid="{00000000-0005-0000-0000-000069260000}"/>
    <cellStyle name="계산 2 2 3 8 2" xfId="18390" xr:uid="{00000000-0005-0000-0000-00006A260000}"/>
    <cellStyle name="계산 2 2 3 8 3" xfId="25548" xr:uid="{00000000-0005-0000-0000-00006B260000}"/>
    <cellStyle name="계산 2 2 3 9" xfId="12766" xr:uid="{00000000-0005-0000-0000-00006C260000}"/>
    <cellStyle name="계산 2 2 4" xfId="1502" xr:uid="{00000000-0005-0000-0000-00006D260000}"/>
    <cellStyle name="계산 2 2 4 10" xfId="14735" xr:uid="{00000000-0005-0000-0000-00006E260000}"/>
    <cellStyle name="계산 2 2 4 2" xfId="1501" xr:uid="{00000000-0005-0000-0000-00006F260000}"/>
    <cellStyle name="계산 2 2 4 2 2" xfId="1500" xr:uid="{00000000-0005-0000-0000-000070260000}"/>
    <cellStyle name="계산 2 2 4 2 2 2" xfId="7263" xr:uid="{00000000-0005-0000-0000-000071260000}"/>
    <cellStyle name="계산 2 2 4 2 2 2 2" xfId="18376" xr:uid="{00000000-0005-0000-0000-000072260000}"/>
    <cellStyle name="계산 2 2 4 2 2 2 3" xfId="25534" xr:uid="{00000000-0005-0000-0000-000073260000}"/>
    <cellStyle name="계산 2 2 4 2 2 3" xfId="12752" xr:uid="{00000000-0005-0000-0000-000074260000}"/>
    <cellStyle name="계산 2 2 4 2 2 4" xfId="20184" xr:uid="{00000000-0005-0000-0000-000075260000}"/>
    <cellStyle name="계산 2 2 4 2 3" xfId="1499" xr:uid="{00000000-0005-0000-0000-000076260000}"/>
    <cellStyle name="계산 2 2 4 2 3 2" xfId="7262" xr:uid="{00000000-0005-0000-0000-000077260000}"/>
    <cellStyle name="계산 2 2 4 2 3 2 2" xfId="18375" xr:uid="{00000000-0005-0000-0000-000078260000}"/>
    <cellStyle name="계산 2 2 4 2 3 2 3" xfId="25533" xr:uid="{00000000-0005-0000-0000-000079260000}"/>
    <cellStyle name="계산 2 2 4 2 3 3" xfId="12751" xr:uid="{00000000-0005-0000-0000-00007A260000}"/>
    <cellStyle name="계산 2 2 4 2 3 4" xfId="20183" xr:uid="{00000000-0005-0000-0000-00007B260000}"/>
    <cellStyle name="계산 2 2 4 2 4" xfId="1498" xr:uid="{00000000-0005-0000-0000-00007C260000}"/>
    <cellStyle name="계산 2 2 4 2 4 2" xfId="7261" xr:uid="{00000000-0005-0000-0000-00007D260000}"/>
    <cellStyle name="계산 2 2 4 2 4 2 2" xfId="18374" xr:uid="{00000000-0005-0000-0000-00007E260000}"/>
    <cellStyle name="계산 2 2 4 2 4 2 3" xfId="25532" xr:uid="{00000000-0005-0000-0000-00007F260000}"/>
    <cellStyle name="계산 2 2 4 2 4 3" xfId="12750" xr:uid="{00000000-0005-0000-0000-000080260000}"/>
    <cellStyle name="계산 2 2 4 2 4 4" xfId="14737" xr:uid="{00000000-0005-0000-0000-000081260000}"/>
    <cellStyle name="계산 2 2 4 2 5" xfId="1497" xr:uid="{00000000-0005-0000-0000-000082260000}"/>
    <cellStyle name="계산 2 2 4 2 5 2" xfId="7260" xr:uid="{00000000-0005-0000-0000-000083260000}"/>
    <cellStyle name="계산 2 2 4 2 5 2 2" xfId="18373" xr:uid="{00000000-0005-0000-0000-000084260000}"/>
    <cellStyle name="계산 2 2 4 2 5 2 3" xfId="25531" xr:uid="{00000000-0005-0000-0000-000085260000}"/>
    <cellStyle name="계산 2 2 4 2 5 3" xfId="12749" xr:uid="{00000000-0005-0000-0000-000086260000}"/>
    <cellStyle name="계산 2 2 4 2 5 4" xfId="20185" xr:uid="{00000000-0005-0000-0000-000087260000}"/>
    <cellStyle name="계산 2 2 4 2 6" xfId="1496" xr:uid="{00000000-0005-0000-0000-000088260000}"/>
    <cellStyle name="계산 2 2 4 2 6 2" xfId="7259" xr:uid="{00000000-0005-0000-0000-000089260000}"/>
    <cellStyle name="계산 2 2 4 2 6 2 2" xfId="18372" xr:uid="{00000000-0005-0000-0000-00008A260000}"/>
    <cellStyle name="계산 2 2 4 2 6 2 3" xfId="25530" xr:uid="{00000000-0005-0000-0000-00008B260000}"/>
    <cellStyle name="계산 2 2 4 2 6 3" xfId="12748" xr:uid="{00000000-0005-0000-0000-00008C260000}"/>
    <cellStyle name="계산 2 2 4 2 6 4" xfId="20178" xr:uid="{00000000-0005-0000-0000-00008D260000}"/>
    <cellStyle name="계산 2 2 4 2 7" xfId="7264" xr:uid="{00000000-0005-0000-0000-00008E260000}"/>
    <cellStyle name="계산 2 2 4 2 7 2" xfId="18377" xr:uid="{00000000-0005-0000-0000-00008F260000}"/>
    <cellStyle name="계산 2 2 4 2 7 3" xfId="25535" xr:uid="{00000000-0005-0000-0000-000090260000}"/>
    <cellStyle name="계산 2 2 4 2 8" xfId="12753" xr:uid="{00000000-0005-0000-0000-000091260000}"/>
    <cellStyle name="계산 2 2 4 2 9" xfId="14736" xr:uid="{00000000-0005-0000-0000-000092260000}"/>
    <cellStyle name="계산 2 2 4 3" xfId="1495" xr:uid="{00000000-0005-0000-0000-000093260000}"/>
    <cellStyle name="계산 2 2 4 3 2" xfId="7258" xr:uid="{00000000-0005-0000-0000-000094260000}"/>
    <cellStyle name="계산 2 2 4 3 2 2" xfId="18371" xr:uid="{00000000-0005-0000-0000-000095260000}"/>
    <cellStyle name="계산 2 2 4 3 2 3" xfId="25529" xr:uid="{00000000-0005-0000-0000-000096260000}"/>
    <cellStyle name="계산 2 2 4 3 3" xfId="12747" xr:uid="{00000000-0005-0000-0000-000097260000}"/>
    <cellStyle name="계산 2 2 4 3 4" xfId="14738" xr:uid="{00000000-0005-0000-0000-000098260000}"/>
    <cellStyle name="계산 2 2 4 4" xfId="1494" xr:uid="{00000000-0005-0000-0000-000099260000}"/>
    <cellStyle name="계산 2 2 4 4 2" xfId="7257" xr:uid="{00000000-0005-0000-0000-00009A260000}"/>
    <cellStyle name="계산 2 2 4 4 2 2" xfId="18370" xr:uid="{00000000-0005-0000-0000-00009B260000}"/>
    <cellStyle name="계산 2 2 4 4 2 3" xfId="25528" xr:uid="{00000000-0005-0000-0000-00009C260000}"/>
    <cellStyle name="계산 2 2 4 4 3" xfId="12746" xr:uid="{00000000-0005-0000-0000-00009D260000}"/>
    <cellStyle name="계산 2 2 4 4 4" xfId="14739" xr:uid="{00000000-0005-0000-0000-00009E260000}"/>
    <cellStyle name="계산 2 2 4 5" xfId="1493" xr:uid="{00000000-0005-0000-0000-00009F260000}"/>
    <cellStyle name="계산 2 2 4 5 2" xfId="7256" xr:uid="{00000000-0005-0000-0000-0000A0260000}"/>
    <cellStyle name="계산 2 2 4 5 2 2" xfId="18369" xr:uid="{00000000-0005-0000-0000-0000A1260000}"/>
    <cellStyle name="계산 2 2 4 5 2 3" xfId="25527" xr:uid="{00000000-0005-0000-0000-0000A2260000}"/>
    <cellStyle name="계산 2 2 4 5 3" xfId="12745" xr:uid="{00000000-0005-0000-0000-0000A3260000}"/>
    <cellStyle name="계산 2 2 4 5 4" xfId="14740" xr:uid="{00000000-0005-0000-0000-0000A4260000}"/>
    <cellStyle name="계산 2 2 4 6" xfId="1492" xr:uid="{00000000-0005-0000-0000-0000A5260000}"/>
    <cellStyle name="계산 2 2 4 6 2" xfId="7255" xr:uid="{00000000-0005-0000-0000-0000A6260000}"/>
    <cellStyle name="계산 2 2 4 6 2 2" xfId="18368" xr:uid="{00000000-0005-0000-0000-0000A7260000}"/>
    <cellStyle name="계산 2 2 4 6 2 3" xfId="25526" xr:uid="{00000000-0005-0000-0000-0000A8260000}"/>
    <cellStyle name="계산 2 2 4 6 3" xfId="12744" xr:uid="{00000000-0005-0000-0000-0000A9260000}"/>
    <cellStyle name="계산 2 2 4 6 4" xfId="20188" xr:uid="{00000000-0005-0000-0000-0000AA260000}"/>
    <cellStyle name="계산 2 2 4 7" xfId="1491" xr:uid="{00000000-0005-0000-0000-0000AB260000}"/>
    <cellStyle name="계산 2 2 4 7 2" xfId="7254" xr:uid="{00000000-0005-0000-0000-0000AC260000}"/>
    <cellStyle name="계산 2 2 4 7 2 2" xfId="18367" xr:uid="{00000000-0005-0000-0000-0000AD260000}"/>
    <cellStyle name="계산 2 2 4 7 2 3" xfId="25525" xr:uid="{00000000-0005-0000-0000-0000AE260000}"/>
    <cellStyle name="계산 2 2 4 7 3" xfId="12743" xr:uid="{00000000-0005-0000-0000-0000AF260000}"/>
    <cellStyle name="계산 2 2 4 7 4" xfId="20187" xr:uid="{00000000-0005-0000-0000-0000B0260000}"/>
    <cellStyle name="계산 2 2 4 8" xfId="7265" xr:uid="{00000000-0005-0000-0000-0000B1260000}"/>
    <cellStyle name="계산 2 2 4 8 2" xfId="18378" xr:uid="{00000000-0005-0000-0000-0000B2260000}"/>
    <cellStyle name="계산 2 2 4 8 3" xfId="25536" xr:uid="{00000000-0005-0000-0000-0000B3260000}"/>
    <cellStyle name="계산 2 2 4 9" xfId="12754" xr:uid="{00000000-0005-0000-0000-0000B4260000}"/>
    <cellStyle name="계산 2 2 5" xfId="1490" xr:uid="{00000000-0005-0000-0000-0000B5260000}"/>
    <cellStyle name="계산 2 2 5 10" xfId="14741" xr:uid="{00000000-0005-0000-0000-0000B6260000}"/>
    <cellStyle name="계산 2 2 5 2" xfId="1489" xr:uid="{00000000-0005-0000-0000-0000B7260000}"/>
    <cellStyle name="계산 2 2 5 2 2" xfId="1488" xr:uid="{00000000-0005-0000-0000-0000B8260000}"/>
    <cellStyle name="계산 2 2 5 2 2 2" xfId="7251" xr:uid="{00000000-0005-0000-0000-0000B9260000}"/>
    <cellStyle name="계산 2 2 5 2 2 2 2" xfId="18364" xr:uid="{00000000-0005-0000-0000-0000BA260000}"/>
    <cellStyle name="계산 2 2 5 2 2 2 3" xfId="25522" xr:uid="{00000000-0005-0000-0000-0000BB260000}"/>
    <cellStyle name="계산 2 2 5 2 2 3" xfId="12740" xr:uid="{00000000-0005-0000-0000-0000BC260000}"/>
    <cellStyle name="계산 2 2 5 2 2 4" xfId="20186" xr:uid="{00000000-0005-0000-0000-0000BD260000}"/>
    <cellStyle name="계산 2 2 5 2 3" xfId="1487" xr:uid="{00000000-0005-0000-0000-0000BE260000}"/>
    <cellStyle name="계산 2 2 5 2 3 2" xfId="7250" xr:uid="{00000000-0005-0000-0000-0000BF260000}"/>
    <cellStyle name="계산 2 2 5 2 3 2 2" xfId="18363" xr:uid="{00000000-0005-0000-0000-0000C0260000}"/>
    <cellStyle name="계산 2 2 5 2 3 2 3" xfId="25521" xr:uid="{00000000-0005-0000-0000-0000C1260000}"/>
    <cellStyle name="계산 2 2 5 2 3 3" xfId="12739" xr:uid="{00000000-0005-0000-0000-0000C2260000}"/>
    <cellStyle name="계산 2 2 5 2 3 4" xfId="14742" xr:uid="{00000000-0005-0000-0000-0000C3260000}"/>
    <cellStyle name="계산 2 2 5 2 4" xfId="1486" xr:uid="{00000000-0005-0000-0000-0000C4260000}"/>
    <cellStyle name="계산 2 2 5 2 4 2" xfId="7249" xr:uid="{00000000-0005-0000-0000-0000C5260000}"/>
    <cellStyle name="계산 2 2 5 2 4 2 2" xfId="18362" xr:uid="{00000000-0005-0000-0000-0000C6260000}"/>
    <cellStyle name="계산 2 2 5 2 4 2 3" xfId="25520" xr:uid="{00000000-0005-0000-0000-0000C7260000}"/>
    <cellStyle name="계산 2 2 5 2 4 3" xfId="12738" xr:uid="{00000000-0005-0000-0000-0000C8260000}"/>
    <cellStyle name="계산 2 2 5 2 4 4" xfId="14743" xr:uid="{00000000-0005-0000-0000-0000C9260000}"/>
    <cellStyle name="계산 2 2 5 2 5" xfId="1485" xr:uid="{00000000-0005-0000-0000-0000CA260000}"/>
    <cellStyle name="계산 2 2 5 2 5 2" xfId="7248" xr:uid="{00000000-0005-0000-0000-0000CB260000}"/>
    <cellStyle name="계산 2 2 5 2 5 2 2" xfId="18361" xr:uid="{00000000-0005-0000-0000-0000CC260000}"/>
    <cellStyle name="계산 2 2 5 2 5 2 3" xfId="25519" xr:uid="{00000000-0005-0000-0000-0000CD260000}"/>
    <cellStyle name="계산 2 2 5 2 5 3" xfId="12737" xr:uid="{00000000-0005-0000-0000-0000CE260000}"/>
    <cellStyle name="계산 2 2 5 2 5 4" xfId="20191" xr:uid="{00000000-0005-0000-0000-0000CF260000}"/>
    <cellStyle name="계산 2 2 5 2 6" xfId="1484" xr:uid="{00000000-0005-0000-0000-0000D0260000}"/>
    <cellStyle name="계산 2 2 5 2 6 2" xfId="7247" xr:uid="{00000000-0005-0000-0000-0000D1260000}"/>
    <cellStyle name="계산 2 2 5 2 6 2 2" xfId="18360" xr:uid="{00000000-0005-0000-0000-0000D2260000}"/>
    <cellStyle name="계산 2 2 5 2 6 2 3" xfId="25518" xr:uid="{00000000-0005-0000-0000-0000D3260000}"/>
    <cellStyle name="계산 2 2 5 2 6 3" xfId="12736" xr:uid="{00000000-0005-0000-0000-0000D4260000}"/>
    <cellStyle name="계산 2 2 5 2 6 4" xfId="20190" xr:uid="{00000000-0005-0000-0000-0000D5260000}"/>
    <cellStyle name="계산 2 2 5 2 7" xfId="7252" xr:uid="{00000000-0005-0000-0000-0000D6260000}"/>
    <cellStyle name="계산 2 2 5 2 7 2" xfId="18365" xr:uid="{00000000-0005-0000-0000-0000D7260000}"/>
    <cellStyle name="계산 2 2 5 2 7 3" xfId="25523" xr:uid="{00000000-0005-0000-0000-0000D8260000}"/>
    <cellStyle name="계산 2 2 5 2 8" xfId="12741" xr:uid="{00000000-0005-0000-0000-0000D9260000}"/>
    <cellStyle name="계산 2 2 5 2 9" xfId="20189" xr:uid="{00000000-0005-0000-0000-0000DA260000}"/>
    <cellStyle name="계산 2 2 5 3" xfId="1483" xr:uid="{00000000-0005-0000-0000-0000DB260000}"/>
    <cellStyle name="계산 2 2 5 3 2" xfId="7246" xr:uid="{00000000-0005-0000-0000-0000DC260000}"/>
    <cellStyle name="계산 2 2 5 3 2 2" xfId="18359" xr:uid="{00000000-0005-0000-0000-0000DD260000}"/>
    <cellStyle name="계산 2 2 5 3 2 3" xfId="25517" xr:uid="{00000000-0005-0000-0000-0000DE260000}"/>
    <cellStyle name="계산 2 2 5 3 3" xfId="12735" xr:uid="{00000000-0005-0000-0000-0000DF260000}"/>
    <cellStyle name="계산 2 2 5 3 4" xfId="14744" xr:uid="{00000000-0005-0000-0000-0000E0260000}"/>
    <cellStyle name="계산 2 2 5 4" xfId="1482" xr:uid="{00000000-0005-0000-0000-0000E1260000}"/>
    <cellStyle name="계산 2 2 5 4 2" xfId="7245" xr:uid="{00000000-0005-0000-0000-0000E2260000}"/>
    <cellStyle name="계산 2 2 5 4 2 2" xfId="18358" xr:uid="{00000000-0005-0000-0000-0000E3260000}"/>
    <cellStyle name="계산 2 2 5 4 2 3" xfId="25516" xr:uid="{00000000-0005-0000-0000-0000E4260000}"/>
    <cellStyle name="계산 2 2 5 4 3" xfId="12734" xr:uid="{00000000-0005-0000-0000-0000E5260000}"/>
    <cellStyle name="계산 2 2 5 4 4" xfId="20192" xr:uid="{00000000-0005-0000-0000-0000E6260000}"/>
    <cellStyle name="계산 2 2 5 5" xfId="1481" xr:uid="{00000000-0005-0000-0000-0000E7260000}"/>
    <cellStyle name="계산 2 2 5 5 2" xfId="7244" xr:uid="{00000000-0005-0000-0000-0000E8260000}"/>
    <cellStyle name="계산 2 2 5 5 2 2" xfId="18357" xr:uid="{00000000-0005-0000-0000-0000E9260000}"/>
    <cellStyle name="계산 2 2 5 5 2 3" xfId="25515" xr:uid="{00000000-0005-0000-0000-0000EA260000}"/>
    <cellStyle name="계산 2 2 5 5 3" xfId="12733" xr:uid="{00000000-0005-0000-0000-0000EB260000}"/>
    <cellStyle name="계산 2 2 5 5 4" xfId="14745" xr:uid="{00000000-0005-0000-0000-0000EC260000}"/>
    <cellStyle name="계산 2 2 5 6" xfId="1480" xr:uid="{00000000-0005-0000-0000-0000ED260000}"/>
    <cellStyle name="계산 2 2 5 6 2" xfId="7243" xr:uid="{00000000-0005-0000-0000-0000EE260000}"/>
    <cellStyle name="계산 2 2 5 6 2 2" xfId="18356" xr:uid="{00000000-0005-0000-0000-0000EF260000}"/>
    <cellStyle name="계산 2 2 5 6 2 3" xfId="25514" xr:uid="{00000000-0005-0000-0000-0000F0260000}"/>
    <cellStyle name="계산 2 2 5 6 3" xfId="12732" xr:uid="{00000000-0005-0000-0000-0000F1260000}"/>
    <cellStyle name="계산 2 2 5 6 4" xfId="14746" xr:uid="{00000000-0005-0000-0000-0000F2260000}"/>
    <cellStyle name="계산 2 2 5 7" xfId="1479" xr:uid="{00000000-0005-0000-0000-0000F3260000}"/>
    <cellStyle name="계산 2 2 5 7 2" xfId="7242" xr:uid="{00000000-0005-0000-0000-0000F4260000}"/>
    <cellStyle name="계산 2 2 5 7 2 2" xfId="18355" xr:uid="{00000000-0005-0000-0000-0000F5260000}"/>
    <cellStyle name="계산 2 2 5 7 2 3" xfId="25513" xr:uid="{00000000-0005-0000-0000-0000F6260000}"/>
    <cellStyle name="계산 2 2 5 7 3" xfId="12731" xr:uid="{00000000-0005-0000-0000-0000F7260000}"/>
    <cellStyle name="계산 2 2 5 7 4" xfId="14747" xr:uid="{00000000-0005-0000-0000-0000F8260000}"/>
    <cellStyle name="계산 2 2 5 8" xfId="7253" xr:uid="{00000000-0005-0000-0000-0000F9260000}"/>
    <cellStyle name="계산 2 2 5 8 2" xfId="18366" xr:uid="{00000000-0005-0000-0000-0000FA260000}"/>
    <cellStyle name="계산 2 2 5 8 3" xfId="25524" xr:uid="{00000000-0005-0000-0000-0000FB260000}"/>
    <cellStyle name="계산 2 2 5 9" xfId="12742" xr:uid="{00000000-0005-0000-0000-0000FC260000}"/>
    <cellStyle name="계산 2 2 6" xfId="1478" xr:uid="{00000000-0005-0000-0000-0000FD260000}"/>
    <cellStyle name="계산 2 2 6 10" xfId="14748" xr:uid="{00000000-0005-0000-0000-0000FE260000}"/>
    <cellStyle name="계산 2 2 6 2" xfId="1477" xr:uid="{00000000-0005-0000-0000-0000FF260000}"/>
    <cellStyle name="계산 2 2 6 2 2" xfId="1476" xr:uid="{00000000-0005-0000-0000-000000270000}"/>
    <cellStyle name="계산 2 2 6 2 2 2" xfId="7239" xr:uid="{00000000-0005-0000-0000-000001270000}"/>
    <cellStyle name="계산 2 2 6 2 2 2 2" xfId="18352" xr:uid="{00000000-0005-0000-0000-000002270000}"/>
    <cellStyle name="계산 2 2 6 2 2 2 3" xfId="25510" xr:uid="{00000000-0005-0000-0000-000003270000}"/>
    <cellStyle name="계산 2 2 6 2 2 3" xfId="12728" xr:uid="{00000000-0005-0000-0000-000004270000}"/>
    <cellStyle name="계산 2 2 6 2 2 4" xfId="20195" xr:uid="{00000000-0005-0000-0000-000005270000}"/>
    <cellStyle name="계산 2 2 6 2 3" xfId="1475" xr:uid="{00000000-0005-0000-0000-000006270000}"/>
    <cellStyle name="계산 2 2 6 2 3 2" xfId="7238" xr:uid="{00000000-0005-0000-0000-000007270000}"/>
    <cellStyle name="계산 2 2 6 2 3 2 2" xfId="18351" xr:uid="{00000000-0005-0000-0000-000008270000}"/>
    <cellStyle name="계산 2 2 6 2 3 2 3" xfId="25509" xr:uid="{00000000-0005-0000-0000-000009270000}"/>
    <cellStyle name="계산 2 2 6 2 3 3" xfId="12727" xr:uid="{00000000-0005-0000-0000-00000A270000}"/>
    <cellStyle name="계산 2 2 6 2 3 4" xfId="14749" xr:uid="{00000000-0005-0000-0000-00000B270000}"/>
    <cellStyle name="계산 2 2 6 2 4" xfId="1474" xr:uid="{00000000-0005-0000-0000-00000C270000}"/>
    <cellStyle name="계산 2 2 6 2 4 2" xfId="7237" xr:uid="{00000000-0005-0000-0000-00000D270000}"/>
    <cellStyle name="계산 2 2 6 2 4 2 2" xfId="18350" xr:uid="{00000000-0005-0000-0000-00000E270000}"/>
    <cellStyle name="계산 2 2 6 2 4 2 3" xfId="25508" xr:uid="{00000000-0005-0000-0000-00000F270000}"/>
    <cellStyle name="계산 2 2 6 2 4 3" xfId="12726" xr:uid="{00000000-0005-0000-0000-000010270000}"/>
    <cellStyle name="계산 2 2 6 2 4 4" xfId="20197" xr:uid="{00000000-0005-0000-0000-000011270000}"/>
    <cellStyle name="계산 2 2 6 2 5" xfId="1473" xr:uid="{00000000-0005-0000-0000-000012270000}"/>
    <cellStyle name="계산 2 2 6 2 5 2" xfId="7236" xr:uid="{00000000-0005-0000-0000-000013270000}"/>
    <cellStyle name="계산 2 2 6 2 5 2 2" xfId="18349" xr:uid="{00000000-0005-0000-0000-000014270000}"/>
    <cellStyle name="계산 2 2 6 2 5 2 3" xfId="25507" xr:uid="{00000000-0005-0000-0000-000015270000}"/>
    <cellStyle name="계산 2 2 6 2 5 3" xfId="12725" xr:uid="{00000000-0005-0000-0000-000016270000}"/>
    <cellStyle name="계산 2 2 6 2 5 4" xfId="20194" xr:uid="{00000000-0005-0000-0000-000017270000}"/>
    <cellStyle name="계산 2 2 6 2 6" xfId="1472" xr:uid="{00000000-0005-0000-0000-000018270000}"/>
    <cellStyle name="계산 2 2 6 2 6 2" xfId="7235" xr:uid="{00000000-0005-0000-0000-000019270000}"/>
    <cellStyle name="계산 2 2 6 2 6 2 2" xfId="18348" xr:uid="{00000000-0005-0000-0000-00001A270000}"/>
    <cellStyle name="계산 2 2 6 2 6 2 3" xfId="25506" xr:uid="{00000000-0005-0000-0000-00001B270000}"/>
    <cellStyle name="계산 2 2 6 2 6 3" xfId="12724" xr:uid="{00000000-0005-0000-0000-00001C270000}"/>
    <cellStyle name="계산 2 2 6 2 6 4" xfId="14750" xr:uid="{00000000-0005-0000-0000-00001D270000}"/>
    <cellStyle name="계산 2 2 6 2 7" xfId="7240" xr:uid="{00000000-0005-0000-0000-00001E270000}"/>
    <cellStyle name="계산 2 2 6 2 7 2" xfId="18353" xr:uid="{00000000-0005-0000-0000-00001F270000}"/>
    <cellStyle name="계산 2 2 6 2 7 3" xfId="25511" xr:uid="{00000000-0005-0000-0000-000020270000}"/>
    <cellStyle name="계산 2 2 6 2 8" xfId="12729" xr:uid="{00000000-0005-0000-0000-000021270000}"/>
    <cellStyle name="계산 2 2 6 2 9" xfId="20196" xr:uid="{00000000-0005-0000-0000-000022270000}"/>
    <cellStyle name="계산 2 2 6 3" xfId="1471" xr:uid="{00000000-0005-0000-0000-000023270000}"/>
    <cellStyle name="계산 2 2 6 3 2" xfId="7234" xr:uid="{00000000-0005-0000-0000-000024270000}"/>
    <cellStyle name="계산 2 2 6 3 2 2" xfId="18347" xr:uid="{00000000-0005-0000-0000-000025270000}"/>
    <cellStyle name="계산 2 2 6 3 2 3" xfId="25505" xr:uid="{00000000-0005-0000-0000-000026270000}"/>
    <cellStyle name="계산 2 2 6 3 3" xfId="12723" xr:uid="{00000000-0005-0000-0000-000027270000}"/>
    <cellStyle name="계산 2 2 6 3 4" xfId="14751" xr:uid="{00000000-0005-0000-0000-000028270000}"/>
    <cellStyle name="계산 2 2 6 4" xfId="1470" xr:uid="{00000000-0005-0000-0000-000029270000}"/>
    <cellStyle name="계산 2 2 6 4 2" xfId="7233" xr:uid="{00000000-0005-0000-0000-00002A270000}"/>
    <cellStyle name="계산 2 2 6 4 2 2" xfId="18346" xr:uid="{00000000-0005-0000-0000-00002B270000}"/>
    <cellStyle name="계산 2 2 6 4 2 3" xfId="25504" xr:uid="{00000000-0005-0000-0000-00002C270000}"/>
    <cellStyle name="계산 2 2 6 4 3" xfId="12722" xr:uid="{00000000-0005-0000-0000-00002D270000}"/>
    <cellStyle name="계산 2 2 6 4 4" xfId="20199" xr:uid="{00000000-0005-0000-0000-00002E270000}"/>
    <cellStyle name="계산 2 2 6 5" xfId="1469" xr:uid="{00000000-0005-0000-0000-00002F270000}"/>
    <cellStyle name="계산 2 2 6 5 2" xfId="7232" xr:uid="{00000000-0005-0000-0000-000030270000}"/>
    <cellStyle name="계산 2 2 6 5 2 2" xfId="18345" xr:uid="{00000000-0005-0000-0000-000031270000}"/>
    <cellStyle name="계산 2 2 6 5 2 3" xfId="25503" xr:uid="{00000000-0005-0000-0000-000032270000}"/>
    <cellStyle name="계산 2 2 6 5 3" xfId="12721" xr:uid="{00000000-0005-0000-0000-000033270000}"/>
    <cellStyle name="계산 2 2 6 5 4" xfId="20198" xr:uid="{00000000-0005-0000-0000-000034270000}"/>
    <cellStyle name="계산 2 2 6 6" xfId="1468" xr:uid="{00000000-0005-0000-0000-000035270000}"/>
    <cellStyle name="계산 2 2 6 6 2" xfId="7231" xr:uid="{00000000-0005-0000-0000-000036270000}"/>
    <cellStyle name="계산 2 2 6 6 2 2" xfId="18344" xr:uid="{00000000-0005-0000-0000-000037270000}"/>
    <cellStyle name="계산 2 2 6 6 2 3" xfId="25502" xr:uid="{00000000-0005-0000-0000-000038270000}"/>
    <cellStyle name="계산 2 2 6 6 3" xfId="12720" xr:uid="{00000000-0005-0000-0000-000039270000}"/>
    <cellStyle name="계산 2 2 6 6 4" xfId="14752" xr:uid="{00000000-0005-0000-0000-00003A270000}"/>
    <cellStyle name="계산 2 2 6 7" xfId="1467" xr:uid="{00000000-0005-0000-0000-00003B270000}"/>
    <cellStyle name="계산 2 2 6 7 2" xfId="7230" xr:uid="{00000000-0005-0000-0000-00003C270000}"/>
    <cellStyle name="계산 2 2 6 7 2 2" xfId="18343" xr:uid="{00000000-0005-0000-0000-00003D270000}"/>
    <cellStyle name="계산 2 2 6 7 2 3" xfId="25501" xr:uid="{00000000-0005-0000-0000-00003E270000}"/>
    <cellStyle name="계산 2 2 6 7 3" xfId="12719" xr:uid="{00000000-0005-0000-0000-00003F270000}"/>
    <cellStyle name="계산 2 2 6 7 4" xfId="20200" xr:uid="{00000000-0005-0000-0000-000040270000}"/>
    <cellStyle name="계산 2 2 6 8" xfId="7241" xr:uid="{00000000-0005-0000-0000-000041270000}"/>
    <cellStyle name="계산 2 2 6 8 2" xfId="18354" xr:uid="{00000000-0005-0000-0000-000042270000}"/>
    <cellStyle name="계산 2 2 6 8 3" xfId="25512" xr:uid="{00000000-0005-0000-0000-000043270000}"/>
    <cellStyle name="계산 2 2 6 9" xfId="12730" xr:uid="{00000000-0005-0000-0000-000044270000}"/>
    <cellStyle name="계산 2 2 7" xfId="1466" xr:uid="{00000000-0005-0000-0000-000045270000}"/>
    <cellStyle name="계산 2 2 7 10" xfId="20193" xr:uid="{00000000-0005-0000-0000-000046270000}"/>
    <cellStyle name="계산 2 2 7 2" xfId="1465" xr:uid="{00000000-0005-0000-0000-000047270000}"/>
    <cellStyle name="계산 2 2 7 2 2" xfId="1464" xr:uid="{00000000-0005-0000-0000-000048270000}"/>
    <cellStyle name="계산 2 2 7 2 2 2" xfId="7227" xr:uid="{00000000-0005-0000-0000-000049270000}"/>
    <cellStyle name="계산 2 2 7 2 2 2 2" xfId="18340" xr:uid="{00000000-0005-0000-0000-00004A270000}"/>
    <cellStyle name="계산 2 2 7 2 2 2 3" xfId="25498" xr:uid="{00000000-0005-0000-0000-00004B270000}"/>
    <cellStyle name="계산 2 2 7 2 2 3" xfId="12716" xr:uid="{00000000-0005-0000-0000-00004C270000}"/>
    <cellStyle name="계산 2 2 7 2 2 4" xfId="14754" xr:uid="{00000000-0005-0000-0000-00004D270000}"/>
    <cellStyle name="계산 2 2 7 2 3" xfId="1463" xr:uid="{00000000-0005-0000-0000-00004E270000}"/>
    <cellStyle name="계산 2 2 7 2 3 2" xfId="7226" xr:uid="{00000000-0005-0000-0000-00004F270000}"/>
    <cellStyle name="계산 2 2 7 2 3 2 2" xfId="18339" xr:uid="{00000000-0005-0000-0000-000050270000}"/>
    <cellStyle name="계산 2 2 7 2 3 2 3" xfId="25497" xr:uid="{00000000-0005-0000-0000-000051270000}"/>
    <cellStyle name="계산 2 2 7 2 3 3" xfId="12715" xr:uid="{00000000-0005-0000-0000-000052270000}"/>
    <cellStyle name="계산 2 2 7 2 3 4" xfId="14755" xr:uid="{00000000-0005-0000-0000-000053270000}"/>
    <cellStyle name="계산 2 2 7 2 4" xfId="1462" xr:uid="{00000000-0005-0000-0000-000054270000}"/>
    <cellStyle name="계산 2 2 7 2 4 2" xfId="7225" xr:uid="{00000000-0005-0000-0000-000055270000}"/>
    <cellStyle name="계산 2 2 7 2 4 2 2" xfId="18338" xr:uid="{00000000-0005-0000-0000-000056270000}"/>
    <cellStyle name="계산 2 2 7 2 4 2 3" xfId="25496" xr:uid="{00000000-0005-0000-0000-000057270000}"/>
    <cellStyle name="계산 2 2 7 2 4 3" xfId="12714" xr:uid="{00000000-0005-0000-0000-000058270000}"/>
    <cellStyle name="계산 2 2 7 2 4 4" xfId="14756" xr:uid="{00000000-0005-0000-0000-000059270000}"/>
    <cellStyle name="계산 2 2 7 2 5" xfId="1461" xr:uid="{00000000-0005-0000-0000-00005A270000}"/>
    <cellStyle name="계산 2 2 7 2 5 2" xfId="7224" xr:uid="{00000000-0005-0000-0000-00005B270000}"/>
    <cellStyle name="계산 2 2 7 2 5 2 2" xfId="18337" xr:uid="{00000000-0005-0000-0000-00005C270000}"/>
    <cellStyle name="계산 2 2 7 2 5 2 3" xfId="25495" xr:uid="{00000000-0005-0000-0000-00005D270000}"/>
    <cellStyle name="계산 2 2 7 2 5 3" xfId="12713" xr:uid="{00000000-0005-0000-0000-00005E270000}"/>
    <cellStyle name="계산 2 2 7 2 5 4" xfId="20204" xr:uid="{00000000-0005-0000-0000-00005F270000}"/>
    <cellStyle name="계산 2 2 7 2 6" xfId="1460" xr:uid="{00000000-0005-0000-0000-000060270000}"/>
    <cellStyle name="계산 2 2 7 2 6 2" xfId="7223" xr:uid="{00000000-0005-0000-0000-000061270000}"/>
    <cellStyle name="계산 2 2 7 2 6 2 2" xfId="18336" xr:uid="{00000000-0005-0000-0000-000062270000}"/>
    <cellStyle name="계산 2 2 7 2 6 2 3" xfId="25494" xr:uid="{00000000-0005-0000-0000-000063270000}"/>
    <cellStyle name="계산 2 2 7 2 6 3" xfId="12712" xr:uid="{00000000-0005-0000-0000-000064270000}"/>
    <cellStyle name="계산 2 2 7 2 6 4" xfId="20203" xr:uid="{00000000-0005-0000-0000-000065270000}"/>
    <cellStyle name="계산 2 2 7 2 7" xfId="7228" xr:uid="{00000000-0005-0000-0000-000066270000}"/>
    <cellStyle name="계산 2 2 7 2 7 2" xfId="18341" xr:uid="{00000000-0005-0000-0000-000067270000}"/>
    <cellStyle name="계산 2 2 7 2 7 3" xfId="25499" xr:uid="{00000000-0005-0000-0000-000068270000}"/>
    <cellStyle name="계산 2 2 7 2 8" xfId="12717" xr:uid="{00000000-0005-0000-0000-000069270000}"/>
    <cellStyle name="계산 2 2 7 2 9" xfId="14753" xr:uid="{00000000-0005-0000-0000-00006A270000}"/>
    <cellStyle name="계산 2 2 7 3" xfId="1459" xr:uid="{00000000-0005-0000-0000-00006B270000}"/>
    <cellStyle name="계산 2 2 7 3 2" xfId="7222" xr:uid="{00000000-0005-0000-0000-00006C270000}"/>
    <cellStyle name="계산 2 2 7 3 2 2" xfId="18335" xr:uid="{00000000-0005-0000-0000-00006D270000}"/>
    <cellStyle name="계산 2 2 7 3 2 3" xfId="25493" xr:uid="{00000000-0005-0000-0000-00006E270000}"/>
    <cellStyle name="계산 2 2 7 3 3" xfId="12711" xr:uid="{00000000-0005-0000-0000-00006F270000}"/>
    <cellStyle name="계산 2 2 7 3 4" xfId="14757" xr:uid="{00000000-0005-0000-0000-000070270000}"/>
    <cellStyle name="계산 2 2 7 4" xfId="1458" xr:uid="{00000000-0005-0000-0000-000071270000}"/>
    <cellStyle name="계산 2 2 7 4 2" xfId="7221" xr:uid="{00000000-0005-0000-0000-000072270000}"/>
    <cellStyle name="계산 2 2 7 4 2 2" xfId="18334" xr:uid="{00000000-0005-0000-0000-000073270000}"/>
    <cellStyle name="계산 2 2 7 4 2 3" xfId="25492" xr:uid="{00000000-0005-0000-0000-000074270000}"/>
    <cellStyle name="계산 2 2 7 4 3" xfId="12710" xr:uid="{00000000-0005-0000-0000-000075270000}"/>
    <cellStyle name="계산 2 2 7 4 4" xfId="20205" xr:uid="{00000000-0005-0000-0000-000076270000}"/>
    <cellStyle name="계산 2 2 7 5" xfId="1457" xr:uid="{00000000-0005-0000-0000-000077270000}"/>
    <cellStyle name="계산 2 2 7 5 2" xfId="7220" xr:uid="{00000000-0005-0000-0000-000078270000}"/>
    <cellStyle name="계산 2 2 7 5 2 2" xfId="18333" xr:uid="{00000000-0005-0000-0000-000079270000}"/>
    <cellStyle name="계산 2 2 7 5 2 3" xfId="25491" xr:uid="{00000000-0005-0000-0000-00007A270000}"/>
    <cellStyle name="계산 2 2 7 5 3" xfId="12709" xr:uid="{00000000-0005-0000-0000-00007B270000}"/>
    <cellStyle name="계산 2 2 7 5 4" xfId="20202" xr:uid="{00000000-0005-0000-0000-00007C270000}"/>
    <cellStyle name="계산 2 2 7 6" xfId="1456" xr:uid="{00000000-0005-0000-0000-00007D270000}"/>
    <cellStyle name="계산 2 2 7 6 2" xfId="7219" xr:uid="{00000000-0005-0000-0000-00007E270000}"/>
    <cellStyle name="계산 2 2 7 6 2 2" xfId="18332" xr:uid="{00000000-0005-0000-0000-00007F270000}"/>
    <cellStyle name="계산 2 2 7 6 2 3" xfId="25490" xr:uid="{00000000-0005-0000-0000-000080270000}"/>
    <cellStyle name="계산 2 2 7 6 3" xfId="12708" xr:uid="{00000000-0005-0000-0000-000081270000}"/>
    <cellStyle name="계산 2 2 7 6 4" xfId="14758" xr:uid="{00000000-0005-0000-0000-000082270000}"/>
    <cellStyle name="계산 2 2 7 7" xfId="1455" xr:uid="{00000000-0005-0000-0000-000083270000}"/>
    <cellStyle name="계산 2 2 7 7 2" xfId="7218" xr:uid="{00000000-0005-0000-0000-000084270000}"/>
    <cellStyle name="계산 2 2 7 7 2 2" xfId="18331" xr:uid="{00000000-0005-0000-0000-000085270000}"/>
    <cellStyle name="계산 2 2 7 7 2 3" xfId="25489" xr:uid="{00000000-0005-0000-0000-000086270000}"/>
    <cellStyle name="계산 2 2 7 7 3" xfId="12707" xr:uid="{00000000-0005-0000-0000-000087270000}"/>
    <cellStyle name="계산 2 2 7 7 4" xfId="14759" xr:uid="{00000000-0005-0000-0000-000088270000}"/>
    <cellStyle name="계산 2 2 7 8" xfId="7229" xr:uid="{00000000-0005-0000-0000-000089270000}"/>
    <cellStyle name="계산 2 2 7 8 2" xfId="18342" xr:uid="{00000000-0005-0000-0000-00008A270000}"/>
    <cellStyle name="계산 2 2 7 8 3" xfId="25500" xr:uid="{00000000-0005-0000-0000-00008B270000}"/>
    <cellStyle name="계산 2 2 7 9" xfId="12718" xr:uid="{00000000-0005-0000-0000-00008C270000}"/>
    <cellStyle name="계산 2 2 8" xfId="1454" xr:uid="{00000000-0005-0000-0000-00008D270000}"/>
    <cellStyle name="계산 2 2 8 10" xfId="20207" xr:uid="{00000000-0005-0000-0000-00008E270000}"/>
    <cellStyle name="계산 2 2 8 2" xfId="1453" xr:uid="{00000000-0005-0000-0000-00008F270000}"/>
    <cellStyle name="계산 2 2 8 2 2" xfId="1452" xr:uid="{00000000-0005-0000-0000-000090270000}"/>
    <cellStyle name="계산 2 2 8 2 2 2" xfId="7215" xr:uid="{00000000-0005-0000-0000-000091270000}"/>
    <cellStyle name="계산 2 2 8 2 2 2 2" xfId="18328" xr:uid="{00000000-0005-0000-0000-000092270000}"/>
    <cellStyle name="계산 2 2 8 2 2 2 3" xfId="25486" xr:uid="{00000000-0005-0000-0000-000093270000}"/>
    <cellStyle name="계산 2 2 8 2 2 3" xfId="12704" xr:uid="{00000000-0005-0000-0000-000094270000}"/>
    <cellStyle name="계산 2 2 8 2 2 4" xfId="14760" xr:uid="{00000000-0005-0000-0000-000095270000}"/>
    <cellStyle name="계산 2 2 8 2 3" xfId="1451" xr:uid="{00000000-0005-0000-0000-000096270000}"/>
    <cellStyle name="계산 2 2 8 2 3 2" xfId="7214" xr:uid="{00000000-0005-0000-0000-000097270000}"/>
    <cellStyle name="계산 2 2 8 2 3 2 2" xfId="18327" xr:uid="{00000000-0005-0000-0000-000098270000}"/>
    <cellStyle name="계산 2 2 8 2 3 2 3" xfId="25485" xr:uid="{00000000-0005-0000-0000-000099270000}"/>
    <cellStyle name="계산 2 2 8 2 3 3" xfId="12703" xr:uid="{00000000-0005-0000-0000-00009A270000}"/>
    <cellStyle name="계산 2 2 8 2 3 4" xfId="20208" xr:uid="{00000000-0005-0000-0000-00009B270000}"/>
    <cellStyle name="계산 2 2 8 2 4" xfId="1450" xr:uid="{00000000-0005-0000-0000-00009C270000}"/>
    <cellStyle name="계산 2 2 8 2 4 2" xfId="7213" xr:uid="{00000000-0005-0000-0000-00009D270000}"/>
    <cellStyle name="계산 2 2 8 2 4 2 2" xfId="18326" xr:uid="{00000000-0005-0000-0000-00009E270000}"/>
    <cellStyle name="계산 2 2 8 2 4 2 3" xfId="25484" xr:uid="{00000000-0005-0000-0000-00009F270000}"/>
    <cellStyle name="계산 2 2 8 2 4 3" xfId="12702" xr:uid="{00000000-0005-0000-0000-0000A0270000}"/>
    <cellStyle name="계산 2 2 8 2 4 4" xfId="20201" xr:uid="{00000000-0005-0000-0000-0000A1270000}"/>
    <cellStyle name="계산 2 2 8 2 5" xfId="1449" xr:uid="{00000000-0005-0000-0000-0000A2270000}"/>
    <cellStyle name="계산 2 2 8 2 5 2" xfId="7212" xr:uid="{00000000-0005-0000-0000-0000A3270000}"/>
    <cellStyle name="계산 2 2 8 2 5 2 2" xfId="18325" xr:uid="{00000000-0005-0000-0000-0000A4270000}"/>
    <cellStyle name="계산 2 2 8 2 5 2 3" xfId="25483" xr:uid="{00000000-0005-0000-0000-0000A5270000}"/>
    <cellStyle name="계산 2 2 8 2 5 3" xfId="12701" xr:uid="{00000000-0005-0000-0000-0000A6270000}"/>
    <cellStyle name="계산 2 2 8 2 5 4" xfId="14761" xr:uid="{00000000-0005-0000-0000-0000A7270000}"/>
    <cellStyle name="계산 2 2 8 2 6" xfId="1448" xr:uid="{00000000-0005-0000-0000-0000A8270000}"/>
    <cellStyle name="계산 2 2 8 2 6 2" xfId="7211" xr:uid="{00000000-0005-0000-0000-0000A9270000}"/>
    <cellStyle name="계산 2 2 8 2 6 2 2" xfId="18324" xr:uid="{00000000-0005-0000-0000-0000AA270000}"/>
    <cellStyle name="계산 2 2 8 2 6 2 3" xfId="25482" xr:uid="{00000000-0005-0000-0000-0000AB270000}"/>
    <cellStyle name="계산 2 2 8 2 6 3" xfId="12700" xr:uid="{00000000-0005-0000-0000-0000AC270000}"/>
    <cellStyle name="계산 2 2 8 2 6 4" xfId="14762" xr:uid="{00000000-0005-0000-0000-0000AD270000}"/>
    <cellStyle name="계산 2 2 8 2 7" xfId="7216" xr:uid="{00000000-0005-0000-0000-0000AE270000}"/>
    <cellStyle name="계산 2 2 8 2 7 2" xfId="18329" xr:uid="{00000000-0005-0000-0000-0000AF270000}"/>
    <cellStyle name="계산 2 2 8 2 7 3" xfId="25487" xr:uid="{00000000-0005-0000-0000-0000B0270000}"/>
    <cellStyle name="계산 2 2 8 2 8" xfId="12705" xr:uid="{00000000-0005-0000-0000-0000B1270000}"/>
    <cellStyle name="계산 2 2 8 2 9" xfId="20206" xr:uid="{00000000-0005-0000-0000-0000B2270000}"/>
    <cellStyle name="계산 2 2 8 3" xfId="1447" xr:uid="{00000000-0005-0000-0000-0000B3270000}"/>
    <cellStyle name="계산 2 2 8 3 2" xfId="7210" xr:uid="{00000000-0005-0000-0000-0000B4270000}"/>
    <cellStyle name="계산 2 2 8 3 2 2" xfId="18323" xr:uid="{00000000-0005-0000-0000-0000B5270000}"/>
    <cellStyle name="계산 2 2 8 3 2 3" xfId="25481" xr:uid="{00000000-0005-0000-0000-0000B6270000}"/>
    <cellStyle name="계산 2 2 8 3 3" xfId="12699" xr:uid="{00000000-0005-0000-0000-0000B7270000}"/>
    <cellStyle name="계산 2 2 8 3 4" xfId="14763" xr:uid="{00000000-0005-0000-0000-0000B8270000}"/>
    <cellStyle name="계산 2 2 8 4" xfId="1446" xr:uid="{00000000-0005-0000-0000-0000B9270000}"/>
    <cellStyle name="계산 2 2 8 4 2" xfId="7209" xr:uid="{00000000-0005-0000-0000-0000BA270000}"/>
    <cellStyle name="계산 2 2 8 4 2 2" xfId="18322" xr:uid="{00000000-0005-0000-0000-0000BB270000}"/>
    <cellStyle name="계산 2 2 8 4 2 3" xfId="25480" xr:uid="{00000000-0005-0000-0000-0000BC270000}"/>
    <cellStyle name="계산 2 2 8 4 3" xfId="12698" xr:uid="{00000000-0005-0000-0000-0000BD270000}"/>
    <cellStyle name="계산 2 2 8 4 4" xfId="14764" xr:uid="{00000000-0005-0000-0000-0000BE270000}"/>
    <cellStyle name="계산 2 2 8 5" xfId="1445" xr:uid="{00000000-0005-0000-0000-0000BF270000}"/>
    <cellStyle name="계산 2 2 8 5 2" xfId="7208" xr:uid="{00000000-0005-0000-0000-0000C0270000}"/>
    <cellStyle name="계산 2 2 8 5 2 2" xfId="18321" xr:uid="{00000000-0005-0000-0000-0000C1270000}"/>
    <cellStyle name="계산 2 2 8 5 2 3" xfId="25479" xr:uid="{00000000-0005-0000-0000-0000C2270000}"/>
    <cellStyle name="계산 2 2 8 5 3" xfId="12697" xr:uid="{00000000-0005-0000-0000-0000C3270000}"/>
    <cellStyle name="계산 2 2 8 5 4" xfId="20212" xr:uid="{00000000-0005-0000-0000-0000C4270000}"/>
    <cellStyle name="계산 2 2 8 6" xfId="1444" xr:uid="{00000000-0005-0000-0000-0000C5270000}"/>
    <cellStyle name="계산 2 2 8 6 2" xfId="7207" xr:uid="{00000000-0005-0000-0000-0000C6270000}"/>
    <cellStyle name="계산 2 2 8 6 2 2" xfId="18320" xr:uid="{00000000-0005-0000-0000-0000C7270000}"/>
    <cellStyle name="계산 2 2 8 6 2 3" xfId="25478" xr:uid="{00000000-0005-0000-0000-0000C8270000}"/>
    <cellStyle name="계산 2 2 8 6 3" xfId="12696" xr:uid="{00000000-0005-0000-0000-0000C9270000}"/>
    <cellStyle name="계산 2 2 8 6 4" xfId="20211" xr:uid="{00000000-0005-0000-0000-0000CA270000}"/>
    <cellStyle name="계산 2 2 8 7" xfId="1443" xr:uid="{00000000-0005-0000-0000-0000CB270000}"/>
    <cellStyle name="계산 2 2 8 7 2" xfId="7206" xr:uid="{00000000-0005-0000-0000-0000CC270000}"/>
    <cellStyle name="계산 2 2 8 7 2 2" xfId="18319" xr:uid="{00000000-0005-0000-0000-0000CD270000}"/>
    <cellStyle name="계산 2 2 8 7 2 3" xfId="25477" xr:uid="{00000000-0005-0000-0000-0000CE270000}"/>
    <cellStyle name="계산 2 2 8 7 3" xfId="12695" xr:uid="{00000000-0005-0000-0000-0000CF270000}"/>
    <cellStyle name="계산 2 2 8 7 4" xfId="14765" xr:uid="{00000000-0005-0000-0000-0000D0270000}"/>
    <cellStyle name="계산 2 2 8 8" xfId="7217" xr:uid="{00000000-0005-0000-0000-0000D1270000}"/>
    <cellStyle name="계산 2 2 8 8 2" xfId="18330" xr:uid="{00000000-0005-0000-0000-0000D2270000}"/>
    <cellStyle name="계산 2 2 8 8 3" xfId="25488" xr:uid="{00000000-0005-0000-0000-0000D3270000}"/>
    <cellStyle name="계산 2 2 8 9" xfId="12706" xr:uid="{00000000-0005-0000-0000-0000D4270000}"/>
    <cellStyle name="계산 2 2 9" xfId="1442" xr:uid="{00000000-0005-0000-0000-0000D5270000}"/>
    <cellStyle name="계산 2 2 9 2" xfId="1441" xr:uid="{00000000-0005-0000-0000-0000D6270000}"/>
    <cellStyle name="계산 2 2 9 2 2" xfId="7204" xr:uid="{00000000-0005-0000-0000-0000D7270000}"/>
    <cellStyle name="계산 2 2 9 2 2 2" xfId="18317" xr:uid="{00000000-0005-0000-0000-0000D8270000}"/>
    <cellStyle name="계산 2 2 9 2 2 3" xfId="25475" xr:uid="{00000000-0005-0000-0000-0000D9270000}"/>
    <cellStyle name="계산 2 2 9 2 3" xfId="12693" xr:uid="{00000000-0005-0000-0000-0000DA270000}"/>
    <cellStyle name="계산 2 2 9 2 4" xfId="20210" xr:uid="{00000000-0005-0000-0000-0000DB270000}"/>
    <cellStyle name="계산 2 2 9 3" xfId="1440" xr:uid="{00000000-0005-0000-0000-0000DC270000}"/>
    <cellStyle name="계산 2 2 9 3 2" xfId="7203" xr:uid="{00000000-0005-0000-0000-0000DD270000}"/>
    <cellStyle name="계산 2 2 9 3 2 2" xfId="18316" xr:uid="{00000000-0005-0000-0000-0000DE270000}"/>
    <cellStyle name="계산 2 2 9 3 2 3" xfId="25474" xr:uid="{00000000-0005-0000-0000-0000DF270000}"/>
    <cellStyle name="계산 2 2 9 3 3" xfId="12692" xr:uid="{00000000-0005-0000-0000-0000E0270000}"/>
    <cellStyle name="계산 2 2 9 3 4" xfId="14766" xr:uid="{00000000-0005-0000-0000-0000E1270000}"/>
    <cellStyle name="계산 2 2 9 4" xfId="1439" xr:uid="{00000000-0005-0000-0000-0000E2270000}"/>
    <cellStyle name="계산 2 2 9 4 2" xfId="7202" xr:uid="{00000000-0005-0000-0000-0000E3270000}"/>
    <cellStyle name="계산 2 2 9 4 2 2" xfId="18315" xr:uid="{00000000-0005-0000-0000-0000E4270000}"/>
    <cellStyle name="계산 2 2 9 4 2 3" xfId="25473" xr:uid="{00000000-0005-0000-0000-0000E5270000}"/>
    <cellStyle name="계산 2 2 9 4 3" xfId="12691" xr:uid="{00000000-0005-0000-0000-0000E6270000}"/>
    <cellStyle name="계산 2 2 9 4 4" xfId="14767" xr:uid="{00000000-0005-0000-0000-0000E7270000}"/>
    <cellStyle name="계산 2 2 9 5" xfId="1438" xr:uid="{00000000-0005-0000-0000-0000E8270000}"/>
    <cellStyle name="계산 2 2 9 5 2" xfId="7201" xr:uid="{00000000-0005-0000-0000-0000E9270000}"/>
    <cellStyle name="계산 2 2 9 5 2 2" xfId="18314" xr:uid="{00000000-0005-0000-0000-0000EA270000}"/>
    <cellStyle name="계산 2 2 9 5 2 3" xfId="25472" xr:uid="{00000000-0005-0000-0000-0000EB270000}"/>
    <cellStyle name="계산 2 2 9 5 3" xfId="12690" xr:uid="{00000000-0005-0000-0000-0000EC270000}"/>
    <cellStyle name="계산 2 2 9 5 4" xfId="20215" xr:uid="{00000000-0005-0000-0000-0000ED270000}"/>
    <cellStyle name="계산 2 2 9 6" xfId="1437" xr:uid="{00000000-0005-0000-0000-0000EE270000}"/>
    <cellStyle name="계산 2 2 9 6 2" xfId="7200" xr:uid="{00000000-0005-0000-0000-0000EF270000}"/>
    <cellStyle name="계산 2 2 9 6 2 2" xfId="18313" xr:uid="{00000000-0005-0000-0000-0000F0270000}"/>
    <cellStyle name="계산 2 2 9 6 2 3" xfId="25471" xr:uid="{00000000-0005-0000-0000-0000F1270000}"/>
    <cellStyle name="계산 2 2 9 6 3" xfId="12689" xr:uid="{00000000-0005-0000-0000-0000F2270000}"/>
    <cellStyle name="계산 2 2 9 6 4" xfId="20214" xr:uid="{00000000-0005-0000-0000-0000F3270000}"/>
    <cellStyle name="계산 2 2 9 7" xfId="7205" xr:uid="{00000000-0005-0000-0000-0000F4270000}"/>
    <cellStyle name="계산 2 2 9 7 2" xfId="18318" xr:uid="{00000000-0005-0000-0000-0000F5270000}"/>
    <cellStyle name="계산 2 2 9 7 3" xfId="25476" xr:uid="{00000000-0005-0000-0000-0000F6270000}"/>
    <cellStyle name="계산 2 2 9 8" xfId="12694" xr:uid="{00000000-0005-0000-0000-0000F7270000}"/>
    <cellStyle name="계산 2 2 9 9" xfId="20213" xr:uid="{00000000-0005-0000-0000-0000F8270000}"/>
    <cellStyle name="계산 2 3" xfId="1436" xr:uid="{00000000-0005-0000-0000-0000F9270000}"/>
    <cellStyle name="계산 2 3 10" xfId="14768" xr:uid="{00000000-0005-0000-0000-0000FA270000}"/>
    <cellStyle name="계산 2 3 2" xfId="1435" xr:uid="{00000000-0005-0000-0000-0000FB270000}"/>
    <cellStyle name="계산 2 3 2 2" xfId="1434" xr:uid="{00000000-0005-0000-0000-0000FC270000}"/>
    <cellStyle name="계산 2 3 2 2 2" xfId="7197" xr:uid="{00000000-0005-0000-0000-0000FD270000}"/>
    <cellStyle name="계산 2 3 2 2 2 2" xfId="18310" xr:uid="{00000000-0005-0000-0000-0000FE270000}"/>
    <cellStyle name="계산 2 3 2 2 2 3" xfId="25468" xr:uid="{00000000-0005-0000-0000-0000FF270000}"/>
    <cellStyle name="계산 2 3 2 2 3" xfId="12686" xr:uid="{00000000-0005-0000-0000-000000280000}"/>
    <cellStyle name="계산 2 3 2 2 4" xfId="20209" xr:uid="{00000000-0005-0000-0000-000001280000}"/>
    <cellStyle name="계산 2 3 2 3" xfId="1433" xr:uid="{00000000-0005-0000-0000-000002280000}"/>
    <cellStyle name="계산 2 3 2 3 2" xfId="7196" xr:uid="{00000000-0005-0000-0000-000003280000}"/>
    <cellStyle name="계산 2 3 2 3 2 2" xfId="18309" xr:uid="{00000000-0005-0000-0000-000004280000}"/>
    <cellStyle name="계산 2 3 2 3 2 3" xfId="25467" xr:uid="{00000000-0005-0000-0000-000005280000}"/>
    <cellStyle name="계산 2 3 2 3 3" xfId="12685" xr:uid="{00000000-0005-0000-0000-000006280000}"/>
    <cellStyle name="계산 2 3 2 3 4" xfId="14769" xr:uid="{00000000-0005-0000-0000-000007280000}"/>
    <cellStyle name="계산 2 3 2 4" xfId="1432" xr:uid="{00000000-0005-0000-0000-000008280000}"/>
    <cellStyle name="계산 2 3 2 4 2" xfId="7195" xr:uid="{00000000-0005-0000-0000-000009280000}"/>
    <cellStyle name="계산 2 3 2 4 2 2" xfId="18308" xr:uid="{00000000-0005-0000-0000-00000A280000}"/>
    <cellStyle name="계산 2 3 2 4 2 3" xfId="25466" xr:uid="{00000000-0005-0000-0000-00000B280000}"/>
    <cellStyle name="계산 2 3 2 4 3" xfId="12684" xr:uid="{00000000-0005-0000-0000-00000C280000}"/>
    <cellStyle name="계산 2 3 2 4 4" xfId="14770" xr:uid="{00000000-0005-0000-0000-00000D280000}"/>
    <cellStyle name="계산 2 3 2 5" xfId="1431" xr:uid="{00000000-0005-0000-0000-00000E280000}"/>
    <cellStyle name="계산 2 3 2 5 2" xfId="7194" xr:uid="{00000000-0005-0000-0000-00000F280000}"/>
    <cellStyle name="계산 2 3 2 5 2 2" xfId="18307" xr:uid="{00000000-0005-0000-0000-000010280000}"/>
    <cellStyle name="계산 2 3 2 5 2 3" xfId="25465" xr:uid="{00000000-0005-0000-0000-000011280000}"/>
    <cellStyle name="계산 2 3 2 5 3" xfId="12683" xr:uid="{00000000-0005-0000-0000-000012280000}"/>
    <cellStyle name="계산 2 3 2 5 4" xfId="14771" xr:uid="{00000000-0005-0000-0000-000013280000}"/>
    <cellStyle name="계산 2 3 2 6" xfId="1430" xr:uid="{00000000-0005-0000-0000-000014280000}"/>
    <cellStyle name="계산 2 3 2 6 2" xfId="7193" xr:uid="{00000000-0005-0000-0000-000015280000}"/>
    <cellStyle name="계산 2 3 2 6 2 2" xfId="18306" xr:uid="{00000000-0005-0000-0000-000016280000}"/>
    <cellStyle name="계산 2 3 2 6 2 3" xfId="25464" xr:uid="{00000000-0005-0000-0000-000017280000}"/>
    <cellStyle name="계산 2 3 2 6 3" xfId="12682" xr:uid="{00000000-0005-0000-0000-000018280000}"/>
    <cellStyle name="계산 2 3 2 6 4" xfId="14772" xr:uid="{00000000-0005-0000-0000-000019280000}"/>
    <cellStyle name="계산 2 3 2 7" xfId="7198" xr:uid="{00000000-0005-0000-0000-00001A280000}"/>
    <cellStyle name="계산 2 3 2 7 2" xfId="18311" xr:uid="{00000000-0005-0000-0000-00001B280000}"/>
    <cellStyle name="계산 2 3 2 7 3" xfId="25469" xr:uid="{00000000-0005-0000-0000-00001C280000}"/>
    <cellStyle name="계산 2 3 2 8" xfId="12687" xr:uid="{00000000-0005-0000-0000-00001D280000}"/>
    <cellStyle name="계산 2 3 2 9" xfId="20216" xr:uid="{00000000-0005-0000-0000-00001E280000}"/>
    <cellStyle name="계산 2 3 3" xfId="1429" xr:uid="{00000000-0005-0000-0000-00001F280000}"/>
    <cellStyle name="계산 2 3 3 2" xfId="7192" xr:uid="{00000000-0005-0000-0000-000020280000}"/>
    <cellStyle name="계산 2 3 3 2 2" xfId="18305" xr:uid="{00000000-0005-0000-0000-000021280000}"/>
    <cellStyle name="계산 2 3 3 2 3" xfId="25463" xr:uid="{00000000-0005-0000-0000-000022280000}"/>
    <cellStyle name="계산 2 3 3 3" xfId="12681" xr:uid="{00000000-0005-0000-0000-000023280000}"/>
    <cellStyle name="계산 2 3 3 4" xfId="20220" xr:uid="{00000000-0005-0000-0000-000024280000}"/>
    <cellStyle name="계산 2 3 4" xfId="1428" xr:uid="{00000000-0005-0000-0000-000025280000}"/>
    <cellStyle name="계산 2 3 4 2" xfId="7191" xr:uid="{00000000-0005-0000-0000-000026280000}"/>
    <cellStyle name="계산 2 3 4 2 2" xfId="18304" xr:uid="{00000000-0005-0000-0000-000027280000}"/>
    <cellStyle name="계산 2 3 4 2 3" xfId="25462" xr:uid="{00000000-0005-0000-0000-000028280000}"/>
    <cellStyle name="계산 2 3 4 3" xfId="12680" xr:uid="{00000000-0005-0000-0000-000029280000}"/>
    <cellStyle name="계산 2 3 4 4" xfId="20219" xr:uid="{00000000-0005-0000-0000-00002A280000}"/>
    <cellStyle name="계산 2 3 5" xfId="1427" xr:uid="{00000000-0005-0000-0000-00002B280000}"/>
    <cellStyle name="계산 2 3 5 2" xfId="7190" xr:uid="{00000000-0005-0000-0000-00002C280000}"/>
    <cellStyle name="계산 2 3 5 2 2" xfId="18303" xr:uid="{00000000-0005-0000-0000-00002D280000}"/>
    <cellStyle name="계산 2 3 5 2 3" xfId="25461" xr:uid="{00000000-0005-0000-0000-00002E280000}"/>
    <cellStyle name="계산 2 3 5 3" xfId="12679" xr:uid="{00000000-0005-0000-0000-00002F280000}"/>
    <cellStyle name="계산 2 3 5 4" xfId="14773" xr:uid="{00000000-0005-0000-0000-000030280000}"/>
    <cellStyle name="계산 2 3 6" xfId="1426" xr:uid="{00000000-0005-0000-0000-000031280000}"/>
    <cellStyle name="계산 2 3 6 2" xfId="7189" xr:uid="{00000000-0005-0000-0000-000032280000}"/>
    <cellStyle name="계산 2 3 6 2 2" xfId="18302" xr:uid="{00000000-0005-0000-0000-000033280000}"/>
    <cellStyle name="계산 2 3 6 2 3" xfId="25460" xr:uid="{00000000-0005-0000-0000-000034280000}"/>
    <cellStyle name="계산 2 3 6 3" xfId="12678" xr:uid="{00000000-0005-0000-0000-000035280000}"/>
    <cellStyle name="계산 2 3 6 4" xfId="20221" xr:uid="{00000000-0005-0000-0000-000036280000}"/>
    <cellStyle name="계산 2 3 7" xfId="1425" xr:uid="{00000000-0005-0000-0000-000037280000}"/>
    <cellStyle name="계산 2 3 7 2" xfId="7188" xr:uid="{00000000-0005-0000-0000-000038280000}"/>
    <cellStyle name="계산 2 3 7 2 2" xfId="18301" xr:uid="{00000000-0005-0000-0000-000039280000}"/>
    <cellStyle name="계산 2 3 7 2 3" xfId="25459" xr:uid="{00000000-0005-0000-0000-00003A280000}"/>
    <cellStyle name="계산 2 3 7 3" xfId="12677" xr:uid="{00000000-0005-0000-0000-00003B280000}"/>
    <cellStyle name="계산 2 3 7 4" xfId="20218" xr:uid="{00000000-0005-0000-0000-00003C280000}"/>
    <cellStyle name="계산 2 3 8" xfId="7199" xr:uid="{00000000-0005-0000-0000-00003D280000}"/>
    <cellStyle name="계산 2 3 8 2" xfId="18312" xr:uid="{00000000-0005-0000-0000-00003E280000}"/>
    <cellStyle name="계산 2 3 8 3" xfId="25470" xr:uid="{00000000-0005-0000-0000-00003F280000}"/>
    <cellStyle name="계산 2 3 9" xfId="12688" xr:uid="{00000000-0005-0000-0000-000040280000}"/>
    <cellStyle name="계산 2 4" xfId="1424" xr:uid="{00000000-0005-0000-0000-000041280000}"/>
    <cellStyle name="계산 2 4 10" xfId="14774" xr:uid="{00000000-0005-0000-0000-000042280000}"/>
    <cellStyle name="계산 2 4 2" xfId="1423" xr:uid="{00000000-0005-0000-0000-000043280000}"/>
    <cellStyle name="계산 2 4 2 2" xfId="1422" xr:uid="{00000000-0005-0000-0000-000044280000}"/>
    <cellStyle name="계산 2 4 2 2 2" xfId="7185" xr:uid="{00000000-0005-0000-0000-000045280000}"/>
    <cellStyle name="계산 2 4 2 2 2 2" xfId="18298" xr:uid="{00000000-0005-0000-0000-000046280000}"/>
    <cellStyle name="계산 2 4 2 2 2 3" xfId="25456" xr:uid="{00000000-0005-0000-0000-000047280000}"/>
    <cellStyle name="계산 2 4 2 2 3" xfId="12674" xr:uid="{00000000-0005-0000-0000-000048280000}"/>
    <cellStyle name="계산 2 4 2 2 4" xfId="20223" xr:uid="{00000000-0005-0000-0000-000049280000}"/>
    <cellStyle name="계산 2 4 2 3" xfId="1421" xr:uid="{00000000-0005-0000-0000-00004A280000}"/>
    <cellStyle name="계산 2 4 2 3 2" xfId="7184" xr:uid="{00000000-0005-0000-0000-00004B280000}"/>
    <cellStyle name="계산 2 4 2 3 2 2" xfId="18297" xr:uid="{00000000-0005-0000-0000-00004C280000}"/>
    <cellStyle name="계산 2 4 2 3 2 3" xfId="25455" xr:uid="{00000000-0005-0000-0000-00004D280000}"/>
    <cellStyle name="계산 2 4 2 3 3" xfId="12673" xr:uid="{00000000-0005-0000-0000-00004E280000}"/>
    <cellStyle name="계산 2 4 2 3 4" xfId="20222" xr:uid="{00000000-0005-0000-0000-00004F280000}"/>
    <cellStyle name="계산 2 4 2 4" xfId="1420" xr:uid="{00000000-0005-0000-0000-000050280000}"/>
    <cellStyle name="계산 2 4 2 4 2" xfId="7183" xr:uid="{00000000-0005-0000-0000-000051280000}"/>
    <cellStyle name="계산 2 4 2 4 2 2" xfId="18296" xr:uid="{00000000-0005-0000-0000-000052280000}"/>
    <cellStyle name="계산 2 4 2 4 2 3" xfId="25454" xr:uid="{00000000-0005-0000-0000-000053280000}"/>
    <cellStyle name="계산 2 4 2 4 3" xfId="12672" xr:uid="{00000000-0005-0000-0000-000054280000}"/>
    <cellStyle name="계산 2 4 2 4 4" xfId="14776" xr:uid="{00000000-0005-0000-0000-000055280000}"/>
    <cellStyle name="계산 2 4 2 5" xfId="1419" xr:uid="{00000000-0005-0000-0000-000056280000}"/>
    <cellStyle name="계산 2 4 2 5 2" xfId="7182" xr:uid="{00000000-0005-0000-0000-000057280000}"/>
    <cellStyle name="계산 2 4 2 5 2 2" xfId="18295" xr:uid="{00000000-0005-0000-0000-000058280000}"/>
    <cellStyle name="계산 2 4 2 5 2 3" xfId="25453" xr:uid="{00000000-0005-0000-0000-000059280000}"/>
    <cellStyle name="계산 2 4 2 5 3" xfId="12671" xr:uid="{00000000-0005-0000-0000-00005A280000}"/>
    <cellStyle name="계산 2 4 2 5 4" xfId="20224" xr:uid="{00000000-0005-0000-0000-00005B280000}"/>
    <cellStyle name="계산 2 4 2 6" xfId="1418" xr:uid="{00000000-0005-0000-0000-00005C280000}"/>
    <cellStyle name="계산 2 4 2 6 2" xfId="7181" xr:uid="{00000000-0005-0000-0000-00005D280000}"/>
    <cellStyle name="계산 2 4 2 6 2 2" xfId="18294" xr:uid="{00000000-0005-0000-0000-00005E280000}"/>
    <cellStyle name="계산 2 4 2 6 2 3" xfId="25452" xr:uid="{00000000-0005-0000-0000-00005F280000}"/>
    <cellStyle name="계산 2 4 2 6 3" xfId="12670" xr:uid="{00000000-0005-0000-0000-000060280000}"/>
    <cellStyle name="계산 2 4 2 6 4" xfId="20217" xr:uid="{00000000-0005-0000-0000-000061280000}"/>
    <cellStyle name="계산 2 4 2 7" xfId="7186" xr:uid="{00000000-0005-0000-0000-000062280000}"/>
    <cellStyle name="계산 2 4 2 7 2" xfId="18299" xr:uid="{00000000-0005-0000-0000-000063280000}"/>
    <cellStyle name="계산 2 4 2 7 3" xfId="25457" xr:uid="{00000000-0005-0000-0000-000064280000}"/>
    <cellStyle name="계산 2 4 2 8" xfId="12675" xr:uid="{00000000-0005-0000-0000-000065280000}"/>
    <cellStyle name="계산 2 4 2 9" xfId="14775" xr:uid="{00000000-0005-0000-0000-000066280000}"/>
    <cellStyle name="계산 2 4 3" xfId="1417" xr:uid="{00000000-0005-0000-0000-000067280000}"/>
    <cellStyle name="계산 2 4 3 2" xfId="7180" xr:uid="{00000000-0005-0000-0000-000068280000}"/>
    <cellStyle name="계산 2 4 3 2 2" xfId="18293" xr:uid="{00000000-0005-0000-0000-000069280000}"/>
    <cellStyle name="계산 2 4 3 2 3" xfId="25451" xr:uid="{00000000-0005-0000-0000-00006A280000}"/>
    <cellStyle name="계산 2 4 3 3" xfId="12669" xr:uid="{00000000-0005-0000-0000-00006B280000}"/>
    <cellStyle name="계산 2 4 3 4" xfId="14777" xr:uid="{00000000-0005-0000-0000-00006C280000}"/>
    <cellStyle name="계산 2 4 4" xfId="1416" xr:uid="{00000000-0005-0000-0000-00006D280000}"/>
    <cellStyle name="계산 2 4 4 2" xfId="7179" xr:uid="{00000000-0005-0000-0000-00006E280000}"/>
    <cellStyle name="계산 2 4 4 2 2" xfId="18292" xr:uid="{00000000-0005-0000-0000-00006F280000}"/>
    <cellStyle name="계산 2 4 4 2 3" xfId="25450" xr:uid="{00000000-0005-0000-0000-000070280000}"/>
    <cellStyle name="계산 2 4 4 3" xfId="12668" xr:uid="{00000000-0005-0000-0000-000071280000}"/>
    <cellStyle name="계산 2 4 4 4" xfId="14778" xr:uid="{00000000-0005-0000-0000-000072280000}"/>
    <cellStyle name="계산 2 4 5" xfId="1415" xr:uid="{00000000-0005-0000-0000-000073280000}"/>
    <cellStyle name="계산 2 4 5 2" xfId="7178" xr:uid="{00000000-0005-0000-0000-000074280000}"/>
    <cellStyle name="계산 2 4 5 2 2" xfId="18291" xr:uid="{00000000-0005-0000-0000-000075280000}"/>
    <cellStyle name="계산 2 4 5 2 3" xfId="25449" xr:uid="{00000000-0005-0000-0000-000076280000}"/>
    <cellStyle name="계산 2 4 5 3" xfId="12667" xr:uid="{00000000-0005-0000-0000-000077280000}"/>
    <cellStyle name="계산 2 4 5 4" xfId="14779" xr:uid="{00000000-0005-0000-0000-000078280000}"/>
    <cellStyle name="계산 2 4 6" xfId="1414" xr:uid="{00000000-0005-0000-0000-000079280000}"/>
    <cellStyle name="계산 2 4 6 2" xfId="7177" xr:uid="{00000000-0005-0000-0000-00007A280000}"/>
    <cellStyle name="계산 2 4 6 2 2" xfId="18290" xr:uid="{00000000-0005-0000-0000-00007B280000}"/>
    <cellStyle name="계산 2 4 6 2 3" xfId="25448" xr:uid="{00000000-0005-0000-0000-00007C280000}"/>
    <cellStyle name="계산 2 4 6 3" xfId="12666" xr:uid="{00000000-0005-0000-0000-00007D280000}"/>
    <cellStyle name="계산 2 4 6 4" xfId="20227" xr:uid="{00000000-0005-0000-0000-00007E280000}"/>
    <cellStyle name="계산 2 4 7" xfId="1413" xr:uid="{00000000-0005-0000-0000-00007F280000}"/>
    <cellStyle name="계산 2 4 7 2" xfId="7176" xr:uid="{00000000-0005-0000-0000-000080280000}"/>
    <cellStyle name="계산 2 4 7 2 2" xfId="18289" xr:uid="{00000000-0005-0000-0000-000081280000}"/>
    <cellStyle name="계산 2 4 7 2 3" xfId="25447" xr:uid="{00000000-0005-0000-0000-000082280000}"/>
    <cellStyle name="계산 2 4 7 3" xfId="12665" xr:uid="{00000000-0005-0000-0000-000083280000}"/>
    <cellStyle name="계산 2 4 7 4" xfId="20226" xr:uid="{00000000-0005-0000-0000-000084280000}"/>
    <cellStyle name="계산 2 4 8" xfId="7187" xr:uid="{00000000-0005-0000-0000-000085280000}"/>
    <cellStyle name="계산 2 4 8 2" xfId="18300" xr:uid="{00000000-0005-0000-0000-000086280000}"/>
    <cellStyle name="계산 2 4 8 3" xfId="25458" xr:uid="{00000000-0005-0000-0000-000087280000}"/>
    <cellStyle name="계산 2 4 9" xfId="12676" xr:uid="{00000000-0005-0000-0000-000088280000}"/>
    <cellStyle name="계산 2 5" xfId="1412" xr:uid="{00000000-0005-0000-0000-000089280000}"/>
    <cellStyle name="계산 2 5 10" xfId="14780" xr:uid="{00000000-0005-0000-0000-00008A280000}"/>
    <cellStyle name="계산 2 5 2" xfId="1411" xr:uid="{00000000-0005-0000-0000-00008B280000}"/>
    <cellStyle name="계산 2 5 2 2" xfId="1410" xr:uid="{00000000-0005-0000-0000-00008C280000}"/>
    <cellStyle name="계산 2 5 2 2 2" xfId="7173" xr:uid="{00000000-0005-0000-0000-00008D280000}"/>
    <cellStyle name="계산 2 5 2 2 2 2" xfId="18286" xr:uid="{00000000-0005-0000-0000-00008E280000}"/>
    <cellStyle name="계산 2 5 2 2 2 3" xfId="25444" xr:uid="{00000000-0005-0000-0000-00008F280000}"/>
    <cellStyle name="계산 2 5 2 2 3" xfId="12662" xr:uid="{00000000-0005-0000-0000-000090280000}"/>
    <cellStyle name="계산 2 5 2 2 4" xfId="20225" xr:uid="{00000000-0005-0000-0000-000091280000}"/>
    <cellStyle name="계산 2 5 2 3" xfId="1409" xr:uid="{00000000-0005-0000-0000-000092280000}"/>
    <cellStyle name="계산 2 5 2 3 2" xfId="7172" xr:uid="{00000000-0005-0000-0000-000093280000}"/>
    <cellStyle name="계산 2 5 2 3 2 2" xfId="18285" xr:uid="{00000000-0005-0000-0000-000094280000}"/>
    <cellStyle name="계산 2 5 2 3 2 3" xfId="25443" xr:uid="{00000000-0005-0000-0000-000095280000}"/>
    <cellStyle name="계산 2 5 2 3 3" xfId="12661" xr:uid="{00000000-0005-0000-0000-000096280000}"/>
    <cellStyle name="계산 2 5 2 3 4" xfId="14781" xr:uid="{00000000-0005-0000-0000-000097280000}"/>
    <cellStyle name="계산 2 5 2 4" xfId="1408" xr:uid="{00000000-0005-0000-0000-000098280000}"/>
    <cellStyle name="계산 2 5 2 4 2" xfId="7171" xr:uid="{00000000-0005-0000-0000-000099280000}"/>
    <cellStyle name="계산 2 5 2 4 2 2" xfId="18284" xr:uid="{00000000-0005-0000-0000-00009A280000}"/>
    <cellStyle name="계산 2 5 2 4 2 3" xfId="25442" xr:uid="{00000000-0005-0000-0000-00009B280000}"/>
    <cellStyle name="계산 2 5 2 4 3" xfId="12660" xr:uid="{00000000-0005-0000-0000-00009C280000}"/>
    <cellStyle name="계산 2 5 2 4 4" xfId="14782" xr:uid="{00000000-0005-0000-0000-00009D280000}"/>
    <cellStyle name="계산 2 5 2 5" xfId="1407" xr:uid="{00000000-0005-0000-0000-00009E280000}"/>
    <cellStyle name="계산 2 5 2 5 2" xfId="7170" xr:uid="{00000000-0005-0000-0000-00009F280000}"/>
    <cellStyle name="계산 2 5 2 5 2 2" xfId="18283" xr:uid="{00000000-0005-0000-0000-0000A0280000}"/>
    <cellStyle name="계산 2 5 2 5 2 3" xfId="25441" xr:uid="{00000000-0005-0000-0000-0000A1280000}"/>
    <cellStyle name="계산 2 5 2 5 3" xfId="12659" xr:uid="{00000000-0005-0000-0000-0000A2280000}"/>
    <cellStyle name="계산 2 5 2 5 4" xfId="20230" xr:uid="{00000000-0005-0000-0000-0000A3280000}"/>
    <cellStyle name="계산 2 5 2 6" xfId="1406" xr:uid="{00000000-0005-0000-0000-0000A4280000}"/>
    <cellStyle name="계산 2 5 2 6 2" xfId="7169" xr:uid="{00000000-0005-0000-0000-0000A5280000}"/>
    <cellStyle name="계산 2 5 2 6 2 2" xfId="18282" xr:uid="{00000000-0005-0000-0000-0000A6280000}"/>
    <cellStyle name="계산 2 5 2 6 2 3" xfId="25440" xr:uid="{00000000-0005-0000-0000-0000A7280000}"/>
    <cellStyle name="계산 2 5 2 6 3" xfId="12658" xr:uid="{00000000-0005-0000-0000-0000A8280000}"/>
    <cellStyle name="계산 2 5 2 6 4" xfId="20229" xr:uid="{00000000-0005-0000-0000-0000A9280000}"/>
    <cellStyle name="계산 2 5 2 7" xfId="7174" xr:uid="{00000000-0005-0000-0000-0000AA280000}"/>
    <cellStyle name="계산 2 5 2 7 2" xfId="18287" xr:uid="{00000000-0005-0000-0000-0000AB280000}"/>
    <cellStyle name="계산 2 5 2 7 3" xfId="25445" xr:uid="{00000000-0005-0000-0000-0000AC280000}"/>
    <cellStyle name="계산 2 5 2 8" xfId="12663" xr:uid="{00000000-0005-0000-0000-0000AD280000}"/>
    <cellStyle name="계산 2 5 2 9" xfId="20228" xr:uid="{00000000-0005-0000-0000-0000AE280000}"/>
    <cellStyle name="계산 2 5 3" xfId="1405" xr:uid="{00000000-0005-0000-0000-0000AF280000}"/>
    <cellStyle name="계산 2 5 3 2" xfId="7168" xr:uid="{00000000-0005-0000-0000-0000B0280000}"/>
    <cellStyle name="계산 2 5 3 2 2" xfId="18281" xr:uid="{00000000-0005-0000-0000-0000B1280000}"/>
    <cellStyle name="계산 2 5 3 2 3" xfId="25439" xr:uid="{00000000-0005-0000-0000-0000B2280000}"/>
    <cellStyle name="계산 2 5 3 3" xfId="12657" xr:uid="{00000000-0005-0000-0000-0000B3280000}"/>
    <cellStyle name="계산 2 5 3 4" xfId="14783" xr:uid="{00000000-0005-0000-0000-0000B4280000}"/>
    <cellStyle name="계산 2 5 4" xfId="1404" xr:uid="{00000000-0005-0000-0000-0000B5280000}"/>
    <cellStyle name="계산 2 5 4 2" xfId="7167" xr:uid="{00000000-0005-0000-0000-0000B6280000}"/>
    <cellStyle name="계산 2 5 4 2 2" xfId="18280" xr:uid="{00000000-0005-0000-0000-0000B7280000}"/>
    <cellStyle name="계산 2 5 4 2 3" xfId="25438" xr:uid="{00000000-0005-0000-0000-0000B8280000}"/>
    <cellStyle name="계산 2 5 4 3" xfId="12656" xr:uid="{00000000-0005-0000-0000-0000B9280000}"/>
    <cellStyle name="계산 2 5 4 4" xfId="20231" xr:uid="{00000000-0005-0000-0000-0000BA280000}"/>
    <cellStyle name="계산 2 5 5" xfId="1403" xr:uid="{00000000-0005-0000-0000-0000BB280000}"/>
    <cellStyle name="계산 2 5 5 2" xfId="7166" xr:uid="{00000000-0005-0000-0000-0000BC280000}"/>
    <cellStyle name="계산 2 5 5 2 2" xfId="18279" xr:uid="{00000000-0005-0000-0000-0000BD280000}"/>
    <cellStyle name="계산 2 5 5 2 3" xfId="25437" xr:uid="{00000000-0005-0000-0000-0000BE280000}"/>
    <cellStyle name="계산 2 5 5 3" xfId="12655" xr:uid="{00000000-0005-0000-0000-0000BF280000}"/>
    <cellStyle name="계산 2 5 5 4" xfId="14784" xr:uid="{00000000-0005-0000-0000-0000C0280000}"/>
    <cellStyle name="계산 2 5 6" xfId="1402" xr:uid="{00000000-0005-0000-0000-0000C1280000}"/>
    <cellStyle name="계산 2 5 6 2" xfId="7165" xr:uid="{00000000-0005-0000-0000-0000C2280000}"/>
    <cellStyle name="계산 2 5 6 2 2" xfId="18278" xr:uid="{00000000-0005-0000-0000-0000C3280000}"/>
    <cellStyle name="계산 2 5 6 2 3" xfId="25436" xr:uid="{00000000-0005-0000-0000-0000C4280000}"/>
    <cellStyle name="계산 2 5 6 3" xfId="12654" xr:uid="{00000000-0005-0000-0000-0000C5280000}"/>
    <cellStyle name="계산 2 5 6 4" xfId="14785" xr:uid="{00000000-0005-0000-0000-0000C6280000}"/>
    <cellStyle name="계산 2 5 7" xfId="1401" xr:uid="{00000000-0005-0000-0000-0000C7280000}"/>
    <cellStyle name="계산 2 5 7 2" xfId="7164" xr:uid="{00000000-0005-0000-0000-0000C8280000}"/>
    <cellStyle name="계산 2 5 7 2 2" xfId="18277" xr:uid="{00000000-0005-0000-0000-0000C9280000}"/>
    <cellStyle name="계산 2 5 7 2 3" xfId="25435" xr:uid="{00000000-0005-0000-0000-0000CA280000}"/>
    <cellStyle name="계산 2 5 7 3" xfId="12653" xr:uid="{00000000-0005-0000-0000-0000CB280000}"/>
    <cellStyle name="계산 2 5 7 4" xfId="14786" xr:uid="{00000000-0005-0000-0000-0000CC280000}"/>
    <cellStyle name="계산 2 5 8" xfId="7175" xr:uid="{00000000-0005-0000-0000-0000CD280000}"/>
    <cellStyle name="계산 2 5 8 2" xfId="18288" xr:uid="{00000000-0005-0000-0000-0000CE280000}"/>
    <cellStyle name="계산 2 5 8 3" xfId="25446" xr:uid="{00000000-0005-0000-0000-0000CF280000}"/>
    <cellStyle name="계산 2 5 9" xfId="12664" xr:uid="{00000000-0005-0000-0000-0000D0280000}"/>
    <cellStyle name="계산 2 6" xfId="1400" xr:uid="{00000000-0005-0000-0000-0000D1280000}"/>
    <cellStyle name="계산 2 6 10" xfId="14787" xr:uid="{00000000-0005-0000-0000-0000D2280000}"/>
    <cellStyle name="계산 2 6 2" xfId="1399" xr:uid="{00000000-0005-0000-0000-0000D3280000}"/>
    <cellStyle name="계산 2 6 2 2" xfId="1398" xr:uid="{00000000-0005-0000-0000-0000D4280000}"/>
    <cellStyle name="계산 2 6 2 2 2" xfId="7161" xr:uid="{00000000-0005-0000-0000-0000D5280000}"/>
    <cellStyle name="계산 2 6 2 2 2 2" xfId="18274" xr:uid="{00000000-0005-0000-0000-0000D6280000}"/>
    <cellStyle name="계산 2 6 2 2 2 3" xfId="25432" xr:uid="{00000000-0005-0000-0000-0000D7280000}"/>
    <cellStyle name="계산 2 6 2 2 3" xfId="12650" xr:uid="{00000000-0005-0000-0000-0000D8280000}"/>
    <cellStyle name="계산 2 6 2 2 4" xfId="20234" xr:uid="{00000000-0005-0000-0000-0000D9280000}"/>
    <cellStyle name="계산 2 6 2 3" xfId="1397" xr:uid="{00000000-0005-0000-0000-0000DA280000}"/>
    <cellStyle name="계산 2 6 2 3 2" xfId="7160" xr:uid="{00000000-0005-0000-0000-0000DB280000}"/>
    <cellStyle name="계산 2 6 2 3 2 2" xfId="18273" xr:uid="{00000000-0005-0000-0000-0000DC280000}"/>
    <cellStyle name="계산 2 6 2 3 2 3" xfId="25431" xr:uid="{00000000-0005-0000-0000-0000DD280000}"/>
    <cellStyle name="계산 2 6 2 3 3" xfId="12649" xr:uid="{00000000-0005-0000-0000-0000DE280000}"/>
    <cellStyle name="계산 2 6 2 3 4" xfId="14788" xr:uid="{00000000-0005-0000-0000-0000DF280000}"/>
    <cellStyle name="계산 2 6 2 4" xfId="1396" xr:uid="{00000000-0005-0000-0000-0000E0280000}"/>
    <cellStyle name="계산 2 6 2 4 2" xfId="7159" xr:uid="{00000000-0005-0000-0000-0000E1280000}"/>
    <cellStyle name="계산 2 6 2 4 2 2" xfId="18272" xr:uid="{00000000-0005-0000-0000-0000E2280000}"/>
    <cellStyle name="계산 2 6 2 4 2 3" xfId="25430" xr:uid="{00000000-0005-0000-0000-0000E3280000}"/>
    <cellStyle name="계산 2 6 2 4 3" xfId="12648" xr:uid="{00000000-0005-0000-0000-0000E4280000}"/>
    <cellStyle name="계산 2 6 2 4 4" xfId="20236" xr:uid="{00000000-0005-0000-0000-0000E5280000}"/>
    <cellStyle name="계산 2 6 2 5" xfId="1395" xr:uid="{00000000-0005-0000-0000-0000E6280000}"/>
    <cellStyle name="계산 2 6 2 5 2" xfId="7158" xr:uid="{00000000-0005-0000-0000-0000E7280000}"/>
    <cellStyle name="계산 2 6 2 5 2 2" xfId="18271" xr:uid="{00000000-0005-0000-0000-0000E8280000}"/>
    <cellStyle name="계산 2 6 2 5 2 3" xfId="25429" xr:uid="{00000000-0005-0000-0000-0000E9280000}"/>
    <cellStyle name="계산 2 6 2 5 3" xfId="12647" xr:uid="{00000000-0005-0000-0000-0000EA280000}"/>
    <cellStyle name="계산 2 6 2 5 4" xfId="20233" xr:uid="{00000000-0005-0000-0000-0000EB280000}"/>
    <cellStyle name="계산 2 6 2 6" xfId="1394" xr:uid="{00000000-0005-0000-0000-0000EC280000}"/>
    <cellStyle name="계산 2 6 2 6 2" xfId="7157" xr:uid="{00000000-0005-0000-0000-0000ED280000}"/>
    <cellStyle name="계산 2 6 2 6 2 2" xfId="18270" xr:uid="{00000000-0005-0000-0000-0000EE280000}"/>
    <cellStyle name="계산 2 6 2 6 2 3" xfId="25428" xr:uid="{00000000-0005-0000-0000-0000EF280000}"/>
    <cellStyle name="계산 2 6 2 6 3" xfId="12646" xr:uid="{00000000-0005-0000-0000-0000F0280000}"/>
    <cellStyle name="계산 2 6 2 6 4" xfId="14789" xr:uid="{00000000-0005-0000-0000-0000F1280000}"/>
    <cellStyle name="계산 2 6 2 7" xfId="7162" xr:uid="{00000000-0005-0000-0000-0000F2280000}"/>
    <cellStyle name="계산 2 6 2 7 2" xfId="18275" xr:uid="{00000000-0005-0000-0000-0000F3280000}"/>
    <cellStyle name="계산 2 6 2 7 3" xfId="25433" xr:uid="{00000000-0005-0000-0000-0000F4280000}"/>
    <cellStyle name="계산 2 6 2 8" xfId="12651" xr:uid="{00000000-0005-0000-0000-0000F5280000}"/>
    <cellStyle name="계산 2 6 2 9" xfId="20235" xr:uid="{00000000-0005-0000-0000-0000F6280000}"/>
    <cellStyle name="계산 2 6 3" xfId="1393" xr:uid="{00000000-0005-0000-0000-0000F7280000}"/>
    <cellStyle name="계산 2 6 3 2" xfId="7156" xr:uid="{00000000-0005-0000-0000-0000F8280000}"/>
    <cellStyle name="계산 2 6 3 2 2" xfId="18269" xr:uid="{00000000-0005-0000-0000-0000F9280000}"/>
    <cellStyle name="계산 2 6 3 2 3" xfId="25427" xr:uid="{00000000-0005-0000-0000-0000FA280000}"/>
    <cellStyle name="계산 2 6 3 3" xfId="12645" xr:uid="{00000000-0005-0000-0000-0000FB280000}"/>
    <cellStyle name="계산 2 6 3 4" xfId="14790" xr:uid="{00000000-0005-0000-0000-0000FC280000}"/>
    <cellStyle name="계산 2 6 4" xfId="1392" xr:uid="{00000000-0005-0000-0000-0000FD280000}"/>
    <cellStyle name="계산 2 6 4 2" xfId="7155" xr:uid="{00000000-0005-0000-0000-0000FE280000}"/>
    <cellStyle name="계산 2 6 4 2 2" xfId="18268" xr:uid="{00000000-0005-0000-0000-0000FF280000}"/>
    <cellStyle name="계산 2 6 4 2 3" xfId="25426" xr:uid="{00000000-0005-0000-0000-000000290000}"/>
    <cellStyle name="계산 2 6 4 3" xfId="12644" xr:uid="{00000000-0005-0000-0000-000001290000}"/>
    <cellStyle name="계산 2 6 4 4" xfId="20238" xr:uid="{00000000-0005-0000-0000-000002290000}"/>
    <cellStyle name="계산 2 6 5" xfId="1391" xr:uid="{00000000-0005-0000-0000-000003290000}"/>
    <cellStyle name="계산 2 6 5 2" xfId="7154" xr:uid="{00000000-0005-0000-0000-000004290000}"/>
    <cellStyle name="계산 2 6 5 2 2" xfId="18267" xr:uid="{00000000-0005-0000-0000-000005290000}"/>
    <cellStyle name="계산 2 6 5 2 3" xfId="25425" xr:uid="{00000000-0005-0000-0000-000006290000}"/>
    <cellStyle name="계산 2 6 5 3" xfId="12643" xr:uid="{00000000-0005-0000-0000-000007290000}"/>
    <cellStyle name="계산 2 6 5 4" xfId="20237" xr:uid="{00000000-0005-0000-0000-000008290000}"/>
    <cellStyle name="계산 2 6 6" xfId="1390" xr:uid="{00000000-0005-0000-0000-000009290000}"/>
    <cellStyle name="계산 2 6 6 2" xfId="7153" xr:uid="{00000000-0005-0000-0000-00000A290000}"/>
    <cellStyle name="계산 2 6 6 2 2" xfId="18266" xr:uid="{00000000-0005-0000-0000-00000B290000}"/>
    <cellStyle name="계산 2 6 6 2 3" xfId="25424" xr:uid="{00000000-0005-0000-0000-00000C290000}"/>
    <cellStyle name="계산 2 6 6 3" xfId="12642" xr:uid="{00000000-0005-0000-0000-00000D290000}"/>
    <cellStyle name="계산 2 6 6 4" xfId="14791" xr:uid="{00000000-0005-0000-0000-00000E290000}"/>
    <cellStyle name="계산 2 6 7" xfId="1389" xr:uid="{00000000-0005-0000-0000-00000F290000}"/>
    <cellStyle name="계산 2 6 7 2" xfId="7152" xr:uid="{00000000-0005-0000-0000-000010290000}"/>
    <cellStyle name="계산 2 6 7 2 2" xfId="18265" xr:uid="{00000000-0005-0000-0000-000011290000}"/>
    <cellStyle name="계산 2 6 7 2 3" xfId="25423" xr:uid="{00000000-0005-0000-0000-000012290000}"/>
    <cellStyle name="계산 2 6 7 3" xfId="12641" xr:uid="{00000000-0005-0000-0000-000013290000}"/>
    <cellStyle name="계산 2 6 7 4" xfId="20239" xr:uid="{00000000-0005-0000-0000-000014290000}"/>
    <cellStyle name="계산 2 6 8" xfId="7163" xr:uid="{00000000-0005-0000-0000-000015290000}"/>
    <cellStyle name="계산 2 6 8 2" xfId="18276" xr:uid="{00000000-0005-0000-0000-000016290000}"/>
    <cellStyle name="계산 2 6 8 3" xfId="25434" xr:uid="{00000000-0005-0000-0000-000017290000}"/>
    <cellStyle name="계산 2 6 9" xfId="12652" xr:uid="{00000000-0005-0000-0000-000018290000}"/>
    <cellStyle name="계산 2 7" xfId="1388" xr:uid="{00000000-0005-0000-0000-000019290000}"/>
    <cellStyle name="계산 2 7 10" xfId="20232" xr:uid="{00000000-0005-0000-0000-00001A290000}"/>
    <cellStyle name="계산 2 7 2" xfId="1387" xr:uid="{00000000-0005-0000-0000-00001B290000}"/>
    <cellStyle name="계산 2 7 2 2" xfId="1386" xr:uid="{00000000-0005-0000-0000-00001C290000}"/>
    <cellStyle name="계산 2 7 2 2 2" xfId="7149" xr:uid="{00000000-0005-0000-0000-00001D290000}"/>
    <cellStyle name="계산 2 7 2 2 2 2" xfId="18262" xr:uid="{00000000-0005-0000-0000-00001E290000}"/>
    <cellStyle name="계산 2 7 2 2 2 3" xfId="25420" xr:uid="{00000000-0005-0000-0000-00001F290000}"/>
    <cellStyle name="계산 2 7 2 2 3" xfId="12638" xr:uid="{00000000-0005-0000-0000-000020290000}"/>
    <cellStyle name="계산 2 7 2 2 4" xfId="14793" xr:uid="{00000000-0005-0000-0000-000021290000}"/>
    <cellStyle name="계산 2 7 2 3" xfId="1385" xr:uid="{00000000-0005-0000-0000-000022290000}"/>
    <cellStyle name="계산 2 7 2 3 2" xfId="7148" xr:uid="{00000000-0005-0000-0000-000023290000}"/>
    <cellStyle name="계산 2 7 2 3 2 2" xfId="18261" xr:uid="{00000000-0005-0000-0000-000024290000}"/>
    <cellStyle name="계산 2 7 2 3 2 3" xfId="25419" xr:uid="{00000000-0005-0000-0000-000025290000}"/>
    <cellStyle name="계산 2 7 2 3 3" xfId="12637" xr:uid="{00000000-0005-0000-0000-000026290000}"/>
    <cellStyle name="계산 2 7 2 3 4" xfId="14794" xr:uid="{00000000-0005-0000-0000-000027290000}"/>
    <cellStyle name="계산 2 7 2 4" xfId="1384" xr:uid="{00000000-0005-0000-0000-000028290000}"/>
    <cellStyle name="계산 2 7 2 4 2" xfId="7147" xr:uid="{00000000-0005-0000-0000-000029290000}"/>
    <cellStyle name="계산 2 7 2 4 2 2" xfId="18260" xr:uid="{00000000-0005-0000-0000-00002A290000}"/>
    <cellStyle name="계산 2 7 2 4 2 3" xfId="25418" xr:uid="{00000000-0005-0000-0000-00002B290000}"/>
    <cellStyle name="계산 2 7 2 4 3" xfId="12636" xr:uid="{00000000-0005-0000-0000-00002C290000}"/>
    <cellStyle name="계산 2 7 2 4 4" xfId="14795" xr:uid="{00000000-0005-0000-0000-00002D290000}"/>
    <cellStyle name="계산 2 7 2 5" xfId="1383" xr:uid="{00000000-0005-0000-0000-00002E290000}"/>
    <cellStyle name="계산 2 7 2 5 2" xfId="7146" xr:uid="{00000000-0005-0000-0000-00002F290000}"/>
    <cellStyle name="계산 2 7 2 5 2 2" xfId="18259" xr:uid="{00000000-0005-0000-0000-000030290000}"/>
    <cellStyle name="계산 2 7 2 5 2 3" xfId="25417" xr:uid="{00000000-0005-0000-0000-000031290000}"/>
    <cellStyle name="계산 2 7 2 5 3" xfId="12635" xr:uid="{00000000-0005-0000-0000-000032290000}"/>
    <cellStyle name="계산 2 7 2 5 4" xfId="20243" xr:uid="{00000000-0005-0000-0000-000033290000}"/>
    <cellStyle name="계산 2 7 2 6" xfId="1382" xr:uid="{00000000-0005-0000-0000-000034290000}"/>
    <cellStyle name="계산 2 7 2 6 2" xfId="7145" xr:uid="{00000000-0005-0000-0000-000035290000}"/>
    <cellStyle name="계산 2 7 2 6 2 2" xfId="18258" xr:uid="{00000000-0005-0000-0000-000036290000}"/>
    <cellStyle name="계산 2 7 2 6 2 3" xfId="25416" xr:uid="{00000000-0005-0000-0000-000037290000}"/>
    <cellStyle name="계산 2 7 2 6 3" xfId="12634" xr:uid="{00000000-0005-0000-0000-000038290000}"/>
    <cellStyle name="계산 2 7 2 6 4" xfId="20242" xr:uid="{00000000-0005-0000-0000-000039290000}"/>
    <cellStyle name="계산 2 7 2 7" xfId="7150" xr:uid="{00000000-0005-0000-0000-00003A290000}"/>
    <cellStyle name="계산 2 7 2 7 2" xfId="18263" xr:uid="{00000000-0005-0000-0000-00003B290000}"/>
    <cellStyle name="계산 2 7 2 7 3" xfId="25421" xr:uid="{00000000-0005-0000-0000-00003C290000}"/>
    <cellStyle name="계산 2 7 2 8" xfId="12639" xr:uid="{00000000-0005-0000-0000-00003D290000}"/>
    <cellStyle name="계산 2 7 2 9" xfId="14792" xr:uid="{00000000-0005-0000-0000-00003E290000}"/>
    <cellStyle name="계산 2 7 3" xfId="1381" xr:uid="{00000000-0005-0000-0000-00003F290000}"/>
    <cellStyle name="계산 2 7 3 2" xfId="7144" xr:uid="{00000000-0005-0000-0000-000040290000}"/>
    <cellStyle name="계산 2 7 3 2 2" xfId="18257" xr:uid="{00000000-0005-0000-0000-000041290000}"/>
    <cellStyle name="계산 2 7 3 2 3" xfId="25415" xr:uid="{00000000-0005-0000-0000-000042290000}"/>
    <cellStyle name="계산 2 7 3 3" xfId="12633" xr:uid="{00000000-0005-0000-0000-000043290000}"/>
    <cellStyle name="계산 2 7 3 4" xfId="14796" xr:uid="{00000000-0005-0000-0000-000044290000}"/>
    <cellStyle name="계산 2 7 4" xfId="1380" xr:uid="{00000000-0005-0000-0000-000045290000}"/>
    <cellStyle name="계산 2 7 4 2" xfId="7143" xr:uid="{00000000-0005-0000-0000-000046290000}"/>
    <cellStyle name="계산 2 7 4 2 2" xfId="18256" xr:uid="{00000000-0005-0000-0000-000047290000}"/>
    <cellStyle name="계산 2 7 4 2 3" xfId="25414" xr:uid="{00000000-0005-0000-0000-000048290000}"/>
    <cellStyle name="계산 2 7 4 3" xfId="12632" xr:uid="{00000000-0005-0000-0000-000049290000}"/>
    <cellStyle name="계산 2 7 4 4" xfId="20244" xr:uid="{00000000-0005-0000-0000-00004A290000}"/>
    <cellStyle name="계산 2 7 5" xfId="1379" xr:uid="{00000000-0005-0000-0000-00004B290000}"/>
    <cellStyle name="계산 2 7 5 2" xfId="7142" xr:uid="{00000000-0005-0000-0000-00004C290000}"/>
    <cellStyle name="계산 2 7 5 2 2" xfId="18255" xr:uid="{00000000-0005-0000-0000-00004D290000}"/>
    <cellStyle name="계산 2 7 5 2 3" xfId="25413" xr:uid="{00000000-0005-0000-0000-00004E290000}"/>
    <cellStyle name="계산 2 7 5 3" xfId="12631" xr:uid="{00000000-0005-0000-0000-00004F290000}"/>
    <cellStyle name="계산 2 7 5 4" xfId="20241" xr:uid="{00000000-0005-0000-0000-000050290000}"/>
    <cellStyle name="계산 2 7 6" xfId="1378" xr:uid="{00000000-0005-0000-0000-000051290000}"/>
    <cellStyle name="계산 2 7 6 2" xfId="7141" xr:uid="{00000000-0005-0000-0000-000052290000}"/>
    <cellStyle name="계산 2 7 6 2 2" xfId="18254" xr:uid="{00000000-0005-0000-0000-000053290000}"/>
    <cellStyle name="계산 2 7 6 2 3" xfId="25412" xr:uid="{00000000-0005-0000-0000-000054290000}"/>
    <cellStyle name="계산 2 7 6 3" xfId="12630" xr:uid="{00000000-0005-0000-0000-000055290000}"/>
    <cellStyle name="계산 2 7 6 4" xfId="14797" xr:uid="{00000000-0005-0000-0000-000056290000}"/>
    <cellStyle name="계산 2 7 7" xfId="1377" xr:uid="{00000000-0005-0000-0000-000057290000}"/>
    <cellStyle name="계산 2 7 7 2" xfId="7140" xr:uid="{00000000-0005-0000-0000-000058290000}"/>
    <cellStyle name="계산 2 7 7 2 2" xfId="18253" xr:uid="{00000000-0005-0000-0000-000059290000}"/>
    <cellStyle name="계산 2 7 7 2 3" xfId="25411" xr:uid="{00000000-0005-0000-0000-00005A290000}"/>
    <cellStyle name="계산 2 7 7 3" xfId="12629" xr:uid="{00000000-0005-0000-0000-00005B290000}"/>
    <cellStyle name="계산 2 7 7 4" xfId="14798" xr:uid="{00000000-0005-0000-0000-00005C290000}"/>
    <cellStyle name="계산 2 7 8" xfId="7151" xr:uid="{00000000-0005-0000-0000-00005D290000}"/>
    <cellStyle name="계산 2 7 8 2" xfId="18264" xr:uid="{00000000-0005-0000-0000-00005E290000}"/>
    <cellStyle name="계산 2 7 8 3" xfId="25422" xr:uid="{00000000-0005-0000-0000-00005F290000}"/>
    <cellStyle name="계산 2 7 9" xfId="12640" xr:uid="{00000000-0005-0000-0000-000060290000}"/>
    <cellStyle name="계산 2 8" xfId="1376" xr:uid="{00000000-0005-0000-0000-000061290000}"/>
    <cellStyle name="계산 2 8 10" xfId="20246" xr:uid="{00000000-0005-0000-0000-000062290000}"/>
    <cellStyle name="계산 2 8 2" xfId="1375" xr:uid="{00000000-0005-0000-0000-000063290000}"/>
    <cellStyle name="계산 2 8 2 2" xfId="1374" xr:uid="{00000000-0005-0000-0000-000064290000}"/>
    <cellStyle name="계산 2 8 2 2 2" xfId="7137" xr:uid="{00000000-0005-0000-0000-000065290000}"/>
    <cellStyle name="계산 2 8 2 2 2 2" xfId="18250" xr:uid="{00000000-0005-0000-0000-000066290000}"/>
    <cellStyle name="계산 2 8 2 2 2 3" xfId="25408" xr:uid="{00000000-0005-0000-0000-000067290000}"/>
    <cellStyle name="계산 2 8 2 2 3" xfId="12626" xr:uid="{00000000-0005-0000-0000-000068290000}"/>
    <cellStyle name="계산 2 8 2 2 4" xfId="14799" xr:uid="{00000000-0005-0000-0000-000069290000}"/>
    <cellStyle name="계산 2 8 2 3" xfId="1373" xr:uid="{00000000-0005-0000-0000-00006A290000}"/>
    <cellStyle name="계산 2 8 2 3 2" xfId="7136" xr:uid="{00000000-0005-0000-0000-00006B290000}"/>
    <cellStyle name="계산 2 8 2 3 2 2" xfId="18249" xr:uid="{00000000-0005-0000-0000-00006C290000}"/>
    <cellStyle name="계산 2 8 2 3 2 3" xfId="25407" xr:uid="{00000000-0005-0000-0000-00006D290000}"/>
    <cellStyle name="계산 2 8 2 3 3" xfId="12625" xr:uid="{00000000-0005-0000-0000-00006E290000}"/>
    <cellStyle name="계산 2 8 2 3 4" xfId="20247" xr:uid="{00000000-0005-0000-0000-00006F290000}"/>
    <cellStyle name="계산 2 8 2 4" xfId="1372" xr:uid="{00000000-0005-0000-0000-000070290000}"/>
    <cellStyle name="계산 2 8 2 4 2" xfId="7135" xr:uid="{00000000-0005-0000-0000-000071290000}"/>
    <cellStyle name="계산 2 8 2 4 2 2" xfId="18248" xr:uid="{00000000-0005-0000-0000-000072290000}"/>
    <cellStyle name="계산 2 8 2 4 2 3" xfId="25406" xr:uid="{00000000-0005-0000-0000-000073290000}"/>
    <cellStyle name="계산 2 8 2 4 3" xfId="12624" xr:uid="{00000000-0005-0000-0000-000074290000}"/>
    <cellStyle name="계산 2 8 2 4 4" xfId="20240" xr:uid="{00000000-0005-0000-0000-000075290000}"/>
    <cellStyle name="계산 2 8 2 5" xfId="1371" xr:uid="{00000000-0005-0000-0000-000076290000}"/>
    <cellStyle name="계산 2 8 2 5 2" xfId="7134" xr:uid="{00000000-0005-0000-0000-000077290000}"/>
    <cellStyle name="계산 2 8 2 5 2 2" xfId="18247" xr:uid="{00000000-0005-0000-0000-000078290000}"/>
    <cellStyle name="계산 2 8 2 5 2 3" xfId="25405" xr:uid="{00000000-0005-0000-0000-000079290000}"/>
    <cellStyle name="계산 2 8 2 5 3" xfId="12623" xr:uid="{00000000-0005-0000-0000-00007A290000}"/>
    <cellStyle name="계산 2 8 2 5 4" xfId="14800" xr:uid="{00000000-0005-0000-0000-00007B290000}"/>
    <cellStyle name="계산 2 8 2 6" xfId="1370" xr:uid="{00000000-0005-0000-0000-00007C290000}"/>
    <cellStyle name="계산 2 8 2 6 2" xfId="7133" xr:uid="{00000000-0005-0000-0000-00007D290000}"/>
    <cellStyle name="계산 2 8 2 6 2 2" xfId="18246" xr:uid="{00000000-0005-0000-0000-00007E290000}"/>
    <cellStyle name="계산 2 8 2 6 2 3" xfId="25404" xr:uid="{00000000-0005-0000-0000-00007F290000}"/>
    <cellStyle name="계산 2 8 2 6 3" xfId="12622" xr:uid="{00000000-0005-0000-0000-000080290000}"/>
    <cellStyle name="계산 2 8 2 6 4" xfId="14801" xr:uid="{00000000-0005-0000-0000-000081290000}"/>
    <cellStyle name="계산 2 8 2 7" xfId="7138" xr:uid="{00000000-0005-0000-0000-000082290000}"/>
    <cellStyle name="계산 2 8 2 7 2" xfId="18251" xr:uid="{00000000-0005-0000-0000-000083290000}"/>
    <cellStyle name="계산 2 8 2 7 3" xfId="25409" xr:uid="{00000000-0005-0000-0000-000084290000}"/>
    <cellStyle name="계산 2 8 2 8" xfId="12627" xr:uid="{00000000-0005-0000-0000-000085290000}"/>
    <cellStyle name="계산 2 8 2 9" xfId="20245" xr:uid="{00000000-0005-0000-0000-000086290000}"/>
    <cellStyle name="계산 2 8 3" xfId="1369" xr:uid="{00000000-0005-0000-0000-000087290000}"/>
    <cellStyle name="계산 2 8 3 2" xfId="7132" xr:uid="{00000000-0005-0000-0000-000088290000}"/>
    <cellStyle name="계산 2 8 3 2 2" xfId="18245" xr:uid="{00000000-0005-0000-0000-000089290000}"/>
    <cellStyle name="계산 2 8 3 2 3" xfId="25403" xr:uid="{00000000-0005-0000-0000-00008A290000}"/>
    <cellStyle name="계산 2 8 3 3" xfId="12621" xr:uid="{00000000-0005-0000-0000-00008B290000}"/>
    <cellStyle name="계산 2 8 3 4" xfId="14802" xr:uid="{00000000-0005-0000-0000-00008C290000}"/>
    <cellStyle name="계산 2 8 4" xfId="1368" xr:uid="{00000000-0005-0000-0000-00008D290000}"/>
    <cellStyle name="계산 2 8 4 2" xfId="7131" xr:uid="{00000000-0005-0000-0000-00008E290000}"/>
    <cellStyle name="계산 2 8 4 2 2" xfId="18244" xr:uid="{00000000-0005-0000-0000-00008F290000}"/>
    <cellStyle name="계산 2 8 4 2 3" xfId="25402" xr:uid="{00000000-0005-0000-0000-000090290000}"/>
    <cellStyle name="계산 2 8 4 3" xfId="12620" xr:uid="{00000000-0005-0000-0000-000091290000}"/>
    <cellStyle name="계산 2 8 4 4" xfId="14803" xr:uid="{00000000-0005-0000-0000-000092290000}"/>
    <cellStyle name="계산 2 8 5" xfId="1367" xr:uid="{00000000-0005-0000-0000-000093290000}"/>
    <cellStyle name="계산 2 8 5 2" xfId="7130" xr:uid="{00000000-0005-0000-0000-000094290000}"/>
    <cellStyle name="계산 2 8 5 2 2" xfId="18243" xr:uid="{00000000-0005-0000-0000-000095290000}"/>
    <cellStyle name="계산 2 8 5 2 3" xfId="25401" xr:uid="{00000000-0005-0000-0000-000096290000}"/>
    <cellStyle name="계산 2 8 5 3" xfId="12619" xr:uid="{00000000-0005-0000-0000-000097290000}"/>
    <cellStyle name="계산 2 8 5 4" xfId="20251" xr:uid="{00000000-0005-0000-0000-000098290000}"/>
    <cellStyle name="계산 2 8 6" xfId="1366" xr:uid="{00000000-0005-0000-0000-000099290000}"/>
    <cellStyle name="계산 2 8 6 2" xfId="7129" xr:uid="{00000000-0005-0000-0000-00009A290000}"/>
    <cellStyle name="계산 2 8 6 2 2" xfId="18242" xr:uid="{00000000-0005-0000-0000-00009B290000}"/>
    <cellStyle name="계산 2 8 6 2 3" xfId="25400" xr:uid="{00000000-0005-0000-0000-00009C290000}"/>
    <cellStyle name="계산 2 8 6 3" xfId="12618" xr:uid="{00000000-0005-0000-0000-00009D290000}"/>
    <cellStyle name="계산 2 8 6 4" xfId="20250" xr:uid="{00000000-0005-0000-0000-00009E290000}"/>
    <cellStyle name="계산 2 8 7" xfId="1365" xr:uid="{00000000-0005-0000-0000-00009F290000}"/>
    <cellStyle name="계산 2 8 7 2" xfId="7128" xr:uid="{00000000-0005-0000-0000-0000A0290000}"/>
    <cellStyle name="계산 2 8 7 2 2" xfId="18241" xr:uid="{00000000-0005-0000-0000-0000A1290000}"/>
    <cellStyle name="계산 2 8 7 2 3" xfId="25399" xr:uid="{00000000-0005-0000-0000-0000A2290000}"/>
    <cellStyle name="계산 2 8 7 3" xfId="12617" xr:uid="{00000000-0005-0000-0000-0000A3290000}"/>
    <cellStyle name="계산 2 8 7 4" xfId="14804" xr:uid="{00000000-0005-0000-0000-0000A4290000}"/>
    <cellStyle name="계산 2 8 8" xfId="7139" xr:uid="{00000000-0005-0000-0000-0000A5290000}"/>
    <cellStyle name="계산 2 8 8 2" xfId="18252" xr:uid="{00000000-0005-0000-0000-0000A6290000}"/>
    <cellStyle name="계산 2 8 8 3" xfId="25410" xr:uid="{00000000-0005-0000-0000-0000A7290000}"/>
    <cellStyle name="계산 2 8 9" xfId="12628" xr:uid="{00000000-0005-0000-0000-0000A8290000}"/>
    <cellStyle name="계산 2 9" xfId="1364" xr:uid="{00000000-0005-0000-0000-0000A9290000}"/>
    <cellStyle name="계산 2 9 10" xfId="20252" xr:uid="{00000000-0005-0000-0000-0000AA290000}"/>
    <cellStyle name="계산 2 9 2" xfId="1363" xr:uid="{00000000-0005-0000-0000-0000AB290000}"/>
    <cellStyle name="계산 2 9 2 2" xfId="1362" xr:uid="{00000000-0005-0000-0000-0000AC290000}"/>
    <cellStyle name="계산 2 9 2 2 2" xfId="7125" xr:uid="{00000000-0005-0000-0000-0000AD290000}"/>
    <cellStyle name="계산 2 9 2 2 2 2" xfId="18238" xr:uid="{00000000-0005-0000-0000-0000AE290000}"/>
    <cellStyle name="계산 2 9 2 2 2 3" xfId="25396" xr:uid="{00000000-0005-0000-0000-0000AF290000}"/>
    <cellStyle name="계산 2 9 2 2 3" xfId="12614" xr:uid="{00000000-0005-0000-0000-0000B0290000}"/>
    <cellStyle name="계산 2 9 2 2 4" xfId="14805" xr:uid="{00000000-0005-0000-0000-0000B1290000}"/>
    <cellStyle name="계산 2 9 2 3" xfId="1361" xr:uid="{00000000-0005-0000-0000-0000B2290000}"/>
    <cellStyle name="계산 2 9 2 3 2" xfId="7124" xr:uid="{00000000-0005-0000-0000-0000B3290000}"/>
    <cellStyle name="계산 2 9 2 3 2 2" xfId="18237" xr:uid="{00000000-0005-0000-0000-0000B4290000}"/>
    <cellStyle name="계산 2 9 2 3 2 3" xfId="25395" xr:uid="{00000000-0005-0000-0000-0000B5290000}"/>
    <cellStyle name="계산 2 9 2 3 3" xfId="12613" xr:uid="{00000000-0005-0000-0000-0000B6290000}"/>
    <cellStyle name="계산 2 9 2 3 4" xfId="14806" xr:uid="{00000000-0005-0000-0000-0000B7290000}"/>
    <cellStyle name="계산 2 9 2 4" xfId="1360" xr:uid="{00000000-0005-0000-0000-0000B8290000}"/>
    <cellStyle name="계산 2 9 2 4 2" xfId="7123" xr:uid="{00000000-0005-0000-0000-0000B9290000}"/>
    <cellStyle name="계산 2 9 2 4 2 2" xfId="18236" xr:uid="{00000000-0005-0000-0000-0000BA290000}"/>
    <cellStyle name="계산 2 9 2 4 2 3" xfId="25394" xr:uid="{00000000-0005-0000-0000-0000BB290000}"/>
    <cellStyle name="계산 2 9 2 4 3" xfId="12612" xr:uid="{00000000-0005-0000-0000-0000BC290000}"/>
    <cellStyle name="계산 2 9 2 4 4" xfId="20254" xr:uid="{00000000-0005-0000-0000-0000BD290000}"/>
    <cellStyle name="계산 2 9 2 5" xfId="1359" xr:uid="{00000000-0005-0000-0000-0000BE290000}"/>
    <cellStyle name="계산 2 9 2 5 2" xfId="7122" xr:uid="{00000000-0005-0000-0000-0000BF290000}"/>
    <cellStyle name="계산 2 9 2 5 2 2" xfId="18235" xr:uid="{00000000-0005-0000-0000-0000C0290000}"/>
    <cellStyle name="계산 2 9 2 5 2 3" xfId="25393" xr:uid="{00000000-0005-0000-0000-0000C1290000}"/>
    <cellStyle name="계산 2 9 2 5 3" xfId="12611" xr:uid="{00000000-0005-0000-0000-0000C2290000}"/>
    <cellStyle name="계산 2 9 2 5 4" xfId="20253" xr:uid="{00000000-0005-0000-0000-0000C3290000}"/>
    <cellStyle name="계산 2 9 2 6" xfId="1358" xr:uid="{00000000-0005-0000-0000-0000C4290000}"/>
    <cellStyle name="계산 2 9 2 6 2" xfId="7121" xr:uid="{00000000-0005-0000-0000-0000C5290000}"/>
    <cellStyle name="계산 2 9 2 6 2 2" xfId="18234" xr:uid="{00000000-0005-0000-0000-0000C6290000}"/>
    <cellStyle name="계산 2 9 2 6 2 3" xfId="25392" xr:uid="{00000000-0005-0000-0000-0000C7290000}"/>
    <cellStyle name="계산 2 9 2 6 3" xfId="12610" xr:uid="{00000000-0005-0000-0000-0000C8290000}"/>
    <cellStyle name="계산 2 9 2 6 4" xfId="14807" xr:uid="{00000000-0005-0000-0000-0000C9290000}"/>
    <cellStyle name="계산 2 9 2 7" xfId="7126" xr:uid="{00000000-0005-0000-0000-0000CA290000}"/>
    <cellStyle name="계산 2 9 2 7 2" xfId="18239" xr:uid="{00000000-0005-0000-0000-0000CB290000}"/>
    <cellStyle name="계산 2 9 2 7 3" xfId="25397" xr:uid="{00000000-0005-0000-0000-0000CC290000}"/>
    <cellStyle name="계산 2 9 2 8" xfId="12615" xr:uid="{00000000-0005-0000-0000-0000CD290000}"/>
    <cellStyle name="계산 2 9 2 9" xfId="20249" xr:uid="{00000000-0005-0000-0000-0000CE290000}"/>
    <cellStyle name="계산 2 9 3" xfId="1357" xr:uid="{00000000-0005-0000-0000-0000CF290000}"/>
    <cellStyle name="계산 2 9 3 2" xfId="7120" xr:uid="{00000000-0005-0000-0000-0000D0290000}"/>
    <cellStyle name="계산 2 9 3 2 2" xfId="18233" xr:uid="{00000000-0005-0000-0000-0000D1290000}"/>
    <cellStyle name="계산 2 9 3 2 3" xfId="25391" xr:uid="{00000000-0005-0000-0000-0000D2290000}"/>
    <cellStyle name="계산 2 9 3 3" xfId="12609" xr:uid="{00000000-0005-0000-0000-0000D3290000}"/>
    <cellStyle name="계산 2 9 3 4" xfId="20255" xr:uid="{00000000-0005-0000-0000-0000D4290000}"/>
    <cellStyle name="계산 2 9 4" xfId="1356" xr:uid="{00000000-0005-0000-0000-0000D5290000}"/>
    <cellStyle name="계산 2 9 4 2" xfId="7119" xr:uid="{00000000-0005-0000-0000-0000D6290000}"/>
    <cellStyle name="계산 2 9 4 2 2" xfId="18232" xr:uid="{00000000-0005-0000-0000-0000D7290000}"/>
    <cellStyle name="계산 2 9 4 2 3" xfId="25390" xr:uid="{00000000-0005-0000-0000-0000D8290000}"/>
    <cellStyle name="계산 2 9 4 3" xfId="12608" xr:uid="{00000000-0005-0000-0000-0000D9290000}"/>
    <cellStyle name="계산 2 9 4 4" xfId="20248" xr:uid="{00000000-0005-0000-0000-0000DA290000}"/>
    <cellStyle name="계산 2 9 5" xfId="1355" xr:uid="{00000000-0005-0000-0000-0000DB290000}"/>
    <cellStyle name="계산 2 9 5 2" xfId="7118" xr:uid="{00000000-0005-0000-0000-0000DC290000}"/>
    <cellStyle name="계산 2 9 5 2 2" xfId="18231" xr:uid="{00000000-0005-0000-0000-0000DD290000}"/>
    <cellStyle name="계산 2 9 5 2 3" xfId="25389" xr:uid="{00000000-0005-0000-0000-0000DE290000}"/>
    <cellStyle name="계산 2 9 5 3" xfId="12607" xr:uid="{00000000-0005-0000-0000-0000DF290000}"/>
    <cellStyle name="계산 2 9 5 4" xfId="14808" xr:uid="{00000000-0005-0000-0000-0000E0290000}"/>
    <cellStyle name="계산 2 9 6" xfId="1354" xr:uid="{00000000-0005-0000-0000-0000E1290000}"/>
    <cellStyle name="계산 2 9 6 2" xfId="7117" xr:uid="{00000000-0005-0000-0000-0000E2290000}"/>
    <cellStyle name="계산 2 9 6 2 2" xfId="18230" xr:uid="{00000000-0005-0000-0000-0000E3290000}"/>
    <cellStyle name="계산 2 9 6 2 3" xfId="25388" xr:uid="{00000000-0005-0000-0000-0000E4290000}"/>
    <cellStyle name="계산 2 9 6 3" xfId="12606" xr:uid="{00000000-0005-0000-0000-0000E5290000}"/>
    <cellStyle name="계산 2 9 6 4" xfId="14809" xr:uid="{00000000-0005-0000-0000-0000E6290000}"/>
    <cellStyle name="계산 2 9 7" xfId="1353" xr:uid="{00000000-0005-0000-0000-0000E7290000}"/>
    <cellStyle name="계산 2 9 7 2" xfId="7116" xr:uid="{00000000-0005-0000-0000-0000E8290000}"/>
    <cellStyle name="계산 2 9 7 2 2" xfId="18229" xr:uid="{00000000-0005-0000-0000-0000E9290000}"/>
    <cellStyle name="계산 2 9 7 2 3" xfId="25387" xr:uid="{00000000-0005-0000-0000-0000EA290000}"/>
    <cellStyle name="계산 2 9 7 3" xfId="12605" xr:uid="{00000000-0005-0000-0000-0000EB290000}"/>
    <cellStyle name="계산 2 9 7 4" xfId="14810" xr:uid="{00000000-0005-0000-0000-0000EC290000}"/>
    <cellStyle name="계산 2 9 8" xfId="7127" xr:uid="{00000000-0005-0000-0000-0000ED290000}"/>
    <cellStyle name="계산 2 9 8 2" xfId="18240" xr:uid="{00000000-0005-0000-0000-0000EE290000}"/>
    <cellStyle name="계산 2 9 8 3" xfId="25398" xr:uid="{00000000-0005-0000-0000-0000EF290000}"/>
    <cellStyle name="계산 2 9 9" xfId="12616" xr:uid="{00000000-0005-0000-0000-0000F0290000}"/>
    <cellStyle name="계산 3" xfId="1352" xr:uid="{00000000-0005-0000-0000-0000F1290000}"/>
    <cellStyle name="계산 3 10" xfId="1351" xr:uid="{00000000-0005-0000-0000-0000F2290000}"/>
    <cellStyle name="계산 3 10 2" xfId="1350" xr:uid="{00000000-0005-0000-0000-0000F3290000}"/>
    <cellStyle name="계산 3 10 2 2" xfId="7113" xr:uid="{00000000-0005-0000-0000-0000F4290000}"/>
    <cellStyle name="계산 3 10 2 2 2" xfId="18226" xr:uid="{00000000-0005-0000-0000-0000F5290000}"/>
    <cellStyle name="계산 3 10 2 2 3" xfId="25384" xr:uid="{00000000-0005-0000-0000-0000F6290000}"/>
    <cellStyle name="계산 3 10 2 3" xfId="12602" xr:uid="{00000000-0005-0000-0000-0000F7290000}"/>
    <cellStyle name="계산 3 10 2 4" xfId="20258" xr:uid="{00000000-0005-0000-0000-0000F8290000}"/>
    <cellStyle name="계산 3 10 3" xfId="1349" xr:uid="{00000000-0005-0000-0000-0000F9290000}"/>
    <cellStyle name="계산 3 10 3 2" xfId="7112" xr:uid="{00000000-0005-0000-0000-0000FA290000}"/>
    <cellStyle name="계산 3 10 3 2 2" xfId="18225" xr:uid="{00000000-0005-0000-0000-0000FB290000}"/>
    <cellStyle name="계산 3 10 3 2 3" xfId="25383" xr:uid="{00000000-0005-0000-0000-0000FC290000}"/>
    <cellStyle name="계산 3 10 3 3" xfId="12601" xr:uid="{00000000-0005-0000-0000-0000FD290000}"/>
    <cellStyle name="계산 3 10 3 4" xfId="14812" xr:uid="{00000000-0005-0000-0000-0000FE290000}"/>
    <cellStyle name="계산 3 10 4" xfId="1348" xr:uid="{00000000-0005-0000-0000-0000FF290000}"/>
    <cellStyle name="계산 3 10 4 2" xfId="7111" xr:uid="{00000000-0005-0000-0000-0000002A0000}"/>
    <cellStyle name="계산 3 10 4 2 2" xfId="18224" xr:uid="{00000000-0005-0000-0000-0000012A0000}"/>
    <cellStyle name="계산 3 10 4 2 3" xfId="25382" xr:uid="{00000000-0005-0000-0000-0000022A0000}"/>
    <cellStyle name="계산 3 10 4 3" xfId="12600" xr:uid="{00000000-0005-0000-0000-0000032A0000}"/>
    <cellStyle name="계산 3 10 4 4" xfId="20260" xr:uid="{00000000-0005-0000-0000-0000042A0000}"/>
    <cellStyle name="계산 3 10 5" xfId="1347" xr:uid="{00000000-0005-0000-0000-0000052A0000}"/>
    <cellStyle name="계산 3 10 5 2" xfId="7110" xr:uid="{00000000-0005-0000-0000-0000062A0000}"/>
    <cellStyle name="계산 3 10 5 2 2" xfId="18223" xr:uid="{00000000-0005-0000-0000-0000072A0000}"/>
    <cellStyle name="계산 3 10 5 2 3" xfId="25381" xr:uid="{00000000-0005-0000-0000-0000082A0000}"/>
    <cellStyle name="계산 3 10 5 3" xfId="12599" xr:uid="{00000000-0005-0000-0000-0000092A0000}"/>
    <cellStyle name="계산 3 10 5 4" xfId="20257" xr:uid="{00000000-0005-0000-0000-00000A2A0000}"/>
    <cellStyle name="계산 3 10 6" xfId="1346" xr:uid="{00000000-0005-0000-0000-00000B2A0000}"/>
    <cellStyle name="계산 3 10 6 2" xfId="7109" xr:uid="{00000000-0005-0000-0000-00000C2A0000}"/>
    <cellStyle name="계산 3 10 6 2 2" xfId="18222" xr:uid="{00000000-0005-0000-0000-00000D2A0000}"/>
    <cellStyle name="계산 3 10 6 2 3" xfId="25380" xr:uid="{00000000-0005-0000-0000-00000E2A0000}"/>
    <cellStyle name="계산 3 10 6 3" xfId="12598" xr:uid="{00000000-0005-0000-0000-00000F2A0000}"/>
    <cellStyle name="계산 3 10 6 4" xfId="14813" xr:uid="{00000000-0005-0000-0000-0000102A0000}"/>
    <cellStyle name="계산 3 10 7" xfId="7114" xr:uid="{00000000-0005-0000-0000-0000112A0000}"/>
    <cellStyle name="계산 3 10 7 2" xfId="18227" xr:uid="{00000000-0005-0000-0000-0000122A0000}"/>
    <cellStyle name="계산 3 10 7 3" xfId="25385" xr:uid="{00000000-0005-0000-0000-0000132A0000}"/>
    <cellStyle name="계산 3 10 8" xfId="12603" xr:uid="{00000000-0005-0000-0000-0000142A0000}"/>
    <cellStyle name="계산 3 10 9" xfId="20259" xr:uid="{00000000-0005-0000-0000-0000152A0000}"/>
    <cellStyle name="계산 3 11" xfId="1345" xr:uid="{00000000-0005-0000-0000-0000162A0000}"/>
    <cellStyle name="계산 3 11 2" xfId="7108" xr:uid="{00000000-0005-0000-0000-0000172A0000}"/>
    <cellStyle name="계산 3 11 2 2" xfId="18221" xr:uid="{00000000-0005-0000-0000-0000182A0000}"/>
    <cellStyle name="계산 3 11 2 3" xfId="25379" xr:uid="{00000000-0005-0000-0000-0000192A0000}"/>
    <cellStyle name="계산 3 11 3" xfId="12597" xr:uid="{00000000-0005-0000-0000-00001A2A0000}"/>
    <cellStyle name="계산 3 11 4" xfId="14814" xr:uid="{00000000-0005-0000-0000-00001B2A0000}"/>
    <cellStyle name="계산 3 12" xfId="1344" xr:uid="{00000000-0005-0000-0000-00001C2A0000}"/>
    <cellStyle name="계산 3 12 2" xfId="7107" xr:uid="{00000000-0005-0000-0000-00001D2A0000}"/>
    <cellStyle name="계산 3 12 2 2" xfId="18220" xr:uid="{00000000-0005-0000-0000-00001E2A0000}"/>
    <cellStyle name="계산 3 12 2 3" xfId="25378" xr:uid="{00000000-0005-0000-0000-00001F2A0000}"/>
    <cellStyle name="계산 3 12 3" xfId="12596" xr:uid="{00000000-0005-0000-0000-0000202A0000}"/>
    <cellStyle name="계산 3 12 4" xfId="20262" xr:uid="{00000000-0005-0000-0000-0000212A0000}"/>
    <cellStyle name="계산 3 13" xfId="1343" xr:uid="{00000000-0005-0000-0000-0000222A0000}"/>
    <cellStyle name="계산 3 13 2" xfId="7106" xr:uid="{00000000-0005-0000-0000-0000232A0000}"/>
    <cellStyle name="계산 3 13 2 2" xfId="18219" xr:uid="{00000000-0005-0000-0000-0000242A0000}"/>
    <cellStyle name="계산 3 13 2 3" xfId="25377" xr:uid="{00000000-0005-0000-0000-0000252A0000}"/>
    <cellStyle name="계산 3 13 3" xfId="12595" xr:uid="{00000000-0005-0000-0000-0000262A0000}"/>
    <cellStyle name="계산 3 13 4" xfId="20261" xr:uid="{00000000-0005-0000-0000-0000272A0000}"/>
    <cellStyle name="계산 3 14" xfId="1342" xr:uid="{00000000-0005-0000-0000-0000282A0000}"/>
    <cellStyle name="계산 3 14 2" xfId="7105" xr:uid="{00000000-0005-0000-0000-0000292A0000}"/>
    <cellStyle name="계산 3 14 2 2" xfId="18218" xr:uid="{00000000-0005-0000-0000-00002A2A0000}"/>
    <cellStyle name="계산 3 14 2 3" xfId="25376" xr:uid="{00000000-0005-0000-0000-00002B2A0000}"/>
    <cellStyle name="계산 3 14 3" xfId="12594" xr:uid="{00000000-0005-0000-0000-00002C2A0000}"/>
    <cellStyle name="계산 3 14 4" xfId="14815" xr:uid="{00000000-0005-0000-0000-00002D2A0000}"/>
    <cellStyle name="계산 3 15" xfId="1341" xr:uid="{00000000-0005-0000-0000-00002E2A0000}"/>
    <cellStyle name="계산 3 15 2" xfId="7104" xr:uid="{00000000-0005-0000-0000-00002F2A0000}"/>
    <cellStyle name="계산 3 15 2 2" xfId="18217" xr:uid="{00000000-0005-0000-0000-0000302A0000}"/>
    <cellStyle name="계산 3 15 2 3" xfId="25375" xr:uid="{00000000-0005-0000-0000-0000312A0000}"/>
    <cellStyle name="계산 3 15 3" xfId="12593" xr:uid="{00000000-0005-0000-0000-0000322A0000}"/>
    <cellStyle name="계산 3 15 4" xfId="20263" xr:uid="{00000000-0005-0000-0000-0000332A0000}"/>
    <cellStyle name="계산 3 16" xfId="7115" xr:uid="{00000000-0005-0000-0000-0000342A0000}"/>
    <cellStyle name="계산 3 16 2" xfId="18228" xr:uid="{00000000-0005-0000-0000-0000352A0000}"/>
    <cellStyle name="계산 3 16 3" xfId="25386" xr:uid="{00000000-0005-0000-0000-0000362A0000}"/>
    <cellStyle name="계산 3 17" xfId="12604" xr:uid="{00000000-0005-0000-0000-0000372A0000}"/>
    <cellStyle name="계산 3 18" xfId="14811" xr:uid="{00000000-0005-0000-0000-0000382A0000}"/>
    <cellStyle name="계산 3 2" xfId="1340" xr:uid="{00000000-0005-0000-0000-0000392A0000}"/>
    <cellStyle name="계산 3 2 10" xfId="1339" xr:uid="{00000000-0005-0000-0000-00003A2A0000}"/>
    <cellStyle name="계산 3 2 10 2" xfId="7102" xr:uid="{00000000-0005-0000-0000-00003B2A0000}"/>
    <cellStyle name="계산 3 2 10 2 2" xfId="18215" xr:uid="{00000000-0005-0000-0000-00003C2A0000}"/>
    <cellStyle name="계산 3 2 10 2 3" xfId="25373" xr:uid="{00000000-0005-0000-0000-00003D2A0000}"/>
    <cellStyle name="계산 3 2 10 3" xfId="12591" xr:uid="{00000000-0005-0000-0000-00003E2A0000}"/>
    <cellStyle name="계산 3 2 10 4" xfId="14816" xr:uid="{00000000-0005-0000-0000-00003F2A0000}"/>
    <cellStyle name="계산 3 2 11" xfId="1338" xr:uid="{00000000-0005-0000-0000-0000402A0000}"/>
    <cellStyle name="계산 3 2 11 2" xfId="7101" xr:uid="{00000000-0005-0000-0000-0000412A0000}"/>
    <cellStyle name="계산 3 2 11 2 2" xfId="18214" xr:uid="{00000000-0005-0000-0000-0000422A0000}"/>
    <cellStyle name="계산 3 2 11 2 3" xfId="25372" xr:uid="{00000000-0005-0000-0000-0000432A0000}"/>
    <cellStyle name="계산 3 2 11 3" xfId="12590" xr:uid="{00000000-0005-0000-0000-0000442A0000}"/>
    <cellStyle name="계산 3 2 11 4" xfId="14817" xr:uid="{00000000-0005-0000-0000-0000452A0000}"/>
    <cellStyle name="계산 3 2 12" xfId="1337" xr:uid="{00000000-0005-0000-0000-0000462A0000}"/>
    <cellStyle name="계산 3 2 12 2" xfId="7100" xr:uid="{00000000-0005-0000-0000-0000472A0000}"/>
    <cellStyle name="계산 3 2 12 2 2" xfId="18213" xr:uid="{00000000-0005-0000-0000-0000482A0000}"/>
    <cellStyle name="계산 3 2 12 2 3" xfId="25371" xr:uid="{00000000-0005-0000-0000-0000492A0000}"/>
    <cellStyle name="계산 3 2 12 3" xfId="12589" xr:uid="{00000000-0005-0000-0000-00004A2A0000}"/>
    <cellStyle name="계산 3 2 12 4" xfId="14818" xr:uid="{00000000-0005-0000-0000-00004B2A0000}"/>
    <cellStyle name="계산 3 2 13" xfId="1336" xr:uid="{00000000-0005-0000-0000-00004C2A0000}"/>
    <cellStyle name="계산 3 2 13 2" xfId="7099" xr:uid="{00000000-0005-0000-0000-00004D2A0000}"/>
    <cellStyle name="계산 3 2 13 2 2" xfId="18212" xr:uid="{00000000-0005-0000-0000-00004E2A0000}"/>
    <cellStyle name="계산 3 2 13 2 3" xfId="25370" xr:uid="{00000000-0005-0000-0000-00004F2A0000}"/>
    <cellStyle name="계산 3 2 13 3" xfId="12588" xr:uid="{00000000-0005-0000-0000-0000502A0000}"/>
    <cellStyle name="계산 3 2 13 4" xfId="20266" xr:uid="{00000000-0005-0000-0000-0000512A0000}"/>
    <cellStyle name="계산 3 2 14" xfId="1335" xr:uid="{00000000-0005-0000-0000-0000522A0000}"/>
    <cellStyle name="계산 3 2 14 2" xfId="7098" xr:uid="{00000000-0005-0000-0000-0000532A0000}"/>
    <cellStyle name="계산 3 2 14 2 2" xfId="18211" xr:uid="{00000000-0005-0000-0000-0000542A0000}"/>
    <cellStyle name="계산 3 2 14 2 3" xfId="25369" xr:uid="{00000000-0005-0000-0000-0000552A0000}"/>
    <cellStyle name="계산 3 2 14 3" xfId="12587" xr:uid="{00000000-0005-0000-0000-0000562A0000}"/>
    <cellStyle name="계산 3 2 14 4" xfId="20265" xr:uid="{00000000-0005-0000-0000-0000572A0000}"/>
    <cellStyle name="계산 3 2 15" xfId="7103" xr:uid="{00000000-0005-0000-0000-0000582A0000}"/>
    <cellStyle name="계산 3 2 15 2" xfId="18216" xr:uid="{00000000-0005-0000-0000-0000592A0000}"/>
    <cellStyle name="계산 3 2 15 3" xfId="25374" xr:uid="{00000000-0005-0000-0000-00005A2A0000}"/>
    <cellStyle name="계산 3 2 16" xfId="12592" xr:uid="{00000000-0005-0000-0000-00005B2A0000}"/>
    <cellStyle name="계산 3 2 17" xfId="20256" xr:uid="{00000000-0005-0000-0000-00005C2A0000}"/>
    <cellStyle name="계산 3 2 2" xfId="1334" xr:uid="{00000000-0005-0000-0000-00005D2A0000}"/>
    <cellStyle name="계산 3 2 2 10" xfId="14819" xr:uid="{00000000-0005-0000-0000-00005E2A0000}"/>
    <cellStyle name="계산 3 2 2 2" xfId="1333" xr:uid="{00000000-0005-0000-0000-00005F2A0000}"/>
    <cellStyle name="계산 3 2 2 2 2" xfId="1332" xr:uid="{00000000-0005-0000-0000-0000602A0000}"/>
    <cellStyle name="계산 3 2 2 2 2 2" xfId="7095" xr:uid="{00000000-0005-0000-0000-0000612A0000}"/>
    <cellStyle name="계산 3 2 2 2 2 2 2" xfId="18208" xr:uid="{00000000-0005-0000-0000-0000622A0000}"/>
    <cellStyle name="계산 3 2 2 2 2 2 3" xfId="25366" xr:uid="{00000000-0005-0000-0000-0000632A0000}"/>
    <cellStyle name="계산 3 2 2 2 2 3" xfId="12584" xr:uid="{00000000-0005-0000-0000-0000642A0000}"/>
    <cellStyle name="계산 3 2 2 2 2 4" xfId="20264" xr:uid="{00000000-0005-0000-0000-0000652A0000}"/>
    <cellStyle name="계산 3 2 2 2 3" xfId="1331" xr:uid="{00000000-0005-0000-0000-0000662A0000}"/>
    <cellStyle name="계산 3 2 2 2 3 2" xfId="7094" xr:uid="{00000000-0005-0000-0000-0000672A0000}"/>
    <cellStyle name="계산 3 2 2 2 3 2 2" xfId="18207" xr:uid="{00000000-0005-0000-0000-0000682A0000}"/>
    <cellStyle name="계산 3 2 2 2 3 2 3" xfId="25365" xr:uid="{00000000-0005-0000-0000-0000692A0000}"/>
    <cellStyle name="계산 3 2 2 2 3 3" xfId="12583" xr:uid="{00000000-0005-0000-0000-00006A2A0000}"/>
    <cellStyle name="계산 3 2 2 2 3 4" xfId="14820" xr:uid="{00000000-0005-0000-0000-00006B2A0000}"/>
    <cellStyle name="계산 3 2 2 2 4" xfId="1330" xr:uid="{00000000-0005-0000-0000-00006C2A0000}"/>
    <cellStyle name="계산 3 2 2 2 4 2" xfId="7093" xr:uid="{00000000-0005-0000-0000-00006D2A0000}"/>
    <cellStyle name="계산 3 2 2 2 4 2 2" xfId="18206" xr:uid="{00000000-0005-0000-0000-00006E2A0000}"/>
    <cellStyle name="계산 3 2 2 2 4 2 3" xfId="25364" xr:uid="{00000000-0005-0000-0000-00006F2A0000}"/>
    <cellStyle name="계산 3 2 2 2 4 3" xfId="12582" xr:uid="{00000000-0005-0000-0000-0000702A0000}"/>
    <cellStyle name="계산 3 2 2 2 4 4" xfId="14821" xr:uid="{00000000-0005-0000-0000-0000712A0000}"/>
    <cellStyle name="계산 3 2 2 2 5" xfId="1329" xr:uid="{00000000-0005-0000-0000-0000722A0000}"/>
    <cellStyle name="계산 3 2 2 2 5 2" xfId="7092" xr:uid="{00000000-0005-0000-0000-0000732A0000}"/>
    <cellStyle name="계산 3 2 2 2 5 2 2" xfId="18205" xr:uid="{00000000-0005-0000-0000-0000742A0000}"/>
    <cellStyle name="계산 3 2 2 2 5 2 3" xfId="25363" xr:uid="{00000000-0005-0000-0000-0000752A0000}"/>
    <cellStyle name="계산 3 2 2 2 5 3" xfId="12581" xr:uid="{00000000-0005-0000-0000-0000762A0000}"/>
    <cellStyle name="계산 3 2 2 2 5 4" xfId="20269" xr:uid="{00000000-0005-0000-0000-0000772A0000}"/>
    <cellStyle name="계산 3 2 2 2 6" xfId="1328" xr:uid="{00000000-0005-0000-0000-0000782A0000}"/>
    <cellStyle name="계산 3 2 2 2 6 2" xfId="7091" xr:uid="{00000000-0005-0000-0000-0000792A0000}"/>
    <cellStyle name="계산 3 2 2 2 6 2 2" xfId="18204" xr:uid="{00000000-0005-0000-0000-00007A2A0000}"/>
    <cellStyle name="계산 3 2 2 2 6 2 3" xfId="25362" xr:uid="{00000000-0005-0000-0000-00007B2A0000}"/>
    <cellStyle name="계산 3 2 2 2 6 3" xfId="12580" xr:uid="{00000000-0005-0000-0000-00007C2A0000}"/>
    <cellStyle name="계산 3 2 2 2 6 4" xfId="20268" xr:uid="{00000000-0005-0000-0000-00007D2A0000}"/>
    <cellStyle name="계산 3 2 2 2 7" xfId="7096" xr:uid="{00000000-0005-0000-0000-00007E2A0000}"/>
    <cellStyle name="계산 3 2 2 2 7 2" xfId="18209" xr:uid="{00000000-0005-0000-0000-00007F2A0000}"/>
    <cellStyle name="계산 3 2 2 2 7 3" xfId="25367" xr:uid="{00000000-0005-0000-0000-0000802A0000}"/>
    <cellStyle name="계산 3 2 2 2 8" xfId="12585" xr:uid="{00000000-0005-0000-0000-0000812A0000}"/>
    <cellStyle name="계산 3 2 2 2 9" xfId="20267" xr:uid="{00000000-0005-0000-0000-0000822A0000}"/>
    <cellStyle name="계산 3 2 2 3" xfId="1327" xr:uid="{00000000-0005-0000-0000-0000832A0000}"/>
    <cellStyle name="계산 3 2 2 3 2" xfId="7090" xr:uid="{00000000-0005-0000-0000-0000842A0000}"/>
    <cellStyle name="계산 3 2 2 3 2 2" xfId="18203" xr:uid="{00000000-0005-0000-0000-0000852A0000}"/>
    <cellStyle name="계산 3 2 2 3 2 3" xfId="25361" xr:uid="{00000000-0005-0000-0000-0000862A0000}"/>
    <cellStyle name="계산 3 2 2 3 3" xfId="12579" xr:uid="{00000000-0005-0000-0000-0000872A0000}"/>
    <cellStyle name="계산 3 2 2 3 4" xfId="14822" xr:uid="{00000000-0005-0000-0000-0000882A0000}"/>
    <cellStyle name="계산 3 2 2 4" xfId="1326" xr:uid="{00000000-0005-0000-0000-0000892A0000}"/>
    <cellStyle name="계산 3 2 2 4 2" xfId="7089" xr:uid="{00000000-0005-0000-0000-00008A2A0000}"/>
    <cellStyle name="계산 3 2 2 4 2 2" xfId="18202" xr:uid="{00000000-0005-0000-0000-00008B2A0000}"/>
    <cellStyle name="계산 3 2 2 4 2 3" xfId="25360" xr:uid="{00000000-0005-0000-0000-00008C2A0000}"/>
    <cellStyle name="계산 3 2 2 4 3" xfId="12578" xr:uid="{00000000-0005-0000-0000-00008D2A0000}"/>
    <cellStyle name="계산 3 2 2 4 4" xfId="20270" xr:uid="{00000000-0005-0000-0000-00008E2A0000}"/>
    <cellStyle name="계산 3 2 2 5" xfId="1325" xr:uid="{00000000-0005-0000-0000-00008F2A0000}"/>
    <cellStyle name="계산 3 2 2 5 2" xfId="7088" xr:uid="{00000000-0005-0000-0000-0000902A0000}"/>
    <cellStyle name="계산 3 2 2 5 2 2" xfId="18201" xr:uid="{00000000-0005-0000-0000-0000912A0000}"/>
    <cellStyle name="계산 3 2 2 5 2 3" xfId="25359" xr:uid="{00000000-0005-0000-0000-0000922A0000}"/>
    <cellStyle name="계산 3 2 2 5 3" xfId="12577" xr:uid="{00000000-0005-0000-0000-0000932A0000}"/>
    <cellStyle name="계산 3 2 2 5 4" xfId="17118" xr:uid="{00000000-0005-0000-0000-0000942A0000}"/>
    <cellStyle name="계산 3 2 2 6" xfId="1324" xr:uid="{00000000-0005-0000-0000-0000952A0000}"/>
    <cellStyle name="계산 3 2 2 6 2" xfId="7087" xr:uid="{00000000-0005-0000-0000-0000962A0000}"/>
    <cellStyle name="계산 3 2 2 6 2 2" xfId="18200" xr:uid="{00000000-0005-0000-0000-0000972A0000}"/>
    <cellStyle name="계산 3 2 2 6 2 3" xfId="25358" xr:uid="{00000000-0005-0000-0000-0000982A0000}"/>
    <cellStyle name="계산 3 2 2 6 3" xfId="12576" xr:uid="{00000000-0005-0000-0000-0000992A0000}"/>
    <cellStyle name="계산 3 2 2 6 4" xfId="22465" xr:uid="{00000000-0005-0000-0000-00009A2A0000}"/>
    <cellStyle name="계산 3 2 2 7" xfId="1323" xr:uid="{00000000-0005-0000-0000-00009B2A0000}"/>
    <cellStyle name="계산 3 2 2 7 2" xfId="7086" xr:uid="{00000000-0005-0000-0000-00009C2A0000}"/>
    <cellStyle name="계산 3 2 2 7 2 2" xfId="18199" xr:uid="{00000000-0005-0000-0000-00009D2A0000}"/>
    <cellStyle name="계산 3 2 2 7 2 3" xfId="25357" xr:uid="{00000000-0005-0000-0000-00009E2A0000}"/>
    <cellStyle name="계산 3 2 2 7 3" xfId="12575" xr:uid="{00000000-0005-0000-0000-00009F2A0000}"/>
    <cellStyle name="계산 3 2 2 7 4" xfId="14823" xr:uid="{00000000-0005-0000-0000-0000A02A0000}"/>
    <cellStyle name="계산 3 2 2 8" xfId="7097" xr:uid="{00000000-0005-0000-0000-0000A12A0000}"/>
    <cellStyle name="계산 3 2 2 8 2" xfId="18210" xr:uid="{00000000-0005-0000-0000-0000A22A0000}"/>
    <cellStyle name="계산 3 2 2 8 3" xfId="25368" xr:uid="{00000000-0005-0000-0000-0000A32A0000}"/>
    <cellStyle name="계산 3 2 2 9" xfId="12586" xr:uid="{00000000-0005-0000-0000-0000A42A0000}"/>
    <cellStyle name="계산 3 2 3" xfId="1322" xr:uid="{00000000-0005-0000-0000-0000A52A0000}"/>
    <cellStyle name="계산 3 2 3 10" xfId="20271" xr:uid="{00000000-0005-0000-0000-0000A62A0000}"/>
    <cellStyle name="계산 3 2 3 2" xfId="1321" xr:uid="{00000000-0005-0000-0000-0000A72A0000}"/>
    <cellStyle name="계산 3 2 3 2 2" xfId="1320" xr:uid="{00000000-0005-0000-0000-0000A82A0000}"/>
    <cellStyle name="계산 3 2 3 2 2 2" xfId="7083" xr:uid="{00000000-0005-0000-0000-0000A92A0000}"/>
    <cellStyle name="계산 3 2 3 2 2 2 2" xfId="18196" xr:uid="{00000000-0005-0000-0000-0000AA2A0000}"/>
    <cellStyle name="계산 3 2 3 2 2 2 3" xfId="25354" xr:uid="{00000000-0005-0000-0000-0000AB2A0000}"/>
    <cellStyle name="계산 3 2 3 2 2 3" xfId="12572" xr:uid="{00000000-0005-0000-0000-0000AC2A0000}"/>
    <cellStyle name="계산 3 2 3 2 2 4" xfId="14825" xr:uid="{00000000-0005-0000-0000-0000AD2A0000}"/>
    <cellStyle name="계산 3 2 3 2 3" xfId="1319" xr:uid="{00000000-0005-0000-0000-0000AE2A0000}"/>
    <cellStyle name="계산 3 2 3 2 3 2" xfId="7082" xr:uid="{00000000-0005-0000-0000-0000AF2A0000}"/>
    <cellStyle name="계산 3 2 3 2 3 2 2" xfId="18195" xr:uid="{00000000-0005-0000-0000-0000B02A0000}"/>
    <cellStyle name="계산 3 2 3 2 3 2 3" xfId="25353" xr:uid="{00000000-0005-0000-0000-0000B12A0000}"/>
    <cellStyle name="계산 3 2 3 2 3 3" xfId="12571" xr:uid="{00000000-0005-0000-0000-0000B22A0000}"/>
    <cellStyle name="계산 3 2 3 2 3 4" xfId="14826" xr:uid="{00000000-0005-0000-0000-0000B32A0000}"/>
    <cellStyle name="계산 3 2 3 2 4" xfId="1318" xr:uid="{00000000-0005-0000-0000-0000B42A0000}"/>
    <cellStyle name="계산 3 2 3 2 4 2" xfId="7081" xr:uid="{00000000-0005-0000-0000-0000B52A0000}"/>
    <cellStyle name="계산 3 2 3 2 4 2 2" xfId="18194" xr:uid="{00000000-0005-0000-0000-0000B62A0000}"/>
    <cellStyle name="계산 3 2 3 2 4 2 3" xfId="25352" xr:uid="{00000000-0005-0000-0000-0000B72A0000}"/>
    <cellStyle name="계산 3 2 3 2 4 3" xfId="12570" xr:uid="{00000000-0005-0000-0000-0000B82A0000}"/>
    <cellStyle name="계산 3 2 3 2 4 4" xfId="14827" xr:uid="{00000000-0005-0000-0000-0000B92A0000}"/>
    <cellStyle name="계산 3 2 3 2 5" xfId="1317" xr:uid="{00000000-0005-0000-0000-0000BA2A0000}"/>
    <cellStyle name="계산 3 2 3 2 5 2" xfId="7080" xr:uid="{00000000-0005-0000-0000-0000BB2A0000}"/>
    <cellStyle name="계산 3 2 3 2 5 2 2" xfId="18193" xr:uid="{00000000-0005-0000-0000-0000BC2A0000}"/>
    <cellStyle name="계산 3 2 3 2 5 2 3" xfId="25351" xr:uid="{00000000-0005-0000-0000-0000BD2A0000}"/>
    <cellStyle name="계산 3 2 3 2 5 3" xfId="12569" xr:uid="{00000000-0005-0000-0000-0000BE2A0000}"/>
    <cellStyle name="계산 3 2 3 2 5 4" xfId="20275" xr:uid="{00000000-0005-0000-0000-0000BF2A0000}"/>
    <cellStyle name="계산 3 2 3 2 6" xfId="1316" xr:uid="{00000000-0005-0000-0000-0000C02A0000}"/>
    <cellStyle name="계산 3 2 3 2 6 2" xfId="7079" xr:uid="{00000000-0005-0000-0000-0000C12A0000}"/>
    <cellStyle name="계산 3 2 3 2 6 2 2" xfId="18192" xr:uid="{00000000-0005-0000-0000-0000C22A0000}"/>
    <cellStyle name="계산 3 2 3 2 6 2 3" xfId="25350" xr:uid="{00000000-0005-0000-0000-0000C32A0000}"/>
    <cellStyle name="계산 3 2 3 2 6 3" xfId="12568" xr:uid="{00000000-0005-0000-0000-0000C42A0000}"/>
    <cellStyle name="계산 3 2 3 2 6 4" xfId="20274" xr:uid="{00000000-0005-0000-0000-0000C52A0000}"/>
    <cellStyle name="계산 3 2 3 2 7" xfId="7084" xr:uid="{00000000-0005-0000-0000-0000C62A0000}"/>
    <cellStyle name="계산 3 2 3 2 7 2" xfId="18197" xr:uid="{00000000-0005-0000-0000-0000C72A0000}"/>
    <cellStyle name="계산 3 2 3 2 7 3" xfId="25355" xr:uid="{00000000-0005-0000-0000-0000C82A0000}"/>
    <cellStyle name="계산 3 2 3 2 8" xfId="12573" xr:uid="{00000000-0005-0000-0000-0000C92A0000}"/>
    <cellStyle name="계산 3 2 3 2 9" xfId="14824" xr:uid="{00000000-0005-0000-0000-0000CA2A0000}"/>
    <cellStyle name="계산 3 2 3 3" xfId="1315" xr:uid="{00000000-0005-0000-0000-0000CB2A0000}"/>
    <cellStyle name="계산 3 2 3 3 2" xfId="7078" xr:uid="{00000000-0005-0000-0000-0000CC2A0000}"/>
    <cellStyle name="계산 3 2 3 3 2 2" xfId="18191" xr:uid="{00000000-0005-0000-0000-0000CD2A0000}"/>
    <cellStyle name="계산 3 2 3 3 2 3" xfId="25349" xr:uid="{00000000-0005-0000-0000-0000CE2A0000}"/>
    <cellStyle name="계산 3 2 3 3 3" xfId="12567" xr:uid="{00000000-0005-0000-0000-0000CF2A0000}"/>
    <cellStyle name="계산 3 2 3 3 4" xfId="14828" xr:uid="{00000000-0005-0000-0000-0000D02A0000}"/>
    <cellStyle name="계산 3 2 3 4" xfId="1314" xr:uid="{00000000-0005-0000-0000-0000D12A0000}"/>
    <cellStyle name="계산 3 2 3 4 2" xfId="7077" xr:uid="{00000000-0005-0000-0000-0000D22A0000}"/>
    <cellStyle name="계산 3 2 3 4 2 2" xfId="18190" xr:uid="{00000000-0005-0000-0000-0000D32A0000}"/>
    <cellStyle name="계산 3 2 3 4 2 3" xfId="25348" xr:uid="{00000000-0005-0000-0000-0000D42A0000}"/>
    <cellStyle name="계산 3 2 3 4 3" xfId="12566" xr:uid="{00000000-0005-0000-0000-0000D52A0000}"/>
    <cellStyle name="계산 3 2 3 4 4" xfId="20276" xr:uid="{00000000-0005-0000-0000-0000D62A0000}"/>
    <cellStyle name="계산 3 2 3 5" xfId="1313" xr:uid="{00000000-0005-0000-0000-0000D72A0000}"/>
    <cellStyle name="계산 3 2 3 5 2" xfId="7076" xr:uid="{00000000-0005-0000-0000-0000D82A0000}"/>
    <cellStyle name="계산 3 2 3 5 2 2" xfId="18189" xr:uid="{00000000-0005-0000-0000-0000D92A0000}"/>
    <cellStyle name="계산 3 2 3 5 2 3" xfId="25347" xr:uid="{00000000-0005-0000-0000-0000DA2A0000}"/>
    <cellStyle name="계산 3 2 3 5 3" xfId="12565" xr:uid="{00000000-0005-0000-0000-0000DB2A0000}"/>
    <cellStyle name="계산 3 2 3 5 4" xfId="20273" xr:uid="{00000000-0005-0000-0000-0000DC2A0000}"/>
    <cellStyle name="계산 3 2 3 6" xfId="1312" xr:uid="{00000000-0005-0000-0000-0000DD2A0000}"/>
    <cellStyle name="계산 3 2 3 6 2" xfId="7075" xr:uid="{00000000-0005-0000-0000-0000DE2A0000}"/>
    <cellStyle name="계산 3 2 3 6 2 2" xfId="18188" xr:uid="{00000000-0005-0000-0000-0000DF2A0000}"/>
    <cellStyle name="계산 3 2 3 6 2 3" xfId="25346" xr:uid="{00000000-0005-0000-0000-0000E02A0000}"/>
    <cellStyle name="계산 3 2 3 6 3" xfId="12564" xr:uid="{00000000-0005-0000-0000-0000E12A0000}"/>
    <cellStyle name="계산 3 2 3 6 4" xfId="14829" xr:uid="{00000000-0005-0000-0000-0000E22A0000}"/>
    <cellStyle name="계산 3 2 3 7" xfId="1311" xr:uid="{00000000-0005-0000-0000-0000E32A0000}"/>
    <cellStyle name="계산 3 2 3 7 2" xfId="7074" xr:uid="{00000000-0005-0000-0000-0000E42A0000}"/>
    <cellStyle name="계산 3 2 3 7 2 2" xfId="18187" xr:uid="{00000000-0005-0000-0000-0000E52A0000}"/>
    <cellStyle name="계산 3 2 3 7 2 3" xfId="25345" xr:uid="{00000000-0005-0000-0000-0000E62A0000}"/>
    <cellStyle name="계산 3 2 3 7 3" xfId="12563" xr:uid="{00000000-0005-0000-0000-0000E72A0000}"/>
    <cellStyle name="계산 3 2 3 7 4" xfId="14830" xr:uid="{00000000-0005-0000-0000-0000E82A0000}"/>
    <cellStyle name="계산 3 2 3 8" xfId="7085" xr:uid="{00000000-0005-0000-0000-0000E92A0000}"/>
    <cellStyle name="계산 3 2 3 8 2" xfId="18198" xr:uid="{00000000-0005-0000-0000-0000EA2A0000}"/>
    <cellStyle name="계산 3 2 3 8 3" xfId="25356" xr:uid="{00000000-0005-0000-0000-0000EB2A0000}"/>
    <cellStyle name="계산 3 2 3 9" xfId="12574" xr:uid="{00000000-0005-0000-0000-0000EC2A0000}"/>
    <cellStyle name="계산 3 2 4" xfId="1310" xr:uid="{00000000-0005-0000-0000-0000ED2A0000}"/>
    <cellStyle name="계산 3 2 4 10" xfId="20278" xr:uid="{00000000-0005-0000-0000-0000EE2A0000}"/>
    <cellStyle name="계산 3 2 4 2" xfId="1309" xr:uid="{00000000-0005-0000-0000-0000EF2A0000}"/>
    <cellStyle name="계산 3 2 4 2 2" xfId="1308" xr:uid="{00000000-0005-0000-0000-0000F02A0000}"/>
    <cellStyle name="계산 3 2 4 2 2 2" xfId="7071" xr:uid="{00000000-0005-0000-0000-0000F12A0000}"/>
    <cellStyle name="계산 3 2 4 2 2 2 2" xfId="18184" xr:uid="{00000000-0005-0000-0000-0000F22A0000}"/>
    <cellStyle name="계산 3 2 4 2 2 2 3" xfId="25342" xr:uid="{00000000-0005-0000-0000-0000F32A0000}"/>
    <cellStyle name="계산 3 2 4 2 2 3" xfId="12560" xr:uid="{00000000-0005-0000-0000-0000F42A0000}"/>
    <cellStyle name="계산 3 2 4 2 2 4" xfId="14831" xr:uid="{00000000-0005-0000-0000-0000F52A0000}"/>
    <cellStyle name="계산 3 2 4 2 3" xfId="1307" xr:uid="{00000000-0005-0000-0000-0000F62A0000}"/>
    <cellStyle name="계산 3 2 4 2 3 2" xfId="7070" xr:uid="{00000000-0005-0000-0000-0000F72A0000}"/>
    <cellStyle name="계산 3 2 4 2 3 2 2" xfId="18183" xr:uid="{00000000-0005-0000-0000-0000F82A0000}"/>
    <cellStyle name="계산 3 2 4 2 3 2 3" xfId="25341" xr:uid="{00000000-0005-0000-0000-0000F92A0000}"/>
    <cellStyle name="계산 3 2 4 2 3 3" xfId="12559" xr:uid="{00000000-0005-0000-0000-0000FA2A0000}"/>
    <cellStyle name="계산 3 2 4 2 3 4" xfId="20279" xr:uid="{00000000-0005-0000-0000-0000FB2A0000}"/>
    <cellStyle name="계산 3 2 4 2 4" xfId="1306" xr:uid="{00000000-0005-0000-0000-0000FC2A0000}"/>
    <cellStyle name="계산 3 2 4 2 4 2" xfId="7069" xr:uid="{00000000-0005-0000-0000-0000FD2A0000}"/>
    <cellStyle name="계산 3 2 4 2 4 2 2" xfId="18182" xr:uid="{00000000-0005-0000-0000-0000FE2A0000}"/>
    <cellStyle name="계산 3 2 4 2 4 2 3" xfId="25340" xr:uid="{00000000-0005-0000-0000-0000FF2A0000}"/>
    <cellStyle name="계산 3 2 4 2 4 3" xfId="12558" xr:uid="{00000000-0005-0000-0000-0000002B0000}"/>
    <cellStyle name="계산 3 2 4 2 4 4" xfId="20272" xr:uid="{00000000-0005-0000-0000-0000012B0000}"/>
    <cellStyle name="계산 3 2 4 2 5" xfId="1305" xr:uid="{00000000-0005-0000-0000-0000022B0000}"/>
    <cellStyle name="계산 3 2 4 2 5 2" xfId="7068" xr:uid="{00000000-0005-0000-0000-0000032B0000}"/>
    <cellStyle name="계산 3 2 4 2 5 2 2" xfId="18181" xr:uid="{00000000-0005-0000-0000-0000042B0000}"/>
    <cellStyle name="계산 3 2 4 2 5 2 3" xfId="25339" xr:uid="{00000000-0005-0000-0000-0000052B0000}"/>
    <cellStyle name="계산 3 2 4 2 5 3" xfId="12557" xr:uid="{00000000-0005-0000-0000-0000062B0000}"/>
    <cellStyle name="계산 3 2 4 2 5 4" xfId="14832" xr:uid="{00000000-0005-0000-0000-0000072B0000}"/>
    <cellStyle name="계산 3 2 4 2 6" xfId="1304" xr:uid="{00000000-0005-0000-0000-0000082B0000}"/>
    <cellStyle name="계산 3 2 4 2 6 2" xfId="7067" xr:uid="{00000000-0005-0000-0000-0000092B0000}"/>
    <cellStyle name="계산 3 2 4 2 6 2 2" xfId="18180" xr:uid="{00000000-0005-0000-0000-00000A2B0000}"/>
    <cellStyle name="계산 3 2 4 2 6 2 3" xfId="25338" xr:uid="{00000000-0005-0000-0000-00000B2B0000}"/>
    <cellStyle name="계산 3 2 4 2 6 3" xfId="12556" xr:uid="{00000000-0005-0000-0000-00000C2B0000}"/>
    <cellStyle name="계산 3 2 4 2 6 4" xfId="14833" xr:uid="{00000000-0005-0000-0000-00000D2B0000}"/>
    <cellStyle name="계산 3 2 4 2 7" xfId="7072" xr:uid="{00000000-0005-0000-0000-00000E2B0000}"/>
    <cellStyle name="계산 3 2 4 2 7 2" xfId="18185" xr:uid="{00000000-0005-0000-0000-00000F2B0000}"/>
    <cellStyle name="계산 3 2 4 2 7 3" xfId="25343" xr:uid="{00000000-0005-0000-0000-0000102B0000}"/>
    <cellStyle name="계산 3 2 4 2 8" xfId="12561" xr:uid="{00000000-0005-0000-0000-0000112B0000}"/>
    <cellStyle name="계산 3 2 4 2 9" xfId="20277" xr:uid="{00000000-0005-0000-0000-0000122B0000}"/>
    <cellStyle name="계산 3 2 4 3" xfId="1303" xr:uid="{00000000-0005-0000-0000-0000132B0000}"/>
    <cellStyle name="계산 3 2 4 3 2" xfId="7066" xr:uid="{00000000-0005-0000-0000-0000142B0000}"/>
    <cellStyle name="계산 3 2 4 3 2 2" xfId="18179" xr:uid="{00000000-0005-0000-0000-0000152B0000}"/>
    <cellStyle name="계산 3 2 4 3 2 3" xfId="25337" xr:uid="{00000000-0005-0000-0000-0000162B0000}"/>
    <cellStyle name="계산 3 2 4 3 3" xfId="12555" xr:uid="{00000000-0005-0000-0000-0000172B0000}"/>
    <cellStyle name="계산 3 2 4 3 4" xfId="14834" xr:uid="{00000000-0005-0000-0000-0000182B0000}"/>
    <cellStyle name="계산 3 2 4 4" xfId="1302" xr:uid="{00000000-0005-0000-0000-0000192B0000}"/>
    <cellStyle name="계산 3 2 4 4 2" xfId="7065" xr:uid="{00000000-0005-0000-0000-00001A2B0000}"/>
    <cellStyle name="계산 3 2 4 4 2 2" xfId="18178" xr:uid="{00000000-0005-0000-0000-00001B2B0000}"/>
    <cellStyle name="계산 3 2 4 4 2 3" xfId="25336" xr:uid="{00000000-0005-0000-0000-00001C2B0000}"/>
    <cellStyle name="계산 3 2 4 4 3" xfId="12554" xr:uid="{00000000-0005-0000-0000-00001D2B0000}"/>
    <cellStyle name="계산 3 2 4 4 4" xfId="14835" xr:uid="{00000000-0005-0000-0000-00001E2B0000}"/>
    <cellStyle name="계산 3 2 4 5" xfId="1301" xr:uid="{00000000-0005-0000-0000-00001F2B0000}"/>
    <cellStyle name="계산 3 2 4 5 2" xfId="7064" xr:uid="{00000000-0005-0000-0000-0000202B0000}"/>
    <cellStyle name="계산 3 2 4 5 2 2" xfId="18177" xr:uid="{00000000-0005-0000-0000-0000212B0000}"/>
    <cellStyle name="계산 3 2 4 5 2 3" xfId="25335" xr:uid="{00000000-0005-0000-0000-0000222B0000}"/>
    <cellStyle name="계산 3 2 4 5 3" xfId="12553" xr:uid="{00000000-0005-0000-0000-0000232B0000}"/>
    <cellStyle name="계산 3 2 4 5 4" xfId="20283" xr:uid="{00000000-0005-0000-0000-0000242B0000}"/>
    <cellStyle name="계산 3 2 4 6" xfId="1300" xr:uid="{00000000-0005-0000-0000-0000252B0000}"/>
    <cellStyle name="계산 3 2 4 6 2" xfId="7063" xr:uid="{00000000-0005-0000-0000-0000262B0000}"/>
    <cellStyle name="계산 3 2 4 6 2 2" xfId="18176" xr:uid="{00000000-0005-0000-0000-0000272B0000}"/>
    <cellStyle name="계산 3 2 4 6 2 3" xfId="25334" xr:uid="{00000000-0005-0000-0000-0000282B0000}"/>
    <cellStyle name="계산 3 2 4 6 3" xfId="12552" xr:uid="{00000000-0005-0000-0000-0000292B0000}"/>
    <cellStyle name="계산 3 2 4 6 4" xfId="20282" xr:uid="{00000000-0005-0000-0000-00002A2B0000}"/>
    <cellStyle name="계산 3 2 4 7" xfId="1299" xr:uid="{00000000-0005-0000-0000-00002B2B0000}"/>
    <cellStyle name="계산 3 2 4 7 2" xfId="7062" xr:uid="{00000000-0005-0000-0000-00002C2B0000}"/>
    <cellStyle name="계산 3 2 4 7 2 2" xfId="18175" xr:uid="{00000000-0005-0000-0000-00002D2B0000}"/>
    <cellStyle name="계산 3 2 4 7 2 3" xfId="25333" xr:uid="{00000000-0005-0000-0000-00002E2B0000}"/>
    <cellStyle name="계산 3 2 4 7 3" xfId="12551" xr:uid="{00000000-0005-0000-0000-00002F2B0000}"/>
    <cellStyle name="계산 3 2 4 7 4" xfId="14836" xr:uid="{00000000-0005-0000-0000-0000302B0000}"/>
    <cellStyle name="계산 3 2 4 8" xfId="7073" xr:uid="{00000000-0005-0000-0000-0000312B0000}"/>
    <cellStyle name="계산 3 2 4 8 2" xfId="18186" xr:uid="{00000000-0005-0000-0000-0000322B0000}"/>
    <cellStyle name="계산 3 2 4 8 3" xfId="25344" xr:uid="{00000000-0005-0000-0000-0000332B0000}"/>
    <cellStyle name="계산 3 2 4 9" xfId="12562" xr:uid="{00000000-0005-0000-0000-0000342B0000}"/>
    <cellStyle name="계산 3 2 5" xfId="1298" xr:uid="{00000000-0005-0000-0000-0000352B0000}"/>
    <cellStyle name="계산 3 2 5 10" xfId="20284" xr:uid="{00000000-0005-0000-0000-0000362B0000}"/>
    <cellStyle name="계산 3 2 5 2" xfId="1297" xr:uid="{00000000-0005-0000-0000-0000372B0000}"/>
    <cellStyle name="계산 3 2 5 2 2" xfId="1296" xr:uid="{00000000-0005-0000-0000-0000382B0000}"/>
    <cellStyle name="계산 3 2 5 2 2 2" xfId="7059" xr:uid="{00000000-0005-0000-0000-0000392B0000}"/>
    <cellStyle name="계산 3 2 5 2 2 2 2" xfId="18172" xr:uid="{00000000-0005-0000-0000-00003A2B0000}"/>
    <cellStyle name="계산 3 2 5 2 2 2 3" xfId="25330" xr:uid="{00000000-0005-0000-0000-00003B2B0000}"/>
    <cellStyle name="계산 3 2 5 2 2 3" xfId="12548" xr:uid="{00000000-0005-0000-0000-00003C2B0000}"/>
    <cellStyle name="계산 3 2 5 2 2 4" xfId="14837" xr:uid="{00000000-0005-0000-0000-00003D2B0000}"/>
    <cellStyle name="계산 3 2 5 2 3" xfId="1295" xr:uid="{00000000-0005-0000-0000-00003E2B0000}"/>
    <cellStyle name="계산 3 2 5 2 3 2" xfId="7058" xr:uid="{00000000-0005-0000-0000-00003F2B0000}"/>
    <cellStyle name="계산 3 2 5 2 3 2 2" xfId="18171" xr:uid="{00000000-0005-0000-0000-0000402B0000}"/>
    <cellStyle name="계산 3 2 5 2 3 2 3" xfId="25329" xr:uid="{00000000-0005-0000-0000-0000412B0000}"/>
    <cellStyle name="계산 3 2 5 2 3 3" xfId="12547" xr:uid="{00000000-0005-0000-0000-0000422B0000}"/>
    <cellStyle name="계산 3 2 5 2 3 4" xfId="14838" xr:uid="{00000000-0005-0000-0000-0000432B0000}"/>
    <cellStyle name="계산 3 2 5 2 4" xfId="1294" xr:uid="{00000000-0005-0000-0000-0000442B0000}"/>
    <cellStyle name="계산 3 2 5 2 4 2" xfId="7057" xr:uid="{00000000-0005-0000-0000-0000452B0000}"/>
    <cellStyle name="계산 3 2 5 2 4 2 2" xfId="18170" xr:uid="{00000000-0005-0000-0000-0000462B0000}"/>
    <cellStyle name="계산 3 2 5 2 4 2 3" xfId="25328" xr:uid="{00000000-0005-0000-0000-0000472B0000}"/>
    <cellStyle name="계산 3 2 5 2 4 3" xfId="12546" xr:uid="{00000000-0005-0000-0000-0000482B0000}"/>
    <cellStyle name="계산 3 2 5 2 4 4" xfId="20286" xr:uid="{00000000-0005-0000-0000-0000492B0000}"/>
    <cellStyle name="계산 3 2 5 2 5" xfId="1293" xr:uid="{00000000-0005-0000-0000-00004A2B0000}"/>
    <cellStyle name="계산 3 2 5 2 5 2" xfId="7056" xr:uid="{00000000-0005-0000-0000-00004B2B0000}"/>
    <cellStyle name="계산 3 2 5 2 5 2 2" xfId="18169" xr:uid="{00000000-0005-0000-0000-00004C2B0000}"/>
    <cellStyle name="계산 3 2 5 2 5 2 3" xfId="25327" xr:uid="{00000000-0005-0000-0000-00004D2B0000}"/>
    <cellStyle name="계산 3 2 5 2 5 3" xfId="12545" xr:uid="{00000000-0005-0000-0000-00004E2B0000}"/>
    <cellStyle name="계산 3 2 5 2 5 4" xfId="20285" xr:uid="{00000000-0005-0000-0000-00004F2B0000}"/>
    <cellStyle name="계산 3 2 5 2 6" xfId="1292" xr:uid="{00000000-0005-0000-0000-0000502B0000}"/>
    <cellStyle name="계산 3 2 5 2 6 2" xfId="7055" xr:uid="{00000000-0005-0000-0000-0000512B0000}"/>
    <cellStyle name="계산 3 2 5 2 6 2 2" xfId="18168" xr:uid="{00000000-0005-0000-0000-0000522B0000}"/>
    <cellStyle name="계산 3 2 5 2 6 2 3" xfId="25326" xr:uid="{00000000-0005-0000-0000-0000532B0000}"/>
    <cellStyle name="계산 3 2 5 2 6 3" xfId="12544" xr:uid="{00000000-0005-0000-0000-0000542B0000}"/>
    <cellStyle name="계산 3 2 5 2 6 4" xfId="14839" xr:uid="{00000000-0005-0000-0000-0000552B0000}"/>
    <cellStyle name="계산 3 2 5 2 7" xfId="7060" xr:uid="{00000000-0005-0000-0000-0000562B0000}"/>
    <cellStyle name="계산 3 2 5 2 7 2" xfId="18173" xr:uid="{00000000-0005-0000-0000-0000572B0000}"/>
    <cellStyle name="계산 3 2 5 2 7 3" xfId="25331" xr:uid="{00000000-0005-0000-0000-0000582B0000}"/>
    <cellStyle name="계산 3 2 5 2 8" xfId="12549" xr:uid="{00000000-0005-0000-0000-0000592B0000}"/>
    <cellStyle name="계산 3 2 5 2 9" xfId="20281" xr:uid="{00000000-0005-0000-0000-00005A2B0000}"/>
    <cellStyle name="계산 3 2 5 3" xfId="1291" xr:uid="{00000000-0005-0000-0000-00005B2B0000}"/>
    <cellStyle name="계산 3 2 5 3 2" xfId="7054" xr:uid="{00000000-0005-0000-0000-00005C2B0000}"/>
    <cellStyle name="계산 3 2 5 3 2 2" xfId="18167" xr:uid="{00000000-0005-0000-0000-00005D2B0000}"/>
    <cellStyle name="계산 3 2 5 3 2 3" xfId="25325" xr:uid="{00000000-0005-0000-0000-00005E2B0000}"/>
    <cellStyle name="계산 3 2 5 3 3" xfId="12543" xr:uid="{00000000-0005-0000-0000-00005F2B0000}"/>
    <cellStyle name="계산 3 2 5 3 4" xfId="20287" xr:uid="{00000000-0005-0000-0000-0000602B0000}"/>
    <cellStyle name="계산 3 2 5 4" xfId="1290" xr:uid="{00000000-0005-0000-0000-0000612B0000}"/>
    <cellStyle name="계산 3 2 5 4 2" xfId="7053" xr:uid="{00000000-0005-0000-0000-0000622B0000}"/>
    <cellStyle name="계산 3 2 5 4 2 2" xfId="18166" xr:uid="{00000000-0005-0000-0000-0000632B0000}"/>
    <cellStyle name="계산 3 2 5 4 2 3" xfId="25324" xr:uid="{00000000-0005-0000-0000-0000642B0000}"/>
    <cellStyle name="계산 3 2 5 4 3" xfId="12542" xr:uid="{00000000-0005-0000-0000-0000652B0000}"/>
    <cellStyle name="계산 3 2 5 4 4" xfId="20280" xr:uid="{00000000-0005-0000-0000-0000662B0000}"/>
    <cellStyle name="계산 3 2 5 5" xfId="1289" xr:uid="{00000000-0005-0000-0000-0000672B0000}"/>
    <cellStyle name="계산 3 2 5 5 2" xfId="7052" xr:uid="{00000000-0005-0000-0000-0000682B0000}"/>
    <cellStyle name="계산 3 2 5 5 2 2" xfId="18165" xr:uid="{00000000-0005-0000-0000-0000692B0000}"/>
    <cellStyle name="계산 3 2 5 5 2 3" xfId="25323" xr:uid="{00000000-0005-0000-0000-00006A2B0000}"/>
    <cellStyle name="계산 3 2 5 5 3" xfId="12541" xr:uid="{00000000-0005-0000-0000-00006B2B0000}"/>
    <cellStyle name="계산 3 2 5 5 4" xfId="14840" xr:uid="{00000000-0005-0000-0000-00006C2B0000}"/>
    <cellStyle name="계산 3 2 5 6" xfId="1288" xr:uid="{00000000-0005-0000-0000-00006D2B0000}"/>
    <cellStyle name="계산 3 2 5 6 2" xfId="7051" xr:uid="{00000000-0005-0000-0000-00006E2B0000}"/>
    <cellStyle name="계산 3 2 5 6 2 2" xfId="18164" xr:uid="{00000000-0005-0000-0000-00006F2B0000}"/>
    <cellStyle name="계산 3 2 5 6 2 3" xfId="25322" xr:uid="{00000000-0005-0000-0000-0000702B0000}"/>
    <cellStyle name="계산 3 2 5 6 3" xfId="12540" xr:uid="{00000000-0005-0000-0000-0000712B0000}"/>
    <cellStyle name="계산 3 2 5 6 4" xfId="14841" xr:uid="{00000000-0005-0000-0000-0000722B0000}"/>
    <cellStyle name="계산 3 2 5 7" xfId="1287" xr:uid="{00000000-0005-0000-0000-0000732B0000}"/>
    <cellStyle name="계산 3 2 5 7 2" xfId="7050" xr:uid="{00000000-0005-0000-0000-0000742B0000}"/>
    <cellStyle name="계산 3 2 5 7 2 2" xfId="18163" xr:uid="{00000000-0005-0000-0000-0000752B0000}"/>
    <cellStyle name="계산 3 2 5 7 2 3" xfId="25321" xr:uid="{00000000-0005-0000-0000-0000762B0000}"/>
    <cellStyle name="계산 3 2 5 7 3" xfId="12539" xr:uid="{00000000-0005-0000-0000-0000772B0000}"/>
    <cellStyle name="계산 3 2 5 7 4" xfId="14842" xr:uid="{00000000-0005-0000-0000-0000782B0000}"/>
    <cellStyle name="계산 3 2 5 8" xfId="7061" xr:uid="{00000000-0005-0000-0000-0000792B0000}"/>
    <cellStyle name="계산 3 2 5 8 2" xfId="18174" xr:uid="{00000000-0005-0000-0000-00007A2B0000}"/>
    <cellStyle name="계산 3 2 5 8 3" xfId="25332" xr:uid="{00000000-0005-0000-0000-00007B2B0000}"/>
    <cellStyle name="계산 3 2 5 9" xfId="12550" xr:uid="{00000000-0005-0000-0000-00007C2B0000}"/>
    <cellStyle name="계산 3 2 6" xfId="1286" xr:uid="{00000000-0005-0000-0000-00007D2B0000}"/>
    <cellStyle name="계산 3 2 6 10" xfId="14843" xr:uid="{00000000-0005-0000-0000-00007E2B0000}"/>
    <cellStyle name="계산 3 2 6 2" xfId="1285" xr:uid="{00000000-0005-0000-0000-00007F2B0000}"/>
    <cellStyle name="계산 3 2 6 2 2" xfId="1284" xr:uid="{00000000-0005-0000-0000-0000802B0000}"/>
    <cellStyle name="계산 3 2 6 2 2 2" xfId="7047" xr:uid="{00000000-0005-0000-0000-0000812B0000}"/>
    <cellStyle name="계산 3 2 6 2 2 2 2" xfId="18160" xr:uid="{00000000-0005-0000-0000-0000822B0000}"/>
    <cellStyle name="계산 3 2 6 2 2 2 3" xfId="25318" xr:uid="{00000000-0005-0000-0000-0000832B0000}"/>
    <cellStyle name="계산 3 2 6 2 2 3" xfId="12536" xr:uid="{00000000-0005-0000-0000-0000842B0000}"/>
    <cellStyle name="계산 3 2 6 2 2 4" xfId="20290" xr:uid="{00000000-0005-0000-0000-0000852B0000}"/>
    <cellStyle name="계산 3 2 6 2 3" xfId="1283" xr:uid="{00000000-0005-0000-0000-0000862B0000}"/>
    <cellStyle name="계산 3 2 6 2 3 2" xfId="7046" xr:uid="{00000000-0005-0000-0000-0000872B0000}"/>
    <cellStyle name="계산 3 2 6 2 3 2 2" xfId="18159" xr:uid="{00000000-0005-0000-0000-0000882B0000}"/>
    <cellStyle name="계산 3 2 6 2 3 2 3" xfId="25317" xr:uid="{00000000-0005-0000-0000-0000892B0000}"/>
    <cellStyle name="계산 3 2 6 2 3 3" xfId="12535" xr:uid="{00000000-0005-0000-0000-00008A2B0000}"/>
    <cellStyle name="계산 3 2 6 2 3 4" xfId="14844" xr:uid="{00000000-0005-0000-0000-00008B2B0000}"/>
    <cellStyle name="계산 3 2 6 2 4" xfId="1282" xr:uid="{00000000-0005-0000-0000-00008C2B0000}"/>
    <cellStyle name="계산 3 2 6 2 4 2" xfId="7045" xr:uid="{00000000-0005-0000-0000-00008D2B0000}"/>
    <cellStyle name="계산 3 2 6 2 4 2 2" xfId="18158" xr:uid="{00000000-0005-0000-0000-00008E2B0000}"/>
    <cellStyle name="계산 3 2 6 2 4 2 3" xfId="25316" xr:uid="{00000000-0005-0000-0000-00008F2B0000}"/>
    <cellStyle name="계산 3 2 6 2 4 3" xfId="12534" xr:uid="{00000000-0005-0000-0000-0000902B0000}"/>
    <cellStyle name="계산 3 2 6 2 4 4" xfId="20292" xr:uid="{00000000-0005-0000-0000-0000912B0000}"/>
    <cellStyle name="계산 3 2 6 2 5" xfId="1281" xr:uid="{00000000-0005-0000-0000-0000922B0000}"/>
    <cellStyle name="계산 3 2 6 2 5 2" xfId="7044" xr:uid="{00000000-0005-0000-0000-0000932B0000}"/>
    <cellStyle name="계산 3 2 6 2 5 2 2" xfId="18157" xr:uid="{00000000-0005-0000-0000-0000942B0000}"/>
    <cellStyle name="계산 3 2 6 2 5 2 3" xfId="25315" xr:uid="{00000000-0005-0000-0000-0000952B0000}"/>
    <cellStyle name="계산 3 2 6 2 5 3" xfId="12533" xr:uid="{00000000-0005-0000-0000-0000962B0000}"/>
    <cellStyle name="계산 3 2 6 2 5 4" xfId="20289" xr:uid="{00000000-0005-0000-0000-0000972B0000}"/>
    <cellStyle name="계산 3 2 6 2 6" xfId="1280" xr:uid="{00000000-0005-0000-0000-0000982B0000}"/>
    <cellStyle name="계산 3 2 6 2 6 2" xfId="7043" xr:uid="{00000000-0005-0000-0000-0000992B0000}"/>
    <cellStyle name="계산 3 2 6 2 6 2 2" xfId="18156" xr:uid="{00000000-0005-0000-0000-00009A2B0000}"/>
    <cellStyle name="계산 3 2 6 2 6 2 3" xfId="25314" xr:uid="{00000000-0005-0000-0000-00009B2B0000}"/>
    <cellStyle name="계산 3 2 6 2 6 3" xfId="12532" xr:uid="{00000000-0005-0000-0000-00009C2B0000}"/>
    <cellStyle name="계산 3 2 6 2 6 4" xfId="14845" xr:uid="{00000000-0005-0000-0000-00009D2B0000}"/>
    <cellStyle name="계산 3 2 6 2 7" xfId="7048" xr:uid="{00000000-0005-0000-0000-00009E2B0000}"/>
    <cellStyle name="계산 3 2 6 2 7 2" xfId="18161" xr:uid="{00000000-0005-0000-0000-00009F2B0000}"/>
    <cellStyle name="계산 3 2 6 2 7 3" xfId="25319" xr:uid="{00000000-0005-0000-0000-0000A02B0000}"/>
    <cellStyle name="계산 3 2 6 2 8" xfId="12537" xr:uid="{00000000-0005-0000-0000-0000A12B0000}"/>
    <cellStyle name="계산 3 2 6 2 9" xfId="20291" xr:uid="{00000000-0005-0000-0000-0000A22B0000}"/>
    <cellStyle name="계산 3 2 6 3" xfId="1279" xr:uid="{00000000-0005-0000-0000-0000A32B0000}"/>
    <cellStyle name="계산 3 2 6 3 2" xfId="7042" xr:uid="{00000000-0005-0000-0000-0000A42B0000}"/>
    <cellStyle name="계산 3 2 6 3 2 2" xfId="18155" xr:uid="{00000000-0005-0000-0000-0000A52B0000}"/>
    <cellStyle name="계산 3 2 6 3 2 3" xfId="25313" xr:uid="{00000000-0005-0000-0000-0000A62B0000}"/>
    <cellStyle name="계산 3 2 6 3 3" xfId="12531" xr:uid="{00000000-0005-0000-0000-0000A72B0000}"/>
    <cellStyle name="계산 3 2 6 3 4" xfId="14846" xr:uid="{00000000-0005-0000-0000-0000A82B0000}"/>
    <cellStyle name="계산 3 2 6 4" xfId="1278" xr:uid="{00000000-0005-0000-0000-0000A92B0000}"/>
    <cellStyle name="계산 3 2 6 4 2" xfId="7041" xr:uid="{00000000-0005-0000-0000-0000AA2B0000}"/>
    <cellStyle name="계산 3 2 6 4 2 2" xfId="18154" xr:uid="{00000000-0005-0000-0000-0000AB2B0000}"/>
    <cellStyle name="계산 3 2 6 4 2 3" xfId="25312" xr:uid="{00000000-0005-0000-0000-0000AC2B0000}"/>
    <cellStyle name="계산 3 2 6 4 3" xfId="12530" xr:uid="{00000000-0005-0000-0000-0000AD2B0000}"/>
    <cellStyle name="계산 3 2 6 4 4" xfId="20294" xr:uid="{00000000-0005-0000-0000-0000AE2B0000}"/>
    <cellStyle name="계산 3 2 6 5" xfId="1277" xr:uid="{00000000-0005-0000-0000-0000AF2B0000}"/>
    <cellStyle name="계산 3 2 6 5 2" xfId="7040" xr:uid="{00000000-0005-0000-0000-0000B02B0000}"/>
    <cellStyle name="계산 3 2 6 5 2 2" xfId="18153" xr:uid="{00000000-0005-0000-0000-0000B12B0000}"/>
    <cellStyle name="계산 3 2 6 5 2 3" xfId="25311" xr:uid="{00000000-0005-0000-0000-0000B22B0000}"/>
    <cellStyle name="계산 3 2 6 5 3" xfId="12529" xr:uid="{00000000-0005-0000-0000-0000B32B0000}"/>
    <cellStyle name="계산 3 2 6 5 4" xfId="20293" xr:uid="{00000000-0005-0000-0000-0000B42B0000}"/>
    <cellStyle name="계산 3 2 6 6" xfId="1276" xr:uid="{00000000-0005-0000-0000-0000B52B0000}"/>
    <cellStyle name="계산 3 2 6 6 2" xfId="7039" xr:uid="{00000000-0005-0000-0000-0000B62B0000}"/>
    <cellStyle name="계산 3 2 6 6 2 2" xfId="18152" xr:uid="{00000000-0005-0000-0000-0000B72B0000}"/>
    <cellStyle name="계산 3 2 6 6 2 3" xfId="25310" xr:uid="{00000000-0005-0000-0000-0000B82B0000}"/>
    <cellStyle name="계산 3 2 6 6 3" xfId="12528" xr:uid="{00000000-0005-0000-0000-0000B92B0000}"/>
    <cellStyle name="계산 3 2 6 6 4" xfId="14847" xr:uid="{00000000-0005-0000-0000-0000BA2B0000}"/>
    <cellStyle name="계산 3 2 6 7" xfId="1275" xr:uid="{00000000-0005-0000-0000-0000BB2B0000}"/>
    <cellStyle name="계산 3 2 6 7 2" xfId="7038" xr:uid="{00000000-0005-0000-0000-0000BC2B0000}"/>
    <cellStyle name="계산 3 2 6 7 2 2" xfId="18151" xr:uid="{00000000-0005-0000-0000-0000BD2B0000}"/>
    <cellStyle name="계산 3 2 6 7 2 3" xfId="25309" xr:uid="{00000000-0005-0000-0000-0000BE2B0000}"/>
    <cellStyle name="계산 3 2 6 7 3" xfId="12527" xr:uid="{00000000-0005-0000-0000-0000BF2B0000}"/>
    <cellStyle name="계산 3 2 6 7 4" xfId="20295" xr:uid="{00000000-0005-0000-0000-0000C02B0000}"/>
    <cellStyle name="계산 3 2 6 8" xfId="7049" xr:uid="{00000000-0005-0000-0000-0000C12B0000}"/>
    <cellStyle name="계산 3 2 6 8 2" xfId="18162" xr:uid="{00000000-0005-0000-0000-0000C22B0000}"/>
    <cellStyle name="계산 3 2 6 8 3" xfId="25320" xr:uid="{00000000-0005-0000-0000-0000C32B0000}"/>
    <cellStyle name="계산 3 2 6 9" xfId="12538" xr:uid="{00000000-0005-0000-0000-0000C42B0000}"/>
    <cellStyle name="계산 3 2 7" xfId="1274" xr:uid="{00000000-0005-0000-0000-0000C52B0000}"/>
    <cellStyle name="계산 3 2 7 10" xfId="17058" xr:uid="{00000000-0005-0000-0000-0000C62B0000}"/>
    <cellStyle name="계산 3 2 7 2" xfId="1273" xr:uid="{00000000-0005-0000-0000-0000C72B0000}"/>
    <cellStyle name="계산 3 2 7 2 2" xfId="1272" xr:uid="{00000000-0005-0000-0000-0000C82B0000}"/>
    <cellStyle name="계산 3 2 7 2 2 2" xfId="7035" xr:uid="{00000000-0005-0000-0000-0000C92B0000}"/>
    <cellStyle name="계산 3 2 7 2 2 2 2" xfId="18148" xr:uid="{00000000-0005-0000-0000-0000CA2B0000}"/>
    <cellStyle name="계산 3 2 7 2 2 2 3" xfId="25306" xr:uid="{00000000-0005-0000-0000-0000CB2B0000}"/>
    <cellStyle name="계산 3 2 7 2 2 3" xfId="12524" xr:uid="{00000000-0005-0000-0000-0000CC2B0000}"/>
    <cellStyle name="계산 3 2 7 2 2 4" xfId="17119" xr:uid="{00000000-0005-0000-0000-0000CD2B0000}"/>
    <cellStyle name="계산 3 2 7 2 3" xfId="1271" xr:uid="{00000000-0005-0000-0000-0000CE2B0000}"/>
    <cellStyle name="계산 3 2 7 2 3 2" xfId="7034" xr:uid="{00000000-0005-0000-0000-0000CF2B0000}"/>
    <cellStyle name="계산 3 2 7 2 3 2 2" xfId="18147" xr:uid="{00000000-0005-0000-0000-0000D02B0000}"/>
    <cellStyle name="계산 3 2 7 2 3 2 3" xfId="25305" xr:uid="{00000000-0005-0000-0000-0000D12B0000}"/>
    <cellStyle name="계산 3 2 7 2 3 3" xfId="12523" xr:uid="{00000000-0005-0000-0000-0000D22B0000}"/>
    <cellStyle name="계산 3 2 7 2 3 4" xfId="22466" xr:uid="{00000000-0005-0000-0000-0000D32B0000}"/>
    <cellStyle name="계산 3 2 7 2 4" xfId="1270" xr:uid="{00000000-0005-0000-0000-0000D42B0000}"/>
    <cellStyle name="계산 3 2 7 2 4 2" xfId="7033" xr:uid="{00000000-0005-0000-0000-0000D52B0000}"/>
    <cellStyle name="계산 3 2 7 2 4 2 2" xfId="18146" xr:uid="{00000000-0005-0000-0000-0000D62B0000}"/>
    <cellStyle name="계산 3 2 7 2 4 2 3" xfId="25304" xr:uid="{00000000-0005-0000-0000-0000D72B0000}"/>
    <cellStyle name="계산 3 2 7 2 4 3" xfId="12522" xr:uid="{00000000-0005-0000-0000-0000D82B0000}"/>
    <cellStyle name="계산 3 2 7 2 4 4" xfId="20288" xr:uid="{00000000-0005-0000-0000-0000D92B0000}"/>
    <cellStyle name="계산 3 2 7 2 5" xfId="1269" xr:uid="{00000000-0005-0000-0000-0000DA2B0000}"/>
    <cellStyle name="계산 3 2 7 2 5 2" xfId="7032" xr:uid="{00000000-0005-0000-0000-0000DB2B0000}"/>
    <cellStyle name="계산 3 2 7 2 5 2 2" xfId="18145" xr:uid="{00000000-0005-0000-0000-0000DC2B0000}"/>
    <cellStyle name="계산 3 2 7 2 5 2 3" xfId="25303" xr:uid="{00000000-0005-0000-0000-0000DD2B0000}"/>
    <cellStyle name="계산 3 2 7 2 5 3" xfId="12521" xr:uid="{00000000-0005-0000-0000-0000DE2B0000}"/>
    <cellStyle name="계산 3 2 7 2 5 4" xfId="14848" xr:uid="{00000000-0005-0000-0000-0000DF2B0000}"/>
    <cellStyle name="계산 3 2 7 2 6" xfId="1268" xr:uid="{00000000-0005-0000-0000-0000E02B0000}"/>
    <cellStyle name="계산 3 2 7 2 6 2" xfId="7031" xr:uid="{00000000-0005-0000-0000-0000E12B0000}"/>
    <cellStyle name="계산 3 2 7 2 6 2 2" xfId="18144" xr:uid="{00000000-0005-0000-0000-0000E22B0000}"/>
    <cellStyle name="계산 3 2 7 2 6 2 3" xfId="25302" xr:uid="{00000000-0005-0000-0000-0000E32B0000}"/>
    <cellStyle name="계산 3 2 7 2 6 3" xfId="12520" xr:uid="{00000000-0005-0000-0000-0000E42B0000}"/>
    <cellStyle name="계산 3 2 7 2 6 4" xfId="14849" xr:uid="{00000000-0005-0000-0000-0000E52B0000}"/>
    <cellStyle name="계산 3 2 7 2 7" xfId="7036" xr:uid="{00000000-0005-0000-0000-0000E62B0000}"/>
    <cellStyle name="계산 3 2 7 2 7 2" xfId="18149" xr:uid="{00000000-0005-0000-0000-0000E72B0000}"/>
    <cellStyle name="계산 3 2 7 2 7 3" xfId="25307" xr:uid="{00000000-0005-0000-0000-0000E82B0000}"/>
    <cellStyle name="계산 3 2 7 2 8" xfId="12525" xr:uid="{00000000-0005-0000-0000-0000E92B0000}"/>
    <cellStyle name="계산 3 2 7 2 9" xfId="22411" xr:uid="{00000000-0005-0000-0000-0000EA2B0000}"/>
    <cellStyle name="계산 3 2 7 3" xfId="1267" xr:uid="{00000000-0005-0000-0000-0000EB2B0000}"/>
    <cellStyle name="계산 3 2 7 3 2" xfId="7030" xr:uid="{00000000-0005-0000-0000-0000EC2B0000}"/>
    <cellStyle name="계산 3 2 7 3 2 2" xfId="18143" xr:uid="{00000000-0005-0000-0000-0000ED2B0000}"/>
    <cellStyle name="계산 3 2 7 3 2 3" xfId="25301" xr:uid="{00000000-0005-0000-0000-0000EE2B0000}"/>
    <cellStyle name="계산 3 2 7 3 3" xfId="12519" xr:uid="{00000000-0005-0000-0000-0000EF2B0000}"/>
    <cellStyle name="계산 3 2 7 3 4" xfId="14850" xr:uid="{00000000-0005-0000-0000-0000F02B0000}"/>
    <cellStyle name="계산 3 2 7 4" xfId="1266" xr:uid="{00000000-0005-0000-0000-0000F12B0000}"/>
    <cellStyle name="계산 3 2 7 4 2" xfId="7029" xr:uid="{00000000-0005-0000-0000-0000F22B0000}"/>
    <cellStyle name="계산 3 2 7 4 2 2" xfId="18142" xr:uid="{00000000-0005-0000-0000-0000F32B0000}"/>
    <cellStyle name="계산 3 2 7 4 2 3" xfId="25300" xr:uid="{00000000-0005-0000-0000-0000F42B0000}"/>
    <cellStyle name="계산 3 2 7 4 3" xfId="12518" xr:uid="{00000000-0005-0000-0000-0000F52B0000}"/>
    <cellStyle name="계산 3 2 7 4 4" xfId="14851" xr:uid="{00000000-0005-0000-0000-0000F62B0000}"/>
    <cellStyle name="계산 3 2 7 5" xfId="1265" xr:uid="{00000000-0005-0000-0000-0000F72B0000}"/>
    <cellStyle name="계산 3 2 7 5 2" xfId="7028" xr:uid="{00000000-0005-0000-0000-0000F82B0000}"/>
    <cellStyle name="계산 3 2 7 5 2 2" xfId="18141" xr:uid="{00000000-0005-0000-0000-0000F92B0000}"/>
    <cellStyle name="계산 3 2 7 5 2 3" xfId="25299" xr:uid="{00000000-0005-0000-0000-0000FA2B0000}"/>
    <cellStyle name="계산 3 2 7 5 3" xfId="12517" xr:uid="{00000000-0005-0000-0000-0000FB2B0000}"/>
    <cellStyle name="계산 3 2 7 5 4" xfId="20299" xr:uid="{00000000-0005-0000-0000-0000FC2B0000}"/>
    <cellStyle name="계산 3 2 7 6" xfId="1264" xr:uid="{00000000-0005-0000-0000-0000FD2B0000}"/>
    <cellStyle name="계산 3 2 7 6 2" xfId="7027" xr:uid="{00000000-0005-0000-0000-0000FE2B0000}"/>
    <cellStyle name="계산 3 2 7 6 2 2" xfId="18140" xr:uid="{00000000-0005-0000-0000-0000FF2B0000}"/>
    <cellStyle name="계산 3 2 7 6 2 3" xfId="25298" xr:uid="{00000000-0005-0000-0000-0000002C0000}"/>
    <cellStyle name="계산 3 2 7 6 3" xfId="12516" xr:uid="{00000000-0005-0000-0000-0000012C0000}"/>
    <cellStyle name="계산 3 2 7 6 4" xfId="20298" xr:uid="{00000000-0005-0000-0000-0000022C0000}"/>
    <cellStyle name="계산 3 2 7 7" xfId="1263" xr:uid="{00000000-0005-0000-0000-0000032C0000}"/>
    <cellStyle name="계산 3 2 7 7 2" xfId="7026" xr:uid="{00000000-0005-0000-0000-0000042C0000}"/>
    <cellStyle name="계산 3 2 7 7 2 2" xfId="18139" xr:uid="{00000000-0005-0000-0000-0000052C0000}"/>
    <cellStyle name="계산 3 2 7 7 2 3" xfId="25297" xr:uid="{00000000-0005-0000-0000-0000062C0000}"/>
    <cellStyle name="계산 3 2 7 7 3" xfId="12515" xr:uid="{00000000-0005-0000-0000-0000072C0000}"/>
    <cellStyle name="계산 3 2 7 7 4" xfId="14852" xr:uid="{00000000-0005-0000-0000-0000082C0000}"/>
    <cellStyle name="계산 3 2 7 8" xfId="7037" xr:uid="{00000000-0005-0000-0000-0000092C0000}"/>
    <cellStyle name="계산 3 2 7 8 2" xfId="18150" xr:uid="{00000000-0005-0000-0000-00000A2C0000}"/>
    <cellStyle name="계산 3 2 7 8 3" xfId="25308" xr:uid="{00000000-0005-0000-0000-00000B2C0000}"/>
    <cellStyle name="계산 3 2 7 9" xfId="12526" xr:uid="{00000000-0005-0000-0000-00000C2C0000}"/>
    <cellStyle name="계산 3 2 8" xfId="1262" xr:uid="{00000000-0005-0000-0000-00000D2C0000}"/>
    <cellStyle name="계산 3 2 8 10" xfId="20300" xr:uid="{00000000-0005-0000-0000-00000E2C0000}"/>
    <cellStyle name="계산 3 2 8 2" xfId="1261" xr:uid="{00000000-0005-0000-0000-00000F2C0000}"/>
    <cellStyle name="계산 3 2 8 2 2" xfId="1260" xr:uid="{00000000-0005-0000-0000-0000102C0000}"/>
    <cellStyle name="계산 3 2 8 2 2 2" xfId="7023" xr:uid="{00000000-0005-0000-0000-0000112C0000}"/>
    <cellStyle name="계산 3 2 8 2 2 2 2" xfId="18136" xr:uid="{00000000-0005-0000-0000-0000122C0000}"/>
    <cellStyle name="계산 3 2 8 2 2 2 3" xfId="25294" xr:uid="{00000000-0005-0000-0000-0000132C0000}"/>
    <cellStyle name="계산 3 2 8 2 2 3" xfId="12512" xr:uid="{00000000-0005-0000-0000-0000142C0000}"/>
    <cellStyle name="계산 3 2 8 2 2 4" xfId="14853" xr:uid="{00000000-0005-0000-0000-0000152C0000}"/>
    <cellStyle name="계산 3 2 8 2 3" xfId="1259" xr:uid="{00000000-0005-0000-0000-0000162C0000}"/>
    <cellStyle name="계산 3 2 8 2 3 2" xfId="7022" xr:uid="{00000000-0005-0000-0000-0000172C0000}"/>
    <cellStyle name="계산 3 2 8 2 3 2 2" xfId="18135" xr:uid="{00000000-0005-0000-0000-0000182C0000}"/>
    <cellStyle name="계산 3 2 8 2 3 2 3" xfId="25293" xr:uid="{00000000-0005-0000-0000-0000192C0000}"/>
    <cellStyle name="계산 3 2 8 2 3 3" xfId="12511" xr:uid="{00000000-0005-0000-0000-00001A2C0000}"/>
    <cellStyle name="계산 3 2 8 2 3 4" xfId="14854" xr:uid="{00000000-0005-0000-0000-00001B2C0000}"/>
    <cellStyle name="계산 3 2 8 2 4" xfId="1258" xr:uid="{00000000-0005-0000-0000-00001C2C0000}"/>
    <cellStyle name="계산 3 2 8 2 4 2" xfId="7021" xr:uid="{00000000-0005-0000-0000-00001D2C0000}"/>
    <cellStyle name="계산 3 2 8 2 4 2 2" xfId="18134" xr:uid="{00000000-0005-0000-0000-00001E2C0000}"/>
    <cellStyle name="계산 3 2 8 2 4 2 3" xfId="25292" xr:uid="{00000000-0005-0000-0000-00001F2C0000}"/>
    <cellStyle name="계산 3 2 8 2 4 3" xfId="12510" xr:uid="{00000000-0005-0000-0000-0000202C0000}"/>
    <cellStyle name="계산 3 2 8 2 4 4" xfId="20302" xr:uid="{00000000-0005-0000-0000-0000212C0000}"/>
    <cellStyle name="계산 3 2 8 2 5" xfId="1257" xr:uid="{00000000-0005-0000-0000-0000222C0000}"/>
    <cellStyle name="계산 3 2 8 2 5 2" xfId="7020" xr:uid="{00000000-0005-0000-0000-0000232C0000}"/>
    <cellStyle name="계산 3 2 8 2 5 2 2" xfId="18133" xr:uid="{00000000-0005-0000-0000-0000242C0000}"/>
    <cellStyle name="계산 3 2 8 2 5 2 3" xfId="25291" xr:uid="{00000000-0005-0000-0000-0000252C0000}"/>
    <cellStyle name="계산 3 2 8 2 5 3" xfId="12509" xr:uid="{00000000-0005-0000-0000-0000262C0000}"/>
    <cellStyle name="계산 3 2 8 2 5 4" xfId="20301" xr:uid="{00000000-0005-0000-0000-0000272C0000}"/>
    <cellStyle name="계산 3 2 8 2 6" xfId="1256" xr:uid="{00000000-0005-0000-0000-0000282C0000}"/>
    <cellStyle name="계산 3 2 8 2 6 2" xfId="7019" xr:uid="{00000000-0005-0000-0000-0000292C0000}"/>
    <cellStyle name="계산 3 2 8 2 6 2 2" xfId="18132" xr:uid="{00000000-0005-0000-0000-00002A2C0000}"/>
    <cellStyle name="계산 3 2 8 2 6 2 3" xfId="25290" xr:uid="{00000000-0005-0000-0000-00002B2C0000}"/>
    <cellStyle name="계산 3 2 8 2 6 3" xfId="12508" xr:uid="{00000000-0005-0000-0000-00002C2C0000}"/>
    <cellStyle name="계산 3 2 8 2 6 4" xfId="14855" xr:uid="{00000000-0005-0000-0000-00002D2C0000}"/>
    <cellStyle name="계산 3 2 8 2 7" xfId="7024" xr:uid="{00000000-0005-0000-0000-00002E2C0000}"/>
    <cellStyle name="계산 3 2 8 2 7 2" xfId="18137" xr:uid="{00000000-0005-0000-0000-00002F2C0000}"/>
    <cellStyle name="계산 3 2 8 2 7 3" xfId="25295" xr:uid="{00000000-0005-0000-0000-0000302C0000}"/>
    <cellStyle name="계산 3 2 8 2 8" xfId="12513" xr:uid="{00000000-0005-0000-0000-0000312C0000}"/>
    <cellStyle name="계산 3 2 8 2 9" xfId="20297" xr:uid="{00000000-0005-0000-0000-0000322C0000}"/>
    <cellStyle name="계산 3 2 8 3" xfId="1255" xr:uid="{00000000-0005-0000-0000-0000332C0000}"/>
    <cellStyle name="계산 3 2 8 3 2" xfId="7018" xr:uid="{00000000-0005-0000-0000-0000342C0000}"/>
    <cellStyle name="계산 3 2 8 3 2 2" xfId="18131" xr:uid="{00000000-0005-0000-0000-0000352C0000}"/>
    <cellStyle name="계산 3 2 8 3 2 3" xfId="25289" xr:uid="{00000000-0005-0000-0000-0000362C0000}"/>
    <cellStyle name="계산 3 2 8 3 3" xfId="12507" xr:uid="{00000000-0005-0000-0000-0000372C0000}"/>
    <cellStyle name="계산 3 2 8 3 4" xfId="20303" xr:uid="{00000000-0005-0000-0000-0000382C0000}"/>
    <cellStyle name="계산 3 2 8 4" xfId="1254" xr:uid="{00000000-0005-0000-0000-0000392C0000}"/>
    <cellStyle name="계산 3 2 8 4 2" xfId="7017" xr:uid="{00000000-0005-0000-0000-00003A2C0000}"/>
    <cellStyle name="계산 3 2 8 4 2 2" xfId="18130" xr:uid="{00000000-0005-0000-0000-00003B2C0000}"/>
    <cellStyle name="계산 3 2 8 4 2 3" xfId="25288" xr:uid="{00000000-0005-0000-0000-00003C2C0000}"/>
    <cellStyle name="계산 3 2 8 4 3" xfId="12506" xr:uid="{00000000-0005-0000-0000-00003D2C0000}"/>
    <cellStyle name="계산 3 2 8 4 4" xfId="20296" xr:uid="{00000000-0005-0000-0000-00003E2C0000}"/>
    <cellStyle name="계산 3 2 8 5" xfId="1253" xr:uid="{00000000-0005-0000-0000-00003F2C0000}"/>
    <cellStyle name="계산 3 2 8 5 2" xfId="7016" xr:uid="{00000000-0005-0000-0000-0000402C0000}"/>
    <cellStyle name="계산 3 2 8 5 2 2" xfId="18129" xr:uid="{00000000-0005-0000-0000-0000412C0000}"/>
    <cellStyle name="계산 3 2 8 5 2 3" xfId="25287" xr:uid="{00000000-0005-0000-0000-0000422C0000}"/>
    <cellStyle name="계산 3 2 8 5 3" xfId="12505" xr:uid="{00000000-0005-0000-0000-0000432C0000}"/>
    <cellStyle name="계산 3 2 8 5 4" xfId="14856" xr:uid="{00000000-0005-0000-0000-0000442C0000}"/>
    <cellStyle name="계산 3 2 8 6" xfId="1252" xr:uid="{00000000-0005-0000-0000-0000452C0000}"/>
    <cellStyle name="계산 3 2 8 6 2" xfId="7015" xr:uid="{00000000-0005-0000-0000-0000462C0000}"/>
    <cellStyle name="계산 3 2 8 6 2 2" xfId="18128" xr:uid="{00000000-0005-0000-0000-0000472C0000}"/>
    <cellStyle name="계산 3 2 8 6 2 3" xfId="25286" xr:uid="{00000000-0005-0000-0000-0000482C0000}"/>
    <cellStyle name="계산 3 2 8 6 3" xfId="12504" xr:uid="{00000000-0005-0000-0000-0000492C0000}"/>
    <cellStyle name="계산 3 2 8 6 4" xfId="14857" xr:uid="{00000000-0005-0000-0000-00004A2C0000}"/>
    <cellStyle name="계산 3 2 8 7" xfId="1251" xr:uid="{00000000-0005-0000-0000-00004B2C0000}"/>
    <cellStyle name="계산 3 2 8 7 2" xfId="7014" xr:uid="{00000000-0005-0000-0000-00004C2C0000}"/>
    <cellStyle name="계산 3 2 8 7 2 2" xfId="18127" xr:uid="{00000000-0005-0000-0000-00004D2C0000}"/>
    <cellStyle name="계산 3 2 8 7 2 3" xfId="25285" xr:uid="{00000000-0005-0000-0000-00004E2C0000}"/>
    <cellStyle name="계산 3 2 8 7 3" xfId="12503" xr:uid="{00000000-0005-0000-0000-00004F2C0000}"/>
    <cellStyle name="계산 3 2 8 7 4" xfId="14858" xr:uid="{00000000-0005-0000-0000-0000502C0000}"/>
    <cellStyle name="계산 3 2 8 8" xfId="7025" xr:uid="{00000000-0005-0000-0000-0000512C0000}"/>
    <cellStyle name="계산 3 2 8 8 2" xfId="18138" xr:uid="{00000000-0005-0000-0000-0000522C0000}"/>
    <cellStyle name="계산 3 2 8 8 3" xfId="25296" xr:uid="{00000000-0005-0000-0000-0000532C0000}"/>
    <cellStyle name="계산 3 2 8 9" xfId="12514" xr:uid="{00000000-0005-0000-0000-0000542C0000}"/>
    <cellStyle name="계산 3 2 9" xfId="1250" xr:uid="{00000000-0005-0000-0000-0000552C0000}"/>
    <cellStyle name="계산 3 2 9 2" xfId="1249" xr:uid="{00000000-0005-0000-0000-0000562C0000}"/>
    <cellStyle name="계산 3 2 9 2 2" xfId="7012" xr:uid="{00000000-0005-0000-0000-0000572C0000}"/>
    <cellStyle name="계산 3 2 9 2 2 2" xfId="18125" xr:uid="{00000000-0005-0000-0000-0000582C0000}"/>
    <cellStyle name="계산 3 2 9 2 2 3" xfId="25283" xr:uid="{00000000-0005-0000-0000-0000592C0000}"/>
    <cellStyle name="계산 3 2 9 2 3" xfId="12501" xr:uid="{00000000-0005-0000-0000-00005A2C0000}"/>
    <cellStyle name="계산 3 2 9 2 4" xfId="20305" xr:uid="{00000000-0005-0000-0000-00005B2C0000}"/>
    <cellStyle name="계산 3 2 9 3" xfId="1248" xr:uid="{00000000-0005-0000-0000-00005C2C0000}"/>
    <cellStyle name="계산 3 2 9 3 2" xfId="7011" xr:uid="{00000000-0005-0000-0000-00005D2C0000}"/>
    <cellStyle name="계산 3 2 9 3 2 2" xfId="18124" xr:uid="{00000000-0005-0000-0000-00005E2C0000}"/>
    <cellStyle name="계산 3 2 9 3 2 3" xfId="25282" xr:uid="{00000000-0005-0000-0000-00005F2C0000}"/>
    <cellStyle name="계산 3 2 9 3 3" xfId="12500" xr:uid="{00000000-0005-0000-0000-0000602C0000}"/>
    <cellStyle name="계산 3 2 9 3 4" xfId="14859" xr:uid="{00000000-0005-0000-0000-0000612C0000}"/>
    <cellStyle name="계산 3 2 9 4" xfId="1247" xr:uid="{00000000-0005-0000-0000-0000622C0000}"/>
    <cellStyle name="계산 3 2 9 4 2" xfId="7010" xr:uid="{00000000-0005-0000-0000-0000632C0000}"/>
    <cellStyle name="계산 3 2 9 4 2 2" xfId="18123" xr:uid="{00000000-0005-0000-0000-0000642C0000}"/>
    <cellStyle name="계산 3 2 9 4 2 3" xfId="25281" xr:uid="{00000000-0005-0000-0000-0000652C0000}"/>
    <cellStyle name="계산 3 2 9 4 3" xfId="12499" xr:uid="{00000000-0005-0000-0000-0000662C0000}"/>
    <cellStyle name="계산 3 2 9 4 4" xfId="20307" xr:uid="{00000000-0005-0000-0000-0000672C0000}"/>
    <cellStyle name="계산 3 2 9 5" xfId="1246" xr:uid="{00000000-0005-0000-0000-0000682C0000}"/>
    <cellStyle name="계산 3 2 9 5 2" xfId="7009" xr:uid="{00000000-0005-0000-0000-0000692C0000}"/>
    <cellStyle name="계산 3 2 9 5 2 2" xfId="18122" xr:uid="{00000000-0005-0000-0000-00006A2C0000}"/>
    <cellStyle name="계산 3 2 9 5 2 3" xfId="25280" xr:uid="{00000000-0005-0000-0000-00006B2C0000}"/>
    <cellStyle name="계산 3 2 9 5 3" xfId="12498" xr:uid="{00000000-0005-0000-0000-00006C2C0000}"/>
    <cellStyle name="계산 3 2 9 5 4" xfId="20304" xr:uid="{00000000-0005-0000-0000-00006D2C0000}"/>
    <cellStyle name="계산 3 2 9 6" xfId="1245" xr:uid="{00000000-0005-0000-0000-00006E2C0000}"/>
    <cellStyle name="계산 3 2 9 6 2" xfId="7008" xr:uid="{00000000-0005-0000-0000-00006F2C0000}"/>
    <cellStyle name="계산 3 2 9 6 2 2" xfId="18121" xr:uid="{00000000-0005-0000-0000-0000702C0000}"/>
    <cellStyle name="계산 3 2 9 6 2 3" xfId="25279" xr:uid="{00000000-0005-0000-0000-0000712C0000}"/>
    <cellStyle name="계산 3 2 9 6 3" xfId="12497" xr:uid="{00000000-0005-0000-0000-0000722C0000}"/>
    <cellStyle name="계산 3 2 9 6 4" xfId="14860" xr:uid="{00000000-0005-0000-0000-0000732C0000}"/>
    <cellStyle name="계산 3 2 9 7" xfId="7013" xr:uid="{00000000-0005-0000-0000-0000742C0000}"/>
    <cellStyle name="계산 3 2 9 7 2" xfId="18126" xr:uid="{00000000-0005-0000-0000-0000752C0000}"/>
    <cellStyle name="계산 3 2 9 7 3" xfId="25284" xr:uid="{00000000-0005-0000-0000-0000762C0000}"/>
    <cellStyle name="계산 3 2 9 8" xfId="12502" xr:uid="{00000000-0005-0000-0000-0000772C0000}"/>
    <cellStyle name="계산 3 2 9 9" xfId="20306" xr:uid="{00000000-0005-0000-0000-0000782C0000}"/>
    <cellStyle name="계산 3 3" xfId="1244" xr:uid="{00000000-0005-0000-0000-0000792C0000}"/>
    <cellStyle name="계산 3 3 10" xfId="14861" xr:uid="{00000000-0005-0000-0000-00007A2C0000}"/>
    <cellStyle name="계산 3 3 2" xfId="1243" xr:uid="{00000000-0005-0000-0000-00007B2C0000}"/>
    <cellStyle name="계산 3 3 2 2" xfId="1242" xr:uid="{00000000-0005-0000-0000-00007C2C0000}"/>
    <cellStyle name="계산 3 3 2 2 2" xfId="7005" xr:uid="{00000000-0005-0000-0000-00007D2C0000}"/>
    <cellStyle name="계산 3 3 2 2 2 2" xfId="18118" xr:uid="{00000000-0005-0000-0000-00007E2C0000}"/>
    <cellStyle name="계산 3 3 2 2 2 3" xfId="25276" xr:uid="{00000000-0005-0000-0000-00007F2C0000}"/>
    <cellStyle name="계산 3 3 2 2 3" xfId="12494" xr:uid="{00000000-0005-0000-0000-0000802C0000}"/>
    <cellStyle name="계산 3 3 2 2 4" xfId="20308" xr:uid="{00000000-0005-0000-0000-0000812C0000}"/>
    <cellStyle name="계산 3 3 2 3" xfId="1241" xr:uid="{00000000-0005-0000-0000-0000822C0000}"/>
    <cellStyle name="계산 3 3 2 3 2" xfId="7004" xr:uid="{00000000-0005-0000-0000-0000832C0000}"/>
    <cellStyle name="계산 3 3 2 3 2 2" xfId="18117" xr:uid="{00000000-0005-0000-0000-0000842C0000}"/>
    <cellStyle name="계산 3 3 2 3 2 3" xfId="25275" xr:uid="{00000000-0005-0000-0000-0000852C0000}"/>
    <cellStyle name="계산 3 3 2 3 3" xfId="12493" xr:uid="{00000000-0005-0000-0000-0000862C0000}"/>
    <cellStyle name="계산 3 3 2 3 4" xfId="14862" xr:uid="{00000000-0005-0000-0000-0000872C0000}"/>
    <cellStyle name="계산 3 3 2 4" xfId="1240" xr:uid="{00000000-0005-0000-0000-0000882C0000}"/>
    <cellStyle name="계산 3 3 2 4 2" xfId="7003" xr:uid="{00000000-0005-0000-0000-0000892C0000}"/>
    <cellStyle name="계산 3 3 2 4 2 2" xfId="18116" xr:uid="{00000000-0005-0000-0000-00008A2C0000}"/>
    <cellStyle name="계산 3 3 2 4 2 3" xfId="25274" xr:uid="{00000000-0005-0000-0000-00008B2C0000}"/>
    <cellStyle name="계산 3 3 2 4 3" xfId="12492" xr:uid="{00000000-0005-0000-0000-00008C2C0000}"/>
    <cellStyle name="계산 3 3 2 4 4" xfId="20310" xr:uid="{00000000-0005-0000-0000-00008D2C0000}"/>
    <cellStyle name="계산 3 3 2 5" xfId="1239" xr:uid="{00000000-0005-0000-0000-00008E2C0000}"/>
    <cellStyle name="계산 3 3 2 5 2" xfId="7002" xr:uid="{00000000-0005-0000-0000-00008F2C0000}"/>
    <cellStyle name="계산 3 3 2 5 2 2" xfId="18115" xr:uid="{00000000-0005-0000-0000-0000902C0000}"/>
    <cellStyle name="계산 3 3 2 5 2 3" xfId="25273" xr:uid="{00000000-0005-0000-0000-0000912C0000}"/>
    <cellStyle name="계산 3 3 2 5 3" xfId="12491" xr:uid="{00000000-0005-0000-0000-0000922C0000}"/>
    <cellStyle name="계산 3 3 2 5 4" xfId="17120" xr:uid="{00000000-0005-0000-0000-0000932C0000}"/>
    <cellStyle name="계산 3 3 2 6" xfId="1238" xr:uid="{00000000-0005-0000-0000-0000942C0000}"/>
    <cellStyle name="계산 3 3 2 6 2" xfId="7001" xr:uid="{00000000-0005-0000-0000-0000952C0000}"/>
    <cellStyle name="계산 3 3 2 6 2 2" xfId="18114" xr:uid="{00000000-0005-0000-0000-0000962C0000}"/>
    <cellStyle name="계산 3 3 2 6 2 3" xfId="25272" xr:uid="{00000000-0005-0000-0000-0000972C0000}"/>
    <cellStyle name="계산 3 3 2 6 3" xfId="12490" xr:uid="{00000000-0005-0000-0000-0000982C0000}"/>
    <cellStyle name="계산 3 3 2 6 4" xfId="22467" xr:uid="{00000000-0005-0000-0000-0000992C0000}"/>
    <cellStyle name="계산 3 3 2 7" xfId="7006" xr:uid="{00000000-0005-0000-0000-00009A2C0000}"/>
    <cellStyle name="계산 3 3 2 7 2" xfId="18119" xr:uid="{00000000-0005-0000-0000-00009B2C0000}"/>
    <cellStyle name="계산 3 3 2 7 3" xfId="25277" xr:uid="{00000000-0005-0000-0000-00009C2C0000}"/>
    <cellStyle name="계산 3 3 2 8" xfId="12495" xr:uid="{00000000-0005-0000-0000-00009D2C0000}"/>
    <cellStyle name="계산 3 3 2 9" xfId="20309" xr:uid="{00000000-0005-0000-0000-00009E2C0000}"/>
    <cellStyle name="계산 3 3 3" xfId="1237" xr:uid="{00000000-0005-0000-0000-00009F2C0000}"/>
    <cellStyle name="계산 3 3 3 2" xfId="7000" xr:uid="{00000000-0005-0000-0000-0000A02C0000}"/>
    <cellStyle name="계산 3 3 3 2 2" xfId="18113" xr:uid="{00000000-0005-0000-0000-0000A12C0000}"/>
    <cellStyle name="계산 3 3 3 2 3" xfId="25271" xr:uid="{00000000-0005-0000-0000-0000A22C0000}"/>
    <cellStyle name="계산 3 3 3 3" xfId="12489" xr:uid="{00000000-0005-0000-0000-0000A32C0000}"/>
    <cellStyle name="계산 3 3 3 4" xfId="14863" xr:uid="{00000000-0005-0000-0000-0000A42C0000}"/>
    <cellStyle name="계산 3 3 4" xfId="1236" xr:uid="{00000000-0005-0000-0000-0000A52C0000}"/>
    <cellStyle name="계산 3 3 4 2" xfId="6999" xr:uid="{00000000-0005-0000-0000-0000A62C0000}"/>
    <cellStyle name="계산 3 3 4 2 2" xfId="18112" xr:uid="{00000000-0005-0000-0000-0000A72C0000}"/>
    <cellStyle name="계산 3 3 4 2 3" xfId="25270" xr:uid="{00000000-0005-0000-0000-0000A82C0000}"/>
    <cellStyle name="계산 3 3 4 3" xfId="12488" xr:uid="{00000000-0005-0000-0000-0000A92C0000}"/>
    <cellStyle name="계산 3 3 4 4" xfId="14864" xr:uid="{00000000-0005-0000-0000-0000AA2C0000}"/>
    <cellStyle name="계산 3 3 5" xfId="1235" xr:uid="{00000000-0005-0000-0000-0000AB2C0000}"/>
    <cellStyle name="계산 3 3 5 2" xfId="6998" xr:uid="{00000000-0005-0000-0000-0000AC2C0000}"/>
    <cellStyle name="계산 3 3 5 2 2" xfId="18111" xr:uid="{00000000-0005-0000-0000-0000AD2C0000}"/>
    <cellStyle name="계산 3 3 5 2 3" xfId="25269" xr:uid="{00000000-0005-0000-0000-0000AE2C0000}"/>
    <cellStyle name="계산 3 3 5 3" xfId="12487" xr:uid="{00000000-0005-0000-0000-0000AF2C0000}"/>
    <cellStyle name="계산 3 3 5 4" xfId="14865" xr:uid="{00000000-0005-0000-0000-0000B02C0000}"/>
    <cellStyle name="계산 3 3 6" xfId="1234" xr:uid="{00000000-0005-0000-0000-0000B12C0000}"/>
    <cellStyle name="계산 3 3 6 2" xfId="6997" xr:uid="{00000000-0005-0000-0000-0000B22C0000}"/>
    <cellStyle name="계산 3 3 6 2 2" xfId="18110" xr:uid="{00000000-0005-0000-0000-0000B32C0000}"/>
    <cellStyle name="계산 3 3 6 2 3" xfId="25268" xr:uid="{00000000-0005-0000-0000-0000B42C0000}"/>
    <cellStyle name="계산 3 3 6 3" xfId="12486" xr:uid="{00000000-0005-0000-0000-0000B52C0000}"/>
    <cellStyle name="계산 3 3 6 4" xfId="14866" xr:uid="{00000000-0005-0000-0000-0000B62C0000}"/>
    <cellStyle name="계산 3 3 7" xfId="1233" xr:uid="{00000000-0005-0000-0000-0000B72C0000}"/>
    <cellStyle name="계산 3 3 7 2" xfId="6996" xr:uid="{00000000-0005-0000-0000-0000B82C0000}"/>
    <cellStyle name="계산 3 3 7 2 2" xfId="18109" xr:uid="{00000000-0005-0000-0000-0000B92C0000}"/>
    <cellStyle name="계산 3 3 7 2 3" xfId="25267" xr:uid="{00000000-0005-0000-0000-0000BA2C0000}"/>
    <cellStyle name="계산 3 3 7 3" xfId="12485" xr:uid="{00000000-0005-0000-0000-0000BB2C0000}"/>
    <cellStyle name="계산 3 3 7 4" xfId="20314" xr:uid="{00000000-0005-0000-0000-0000BC2C0000}"/>
    <cellStyle name="계산 3 3 8" xfId="7007" xr:uid="{00000000-0005-0000-0000-0000BD2C0000}"/>
    <cellStyle name="계산 3 3 8 2" xfId="18120" xr:uid="{00000000-0005-0000-0000-0000BE2C0000}"/>
    <cellStyle name="계산 3 3 8 3" xfId="25278" xr:uid="{00000000-0005-0000-0000-0000BF2C0000}"/>
    <cellStyle name="계산 3 3 9" xfId="12496" xr:uid="{00000000-0005-0000-0000-0000C02C0000}"/>
    <cellStyle name="계산 3 4" xfId="1232" xr:uid="{00000000-0005-0000-0000-0000C12C0000}"/>
    <cellStyle name="계산 3 4 10" xfId="20313" xr:uid="{00000000-0005-0000-0000-0000C22C0000}"/>
    <cellStyle name="계산 3 4 2" xfId="1231" xr:uid="{00000000-0005-0000-0000-0000C32C0000}"/>
    <cellStyle name="계산 3 4 2 2" xfId="1230" xr:uid="{00000000-0005-0000-0000-0000C42C0000}"/>
    <cellStyle name="계산 3 4 2 2 2" xfId="6993" xr:uid="{00000000-0005-0000-0000-0000C52C0000}"/>
    <cellStyle name="계산 3 4 2 2 2 2" xfId="18106" xr:uid="{00000000-0005-0000-0000-0000C62C0000}"/>
    <cellStyle name="계산 3 4 2 2 2 3" xfId="25264" xr:uid="{00000000-0005-0000-0000-0000C72C0000}"/>
    <cellStyle name="계산 3 4 2 2 3" xfId="12482" xr:uid="{00000000-0005-0000-0000-0000C82C0000}"/>
    <cellStyle name="계산 3 4 2 2 4" xfId="20315" xr:uid="{00000000-0005-0000-0000-0000C92C0000}"/>
    <cellStyle name="계산 3 4 2 3" xfId="1229" xr:uid="{00000000-0005-0000-0000-0000CA2C0000}"/>
    <cellStyle name="계산 3 4 2 3 2" xfId="6992" xr:uid="{00000000-0005-0000-0000-0000CB2C0000}"/>
    <cellStyle name="계산 3 4 2 3 2 2" xfId="18105" xr:uid="{00000000-0005-0000-0000-0000CC2C0000}"/>
    <cellStyle name="계산 3 4 2 3 2 3" xfId="25263" xr:uid="{00000000-0005-0000-0000-0000CD2C0000}"/>
    <cellStyle name="계산 3 4 2 3 3" xfId="12481" xr:uid="{00000000-0005-0000-0000-0000CE2C0000}"/>
    <cellStyle name="계산 3 4 2 3 4" xfId="20312" xr:uid="{00000000-0005-0000-0000-0000CF2C0000}"/>
    <cellStyle name="계산 3 4 2 4" xfId="1228" xr:uid="{00000000-0005-0000-0000-0000D02C0000}"/>
    <cellStyle name="계산 3 4 2 4 2" xfId="6991" xr:uid="{00000000-0005-0000-0000-0000D12C0000}"/>
    <cellStyle name="계산 3 4 2 4 2 2" xfId="18104" xr:uid="{00000000-0005-0000-0000-0000D22C0000}"/>
    <cellStyle name="계산 3 4 2 4 2 3" xfId="25262" xr:uid="{00000000-0005-0000-0000-0000D32C0000}"/>
    <cellStyle name="계산 3 4 2 4 3" xfId="12480" xr:uid="{00000000-0005-0000-0000-0000D42C0000}"/>
    <cellStyle name="계산 3 4 2 4 4" xfId="14868" xr:uid="{00000000-0005-0000-0000-0000D52C0000}"/>
    <cellStyle name="계산 3 4 2 5" xfId="1227" xr:uid="{00000000-0005-0000-0000-0000D62C0000}"/>
    <cellStyle name="계산 3 4 2 5 2" xfId="6990" xr:uid="{00000000-0005-0000-0000-0000D72C0000}"/>
    <cellStyle name="계산 3 4 2 5 2 2" xfId="18103" xr:uid="{00000000-0005-0000-0000-0000D82C0000}"/>
    <cellStyle name="계산 3 4 2 5 2 3" xfId="25261" xr:uid="{00000000-0005-0000-0000-0000D92C0000}"/>
    <cellStyle name="계산 3 4 2 5 3" xfId="12479" xr:uid="{00000000-0005-0000-0000-0000DA2C0000}"/>
    <cellStyle name="계산 3 4 2 5 4" xfId="14869" xr:uid="{00000000-0005-0000-0000-0000DB2C0000}"/>
    <cellStyle name="계산 3 4 2 6" xfId="1226" xr:uid="{00000000-0005-0000-0000-0000DC2C0000}"/>
    <cellStyle name="계산 3 4 2 6 2" xfId="6989" xr:uid="{00000000-0005-0000-0000-0000DD2C0000}"/>
    <cellStyle name="계산 3 4 2 6 2 2" xfId="18102" xr:uid="{00000000-0005-0000-0000-0000DE2C0000}"/>
    <cellStyle name="계산 3 4 2 6 2 3" xfId="25260" xr:uid="{00000000-0005-0000-0000-0000DF2C0000}"/>
    <cellStyle name="계산 3 4 2 6 3" xfId="12478" xr:uid="{00000000-0005-0000-0000-0000E02C0000}"/>
    <cellStyle name="계산 3 4 2 6 4" xfId="20317" xr:uid="{00000000-0005-0000-0000-0000E12C0000}"/>
    <cellStyle name="계산 3 4 2 7" xfId="6994" xr:uid="{00000000-0005-0000-0000-0000E22C0000}"/>
    <cellStyle name="계산 3 4 2 7 2" xfId="18107" xr:uid="{00000000-0005-0000-0000-0000E32C0000}"/>
    <cellStyle name="계산 3 4 2 7 3" xfId="25265" xr:uid="{00000000-0005-0000-0000-0000E42C0000}"/>
    <cellStyle name="계산 3 4 2 8" xfId="12483" xr:uid="{00000000-0005-0000-0000-0000E52C0000}"/>
    <cellStyle name="계산 3 4 2 9" xfId="14867" xr:uid="{00000000-0005-0000-0000-0000E62C0000}"/>
    <cellStyle name="계산 3 4 3" xfId="1225" xr:uid="{00000000-0005-0000-0000-0000E72C0000}"/>
    <cellStyle name="계산 3 4 3 2" xfId="6988" xr:uid="{00000000-0005-0000-0000-0000E82C0000}"/>
    <cellStyle name="계산 3 4 3 2 2" xfId="18101" xr:uid="{00000000-0005-0000-0000-0000E92C0000}"/>
    <cellStyle name="계산 3 4 3 2 3" xfId="25259" xr:uid="{00000000-0005-0000-0000-0000EA2C0000}"/>
    <cellStyle name="계산 3 4 3 3" xfId="12477" xr:uid="{00000000-0005-0000-0000-0000EB2C0000}"/>
    <cellStyle name="계산 3 4 3 4" xfId="20316" xr:uid="{00000000-0005-0000-0000-0000EC2C0000}"/>
    <cellStyle name="계산 3 4 4" xfId="1224" xr:uid="{00000000-0005-0000-0000-0000ED2C0000}"/>
    <cellStyle name="계산 3 4 4 2" xfId="6987" xr:uid="{00000000-0005-0000-0000-0000EE2C0000}"/>
    <cellStyle name="계산 3 4 4 2 2" xfId="18100" xr:uid="{00000000-0005-0000-0000-0000EF2C0000}"/>
    <cellStyle name="계산 3 4 4 2 3" xfId="25258" xr:uid="{00000000-0005-0000-0000-0000F02C0000}"/>
    <cellStyle name="계산 3 4 4 3" xfId="12476" xr:uid="{00000000-0005-0000-0000-0000F12C0000}"/>
    <cellStyle name="계산 3 4 4 4" xfId="14870" xr:uid="{00000000-0005-0000-0000-0000F22C0000}"/>
    <cellStyle name="계산 3 4 5" xfId="1223" xr:uid="{00000000-0005-0000-0000-0000F32C0000}"/>
    <cellStyle name="계산 3 4 5 2" xfId="6986" xr:uid="{00000000-0005-0000-0000-0000F42C0000}"/>
    <cellStyle name="계산 3 4 5 2 2" xfId="18099" xr:uid="{00000000-0005-0000-0000-0000F52C0000}"/>
    <cellStyle name="계산 3 4 5 2 3" xfId="25257" xr:uid="{00000000-0005-0000-0000-0000F62C0000}"/>
    <cellStyle name="계산 3 4 5 3" xfId="12475" xr:uid="{00000000-0005-0000-0000-0000F72C0000}"/>
    <cellStyle name="계산 3 4 5 4" xfId="20318" xr:uid="{00000000-0005-0000-0000-0000F82C0000}"/>
    <cellStyle name="계산 3 4 6" xfId="1222" xr:uid="{00000000-0005-0000-0000-0000F92C0000}"/>
    <cellStyle name="계산 3 4 6 2" xfId="6985" xr:uid="{00000000-0005-0000-0000-0000FA2C0000}"/>
    <cellStyle name="계산 3 4 6 2 2" xfId="18098" xr:uid="{00000000-0005-0000-0000-0000FB2C0000}"/>
    <cellStyle name="계산 3 4 6 2 3" xfId="25256" xr:uid="{00000000-0005-0000-0000-0000FC2C0000}"/>
    <cellStyle name="계산 3 4 6 3" xfId="12474" xr:uid="{00000000-0005-0000-0000-0000FD2C0000}"/>
    <cellStyle name="계산 3 4 6 4" xfId="17121" xr:uid="{00000000-0005-0000-0000-0000FE2C0000}"/>
    <cellStyle name="계산 3 4 7" xfId="1221" xr:uid="{00000000-0005-0000-0000-0000FF2C0000}"/>
    <cellStyle name="계산 3 4 7 2" xfId="6984" xr:uid="{00000000-0005-0000-0000-0000002D0000}"/>
    <cellStyle name="계산 3 4 7 2 2" xfId="18097" xr:uid="{00000000-0005-0000-0000-0000012D0000}"/>
    <cellStyle name="계산 3 4 7 2 3" xfId="25255" xr:uid="{00000000-0005-0000-0000-0000022D0000}"/>
    <cellStyle name="계산 3 4 7 3" xfId="12473" xr:uid="{00000000-0005-0000-0000-0000032D0000}"/>
    <cellStyle name="계산 3 4 7 4" xfId="22468" xr:uid="{00000000-0005-0000-0000-0000042D0000}"/>
    <cellStyle name="계산 3 4 8" xfId="6995" xr:uid="{00000000-0005-0000-0000-0000052D0000}"/>
    <cellStyle name="계산 3 4 8 2" xfId="18108" xr:uid="{00000000-0005-0000-0000-0000062D0000}"/>
    <cellStyle name="계산 3 4 8 3" xfId="25266" xr:uid="{00000000-0005-0000-0000-0000072D0000}"/>
    <cellStyle name="계산 3 4 9" xfId="12484" xr:uid="{00000000-0005-0000-0000-0000082D0000}"/>
    <cellStyle name="계산 3 5" xfId="1220" xr:uid="{00000000-0005-0000-0000-0000092D0000}"/>
    <cellStyle name="계산 3 5 10" xfId="20311" xr:uid="{00000000-0005-0000-0000-00000A2D0000}"/>
    <cellStyle name="계산 3 5 2" xfId="1219" xr:uid="{00000000-0005-0000-0000-00000B2D0000}"/>
    <cellStyle name="계산 3 5 2 2" xfId="1218" xr:uid="{00000000-0005-0000-0000-00000C2D0000}"/>
    <cellStyle name="계산 3 5 2 2 2" xfId="6981" xr:uid="{00000000-0005-0000-0000-00000D2D0000}"/>
    <cellStyle name="계산 3 5 2 2 2 2" xfId="18094" xr:uid="{00000000-0005-0000-0000-00000E2D0000}"/>
    <cellStyle name="계산 3 5 2 2 2 3" xfId="25252" xr:uid="{00000000-0005-0000-0000-00000F2D0000}"/>
    <cellStyle name="계산 3 5 2 2 3" xfId="12470" xr:uid="{00000000-0005-0000-0000-0000102D0000}"/>
    <cellStyle name="계산 3 5 2 2 4" xfId="14872" xr:uid="{00000000-0005-0000-0000-0000112D0000}"/>
    <cellStyle name="계산 3 5 2 3" xfId="1217" xr:uid="{00000000-0005-0000-0000-0000122D0000}"/>
    <cellStyle name="계산 3 5 2 3 2" xfId="6980" xr:uid="{00000000-0005-0000-0000-0000132D0000}"/>
    <cellStyle name="계산 3 5 2 3 2 2" xfId="18093" xr:uid="{00000000-0005-0000-0000-0000142D0000}"/>
    <cellStyle name="계산 3 5 2 3 2 3" xfId="25251" xr:uid="{00000000-0005-0000-0000-0000152D0000}"/>
    <cellStyle name="계산 3 5 2 3 3" xfId="12469" xr:uid="{00000000-0005-0000-0000-0000162D0000}"/>
    <cellStyle name="계산 3 5 2 3 4" xfId="14873" xr:uid="{00000000-0005-0000-0000-0000172D0000}"/>
    <cellStyle name="계산 3 5 2 4" xfId="1216" xr:uid="{00000000-0005-0000-0000-0000182D0000}"/>
    <cellStyle name="계산 3 5 2 4 2" xfId="6979" xr:uid="{00000000-0005-0000-0000-0000192D0000}"/>
    <cellStyle name="계산 3 5 2 4 2 2" xfId="18092" xr:uid="{00000000-0005-0000-0000-00001A2D0000}"/>
    <cellStyle name="계산 3 5 2 4 2 3" xfId="25250" xr:uid="{00000000-0005-0000-0000-00001B2D0000}"/>
    <cellStyle name="계산 3 5 2 4 3" xfId="12468" xr:uid="{00000000-0005-0000-0000-00001C2D0000}"/>
    <cellStyle name="계산 3 5 2 4 4" xfId="14874" xr:uid="{00000000-0005-0000-0000-00001D2D0000}"/>
    <cellStyle name="계산 3 5 2 5" xfId="1215" xr:uid="{00000000-0005-0000-0000-00001E2D0000}"/>
    <cellStyle name="계산 3 5 2 5 2" xfId="6978" xr:uid="{00000000-0005-0000-0000-00001F2D0000}"/>
    <cellStyle name="계산 3 5 2 5 2 2" xfId="18091" xr:uid="{00000000-0005-0000-0000-0000202D0000}"/>
    <cellStyle name="계산 3 5 2 5 2 3" xfId="25249" xr:uid="{00000000-0005-0000-0000-0000212D0000}"/>
    <cellStyle name="계산 3 5 2 5 3" xfId="12467" xr:uid="{00000000-0005-0000-0000-0000222D0000}"/>
    <cellStyle name="계산 3 5 2 5 4" xfId="14875" xr:uid="{00000000-0005-0000-0000-0000232D0000}"/>
    <cellStyle name="계산 3 5 2 6" xfId="1214" xr:uid="{00000000-0005-0000-0000-0000242D0000}"/>
    <cellStyle name="계산 3 5 2 6 2" xfId="6977" xr:uid="{00000000-0005-0000-0000-0000252D0000}"/>
    <cellStyle name="계산 3 5 2 6 2 2" xfId="18090" xr:uid="{00000000-0005-0000-0000-0000262D0000}"/>
    <cellStyle name="계산 3 5 2 6 2 3" xfId="25248" xr:uid="{00000000-0005-0000-0000-0000272D0000}"/>
    <cellStyle name="계산 3 5 2 6 3" xfId="12466" xr:uid="{00000000-0005-0000-0000-0000282D0000}"/>
    <cellStyle name="계산 3 5 2 6 4" xfId="14876" xr:uid="{00000000-0005-0000-0000-0000292D0000}"/>
    <cellStyle name="계산 3 5 2 7" xfId="6982" xr:uid="{00000000-0005-0000-0000-00002A2D0000}"/>
    <cellStyle name="계산 3 5 2 7 2" xfId="18095" xr:uid="{00000000-0005-0000-0000-00002B2D0000}"/>
    <cellStyle name="계산 3 5 2 7 3" xfId="25253" xr:uid="{00000000-0005-0000-0000-00002C2D0000}"/>
    <cellStyle name="계산 3 5 2 8" xfId="12471" xr:uid="{00000000-0005-0000-0000-00002D2D0000}"/>
    <cellStyle name="계산 3 5 2 9" xfId="14871" xr:uid="{00000000-0005-0000-0000-00002E2D0000}"/>
    <cellStyle name="계산 3 5 3" xfId="1213" xr:uid="{00000000-0005-0000-0000-00002F2D0000}"/>
    <cellStyle name="계산 3 5 3 2" xfId="6976" xr:uid="{00000000-0005-0000-0000-0000302D0000}"/>
    <cellStyle name="계산 3 5 3 2 2" xfId="18089" xr:uid="{00000000-0005-0000-0000-0000312D0000}"/>
    <cellStyle name="계산 3 5 3 2 3" xfId="25247" xr:uid="{00000000-0005-0000-0000-0000322D0000}"/>
    <cellStyle name="계산 3 5 3 3" xfId="12465" xr:uid="{00000000-0005-0000-0000-0000332D0000}"/>
    <cellStyle name="계산 3 5 3 4" xfId="14877" xr:uid="{00000000-0005-0000-0000-0000342D0000}"/>
    <cellStyle name="계산 3 5 4" xfId="1212" xr:uid="{00000000-0005-0000-0000-0000352D0000}"/>
    <cellStyle name="계산 3 5 4 2" xfId="6975" xr:uid="{00000000-0005-0000-0000-0000362D0000}"/>
    <cellStyle name="계산 3 5 4 2 2" xfId="18088" xr:uid="{00000000-0005-0000-0000-0000372D0000}"/>
    <cellStyle name="계산 3 5 4 2 3" xfId="25246" xr:uid="{00000000-0005-0000-0000-0000382D0000}"/>
    <cellStyle name="계산 3 5 4 3" xfId="12464" xr:uid="{00000000-0005-0000-0000-0000392D0000}"/>
    <cellStyle name="계산 3 5 4 4" xfId="14878" xr:uid="{00000000-0005-0000-0000-00003A2D0000}"/>
    <cellStyle name="계산 3 5 5" xfId="1211" xr:uid="{00000000-0005-0000-0000-00003B2D0000}"/>
    <cellStyle name="계산 3 5 5 2" xfId="6974" xr:uid="{00000000-0005-0000-0000-00003C2D0000}"/>
    <cellStyle name="계산 3 5 5 2 2" xfId="18087" xr:uid="{00000000-0005-0000-0000-00003D2D0000}"/>
    <cellStyle name="계산 3 5 5 2 3" xfId="25245" xr:uid="{00000000-0005-0000-0000-00003E2D0000}"/>
    <cellStyle name="계산 3 5 5 3" xfId="12463" xr:uid="{00000000-0005-0000-0000-00003F2D0000}"/>
    <cellStyle name="계산 3 5 5 4" xfId="14879" xr:uid="{00000000-0005-0000-0000-0000402D0000}"/>
    <cellStyle name="계산 3 5 6" xfId="1210" xr:uid="{00000000-0005-0000-0000-0000412D0000}"/>
    <cellStyle name="계산 3 5 6 2" xfId="6973" xr:uid="{00000000-0005-0000-0000-0000422D0000}"/>
    <cellStyle name="계산 3 5 6 2 2" xfId="18086" xr:uid="{00000000-0005-0000-0000-0000432D0000}"/>
    <cellStyle name="계산 3 5 6 2 3" xfId="25244" xr:uid="{00000000-0005-0000-0000-0000442D0000}"/>
    <cellStyle name="계산 3 5 6 3" xfId="12462" xr:uid="{00000000-0005-0000-0000-0000452D0000}"/>
    <cellStyle name="계산 3 5 6 4" xfId="14880" xr:uid="{00000000-0005-0000-0000-0000462D0000}"/>
    <cellStyle name="계산 3 5 7" xfId="1209" xr:uid="{00000000-0005-0000-0000-0000472D0000}"/>
    <cellStyle name="계산 3 5 7 2" xfId="6972" xr:uid="{00000000-0005-0000-0000-0000482D0000}"/>
    <cellStyle name="계산 3 5 7 2 2" xfId="18085" xr:uid="{00000000-0005-0000-0000-0000492D0000}"/>
    <cellStyle name="계산 3 5 7 2 3" xfId="25243" xr:uid="{00000000-0005-0000-0000-00004A2D0000}"/>
    <cellStyle name="계산 3 5 7 3" xfId="12461" xr:uid="{00000000-0005-0000-0000-00004B2D0000}"/>
    <cellStyle name="계산 3 5 7 4" xfId="14881" xr:uid="{00000000-0005-0000-0000-00004C2D0000}"/>
    <cellStyle name="계산 3 5 8" xfId="6983" xr:uid="{00000000-0005-0000-0000-00004D2D0000}"/>
    <cellStyle name="계산 3 5 8 2" xfId="18096" xr:uid="{00000000-0005-0000-0000-00004E2D0000}"/>
    <cellStyle name="계산 3 5 8 3" xfId="25254" xr:uid="{00000000-0005-0000-0000-00004F2D0000}"/>
    <cellStyle name="계산 3 5 9" xfId="12472" xr:uid="{00000000-0005-0000-0000-0000502D0000}"/>
    <cellStyle name="계산 3 6" xfId="1208" xr:uid="{00000000-0005-0000-0000-0000512D0000}"/>
    <cellStyle name="계산 3 6 10" xfId="14882" xr:uid="{00000000-0005-0000-0000-0000522D0000}"/>
    <cellStyle name="계산 3 6 2" xfId="1207" xr:uid="{00000000-0005-0000-0000-0000532D0000}"/>
    <cellStyle name="계산 3 6 2 2" xfId="1206" xr:uid="{00000000-0005-0000-0000-0000542D0000}"/>
    <cellStyle name="계산 3 6 2 2 2" xfId="6969" xr:uid="{00000000-0005-0000-0000-0000552D0000}"/>
    <cellStyle name="계산 3 6 2 2 2 2" xfId="18082" xr:uid="{00000000-0005-0000-0000-0000562D0000}"/>
    <cellStyle name="계산 3 6 2 2 2 3" xfId="25240" xr:uid="{00000000-0005-0000-0000-0000572D0000}"/>
    <cellStyle name="계산 3 6 2 2 3" xfId="12458" xr:uid="{00000000-0005-0000-0000-0000582D0000}"/>
    <cellStyle name="계산 3 6 2 2 4" xfId="15998" xr:uid="{00000000-0005-0000-0000-0000592D0000}"/>
    <cellStyle name="계산 3 6 2 3" xfId="1205" xr:uid="{00000000-0005-0000-0000-00005A2D0000}"/>
    <cellStyle name="계산 3 6 2 3 2" xfId="6968" xr:uid="{00000000-0005-0000-0000-00005B2D0000}"/>
    <cellStyle name="계산 3 6 2 3 2 2" xfId="18081" xr:uid="{00000000-0005-0000-0000-00005C2D0000}"/>
    <cellStyle name="계산 3 6 2 3 2 3" xfId="25239" xr:uid="{00000000-0005-0000-0000-00005D2D0000}"/>
    <cellStyle name="계산 3 6 2 3 3" xfId="12457" xr:uid="{00000000-0005-0000-0000-00005E2D0000}"/>
    <cellStyle name="계산 3 6 2 3 4" xfId="15999" xr:uid="{00000000-0005-0000-0000-00005F2D0000}"/>
    <cellStyle name="계산 3 6 2 4" xfId="1204" xr:uid="{00000000-0005-0000-0000-0000602D0000}"/>
    <cellStyle name="계산 3 6 2 4 2" xfId="6967" xr:uid="{00000000-0005-0000-0000-0000612D0000}"/>
    <cellStyle name="계산 3 6 2 4 2 2" xfId="18080" xr:uid="{00000000-0005-0000-0000-0000622D0000}"/>
    <cellStyle name="계산 3 6 2 4 2 3" xfId="25238" xr:uid="{00000000-0005-0000-0000-0000632D0000}"/>
    <cellStyle name="계산 3 6 2 4 3" xfId="12456" xr:uid="{00000000-0005-0000-0000-0000642D0000}"/>
    <cellStyle name="계산 3 6 2 4 4" xfId="16000" xr:uid="{00000000-0005-0000-0000-0000652D0000}"/>
    <cellStyle name="계산 3 6 2 5" xfId="1203" xr:uid="{00000000-0005-0000-0000-0000662D0000}"/>
    <cellStyle name="계산 3 6 2 5 2" xfId="6966" xr:uid="{00000000-0005-0000-0000-0000672D0000}"/>
    <cellStyle name="계산 3 6 2 5 2 2" xfId="18079" xr:uid="{00000000-0005-0000-0000-0000682D0000}"/>
    <cellStyle name="계산 3 6 2 5 2 3" xfId="25237" xr:uid="{00000000-0005-0000-0000-0000692D0000}"/>
    <cellStyle name="계산 3 6 2 5 3" xfId="12455" xr:uid="{00000000-0005-0000-0000-00006A2D0000}"/>
    <cellStyle name="계산 3 6 2 5 4" xfId="16001" xr:uid="{00000000-0005-0000-0000-00006B2D0000}"/>
    <cellStyle name="계산 3 6 2 6" xfId="1202" xr:uid="{00000000-0005-0000-0000-00006C2D0000}"/>
    <cellStyle name="계산 3 6 2 6 2" xfId="6965" xr:uid="{00000000-0005-0000-0000-00006D2D0000}"/>
    <cellStyle name="계산 3 6 2 6 2 2" xfId="18078" xr:uid="{00000000-0005-0000-0000-00006E2D0000}"/>
    <cellStyle name="계산 3 6 2 6 2 3" xfId="25236" xr:uid="{00000000-0005-0000-0000-00006F2D0000}"/>
    <cellStyle name="계산 3 6 2 6 3" xfId="12454" xr:uid="{00000000-0005-0000-0000-0000702D0000}"/>
    <cellStyle name="계산 3 6 2 6 4" xfId="16002" xr:uid="{00000000-0005-0000-0000-0000712D0000}"/>
    <cellStyle name="계산 3 6 2 7" xfId="6970" xr:uid="{00000000-0005-0000-0000-0000722D0000}"/>
    <cellStyle name="계산 3 6 2 7 2" xfId="18083" xr:uid="{00000000-0005-0000-0000-0000732D0000}"/>
    <cellStyle name="계산 3 6 2 7 3" xfId="25241" xr:uid="{00000000-0005-0000-0000-0000742D0000}"/>
    <cellStyle name="계산 3 6 2 8" xfId="12459" xr:uid="{00000000-0005-0000-0000-0000752D0000}"/>
    <cellStyle name="계산 3 6 2 9" xfId="15997" xr:uid="{00000000-0005-0000-0000-0000762D0000}"/>
    <cellStyle name="계산 3 6 3" xfId="1201" xr:uid="{00000000-0005-0000-0000-0000772D0000}"/>
    <cellStyle name="계산 3 6 3 2" xfId="6964" xr:uid="{00000000-0005-0000-0000-0000782D0000}"/>
    <cellStyle name="계산 3 6 3 2 2" xfId="18077" xr:uid="{00000000-0005-0000-0000-0000792D0000}"/>
    <cellStyle name="계산 3 6 3 2 3" xfId="25235" xr:uid="{00000000-0005-0000-0000-00007A2D0000}"/>
    <cellStyle name="계산 3 6 3 3" xfId="12453" xr:uid="{00000000-0005-0000-0000-00007B2D0000}"/>
    <cellStyle name="계산 3 6 3 4" xfId="16003" xr:uid="{00000000-0005-0000-0000-00007C2D0000}"/>
    <cellStyle name="계산 3 6 4" xfId="1200" xr:uid="{00000000-0005-0000-0000-00007D2D0000}"/>
    <cellStyle name="계산 3 6 4 2" xfId="6963" xr:uid="{00000000-0005-0000-0000-00007E2D0000}"/>
    <cellStyle name="계산 3 6 4 2 2" xfId="18076" xr:uid="{00000000-0005-0000-0000-00007F2D0000}"/>
    <cellStyle name="계산 3 6 4 2 3" xfId="25234" xr:uid="{00000000-0005-0000-0000-0000802D0000}"/>
    <cellStyle name="계산 3 6 4 3" xfId="12452" xr:uid="{00000000-0005-0000-0000-0000812D0000}"/>
    <cellStyle name="계산 3 6 4 4" xfId="16004" xr:uid="{00000000-0005-0000-0000-0000822D0000}"/>
    <cellStyle name="계산 3 6 5" xfId="1199" xr:uid="{00000000-0005-0000-0000-0000832D0000}"/>
    <cellStyle name="계산 3 6 5 2" xfId="6962" xr:uid="{00000000-0005-0000-0000-0000842D0000}"/>
    <cellStyle name="계산 3 6 5 2 2" xfId="18075" xr:uid="{00000000-0005-0000-0000-0000852D0000}"/>
    <cellStyle name="계산 3 6 5 2 3" xfId="25233" xr:uid="{00000000-0005-0000-0000-0000862D0000}"/>
    <cellStyle name="계산 3 6 5 3" xfId="12451" xr:uid="{00000000-0005-0000-0000-0000872D0000}"/>
    <cellStyle name="계산 3 6 5 4" xfId="16005" xr:uid="{00000000-0005-0000-0000-0000882D0000}"/>
    <cellStyle name="계산 3 6 6" xfId="1198" xr:uid="{00000000-0005-0000-0000-0000892D0000}"/>
    <cellStyle name="계산 3 6 6 2" xfId="6961" xr:uid="{00000000-0005-0000-0000-00008A2D0000}"/>
    <cellStyle name="계산 3 6 6 2 2" xfId="18074" xr:uid="{00000000-0005-0000-0000-00008B2D0000}"/>
    <cellStyle name="계산 3 6 6 2 3" xfId="25232" xr:uid="{00000000-0005-0000-0000-00008C2D0000}"/>
    <cellStyle name="계산 3 6 6 3" xfId="12450" xr:uid="{00000000-0005-0000-0000-00008D2D0000}"/>
    <cellStyle name="계산 3 6 6 4" xfId="16006" xr:uid="{00000000-0005-0000-0000-00008E2D0000}"/>
    <cellStyle name="계산 3 6 7" xfId="1197" xr:uid="{00000000-0005-0000-0000-00008F2D0000}"/>
    <cellStyle name="계산 3 6 7 2" xfId="6960" xr:uid="{00000000-0005-0000-0000-0000902D0000}"/>
    <cellStyle name="계산 3 6 7 2 2" xfId="18073" xr:uid="{00000000-0005-0000-0000-0000912D0000}"/>
    <cellStyle name="계산 3 6 7 2 3" xfId="25231" xr:uid="{00000000-0005-0000-0000-0000922D0000}"/>
    <cellStyle name="계산 3 6 7 3" xfId="12449" xr:uid="{00000000-0005-0000-0000-0000932D0000}"/>
    <cellStyle name="계산 3 6 7 4" xfId="16007" xr:uid="{00000000-0005-0000-0000-0000942D0000}"/>
    <cellStyle name="계산 3 6 8" xfId="6971" xr:uid="{00000000-0005-0000-0000-0000952D0000}"/>
    <cellStyle name="계산 3 6 8 2" xfId="18084" xr:uid="{00000000-0005-0000-0000-0000962D0000}"/>
    <cellStyle name="계산 3 6 8 3" xfId="25242" xr:uid="{00000000-0005-0000-0000-0000972D0000}"/>
    <cellStyle name="계산 3 6 9" xfId="12460" xr:uid="{00000000-0005-0000-0000-0000982D0000}"/>
    <cellStyle name="계산 3 7" xfId="1196" xr:uid="{00000000-0005-0000-0000-0000992D0000}"/>
    <cellStyle name="계산 3 7 10" xfId="16008" xr:uid="{00000000-0005-0000-0000-00009A2D0000}"/>
    <cellStyle name="계산 3 7 2" xfId="1195" xr:uid="{00000000-0005-0000-0000-00009B2D0000}"/>
    <cellStyle name="계산 3 7 2 2" xfId="1194" xr:uid="{00000000-0005-0000-0000-00009C2D0000}"/>
    <cellStyle name="계산 3 7 2 2 2" xfId="6957" xr:uid="{00000000-0005-0000-0000-00009D2D0000}"/>
    <cellStyle name="계산 3 7 2 2 2 2" xfId="18070" xr:uid="{00000000-0005-0000-0000-00009E2D0000}"/>
    <cellStyle name="계산 3 7 2 2 2 3" xfId="25228" xr:uid="{00000000-0005-0000-0000-00009F2D0000}"/>
    <cellStyle name="계산 3 7 2 2 3" xfId="12446" xr:uid="{00000000-0005-0000-0000-0000A02D0000}"/>
    <cellStyle name="계산 3 7 2 2 4" xfId="16010" xr:uid="{00000000-0005-0000-0000-0000A12D0000}"/>
    <cellStyle name="계산 3 7 2 3" xfId="1193" xr:uid="{00000000-0005-0000-0000-0000A22D0000}"/>
    <cellStyle name="계산 3 7 2 3 2" xfId="6956" xr:uid="{00000000-0005-0000-0000-0000A32D0000}"/>
    <cellStyle name="계산 3 7 2 3 2 2" xfId="18069" xr:uid="{00000000-0005-0000-0000-0000A42D0000}"/>
    <cellStyle name="계산 3 7 2 3 2 3" xfId="25227" xr:uid="{00000000-0005-0000-0000-0000A52D0000}"/>
    <cellStyle name="계산 3 7 2 3 3" xfId="12445" xr:uid="{00000000-0005-0000-0000-0000A62D0000}"/>
    <cellStyle name="계산 3 7 2 3 4" xfId="16011" xr:uid="{00000000-0005-0000-0000-0000A72D0000}"/>
    <cellStyle name="계산 3 7 2 4" xfId="1192" xr:uid="{00000000-0005-0000-0000-0000A82D0000}"/>
    <cellStyle name="계산 3 7 2 4 2" xfId="6955" xr:uid="{00000000-0005-0000-0000-0000A92D0000}"/>
    <cellStyle name="계산 3 7 2 4 2 2" xfId="18068" xr:uid="{00000000-0005-0000-0000-0000AA2D0000}"/>
    <cellStyle name="계산 3 7 2 4 2 3" xfId="25226" xr:uid="{00000000-0005-0000-0000-0000AB2D0000}"/>
    <cellStyle name="계산 3 7 2 4 3" xfId="12444" xr:uid="{00000000-0005-0000-0000-0000AC2D0000}"/>
    <cellStyle name="계산 3 7 2 4 4" xfId="16012" xr:uid="{00000000-0005-0000-0000-0000AD2D0000}"/>
    <cellStyle name="계산 3 7 2 5" xfId="1191" xr:uid="{00000000-0005-0000-0000-0000AE2D0000}"/>
    <cellStyle name="계산 3 7 2 5 2" xfId="6954" xr:uid="{00000000-0005-0000-0000-0000AF2D0000}"/>
    <cellStyle name="계산 3 7 2 5 2 2" xfId="18067" xr:uid="{00000000-0005-0000-0000-0000B02D0000}"/>
    <cellStyle name="계산 3 7 2 5 2 3" xfId="25225" xr:uid="{00000000-0005-0000-0000-0000B12D0000}"/>
    <cellStyle name="계산 3 7 2 5 3" xfId="12443" xr:uid="{00000000-0005-0000-0000-0000B22D0000}"/>
    <cellStyle name="계산 3 7 2 5 4" xfId="16576" xr:uid="{00000000-0005-0000-0000-0000B32D0000}"/>
    <cellStyle name="계산 3 7 2 6" xfId="1190" xr:uid="{00000000-0005-0000-0000-0000B42D0000}"/>
    <cellStyle name="계산 3 7 2 6 2" xfId="6953" xr:uid="{00000000-0005-0000-0000-0000B52D0000}"/>
    <cellStyle name="계산 3 7 2 6 2 2" xfId="18066" xr:uid="{00000000-0005-0000-0000-0000B62D0000}"/>
    <cellStyle name="계산 3 7 2 6 2 3" xfId="25224" xr:uid="{00000000-0005-0000-0000-0000B72D0000}"/>
    <cellStyle name="계산 3 7 2 6 3" xfId="12442" xr:uid="{00000000-0005-0000-0000-0000B82D0000}"/>
    <cellStyle name="계산 3 7 2 6 4" xfId="16577" xr:uid="{00000000-0005-0000-0000-0000B92D0000}"/>
    <cellStyle name="계산 3 7 2 7" xfId="6958" xr:uid="{00000000-0005-0000-0000-0000BA2D0000}"/>
    <cellStyle name="계산 3 7 2 7 2" xfId="18071" xr:uid="{00000000-0005-0000-0000-0000BB2D0000}"/>
    <cellStyle name="계산 3 7 2 7 3" xfId="25229" xr:uid="{00000000-0005-0000-0000-0000BC2D0000}"/>
    <cellStyle name="계산 3 7 2 8" xfId="12447" xr:uid="{00000000-0005-0000-0000-0000BD2D0000}"/>
    <cellStyle name="계산 3 7 2 9" xfId="16009" xr:uid="{00000000-0005-0000-0000-0000BE2D0000}"/>
    <cellStyle name="계산 3 7 3" xfId="1189" xr:uid="{00000000-0005-0000-0000-0000BF2D0000}"/>
    <cellStyle name="계산 3 7 3 2" xfId="6952" xr:uid="{00000000-0005-0000-0000-0000C02D0000}"/>
    <cellStyle name="계산 3 7 3 2 2" xfId="18065" xr:uid="{00000000-0005-0000-0000-0000C12D0000}"/>
    <cellStyle name="계산 3 7 3 2 3" xfId="25223" xr:uid="{00000000-0005-0000-0000-0000C22D0000}"/>
    <cellStyle name="계산 3 7 3 3" xfId="12441" xr:uid="{00000000-0005-0000-0000-0000C32D0000}"/>
    <cellStyle name="계산 3 7 3 4" xfId="16578" xr:uid="{00000000-0005-0000-0000-0000C42D0000}"/>
    <cellStyle name="계산 3 7 4" xfId="1188" xr:uid="{00000000-0005-0000-0000-0000C52D0000}"/>
    <cellStyle name="계산 3 7 4 2" xfId="6951" xr:uid="{00000000-0005-0000-0000-0000C62D0000}"/>
    <cellStyle name="계산 3 7 4 2 2" xfId="18064" xr:uid="{00000000-0005-0000-0000-0000C72D0000}"/>
    <cellStyle name="계산 3 7 4 2 3" xfId="25222" xr:uid="{00000000-0005-0000-0000-0000C82D0000}"/>
    <cellStyle name="계산 3 7 4 3" xfId="12440" xr:uid="{00000000-0005-0000-0000-0000C92D0000}"/>
    <cellStyle name="계산 3 7 4 4" xfId="16579" xr:uid="{00000000-0005-0000-0000-0000CA2D0000}"/>
    <cellStyle name="계산 3 7 5" xfId="1187" xr:uid="{00000000-0005-0000-0000-0000CB2D0000}"/>
    <cellStyle name="계산 3 7 5 2" xfId="6950" xr:uid="{00000000-0005-0000-0000-0000CC2D0000}"/>
    <cellStyle name="계산 3 7 5 2 2" xfId="18063" xr:uid="{00000000-0005-0000-0000-0000CD2D0000}"/>
    <cellStyle name="계산 3 7 5 2 3" xfId="25221" xr:uid="{00000000-0005-0000-0000-0000CE2D0000}"/>
    <cellStyle name="계산 3 7 5 3" xfId="12439" xr:uid="{00000000-0005-0000-0000-0000CF2D0000}"/>
    <cellStyle name="계산 3 7 5 4" xfId="16580" xr:uid="{00000000-0005-0000-0000-0000D02D0000}"/>
    <cellStyle name="계산 3 7 6" xfId="1186" xr:uid="{00000000-0005-0000-0000-0000D12D0000}"/>
    <cellStyle name="계산 3 7 6 2" xfId="6949" xr:uid="{00000000-0005-0000-0000-0000D22D0000}"/>
    <cellStyle name="계산 3 7 6 2 2" xfId="18062" xr:uid="{00000000-0005-0000-0000-0000D32D0000}"/>
    <cellStyle name="계산 3 7 6 2 3" xfId="25220" xr:uid="{00000000-0005-0000-0000-0000D42D0000}"/>
    <cellStyle name="계산 3 7 6 3" xfId="12438" xr:uid="{00000000-0005-0000-0000-0000D52D0000}"/>
    <cellStyle name="계산 3 7 6 4" xfId="16581" xr:uid="{00000000-0005-0000-0000-0000D62D0000}"/>
    <cellStyle name="계산 3 7 7" xfId="1185" xr:uid="{00000000-0005-0000-0000-0000D72D0000}"/>
    <cellStyle name="계산 3 7 7 2" xfId="6948" xr:uid="{00000000-0005-0000-0000-0000D82D0000}"/>
    <cellStyle name="계산 3 7 7 2 2" xfId="18061" xr:uid="{00000000-0005-0000-0000-0000D92D0000}"/>
    <cellStyle name="계산 3 7 7 2 3" xfId="25219" xr:uid="{00000000-0005-0000-0000-0000DA2D0000}"/>
    <cellStyle name="계산 3 7 7 3" xfId="12437" xr:uid="{00000000-0005-0000-0000-0000DB2D0000}"/>
    <cellStyle name="계산 3 7 7 4" xfId="16582" xr:uid="{00000000-0005-0000-0000-0000DC2D0000}"/>
    <cellStyle name="계산 3 7 8" xfId="6959" xr:uid="{00000000-0005-0000-0000-0000DD2D0000}"/>
    <cellStyle name="계산 3 7 8 2" xfId="18072" xr:uid="{00000000-0005-0000-0000-0000DE2D0000}"/>
    <cellStyle name="계산 3 7 8 3" xfId="25230" xr:uid="{00000000-0005-0000-0000-0000DF2D0000}"/>
    <cellStyle name="계산 3 7 9" xfId="12448" xr:uid="{00000000-0005-0000-0000-0000E02D0000}"/>
    <cellStyle name="계산 3 8" xfId="1184" xr:uid="{00000000-0005-0000-0000-0000E12D0000}"/>
    <cellStyle name="계산 3 8 10" xfId="16583" xr:uid="{00000000-0005-0000-0000-0000E22D0000}"/>
    <cellStyle name="계산 3 8 2" xfId="1183" xr:uid="{00000000-0005-0000-0000-0000E32D0000}"/>
    <cellStyle name="계산 3 8 2 2" xfId="1182" xr:uid="{00000000-0005-0000-0000-0000E42D0000}"/>
    <cellStyle name="계산 3 8 2 2 2" xfId="6945" xr:uid="{00000000-0005-0000-0000-0000E52D0000}"/>
    <cellStyle name="계산 3 8 2 2 2 2" xfId="18058" xr:uid="{00000000-0005-0000-0000-0000E62D0000}"/>
    <cellStyle name="계산 3 8 2 2 2 3" xfId="25216" xr:uid="{00000000-0005-0000-0000-0000E72D0000}"/>
    <cellStyle name="계산 3 8 2 2 3" xfId="12434" xr:uid="{00000000-0005-0000-0000-0000E82D0000}"/>
    <cellStyle name="계산 3 8 2 2 4" xfId="21999" xr:uid="{00000000-0005-0000-0000-0000E92D0000}"/>
    <cellStyle name="계산 3 8 2 3" xfId="1181" xr:uid="{00000000-0005-0000-0000-0000EA2D0000}"/>
    <cellStyle name="계산 3 8 2 3 2" xfId="6944" xr:uid="{00000000-0005-0000-0000-0000EB2D0000}"/>
    <cellStyle name="계산 3 8 2 3 2 2" xfId="18057" xr:uid="{00000000-0005-0000-0000-0000EC2D0000}"/>
    <cellStyle name="계산 3 8 2 3 2 3" xfId="25215" xr:uid="{00000000-0005-0000-0000-0000ED2D0000}"/>
    <cellStyle name="계산 3 8 2 3 3" xfId="12433" xr:uid="{00000000-0005-0000-0000-0000EE2D0000}"/>
    <cellStyle name="계산 3 8 2 3 4" xfId="16584" xr:uid="{00000000-0005-0000-0000-0000EF2D0000}"/>
    <cellStyle name="계산 3 8 2 4" xfId="1180" xr:uid="{00000000-0005-0000-0000-0000F02D0000}"/>
    <cellStyle name="계산 3 8 2 4 2" xfId="6943" xr:uid="{00000000-0005-0000-0000-0000F12D0000}"/>
    <cellStyle name="계산 3 8 2 4 2 2" xfId="18056" xr:uid="{00000000-0005-0000-0000-0000F22D0000}"/>
    <cellStyle name="계산 3 8 2 4 2 3" xfId="25214" xr:uid="{00000000-0005-0000-0000-0000F32D0000}"/>
    <cellStyle name="계산 3 8 2 4 3" xfId="12432" xr:uid="{00000000-0005-0000-0000-0000F42D0000}"/>
    <cellStyle name="계산 3 8 2 4 4" xfId="22001" xr:uid="{00000000-0005-0000-0000-0000F52D0000}"/>
    <cellStyle name="계산 3 8 2 5" xfId="1179" xr:uid="{00000000-0005-0000-0000-0000F62D0000}"/>
    <cellStyle name="계산 3 8 2 5 2" xfId="6942" xr:uid="{00000000-0005-0000-0000-0000F72D0000}"/>
    <cellStyle name="계산 3 8 2 5 2 2" xfId="18055" xr:uid="{00000000-0005-0000-0000-0000F82D0000}"/>
    <cellStyle name="계산 3 8 2 5 2 3" xfId="25213" xr:uid="{00000000-0005-0000-0000-0000F92D0000}"/>
    <cellStyle name="계산 3 8 2 5 3" xfId="12431" xr:uid="{00000000-0005-0000-0000-0000FA2D0000}"/>
    <cellStyle name="계산 3 8 2 5 4" xfId="21998" xr:uid="{00000000-0005-0000-0000-0000FB2D0000}"/>
    <cellStyle name="계산 3 8 2 6" xfId="1178" xr:uid="{00000000-0005-0000-0000-0000FC2D0000}"/>
    <cellStyle name="계산 3 8 2 6 2" xfId="6941" xr:uid="{00000000-0005-0000-0000-0000FD2D0000}"/>
    <cellStyle name="계산 3 8 2 6 2 2" xfId="18054" xr:uid="{00000000-0005-0000-0000-0000FE2D0000}"/>
    <cellStyle name="계산 3 8 2 6 2 3" xfId="25212" xr:uid="{00000000-0005-0000-0000-0000FF2D0000}"/>
    <cellStyle name="계산 3 8 2 6 3" xfId="12430" xr:uid="{00000000-0005-0000-0000-0000002E0000}"/>
    <cellStyle name="계산 3 8 2 6 4" xfId="16585" xr:uid="{00000000-0005-0000-0000-0000012E0000}"/>
    <cellStyle name="계산 3 8 2 7" xfId="6946" xr:uid="{00000000-0005-0000-0000-0000022E0000}"/>
    <cellStyle name="계산 3 8 2 7 2" xfId="18059" xr:uid="{00000000-0005-0000-0000-0000032E0000}"/>
    <cellStyle name="계산 3 8 2 7 3" xfId="25217" xr:uid="{00000000-0005-0000-0000-0000042E0000}"/>
    <cellStyle name="계산 3 8 2 8" xfId="12435" xr:uid="{00000000-0005-0000-0000-0000052E0000}"/>
    <cellStyle name="계산 3 8 2 9" xfId="22000" xr:uid="{00000000-0005-0000-0000-0000062E0000}"/>
    <cellStyle name="계산 3 8 3" xfId="1177" xr:uid="{00000000-0005-0000-0000-0000072E0000}"/>
    <cellStyle name="계산 3 8 3 2" xfId="6940" xr:uid="{00000000-0005-0000-0000-0000082E0000}"/>
    <cellStyle name="계산 3 8 3 2 2" xfId="18053" xr:uid="{00000000-0005-0000-0000-0000092E0000}"/>
    <cellStyle name="계산 3 8 3 2 3" xfId="25211" xr:uid="{00000000-0005-0000-0000-00000A2E0000}"/>
    <cellStyle name="계산 3 8 3 3" xfId="12429" xr:uid="{00000000-0005-0000-0000-00000B2E0000}"/>
    <cellStyle name="계산 3 8 3 4" xfId="16586" xr:uid="{00000000-0005-0000-0000-00000C2E0000}"/>
    <cellStyle name="계산 3 8 4" xfId="1176" xr:uid="{00000000-0005-0000-0000-00000D2E0000}"/>
    <cellStyle name="계산 3 8 4 2" xfId="6939" xr:uid="{00000000-0005-0000-0000-00000E2E0000}"/>
    <cellStyle name="계산 3 8 4 2 2" xfId="18052" xr:uid="{00000000-0005-0000-0000-00000F2E0000}"/>
    <cellStyle name="계산 3 8 4 2 3" xfId="25210" xr:uid="{00000000-0005-0000-0000-0000102E0000}"/>
    <cellStyle name="계산 3 8 4 3" xfId="12428" xr:uid="{00000000-0005-0000-0000-0000112E0000}"/>
    <cellStyle name="계산 3 8 4 4" xfId="22003" xr:uid="{00000000-0005-0000-0000-0000122E0000}"/>
    <cellStyle name="계산 3 8 5" xfId="1175" xr:uid="{00000000-0005-0000-0000-0000132E0000}"/>
    <cellStyle name="계산 3 8 5 2" xfId="6938" xr:uid="{00000000-0005-0000-0000-0000142E0000}"/>
    <cellStyle name="계산 3 8 5 2 2" xfId="18051" xr:uid="{00000000-0005-0000-0000-0000152E0000}"/>
    <cellStyle name="계산 3 8 5 2 3" xfId="25209" xr:uid="{00000000-0005-0000-0000-0000162E0000}"/>
    <cellStyle name="계산 3 8 5 3" xfId="12427" xr:uid="{00000000-0005-0000-0000-0000172E0000}"/>
    <cellStyle name="계산 3 8 5 4" xfId="22002" xr:uid="{00000000-0005-0000-0000-0000182E0000}"/>
    <cellStyle name="계산 3 8 6" xfId="1174" xr:uid="{00000000-0005-0000-0000-0000192E0000}"/>
    <cellStyle name="계산 3 8 6 2" xfId="6937" xr:uid="{00000000-0005-0000-0000-00001A2E0000}"/>
    <cellStyle name="계산 3 8 6 2 2" xfId="18050" xr:uid="{00000000-0005-0000-0000-00001B2E0000}"/>
    <cellStyle name="계산 3 8 6 2 3" xfId="25208" xr:uid="{00000000-0005-0000-0000-00001C2E0000}"/>
    <cellStyle name="계산 3 8 6 3" xfId="12426" xr:uid="{00000000-0005-0000-0000-00001D2E0000}"/>
    <cellStyle name="계산 3 8 6 4" xfId="16587" xr:uid="{00000000-0005-0000-0000-00001E2E0000}"/>
    <cellStyle name="계산 3 8 7" xfId="1173" xr:uid="{00000000-0005-0000-0000-00001F2E0000}"/>
    <cellStyle name="계산 3 8 7 2" xfId="6936" xr:uid="{00000000-0005-0000-0000-0000202E0000}"/>
    <cellStyle name="계산 3 8 7 2 2" xfId="18049" xr:uid="{00000000-0005-0000-0000-0000212E0000}"/>
    <cellStyle name="계산 3 8 7 2 3" xfId="25207" xr:uid="{00000000-0005-0000-0000-0000222E0000}"/>
    <cellStyle name="계산 3 8 7 3" xfId="12425" xr:uid="{00000000-0005-0000-0000-0000232E0000}"/>
    <cellStyle name="계산 3 8 7 4" xfId="22004" xr:uid="{00000000-0005-0000-0000-0000242E0000}"/>
    <cellStyle name="계산 3 8 8" xfId="6947" xr:uid="{00000000-0005-0000-0000-0000252E0000}"/>
    <cellStyle name="계산 3 8 8 2" xfId="18060" xr:uid="{00000000-0005-0000-0000-0000262E0000}"/>
    <cellStyle name="계산 3 8 8 3" xfId="25218" xr:uid="{00000000-0005-0000-0000-0000272E0000}"/>
    <cellStyle name="계산 3 8 9" xfId="12436" xr:uid="{00000000-0005-0000-0000-0000282E0000}"/>
    <cellStyle name="계산 3 9" xfId="1172" xr:uid="{00000000-0005-0000-0000-0000292E0000}"/>
    <cellStyle name="계산 3 9 10" xfId="21997" xr:uid="{00000000-0005-0000-0000-00002A2E0000}"/>
    <cellStyle name="계산 3 9 2" xfId="1171" xr:uid="{00000000-0005-0000-0000-00002B2E0000}"/>
    <cellStyle name="계산 3 9 2 2" xfId="1170" xr:uid="{00000000-0005-0000-0000-00002C2E0000}"/>
    <cellStyle name="계산 3 9 2 2 2" xfId="6933" xr:uid="{00000000-0005-0000-0000-00002D2E0000}"/>
    <cellStyle name="계산 3 9 2 2 2 2" xfId="18046" xr:uid="{00000000-0005-0000-0000-00002E2E0000}"/>
    <cellStyle name="계산 3 9 2 2 2 3" xfId="25204" xr:uid="{00000000-0005-0000-0000-00002F2E0000}"/>
    <cellStyle name="계산 3 9 2 2 3" xfId="12422" xr:uid="{00000000-0005-0000-0000-0000302E0000}"/>
    <cellStyle name="계산 3 9 2 2 4" xfId="16589" xr:uid="{00000000-0005-0000-0000-0000312E0000}"/>
    <cellStyle name="계산 3 9 2 3" xfId="1169" xr:uid="{00000000-0005-0000-0000-0000322E0000}"/>
    <cellStyle name="계산 3 9 2 3 2" xfId="6932" xr:uid="{00000000-0005-0000-0000-0000332E0000}"/>
    <cellStyle name="계산 3 9 2 3 2 2" xfId="18045" xr:uid="{00000000-0005-0000-0000-0000342E0000}"/>
    <cellStyle name="계산 3 9 2 3 2 3" xfId="25203" xr:uid="{00000000-0005-0000-0000-0000352E0000}"/>
    <cellStyle name="계산 3 9 2 3 3" xfId="12421" xr:uid="{00000000-0005-0000-0000-0000362E0000}"/>
    <cellStyle name="계산 3 9 2 3 4" xfId="16590" xr:uid="{00000000-0005-0000-0000-0000372E0000}"/>
    <cellStyle name="계산 3 9 2 4" xfId="1168" xr:uid="{00000000-0005-0000-0000-0000382E0000}"/>
    <cellStyle name="계산 3 9 2 4 2" xfId="6931" xr:uid="{00000000-0005-0000-0000-0000392E0000}"/>
    <cellStyle name="계산 3 9 2 4 2 2" xfId="18044" xr:uid="{00000000-0005-0000-0000-00003A2E0000}"/>
    <cellStyle name="계산 3 9 2 4 2 3" xfId="25202" xr:uid="{00000000-0005-0000-0000-00003B2E0000}"/>
    <cellStyle name="계산 3 9 2 4 3" xfId="12420" xr:uid="{00000000-0005-0000-0000-00003C2E0000}"/>
    <cellStyle name="계산 3 9 2 4 4" xfId="22007" xr:uid="{00000000-0005-0000-0000-00003D2E0000}"/>
    <cellStyle name="계산 3 9 2 5" xfId="1167" xr:uid="{00000000-0005-0000-0000-00003E2E0000}"/>
    <cellStyle name="계산 3 9 2 5 2" xfId="6930" xr:uid="{00000000-0005-0000-0000-00003F2E0000}"/>
    <cellStyle name="계산 3 9 2 5 2 2" xfId="18043" xr:uid="{00000000-0005-0000-0000-0000402E0000}"/>
    <cellStyle name="계산 3 9 2 5 2 3" xfId="25201" xr:uid="{00000000-0005-0000-0000-0000412E0000}"/>
    <cellStyle name="계산 3 9 2 5 3" xfId="12419" xr:uid="{00000000-0005-0000-0000-0000422E0000}"/>
    <cellStyle name="계산 3 9 2 5 4" xfId="22006" xr:uid="{00000000-0005-0000-0000-0000432E0000}"/>
    <cellStyle name="계산 3 9 2 6" xfId="1166" xr:uid="{00000000-0005-0000-0000-0000442E0000}"/>
    <cellStyle name="계산 3 9 2 6 2" xfId="6929" xr:uid="{00000000-0005-0000-0000-0000452E0000}"/>
    <cellStyle name="계산 3 9 2 6 2 2" xfId="18042" xr:uid="{00000000-0005-0000-0000-0000462E0000}"/>
    <cellStyle name="계산 3 9 2 6 2 3" xfId="25200" xr:uid="{00000000-0005-0000-0000-0000472E0000}"/>
    <cellStyle name="계산 3 9 2 6 3" xfId="12418" xr:uid="{00000000-0005-0000-0000-0000482E0000}"/>
    <cellStyle name="계산 3 9 2 6 4" xfId="16591" xr:uid="{00000000-0005-0000-0000-0000492E0000}"/>
    <cellStyle name="계산 3 9 2 7" xfId="6934" xr:uid="{00000000-0005-0000-0000-00004A2E0000}"/>
    <cellStyle name="계산 3 9 2 7 2" xfId="18047" xr:uid="{00000000-0005-0000-0000-00004B2E0000}"/>
    <cellStyle name="계산 3 9 2 7 3" xfId="25205" xr:uid="{00000000-0005-0000-0000-00004C2E0000}"/>
    <cellStyle name="계산 3 9 2 8" xfId="12423" xr:uid="{00000000-0005-0000-0000-00004D2E0000}"/>
    <cellStyle name="계산 3 9 2 9" xfId="16588" xr:uid="{00000000-0005-0000-0000-00004E2E0000}"/>
    <cellStyle name="계산 3 9 3" xfId="1165" xr:uid="{00000000-0005-0000-0000-00004F2E0000}"/>
    <cellStyle name="계산 3 9 3 2" xfId="6928" xr:uid="{00000000-0005-0000-0000-0000502E0000}"/>
    <cellStyle name="계산 3 9 3 2 2" xfId="18041" xr:uid="{00000000-0005-0000-0000-0000512E0000}"/>
    <cellStyle name="계산 3 9 3 2 3" xfId="25199" xr:uid="{00000000-0005-0000-0000-0000522E0000}"/>
    <cellStyle name="계산 3 9 3 3" xfId="12417" xr:uid="{00000000-0005-0000-0000-0000532E0000}"/>
    <cellStyle name="계산 3 9 3 4" xfId="22008" xr:uid="{00000000-0005-0000-0000-0000542E0000}"/>
    <cellStyle name="계산 3 9 4" xfId="1164" xr:uid="{00000000-0005-0000-0000-0000552E0000}"/>
    <cellStyle name="계산 3 9 4 2" xfId="6927" xr:uid="{00000000-0005-0000-0000-0000562E0000}"/>
    <cellStyle name="계산 3 9 4 2 2" xfId="18040" xr:uid="{00000000-0005-0000-0000-0000572E0000}"/>
    <cellStyle name="계산 3 9 4 2 3" xfId="25198" xr:uid="{00000000-0005-0000-0000-0000582E0000}"/>
    <cellStyle name="계산 3 9 4 3" xfId="12416" xr:uid="{00000000-0005-0000-0000-0000592E0000}"/>
    <cellStyle name="계산 3 9 4 4" xfId="22005" xr:uid="{00000000-0005-0000-0000-00005A2E0000}"/>
    <cellStyle name="계산 3 9 5" xfId="1163" xr:uid="{00000000-0005-0000-0000-00005B2E0000}"/>
    <cellStyle name="계산 3 9 5 2" xfId="6926" xr:uid="{00000000-0005-0000-0000-00005C2E0000}"/>
    <cellStyle name="계산 3 9 5 2 2" xfId="18039" xr:uid="{00000000-0005-0000-0000-00005D2E0000}"/>
    <cellStyle name="계산 3 9 5 2 3" xfId="25197" xr:uid="{00000000-0005-0000-0000-00005E2E0000}"/>
    <cellStyle name="계산 3 9 5 3" xfId="12415" xr:uid="{00000000-0005-0000-0000-00005F2E0000}"/>
    <cellStyle name="계산 3 9 5 4" xfId="16592" xr:uid="{00000000-0005-0000-0000-0000602E0000}"/>
    <cellStyle name="계산 3 9 6" xfId="1162" xr:uid="{00000000-0005-0000-0000-0000612E0000}"/>
    <cellStyle name="계산 3 9 6 2" xfId="6925" xr:uid="{00000000-0005-0000-0000-0000622E0000}"/>
    <cellStyle name="계산 3 9 6 2 2" xfId="18038" xr:uid="{00000000-0005-0000-0000-0000632E0000}"/>
    <cellStyle name="계산 3 9 6 2 3" xfId="25196" xr:uid="{00000000-0005-0000-0000-0000642E0000}"/>
    <cellStyle name="계산 3 9 6 3" xfId="12414" xr:uid="{00000000-0005-0000-0000-0000652E0000}"/>
    <cellStyle name="계산 3 9 6 4" xfId="16593" xr:uid="{00000000-0005-0000-0000-0000662E0000}"/>
    <cellStyle name="계산 3 9 7" xfId="1161" xr:uid="{00000000-0005-0000-0000-0000672E0000}"/>
    <cellStyle name="계산 3 9 7 2" xfId="6924" xr:uid="{00000000-0005-0000-0000-0000682E0000}"/>
    <cellStyle name="계산 3 9 7 2 2" xfId="18037" xr:uid="{00000000-0005-0000-0000-0000692E0000}"/>
    <cellStyle name="계산 3 9 7 2 3" xfId="25195" xr:uid="{00000000-0005-0000-0000-00006A2E0000}"/>
    <cellStyle name="계산 3 9 7 3" xfId="12413" xr:uid="{00000000-0005-0000-0000-00006B2E0000}"/>
    <cellStyle name="계산 3 9 7 4" xfId="22010" xr:uid="{00000000-0005-0000-0000-00006C2E0000}"/>
    <cellStyle name="계산 3 9 8" xfId="6935" xr:uid="{00000000-0005-0000-0000-00006D2E0000}"/>
    <cellStyle name="계산 3 9 8 2" xfId="18048" xr:uid="{00000000-0005-0000-0000-00006E2E0000}"/>
    <cellStyle name="계산 3 9 8 3" xfId="25206" xr:uid="{00000000-0005-0000-0000-00006F2E0000}"/>
    <cellStyle name="계산 3 9 9" xfId="12424" xr:uid="{00000000-0005-0000-0000-0000702E0000}"/>
    <cellStyle name="계산 4" xfId="1160" xr:uid="{00000000-0005-0000-0000-0000712E0000}"/>
    <cellStyle name="계산 4 10" xfId="1159" xr:uid="{00000000-0005-0000-0000-0000722E0000}"/>
    <cellStyle name="계산 4 10 2" xfId="6922" xr:uid="{00000000-0005-0000-0000-0000732E0000}"/>
    <cellStyle name="계산 4 10 2 2" xfId="18035" xr:uid="{00000000-0005-0000-0000-0000742E0000}"/>
    <cellStyle name="계산 4 10 2 3" xfId="25193" xr:uid="{00000000-0005-0000-0000-0000752E0000}"/>
    <cellStyle name="계산 4 10 3" xfId="12411" xr:uid="{00000000-0005-0000-0000-0000762E0000}"/>
    <cellStyle name="계산 4 10 4" xfId="16594" xr:uid="{00000000-0005-0000-0000-0000772E0000}"/>
    <cellStyle name="계산 4 11" xfId="1158" xr:uid="{00000000-0005-0000-0000-0000782E0000}"/>
    <cellStyle name="계산 4 11 2" xfId="6921" xr:uid="{00000000-0005-0000-0000-0000792E0000}"/>
    <cellStyle name="계산 4 11 2 2" xfId="18034" xr:uid="{00000000-0005-0000-0000-00007A2E0000}"/>
    <cellStyle name="계산 4 11 2 3" xfId="25192" xr:uid="{00000000-0005-0000-0000-00007B2E0000}"/>
    <cellStyle name="계산 4 11 3" xfId="12410" xr:uid="{00000000-0005-0000-0000-00007C2E0000}"/>
    <cellStyle name="계산 4 11 4" xfId="22011" xr:uid="{00000000-0005-0000-0000-00007D2E0000}"/>
    <cellStyle name="계산 4 12" xfId="1157" xr:uid="{00000000-0005-0000-0000-00007E2E0000}"/>
    <cellStyle name="계산 4 12 2" xfId="6920" xr:uid="{00000000-0005-0000-0000-00007F2E0000}"/>
    <cellStyle name="계산 4 12 2 2" xfId="18033" xr:uid="{00000000-0005-0000-0000-0000802E0000}"/>
    <cellStyle name="계산 4 12 2 3" xfId="25191" xr:uid="{00000000-0005-0000-0000-0000812E0000}"/>
    <cellStyle name="계산 4 12 3" xfId="12409" xr:uid="{00000000-0005-0000-0000-0000822E0000}"/>
    <cellStyle name="계산 4 12 4" xfId="21996" xr:uid="{00000000-0005-0000-0000-0000832E0000}"/>
    <cellStyle name="계산 4 13" xfId="1156" xr:uid="{00000000-0005-0000-0000-0000842E0000}"/>
    <cellStyle name="계산 4 13 2" xfId="6919" xr:uid="{00000000-0005-0000-0000-0000852E0000}"/>
    <cellStyle name="계산 4 13 2 2" xfId="18032" xr:uid="{00000000-0005-0000-0000-0000862E0000}"/>
    <cellStyle name="계산 4 13 2 3" xfId="25190" xr:uid="{00000000-0005-0000-0000-0000872E0000}"/>
    <cellStyle name="계산 4 13 3" xfId="12408" xr:uid="{00000000-0005-0000-0000-0000882E0000}"/>
    <cellStyle name="계산 4 13 4" xfId="16595" xr:uid="{00000000-0005-0000-0000-0000892E0000}"/>
    <cellStyle name="계산 4 14" xfId="1155" xr:uid="{00000000-0005-0000-0000-00008A2E0000}"/>
    <cellStyle name="계산 4 14 2" xfId="6918" xr:uid="{00000000-0005-0000-0000-00008B2E0000}"/>
    <cellStyle name="계산 4 14 2 2" xfId="18031" xr:uid="{00000000-0005-0000-0000-00008C2E0000}"/>
    <cellStyle name="계산 4 14 2 3" xfId="25189" xr:uid="{00000000-0005-0000-0000-00008D2E0000}"/>
    <cellStyle name="계산 4 14 3" xfId="12407" xr:uid="{00000000-0005-0000-0000-00008E2E0000}"/>
    <cellStyle name="계산 4 14 4" xfId="11486" xr:uid="{00000000-0005-0000-0000-00008F2E0000}"/>
    <cellStyle name="계산 4 15" xfId="6923" xr:uid="{00000000-0005-0000-0000-0000902E0000}"/>
    <cellStyle name="계산 4 15 2" xfId="18036" xr:uid="{00000000-0005-0000-0000-0000912E0000}"/>
    <cellStyle name="계산 4 15 3" xfId="25194" xr:uid="{00000000-0005-0000-0000-0000922E0000}"/>
    <cellStyle name="계산 4 16" xfId="12412" xr:uid="{00000000-0005-0000-0000-0000932E0000}"/>
    <cellStyle name="계산 4 17" xfId="22009" xr:uid="{00000000-0005-0000-0000-0000942E0000}"/>
    <cellStyle name="계산 4 2" xfId="1154" xr:uid="{00000000-0005-0000-0000-0000952E0000}"/>
    <cellStyle name="계산 4 2 10" xfId="16596" xr:uid="{00000000-0005-0000-0000-0000962E0000}"/>
    <cellStyle name="계산 4 2 2" xfId="1153" xr:uid="{00000000-0005-0000-0000-0000972E0000}"/>
    <cellStyle name="계산 4 2 2 2" xfId="1152" xr:uid="{00000000-0005-0000-0000-0000982E0000}"/>
    <cellStyle name="계산 4 2 2 2 2" xfId="6915" xr:uid="{00000000-0005-0000-0000-0000992E0000}"/>
    <cellStyle name="계산 4 2 2 2 2 2" xfId="18028" xr:uid="{00000000-0005-0000-0000-00009A2E0000}"/>
    <cellStyle name="계산 4 2 2 2 2 3" xfId="25186" xr:uid="{00000000-0005-0000-0000-00009B2E0000}"/>
    <cellStyle name="계산 4 2 2 2 3" xfId="12404" xr:uid="{00000000-0005-0000-0000-00009C2E0000}"/>
    <cellStyle name="계산 4 2 2 2 4" xfId="16598" xr:uid="{00000000-0005-0000-0000-00009D2E0000}"/>
    <cellStyle name="계산 4 2 2 3" xfId="1151" xr:uid="{00000000-0005-0000-0000-00009E2E0000}"/>
    <cellStyle name="계산 4 2 2 3 2" xfId="6914" xr:uid="{00000000-0005-0000-0000-00009F2E0000}"/>
    <cellStyle name="계산 4 2 2 3 2 2" xfId="18027" xr:uid="{00000000-0005-0000-0000-0000A02E0000}"/>
    <cellStyle name="계산 4 2 2 3 2 3" xfId="25185" xr:uid="{00000000-0005-0000-0000-0000A12E0000}"/>
    <cellStyle name="계산 4 2 2 3 3" xfId="12403" xr:uid="{00000000-0005-0000-0000-0000A22E0000}"/>
    <cellStyle name="계산 4 2 2 3 4" xfId="16599" xr:uid="{00000000-0005-0000-0000-0000A32E0000}"/>
    <cellStyle name="계산 4 2 2 4" xfId="1150" xr:uid="{00000000-0005-0000-0000-0000A42E0000}"/>
    <cellStyle name="계산 4 2 2 4 2" xfId="6913" xr:uid="{00000000-0005-0000-0000-0000A52E0000}"/>
    <cellStyle name="계산 4 2 2 4 2 2" xfId="18026" xr:uid="{00000000-0005-0000-0000-0000A62E0000}"/>
    <cellStyle name="계산 4 2 2 4 2 3" xfId="25184" xr:uid="{00000000-0005-0000-0000-0000A72E0000}"/>
    <cellStyle name="계산 4 2 2 4 3" xfId="12402" xr:uid="{00000000-0005-0000-0000-0000A82E0000}"/>
    <cellStyle name="계산 4 2 2 4 4" xfId="16600" xr:uid="{00000000-0005-0000-0000-0000A92E0000}"/>
    <cellStyle name="계산 4 2 2 5" xfId="1149" xr:uid="{00000000-0005-0000-0000-0000AA2E0000}"/>
    <cellStyle name="계산 4 2 2 5 2" xfId="6912" xr:uid="{00000000-0005-0000-0000-0000AB2E0000}"/>
    <cellStyle name="계산 4 2 2 5 2 2" xfId="18025" xr:uid="{00000000-0005-0000-0000-0000AC2E0000}"/>
    <cellStyle name="계산 4 2 2 5 2 3" xfId="25183" xr:uid="{00000000-0005-0000-0000-0000AD2E0000}"/>
    <cellStyle name="계산 4 2 2 5 3" xfId="12401" xr:uid="{00000000-0005-0000-0000-0000AE2E0000}"/>
    <cellStyle name="계산 4 2 2 5 4" xfId="16601" xr:uid="{00000000-0005-0000-0000-0000AF2E0000}"/>
    <cellStyle name="계산 4 2 2 6" xfId="1148" xr:uid="{00000000-0005-0000-0000-0000B02E0000}"/>
    <cellStyle name="계산 4 2 2 6 2" xfId="6911" xr:uid="{00000000-0005-0000-0000-0000B12E0000}"/>
    <cellStyle name="계산 4 2 2 6 2 2" xfId="18024" xr:uid="{00000000-0005-0000-0000-0000B22E0000}"/>
    <cellStyle name="계산 4 2 2 6 2 3" xfId="25182" xr:uid="{00000000-0005-0000-0000-0000B32E0000}"/>
    <cellStyle name="계산 4 2 2 6 3" xfId="12400" xr:uid="{00000000-0005-0000-0000-0000B42E0000}"/>
    <cellStyle name="계산 4 2 2 6 4" xfId="16602" xr:uid="{00000000-0005-0000-0000-0000B52E0000}"/>
    <cellStyle name="계산 4 2 2 7" xfId="6916" xr:uid="{00000000-0005-0000-0000-0000B62E0000}"/>
    <cellStyle name="계산 4 2 2 7 2" xfId="18029" xr:uid="{00000000-0005-0000-0000-0000B72E0000}"/>
    <cellStyle name="계산 4 2 2 7 3" xfId="25187" xr:uid="{00000000-0005-0000-0000-0000B82E0000}"/>
    <cellStyle name="계산 4 2 2 8" xfId="12405" xr:uid="{00000000-0005-0000-0000-0000B92E0000}"/>
    <cellStyle name="계산 4 2 2 9" xfId="16597" xr:uid="{00000000-0005-0000-0000-0000BA2E0000}"/>
    <cellStyle name="계산 4 2 3" xfId="1147" xr:uid="{00000000-0005-0000-0000-0000BB2E0000}"/>
    <cellStyle name="계산 4 2 3 2" xfId="6910" xr:uid="{00000000-0005-0000-0000-0000BC2E0000}"/>
    <cellStyle name="계산 4 2 3 2 2" xfId="18023" xr:uid="{00000000-0005-0000-0000-0000BD2E0000}"/>
    <cellStyle name="계산 4 2 3 2 3" xfId="25181" xr:uid="{00000000-0005-0000-0000-0000BE2E0000}"/>
    <cellStyle name="계산 4 2 3 3" xfId="12399" xr:uid="{00000000-0005-0000-0000-0000BF2E0000}"/>
    <cellStyle name="계산 4 2 3 4" xfId="16603" xr:uid="{00000000-0005-0000-0000-0000C02E0000}"/>
    <cellStyle name="계산 4 2 4" xfId="1146" xr:uid="{00000000-0005-0000-0000-0000C12E0000}"/>
    <cellStyle name="계산 4 2 4 2" xfId="6909" xr:uid="{00000000-0005-0000-0000-0000C22E0000}"/>
    <cellStyle name="계산 4 2 4 2 2" xfId="18022" xr:uid="{00000000-0005-0000-0000-0000C32E0000}"/>
    <cellStyle name="계산 4 2 4 2 3" xfId="25180" xr:uid="{00000000-0005-0000-0000-0000C42E0000}"/>
    <cellStyle name="계산 4 2 4 3" xfId="12398" xr:uid="{00000000-0005-0000-0000-0000C52E0000}"/>
    <cellStyle name="계산 4 2 4 4" xfId="22017" xr:uid="{00000000-0005-0000-0000-0000C62E0000}"/>
    <cellStyle name="계산 4 2 5" xfId="1145" xr:uid="{00000000-0005-0000-0000-0000C72E0000}"/>
    <cellStyle name="계산 4 2 5 2" xfId="6908" xr:uid="{00000000-0005-0000-0000-0000C82E0000}"/>
    <cellStyle name="계산 4 2 5 2 2" xfId="18021" xr:uid="{00000000-0005-0000-0000-0000C92E0000}"/>
    <cellStyle name="계산 4 2 5 2 3" xfId="25179" xr:uid="{00000000-0005-0000-0000-0000CA2E0000}"/>
    <cellStyle name="계산 4 2 5 3" xfId="12397" xr:uid="{00000000-0005-0000-0000-0000CB2E0000}"/>
    <cellStyle name="계산 4 2 5 4" xfId="22016" xr:uid="{00000000-0005-0000-0000-0000CC2E0000}"/>
    <cellStyle name="계산 4 2 6" xfId="1144" xr:uid="{00000000-0005-0000-0000-0000CD2E0000}"/>
    <cellStyle name="계산 4 2 6 2" xfId="6907" xr:uid="{00000000-0005-0000-0000-0000CE2E0000}"/>
    <cellStyle name="계산 4 2 6 2 2" xfId="18020" xr:uid="{00000000-0005-0000-0000-0000CF2E0000}"/>
    <cellStyle name="계산 4 2 6 2 3" xfId="25178" xr:uid="{00000000-0005-0000-0000-0000D02E0000}"/>
    <cellStyle name="계산 4 2 6 3" xfId="12396" xr:uid="{00000000-0005-0000-0000-0000D12E0000}"/>
    <cellStyle name="계산 4 2 6 4" xfId="16604" xr:uid="{00000000-0005-0000-0000-0000D22E0000}"/>
    <cellStyle name="계산 4 2 7" xfId="1143" xr:uid="{00000000-0005-0000-0000-0000D32E0000}"/>
    <cellStyle name="계산 4 2 7 2" xfId="6906" xr:uid="{00000000-0005-0000-0000-0000D42E0000}"/>
    <cellStyle name="계산 4 2 7 2 2" xfId="18019" xr:uid="{00000000-0005-0000-0000-0000D52E0000}"/>
    <cellStyle name="계산 4 2 7 2 3" xfId="25177" xr:uid="{00000000-0005-0000-0000-0000D62E0000}"/>
    <cellStyle name="계산 4 2 7 3" xfId="12395" xr:uid="{00000000-0005-0000-0000-0000D72E0000}"/>
    <cellStyle name="계산 4 2 7 4" xfId="22018" xr:uid="{00000000-0005-0000-0000-0000D82E0000}"/>
    <cellStyle name="계산 4 2 8" xfId="6917" xr:uid="{00000000-0005-0000-0000-0000D92E0000}"/>
    <cellStyle name="계산 4 2 8 2" xfId="18030" xr:uid="{00000000-0005-0000-0000-0000DA2E0000}"/>
    <cellStyle name="계산 4 2 8 3" xfId="25188" xr:uid="{00000000-0005-0000-0000-0000DB2E0000}"/>
    <cellStyle name="계산 4 2 9" xfId="12406" xr:uid="{00000000-0005-0000-0000-0000DC2E0000}"/>
    <cellStyle name="계산 4 3" xfId="1142" xr:uid="{00000000-0005-0000-0000-0000DD2E0000}"/>
    <cellStyle name="계산 4 3 10" xfId="22015" xr:uid="{00000000-0005-0000-0000-0000DE2E0000}"/>
    <cellStyle name="계산 4 3 2" xfId="1141" xr:uid="{00000000-0005-0000-0000-0000DF2E0000}"/>
    <cellStyle name="계산 4 3 2 2" xfId="1140" xr:uid="{00000000-0005-0000-0000-0000E02E0000}"/>
    <cellStyle name="계산 4 3 2 2 2" xfId="6903" xr:uid="{00000000-0005-0000-0000-0000E12E0000}"/>
    <cellStyle name="계산 4 3 2 2 2 2" xfId="18016" xr:uid="{00000000-0005-0000-0000-0000E22E0000}"/>
    <cellStyle name="계산 4 3 2 2 2 3" xfId="25174" xr:uid="{00000000-0005-0000-0000-0000E32E0000}"/>
    <cellStyle name="계산 4 3 2 2 3" xfId="12392" xr:uid="{00000000-0005-0000-0000-0000E42E0000}"/>
    <cellStyle name="계산 4 3 2 2 4" xfId="16606" xr:uid="{00000000-0005-0000-0000-0000E52E0000}"/>
    <cellStyle name="계산 4 3 2 3" xfId="1139" xr:uid="{00000000-0005-0000-0000-0000E62E0000}"/>
    <cellStyle name="계산 4 3 2 3 2" xfId="6902" xr:uid="{00000000-0005-0000-0000-0000E72E0000}"/>
    <cellStyle name="계산 4 3 2 3 2 2" xfId="18015" xr:uid="{00000000-0005-0000-0000-0000E82E0000}"/>
    <cellStyle name="계산 4 3 2 3 2 3" xfId="25173" xr:uid="{00000000-0005-0000-0000-0000E92E0000}"/>
    <cellStyle name="계산 4 3 2 3 3" xfId="12391" xr:uid="{00000000-0005-0000-0000-0000EA2E0000}"/>
    <cellStyle name="계산 4 3 2 3 4" xfId="22020" xr:uid="{00000000-0005-0000-0000-0000EB2E0000}"/>
    <cellStyle name="계산 4 3 2 4" xfId="1138" xr:uid="{00000000-0005-0000-0000-0000EC2E0000}"/>
    <cellStyle name="계산 4 3 2 4 2" xfId="6901" xr:uid="{00000000-0005-0000-0000-0000ED2E0000}"/>
    <cellStyle name="계산 4 3 2 4 2 2" xfId="18014" xr:uid="{00000000-0005-0000-0000-0000EE2E0000}"/>
    <cellStyle name="계산 4 3 2 4 2 3" xfId="25172" xr:uid="{00000000-0005-0000-0000-0000EF2E0000}"/>
    <cellStyle name="계산 4 3 2 4 3" xfId="12390" xr:uid="{00000000-0005-0000-0000-0000F02E0000}"/>
    <cellStyle name="계산 4 3 2 4 4" xfId="22019" xr:uid="{00000000-0005-0000-0000-0000F12E0000}"/>
    <cellStyle name="계산 4 3 2 5" xfId="1137" xr:uid="{00000000-0005-0000-0000-0000F22E0000}"/>
    <cellStyle name="계산 4 3 2 5 2" xfId="6900" xr:uid="{00000000-0005-0000-0000-0000F32E0000}"/>
    <cellStyle name="계산 4 3 2 5 2 2" xfId="18013" xr:uid="{00000000-0005-0000-0000-0000F42E0000}"/>
    <cellStyle name="계산 4 3 2 5 2 3" xfId="25171" xr:uid="{00000000-0005-0000-0000-0000F52E0000}"/>
    <cellStyle name="계산 4 3 2 5 3" xfId="12389" xr:uid="{00000000-0005-0000-0000-0000F62E0000}"/>
    <cellStyle name="계산 4 3 2 5 4" xfId="16607" xr:uid="{00000000-0005-0000-0000-0000F72E0000}"/>
    <cellStyle name="계산 4 3 2 6" xfId="1136" xr:uid="{00000000-0005-0000-0000-0000F82E0000}"/>
    <cellStyle name="계산 4 3 2 6 2" xfId="6899" xr:uid="{00000000-0005-0000-0000-0000F92E0000}"/>
    <cellStyle name="계산 4 3 2 6 2 2" xfId="18012" xr:uid="{00000000-0005-0000-0000-0000FA2E0000}"/>
    <cellStyle name="계산 4 3 2 6 2 3" xfId="25170" xr:uid="{00000000-0005-0000-0000-0000FB2E0000}"/>
    <cellStyle name="계산 4 3 2 6 3" xfId="12388" xr:uid="{00000000-0005-0000-0000-0000FC2E0000}"/>
    <cellStyle name="계산 4 3 2 6 4" xfId="22021" xr:uid="{00000000-0005-0000-0000-0000FD2E0000}"/>
    <cellStyle name="계산 4 3 2 7" xfId="6904" xr:uid="{00000000-0005-0000-0000-0000FE2E0000}"/>
    <cellStyle name="계산 4 3 2 7 2" xfId="18017" xr:uid="{00000000-0005-0000-0000-0000FF2E0000}"/>
    <cellStyle name="계산 4 3 2 7 3" xfId="25175" xr:uid="{00000000-0005-0000-0000-0000002F0000}"/>
    <cellStyle name="계산 4 3 2 8" xfId="12393" xr:uid="{00000000-0005-0000-0000-0000012F0000}"/>
    <cellStyle name="계산 4 3 2 9" xfId="16605" xr:uid="{00000000-0005-0000-0000-0000022F0000}"/>
    <cellStyle name="계산 4 3 3" xfId="1135" xr:uid="{00000000-0005-0000-0000-0000032F0000}"/>
    <cellStyle name="계산 4 3 3 2" xfId="6898" xr:uid="{00000000-0005-0000-0000-0000042F0000}"/>
    <cellStyle name="계산 4 3 3 2 2" xfId="18011" xr:uid="{00000000-0005-0000-0000-0000052F0000}"/>
    <cellStyle name="계산 4 3 3 2 3" xfId="25169" xr:uid="{00000000-0005-0000-0000-0000062F0000}"/>
    <cellStyle name="계산 4 3 3 3" xfId="12387" xr:uid="{00000000-0005-0000-0000-0000072F0000}"/>
    <cellStyle name="계산 4 3 3 4" xfId="22014" xr:uid="{00000000-0005-0000-0000-0000082F0000}"/>
    <cellStyle name="계산 4 3 4" xfId="1134" xr:uid="{00000000-0005-0000-0000-0000092F0000}"/>
    <cellStyle name="계산 4 3 4 2" xfId="6897" xr:uid="{00000000-0005-0000-0000-00000A2F0000}"/>
    <cellStyle name="계산 4 3 4 2 2" xfId="18010" xr:uid="{00000000-0005-0000-0000-00000B2F0000}"/>
    <cellStyle name="계산 4 3 4 2 3" xfId="25168" xr:uid="{00000000-0005-0000-0000-00000C2F0000}"/>
    <cellStyle name="계산 4 3 4 3" xfId="12386" xr:uid="{00000000-0005-0000-0000-00000D2F0000}"/>
    <cellStyle name="계산 4 3 4 4" xfId="16608" xr:uid="{00000000-0005-0000-0000-00000E2F0000}"/>
    <cellStyle name="계산 4 3 5" xfId="1133" xr:uid="{00000000-0005-0000-0000-00000F2F0000}"/>
    <cellStyle name="계산 4 3 5 2" xfId="6896" xr:uid="{00000000-0005-0000-0000-0000102F0000}"/>
    <cellStyle name="계산 4 3 5 2 2" xfId="18009" xr:uid="{00000000-0005-0000-0000-0000112F0000}"/>
    <cellStyle name="계산 4 3 5 2 3" xfId="25167" xr:uid="{00000000-0005-0000-0000-0000122F0000}"/>
    <cellStyle name="계산 4 3 5 3" xfId="12385" xr:uid="{00000000-0005-0000-0000-0000132F0000}"/>
    <cellStyle name="계산 4 3 5 4" xfId="16609" xr:uid="{00000000-0005-0000-0000-0000142F0000}"/>
    <cellStyle name="계산 4 3 6" xfId="1132" xr:uid="{00000000-0005-0000-0000-0000152F0000}"/>
    <cellStyle name="계산 4 3 6 2" xfId="6895" xr:uid="{00000000-0005-0000-0000-0000162F0000}"/>
    <cellStyle name="계산 4 3 6 2 2" xfId="18008" xr:uid="{00000000-0005-0000-0000-0000172F0000}"/>
    <cellStyle name="계산 4 3 6 2 3" xfId="25166" xr:uid="{00000000-0005-0000-0000-0000182F0000}"/>
    <cellStyle name="계산 4 3 6 3" xfId="12384" xr:uid="{00000000-0005-0000-0000-0000192F0000}"/>
    <cellStyle name="계산 4 3 6 4" xfId="16610" xr:uid="{00000000-0005-0000-0000-00001A2F0000}"/>
    <cellStyle name="계산 4 3 7" xfId="1131" xr:uid="{00000000-0005-0000-0000-00001B2F0000}"/>
    <cellStyle name="계산 4 3 7 2" xfId="6894" xr:uid="{00000000-0005-0000-0000-00001C2F0000}"/>
    <cellStyle name="계산 4 3 7 2 2" xfId="18007" xr:uid="{00000000-0005-0000-0000-00001D2F0000}"/>
    <cellStyle name="계산 4 3 7 2 3" xfId="25165" xr:uid="{00000000-0005-0000-0000-00001E2F0000}"/>
    <cellStyle name="계산 4 3 7 3" xfId="12383" xr:uid="{00000000-0005-0000-0000-00001F2F0000}"/>
    <cellStyle name="계산 4 3 7 4" xfId="16611" xr:uid="{00000000-0005-0000-0000-0000202F0000}"/>
    <cellStyle name="계산 4 3 8" xfId="6905" xr:uid="{00000000-0005-0000-0000-0000212F0000}"/>
    <cellStyle name="계산 4 3 8 2" xfId="18018" xr:uid="{00000000-0005-0000-0000-0000222F0000}"/>
    <cellStyle name="계산 4 3 8 3" xfId="25176" xr:uid="{00000000-0005-0000-0000-0000232F0000}"/>
    <cellStyle name="계산 4 3 9" xfId="12394" xr:uid="{00000000-0005-0000-0000-0000242F0000}"/>
    <cellStyle name="계산 4 4" xfId="1130" xr:uid="{00000000-0005-0000-0000-0000252F0000}"/>
    <cellStyle name="계산 4 4 10" xfId="22025" xr:uid="{00000000-0005-0000-0000-0000262F0000}"/>
    <cellStyle name="계산 4 4 2" xfId="1129" xr:uid="{00000000-0005-0000-0000-0000272F0000}"/>
    <cellStyle name="계산 4 4 2 2" xfId="1128" xr:uid="{00000000-0005-0000-0000-0000282F0000}"/>
    <cellStyle name="계산 4 4 2 2 2" xfId="6891" xr:uid="{00000000-0005-0000-0000-0000292F0000}"/>
    <cellStyle name="계산 4 4 2 2 2 2" xfId="18004" xr:uid="{00000000-0005-0000-0000-00002A2F0000}"/>
    <cellStyle name="계산 4 4 2 2 2 3" xfId="25162" xr:uid="{00000000-0005-0000-0000-00002B2F0000}"/>
    <cellStyle name="계산 4 4 2 2 3" xfId="12380" xr:uid="{00000000-0005-0000-0000-00002C2F0000}"/>
    <cellStyle name="계산 4 4 2 2 4" xfId="16612" xr:uid="{00000000-0005-0000-0000-00002D2F0000}"/>
    <cellStyle name="계산 4 4 2 3" xfId="1127" xr:uid="{00000000-0005-0000-0000-00002E2F0000}"/>
    <cellStyle name="계산 4 4 2 3 2" xfId="6890" xr:uid="{00000000-0005-0000-0000-00002F2F0000}"/>
    <cellStyle name="계산 4 4 2 3 2 2" xfId="18003" xr:uid="{00000000-0005-0000-0000-0000302F0000}"/>
    <cellStyle name="계산 4 4 2 3 2 3" xfId="25161" xr:uid="{00000000-0005-0000-0000-0000312F0000}"/>
    <cellStyle name="계산 4 4 2 3 3" xfId="12379" xr:uid="{00000000-0005-0000-0000-0000322F0000}"/>
    <cellStyle name="계산 4 4 2 3 4" xfId="22026" xr:uid="{00000000-0005-0000-0000-0000332F0000}"/>
    <cellStyle name="계산 4 4 2 4" xfId="1126" xr:uid="{00000000-0005-0000-0000-0000342F0000}"/>
    <cellStyle name="계산 4 4 2 4 2" xfId="6889" xr:uid="{00000000-0005-0000-0000-0000352F0000}"/>
    <cellStyle name="계산 4 4 2 4 2 2" xfId="18002" xr:uid="{00000000-0005-0000-0000-0000362F0000}"/>
    <cellStyle name="계산 4 4 2 4 2 3" xfId="25160" xr:uid="{00000000-0005-0000-0000-0000372F0000}"/>
    <cellStyle name="계산 4 4 2 4 3" xfId="12378" xr:uid="{00000000-0005-0000-0000-0000382F0000}"/>
    <cellStyle name="계산 4 4 2 4 4" xfId="22023" xr:uid="{00000000-0005-0000-0000-0000392F0000}"/>
    <cellStyle name="계산 4 4 2 5" xfId="1125" xr:uid="{00000000-0005-0000-0000-00003A2F0000}"/>
    <cellStyle name="계산 4 4 2 5 2" xfId="6888" xr:uid="{00000000-0005-0000-0000-00003B2F0000}"/>
    <cellStyle name="계산 4 4 2 5 2 2" xfId="18001" xr:uid="{00000000-0005-0000-0000-00003C2F0000}"/>
    <cellStyle name="계산 4 4 2 5 2 3" xfId="25159" xr:uid="{00000000-0005-0000-0000-00003D2F0000}"/>
    <cellStyle name="계산 4 4 2 5 3" xfId="12377" xr:uid="{00000000-0005-0000-0000-00003E2F0000}"/>
    <cellStyle name="계산 4 4 2 5 4" xfId="16613" xr:uid="{00000000-0005-0000-0000-00003F2F0000}"/>
    <cellStyle name="계산 4 4 2 6" xfId="1124" xr:uid="{00000000-0005-0000-0000-0000402F0000}"/>
    <cellStyle name="계산 4 4 2 6 2" xfId="6887" xr:uid="{00000000-0005-0000-0000-0000412F0000}"/>
    <cellStyle name="계산 4 4 2 6 2 2" xfId="18000" xr:uid="{00000000-0005-0000-0000-0000422F0000}"/>
    <cellStyle name="계산 4 4 2 6 2 3" xfId="25158" xr:uid="{00000000-0005-0000-0000-0000432F0000}"/>
    <cellStyle name="계산 4 4 2 6 3" xfId="12376" xr:uid="{00000000-0005-0000-0000-0000442F0000}"/>
    <cellStyle name="계산 4 4 2 6 4" xfId="16614" xr:uid="{00000000-0005-0000-0000-0000452F0000}"/>
    <cellStyle name="계산 4 4 2 7" xfId="6892" xr:uid="{00000000-0005-0000-0000-0000462F0000}"/>
    <cellStyle name="계산 4 4 2 7 2" xfId="18005" xr:uid="{00000000-0005-0000-0000-0000472F0000}"/>
    <cellStyle name="계산 4 4 2 7 3" xfId="25163" xr:uid="{00000000-0005-0000-0000-0000482F0000}"/>
    <cellStyle name="계산 4 4 2 8" xfId="12381" xr:uid="{00000000-0005-0000-0000-0000492F0000}"/>
    <cellStyle name="계산 4 4 2 9" xfId="22024" xr:uid="{00000000-0005-0000-0000-00004A2F0000}"/>
    <cellStyle name="계산 4 4 3" xfId="1123" xr:uid="{00000000-0005-0000-0000-00004B2F0000}"/>
    <cellStyle name="계산 4 4 3 2" xfId="6886" xr:uid="{00000000-0005-0000-0000-00004C2F0000}"/>
    <cellStyle name="계산 4 4 3 2 2" xfId="17999" xr:uid="{00000000-0005-0000-0000-00004D2F0000}"/>
    <cellStyle name="계산 4 4 3 2 3" xfId="25157" xr:uid="{00000000-0005-0000-0000-00004E2F0000}"/>
    <cellStyle name="계산 4 4 3 3" xfId="12375" xr:uid="{00000000-0005-0000-0000-00004F2F0000}"/>
    <cellStyle name="계산 4 4 3 4" xfId="22028" xr:uid="{00000000-0005-0000-0000-0000502F0000}"/>
    <cellStyle name="계산 4 4 4" xfId="1122" xr:uid="{00000000-0005-0000-0000-0000512F0000}"/>
    <cellStyle name="계산 4 4 4 2" xfId="6885" xr:uid="{00000000-0005-0000-0000-0000522F0000}"/>
    <cellStyle name="계산 4 4 4 2 2" xfId="17998" xr:uid="{00000000-0005-0000-0000-0000532F0000}"/>
    <cellStyle name="계산 4 4 4 2 3" xfId="25156" xr:uid="{00000000-0005-0000-0000-0000542F0000}"/>
    <cellStyle name="계산 4 4 4 3" xfId="12374" xr:uid="{00000000-0005-0000-0000-0000552F0000}"/>
    <cellStyle name="계산 4 4 4 4" xfId="22027" xr:uid="{00000000-0005-0000-0000-0000562F0000}"/>
    <cellStyle name="계산 4 4 5" xfId="1121" xr:uid="{00000000-0005-0000-0000-0000572F0000}"/>
    <cellStyle name="계산 4 4 5 2" xfId="6884" xr:uid="{00000000-0005-0000-0000-0000582F0000}"/>
    <cellStyle name="계산 4 4 5 2 2" xfId="17997" xr:uid="{00000000-0005-0000-0000-0000592F0000}"/>
    <cellStyle name="계산 4 4 5 2 3" xfId="25155" xr:uid="{00000000-0005-0000-0000-00005A2F0000}"/>
    <cellStyle name="계산 4 4 5 3" xfId="12373" xr:uid="{00000000-0005-0000-0000-00005B2F0000}"/>
    <cellStyle name="계산 4 4 5 4" xfId="16615" xr:uid="{00000000-0005-0000-0000-00005C2F0000}"/>
    <cellStyle name="계산 4 4 6" xfId="1120" xr:uid="{00000000-0005-0000-0000-00005D2F0000}"/>
    <cellStyle name="계산 4 4 6 2" xfId="6883" xr:uid="{00000000-0005-0000-0000-00005E2F0000}"/>
    <cellStyle name="계산 4 4 6 2 2" xfId="17996" xr:uid="{00000000-0005-0000-0000-00005F2F0000}"/>
    <cellStyle name="계산 4 4 6 2 3" xfId="25154" xr:uid="{00000000-0005-0000-0000-0000602F0000}"/>
    <cellStyle name="계산 4 4 6 3" xfId="12372" xr:uid="{00000000-0005-0000-0000-0000612F0000}"/>
    <cellStyle name="계산 4 4 6 4" xfId="22029" xr:uid="{00000000-0005-0000-0000-0000622F0000}"/>
    <cellStyle name="계산 4 4 7" xfId="1119" xr:uid="{00000000-0005-0000-0000-0000632F0000}"/>
    <cellStyle name="계산 4 4 7 2" xfId="6882" xr:uid="{00000000-0005-0000-0000-0000642F0000}"/>
    <cellStyle name="계산 4 4 7 2 2" xfId="17995" xr:uid="{00000000-0005-0000-0000-0000652F0000}"/>
    <cellStyle name="계산 4 4 7 2 3" xfId="25153" xr:uid="{00000000-0005-0000-0000-0000662F0000}"/>
    <cellStyle name="계산 4 4 7 3" xfId="12371" xr:uid="{00000000-0005-0000-0000-0000672F0000}"/>
    <cellStyle name="계산 4 4 7 4" xfId="22022" xr:uid="{00000000-0005-0000-0000-0000682F0000}"/>
    <cellStyle name="계산 4 4 8" xfId="6893" xr:uid="{00000000-0005-0000-0000-0000692F0000}"/>
    <cellStyle name="계산 4 4 8 2" xfId="18006" xr:uid="{00000000-0005-0000-0000-00006A2F0000}"/>
    <cellStyle name="계산 4 4 8 3" xfId="25164" xr:uid="{00000000-0005-0000-0000-00006B2F0000}"/>
    <cellStyle name="계산 4 4 9" xfId="12382" xr:uid="{00000000-0005-0000-0000-00006C2F0000}"/>
    <cellStyle name="계산 4 5" xfId="1118" xr:uid="{00000000-0005-0000-0000-00006D2F0000}"/>
    <cellStyle name="계산 4 5 10" xfId="16616" xr:uid="{00000000-0005-0000-0000-00006E2F0000}"/>
    <cellStyle name="계산 4 5 2" xfId="1117" xr:uid="{00000000-0005-0000-0000-00006F2F0000}"/>
    <cellStyle name="계산 4 5 2 2" xfId="1116" xr:uid="{00000000-0005-0000-0000-0000702F0000}"/>
    <cellStyle name="계산 4 5 2 2 2" xfId="6879" xr:uid="{00000000-0005-0000-0000-0000712F0000}"/>
    <cellStyle name="계산 4 5 2 2 2 2" xfId="17992" xr:uid="{00000000-0005-0000-0000-0000722F0000}"/>
    <cellStyle name="계산 4 5 2 2 2 3" xfId="25150" xr:uid="{00000000-0005-0000-0000-0000732F0000}"/>
    <cellStyle name="계산 4 5 2 2 3" xfId="12368" xr:uid="{00000000-0005-0000-0000-0000742F0000}"/>
    <cellStyle name="계산 4 5 2 2 4" xfId="16618" xr:uid="{00000000-0005-0000-0000-0000752F0000}"/>
    <cellStyle name="계산 4 5 2 3" xfId="1115" xr:uid="{00000000-0005-0000-0000-0000762F0000}"/>
    <cellStyle name="계산 4 5 2 3 2" xfId="6878" xr:uid="{00000000-0005-0000-0000-0000772F0000}"/>
    <cellStyle name="계산 4 5 2 3 2 2" xfId="17991" xr:uid="{00000000-0005-0000-0000-0000782F0000}"/>
    <cellStyle name="계산 4 5 2 3 2 3" xfId="25149" xr:uid="{00000000-0005-0000-0000-0000792F0000}"/>
    <cellStyle name="계산 4 5 2 3 3" xfId="12367" xr:uid="{00000000-0005-0000-0000-00007A2F0000}"/>
    <cellStyle name="계산 4 5 2 3 4" xfId="22032" xr:uid="{00000000-0005-0000-0000-00007B2F0000}"/>
    <cellStyle name="계산 4 5 2 4" xfId="1114" xr:uid="{00000000-0005-0000-0000-00007C2F0000}"/>
    <cellStyle name="계산 4 5 2 4 2" xfId="6877" xr:uid="{00000000-0005-0000-0000-00007D2F0000}"/>
    <cellStyle name="계산 4 5 2 4 2 2" xfId="17990" xr:uid="{00000000-0005-0000-0000-00007E2F0000}"/>
    <cellStyle name="계산 4 5 2 4 2 3" xfId="25148" xr:uid="{00000000-0005-0000-0000-00007F2F0000}"/>
    <cellStyle name="계산 4 5 2 4 3" xfId="12366" xr:uid="{00000000-0005-0000-0000-0000802F0000}"/>
    <cellStyle name="계산 4 5 2 4 4" xfId="22031" xr:uid="{00000000-0005-0000-0000-0000812F0000}"/>
    <cellStyle name="계산 4 5 2 5" xfId="1113" xr:uid="{00000000-0005-0000-0000-0000822F0000}"/>
    <cellStyle name="계산 4 5 2 5 2" xfId="6876" xr:uid="{00000000-0005-0000-0000-0000832F0000}"/>
    <cellStyle name="계산 4 5 2 5 2 2" xfId="17989" xr:uid="{00000000-0005-0000-0000-0000842F0000}"/>
    <cellStyle name="계산 4 5 2 5 2 3" xfId="25147" xr:uid="{00000000-0005-0000-0000-0000852F0000}"/>
    <cellStyle name="계산 4 5 2 5 3" xfId="12365" xr:uid="{00000000-0005-0000-0000-0000862F0000}"/>
    <cellStyle name="계산 4 5 2 5 4" xfId="16619" xr:uid="{00000000-0005-0000-0000-0000872F0000}"/>
    <cellStyle name="계산 4 5 2 6" xfId="1112" xr:uid="{00000000-0005-0000-0000-0000882F0000}"/>
    <cellStyle name="계산 4 5 2 6 2" xfId="6875" xr:uid="{00000000-0005-0000-0000-0000892F0000}"/>
    <cellStyle name="계산 4 5 2 6 2 2" xfId="17988" xr:uid="{00000000-0005-0000-0000-00008A2F0000}"/>
    <cellStyle name="계산 4 5 2 6 2 3" xfId="25146" xr:uid="{00000000-0005-0000-0000-00008B2F0000}"/>
    <cellStyle name="계산 4 5 2 6 3" xfId="12364" xr:uid="{00000000-0005-0000-0000-00008C2F0000}"/>
    <cellStyle name="계산 4 5 2 6 4" xfId="22033" xr:uid="{00000000-0005-0000-0000-00008D2F0000}"/>
    <cellStyle name="계산 4 5 2 7" xfId="6880" xr:uid="{00000000-0005-0000-0000-00008E2F0000}"/>
    <cellStyle name="계산 4 5 2 7 2" xfId="17993" xr:uid="{00000000-0005-0000-0000-00008F2F0000}"/>
    <cellStyle name="계산 4 5 2 7 3" xfId="25151" xr:uid="{00000000-0005-0000-0000-0000902F0000}"/>
    <cellStyle name="계산 4 5 2 8" xfId="12369" xr:uid="{00000000-0005-0000-0000-0000912F0000}"/>
    <cellStyle name="계산 4 5 2 9" xfId="16617" xr:uid="{00000000-0005-0000-0000-0000922F0000}"/>
    <cellStyle name="계산 4 5 3" xfId="1111" xr:uid="{00000000-0005-0000-0000-0000932F0000}"/>
    <cellStyle name="계산 4 5 3 2" xfId="6874" xr:uid="{00000000-0005-0000-0000-0000942F0000}"/>
    <cellStyle name="계산 4 5 3 2 2" xfId="17987" xr:uid="{00000000-0005-0000-0000-0000952F0000}"/>
    <cellStyle name="계산 4 5 3 2 3" xfId="25145" xr:uid="{00000000-0005-0000-0000-0000962F0000}"/>
    <cellStyle name="계산 4 5 3 3" xfId="12363" xr:uid="{00000000-0005-0000-0000-0000972F0000}"/>
    <cellStyle name="계산 4 5 3 4" xfId="22030" xr:uid="{00000000-0005-0000-0000-0000982F0000}"/>
    <cellStyle name="계산 4 5 4" xfId="1110" xr:uid="{00000000-0005-0000-0000-0000992F0000}"/>
    <cellStyle name="계산 4 5 4 2" xfId="6873" xr:uid="{00000000-0005-0000-0000-00009A2F0000}"/>
    <cellStyle name="계산 4 5 4 2 2" xfId="17986" xr:uid="{00000000-0005-0000-0000-00009B2F0000}"/>
    <cellStyle name="계산 4 5 4 2 3" xfId="25144" xr:uid="{00000000-0005-0000-0000-00009C2F0000}"/>
    <cellStyle name="계산 4 5 4 3" xfId="12362" xr:uid="{00000000-0005-0000-0000-00009D2F0000}"/>
    <cellStyle name="계산 4 5 4 4" xfId="16620" xr:uid="{00000000-0005-0000-0000-00009E2F0000}"/>
    <cellStyle name="계산 4 5 5" xfId="1109" xr:uid="{00000000-0005-0000-0000-00009F2F0000}"/>
    <cellStyle name="계산 4 5 5 2" xfId="6872" xr:uid="{00000000-0005-0000-0000-0000A02F0000}"/>
    <cellStyle name="계산 4 5 5 2 2" xfId="17985" xr:uid="{00000000-0005-0000-0000-0000A12F0000}"/>
    <cellStyle name="계산 4 5 5 2 3" xfId="25143" xr:uid="{00000000-0005-0000-0000-0000A22F0000}"/>
    <cellStyle name="계산 4 5 5 3" xfId="12361" xr:uid="{00000000-0005-0000-0000-0000A32F0000}"/>
    <cellStyle name="계산 4 5 5 4" xfId="16621" xr:uid="{00000000-0005-0000-0000-0000A42F0000}"/>
    <cellStyle name="계산 4 5 6" xfId="1108" xr:uid="{00000000-0005-0000-0000-0000A52F0000}"/>
    <cellStyle name="계산 4 5 6 2" xfId="6871" xr:uid="{00000000-0005-0000-0000-0000A62F0000}"/>
    <cellStyle name="계산 4 5 6 2 2" xfId="17984" xr:uid="{00000000-0005-0000-0000-0000A72F0000}"/>
    <cellStyle name="계산 4 5 6 2 3" xfId="25142" xr:uid="{00000000-0005-0000-0000-0000A82F0000}"/>
    <cellStyle name="계산 4 5 6 3" xfId="12360" xr:uid="{00000000-0005-0000-0000-0000A92F0000}"/>
    <cellStyle name="계산 4 5 6 4" xfId="22035" xr:uid="{00000000-0005-0000-0000-0000AA2F0000}"/>
    <cellStyle name="계산 4 5 7" xfId="1107" xr:uid="{00000000-0005-0000-0000-0000AB2F0000}"/>
    <cellStyle name="계산 4 5 7 2" xfId="6870" xr:uid="{00000000-0005-0000-0000-0000AC2F0000}"/>
    <cellStyle name="계산 4 5 7 2 2" xfId="17983" xr:uid="{00000000-0005-0000-0000-0000AD2F0000}"/>
    <cellStyle name="계산 4 5 7 2 3" xfId="25141" xr:uid="{00000000-0005-0000-0000-0000AE2F0000}"/>
    <cellStyle name="계산 4 5 7 3" xfId="12359" xr:uid="{00000000-0005-0000-0000-0000AF2F0000}"/>
    <cellStyle name="계산 4 5 7 4" xfId="22034" xr:uid="{00000000-0005-0000-0000-0000B02F0000}"/>
    <cellStyle name="계산 4 5 8" xfId="6881" xr:uid="{00000000-0005-0000-0000-0000B12F0000}"/>
    <cellStyle name="계산 4 5 8 2" xfId="17994" xr:uid="{00000000-0005-0000-0000-0000B22F0000}"/>
    <cellStyle name="계산 4 5 8 3" xfId="25152" xr:uid="{00000000-0005-0000-0000-0000B32F0000}"/>
    <cellStyle name="계산 4 5 9" xfId="12370" xr:uid="{00000000-0005-0000-0000-0000B42F0000}"/>
    <cellStyle name="계산 4 6" xfId="1106" xr:uid="{00000000-0005-0000-0000-0000B52F0000}"/>
    <cellStyle name="계산 4 6 10" xfId="16622" xr:uid="{00000000-0005-0000-0000-0000B62F0000}"/>
    <cellStyle name="계산 4 6 2" xfId="1105" xr:uid="{00000000-0005-0000-0000-0000B72F0000}"/>
    <cellStyle name="계산 4 6 2 2" xfId="1104" xr:uid="{00000000-0005-0000-0000-0000B82F0000}"/>
    <cellStyle name="계산 4 6 2 2 2" xfId="6867" xr:uid="{00000000-0005-0000-0000-0000B92F0000}"/>
    <cellStyle name="계산 4 6 2 2 2 2" xfId="17980" xr:uid="{00000000-0005-0000-0000-0000BA2F0000}"/>
    <cellStyle name="계산 4 6 2 2 2 3" xfId="25138" xr:uid="{00000000-0005-0000-0000-0000BB2F0000}"/>
    <cellStyle name="계산 4 6 2 2 3" xfId="12356" xr:uid="{00000000-0005-0000-0000-0000BC2F0000}"/>
    <cellStyle name="계산 4 6 2 2 4" xfId="22013" xr:uid="{00000000-0005-0000-0000-0000BD2F0000}"/>
    <cellStyle name="계산 4 6 2 3" xfId="1103" xr:uid="{00000000-0005-0000-0000-0000BE2F0000}"/>
    <cellStyle name="계산 4 6 2 3 2" xfId="6866" xr:uid="{00000000-0005-0000-0000-0000BF2F0000}"/>
    <cellStyle name="계산 4 6 2 3 2 2" xfId="17979" xr:uid="{00000000-0005-0000-0000-0000C02F0000}"/>
    <cellStyle name="계산 4 6 2 3 2 3" xfId="25137" xr:uid="{00000000-0005-0000-0000-0000C12F0000}"/>
    <cellStyle name="계산 4 6 2 3 3" xfId="12355" xr:uid="{00000000-0005-0000-0000-0000C22F0000}"/>
    <cellStyle name="계산 4 6 2 3 4" xfId="16623" xr:uid="{00000000-0005-0000-0000-0000C32F0000}"/>
    <cellStyle name="계산 4 6 2 4" xfId="1102" xr:uid="{00000000-0005-0000-0000-0000C42F0000}"/>
    <cellStyle name="계산 4 6 2 4 2" xfId="6865" xr:uid="{00000000-0005-0000-0000-0000C52F0000}"/>
    <cellStyle name="계산 4 6 2 4 2 2" xfId="17978" xr:uid="{00000000-0005-0000-0000-0000C62F0000}"/>
    <cellStyle name="계산 4 6 2 4 2 3" xfId="25136" xr:uid="{00000000-0005-0000-0000-0000C72F0000}"/>
    <cellStyle name="계산 4 6 2 4 3" xfId="12354" xr:uid="{00000000-0005-0000-0000-0000C82F0000}"/>
    <cellStyle name="계산 4 6 2 4 4" xfId="22037" xr:uid="{00000000-0005-0000-0000-0000C92F0000}"/>
    <cellStyle name="계산 4 6 2 5" xfId="1101" xr:uid="{00000000-0005-0000-0000-0000CA2F0000}"/>
    <cellStyle name="계산 4 6 2 5 2" xfId="6864" xr:uid="{00000000-0005-0000-0000-0000CB2F0000}"/>
    <cellStyle name="계산 4 6 2 5 2 2" xfId="17977" xr:uid="{00000000-0005-0000-0000-0000CC2F0000}"/>
    <cellStyle name="계산 4 6 2 5 2 3" xfId="25135" xr:uid="{00000000-0005-0000-0000-0000CD2F0000}"/>
    <cellStyle name="계산 4 6 2 5 3" xfId="12353" xr:uid="{00000000-0005-0000-0000-0000CE2F0000}"/>
    <cellStyle name="계산 4 6 2 5 4" xfId="16624" xr:uid="{00000000-0005-0000-0000-0000CF2F0000}"/>
    <cellStyle name="계산 4 6 2 6" xfId="1100" xr:uid="{00000000-0005-0000-0000-0000D02F0000}"/>
    <cellStyle name="계산 4 6 2 6 2" xfId="6863" xr:uid="{00000000-0005-0000-0000-0000D12F0000}"/>
    <cellStyle name="계산 4 6 2 6 2 2" xfId="17976" xr:uid="{00000000-0005-0000-0000-0000D22F0000}"/>
    <cellStyle name="계산 4 6 2 6 2 3" xfId="25134" xr:uid="{00000000-0005-0000-0000-0000D32F0000}"/>
    <cellStyle name="계산 4 6 2 6 3" xfId="12352" xr:uid="{00000000-0005-0000-0000-0000D42F0000}"/>
    <cellStyle name="계산 4 6 2 6 4" xfId="22038" xr:uid="{00000000-0005-0000-0000-0000D52F0000}"/>
    <cellStyle name="계산 4 6 2 7" xfId="6868" xr:uid="{00000000-0005-0000-0000-0000D62F0000}"/>
    <cellStyle name="계산 4 6 2 7 2" xfId="17981" xr:uid="{00000000-0005-0000-0000-0000D72F0000}"/>
    <cellStyle name="계산 4 6 2 7 3" xfId="25139" xr:uid="{00000000-0005-0000-0000-0000D82F0000}"/>
    <cellStyle name="계산 4 6 2 8" xfId="12357" xr:uid="{00000000-0005-0000-0000-0000D92F0000}"/>
    <cellStyle name="계산 4 6 2 9" xfId="22036" xr:uid="{00000000-0005-0000-0000-0000DA2F0000}"/>
    <cellStyle name="계산 4 6 3" xfId="1099" xr:uid="{00000000-0005-0000-0000-0000DB2F0000}"/>
    <cellStyle name="계산 4 6 3 2" xfId="6862" xr:uid="{00000000-0005-0000-0000-0000DC2F0000}"/>
    <cellStyle name="계산 4 6 3 2 2" xfId="17975" xr:uid="{00000000-0005-0000-0000-0000DD2F0000}"/>
    <cellStyle name="계산 4 6 3 2 3" xfId="25133" xr:uid="{00000000-0005-0000-0000-0000DE2F0000}"/>
    <cellStyle name="계산 4 6 3 3" xfId="12351" xr:uid="{00000000-0005-0000-0000-0000DF2F0000}"/>
    <cellStyle name="계산 4 6 3 4" xfId="16625" xr:uid="{00000000-0005-0000-0000-0000E02F0000}"/>
    <cellStyle name="계산 4 6 4" xfId="1098" xr:uid="{00000000-0005-0000-0000-0000E12F0000}"/>
    <cellStyle name="계산 4 6 4 2" xfId="6861" xr:uid="{00000000-0005-0000-0000-0000E22F0000}"/>
    <cellStyle name="계산 4 6 4 2 2" xfId="17974" xr:uid="{00000000-0005-0000-0000-0000E32F0000}"/>
    <cellStyle name="계산 4 6 4 2 3" xfId="25132" xr:uid="{00000000-0005-0000-0000-0000E42F0000}"/>
    <cellStyle name="계산 4 6 4 3" xfId="12350" xr:uid="{00000000-0005-0000-0000-0000E52F0000}"/>
    <cellStyle name="계산 4 6 4 4" xfId="16626" xr:uid="{00000000-0005-0000-0000-0000E62F0000}"/>
    <cellStyle name="계산 4 6 5" xfId="1097" xr:uid="{00000000-0005-0000-0000-0000E72F0000}"/>
    <cellStyle name="계산 4 6 5 2" xfId="6860" xr:uid="{00000000-0005-0000-0000-0000E82F0000}"/>
    <cellStyle name="계산 4 6 5 2 2" xfId="17973" xr:uid="{00000000-0005-0000-0000-0000E92F0000}"/>
    <cellStyle name="계산 4 6 5 2 3" xfId="25131" xr:uid="{00000000-0005-0000-0000-0000EA2F0000}"/>
    <cellStyle name="계산 4 6 5 3" xfId="12349" xr:uid="{00000000-0005-0000-0000-0000EB2F0000}"/>
    <cellStyle name="계산 4 6 5 4" xfId="16627" xr:uid="{00000000-0005-0000-0000-0000EC2F0000}"/>
    <cellStyle name="계산 4 6 6" xfId="1096" xr:uid="{00000000-0005-0000-0000-0000ED2F0000}"/>
    <cellStyle name="계산 4 6 6 2" xfId="6859" xr:uid="{00000000-0005-0000-0000-0000EE2F0000}"/>
    <cellStyle name="계산 4 6 6 2 2" xfId="17972" xr:uid="{00000000-0005-0000-0000-0000EF2F0000}"/>
    <cellStyle name="계산 4 6 6 2 3" xfId="25130" xr:uid="{00000000-0005-0000-0000-0000F02F0000}"/>
    <cellStyle name="계산 4 6 6 3" xfId="12348" xr:uid="{00000000-0005-0000-0000-0000F12F0000}"/>
    <cellStyle name="계산 4 6 6 4" xfId="16628" xr:uid="{00000000-0005-0000-0000-0000F22F0000}"/>
    <cellStyle name="계산 4 6 7" xfId="1095" xr:uid="{00000000-0005-0000-0000-0000F32F0000}"/>
    <cellStyle name="계산 4 6 7 2" xfId="6858" xr:uid="{00000000-0005-0000-0000-0000F42F0000}"/>
    <cellStyle name="계산 4 6 7 2 2" xfId="17971" xr:uid="{00000000-0005-0000-0000-0000F52F0000}"/>
    <cellStyle name="계산 4 6 7 2 3" xfId="25129" xr:uid="{00000000-0005-0000-0000-0000F62F0000}"/>
    <cellStyle name="계산 4 6 7 3" xfId="12347" xr:uid="{00000000-0005-0000-0000-0000F72F0000}"/>
    <cellStyle name="계산 4 6 7 4" xfId="16629" xr:uid="{00000000-0005-0000-0000-0000F82F0000}"/>
    <cellStyle name="계산 4 6 8" xfId="6869" xr:uid="{00000000-0005-0000-0000-0000F92F0000}"/>
    <cellStyle name="계산 4 6 8 2" xfId="17982" xr:uid="{00000000-0005-0000-0000-0000FA2F0000}"/>
    <cellStyle name="계산 4 6 8 3" xfId="25140" xr:uid="{00000000-0005-0000-0000-0000FB2F0000}"/>
    <cellStyle name="계산 4 6 9" xfId="12358" xr:uid="{00000000-0005-0000-0000-0000FC2F0000}"/>
    <cellStyle name="계산 4 7" xfId="1094" xr:uid="{00000000-0005-0000-0000-0000FD2F0000}"/>
    <cellStyle name="계산 4 7 10" xfId="16630" xr:uid="{00000000-0005-0000-0000-0000FE2F0000}"/>
    <cellStyle name="계산 4 7 2" xfId="1093" xr:uid="{00000000-0005-0000-0000-0000FF2F0000}"/>
    <cellStyle name="계산 4 7 2 2" xfId="1092" xr:uid="{00000000-0005-0000-0000-000000300000}"/>
    <cellStyle name="계산 4 7 2 2 2" xfId="6855" xr:uid="{00000000-0005-0000-0000-000001300000}"/>
    <cellStyle name="계산 4 7 2 2 2 2" xfId="17968" xr:uid="{00000000-0005-0000-0000-000002300000}"/>
    <cellStyle name="계산 4 7 2 2 2 3" xfId="25126" xr:uid="{00000000-0005-0000-0000-000003300000}"/>
    <cellStyle name="계산 4 7 2 2 3" xfId="12344" xr:uid="{00000000-0005-0000-0000-000004300000}"/>
    <cellStyle name="계산 4 7 2 2 4" xfId="22043" xr:uid="{00000000-0005-0000-0000-000005300000}"/>
    <cellStyle name="계산 4 7 2 3" xfId="1091" xr:uid="{00000000-0005-0000-0000-000006300000}"/>
    <cellStyle name="계산 4 7 2 3 2" xfId="6854" xr:uid="{00000000-0005-0000-0000-000007300000}"/>
    <cellStyle name="계산 4 7 2 3 2 2" xfId="17967" xr:uid="{00000000-0005-0000-0000-000008300000}"/>
    <cellStyle name="계산 4 7 2 3 2 3" xfId="25125" xr:uid="{00000000-0005-0000-0000-000009300000}"/>
    <cellStyle name="계산 4 7 2 3 3" xfId="12343" xr:uid="{00000000-0005-0000-0000-00000A300000}"/>
    <cellStyle name="계산 4 7 2 3 4" xfId="22042" xr:uid="{00000000-0005-0000-0000-00000B300000}"/>
    <cellStyle name="계산 4 7 2 4" xfId="1090" xr:uid="{00000000-0005-0000-0000-00000C300000}"/>
    <cellStyle name="계산 4 7 2 4 2" xfId="6853" xr:uid="{00000000-0005-0000-0000-00000D300000}"/>
    <cellStyle name="계산 4 7 2 4 2 2" xfId="17966" xr:uid="{00000000-0005-0000-0000-00000E300000}"/>
    <cellStyle name="계산 4 7 2 4 2 3" xfId="25124" xr:uid="{00000000-0005-0000-0000-00000F300000}"/>
    <cellStyle name="계산 4 7 2 4 3" xfId="12342" xr:uid="{00000000-0005-0000-0000-000010300000}"/>
    <cellStyle name="계산 4 7 2 4 4" xfId="16632" xr:uid="{00000000-0005-0000-0000-000011300000}"/>
    <cellStyle name="계산 4 7 2 5" xfId="1089" xr:uid="{00000000-0005-0000-0000-000012300000}"/>
    <cellStyle name="계산 4 7 2 5 2" xfId="6852" xr:uid="{00000000-0005-0000-0000-000013300000}"/>
    <cellStyle name="계산 4 7 2 5 2 2" xfId="17965" xr:uid="{00000000-0005-0000-0000-000014300000}"/>
    <cellStyle name="계산 4 7 2 5 2 3" xfId="25123" xr:uid="{00000000-0005-0000-0000-000015300000}"/>
    <cellStyle name="계산 4 7 2 5 3" xfId="12341" xr:uid="{00000000-0005-0000-0000-000016300000}"/>
    <cellStyle name="계산 4 7 2 5 4" xfId="22044" xr:uid="{00000000-0005-0000-0000-000017300000}"/>
    <cellStyle name="계산 4 7 2 6" xfId="1088" xr:uid="{00000000-0005-0000-0000-000018300000}"/>
    <cellStyle name="계산 4 7 2 6 2" xfId="6851" xr:uid="{00000000-0005-0000-0000-000019300000}"/>
    <cellStyle name="계산 4 7 2 6 2 2" xfId="17964" xr:uid="{00000000-0005-0000-0000-00001A300000}"/>
    <cellStyle name="계산 4 7 2 6 2 3" xfId="25122" xr:uid="{00000000-0005-0000-0000-00001B300000}"/>
    <cellStyle name="계산 4 7 2 6 3" xfId="12340" xr:uid="{00000000-0005-0000-0000-00001C300000}"/>
    <cellStyle name="계산 4 7 2 6 4" xfId="22041" xr:uid="{00000000-0005-0000-0000-00001D300000}"/>
    <cellStyle name="계산 4 7 2 7" xfId="6856" xr:uid="{00000000-0005-0000-0000-00001E300000}"/>
    <cellStyle name="계산 4 7 2 7 2" xfId="17969" xr:uid="{00000000-0005-0000-0000-00001F300000}"/>
    <cellStyle name="계산 4 7 2 7 3" xfId="25127" xr:uid="{00000000-0005-0000-0000-000020300000}"/>
    <cellStyle name="계산 4 7 2 8" xfId="12345" xr:uid="{00000000-0005-0000-0000-000021300000}"/>
    <cellStyle name="계산 4 7 2 9" xfId="16631" xr:uid="{00000000-0005-0000-0000-000022300000}"/>
    <cellStyle name="계산 4 7 3" xfId="1087" xr:uid="{00000000-0005-0000-0000-000023300000}"/>
    <cellStyle name="계산 4 7 3 2" xfId="6850" xr:uid="{00000000-0005-0000-0000-000024300000}"/>
    <cellStyle name="계산 4 7 3 2 2" xfId="17963" xr:uid="{00000000-0005-0000-0000-000025300000}"/>
    <cellStyle name="계산 4 7 3 2 3" xfId="25121" xr:uid="{00000000-0005-0000-0000-000026300000}"/>
    <cellStyle name="계산 4 7 3 3" xfId="12339" xr:uid="{00000000-0005-0000-0000-000027300000}"/>
    <cellStyle name="계산 4 7 3 4" xfId="16633" xr:uid="{00000000-0005-0000-0000-000028300000}"/>
    <cellStyle name="계산 4 7 4" xfId="1086" xr:uid="{00000000-0005-0000-0000-000029300000}"/>
    <cellStyle name="계산 4 7 4 2" xfId="6849" xr:uid="{00000000-0005-0000-0000-00002A300000}"/>
    <cellStyle name="계산 4 7 4 2 2" xfId="17962" xr:uid="{00000000-0005-0000-0000-00002B300000}"/>
    <cellStyle name="계산 4 7 4 2 3" xfId="25120" xr:uid="{00000000-0005-0000-0000-00002C300000}"/>
    <cellStyle name="계산 4 7 4 3" xfId="12338" xr:uid="{00000000-0005-0000-0000-00002D300000}"/>
    <cellStyle name="계산 4 7 4 4" xfId="16634" xr:uid="{00000000-0005-0000-0000-00002E300000}"/>
    <cellStyle name="계산 4 7 5" xfId="1085" xr:uid="{00000000-0005-0000-0000-00002F300000}"/>
    <cellStyle name="계산 4 7 5 2" xfId="6848" xr:uid="{00000000-0005-0000-0000-000030300000}"/>
    <cellStyle name="계산 4 7 5 2 2" xfId="17961" xr:uid="{00000000-0005-0000-0000-000031300000}"/>
    <cellStyle name="계산 4 7 5 2 3" xfId="25119" xr:uid="{00000000-0005-0000-0000-000032300000}"/>
    <cellStyle name="계산 4 7 5 3" xfId="12337" xr:uid="{00000000-0005-0000-0000-000033300000}"/>
    <cellStyle name="계산 4 7 5 4" xfId="22046" xr:uid="{00000000-0005-0000-0000-000034300000}"/>
    <cellStyle name="계산 4 7 6" xfId="1084" xr:uid="{00000000-0005-0000-0000-000035300000}"/>
    <cellStyle name="계산 4 7 6 2" xfId="6847" xr:uid="{00000000-0005-0000-0000-000036300000}"/>
    <cellStyle name="계산 4 7 6 2 2" xfId="17960" xr:uid="{00000000-0005-0000-0000-000037300000}"/>
    <cellStyle name="계산 4 7 6 2 3" xfId="25118" xr:uid="{00000000-0005-0000-0000-000038300000}"/>
    <cellStyle name="계산 4 7 6 3" xfId="12336" xr:uid="{00000000-0005-0000-0000-000039300000}"/>
    <cellStyle name="계산 4 7 6 4" xfId="22045" xr:uid="{00000000-0005-0000-0000-00003A300000}"/>
    <cellStyle name="계산 4 7 7" xfId="1083" xr:uid="{00000000-0005-0000-0000-00003B300000}"/>
    <cellStyle name="계산 4 7 7 2" xfId="6846" xr:uid="{00000000-0005-0000-0000-00003C300000}"/>
    <cellStyle name="계산 4 7 7 2 2" xfId="17959" xr:uid="{00000000-0005-0000-0000-00003D300000}"/>
    <cellStyle name="계산 4 7 7 2 3" xfId="25117" xr:uid="{00000000-0005-0000-0000-00003E300000}"/>
    <cellStyle name="계산 4 7 7 3" xfId="12335" xr:uid="{00000000-0005-0000-0000-00003F300000}"/>
    <cellStyle name="계산 4 7 7 4" xfId="16635" xr:uid="{00000000-0005-0000-0000-000040300000}"/>
    <cellStyle name="계산 4 7 8" xfId="6857" xr:uid="{00000000-0005-0000-0000-000041300000}"/>
    <cellStyle name="계산 4 7 8 2" xfId="17970" xr:uid="{00000000-0005-0000-0000-000042300000}"/>
    <cellStyle name="계산 4 7 8 3" xfId="25128" xr:uid="{00000000-0005-0000-0000-000043300000}"/>
    <cellStyle name="계산 4 7 9" xfId="12346" xr:uid="{00000000-0005-0000-0000-000044300000}"/>
    <cellStyle name="계산 4 8" xfId="1082" xr:uid="{00000000-0005-0000-0000-000045300000}"/>
    <cellStyle name="계산 4 8 10" xfId="22047" xr:uid="{00000000-0005-0000-0000-000046300000}"/>
    <cellStyle name="계산 4 8 2" xfId="1081" xr:uid="{00000000-0005-0000-0000-000047300000}"/>
    <cellStyle name="계산 4 8 2 2" xfId="1080" xr:uid="{00000000-0005-0000-0000-000048300000}"/>
    <cellStyle name="계산 4 8 2 2 2" xfId="6843" xr:uid="{00000000-0005-0000-0000-000049300000}"/>
    <cellStyle name="계산 4 8 2 2 2 2" xfId="17956" xr:uid="{00000000-0005-0000-0000-00004A300000}"/>
    <cellStyle name="계산 4 8 2 2 2 3" xfId="25114" xr:uid="{00000000-0005-0000-0000-00004B300000}"/>
    <cellStyle name="계산 4 8 2 2 3" xfId="12332" xr:uid="{00000000-0005-0000-0000-00004C300000}"/>
    <cellStyle name="계산 4 8 2 2 4" xfId="16636" xr:uid="{00000000-0005-0000-0000-00004D300000}"/>
    <cellStyle name="계산 4 8 2 3" xfId="1079" xr:uid="{00000000-0005-0000-0000-00004E300000}"/>
    <cellStyle name="계산 4 8 2 3 2" xfId="6842" xr:uid="{00000000-0005-0000-0000-00004F300000}"/>
    <cellStyle name="계산 4 8 2 3 2 2" xfId="17955" xr:uid="{00000000-0005-0000-0000-000050300000}"/>
    <cellStyle name="계산 4 8 2 3 2 3" xfId="25113" xr:uid="{00000000-0005-0000-0000-000051300000}"/>
    <cellStyle name="계산 4 8 2 3 3" xfId="12331" xr:uid="{00000000-0005-0000-0000-000052300000}"/>
    <cellStyle name="계산 4 8 2 3 4" xfId="16637" xr:uid="{00000000-0005-0000-0000-000053300000}"/>
    <cellStyle name="계산 4 8 2 4" xfId="1078" xr:uid="{00000000-0005-0000-0000-000054300000}"/>
    <cellStyle name="계산 4 8 2 4 2" xfId="6841" xr:uid="{00000000-0005-0000-0000-000055300000}"/>
    <cellStyle name="계산 4 8 2 4 2 2" xfId="17954" xr:uid="{00000000-0005-0000-0000-000056300000}"/>
    <cellStyle name="계산 4 8 2 4 2 3" xfId="25112" xr:uid="{00000000-0005-0000-0000-000057300000}"/>
    <cellStyle name="계산 4 8 2 4 3" xfId="12330" xr:uid="{00000000-0005-0000-0000-000058300000}"/>
    <cellStyle name="계산 4 8 2 4 4" xfId="16638" xr:uid="{00000000-0005-0000-0000-000059300000}"/>
    <cellStyle name="계산 4 8 2 5" xfId="1077" xr:uid="{00000000-0005-0000-0000-00005A300000}"/>
    <cellStyle name="계산 4 8 2 5 2" xfId="6840" xr:uid="{00000000-0005-0000-0000-00005B300000}"/>
    <cellStyle name="계산 4 8 2 5 2 2" xfId="17953" xr:uid="{00000000-0005-0000-0000-00005C300000}"/>
    <cellStyle name="계산 4 8 2 5 2 3" xfId="25111" xr:uid="{00000000-0005-0000-0000-00005D300000}"/>
    <cellStyle name="계산 4 8 2 5 3" xfId="12329" xr:uid="{00000000-0005-0000-0000-00005E300000}"/>
    <cellStyle name="계산 4 8 2 5 4" xfId="16639" xr:uid="{00000000-0005-0000-0000-00005F300000}"/>
    <cellStyle name="계산 4 8 2 6" xfId="1076" xr:uid="{00000000-0005-0000-0000-000060300000}"/>
    <cellStyle name="계산 4 8 2 6 2" xfId="6839" xr:uid="{00000000-0005-0000-0000-000061300000}"/>
    <cellStyle name="계산 4 8 2 6 2 2" xfId="17952" xr:uid="{00000000-0005-0000-0000-000062300000}"/>
    <cellStyle name="계산 4 8 2 6 2 3" xfId="25110" xr:uid="{00000000-0005-0000-0000-000063300000}"/>
    <cellStyle name="계산 4 8 2 6 3" xfId="12328" xr:uid="{00000000-0005-0000-0000-000064300000}"/>
    <cellStyle name="계산 4 8 2 6 4" xfId="22051" xr:uid="{00000000-0005-0000-0000-000065300000}"/>
    <cellStyle name="계산 4 8 2 7" xfId="6844" xr:uid="{00000000-0005-0000-0000-000066300000}"/>
    <cellStyle name="계산 4 8 2 7 2" xfId="17957" xr:uid="{00000000-0005-0000-0000-000067300000}"/>
    <cellStyle name="계산 4 8 2 7 3" xfId="25115" xr:uid="{00000000-0005-0000-0000-000068300000}"/>
    <cellStyle name="계산 4 8 2 8" xfId="12333" xr:uid="{00000000-0005-0000-0000-000069300000}"/>
    <cellStyle name="계산 4 8 2 9" xfId="22040" xr:uid="{00000000-0005-0000-0000-00006A300000}"/>
    <cellStyle name="계산 4 8 3" xfId="1075" xr:uid="{00000000-0005-0000-0000-00006B300000}"/>
    <cellStyle name="계산 4 8 3 2" xfId="6838" xr:uid="{00000000-0005-0000-0000-00006C300000}"/>
    <cellStyle name="계산 4 8 3 2 2" xfId="17951" xr:uid="{00000000-0005-0000-0000-00006D300000}"/>
    <cellStyle name="계산 4 8 3 2 3" xfId="25109" xr:uid="{00000000-0005-0000-0000-00006E300000}"/>
    <cellStyle name="계산 4 8 3 3" xfId="12327" xr:uid="{00000000-0005-0000-0000-00006F300000}"/>
    <cellStyle name="계산 4 8 3 4" xfId="22050" xr:uid="{00000000-0005-0000-0000-000070300000}"/>
    <cellStyle name="계산 4 8 4" xfId="1074" xr:uid="{00000000-0005-0000-0000-000071300000}"/>
    <cellStyle name="계산 4 8 4 2" xfId="6837" xr:uid="{00000000-0005-0000-0000-000072300000}"/>
    <cellStyle name="계산 4 8 4 2 2" xfId="17950" xr:uid="{00000000-0005-0000-0000-000073300000}"/>
    <cellStyle name="계산 4 8 4 2 3" xfId="25108" xr:uid="{00000000-0005-0000-0000-000074300000}"/>
    <cellStyle name="계산 4 8 4 3" xfId="12326" xr:uid="{00000000-0005-0000-0000-000075300000}"/>
    <cellStyle name="계산 4 8 4 4" xfId="16640" xr:uid="{00000000-0005-0000-0000-000076300000}"/>
    <cellStyle name="계산 4 8 5" xfId="1073" xr:uid="{00000000-0005-0000-0000-000077300000}"/>
    <cellStyle name="계산 4 8 5 2" xfId="6836" xr:uid="{00000000-0005-0000-0000-000078300000}"/>
    <cellStyle name="계산 4 8 5 2 2" xfId="17949" xr:uid="{00000000-0005-0000-0000-000079300000}"/>
    <cellStyle name="계산 4 8 5 2 3" xfId="25107" xr:uid="{00000000-0005-0000-0000-00007A300000}"/>
    <cellStyle name="계산 4 8 5 3" xfId="12325" xr:uid="{00000000-0005-0000-0000-00007B300000}"/>
    <cellStyle name="계산 4 8 5 4" xfId="22052" xr:uid="{00000000-0005-0000-0000-00007C300000}"/>
    <cellStyle name="계산 4 8 6" xfId="1072" xr:uid="{00000000-0005-0000-0000-00007D300000}"/>
    <cellStyle name="계산 4 8 6 2" xfId="6835" xr:uid="{00000000-0005-0000-0000-00007E300000}"/>
    <cellStyle name="계산 4 8 6 2 2" xfId="17948" xr:uid="{00000000-0005-0000-0000-00007F300000}"/>
    <cellStyle name="계산 4 8 6 2 3" xfId="25106" xr:uid="{00000000-0005-0000-0000-000080300000}"/>
    <cellStyle name="계산 4 8 6 3" xfId="12324" xr:uid="{00000000-0005-0000-0000-000081300000}"/>
    <cellStyle name="계산 4 8 6 4" xfId="22049" xr:uid="{00000000-0005-0000-0000-000082300000}"/>
    <cellStyle name="계산 4 8 7" xfId="1071" xr:uid="{00000000-0005-0000-0000-000083300000}"/>
    <cellStyle name="계산 4 8 7 2" xfId="6834" xr:uid="{00000000-0005-0000-0000-000084300000}"/>
    <cellStyle name="계산 4 8 7 2 2" xfId="17947" xr:uid="{00000000-0005-0000-0000-000085300000}"/>
    <cellStyle name="계산 4 8 7 2 3" xfId="25105" xr:uid="{00000000-0005-0000-0000-000086300000}"/>
    <cellStyle name="계산 4 8 7 3" xfId="12323" xr:uid="{00000000-0005-0000-0000-000087300000}"/>
    <cellStyle name="계산 4 8 7 4" xfId="16641" xr:uid="{00000000-0005-0000-0000-000088300000}"/>
    <cellStyle name="계산 4 8 8" xfId="6845" xr:uid="{00000000-0005-0000-0000-000089300000}"/>
    <cellStyle name="계산 4 8 8 2" xfId="17958" xr:uid="{00000000-0005-0000-0000-00008A300000}"/>
    <cellStyle name="계산 4 8 8 3" xfId="25116" xr:uid="{00000000-0005-0000-0000-00008B300000}"/>
    <cellStyle name="계산 4 8 9" xfId="12334" xr:uid="{00000000-0005-0000-0000-00008C300000}"/>
    <cellStyle name="계산 4 9" xfId="1070" xr:uid="{00000000-0005-0000-0000-00008D300000}"/>
    <cellStyle name="계산 4 9 2" xfId="1069" xr:uid="{00000000-0005-0000-0000-00008E300000}"/>
    <cellStyle name="계산 4 9 2 2" xfId="6832" xr:uid="{00000000-0005-0000-0000-00008F300000}"/>
    <cellStyle name="계산 4 9 2 2 2" xfId="17945" xr:uid="{00000000-0005-0000-0000-000090300000}"/>
    <cellStyle name="계산 4 9 2 2 3" xfId="25103" xr:uid="{00000000-0005-0000-0000-000091300000}"/>
    <cellStyle name="계산 4 9 2 3" xfId="12321" xr:uid="{00000000-0005-0000-0000-000092300000}"/>
    <cellStyle name="계산 4 9 2 4" xfId="22054" xr:uid="{00000000-0005-0000-0000-000093300000}"/>
    <cellStyle name="계산 4 9 3" xfId="1068" xr:uid="{00000000-0005-0000-0000-000094300000}"/>
    <cellStyle name="계산 4 9 3 2" xfId="6831" xr:uid="{00000000-0005-0000-0000-000095300000}"/>
    <cellStyle name="계산 4 9 3 2 2" xfId="17944" xr:uid="{00000000-0005-0000-0000-000096300000}"/>
    <cellStyle name="계산 4 9 3 2 3" xfId="25102" xr:uid="{00000000-0005-0000-0000-000097300000}"/>
    <cellStyle name="계산 4 9 3 3" xfId="12320" xr:uid="{00000000-0005-0000-0000-000098300000}"/>
    <cellStyle name="계산 4 9 3 4" xfId="22053" xr:uid="{00000000-0005-0000-0000-000099300000}"/>
    <cellStyle name="계산 4 9 4" xfId="1067" xr:uid="{00000000-0005-0000-0000-00009A300000}"/>
    <cellStyle name="계산 4 9 4 2" xfId="6830" xr:uid="{00000000-0005-0000-0000-00009B300000}"/>
    <cellStyle name="계산 4 9 4 2 2" xfId="17943" xr:uid="{00000000-0005-0000-0000-00009C300000}"/>
    <cellStyle name="계산 4 9 4 2 3" xfId="25101" xr:uid="{00000000-0005-0000-0000-00009D300000}"/>
    <cellStyle name="계산 4 9 4 3" xfId="12319" xr:uid="{00000000-0005-0000-0000-00009E300000}"/>
    <cellStyle name="계산 4 9 4 4" xfId="16643" xr:uid="{00000000-0005-0000-0000-00009F300000}"/>
    <cellStyle name="계산 4 9 5" xfId="1066" xr:uid="{00000000-0005-0000-0000-0000A0300000}"/>
    <cellStyle name="계산 4 9 5 2" xfId="6829" xr:uid="{00000000-0005-0000-0000-0000A1300000}"/>
    <cellStyle name="계산 4 9 5 2 2" xfId="17942" xr:uid="{00000000-0005-0000-0000-0000A2300000}"/>
    <cellStyle name="계산 4 9 5 2 3" xfId="25100" xr:uid="{00000000-0005-0000-0000-0000A3300000}"/>
    <cellStyle name="계산 4 9 5 3" xfId="12318" xr:uid="{00000000-0005-0000-0000-0000A4300000}"/>
    <cellStyle name="계산 4 9 5 4" xfId="22055" xr:uid="{00000000-0005-0000-0000-0000A5300000}"/>
    <cellStyle name="계산 4 9 6" xfId="1065" xr:uid="{00000000-0005-0000-0000-0000A6300000}"/>
    <cellStyle name="계산 4 9 6 2" xfId="6828" xr:uid="{00000000-0005-0000-0000-0000A7300000}"/>
    <cellStyle name="계산 4 9 6 2 2" xfId="17941" xr:uid="{00000000-0005-0000-0000-0000A8300000}"/>
    <cellStyle name="계산 4 9 6 2 3" xfId="25099" xr:uid="{00000000-0005-0000-0000-0000A9300000}"/>
    <cellStyle name="계산 4 9 6 3" xfId="12317" xr:uid="{00000000-0005-0000-0000-0000AA300000}"/>
    <cellStyle name="계산 4 9 6 4" xfId="22048" xr:uid="{00000000-0005-0000-0000-0000AB300000}"/>
    <cellStyle name="계산 4 9 7" xfId="6833" xr:uid="{00000000-0005-0000-0000-0000AC300000}"/>
    <cellStyle name="계산 4 9 7 2" xfId="17946" xr:uid="{00000000-0005-0000-0000-0000AD300000}"/>
    <cellStyle name="계산 4 9 7 3" xfId="25104" xr:uid="{00000000-0005-0000-0000-0000AE300000}"/>
    <cellStyle name="계산 4 9 8" xfId="12322" xr:uid="{00000000-0005-0000-0000-0000AF300000}"/>
    <cellStyle name="계산 4 9 9" xfId="16642" xr:uid="{00000000-0005-0000-0000-0000B0300000}"/>
    <cellStyle name="계산 5" xfId="1064" xr:uid="{00000000-0005-0000-0000-0000B1300000}"/>
    <cellStyle name="계산 5 10" xfId="16644" xr:uid="{00000000-0005-0000-0000-0000B2300000}"/>
    <cellStyle name="계산 5 2" xfId="1063" xr:uid="{00000000-0005-0000-0000-0000B3300000}"/>
    <cellStyle name="계산 5 2 2" xfId="1062" xr:uid="{00000000-0005-0000-0000-0000B4300000}"/>
    <cellStyle name="계산 5 2 2 2" xfId="6825" xr:uid="{00000000-0005-0000-0000-0000B5300000}"/>
    <cellStyle name="계산 5 2 2 2 2" xfId="17938" xr:uid="{00000000-0005-0000-0000-0000B6300000}"/>
    <cellStyle name="계산 5 2 2 2 3" xfId="25096" xr:uid="{00000000-0005-0000-0000-0000B7300000}"/>
    <cellStyle name="계산 5 2 2 3" xfId="12314" xr:uid="{00000000-0005-0000-0000-0000B8300000}"/>
    <cellStyle name="계산 5 2 2 4" xfId="16646" xr:uid="{00000000-0005-0000-0000-0000B9300000}"/>
    <cellStyle name="계산 5 2 3" xfId="1061" xr:uid="{00000000-0005-0000-0000-0000BA300000}"/>
    <cellStyle name="계산 5 2 3 2" xfId="6824" xr:uid="{00000000-0005-0000-0000-0000BB300000}"/>
    <cellStyle name="계산 5 2 3 2 2" xfId="17937" xr:uid="{00000000-0005-0000-0000-0000BC300000}"/>
    <cellStyle name="계산 5 2 3 2 3" xfId="25095" xr:uid="{00000000-0005-0000-0000-0000BD300000}"/>
    <cellStyle name="계산 5 2 3 3" xfId="12313" xr:uid="{00000000-0005-0000-0000-0000BE300000}"/>
    <cellStyle name="계산 5 2 3 4" xfId="22058" xr:uid="{00000000-0005-0000-0000-0000BF300000}"/>
    <cellStyle name="계산 5 2 4" xfId="1060" xr:uid="{00000000-0005-0000-0000-0000C0300000}"/>
    <cellStyle name="계산 5 2 4 2" xfId="6823" xr:uid="{00000000-0005-0000-0000-0000C1300000}"/>
    <cellStyle name="계산 5 2 4 2 2" xfId="17936" xr:uid="{00000000-0005-0000-0000-0000C2300000}"/>
    <cellStyle name="계산 5 2 4 2 3" xfId="25094" xr:uid="{00000000-0005-0000-0000-0000C3300000}"/>
    <cellStyle name="계산 5 2 4 3" xfId="12312" xr:uid="{00000000-0005-0000-0000-0000C4300000}"/>
    <cellStyle name="계산 5 2 4 4" xfId="22057" xr:uid="{00000000-0005-0000-0000-0000C5300000}"/>
    <cellStyle name="계산 5 2 5" xfId="1059" xr:uid="{00000000-0005-0000-0000-0000C6300000}"/>
    <cellStyle name="계산 5 2 5 2" xfId="6822" xr:uid="{00000000-0005-0000-0000-0000C7300000}"/>
    <cellStyle name="계산 5 2 5 2 2" xfId="17935" xr:uid="{00000000-0005-0000-0000-0000C8300000}"/>
    <cellStyle name="계산 5 2 5 2 3" xfId="25093" xr:uid="{00000000-0005-0000-0000-0000C9300000}"/>
    <cellStyle name="계산 5 2 5 3" xfId="12311" xr:uid="{00000000-0005-0000-0000-0000CA300000}"/>
    <cellStyle name="계산 5 2 5 4" xfId="16647" xr:uid="{00000000-0005-0000-0000-0000CB300000}"/>
    <cellStyle name="계산 5 2 6" xfId="1058" xr:uid="{00000000-0005-0000-0000-0000CC300000}"/>
    <cellStyle name="계산 5 2 6 2" xfId="6821" xr:uid="{00000000-0005-0000-0000-0000CD300000}"/>
    <cellStyle name="계산 5 2 6 2 2" xfId="17934" xr:uid="{00000000-0005-0000-0000-0000CE300000}"/>
    <cellStyle name="계산 5 2 6 2 3" xfId="25092" xr:uid="{00000000-0005-0000-0000-0000CF300000}"/>
    <cellStyle name="계산 5 2 6 3" xfId="12310" xr:uid="{00000000-0005-0000-0000-0000D0300000}"/>
    <cellStyle name="계산 5 2 6 4" xfId="22059" xr:uid="{00000000-0005-0000-0000-0000D1300000}"/>
    <cellStyle name="계산 5 2 7" xfId="6826" xr:uid="{00000000-0005-0000-0000-0000D2300000}"/>
    <cellStyle name="계산 5 2 7 2" xfId="17939" xr:uid="{00000000-0005-0000-0000-0000D3300000}"/>
    <cellStyle name="계산 5 2 7 3" xfId="25097" xr:uid="{00000000-0005-0000-0000-0000D4300000}"/>
    <cellStyle name="계산 5 2 8" xfId="12315" xr:uid="{00000000-0005-0000-0000-0000D5300000}"/>
    <cellStyle name="계산 5 2 9" xfId="16645" xr:uid="{00000000-0005-0000-0000-0000D6300000}"/>
    <cellStyle name="계산 5 3" xfId="1057" xr:uid="{00000000-0005-0000-0000-0000D7300000}"/>
    <cellStyle name="계산 5 3 2" xfId="6820" xr:uid="{00000000-0005-0000-0000-0000D8300000}"/>
    <cellStyle name="계산 5 3 2 2" xfId="17933" xr:uid="{00000000-0005-0000-0000-0000D9300000}"/>
    <cellStyle name="계산 5 3 2 3" xfId="25091" xr:uid="{00000000-0005-0000-0000-0000DA300000}"/>
    <cellStyle name="계산 5 3 3" xfId="12309" xr:uid="{00000000-0005-0000-0000-0000DB300000}"/>
    <cellStyle name="계산 5 3 4" xfId="22056" xr:uid="{00000000-0005-0000-0000-0000DC300000}"/>
    <cellStyle name="계산 5 4" xfId="1056" xr:uid="{00000000-0005-0000-0000-0000DD300000}"/>
    <cellStyle name="계산 5 4 2" xfId="6819" xr:uid="{00000000-0005-0000-0000-0000DE300000}"/>
    <cellStyle name="계산 5 4 2 2" xfId="17932" xr:uid="{00000000-0005-0000-0000-0000DF300000}"/>
    <cellStyle name="계산 5 4 2 3" xfId="25090" xr:uid="{00000000-0005-0000-0000-0000E0300000}"/>
    <cellStyle name="계산 5 4 3" xfId="12308" xr:uid="{00000000-0005-0000-0000-0000E1300000}"/>
    <cellStyle name="계산 5 4 4" xfId="16648" xr:uid="{00000000-0005-0000-0000-0000E2300000}"/>
    <cellStyle name="계산 5 5" xfId="1055" xr:uid="{00000000-0005-0000-0000-0000E3300000}"/>
    <cellStyle name="계산 5 5 2" xfId="6818" xr:uid="{00000000-0005-0000-0000-0000E4300000}"/>
    <cellStyle name="계산 5 5 2 2" xfId="17931" xr:uid="{00000000-0005-0000-0000-0000E5300000}"/>
    <cellStyle name="계산 5 5 2 3" xfId="25089" xr:uid="{00000000-0005-0000-0000-0000E6300000}"/>
    <cellStyle name="계산 5 5 3" xfId="12307" xr:uid="{00000000-0005-0000-0000-0000E7300000}"/>
    <cellStyle name="계산 5 5 4" xfId="16649" xr:uid="{00000000-0005-0000-0000-0000E8300000}"/>
    <cellStyle name="계산 5 6" xfId="1054" xr:uid="{00000000-0005-0000-0000-0000E9300000}"/>
    <cellStyle name="계산 5 6 2" xfId="6817" xr:uid="{00000000-0005-0000-0000-0000EA300000}"/>
    <cellStyle name="계산 5 6 2 2" xfId="17930" xr:uid="{00000000-0005-0000-0000-0000EB300000}"/>
    <cellStyle name="계산 5 6 2 3" xfId="25088" xr:uid="{00000000-0005-0000-0000-0000EC300000}"/>
    <cellStyle name="계산 5 6 3" xfId="12306" xr:uid="{00000000-0005-0000-0000-0000ED300000}"/>
    <cellStyle name="계산 5 6 4" xfId="22061" xr:uid="{00000000-0005-0000-0000-0000EE300000}"/>
    <cellStyle name="계산 5 7" xfId="1053" xr:uid="{00000000-0005-0000-0000-0000EF300000}"/>
    <cellStyle name="계산 5 7 2" xfId="6816" xr:uid="{00000000-0005-0000-0000-0000F0300000}"/>
    <cellStyle name="계산 5 7 2 2" xfId="17929" xr:uid="{00000000-0005-0000-0000-0000F1300000}"/>
    <cellStyle name="계산 5 7 2 3" xfId="25087" xr:uid="{00000000-0005-0000-0000-0000F2300000}"/>
    <cellStyle name="계산 5 7 3" xfId="12305" xr:uid="{00000000-0005-0000-0000-0000F3300000}"/>
    <cellStyle name="계산 5 7 4" xfId="22060" xr:uid="{00000000-0005-0000-0000-0000F4300000}"/>
    <cellStyle name="계산 5 8" xfId="6827" xr:uid="{00000000-0005-0000-0000-0000F5300000}"/>
    <cellStyle name="계산 5 8 2" xfId="17940" xr:uid="{00000000-0005-0000-0000-0000F6300000}"/>
    <cellStyle name="계산 5 8 3" xfId="25098" xr:uid="{00000000-0005-0000-0000-0000F7300000}"/>
    <cellStyle name="계산 5 9" xfId="12316" xr:uid="{00000000-0005-0000-0000-0000F8300000}"/>
    <cellStyle name="계산 6" xfId="1052" xr:uid="{00000000-0005-0000-0000-0000F9300000}"/>
    <cellStyle name="계산 6 10" xfId="16650" xr:uid="{00000000-0005-0000-0000-0000FA300000}"/>
    <cellStyle name="계산 6 2" xfId="1051" xr:uid="{00000000-0005-0000-0000-0000FB300000}"/>
    <cellStyle name="계산 6 2 2" xfId="1050" xr:uid="{00000000-0005-0000-0000-0000FC300000}"/>
    <cellStyle name="계산 6 2 2 2" xfId="6813" xr:uid="{00000000-0005-0000-0000-0000FD300000}"/>
    <cellStyle name="계산 6 2 2 2 2" xfId="17926" xr:uid="{00000000-0005-0000-0000-0000FE300000}"/>
    <cellStyle name="계산 6 2 2 2 3" xfId="25084" xr:uid="{00000000-0005-0000-0000-0000FF300000}"/>
    <cellStyle name="계산 6 2 2 3" xfId="12302" xr:uid="{00000000-0005-0000-0000-000000310000}"/>
    <cellStyle name="계산 6 2 2 4" xfId="22039" xr:uid="{00000000-0005-0000-0000-000001310000}"/>
    <cellStyle name="계산 6 2 3" xfId="1049" xr:uid="{00000000-0005-0000-0000-000002310000}"/>
    <cellStyle name="계산 6 2 3 2" xfId="6812" xr:uid="{00000000-0005-0000-0000-000003310000}"/>
    <cellStyle name="계산 6 2 3 2 2" xfId="17925" xr:uid="{00000000-0005-0000-0000-000004310000}"/>
    <cellStyle name="계산 6 2 3 2 3" xfId="25083" xr:uid="{00000000-0005-0000-0000-000005310000}"/>
    <cellStyle name="계산 6 2 3 3" xfId="12301" xr:uid="{00000000-0005-0000-0000-000006310000}"/>
    <cellStyle name="계산 6 2 3 4" xfId="16651" xr:uid="{00000000-0005-0000-0000-000007310000}"/>
    <cellStyle name="계산 6 2 4" xfId="1048" xr:uid="{00000000-0005-0000-0000-000008310000}"/>
    <cellStyle name="계산 6 2 4 2" xfId="6811" xr:uid="{00000000-0005-0000-0000-000009310000}"/>
    <cellStyle name="계산 6 2 4 2 2" xfId="17924" xr:uid="{00000000-0005-0000-0000-00000A310000}"/>
    <cellStyle name="계산 6 2 4 2 3" xfId="25082" xr:uid="{00000000-0005-0000-0000-00000B310000}"/>
    <cellStyle name="계산 6 2 4 3" xfId="12300" xr:uid="{00000000-0005-0000-0000-00000C310000}"/>
    <cellStyle name="계산 6 2 4 4" xfId="16652" xr:uid="{00000000-0005-0000-0000-00000D310000}"/>
    <cellStyle name="계산 6 2 5" xfId="1047" xr:uid="{00000000-0005-0000-0000-00000E310000}"/>
    <cellStyle name="계산 6 2 5 2" xfId="6810" xr:uid="{00000000-0005-0000-0000-00000F310000}"/>
    <cellStyle name="계산 6 2 5 2 2" xfId="17923" xr:uid="{00000000-0005-0000-0000-000010310000}"/>
    <cellStyle name="계산 6 2 5 2 3" xfId="25081" xr:uid="{00000000-0005-0000-0000-000011310000}"/>
    <cellStyle name="계산 6 2 5 3" xfId="12299" xr:uid="{00000000-0005-0000-0000-000012310000}"/>
    <cellStyle name="계산 6 2 5 4" xfId="16653" xr:uid="{00000000-0005-0000-0000-000013310000}"/>
    <cellStyle name="계산 6 2 6" xfId="1046" xr:uid="{00000000-0005-0000-0000-000014310000}"/>
    <cellStyle name="계산 6 2 6 2" xfId="6809" xr:uid="{00000000-0005-0000-0000-000015310000}"/>
    <cellStyle name="계산 6 2 6 2 2" xfId="17922" xr:uid="{00000000-0005-0000-0000-000016310000}"/>
    <cellStyle name="계산 6 2 6 2 3" xfId="25080" xr:uid="{00000000-0005-0000-0000-000017310000}"/>
    <cellStyle name="계산 6 2 6 3" xfId="12298" xr:uid="{00000000-0005-0000-0000-000018310000}"/>
    <cellStyle name="계산 6 2 6 4" xfId="16654" xr:uid="{00000000-0005-0000-0000-000019310000}"/>
    <cellStyle name="계산 6 2 7" xfId="6814" xr:uid="{00000000-0005-0000-0000-00001A310000}"/>
    <cellStyle name="계산 6 2 7 2" xfId="17927" xr:uid="{00000000-0005-0000-0000-00001B310000}"/>
    <cellStyle name="계산 6 2 7 3" xfId="25085" xr:uid="{00000000-0005-0000-0000-00001C310000}"/>
    <cellStyle name="계산 6 2 8" xfId="12303" xr:uid="{00000000-0005-0000-0000-00001D310000}"/>
    <cellStyle name="계산 6 2 9" xfId="22062" xr:uid="{00000000-0005-0000-0000-00001E310000}"/>
    <cellStyle name="계산 6 3" xfId="1045" xr:uid="{00000000-0005-0000-0000-00001F310000}"/>
    <cellStyle name="계산 6 3 2" xfId="6808" xr:uid="{00000000-0005-0000-0000-000020310000}"/>
    <cellStyle name="계산 6 3 2 2" xfId="17921" xr:uid="{00000000-0005-0000-0000-000021310000}"/>
    <cellStyle name="계산 6 3 2 3" xfId="25079" xr:uid="{00000000-0005-0000-0000-000022310000}"/>
    <cellStyle name="계산 6 3 3" xfId="12297" xr:uid="{00000000-0005-0000-0000-000023310000}"/>
    <cellStyle name="계산 6 3 4" xfId="16655" xr:uid="{00000000-0005-0000-0000-000024310000}"/>
    <cellStyle name="계산 6 4" xfId="1044" xr:uid="{00000000-0005-0000-0000-000025310000}"/>
    <cellStyle name="계산 6 4 2" xfId="6807" xr:uid="{00000000-0005-0000-0000-000026310000}"/>
    <cellStyle name="계산 6 4 2 2" xfId="17920" xr:uid="{00000000-0005-0000-0000-000027310000}"/>
    <cellStyle name="계산 6 4 2 3" xfId="25078" xr:uid="{00000000-0005-0000-0000-000028310000}"/>
    <cellStyle name="계산 6 4 3" xfId="12296" xr:uid="{00000000-0005-0000-0000-000029310000}"/>
    <cellStyle name="계산 6 4 4" xfId="16656" xr:uid="{00000000-0005-0000-0000-00002A310000}"/>
    <cellStyle name="계산 6 5" xfId="1043" xr:uid="{00000000-0005-0000-0000-00002B310000}"/>
    <cellStyle name="계산 6 5 2" xfId="6806" xr:uid="{00000000-0005-0000-0000-00002C310000}"/>
    <cellStyle name="계산 6 5 2 2" xfId="17919" xr:uid="{00000000-0005-0000-0000-00002D310000}"/>
    <cellStyle name="계산 6 5 2 3" xfId="25077" xr:uid="{00000000-0005-0000-0000-00002E310000}"/>
    <cellStyle name="계산 6 5 3" xfId="12295" xr:uid="{00000000-0005-0000-0000-00002F310000}"/>
    <cellStyle name="계산 6 5 4" xfId="22066" xr:uid="{00000000-0005-0000-0000-000030310000}"/>
    <cellStyle name="계산 6 6" xfId="1042" xr:uid="{00000000-0005-0000-0000-000031310000}"/>
    <cellStyle name="계산 6 6 2" xfId="6805" xr:uid="{00000000-0005-0000-0000-000032310000}"/>
    <cellStyle name="계산 6 6 2 2" xfId="17918" xr:uid="{00000000-0005-0000-0000-000033310000}"/>
    <cellStyle name="계산 6 6 2 3" xfId="25076" xr:uid="{00000000-0005-0000-0000-000034310000}"/>
    <cellStyle name="계산 6 6 3" xfId="12294" xr:uid="{00000000-0005-0000-0000-000035310000}"/>
    <cellStyle name="계산 6 6 4" xfId="22065" xr:uid="{00000000-0005-0000-0000-000036310000}"/>
    <cellStyle name="계산 6 7" xfId="1041" xr:uid="{00000000-0005-0000-0000-000037310000}"/>
    <cellStyle name="계산 6 7 2" xfId="6804" xr:uid="{00000000-0005-0000-0000-000038310000}"/>
    <cellStyle name="계산 6 7 2 2" xfId="17917" xr:uid="{00000000-0005-0000-0000-000039310000}"/>
    <cellStyle name="계산 6 7 2 3" xfId="25075" xr:uid="{00000000-0005-0000-0000-00003A310000}"/>
    <cellStyle name="계산 6 7 3" xfId="12293" xr:uid="{00000000-0005-0000-0000-00003B310000}"/>
    <cellStyle name="계산 6 7 4" xfId="16657" xr:uid="{00000000-0005-0000-0000-00003C310000}"/>
    <cellStyle name="계산 6 8" xfId="6815" xr:uid="{00000000-0005-0000-0000-00003D310000}"/>
    <cellStyle name="계산 6 8 2" xfId="17928" xr:uid="{00000000-0005-0000-0000-00003E310000}"/>
    <cellStyle name="계산 6 8 3" xfId="25086" xr:uid="{00000000-0005-0000-0000-00003F310000}"/>
    <cellStyle name="계산 6 9" xfId="12304" xr:uid="{00000000-0005-0000-0000-000040310000}"/>
    <cellStyle name="계산 7" xfId="1040" xr:uid="{00000000-0005-0000-0000-000041310000}"/>
    <cellStyle name="계산 7 10" xfId="22067" xr:uid="{00000000-0005-0000-0000-000042310000}"/>
    <cellStyle name="계산 7 2" xfId="1039" xr:uid="{00000000-0005-0000-0000-000043310000}"/>
    <cellStyle name="계산 7 2 2" xfId="1038" xr:uid="{00000000-0005-0000-0000-000044310000}"/>
    <cellStyle name="계산 7 2 2 2" xfId="6801" xr:uid="{00000000-0005-0000-0000-000045310000}"/>
    <cellStyle name="계산 7 2 2 2 2" xfId="17914" xr:uid="{00000000-0005-0000-0000-000046310000}"/>
    <cellStyle name="계산 7 2 2 2 3" xfId="25072" xr:uid="{00000000-0005-0000-0000-000047310000}"/>
    <cellStyle name="계산 7 2 2 3" xfId="12290" xr:uid="{00000000-0005-0000-0000-000048310000}"/>
    <cellStyle name="계산 7 2 2 4" xfId="16658" xr:uid="{00000000-0005-0000-0000-000049310000}"/>
    <cellStyle name="계산 7 2 3" xfId="1037" xr:uid="{00000000-0005-0000-0000-00004A310000}"/>
    <cellStyle name="계산 7 2 3 2" xfId="6800" xr:uid="{00000000-0005-0000-0000-00004B310000}"/>
    <cellStyle name="계산 7 2 3 2 2" xfId="17913" xr:uid="{00000000-0005-0000-0000-00004C310000}"/>
    <cellStyle name="계산 7 2 3 2 3" xfId="25071" xr:uid="{00000000-0005-0000-0000-00004D310000}"/>
    <cellStyle name="계산 7 2 3 3" xfId="12289" xr:uid="{00000000-0005-0000-0000-00004E310000}"/>
    <cellStyle name="계산 7 2 3 4" xfId="16659" xr:uid="{00000000-0005-0000-0000-00004F310000}"/>
    <cellStyle name="계산 7 2 4" xfId="1036" xr:uid="{00000000-0005-0000-0000-000050310000}"/>
    <cellStyle name="계산 7 2 4 2" xfId="6799" xr:uid="{00000000-0005-0000-0000-000051310000}"/>
    <cellStyle name="계산 7 2 4 2 2" xfId="17912" xr:uid="{00000000-0005-0000-0000-000052310000}"/>
    <cellStyle name="계산 7 2 4 2 3" xfId="25070" xr:uid="{00000000-0005-0000-0000-000053310000}"/>
    <cellStyle name="계산 7 2 4 3" xfId="12288" xr:uid="{00000000-0005-0000-0000-000054310000}"/>
    <cellStyle name="계산 7 2 4 4" xfId="22069" xr:uid="{00000000-0005-0000-0000-000055310000}"/>
    <cellStyle name="계산 7 2 5" xfId="1035" xr:uid="{00000000-0005-0000-0000-000056310000}"/>
    <cellStyle name="계산 7 2 5 2" xfId="6798" xr:uid="{00000000-0005-0000-0000-000057310000}"/>
    <cellStyle name="계산 7 2 5 2 2" xfId="17911" xr:uid="{00000000-0005-0000-0000-000058310000}"/>
    <cellStyle name="계산 7 2 5 2 3" xfId="25069" xr:uid="{00000000-0005-0000-0000-000059310000}"/>
    <cellStyle name="계산 7 2 5 3" xfId="12287" xr:uid="{00000000-0005-0000-0000-00005A310000}"/>
    <cellStyle name="계산 7 2 5 4" xfId="22068" xr:uid="{00000000-0005-0000-0000-00005B310000}"/>
    <cellStyle name="계산 7 2 6" xfId="1034" xr:uid="{00000000-0005-0000-0000-00005C310000}"/>
    <cellStyle name="계산 7 2 6 2" xfId="6797" xr:uid="{00000000-0005-0000-0000-00005D310000}"/>
    <cellStyle name="계산 7 2 6 2 2" xfId="17910" xr:uid="{00000000-0005-0000-0000-00005E310000}"/>
    <cellStyle name="계산 7 2 6 2 3" xfId="25068" xr:uid="{00000000-0005-0000-0000-00005F310000}"/>
    <cellStyle name="계산 7 2 6 3" xfId="12286" xr:uid="{00000000-0005-0000-0000-000060310000}"/>
    <cellStyle name="계산 7 2 6 4" xfId="16660" xr:uid="{00000000-0005-0000-0000-000061310000}"/>
    <cellStyle name="계산 7 2 7" xfId="6802" xr:uid="{00000000-0005-0000-0000-000062310000}"/>
    <cellStyle name="계산 7 2 7 2" xfId="17915" xr:uid="{00000000-0005-0000-0000-000063310000}"/>
    <cellStyle name="계산 7 2 7 3" xfId="25073" xr:uid="{00000000-0005-0000-0000-000064310000}"/>
    <cellStyle name="계산 7 2 8" xfId="12291" xr:uid="{00000000-0005-0000-0000-000065310000}"/>
    <cellStyle name="계산 7 2 9" xfId="22064" xr:uid="{00000000-0005-0000-0000-000066310000}"/>
    <cellStyle name="계산 7 3" xfId="1033" xr:uid="{00000000-0005-0000-0000-000067310000}"/>
    <cellStyle name="계산 7 3 2" xfId="6796" xr:uid="{00000000-0005-0000-0000-000068310000}"/>
    <cellStyle name="계산 7 3 2 2" xfId="17909" xr:uid="{00000000-0005-0000-0000-000069310000}"/>
    <cellStyle name="계산 7 3 2 3" xfId="25067" xr:uid="{00000000-0005-0000-0000-00006A310000}"/>
    <cellStyle name="계산 7 3 3" xfId="12285" xr:uid="{00000000-0005-0000-0000-00006B310000}"/>
    <cellStyle name="계산 7 3 4" xfId="22070" xr:uid="{00000000-0005-0000-0000-00006C310000}"/>
    <cellStyle name="계산 7 4" xfId="1032" xr:uid="{00000000-0005-0000-0000-00006D310000}"/>
    <cellStyle name="계산 7 4 2" xfId="6795" xr:uid="{00000000-0005-0000-0000-00006E310000}"/>
    <cellStyle name="계산 7 4 2 2" xfId="17908" xr:uid="{00000000-0005-0000-0000-00006F310000}"/>
    <cellStyle name="계산 7 4 2 3" xfId="25066" xr:uid="{00000000-0005-0000-0000-000070310000}"/>
    <cellStyle name="계산 7 4 3" xfId="12284" xr:uid="{00000000-0005-0000-0000-000071310000}"/>
    <cellStyle name="계산 7 4 4" xfId="22063" xr:uid="{00000000-0005-0000-0000-000072310000}"/>
    <cellStyle name="계산 7 5" xfId="1031" xr:uid="{00000000-0005-0000-0000-000073310000}"/>
    <cellStyle name="계산 7 5 2" xfId="6794" xr:uid="{00000000-0005-0000-0000-000074310000}"/>
    <cellStyle name="계산 7 5 2 2" xfId="17907" xr:uid="{00000000-0005-0000-0000-000075310000}"/>
    <cellStyle name="계산 7 5 2 3" xfId="25065" xr:uid="{00000000-0005-0000-0000-000076310000}"/>
    <cellStyle name="계산 7 5 3" xfId="12283" xr:uid="{00000000-0005-0000-0000-000077310000}"/>
    <cellStyle name="계산 7 5 4" xfId="16661" xr:uid="{00000000-0005-0000-0000-000078310000}"/>
    <cellStyle name="계산 7 6" xfId="1030" xr:uid="{00000000-0005-0000-0000-000079310000}"/>
    <cellStyle name="계산 7 6 2" xfId="6793" xr:uid="{00000000-0005-0000-0000-00007A310000}"/>
    <cellStyle name="계산 7 6 2 2" xfId="17906" xr:uid="{00000000-0005-0000-0000-00007B310000}"/>
    <cellStyle name="계산 7 6 2 3" xfId="25064" xr:uid="{00000000-0005-0000-0000-00007C310000}"/>
    <cellStyle name="계산 7 6 3" xfId="12282" xr:uid="{00000000-0005-0000-0000-00007D310000}"/>
    <cellStyle name="계산 7 6 4" xfId="16662" xr:uid="{00000000-0005-0000-0000-00007E310000}"/>
    <cellStyle name="계산 7 7" xfId="1029" xr:uid="{00000000-0005-0000-0000-00007F310000}"/>
    <cellStyle name="계산 7 7 2" xfId="6792" xr:uid="{00000000-0005-0000-0000-000080310000}"/>
    <cellStyle name="계산 7 7 2 2" xfId="17905" xr:uid="{00000000-0005-0000-0000-000081310000}"/>
    <cellStyle name="계산 7 7 2 3" xfId="25063" xr:uid="{00000000-0005-0000-0000-000082310000}"/>
    <cellStyle name="계산 7 7 3" xfId="12281" xr:uid="{00000000-0005-0000-0000-000083310000}"/>
    <cellStyle name="계산 7 7 4" xfId="16663" xr:uid="{00000000-0005-0000-0000-000084310000}"/>
    <cellStyle name="계산 7 8" xfId="6803" xr:uid="{00000000-0005-0000-0000-000085310000}"/>
    <cellStyle name="계산 7 8 2" xfId="17916" xr:uid="{00000000-0005-0000-0000-000086310000}"/>
    <cellStyle name="계산 7 8 3" xfId="25074" xr:uid="{00000000-0005-0000-0000-000087310000}"/>
    <cellStyle name="계산 7 9" xfId="12292" xr:uid="{00000000-0005-0000-0000-000088310000}"/>
    <cellStyle name="계산 8" xfId="1028" xr:uid="{00000000-0005-0000-0000-000089310000}"/>
    <cellStyle name="계산 8 10" xfId="16664" xr:uid="{00000000-0005-0000-0000-00008A310000}"/>
    <cellStyle name="계산 8 2" xfId="1027" xr:uid="{00000000-0005-0000-0000-00008B310000}"/>
    <cellStyle name="계산 8 2 2" xfId="1026" xr:uid="{00000000-0005-0000-0000-00008C310000}"/>
    <cellStyle name="계산 8 2 2 2" xfId="6789" xr:uid="{00000000-0005-0000-0000-00008D310000}"/>
    <cellStyle name="계산 8 2 2 2 2" xfId="17902" xr:uid="{00000000-0005-0000-0000-00008E310000}"/>
    <cellStyle name="계산 8 2 2 2 3" xfId="25060" xr:uid="{00000000-0005-0000-0000-00008F310000}"/>
    <cellStyle name="계산 8 2 2 3" xfId="12278" xr:uid="{00000000-0005-0000-0000-000090310000}"/>
    <cellStyle name="계산 8 2 2 4" xfId="22073" xr:uid="{00000000-0005-0000-0000-000091310000}"/>
    <cellStyle name="계산 8 2 3" xfId="1025" xr:uid="{00000000-0005-0000-0000-000092310000}"/>
    <cellStyle name="계산 8 2 3 2" xfId="6788" xr:uid="{00000000-0005-0000-0000-000093310000}"/>
    <cellStyle name="계산 8 2 3 2 2" xfId="17901" xr:uid="{00000000-0005-0000-0000-000094310000}"/>
    <cellStyle name="계산 8 2 3 2 3" xfId="25059" xr:uid="{00000000-0005-0000-0000-000095310000}"/>
    <cellStyle name="계산 8 2 3 3" xfId="12277" xr:uid="{00000000-0005-0000-0000-000096310000}"/>
    <cellStyle name="계산 8 2 3 4" xfId="16665" xr:uid="{00000000-0005-0000-0000-000097310000}"/>
    <cellStyle name="계산 8 2 4" xfId="1024" xr:uid="{00000000-0005-0000-0000-000098310000}"/>
    <cellStyle name="계산 8 2 4 2" xfId="6787" xr:uid="{00000000-0005-0000-0000-000099310000}"/>
    <cellStyle name="계산 8 2 4 2 2" xfId="17900" xr:uid="{00000000-0005-0000-0000-00009A310000}"/>
    <cellStyle name="계산 8 2 4 2 3" xfId="25058" xr:uid="{00000000-0005-0000-0000-00009B310000}"/>
    <cellStyle name="계산 8 2 4 3" xfId="12276" xr:uid="{00000000-0005-0000-0000-00009C310000}"/>
    <cellStyle name="계산 8 2 4 4" xfId="22075" xr:uid="{00000000-0005-0000-0000-00009D310000}"/>
    <cellStyle name="계산 8 2 5" xfId="1023" xr:uid="{00000000-0005-0000-0000-00009E310000}"/>
    <cellStyle name="계산 8 2 5 2" xfId="6786" xr:uid="{00000000-0005-0000-0000-00009F310000}"/>
    <cellStyle name="계산 8 2 5 2 2" xfId="17899" xr:uid="{00000000-0005-0000-0000-0000A0310000}"/>
    <cellStyle name="계산 8 2 5 2 3" xfId="25057" xr:uid="{00000000-0005-0000-0000-0000A1310000}"/>
    <cellStyle name="계산 8 2 5 3" xfId="12275" xr:uid="{00000000-0005-0000-0000-0000A2310000}"/>
    <cellStyle name="계산 8 2 5 4" xfId="22072" xr:uid="{00000000-0005-0000-0000-0000A3310000}"/>
    <cellStyle name="계산 8 2 6" xfId="1022" xr:uid="{00000000-0005-0000-0000-0000A4310000}"/>
    <cellStyle name="계산 8 2 6 2" xfId="6785" xr:uid="{00000000-0005-0000-0000-0000A5310000}"/>
    <cellStyle name="계산 8 2 6 2 2" xfId="17898" xr:uid="{00000000-0005-0000-0000-0000A6310000}"/>
    <cellStyle name="계산 8 2 6 2 3" xfId="25056" xr:uid="{00000000-0005-0000-0000-0000A7310000}"/>
    <cellStyle name="계산 8 2 6 3" xfId="12274" xr:uid="{00000000-0005-0000-0000-0000A8310000}"/>
    <cellStyle name="계산 8 2 6 4" xfId="16666" xr:uid="{00000000-0005-0000-0000-0000A9310000}"/>
    <cellStyle name="계산 8 2 7" xfId="6790" xr:uid="{00000000-0005-0000-0000-0000AA310000}"/>
    <cellStyle name="계산 8 2 7 2" xfId="17903" xr:uid="{00000000-0005-0000-0000-0000AB310000}"/>
    <cellStyle name="계산 8 2 7 3" xfId="25061" xr:uid="{00000000-0005-0000-0000-0000AC310000}"/>
    <cellStyle name="계산 8 2 8" xfId="12279" xr:uid="{00000000-0005-0000-0000-0000AD310000}"/>
    <cellStyle name="계산 8 2 9" xfId="22074" xr:uid="{00000000-0005-0000-0000-0000AE310000}"/>
    <cellStyle name="계산 8 3" xfId="1021" xr:uid="{00000000-0005-0000-0000-0000AF310000}"/>
    <cellStyle name="계산 8 3 2" xfId="6784" xr:uid="{00000000-0005-0000-0000-0000B0310000}"/>
    <cellStyle name="계산 8 3 2 2" xfId="17897" xr:uid="{00000000-0005-0000-0000-0000B1310000}"/>
    <cellStyle name="계산 8 3 2 3" xfId="25055" xr:uid="{00000000-0005-0000-0000-0000B2310000}"/>
    <cellStyle name="계산 8 3 3" xfId="12273" xr:uid="{00000000-0005-0000-0000-0000B3310000}"/>
    <cellStyle name="계산 8 3 4" xfId="16667" xr:uid="{00000000-0005-0000-0000-0000B4310000}"/>
    <cellStyle name="계산 8 4" xfId="1020" xr:uid="{00000000-0005-0000-0000-0000B5310000}"/>
    <cellStyle name="계산 8 4 2" xfId="6783" xr:uid="{00000000-0005-0000-0000-0000B6310000}"/>
    <cellStyle name="계산 8 4 2 2" xfId="17896" xr:uid="{00000000-0005-0000-0000-0000B7310000}"/>
    <cellStyle name="계산 8 4 2 3" xfId="25054" xr:uid="{00000000-0005-0000-0000-0000B8310000}"/>
    <cellStyle name="계산 8 4 3" xfId="12272" xr:uid="{00000000-0005-0000-0000-0000B9310000}"/>
    <cellStyle name="계산 8 4 4" xfId="22077" xr:uid="{00000000-0005-0000-0000-0000BA310000}"/>
    <cellStyle name="계산 8 5" xfId="1019" xr:uid="{00000000-0005-0000-0000-0000BB310000}"/>
    <cellStyle name="계산 8 5 2" xfId="6782" xr:uid="{00000000-0005-0000-0000-0000BC310000}"/>
    <cellStyle name="계산 8 5 2 2" xfId="17895" xr:uid="{00000000-0005-0000-0000-0000BD310000}"/>
    <cellStyle name="계산 8 5 2 3" xfId="25053" xr:uid="{00000000-0005-0000-0000-0000BE310000}"/>
    <cellStyle name="계산 8 5 3" xfId="12271" xr:uid="{00000000-0005-0000-0000-0000BF310000}"/>
    <cellStyle name="계산 8 5 4" xfId="22076" xr:uid="{00000000-0005-0000-0000-0000C0310000}"/>
    <cellStyle name="계산 8 6" xfId="1018" xr:uid="{00000000-0005-0000-0000-0000C1310000}"/>
    <cellStyle name="계산 8 6 2" xfId="6781" xr:uid="{00000000-0005-0000-0000-0000C2310000}"/>
    <cellStyle name="계산 8 6 2 2" xfId="17894" xr:uid="{00000000-0005-0000-0000-0000C3310000}"/>
    <cellStyle name="계산 8 6 2 3" xfId="25052" xr:uid="{00000000-0005-0000-0000-0000C4310000}"/>
    <cellStyle name="계산 8 6 3" xfId="12270" xr:uid="{00000000-0005-0000-0000-0000C5310000}"/>
    <cellStyle name="계산 8 6 4" xfId="16668" xr:uid="{00000000-0005-0000-0000-0000C6310000}"/>
    <cellStyle name="계산 8 7" xfId="1017" xr:uid="{00000000-0005-0000-0000-0000C7310000}"/>
    <cellStyle name="계산 8 7 2" xfId="6780" xr:uid="{00000000-0005-0000-0000-0000C8310000}"/>
    <cellStyle name="계산 8 7 2 2" xfId="17893" xr:uid="{00000000-0005-0000-0000-0000C9310000}"/>
    <cellStyle name="계산 8 7 2 3" xfId="25051" xr:uid="{00000000-0005-0000-0000-0000CA310000}"/>
    <cellStyle name="계산 8 7 3" xfId="12269" xr:uid="{00000000-0005-0000-0000-0000CB310000}"/>
    <cellStyle name="계산 8 7 4" xfId="22078" xr:uid="{00000000-0005-0000-0000-0000CC310000}"/>
    <cellStyle name="계산 8 8" xfId="6791" xr:uid="{00000000-0005-0000-0000-0000CD310000}"/>
    <cellStyle name="계산 8 8 2" xfId="17904" xr:uid="{00000000-0005-0000-0000-0000CE310000}"/>
    <cellStyle name="계산 8 8 3" xfId="25062" xr:uid="{00000000-0005-0000-0000-0000CF310000}"/>
    <cellStyle name="계산 8 9" xfId="12280" xr:uid="{00000000-0005-0000-0000-0000D0310000}"/>
    <cellStyle name="계산 9" xfId="1016" xr:uid="{00000000-0005-0000-0000-0000D1310000}"/>
    <cellStyle name="계산 9 10" xfId="22071" xr:uid="{00000000-0005-0000-0000-0000D2310000}"/>
    <cellStyle name="계산 9 2" xfId="1015" xr:uid="{00000000-0005-0000-0000-0000D3310000}"/>
    <cellStyle name="계산 9 2 2" xfId="1014" xr:uid="{00000000-0005-0000-0000-0000D4310000}"/>
    <cellStyle name="계산 9 2 2 2" xfId="6777" xr:uid="{00000000-0005-0000-0000-0000D5310000}"/>
    <cellStyle name="계산 9 2 2 2 2" xfId="17890" xr:uid="{00000000-0005-0000-0000-0000D6310000}"/>
    <cellStyle name="계산 9 2 2 2 3" xfId="25048" xr:uid="{00000000-0005-0000-0000-0000D7310000}"/>
    <cellStyle name="계산 9 2 2 3" xfId="12266" xr:uid="{00000000-0005-0000-0000-0000D8310000}"/>
    <cellStyle name="계산 9 2 2 4" xfId="16670" xr:uid="{00000000-0005-0000-0000-0000D9310000}"/>
    <cellStyle name="계산 9 2 3" xfId="1013" xr:uid="{00000000-0005-0000-0000-0000DA310000}"/>
    <cellStyle name="계산 9 2 3 2" xfId="6776" xr:uid="{00000000-0005-0000-0000-0000DB310000}"/>
    <cellStyle name="계산 9 2 3 2 2" xfId="17889" xr:uid="{00000000-0005-0000-0000-0000DC310000}"/>
    <cellStyle name="계산 9 2 3 2 3" xfId="25047" xr:uid="{00000000-0005-0000-0000-0000DD310000}"/>
    <cellStyle name="계산 9 2 3 3" xfId="12265" xr:uid="{00000000-0005-0000-0000-0000DE310000}"/>
    <cellStyle name="계산 9 2 3 4" xfId="16671" xr:uid="{00000000-0005-0000-0000-0000DF310000}"/>
    <cellStyle name="계산 9 2 4" xfId="1012" xr:uid="{00000000-0005-0000-0000-0000E0310000}"/>
    <cellStyle name="계산 9 2 4 2" xfId="6775" xr:uid="{00000000-0005-0000-0000-0000E1310000}"/>
    <cellStyle name="계산 9 2 4 2 2" xfId="17888" xr:uid="{00000000-0005-0000-0000-0000E2310000}"/>
    <cellStyle name="계산 9 2 4 2 3" xfId="25046" xr:uid="{00000000-0005-0000-0000-0000E3310000}"/>
    <cellStyle name="계산 9 2 4 3" xfId="12264" xr:uid="{00000000-0005-0000-0000-0000E4310000}"/>
    <cellStyle name="계산 9 2 4 4" xfId="22081" xr:uid="{00000000-0005-0000-0000-0000E5310000}"/>
    <cellStyle name="계산 9 2 5" xfId="1011" xr:uid="{00000000-0005-0000-0000-0000E6310000}"/>
    <cellStyle name="계산 9 2 5 2" xfId="6774" xr:uid="{00000000-0005-0000-0000-0000E7310000}"/>
    <cellStyle name="계산 9 2 5 2 2" xfId="17887" xr:uid="{00000000-0005-0000-0000-0000E8310000}"/>
    <cellStyle name="계산 9 2 5 2 3" xfId="25045" xr:uid="{00000000-0005-0000-0000-0000E9310000}"/>
    <cellStyle name="계산 9 2 5 3" xfId="12263" xr:uid="{00000000-0005-0000-0000-0000EA310000}"/>
    <cellStyle name="계산 9 2 5 4" xfId="22080" xr:uid="{00000000-0005-0000-0000-0000EB310000}"/>
    <cellStyle name="계산 9 2 6" xfId="1010" xr:uid="{00000000-0005-0000-0000-0000EC310000}"/>
    <cellStyle name="계산 9 2 6 2" xfId="6773" xr:uid="{00000000-0005-0000-0000-0000ED310000}"/>
    <cellStyle name="계산 9 2 6 2 2" xfId="17886" xr:uid="{00000000-0005-0000-0000-0000EE310000}"/>
    <cellStyle name="계산 9 2 6 2 3" xfId="25044" xr:uid="{00000000-0005-0000-0000-0000EF310000}"/>
    <cellStyle name="계산 9 2 6 3" xfId="12262" xr:uid="{00000000-0005-0000-0000-0000F0310000}"/>
    <cellStyle name="계산 9 2 6 4" xfId="16672" xr:uid="{00000000-0005-0000-0000-0000F1310000}"/>
    <cellStyle name="계산 9 2 7" xfId="6778" xr:uid="{00000000-0005-0000-0000-0000F2310000}"/>
    <cellStyle name="계산 9 2 7 2" xfId="17891" xr:uid="{00000000-0005-0000-0000-0000F3310000}"/>
    <cellStyle name="계산 9 2 7 3" xfId="25049" xr:uid="{00000000-0005-0000-0000-0000F4310000}"/>
    <cellStyle name="계산 9 2 8" xfId="12267" xr:uid="{00000000-0005-0000-0000-0000F5310000}"/>
    <cellStyle name="계산 9 2 9" xfId="16669" xr:uid="{00000000-0005-0000-0000-0000F6310000}"/>
    <cellStyle name="계산 9 3" xfId="1009" xr:uid="{00000000-0005-0000-0000-0000F7310000}"/>
    <cellStyle name="계산 9 3 2" xfId="6772" xr:uid="{00000000-0005-0000-0000-0000F8310000}"/>
    <cellStyle name="계산 9 3 2 2" xfId="17885" xr:uid="{00000000-0005-0000-0000-0000F9310000}"/>
    <cellStyle name="계산 9 3 2 3" xfId="25043" xr:uid="{00000000-0005-0000-0000-0000FA310000}"/>
    <cellStyle name="계산 9 3 3" xfId="12261" xr:uid="{00000000-0005-0000-0000-0000FB310000}"/>
    <cellStyle name="계산 9 3 4" xfId="22082" xr:uid="{00000000-0005-0000-0000-0000FC310000}"/>
    <cellStyle name="계산 9 4" xfId="1008" xr:uid="{00000000-0005-0000-0000-0000FD310000}"/>
    <cellStyle name="계산 9 4 2" xfId="6771" xr:uid="{00000000-0005-0000-0000-0000FE310000}"/>
    <cellStyle name="계산 9 4 2 2" xfId="17884" xr:uid="{00000000-0005-0000-0000-0000FF310000}"/>
    <cellStyle name="계산 9 4 2 3" xfId="25042" xr:uid="{00000000-0005-0000-0000-000000320000}"/>
    <cellStyle name="계산 9 4 3" xfId="12260" xr:uid="{00000000-0005-0000-0000-000001320000}"/>
    <cellStyle name="계산 9 4 4" xfId="22079" xr:uid="{00000000-0005-0000-0000-000002320000}"/>
    <cellStyle name="계산 9 5" xfId="1007" xr:uid="{00000000-0005-0000-0000-000003320000}"/>
    <cellStyle name="계산 9 5 2" xfId="6770" xr:uid="{00000000-0005-0000-0000-000004320000}"/>
    <cellStyle name="계산 9 5 2 2" xfId="17883" xr:uid="{00000000-0005-0000-0000-000005320000}"/>
    <cellStyle name="계산 9 5 2 3" xfId="25041" xr:uid="{00000000-0005-0000-0000-000006320000}"/>
    <cellStyle name="계산 9 5 3" xfId="12259" xr:uid="{00000000-0005-0000-0000-000007320000}"/>
    <cellStyle name="계산 9 5 4" xfId="16673" xr:uid="{00000000-0005-0000-0000-000008320000}"/>
    <cellStyle name="계산 9 6" xfId="1006" xr:uid="{00000000-0005-0000-0000-000009320000}"/>
    <cellStyle name="계산 9 6 2" xfId="6769" xr:uid="{00000000-0005-0000-0000-00000A320000}"/>
    <cellStyle name="계산 9 6 2 2" xfId="17882" xr:uid="{00000000-0005-0000-0000-00000B320000}"/>
    <cellStyle name="계산 9 6 2 3" xfId="25040" xr:uid="{00000000-0005-0000-0000-00000C320000}"/>
    <cellStyle name="계산 9 6 3" xfId="12258" xr:uid="{00000000-0005-0000-0000-00000D320000}"/>
    <cellStyle name="계산 9 6 4" xfId="16674" xr:uid="{00000000-0005-0000-0000-00000E320000}"/>
    <cellStyle name="계산 9 7" xfId="1005" xr:uid="{00000000-0005-0000-0000-00000F320000}"/>
    <cellStyle name="계산 9 7 2" xfId="6768" xr:uid="{00000000-0005-0000-0000-000010320000}"/>
    <cellStyle name="계산 9 7 2 2" xfId="17881" xr:uid="{00000000-0005-0000-0000-000011320000}"/>
    <cellStyle name="계산 9 7 2 3" xfId="25039" xr:uid="{00000000-0005-0000-0000-000012320000}"/>
    <cellStyle name="계산 9 7 3" xfId="12257" xr:uid="{00000000-0005-0000-0000-000013320000}"/>
    <cellStyle name="계산 9 7 4" xfId="22083" xr:uid="{00000000-0005-0000-0000-000014320000}"/>
    <cellStyle name="계산 9 8" xfId="6779" xr:uid="{00000000-0005-0000-0000-000015320000}"/>
    <cellStyle name="계산 9 8 2" xfId="17892" xr:uid="{00000000-0005-0000-0000-000016320000}"/>
    <cellStyle name="계산 9 8 3" xfId="25050" xr:uid="{00000000-0005-0000-0000-000017320000}"/>
    <cellStyle name="계산 9 9" xfId="12268" xr:uid="{00000000-0005-0000-0000-000018320000}"/>
    <cellStyle name="고정소숫점" xfId="1004" xr:uid="{00000000-0005-0000-0000-000019320000}"/>
    <cellStyle name="고정출력1" xfId="1003" xr:uid="{00000000-0005-0000-0000-00001A320000}"/>
    <cellStyle name="고정출력2" xfId="1002" xr:uid="{00000000-0005-0000-0000-00001B320000}"/>
    <cellStyle name="나쁨 2" xfId="1001" xr:uid="{00000000-0005-0000-0000-00001C320000}"/>
    <cellStyle name="나쁨 3" xfId="1000" xr:uid="{00000000-0005-0000-0000-00001D320000}"/>
    <cellStyle name="날짜" xfId="999" xr:uid="{00000000-0005-0000-0000-00001E320000}"/>
    <cellStyle name="달러" xfId="998" xr:uid="{00000000-0005-0000-0000-00001F320000}"/>
    <cellStyle name="뒤에 오는 하이퍼링크_05.창원공장중기계획(2003Budget)12일" xfId="997" xr:uid="{00000000-0005-0000-0000-000020320000}"/>
    <cellStyle name="똿뗦먛귟 [0.00]_PRODUCT DETAIL Q1" xfId="996" xr:uid="{00000000-0005-0000-0000-000021320000}"/>
    <cellStyle name="똿뗦먛귟_PRODUCT DETAIL Q1" xfId="995" xr:uid="{00000000-0005-0000-0000-000022320000}"/>
    <cellStyle name="메모 10" xfId="994" xr:uid="{00000000-0005-0000-0000-000023320000}"/>
    <cellStyle name="메모 10 2" xfId="993" xr:uid="{00000000-0005-0000-0000-000024320000}"/>
    <cellStyle name="메모 10 2 2" xfId="6766" xr:uid="{00000000-0005-0000-0000-000025320000}"/>
    <cellStyle name="메모 10 2 2 2" xfId="17879" xr:uid="{00000000-0005-0000-0000-000026320000}"/>
    <cellStyle name="메모 10 2 2 3" xfId="25037" xr:uid="{00000000-0005-0000-0000-000027320000}"/>
    <cellStyle name="메모 10 2 3" xfId="12245" xr:uid="{00000000-0005-0000-0000-000028320000}"/>
    <cellStyle name="메모 10 2 4" xfId="16675" xr:uid="{00000000-0005-0000-0000-000029320000}"/>
    <cellStyle name="메모 10 3" xfId="992" xr:uid="{00000000-0005-0000-0000-00002A320000}"/>
    <cellStyle name="메모 10 3 2" xfId="6765" xr:uid="{00000000-0005-0000-0000-00002B320000}"/>
    <cellStyle name="메모 10 3 2 2" xfId="17878" xr:uid="{00000000-0005-0000-0000-00002C320000}"/>
    <cellStyle name="메모 10 3 2 3" xfId="25036" xr:uid="{00000000-0005-0000-0000-00002D320000}"/>
    <cellStyle name="메모 10 3 3" xfId="12244" xr:uid="{00000000-0005-0000-0000-00002E320000}"/>
    <cellStyle name="메모 10 3 4" xfId="22087" xr:uid="{00000000-0005-0000-0000-00002F320000}"/>
    <cellStyle name="메모 10 4" xfId="991" xr:uid="{00000000-0005-0000-0000-000030320000}"/>
    <cellStyle name="메모 10 4 2" xfId="6764" xr:uid="{00000000-0005-0000-0000-000031320000}"/>
    <cellStyle name="메모 10 4 2 2" xfId="17877" xr:uid="{00000000-0005-0000-0000-000032320000}"/>
    <cellStyle name="메모 10 4 2 3" xfId="25035" xr:uid="{00000000-0005-0000-0000-000033320000}"/>
    <cellStyle name="메모 10 4 3" xfId="12243" xr:uid="{00000000-0005-0000-0000-000034320000}"/>
    <cellStyle name="메모 10 4 4" xfId="22085" xr:uid="{00000000-0005-0000-0000-000035320000}"/>
    <cellStyle name="메모 10 5" xfId="990" xr:uid="{00000000-0005-0000-0000-000036320000}"/>
    <cellStyle name="메모 10 5 2" xfId="6763" xr:uid="{00000000-0005-0000-0000-000037320000}"/>
    <cellStyle name="메모 10 5 2 2" xfId="17876" xr:uid="{00000000-0005-0000-0000-000038320000}"/>
    <cellStyle name="메모 10 5 2 3" xfId="25034" xr:uid="{00000000-0005-0000-0000-000039320000}"/>
    <cellStyle name="메모 10 5 3" xfId="12242" xr:uid="{00000000-0005-0000-0000-00003A320000}"/>
    <cellStyle name="메모 10 5 4" xfId="16676" xr:uid="{00000000-0005-0000-0000-00003B320000}"/>
    <cellStyle name="메모 10 6" xfId="989" xr:uid="{00000000-0005-0000-0000-00003C320000}"/>
    <cellStyle name="메모 10 6 2" xfId="6762" xr:uid="{00000000-0005-0000-0000-00003D320000}"/>
    <cellStyle name="메모 10 6 2 2" xfId="17875" xr:uid="{00000000-0005-0000-0000-00003E320000}"/>
    <cellStyle name="메모 10 6 2 3" xfId="25033" xr:uid="{00000000-0005-0000-0000-00003F320000}"/>
    <cellStyle name="메모 10 6 3" xfId="12241" xr:uid="{00000000-0005-0000-0000-000040320000}"/>
    <cellStyle name="메모 10 6 4" xfId="16677" xr:uid="{00000000-0005-0000-0000-000041320000}"/>
    <cellStyle name="메모 10 7" xfId="6767" xr:uid="{00000000-0005-0000-0000-000042320000}"/>
    <cellStyle name="메모 10 7 2" xfId="17880" xr:uid="{00000000-0005-0000-0000-000043320000}"/>
    <cellStyle name="메모 10 7 3" xfId="25038" xr:uid="{00000000-0005-0000-0000-000044320000}"/>
    <cellStyle name="메모 10 8" xfId="12246" xr:uid="{00000000-0005-0000-0000-000045320000}"/>
    <cellStyle name="메모 10 9" xfId="22086" xr:uid="{00000000-0005-0000-0000-000046320000}"/>
    <cellStyle name="메모 11" xfId="988" xr:uid="{00000000-0005-0000-0000-000047320000}"/>
    <cellStyle name="메모 11 2" xfId="6761" xr:uid="{00000000-0005-0000-0000-000048320000}"/>
    <cellStyle name="메모 11 2 2" xfId="17874" xr:uid="{00000000-0005-0000-0000-000049320000}"/>
    <cellStyle name="메모 11 2 3" xfId="25032" xr:uid="{00000000-0005-0000-0000-00004A320000}"/>
    <cellStyle name="메모 11 3" xfId="12240" xr:uid="{00000000-0005-0000-0000-00004B320000}"/>
    <cellStyle name="메모 11 4" xfId="22089" xr:uid="{00000000-0005-0000-0000-00004C320000}"/>
    <cellStyle name="메모 12" xfId="987" xr:uid="{00000000-0005-0000-0000-00004D320000}"/>
    <cellStyle name="메모 12 2" xfId="6760" xr:uid="{00000000-0005-0000-0000-00004E320000}"/>
    <cellStyle name="메모 12 2 2" xfId="17873" xr:uid="{00000000-0005-0000-0000-00004F320000}"/>
    <cellStyle name="메모 12 2 3" xfId="25031" xr:uid="{00000000-0005-0000-0000-000050320000}"/>
    <cellStyle name="메모 12 3" xfId="12239" xr:uid="{00000000-0005-0000-0000-000051320000}"/>
    <cellStyle name="메모 12 4" xfId="22088" xr:uid="{00000000-0005-0000-0000-000052320000}"/>
    <cellStyle name="메모 13" xfId="986" xr:uid="{00000000-0005-0000-0000-000053320000}"/>
    <cellStyle name="메모 13 2" xfId="6759" xr:uid="{00000000-0005-0000-0000-000054320000}"/>
    <cellStyle name="메모 13 2 2" xfId="17872" xr:uid="{00000000-0005-0000-0000-000055320000}"/>
    <cellStyle name="메모 13 2 3" xfId="25030" xr:uid="{00000000-0005-0000-0000-000056320000}"/>
    <cellStyle name="메모 13 3" xfId="12238" xr:uid="{00000000-0005-0000-0000-000057320000}"/>
    <cellStyle name="메모 13 4" xfId="16678" xr:uid="{00000000-0005-0000-0000-000058320000}"/>
    <cellStyle name="메모 14" xfId="985" xr:uid="{00000000-0005-0000-0000-000059320000}"/>
    <cellStyle name="메모 14 2" xfId="6758" xr:uid="{00000000-0005-0000-0000-00005A320000}"/>
    <cellStyle name="메모 14 2 2" xfId="17871" xr:uid="{00000000-0005-0000-0000-00005B320000}"/>
    <cellStyle name="메모 14 2 3" xfId="25029" xr:uid="{00000000-0005-0000-0000-00005C320000}"/>
    <cellStyle name="메모 14 3" xfId="12237" xr:uid="{00000000-0005-0000-0000-00005D320000}"/>
    <cellStyle name="메모 14 4" xfId="22090" xr:uid="{00000000-0005-0000-0000-00005E320000}"/>
    <cellStyle name="메모 15" xfId="984" xr:uid="{00000000-0005-0000-0000-00005F320000}"/>
    <cellStyle name="메모 15 2" xfId="6757" xr:uid="{00000000-0005-0000-0000-000060320000}"/>
    <cellStyle name="메모 15 2 2" xfId="17870" xr:uid="{00000000-0005-0000-0000-000061320000}"/>
    <cellStyle name="메모 15 2 3" xfId="25028" xr:uid="{00000000-0005-0000-0000-000062320000}"/>
    <cellStyle name="메모 15 3" xfId="12236" xr:uid="{00000000-0005-0000-0000-000063320000}"/>
    <cellStyle name="메모 15 4" xfId="22084" xr:uid="{00000000-0005-0000-0000-000064320000}"/>
    <cellStyle name="메모 2" xfId="983" xr:uid="{00000000-0005-0000-0000-000065320000}"/>
    <cellStyle name="메모 2 10" xfId="982" xr:uid="{00000000-0005-0000-0000-000066320000}"/>
    <cellStyle name="메모 2 10 2" xfId="981" xr:uid="{00000000-0005-0000-0000-000067320000}"/>
    <cellStyle name="메모 2 10 2 2" xfId="6754" xr:uid="{00000000-0005-0000-0000-000068320000}"/>
    <cellStyle name="메모 2 10 2 2 2" xfId="17867" xr:uid="{00000000-0005-0000-0000-000069320000}"/>
    <cellStyle name="메모 2 10 2 2 3" xfId="25025" xr:uid="{00000000-0005-0000-0000-00006A320000}"/>
    <cellStyle name="메모 2 10 2 3" xfId="12233" xr:uid="{00000000-0005-0000-0000-00006B320000}"/>
    <cellStyle name="메모 2 10 2 4" xfId="16681" xr:uid="{00000000-0005-0000-0000-00006C320000}"/>
    <cellStyle name="메모 2 10 3" xfId="980" xr:uid="{00000000-0005-0000-0000-00006D320000}"/>
    <cellStyle name="메모 2 10 3 2" xfId="6753" xr:uid="{00000000-0005-0000-0000-00006E320000}"/>
    <cellStyle name="메모 2 10 3 2 2" xfId="17866" xr:uid="{00000000-0005-0000-0000-00006F320000}"/>
    <cellStyle name="메모 2 10 3 2 3" xfId="25024" xr:uid="{00000000-0005-0000-0000-000070320000}"/>
    <cellStyle name="메모 2 10 3 3" xfId="12232" xr:uid="{00000000-0005-0000-0000-000071320000}"/>
    <cellStyle name="메모 2 10 3 4" xfId="16682" xr:uid="{00000000-0005-0000-0000-000072320000}"/>
    <cellStyle name="메모 2 10 4" xfId="979" xr:uid="{00000000-0005-0000-0000-000073320000}"/>
    <cellStyle name="메모 2 10 4 2" xfId="6752" xr:uid="{00000000-0005-0000-0000-000074320000}"/>
    <cellStyle name="메모 2 10 4 2 2" xfId="17865" xr:uid="{00000000-0005-0000-0000-000075320000}"/>
    <cellStyle name="메모 2 10 4 2 3" xfId="25023" xr:uid="{00000000-0005-0000-0000-000076320000}"/>
    <cellStyle name="메모 2 10 4 3" xfId="12231" xr:uid="{00000000-0005-0000-0000-000077320000}"/>
    <cellStyle name="메모 2 10 4 4" xfId="22094" xr:uid="{00000000-0005-0000-0000-000078320000}"/>
    <cellStyle name="메모 2 10 5" xfId="978" xr:uid="{00000000-0005-0000-0000-000079320000}"/>
    <cellStyle name="메모 2 10 5 2" xfId="6751" xr:uid="{00000000-0005-0000-0000-00007A320000}"/>
    <cellStyle name="메모 2 10 5 2 2" xfId="17864" xr:uid="{00000000-0005-0000-0000-00007B320000}"/>
    <cellStyle name="메모 2 10 5 2 3" xfId="25022" xr:uid="{00000000-0005-0000-0000-00007C320000}"/>
    <cellStyle name="메모 2 10 5 3" xfId="12230" xr:uid="{00000000-0005-0000-0000-00007D320000}"/>
    <cellStyle name="메모 2 10 5 4" xfId="22093" xr:uid="{00000000-0005-0000-0000-00007E320000}"/>
    <cellStyle name="메모 2 10 6" xfId="977" xr:uid="{00000000-0005-0000-0000-00007F320000}"/>
    <cellStyle name="메모 2 10 6 2" xfId="6750" xr:uid="{00000000-0005-0000-0000-000080320000}"/>
    <cellStyle name="메모 2 10 6 2 2" xfId="17863" xr:uid="{00000000-0005-0000-0000-000081320000}"/>
    <cellStyle name="메모 2 10 6 2 3" xfId="25021" xr:uid="{00000000-0005-0000-0000-000082320000}"/>
    <cellStyle name="메모 2 10 6 3" xfId="12229" xr:uid="{00000000-0005-0000-0000-000083320000}"/>
    <cellStyle name="메모 2 10 6 4" xfId="16683" xr:uid="{00000000-0005-0000-0000-000084320000}"/>
    <cellStyle name="메모 2 10 7" xfId="6755" xr:uid="{00000000-0005-0000-0000-000085320000}"/>
    <cellStyle name="메모 2 10 7 2" xfId="17868" xr:uid="{00000000-0005-0000-0000-000086320000}"/>
    <cellStyle name="메모 2 10 7 3" xfId="25026" xr:uid="{00000000-0005-0000-0000-000087320000}"/>
    <cellStyle name="메모 2 10 8" xfId="12234" xr:uid="{00000000-0005-0000-0000-000088320000}"/>
    <cellStyle name="메모 2 10 9" xfId="16680" xr:uid="{00000000-0005-0000-0000-000089320000}"/>
    <cellStyle name="메모 2 11" xfId="976" xr:uid="{00000000-0005-0000-0000-00008A320000}"/>
    <cellStyle name="메모 2 11 2" xfId="6749" xr:uid="{00000000-0005-0000-0000-00008B320000}"/>
    <cellStyle name="메모 2 11 2 2" xfId="17862" xr:uid="{00000000-0005-0000-0000-00008C320000}"/>
    <cellStyle name="메모 2 11 2 3" xfId="25020" xr:uid="{00000000-0005-0000-0000-00008D320000}"/>
    <cellStyle name="메모 2 11 3" xfId="12228" xr:uid="{00000000-0005-0000-0000-00008E320000}"/>
    <cellStyle name="메모 2 11 4" xfId="22095" xr:uid="{00000000-0005-0000-0000-00008F320000}"/>
    <cellStyle name="메모 2 12" xfId="975" xr:uid="{00000000-0005-0000-0000-000090320000}"/>
    <cellStyle name="메모 2 12 2" xfId="6748" xr:uid="{00000000-0005-0000-0000-000091320000}"/>
    <cellStyle name="메모 2 12 2 2" xfId="17861" xr:uid="{00000000-0005-0000-0000-000092320000}"/>
    <cellStyle name="메모 2 12 2 3" xfId="25019" xr:uid="{00000000-0005-0000-0000-000093320000}"/>
    <cellStyle name="메모 2 12 3" xfId="12227" xr:uid="{00000000-0005-0000-0000-000094320000}"/>
    <cellStyle name="메모 2 12 4" xfId="22092" xr:uid="{00000000-0005-0000-0000-000095320000}"/>
    <cellStyle name="메모 2 13" xfId="974" xr:uid="{00000000-0005-0000-0000-000096320000}"/>
    <cellStyle name="메모 2 13 2" xfId="6747" xr:uid="{00000000-0005-0000-0000-000097320000}"/>
    <cellStyle name="메모 2 13 2 2" xfId="17860" xr:uid="{00000000-0005-0000-0000-000098320000}"/>
    <cellStyle name="메모 2 13 2 3" xfId="25018" xr:uid="{00000000-0005-0000-0000-000099320000}"/>
    <cellStyle name="메모 2 13 3" xfId="12226" xr:uid="{00000000-0005-0000-0000-00009A320000}"/>
    <cellStyle name="메모 2 13 4" xfId="16684" xr:uid="{00000000-0005-0000-0000-00009B320000}"/>
    <cellStyle name="메모 2 14" xfId="973" xr:uid="{00000000-0005-0000-0000-00009C320000}"/>
    <cellStyle name="메모 2 14 2" xfId="6746" xr:uid="{00000000-0005-0000-0000-00009D320000}"/>
    <cellStyle name="메모 2 14 2 2" xfId="17859" xr:uid="{00000000-0005-0000-0000-00009E320000}"/>
    <cellStyle name="메모 2 14 2 3" xfId="25017" xr:uid="{00000000-0005-0000-0000-00009F320000}"/>
    <cellStyle name="메모 2 14 3" xfId="12225" xr:uid="{00000000-0005-0000-0000-0000A0320000}"/>
    <cellStyle name="메모 2 14 4" xfId="16685" xr:uid="{00000000-0005-0000-0000-0000A1320000}"/>
    <cellStyle name="메모 2 15" xfId="972" xr:uid="{00000000-0005-0000-0000-0000A2320000}"/>
    <cellStyle name="메모 2 15 2" xfId="6745" xr:uid="{00000000-0005-0000-0000-0000A3320000}"/>
    <cellStyle name="메모 2 15 2 2" xfId="17858" xr:uid="{00000000-0005-0000-0000-0000A4320000}"/>
    <cellStyle name="메모 2 15 2 3" xfId="25016" xr:uid="{00000000-0005-0000-0000-0000A5320000}"/>
    <cellStyle name="메모 2 15 3" xfId="12224" xr:uid="{00000000-0005-0000-0000-0000A6320000}"/>
    <cellStyle name="메모 2 15 4" xfId="22097" xr:uid="{00000000-0005-0000-0000-0000A7320000}"/>
    <cellStyle name="메모 2 16" xfId="6756" xr:uid="{00000000-0005-0000-0000-0000A8320000}"/>
    <cellStyle name="메모 2 16 2" xfId="17869" xr:uid="{00000000-0005-0000-0000-0000A9320000}"/>
    <cellStyle name="메모 2 16 3" xfId="25027" xr:uid="{00000000-0005-0000-0000-0000AA320000}"/>
    <cellStyle name="메모 2 17" xfId="12235" xr:uid="{00000000-0005-0000-0000-0000AB320000}"/>
    <cellStyle name="메모 2 18" xfId="16679" xr:uid="{00000000-0005-0000-0000-0000AC320000}"/>
    <cellStyle name="메모 2 2" xfId="971" xr:uid="{00000000-0005-0000-0000-0000AD320000}"/>
    <cellStyle name="메모 2 2 10" xfId="970" xr:uid="{00000000-0005-0000-0000-0000AE320000}"/>
    <cellStyle name="메모 2 2 10 2" xfId="6743" xr:uid="{00000000-0005-0000-0000-0000AF320000}"/>
    <cellStyle name="메모 2 2 10 2 2" xfId="17856" xr:uid="{00000000-0005-0000-0000-0000B0320000}"/>
    <cellStyle name="메모 2 2 10 2 3" xfId="25014" xr:uid="{00000000-0005-0000-0000-0000B1320000}"/>
    <cellStyle name="메모 2 2 10 3" xfId="12222" xr:uid="{00000000-0005-0000-0000-0000B2320000}"/>
    <cellStyle name="메모 2 2 10 4" xfId="16686" xr:uid="{00000000-0005-0000-0000-0000B3320000}"/>
    <cellStyle name="메모 2 2 11" xfId="969" xr:uid="{00000000-0005-0000-0000-0000B4320000}"/>
    <cellStyle name="메모 2 2 11 2" xfId="6742" xr:uid="{00000000-0005-0000-0000-0000B5320000}"/>
    <cellStyle name="메모 2 2 11 2 2" xfId="17855" xr:uid="{00000000-0005-0000-0000-0000B6320000}"/>
    <cellStyle name="메모 2 2 11 2 3" xfId="25013" xr:uid="{00000000-0005-0000-0000-0000B7320000}"/>
    <cellStyle name="메모 2 2 11 3" xfId="12221" xr:uid="{00000000-0005-0000-0000-0000B8320000}"/>
    <cellStyle name="메모 2 2 11 4" xfId="22098" xr:uid="{00000000-0005-0000-0000-0000B9320000}"/>
    <cellStyle name="메모 2 2 12" xfId="968" xr:uid="{00000000-0005-0000-0000-0000BA320000}"/>
    <cellStyle name="메모 2 2 12 2" xfId="6741" xr:uid="{00000000-0005-0000-0000-0000BB320000}"/>
    <cellStyle name="메모 2 2 12 2 2" xfId="17854" xr:uid="{00000000-0005-0000-0000-0000BC320000}"/>
    <cellStyle name="메모 2 2 12 2 3" xfId="25012" xr:uid="{00000000-0005-0000-0000-0000BD320000}"/>
    <cellStyle name="메모 2 2 12 3" xfId="12220" xr:uid="{00000000-0005-0000-0000-0000BE320000}"/>
    <cellStyle name="메모 2 2 12 4" xfId="22091" xr:uid="{00000000-0005-0000-0000-0000BF320000}"/>
    <cellStyle name="메모 2 2 13" xfId="967" xr:uid="{00000000-0005-0000-0000-0000C0320000}"/>
    <cellStyle name="메모 2 2 13 2" xfId="6740" xr:uid="{00000000-0005-0000-0000-0000C1320000}"/>
    <cellStyle name="메모 2 2 13 2 2" xfId="17853" xr:uid="{00000000-0005-0000-0000-0000C2320000}"/>
    <cellStyle name="메모 2 2 13 2 3" xfId="25011" xr:uid="{00000000-0005-0000-0000-0000C3320000}"/>
    <cellStyle name="메모 2 2 13 3" xfId="12219" xr:uid="{00000000-0005-0000-0000-0000C4320000}"/>
    <cellStyle name="메모 2 2 13 4" xfId="16687" xr:uid="{00000000-0005-0000-0000-0000C5320000}"/>
    <cellStyle name="메모 2 2 14" xfId="966" xr:uid="{00000000-0005-0000-0000-0000C6320000}"/>
    <cellStyle name="메모 2 2 14 2" xfId="6739" xr:uid="{00000000-0005-0000-0000-0000C7320000}"/>
    <cellStyle name="메모 2 2 14 2 2" xfId="17852" xr:uid="{00000000-0005-0000-0000-0000C8320000}"/>
    <cellStyle name="메모 2 2 14 2 3" xfId="25010" xr:uid="{00000000-0005-0000-0000-0000C9320000}"/>
    <cellStyle name="메모 2 2 14 3" xfId="12218" xr:uid="{00000000-0005-0000-0000-0000CA320000}"/>
    <cellStyle name="메모 2 2 14 4" xfId="16688" xr:uid="{00000000-0005-0000-0000-0000CB320000}"/>
    <cellStyle name="메모 2 2 15" xfId="6744" xr:uid="{00000000-0005-0000-0000-0000CC320000}"/>
    <cellStyle name="메모 2 2 15 2" xfId="17857" xr:uid="{00000000-0005-0000-0000-0000CD320000}"/>
    <cellStyle name="메모 2 2 15 3" xfId="25015" xr:uid="{00000000-0005-0000-0000-0000CE320000}"/>
    <cellStyle name="메모 2 2 16" xfId="12223" xr:uid="{00000000-0005-0000-0000-0000CF320000}"/>
    <cellStyle name="메모 2 2 17" xfId="22096" xr:uid="{00000000-0005-0000-0000-0000D0320000}"/>
    <cellStyle name="메모 2 2 2" xfId="965" xr:uid="{00000000-0005-0000-0000-0000D1320000}"/>
    <cellStyle name="메모 2 2 2 10" xfId="16689" xr:uid="{00000000-0005-0000-0000-0000D2320000}"/>
    <cellStyle name="메모 2 2 2 2" xfId="964" xr:uid="{00000000-0005-0000-0000-0000D3320000}"/>
    <cellStyle name="메모 2 2 2 2 2" xfId="963" xr:uid="{00000000-0005-0000-0000-0000D4320000}"/>
    <cellStyle name="메모 2 2 2 2 2 2" xfId="6736" xr:uid="{00000000-0005-0000-0000-0000D5320000}"/>
    <cellStyle name="메모 2 2 2 2 2 2 2" xfId="17849" xr:uid="{00000000-0005-0000-0000-0000D6320000}"/>
    <cellStyle name="메모 2 2 2 2 2 2 3" xfId="25007" xr:uid="{00000000-0005-0000-0000-0000D7320000}"/>
    <cellStyle name="메모 2 2 2 2 2 3" xfId="12215" xr:uid="{00000000-0005-0000-0000-0000D8320000}"/>
    <cellStyle name="메모 2 2 2 2 2 4" xfId="22100" xr:uid="{00000000-0005-0000-0000-0000D9320000}"/>
    <cellStyle name="메모 2 2 2 2 3" xfId="962" xr:uid="{00000000-0005-0000-0000-0000DA320000}"/>
    <cellStyle name="메모 2 2 2 2 3 2" xfId="6735" xr:uid="{00000000-0005-0000-0000-0000DB320000}"/>
    <cellStyle name="메모 2 2 2 2 3 2 2" xfId="17848" xr:uid="{00000000-0005-0000-0000-0000DC320000}"/>
    <cellStyle name="메모 2 2 2 2 3 2 3" xfId="25006" xr:uid="{00000000-0005-0000-0000-0000DD320000}"/>
    <cellStyle name="메모 2 2 2 2 3 3" xfId="12214" xr:uid="{00000000-0005-0000-0000-0000DE320000}"/>
    <cellStyle name="메모 2 2 2 2 3 4" xfId="16690" xr:uid="{00000000-0005-0000-0000-0000DF320000}"/>
    <cellStyle name="메모 2 2 2 2 4" xfId="961" xr:uid="{00000000-0005-0000-0000-0000E0320000}"/>
    <cellStyle name="메모 2 2 2 2 4 2" xfId="6734" xr:uid="{00000000-0005-0000-0000-0000E1320000}"/>
    <cellStyle name="메모 2 2 2 2 4 2 2" xfId="17847" xr:uid="{00000000-0005-0000-0000-0000E2320000}"/>
    <cellStyle name="메모 2 2 2 2 4 2 3" xfId="25005" xr:uid="{00000000-0005-0000-0000-0000E3320000}"/>
    <cellStyle name="메모 2 2 2 2 4 3" xfId="12213" xr:uid="{00000000-0005-0000-0000-0000E4320000}"/>
    <cellStyle name="메모 2 2 2 2 4 4" xfId="22102" xr:uid="{00000000-0005-0000-0000-0000E5320000}"/>
    <cellStyle name="메모 2 2 2 2 5" xfId="960" xr:uid="{00000000-0005-0000-0000-0000E6320000}"/>
    <cellStyle name="메모 2 2 2 2 5 2" xfId="6733" xr:uid="{00000000-0005-0000-0000-0000E7320000}"/>
    <cellStyle name="메모 2 2 2 2 5 2 2" xfId="17846" xr:uid="{00000000-0005-0000-0000-0000E8320000}"/>
    <cellStyle name="메모 2 2 2 2 5 2 3" xfId="25004" xr:uid="{00000000-0005-0000-0000-0000E9320000}"/>
    <cellStyle name="메모 2 2 2 2 5 3" xfId="12212" xr:uid="{00000000-0005-0000-0000-0000EA320000}"/>
    <cellStyle name="메모 2 2 2 2 5 4" xfId="22099" xr:uid="{00000000-0005-0000-0000-0000EB320000}"/>
    <cellStyle name="메모 2 2 2 2 6" xfId="959" xr:uid="{00000000-0005-0000-0000-0000EC320000}"/>
    <cellStyle name="메모 2 2 2 2 6 2" xfId="6732" xr:uid="{00000000-0005-0000-0000-0000ED320000}"/>
    <cellStyle name="메모 2 2 2 2 6 2 2" xfId="17845" xr:uid="{00000000-0005-0000-0000-0000EE320000}"/>
    <cellStyle name="메모 2 2 2 2 6 2 3" xfId="25003" xr:uid="{00000000-0005-0000-0000-0000EF320000}"/>
    <cellStyle name="메모 2 2 2 2 6 3" xfId="12211" xr:uid="{00000000-0005-0000-0000-0000F0320000}"/>
    <cellStyle name="메모 2 2 2 2 6 4" xfId="16691" xr:uid="{00000000-0005-0000-0000-0000F1320000}"/>
    <cellStyle name="메모 2 2 2 2 7" xfId="6737" xr:uid="{00000000-0005-0000-0000-0000F2320000}"/>
    <cellStyle name="메모 2 2 2 2 7 2" xfId="17850" xr:uid="{00000000-0005-0000-0000-0000F3320000}"/>
    <cellStyle name="메모 2 2 2 2 7 3" xfId="25008" xr:uid="{00000000-0005-0000-0000-0000F4320000}"/>
    <cellStyle name="메모 2 2 2 2 8" xfId="12216" xr:uid="{00000000-0005-0000-0000-0000F5320000}"/>
    <cellStyle name="메모 2 2 2 2 9" xfId="22101" xr:uid="{00000000-0005-0000-0000-0000F6320000}"/>
    <cellStyle name="메모 2 2 2 3" xfId="958" xr:uid="{00000000-0005-0000-0000-0000F7320000}"/>
    <cellStyle name="메모 2 2 2 3 2" xfId="6731" xr:uid="{00000000-0005-0000-0000-0000F8320000}"/>
    <cellStyle name="메모 2 2 2 3 2 2" xfId="17844" xr:uid="{00000000-0005-0000-0000-0000F9320000}"/>
    <cellStyle name="메모 2 2 2 3 2 3" xfId="25002" xr:uid="{00000000-0005-0000-0000-0000FA320000}"/>
    <cellStyle name="메모 2 2 2 3 3" xfId="12210" xr:uid="{00000000-0005-0000-0000-0000FB320000}"/>
    <cellStyle name="메모 2 2 2 3 4" xfId="16692" xr:uid="{00000000-0005-0000-0000-0000FC320000}"/>
    <cellStyle name="메모 2 2 2 4" xfId="957" xr:uid="{00000000-0005-0000-0000-0000FD320000}"/>
    <cellStyle name="메모 2 2 2 4 2" xfId="6730" xr:uid="{00000000-0005-0000-0000-0000FE320000}"/>
    <cellStyle name="메모 2 2 2 4 2 2" xfId="17843" xr:uid="{00000000-0005-0000-0000-0000FF320000}"/>
    <cellStyle name="메모 2 2 2 4 2 3" xfId="25001" xr:uid="{00000000-0005-0000-0000-000000330000}"/>
    <cellStyle name="메모 2 2 2 4 3" xfId="12209" xr:uid="{00000000-0005-0000-0000-000001330000}"/>
    <cellStyle name="메모 2 2 2 4 4" xfId="22104" xr:uid="{00000000-0005-0000-0000-000002330000}"/>
    <cellStyle name="메모 2 2 2 5" xfId="956" xr:uid="{00000000-0005-0000-0000-000003330000}"/>
    <cellStyle name="메모 2 2 2 5 2" xfId="6729" xr:uid="{00000000-0005-0000-0000-000004330000}"/>
    <cellStyle name="메모 2 2 2 5 2 2" xfId="17842" xr:uid="{00000000-0005-0000-0000-000005330000}"/>
    <cellStyle name="메모 2 2 2 5 2 3" xfId="25000" xr:uid="{00000000-0005-0000-0000-000006330000}"/>
    <cellStyle name="메모 2 2 2 5 3" xfId="12208" xr:uid="{00000000-0005-0000-0000-000007330000}"/>
    <cellStyle name="메모 2 2 2 5 4" xfId="22103" xr:uid="{00000000-0005-0000-0000-000008330000}"/>
    <cellStyle name="메모 2 2 2 6" xfId="955" xr:uid="{00000000-0005-0000-0000-000009330000}"/>
    <cellStyle name="메모 2 2 2 6 2" xfId="6728" xr:uid="{00000000-0005-0000-0000-00000A330000}"/>
    <cellStyle name="메모 2 2 2 6 2 2" xfId="17841" xr:uid="{00000000-0005-0000-0000-00000B330000}"/>
    <cellStyle name="메모 2 2 2 6 2 3" xfId="24999" xr:uid="{00000000-0005-0000-0000-00000C330000}"/>
    <cellStyle name="메모 2 2 2 6 3" xfId="12207" xr:uid="{00000000-0005-0000-0000-00000D330000}"/>
    <cellStyle name="메모 2 2 2 6 4" xfId="16693" xr:uid="{00000000-0005-0000-0000-00000E330000}"/>
    <cellStyle name="메모 2 2 2 7" xfId="954" xr:uid="{00000000-0005-0000-0000-00000F330000}"/>
    <cellStyle name="메모 2 2 2 7 2" xfId="6727" xr:uid="{00000000-0005-0000-0000-000010330000}"/>
    <cellStyle name="메모 2 2 2 7 2 2" xfId="17840" xr:uid="{00000000-0005-0000-0000-000011330000}"/>
    <cellStyle name="메모 2 2 2 7 2 3" xfId="24998" xr:uid="{00000000-0005-0000-0000-000012330000}"/>
    <cellStyle name="메모 2 2 2 7 3" xfId="12206" xr:uid="{00000000-0005-0000-0000-000013330000}"/>
    <cellStyle name="메모 2 2 2 7 4" xfId="22105" xr:uid="{00000000-0005-0000-0000-000014330000}"/>
    <cellStyle name="메모 2 2 2 8" xfId="6738" xr:uid="{00000000-0005-0000-0000-000015330000}"/>
    <cellStyle name="메모 2 2 2 8 2" xfId="17851" xr:uid="{00000000-0005-0000-0000-000016330000}"/>
    <cellStyle name="메모 2 2 2 8 3" xfId="25009" xr:uid="{00000000-0005-0000-0000-000017330000}"/>
    <cellStyle name="메모 2 2 2 9" xfId="12217" xr:uid="{00000000-0005-0000-0000-000018330000}"/>
    <cellStyle name="메모 2 2 3" xfId="953" xr:uid="{00000000-0005-0000-0000-000019330000}"/>
    <cellStyle name="메모 2 2 3 10" xfId="16694" xr:uid="{00000000-0005-0000-0000-00001A330000}"/>
    <cellStyle name="메모 2 2 3 2" xfId="952" xr:uid="{00000000-0005-0000-0000-00001B330000}"/>
    <cellStyle name="메모 2 2 3 2 2" xfId="951" xr:uid="{00000000-0005-0000-0000-00001C330000}"/>
    <cellStyle name="메모 2 2 3 2 2 2" xfId="6724" xr:uid="{00000000-0005-0000-0000-00001D330000}"/>
    <cellStyle name="메모 2 2 3 2 2 2 2" xfId="17837" xr:uid="{00000000-0005-0000-0000-00001E330000}"/>
    <cellStyle name="메모 2 2 3 2 2 2 3" xfId="24995" xr:uid="{00000000-0005-0000-0000-00001F330000}"/>
    <cellStyle name="메모 2 2 3 2 2 3" xfId="12203" xr:uid="{00000000-0005-0000-0000-000020330000}"/>
    <cellStyle name="메모 2 2 3 2 2 4" xfId="16696" xr:uid="{00000000-0005-0000-0000-000021330000}"/>
    <cellStyle name="메모 2 2 3 2 3" xfId="950" xr:uid="{00000000-0005-0000-0000-000022330000}"/>
    <cellStyle name="메모 2 2 3 2 3 2" xfId="6723" xr:uid="{00000000-0005-0000-0000-000023330000}"/>
    <cellStyle name="메모 2 2 3 2 3 2 2" xfId="17836" xr:uid="{00000000-0005-0000-0000-000024330000}"/>
    <cellStyle name="메모 2 2 3 2 3 2 3" xfId="24994" xr:uid="{00000000-0005-0000-0000-000025330000}"/>
    <cellStyle name="메모 2 2 3 2 3 3" xfId="12202" xr:uid="{00000000-0005-0000-0000-000026330000}"/>
    <cellStyle name="메모 2 2 3 2 3 4" xfId="22108" xr:uid="{00000000-0005-0000-0000-000027330000}"/>
    <cellStyle name="메모 2 2 3 2 4" xfId="949" xr:uid="{00000000-0005-0000-0000-000028330000}"/>
    <cellStyle name="메모 2 2 3 2 4 2" xfId="6722" xr:uid="{00000000-0005-0000-0000-000029330000}"/>
    <cellStyle name="메모 2 2 3 2 4 2 2" xfId="17835" xr:uid="{00000000-0005-0000-0000-00002A330000}"/>
    <cellStyle name="메모 2 2 3 2 4 2 3" xfId="24993" xr:uid="{00000000-0005-0000-0000-00002B330000}"/>
    <cellStyle name="메모 2 2 3 2 4 3" xfId="12201" xr:uid="{00000000-0005-0000-0000-00002C330000}"/>
    <cellStyle name="메모 2 2 3 2 4 4" xfId="22107" xr:uid="{00000000-0005-0000-0000-00002D330000}"/>
    <cellStyle name="메모 2 2 3 2 5" xfId="948" xr:uid="{00000000-0005-0000-0000-00002E330000}"/>
    <cellStyle name="메모 2 2 3 2 5 2" xfId="6721" xr:uid="{00000000-0005-0000-0000-00002F330000}"/>
    <cellStyle name="메모 2 2 3 2 5 2 2" xfId="17834" xr:uid="{00000000-0005-0000-0000-000030330000}"/>
    <cellStyle name="메모 2 2 3 2 5 2 3" xfId="24992" xr:uid="{00000000-0005-0000-0000-000031330000}"/>
    <cellStyle name="메모 2 2 3 2 5 3" xfId="12200" xr:uid="{00000000-0005-0000-0000-000032330000}"/>
    <cellStyle name="메모 2 2 3 2 5 4" xfId="16697" xr:uid="{00000000-0005-0000-0000-000033330000}"/>
    <cellStyle name="메모 2 2 3 2 6" xfId="947" xr:uid="{00000000-0005-0000-0000-000034330000}"/>
    <cellStyle name="메모 2 2 3 2 6 2" xfId="6720" xr:uid="{00000000-0005-0000-0000-000035330000}"/>
    <cellStyle name="메모 2 2 3 2 6 2 2" xfId="17833" xr:uid="{00000000-0005-0000-0000-000036330000}"/>
    <cellStyle name="메모 2 2 3 2 6 2 3" xfId="24991" xr:uid="{00000000-0005-0000-0000-000037330000}"/>
    <cellStyle name="메모 2 2 3 2 6 3" xfId="12199" xr:uid="{00000000-0005-0000-0000-000038330000}"/>
    <cellStyle name="메모 2 2 3 2 6 4" xfId="22109" xr:uid="{00000000-0005-0000-0000-000039330000}"/>
    <cellStyle name="메모 2 2 3 2 7" xfId="6725" xr:uid="{00000000-0005-0000-0000-00003A330000}"/>
    <cellStyle name="메모 2 2 3 2 7 2" xfId="17838" xr:uid="{00000000-0005-0000-0000-00003B330000}"/>
    <cellStyle name="메모 2 2 3 2 7 3" xfId="24996" xr:uid="{00000000-0005-0000-0000-00003C330000}"/>
    <cellStyle name="메모 2 2 3 2 8" xfId="12204" xr:uid="{00000000-0005-0000-0000-00003D330000}"/>
    <cellStyle name="메모 2 2 3 2 9" xfId="16695" xr:uid="{00000000-0005-0000-0000-00003E330000}"/>
    <cellStyle name="메모 2 2 3 3" xfId="946" xr:uid="{00000000-0005-0000-0000-00003F330000}"/>
    <cellStyle name="메모 2 2 3 3 2" xfId="6719" xr:uid="{00000000-0005-0000-0000-000040330000}"/>
    <cellStyle name="메모 2 2 3 3 2 2" xfId="17832" xr:uid="{00000000-0005-0000-0000-000041330000}"/>
    <cellStyle name="메모 2 2 3 3 2 3" xfId="24990" xr:uid="{00000000-0005-0000-0000-000042330000}"/>
    <cellStyle name="메모 2 2 3 3 3" xfId="12198" xr:uid="{00000000-0005-0000-0000-000043330000}"/>
    <cellStyle name="메모 2 2 3 3 4" xfId="22106" xr:uid="{00000000-0005-0000-0000-000044330000}"/>
    <cellStyle name="메모 2 2 3 4" xfId="945" xr:uid="{00000000-0005-0000-0000-000045330000}"/>
    <cellStyle name="메모 2 2 3 4 2" xfId="6718" xr:uid="{00000000-0005-0000-0000-000046330000}"/>
    <cellStyle name="메모 2 2 3 4 2 2" xfId="17831" xr:uid="{00000000-0005-0000-0000-000047330000}"/>
    <cellStyle name="메모 2 2 3 4 2 3" xfId="24989" xr:uid="{00000000-0005-0000-0000-000048330000}"/>
    <cellStyle name="메모 2 2 3 4 3" xfId="12197" xr:uid="{00000000-0005-0000-0000-000049330000}"/>
    <cellStyle name="메모 2 2 3 4 4" xfId="16698" xr:uid="{00000000-0005-0000-0000-00004A330000}"/>
    <cellStyle name="메모 2 2 3 5" xfId="944" xr:uid="{00000000-0005-0000-0000-00004B330000}"/>
    <cellStyle name="메모 2 2 3 5 2" xfId="6717" xr:uid="{00000000-0005-0000-0000-00004C330000}"/>
    <cellStyle name="메모 2 2 3 5 2 2" xfId="17830" xr:uid="{00000000-0005-0000-0000-00004D330000}"/>
    <cellStyle name="메모 2 2 3 5 2 3" xfId="24988" xr:uid="{00000000-0005-0000-0000-00004E330000}"/>
    <cellStyle name="메모 2 2 3 5 3" xfId="12196" xr:uid="{00000000-0005-0000-0000-00004F330000}"/>
    <cellStyle name="메모 2 2 3 5 4" xfId="16699" xr:uid="{00000000-0005-0000-0000-000050330000}"/>
    <cellStyle name="메모 2 2 3 6" xfId="943" xr:uid="{00000000-0005-0000-0000-000051330000}"/>
    <cellStyle name="메모 2 2 3 6 2" xfId="6716" xr:uid="{00000000-0005-0000-0000-000052330000}"/>
    <cellStyle name="메모 2 2 3 6 2 2" xfId="17829" xr:uid="{00000000-0005-0000-0000-000053330000}"/>
    <cellStyle name="메모 2 2 3 6 2 3" xfId="24987" xr:uid="{00000000-0005-0000-0000-000054330000}"/>
    <cellStyle name="메모 2 2 3 6 3" xfId="12195" xr:uid="{00000000-0005-0000-0000-000055330000}"/>
    <cellStyle name="메모 2 2 3 6 4" xfId="22111" xr:uid="{00000000-0005-0000-0000-000056330000}"/>
    <cellStyle name="메모 2 2 3 7" xfId="942" xr:uid="{00000000-0005-0000-0000-000057330000}"/>
    <cellStyle name="메모 2 2 3 7 2" xfId="6715" xr:uid="{00000000-0005-0000-0000-000058330000}"/>
    <cellStyle name="메모 2 2 3 7 2 2" xfId="17828" xr:uid="{00000000-0005-0000-0000-000059330000}"/>
    <cellStyle name="메모 2 2 3 7 2 3" xfId="24986" xr:uid="{00000000-0005-0000-0000-00005A330000}"/>
    <cellStyle name="메모 2 2 3 7 3" xfId="12194" xr:uid="{00000000-0005-0000-0000-00005B330000}"/>
    <cellStyle name="메모 2 2 3 7 4" xfId="22110" xr:uid="{00000000-0005-0000-0000-00005C330000}"/>
    <cellStyle name="메모 2 2 3 8" xfId="6726" xr:uid="{00000000-0005-0000-0000-00005D330000}"/>
    <cellStyle name="메모 2 2 3 8 2" xfId="17839" xr:uid="{00000000-0005-0000-0000-00005E330000}"/>
    <cellStyle name="메모 2 2 3 8 3" xfId="24997" xr:uid="{00000000-0005-0000-0000-00005F330000}"/>
    <cellStyle name="메모 2 2 3 9" xfId="12205" xr:uid="{00000000-0005-0000-0000-000060330000}"/>
    <cellStyle name="메모 2 2 4" xfId="941" xr:uid="{00000000-0005-0000-0000-000061330000}"/>
    <cellStyle name="메모 2 2 4 10" xfId="16700" xr:uid="{00000000-0005-0000-0000-000062330000}"/>
    <cellStyle name="메모 2 2 4 2" xfId="940" xr:uid="{00000000-0005-0000-0000-000063330000}"/>
    <cellStyle name="메모 2 2 4 2 2" xfId="939" xr:uid="{00000000-0005-0000-0000-000064330000}"/>
    <cellStyle name="메모 2 2 4 2 2 2" xfId="6712" xr:uid="{00000000-0005-0000-0000-000065330000}"/>
    <cellStyle name="메모 2 2 4 2 2 2 2" xfId="17825" xr:uid="{00000000-0005-0000-0000-000066330000}"/>
    <cellStyle name="메모 2 2 4 2 2 2 3" xfId="24983" xr:uid="{00000000-0005-0000-0000-000067330000}"/>
    <cellStyle name="메모 2 2 4 2 2 3" xfId="12191" xr:uid="{00000000-0005-0000-0000-000068330000}"/>
    <cellStyle name="메모 2 2 4 2 2 4" xfId="22012" xr:uid="{00000000-0005-0000-0000-000069330000}"/>
    <cellStyle name="메모 2 2 4 2 3" xfId="938" xr:uid="{00000000-0005-0000-0000-00006A330000}"/>
    <cellStyle name="메모 2 2 4 2 3 2" xfId="6711" xr:uid="{00000000-0005-0000-0000-00006B330000}"/>
    <cellStyle name="메모 2 2 4 2 3 2 2" xfId="17824" xr:uid="{00000000-0005-0000-0000-00006C330000}"/>
    <cellStyle name="메모 2 2 4 2 3 2 3" xfId="24982" xr:uid="{00000000-0005-0000-0000-00006D330000}"/>
    <cellStyle name="메모 2 2 4 2 3 3" xfId="12190" xr:uid="{00000000-0005-0000-0000-00006E330000}"/>
    <cellStyle name="메모 2 2 4 2 3 4" xfId="16701" xr:uid="{00000000-0005-0000-0000-00006F330000}"/>
    <cellStyle name="메모 2 2 4 2 4" xfId="937" xr:uid="{00000000-0005-0000-0000-000070330000}"/>
    <cellStyle name="메모 2 2 4 2 4 2" xfId="6710" xr:uid="{00000000-0005-0000-0000-000071330000}"/>
    <cellStyle name="메모 2 2 4 2 4 2 2" xfId="17823" xr:uid="{00000000-0005-0000-0000-000072330000}"/>
    <cellStyle name="메모 2 2 4 2 4 2 3" xfId="24981" xr:uid="{00000000-0005-0000-0000-000073330000}"/>
    <cellStyle name="메모 2 2 4 2 4 3" xfId="12189" xr:uid="{00000000-0005-0000-0000-000074330000}"/>
    <cellStyle name="메모 2 2 4 2 4 4" xfId="16702" xr:uid="{00000000-0005-0000-0000-000075330000}"/>
    <cellStyle name="메모 2 2 4 2 5" xfId="936" xr:uid="{00000000-0005-0000-0000-000076330000}"/>
    <cellStyle name="메모 2 2 4 2 5 2" xfId="6709" xr:uid="{00000000-0005-0000-0000-000077330000}"/>
    <cellStyle name="메모 2 2 4 2 5 2 2" xfId="17822" xr:uid="{00000000-0005-0000-0000-000078330000}"/>
    <cellStyle name="메모 2 2 4 2 5 2 3" xfId="24980" xr:uid="{00000000-0005-0000-0000-000079330000}"/>
    <cellStyle name="메모 2 2 4 2 5 3" xfId="12188" xr:uid="{00000000-0005-0000-0000-00007A330000}"/>
    <cellStyle name="메모 2 2 4 2 5 4" xfId="16703" xr:uid="{00000000-0005-0000-0000-00007B330000}"/>
    <cellStyle name="메모 2 2 4 2 6" xfId="935" xr:uid="{00000000-0005-0000-0000-00007C330000}"/>
    <cellStyle name="메모 2 2 4 2 6 2" xfId="6708" xr:uid="{00000000-0005-0000-0000-00007D330000}"/>
    <cellStyle name="메모 2 2 4 2 6 2 2" xfId="17821" xr:uid="{00000000-0005-0000-0000-00007E330000}"/>
    <cellStyle name="메모 2 2 4 2 6 2 3" xfId="24979" xr:uid="{00000000-0005-0000-0000-00007F330000}"/>
    <cellStyle name="메모 2 2 4 2 6 3" xfId="12187" xr:uid="{00000000-0005-0000-0000-000080330000}"/>
    <cellStyle name="메모 2 2 4 2 6 4" xfId="16704" xr:uid="{00000000-0005-0000-0000-000081330000}"/>
    <cellStyle name="메모 2 2 4 2 7" xfId="6713" xr:uid="{00000000-0005-0000-0000-000082330000}"/>
    <cellStyle name="메모 2 2 4 2 7 2" xfId="17826" xr:uid="{00000000-0005-0000-0000-000083330000}"/>
    <cellStyle name="메모 2 2 4 2 7 3" xfId="24984" xr:uid="{00000000-0005-0000-0000-000084330000}"/>
    <cellStyle name="메모 2 2 4 2 8" xfId="12192" xr:uid="{00000000-0005-0000-0000-000085330000}"/>
    <cellStyle name="메모 2 2 4 2 9" xfId="22112" xr:uid="{00000000-0005-0000-0000-000086330000}"/>
    <cellStyle name="메모 2 2 4 3" xfId="934" xr:uid="{00000000-0005-0000-0000-000087330000}"/>
    <cellStyle name="메모 2 2 4 3 2" xfId="6707" xr:uid="{00000000-0005-0000-0000-000088330000}"/>
    <cellStyle name="메모 2 2 4 3 2 2" xfId="17820" xr:uid="{00000000-0005-0000-0000-000089330000}"/>
    <cellStyle name="메모 2 2 4 3 2 3" xfId="24978" xr:uid="{00000000-0005-0000-0000-00008A330000}"/>
    <cellStyle name="메모 2 2 4 3 3" xfId="12186" xr:uid="{00000000-0005-0000-0000-00008B330000}"/>
    <cellStyle name="메모 2 2 4 3 4" xfId="22116" xr:uid="{00000000-0005-0000-0000-00008C330000}"/>
    <cellStyle name="메모 2 2 4 4" xfId="933" xr:uid="{00000000-0005-0000-0000-00008D330000}"/>
    <cellStyle name="메모 2 2 4 4 2" xfId="6706" xr:uid="{00000000-0005-0000-0000-00008E330000}"/>
    <cellStyle name="메모 2 2 4 4 2 2" xfId="17819" xr:uid="{00000000-0005-0000-0000-00008F330000}"/>
    <cellStyle name="메모 2 2 4 4 2 3" xfId="24977" xr:uid="{00000000-0005-0000-0000-000090330000}"/>
    <cellStyle name="메모 2 2 4 4 3" xfId="12185" xr:uid="{00000000-0005-0000-0000-000091330000}"/>
    <cellStyle name="메모 2 2 4 4 4" xfId="22115" xr:uid="{00000000-0005-0000-0000-000092330000}"/>
    <cellStyle name="메모 2 2 4 5" xfId="932" xr:uid="{00000000-0005-0000-0000-000093330000}"/>
    <cellStyle name="메모 2 2 4 5 2" xfId="6705" xr:uid="{00000000-0005-0000-0000-000094330000}"/>
    <cellStyle name="메모 2 2 4 5 2 2" xfId="17818" xr:uid="{00000000-0005-0000-0000-000095330000}"/>
    <cellStyle name="메모 2 2 4 5 2 3" xfId="24976" xr:uid="{00000000-0005-0000-0000-000096330000}"/>
    <cellStyle name="메모 2 2 4 5 3" xfId="12184" xr:uid="{00000000-0005-0000-0000-000097330000}"/>
    <cellStyle name="메모 2 2 4 5 4" xfId="16705" xr:uid="{00000000-0005-0000-0000-000098330000}"/>
    <cellStyle name="메모 2 2 4 6" xfId="931" xr:uid="{00000000-0005-0000-0000-000099330000}"/>
    <cellStyle name="메모 2 2 4 6 2" xfId="6704" xr:uid="{00000000-0005-0000-0000-00009A330000}"/>
    <cellStyle name="메모 2 2 4 6 2 2" xfId="17817" xr:uid="{00000000-0005-0000-0000-00009B330000}"/>
    <cellStyle name="메모 2 2 4 6 2 3" xfId="24975" xr:uid="{00000000-0005-0000-0000-00009C330000}"/>
    <cellStyle name="메모 2 2 4 6 3" xfId="12183" xr:uid="{00000000-0005-0000-0000-00009D330000}"/>
    <cellStyle name="메모 2 2 4 6 4" xfId="22117" xr:uid="{00000000-0005-0000-0000-00009E330000}"/>
    <cellStyle name="메모 2 2 4 7" xfId="930" xr:uid="{00000000-0005-0000-0000-00009F330000}"/>
    <cellStyle name="메모 2 2 4 7 2" xfId="6703" xr:uid="{00000000-0005-0000-0000-0000A0330000}"/>
    <cellStyle name="메모 2 2 4 7 2 2" xfId="17816" xr:uid="{00000000-0005-0000-0000-0000A1330000}"/>
    <cellStyle name="메모 2 2 4 7 2 3" xfId="24974" xr:uid="{00000000-0005-0000-0000-0000A2330000}"/>
    <cellStyle name="메모 2 2 4 7 3" xfId="12182" xr:uid="{00000000-0005-0000-0000-0000A3330000}"/>
    <cellStyle name="메모 2 2 4 7 4" xfId="22114" xr:uid="{00000000-0005-0000-0000-0000A4330000}"/>
    <cellStyle name="메모 2 2 4 8" xfId="6714" xr:uid="{00000000-0005-0000-0000-0000A5330000}"/>
    <cellStyle name="메모 2 2 4 8 2" xfId="17827" xr:uid="{00000000-0005-0000-0000-0000A6330000}"/>
    <cellStyle name="메모 2 2 4 8 3" xfId="24985" xr:uid="{00000000-0005-0000-0000-0000A7330000}"/>
    <cellStyle name="메모 2 2 4 9" xfId="12193" xr:uid="{00000000-0005-0000-0000-0000A8330000}"/>
    <cellStyle name="메모 2 2 5" xfId="929" xr:uid="{00000000-0005-0000-0000-0000A9330000}"/>
    <cellStyle name="메모 2 2 5 10" xfId="16706" xr:uid="{00000000-0005-0000-0000-0000AA330000}"/>
    <cellStyle name="메모 2 2 5 2" xfId="928" xr:uid="{00000000-0005-0000-0000-0000AB330000}"/>
    <cellStyle name="메모 2 2 5 2 2" xfId="927" xr:uid="{00000000-0005-0000-0000-0000AC330000}"/>
    <cellStyle name="메모 2 2 5 2 2 2" xfId="6700" xr:uid="{00000000-0005-0000-0000-0000AD330000}"/>
    <cellStyle name="메모 2 2 5 2 2 2 2" xfId="17813" xr:uid="{00000000-0005-0000-0000-0000AE330000}"/>
    <cellStyle name="메모 2 2 5 2 2 2 3" xfId="24971" xr:uid="{00000000-0005-0000-0000-0000AF330000}"/>
    <cellStyle name="메모 2 2 5 2 2 3" xfId="12179" xr:uid="{00000000-0005-0000-0000-0000B0330000}"/>
    <cellStyle name="메모 2 2 5 2 2 4" xfId="22119" xr:uid="{00000000-0005-0000-0000-0000B1330000}"/>
    <cellStyle name="메모 2 2 5 2 3" xfId="926" xr:uid="{00000000-0005-0000-0000-0000B2330000}"/>
    <cellStyle name="메모 2 2 5 2 3 2" xfId="6699" xr:uid="{00000000-0005-0000-0000-0000B3330000}"/>
    <cellStyle name="메모 2 2 5 2 3 2 2" xfId="17812" xr:uid="{00000000-0005-0000-0000-0000B4330000}"/>
    <cellStyle name="메모 2 2 5 2 3 2 3" xfId="24970" xr:uid="{00000000-0005-0000-0000-0000B5330000}"/>
    <cellStyle name="메모 2 2 5 2 3 3" xfId="12178" xr:uid="{00000000-0005-0000-0000-0000B6330000}"/>
    <cellStyle name="메모 2 2 5 2 3 4" xfId="22118" xr:uid="{00000000-0005-0000-0000-0000B7330000}"/>
    <cellStyle name="메모 2 2 5 2 4" xfId="925" xr:uid="{00000000-0005-0000-0000-0000B8330000}"/>
    <cellStyle name="메모 2 2 5 2 4 2" xfId="6698" xr:uid="{00000000-0005-0000-0000-0000B9330000}"/>
    <cellStyle name="메모 2 2 5 2 4 2 2" xfId="17811" xr:uid="{00000000-0005-0000-0000-0000BA330000}"/>
    <cellStyle name="메모 2 2 5 2 4 2 3" xfId="24969" xr:uid="{00000000-0005-0000-0000-0000BB330000}"/>
    <cellStyle name="메모 2 2 5 2 4 3" xfId="12177" xr:uid="{00000000-0005-0000-0000-0000BC330000}"/>
    <cellStyle name="메모 2 2 5 2 4 4" xfId="16708" xr:uid="{00000000-0005-0000-0000-0000BD330000}"/>
    <cellStyle name="메모 2 2 5 2 5" xfId="924" xr:uid="{00000000-0005-0000-0000-0000BE330000}"/>
    <cellStyle name="메모 2 2 5 2 5 2" xfId="6697" xr:uid="{00000000-0005-0000-0000-0000BF330000}"/>
    <cellStyle name="메모 2 2 5 2 5 2 2" xfId="17810" xr:uid="{00000000-0005-0000-0000-0000C0330000}"/>
    <cellStyle name="메모 2 2 5 2 5 2 3" xfId="24968" xr:uid="{00000000-0005-0000-0000-0000C1330000}"/>
    <cellStyle name="메모 2 2 5 2 5 3" xfId="12176" xr:uid="{00000000-0005-0000-0000-0000C2330000}"/>
    <cellStyle name="메모 2 2 5 2 5 4" xfId="16709" xr:uid="{00000000-0005-0000-0000-0000C3330000}"/>
    <cellStyle name="메모 2 2 5 2 6" xfId="923" xr:uid="{00000000-0005-0000-0000-0000C4330000}"/>
    <cellStyle name="메모 2 2 5 2 6 2" xfId="6696" xr:uid="{00000000-0005-0000-0000-0000C5330000}"/>
    <cellStyle name="메모 2 2 5 2 6 2 2" xfId="17809" xr:uid="{00000000-0005-0000-0000-0000C6330000}"/>
    <cellStyle name="메모 2 2 5 2 6 2 3" xfId="24967" xr:uid="{00000000-0005-0000-0000-0000C7330000}"/>
    <cellStyle name="메모 2 2 5 2 6 3" xfId="12175" xr:uid="{00000000-0005-0000-0000-0000C8330000}"/>
    <cellStyle name="메모 2 2 5 2 6 4" xfId="16710" xr:uid="{00000000-0005-0000-0000-0000C9330000}"/>
    <cellStyle name="메모 2 2 5 2 7" xfId="6701" xr:uid="{00000000-0005-0000-0000-0000CA330000}"/>
    <cellStyle name="메모 2 2 5 2 7 2" xfId="17814" xr:uid="{00000000-0005-0000-0000-0000CB330000}"/>
    <cellStyle name="메모 2 2 5 2 7 3" xfId="24972" xr:uid="{00000000-0005-0000-0000-0000CC330000}"/>
    <cellStyle name="메모 2 2 5 2 8" xfId="12180" xr:uid="{00000000-0005-0000-0000-0000CD330000}"/>
    <cellStyle name="메모 2 2 5 2 9" xfId="16707" xr:uid="{00000000-0005-0000-0000-0000CE330000}"/>
    <cellStyle name="메모 2 2 5 3" xfId="922" xr:uid="{00000000-0005-0000-0000-0000CF330000}"/>
    <cellStyle name="메모 2 2 5 3 2" xfId="6695" xr:uid="{00000000-0005-0000-0000-0000D0330000}"/>
    <cellStyle name="메모 2 2 5 3 2 2" xfId="17808" xr:uid="{00000000-0005-0000-0000-0000D1330000}"/>
    <cellStyle name="메모 2 2 5 3 2 3" xfId="24966" xr:uid="{00000000-0005-0000-0000-0000D2330000}"/>
    <cellStyle name="메모 2 2 5 3 3" xfId="12174" xr:uid="{00000000-0005-0000-0000-0000D3330000}"/>
    <cellStyle name="메모 2 2 5 3 4" xfId="22122" xr:uid="{00000000-0005-0000-0000-0000D4330000}"/>
    <cellStyle name="메모 2 2 5 4" xfId="921" xr:uid="{00000000-0005-0000-0000-0000D5330000}"/>
    <cellStyle name="메모 2 2 5 4 2" xfId="6694" xr:uid="{00000000-0005-0000-0000-0000D6330000}"/>
    <cellStyle name="메모 2 2 5 4 2 2" xfId="17807" xr:uid="{00000000-0005-0000-0000-0000D7330000}"/>
    <cellStyle name="메모 2 2 5 4 2 3" xfId="24965" xr:uid="{00000000-0005-0000-0000-0000D8330000}"/>
    <cellStyle name="메모 2 2 5 4 3" xfId="12173" xr:uid="{00000000-0005-0000-0000-0000D9330000}"/>
    <cellStyle name="메모 2 2 5 4 4" xfId="22121" xr:uid="{00000000-0005-0000-0000-0000DA330000}"/>
    <cellStyle name="메모 2 2 5 5" xfId="920" xr:uid="{00000000-0005-0000-0000-0000DB330000}"/>
    <cellStyle name="메모 2 2 5 5 2" xfId="6693" xr:uid="{00000000-0005-0000-0000-0000DC330000}"/>
    <cellStyle name="메모 2 2 5 5 2 2" xfId="17806" xr:uid="{00000000-0005-0000-0000-0000DD330000}"/>
    <cellStyle name="메모 2 2 5 5 2 3" xfId="24964" xr:uid="{00000000-0005-0000-0000-0000DE330000}"/>
    <cellStyle name="메모 2 2 5 5 3" xfId="12172" xr:uid="{00000000-0005-0000-0000-0000DF330000}"/>
    <cellStyle name="메모 2 2 5 5 4" xfId="16711" xr:uid="{00000000-0005-0000-0000-0000E0330000}"/>
    <cellStyle name="메모 2 2 5 6" xfId="919" xr:uid="{00000000-0005-0000-0000-0000E1330000}"/>
    <cellStyle name="메모 2 2 5 6 2" xfId="6692" xr:uid="{00000000-0005-0000-0000-0000E2330000}"/>
    <cellStyle name="메모 2 2 5 6 2 2" xfId="17805" xr:uid="{00000000-0005-0000-0000-0000E3330000}"/>
    <cellStyle name="메모 2 2 5 6 2 3" xfId="24963" xr:uid="{00000000-0005-0000-0000-0000E4330000}"/>
    <cellStyle name="메모 2 2 5 6 3" xfId="12171" xr:uid="{00000000-0005-0000-0000-0000E5330000}"/>
    <cellStyle name="메모 2 2 5 6 4" xfId="22123" xr:uid="{00000000-0005-0000-0000-0000E6330000}"/>
    <cellStyle name="메모 2 2 5 7" xfId="918" xr:uid="{00000000-0005-0000-0000-0000E7330000}"/>
    <cellStyle name="메모 2 2 5 7 2" xfId="6691" xr:uid="{00000000-0005-0000-0000-0000E8330000}"/>
    <cellStyle name="메모 2 2 5 7 2 2" xfId="17804" xr:uid="{00000000-0005-0000-0000-0000E9330000}"/>
    <cellStyle name="메모 2 2 5 7 2 3" xfId="24962" xr:uid="{00000000-0005-0000-0000-0000EA330000}"/>
    <cellStyle name="메모 2 2 5 7 3" xfId="12170" xr:uid="{00000000-0005-0000-0000-0000EB330000}"/>
    <cellStyle name="메모 2 2 5 7 4" xfId="22120" xr:uid="{00000000-0005-0000-0000-0000EC330000}"/>
    <cellStyle name="메모 2 2 5 8" xfId="6702" xr:uid="{00000000-0005-0000-0000-0000ED330000}"/>
    <cellStyle name="메모 2 2 5 8 2" xfId="17815" xr:uid="{00000000-0005-0000-0000-0000EE330000}"/>
    <cellStyle name="메모 2 2 5 8 3" xfId="24973" xr:uid="{00000000-0005-0000-0000-0000EF330000}"/>
    <cellStyle name="메모 2 2 5 9" xfId="12181" xr:uid="{00000000-0005-0000-0000-0000F0330000}"/>
    <cellStyle name="메모 2 2 6" xfId="917" xr:uid="{00000000-0005-0000-0000-0000F1330000}"/>
    <cellStyle name="메모 2 2 6 10" xfId="16712" xr:uid="{00000000-0005-0000-0000-0000F2330000}"/>
    <cellStyle name="메모 2 2 6 2" xfId="916" xr:uid="{00000000-0005-0000-0000-0000F3330000}"/>
    <cellStyle name="메모 2 2 6 2 2" xfId="915" xr:uid="{00000000-0005-0000-0000-0000F4330000}"/>
    <cellStyle name="메모 2 2 6 2 2 2" xfId="6688" xr:uid="{00000000-0005-0000-0000-0000F5330000}"/>
    <cellStyle name="메모 2 2 6 2 2 2 2" xfId="17801" xr:uid="{00000000-0005-0000-0000-0000F6330000}"/>
    <cellStyle name="메모 2 2 6 2 2 2 3" xfId="24959" xr:uid="{00000000-0005-0000-0000-0000F7330000}"/>
    <cellStyle name="메모 2 2 6 2 2 3" xfId="12167" xr:uid="{00000000-0005-0000-0000-0000F8330000}"/>
    <cellStyle name="메모 2 2 6 2 2 4" xfId="22113" xr:uid="{00000000-0005-0000-0000-0000F9330000}"/>
    <cellStyle name="메모 2 2 6 2 3" xfId="914" xr:uid="{00000000-0005-0000-0000-0000FA330000}"/>
    <cellStyle name="메모 2 2 6 2 3 2" xfId="6687" xr:uid="{00000000-0005-0000-0000-0000FB330000}"/>
    <cellStyle name="메모 2 2 6 2 3 2 2" xfId="17800" xr:uid="{00000000-0005-0000-0000-0000FC330000}"/>
    <cellStyle name="메모 2 2 6 2 3 2 3" xfId="24958" xr:uid="{00000000-0005-0000-0000-0000FD330000}"/>
    <cellStyle name="메모 2 2 6 2 3 3" xfId="12166" xr:uid="{00000000-0005-0000-0000-0000FE330000}"/>
    <cellStyle name="메모 2 2 6 2 3 4" xfId="16713" xr:uid="{00000000-0005-0000-0000-0000FF330000}"/>
    <cellStyle name="메모 2 2 6 2 4" xfId="913" xr:uid="{00000000-0005-0000-0000-000000340000}"/>
    <cellStyle name="메모 2 2 6 2 4 2" xfId="6686" xr:uid="{00000000-0005-0000-0000-000001340000}"/>
    <cellStyle name="메모 2 2 6 2 4 2 2" xfId="17799" xr:uid="{00000000-0005-0000-0000-000002340000}"/>
    <cellStyle name="메모 2 2 6 2 4 2 3" xfId="24957" xr:uid="{00000000-0005-0000-0000-000003340000}"/>
    <cellStyle name="메모 2 2 6 2 4 3" xfId="12165" xr:uid="{00000000-0005-0000-0000-000004340000}"/>
    <cellStyle name="메모 2 2 6 2 4 4" xfId="16714" xr:uid="{00000000-0005-0000-0000-000005340000}"/>
    <cellStyle name="메모 2 2 6 2 5" xfId="912" xr:uid="{00000000-0005-0000-0000-000006340000}"/>
    <cellStyle name="메모 2 2 6 2 5 2" xfId="6685" xr:uid="{00000000-0005-0000-0000-000007340000}"/>
    <cellStyle name="메모 2 2 6 2 5 2 2" xfId="17798" xr:uid="{00000000-0005-0000-0000-000008340000}"/>
    <cellStyle name="메모 2 2 6 2 5 2 3" xfId="24956" xr:uid="{00000000-0005-0000-0000-000009340000}"/>
    <cellStyle name="메모 2 2 6 2 5 3" xfId="12164" xr:uid="{00000000-0005-0000-0000-00000A340000}"/>
    <cellStyle name="메모 2 2 6 2 5 4" xfId="16715" xr:uid="{00000000-0005-0000-0000-00000B340000}"/>
    <cellStyle name="메모 2 2 6 2 6" xfId="911" xr:uid="{00000000-0005-0000-0000-00000C340000}"/>
    <cellStyle name="메모 2 2 6 2 6 2" xfId="6684" xr:uid="{00000000-0005-0000-0000-00000D340000}"/>
    <cellStyle name="메모 2 2 6 2 6 2 2" xfId="17797" xr:uid="{00000000-0005-0000-0000-00000E340000}"/>
    <cellStyle name="메모 2 2 6 2 6 2 3" xfId="24955" xr:uid="{00000000-0005-0000-0000-00000F340000}"/>
    <cellStyle name="메모 2 2 6 2 6 3" xfId="12163" xr:uid="{00000000-0005-0000-0000-000010340000}"/>
    <cellStyle name="메모 2 2 6 2 6 4" xfId="16716" xr:uid="{00000000-0005-0000-0000-000011340000}"/>
    <cellStyle name="메모 2 2 6 2 7" xfId="6689" xr:uid="{00000000-0005-0000-0000-000012340000}"/>
    <cellStyle name="메모 2 2 6 2 7 2" xfId="17802" xr:uid="{00000000-0005-0000-0000-000013340000}"/>
    <cellStyle name="메모 2 2 6 2 7 3" xfId="24960" xr:uid="{00000000-0005-0000-0000-000014340000}"/>
    <cellStyle name="메모 2 2 6 2 8" xfId="12168" xr:uid="{00000000-0005-0000-0000-000015340000}"/>
    <cellStyle name="메모 2 2 6 2 9" xfId="22124" xr:uid="{00000000-0005-0000-0000-000016340000}"/>
    <cellStyle name="메모 2 2 6 3" xfId="910" xr:uid="{00000000-0005-0000-0000-000017340000}"/>
    <cellStyle name="메모 2 2 6 3 2" xfId="6683" xr:uid="{00000000-0005-0000-0000-000018340000}"/>
    <cellStyle name="메모 2 2 6 3 2 2" xfId="17796" xr:uid="{00000000-0005-0000-0000-000019340000}"/>
    <cellStyle name="메모 2 2 6 3 2 3" xfId="24954" xr:uid="{00000000-0005-0000-0000-00001A340000}"/>
    <cellStyle name="메모 2 2 6 3 3" xfId="12162" xr:uid="{00000000-0005-0000-0000-00001B340000}"/>
    <cellStyle name="메모 2 2 6 3 4" xfId="22128" xr:uid="{00000000-0005-0000-0000-00001C340000}"/>
    <cellStyle name="메모 2 2 6 4" xfId="909" xr:uid="{00000000-0005-0000-0000-00001D340000}"/>
    <cellStyle name="메모 2 2 6 4 2" xfId="6682" xr:uid="{00000000-0005-0000-0000-00001E340000}"/>
    <cellStyle name="메모 2 2 6 4 2 2" xfId="17795" xr:uid="{00000000-0005-0000-0000-00001F340000}"/>
    <cellStyle name="메모 2 2 6 4 2 3" xfId="24953" xr:uid="{00000000-0005-0000-0000-000020340000}"/>
    <cellStyle name="메모 2 2 6 4 3" xfId="12161" xr:uid="{00000000-0005-0000-0000-000021340000}"/>
    <cellStyle name="메모 2 2 6 4 4" xfId="22127" xr:uid="{00000000-0005-0000-0000-000022340000}"/>
    <cellStyle name="메모 2 2 6 5" xfId="908" xr:uid="{00000000-0005-0000-0000-000023340000}"/>
    <cellStyle name="메모 2 2 6 5 2" xfId="6681" xr:uid="{00000000-0005-0000-0000-000024340000}"/>
    <cellStyle name="메모 2 2 6 5 2 2" xfId="17794" xr:uid="{00000000-0005-0000-0000-000025340000}"/>
    <cellStyle name="메모 2 2 6 5 2 3" xfId="24952" xr:uid="{00000000-0005-0000-0000-000026340000}"/>
    <cellStyle name="메모 2 2 6 5 3" xfId="12160" xr:uid="{00000000-0005-0000-0000-000027340000}"/>
    <cellStyle name="메모 2 2 6 5 4" xfId="16717" xr:uid="{00000000-0005-0000-0000-000028340000}"/>
    <cellStyle name="메모 2 2 6 6" xfId="907" xr:uid="{00000000-0005-0000-0000-000029340000}"/>
    <cellStyle name="메모 2 2 6 6 2" xfId="6680" xr:uid="{00000000-0005-0000-0000-00002A340000}"/>
    <cellStyle name="메모 2 2 6 6 2 2" xfId="17793" xr:uid="{00000000-0005-0000-0000-00002B340000}"/>
    <cellStyle name="메모 2 2 6 6 2 3" xfId="24951" xr:uid="{00000000-0005-0000-0000-00002C340000}"/>
    <cellStyle name="메모 2 2 6 6 3" xfId="12159" xr:uid="{00000000-0005-0000-0000-00002D340000}"/>
    <cellStyle name="메모 2 2 6 6 4" xfId="22129" xr:uid="{00000000-0005-0000-0000-00002E340000}"/>
    <cellStyle name="메모 2 2 6 7" xfId="906" xr:uid="{00000000-0005-0000-0000-00002F340000}"/>
    <cellStyle name="메모 2 2 6 7 2" xfId="6679" xr:uid="{00000000-0005-0000-0000-000030340000}"/>
    <cellStyle name="메모 2 2 6 7 2 2" xfId="17792" xr:uid="{00000000-0005-0000-0000-000031340000}"/>
    <cellStyle name="메모 2 2 6 7 2 3" xfId="24950" xr:uid="{00000000-0005-0000-0000-000032340000}"/>
    <cellStyle name="메모 2 2 6 7 3" xfId="12158" xr:uid="{00000000-0005-0000-0000-000033340000}"/>
    <cellStyle name="메모 2 2 6 7 4" xfId="22126" xr:uid="{00000000-0005-0000-0000-000034340000}"/>
    <cellStyle name="메모 2 2 6 8" xfId="6690" xr:uid="{00000000-0005-0000-0000-000035340000}"/>
    <cellStyle name="메모 2 2 6 8 2" xfId="17803" xr:uid="{00000000-0005-0000-0000-000036340000}"/>
    <cellStyle name="메모 2 2 6 8 3" xfId="24961" xr:uid="{00000000-0005-0000-0000-000037340000}"/>
    <cellStyle name="메모 2 2 6 9" xfId="12169" xr:uid="{00000000-0005-0000-0000-000038340000}"/>
    <cellStyle name="메모 2 2 7" xfId="905" xr:uid="{00000000-0005-0000-0000-000039340000}"/>
    <cellStyle name="메모 2 2 7 10" xfId="16718" xr:uid="{00000000-0005-0000-0000-00003A340000}"/>
    <cellStyle name="메모 2 2 7 2" xfId="904" xr:uid="{00000000-0005-0000-0000-00003B340000}"/>
    <cellStyle name="메모 2 2 7 2 2" xfId="903" xr:uid="{00000000-0005-0000-0000-00003C340000}"/>
    <cellStyle name="메모 2 2 7 2 2 2" xfId="6676" xr:uid="{00000000-0005-0000-0000-00003D340000}"/>
    <cellStyle name="메모 2 2 7 2 2 2 2" xfId="17789" xr:uid="{00000000-0005-0000-0000-00003E340000}"/>
    <cellStyle name="메모 2 2 7 2 2 2 3" xfId="24947" xr:uid="{00000000-0005-0000-0000-00003F340000}"/>
    <cellStyle name="메모 2 2 7 2 2 3" xfId="12155" xr:uid="{00000000-0005-0000-0000-000040340000}"/>
    <cellStyle name="메모 2 2 7 2 2 4" xfId="22131" xr:uid="{00000000-0005-0000-0000-000041340000}"/>
    <cellStyle name="메모 2 2 7 2 3" xfId="902" xr:uid="{00000000-0005-0000-0000-000042340000}"/>
    <cellStyle name="메모 2 2 7 2 3 2" xfId="6675" xr:uid="{00000000-0005-0000-0000-000043340000}"/>
    <cellStyle name="메모 2 2 7 2 3 2 2" xfId="17788" xr:uid="{00000000-0005-0000-0000-000044340000}"/>
    <cellStyle name="메모 2 2 7 2 3 2 3" xfId="24946" xr:uid="{00000000-0005-0000-0000-000045340000}"/>
    <cellStyle name="메모 2 2 7 2 3 3" xfId="12154" xr:uid="{00000000-0005-0000-0000-000046340000}"/>
    <cellStyle name="메모 2 2 7 2 3 4" xfId="22130" xr:uid="{00000000-0005-0000-0000-000047340000}"/>
    <cellStyle name="메모 2 2 7 2 4" xfId="901" xr:uid="{00000000-0005-0000-0000-000048340000}"/>
    <cellStyle name="메모 2 2 7 2 4 2" xfId="6674" xr:uid="{00000000-0005-0000-0000-000049340000}"/>
    <cellStyle name="메모 2 2 7 2 4 2 2" xfId="17787" xr:uid="{00000000-0005-0000-0000-00004A340000}"/>
    <cellStyle name="메모 2 2 7 2 4 2 3" xfId="24945" xr:uid="{00000000-0005-0000-0000-00004B340000}"/>
    <cellStyle name="메모 2 2 7 2 4 3" xfId="12153" xr:uid="{00000000-0005-0000-0000-00004C340000}"/>
    <cellStyle name="메모 2 2 7 2 4 4" xfId="16720" xr:uid="{00000000-0005-0000-0000-00004D340000}"/>
    <cellStyle name="메모 2 2 7 2 5" xfId="900" xr:uid="{00000000-0005-0000-0000-00004E340000}"/>
    <cellStyle name="메모 2 2 7 2 5 2" xfId="6673" xr:uid="{00000000-0005-0000-0000-00004F340000}"/>
    <cellStyle name="메모 2 2 7 2 5 2 2" xfId="17786" xr:uid="{00000000-0005-0000-0000-000050340000}"/>
    <cellStyle name="메모 2 2 7 2 5 2 3" xfId="24944" xr:uid="{00000000-0005-0000-0000-000051340000}"/>
    <cellStyle name="메모 2 2 7 2 5 3" xfId="12152" xr:uid="{00000000-0005-0000-0000-000052340000}"/>
    <cellStyle name="메모 2 2 7 2 5 4" xfId="22132" xr:uid="{00000000-0005-0000-0000-000053340000}"/>
    <cellStyle name="메모 2 2 7 2 6" xfId="899" xr:uid="{00000000-0005-0000-0000-000054340000}"/>
    <cellStyle name="메모 2 2 7 2 6 2" xfId="6672" xr:uid="{00000000-0005-0000-0000-000055340000}"/>
    <cellStyle name="메모 2 2 7 2 6 2 2" xfId="17785" xr:uid="{00000000-0005-0000-0000-000056340000}"/>
    <cellStyle name="메모 2 2 7 2 6 2 3" xfId="24943" xr:uid="{00000000-0005-0000-0000-000057340000}"/>
    <cellStyle name="메모 2 2 7 2 6 3" xfId="12151" xr:uid="{00000000-0005-0000-0000-000058340000}"/>
    <cellStyle name="메모 2 2 7 2 6 4" xfId="22125" xr:uid="{00000000-0005-0000-0000-000059340000}"/>
    <cellStyle name="메모 2 2 7 2 7" xfId="6677" xr:uid="{00000000-0005-0000-0000-00005A340000}"/>
    <cellStyle name="메모 2 2 7 2 7 2" xfId="17790" xr:uid="{00000000-0005-0000-0000-00005B340000}"/>
    <cellStyle name="메모 2 2 7 2 7 3" xfId="24948" xr:uid="{00000000-0005-0000-0000-00005C340000}"/>
    <cellStyle name="메모 2 2 7 2 8" xfId="12156" xr:uid="{00000000-0005-0000-0000-00005D340000}"/>
    <cellStyle name="메모 2 2 7 2 9" xfId="16719" xr:uid="{00000000-0005-0000-0000-00005E340000}"/>
    <cellStyle name="메모 2 2 7 3" xfId="898" xr:uid="{00000000-0005-0000-0000-00005F340000}"/>
    <cellStyle name="메모 2 2 7 3 2" xfId="6671" xr:uid="{00000000-0005-0000-0000-000060340000}"/>
    <cellStyle name="메모 2 2 7 3 2 2" xfId="17784" xr:uid="{00000000-0005-0000-0000-000061340000}"/>
    <cellStyle name="메모 2 2 7 3 2 3" xfId="24942" xr:uid="{00000000-0005-0000-0000-000062340000}"/>
    <cellStyle name="메모 2 2 7 3 3" xfId="12150" xr:uid="{00000000-0005-0000-0000-000063340000}"/>
    <cellStyle name="메모 2 2 7 3 4" xfId="16721" xr:uid="{00000000-0005-0000-0000-000064340000}"/>
    <cellStyle name="메모 2 2 7 4" xfId="897" xr:uid="{00000000-0005-0000-0000-000065340000}"/>
    <cellStyle name="메모 2 2 7 4 2" xfId="6670" xr:uid="{00000000-0005-0000-0000-000066340000}"/>
    <cellStyle name="메모 2 2 7 4 2 2" xfId="17783" xr:uid="{00000000-0005-0000-0000-000067340000}"/>
    <cellStyle name="메모 2 2 7 4 2 3" xfId="24941" xr:uid="{00000000-0005-0000-0000-000068340000}"/>
    <cellStyle name="메모 2 2 7 4 3" xfId="12149" xr:uid="{00000000-0005-0000-0000-000069340000}"/>
    <cellStyle name="메모 2 2 7 4 4" xfId="16722" xr:uid="{00000000-0005-0000-0000-00006A340000}"/>
    <cellStyle name="메모 2 2 7 5" xfId="896" xr:uid="{00000000-0005-0000-0000-00006B340000}"/>
    <cellStyle name="메모 2 2 7 5 2" xfId="6669" xr:uid="{00000000-0005-0000-0000-00006C340000}"/>
    <cellStyle name="메모 2 2 7 5 2 2" xfId="17782" xr:uid="{00000000-0005-0000-0000-00006D340000}"/>
    <cellStyle name="메모 2 2 7 5 2 3" xfId="24940" xr:uid="{00000000-0005-0000-0000-00006E340000}"/>
    <cellStyle name="메모 2 2 7 5 3" xfId="12148" xr:uid="{00000000-0005-0000-0000-00006F340000}"/>
    <cellStyle name="메모 2 2 7 5 4" xfId="16723" xr:uid="{00000000-0005-0000-0000-000070340000}"/>
    <cellStyle name="메모 2 2 7 6" xfId="895" xr:uid="{00000000-0005-0000-0000-000071340000}"/>
    <cellStyle name="메모 2 2 7 6 2" xfId="6668" xr:uid="{00000000-0005-0000-0000-000072340000}"/>
    <cellStyle name="메모 2 2 7 6 2 2" xfId="17781" xr:uid="{00000000-0005-0000-0000-000073340000}"/>
    <cellStyle name="메모 2 2 7 6 2 3" xfId="24939" xr:uid="{00000000-0005-0000-0000-000074340000}"/>
    <cellStyle name="메모 2 2 7 6 3" xfId="12147" xr:uid="{00000000-0005-0000-0000-000075340000}"/>
    <cellStyle name="메모 2 2 7 6 4" xfId="16724" xr:uid="{00000000-0005-0000-0000-000076340000}"/>
    <cellStyle name="메모 2 2 7 7" xfId="894" xr:uid="{00000000-0005-0000-0000-000077340000}"/>
    <cellStyle name="메모 2 2 7 7 2" xfId="6667" xr:uid="{00000000-0005-0000-0000-000078340000}"/>
    <cellStyle name="메모 2 2 7 7 2 2" xfId="17780" xr:uid="{00000000-0005-0000-0000-000079340000}"/>
    <cellStyle name="메모 2 2 7 7 2 3" xfId="24938" xr:uid="{00000000-0005-0000-0000-00007A340000}"/>
    <cellStyle name="메모 2 2 7 7 3" xfId="12146" xr:uid="{00000000-0005-0000-0000-00007B340000}"/>
    <cellStyle name="메모 2 2 7 7 4" xfId="22136" xr:uid="{00000000-0005-0000-0000-00007C340000}"/>
    <cellStyle name="메모 2 2 7 8" xfId="6678" xr:uid="{00000000-0005-0000-0000-00007D340000}"/>
    <cellStyle name="메모 2 2 7 8 2" xfId="17791" xr:uid="{00000000-0005-0000-0000-00007E340000}"/>
    <cellStyle name="메모 2 2 7 8 3" xfId="24949" xr:uid="{00000000-0005-0000-0000-00007F340000}"/>
    <cellStyle name="메모 2 2 7 9" xfId="12157" xr:uid="{00000000-0005-0000-0000-000080340000}"/>
    <cellStyle name="메모 2 2 8" xfId="893" xr:uid="{00000000-0005-0000-0000-000081340000}"/>
    <cellStyle name="메모 2 2 8 10" xfId="22135" xr:uid="{00000000-0005-0000-0000-000082340000}"/>
    <cellStyle name="메모 2 2 8 2" xfId="892" xr:uid="{00000000-0005-0000-0000-000083340000}"/>
    <cellStyle name="메모 2 2 8 2 2" xfId="891" xr:uid="{00000000-0005-0000-0000-000084340000}"/>
    <cellStyle name="메모 2 2 8 2 2 2" xfId="6664" xr:uid="{00000000-0005-0000-0000-000085340000}"/>
    <cellStyle name="메모 2 2 8 2 2 2 2" xfId="17777" xr:uid="{00000000-0005-0000-0000-000086340000}"/>
    <cellStyle name="메모 2 2 8 2 2 2 3" xfId="24935" xr:uid="{00000000-0005-0000-0000-000087340000}"/>
    <cellStyle name="메모 2 2 8 2 2 3" xfId="12143" xr:uid="{00000000-0005-0000-0000-000088340000}"/>
    <cellStyle name="메모 2 2 8 2 2 4" xfId="22137" xr:uid="{00000000-0005-0000-0000-000089340000}"/>
    <cellStyle name="메모 2 2 8 2 3" xfId="890" xr:uid="{00000000-0005-0000-0000-00008A340000}"/>
    <cellStyle name="메모 2 2 8 2 3 2" xfId="6663" xr:uid="{00000000-0005-0000-0000-00008B340000}"/>
    <cellStyle name="메모 2 2 8 2 3 2 2" xfId="17776" xr:uid="{00000000-0005-0000-0000-00008C340000}"/>
    <cellStyle name="메모 2 2 8 2 3 2 3" xfId="24934" xr:uid="{00000000-0005-0000-0000-00008D340000}"/>
    <cellStyle name="메모 2 2 8 2 3 3" xfId="12142" xr:uid="{00000000-0005-0000-0000-00008E340000}"/>
    <cellStyle name="메모 2 2 8 2 3 4" xfId="22134" xr:uid="{00000000-0005-0000-0000-00008F340000}"/>
    <cellStyle name="메모 2 2 8 2 4" xfId="889" xr:uid="{00000000-0005-0000-0000-000090340000}"/>
    <cellStyle name="메모 2 2 8 2 4 2" xfId="6662" xr:uid="{00000000-0005-0000-0000-000091340000}"/>
    <cellStyle name="메모 2 2 8 2 4 2 2" xfId="17775" xr:uid="{00000000-0005-0000-0000-000092340000}"/>
    <cellStyle name="메모 2 2 8 2 4 2 3" xfId="24933" xr:uid="{00000000-0005-0000-0000-000093340000}"/>
    <cellStyle name="메모 2 2 8 2 4 3" xfId="12141" xr:uid="{00000000-0005-0000-0000-000094340000}"/>
    <cellStyle name="메모 2 2 8 2 4 4" xfId="16726" xr:uid="{00000000-0005-0000-0000-000095340000}"/>
    <cellStyle name="메모 2 2 8 2 5" xfId="888" xr:uid="{00000000-0005-0000-0000-000096340000}"/>
    <cellStyle name="메모 2 2 8 2 5 2" xfId="6661" xr:uid="{00000000-0005-0000-0000-000097340000}"/>
    <cellStyle name="메모 2 2 8 2 5 2 2" xfId="17774" xr:uid="{00000000-0005-0000-0000-000098340000}"/>
    <cellStyle name="메모 2 2 8 2 5 2 3" xfId="24932" xr:uid="{00000000-0005-0000-0000-000099340000}"/>
    <cellStyle name="메모 2 2 8 2 5 3" xfId="12140" xr:uid="{00000000-0005-0000-0000-00009A340000}"/>
    <cellStyle name="메모 2 2 8 2 5 4" xfId="16727" xr:uid="{00000000-0005-0000-0000-00009B340000}"/>
    <cellStyle name="메모 2 2 8 2 6" xfId="887" xr:uid="{00000000-0005-0000-0000-00009C340000}"/>
    <cellStyle name="메모 2 2 8 2 6 2" xfId="6660" xr:uid="{00000000-0005-0000-0000-00009D340000}"/>
    <cellStyle name="메모 2 2 8 2 6 2 2" xfId="17773" xr:uid="{00000000-0005-0000-0000-00009E340000}"/>
    <cellStyle name="메모 2 2 8 2 6 2 3" xfId="24931" xr:uid="{00000000-0005-0000-0000-00009F340000}"/>
    <cellStyle name="메모 2 2 8 2 6 3" xfId="12139" xr:uid="{00000000-0005-0000-0000-0000A0340000}"/>
    <cellStyle name="메모 2 2 8 2 6 4" xfId="22139" xr:uid="{00000000-0005-0000-0000-0000A1340000}"/>
    <cellStyle name="메모 2 2 8 2 7" xfId="6665" xr:uid="{00000000-0005-0000-0000-0000A2340000}"/>
    <cellStyle name="메모 2 2 8 2 7 2" xfId="17778" xr:uid="{00000000-0005-0000-0000-0000A3340000}"/>
    <cellStyle name="메모 2 2 8 2 7 3" xfId="24936" xr:uid="{00000000-0005-0000-0000-0000A4340000}"/>
    <cellStyle name="메모 2 2 8 2 8" xfId="12144" xr:uid="{00000000-0005-0000-0000-0000A5340000}"/>
    <cellStyle name="메모 2 2 8 2 9" xfId="16725" xr:uid="{00000000-0005-0000-0000-0000A6340000}"/>
    <cellStyle name="메모 2 2 8 3" xfId="886" xr:uid="{00000000-0005-0000-0000-0000A7340000}"/>
    <cellStyle name="메모 2 2 8 3 2" xfId="6659" xr:uid="{00000000-0005-0000-0000-0000A8340000}"/>
    <cellStyle name="메모 2 2 8 3 2 2" xfId="17772" xr:uid="{00000000-0005-0000-0000-0000A9340000}"/>
    <cellStyle name="메모 2 2 8 3 2 3" xfId="24930" xr:uid="{00000000-0005-0000-0000-0000AA340000}"/>
    <cellStyle name="메모 2 2 8 3 3" xfId="12138" xr:uid="{00000000-0005-0000-0000-0000AB340000}"/>
    <cellStyle name="메모 2 2 8 3 4" xfId="22138" xr:uid="{00000000-0005-0000-0000-0000AC340000}"/>
    <cellStyle name="메모 2 2 8 4" xfId="885" xr:uid="{00000000-0005-0000-0000-0000AD340000}"/>
    <cellStyle name="메모 2 2 8 4 2" xfId="6658" xr:uid="{00000000-0005-0000-0000-0000AE340000}"/>
    <cellStyle name="메모 2 2 8 4 2 2" xfId="17771" xr:uid="{00000000-0005-0000-0000-0000AF340000}"/>
    <cellStyle name="메모 2 2 8 4 2 3" xfId="24929" xr:uid="{00000000-0005-0000-0000-0000B0340000}"/>
    <cellStyle name="메모 2 2 8 4 3" xfId="12137" xr:uid="{00000000-0005-0000-0000-0000B1340000}"/>
    <cellStyle name="메모 2 2 8 4 4" xfId="16728" xr:uid="{00000000-0005-0000-0000-0000B2340000}"/>
    <cellStyle name="메모 2 2 8 5" xfId="884" xr:uid="{00000000-0005-0000-0000-0000B3340000}"/>
    <cellStyle name="메모 2 2 8 5 2" xfId="6657" xr:uid="{00000000-0005-0000-0000-0000B4340000}"/>
    <cellStyle name="메모 2 2 8 5 2 2" xfId="17770" xr:uid="{00000000-0005-0000-0000-0000B5340000}"/>
    <cellStyle name="메모 2 2 8 5 2 3" xfId="24928" xr:uid="{00000000-0005-0000-0000-0000B6340000}"/>
    <cellStyle name="메모 2 2 8 5 3" xfId="12136" xr:uid="{00000000-0005-0000-0000-0000B7340000}"/>
    <cellStyle name="메모 2 2 8 5 4" xfId="22140" xr:uid="{00000000-0005-0000-0000-0000B8340000}"/>
    <cellStyle name="메모 2 2 8 6" xfId="883" xr:uid="{00000000-0005-0000-0000-0000B9340000}"/>
    <cellStyle name="메모 2 2 8 6 2" xfId="6656" xr:uid="{00000000-0005-0000-0000-0000BA340000}"/>
    <cellStyle name="메모 2 2 8 6 2 2" xfId="17769" xr:uid="{00000000-0005-0000-0000-0000BB340000}"/>
    <cellStyle name="메모 2 2 8 6 2 3" xfId="24927" xr:uid="{00000000-0005-0000-0000-0000BC340000}"/>
    <cellStyle name="메모 2 2 8 6 3" xfId="12135" xr:uid="{00000000-0005-0000-0000-0000BD340000}"/>
    <cellStyle name="메모 2 2 8 6 4" xfId="22133" xr:uid="{00000000-0005-0000-0000-0000BE340000}"/>
    <cellStyle name="메모 2 2 8 7" xfId="882" xr:uid="{00000000-0005-0000-0000-0000BF340000}"/>
    <cellStyle name="메모 2 2 8 7 2" xfId="6655" xr:uid="{00000000-0005-0000-0000-0000C0340000}"/>
    <cellStyle name="메모 2 2 8 7 2 2" xfId="17768" xr:uid="{00000000-0005-0000-0000-0000C1340000}"/>
    <cellStyle name="메모 2 2 8 7 2 3" xfId="24926" xr:uid="{00000000-0005-0000-0000-0000C2340000}"/>
    <cellStyle name="메모 2 2 8 7 3" xfId="12134" xr:uid="{00000000-0005-0000-0000-0000C3340000}"/>
    <cellStyle name="메모 2 2 8 7 4" xfId="16729" xr:uid="{00000000-0005-0000-0000-0000C4340000}"/>
    <cellStyle name="메모 2 2 8 8" xfId="6666" xr:uid="{00000000-0005-0000-0000-0000C5340000}"/>
    <cellStyle name="메모 2 2 8 8 2" xfId="17779" xr:uid="{00000000-0005-0000-0000-0000C6340000}"/>
    <cellStyle name="메모 2 2 8 8 3" xfId="24937" xr:uid="{00000000-0005-0000-0000-0000C7340000}"/>
    <cellStyle name="메모 2 2 8 9" xfId="12145" xr:uid="{00000000-0005-0000-0000-0000C8340000}"/>
    <cellStyle name="메모 2 2 9" xfId="881" xr:uid="{00000000-0005-0000-0000-0000C9340000}"/>
    <cellStyle name="메모 2 2 9 2" xfId="880" xr:uid="{00000000-0005-0000-0000-0000CA340000}"/>
    <cellStyle name="메모 2 2 9 2 2" xfId="6653" xr:uid="{00000000-0005-0000-0000-0000CB340000}"/>
    <cellStyle name="메모 2 2 9 2 2 2" xfId="17766" xr:uid="{00000000-0005-0000-0000-0000CC340000}"/>
    <cellStyle name="메모 2 2 9 2 2 3" xfId="24924" xr:uid="{00000000-0005-0000-0000-0000CD340000}"/>
    <cellStyle name="메모 2 2 9 2 3" xfId="12132" xr:uid="{00000000-0005-0000-0000-0000CE340000}"/>
    <cellStyle name="메모 2 2 9 2 4" xfId="16731" xr:uid="{00000000-0005-0000-0000-0000CF340000}"/>
    <cellStyle name="메모 2 2 9 3" xfId="879" xr:uid="{00000000-0005-0000-0000-0000D0340000}"/>
    <cellStyle name="메모 2 2 9 3 2" xfId="6652" xr:uid="{00000000-0005-0000-0000-0000D1340000}"/>
    <cellStyle name="메모 2 2 9 3 2 2" xfId="17765" xr:uid="{00000000-0005-0000-0000-0000D2340000}"/>
    <cellStyle name="메모 2 2 9 3 2 3" xfId="24923" xr:uid="{00000000-0005-0000-0000-0000D3340000}"/>
    <cellStyle name="메모 2 2 9 3 3" xfId="12131" xr:uid="{00000000-0005-0000-0000-0000D4340000}"/>
    <cellStyle name="메모 2 2 9 3 4" xfId="16732" xr:uid="{00000000-0005-0000-0000-0000D5340000}"/>
    <cellStyle name="메모 2 2 9 4" xfId="878" xr:uid="{00000000-0005-0000-0000-0000D6340000}"/>
    <cellStyle name="메모 2 2 9 4 2" xfId="6651" xr:uid="{00000000-0005-0000-0000-0000D7340000}"/>
    <cellStyle name="메모 2 2 9 4 2 2" xfId="17764" xr:uid="{00000000-0005-0000-0000-0000D8340000}"/>
    <cellStyle name="메모 2 2 9 4 2 3" xfId="24922" xr:uid="{00000000-0005-0000-0000-0000D9340000}"/>
    <cellStyle name="메모 2 2 9 4 3" xfId="12130" xr:uid="{00000000-0005-0000-0000-0000DA340000}"/>
    <cellStyle name="메모 2 2 9 4 4" xfId="16733" xr:uid="{00000000-0005-0000-0000-0000DB340000}"/>
    <cellStyle name="메모 2 2 9 5" xfId="877" xr:uid="{00000000-0005-0000-0000-0000DC340000}"/>
    <cellStyle name="메모 2 2 9 5 2" xfId="6650" xr:uid="{00000000-0005-0000-0000-0000DD340000}"/>
    <cellStyle name="메모 2 2 9 5 2 2" xfId="17763" xr:uid="{00000000-0005-0000-0000-0000DE340000}"/>
    <cellStyle name="메모 2 2 9 5 2 3" xfId="24921" xr:uid="{00000000-0005-0000-0000-0000DF340000}"/>
    <cellStyle name="메모 2 2 9 5 3" xfId="12129" xr:uid="{00000000-0005-0000-0000-0000E0340000}"/>
    <cellStyle name="메모 2 2 9 5 4" xfId="16734" xr:uid="{00000000-0005-0000-0000-0000E1340000}"/>
    <cellStyle name="메모 2 2 9 6" xfId="876" xr:uid="{00000000-0005-0000-0000-0000E2340000}"/>
    <cellStyle name="메모 2 2 9 6 2" xfId="6649" xr:uid="{00000000-0005-0000-0000-0000E3340000}"/>
    <cellStyle name="메모 2 2 9 6 2 2" xfId="17762" xr:uid="{00000000-0005-0000-0000-0000E4340000}"/>
    <cellStyle name="메모 2 2 9 6 2 3" xfId="24920" xr:uid="{00000000-0005-0000-0000-0000E5340000}"/>
    <cellStyle name="메모 2 2 9 6 3" xfId="12128" xr:uid="{00000000-0005-0000-0000-0000E6340000}"/>
    <cellStyle name="메모 2 2 9 6 4" xfId="16735" xr:uid="{00000000-0005-0000-0000-0000E7340000}"/>
    <cellStyle name="메모 2 2 9 7" xfId="6654" xr:uid="{00000000-0005-0000-0000-0000E8340000}"/>
    <cellStyle name="메모 2 2 9 7 2" xfId="17767" xr:uid="{00000000-0005-0000-0000-0000E9340000}"/>
    <cellStyle name="메모 2 2 9 7 3" xfId="24925" xr:uid="{00000000-0005-0000-0000-0000EA340000}"/>
    <cellStyle name="메모 2 2 9 8" xfId="12133" xr:uid="{00000000-0005-0000-0000-0000EB340000}"/>
    <cellStyle name="메모 2 2 9 9" xfId="16730" xr:uid="{00000000-0005-0000-0000-0000EC340000}"/>
    <cellStyle name="메모 2 3" xfId="875" xr:uid="{00000000-0005-0000-0000-0000ED340000}"/>
    <cellStyle name="메모 2 3 10" xfId="16736" xr:uid="{00000000-0005-0000-0000-0000EE340000}"/>
    <cellStyle name="메모 2 3 2" xfId="874" xr:uid="{00000000-0005-0000-0000-0000EF340000}"/>
    <cellStyle name="메모 2 3 2 2" xfId="873" xr:uid="{00000000-0005-0000-0000-0000F0340000}"/>
    <cellStyle name="메모 2 3 2 2 2" xfId="6646" xr:uid="{00000000-0005-0000-0000-0000F1340000}"/>
    <cellStyle name="메모 2 3 2 2 2 2" xfId="17759" xr:uid="{00000000-0005-0000-0000-0000F2340000}"/>
    <cellStyle name="메모 2 3 2 2 2 3" xfId="24917" xr:uid="{00000000-0005-0000-0000-0000F3340000}"/>
    <cellStyle name="메모 2 3 2 2 3" xfId="12125" xr:uid="{00000000-0005-0000-0000-0000F4340000}"/>
    <cellStyle name="메모 2 3 2 2 4" xfId="16738" xr:uid="{00000000-0005-0000-0000-0000F5340000}"/>
    <cellStyle name="메모 2 3 2 3" xfId="872" xr:uid="{00000000-0005-0000-0000-0000F6340000}"/>
    <cellStyle name="메모 2 3 2 3 2" xfId="6645" xr:uid="{00000000-0005-0000-0000-0000F7340000}"/>
    <cellStyle name="메모 2 3 2 3 2 2" xfId="17758" xr:uid="{00000000-0005-0000-0000-0000F8340000}"/>
    <cellStyle name="메모 2 3 2 3 2 3" xfId="24916" xr:uid="{00000000-0005-0000-0000-0000F9340000}"/>
    <cellStyle name="메모 2 3 2 3 3" xfId="12124" xr:uid="{00000000-0005-0000-0000-0000FA340000}"/>
    <cellStyle name="메모 2 3 2 3 4" xfId="16739" xr:uid="{00000000-0005-0000-0000-0000FB340000}"/>
    <cellStyle name="메모 2 3 2 4" xfId="871" xr:uid="{00000000-0005-0000-0000-0000FC340000}"/>
    <cellStyle name="메모 2 3 2 4 2" xfId="6644" xr:uid="{00000000-0005-0000-0000-0000FD340000}"/>
    <cellStyle name="메모 2 3 2 4 2 2" xfId="17757" xr:uid="{00000000-0005-0000-0000-0000FE340000}"/>
    <cellStyle name="메모 2 3 2 4 2 3" xfId="24915" xr:uid="{00000000-0005-0000-0000-0000FF340000}"/>
    <cellStyle name="메모 2 3 2 4 3" xfId="12123" xr:uid="{00000000-0005-0000-0000-000000350000}"/>
    <cellStyle name="메모 2 3 2 4 4" xfId="16740" xr:uid="{00000000-0005-0000-0000-000001350000}"/>
    <cellStyle name="메모 2 3 2 5" xfId="870" xr:uid="{00000000-0005-0000-0000-000002350000}"/>
    <cellStyle name="메모 2 3 2 5 2" xfId="6643" xr:uid="{00000000-0005-0000-0000-000003350000}"/>
    <cellStyle name="메모 2 3 2 5 2 2" xfId="17756" xr:uid="{00000000-0005-0000-0000-000004350000}"/>
    <cellStyle name="메모 2 3 2 5 2 3" xfId="24914" xr:uid="{00000000-0005-0000-0000-000005350000}"/>
    <cellStyle name="메모 2 3 2 5 3" xfId="12122" xr:uid="{00000000-0005-0000-0000-000006350000}"/>
    <cellStyle name="메모 2 3 2 5 4" xfId="16741" xr:uid="{00000000-0005-0000-0000-000007350000}"/>
    <cellStyle name="메모 2 3 2 6" xfId="869" xr:uid="{00000000-0005-0000-0000-000008350000}"/>
    <cellStyle name="메모 2 3 2 6 2" xfId="6642" xr:uid="{00000000-0005-0000-0000-000009350000}"/>
    <cellStyle name="메모 2 3 2 6 2 2" xfId="17755" xr:uid="{00000000-0005-0000-0000-00000A350000}"/>
    <cellStyle name="메모 2 3 2 6 2 3" xfId="24913" xr:uid="{00000000-0005-0000-0000-00000B350000}"/>
    <cellStyle name="메모 2 3 2 6 3" xfId="12121" xr:uid="{00000000-0005-0000-0000-00000C350000}"/>
    <cellStyle name="메모 2 3 2 6 4" xfId="16742" xr:uid="{00000000-0005-0000-0000-00000D350000}"/>
    <cellStyle name="메모 2 3 2 7" xfId="6647" xr:uid="{00000000-0005-0000-0000-00000E350000}"/>
    <cellStyle name="메모 2 3 2 7 2" xfId="17760" xr:uid="{00000000-0005-0000-0000-00000F350000}"/>
    <cellStyle name="메모 2 3 2 7 3" xfId="24918" xr:uid="{00000000-0005-0000-0000-000010350000}"/>
    <cellStyle name="메모 2 3 2 8" xfId="12126" xr:uid="{00000000-0005-0000-0000-000011350000}"/>
    <cellStyle name="메모 2 3 2 9" xfId="16737" xr:uid="{00000000-0005-0000-0000-000012350000}"/>
    <cellStyle name="메모 2 3 3" xfId="868" xr:uid="{00000000-0005-0000-0000-000013350000}"/>
    <cellStyle name="메모 2 3 3 2" xfId="6641" xr:uid="{00000000-0005-0000-0000-000014350000}"/>
    <cellStyle name="메모 2 3 3 2 2" xfId="17754" xr:uid="{00000000-0005-0000-0000-000015350000}"/>
    <cellStyle name="메모 2 3 3 2 3" xfId="24912" xr:uid="{00000000-0005-0000-0000-000016350000}"/>
    <cellStyle name="메모 2 3 3 3" xfId="12120" xr:uid="{00000000-0005-0000-0000-000017350000}"/>
    <cellStyle name="메모 2 3 3 4" xfId="22144" xr:uid="{00000000-0005-0000-0000-000018350000}"/>
    <cellStyle name="메모 2 3 4" xfId="867" xr:uid="{00000000-0005-0000-0000-000019350000}"/>
    <cellStyle name="메모 2 3 4 2" xfId="6640" xr:uid="{00000000-0005-0000-0000-00001A350000}"/>
    <cellStyle name="메모 2 3 4 2 2" xfId="17753" xr:uid="{00000000-0005-0000-0000-00001B350000}"/>
    <cellStyle name="메모 2 3 4 2 3" xfId="24911" xr:uid="{00000000-0005-0000-0000-00001C350000}"/>
    <cellStyle name="메모 2 3 4 3" xfId="12119" xr:uid="{00000000-0005-0000-0000-00001D350000}"/>
    <cellStyle name="메모 2 3 4 4" xfId="22143" xr:uid="{00000000-0005-0000-0000-00001E350000}"/>
    <cellStyle name="메모 2 3 5" xfId="866" xr:uid="{00000000-0005-0000-0000-00001F350000}"/>
    <cellStyle name="메모 2 3 5 2" xfId="6639" xr:uid="{00000000-0005-0000-0000-000020350000}"/>
    <cellStyle name="메모 2 3 5 2 2" xfId="17752" xr:uid="{00000000-0005-0000-0000-000021350000}"/>
    <cellStyle name="메모 2 3 5 2 3" xfId="24910" xr:uid="{00000000-0005-0000-0000-000022350000}"/>
    <cellStyle name="메모 2 3 5 3" xfId="12118" xr:uid="{00000000-0005-0000-0000-000023350000}"/>
    <cellStyle name="메모 2 3 5 4" xfId="16743" xr:uid="{00000000-0005-0000-0000-000024350000}"/>
    <cellStyle name="메모 2 3 6" xfId="865" xr:uid="{00000000-0005-0000-0000-000025350000}"/>
    <cellStyle name="메모 2 3 6 2" xfId="6638" xr:uid="{00000000-0005-0000-0000-000026350000}"/>
    <cellStyle name="메모 2 3 6 2 2" xfId="17751" xr:uid="{00000000-0005-0000-0000-000027350000}"/>
    <cellStyle name="메모 2 3 6 2 3" xfId="24909" xr:uid="{00000000-0005-0000-0000-000028350000}"/>
    <cellStyle name="메모 2 3 6 3" xfId="12117" xr:uid="{00000000-0005-0000-0000-000029350000}"/>
    <cellStyle name="메모 2 3 6 4" xfId="22145" xr:uid="{00000000-0005-0000-0000-00002A350000}"/>
    <cellStyle name="메모 2 3 7" xfId="864" xr:uid="{00000000-0005-0000-0000-00002B350000}"/>
    <cellStyle name="메모 2 3 7 2" xfId="6637" xr:uid="{00000000-0005-0000-0000-00002C350000}"/>
    <cellStyle name="메모 2 3 7 2 2" xfId="17750" xr:uid="{00000000-0005-0000-0000-00002D350000}"/>
    <cellStyle name="메모 2 3 7 2 3" xfId="24908" xr:uid="{00000000-0005-0000-0000-00002E350000}"/>
    <cellStyle name="메모 2 3 7 3" xfId="12116" xr:uid="{00000000-0005-0000-0000-00002F350000}"/>
    <cellStyle name="메모 2 3 7 4" xfId="22142" xr:uid="{00000000-0005-0000-0000-000030350000}"/>
    <cellStyle name="메모 2 3 8" xfId="6648" xr:uid="{00000000-0005-0000-0000-000031350000}"/>
    <cellStyle name="메모 2 3 8 2" xfId="17761" xr:uid="{00000000-0005-0000-0000-000032350000}"/>
    <cellStyle name="메모 2 3 8 3" xfId="24919" xr:uid="{00000000-0005-0000-0000-000033350000}"/>
    <cellStyle name="메모 2 3 9" xfId="12127" xr:uid="{00000000-0005-0000-0000-000034350000}"/>
    <cellStyle name="메모 2 4" xfId="863" xr:uid="{00000000-0005-0000-0000-000035350000}"/>
    <cellStyle name="메모 2 4 10" xfId="16744" xr:uid="{00000000-0005-0000-0000-000036350000}"/>
    <cellStyle name="메모 2 4 2" xfId="862" xr:uid="{00000000-0005-0000-0000-000037350000}"/>
    <cellStyle name="메모 2 4 2 2" xfId="861" xr:uid="{00000000-0005-0000-0000-000038350000}"/>
    <cellStyle name="메모 2 4 2 2 2" xfId="6634" xr:uid="{00000000-0005-0000-0000-000039350000}"/>
    <cellStyle name="메모 2 4 2 2 2 2" xfId="17747" xr:uid="{00000000-0005-0000-0000-00003A350000}"/>
    <cellStyle name="메모 2 4 2 2 2 3" xfId="24905" xr:uid="{00000000-0005-0000-0000-00003B350000}"/>
    <cellStyle name="메모 2 4 2 2 3" xfId="12113" xr:uid="{00000000-0005-0000-0000-00003C350000}"/>
    <cellStyle name="메모 2 4 2 2 4" xfId="22147" xr:uid="{00000000-0005-0000-0000-00003D350000}"/>
    <cellStyle name="메모 2 4 2 3" xfId="860" xr:uid="{00000000-0005-0000-0000-00003E350000}"/>
    <cellStyle name="메모 2 4 2 3 2" xfId="6633" xr:uid="{00000000-0005-0000-0000-00003F350000}"/>
    <cellStyle name="메모 2 4 2 3 2 2" xfId="17746" xr:uid="{00000000-0005-0000-0000-000040350000}"/>
    <cellStyle name="메모 2 4 2 3 2 3" xfId="24904" xr:uid="{00000000-0005-0000-0000-000041350000}"/>
    <cellStyle name="메모 2 4 2 3 3" xfId="12112" xr:uid="{00000000-0005-0000-0000-000042350000}"/>
    <cellStyle name="메모 2 4 2 3 4" xfId="22146" xr:uid="{00000000-0005-0000-0000-000043350000}"/>
    <cellStyle name="메모 2 4 2 4" xfId="859" xr:uid="{00000000-0005-0000-0000-000044350000}"/>
    <cellStyle name="메모 2 4 2 4 2" xfId="6632" xr:uid="{00000000-0005-0000-0000-000045350000}"/>
    <cellStyle name="메모 2 4 2 4 2 2" xfId="17745" xr:uid="{00000000-0005-0000-0000-000046350000}"/>
    <cellStyle name="메모 2 4 2 4 2 3" xfId="24903" xr:uid="{00000000-0005-0000-0000-000047350000}"/>
    <cellStyle name="메모 2 4 2 4 3" xfId="12111" xr:uid="{00000000-0005-0000-0000-000048350000}"/>
    <cellStyle name="메모 2 4 2 4 4" xfId="16746" xr:uid="{00000000-0005-0000-0000-000049350000}"/>
    <cellStyle name="메모 2 4 2 5" xfId="858" xr:uid="{00000000-0005-0000-0000-00004A350000}"/>
    <cellStyle name="메모 2 4 2 5 2" xfId="6631" xr:uid="{00000000-0005-0000-0000-00004B350000}"/>
    <cellStyle name="메모 2 4 2 5 2 2" xfId="17744" xr:uid="{00000000-0005-0000-0000-00004C350000}"/>
    <cellStyle name="메모 2 4 2 5 2 3" xfId="24902" xr:uid="{00000000-0005-0000-0000-00004D350000}"/>
    <cellStyle name="메모 2 4 2 5 3" xfId="12110" xr:uid="{00000000-0005-0000-0000-00004E350000}"/>
    <cellStyle name="메모 2 4 2 5 4" xfId="22148" xr:uid="{00000000-0005-0000-0000-00004F350000}"/>
    <cellStyle name="메모 2 4 2 6" xfId="857" xr:uid="{00000000-0005-0000-0000-000050350000}"/>
    <cellStyle name="메모 2 4 2 6 2" xfId="6630" xr:uid="{00000000-0005-0000-0000-000051350000}"/>
    <cellStyle name="메모 2 4 2 6 2 2" xfId="17743" xr:uid="{00000000-0005-0000-0000-000052350000}"/>
    <cellStyle name="메모 2 4 2 6 2 3" xfId="24901" xr:uid="{00000000-0005-0000-0000-000053350000}"/>
    <cellStyle name="메모 2 4 2 6 3" xfId="12109" xr:uid="{00000000-0005-0000-0000-000054350000}"/>
    <cellStyle name="메모 2 4 2 6 4" xfId="22141" xr:uid="{00000000-0005-0000-0000-000055350000}"/>
    <cellStyle name="메모 2 4 2 7" xfId="6635" xr:uid="{00000000-0005-0000-0000-000056350000}"/>
    <cellStyle name="메모 2 4 2 7 2" xfId="17748" xr:uid="{00000000-0005-0000-0000-000057350000}"/>
    <cellStyle name="메모 2 4 2 7 3" xfId="24906" xr:uid="{00000000-0005-0000-0000-000058350000}"/>
    <cellStyle name="메모 2 4 2 8" xfId="12114" xr:uid="{00000000-0005-0000-0000-000059350000}"/>
    <cellStyle name="메모 2 4 2 9" xfId="16745" xr:uid="{00000000-0005-0000-0000-00005A350000}"/>
    <cellStyle name="메모 2 4 3" xfId="856" xr:uid="{00000000-0005-0000-0000-00005B350000}"/>
    <cellStyle name="메모 2 4 3 2" xfId="6629" xr:uid="{00000000-0005-0000-0000-00005C350000}"/>
    <cellStyle name="메모 2 4 3 2 2" xfId="17742" xr:uid="{00000000-0005-0000-0000-00005D350000}"/>
    <cellStyle name="메모 2 4 3 2 3" xfId="24900" xr:uid="{00000000-0005-0000-0000-00005E350000}"/>
    <cellStyle name="메모 2 4 3 3" xfId="12108" xr:uid="{00000000-0005-0000-0000-00005F350000}"/>
    <cellStyle name="메모 2 4 3 4" xfId="14535" xr:uid="{00000000-0005-0000-0000-000060350000}"/>
    <cellStyle name="메모 2 4 4" xfId="855" xr:uid="{00000000-0005-0000-0000-000061350000}"/>
    <cellStyle name="메모 2 4 4 2" xfId="6628" xr:uid="{00000000-0005-0000-0000-000062350000}"/>
    <cellStyle name="메모 2 4 4 2 2" xfId="17741" xr:uid="{00000000-0005-0000-0000-000063350000}"/>
    <cellStyle name="메모 2 4 4 2 3" xfId="24899" xr:uid="{00000000-0005-0000-0000-000064350000}"/>
    <cellStyle name="메모 2 4 4 3" xfId="12107" xr:uid="{00000000-0005-0000-0000-000065350000}"/>
    <cellStyle name="메모 2 4 4 4" xfId="16747" xr:uid="{00000000-0005-0000-0000-000066350000}"/>
    <cellStyle name="메모 2 4 5" xfId="854" xr:uid="{00000000-0005-0000-0000-000067350000}"/>
    <cellStyle name="메모 2 4 5 2" xfId="6627" xr:uid="{00000000-0005-0000-0000-000068350000}"/>
    <cellStyle name="메모 2 4 5 2 2" xfId="17740" xr:uid="{00000000-0005-0000-0000-000069350000}"/>
    <cellStyle name="메모 2 4 5 2 3" xfId="24898" xr:uid="{00000000-0005-0000-0000-00006A350000}"/>
    <cellStyle name="메모 2 4 5 3" xfId="12106" xr:uid="{00000000-0005-0000-0000-00006B350000}"/>
    <cellStyle name="메모 2 4 5 4" xfId="16748" xr:uid="{00000000-0005-0000-0000-00006C350000}"/>
    <cellStyle name="메모 2 4 6" xfId="853" xr:uid="{00000000-0005-0000-0000-00006D350000}"/>
    <cellStyle name="메모 2 4 6 2" xfId="6626" xr:uid="{00000000-0005-0000-0000-00006E350000}"/>
    <cellStyle name="메모 2 4 6 2 2" xfId="17739" xr:uid="{00000000-0005-0000-0000-00006F350000}"/>
    <cellStyle name="메모 2 4 6 2 3" xfId="24897" xr:uid="{00000000-0005-0000-0000-000070350000}"/>
    <cellStyle name="메모 2 4 6 3" xfId="12105" xr:uid="{00000000-0005-0000-0000-000071350000}"/>
    <cellStyle name="메모 2 4 6 4" xfId="16749" xr:uid="{00000000-0005-0000-0000-000072350000}"/>
    <cellStyle name="메모 2 4 7" xfId="852" xr:uid="{00000000-0005-0000-0000-000073350000}"/>
    <cellStyle name="메모 2 4 7 2" xfId="6625" xr:uid="{00000000-0005-0000-0000-000074350000}"/>
    <cellStyle name="메모 2 4 7 2 2" xfId="17738" xr:uid="{00000000-0005-0000-0000-000075350000}"/>
    <cellStyle name="메모 2 4 7 2 3" xfId="24896" xr:uid="{00000000-0005-0000-0000-000076350000}"/>
    <cellStyle name="메모 2 4 7 3" xfId="12104" xr:uid="{00000000-0005-0000-0000-000077350000}"/>
    <cellStyle name="메모 2 4 7 4" xfId="16750" xr:uid="{00000000-0005-0000-0000-000078350000}"/>
    <cellStyle name="메모 2 4 8" xfId="6636" xr:uid="{00000000-0005-0000-0000-000079350000}"/>
    <cellStyle name="메모 2 4 8 2" xfId="17749" xr:uid="{00000000-0005-0000-0000-00007A350000}"/>
    <cellStyle name="메모 2 4 8 3" xfId="24907" xr:uid="{00000000-0005-0000-0000-00007B350000}"/>
    <cellStyle name="메모 2 4 9" xfId="12115" xr:uid="{00000000-0005-0000-0000-00007C350000}"/>
    <cellStyle name="메모 2 5" xfId="851" xr:uid="{00000000-0005-0000-0000-00007D350000}"/>
    <cellStyle name="메모 2 5 10" xfId="17029" xr:uid="{00000000-0005-0000-0000-00007E350000}"/>
    <cellStyle name="메모 2 5 2" xfId="850" xr:uid="{00000000-0005-0000-0000-00007F350000}"/>
    <cellStyle name="메모 2 5 2 2" xfId="849" xr:uid="{00000000-0005-0000-0000-000080350000}"/>
    <cellStyle name="메모 2 5 2 2 2" xfId="6622" xr:uid="{00000000-0005-0000-0000-000081350000}"/>
    <cellStyle name="메모 2 5 2 2 2 2" xfId="17735" xr:uid="{00000000-0005-0000-0000-000082350000}"/>
    <cellStyle name="메모 2 5 2 2 2 3" xfId="24893" xr:uid="{00000000-0005-0000-0000-000083350000}"/>
    <cellStyle name="메모 2 5 2 2 3" xfId="12101" xr:uid="{00000000-0005-0000-0000-000084350000}"/>
    <cellStyle name="메모 2 5 2 2 4" xfId="17030" xr:uid="{00000000-0005-0000-0000-000085350000}"/>
    <cellStyle name="메모 2 5 2 3" xfId="848" xr:uid="{00000000-0005-0000-0000-000086350000}"/>
    <cellStyle name="메모 2 5 2 3 2" xfId="6621" xr:uid="{00000000-0005-0000-0000-000087350000}"/>
    <cellStyle name="메모 2 5 2 3 2 2" xfId="17734" xr:uid="{00000000-0005-0000-0000-000088350000}"/>
    <cellStyle name="메모 2 5 2 3 2 3" xfId="24892" xr:uid="{00000000-0005-0000-0000-000089350000}"/>
    <cellStyle name="메모 2 5 2 3 3" xfId="12100" xr:uid="{00000000-0005-0000-0000-00008A350000}"/>
    <cellStyle name="메모 2 5 2 3 4" xfId="17033" xr:uid="{00000000-0005-0000-0000-00008B350000}"/>
    <cellStyle name="메모 2 5 2 4" xfId="847" xr:uid="{00000000-0005-0000-0000-00008C350000}"/>
    <cellStyle name="메모 2 5 2 4 2" xfId="6620" xr:uid="{00000000-0005-0000-0000-00008D350000}"/>
    <cellStyle name="메모 2 5 2 4 2 2" xfId="17733" xr:uid="{00000000-0005-0000-0000-00008E350000}"/>
    <cellStyle name="메모 2 5 2 4 2 3" xfId="24891" xr:uid="{00000000-0005-0000-0000-00008F350000}"/>
    <cellStyle name="메모 2 5 2 4 3" xfId="12099" xr:uid="{00000000-0005-0000-0000-000090350000}"/>
    <cellStyle name="메모 2 5 2 4 4" xfId="17035" xr:uid="{00000000-0005-0000-0000-000091350000}"/>
    <cellStyle name="메모 2 5 2 5" xfId="846" xr:uid="{00000000-0005-0000-0000-000092350000}"/>
    <cellStyle name="메모 2 5 2 5 2" xfId="6619" xr:uid="{00000000-0005-0000-0000-000093350000}"/>
    <cellStyle name="메모 2 5 2 5 2 2" xfId="17732" xr:uid="{00000000-0005-0000-0000-000094350000}"/>
    <cellStyle name="메모 2 5 2 5 2 3" xfId="24890" xr:uid="{00000000-0005-0000-0000-000095350000}"/>
    <cellStyle name="메모 2 5 2 5 3" xfId="12098" xr:uid="{00000000-0005-0000-0000-000096350000}"/>
    <cellStyle name="메모 2 5 2 5 4" xfId="17039" xr:uid="{00000000-0005-0000-0000-000097350000}"/>
    <cellStyle name="메모 2 5 2 6" xfId="845" xr:uid="{00000000-0005-0000-0000-000098350000}"/>
    <cellStyle name="메모 2 5 2 6 2" xfId="6618" xr:uid="{00000000-0005-0000-0000-000099350000}"/>
    <cellStyle name="메모 2 5 2 6 2 2" xfId="17731" xr:uid="{00000000-0005-0000-0000-00009A350000}"/>
    <cellStyle name="메모 2 5 2 6 2 3" xfId="24889" xr:uid="{00000000-0005-0000-0000-00009B350000}"/>
    <cellStyle name="메모 2 5 2 6 3" xfId="12097" xr:uid="{00000000-0005-0000-0000-00009C350000}"/>
    <cellStyle name="메모 2 5 2 6 4" xfId="22394" xr:uid="{00000000-0005-0000-0000-00009D350000}"/>
    <cellStyle name="메모 2 5 2 7" xfId="6623" xr:uid="{00000000-0005-0000-0000-00009E350000}"/>
    <cellStyle name="메모 2 5 2 7 2" xfId="17736" xr:uid="{00000000-0005-0000-0000-00009F350000}"/>
    <cellStyle name="메모 2 5 2 7 3" xfId="24894" xr:uid="{00000000-0005-0000-0000-0000A0350000}"/>
    <cellStyle name="메모 2 5 2 8" xfId="12102" xr:uid="{00000000-0005-0000-0000-0000A1350000}"/>
    <cellStyle name="메모 2 5 2 9" xfId="22384" xr:uid="{00000000-0005-0000-0000-0000A2350000}"/>
    <cellStyle name="메모 2 5 3" xfId="844" xr:uid="{00000000-0005-0000-0000-0000A3350000}"/>
    <cellStyle name="메모 2 5 3 2" xfId="6617" xr:uid="{00000000-0005-0000-0000-0000A4350000}"/>
    <cellStyle name="메모 2 5 3 2 2" xfId="17730" xr:uid="{00000000-0005-0000-0000-0000A5350000}"/>
    <cellStyle name="메모 2 5 3 2 3" xfId="24888" xr:uid="{00000000-0005-0000-0000-0000A6350000}"/>
    <cellStyle name="메모 2 5 3 3" xfId="12096" xr:uid="{00000000-0005-0000-0000-0000A7350000}"/>
    <cellStyle name="메모 2 5 3 4" xfId="22390" xr:uid="{00000000-0005-0000-0000-0000A8350000}"/>
    <cellStyle name="메모 2 5 4" xfId="843" xr:uid="{00000000-0005-0000-0000-0000A9350000}"/>
    <cellStyle name="메모 2 5 4 2" xfId="6616" xr:uid="{00000000-0005-0000-0000-0000AA350000}"/>
    <cellStyle name="메모 2 5 4 2 2" xfId="17729" xr:uid="{00000000-0005-0000-0000-0000AB350000}"/>
    <cellStyle name="메모 2 5 4 2 3" xfId="24887" xr:uid="{00000000-0005-0000-0000-0000AC350000}"/>
    <cellStyle name="메모 2 5 4 3" xfId="12095" xr:uid="{00000000-0005-0000-0000-0000AD350000}"/>
    <cellStyle name="메모 2 5 4 4" xfId="22388" xr:uid="{00000000-0005-0000-0000-0000AE350000}"/>
    <cellStyle name="메모 2 5 5" xfId="842" xr:uid="{00000000-0005-0000-0000-0000AF350000}"/>
    <cellStyle name="메모 2 5 5 2" xfId="6615" xr:uid="{00000000-0005-0000-0000-0000B0350000}"/>
    <cellStyle name="메모 2 5 5 2 2" xfId="17728" xr:uid="{00000000-0005-0000-0000-0000B1350000}"/>
    <cellStyle name="메모 2 5 5 2 3" xfId="24886" xr:uid="{00000000-0005-0000-0000-0000B2350000}"/>
    <cellStyle name="메모 2 5 5 3" xfId="12094" xr:uid="{00000000-0005-0000-0000-0000B3350000}"/>
    <cellStyle name="메모 2 5 5 4" xfId="22385" xr:uid="{00000000-0005-0000-0000-0000B4350000}"/>
    <cellStyle name="메모 2 5 6" xfId="841" xr:uid="{00000000-0005-0000-0000-0000B5350000}"/>
    <cellStyle name="메모 2 5 6 2" xfId="6614" xr:uid="{00000000-0005-0000-0000-0000B6350000}"/>
    <cellStyle name="메모 2 5 6 2 2" xfId="17727" xr:uid="{00000000-0005-0000-0000-0000B7350000}"/>
    <cellStyle name="메모 2 5 6 2 3" xfId="24885" xr:uid="{00000000-0005-0000-0000-0000B8350000}"/>
    <cellStyle name="메모 2 5 6 3" xfId="12093" xr:uid="{00000000-0005-0000-0000-0000B9350000}"/>
    <cellStyle name="메모 2 5 6 4" xfId="17059" xr:uid="{00000000-0005-0000-0000-0000BA350000}"/>
    <cellStyle name="메모 2 5 7" xfId="840" xr:uid="{00000000-0005-0000-0000-0000BB350000}"/>
    <cellStyle name="메모 2 5 7 2" xfId="6613" xr:uid="{00000000-0005-0000-0000-0000BC350000}"/>
    <cellStyle name="메모 2 5 7 2 2" xfId="17726" xr:uid="{00000000-0005-0000-0000-0000BD350000}"/>
    <cellStyle name="메모 2 5 7 2 3" xfId="24884" xr:uid="{00000000-0005-0000-0000-0000BE350000}"/>
    <cellStyle name="메모 2 5 7 3" xfId="12092" xr:uid="{00000000-0005-0000-0000-0000BF350000}"/>
    <cellStyle name="메모 2 5 7 4" xfId="17101" xr:uid="{00000000-0005-0000-0000-0000C0350000}"/>
    <cellStyle name="메모 2 5 8" xfId="6624" xr:uid="{00000000-0005-0000-0000-0000C1350000}"/>
    <cellStyle name="메모 2 5 8 2" xfId="17737" xr:uid="{00000000-0005-0000-0000-0000C2350000}"/>
    <cellStyle name="메모 2 5 8 3" xfId="24895" xr:uid="{00000000-0005-0000-0000-0000C3350000}"/>
    <cellStyle name="메모 2 5 9" xfId="12103" xr:uid="{00000000-0005-0000-0000-0000C4350000}"/>
    <cellStyle name="메모 2 6" xfId="839" xr:uid="{00000000-0005-0000-0000-0000C5350000}"/>
    <cellStyle name="메모 2 6 10" xfId="16751" xr:uid="{00000000-0005-0000-0000-0000C6350000}"/>
    <cellStyle name="메모 2 6 2" xfId="838" xr:uid="{00000000-0005-0000-0000-0000C7350000}"/>
    <cellStyle name="메모 2 6 2 2" xfId="837" xr:uid="{00000000-0005-0000-0000-0000C8350000}"/>
    <cellStyle name="메모 2 6 2 2 2" xfId="6610" xr:uid="{00000000-0005-0000-0000-0000C9350000}"/>
    <cellStyle name="메모 2 6 2 2 2 2" xfId="17723" xr:uid="{00000000-0005-0000-0000-0000CA350000}"/>
    <cellStyle name="메모 2 6 2 2 2 3" xfId="24881" xr:uid="{00000000-0005-0000-0000-0000CB350000}"/>
    <cellStyle name="메모 2 6 2 2 3" xfId="12089" xr:uid="{00000000-0005-0000-0000-0000CC350000}"/>
    <cellStyle name="메모 2 6 2 2 4" xfId="17122" xr:uid="{00000000-0005-0000-0000-0000CD350000}"/>
    <cellStyle name="메모 2 6 2 3" xfId="836" xr:uid="{00000000-0005-0000-0000-0000CE350000}"/>
    <cellStyle name="메모 2 6 2 3 2" xfId="6609" xr:uid="{00000000-0005-0000-0000-0000CF350000}"/>
    <cellStyle name="메모 2 6 2 3 2 2" xfId="17722" xr:uid="{00000000-0005-0000-0000-0000D0350000}"/>
    <cellStyle name="메모 2 6 2 3 2 3" xfId="24880" xr:uid="{00000000-0005-0000-0000-0000D1350000}"/>
    <cellStyle name="메모 2 6 2 3 3" xfId="12088" xr:uid="{00000000-0005-0000-0000-0000D2350000}"/>
    <cellStyle name="메모 2 6 2 3 4" xfId="22469" xr:uid="{00000000-0005-0000-0000-0000D3350000}"/>
    <cellStyle name="메모 2 6 2 4" xfId="835" xr:uid="{00000000-0005-0000-0000-0000D4350000}"/>
    <cellStyle name="메모 2 6 2 4 2" xfId="6608" xr:uid="{00000000-0005-0000-0000-0000D5350000}"/>
    <cellStyle name="메모 2 6 2 4 2 2" xfId="17721" xr:uid="{00000000-0005-0000-0000-0000D6350000}"/>
    <cellStyle name="메모 2 6 2 4 2 3" xfId="24879" xr:uid="{00000000-0005-0000-0000-0000D7350000}"/>
    <cellStyle name="메모 2 6 2 4 3" xfId="12087" xr:uid="{00000000-0005-0000-0000-0000D8350000}"/>
    <cellStyle name="메모 2 6 2 4 4" xfId="16753" xr:uid="{00000000-0005-0000-0000-0000D9350000}"/>
    <cellStyle name="메모 2 6 2 5" xfId="834" xr:uid="{00000000-0005-0000-0000-0000DA350000}"/>
    <cellStyle name="메모 2 6 2 5 2" xfId="6607" xr:uid="{00000000-0005-0000-0000-0000DB350000}"/>
    <cellStyle name="메모 2 6 2 5 2 2" xfId="17720" xr:uid="{00000000-0005-0000-0000-0000DC350000}"/>
    <cellStyle name="메모 2 6 2 5 2 3" xfId="24878" xr:uid="{00000000-0005-0000-0000-0000DD350000}"/>
    <cellStyle name="메모 2 6 2 5 3" xfId="12086" xr:uid="{00000000-0005-0000-0000-0000DE350000}"/>
    <cellStyle name="메모 2 6 2 5 4" xfId="17123" xr:uid="{00000000-0005-0000-0000-0000DF350000}"/>
    <cellStyle name="메모 2 6 2 6" xfId="833" xr:uid="{00000000-0005-0000-0000-0000E0350000}"/>
    <cellStyle name="메모 2 6 2 6 2" xfId="6606" xr:uid="{00000000-0005-0000-0000-0000E1350000}"/>
    <cellStyle name="메모 2 6 2 6 2 2" xfId="17719" xr:uid="{00000000-0005-0000-0000-0000E2350000}"/>
    <cellStyle name="메모 2 6 2 6 2 3" xfId="24877" xr:uid="{00000000-0005-0000-0000-0000E3350000}"/>
    <cellStyle name="메모 2 6 2 6 3" xfId="12085" xr:uid="{00000000-0005-0000-0000-0000E4350000}"/>
    <cellStyle name="메모 2 6 2 6 4" xfId="22470" xr:uid="{00000000-0005-0000-0000-0000E5350000}"/>
    <cellStyle name="메모 2 6 2 7" xfId="6611" xr:uid="{00000000-0005-0000-0000-0000E6350000}"/>
    <cellStyle name="메모 2 6 2 7 2" xfId="17724" xr:uid="{00000000-0005-0000-0000-0000E7350000}"/>
    <cellStyle name="메모 2 6 2 7 3" xfId="24882" xr:uid="{00000000-0005-0000-0000-0000E8350000}"/>
    <cellStyle name="메모 2 6 2 8" xfId="12090" xr:uid="{00000000-0005-0000-0000-0000E9350000}"/>
    <cellStyle name="메모 2 6 2 9" xfId="16752" xr:uid="{00000000-0005-0000-0000-0000EA350000}"/>
    <cellStyle name="메모 2 6 3" xfId="832" xr:uid="{00000000-0005-0000-0000-0000EB350000}"/>
    <cellStyle name="메모 2 6 3 2" xfId="6605" xr:uid="{00000000-0005-0000-0000-0000EC350000}"/>
    <cellStyle name="메모 2 6 3 2 2" xfId="17718" xr:uid="{00000000-0005-0000-0000-0000ED350000}"/>
    <cellStyle name="메모 2 6 3 2 3" xfId="24876" xr:uid="{00000000-0005-0000-0000-0000EE350000}"/>
    <cellStyle name="메모 2 6 3 3" xfId="12084" xr:uid="{00000000-0005-0000-0000-0000EF350000}"/>
    <cellStyle name="메모 2 6 3 4" xfId="17042" xr:uid="{00000000-0005-0000-0000-0000F0350000}"/>
    <cellStyle name="메모 2 6 4" xfId="831" xr:uid="{00000000-0005-0000-0000-0000F1350000}"/>
    <cellStyle name="메모 2 6 4 2" xfId="6604" xr:uid="{00000000-0005-0000-0000-0000F2350000}"/>
    <cellStyle name="메모 2 6 4 2 2" xfId="17717" xr:uid="{00000000-0005-0000-0000-0000F3350000}"/>
    <cellStyle name="메모 2 6 4 2 3" xfId="24875" xr:uid="{00000000-0005-0000-0000-0000F4350000}"/>
    <cellStyle name="메모 2 6 4 3" xfId="12083" xr:uid="{00000000-0005-0000-0000-0000F5350000}"/>
    <cellStyle name="메모 2 6 4 4" xfId="17083" xr:uid="{00000000-0005-0000-0000-0000F6350000}"/>
    <cellStyle name="메모 2 6 5" xfId="830" xr:uid="{00000000-0005-0000-0000-0000F7350000}"/>
    <cellStyle name="메모 2 6 5 2" xfId="6603" xr:uid="{00000000-0005-0000-0000-0000F8350000}"/>
    <cellStyle name="메모 2 6 5 2 2" xfId="17716" xr:uid="{00000000-0005-0000-0000-0000F9350000}"/>
    <cellStyle name="메모 2 6 5 2 3" xfId="24874" xr:uid="{00000000-0005-0000-0000-0000FA350000}"/>
    <cellStyle name="메모 2 6 5 3" xfId="12082" xr:uid="{00000000-0005-0000-0000-0000FB350000}"/>
    <cellStyle name="메모 2 6 5 4" xfId="17086" xr:uid="{00000000-0005-0000-0000-0000FC350000}"/>
    <cellStyle name="메모 2 6 6" xfId="829" xr:uid="{00000000-0005-0000-0000-0000FD350000}"/>
    <cellStyle name="메모 2 6 6 2" xfId="6602" xr:uid="{00000000-0005-0000-0000-0000FE350000}"/>
    <cellStyle name="메모 2 6 6 2 2" xfId="17715" xr:uid="{00000000-0005-0000-0000-0000FF350000}"/>
    <cellStyle name="메모 2 6 6 2 3" xfId="24873" xr:uid="{00000000-0005-0000-0000-000000360000}"/>
    <cellStyle name="메모 2 6 6 3" xfId="12081" xr:uid="{00000000-0005-0000-0000-000001360000}"/>
    <cellStyle name="메모 2 6 6 4" xfId="17100" xr:uid="{00000000-0005-0000-0000-000002360000}"/>
    <cellStyle name="메모 2 6 7" xfId="828" xr:uid="{00000000-0005-0000-0000-000003360000}"/>
    <cellStyle name="메모 2 6 7 2" xfId="6601" xr:uid="{00000000-0005-0000-0000-000004360000}"/>
    <cellStyle name="메모 2 6 7 2 2" xfId="17714" xr:uid="{00000000-0005-0000-0000-000005360000}"/>
    <cellStyle name="메모 2 6 7 2 3" xfId="24872" xr:uid="{00000000-0005-0000-0000-000006360000}"/>
    <cellStyle name="메모 2 6 7 3" xfId="12080" xr:uid="{00000000-0005-0000-0000-000007360000}"/>
    <cellStyle name="메모 2 6 7 4" xfId="16754" xr:uid="{00000000-0005-0000-0000-000008360000}"/>
    <cellStyle name="메모 2 6 8" xfId="6612" xr:uid="{00000000-0005-0000-0000-000009360000}"/>
    <cellStyle name="메모 2 6 8 2" xfId="17725" xr:uid="{00000000-0005-0000-0000-00000A360000}"/>
    <cellStyle name="메모 2 6 8 3" xfId="24883" xr:uid="{00000000-0005-0000-0000-00000B360000}"/>
    <cellStyle name="메모 2 6 9" xfId="12091" xr:uid="{00000000-0005-0000-0000-00000C360000}"/>
    <cellStyle name="메모 2 7" xfId="827" xr:uid="{00000000-0005-0000-0000-00000D360000}"/>
    <cellStyle name="메모 2 7 10" xfId="16755" xr:uid="{00000000-0005-0000-0000-00000E360000}"/>
    <cellStyle name="메모 2 7 2" xfId="826" xr:uid="{00000000-0005-0000-0000-00000F360000}"/>
    <cellStyle name="메모 2 7 2 2" xfId="825" xr:uid="{00000000-0005-0000-0000-000010360000}"/>
    <cellStyle name="메모 2 7 2 2 2" xfId="6598" xr:uid="{00000000-0005-0000-0000-000011360000}"/>
    <cellStyle name="메모 2 7 2 2 2 2" xfId="17711" xr:uid="{00000000-0005-0000-0000-000012360000}"/>
    <cellStyle name="메모 2 7 2 2 2 3" xfId="24869" xr:uid="{00000000-0005-0000-0000-000013360000}"/>
    <cellStyle name="메모 2 7 2 2 3" xfId="12077" xr:uid="{00000000-0005-0000-0000-000014360000}"/>
    <cellStyle name="메모 2 7 2 2 4" xfId="16757" xr:uid="{00000000-0005-0000-0000-000015360000}"/>
    <cellStyle name="메모 2 7 2 3" xfId="824" xr:uid="{00000000-0005-0000-0000-000016360000}"/>
    <cellStyle name="메모 2 7 2 3 2" xfId="6597" xr:uid="{00000000-0005-0000-0000-000017360000}"/>
    <cellStyle name="메모 2 7 2 3 2 2" xfId="17710" xr:uid="{00000000-0005-0000-0000-000018360000}"/>
    <cellStyle name="메모 2 7 2 3 2 3" xfId="24868" xr:uid="{00000000-0005-0000-0000-000019360000}"/>
    <cellStyle name="메모 2 7 2 3 3" xfId="12076" xr:uid="{00000000-0005-0000-0000-00001A360000}"/>
    <cellStyle name="메모 2 7 2 3 4" xfId="16758" xr:uid="{00000000-0005-0000-0000-00001B360000}"/>
    <cellStyle name="메모 2 7 2 4" xfId="823" xr:uid="{00000000-0005-0000-0000-00001C360000}"/>
    <cellStyle name="메모 2 7 2 4 2" xfId="6596" xr:uid="{00000000-0005-0000-0000-00001D360000}"/>
    <cellStyle name="메모 2 7 2 4 2 2" xfId="17709" xr:uid="{00000000-0005-0000-0000-00001E360000}"/>
    <cellStyle name="메모 2 7 2 4 2 3" xfId="24867" xr:uid="{00000000-0005-0000-0000-00001F360000}"/>
    <cellStyle name="메모 2 7 2 4 3" xfId="12075" xr:uid="{00000000-0005-0000-0000-000020360000}"/>
    <cellStyle name="메모 2 7 2 4 4" xfId="16759" xr:uid="{00000000-0005-0000-0000-000021360000}"/>
    <cellStyle name="메모 2 7 2 5" xfId="822" xr:uid="{00000000-0005-0000-0000-000022360000}"/>
    <cellStyle name="메모 2 7 2 5 2" xfId="6595" xr:uid="{00000000-0005-0000-0000-000023360000}"/>
    <cellStyle name="메모 2 7 2 5 2 2" xfId="17708" xr:uid="{00000000-0005-0000-0000-000024360000}"/>
    <cellStyle name="메모 2 7 2 5 2 3" xfId="24866" xr:uid="{00000000-0005-0000-0000-000025360000}"/>
    <cellStyle name="메모 2 7 2 5 3" xfId="12074" xr:uid="{00000000-0005-0000-0000-000026360000}"/>
    <cellStyle name="메모 2 7 2 5 4" xfId="16760" xr:uid="{00000000-0005-0000-0000-000027360000}"/>
    <cellStyle name="메모 2 7 2 6" xfId="821" xr:uid="{00000000-0005-0000-0000-000028360000}"/>
    <cellStyle name="메모 2 7 2 6 2" xfId="6594" xr:uid="{00000000-0005-0000-0000-000029360000}"/>
    <cellStyle name="메모 2 7 2 6 2 2" xfId="17707" xr:uid="{00000000-0005-0000-0000-00002A360000}"/>
    <cellStyle name="메모 2 7 2 6 2 3" xfId="24865" xr:uid="{00000000-0005-0000-0000-00002B360000}"/>
    <cellStyle name="메모 2 7 2 6 3" xfId="12073" xr:uid="{00000000-0005-0000-0000-00002C360000}"/>
    <cellStyle name="메모 2 7 2 6 4" xfId="16761" xr:uid="{00000000-0005-0000-0000-00002D360000}"/>
    <cellStyle name="메모 2 7 2 7" xfId="6599" xr:uid="{00000000-0005-0000-0000-00002E360000}"/>
    <cellStyle name="메모 2 7 2 7 2" xfId="17712" xr:uid="{00000000-0005-0000-0000-00002F360000}"/>
    <cellStyle name="메모 2 7 2 7 3" xfId="24870" xr:uid="{00000000-0005-0000-0000-000030360000}"/>
    <cellStyle name="메모 2 7 2 8" xfId="12078" xr:uid="{00000000-0005-0000-0000-000031360000}"/>
    <cellStyle name="메모 2 7 2 9" xfId="16756" xr:uid="{00000000-0005-0000-0000-000032360000}"/>
    <cellStyle name="메모 2 7 3" xfId="820" xr:uid="{00000000-0005-0000-0000-000033360000}"/>
    <cellStyle name="메모 2 7 3 2" xfId="6593" xr:uid="{00000000-0005-0000-0000-000034360000}"/>
    <cellStyle name="메모 2 7 3 2 2" xfId="17706" xr:uid="{00000000-0005-0000-0000-000035360000}"/>
    <cellStyle name="메모 2 7 3 2 3" xfId="24864" xr:uid="{00000000-0005-0000-0000-000036360000}"/>
    <cellStyle name="메모 2 7 3 3" xfId="12072" xr:uid="{00000000-0005-0000-0000-000037360000}"/>
    <cellStyle name="메모 2 7 3 4" xfId="22152" xr:uid="{00000000-0005-0000-0000-000038360000}"/>
    <cellStyle name="메모 2 7 4" xfId="819" xr:uid="{00000000-0005-0000-0000-000039360000}"/>
    <cellStyle name="메모 2 7 4 2" xfId="6592" xr:uid="{00000000-0005-0000-0000-00003A360000}"/>
    <cellStyle name="메모 2 7 4 2 2" xfId="17705" xr:uid="{00000000-0005-0000-0000-00003B360000}"/>
    <cellStyle name="메모 2 7 4 2 3" xfId="24863" xr:uid="{00000000-0005-0000-0000-00003C360000}"/>
    <cellStyle name="메모 2 7 4 3" xfId="12071" xr:uid="{00000000-0005-0000-0000-00003D360000}"/>
    <cellStyle name="메모 2 7 4 4" xfId="22151" xr:uid="{00000000-0005-0000-0000-00003E360000}"/>
    <cellStyle name="메모 2 7 5" xfId="818" xr:uid="{00000000-0005-0000-0000-00003F360000}"/>
    <cellStyle name="메모 2 7 5 2" xfId="6591" xr:uid="{00000000-0005-0000-0000-000040360000}"/>
    <cellStyle name="메모 2 7 5 2 2" xfId="17704" xr:uid="{00000000-0005-0000-0000-000041360000}"/>
    <cellStyle name="메모 2 7 5 2 3" xfId="24862" xr:uid="{00000000-0005-0000-0000-000042360000}"/>
    <cellStyle name="메모 2 7 5 3" xfId="12070" xr:uid="{00000000-0005-0000-0000-000043360000}"/>
    <cellStyle name="메모 2 7 5 4" xfId="16762" xr:uid="{00000000-0005-0000-0000-000044360000}"/>
    <cellStyle name="메모 2 7 6" xfId="817" xr:uid="{00000000-0005-0000-0000-000045360000}"/>
    <cellStyle name="메모 2 7 6 2" xfId="6590" xr:uid="{00000000-0005-0000-0000-000046360000}"/>
    <cellStyle name="메모 2 7 6 2 2" xfId="17703" xr:uid="{00000000-0005-0000-0000-000047360000}"/>
    <cellStyle name="메모 2 7 6 2 3" xfId="24861" xr:uid="{00000000-0005-0000-0000-000048360000}"/>
    <cellStyle name="메모 2 7 6 3" xfId="12069" xr:uid="{00000000-0005-0000-0000-000049360000}"/>
    <cellStyle name="메모 2 7 6 4" xfId="22153" xr:uid="{00000000-0005-0000-0000-00004A360000}"/>
    <cellStyle name="메모 2 7 7" xfId="816" xr:uid="{00000000-0005-0000-0000-00004B360000}"/>
    <cellStyle name="메모 2 7 7 2" xfId="6589" xr:uid="{00000000-0005-0000-0000-00004C360000}"/>
    <cellStyle name="메모 2 7 7 2 2" xfId="17702" xr:uid="{00000000-0005-0000-0000-00004D360000}"/>
    <cellStyle name="메모 2 7 7 2 3" xfId="24860" xr:uid="{00000000-0005-0000-0000-00004E360000}"/>
    <cellStyle name="메모 2 7 7 3" xfId="12068" xr:uid="{00000000-0005-0000-0000-00004F360000}"/>
    <cellStyle name="메모 2 7 7 4" xfId="22150" xr:uid="{00000000-0005-0000-0000-000050360000}"/>
    <cellStyle name="메모 2 7 8" xfId="6600" xr:uid="{00000000-0005-0000-0000-000051360000}"/>
    <cellStyle name="메모 2 7 8 2" xfId="17713" xr:uid="{00000000-0005-0000-0000-000052360000}"/>
    <cellStyle name="메모 2 7 8 3" xfId="24871" xr:uid="{00000000-0005-0000-0000-000053360000}"/>
    <cellStyle name="메모 2 7 9" xfId="12079" xr:uid="{00000000-0005-0000-0000-000054360000}"/>
    <cellStyle name="메모 2 8" xfId="815" xr:uid="{00000000-0005-0000-0000-000055360000}"/>
    <cellStyle name="메모 2 8 10" xfId="16763" xr:uid="{00000000-0005-0000-0000-000056360000}"/>
    <cellStyle name="메모 2 8 2" xfId="814" xr:uid="{00000000-0005-0000-0000-000057360000}"/>
    <cellStyle name="메모 2 8 2 2" xfId="813" xr:uid="{00000000-0005-0000-0000-000058360000}"/>
    <cellStyle name="메모 2 8 2 2 2" xfId="6586" xr:uid="{00000000-0005-0000-0000-000059360000}"/>
    <cellStyle name="메모 2 8 2 2 2 2" xfId="17699" xr:uid="{00000000-0005-0000-0000-00005A360000}"/>
    <cellStyle name="메모 2 8 2 2 2 3" xfId="24857" xr:uid="{00000000-0005-0000-0000-00005B360000}"/>
    <cellStyle name="메모 2 8 2 2 3" xfId="12065" xr:uid="{00000000-0005-0000-0000-00005C360000}"/>
    <cellStyle name="메모 2 8 2 2 4" xfId="22155" xr:uid="{00000000-0005-0000-0000-00005D360000}"/>
    <cellStyle name="메모 2 8 2 3" xfId="812" xr:uid="{00000000-0005-0000-0000-00005E360000}"/>
    <cellStyle name="메모 2 8 2 3 2" xfId="6585" xr:uid="{00000000-0005-0000-0000-00005F360000}"/>
    <cellStyle name="메모 2 8 2 3 2 2" xfId="17698" xr:uid="{00000000-0005-0000-0000-000060360000}"/>
    <cellStyle name="메모 2 8 2 3 2 3" xfId="24856" xr:uid="{00000000-0005-0000-0000-000061360000}"/>
    <cellStyle name="메모 2 8 2 3 3" xfId="12064" xr:uid="{00000000-0005-0000-0000-000062360000}"/>
    <cellStyle name="메모 2 8 2 3 4" xfId="22154" xr:uid="{00000000-0005-0000-0000-000063360000}"/>
    <cellStyle name="메모 2 8 2 4" xfId="811" xr:uid="{00000000-0005-0000-0000-000064360000}"/>
    <cellStyle name="메모 2 8 2 4 2" xfId="6584" xr:uid="{00000000-0005-0000-0000-000065360000}"/>
    <cellStyle name="메모 2 8 2 4 2 2" xfId="17697" xr:uid="{00000000-0005-0000-0000-000066360000}"/>
    <cellStyle name="메모 2 8 2 4 2 3" xfId="24855" xr:uid="{00000000-0005-0000-0000-000067360000}"/>
    <cellStyle name="메모 2 8 2 4 3" xfId="12063" xr:uid="{00000000-0005-0000-0000-000068360000}"/>
    <cellStyle name="메모 2 8 2 4 4" xfId="16765" xr:uid="{00000000-0005-0000-0000-000069360000}"/>
    <cellStyle name="메모 2 8 2 5" xfId="810" xr:uid="{00000000-0005-0000-0000-00006A360000}"/>
    <cellStyle name="메모 2 8 2 5 2" xfId="6583" xr:uid="{00000000-0005-0000-0000-00006B360000}"/>
    <cellStyle name="메모 2 8 2 5 2 2" xfId="17696" xr:uid="{00000000-0005-0000-0000-00006C360000}"/>
    <cellStyle name="메모 2 8 2 5 2 3" xfId="24854" xr:uid="{00000000-0005-0000-0000-00006D360000}"/>
    <cellStyle name="메모 2 8 2 5 3" xfId="12062" xr:uid="{00000000-0005-0000-0000-00006E360000}"/>
    <cellStyle name="메모 2 8 2 5 4" xfId="22156" xr:uid="{00000000-0005-0000-0000-00006F360000}"/>
    <cellStyle name="메모 2 8 2 6" xfId="809" xr:uid="{00000000-0005-0000-0000-000070360000}"/>
    <cellStyle name="메모 2 8 2 6 2" xfId="6582" xr:uid="{00000000-0005-0000-0000-000071360000}"/>
    <cellStyle name="메모 2 8 2 6 2 2" xfId="17695" xr:uid="{00000000-0005-0000-0000-000072360000}"/>
    <cellStyle name="메모 2 8 2 6 2 3" xfId="24853" xr:uid="{00000000-0005-0000-0000-000073360000}"/>
    <cellStyle name="메모 2 8 2 6 3" xfId="12061" xr:uid="{00000000-0005-0000-0000-000074360000}"/>
    <cellStyle name="메모 2 8 2 6 4" xfId="22149" xr:uid="{00000000-0005-0000-0000-000075360000}"/>
    <cellStyle name="메모 2 8 2 7" xfId="6587" xr:uid="{00000000-0005-0000-0000-000076360000}"/>
    <cellStyle name="메모 2 8 2 7 2" xfId="17700" xr:uid="{00000000-0005-0000-0000-000077360000}"/>
    <cellStyle name="메모 2 8 2 7 3" xfId="24858" xr:uid="{00000000-0005-0000-0000-000078360000}"/>
    <cellStyle name="메모 2 8 2 8" xfId="12066" xr:uid="{00000000-0005-0000-0000-000079360000}"/>
    <cellStyle name="메모 2 8 2 9" xfId="16764" xr:uid="{00000000-0005-0000-0000-00007A360000}"/>
    <cellStyle name="메모 2 8 3" xfId="808" xr:uid="{00000000-0005-0000-0000-00007B360000}"/>
    <cellStyle name="메모 2 8 3 2" xfId="6581" xr:uid="{00000000-0005-0000-0000-00007C360000}"/>
    <cellStyle name="메모 2 8 3 2 2" xfId="17694" xr:uid="{00000000-0005-0000-0000-00007D360000}"/>
    <cellStyle name="메모 2 8 3 2 3" xfId="24852" xr:uid="{00000000-0005-0000-0000-00007E360000}"/>
    <cellStyle name="메모 2 8 3 3" xfId="12060" xr:uid="{00000000-0005-0000-0000-00007F360000}"/>
    <cellStyle name="메모 2 8 3 4" xfId="16766" xr:uid="{00000000-0005-0000-0000-000080360000}"/>
    <cellStyle name="메모 2 8 4" xfId="807" xr:uid="{00000000-0005-0000-0000-000081360000}"/>
    <cellStyle name="메모 2 8 4 2" xfId="6580" xr:uid="{00000000-0005-0000-0000-000082360000}"/>
    <cellStyle name="메모 2 8 4 2 2" xfId="17693" xr:uid="{00000000-0005-0000-0000-000083360000}"/>
    <cellStyle name="메모 2 8 4 2 3" xfId="24851" xr:uid="{00000000-0005-0000-0000-000084360000}"/>
    <cellStyle name="메모 2 8 4 3" xfId="12059" xr:uid="{00000000-0005-0000-0000-000085360000}"/>
    <cellStyle name="메모 2 8 4 4" xfId="16767" xr:uid="{00000000-0005-0000-0000-000086360000}"/>
    <cellStyle name="메모 2 8 5" xfId="806" xr:uid="{00000000-0005-0000-0000-000087360000}"/>
    <cellStyle name="메모 2 8 5 2" xfId="6579" xr:uid="{00000000-0005-0000-0000-000088360000}"/>
    <cellStyle name="메모 2 8 5 2 2" xfId="17692" xr:uid="{00000000-0005-0000-0000-000089360000}"/>
    <cellStyle name="메모 2 8 5 2 3" xfId="24850" xr:uid="{00000000-0005-0000-0000-00008A360000}"/>
    <cellStyle name="메모 2 8 5 3" xfId="12058" xr:uid="{00000000-0005-0000-0000-00008B360000}"/>
    <cellStyle name="메모 2 8 5 4" xfId="16768" xr:uid="{00000000-0005-0000-0000-00008C360000}"/>
    <cellStyle name="메모 2 8 6" xfId="805" xr:uid="{00000000-0005-0000-0000-00008D360000}"/>
    <cellStyle name="메모 2 8 6 2" xfId="6578" xr:uid="{00000000-0005-0000-0000-00008E360000}"/>
    <cellStyle name="메모 2 8 6 2 2" xfId="17691" xr:uid="{00000000-0005-0000-0000-00008F360000}"/>
    <cellStyle name="메모 2 8 6 2 3" xfId="24849" xr:uid="{00000000-0005-0000-0000-000090360000}"/>
    <cellStyle name="메모 2 8 6 3" xfId="12057" xr:uid="{00000000-0005-0000-0000-000091360000}"/>
    <cellStyle name="메모 2 8 6 4" xfId="16769" xr:uid="{00000000-0005-0000-0000-000092360000}"/>
    <cellStyle name="메모 2 8 7" xfId="804" xr:uid="{00000000-0005-0000-0000-000093360000}"/>
    <cellStyle name="메모 2 8 7 2" xfId="6577" xr:uid="{00000000-0005-0000-0000-000094360000}"/>
    <cellStyle name="메모 2 8 7 2 2" xfId="17690" xr:uid="{00000000-0005-0000-0000-000095360000}"/>
    <cellStyle name="메모 2 8 7 2 3" xfId="24848" xr:uid="{00000000-0005-0000-0000-000096360000}"/>
    <cellStyle name="메모 2 8 7 3" xfId="12056" xr:uid="{00000000-0005-0000-0000-000097360000}"/>
    <cellStyle name="메모 2 8 7 4" xfId="16770" xr:uid="{00000000-0005-0000-0000-000098360000}"/>
    <cellStyle name="메모 2 8 8" xfId="6588" xr:uid="{00000000-0005-0000-0000-000099360000}"/>
    <cellStyle name="메모 2 8 8 2" xfId="17701" xr:uid="{00000000-0005-0000-0000-00009A360000}"/>
    <cellStyle name="메모 2 8 8 3" xfId="24859" xr:uid="{00000000-0005-0000-0000-00009B360000}"/>
    <cellStyle name="메모 2 8 9" xfId="12067" xr:uid="{00000000-0005-0000-0000-00009C360000}"/>
    <cellStyle name="메모 2 9" xfId="803" xr:uid="{00000000-0005-0000-0000-00009D360000}"/>
    <cellStyle name="메모 2 9 10" xfId="16771" xr:uid="{00000000-0005-0000-0000-00009E360000}"/>
    <cellStyle name="메모 2 9 2" xfId="802" xr:uid="{00000000-0005-0000-0000-00009F360000}"/>
    <cellStyle name="메모 2 9 2 2" xfId="801" xr:uid="{00000000-0005-0000-0000-0000A0360000}"/>
    <cellStyle name="메모 2 9 2 2 2" xfId="6574" xr:uid="{00000000-0005-0000-0000-0000A1360000}"/>
    <cellStyle name="메모 2 9 2 2 2 2" xfId="17687" xr:uid="{00000000-0005-0000-0000-0000A2360000}"/>
    <cellStyle name="메모 2 9 2 2 2 3" xfId="24845" xr:uid="{00000000-0005-0000-0000-0000A3360000}"/>
    <cellStyle name="메모 2 9 2 2 3" xfId="12053" xr:uid="{00000000-0005-0000-0000-0000A4360000}"/>
    <cellStyle name="메모 2 9 2 2 4" xfId="16773" xr:uid="{00000000-0005-0000-0000-0000A5360000}"/>
    <cellStyle name="메모 2 9 2 3" xfId="800" xr:uid="{00000000-0005-0000-0000-0000A6360000}"/>
    <cellStyle name="메모 2 9 2 3 2" xfId="6573" xr:uid="{00000000-0005-0000-0000-0000A7360000}"/>
    <cellStyle name="메모 2 9 2 3 2 2" xfId="17686" xr:uid="{00000000-0005-0000-0000-0000A8360000}"/>
    <cellStyle name="메모 2 9 2 3 2 3" xfId="24844" xr:uid="{00000000-0005-0000-0000-0000A9360000}"/>
    <cellStyle name="메모 2 9 2 3 3" xfId="12052" xr:uid="{00000000-0005-0000-0000-0000AA360000}"/>
    <cellStyle name="메모 2 9 2 3 4" xfId="16774" xr:uid="{00000000-0005-0000-0000-0000AB360000}"/>
    <cellStyle name="메모 2 9 2 4" xfId="799" xr:uid="{00000000-0005-0000-0000-0000AC360000}"/>
    <cellStyle name="메모 2 9 2 4 2" xfId="6572" xr:uid="{00000000-0005-0000-0000-0000AD360000}"/>
    <cellStyle name="메모 2 9 2 4 2 2" xfId="17685" xr:uid="{00000000-0005-0000-0000-0000AE360000}"/>
    <cellStyle name="메모 2 9 2 4 2 3" xfId="24843" xr:uid="{00000000-0005-0000-0000-0000AF360000}"/>
    <cellStyle name="메모 2 9 2 4 3" xfId="12051" xr:uid="{00000000-0005-0000-0000-0000B0360000}"/>
    <cellStyle name="메모 2 9 2 4 4" xfId="22160" xr:uid="{00000000-0005-0000-0000-0000B1360000}"/>
    <cellStyle name="메모 2 9 2 5" xfId="798" xr:uid="{00000000-0005-0000-0000-0000B2360000}"/>
    <cellStyle name="메모 2 9 2 5 2" xfId="6571" xr:uid="{00000000-0005-0000-0000-0000B3360000}"/>
    <cellStyle name="메모 2 9 2 5 2 2" xfId="17684" xr:uid="{00000000-0005-0000-0000-0000B4360000}"/>
    <cellStyle name="메모 2 9 2 5 2 3" xfId="24842" xr:uid="{00000000-0005-0000-0000-0000B5360000}"/>
    <cellStyle name="메모 2 9 2 5 3" xfId="12050" xr:uid="{00000000-0005-0000-0000-0000B6360000}"/>
    <cellStyle name="메모 2 9 2 5 4" xfId="22159" xr:uid="{00000000-0005-0000-0000-0000B7360000}"/>
    <cellStyle name="메모 2 9 2 6" xfId="797" xr:uid="{00000000-0005-0000-0000-0000B8360000}"/>
    <cellStyle name="메모 2 9 2 6 2" xfId="6570" xr:uid="{00000000-0005-0000-0000-0000B9360000}"/>
    <cellStyle name="메모 2 9 2 6 2 2" xfId="17683" xr:uid="{00000000-0005-0000-0000-0000BA360000}"/>
    <cellStyle name="메모 2 9 2 6 2 3" xfId="24841" xr:uid="{00000000-0005-0000-0000-0000BB360000}"/>
    <cellStyle name="메모 2 9 2 6 3" xfId="12049" xr:uid="{00000000-0005-0000-0000-0000BC360000}"/>
    <cellStyle name="메모 2 9 2 6 4" xfId="16775" xr:uid="{00000000-0005-0000-0000-0000BD360000}"/>
    <cellStyle name="메모 2 9 2 7" xfId="6575" xr:uid="{00000000-0005-0000-0000-0000BE360000}"/>
    <cellStyle name="메모 2 9 2 7 2" xfId="17688" xr:uid="{00000000-0005-0000-0000-0000BF360000}"/>
    <cellStyle name="메모 2 9 2 7 3" xfId="24846" xr:uid="{00000000-0005-0000-0000-0000C0360000}"/>
    <cellStyle name="메모 2 9 2 8" xfId="12054" xr:uid="{00000000-0005-0000-0000-0000C1360000}"/>
    <cellStyle name="메모 2 9 2 9" xfId="16772" xr:uid="{00000000-0005-0000-0000-0000C2360000}"/>
    <cellStyle name="메모 2 9 3" xfId="796" xr:uid="{00000000-0005-0000-0000-0000C3360000}"/>
    <cellStyle name="메모 2 9 3 2" xfId="6569" xr:uid="{00000000-0005-0000-0000-0000C4360000}"/>
    <cellStyle name="메모 2 9 3 2 2" xfId="17682" xr:uid="{00000000-0005-0000-0000-0000C5360000}"/>
    <cellStyle name="메모 2 9 3 2 3" xfId="24840" xr:uid="{00000000-0005-0000-0000-0000C6360000}"/>
    <cellStyle name="메모 2 9 3 3" xfId="12048" xr:uid="{00000000-0005-0000-0000-0000C7360000}"/>
    <cellStyle name="메모 2 9 3 4" xfId="22161" xr:uid="{00000000-0005-0000-0000-0000C8360000}"/>
    <cellStyle name="메모 2 9 4" xfId="795" xr:uid="{00000000-0005-0000-0000-0000C9360000}"/>
    <cellStyle name="메모 2 9 4 2" xfId="6568" xr:uid="{00000000-0005-0000-0000-0000CA360000}"/>
    <cellStyle name="메모 2 9 4 2 2" xfId="17681" xr:uid="{00000000-0005-0000-0000-0000CB360000}"/>
    <cellStyle name="메모 2 9 4 2 3" xfId="24839" xr:uid="{00000000-0005-0000-0000-0000CC360000}"/>
    <cellStyle name="메모 2 9 4 3" xfId="12047" xr:uid="{00000000-0005-0000-0000-0000CD360000}"/>
    <cellStyle name="메모 2 9 4 4" xfId="22158" xr:uid="{00000000-0005-0000-0000-0000CE360000}"/>
    <cellStyle name="메모 2 9 5" xfId="794" xr:uid="{00000000-0005-0000-0000-0000CF360000}"/>
    <cellStyle name="메모 2 9 5 2" xfId="6567" xr:uid="{00000000-0005-0000-0000-0000D0360000}"/>
    <cellStyle name="메모 2 9 5 2 2" xfId="17680" xr:uid="{00000000-0005-0000-0000-0000D1360000}"/>
    <cellStyle name="메모 2 9 5 2 3" xfId="24838" xr:uid="{00000000-0005-0000-0000-0000D2360000}"/>
    <cellStyle name="메모 2 9 5 3" xfId="12046" xr:uid="{00000000-0005-0000-0000-0000D3360000}"/>
    <cellStyle name="메모 2 9 5 4" xfId="16776" xr:uid="{00000000-0005-0000-0000-0000D4360000}"/>
    <cellStyle name="메모 2 9 6" xfId="793" xr:uid="{00000000-0005-0000-0000-0000D5360000}"/>
    <cellStyle name="메모 2 9 6 2" xfId="6566" xr:uid="{00000000-0005-0000-0000-0000D6360000}"/>
    <cellStyle name="메모 2 9 6 2 2" xfId="17679" xr:uid="{00000000-0005-0000-0000-0000D7360000}"/>
    <cellStyle name="메모 2 9 6 2 3" xfId="24837" xr:uid="{00000000-0005-0000-0000-0000D8360000}"/>
    <cellStyle name="메모 2 9 6 3" xfId="12045" xr:uid="{00000000-0005-0000-0000-0000D9360000}"/>
    <cellStyle name="메모 2 9 6 4" xfId="16777" xr:uid="{00000000-0005-0000-0000-0000DA360000}"/>
    <cellStyle name="메모 2 9 7" xfId="792" xr:uid="{00000000-0005-0000-0000-0000DB360000}"/>
    <cellStyle name="메모 2 9 7 2" xfId="6565" xr:uid="{00000000-0005-0000-0000-0000DC360000}"/>
    <cellStyle name="메모 2 9 7 2 2" xfId="17678" xr:uid="{00000000-0005-0000-0000-0000DD360000}"/>
    <cellStyle name="메모 2 9 7 2 3" xfId="24836" xr:uid="{00000000-0005-0000-0000-0000DE360000}"/>
    <cellStyle name="메모 2 9 7 3" xfId="12044" xr:uid="{00000000-0005-0000-0000-0000DF360000}"/>
    <cellStyle name="메모 2 9 7 4" xfId="22163" xr:uid="{00000000-0005-0000-0000-0000E0360000}"/>
    <cellStyle name="메모 2 9 8" xfId="6576" xr:uid="{00000000-0005-0000-0000-0000E1360000}"/>
    <cellStyle name="메모 2 9 8 2" xfId="17689" xr:uid="{00000000-0005-0000-0000-0000E2360000}"/>
    <cellStyle name="메모 2 9 8 3" xfId="24847" xr:uid="{00000000-0005-0000-0000-0000E3360000}"/>
    <cellStyle name="메모 2 9 9" xfId="12055" xr:uid="{00000000-0005-0000-0000-0000E4360000}"/>
    <cellStyle name="메모 3" xfId="791" xr:uid="{00000000-0005-0000-0000-0000E5360000}"/>
    <cellStyle name="메모 3 10" xfId="790" xr:uid="{00000000-0005-0000-0000-0000E6360000}"/>
    <cellStyle name="메모 3 10 2" xfId="789" xr:uid="{00000000-0005-0000-0000-0000E7360000}"/>
    <cellStyle name="메모 3 10 2 2" xfId="6562" xr:uid="{00000000-0005-0000-0000-0000E8360000}"/>
    <cellStyle name="메모 3 10 2 2 2" xfId="17675" xr:uid="{00000000-0005-0000-0000-0000E9360000}"/>
    <cellStyle name="메모 3 10 2 2 3" xfId="24833" xr:uid="{00000000-0005-0000-0000-0000EA360000}"/>
    <cellStyle name="메모 3 10 2 3" xfId="12041" xr:uid="{00000000-0005-0000-0000-0000EB360000}"/>
    <cellStyle name="메모 3 10 2 4" xfId="22164" xr:uid="{00000000-0005-0000-0000-0000EC360000}"/>
    <cellStyle name="메모 3 10 3" xfId="788" xr:uid="{00000000-0005-0000-0000-0000ED360000}"/>
    <cellStyle name="메모 3 10 3 2" xfId="6561" xr:uid="{00000000-0005-0000-0000-0000EE360000}"/>
    <cellStyle name="메모 3 10 3 2 2" xfId="17674" xr:uid="{00000000-0005-0000-0000-0000EF360000}"/>
    <cellStyle name="메모 3 10 3 2 3" xfId="24832" xr:uid="{00000000-0005-0000-0000-0000F0360000}"/>
    <cellStyle name="메모 3 10 3 3" xfId="12040" xr:uid="{00000000-0005-0000-0000-0000F1360000}"/>
    <cellStyle name="메모 3 10 3 4" xfId="22157" xr:uid="{00000000-0005-0000-0000-0000F2360000}"/>
    <cellStyle name="메모 3 10 4" xfId="787" xr:uid="{00000000-0005-0000-0000-0000F3360000}"/>
    <cellStyle name="메모 3 10 4 2" xfId="6560" xr:uid="{00000000-0005-0000-0000-0000F4360000}"/>
    <cellStyle name="메모 3 10 4 2 2" xfId="17673" xr:uid="{00000000-0005-0000-0000-0000F5360000}"/>
    <cellStyle name="메모 3 10 4 2 3" xfId="24831" xr:uid="{00000000-0005-0000-0000-0000F6360000}"/>
    <cellStyle name="메모 3 10 4 3" xfId="12039" xr:uid="{00000000-0005-0000-0000-0000F7360000}"/>
    <cellStyle name="메모 3 10 4 4" xfId="16779" xr:uid="{00000000-0005-0000-0000-0000F8360000}"/>
    <cellStyle name="메모 3 10 5" xfId="786" xr:uid="{00000000-0005-0000-0000-0000F9360000}"/>
    <cellStyle name="메모 3 10 5 2" xfId="6559" xr:uid="{00000000-0005-0000-0000-0000FA360000}"/>
    <cellStyle name="메모 3 10 5 2 2" xfId="17672" xr:uid="{00000000-0005-0000-0000-0000FB360000}"/>
    <cellStyle name="메모 3 10 5 2 3" xfId="24830" xr:uid="{00000000-0005-0000-0000-0000FC360000}"/>
    <cellStyle name="메모 3 10 5 3" xfId="12038" xr:uid="{00000000-0005-0000-0000-0000FD360000}"/>
    <cellStyle name="메모 3 10 5 4" xfId="16780" xr:uid="{00000000-0005-0000-0000-0000FE360000}"/>
    <cellStyle name="메모 3 10 6" xfId="785" xr:uid="{00000000-0005-0000-0000-0000FF360000}"/>
    <cellStyle name="메모 3 10 6 2" xfId="6558" xr:uid="{00000000-0005-0000-0000-000000370000}"/>
    <cellStyle name="메모 3 10 6 2 2" xfId="17671" xr:uid="{00000000-0005-0000-0000-000001370000}"/>
    <cellStyle name="메모 3 10 6 2 3" xfId="24829" xr:uid="{00000000-0005-0000-0000-000002370000}"/>
    <cellStyle name="메모 3 10 6 3" xfId="12037" xr:uid="{00000000-0005-0000-0000-000003370000}"/>
    <cellStyle name="메모 3 10 6 4" xfId="16781" xr:uid="{00000000-0005-0000-0000-000004370000}"/>
    <cellStyle name="메모 3 10 7" xfId="6563" xr:uid="{00000000-0005-0000-0000-000005370000}"/>
    <cellStyle name="메모 3 10 7 2" xfId="17676" xr:uid="{00000000-0005-0000-0000-000006370000}"/>
    <cellStyle name="메모 3 10 7 3" xfId="24834" xr:uid="{00000000-0005-0000-0000-000007370000}"/>
    <cellStyle name="메모 3 10 8" xfId="12042" xr:uid="{00000000-0005-0000-0000-000008370000}"/>
    <cellStyle name="메모 3 10 9" xfId="16778" xr:uid="{00000000-0005-0000-0000-000009370000}"/>
    <cellStyle name="메모 3 11" xfId="784" xr:uid="{00000000-0005-0000-0000-00000A370000}"/>
    <cellStyle name="메모 3 11 2" xfId="6557" xr:uid="{00000000-0005-0000-0000-00000B370000}"/>
    <cellStyle name="메모 3 11 2 2" xfId="17670" xr:uid="{00000000-0005-0000-0000-00000C370000}"/>
    <cellStyle name="메모 3 11 2 3" xfId="24828" xr:uid="{00000000-0005-0000-0000-00000D370000}"/>
    <cellStyle name="메모 3 11 3" xfId="12036" xr:uid="{00000000-0005-0000-0000-00000E370000}"/>
    <cellStyle name="메모 3 11 4" xfId="16782" xr:uid="{00000000-0005-0000-0000-00000F370000}"/>
    <cellStyle name="메모 3 12" xfId="783" xr:uid="{00000000-0005-0000-0000-000010370000}"/>
    <cellStyle name="메모 3 12 2" xfId="6556" xr:uid="{00000000-0005-0000-0000-000011370000}"/>
    <cellStyle name="메모 3 12 2 2" xfId="17669" xr:uid="{00000000-0005-0000-0000-000012370000}"/>
    <cellStyle name="메모 3 12 2 3" xfId="24827" xr:uid="{00000000-0005-0000-0000-000013370000}"/>
    <cellStyle name="메모 3 12 3" xfId="12035" xr:uid="{00000000-0005-0000-0000-000014370000}"/>
    <cellStyle name="메모 3 12 4" xfId="16783" xr:uid="{00000000-0005-0000-0000-000015370000}"/>
    <cellStyle name="메모 3 13" xfId="782" xr:uid="{00000000-0005-0000-0000-000016370000}"/>
    <cellStyle name="메모 3 13 2" xfId="6555" xr:uid="{00000000-0005-0000-0000-000017370000}"/>
    <cellStyle name="메모 3 13 2 2" xfId="17668" xr:uid="{00000000-0005-0000-0000-000018370000}"/>
    <cellStyle name="메모 3 13 2 3" xfId="24826" xr:uid="{00000000-0005-0000-0000-000019370000}"/>
    <cellStyle name="메모 3 13 3" xfId="12034" xr:uid="{00000000-0005-0000-0000-00001A370000}"/>
    <cellStyle name="메모 3 13 4" xfId="17124" xr:uid="{00000000-0005-0000-0000-00001B370000}"/>
    <cellStyle name="메모 3 14" xfId="781" xr:uid="{00000000-0005-0000-0000-00001C370000}"/>
    <cellStyle name="메모 3 14 2" xfId="6554" xr:uid="{00000000-0005-0000-0000-00001D370000}"/>
    <cellStyle name="메모 3 14 2 2" xfId="17667" xr:uid="{00000000-0005-0000-0000-00001E370000}"/>
    <cellStyle name="메모 3 14 2 3" xfId="24825" xr:uid="{00000000-0005-0000-0000-00001F370000}"/>
    <cellStyle name="메모 3 14 3" xfId="12033" xr:uid="{00000000-0005-0000-0000-000020370000}"/>
    <cellStyle name="메모 3 14 4" xfId="17125" xr:uid="{00000000-0005-0000-0000-000021370000}"/>
    <cellStyle name="메모 3 15" xfId="780" xr:uid="{00000000-0005-0000-0000-000022370000}"/>
    <cellStyle name="메모 3 15 2" xfId="6553" xr:uid="{00000000-0005-0000-0000-000023370000}"/>
    <cellStyle name="메모 3 15 2 2" xfId="17666" xr:uid="{00000000-0005-0000-0000-000024370000}"/>
    <cellStyle name="메모 3 15 2 3" xfId="24824" xr:uid="{00000000-0005-0000-0000-000025370000}"/>
    <cellStyle name="메모 3 15 3" xfId="12032" xr:uid="{00000000-0005-0000-0000-000026370000}"/>
    <cellStyle name="메모 3 15 4" xfId="16784" xr:uid="{00000000-0005-0000-0000-000027370000}"/>
    <cellStyle name="메모 3 16" xfId="6564" xr:uid="{00000000-0005-0000-0000-000028370000}"/>
    <cellStyle name="메모 3 16 2" xfId="17677" xr:uid="{00000000-0005-0000-0000-000029370000}"/>
    <cellStyle name="메모 3 16 3" xfId="24835" xr:uid="{00000000-0005-0000-0000-00002A370000}"/>
    <cellStyle name="메모 3 17" xfId="12043" xr:uid="{00000000-0005-0000-0000-00002B370000}"/>
    <cellStyle name="메모 3 18" xfId="22162" xr:uid="{00000000-0005-0000-0000-00002C370000}"/>
    <cellStyle name="메모 3 2" xfId="779" xr:uid="{00000000-0005-0000-0000-00002D370000}"/>
    <cellStyle name="메모 3 2 10" xfId="778" xr:uid="{00000000-0005-0000-0000-00002E370000}"/>
    <cellStyle name="메모 3 2 10 2" xfId="6551" xr:uid="{00000000-0005-0000-0000-00002F370000}"/>
    <cellStyle name="메모 3 2 10 2 2" xfId="17664" xr:uid="{00000000-0005-0000-0000-000030370000}"/>
    <cellStyle name="메모 3 2 10 2 3" xfId="24822" xr:uid="{00000000-0005-0000-0000-000031370000}"/>
    <cellStyle name="메모 3 2 10 3" xfId="12030" xr:uid="{00000000-0005-0000-0000-000032370000}"/>
    <cellStyle name="메모 3 2 10 4" xfId="16786" xr:uid="{00000000-0005-0000-0000-000033370000}"/>
    <cellStyle name="메모 3 2 11" xfId="777" xr:uid="{00000000-0005-0000-0000-000034370000}"/>
    <cellStyle name="메모 3 2 11 2" xfId="6550" xr:uid="{00000000-0005-0000-0000-000035370000}"/>
    <cellStyle name="메모 3 2 11 2 2" xfId="17663" xr:uid="{00000000-0005-0000-0000-000036370000}"/>
    <cellStyle name="메모 3 2 11 2 3" xfId="24821" xr:uid="{00000000-0005-0000-0000-000037370000}"/>
    <cellStyle name="메모 3 2 11 3" xfId="12029" xr:uid="{00000000-0005-0000-0000-000038370000}"/>
    <cellStyle name="메모 3 2 11 4" xfId="16787" xr:uid="{00000000-0005-0000-0000-000039370000}"/>
    <cellStyle name="메모 3 2 12" xfId="776" xr:uid="{00000000-0005-0000-0000-00003A370000}"/>
    <cellStyle name="메모 3 2 12 2" xfId="6549" xr:uid="{00000000-0005-0000-0000-00003B370000}"/>
    <cellStyle name="메모 3 2 12 2 2" xfId="17662" xr:uid="{00000000-0005-0000-0000-00003C370000}"/>
    <cellStyle name="메모 3 2 12 2 3" xfId="24820" xr:uid="{00000000-0005-0000-0000-00003D370000}"/>
    <cellStyle name="메모 3 2 12 3" xfId="12028" xr:uid="{00000000-0005-0000-0000-00003E370000}"/>
    <cellStyle name="메모 3 2 12 4" xfId="16788" xr:uid="{00000000-0005-0000-0000-00003F370000}"/>
    <cellStyle name="메모 3 2 13" xfId="775" xr:uid="{00000000-0005-0000-0000-000040370000}"/>
    <cellStyle name="메모 3 2 13 2" xfId="6548" xr:uid="{00000000-0005-0000-0000-000041370000}"/>
    <cellStyle name="메모 3 2 13 2 2" xfId="17661" xr:uid="{00000000-0005-0000-0000-000042370000}"/>
    <cellStyle name="메모 3 2 13 2 3" xfId="24819" xr:uid="{00000000-0005-0000-0000-000043370000}"/>
    <cellStyle name="메모 3 2 13 3" xfId="12027" xr:uid="{00000000-0005-0000-0000-000044370000}"/>
    <cellStyle name="메모 3 2 13 4" xfId="16789" xr:uid="{00000000-0005-0000-0000-000045370000}"/>
    <cellStyle name="메모 3 2 14" xfId="774" xr:uid="{00000000-0005-0000-0000-000046370000}"/>
    <cellStyle name="메모 3 2 14 2" xfId="6547" xr:uid="{00000000-0005-0000-0000-000047370000}"/>
    <cellStyle name="메모 3 2 14 2 2" xfId="17660" xr:uid="{00000000-0005-0000-0000-000048370000}"/>
    <cellStyle name="메모 3 2 14 2 3" xfId="24818" xr:uid="{00000000-0005-0000-0000-000049370000}"/>
    <cellStyle name="메모 3 2 14 3" xfId="12026" xr:uid="{00000000-0005-0000-0000-00004A370000}"/>
    <cellStyle name="메모 3 2 14 4" xfId="16790" xr:uid="{00000000-0005-0000-0000-00004B370000}"/>
    <cellStyle name="메모 3 2 15" xfId="6552" xr:uid="{00000000-0005-0000-0000-00004C370000}"/>
    <cellStyle name="메모 3 2 15 2" xfId="17665" xr:uid="{00000000-0005-0000-0000-00004D370000}"/>
    <cellStyle name="메모 3 2 15 3" xfId="24823" xr:uid="{00000000-0005-0000-0000-00004E370000}"/>
    <cellStyle name="메모 3 2 16" xfId="12031" xr:uid="{00000000-0005-0000-0000-00004F370000}"/>
    <cellStyle name="메모 3 2 17" xfId="16785" xr:uid="{00000000-0005-0000-0000-000050370000}"/>
    <cellStyle name="메모 3 2 2" xfId="773" xr:uid="{00000000-0005-0000-0000-000051370000}"/>
    <cellStyle name="메모 3 2 2 10" xfId="16791" xr:uid="{00000000-0005-0000-0000-000052370000}"/>
    <cellStyle name="메모 3 2 2 2" xfId="772" xr:uid="{00000000-0005-0000-0000-000053370000}"/>
    <cellStyle name="메모 3 2 2 2 2" xfId="771" xr:uid="{00000000-0005-0000-0000-000054370000}"/>
    <cellStyle name="메모 3 2 2 2 2 2" xfId="6544" xr:uid="{00000000-0005-0000-0000-000055370000}"/>
    <cellStyle name="메모 3 2 2 2 2 2 2" xfId="17657" xr:uid="{00000000-0005-0000-0000-000056370000}"/>
    <cellStyle name="메모 3 2 2 2 2 2 3" xfId="24815" xr:uid="{00000000-0005-0000-0000-000057370000}"/>
    <cellStyle name="메모 3 2 2 2 2 3" xfId="12023" xr:uid="{00000000-0005-0000-0000-000058370000}"/>
    <cellStyle name="메모 3 2 2 2 2 4" xfId="16793" xr:uid="{00000000-0005-0000-0000-000059370000}"/>
    <cellStyle name="메모 3 2 2 2 3" xfId="770" xr:uid="{00000000-0005-0000-0000-00005A370000}"/>
    <cellStyle name="메모 3 2 2 2 3 2" xfId="6543" xr:uid="{00000000-0005-0000-0000-00005B370000}"/>
    <cellStyle name="메모 3 2 2 2 3 2 2" xfId="17656" xr:uid="{00000000-0005-0000-0000-00005C370000}"/>
    <cellStyle name="메모 3 2 2 2 3 2 3" xfId="24814" xr:uid="{00000000-0005-0000-0000-00005D370000}"/>
    <cellStyle name="메모 3 2 2 2 3 3" xfId="12022" xr:uid="{00000000-0005-0000-0000-00005E370000}"/>
    <cellStyle name="메모 3 2 2 2 3 4" xfId="16794" xr:uid="{00000000-0005-0000-0000-00005F370000}"/>
    <cellStyle name="메모 3 2 2 2 4" xfId="769" xr:uid="{00000000-0005-0000-0000-000060370000}"/>
    <cellStyle name="메모 3 2 2 2 4 2" xfId="6542" xr:uid="{00000000-0005-0000-0000-000061370000}"/>
    <cellStyle name="메모 3 2 2 2 4 2 2" xfId="17655" xr:uid="{00000000-0005-0000-0000-000062370000}"/>
    <cellStyle name="메모 3 2 2 2 4 2 3" xfId="24813" xr:uid="{00000000-0005-0000-0000-000063370000}"/>
    <cellStyle name="메모 3 2 2 2 4 3" xfId="12021" xr:uid="{00000000-0005-0000-0000-000064370000}"/>
    <cellStyle name="메모 3 2 2 2 4 4" xfId="16795" xr:uid="{00000000-0005-0000-0000-000065370000}"/>
    <cellStyle name="메모 3 2 2 2 5" xfId="768" xr:uid="{00000000-0005-0000-0000-000066370000}"/>
    <cellStyle name="메모 3 2 2 2 5 2" xfId="6541" xr:uid="{00000000-0005-0000-0000-000067370000}"/>
    <cellStyle name="메모 3 2 2 2 5 2 2" xfId="17654" xr:uid="{00000000-0005-0000-0000-000068370000}"/>
    <cellStyle name="메모 3 2 2 2 5 2 3" xfId="24812" xr:uid="{00000000-0005-0000-0000-000069370000}"/>
    <cellStyle name="메모 3 2 2 2 5 3" xfId="12020" xr:uid="{00000000-0005-0000-0000-00006A370000}"/>
    <cellStyle name="메모 3 2 2 2 5 4" xfId="16796" xr:uid="{00000000-0005-0000-0000-00006B370000}"/>
    <cellStyle name="메모 3 2 2 2 6" xfId="767" xr:uid="{00000000-0005-0000-0000-00006C370000}"/>
    <cellStyle name="메모 3 2 2 2 6 2" xfId="6540" xr:uid="{00000000-0005-0000-0000-00006D370000}"/>
    <cellStyle name="메모 3 2 2 2 6 2 2" xfId="17653" xr:uid="{00000000-0005-0000-0000-00006E370000}"/>
    <cellStyle name="메모 3 2 2 2 6 2 3" xfId="24811" xr:uid="{00000000-0005-0000-0000-00006F370000}"/>
    <cellStyle name="메모 3 2 2 2 6 3" xfId="12019" xr:uid="{00000000-0005-0000-0000-000070370000}"/>
    <cellStyle name="메모 3 2 2 2 6 4" xfId="16797" xr:uid="{00000000-0005-0000-0000-000071370000}"/>
    <cellStyle name="메모 3 2 2 2 7" xfId="6545" xr:uid="{00000000-0005-0000-0000-000072370000}"/>
    <cellStyle name="메모 3 2 2 2 7 2" xfId="17658" xr:uid="{00000000-0005-0000-0000-000073370000}"/>
    <cellStyle name="메모 3 2 2 2 7 3" xfId="24816" xr:uid="{00000000-0005-0000-0000-000074370000}"/>
    <cellStyle name="메모 3 2 2 2 8" xfId="12024" xr:uid="{00000000-0005-0000-0000-000075370000}"/>
    <cellStyle name="메모 3 2 2 2 9" xfId="16792" xr:uid="{00000000-0005-0000-0000-000076370000}"/>
    <cellStyle name="메모 3 2 2 3" xfId="766" xr:uid="{00000000-0005-0000-0000-000077370000}"/>
    <cellStyle name="메모 3 2 2 3 2" xfId="6539" xr:uid="{00000000-0005-0000-0000-000078370000}"/>
    <cellStyle name="메모 3 2 2 3 2 2" xfId="17652" xr:uid="{00000000-0005-0000-0000-000079370000}"/>
    <cellStyle name="메모 3 2 2 3 2 3" xfId="24810" xr:uid="{00000000-0005-0000-0000-00007A370000}"/>
    <cellStyle name="메모 3 2 2 3 3" xfId="12018" xr:uid="{00000000-0005-0000-0000-00007B370000}"/>
    <cellStyle name="메모 3 2 2 3 4" xfId="22169" xr:uid="{00000000-0005-0000-0000-00007C370000}"/>
    <cellStyle name="메모 3 2 2 4" xfId="765" xr:uid="{00000000-0005-0000-0000-00007D370000}"/>
    <cellStyle name="메모 3 2 2 4 2" xfId="6538" xr:uid="{00000000-0005-0000-0000-00007E370000}"/>
    <cellStyle name="메모 3 2 2 4 2 2" xfId="17651" xr:uid="{00000000-0005-0000-0000-00007F370000}"/>
    <cellStyle name="메모 3 2 2 4 2 3" xfId="24809" xr:uid="{00000000-0005-0000-0000-000080370000}"/>
    <cellStyle name="메모 3 2 2 4 3" xfId="12017" xr:uid="{00000000-0005-0000-0000-000081370000}"/>
    <cellStyle name="메모 3 2 2 4 4" xfId="22168" xr:uid="{00000000-0005-0000-0000-000082370000}"/>
    <cellStyle name="메모 3 2 2 5" xfId="764" xr:uid="{00000000-0005-0000-0000-000083370000}"/>
    <cellStyle name="메모 3 2 2 5 2" xfId="6537" xr:uid="{00000000-0005-0000-0000-000084370000}"/>
    <cellStyle name="메모 3 2 2 5 2 2" xfId="17650" xr:uid="{00000000-0005-0000-0000-000085370000}"/>
    <cellStyle name="메모 3 2 2 5 2 3" xfId="24808" xr:uid="{00000000-0005-0000-0000-000086370000}"/>
    <cellStyle name="메모 3 2 2 5 3" xfId="12016" xr:uid="{00000000-0005-0000-0000-000087370000}"/>
    <cellStyle name="메모 3 2 2 5 4" xfId="16798" xr:uid="{00000000-0005-0000-0000-000088370000}"/>
    <cellStyle name="메모 3 2 2 6" xfId="763" xr:uid="{00000000-0005-0000-0000-000089370000}"/>
    <cellStyle name="메모 3 2 2 6 2" xfId="6536" xr:uid="{00000000-0005-0000-0000-00008A370000}"/>
    <cellStyle name="메모 3 2 2 6 2 2" xfId="17649" xr:uid="{00000000-0005-0000-0000-00008B370000}"/>
    <cellStyle name="메모 3 2 2 6 2 3" xfId="24807" xr:uid="{00000000-0005-0000-0000-00008C370000}"/>
    <cellStyle name="메모 3 2 2 6 3" xfId="12015" xr:uid="{00000000-0005-0000-0000-00008D370000}"/>
    <cellStyle name="메모 3 2 2 6 4" xfId="22170" xr:uid="{00000000-0005-0000-0000-00008E370000}"/>
    <cellStyle name="메모 3 2 2 7" xfId="762" xr:uid="{00000000-0005-0000-0000-00008F370000}"/>
    <cellStyle name="메모 3 2 2 7 2" xfId="6535" xr:uid="{00000000-0005-0000-0000-000090370000}"/>
    <cellStyle name="메모 3 2 2 7 2 2" xfId="17648" xr:uid="{00000000-0005-0000-0000-000091370000}"/>
    <cellStyle name="메모 3 2 2 7 2 3" xfId="24806" xr:uid="{00000000-0005-0000-0000-000092370000}"/>
    <cellStyle name="메모 3 2 2 7 3" xfId="12014" xr:uid="{00000000-0005-0000-0000-000093370000}"/>
    <cellStyle name="메모 3 2 2 7 4" xfId="22167" xr:uid="{00000000-0005-0000-0000-000094370000}"/>
    <cellStyle name="메모 3 2 2 8" xfId="6546" xr:uid="{00000000-0005-0000-0000-000095370000}"/>
    <cellStyle name="메모 3 2 2 8 2" xfId="17659" xr:uid="{00000000-0005-0000-0000-000096370000}"/>
    <cellStyle name="메모 3 2 2 8 3" xfId="24817" xr:uid="{00000000-0005-0000-0000-000097370000}"/>
    <cellStyle name="메모 3 2 2 9" xfId="12025" xr:uid="{00000000-0005-0000-0000-000098370000}"/>
    <cellStyle name="메모 3 2 3" xfId="761" xr:uid="{00000000-0005-0000-0000-000099370000}"/>
    <cellStyle name="메모 3 2 3 10" xfId="16799" xr:uid="{00000000-0005-0000-0000-00009A370000}"/>
    <cellStyle name="메모 3 2 3 2" xfId="760" xr:uid="{00000000-0005-0000-0000-00009B370000}"/>
    <cellStyle name="메모 3 2 3 2 2" xfId="759" xr:uid="{00000000-0005-0000-0000-00009C370000}"/>
    <cellStyle name="메모 3 2 3 2 2 2" xfId="6532" xr:uid="{00000000-0005-0000-0000-00009D370000}"/>
    <cellStyle name="메모 3 2 3 2 2 2 2" xfId="17645" xr:uid="{00000000-0005-0000-0000-00009E370000}"/>
    <cellStyle name="메모 3 2 3 2 2 2 3" xfId="24803" xr:uid="{00000000-0005-0000-0000-00009F370000}"/>
    <cellStyle name="메모 3 2 3 2 2 3" xfId="12011" xr:uid="{00000000-0005-0000-0000-0000A0370000}"/>
    <cellStyle name="메모 3 2 3 2 2 4" xfId="22172" xr:uid="{00000000-0005-0000-0000-0000A1370000}"/>
    <cellStyle name="메모 3 2 3 2 3" xfId="758" xr:uid="{00000000-0005-0000-0000-0000A2370000}"/>
    <cellStyle name="메모 3 2 3 2 3 2" xfId="6531" xr:uid="{00000000-0005-0000-0000-0000A3370000}"/>
    <cellStyle name="메모 3 2 3 2 3 2 2" xfId="17644" xr:uid="{00000000-0005-0000-0000-0000A4370000}"/>
    <cellStyle name="메모 3 2 3 2 3 2 3" xfId="24802" xr:uid="{00000000-0005-0000-0000-0000A5370000}"/>
    <cellStyle name="메모 3 2 3 2 3 3" xfId="12010" xr:uid="{00000000-0005-0000-0000-0000A6370000}"/>
    <cellStyle name="메모 3 2 3 2 3 4" xfId="22171" xr:uid="{00000000-0005-0000-0000-0000A7370000}"/>
    <cellStyle name="메모 3 2 3 2 4" xfId="757" xr:uid="{00000000-0005-0000-0000-0000A8370000}"/>
    <cellStyle name="메모 3 2 3 2 4 2" xfId="6530" xr:uid="{00000000-0005-0000-0000-0000A9370000}"/>
    <cellStyle name="메모 3 2 3 2 4 2 2" xfId="17643" xr:uid="{00000000-0005-0000-0000-0000AA370000}"/>
    <cellStyle name="메모 3 2 3 2 4 2 3" xfId="24801" xr:uid="{00000000-0005-0000-0000-0000AB370000}"/>
    <cellStyle name="메모 3 2 3 2 4 3" xfId="12009" xr:uid="{00000000-0005-0000-0000-0000AC370000}"/>
    <cellStyle name="메모 3 2 3 2 4 4" xfId="16801" xr:uid="{00000000-0005-0000-0000-0000AD370000}"/>
    <cellStyle name="메모 3 2 3 2 5" xfId="756" xr:uid="{00000000-0005-0000-0000-0000AE370000}"/>
    <cellStyle name="메모 3 2 3 2 5 2" xfId="6529" xr:uid="{00000000-0005-0000-0000-0000AF370000}"/>
    <cellStyle name="메모 3 2 3 2 5 2 2" xfId="17642" xr:uid="{00000000-0005-0000-0000-0000B0370000}"/>
    <cellStyle name="메모 3 2 3 2 5 2 3" xfId="24800" xr:uid="{00000000-0005-0000-0000-0000B1370000}"/>
    <cellStyle name="메모 3 2 3 2 5 3" xfId="12008" xr:uid="{00000000-0005-0000-0000-0000B2370000}"/>
    <cellStyle name="메모 3 2 3 2 5 4" xfId="22173" xr:uid="{00000000-0005-0000-0000-0000B3370000}"/>
    <cellStyle name="메모 3 2 3 2 6" xfId="755" xr:uid="{00000000-0005-0000-0000-0000B4370000}"/>
    <cellStyle name="메모 3 2 3 2 6 2" xfId="6528" xr:uid="{00000000-0005-0000-0000-0000B5370000}"/>
    <cellStyle name="메모 3 2 3 2 6 2 2" xfId="17641" xr:uid="{00000000-0005-0000-0000-0000B6370000}"/>
    <cellStyle name="메모 3 2 3 2 6 2 3" xfId="24799" xr:uid="{00000000-0005-0000-0000-0000B7370000}"/>
    <cellStyle name="메모 3 2 3 2 6 3" xfId="12007" xr:uid="{00000000-0005-0000-0000-0000B8370000}"/>
    <cellStyle name="메모 3 2 3 2 6 4" xfId="22166" xr:uid="{00000000-0005-0000-0000-0000B9370000}"/>
    <cellStyle name="메모 3 2 3 2 7" xfId="6533" xr:uid="{00000000-0005-0000-0000-0000BA370000}"/>
    <cellStyle name="메모 3 2 3 2 7 2" xfId="17646" xr:uid="{00000000-0005-0000-0000-0000BB370000}"/>
    <cellStyle name="메모 3 2 3 2 7 3" xfId="24804" xr:uid="{00000000-0005-0000-0000-0000BC370000}"/>
    <cellStyle name="메모 3 2 3 2 8" xfId="12012" xr:uid="{00000000-0005-0000-0000-0000BD370000}"/>
    <cellStyle name="메모 3 2 3 2 9" xfId="16800" xr:uid="{00000000-0005-0000-0000-0000BE370000}"/>
    <cellStyle name="메모 3 2 3 3" xfId="754" xr:uid="{00000000-0005-0000-0000-0000BF370000}"/>
    <cellStyle name="메모 3 2 3 3 2" xfId="6527" xr:uid="{00000000-0005-0000-0000-0000C0370000}"/>
    <cellStyle name="메모 3 2 3 3 2 2" xfId="17640" xr:uid="{00000000-0005-0000-0000-0000C1370000}"/>
    <cellStyle name="메모 3 2 3 3 2 3" xfId="24798" xr:uid="{00000000-0005-0000-0000-0000C2370000}"/>
    <cellStyle name="메모 3 2 3 3 3" xfId="12006" xr:uid="{00000000-0005-0000-0000-0000C3370000}"/>
    <cellStyle name="메모 3 2 3 3 4" xfId="16802" xr:uid="{00000000-0005-0000-0000-0000C4370000}"/>
    <cellStyle name="메모 3 2 3 4" xfId="753" xr:uid="{00000000-0005-0000-0000-0000C5370000}"/>
    <cellStyle name="메모 3 2 3 4 2" xfId="6526" xr:uid="{00000000-0005-0000-0000-0000C6370000}"/>
    <cellStyle name="메모 3 2 3 4 2 2" xfId="17639" xr:uid="{00000000-0005-0000-0000-0000C7370000}"/>
    <cellStyle name="메모 3 2 3 4 2 3" xfId="24797" xr:uid="{00000000-0005-0000-0000-0000C8370000}"/>
    <cellStyle name="메모 3 2 3 4 3" xfId="12005" xr:uid="{00000000-0005-0000-0000-0000C9370000}"/>
    <cellStyle name="메모 3 2 3 4 4" xfId="16803" xr:uid="{00000000-0005-0000-0000-0000CA370000}"/>
    <cellStyle name="메모 3 2 3 5" xfId="752" xr:uid="{00000000-0005-0000-0000-0000CB370000}"/>
    <cellStyle name="메모 3 2 3 5 2" xfId="6525" xr:uid="{00000000-0005-0000-0000-0000CC370000}"/>
    <cellStyle name="메모 3 2 3 5 2 2" xfId="17638" xr:uid="{00000000-0005-0000-0000-0000CD370000}"/>
    <cellStyle name="메모 3 2 3 5 2 3" xfId="24796" xr:uid="{00000000-0005-0000-0000-0000CE370000}"/>
    <cellStyle name="메모 3 2 3 5 3" xfId="12004" xr:uid="{00000000-0005-0000-0000-0000CF370000}"/>
    <cellStyle name="메모 3 2 3 5 4" xfId="16804" xr:uid="{00000000-0005-0000-0000-0000D0370000}"/>
    <cellStyle name="메모 3 2 3 6" xfId="751" xr:uid="{00000000-0005-0000-0000-0000D1370000}"/>
    <cellStyle name="메모 3 2 3 6 2" xfId="6524" xr:uid="{00000000-0005-0000-0000-0000D2370000}"/>
    <cellStyle name="메모 3 2 3 6 2 2" xfId="17637" xr:uid="{00000000-0005-0000-0000-0000D3370000}"/>
    <cellStyle name="메모 3 2 3 6 2 3" xfId="24795" xr:uid="{00000000-0005-0000-0000-0000D4370000}"/>
    <cellStyle name="메모 3 2 3 6 3" xfId="12003" xr:uid="{00000000-0005-0000-0000-0000D5370000}"/>
    <cellStyle name="메모 3 2 3 6 4" xfId="22176" xr:uid="{00000000-0005-0000-0000-0000D6370000}"/>
    <cellStyle name="메모 3 2 3 7" xfId="750" xr:uid="{00000000-0005-0000-0000-0000D7370000}"/>
    <cellStyle name="메모 3 2 3 7 2" xfId="6523" xr:uid="{00000000-0005-0000-0000-0000D8370000}"/>
    <cellStyle name="메모 3 2 3 7 2 2" xfId="17636" xr:uid="{00000000-0005-0000-0000-0000D9370000}"/>
    <cellStyle name="메모 3 2 3 7 2 3" xfId="24794" xr:uid="{00000000-0005-0000-0000-0000DA370000}"/>
    <cellStyle name="메모 3 2 3 7 3" xfId="12002" xr:uid="{00000000-0005-0000-0000-0000DB370000}"/>
    <cellStyle name="메모 3 2 3 7 4" xfId="22175" xr:uid="{00000000-0005-0000-0000-0000DC370000}"/>
    <cellStyle name="메모 3 2 3 8" xfId="6534" xr:uid="{00000000-0005-0000-0000-0000DD370000}"/>
    <cellStyle name="메모 3 2 3 8 2" xfId="17647" xr:uid="{00000000-0005-0000-0000-0000DE370000}"/>
    <cellStyle name="메모 3 2 3 8 3" xfId="24805" xr:uid="{00000000-0005-0000-0000-0000DF370000}"/>
    <cellStyle name="메모 3 2 3 9" xfId="12013" xr:uid="{00000000-0005-0000-0000-0000E0370000}"/>
    <cellStyle name="메모 3 2 4" xfId="749" xr:uid="{00000000-0005-0000-0000-0000E1370000}"/>
    <cellStyle name="메모 3 2 4 10" xfId="16805" xr:uid="{00000000-0005-0000-0000-0000E2370000}"/>
    <cellStyle name="메모 3 2 4 2" xfId="748" xr:uid="{00000000-0005-0000-0000-0000E3370000}"/>
    <cellStyle name="메모 3 2 4 2 2" xfId="747" xr:uid="{00000000-0005-0000-0000-0000E4370000}"/>
    <cellStyle name="메모 3 2 4 2 2 2" xfId="6520" xr:uid="{00000000-0005-0000-0000-0000E5370000}"/>
    <cellStyle name="메모 3 2 4 2 2 2 2" xfId="17633" xr:uid="{00000000-0005-0000-0000-0000E6370000}"/>
    <cellStyle name="메모 3 2 4 2 2 2 3" xfId="24791" xr:uid="{00000000-0005-0000-0000-0000E7370000}"/>
    <cellStyle name="메모 3 2 4 2 2 3" xfId="11999" xr:uid="{00000000-0005-0000-0000-0000E8370000}"/>
    <cellStyle name="메모 3 2 4 2 2 4" xfId="22174" xr:uid="{00000000-0005-0000-0000-0000E9370000}"/>
    <cellStyle name="메모 3 2 4 2 3" xfId="746" xr:uid="{00000000-0005-0000-0000-0000EA370000}"/>
    <cellStyle name="메모 3 2 4 2 3 2" xfId="6519" xr:uid="{00000000-0005-0000-0000-0000EB370000}"/>
    <cellStyle name="메모 3 2 4 2 3 2 2" xfId="17632" xr:uid="{00000000-0005-0000-0000-0000EC370000}"/>
    <cellStyle name="메모 3 2 4 2 3 2 3" xfId="24790" xr:uid="{00000000-0005-0000-0000-0000ED370000}"/>
    <cellStyle name="메모 3 2 4 2 3 3" xfId="11998" xr:uid="{00000000-0005-0000-0000-0000EE370000}"/>
    <cellStyle name="메모 3 2 4 2 3 4" xfId="16806" xr:uid="{00000000-0005-0000-0000-0000EF370000}"/>
    <cellStyle name="메모 3 2 4 2 4" xfId="745" xr:uid="{00000000-0005-0000-0000-0000F0370000}"/>
    <cellStyle name="메모 3 2 4 2 4 2" xfId="6518" xr:uid="{00000000-0005-0000-0000-0000F1370000}"/>
    <cellStyle name="메모 3 2 4 2 4 2 2" xfId="17631" xr:uid="{00000000-0005-0000-0000-0000F2370000}"/>
    <cellStyle name="메모 3 2 4 2 4 2 3" xfId="24789" xr:uid="{00000000-0005-0000-0000-0000F3370000}"/>
    <cellStyle name="메모 3 2 4 2 4 3" xfId="11997" xr:uid="{00000000-0005-0000-0000-0000F4370000}"/>
    <cellStyle name="메모 3 2 4 2 4 4" xfId="16807" xr:uid="{00000000-0005-0000-0000-0000F5370000}"/>
    <cellStyle name="메모 3 2 4 2 5" xfId="744" xr:uid="{00000000-0005-0000-0000-0000F6370000}"/>
    <cellStyle name="메모 3 2 4 2 5 2" xfId="6517" xr:uid="{00000000-0005-0000-0000-0000F7370000}"/>
    <cellStyle name="메모 3 2 4 2 5 2 2" xfId="17630" xr:uid="{00000000-0005-0000-0000-0000F8370000}"/>
    <cellStyle name="메모 3 2 4 2 5 2 3" xfId="24788" xr:uid="{00000000-0005-0000-0000-0000F9370000}"/>
    <cellStyle name="메모 3 2 4 2 5 3" xfId="11996" xr:uid="{00000000-0005-0000-0000-0000FA370000}"/>
    <cellStyle name="메모 3 2 4 2 5 4" xfId="22179" xr:uid="{00000000-0005-0000-0000-0000FB370000}"/>
    <cellStyle name="메모 3 2 4 2 6" xfId="743" xr:uid="{00000000-0005-0000-0000-0000FC370000}"/>
    <cellStyle name="메모 3 2 4 2 6 2" xfId="6516" xr:uid="{00000000-0005-0000-0000-0000FD370000}"/>
    <cellStyle name="메모 3 2 4 2 6 2 2" xfId="17629" xr:uid="{00000000-0005-0000-0000-0000FE370000}"/>
    <cellStyle name="메모 3 2 4 2 6 2 3" xfId="24787" xr:uid="{00000000-0005-0000-0000-0000FF370000}"/>
    <cellStyle name="메모 3 2 4 2 6 3" xfId="11995" xr:uid="{00000000-0005-0000-0000-000000380000}"/>
    <cellStyle name="메모 3 2 4 2 6 4" xfId="22178" xr:uid="{00000000-0005-0000-0000-000001380000}"/>
    <cellStyle name="메모 3 2 4 2 7" xfId="6521" xr:uid="{00000000-0005-0000-0000-000002380000}"/>
    <cellStyle name="메모 3 2 4 2 7 2" xfId="17634" xr:uid="{00000000-0005-0000-0000-000003380000}"/>
    <cellStyle name="메모 3 2 4 2 7 3" xfId="24792" xr:uid="{00000000-0005-0000-0000-000004380000}"/>
    <cellStyle name="메모 3 2 4 2 8" xfId="12000" xr:uid="{00000000-0005-0000-0000-000005380000}"/>
    <cellStyle name="메모 3 2 4 2 9" xfId="22177" xr:uid="{00000000-0005-0000-0000-000006380000}"/>
    <cellStyle name="메모 3 2 4 3" xfId="742" xr:uid="{00000000-0005-0000-0000-000007380000}"/>
    <cellStyle name="메모 3 2 4 3 2" xfId="6515" xr:uid="{00000000-0005-0000-0000-000008380000}"/>
    <cellStyle name="메모 3 2 4 3 2 2" xfId="17628" xr:uid="{00000000-0005-0000-0000-000009380000}"/>
    <cellStyle name="메모 3 2 4 3 2 3" xfId="24786" xr:uid="{00000000-0005-0000-0000-00000A380000}"/>
    <cellStyle name="메모 3 2 4 3 3" xfId="11994" xr:uid="{00000000-0005-0000-0000-00000B380000}"/>
    <cellStyle name="메모 3 2 4 3 4" xfId="16808" xr:uid="{00000000-0005-0000-0000-00000C380000}"/>
    <cellStyle name="메모 3 2 4 4" xfId="741" xr:uid="{00000000-0005-0000-0000-00000D380000}"/>
    <cellStyle name="메모 3 2 4 4 2" xfId="6514" xr:uid="{00000000-0005-0000-0000-00000E380000}"/>
    <cellStyle name="메모 3 2 4 4 2 2" xfId="17627" xr:uid="{00000000-0005-0000-0000-00000F380000}"/>
    <cellStyle name="메모 3 2 4 4 2 3" xfId="24785" xr:uid="{00000000-0005-0000-0000-000010380000}"/>
    <cellStyle name="메모 3 2 4 4 3" xfId="11993" xr:uid="{00000000-0005-0000-0000-000011380000}"/>
    <cellStyle name="메모 3 2 4 4 4" xfId="16809" xr:uid="{00000000-0005-0000-0000-000012380000}"/>
    <cellStyle name="메모 3 2 4 5" xfId="740" xr:uid="{00000000-0005-0000-0000-000013380000}"/>
    <cellStyle name="메모 3 2 4 5 2" xfId="6513" xr:uid="{00000000-0005-0000-0000-000014380000}"/>
    <cellStyle name="메모 3 2 4 5 2 2" xfId="17626" xr:uid="{00000000-0005-0000-0000-000015380000}"/>
    <cellStyle name="메모 3 2 4 5 2 3" xfId="24784" xr:uid="{00000000-0005-0000-0000-000016380000}"/>
    <cellStyle name="메모 3 2 4 5 3" xfId="11992" xr:uid="{00000000-0005-0000-0000-000017380000}"/>
    <cellStyle name="메모 3 2 4 5 4" xfId="16810" xr:uid="{00000000-0005-0000-0000-000018380000}"/>
    <cellStyle name="메모 3 2 4 6" xfId="739" xr:uid="{00000000-0005-0000-0000-000019380000}"/>
    <cellStyle name="메모 3 2 4 6 2" xfId="6512" xr:uid="{00000000-0005-0000-0000-00001A380000}"/>
    <cellStyle name="메모 3 2 4 6 2 2" xfId="17625" xr:uid="{00000000-0005-0000-0000-00001B380000}"/>
    <cellStyle name="메모 3 2 4 6 2 3" xfId="24783" xr:uid="{00000000-0005-0000-0000-00001C380000}"/>
    <cellStyle name="메모 3 2 4 6 3" xfId="11991" xr:uid="{00000000-0005-0000-0000-00001D380000}"/>
    <cellStyle name="메모 3 2 4 6 4" xfId="22182" xr:uid="{00000000-0005-0000-0000-00001E380000}"/>
    <cellStyle name="메모 3 2 4 7" xfId="738" xr:uid="{00000000-0005-0000-0000-00001F380000}"/>
    <cellStyle name="메모 3 2 4 7 2" xfId="6511" xr:uid="{00000000-0005-0000-0000-000020380000}"/>
    <cellStyle name="메모 3 2 4 7 2 2" xfId="17624" xr:uid="{00000000-0005-0000-0000-000021380000}"/>
    <cellStyle name="메모 3 2 4 7 2 3" xfId="24782" xr:uid="{00000000-0005-0000-0000-000022380000}"/>
    <cellStyle name="메모 3 2 4 7 3" xfId="11990" xr:uid="{00000000-0005-0000-0000-000023380000}"/>
    <cellStyle name="메모 3 2 4 7 4" xfId="22181" xr:uid="{00000000-0005-0000-0000-000024380000}"/>
    <cellStyle name="메모 3 2 4 8" xfId="6522" xr:uid="{00000000-0005-0000-0000-000025380000}"/>
    <cellStyle name="메모 3 2 4 8 2" xfId="17635" xr:uid="{00000000-0005-0000-0000-000026380000}"/>
    <cellStyle name="메모 3 2 4 8 3" xfId="24793" xr:uid="{00000000-0005-0000-0000-000027380000}"/>
    <cellStyle name="메모 3 2 4 9" xfId="12001" xr:uid="{00000000-0005-0000-0000-000028380000}"/>
    <cellStyle name="메모 3 2 5" xfId="737" xr:uid="{00000000-0005-0000-0000-000029380000}"/>
    <cellStyle name="메모 3 2 5 10" xfId="16811" xr:uid="{00000000-0005-0000-0000-00002A380000}"/>
    <cellStyle name="메모 3 2 5 2" xfId="736" xr:uid="{00000000-0005-0000-0000-00002B380000}"/>
    <cellStyle name="메모 3 2 5 2 2" xfId="735" xr:uid="{00000000-0005-0000-0000-00002C380000}"/>
    <cellStyle name="메모 3 2 5 2 2 2" xfId="6508" xr:uid="{00000000-0005-0000-0000-00002D380000}"/>
    <cellStyle name="메모 3 2 5 2 2 2 2" xfId="17621" xr:uid="{00000000-0005-0000-0000-00002E380000}"/>
    <cellStyle name="메모 3 2 5 2 2 2 3" xfId="24779" xr:uid="{00000000-0005-0000-0000-00002F380000}"/>
    <cellStyle name="메모 3 2 5 2 2 3" xfId="11987" xr:uid="{00000000-0005-0000-0000-000030380000}"/>
    <cellStyle name="메모 3 2 5 2 2 4" xfId="22180" xr:uid="{00000000-0005-0000-0000-000031380000}"/>
    <cellStyle name="메모 3 2 5 2 3" xfId="734" xr:uid="{00000000-0005-0000-0000-000032380000}"/>
    <cellStyle name="메모 3 2 5 2 3 2" xfId="6507" xr:uid="{00000000-0005-0000-0000-000033380000}"/>
    <cellStyle name="메모 3 2 5 2 3 2 2" xfId="17620" xr:uid="{00000000-0005-0000-0000-000034380000}"/>
    <cellStyle name="메모 3 2 5 2 3 2 3" xfId="24778" xr:uid="{00000000-0005-0000-0000-000035380000}"/>
    <cellStyle name="메모 3 2 5 2 3 3" xfId="11986" xr:uid="{00000000-0005-0000-0000-000036380000}"/>
    <cellStyle name="메모 3 2 5 2 3 4" xfId="16812" xr:uid="{00000000-0005-0000-0000-000037380000}"/>
    <cellStyle name="메모 3 2 5 2 4" xfId="733" xr:uid="{00000000-0005-0000-0000-000038380000}"/>
    <cellStyle name="메모 3 2 5 2 4 2" xfId="6506" xr:uid="{00000000-0005-0000-0000-000039380000}"/>
    <cellStyle name="메모 3 2 5 2 4 2 2" xfId="17619" xr:uid="{00000000-0005-0000-0000-00003A380000}"/>
    <cellStyle name="메모 3 2 5 2 4 2 3" xfId="24777" xr:uid="{00000000-0005-0000-0000-00003B380000}"/>
    <cellStyle name="메모 3 2 5 2 4 3" xfId="11985" xr:uid="{00000000-0005-0000-0000-00003C380000}"/>
    <cellStyle name="메모 3 2 5 2 4 4" xfId="22184" xr:uid="{00000000-0005-0000-0000-00003D380000}"/>
    <cellStyle name="메모 3 2 5 2 5" xfId="732" xr:uid="{00000000-0005-0000-0000-00003E380000}"/>
    <cellStyle name="메모 3 2 5 2 5 2" xfId="6505" xr:uid="{00000000-0005-0000-0000-00003F380000}"/>
    <cellStyle name="메모 3 2 5 2 5 2 2" xfId="17618" xr:uid="{00000000-0005-0000-0000-000040380000}"/>
    <cellStyle name="메모 3 2 5 2 5 2 3" xfId="24776" xr:uid="{00000000-0005-0000-0000-000041380000}"/>
    <cellStyle name="메모 3 2 5 2 5 3" xfId="11984" xr:uid="{00000000-0005-0000-0000-000042380000}"/>
    <cellStyle name="메모 3 2 5 2 5 4" xfId="22165" xr:uid="{00000000-0005-0000-0000-000043380000}"/>
    <cellStyle name="메모 3 2 5 2 6" xfId="731" xr:uid="{00000000-0005-0000-0000-000044380000}"/>
    <cellStyle name="메모 3 2 5 2 6 2" xfId="6504" xr:uid="{00000000-0005-0000-0000-000045380000}"/>
    <cellStyle name="메모 3 2 5 2 6 2 2" xfId="17617" xr:uid="{00000000-0005-0000-0000-000046380000}"/>
    <cellStyle name="메모 3 2 5 2 6 2 3" xfId="24775" xr:uid="{00000000-0005-0000-0000-000047380000}"/>
    <cellStyle name="메모 3 2 5 2 6 3" xfId="11983" xr:uid="{00000000-0005-0000-0000-000048380000}"/>
    <cellStyle name="메모 3 2 5 2 6 4" xfId="16813" xr:uid="{00000000-0005-0000-0000-000049380000}"/>
    <cellStyle name="메모 3 2 5 2 7" xfId="6509" xr:uid="{00000000-0005-0000-0000-00004A380000}"/>
    <cellStyle name="메모 3 2 5 2 7 2" xfId="17622" xr:uid="{00000000-0005-0000-0000-00004B380000}"/>
    <cellStyle name="메모 3 2 5 2 7 3" xfId="24780" xr:uid="{00000000-0005-0000-0000-00004C380000}"/>
    <cellStyle name="메모 3 2 5 2 8" xfId="11988" xr:uid="{00000000-0005-0000-0000-00004D380000}"/>
    <cellStyle name="메모 3 2 5 2 9" xfId="22183" xr:uid="{00000000-0005-0000-0000-00004E380000}"/>
    <cellStyle name="메모 3 2 5 3" xfId="730" xr:uid="{00000000-0005-0000-0000-00004F380000}"/>
    <cellStyle name="메모 3 2 5 3 2" xfId="6503" xr:uid="{00000000-0005-0000-0000-000050380000}"/>
    <cellStyle name="메모 3 2 5 3 2 2" xfId="17616" xr:uid="{00000000-0005-0000-0000-000051380000}"/>
    <cellStyle name="메모 3 2 5 3 2 3" xfId="24774" xr:uid="{00000000-0005-0000-0000-000052380000}"/>
    <cellStyle name="메모 3 2 5 3 3" xfId="11982" xr:uid="{00000000-0005-0000-0000-000053380000}"/>
    <cellStyle name="메모 3 2 5 3 4" xfId="17126" xr:uid="{00000000-0005-0000-0000-000054380000}"/>
    <cellStyle name="메모 3 2 5 4" xfId="729" xr:uid="{00000000-0005-0000-0000-000055380000}"/>
    <cellStyle name="메모 3 2 5 4 2" xfId="6502" xr:uid="{00000000-0005-0000-0000-000056380000}"/>
    <cellStyle name="메모 3 2 5 4 2 2" xfId="17615" xr:uid="{00000000-0005-0000-0000-000057380000}"/>
    <cellStyle name="메모 3 2 5 4 2 3" xfId="24773" xr:uid="{00000000-0005-0000-0000-000058380000}"/>
    <cellStyle name="메모 3 2 5 4 3" xfId="11981" xr:uid="{00000000-0005-0000-0000-000059380000}"/>
    <cellStyle name="메모 3 2 5 4 4" xfId="16814" xr:uid="{00000000-0005-0000-0000-00005A380000}"/>
    <cellStyle name="메모 3 2 5 5" xfId="728" xr:uid="{00000000-0005-0000-0000-00005B380000}"/>
    <cellStyle name="메모 3 2 5 5 2" xfId="6501" xr:uid="{00000000-0005-0000-0000-00005C380000}"/>
    <cellStyle name="메모 3 2 5 5 2 2" xfId="17614" xr:uid="{00000000-0005-0000-0000-00005D380000}"/>
    <cellStyle name="메모 3 2 5 5 2 3" xfId="24772" xr:uid="{00000000-0005-0000-0000-00005E380000}"/>
    <cellStyle name="메모 3 2 5 5 3" xfId="11980" xr:uid="{00000000-0005-0000-0000-00005F380000}"/>
    <cellStyle name="메모 3 2 5 5 4" xfId="16815" xr:uid="{00000000-0005-0000-0000-000060380000}"/>
    <cellStyle name="메모 3 2 5 6" xfId="727" xr:uid="{00000000-0005-0000-0000-000061380000}"/>
    <cellStyle name="메모 3 2 5 6 2" xfId="6500" xr:uid="{00000000-0005-0000-0000-000062380000}"/>
    <cellStyle name="메모 3 2 5 6 2 2" xfId="17613" xr:uid="{00000000-0005-0000-0000-000063380000}"/>
    <cellStyle name="메모 3 2 5 6 2 3" xfId="24771" xr:uid="{00000000-0005-0000-0000-000064380000}"/>
    <cellStyle name="메모 3 2 5 6 3" xfId="11979" xr:uid="{00000000-0005-0000-0000-000065380000}"/>
    <cellStyle name="메모 3 2 5 6 4" xfId="16816" xr:uid="{00000000-0005-0000-0000-000066380000}"/>
    <cellStyle name="메모 3 2 5 7" xfId="726" xr:uid="{00000000-0005-0000-0000-000067380000}"/>
    <cellStyle name="메모 3 2 5 7 2" xfId="6499" xr:uid="{00000000-0005-0000-0000-000068380000}"/>
    <cellStyle name="메모 3 2 5 7 2 2" xfId="17612" xr:uid="{00000000-0005-0000-0000-000069380000}"/>
    <cellStyle name="메모 3 2 5 7 2 3" xfId="24770" xr:uid="{00000000-0005-0000-0000-00006A380000}"/>
    <cellStyle name="메모 3 2 5 7 3" xfId="11978" xr:uid="{00000000-0005-0000-0000-00006B380000}"/>
    <cellStyle name="메모 3 2 5 7 4" xfId="16817" xr:uid="{00000000-0005-0000-0000-00006C380000}"/>
    <cellStyle name="메모 3 2 5 8" xfId="6510" xr:uid="{00000000-0005-0000-0000-00006D380000}"/>
    <cellStyle name="메모 3 2 5 8 2" xfId="17623" xr:uid="{00000000-0005-0000-0000-00006E380000}"/>
    <cellStyle name="메모 3 2 5 8 3" xfId="24781" xr:uid="{00000000-0005-0000-0000-00006F380000}"/>
    <cellStyle name="메모 3 2 5 9" xfId="11989" xr:uid="{00000000-0005-0000-0000-000070380000}"/>
    <cellStyle name="메모 3 2 6" xfId="725" xr:uid="{00000000-0005-0000-0000-000071380000}"/>
    <cellStyle name="메모 3 2 6 10" xfId="22188" xr:uid="{00000000-0005-0000-0000-000072380000}"/>
    <cellStyle name="메모 3 2 6 2" xfId="724" xr:uid="{00000000-0005-0000-0000-000073380000}"/>
    <cellStyle name="메모 3 2 6 2 2" xfId="723" xr:uid="{00000000-0005-0000-0000-000074380000}"/>
    <cellStyle name="메모 3 2 6 2 2 2" xfId="6496" xr:uid="{00000000-0005-0000-0000-000075380000}"/>
    <cellStyle name="메모 3 2 6 2 2 2 2" xfId="17609" xr:uid="{00000000-0005-0000-0000-000076380000}"/>
    <cellStyle name="메모 3 2 6 2 2 2 3" xfId="24767" xr:uid="{00000000-0005-0000-0000-000077380000}"/>
    <cellStyle name="메모 3 2 6 2 2 3" xfId="11975" xr:uid="{00000000-0005-0000-0000-000078380000}"/>
    <cellStyle name="메모 3 2 6 2 2 4" xfId="16818" xr:uid="{00000000-0005-0000-0000-000079380000}"/>
    <cellStyle name="메모 3 2 6 2 3" xfId="722" xr:uid="{00000000-0005-0000-0000-00007A380000}"/>
    <cellStyle name="메모 3 2 6 2 3 2" xfId="6495" xr:uid="{00000000-0005-0000-0000-00007B380000}"/>
    <cellStyle name="메모 3 2 6 2 3 2 2" xfId="17608" xr:uid="{00000000-0005-0000-0000-00007C380000}"/>
    <cellStyle name="메모 3 2 6 2 3 2 3" xfId="24766" xr:uid="{00000000-0005-0000-0000-00007D380000}"/>
    <cellStyle name="메모 3 2 6 2 3 3" xfId="11974" xr:uid="{00000000-0005-0000-0000-00007E380000}"/>
    <cellStyle name="메모 3 2 6 2 3 4" xfId="22189" xr:uid="{00000000-0005-0000-0000-00007F380000}"/>
    <cellStyle name="메모 3 2 6 2 4" xfId="721" xr:uid="{00000000-0005-0000-0000-000080380000}"/>
    <cellStyle name="메모 3 2 6 2 4 2" xfId="6494" xr:uid="{00000000-0005-0000-0000-000081380000}"/>
    <cellStyle name="메모 3 2 6 2 4 2 2" xfId="17607" xr:uid="{00000000-0005-0000-0000-000082380000}"/>
    <cellStyle name="메모 3 2 6 2 4 2 3" xfId="24765" xr:uid="{00000000-0005-0000-0000-000083380000}"/>
    <cellStyle name="메모 3 2 6 2 4 3" xfId="11973" xr:uid="{00000000-0005-0000-0000-000084380000}"/>
    <cellStyle name="메모 3 2 6 2 4 4" xfId="22186" xr:uid="{00000000-0005-0000-0000-000085380000}"/>
    <cellStyle name="메모 3 2 6 2 5" xfId="720" xr:uid="{00000000-0005-0000-0000-000086380000}"/>
    <cellStyle name="메모 3 2 6 2 5 2" xfId="6493" xr:uid="{00000000-0005-0000-0000-000087380000}"/>
    <cellStyle name="메모 3 2 6 2 5 2 2" xfId="17606" xr:uid="{00000000-0005-0000-0000-000088380000}"/>
    <cellStyle name="메모 3 2 6 2 5 2 3" xfId="24764" xr:uid="{00000000-0005-0000-0000-000089380000}"/>
    <cellStyle name="메모 3 2 6 2 5 3" xfId="11972" xr:uid="{00000000-0005-0000-0000-00008A380000}"/>
    <cellStyle name="메모 3 2 6 2 5 4" xfId="16819" xr:uid="{00000000-0005-0000-0000-00008B380000}"/>
    <cellStyle name="메모 3 2 6 2 6" xfId="719" xr:uid="{00000000-0005-0000-0000-00008C380000}"/>
    <cellStyle name="메모 3 2 6 2 6 2" xfId="6492" xr:uid="{00000000-0005-0000-0000-00008D380000}"/>
    <cellStyle name="메모 3 2 6 2 6 2 2" xfId="17605" xr:uid="{00000000-0005-0000-0000-00008E380000}"/>
    <cellStyle name="메모 3 2 6 2 6 2 3" xfId="24763" xr:uid="{00000000-0005-0000-0000-00008F380000}"/>
    <cellStyle name="메모 3 2 6 2 6 3" xfId="11971" xr:uid="{00000000-0005-0000-0000-000090380000}"/>
    <cellStyle name="메모 3 2 6 2 6 4" xfId="16820" xr:uid="{00000000-0005-0000-0000-000091380000}"/>
    <cellStyle name="메모 3 2 6 2 7" xfId="6497" xr:uid="{00000000-0005-0000-0000-000092380000}"/>
    <cellStyle name="메모 3 2 6 2 7 2" xfId="17610" xr:uid="{00000000-0005-0000-0000-000093380000}"/>
    <cellStyle name="메모 3 2 6 2 7 3" xfId="24768" xr:uid="{00000000-0005-0000-0000-000094380000}"/>
    <cellStyle name="메모 3 2 6 2 8" xfId="11976" xr:uid="{00000000-0005-0000-0000-000095380000}"/>
    <cellStyle name="메모 3 2 6 2 9" xfId="22187" xr:uid="{00000000-0005-0000-0000-000096380000}"/>
    <cellStyle name="메모 3 2 6 3" xfId="718" xr:uid="{00000000-0005-0000-0000-000097380000}"/>
    <cellStyle name="메모 3 2 6 3 2" xfId="6491" xr:uid="{00000000-0005-0000-0000-000098380000}"/>
    <cellStyle name="메모 3 2 6 3 2 2" xfId="17604" xr:uid="{00000000-0005-0000-0000-000099380000}"/>
    <cellStyle name="메모 3 2 6 3 2 3" xfId="24762" xr:uid="{00000000-0005-0000-0000-00009A380000}"/>
    <cellStyle name="메모 3 2 6 3 3" xfId="11970" xr:uid="{00000000-0005-0000-0000-00009B380000}"/>
    <cellStyle name="메모 3 2 6 3 4" xfId="22191" xr:uid="{00000000-0005-0000-0000-00009C380000}"/>
    <cellStyle name="메모 3 2 6 4" xfId="717" xr:uid="{00000000-0005-0000-0000-00009D380000}"/>
    <cellStyle name="메모 3 2 6 4 2" xfId="6490" xr:uid="{00000000-0005-0000-0000-00009E380000}"/>
    <cellStyle name="메모 3 2 6 4 2 2" xfId="17603" xr:uid="{00000000-0005-0000-0000-00009F380000}"/>
    <cellStyle name="메모 3 2 6 4 2 3" xfId="24761" xr:uid="{00000000-0005-0000-0000-0000A0380000}"/>
    <cellStyle name="메모 3 2 6 4 3" xfId="11969" xr:uid="{00000000-0005-0000-0000-0000A1380000}"/>
    <cellStyle name="메모 3 2 6 4 4" xfId="22190" xr:uid="{00000000-0005-0000-0000-0000A2380000}"/>
    <cellStyle name="메모 3 2 6 5" xfId="716" xr:uid="{00000000-0005-0000-0000-0000A3380000}"/>
    <cellStyle name="메모 3 2 6 5 2" xfId="6489" xr:uid="{00000000-0005-0000-0000-0000A4380000}"/>
    <cellStyle name="메모 3 2 6 5 2 2" xfId="17602" xr:uid="{00000000-0005-0000-0000-0000A5380000}"/>
    <cellStyle name="메모 3 2 6 5 2 3" xfId="24760" xr:uid="{00000000-0005-0000-0000-0000A6380000}"/>
    <cellStyle name="메모 3 2 6 5 3" xfId="11968" xr:uid="{00000000-0005-0000-0000-0000A7380000}"/>
    <cellStyle name="메모 3 2 6 5 4" xfId="16821" xr:uid="{00000000-0005-0000-0000-0000A8380000}"/>
    <cellStyle name="메모 3 2 6 6" xfId="715" xr:uid="{00000000-0005-0000-0000-0000A9380000}"/>
    <cellStyle name="메모 3 2 6 6 2" xfId="6488" xr:uid="{00000000-0005-0000-0000-0000AA380000}"/>
    <cellStyle name="메모 3 2 6 6 2 2" xfId="17601" xr:uid="{00000000-0005-0000-0000-0000AB380000}"/>
    <cellStyle name="메모 3 2 6 6 2 3" xfId="24759" xr:uid="{00000000-0005-0000-0000-0000AC380000}"/>
    <cellStyle name="메모 3 2 6 6 3" xfId="11967" xr:uid="{00000000-0005-0000-0000-0000AD380000}"/>
    <cellStyle name="메모 3 2 6 6 4" xfId="22192" xr:uid="{00000000-0005-0000-0000-0000AE380000}"/>
    <cellStyle name="메모 3 2 6 7" xfId="714" xr:uid="{00000000-0005-0000-0000-0000AF380000}"/>
    <cellStyle name="메모 3 2 6 7 2" xfId="6487" xr:uid="{00000000-0005-0000-0000-0000B0380000}"/>
    <cellStyle name="메모 3 2 6 7 2 2" xfId="17600" xr:uid="{00000000-0005-0000-0000-0000B1380000}"/>
    <cellStyle name="메모 3 2 6 7 2 3" xfId="24758" xr:uid="{00000000-0005-0000-0000-0000B2380000}"/>
    <cellStyle name="메모 3 2 6 7 3" xfId="11966" xr:uid="{00000000-0005-0000-0000-0000B3380000}"/>
    <cellStyle name="메모 3 2 6 7 4" xfId="22185" xr:uid="{00000000-0005-0000-0000-0000B4380000}"/>
    <cellStyle name="메모 3 2 6 8" xfId="6498" xr:uid="{00000000-0005-0000-0000-0000B5380000}"/>
    <cellStyle name="메모 3 2 6 8 2" xfId="17611" xr:uid="{00000000-0005-0000-0000-0000B6380000}"/>
    <cellStyle name="메모 3 2 6 8 3" xfId="24769" xr:uid="{00000000-0005-0000-0000-0000B7380000}"/>
    <cellStyle name="메모 3 2 6 9" xfId="11977" xr:uid="{00000000-0005-0000-0000-0000B8380000}"/>
    <cellStyle name="메모 3 2 7" xfId="713" xr:uid="{00000000-0005-0000-0000-0000B9380000}"/>
    <cellStyle name="메모 3 2 7 10" xfId="16822" xr:uid="{00000000-0005-0000-0000-0000BA380000}"/>
    <cellStyle name="메모 3 2 7 2" xfId="712" xr:uid="{00000000-0005-0000-0000-0000BB380000}"/>
    <cellStyle name="메모 3 2 7 2 2" xfId="711" xr:uid="{00000000-0005-0000-0000-0000BC380000}"/>
    <cellStyle name="메모 3 2 7 2 2 2" xfId="6484" xr:uid="{00000000-0005-0000-0000-0000BD380000}"/>
    <cellStyle name="메모 3 2 7 2 2 2 2" xfId="17597" xr:uid="{00000000-0005-0000-0000-0000BE380000}"/>
    <cellStyle name="메모 3 2 7 2 2 2 3" xfId="24755" xr:uid="{00000000-0005-0000-0000-0000BF380000}"/>
    <cellStyle name="메모 3 2 7 2 2 3" xfId="11963" xr:uid="{00000000-0005-0000-0000-0000C0380000}"/>
    <cellStyle name="메모 3 2 7 2 2 4" xfId="16824" xr:uid="{00000000-0005-0000-0000-0000C1380000}"/>
    <cellStyle name="메모 3 2 7 2 3" xfId="710" xr:uid="{00000000-0005-0000-0000-0000C2380000}"/>
    <cellStyle name="메모 3 2 7 2 3 2" xfId="6483" xr:uid="{00000000-0005-0000-0000-0000C3380000}"/>
    <cellStyle name="메모 3 2 7 2 3 2 2" xfId="17596" xr:uid="{00000000-0005-0000-0000-0000C4380000}"/>
    <cellStyle name="메모 3 2 7 2 3 2 3" xfId="24754" xr:uid="{00000000-0005-0000-0000-0000C5380000}"/>
    <cellStyle name="메모 3 2 7 2 3 3" xfId="11962" xr:uid="{00000000-0005-0000-0000-0000C6380000}"/>
    <cellStyle name="메모 3 2 7 2 3 4" xfId="16825" xr:uid="{00000000-0005-0000-0000-0000C7380000}"/>
    <cellStyle name="메모 3 2 7 2 4" xfId="709" xr:uid="{00000000-0005-0000-0000-0000C8380000}"/>
    <cellStyle name="메모 3 2 7 2 4 2" xfId="6482" xr:uid="{00000000-0005-0000-0000-0000C9380000}"/>
    <cellStyle name="메모 3 2 7 2 4 2 2" xfId="17595" xr:uid="{00000000-0005-0000-0000-0000CA380000}"/>
    <cellStyle name="메모 3 2 7 2 4 2 3" xfId="24753" xr:uid="{00000000-0005-0000-0000-0000CB380000}"/>
    <cellStyle name="메모 3 2 7 2 4 3" xfId="11961" xr:uid="{00000000-0005-0000-0000-0000CC380000}"/>
    <cellStyle name="메모 3 2 7 2 4 4" xfId="16826" xr:uid="{00000000-0005-0000-0000-0000CD380000}"/>
    <cellStyle name="메모 3 2 7 2 5" xfId="708" xr:uid="{00000000-0005-0000-0000-0000CE380000}"/>
    <cellStyle name="메모 3 2 7 2 5 2" xfId="6481" xr:uid="{00000000-0005-0000-0000-0000CF380000}"/>
    <cellStyle name="메모 3 2 7 2 5 2 2" xfId="17594" xr:uid="{00000000-0005-0000-0000-0000D0380000}"/>
    <cellStyle name="메모 3 2 7 2 5 2 3" xfId="24752" xr:uid="{00000000-0005-0000-0000-0000D1380000}"/>
    <cellStyle name="메모 3 2 7 2 5 3" xfId="11960" xr:uid="{00000000-0005-0000-0000-0000D2380000}"/>
    <cellStyle name="메모 3 2 7 2 5 4" xfId="16827" xr:uid="{00000000-0005-0000-0000-0000D3380000}"/>
    <cellStyle name="메모 3 2 7 2 6" xfId="707" xr:uid="{00000000-0005-0000-0000-0000D4380000}"/>
    <cellStyle name="메모 3 2 7 2 6 2" xfId="6480" xr:uid="{00000000-0005-0000-0000-0000D5380000}"/>
    <cellStyle name="메모 3 2 7 2 6 2 2" xfId="17593" xr:uid="{00000000-0005-0000-0000-0000D6380000}"/>
    <cellStyle name="메모 3 2 7 2 6 2 3" xfId="24751" xr:uid="{00000000-0005-0000-0000-0000D7380000}"/>
    <cellStyle name="메모 3 2 7 2 6 3" xfId="11959" xr:uid="{00000000-0005-0000-0000-0000D8380000}"/>
    <cellStyle name="메모 3 2 7 2 6 4" xfId="16828" xr:uid="{00000000-0005-0000-0000-0000D9380000}"/>
    <cellStyle name="메모 3 2 7 2 7" xfId="6485" xr:uid="{00000000-0005-0000-0000-0000DA380000}"/>
    <cellStyle name="메모 3 2 7 2 7 2" xfId="17598" xr:uid="{00000000-0005-0000-0000-0000DB380000}"/>
    <cellStyle name="메모 3 2 7 2 7 3" xfId="24756" xr:uid="{00000000-0005-0000-0000-0000DC380000}"/>
    <cellStyle name="메모 3 2 7 2 8" xfId="11964" xr:uid="{00000000-0005-0000-0000-0000DD380000}"/>
    <cellStyle name="메모 3 2 7 2 9" xfId="16823" xr:uid="{00000000-0005-0000-0000-0000DE380000}"/>
    <cellStyle name="메모 3 2 7 3" xfId="706" xr:uid="{00000000-0005-0000-0000-0000DF380000}"/>
    <cellStyle name="메모 3 2 7 3 2" xfId="6479" xr:uid="{00000000-0005-0000-0000-0000E0380000}"/>
    <cellStyle name="메모 3 2 7 3 2 2" xfId="17592" xr:uid="{00000000-0005-0000-0000-0000E1380000}"/>
    <cellStyle name="메모 3 2 7 3 2 3" xfId="24750" xr:uid="{00000000-0005-0000-0000-0000E2380000}"/>
    <cellStyle name="메모 3 2 7 3 3" xfId="11958" xr:uid="{00000000-0005-0000-0000-0000E3380000}"/>
    <cellStyle name="메모 3 2 7 3 4" xfId="16829" xr:uid="{00000000-0005-0000-0000-0000E4380000}"/>
    <cellStyle name="메모 3 2 7 4" xfId="705" xr:uid="{00000000-0005-0000-0000-0000E5380000}"/>
    <cellStyle name="메모 3 2 7 4 2" xfId="6478" xr:uid="{00000000-0005-0000-0000-0000E6380000}"/>
    <cellStyle name="메모 3 2 7 4 2 2" xfId="17591" xr:uid="{00000000-0005-0000-0000-0000E7380000}"/>
    <cellStyle name="메모 3 2 7 4 2 3" xfId="24749" xr:uid="{00000000-0005-0000-0000-0000E8380000}"/>
    <cellStyle name="메모 3 2 7 4 3" xfId="11957" xr:uid="{00000000-0005-0000-0000-0000E9380000}"/>
    <cellStyle name="메모 3 2 7 4 4" xfId="22199" xr:uid="{00000000-0005-0000-0000-0000EA380000}"/>
    <cellStyle name="메모 3 2 7 5" xfId="704" xr:uid="{00000000-0005-0000-0000-0000EB380000}"/>
    <cellStyle name="메모 3 2 7 5 2" xfId="6477" xr:uid="{00000000-0005-0000-0000-0000EC380000}"/>
    <cellStyle name="메모 3 2 7 5 2 2" xfId="17590" xr:uid="{00000000-0005-0000-0000-0000ED380000}"/>
    <cellStyle name="메모 3 2 7 5 2 3" xfId="24748" xr:uid="{00000000-0005-0000-0000-0000EE380000}"/>
    <cellStyle name="메모 3 2 7 5 3" xfId="11956" xr:uid="{00000000-0005-0000-0000-0000EF380000}"/>
    <cellStyle name="메모 3 2 7 5 4" xfId="22198" xr:uid="{00000000-0005-0000-0000-0000F0380000}"/>
    <cellStyle name="메모 3 2 7 6" xfId="703" xr:uid="{00000000-0005-0000-0000-0000F1380000}"/>
    <cellStyle name="메모 3 2 7 6 2" xfId="6476" xr:uid="{00000000-0005-0000-0000-0000F2380000}"/>
    <cellStyle name="메모 3 2 7 6 2 2" xfId="17589" xr:uid="{00000000-0005-0000-0000-0000F3380000}"/>
    <cellStyle name="메모 3 2 7 6 2 3" xfId="24747" xr:uid="{00000000-0005-0000-0000-0000F4380000}"/>
    <cellStyle name="메모 3 2 7 6 3" xfId="11955" xr:uid="{00000000-0005-0000-0000-0000F5380000}"/>
    <cellStyle name="메모 3 2 7 6 4" xfId="16830" xr:uid="{00000000-0005-0000-0000-0000F6380000}"/>
    <cellStyle name="메모 3 2 7 7" xfId="702" xr:uid="{00000000-0005-0000-0000-0000F7380000}"/>
    <cellStyle name="메모 3 2 7 7 2" xfId="6475" xr:uid="{00000000-0005-0000-0000-0000F8380000}"/>
    <cellStyle name="메모 3 2 7 7 2 2" xfId="17588" xr:uid="{00000000-0005-0000-0000-0000F9380000}"/>
    <cellStyle name="메모 3 2 7 7 2 3" xfId="24746" xr:uid="{00000000-0005-0000-0000-0000FA380000}"/>
    <cellStyle name="메모 3 2 7 7 3" xfId="11954" xr:uid="{00000000-0005-0000-0000-0000FB380000}"/>
    <cellStyle name="메모 3 2 7 7 4" xfId="22200" xr:uid="{00000000-0005-0000-0000-0000FC380000}"/>
    <cellStyle name="메모 3 2 7 8" xfId="6486" xr:uid="{00000000-0005-0000-0000-0000FD380000}"/>
    <cellStyle name="메모 3 2 7 8 2" xfId="17599" xr:uid="{00000000-0005-0000-0000-0000FE380000}"/>
    <cellStyle name="메모 3 2 7 8 3" xfId="24757" xr:uid="{00000000-0005-0000-0000-0000FF380000}"/>
    <cellStyle name="메모 3 2 7 9" xfId="11965" xr:uid="{00000000-0005-0000-0000-000000390000}"/>
    <cellStyle name="메모 3 2 8" xfId="701" xr:uid="{00000000-0005-0000-0000-000001390000}"/>
    <cellStyle name="메모 3 2 8 10" xfId="22197" xr:uid="{00000000-0005-0000-0000-000002390000}"/>
    <cellStyle name="메모 3 2 8 2" xfId="700" xr:uid="{00000000-0005-0000-0000-000003390000}"/>
    <cellStyle name="메모 3 2 8 2 2" xfId="699" xr:uid="{00000000-0005-0000-0000-000004390000}"/>
    <cellStyle name="메모 3 2 8 2 2 2" xfId="6472" xr:uid="{00000000-0005-0000-0000-000005390000}"/>
    <cellStyle name="메모 3 2 8 2 2 2 2" xfId="17585" xr:uid="{00000000-0005-0000-0000-000006390000}"/>
    <cellStyle name="메모 3 2 8 2 2 2 3" xfId="24743" xr:uid="{00000000-0005-0000-0000-000007390000}"/>
    <cellStyle name="메모 3 2 8 2 2 3" xfId="11951" xr:uid="{00000000-0005-0000-0000-000008390000}"/>
    <cellStyle name="메모 3 2 8 2 2 4" xfId="16832" xr:uid="{00000000-0005-0000-0000-000009390000}"/>
    <cellStyle name="메모 3 2 8 2 3" xfId="698" xr:uid="{00000000-0005-0000-0000-00000A390000}"/>
    <cellStyle name="메모 3 2 8 2 3 2" xfId="6471" xr:uid="{00000000-0005-0000-0000-00000B390000}"/>
    <cellStyle name="메모 3 2 8 2 3 2 2" xfId="17584" xr:uid="{00000000-0005-0000-0000-00000C390000}"/>
    <cellStyle name="메모 3 2 8 2 3 2 3" xfId="24742" xr:uid="{00000000-0005-0000-0000-00000D390000}"/>
    <cellStyle name="메모 3 2 8 2 3 3" xfId="11950" xr:uid="{00000000-0005-0000-0000-00000E390000}"/>
    <cellStyle name="메모 3 2 8 2 3 4" xfId="22202" xr:uid="{00000000-0005-0000-0000-00000F390000}"/>
    <cellStyle name="메모 3 2 8 2 4" xfId="697" xr:uid="{00000000-0005-0000-0000-000010390000}"/>
    <cellStyle name="메모 3 2 8 2 4 2" xfId="6470" xr:uid="{00000000-0005-0000-0000-000011390000}"/>
    <cellStyle name="메모 3 2 8 2 4 2 2" xfId="17583" xr:uid="{00000000-0005-0000-0000-000012390000}"/>
    <cellStyle name="메모 3 2 8 2 4 2 3" xfId="24741" xr:uid="{00000000-0005-0000-0000-000013390000}"/>
    <cellStyle name="메모 3 2 8 2 4 3" xfId="11949" xr:uid="{00000000-0005-0000-0000-000014390000}"/>
    <cellStyle name="메모 3 2 8 2 4 4" xfId="22201" xr:uid="{00000000-0005-0000-0000-000015390000}"/>
    <cellStyle name="메모 3 2 8 2 5" xfId="696" xr:uid="{00000000-0005-0000-0000-000016390000}"/>
    <cellStyle name="메모 3 2 8 2 5 2" xfId="6469" xr:uid="{00000000-0005-0000-0000-000017390000}"/>
    <cellStyle name="메모 3 2 8 2 5 2 2" xfId="17582" xr:uid="{00000000-0005-0000-0000-000018390000}"/>
    <cellStyle name="메모 3 2 8 2 5 2 3" xfId="24740" xr:uid="{00000000-0005-0000-0000-000019390000}"/>
    <cellStyle name="메모 3 2 8 2 5 3" xfId="11948" xr:uid="{00000000-0005-0000-0000-00001A390000}"/>
    <cellStyle name="메모 3 2 8 2 5 4" xfId="16833" xr:uid="{00000000-0005-0000-0000-00001B390000}"/>
    <cellStyle name="메모 3 2 8 2 6" xfId="695" xr:uid="{00000000-0005-0000-0000-00001C390000}"/>
    <cellStyle name="메모 3 2 8 2 6 2" xfId="6468" xr:uid="{00000000-0005-0000-0000-00001D390000}"/>
    <cellStyle name="메모 3 2 8 2 6 2 2" xfId="17581" xr:uid="{00000000-0005-0000-0000-00001E390000}"/>
    <cellStyle name="메모 3 2 8 2 6 2 3" xfId="24739" xr:uid="{00000000-0005-0000-0000-00001F390000}"/>
    <cellStyle name="메모 3 2 8 2 6 3" xfId="11947" xr:uid="{00000000-0005-0000-0000-000020390000}"/>
    <cellStyle name="메모 3 2 8 2 6 4" xfId="22203" xr:uid="{00000000-0005-0000-0000-000021390000}"/>
    <cellStyle name="메모 3 2 8 2 7" xfId="6473" xr:uid="{00000000-0005-0000-0000-000022390000}"/>
    <cellStyle name="메모 3 2 8 2 7 2" xfId="17586" xr:uid="{00000000-0005-0000-0000-000023390000}"/>
    <cellStyle name="메모 3 2 8 2 7 3" xfId="24744" xr:uid="{00000000-0005-0000-0000-000024390000}"/>
    <cellStyle name="메모 3 2 8 2 8" xfId="11952" xr:uid="{00000000-0005-0000-0000-000025390000}"/>
    <cellStyle name="메모 3 2 8 2 9" xfId="16831" xr:uid="{00000000-0005-0000-0000-000026390000}"/>
    <cellStyle name="메모 3 2 8 3" xfId="694" xr:uid="{00000000-0005-0000-0000-000027390000}"/>
    <cellStyle name="메모 3 2 8 3 2" xfId="6467" xr:uid="{00000000-0005-0000-0000-000028390000}"/>
    <cellStyle name="메모 3 2 8 3 2 2" xfId="17580" xr:uid="{00000000-0005-0000-0000-000029390000}"/>
    <cellStyle name="메모 3 2 8 3 2 3" xfId="24738" xr:uid="{00000000-0005-0000-0000-00002A390000}"/>
    <cellStyle name="메모 3 2 8 3 3" xfId="11946" xr:uid="{00000000-0005-0000-0000-00002B390000}"/>
    <cellStyle name="메모 3 2 8 3 4" xfId="22196" xr:uid="{00000000-0005-0000-0000-00002C390000}"/>
    <cellStyle name="메모 3 2 8 4" xfId="693" xr:uid="{00000000-0005-0000-0000-00002D390000}"/>
    <cellStyle name="메모 3 2 8 4 2" xfId="6466" xr:uid="{00000000-0005-0000-0000-00002E390000}"/>
    <cellStyle name="메모 3 2 8 4 2 2" xfId="17579" xr:uid="{00000000-0005-0000-0000-00002F390000}"/>
    <cellStyle name="메모 3 2 8 4 2 3" xfId="24737" xr:uid="{00000000-0005-0000-0000-000030390000}"/>
    <cellStyle name="메모 3 2 8 4 3" xfId="11945" xr:uid="{00000000-0005-0000-0000-000031390000}"/>
    <cellStyle name="메모 3 2 8 4 4" xfId="16834" xr:uid="{00000000-0005-0000-0000-000032390000}"/>
    <cellStyle name="메모 3 2 8 5" xfId="692" xr:uid="{00000000-0005-0000-0000-000033390000}"/>
    <cellStyle name="메모 3 2 8 5 2" xfId="6465" xr:uid="{00000000-0005-0000-0000-000034390000}"/>
    <cellStyle name="메모 3 2 8 5 2 2" xfId="17578" xr:uid="{00000000-0005-0000-0000-000035390000}"/>
    <cellStyle name="메모 3 2 8 5 2 3" xfId="24736" xr:uid="{00000000-0005-0000-0000-000036390000}"/>
    <cellStyle name="메모 3 2 8 5 3" xfId="11944" xr:uid="{00000000-0005-0000-0000-000037390000}"/>
    <cellStyle name="메모 3 2 8 5 4" xfId="16835" xr:uid="{00000000-0005-0000-0000-000038390000}"/>
    <cellStyle name="메모 3 2 8 6" xfId="691" xr:uid="{00000000-0005-0000-0000-000039390000}"/>
    <cellStyle name="메모 3 2 8 6 2" xfId="6464" xr:uid="{00000000-0005-0000-0000-00003A390000}"/>
    <cellStyle name="메모 3 2 8 6 2 2" xfId="17577" xr:uid="{00000000-0005-0000-0000-00003B390000}"/>
    <cellStyle name="메모 3 2 8 6 2 3" xfId="24735" xr:uid="{00000000-0005-0000-0000-00003C390000}"/>
    <cellStyle name="메모 3 2 8 6 3" xfId="11943" xr:uid="{00000000-0005-0000-0000-00003D390000}"/>
    <cellStyle name="메모 3 2 8 6 4" xfId="16836" xr:uid="{00000000-0005-0000-0000-00003E390000}"/>
    <cellStyle name="메모 3 2 8 7" xfId="690" xr:uid="{00000000-0005-0000-0000-00003F390000}"/>
    <cellStyle name="메모 3 2 8 7 2" xfId="6463" xr:uid="{00000000-0005-0000-0000-000040390000}"/>
    <cellStyle name="메모 3 2 8 7 2 2" xfId="17576" xr:uid="{00000000-0005-0000-0000-000041390000}"/>
    <cellStyle name="메모 3 2 8 7 2 3" xfId="24734" xr:uid="{00000000-0005-0000-0000-000042390000}"/>
    <cellStyle name="메모 3 2 8 7 3" xfId="11942" xr:uid="{00000000-0005-0000-0000-000043390000}"/>
    <cellStyle name="메모 3 2 8 7 4" xfId="16837" xr:uid="{00000000-0005-0000-0000-000044390000}"/>
    <cellStyle name="메모 3 2 8 8" xfId="6474" xr:uid="{00000000-0005-0000-0000-000045390000}"/>
    <cellStyle name="메모 3 2 8 8 2" xfId="17587" xr:uid="{00000000-0005-0000-0000-000046390000}"/>
    <cellStyle name="메모 3 2 8 8 3" xfId="24745" xr:uid="{00000000-0005-0000-0000-000047390000}"/>
    <cellStyle name="메모 3 2 8 9" xfId="11953" xr:uid="{00000000-0005-0000-0000-000048390000}"/>
    <cellStyle name="메모 3 2 9" xfId="689" xr:uid="{00000000-0005-0000-0000-000049390000}"/>
    <cellStyle name="메모 3 2 9 2" xfId="688" xr:uid="{00000000-0005-0000-0000-00004A390000}"/>
    <cellStyle name="메모 3 2 9 2 2" xfId="6461" xr:uid="{00000000-0005-0000-0000-00004B390000}"/>
    <cellStyle name="메모 3 2 9 2 2 2" xfId="17574" xr:uid="{00000000-0005-0000-0000-00004C390000}"/>
    <cellStyle name="메모 3 2 9 2 2 3" xfId="24732" xr:uid="{00000000-0005-0000-0000-00004D390000}"/>
    <cellStyle name="메모 3 2 9 2 3" xfId="11940" xr:uid="{00000000-0005-0000-0000-00004E390000}"/>
    <cellStyle name="메모 3 2 9 2 4" xfId="16960" xr:uid="{00000000-0005-0000-0000-00004F390000}"/>
    <cellStyle name="메모 3 2 9 3" xfId="687" xr:uid="{00000000-0005-0000-0000-000050390000}"/>
    <cellStyle name="메모 3 2 9 3 2" xfId="6460" xr:uid="{00000000-0005-0000-0000-000051390000}"/>
    <cellStyle name="메모 3 2 9 3 2 2" xfId="17573" xr:uid="{00000000-0005-0000-0000-000052390000}"/>
    <cellStyle name="메모 3 2 9 3 2 3" xfId="24731" xr:uid="{00000000-0005-0000-0000-000053390000}"/>
    <cellStyle name="메모 3 2 9 3 3" xfId="11939" xr:uid="{00000000-0005-0000-0000-000054390000}"/>
    <cellStyle name="메모 3 2 9 3 4" xfId="16986" xr:uid="{00000000-0005-0000-0000-000055390000}"/>
    <cellStyle name="메모 3 2 9 4" xfId="686" xr:uid="{00000000-0005-0000-0000-000056390000}"/>
    <cellStyle name="메모 3 2 9 4 2" xfId="6459" xr:uid="{00000000-0005-0000-0000-000057390000}"/>
    <cellStyle name="메모 3 2 9 4 2 2" xfId="17572" xr:uid="{00000000-0005-0000-0000-000058390000}"/>
    <cellStyle name="메모 3 2 9 4 2 3" xfId="24730" xr:uid="{00000000-0005-0000-0000-000059390000}"/>
    <cellStyle name="메모 3 2 9 4 3" xfId="11938" xr:uid="{00000000-0005-0000-0000-00005A390000}"/>
    <cellStyle name="메모 3 2 9 4 4" xfId="16987" xr:uid="{00000000-0005-0000-0000-00005B390000}"/>
    <cellStyle name="메모 3 2 9 5" xfId="685" xr:uid="{00000000-0005-0000-0000-00005C390000}"/>
    <cellStyle name="메모 3 2 9 5 2" xfId="6458" xr:uid="{00000000-0005-0000-0000-00005D390000}"/>
    <cellStyle name="메모 3 2 9 5 2 2" xfId="17571" xr:uid="{00000000-0005-0000-0000-00005E390000}"/>
    <cellStyle name="메모 3 2 9 5 2 3" xfId="24729" xr:uid="{00000000-0005-0000-0000-00005F390000}"/>
    <cellStyle name="메모 3 2 9 5 3" xfId="11937" xr:uid="{00000000-0005-0000-0000-000060390000}"/>
    <cellStyle name="메모 3 2 9 5 4" xfId="16995" xr:uid="{00000000-0005-0000-0000-000061390000}"/>
    <cellStyle name="메모 3 2 9 6" xfId="684" xr:uid="{00000000-0005-0000-0000-000062390000}"/>
    <cellStyle name="메모 3 2 9 6 2" xfId="6457" xr:uid="{00000000-0005-0000-0000-000063390000}"/>
    <cellStyle name="메모 3 2 9 6 2 2" xfId="17570" xr:uid="{00000000-0005-0000-0000-000064390000}"/>
    <cellStyle name="메모 3 2 9 6 2 3" xfId="24728" xr:uid="{00000000-0005-0000-0000-000065390000}"/>
    <cellStyle name="메모 3 2 9 6 3" xfId="11936" xr:uid="{00000000-0005-0000-0000-000066390000}"/>
    <cellStyle name="메모 3 2 9 6 4" xfId="22351" xr:uid="{00000000-0005-0000-0000-000067390000}"/>
    <cellStyle name="메모 3 2 9 7" xfId="6462" xr:uid="{00000000-0005-0000-0000-000068390000}"/>
    <cellStyle name="메모 3 2 9 7 2" xfId="17575" xr:uid="{00000000-0005-0000-0000-000069390000}"/>
    <cellStyle name="메모 3 2 9 7 3" xfId="24733" xr:uid="{00000000-0005-0000-0000-00006A390000}"/>
    <cellStyle name="메모 3 2 9 8" xfId="11941" xr:uid="{00000000-0005-0000-0000-00006B390000}"/>
    <cellStyle name="메모 3 2 9 9" xfId="16956" xr:uid="{00000000-0005-0000-0000-00006C390000}"/>
    <cellStyle name="메모 3 3" xfId="683" xr:uid="{00000000-0005-0000-0000-00006D390000}"/>
    <cellStyle name="메모 3 3 10" xfId="16998" xr:uid="{00000000-0005-0000-0000-00006E390000}"/>
    <cellStyle name="메모 3 3 2" xfId="682" xr:uid="{00000000-0005-0000-0000-00006F390000}"/>
    <cellStyle name="메모 3 3 2 2" xfId="681" xr:uid="{00000000-0005-0000-0000-000070390000}"/>
    <cellStyle name="메모 3 3 2 2 2" xfId="6454" xr:uid="{00000000-0005-0000-0000-000071390000}"/>
    <cellStyle name="메모 3 3 2 2 2 2" xfId="17567" xr:uid="{00000000-0005-0000-0000-000072390000}"/>
    <cellStyle name="메모 3 3 2 2 2 3" xfId="24725" xr:uid="{00000000-0005-0000-0000-000073390000}"/>
    <cellStyle name="메모 3 3 2 2 3" xfId="11933" xr:uid="{00000000-0005-0000-0000-000074390000}"/>
    <cellStyle name="메모 3 3 2 2 4" xfId="17132" xr:uid="{00000000-0005-0000-0000-000075390000}"/>
    <cellStyle name="메모 3 3 2 3" xfId="680" xr:uid="{00000000-0005-0000-0000-000076390000}"/>
    <cellStyle name="메모 3 3 2 3 2" xfId="6453" xr:uid="{00000000-0005-0000-0000-000077390000}"/>
    <cellStyle name="메모 3 3 2 3 2 2" xfId="17566" xr:uid="{00000000-0005-0000-0000-000078390000}"/>
    <cellStyle name="메모 3 3 2 3 2 3" xfId="24724" xr:uid="{00000000-0005-0000-0000-000079390000}"/>
    <cellStyle name="메모 3 3 2 3 3" xfId="11932" xr:uid="{00000000-0005-0000-0000-00007A390000}"/>
    <cellStyle name="메모 3 3 2 3 4" xfId="22475" xr:uid="{00000000-0005-0000-0000-00007B390000}"/>
    <cellStyle name="메모 3 3 2 4" xfId="679" xr:uid="{00000000-0005-0000-0000-00007C390000}"/>
    <cellStyle name="메모 3 3 2 4 2" xfId="6452" xr:uid="{00000000-0005-0000-0000-00007D390000}"/>
    <cellStyle name="메모 3 3 2 4 2 2" xfId="17565" xr:uid="{00000000-0005-0000-0000-00007E390000}"/>
    <cellStyle name="메모 3 3 2 4 2 3" xfId="24723" xr:uid="{00000000-0005-0000-0000-00007F390000}"/>
    <cellStyle name="메모 3 3 2 4 3" xfId="11931" xr:uid="{00000000-0005-0000-0000-000080390000}"/>
    <cellStyle name="메모 3 3 2 4 4" xfId="22363" xr:uid="{00000000-0005-0000-0000-000081390000}"/>
    <cellStyle name="메모 3 3 2 5" xfId="678" xr:uid="{00000000-0005-0000-0000-000082390000}"/>
    <cellStyle name="메모 3 3 2 5 2" xfId="6451" xr:uid="{00000000-0005-0000-0000-000083390000}"/>
    <cellStyle name="메모 3 3 2 5 2 2" xfId="17564" xr:uid="{00000000-0005-0000-0000-000084390000}"/>
    <cellStyle name="메모 3 3 2 5 2 3" xfId="24722" xr:uid="{00000000-0005-0000-0000-000085390000}"/>
    <cellStyle name="메모 3 3 2 5 3" xfId="11930" xr:uid="{00000000-0005-0000-0000-000086390000}"/>
    <cellStyle name="메모 3 3 2 5 4" xfId="22354" xr:uid="{00000000-0005-0000-0000-000087390000}"/>
    <cellStyle name="메모 3 3 2 6" xfId="677" xr:uid="{00000000-0005-0000-0000-000088390000}"/>
    <cellStyle name="메모 3 3 2 6 2" xfId="6450" xr:uid="{00000000-0005-0000-0000-000089390000}"/>
    <cellStyle name="메모 3 3 2 6 2 2" xfId="17563" xr:uid="{00000000-0005-0000-0000-00008A390000}"/>
    <cellStyle name="메모 3 3 2 6 2 3" xfId="24721" xr:uid="{00000000-0005-0000-0000-00008B390000}"/>
    <cellStyle name="메모 3 3 2 6 3" xfId="11929" xr:uid="{00000000-0005-0000-0000-00008C390000}"/>
    <cellStyle name="메모 3 3 2 6 4" xfId="22343" xr:uid="{00000000-0005-0000-0000-00008D390000}"/>
    <cellStyle name="메모 3 3 2 7" xfId="6455" xr:uid="{00000000-0005-0000-0000-00008E390000}"/>
    <cellStyle name="메모 3 3 2 7 2" xfId="17568" xr:uid="{00000000-0005-0000-0000-00008F390000}"/>
    <cellStyle name="메모 3 3 2 7 3" xfId="24726" xr:uid="{00000000-0005-0000-0000-000090390000}"/>
    <cellStyle name="메모 3 3 2 8" xfId="11934" xr:uid="{00000000-0005-0000-0000-000091390000}"/>
    <cellStyle name="메모 3 3 2 9" xfId="17007" xr:uid="{00000000-0005-0000-0000-000092390000}"/>
    <cellStyle name="메모 3 3 3" xfId="676" xr:uid="{00000000-0005-0000-0000-000093390000}"/>
    <cellStyle name="메모 3 3 3 2" xfId="6449" xr:uid="{00000000-0005-0000-0000-000094390000}"/>
    <cellStyle name="메모 3 3 3 2 2" xfId="17562" xr:uid="{00000000-0005-0000-0000-000095390000}"/>
    <cellStyle name="메모 3 3 3 2 3" xfId="24720" xr:uid="{00000000-0005-0000-0000-000096390000}"/>
    <cellStyle name="메모 3 3 3 3" xfId="11928" xr:uid="{00000000-0005-0000-0000-000097390000}"/>
    <cellStyle name="메모 3 3 3 4" xfId="22342" xr:uid="{00000000-0005-0000-0000-000098390000}"/>
    <cellStyle name="메모 3 3 4" xfId="675" xr:uid="{00000000-0005-0000-0000-000099390000}"/>
    <cellStyle name="메모 3 3 4 2" xfId="6448" xr:uid="{00000000-0005-0000-0000-00009A390000}"/>
    <cellStyle name="메모 3 3 4 2 2" xfId="17561" xr:uid="{00000000-0005-0000-0000-00009B390000}"/>
    <cellStyle name="메모 3 3 4 2 3" xfId="24719" xr:uid="{00000000-0005-0000-0000-00009C390000}"/>
    <cellStyle name="메모 3 3 4 3" xfId="11927" xr:uid="{00000000-0005-0000-0000-00009D390000}"/>
    <cellStyle name="메모 3 3 4 4" xfId="22317" xr:uid="{00000000-0005-0000-0000-00009E390000}"/>
    <cellStyle name="메모 3 3 5" xfId="674" xr:uid="{00000000-0005-0000-0000-00009F390000}"/>
    <cellStyle name="메모 3 3 5 2" xfId="6447" xr:uid="{00000000-0005-0000-0000-0000A0390000}"/>
    <cellStyle name="메모 3 3 5 2 2" xfId="17560" xr:uid="{00000000-0005-0000-0000-0000A1390000}"/>
    <cellStyle name="메모 3 3 5 2 3" xfId="24718" xr:uid="{00000000-0005-0000-0000-0000A2390000}"/>
    <cellStyle name="메모 3 3 5 3" xfId="11926" xr:uid="{00000000-0005-0000-0000-0000A3390000}"/>
    <cellStyle name="메모 3 3 5 4" xfId="22314" xr:uid="{00000000-0005-0000-0000-0000A4390000}"/>
    <cellStyle name="메모 3 3 6" xfId="673" xr:uid="{00000000-0005-0000-0000-0000A5390000}"/>
    <cellStyle name="메모 3 3 6 2" xfId="6446" xr:uid="{00000000-0005-0000-0000-0000A6390000}"/>
    <cellStyle name="메모 3 3 6 2 2" xfId="17559" xr:uid="{00000000-0005-0000-0000-0000A7390000}"/>
    <cellStyle name="메모 3 3 6 2 3" xfId="24717" xr:uid="{00000000-0005-0000-0000-0000A8390000}"/>
    <cellStyle name="메모 3 3 6 3" xfId="11925" xr:uid="{00000000-0005-0000-0000-0000A9390000}"/>
    <cellStyle name="메모 3 3 6 4" xfId="22207" xr:uid="{00000000-0005-0000-0000-0000AA390000}"/>
    <cellStyle name="메모 3 3 7" xfId="672" xr:uid="{00000000-0005-0000-0000-0000AB390000}"/>
    <cellStyle name="메모 3 3 7 2" xfId="6445" xr:uid="{00000000-0005-0000-0000-0000AC390000}"/>
    <cellStyle name="메모 3 3 7 2 2" xfId="17558" xr:uid="{00000000-0005-0000-0000-0000AD390000}"/>
    <cellStyle name="메모 3 3 7 2 3" xfId="24716" xr:uid="{00000000-0005-0000-0000-0000AE390000}"/>
    <cellStyle name="메모 3 3 7 3" xfId="11924" xr:uid="{00000000-0005-0000-0000-0000AF390000}"/>
    <cellStyle name="메모 3 3 7 4" xfId="22206" xr:uid="{00000000-0005-0000-0000-0000B0390000}"/>
    <cellStyle name="메모 3 3 8" xfId="6456" xr:uid="{00000000-0005-0000-0000-0000B1390000}"/>
    <cellStyle name="메모 3 3 8 2" xfId="17569" xr:uid="{00000000-0005-0000-0000-0000B2390000}"/>
    <cellStyle name="메모 3 3 8 3" xfId="24727" xr:uid="{00000000-0005-0000-0000-0000B3390000}"/>
    <cellStyle name="메모 3 3 9" xfId="11935" xr:uid="{00000000-0005-0000-0000-0000B4390000}"/>
    <cellStyle name="메모 3 4" xfId="671" xr:uid="{00000000-0005-0000-0000-0000B5390000}"/>
    <cellStyle name="메모 3 4 10" xfId="16838" xr:uid="{00000000-0005-0000-0000-0000B6390000}"/>
    <cellStyle name="메모 3 4 2" xfId="670" xr:uid="{00000000-0005-0000-0000-0000B7390000}"/>
    <cellStyle name="메모 3 4 2 2" xfId="669" xr:uid="{00000000-0005-0000-0000-0000B8390000}"/>
    <cellStyle name="메모 3 4 2 2 2" xfId="6442" xr:uid="{00000000-0005-0000-0000-0000B9390000}"/>
    <cellStyle name="메모 3 4 2 2 2 2" xfId="17555" xr:uid="{00000000-0005-0000-0000-0000BA390000}"/>
    <cellStyle name="메모 3 4 2 2 2 3" xfId="24713" xr:uid="{00000000-0005-0000-0000-0000BB390000}"/>
    <cellStyle name="메모 3 4 2 2 3" xfId="11921" xr:uid="{00000000-0005-0000-0000-0000BC390000}"/>
    <cellStyle name="메모 3 4 2 2 4" xfId="22205" xr:uid="{00000000-0005-0000-0000-0000BD390000}"/>
    <cellStyle name="메모 3 4 2 3" xfId="668" xr:uid="{00000000-0005-0000-0000-0000BE390000}"/>
    <cellStyle name="메모 3 4 2 3 2" xfId="6441" xr:uid="{00000000-0005-0000-0000-0000BF390000}"/>
    <cellStyle name="메모 3 4 2 3 2 2" xfId="17554" xr:uid="{00000000-0005-0000-0000-0000C0390000}"/>
    <cellStyle name="메모 3 4 2 3 2 3" xfId="24712" xr:uid="{00000000-0005-0000-0000-0000C1390000}"/>
    <cellStyle name="메모 3 4 2 3 3" xfId="11920" xr:uid="{00000000-0005-0000-0000-0000C2390000}"/>
    <cellStyle name="메모 3 4 2 3 4" xfId="16839" xr:uid="{00000000-0005-0000-0000-0000C3390000}"/>
    <cellStyle name="메모 3 4 2 4" xfId="667" xr:uid="{00000000-0005-0000-0000-0000C4390000}"/>
    <cellStyle name="메모 3 4 2 4 2" xfId="6440" xr:uid="{00000000-0005-0000-0000-0000C5390000}"/>
    <cellStyle name="메모 3 4 2 4 2 2" xfId="17553" xr:uid="{00000000-0005-0000-0000-0000C6390000}"/>
    <cellStyle name="메모 3 4 2 4 2 3" xfId="24711" xr:uid="{00000000-0005-0000-0000-0000C7390000}"/>
    <cellStyle name="메모 3 4 2 4 3" xfId="11919" xr:uid="{00000000-0005-0000-0000-0000C8390000}"/>
    <cellStyle name="메모 3 4 2 4 4" xfId="16840" xr:uid="{00000000-0005-0000-0000-0000C9390000}"/>
    <cellStyle name="메모 3 4 2 5" xfId="666" xr:uid="{00000000-0005-0000-0000-0000CA390000}"/>
    <cellStyle name="메모 3 4 2 5 2" xfId="6439" xr:uid="{00000000-0005-0000-0000-0000CB390000}"/>
    <cellStyle name="메모 3 4 2 5 2 2" xfId="17552" xr:uid="{00000000-0005-0000-0000-0000CC390000}"/>
    <cellStyle name="메모 3 4 2 5 2 3" xfId="24710" xr:uid="{00000000-0005-0000-0000-0000CD390000}"/>
    <cellStyle name="메모 3 4 2 5 3" xfId="11918" xr:uid="{00000000-0005-0000-0000-0000CE390000}"/>
    <cellStyle name="메모 3 4 2 5 4" xfId="22210" xr:uid="{00000000-0005-0000-0000-0000CF390000}"/>
    <cellStyle name="메모 3 4 2 6" xfId="665" xr:uid="{00000000-0005-0000-0000-0000D0390000}"/>
    <cellStyle name="메모 3 4 2 6 2" xfId="6438" xr:uid="{00000000-0005-0000-0000-0000D1390000}"/>
    <cellStyle name="메모 3 4 2 6 2 2" xfId="17551" xr:uid="{00000000-0005-0000-0000-0000D2390000}"/>
    <cellStyle name="메모 3 4 2 6 2 3" xfId="24709" xr:uid="{00000000-0005-0000-0000-0000D3390000}"/>
    <cellStyle name="메모 3 4 2 6 3" xfId="11917" xr:uid="{00000000-0005-0000-0000-0000D4390000}"/>
    <cellStyle name="메모 3 4 2 6 4" xfId="22209" xr:uid="{00000000-0005-0000-0000-0000D5390000}"/>
    <cellStyle name="메모 3 4 2 7" xfId="6443" xr:uid="{00000000-0005-0000-0000-0000D6390000}"/>
    <cellStyle name="메모 3 4 2 7 2" xfId="17556" xr:uid="{00000000-0005-0000-0000-0000D7390000}"/>
    <cellStyle name="메모 3 4 2 7 3" xfId="24714" xr:uid="{00000000-0005-0000-0000-0000D8390000}"/>
    <cellStyle name="메모 3 4 2 8" xfId="11922" xr:uid="{00000000-0005-0000-0000-0000D9390000}"/>
    <cellStyle name="메모 3 4 2 9" xfId="22208" xr:uid="{00000000-0005-0000-0000-0000DA390000}"/>
    <cellStyle name="메모 3 4 3" xfId="664" xr:uid="{00000000-0005-0000-0000-0000DB390000}"/>
    <cellStyle name="메모 3 4 3 2" xfId="6437" xr:uid="{00000000-0005-0000-0000-0000DC390000}"/>
    <cellStyle name="메모 3 4 3 2 2" xfId="17550" xr:uid="{00000000-0005-0000-0000-0000DD390000}"/>
    <cellStyle name="메모 3 4 3 2 3" xfId="24708" xr:uid="{00000000-0005-0000-0000-0000DE390000}"/>
    <cellStyle name="메모 3 4 3 3" xfId="11916" xr:uid="{00000000-0005-0000-0000-0000DF390000}"/>
    <cellStyle name="메모 3 4 3 4" xfId="16841" xr:uid="{00000000-0005-0000-0000-0000E0390000}"/>
    <cellStyle name="메모 3 4 4" xfId="663" xr:uid="{00000000-0005-0000-0000-0000E1390000}"/>
    <cellStyle name="메모 3 4 4 2" xfId="6436" xr:uid="{00000000-0005-0000-0000-0000E2390000}"/>
    <cellStyle name="메모 3 4 4 2 2" xfId="17549" xr:uid="{00000000-0005-0000-0000-0000E3390000}"/>
    <cellStyle name="메모 3 4 4 2 3" xfId="24707" xr:uid="{00000000-0005-0000-0000-0000E4390000}"/>
    <cellStyle name="메모 3 4 4 3" xfId="11915" xr:uid="{00000000-0005-0000-0000-0000E5390000}"/>
    <cellStyle name="메모 3 4 4 4" xfId="22211" xr:uid="{00000000-0005-0000-0000-0000E6390000}"/>
    <cellStyle name="메모 3 4 5" xfId="662" xr:uid="{00000000-0005-0000-0000-0000E7390000}"/>
    <cellStyle name="메모 3 4 5 2" xfId="6435" xr:uid="{00000000-0005-0000-0000-0000E8390000}"/>
    <cellStyle name="메모 3 4 5 2 2" xfId="17548" xr:uid="{00000000-0005-0000-0000-0000E9390000}"/>
    <cellStyle name="메모 3 4 5 2 3" xfId="24706" xr:uid="{00000000-0005-0000-0000-0000EA390000}"/>
    <cellStyle name="메모 3 4 5 3" xfId="11914" xr:uid="{00000000-0005-0000-0000-0000EB390000}"/>
    <cellStyle name="메모 3 4 5 4" xfId="22204" xr:uid="{00000000-0005-0000-0000-0000EC390000}"/>
    <cellStyle name="메모 3 4 6" xfId="661" xr:uid="{00000000-0005-0000-0000-0000ED390000}"/>
    <cellStyle name="메모 3 4 6 2" xfId="6434" xr:uid="{00000000-0005-0000-0000-0000EE390000}"/>
    <cellStyle name="메모 3 4 6 2 2" xfId="17547" xr:uid="{00000000-0005-0000-0000-0000EF390000}"/>
    <cellStyle name="메모 3 4 6 2 3" xfId="24705" xr:uid="{00000000-0005-0000-0000-0000F0390000}"/>
    <cellStyle name="메모 3 4 6 3" xfId="11913" xr:uid="{00000000-0005-0000-0000-0000F1390000}"/>
    <cellStyle name="메모 3 4 6 4" xfId="16842" xr:uid="{00000000-0005-0000-0000-0000F2390000}"/>
    <cellStyle name="메모 3 4 7" xfId="660" xr:uid="{00000000-0005-0000-0000-0000F3390000}"/>
    <cellStyle name="메모 3 4 7 2" xfId="6433" xr:uid="{00000000-0005-0000-0000-0000F4390000}"/>
    <cellStyle name="메모 3 4 7 2 2" xfId="17546" xr:uid="{00000000-0005-0000-0000-0000F5390000}"/>
    <cellStyle name="메모 3 4 7 2 3" xfId="24704" xr:uid="{00000000-0005-0000-0000-0000F6390000}"/>
    <cellStyle name="메모 3 4 7 3" xfId="11912" xr:uid="{00000000-0005-0000-0000-0000F7390000}"/>
    <cellStyle name="메모 3 4 7 4" xfId="16843" xr:uid="{00000000-0005-0000-0000-0000F8390000}"/>
    <cellStyle name="메모 3 4 8" xfId="6444" xr:uid="{00000000-0005-0000-0000-0000F9390000}"/>
    <cellStyle name="메모 3 4 8 2" xfId="17557" xr:uid="{00000000-0005-0000-0000-0000FA390000}"/>
    <cellStyle name="메모 3 4 8 3" xfId="24715" xr:uid="{00000000-0005-0000-0000-0000FB390000}"/>
    <cellStyle name="메모 3 4 9" xfId="11923" xr:uid="{00000000-0005-0000-0000-0000FC390000}"/>
    <cellStyle name="메모 3 5" xfId="659" xr:uid="{00000000-0005-0000-0000-0000FD390000}"/>
    <cellStyle name="메모 3 5 10" xfId="16844" xr:uid="{00000000-0005-0000-0000-0000FE390000}"/>
    <cellStyle name="메모 3 5 2" xfId="658" xr:uid="{00000000-0005-0000-0000-0000FF390000}"/>
    <cellStyle name="메모 3 5 2 2" xfId="657" xr:uid="{00000000-0005-0000-0000-0000003A0000}"/>
    <cellStyle name="메모 3 5 2 2 2" xfId="6430" xr:uid="{00000000-0005-0000-0000-0000013A0000}"/>
    <cellStyle name="메모 3 5 2 2 2 2" xfId="17543" xr:uid="{00000000-0005-0000-0000-0000023A0000}"/>
    <cellStyle name="메모 3 5 2 2 2 3" xfId="24701" xr:uid="{00000000-0005-0000-0000-0000033A0000}"/>
    <cellStyle name="메모 3 5 2 2 3" xfId="11909" xr:uid="{00000000-0005-0000-0000-0000043A0000}"/>
    <cellStyle name="메모 3 5 2 2 4" xfId="22213" xr:uid="{00000000-0005-0000-0000-0000053A0000}"/>
    <cellStyle name="메모 3 5 2 3" xfId="656" xr:uid="{00000000-0005-0000-0000-0000063A0000}"/>
    <cellStyle name="메모 3 5 2 3 2" xfId="6429" xr:uid="{00000000-0005-0000-0000-0000073A0000}"/>
    <cellStyle name="메모 3 5 2 3 2 2" xfId="17542" xr:uid="{00000000-0005-0000-0000-0000083A0000}"/>
    <cellStyle name="메모 3 5 2 3 2 3" xfId="24700" xr:uid="{00000000-0005-0000-0000-0000093A0000}"/>
    <cellStyle name="메모 3 5 2 3 3" xfId="11908" xr:uid="{00000000-0005-0000-0000-00000A3A0000}"/>
    <cellStyle name="메모 3 5 2 3 4" xfId="16845" xr:uid="{00000000-0005-0000-0000-00000B3A0000}"/>
    <cellStyle name="메모 3 5 2 4" xfId="655" xr:uid="{00000000-0005-0000-0000-00000C3A0000}"/>
    <cellStyle name="메모 3 5 2 4 2" xfId="6428" xr:uid="{00000000-0005-0000-0000-00000D3A0000}"/>
    <cellStyle name="메모 3 5 2 4 2 2" xfId="17541" xr:uid="{00000000-0005-0000-0000-00000E3A0000}"/>
    <cellStyle name="메모 3 5 2 4 2 3" xfId="24699" xr:uid="{00000000-0005-0000-0000-00000F3A0000}"/>
    <cellStyle name="메모 3 5 2 4 3" xfId="11907" xr:uid="{00000000-0005-0000-0000-0000103A0000}"/>
    <cellStyle name="메모 3 5 2 4 4" xfId="22215" xr:uid="{00000000-0005-0000-0000-0000113A0000}"/>
    <cellStyle name="메모 3 5 2 5" xfId="654" xr:uid="{00000000-0005-0000-0000-0000123A0000}"/>
    <cellStyle name="메모 3 5 2 5 2" xfId="6427" xr:uid="{00000000-0005-0000-0000-0000133A0000}"/>
    <cellStyle name="메모 3 5 2 5 2 2" xfId="17540" xr:uid="{00000000-0005-0000-0000-0000143A0000}"/>
    <cellStyle name="메모 3 5 2 5 2 3" xfId="24698" xr:uid="{00000000-0005-0000-0000-0000153A0000}"/>
    <cellStyle name="메모 3 5 2 5 3" xfId="11906" xr:uid="{00000000-0005-0000-0000-0000163A0000}"/>
    <cellStyle name="메모 3 5 2 5 4" xfId="22212" xr:uid="{00000000-0005-0000-0000-0000173A0000}"/>
    <cellStyle name="메모 3 5 2 6" xfId="653" xr:uid="{00000000-0005-0000-0000-0000183A0000}"/>
    <cellStyle name="메모 3 5 2 6 2" xfId="6426" xr:uid="{00000000-0005-0000-0000-0000193A0000}"/>
    <cellStyle name="메모 3 5 2 6 2 2" xfId="17539" xr:uid="{00000000-0005-0000-0000-00001A3A0000}"/>
    <cellStyle name="메모 3 5 2 6 2 3" xfId="24697" xr:uid="{00000000-0005-0000-0000-00001B3A0000}"/>
    <cellStyle name="메모 3 5 2 6 3" xfId="11905" xr:uid="{00000000-0005-0000-0000-00001C3A0000}"/>
    <cellStyle name="메모 3 5 2 6 4" xfId="16846" xr:uid="{00000000-0005-0000-0000-00001D3A0000}"/>
    <cellStyle name="메모 3 5 2 7" xfId="6431" xr:uid="{00000000-0005-0000-0000-00001E3A0000}"/>
    <cellStyle name="메모 3 5 2 7 2" xfId="17544" xr:uid="{00000000-0005-0000-0000-00001F3A0000}"/>
    <cellStyle name="메모 3 5 2 7 3" xfId="24702" xr:uid="{00000000-0005-0000-0000-0000203A0000}"/>
    <cellStyle name="메모 3 5 2 8" xfId="11910" xr:uid="{00000000-0005-0000-0000-0000213A0000}"/>
    <cellStyle name="메모 3 5 2 9" xfId="22214" xr:uid="{00000000-0005-0000-0000-0000223A0000}"/>
    <cellStyle name="메모 3 5 3" xfId="652" xr:uid="{00000000-0005-0000-0000-0000233A0000}"/>
    <cellStyle name="메모 3 5 3 2" xfId="6425" xr:uid="{00000000-0005-0000-0000-0000243A0000}"/>
    <cellStyle name="메모 3 5 3 2 2" xfId="17538" xr:uid="{00000000-0005-0000-0000-0000253A0000}"/>
    <cellStyle name="메모 3 5 3 2 3" xfId="24696" xr:uid="{00000000-0005-0000-0000-0000263A0000}"/>
    <cellStyle name="메모 3 5 3 3" xfId="11904" xr:uid="{00000000-0005-0000-0000-0000273A0000}"/>
    <cellStyle name="메모 3 5 3 4" xfId="16847" xr:uid="{00000000-0005-0000-0000-0000283A0000}"/>
    <cellStyle name="메모 3 5 4" xfId="651" xr:uid="{00000000-0005-0000-0000-0000293A0000}"/>
    <cellStyle name="메모 3 5 4 2" xfId="6424" xr:uid="{00000000-0005-0000-0000-00002A3A0000}"/>
    <cellStyle name="메모 3 5 4 2 2" xfId="17537" xr:uid="{00000000-0005-0000-0000-00002B3A0000}"/>
    <cellStyle name="메모 3 5 4 2 3" xfId="24695" xr:uid="{00000000-0005-0000-0000-00002C3A0000}"/>
    <cellStyle name="메모 3 5 4 3" xfId="11903" xr:uid="{00000000-0005-0000-0000-00002D3A0000}"/>
    <cellStyle name="메모 3 5 4 4" xfId="22217" xr:uid="{00000000-0005-0000-0000-00002E3A0000}"/>
    <cellStyle name="메모 3 5 5" xfId="650" xr:uid="{00000000-0005-0000-0000-00002F3A0000}"/>
    <cellStyle name="메모 3 5 5 2" xfId="6423" xr:uid="{00000000-0005-0000-0000-0000303A0000}"/>
    <cellStyle name="메모 3 5 5 2 2" xfId="17536" xr:uid="{00000000-0005-0000-0000-0000313A0000}"/>
    <cellStyle name="메모 3 5 5 2 3" xfId="24694" xr:uid="{00000000-0005-0000-0000-0000323A0000}"/>
    <cellStyle name="메모 3 5 5 3" xfId="11902" xr:uid="{00000000-0005-0000-0000-0000333A0000}"/>
    <cellStyle name="메모 3 5 5 4" xfId="22216" xr:uid="{00000000-0005-0000-0000-0000343A0000}"/>
    <cellStyle name="메모 3 5 6" xfId="649" xr:uid="{00000000-0005-0000-0000-0000353A0000}"/>
    <cellStyle name="메모 3 5 6 2" xfId="6422" xr:uid="{00000000-0005-0000-0000-0000363A0000}"/>
    <cellStyle name="메모 3 5 6 2 2" xfId="17535" xr:uid="{00000000-0005-0000-0000-0000373A0000}"/>
    <cellStyle name="메모 3 5 6 2 3" xfId="24693" xr:uid="{00000000-0005-0000-0000-0000383A0000}"/>
    <cellStyle name="메모 3 5 6 3" xfId="11901" xr:uid="{00000000-0005-0000-0000-0000393A0000}"/>
    <cellStyle name="메모 3 5 6 4" xfId="16848" xr:uid="{00000000-0005-0000-0000-00003A3A0000}"/>
    <cellStyle name="메모 3 5 7" xfId="648" xr:uid="{00000000-0005-0000-0000-00003B3A0000}"/>
    <cellStyle name="메모 3 5 7 2" xfId="6421" xr:uid="{00000000-0005-0000-0000-00003C3A0000}"/>
    <cellStyle name="메모 3 5 7 2 2" xfId="17534" xr:uid="{00000000-0005-0000-0000-00003D3A0000}"/>
    <cellStyle name="메모 3 5 7 2 3" xfId="24692" xr:uid="{00000000-0005-0000-0000-00003E3A0000}"/>
    <cellStyle name="메모 3 5 7 3" xfId="11900" xr:uid="{00000000-0005-0000-0000-00003F3A0000}"/>
    <cellStyle name="메모 3 5 7 4" xfId="22218" xr:uid="{00000000-0005-0000-0000-0000403A0000}"/>
    <cellStyle name="메모 3 5 8" xfId="6432" xr:uid="{00000000-0005-0000-0000-0000413A0000}"/>
    <cellStyle name="메모 3 5 8 2" xfId="17545" xr:uid="{00000000-0005-0000-0000-0000423A0000}"/>
    <cellStyle name="메모 3 5 8 3" xfId="24703" xr:uid="{00000000-0005-0000-0000-0000433A0000}"/>
    <cellStyle name="메모 3 5 9" xfId="11911" xr:uid="{00000000-0005-0000-0000-0000443A0000}"/>
    <cellStyle name="메모 3 6" xfId="647" xr:uid="{00000000-0005-0000-0000-0000453A0000}"/>
    <cellStyle name="메모 3 6 10" xfId="22195" xr:uid="{00000000-0005-0000-0000-0000463A0000}"/>
    <cellStyle name="메모 3 6 2" xfId="646" xr:uid="{00000000-0005-0000-0000-0000473A0000}"/>
    <cellStyle name="메모 3 6 2 2" xfId="645" xr:uid="{00000000-0005-0000-0000-0000483A0000}"/>
    <cellStyle name="메모 3 6 2 2 2" xfId="6418" xr:uid="{00000000-0005-0000-0000-0000493A0000}"/>
    <cellStyle name="메모 3 6 2 2 2 2" xfId="17531" xr:uid="{00000000-0005-0000-0000-00004A3A0000}"/>
    <cellStyle name="메모 3 6 2 2 2 3" xfId="24689" xr:uid="{00000000-0005-0000-0000-00004B3A0000}"/>
    <cellStyle name="메모 3 6 2 2 3" xfId="11897" xr:uid="{00000000-0005-0000-0000-00004C3A0000}"/>
    <cellStyle name="메모 3 6 2 2 4" xfId="16850" xr:uid="{00000000-0005-0000-0000-00004D3A0000}"/>
    <cellStyle name="메모 3 6 2 3" xfId="644" xr:uid="{00000000-0005-0000-0000-00004E3A0000}"/>
    <cellStyle name="메모 3 6 2 3 2" xfId="6417" xr:uid="{00000000-0005-0000-0000-00004F3A0000}"/>
    <cellStyle name="메모 3 6 2 3 2 2" xfId="17530" xr:uid="{00000000-0005-0000-0000-0000503A0000}"/>
    <cellStyle name="메모 3 6 2 3 2 3" xfId="24688" xr:uid="{00000000-0005-0000-0000-0000513A0000}"/>
    <cellStyle name="메모 3 6 2 3 3" xfId="11896" xr:uid="{00000000-0005-0000-0000-0000523A0000}"/>
    <cellStyle name="메모 3 6 2 3 4" xfId="16851" xr:uid="{00000000-0005-0000-0000-0000533A0000}"/>
    <cellStyle name="메모 3 6 2 4" xfId="643" xr:uid="{00000000-0005-0000-0000-0000543A0000}"/>
    <cellStyle name="메모 3 6 2 4 2" xfId="6416" xr:uid="{00000000-0005-0000-0000-0000553A0000}"/>
    <cellStyle name="메모 3 6 2 4 2 2" xfId="17529" xr:uid="{00000000-0005-0000-0000-0000563A0000}"/>
    <cellStyle name="메모 3 6 2 4 2 3" xfId="24687" xr:uid="{00000000-0005-0000-0000-0000573A0000}"/>
    <cellStyle name="메모 3 6 2 4 3" xfId="11895" xr:uid="{00000000-0005-0000-0000-0000583A0000}"/>
    <cellStyle name="메모 3 6 2 4 4" xfId="22221" xr:uid="{00000000-0005-0000-0000-0000593A0000}"/>
    <cellStyle name="메모 3 6 2 5" xfId="642" xr:uid="{00000000-0005-0000-0000-00005A3A0000}"/>
    <cellStyle name="메모 3 6 2 5 2" xfId="6415" xr:uid="{00000000-0005-0000-0000-00005B3A0000}"/>
    <cellStyle name="메모 3 6 2 5 2 2" xfId="17528" xr:uid="{00000000-0005-0000-0000-00005C3A0000}"/>
    <cellStyle name="메모 3 6 2 5 2 3" xfId="24686" xr:uid="{00000000-0005-0000-0000-00005D3A0000}"/>
    <cellStyle name="메모 3 6 2 5 3" xfId="11894" xr:uid="{00000000-0005-0000-0000-00005E3A0000}"/>
    <cellStyle name="메모 3 6 2 5 4" xfId="22220" xr:uid="{00000000-0005-0000-0000-00005F3A0000}"/>
    <cellStyle name="메모 3 6 2 6" xfId="641" xr:uid="{00000000-0005-0000-0000-0000603A0000}"/>
    <cellStyle name="메모 3 6 2 6 2" xfId="6414" xr:uid="{00000000-0005-0000-0000-0000613A0000}"/>
    <cellStyle name="메모 3 6 2 6 2 2" xfId="17527" xr:uid="{00000000-0005-0000-0000-0000623A0000}"/>
    <cellStyle name="메모 3 6 2 6 2 3" xfId="24685" xr:uid="{00000000-0005-0000-0000-0000633A0000}"/>
    <cellStyle name="메모 3 6 2 6 3" xfId="11893" xr:uid="{00000000-0005-0000-0000-0000643A0000}"/>
    <cellStyle name="메모 3 6 2 6 4" xfId="16852" xr:uid="{00000000-0005-0000-0000-0000653A0000}"/>
    <cellStyle name="메모 3 6 2 7" xfId="6419" xr:uid="{00000000-0005-0000-0000-0000663A0000}"/>
    <cellStyle name="메모 3 6 2 7 2" xfId="17532" xr:uid="{00000000-0005-0000-0000-0000673A0000}"/>
    <cellStyle name="메모 3 6 2 7 3" xfId="24690" xr:uid="{00000000-0005-0000-0000-0000683A0000}"/>
    <cellStyle name="메모 3 6 2 8" xfId="11898" xr:uid="{00000000-0005-0000-0000-0000693A0000}"/>
    <cellStyle name="메모 3 6 2 9" xfId="16849" xr:uid="{00000000-0005-0000-0000-00006A3A0000}"/>
    <cellStyle name="메모 3 6 3" xfId="640" xr:uid="{00000000-0005-0000-0000-00006B3A0000}"/>
    <cellStyle name="메모 3 6 3 2" xfId="6413" xr:uid="{00000000-0005-0000-0000-00006C3A0000}"/>
    <cellStyle name="메모 3 6 3 2 2" xfId="17526" xr:uid="{00000000-0005-0000-0000-00006D3A0000}"/>
    <cellStyle name="메모 3 6 3 2 3" xfId="24684" xr:uid="{00000000-0005-0000-0000-00006E3A0000}"/>
    <cellStyle name="메모 3 6 3 3" xfId="11892" xr:uid="{00000000-0005-0000-0000-00006F3A0000}"/>
    <cellStyle name="메모 3 6 3 4" xfId="22222" xr:uid="{00000000-0005-0000-0000-0000703A0000}"/>
    <cellStyle name="메모 3 6 4" xfId="639" xr:uid="{00000000-0005-0000-0000-0000713A0000}"/>
    <cellStyle name="메모 3 6 4 2" xfId="6412" xr:uid="{00000000-0005-0000-0000-0000723A0000}"/>
    <cellStyle name="메모 3 6 4 2 2" xfId="17525" xr:uid="{00000000-0005-0000-0000-0000733A0000}"/>
    <cellStyle name="메모 3 6 4 2 3" xfId="24683" xr:uid="{00000000-0005-0000-0000-0000743A0000}"/>
    <cellStyle name="메모 3 6 4 3" xfId="11891" xr:uid="{00000000-0005-0000-0000-0000753A0000}"/>
    <cellStyle name="메모 3 6 4 4" xfId="22219" xr:uid="{00000000-0005-0000-0000-0000763A0000}"/>
    <cellStyle name="메모 3 6 5" xfId="638" xr:uid="{00000000-0005-0000-0000-0000773A0000}"/>
    <cellStyle name="메모 3 6 5 2" xfId="6411" xr:uid="{00000000-0005-0000-0000-0000783A0000}"/>
    <cellStyle name="메모 3 6 5 2 2" xfId="17524" xr:uid="{00000000-0005-0000-0000-0000793A0000}"/>
    <cellStyle name="메모 3 6 5 2 3" xfId="24682" xr:uid="{00000000-0005-0000-0000-00007A3A0000}"/>
    <cellStyle name="메모 3 6 5 3" xfId="11890" xr:uid="{00000000-0005-0000-0000-00007B3A0000}"/>
    <cellStyle name="메모 3 6 5 4" xfId="16853" xr:uid="{00000000-0005-0000-0000-00007C3A0000}"/>
    <cellStyle name="메모 3 6 6" xfId="637" xr:uid="{00000000-0005-0000-0000-00007D3A0000}"/>
    <cellStyle name="메모 3 6 6 2" xfId="6410" xr:uid="{00000000-0005-0000-0000-00007E3A0000}"/>
    <cellStyle name="메모 3 6 6 2 2" xfId="17523" xr:uid="{00000000-0005-0000-0000-00007F3A0000}"/>
    <cellStyle name="메모 3 6 6 2 3" xfId="24681" xr:uid="{00000000-0005-0000-0000-0000803A0000}"/>
    <cellStyle name="메모 3 6 6 3" xfId="11889" xr:uid="{00000000-0005-0000-0000-0000813A0000}"/>
    <cellStyle name="메모 3 6 6 4" xfId="16854" xr:uid="{00000000-0005-0000-0000-0000823A0000}"/>
    <cellStyle name="메모 3 6 7" xfId="636" xr:uid="{00000000-0005-0000-0000-0000833A0000}"/>
    <cellStyle name="메모 3 6 7 2" xfId="6409" xr:uid="{00000000-0005-0000-0000-0000843A0000}"/>
    <cellStyle name="메모 3 6 7 2 2" xfId="17522" xr:uid="{00000000-0005-0000-0000-0000853A0000}"/>
    <cellStyle name="메모 3 6 7 2 3" xfId="24680" xr:uid="{00000000-0005-0000-0000-0000863A0000}"/>
    <cellStyle name="메모 3 6 7 3" xfId="11888" xr:uid="{00000000-0005-0000-0000-0000873A0000}"/>
    <cellStyle name="메모 3 6 7 4" xfId="22224" xr:uid="{00000000-0005-0000-0000-0000883A0000}"/>
    <cellStyle name="메모 3 6 8" xfId="6420" xr:uid="{00000000-0005-0000-0000-0000893A0000}"/>
    <cellStyle name="메모 3 6 8 2" xfId="17533" xr:uid="{00000000-0005-0000-0000-00008A3A0000}"/>
    <cellStyle name="메모 3 6 8 3" xfId="24691" xr:uid="{00000000-0005-0000-0000-00008B3A0000}"/>
    <cellStyle name="메모 3 6 9" xfId="11899" xr:uid="{00000000-0005-0000-0000-00008C3A0000}"/>
    <cellStyle name="메모 3 7" xfId="635" xr:uid="{00000000-0005-0000-0000-00008D3A0000}"/>
    <cellStyle name="메모 3 7 10" xfId="22223" xr:uid="{00000000-0005-0000-0000-00008E3A0000}"/>
    <cellStyle name="메모 3 7 2" xfId="634" xr:uid="{00000000-0005-0000-0000-00008F3A0000}"/>
    <cellStyle name="메모 3 7 2 2" xfId="633" xr:uid="{00000000-0005-0000-0000-0000903A0000}"/>
    <cellStyle name="메모 3 7 2 2 2" xfId="6406" xr:uid="{00000000-0005-0000-0000-0000913A0000}"/>
    <cellStyle name="메모 3 7 2 2 2 2" xfId="17519" xr:uid="{00000000-0005-0000-0000-0000923A0000}"/>
    <cellStyle name="메모 3 7 2 2 2 3" xfId="24677" xr:uid="{00000000-0005-0000-0000-0000933A0000}"/>
    <cellStyle name="메모 3 7 2 2 3" xfId="11885" xr:uid="{00000000-0005-0000-0000-0000943A0000}"/>
    <cellStyle name="메모 3 7 2 2 4" xfId="22225" xr:uid="{00000000-0005-0000-0000-0000953A0000}"/>
    <cellStyle name="메모 3 7 2 3" xfId="632" xr:uid="{00000000-0005-0000-0000-0000963A0000}"/>
    <cellStyle name="메모 3 7 2 3 2" xfId="6405" xr:uid="{00000000-0005-0000-0000-0000973A0000}"/>
    <cellStyle name="메모 3 7 2 3 2 2" xfId="17518" xr:uid="{00000000-0005-0000-0000-0000983A0000}"/>
    <cellStyle name="메모 3 7 2 3 2 3" xfId="24676" xr:uid="{00000000-0005-0000-0000-0000993A0000}"/>
    <cellStyle name="메모 3 7 2 3 3" xfId="11884" xr:uid="{00000000-0005-0000-0000-00009A3A0000}"/>
    <cellStyle name="메모 3 7 2 3 4" xfId="22194" xr:uid="{00000000-0005-0000-0000-00009B3A0000}"/>
    <cellStyle name="메모 3 7 2 4" xfId="631" xr:uid="{00000000-0005-0000-0000-00009C3A0000}"/>
    <cellStyle name="메모 3 7 2 4 2" xfId="6404" xr:uid="{00000000-0005-0000-0000-00009D3A0000}"/>
    <cellStyle name="메모 3 7 2 4 2 2" xfId="17517" xr:uid="{00000000-0005-0000-0000-00009E3A0000}"/>
    <cellStyle name="메모 3 7 2 4 2 3" xfId="24675" xr:uid="{00000000-0005-0000-0000-00009F3A0000}"/>
    <cellStyle name="메모 3 7 2 4 3" xfId="11883" xr:uid="{00000000-0005-0000-0000-0000A03A0000}"/>
    <cellStyle name="메모 3 7 2 4 4" xfId="16856" xr:uid="{00000000-0005-0000-0000-0000A13A0000}"/>
    <cellStyle name="메모 3 7 2 5" xfId="630" xr:uid="{00000000-0005-0000-0000-0000A23A0000}"/>
    <cellStyle name="메모 3 7 2 5 2" xfId="6403" xr:uid="{00000000-0005-0000-0000-0000A33A0000}"/>
    <cellStyle name="메모 3 7 2 5 2 2" xfId="17516" xr:uid="{00000000-0005-0000-0000-0000A43A0000}"/>
    <cellStyle name="메모 3 7 2 5 2 3" xfId="24674" xr:uid="{00000000-0005-0000-0000-0000A53A0000}"/>
    <cellStyle name="메모 3 7 2 5 3" xfId="11882" xr:uid="{00000000-0005-0000-0000-0000A63A0000}"/>
    <cellStyle name="메모 3 7 2 5 4" xfId="16857" xr:uid="{00000000-0005-0000-0000-0000A73A0000}"/>
    <cellStyle name="메모 3 7 2 6" xfId="629" xr:uid="{00000000-0005-0000-0000-0000A83A0000}"/>
    <cellStyle name="메모 3 7 2 6 2" xfId="6402" xr:uid="{00000000-0005-0000-0000-0000A93A0000}"/>
    <cellStyle name="메모 3 7 2 6 2 2" xfId="17515" xr:uid="{00000000-0005-0000-0000-0000AA3A0000}"/>
    <cellStyle name="메모 3 7 2 6 2 3" xfId="24673" xr:uid="{00000000-0005-0000-0000-0000AB3A0000}"/>
    <cellStyle name="메모 3 7 2 6 3" xfId="11881" xr:uid="{00000000-0005-0000-0000-0000AC3A0000}"/>
    <cellStyle name="메모 3 7 2 6 4" xfId="16858" xr:uid="{00000000-0005-0000-0000-0000AD3A0000}"/>
    <cellStyle name="메모 3 7 2 7" xfId="6407" xr:uid="{00000000-0005-0000-0000-0000AE3A0000}"/>
    <cellStyle name="메모 3 7 2 7 2" xfId="17520" xr:uid="{00000000-0005-0000-0000-0000AF3A0000}"/>
    <cellStyle name="메모 3 7 2 7 3" xfId="24678" xr:uid="{00000000-0005-0000-0000-0000B03A0000}"/>
    <cellStyle name="메모 3 7 2 8" xfId="11886" xr:uid="{00000000-0005-0000-0000-0000B13A0000}"/>
    <cellStyle name="메모 3 7 2 9" xfId="16855" xr:uid="{00000000-0005-0000-0000-0000B23A0000}"/>
    <cellStyle name="메모 3 7 3" xfId="628" xr:uid="{00000000-0005-0000-0000-0000B33A0000}"/>
    <cellStyle name="메모 3 7 3 2" xfId="6401" xr:uid="{00000000-0005-0000-0000-0000B43A0000}"/>
    <cellStyle name="메모 3 7 3 2 2" xfId="17514" xr:uid="{00000000-0005-0000-0000-0000B53A0000}"/>
    <cellStyle name="메모 3 7 3 2 3" xfId="24672" xr:uid="{00000000-0005-0000-0000-0000B63A0000}"/>
    <cellStyle name="메모 3 7 3 3" xfId="11880" xr:uid="{00000000-0005-0000-0000-0000B73A0000}"/>
    <cellStyle name="메모 3 7 3 4" xfId="16859" xr:uid="{00000000-0005-0000-0000-0000B83A0000}"/>
    <cellStyle name="메모 3 7 4" xfId="627" xr:uid="{00000000-0005-0000-0000-0000B93A0000}"/>
    <cellStyle name="메모 3 7 4 2" xfId="6400" xr:uid="{00000000-0005-0000-0000-0000BA3A0000}"/>
    <cellStyle name="메모 3 7 4 2 2" xfId="17513" xr:uid="{00000000-0005-0000-0000-0000BB3A0000}"/>
    <cellStyle name="메모 3 7 4 2 3" xfId="24671" xr:uid="{00000000-0005-0000-0000-0000BC3A0000}"/>
    <cellStyle name="메모 3 7 4 3" xfId="11879" xr:uid="{00000000-0005-0000-0000-0000BD3A0000}"/>
    <cellStyle name="메모 3 7 4 4" xfId="22229" xr:uid="{00000000-0005-0000-0000-0000BE3A0000}"/>
    <cellStyle name="메모 3 7 5" xfId="626" xr:uid="{00000000-0005-0000-0000-0000BF3A0000}"/>
    <cellStyle name="메모 3 7 5 2" xfId="6399" xr:uid="{00000000-0005-0000-0000-0000C03A0000}"/>
    <cellStyle name="메모 3 7 5 2 2" xfId="17512" xr:uid="{00000000-0005-0000-0000-0000C13A0000}"/>
    <cellStyle name="메모 3 7 5 2 3" xfId="24670" xr:uid="{00000000-0005-0000-0000-0000C23A0000}"/>
    <cellStyle name="메모 3 7 5 3" xfId="11878" xr:uid="{00000000-0005-0000-0000-0000C33A0000}"/>
    <cellStyle name="메모 3 7 5 4" xfId="22228" xr:uid="{00000000-0005-0000-0000-0000C43A0000}"/>
    <cellStyle name="메모 3 7 6" xfId="625" xr:uid="{00000000-0005-0000-0000-0000C53A0000}"/>
    <cellStyle name="메모 3 7 6 2" xfId="6398" xr:uid="{00000000-0005-0000-0000-0000C63A0000}"/>
    <cellStyle name="메모 3 7 6 2 2" xfId="17511" xr:uid="{00000000-0005-0000-0000-0000C73A0000}"/>
    <cellStyle name="메모 3 7 6 2 3" xfId="24669" xr:uid="{00000000-0005-0000-0000-0000C83A0000}"/>
    <cellStyle name="메모 3 7 6 3" xfId="11877" xr:uid="{00000000-0005-0000-0000-0000C93A0000}"/>
    <cellStyle name="메모 3 7 6 4" xfId="16860" xr:uid="{00000000-0005-0000-0000-0000CA3A0000}"/>
    <cellStyle name="메모 3 7 7" xfId="624" xr:uid="{00000000-0005-0000-0000-0000CB3A0000}"/>
    <cellStyle name="메모 3 7 7 2" xfId="6397" xr:uid="{00000000-0005-0000-0000-0000CC3A0000}"/>
    <cellStyle name="메모 3 7 7 2 2" xfId="17510" xr:uid="{00000000-0005-0000-0000-0000CD3A0000}"/>
    <cellStyle name="메모 3 7 7 2 3" xfId="24668" xr:uid="{00000000-0005-0000-0000-0000CE3A0000}"/>
    <cellStyle name="메모 3 7 7 3" xfId="11876" xr:uid="{00000000-0005-0000-0000-0000CF3A0000}"/>
    <cellStyle name="메모 3 7 7 4" xfId="22230" xr:uid="{00000000-0005-0000-0000-0000D03A0000}"/>
    <cellStyle name="메모 3 7 8" xfId="6408" xr:uid="{00000000-0005-0000-0000-0000D13A0000}"/>
    <cellStyle name="메모 3 7 8 2" xfId="17521" xr:uid="{00000000-0005-0000-0000-0000D23A0000}"/>
    <cellStyle name="메모 3 7 8 3" xfId="24679" xr:uid="{00000000-0005-0000-0000-0000D33A0000}"/>
    <cellStyle name="메모 3 7 9" xfId="11887" xr:uid="{00000000-0005-0000-0000-0000D43A0000}"/>
    <cellStyle name="메모 3 8" xfId="623" xr:uid="{00000000-0005-0000-0000-0000D53A0000}"/>
    <cellStyle name="메모 3 8 10" xfId="22227" xr:uid="{00000000-0005-0000-0000-0000D63A0000}"/>
    <cellStyle name="메모 3 8 2" xfId="622" xr:uid="{00000000-0005-0000-0000-0000D73A0000}"/>
    <cellStyle name="메모 3 8 2 2" xfId="621" xr:uid="{00000000-0005-0000-0000-0000D83A0000}"/>
    <cellStyle name="메모 3 8 2 2 2" xfId="6394" xr:uid="{00000000-0005-0000-0000-0000D93A0000}"/>
    <cellStyle name="메모 3 8 2 2 2 2" xfId="17507" xr:uid="{00000000-0005-0000-0000-0000DA3A0000}"/>
    <cellStyle name="메모 3 8 2 2 2 3" xfId="24665" xr:uid="{00000000-0005-0000-0000-0000DB3A0000}"/>
    <cellStyle name="메모 3 8 2 2 3" xfId="11873" xr:uid="{00000000-0005-0000-0000-0000DC3A0000}"/>
    <cellStyle name="메모 3 8 2 2 4" xfId="16862" xr:uid="{00000000-0005-0000-0000-0000DD3A0000}"/>
    <cellStyle name="메모 3 8 2 3" xfId="620" xr:uid="{00000000-0005-0000-0000-0000DE3A0000}"/>
    <cellStyle name="메모 3 8 2 3 2" xfId="6393" xr:uid="{00000000-0005-0000-0000-0000DF3A0000}"/>
    <cellStyle name="메모 3 8 2 3 2 2" xfId="17506" xr:uid="{00000000-0005-0000-0000-0000E03A0000}"/>
    <cellStyle name="메모 3 8 2 3 2 3" xfId="24664" xr:uid="{00000000-0005-0000-0000-0000E13A0000}"/>
    <cellStyle name="메모 3 8 2 3 3" xfId="11872" xr:uid="{00000000-0005-0000-0000-0000E23A0000}"/>
    <cellStyle name="메모 3 8 2 3 4" xfId="22232" xr:uid="{00000000-0005-0000-0000-0000E33A0000}"/>
    <cellStyle name="메모 3 8 2 4" xfId="619" xr:uid="{00000000-0005-0000-0000-0000E43A0000}"/>
    <cellStyle name="메모 3 8 2 4 2" xfId="6392" xr:uid="{00000000-0005-0000-0000-0000E53A0000}"/>
    <cellStyle name="메모 3 8 2 4 2 2" xfId="17505" xr:uid="{00000000-0005-0000-0000-0000E63A0000}"/>
    <cellStyle name="메모 3 8 2 4 2 3" xfId="24663" xr:uid="{00000000-0005-0000-0000-0000E73A0000}"/>
    <cellStyle name="메모 3 8 2 4 3" xfId="11871" xr:uid="{00000000-0005-0000-0000-0000E83A0000}"/>
    <cellStyle name="메모 3 8 2 4 4" xfId="22231" xr:uid="{00000000-0005-0000-0000-0000E93A0000}"/>
    <cellStyle name="메모 3 8 2 5" xfId="618" xr:uid="{00000000-0005-0000-0000-0000EA3A0000}"/>
    <cellStyle name="메모 3 8 2 5 2" xfId="6391" xr:uid="{00000000-0005-0000-0000-0000EB3A0000}"/>
    <cellStyle name="메모 3 8 2 5 2 2" xfId="17504" xr:uid="{00000000-0005-0000-0000-0000EC3A0000}"/>
    <cellStyle name="메모 3 8 2 5 2 3" xfId="24662" xr:uid="{00000000-0005-0000-0000-0000ED3A0000}"/>
    <cellStyle name="메모 3 8 2 5 3" xfId="11870" xr:uid="{00000000-0005-0000-0000-0000EE3A0000}"/>
    <cellStyle name="메모 3 8 2 5 4" xfId="16863" xr:uid="{00000000-0005-0000-0000-0000EF3A0000}"/>
    <cellStyle name="메모 3 8 2 6" xfId="617" xr:uid="{00000000-0005-0000-0000-0000F03A0000}"/>
    <cellStyle name="메모 3 8 2 6 2" xfId="6390" xr:uid="{00000000-0005-0000-0000-0000F13A0000}"/>
    <cellStyle name="메모 3 8 2 6 2 2" xfId="17503" xr:uid="{00000000-0005-0000-0000-0000F23A0000}"/>
    <cellStyle name="메모 3 8 2 6 2 3" xfId="24661" xr:uid="{00000000-0005-0000-0000-0000F33A0000}"/>
    <cellStyle name="메모 3 8 2 6 3" xfId="11869" xr:uid="{00000000-0005-0000-0000-0000F43A0000}"/>
    <cellStyle name="메모 3 8 2 6 4" xfId="22233" xr:uid="{00000000-0005-0000-0000-0000F53A0000}"/>
    <cellStyle name="메모 3 8 2 7" xfId="6395" xr:uid="{00000000-0005-0000-0000-0000F63A0000}"/>
    <cellStyle name="메모 3 8 2 7 2" xfId="17508" xr:uid="{00000000-0005-0000-0000-0000F73A0000}"/>
    <cellStyle name="메모 3 8 2 7 3" xfId="24666" xr:uid="{00000000-0005-0000-0000-0000F83A0000}"/>
    <cellStyle name="메모 3 8 2 8" xfId="11874" xr:uid="{00000000-0005-0000-0000-0000F93A0000}"/>
    <cellStyle name="메모 3 8 2 9" xfId="16861" xr:uid="{00000000-0005-0000-0000-0000FA3A0000}"/>
    <cellStyle name="메모 3 8 3" xfId="616" xr:uid="{00000000-0005-0000-0000-0000FB3A0000}"/>
    <cellStyle name="메모 3 8 3 2" xfId="6389" xr:uid="{00000000-0005-0000-0000-0000FC3A0000}"/>
    <cellStyle name="메모 3 8 3 2 2" xfId="17502" xr:uid="{00000000-0005-0000-0000-0000FD3A0000}"/>
    <cellStyle name="메모 3 8 3 2 3" xfId="24660" xr:uid="{00000000-0005-0000-0000-0000FE3A0000}"/>
    <cellStyle name="메모 3 8 3 3" xfId="11868" xr:uid="{00000000-0005-0000-0000-0000FF3A0000}"/>
    <cellStyle name="메모 3 8 3 4" xfId="22226" xr:uid="{00000000-0005-0000-0000-0000003B0000}"/>
    <cellStyle name="메모 3 8 4" xfId="615" xr:uid="{00000000-0005-0000-0000-0000013B0000}"/>
    <cellStyle name="메모 3 8 4 2" xfId="6388" xr:uid="{00000000-0005-0000-0000-0000023B0000}"/>
    <cellStyle name="메모 3 8 4 2 2" xfId="17501" xr:uid="{00000000-0005-0000-0000-0000033B0000}"/>
    <cellStyle name="메모 3 8 4 2 3" xfId="24659" xr:uid="{00000000-0005-0000-0000-0000043B0000}"/>
    <cellStyle name="메모 3 8 4 3" xfId="11867" xr:uid="{00000000-0005-0000-0000-0000053B0000}"/>
    <cellStyle name="메모 3 8 4 4" xfId="16864" xr:uid="{00000000-0005-0000-0000-0000063B0000}"/>
    <cellStyle name="메모 3 8 5" xfId="614" xr:uid="{00000000-0005-0000-0000-0000073B0000}"/>
    <cellStyle name="메모 3 8 5 2" xfId="6387" xr:uid="{00000000-0005-0000-0000-0000083B0000}"/>
    <cellStyle name="메모 3 8 5 2 2" xfId="17500" xr:uid="{00000000-0005-0000-0000-0000093B0000}"/>
    <cellStyle name="메모 3 8 5 2 3" xfId="24658" xr:uid="{00000000-0005-0000-0000-00000A3B0000}"/>
    <cellStyle name="메모 3 8 5 3" xfId="11866" xr:uid="{00000000-0005-0000-0000-00000B3B0000}"/>
    <cellStyle name="메모 3 8 5 4" xfId="16865" xr:uid="{00000000-0005-0000-0000-00000C3B0000}"/>
    <cellStyle name="메모 3 8 6" xfId="613" xr:uid="{00000000-0005-0000-0000-00000D3B0000}"/>
    <cellStyle name="메모 3 8 6 2" xfId="6386" xr:uid="{00000000-0005-0000-0000-00000E3B0000}"/>
    <cellStyle name="메모 3 8 6 2 2" xfId="17499" xr:uid="{00000000-0005-0000-0000-00000F3B0000}"/>
    <cellStyle name="메모 3 8 6 2 3" xfId="24657" xr:uid="{00000000-0005-0000-0000-0000103B0000}"/>
    <cellStyle name="메모 3 8 6 3" xfId="11865" xr:uid="{00000000-0005-0000-0000-0000113B0000}"/>
    <cellStyle name="메모 3 8 6 4" xfId="16866" xr:uid="{00000000-0005-0000-0000-0000123B0000}"/>
    <cellStyle name="메모 3 8 7" xfId="612" xr:uid="{00000000-0005-0000-0000-0000133B0000}"/>
    <cellStyle name="메모 3 8 7 2" xfId="6385" xr:uid="{00000000-0005-0000-0000-0000143B0000}"/>
    <cellStyle name="메모 3 8 7 2 2" xfId="17498" xr:uid="{00000000-0005-0000-0000-0000153B0000}"/>
    <cellStyle name="메모 3 8 7 2 3" xfId="24656" xr:uid="{00000000-0005-0000-0000-0000163B0000}"/>
    <cellStyle name="메모 3 8 7 3" xfId="11864" xr:uid="{00000000-0005-0000-0000-0000173B0000}"/>
    <cellStyle name="메모 3 8 7 4" xfId="16867" xr:uid="{00000000-0005-0000-0000-0000183B0000}"/>
    <cellStyle name="메모 3 8 8" xfId="6396" xr:uid="{00000000-0005-0000-0000-0000193B0000}"/>
    <cellStyle name="메모 3 8 8 2" xfId="17509" xr:uid="{00000000-0005-0000-0000-00001A3B0000}"/>
    <cellStyle name="메모 3 8 8 3" xfId="24667" xr:uid="{00000000-0005-0000-0000-00001B3B0000}"/>
    <cellStyle name="메모 3 8 9" xfId="11875" xr:uid="{00000000-0005-0000-0000-00001C3B0000}"/>
    <cellStyle name="메모 3 9" xfId="611" xr:uid="{00000000-0005-0000-0000-00001D3B0000}"/>
    <cellStyle name="메모 3 9 10" xfId="22237" xr:uid="{00000000-0005-0000-0000-00001E3B0000}"/>
    <cellStyle name="메모 3 9 2" xfId="610" xr:uid="{00000000-0005-0000-0000-00001F3B0000}"/>
    <cellStyle name="메모 3 9 2 2" xfId="609" xr:uid="{00000000-0005-0000-0000-0000203B0000}"/>
    <cellStyle name="메모 3 9 2 2 2" xfId="6382" xr:uid="{00000000-0005-0000-0000-0000213B0000}"/>
    <cellStyle name="메모 3 9 2 2 2 2" xfId="17495" xr:uid="{00000000-0005-0000-0000-0000223B0000}"/>
    <cellStyle name="메모 3 9 2 2 2 3" xfId="24653" xr:uid="{00000000-0005-0000-0000-0000233B0000}"/>
    <cellStyle name="메모 3 9 2 2 3" xfId="11861" xr:uid="{00000000-0005-0000-0000-0000243B0000}"/>
    <cellStyle name="메모 3 9 2 2 4" xfId="16868" xr:uid="{00000000-0005-0000-0000-0000253B0000}"/>
    <cellStyle name="메모 3 9 2 3" xfId="608" xr:uid="{00000000-0005-0000-0000-0000263B0000}"/>
    <cellStyle name="메모 3 9 2 3 2" xfId="6381" xr:uid="{00000000-0005-0000-0000-0000273B0000}"/>
    <cellStyle name="메모 3 9 2 3 2 2" xfId="17494" xr:uid="{00000000-0005-0000-0000-0000283B0000}"/>
    <cellStyle name="메모 3 9 2 3 2 3" xfId="24652" xr:uid="{00000000-0005-0000-0000-0000293B0000}"/>
    <cellStyle name="메모 3 9 2 3 3" xfId="11860" xr:uid="{00000000-0005-0000-0000-00002A3B0000}"/>
    <cellStyle name="메모 3 9 2 3 4" xfId="22238" xr:uid="{00000000-0005-0000-0000-00002B3B0000}"/>
    <cellStyle name="메모 3 9 2 4" xfId="607" xr:uid="{00000000-0005-0000-0000-00002C3B0000}"/>
    <cellStyle name="메모 3 9 2 4 2" xfId="6380" xr:uid="{00000000-0005-0000-0000-00002D3B0000}"/>
    <cellStyle name="메모 3 9 2 4 2 2" xfId="17493" xr:uid="{00000000-0005-0000-0000-00002E3B0000}"/>
    <cellStyle name="메모 3 9 2 4 2 3" xfId="24651" xr:uid="{00000000-0005-0000-0000-00002F3B0000}"/>
    <cellStyle name="메모 3 9 2 4 3" xfId="11859" xr:uid="{00000000-0005-0000-0000-0000303B0000}"/>
    <cellStyle name="메모 3 9 2 4 4" xfId="22235" xr:uid="{00000000-0005-0000-0000-0000313B0000}"/>
    <cellStyle name="메모 3 9 2 5" xfId="606" xr:uid="{00000000-0005-0000-0000-0000323B0000}"/>
    <cellStyle name="메모 3 9 2 5 2" xfId="6379" xr:uid="{00000000-0005-0000-0000-0000333B0000}"/>
    <cellStyle name="메모 3 9 2 5 2 2" xfId="17492" xr:uid="{00000000-0005-0000-0000-0000343B0000}"/>
    <cellStyle name="메모 3 9 2 5 2 3" xfId="24650" xr:uid="{00000000-0005-0000-0000-0000353B0000}"/>
    <cellStyle name="메모 3 9 2 5 3" xfId="11858" xr:uid="{00000000-0005-0000-0000-0000363B0000}"/>
    <cellStyle name="메모 3 9 2 5 4" xfId="16869" xr:uid="{00000000-0005-0000-0000-0000373B0000}"/>
    <cellStyle name="메모 3 9 2 6" xfId="605" xr:uid="{00000000-0005-0000-0000-0000383B0000}"/>
    <cellStyle name="메모 3 9 2 6 2" xfId="6378" xr:uid="{00000000-0005-0000-0000-0000393B0000}"/>
    <cellStyle name="메모 3 9 2 6 2 2" xfId="17491" xr:uid="{00000000-0005-0000-0000-00003A3B0000}"/>
    <cellStyle name="메모 3 9 2 6 2 3" xfId="24649" xr:uid="{00000000-0005-0000-0000-00003B3B0000}"/>
    <cellStyle name="메모 3 9 2 6 3" xfId="11857" xr:uid="{00000000-0005-0000-0000-00003C3B0000}"/>
    <cellStyle name="메모 3 9 2 6 4" xfId="16870" xr:uid="{00000000-0005-0000-0000-00003D3B0000}"/>
    <cellStyle name="메모 3 9 2 7" xfId="6383" xr:uid="{00000000-0005-0000-0000-00003E3B0000}"/>
    <cellStyle name="메모 3 9 2 7 2" xfId="17496" xr:uid="{00000000-0005-0000-0000-00003F3B0000}"/>
    <cellStyle name="메모 3 9 2 7 3" xfId="24654" xr:uid="{00000000-0005-0000-0000-0000403B0000}"/>
    <cellStyle name="메모 3 9 2 8" xfId="11862" xr:uid="{00000000-0005-0000-0000-0000413B0000}"/>
    <cellStyle name="메모 3 9 2 9" xfId="22236" xr:uid="{00000000-0005-0000-0000-0000423B0000}"/>
    <cellStyle name="메모 3 9 3" xfId="604" xr:uid="{00000000-0005-0000-0000-0000433B0000}"/>
    <cellStyle name="메모 3 9 3 2" xfId="6377" xr:uid="{00000000-0005-0000-0000-0000443B0000}"/>
    <cellStyle name="메모 3 9 3 2 2" xfId="17490" xr:uid="{00000000-0005-0000-0000-0000453B0000}"/>
    <cellStyle name="메모 3 9 3 2 3" xfId="24648" xr:uid="{00000000-0005-0000-0000-0000463B0000}"/>
    <cellStyle name="메모 3 9 3 3" xfId="11856" xr:uid="{00000000-0005-0000-0000-0000473B0000}"/>
    <cellStyle name="메모 3 9 3 4" xfId="22240" xr:uid="{00000000-0005-0000-0000-0000483B0000}"/>
    <cellStyle name="메모 3 9 4" xfId="603" xr:uid="{00000000-0005-0000-0000-0000493B0000}"/>
    <cellStyle name="메모 3 9 4 2" xfId="6376" xr:uid="{00000000-0005-0000-0000-00004A3B0000}"/>
    <cellStyle name="메모 3 9 4 2 2" xfId="17489" xr:uid="{00000000-0005-0000-0000-00004B3B0000}"/>
    <cellStyle name="메모 3 9 4 2 3" xfId="24647" xr:uid="{00000000-0005-0000-0000-00004C3B0000}"/>
    <cellStyle name="메모 3 9 4 3" xfId="11855" xr:uid="{00000000-0005-0000-0000-00004D3B0000}"/>
    <cellStyle name="메모 3 9 4 4" xfId="22239" xr:uid="{00000000-0005-0000-0000-00004E3B0000}"/>
    <cellStyle name="메모 3 9 5" xfId="602" xr:uid="{00000000-0005-0000-0000-00004F3B0000}"/>
    <cellStyle name="메모 3 9 5 2" xfId="6375" xr:uid="{00000000-0005-0000-0000-0000503B0000}"/>
    <cellStyle name="메모 3 9 5 2 2" xfId="17488" xr:uid="{00000000-0005-0000-0000-0000513B0000}"/>
    <cellStyle name="메모 3 9 5 2 3" xfId="24646" xr:uid="{00000000-0005-0000-0000-0000523B0000}"/>
    <cellStyle name="메모 3 9 5 3" xfId="11854" xr:uid="{00000000-0005-0000-0000-0000533B0000}"/>
    <cellStyle name="메모 3 9 5 4" xfId="16871" xr:uid="{00000000-0005-0000-0000-0000543B0000}"/>
    <cellStyle name="메모 3 9 6" xfId="601" xr:uid="{00000000-0005-0000-0000-0000553B0000}"/>
    <cellStyle name="메모 3 9 6 2" xfId="6374" xr:uid="{00000000-0005-0000-0000-0000563B0000}"/>
    <cellStyle name="메모 3 9 6 2 2" xfId="17487" xr:uid="{00000000-0005-0000-0000-0000573B0000}"/>
    <cellStyle name="메모 3 9 6 2 3" xfId="24645" xr:uid="{00000000-0005-0000-0000-0000583B0000}"/>
    <cellStyle name="메모 3 9 6 3" xfId="11853" xr:uid="{00000000-0005-0000-0000-0000593B0000}"/>
    <cellStyle name="메모 3 9 6 4" xfId="22241" xr:uid="{00000000-0005-0000-0000-00005A3B0000}"/>
    <cellStyle name="메모 3 9 7" xfId="600" xr:uid="{00000000-0005-0000-0000-00005B3B0000}"/>
    <cellStyle name="메모 3 9 7 2" xfId="6373" xr:uid="{00000000-0005-0000-0000-00005C3B0000}"/>
    <cellStyle name="메모 3 9 7 2 2" xfId="17486" xr:uid="{00000000-0005-0000-0000-00005D3B0000}"/>
    <cellStyle name="메모 3 9 7 2 3" xfId="24644" xr:uid="{00000000-0005-0000-0000-00005E3B0000}"/>
    <cellStyle name="메모 3 9 7 3" xfId="11852" xr:uid="{00000000-0005-0000-0000-00005F3B0000}"/>
    <cellStyle name="메모 3 9 7 4" xfId="22234" xr:uid="{00000000-0005-0000-0000-0000603B0000}"/>
    <cellStyle name="메모 3 9 8" xfId="6384" xr:uid="{00000000-0005-0000-0000-0000613B0000}"/>
    <cellStyle name="메모 3 9 8 2" xfId="17497" xr:uid="{00000000-0005-0000-0000-0000623B0000}"/>
    <cellStyle name="메모 3 9 8 3" xfId="24655" xr:uid="{00000000-0005-0000-0000-0000633B0000}"/>
    <cellStyle name="메모 3 9 9" xfId="11863" xr:uid="{00000000-0005-0000-0000-0000643B0000}"/>
    <cellStyle name="메모 4" xfId="599" xr:uid="{00000000-0005-0000-0000-0000653B0000}"/>
    <cellStyle name="메모 4 10" xfId="598" xr:uid="{00000000-0005-0000-0000-0000663B0000}"/>
    <cellStyle name="메모 4 10 2" xfId="6371" xr:uid="{00000000-0005-0000-0000-0000673B0000}"/>
    <cellStyle name="메모 4 10 2 2" xfId="17484" xr:uid="{00000000-0005-0000-0000-0000683B0000}"/>
    <cellStyle name="메모 4 10 2 3" xfId="24642" xr:uid="{00000000-0005-0000-0000-0000693B0000}"/>
    <cellStyle name="메모 4 10 3" xfId="11850" xr:uid="{00000000-0005-0000-0000-00006A3B0000}"/>
    <cellStyle name="메모 4 10 4" xfId="16873" xr:uid="{00000000-0005-0000-0000-00006B3B0000}"/>
    <cellStyle name="메모 4 11" xfId="597" xr:uid="{00000000-0005-0000-0000-00006C3B0000}"/>
    <cellStyle name="메모 4 11 2" xfId="6370" xr:uid="{00000000-0005-0000-0000-00006D3B0000}"/>
    <cellStyle name="메모 4 11 2 2" xfId="17483" xr:uid="{00000000-0005-0000-0000-00006E3B0000}"/>
    <cellStyle name="메모 4 11 2 3" xfId="24641" xr:uid="{00000000-0005-0000-0000-00006F3B0000}"/>
    <cellStyle name="메모 4 11 3" xfId="11849" xr:uid="{00000000-0005-0000-0000-0000703B0000}"/>
    <cellStyle name="메모 4 11 4" xfId="16874" xr:uid="{00000000-0005-0000-0000-0000713B0000}"/>
    <cellStyle name="메모 4 12" xfId="596" xr:uid="{00000000-0005-0000-0000-0000723B0000}"/>
    <cellStyle name="메모 4 12 2" xfId="6369" xr:uid="{00000000-0005-0000-0000-0000733B0000}"/>
    <cellStyle name="메모 4 12 2 2" xfId="17482" xr:uid="{00000000-0005-0000-0000-0000743B0000}"/>
    <cellStyle name="메모 4 12 2 3" xfId="24640" xr:uid="{00000000-0005-0000-0000-0000753B0000}"/>
    <cellStyle name="메모 4 12 3" xfId="11848" xr:uid="{00000000-0005-0000-0000-0000763B0000}"/>
    <cellStyle name="메모 4 12 4" xfId="22244" xr:uid="{00000000-0005-0000-0000-0000773B0000}"/>
    <cellStyle name="메모 4 13" xfId="595" xr:uid="{00000000-0005-0000-0000-0000783B0000}"/>
    <cellStyle name="메모 4 13 2" xfId="6368" xr:uid="{00000000-0005-0000-0000-0000793B0000}"/>
    <cellStyle name="메모 4 13 2 2" xfId="17481" xr:uid="{00000000-0005-0000-0000-00007A3B0000}"/>
    <cellStyle name="메모 4 13 2 3" xfId="24639" xr:uid="{00000000-0005-0000-0000-00007B3B0000}"/>
    <cellStyle name="메모 4 13 3" xfId="11847" xr:uid="{00000000-0005-0000-0000-00007C3B0000}"/>
    <cellStyle name="메모 4 13 4" xfId="22243" xr:uid="{00000000-0005-0000-0000-00007D3B0000}"/>
    <cellStyle name="메모 4 14" xfId="594" xr:uid="{00000000-0005-0000-0000-00007E3B0000}"/>
    <cellStyle name="메모 4 14 2" xfId="6367" xr:uid="{00000000-0005-0000-0000-00007F3B0000}"/>
    <cellStyle name="메모 4 14 2 2" xfId="17480" xr:uid="{00000000-0005-0000-0000-0000803B0000}"/>
    <cellStyle name="메모 4 14 2 3" xfId="24638" xr:uid="{00000000-0005-0000-0000-0000813B0000}"/>
    <cellStyle name="메모 4 14 3" xfId="11846" xr:uid="{00000000-0005-0000-0000-0000823B0000}"/>
    <cellStyle name="메모 4 14 4" xfId="16875" xr:uid="{00000000-0005-0000-0000-0000833B0000}"/>
    <cellStyle name="메모 4 15" xfId="6372" xr:uid="{00000000-0005-0000-0000-0000843B0000}"/>
    <cellStyle name="메모 4 15 2" xfId="17485" xr:uid="{00000000-0005-0000-0000-0000853B0000}"/>
    <cellStyle name="메모 4 15 3" xfId="24643" xr:uid="{00000000-0005-0000-0000-0000863B0000}"/>
    <cellStyle name="메모 4 16" xfId="11851" xr:uid="{00000000-0005-0000-0000-0000873B0000}"/>
    <cellStyle name="메모 4 17" xfId="16872" xr:uid="{00000000-0005-0000-0000-0000883B0000}"/>
    <cellStyle name="메모 4 2" xfId="593" xr:uid="{00000000-0005-0000-0000-0000893B0000}"/>
    <cellStyle name="메모 4 2 10" xfId="22245" xr:uid="{00000000-0005-0000-0000-00008A3B0000}"/>
    <cellStyle name="메모 4 2 2" xfId="592" xr:uid="{00000000-0005-0000-0000-00008B3B0000}"/>
    <cellStyle name="메모 4 2 2 2" xfId="591" xr:uid="{00000000-0005-0000-0000-00008C3B0000}"/>
    <cellStyle name="메모 4 2 2 2 2" xfId="6364" xr:uid="{00000000-0005-0000-0000-00008D3B0000}"/>
    <cellStyle name="메모 4 2 2 2 2 2" xfId="17477" xr:uid="{00000000-0005-0000-0000-00008E3B0000}"/>
    <cellStyle name="메모 4 2 2 2 2 3" xfId="24635" xr:uid="{00000000-0005-0000-0000-00008F3B0000}"/>
    <cellStyle name="메모 4 2 2 2 3" xfId="11843" xr:uid="{00000000-0005-0000-0000-0000903B0000}"/>
    <cellStyle name="메모 4 2 2 2 4" xfId="16876" xr:uid="{00000000-0005-0000-0000-0000913B0000}"/>
    <cellStyle name="메모 4 2 2 3" xfId="590" xr:uid="{00000000-0005-0000-0000-0000923B0000}"/>
    <cellStyle name="메모 4 2 2 3 2" xfId="6363" xr:uid="{00000000-0005-0000-0000-0000933B0000}"/>
    <cellStyle name="메모 4 2 2 3 2 2" xfId="17476" xr:uid="{00000000-0005-0000-0000-0000943B0000}"/>
    <cellStyle name="메모 4 2 2 3 2 3" xfId="24634" xr:uid="{00000000-0005-0000-0000-0000953B0000}"/>
    <cellStyle name="메모 4 2 2 3 3" xfId="11842" xr:uid="{00000000-0005-0000-0000-0000963B0000}"/>
    <cellStyle name="메모 4 2 2 3 4" xfId="16877" xr:uid="{00000000-0005-0000-0000-0000973B0000}"/>
    <cellStyle name="메모 4 2 2 4" xfId="589" xr:uid="{00000000-0005-0000-0000-0000983B0000}"/>
    <cellStyle name="메모 4 2 2 4 2" xfId="6362" xr:uid="{00000000-0005-0000-0000-0000993B0000}"/>
    <cellStyle name="메모 4 2 2 4 2 2" xfId="17475" xr:uid="{00000000-0005-0000-0000-00009A3B0000}"/>
    <cellStyle name="메모 4 2 2 4 2 3" xfId="24633" xr:uid="{00000000-0005-0000-0000-00009B3B0000}"/>
    <cellStyle name="메모 4 2 2 4 3" xfId="11841" xr:uid="{00000000-0005-0000-0000-00009C3B0000}"/>
    <cellStyle name="메모 4 2 2 4 4" xfId="22247" xr:uid="{00000000-0005-0000-0000-00009D3B0000}"/>
    <cellStyle name="메모 4 2 2 5" xfId="588" xr:uid="{00000000-0005-0000-0000-00009E3B0000}"/>
    <cellStyle name="메모 4 2 2 5 2" xfId="6361" xr:uid="{00000000-0005-0000-0000-00009F3B0000}"/>
    <cellStyle name="메모 4 2 2 5 2 2" xfId="17474" xr:uid="{00000000-0005-0000-0000-0000A03B0000}"/>
    <cellStyle name="메모 4 2 2 5 2 3" xfId="24632" xr:uid="{00000000-0005-0000-0000-0000A13B0000}"/>
    <cellStyle name="메모 4 2 2 5 3" xfId="11840" xr:uid="{00000000-0005-0000-0000-0000A23B0000}"/>
    <cellStyle name="메모 4 2 2 5 4" xfId="22246" xr:uid="{00000000-0005-0000-0000-0000A33B0000}"/>
    <cellStyle name="메모 4 2 2 6" xfId="587" xr:uid="{00000000-0005-0000-0000-0000A43B0000}"/>
    <cellStyle name="메모 4 2 2 6 2" xfId="6360" xr:uid="{00000000-0005-0000-0000-0000A53B0000}"/>
    <cellStyle name="메모 4 2 2 6 2 2" xfId="17473" xr:uid="{00000000-0005-0000-0000-0000A63B0000}"/>
    <cellStyle name="메모 4 2 2 6 2 3" xfId="24631" xr:uid="{00000000-0005-0000-0000-0000A73B0000}"/>
    <cellStyle name="메모 4 2 2 6 3" xfId="11839" xr:uid="{00000000-0005-0000-0000-0000A83B0000}"/>
    <cellStyle name="메모 4 2 2 6 4" xfId="16878" xr:uid="{00000000-0005-0000-0000-0000A93B0000}"/>
    <cellStyle name="메모 4 2 2 7" xfId="6365" xr:uid="{00000000-0005-0000-0000-0000AA3B0000}"/>
    <cellStyle name="메모 4 2 2 7 2" xfId="17478" xr:uid="{00000000-0005-0000-0000-0000AB3B0000}"/>
    <cellStyle name="메모 4 2 2 7 3" xfId="24636" xr:uid="{00000000-0005-0000-0000-0000AC3B0000}"/>
    <cellStyle name="메모 4 2 2 8" xfId="11844" xr:uid="{00000000-0005-0000-0000-0000AD3B0000}"/>
    <cellStyle name="메모 4 2 2 9" xfId="22242" xr:uid="{00000000-0005-0000-0000-0000AE3B0000}"/>
    <cellStyle name="메모 4 2 3" xfId="586" xr:uid="{00000000-0005-0000-0000-0000AF3B0000}"/>
    <cellStyle name="메모 4 2 3 2" xfId="6359" xr:uid="{00000000-0005-0000-0000-0000B03B0000}"/>
    <cellStyle name="메모 4 2 3 2 2" xfId="17472" xr:uid="{00000000-0005-0000-0000-0000B13B0000}"/>
    <cellStyle name="메모 4 2 3 2 3" xfId="24630" xr:uid="{00000000-0005-0000-0000-0000B23B0000}"/>
    <cellStyle name="메모 4 2 3 3" xfId="11838" xr:uid="{00000000-0005-0000-0000-0000B33B0000}"/>
    <cellStyle name="메모 4 2 3 4" xfId="22248" xr:uid="{00000000-0005-0000-0000-0000B43B0000}"/>
    <cellStyle name="메모 4 2 4" xfId="585" xr:uid="{00000000-0005-0000-0000-0000B53B0000}"/>
    <cellStyle name="메모 4 2 4 2" xfId="6358" xr:uid="{00000000-0005-0000-0000-0000B63B0000}"/>
    <cellStyle name="메모 4 2 4 2 2" xfId="17471" xr:uid="{00000000-0005-0000-0000-0000B73B0000}"/>
    <cellStyle name="메모 4 2 4 2 3" xfId="24629" xr:uid="{00000000-0005-0000-0000-0000B83B0000}"/>
    <cellStyle name="메모 4 2 4 3" xfId="11837" xr:uid="{00000000-0005-0000-0000-0000B93B0000}"/>
    <cellStyle name="메모 4 2 4 4" xfId="22193" xr:uid="{00000000-0005-0000-0000-0000BA3B0000}"/>
    <cellStyle name="메모 4 2 5" xfId="584" xr:uid="{00000000-0005-0000-0000-0000BB3B0000}"/>
    <cellStyle name="메모 4 2 5 2" xfId="6357" xr:uid="{00000000-0005-0000-0000-0000BC3B0000}"/>
    <cellStyle name="메모 4 2 5 2 2" xfId="17470" xr:uid="{00000000-0005-0000-0000-0000BD3B0000}"/>
    <cellStyle name="메모 4 2 5 2 3" xfId="24628" xr:uid="{00000000-0005-0000-0000-0000BE3B0000}"/>
    <cellStyle name="메모 4 2 5 3" xfId="11836" xr:uid="{00000000-0005-0000-0000-0000BF3B0000}"/>
    <cellStyle name="메모 4 2 5 4" xfId="16879" xr:uid="{00000000-0005-0000-0000-0000C03B0000}"/>
    <cellStyle name="메모 4 2 6" xfId="583" xr:uid="{00000000-0005-0000-0000-0000C13B0000}"/>
    <cellStyle name="메모 4 2 6 2" xfId="6356" xr:uid="{00000000-0005-0000-0000-0000C23B0000}"/>
    <cellStyle name="메모 4 2 6 2 2" xfId="17469" xr:uid="{00000000-0005-0000-0000-0000C33B0000}"/>
    <cellStyle name="메모 4 2 6 2 3" xfId="24627" xr:uid="{00000000-0005-0000-0000-0000C43B0000}"/>
    <cellStyle name="메모 4 2 6 3" xfId="11835" xr:uid="{00000000-0005-0000-0000-0000C53B0000}"/>
    <cellStyle name="메모 4 2 6 4" xfId="16954" xr:uid="{00000000-0005-0000-0000-0000C63B0000}"/>
    <cellStyle name="메모 4 2 7" xfId="582" xr:uid="{00000000-0005-0000-0000-0000C73B0000}"/>
    <cellStyle name="메모 4 2 7 2" xfId="6355" xr:uid="{00000000-0005-0000-0000-0000C83B0000}"/>
    <cellStyle name="메모 4 2 7 2 2" xfId="17468" xr:uid="{00000000-0005-0000-0000-0000C93B0000}"/>
    <cellStyle name="메모 4 2 7 2 3" xfId="24626" xr:uid="{00000000-0005-0000-0000-0000CA3B0000}"/>
    <cellStyle name="메모 4 2 7 3" xfId="11834" xr:uid="{00000000-0005-0000-0000-0000CB3B0000}"/>
    <cellStyle name="메모 4 2 7 4" xfId="16880" xr:uid="{00000000-0005-0000-0000-0000CC3B0000}"/>
    <cellStyle name="메모 4 2 8" xfId="6366" xr:uid="{00000000-0005-0000-0000-0000CD3B0000}"/>
    <cellStyle name="메모 4 2 8 2" xfId="17479" xr:uid="{00000000-0005-0000-0000-0000CE3B0000}"/>
    <cellStyle name="메모 4 2 8 3" xfId="24637" xr:uid="{00000000-0005-0000-0000-0000CF3B0000}"/>
    <cellStyle name="메모 4 2 9" xfId="11845" xr:uid="{00000000-0005-0000-0000-0000D03B0000}"/>
    <cellStyle name="메모 4 3" xfId="581" xr:uid="{00000000-0005-0000-0000-0000D13B0000}"/>
    <cellStyle name="메모 4 3 10" xfId="16881" xr:uid="{00000000-0005-0000-0000-0000D23B0000}"/>
    <cellStyle name="메모 4 3 2" xfId="580" xr:uid="{00000000-0005-0000-0000-0000D33B0000}"/>
    <cellStyle name="메모 4 3 2 2" xfId="579" xr:uid="{00000000-0005-0000-0000-0000D43B0000}"/>
    <cellStyle name="메모 4 3 2 2 2" xfId="6352" xr:uid="{00000000-0005-0000-0000-0000D53B0000}"/>
    <cellStyle name="메모 4 3 2 2 2 2" xfId="17465" xr:uid="{00000000-0005-0000-0000-0000D63B0000}"/>
    <cellStyle name="메모 4 3 2 2 2 3" xfId="24623" xr:uid="{00000000-0005-0000-0000-0000D73B0000}"/>
    <cellStyle name="메모 4 3 2 2 3" xfId="11831" xr:uid="{00000000-0005-0000-0000-0000D83B0000}"/>
    <cellStyle name="메모 4 3 2 2 4" xfId="16883" xr:uid="{00000000-0005-0000-0000-0000D93B0000}"/>
    <cellStyle name="메모 4 3 2 3" xfId="578" xr:uid="{00000000-0005-0000-0000-0000DA3B0000}"/>
    <cellStyle name="메모 4 3 2 3 2" xfId="6351" xr:uid="{00000000-0005-0000-0000-0000DB3B0000}"/>
    <cellStyle name="메모 4 3 2 3 2 2" xfId="17464" xr:uid="{00000000-0005-0000-0000-0000DC3B0000}"/>
    <cellStyle name="메모 4 3 2 3 2 3" xfId="24622" xr:uid="{00000000-0005-0000-0000-0000DD3B0000}"/>
    <cellStyle name="메모 4 3 2 3 3" xfId="11830" xr:uid="{00000000-0005-0000-0000-0000DE3B0000}"/>
    <cellStyle name="메모 4 3 2 3 4" xfId="16884" xr:uid="{00000000-0005-0000-0000-0000DF3B0000}"/>
    <cellStyle name="메모 4 3 2 4" xfId="577" xr:uid="{00000000-0005-0000-0000-0000E03B0000}"/>
    <cellStyle name="메모 4 3 2 4 2" xfId="6350" xr:uid="{00000000-0005-0000-0000-0000E13B0000}"/>
    <cellStyle name="메모 4 3 2 4 2 2" xfId="17463" xr:uid="{00000000-0005-0000-0000-0000E23B0000}"/>
    <cellStyle name="메모 4 3 2 4 2 3" xfId="24621" xr:uid="{00000000-0005-0000-0000-0000E33B0000}"/>
    <cellStyle name="메모 4 3 2 4 3" xfId="11829" xr:uid="{00000000-0005-0000-0000-0000E43B0000}"/>
    <cellStyle name="메모 4 3 2 4 4" xfId="16885" xr:uid="{00000000-0005-0000-0000-0000E53B0000}"/>
    <cellStyle name="메모 4 3 2 5" xfId="576" xr:uid="{00000000-0005-0000-0000-0000E63B0000}"/>
    <cellStyle name="메모 4 3 2 5 2" xfId="6349" xr:uid="{00000000-0005-0000-0000-0000E73B0000}"/>
    <cellStyle name="메모 4 3 2 5 2 2" xfId="17462" xr:uid="{00000000-0005-0000-0000-0000E83B0000}"/>
    <cellStyle name="메모 4 3 2 5 2 3" xfId="24620" xr:uid="{00000000-0005-0000-0000-0000E93B0000}"/>
    <cellStyle name="메모 4 3 2 5 3" xfId="11828" xr:uid="{00000000-0005-0000-0000-0000EA3B0000}"/>
    <cellStyle name="메모 4 3 2 5 4" xfId="16886" xr:uid="{00000000-0005-0000-0000-0000EB3B0000}"/>
    <cellStyle name="메모 4 3 2 6" xfId="575" xr:uid="{00000000-0005-0000-0000-0000EC3B0000}"/>
    <cellStyle name="메모 4 3 2 6 2" xfId="6348" xr:uid="{00000000-0005-0000-0000-0000ED3B0000}"/>
    <cellStyle name="메모 4 3 2 6 2 2" xfId="17461" xr:uid="{00000000-0005-0000-0000-0000EE3B0000}"/>
    <cellStyle name="메모 4 3 2 6 2 3" xfId="24619" xr:uid="{00000000-0005-0000-0000-0000EF3B0000}"/>
    <cellStyle name="메모 4 3 2 6 3" xfId="11827" xr:uid="{00000000-0005-0000-0000-0000F03B0000}"/>
    <cellStyle name="메모 4 3 2 6 4" xfId="16887" xr:uid="{00000000-0005-0000-0000-0000F13B0000}"/>
    <cellStyle name="메모 4 3 2 7" xfId="6353" xr:uid="{00000000-0005-0000-0000-0000F23B0000}"/>
    <cellStyle name="메모 4 3 2 7 2" xfId="17466" xr:uid="{00000000-0005-0000-0000-0000F33B0000}"/>
    <cellStyle name="메모 4 3 2 7 3" xfId="24624" xr:uid="{00000000-0005-0000-0000-0000F43B0000}"/>
    <cellStyle name="메모 4 3 2 8" xfId="11832" xr:uid="{00000000-0005-0000-0000-0000F53B0000}"/>
    <cellStyle name="메모 4 3 2 9" xfId="16882" xr:uid="{00000000-0005-0000-0000-0000F63B0000}"/>
    <cellStyle name="메모 4 3 3" xfId="574" xr:uid="{00000000-0005-0000-0000-0000F73B0000}"/>
    <cellStyle name="메모 4 3 3 2" xfId="6347" xr:uid="{00000000-0005-0000-0000-0000F83B0000}"/>
    <cellStyle name="메모 4 3 3 2 2" xfId="17460" xr:uid="{00000000-0005-0000-0000-0000F93B0000}"/>
    <cellStyle name="메모 4 3 3 2 3" xfId="24618" xr:uid="{00000000-0005-0000-0000-0000FA3B0000}"/>
    <cellStyle name="메모 4 3 3 3" xfId="11826" xr:uid="{00000000-0005-0000-0000-0000FB3B0000}"/>
    <cellStyle name="메모 4 3 3 4" xfId="16888" xr:uid="{00000000-0005-0000-0000-0000FC3B0000}"/>
    <cellStyle name="메모 4 3 4" xfId="573" xr:uid="{00000000-0005-0000-0000-0000FD3B0000}"/>
    <cellStyle name="메모 4 3 4 2" xfId="6346" xr:uid="{00000000-0005-0000-0000-0000FE3B0000}"/>
    <cellStyle name="메모 4 3 4 2 2" xfId="17459" xr:uid="{00000000-0005-0000-0000-0000FF3B0000}"/>
    <cellStyle name="메모 4 3 4 2 3" xfId="24617" xr:uid="{00000000-0005-0000-0000-0000003C0000}"/>
    <cellStyle name="메모 4 3 4 3" xfId="11825" xr:uid="{00000000-0005-0000-0000-0000013C0000}"/>
    <cellStyle name="메모 4 3 4 4" xfId="22252" xr:uid="{00000000-0005-0000-0000-0000023C0000}"/>
    <cellStyle name="메모 4 3 5" xfId="572" xr:uid="{00000000-0005-0000-0000-0000033C0000}"/>
    <cellStyle name="메모 4 3 5 2" xfId="6345" xr:uid="{00000000-0005-0000-0000-0000043C0000}"/>
    <cellStyle name="메모 4 3 5 2 2" xfId="17458" xr:uid="{00000000-0005-0000-0000-0000053C0000}"/>
    <cellStyle name="메모 4 3 5 2 3" xfId="24616" xr:uid="{00000000-0005-0000-0000-0000063C0000}"/>
    <cellStyle name="메모 4 3 5 3" xfId="11824" xr:uid="{00000000-0005-0000-0000-0000073C0000}"/>
    <cellStyle name="메모 4 3 5 4" xfId="22251" xr:uid="{00000000-0005-0000-0000-0000083C0000}"/>
    <cellStyle name="메모 4 3 6" xfId="571" xr:uid="{00000000-0005-0000-0000-0000093C0000}"/>
    <cellStyle name="메모 4 3 6 2" xfId="6344" xr:uid="{00000000-0005-0000-0000-00000A3C0000}"/>
    <cellStyle name="메모 4 3 6 2 2" xfId="17457" xr:uid="{00000000-0005-0000-0000-00000B3C0000}"/>
    <cellStyle name="메모 4 3 6 2 3" xfId="24615" xr:uid="{00000000-0005-0000-0000-00000C3C0000}"/>
    <cellStyle name="메모 4 3 6 3" xfId="11823" xr:uid="{00000000-0005-0000-0000-00000D3C0000}"/>
    <cellStyle name="메모 4 3 6 4" xfId="16889" xr:uid="{00000000-0005-0000-0000-00000E3C0000}"/>
    <cellStyle name="메모 4 3 7" xfId="570" xr:uid="{00000000-0005-0000-0000-00000F3C0000}"/>
    <cellStyle name="메모 4 3 7 2" xfId="6343" xr:uid="{00000000-0005-0000-0000-0000103C0000}"/>
    <cellStyle name="메모 4 3 7 2 2" xfId="17456" xr:uid="{00000000-0005-0000-0000-0000113C0000}"/>
    <cellStyle name="메모 4 3 7 2 3" xfId="24614" xr:uid="{00000000-0005-0000-0000-0000123C0000}"/>
    <cellStyle name="메모 4 3 7 3" xfId="11822" xr:uid="{00000000-0005-0000-0000-0000133C0000}"/>
    <cellStyle name="메모 4 3 7 4" xfId="22253" xr:uid="{00000000-0005-0000-0000-0000143C0000}"/>
    <cellStyle name="메모 4 3 8" xfId="6354" xr:uid="{00000000-0005-0000-0000-0000153C0000}"/>
    <cellStyle name="메모 4 3 8 2" xfId="17467" xr:uid="{00000000-0005-0000-0000-0000163C0000}"/>
    <cellStyle name="메모 4 3 8 3" xfId="24625" xr:uid="{00000000-0005-0000-0000-0000173C0000}"/>
    <cellStyle name="메모 4 3 9" xfId="11833" xr:uid="{00000000-0005-0000-0000-0000183C0000}"/>
    <cellStyle name="메모 4 4" xfId="569" xr:uid="{00000000-0005-0000-0000-0000193C0000}"/>
    <cellStyle name="메모 4 4 10" xfId="22250" xr:uid="{00000000-0005-0000-0000-00001A3C0000}"/>
    <cellStyle name="메모 4 4 2" xfId="568" xr:uid="{00000000-0005-0000-0000-00001B3C0000}"/>
    <cellStyle name="메모 4 4 2 2" xfId="567" xr:uid="{00000000-0005-0000-0000-00001C3C0000}"/>
    <cellStyle name="메모 4 4 2 2 2" xfId="6340" xr:uid="{00000000-0005-0000-0000-00001D3C0000}"/>
    <cellStyle name="메모 4 4 2 2 2 2" xfId="17453" xr:uid="{00000000-0005-0000-0000-00001E3C0000}"/>
    <cellStyle name="메모 4 4 2 2 2 3" xfId="24611" xr:uid="{00000000-0005-0000-0000-00001F3C0000}"/>
    <cellStyle name="메모 4 4 2 2 3" xfId="11819" xr:uid="{00000000-0005-0000-0000-0000203C0000}"/>
    <cellStyle name="메모 4 4 2 2 4" xfId="16891" xr:uid="{00000000-0005-0000-0000-0000213C0000}"/>
    <cellStyle name="메모 4 4 2 3" xfId="566" xr:uid="{00000000-0005-0000-0000-0000223C0000}"/>
    <cellStyle name="메모 4 4 2 3 2" xfId="6339" xr:uid="{00000000-0005-0000-0000-0000233C0000}"/>
    <cellStyle name="메모 4 4 2 3 2 2" xfId="17452" xr:uid="{00000000-0005-0000-0000-0000243C0000}"/>
    <cellStyle name="메모 4 4 2 3 2 3" xfId="24610" xr:uid="{00000000-0005-0000-0000-0000253C0000}"/>
    <cellStyle name="메모 4 4 2 3 3" xfId="11818" xr:uid="{00000000-0005-0000-0000-0000263C0000}"/>
    <cellStyle name="메모 4 4 2 3 4" xfId="22255" xr:uid="{00000000-0005-0000-0000-0000273C0000}"/>
    <cellStyle name="메모 4 4 2 4" xfId="565" xr:uid="{00000000-0005-0000-0000-0000283C0000}"/>
    <cellStyle name="메모 4 4 2 4 2" xfId="6338" xr:uid="{00000000-0005-0000-0000-0000293C0000}"/>
    <cellStyle name="메모 4 4 2 4 2 2" xfId="17451" xr:uid="{00000000-0005-0000-0000-00002A3C0000}"/>
    <cellStyle name="메모 4 4 2 4 2 3" xfId="24609" xr:uid="{00000000-0005-0000-0000-00002B3C0000}"/>
    <cellStyle name="메모 4 4 2 4 3" xfId="11817" xr:uid="{00000000-0005-0000-0000-00002C3C0000}"/>
    <cellStyle name="메모 4 4 2 4 4" xfId="22254" xr:uid="{00000000-0005-0000-0000-00002D3C0000}"/>
    <cellStyle name="메모 4 4 2 5" xfId="564" xr:uid="{00000000-0005-0000-0000-00002E3C0000}"/>
    <cellStyle name="메모 4 4 2 5 2" xfId="6337" xr:uid="{00000000-0005-0000-0000-00002F3C0000}"/>
    <cellStyle name="메모 4 4 2 5 2 2" xfId="17450" xr:uid="{00000000-0005-0000-0000-0000303C0000}"/>
    <cellStyle name="메모 4 4 2 5 2 3" xfId="24608" xr:uid="{00000000-0005-0000-0000-0000313C0000}"/>
    <cellStyle name="메모 4 4 2 5 3" xfId="11816" xr:uid="{00000000-0005-0000-0000-0000323C0000}"/>
    <cellStyle name="메모 4 4 2 5 4" xfId="16892" xr:uid="{00000000-0005-0000-0000-0000333C0000}"/>
    <cellStyle name="메모 4 4 2 6" xfId="563" xr:uid="{00000000-0005-0000-0000-0000343C0000}"/>
    <cellStyle name="메모 4 4 2 6 2" xfId="6336" xr:uid="{00000000-0005-0000-0000-0000353C0000}"/>
    <cellStyle name="메모 4 4 2 6 2 2" xfId="17449" xr:uid="{00000000-0005-0000-0000-0000363C0000}"/>
    <cellStyle name="메모 4 4 2 6 2 3" xfId="24607" xr:uid="{00000000-0005-0000-0000-0000373C0000}"/>
    <cellStyle name="메모 4 4 2 6 3" xfId="11815" xr:uid="{00000000-0005-0000-0000-0000383C0000}"/>
    <cellStyle name="메모 4 4 2 6 4" xfId="22256" xr:uid="{00000000-0005-0000-0000-0000393C0000}"/>
    <cellStyle name="메모 4 4 2 7" xfId="6341" xr:uid="{00000000-0005-0000-0000-00003A3C0000}"/>
    <cellStyle name="메모 4 4 2 7 2" xfId="17454" xr:uid="{00000000-0005-0000-0000-00003B3C0000}"/>
    <cellStyle name="메모 4 4 2 7 3" xfId="24612" xr:uid="{00000000-0005-0000-0000-00003C3C0000}"/>
    <cellStyle name="메모 4 4 2 8" xfId="11820" xr:uid="{00000000-0005-0000-0000-00003D3C0000}"/>
    <cellStyle name="메모 4 4 2 9" xfId="16890" xr:uid="{00000000-0005-0000-0000-00003E3C0000}"/>
    <cellStyle name="메모 4 4 3" xfId="562" xr:uid="{00000000-0005-0000-0000-00003F3C0000}"/>
    <cellStyle name="메모 4 4 3 2" xfId="6335" xr:uid="{00000000-0005-0000-0000-0000403C0000}"/>
    <cellStyle name="메모 4 4 3 2 2" xfId="17448" xr:uid="{00000000-0005-0000-0000-0000413C0000}"/>
    <cellStyle name="메모 4 4 3 2 3" xfId="24606" xr:uid="{00000000-0005-0000-0000-0000423C0000}"/>
    <cellStyle name="메모 4 4 3 3" xfId="11814" xr:uid="{00000000-0005-0000-0000-0000433C0000}"/>
    <cellStyle name="메모 4 4 3 4" xfId="22249" xr:uid="{00000000-0005-0000-0000-0000443C0000}"/>
    <cellStyle name="메모 4 4 4" xfId="561" xr:uid="{00000000-0005-0000-0000-0000453C0000}"/>
    <cellStyle name="메모 4 4 4 2" xfId="6334" xr:uid="{00000000-0005-0000-0000-0000463C0000}"/>
    <cellStyle name="메모 4 4 4 2 2" xfId="17447" xr:uid="{00000000-0005-0000-0000-0000473C0000}"/>
    <cellStyle name="메모 4 4 4 2 3" xfId="24605" xr:uid="{00000000-0005-0000-0000-0000483C0000}"/>
    <cellStyle name="메모 4 4 4 3" xfId="11813" xr:uid="{00000000-0005-0000-0000-0000493C0000}"/>
    <cellStyle name="메모 4 4 4 4" xfId="16893" xr:uid="{00000000-0005-0000-0000-00004A3C0000}"/>
    <cellStyle name="메모 4 4 5" xfId="560" xr:uid="{00000000-0005-0000-0000-00004B3C0000}"/>
    <cellStyle name="메모 4 4 5 2" xfId="6333" xr:uid="{00000000-0005-0000-0000-00004C3C0000}"/>
    <cellStyle name="메모 4 4 5 2 2" xfId="17446" xr:uid="{00000000-0005-0000-0000-00004D3C0000}"/>
    <cellStyle name="메모 4 4 5 2 3" xfId="24604" xr:uid="{00000000-0005-0000-0000-00004E3C0000}"/>
    <cellStyle name="메모 4 4 5 3" xfId="11812" xr:uid="{00000000-0005-0000-0000-00004F3C0000}"/>
    <cellStyle name="메모 4 4 5 4" xfId="16894" xr:uid="{00000000-0005-0000-0000-0000503C0000}"/>
    <cellStyle name="메모 4 4 6" xfId="559" xr:uid="{00000000-0005-0000-0000-0000513C0000}"/>
    <cellStyle name="메모 4 4 6 2" xfId="6332" xr:uid="{00000000-0005-0000-0000-0000523C0000}"/>
    <cellStyle name="메모 4 4 6 2 2" xfId="17445" xr:uid="{00000000-0005-0000-0000-0000533C0000}"/>
    <cellStyle name="메모 4 4 6 2 3" xfId="24603" xr:uid="{00000000-0005-0000-0000-0000543C0000}"/>
    <cellStyle name="메모 4 4 6 3" xfId="11811" xr:uid="{00000000-0005-0000-0000-0000553C0000}"/>
    <cellStyle name="메모 4 4 6 4" xfId="16895" xr:uid="{00000000-0005-0000-0000-0000563C0000}"/>
    <cellStyle name="메모 4 4 7" xfId="558" xr:uid="{00000000-0005-0000-0000-0000573C0000}"/>
    <cellStyle name="메모 4 4 7 2" xfId="6331" xr:uid="{00000000-0005-0000-0000-0000583C0000}"/>
    <cellStyle name="메모 4 4 7 2 2" xfId="17444" xr:uid="{00000000-0005-0000-0000-0000593C0000}"/>
    <cellStyle name="메모 4 4 7 2 3" xfId="24602" xr:uid="{00000000-0005-0000-0000-00005A3C0000}"/>
    <cellStyle name="메모 4 4 7 3" xfId="11810" xr:uid="{00000000-0005-0000-0000-00005B3C0000}"/>
    <cellStyle name="메모 4 4 7 4" xfId="16896" xr:uid="{00000000-0005-0000-0000-00005C3C0000}"/>
    <cellStyle name="메모 4 4 8" xfId="6342" xr:uid="{00000000-0005-0000-0000-00005D3C0000}"/>
    <cellStyle name="메모 4 4 8 2" xfId="17455" xr:uid="{00000000-0005-0000-0000-00005E3C0000}"/>
    <cellStyle name="메모 4 4 8 3" xfId="24613" xr:uid="{00000000-0005-0000-0000-00005F3C0000}"/>
    <cellStyle name="메모 4 4 9" xfId="11821" xr:uid="{00000000-0005-0000-0000-0000603C0000}"/>
    <cellStyle name="메모 4 5" xfId="557" xr:uid="{00000000-0005-0000-0000-0000613C0000}"/>
    <cellStyle name="메모 4 5 10" xfId="22260" xr:uid="{00000000-0005-0000-0000-0000623C0000}"/>
    <cellStyle name="메모 4 5 2" xfId="556" xr:uid="{00000000-0005-0000-0000-0000633C0000}"/>
    <cellStyle name="메모 4 5 2 2" xfId="555" xr:uid="{00000000-0005-0000-0000-0000643C0000}"/>
    <cellStyle name="메모 4 5 2 2 2" xfId="6328" xr:uid="{00000000-0005-0000-0000-0000653C0000}"/>
    <cellStyle name="메모 4 5 2 2 2 2" xfId="17441" xr:uid="{00000000-0005-0000-0000-0000663C0000}"/>
    <cellStyle name="메모 4 5 2 2 2 3" xfId="24599" xr:uid="{00000000-0005-0000-0000-0000673C0000}"/>
    <cellStyle name="메모 4 5 2 2 3" xfId="11807" xr:uid="{00000000-0005-0000-0000-0000683C0000}"/>
    <cellStyle name="메모 4 5 2 2 4" xfId="16897" xr:uid="{00000000-0005-0000-0000-0000693C0000}"/>
    <cellStyle name="메모 4 5 2 3" xfId="554" xr:uid="{00000000-0005-0000-0000-00006A3C0000}"/>
    <cellStyle name="메모 4 5 2 3 2" xfId="6327" xr:uid="{00000000-0005-0000-0000-00006B3C0000}"/>
    <cellStyle name="메모 4 5 2 3 2 2" xfId="17440" xr:uid="{00000000-0005-0000-0000-00006C3C0000}"/>
    <cellStyle name="메모 4 5 2 3 2 3" xfId="24598" xr:uid="{00000000-0005-0000-0000-00006D3C0000}"/>
    <cellStyle name="메모 4 5 2 3 3" xfId="11806" xr:uid="{00000000-0005-0000-0000-00006E3C0000}"/>
    <cellStyle name="메모 4 5 2 3 4" xfId="22261" xr:uid="{00000000-0005-0000-0000-00006F3C0000}"/>
    <cellStyle name="메모 4 5 2 4" xfId="553" xr:uid="{00000000-0005-0000-0000-0000703C0000}"/>
    <cellStyle name="메모 4 5 2 4 2" xfId="6326" xr:uid="{00000000-0005-0000-0000-0000713C0000}"/>
    <cellStyle name="메모 4 5 2 4 2 2" xfId="17439" xr:uid="{00000000-0005-0000-0000-0000723C0000}"/>
    <cellStyle name="메모 4 5 2 4 2 3" xfId="24597" xr:uid="{00000000-0005-0000-0000-0000733C0000}"/>
    <cellStyle name="메모 4 5 2 4 3" xfId="11805" xr:uid="{00000000-0005-0000-0000-0000743C0000}"/>
    <cellStyle name="메모 4 5 2 4 4" xfId="22258" xr:uid="{00000000-0005-0000-0000-0000753C0000}"/>
    <cellStyle name="메모 4 5 2 5" xfId="552" xr:uid="{00000000-0005-0000-0000-0000763C0000}"/>
    <cellStyle name="메모 4 5 2 5 2" xfId="6325" xr:uid="{00000000-0005-0000-0000-0000773C0000}"/>
    <cellStyle name="메모 4 5 2 5 2 2" xfId="17438" xr:uid="{00000000-0005-0000-0000-0000783C0000}"/>
    <cellStyle name="메모 4 5 2 5 2 3" xfId="24596" xr:uid="{00000000-0005-0000-0000-0000793C0000}"/>
    <cellStyle name="메모 4 5 2 5 3" xfId="11804" xr:uid="{00000000-0005-0000-0000-00007A3C0000}"/>
    <cellStyle name="메모 4 5 2 5 4" xfId="16898" xr:uid="{00000000-0005-0000-0000-00007B3C0000}"/>
    <cellStyle name="메모 4 5 2 6" xfId="551" xr:uid="{00000000-0005-0000-0000-00007C3C0000}"/>
    <cellStyle name="메모 4 5 2 6 2" xfId="6324" xr:uid="{00000000-0005-0000-0000-00007D3C0000}"/>
    <cellStyle name="메모 4 5 2 6 2 2" xfId="17437" xr:uid="{00000000-0005-0000-0000-00007E3C0000}"/>
    <cellStyle name="메모 4 5 2 6 2 3" xfId="24595" xr:uid="{00000000-0005-0000-0000-00007F3C0000}"/>
    <cellStyle name="메모 4 5 2 6 3" xfId="11803" xr:uid="{00000000-0005-0000-0000-0000803C0000}"/>
    <cellStyle name="메모 4 5 2 6 4" xfId="16899" xr:uid="{00000000-0005-0000-0000-0000813C0000}"/>
    <cellStyle name="메모 4 5 2 7" xfId="6329" xr:uid="{00000000-0005-0000-0000-0000823C0000}"/>
    <cellStyle name="메모 4 5 2 7 2" xfId="17442" xr:uid="{00000000-0005-0000-0000-0000833C0000}"/>
    <cellStyle name="메모 4 5 2 7 3" xfId="24600" xr:uid="{00000000-0005-0000-0000-0000843C0000}"/>
    <cellStyle name="메모 4 5 2 8" xfId="11808" xr:uid="{00000000-0005-0000-0000-0000853C0000}"/>
    <cellStyle name="메모 4 5 2 9" xfId="22259" xr:uid="{00000000-0005-0000-0000-0000863C0000}"/>
    <cellStyle name="메모 4 5 3" xfId="550" xr:uid="{00000000-0005-0000-0000-0000873C0000}"/>
    <cellStyle name="메모 4 5 3 2" xfId="6323" xr:uid="{00000000-0005-0000-0000-0000883C0000}"/>
    <cellStyle name="메모 4 5 3 2 2" xfId="17436" xr:uid="{00000000-0005-0000-0000-0000893C0000}"/>
    <cellStyle name="메모 4 5 3 2 3" xfId="24594" xr:uid="{00000000-0005-0000-0000-00008A3C0000}"/>
    <cellStyle name="메모 4 5 3 3" xfId="11802" xr:uid="{00000000-0005-0000-0000-00008B3C0000}"/>
    <cellStyle name="메모 4 5 3 4" xfId="22263" xr:uid="{00000000-0005-0000-0000-00008C3C0000}"/>
    <cellStyle name="메모 4 5 4" xfId="549" xr:uid="{00000000-0005-0000-0000-00008D3C0000}"/>
    <cellStyle name="메모 4 5 4 2" xfId="6322" xr:uid="{00000000-0005-0000-0000-00008E3C0000}"/>
    <cellStyle name="메모 4 5 4 2 2" xfId="17435" xr:uid="{00000000-0005-0000-0000-00008F3C0000}"/>
    <cellStyle name="메모 4 5 4 2 3" xfId="24593" xr:uid="{00000000-0005-0000-0000-0000903C0000}"/>
    <cellStyle name="메모 4 5 4 3" xfId="11801" xr:uid="{00000000-0005-0000-0000-0000913C0000}"/>
    <cellStyle name="메모 4 5 4 4" xfId="22262" xr:uid="{00000000-0005-0000-0000-0000923C0000}"/>
    <cellStyle name="메모 4 5 5" xfId="548" xr:uid="{00000000-0005-0000-0000-0000933C0000}"/>
    <cellStyle name="메모 4 5 5 2" xfId="6321" xr:uid="{00000000-0005-0000-0000-0000943C0000}"/>
    <cellStyle name="메모 4 5 5 2 2" xfId="17434" xr:uid="{00000000-0005-0000-0000-0000953C0000}"/>
    <cellStyle name="메모 4 5 5 2 3" xfId="24592" xr:uid="{00000000-0005-0000-0000-0000963C0000}"/>
    <cellStyle name="메모 4 5 5 3" xfId="11800" xr:uid="{00000000-0005-0000-0000-0000973C0000}"/>
    <cellStyle name="메모 4 5 5 4" xfId="16900" xr:uid="{00000000-0005-0000-0000-0000983C0000}"/>
    <cellStyle name="메모 4 5 6" xfId="547" xr:uid="{00000000-0005-0000-0000-0000993C0000}"/>
    <cellStyle name="메모 4 5 6 2" xfId="6320" xr:uid="{00000000-0005-0000-0000-00009A3C0000}"/>
    <cellStyle name="메모 4 5 6 2 2" xfId="17433" xr:uid="{00000000-0005-0000-0000-00009B3C0000}"/>
    <cellStyle name="메모 4 5 6 2 3" xfId="24591" xr:uid="{00000000-0005-0000-0000-00009C3C0000}"/>
    <cellStyle name="메모 4 5 6 3" xfId="11799" xr:uid="{00000000-0005-0000-0000-00009D3C0000}"/>
    <cellStyle name="메모 4 5 6 4" xfId="22264" xr:uid="{00000000-0005-0000-0000-00009E3C0000}"/>
    <cellStyle name="메모 4 5 7" xfId="546" xr:uid="{00000000-0005-0000-0000-00009F3C0000}"/>
    <cellStyle name="메모 4 5 7 2" xfId="6319" xr:uid="{00000000-0005-0000-0000-0000A03C0000}"/>
    <cellStyle name="메모 4 5 7 2 2" xfId="17432" xr:uid="{00000000-0005-0000-0000-0000A13C0000}"/>
    <cellStyle name="메모 4 5 7 2 3" xfId="24590" xr:uid="{00000000-0005-0000-0000-0000A23C0000}"/>
    <cellStyle name="메모 4 5 7 3" xfId="11798" xr:uid="{00000000-0005-0000-0000-0000A33C0000}"/>
    <cellStyle name="메모 4 5 7 4" xfId="22257" xr:uid="{00000000-0005-0000-0000-0000A43C0000}"/>
    <cellStyle name="메모 4 5 8" xfId="6330" xr:uid="{00000000-0005-0000-0000-0000A53C0000}"/>
    <cellStyle name="메모 4 5 8 2" xfId="17443" xr:uid="{00000000-0005-0000-0000-0000A63C0000}"/>
    <cellStyle name="메모 4 5 8 3" xfId="24601" xr:uid="{00000000-0005-0000-0000-0000A73C0000}"/>
    <cellStyle name="메모 4 5 9" xfId="11809" xr:uid="{00000000-0005-0000-0000-0000A83C0000}"/>
    <cellStyle name="메모 4 6" xfId="545" xr:uid="{00000000-0005-0000-0000-0000A93C0000}"/>
    <cellStyle name="메모 4 6 10" xfId="16901" xr:uid="{00000000-0005-0000-0000-0000AA3C0000}"/>
    <cellStyle name="메모 4 6 2" xfId="544" xr:uid="{00000000-0005-0000-0000-0000AB3C0000}"/>
    <cellStyle name="메모 4 6 2 2" xfId="543" xr:uid="{00000000-0005-0000-0000-0000AC3C0000}"/>
    <cellStyle name="메모 4 6 2 2 2" xfId="6316" xr:uid="{00000000-0005-0000-0000-0000AD3C0000}"/>
    <cellStyle name="메모 4 6 2 2 2 2" xfId="17429" xr:uid="{00000000-0005-0000-0000-0000AE3C0000}"/>
    <cellStyle name="메모 4 6 2 2 2 3" xfId="24587" xr:uid="{00000000-0005-0000-0000-0000AF3C0000}"/>
    <cellStyle name="메모 4 6 2 2 3" xfId="11795" xr:uid="{00000000-0005-0000-0000-0000B03C0000}"/>
    <cellStyle name="메모 4 6 2 2 4" xfId="16903" xr:uid="{00000000-0005-0000-0000-0000B13C0000}"/>
    <cellStyle name="메모 4 6 2 3" xfId="542" xr:uid="{00000000-0005-0000-0000-0000B23C0000}"/>
    <cellStyle name="메모 4 6 2 3 2" xfId="6315" xr:uid="{00000000-0005-0000-0000-0000B33C0000}"/>
    <cellStyle name="메모 4 6 2 3 2 2" xfId="17428" xr:uid="{00000000-0005-0000-0000-0000B43C0000}"/>
    <cellStyle name="메모 4 6 2 3 2 3" xfId="24586" xr:uid="{00000000-0005-0000-0000-0000B53C0000}"/>
    <cellStyle name="메모 4 6 2 3 3" xfId="11794" xr:uid="{00000000-0005-0000-0000-0000B63C0000}"/>
    <cellStyle name="메모 4 6 2 3 4" xfId="16904" xr:uid="{00000000-0005-0000-0000-0000B73C0000}"/>
    <cellStyle name="메모 4 6 2 4" xfId="541" xr:uid="{00000000-0005-0000-0000-0000B83C0000}"/>
    <cellStyle name="메모 4 6 2 4 2" xfId="6314" xr:uid="{00000000-0005-0000-0000-0000B93C0000}"/>
    <cellStyle name="메모 4 6 2 4 2 2" xfId="17427" xr:uid="{00000000-0005-0000-0000-0000BA3C0000}"/>
    <cellStyle name="메모 4 6 2 4 2 3" xfId="24585" xr:uid="{00000000-0005-0000-0000-0000BB3C0000}"/>
    <cellStyle name="메모 4 6 2 4 3" xfId="11793" xr:uid="{00000000-0005-0000-0000-0000BC3C0000}"/>
    <cellStyle name="메모 4 6 2 4 4" xfId="22268" xr:uid="{00000000-0005-0000-0000-0000BD3C0000}"/>
    <cellStyle name="메모 4 6 2 5" xfId="540" xr:uid="{00000000-0005-0000-0000-0000BE3C0000}"/>
    <cellStyle name="메모 4 6 2 5 2" xfId="6313" xr:uid="{00000000-0005-0000-0000-0000BF3C0000}"/>
    <cellStyle name="메모 4 6 2 5 2 2" xfId="17426" xr:uid="{00000000-0005-0000-0000-0000C03C0000}"/>
    <cellStyle name="메모 4 6 2 5 2 3" xfId="24584" xr:uid="{00000000-0005-0000-0000-0000C13C0000}"/>
    <cellStyle name="메모 4 6 2 5 3" xfId="11792" xr:uid="{00000000-0005-0000-0000-0000C23C0000}"/>
    <cellStyle name="메모 4 6 2 5 4" xfId="22267" xr:uid="{00000000-0005-0000-0000-0000C33C0000}"/>
    <cellStyle name="메모 4 6 2 6" xfId="539" xr:uid="{00000000-0005-0000-0000-0000C43C0000}"/>
    <cellStyle name="메모 4 6 2 6 2" xfId="6312" xr:uid="{00000000-0005-0000-0000-0000C53C0000}"/>
    <cellStyle name="메모 4 6 2 6 2 2" xfId="17425" xr:uid="{00000000-0005-0000-0000-0000C63C0000}"/>
    <cellStyle name="메모 4 6 2 6 2 3" xfId="24583" xr:uid="{00000000-0005-0000-0000-0000C73C0000}"/>
    <cellStyle name="메모 4 6 2 6 3" xfId="11791" xr:uid="{00000000-0005-0000-0000-0000C83C0000}"/>
    <cellStyle name="메모 4 6 2 6 4" xfId="16905" xr:uid="{00000000-0005-0000-0000-0000C93C0000}"/>
    <cellStyle name="메모 4 6 2 7" xfId="6317" xr:uid="{00000000-0005-0000-0000-0000CA3C0000}"/>
    <cellStyle name="메모 4 6 2 7 2" xfId="17430" xr:uid="{00000000-0005-0000-0000-0000CB3C0000}"/>
    <cellStyle name="메모 4 6 2 7 3" xfId="24588" xr:uid="{00000000-0005-0000-0000-0000CC3C0000}"/>
    <cellStyle name="메모 4 6 2 8" xfId="11796" xr:uid="{00000000-0005-0000-0000-0000CD3C0000}"/>
    <cellStyle name="메모 4 6 2 9" xfId="16902" xr:uid="{00000000-0005-0000-0000-0000CE3C0000}"/>
    <cellStyle name="메모 4 6 3" xfId="538" xr:uid="{00000000-0005-0000-0000-0000CF3C0000}"/>
    <cellStyle name="메모 4 6 3 2" xfId="6311" xr:uid="{00000000-0005-0000-0000-0000D03C0000}"/>
    <cellStyle name="메모 4 6 3 2 2" xfId="17424" xr:uid="{00000000-0005-0000-0000-0000D13C0000}"/>
    <cellStyle name="메모 4 6 3 2 3" xfId="24582" xr:uid="{00000000-0005-0000-0000-0000D23C0000}"/>
    <cellStyle name="메모 4 6 3 3" xfId="11790" xr:uid="{00000000-0005-0000-0000-0000D33C0000}"/>
    <cellStyle name="메모 4 6 3 4" xfId="22269" xr:uid="{00000000-0005-0000-0000-0000D43C0000}"/>
    <cellStyle name="메모 4 6 4" xfId="537" xr:uid="{00000000-0005-0000-0000-0000D53C0000}"/>
    <cellStyle name="메모 4 6 4 2" xfId="6310" xr:uid="{00000000-0005-0000-0000-0000D63C0000}"/>
    <cellStyle name="메모 4 6 4 2 2" xfId="17423" xr:uid="{00000000-0005-0000-0000-0000D73C0000}"/>
    <cellStyle name="메모 4 6 4 2 3" xfId="24581" xr:uid="{00000000-0005-0000-0000-0000D83C0000}"/>
    <cellStyle name="메모 4 6 4 3" xfId="11789" xr:uid="{00000000-0005-0000-0000-0000D93C0000}"/>
    <cellStyle name="메모 4 6 4 4" xfId="22266" xr:uid="{00000000-0005-0000-0000-0000DA3C0000}"/>
    <cellStyle name="메모 4 6 5" xfId="536" xr:uid="{00000000-0005-0000-0000-0000DB3C0000}"/>
    <cellStyle name="메모 4 6 5 2" xfId="6309" xr:uid="{00000000-0005-0000-0000-0000DC3C0000}"/>
    <cellStyle name="메모 4 6 5 2 2" xfId="17422" xr:uid="{00000000-0005-0000-0000-0000DD3C0000}"/>
    <cellStyle name="메모 4 6 5 2 3" xfId="24580" xr:uid="{00000000-0005-0000-0000-0000DE3C0000}"/>
    <cellStyle name="메모 4 6 5 3" xfId="11788" xr:uid="{00000000-0005-0000-0000-0000DF3C0000}"/>
    <cellStyle name="메모 4 6 5 4" xfId="16906" xr:uid="{00000000-0005-0000-0000-0000E03C0000}"/>
    <cellStyle name="메모 4 6 6" xfId="535" xr:uid="{00000000-0005-0000-0000-0000E13C0000}"/>
    <cellStyle name="메모 4 6 6 2" xfId="6308" xr:uid="{00000000-0005-0000-0000-0000E23C0000}"/>
    <cellStyle name="메모 4 6 6 2 2" xfId="17421" xr:uid="{00000000-0005-0000-0000-0000E33C0000}"/>
    <cellStyle name="메모 4 6 6 2 3" xfId="24579" xr:uid="{00000000-0005-0000-0000-0000E43C0000}"/>
    <cellStyle name="메모 4 6 6 3" xfId="11787" xr:uid="{00000000-0005-0000-0000-0000E53C0000}"/>
    <cellStyle name="메모 4 6 6 4" xfId="16907" xr:uid="{00000000-0005-0000-0000-0000E63C0000}"/>
    <cellStyle name="메모 4 6 7" xfId="534" xr:uid="{00000000-0005-0000-0000-0000E73C0000}"/>
    <cellStyle name="메모 4 6 7 2" xfId="6307" xr:uid="{00000000-0005-0000-0000-0000E83C0000}"/>
    <cellStyle name="메모 4 6 7 2 2" xfId="17420" xr:uid="{00000000-0005-0000-0000-0000E93C0000}"/>
    <cellStyle name="메모 4 6 7 2 3" xfId="24578" xr:uid="{00000000-0005-0000-0000-0000EA3C0000}"/>
    <cellStyle name="메모 4 6 7 3" xfId="11786" xr:uid="{00000000-0005-0000-0000-0000EB3C0000}"/>
    <cellStyle name="메모 4 6 7 4" xfId="22271" xr:uid="{00000000-0005-0000-0000-0000EC3C0000}"/>
    <cellStyle name="메모 4 6 8" xfId="6318" xr:uid="{00000000-0005-0000-0000-0000ED3C0000}"/>
    <cellStyle name="메모 4 6 8 2" xfId="17431" xr:uid="{00000000-0005-0000-0000-0000EE3C0000}"/>
    <cellStyle name="메모 4 6 8 3" xfId="24589" xr:uid="{00000000-0005-0000-0000-0000EF3C0000}"/>
    <cellStyle name="메모 4 6 9" xfId="11797" xr:uid="{00000000-0005-0000-0000-0000F03C0000}"/>
    <cellStyle name="메모 4 7" xfId="533" xr:uid="{00000000-0005-0000-0000-0000F13C0000}"/>
    <cellStyle name="메모 4 7 10" xfId="22270" xr:uid="{00000000-0005-0000-0000-0000F23C0000}"/>
    <cellStyle name="메모 4 7 2" xfId="532" xr:uid="{00000000-0005-0000-0000-0000F33C0000}"/>
    <cellStyle name="메모 4 7 2 2" xfId="531" xr:uid="{00000000-0005-0000-0000-0000F43C0000}"/>
    <cellStyle name="메모 4 7 2 2 2" xfId="6304" xr:uid="{00000000-0005-0000-0000-0000F53C0000}"/>
    <cellStyle name="메모 4 7 2 2 2 2" xfId="17417" xr:uid="{00000000-0005-0000-0000-0000F63C0000}"/>
    <cellStyle name="메모 4 7 2 2 2 3" xfId="24575" xr:uid="{00000000-0005-0000-0000-0000F73C0000}"/>
    <cellStyle name="메모 4 7 2 2 3" xfId="11783" xr:uid="{00000000-0005-0000-0000-0000F83C0000}"/>
    <cellStyle name="메모 4 7 2 2 4" xfId="22272" xr:uid="{00000000-0005-0000-0000-0000F93C0000}"/>
    <cellStyle name="메모 4 7 2 3" xfId="530" xr:uid="{00000000-0005-0000-0000-0000FA3C0000}"/>
    <cellStyle name="메모 4 7 2 3 2" xfId="6303" xr:uid="{00000000-0005-0000-0000-0000FB3C0000}"/>
    <cellStyle name="메모 4 7 2 3 2 2" xfId="17416" xr:uid="{00000000-0005-0000-0000-0000FC3C0000}"/>
    <cellStyle name="메모 4 7 2 3 2 3" xfId="24574" xr:uid="{00000000-0005-0000-0000-0000FD3C0000}"/>
    <cellStyle name="메모 4 7 2 3 3" xfId="11782" xr:uid="{00000000-0005-0000-0000-0000FE3C0000}"/>
    <cellStyle name="메모 4 7 2 3 4" xfId="22265" xr:uid="{00000000-0005-0000-0000-0000FF3C0000}"/>
    <cellStyle name="메모 4 7 2 4" xfId="529" xr:uid="{00000000-0005-0000-0000-0000003D0000}"/>
    <cellStyle name="메모 4 7 2 4 2" xfId="6302" xr:uid="{00000000-0005-0000-0000-0000013D0000}"/>
    <cellStyle name="메모 4 7 2 4 2 2" xfId="17415" xr:uid="{00000000-0005-0000-0000-0000023D0000}"/>
    <cellStyle name="메모 4 7 2 4 2 3" xfId="24573" xr:uid="{00000000-0005-0000-0000-0000033D0000}"/>
    <cellStyle name="메모 4 7 2 4 3" xfId="11781" xr:uid="{00000000-0005-0000-0000-0000043D0000}"/>
    <cellStyle name="메모 4 7 2 4 4" xfId="16909" xr:uid="{00000000-0005-0000-0000-0000053D0000}"/>
    <cellStyle name="메모 4 7 2 5" xfId="528" xr:uid="{00000000-0005-0000-0000-0000063D0000}"/>
    <cellStyle name="메모 4 7 2 5 2" xfId="6301" xr:uid="{00000000-0005-0000-0000-0000073D0000}"/>
    <cellStyle name="메모 4 7 2 5 2 2" xfId="17414" xr:uid="{00000000-0005-0000-0000-0000083D0000}"/>
    <cellStyle name="메모 4 7 2 5 2 3" xfId="24572" xr:uid="{00000000-0005-0000-0000-0000093D0000}"/>
    <cellStyle name="메모 4 7 2 5 3" xfId="11780" xr:uid="{00000000-0005-0000-0000-00000A3D0000}"/>
    <cellStyle name="메모 4 7 2 5 4" xfId="16910" xr:uid="{00000000-0005-0000-0000-00000B3D0000}"/>
    <cellStyle name="메모 4 7 2 6" xfId="527" xr:uid="{00000000-0005-0000-0000-00000C3D0000}"/>
    <cellStyle name="메모 4 7 2 6 2" xfId="6300" xr:uid="{00000000-0005-0000-0000-00000D3D0000}"/>
    <cellStyle name="메모 4 7 2 6 2 2" xfId="17413" xr:uid="{00000000-0005-0000-0000-00000E3D0000}"/>
    <cellStyle name="메모 4 7 2 6 2 3" xfId="24571" xr:uid="{00000000-0005-0000-0000-00000F3D0000}"/>
    <cellStyle name="메모 4 7 2 6 3" xfId="11779" xr:uid="{00000000-0005-0000-0000-0000103D0000}"/>
    <cellStyle name="메모 4 7 2 6 4" xfId="17025" xr:uid="{00000000-0005-0000-0000-0000113D0000}"/>
    <cellStyle name="메모 4 7 2 7" xfId="6305" xr:uid="{00000000-0005-0000-0000-0000123D0000}"/>
    <cellStyle name="메모 4 7 2 7 2" xfId="17418" xr:uid="{00000000-0005-0000-0000-0000133D0000}"/>
    <cellStyle name="메모 4 7 2 7 3" xfId="24576" xr:uid="{00000000-0005-0000-0000-0000143D0000}"/>
    <cellStyle name="메모 4 7 2 8" xfId="11784" xr:uid="{00000000-0005-0000-0000-0000153D0000}"/>
    <cellStyle name="메모 4 7 2 9" xfId="16908" xr:uid="{00000000-0005-0000-0000-0000163D0000}"/>
    <cellStyle name="메모 4 7 3" xfId="526" xr:uid="{00000000-0005-0000-0000-0000173D0000}"/>
    <cellStyle name="메모 4 7 3 2" xfId="6299" xr:uid="{00000000-0005-0000-0000-0000183D0000}"/>
    <cellStyle name="메모 4 7 3 2 2" xfId="17412" xr:uid="{00000000-0005-0000-0000-0000193D0000}"/>
    <cellStyle name="메모 4 7 3 2 3" xfId="24570" xr:uid="{00000000-0005-0000-0000-00001A3D0000}"/>
    <cellStyle name="메모 4 7 3 3" xfId="11778" xr:uid="{00000000-0005-0000-0000-00001B3D0000}"/>
    <cellStyle name="메모 4 7 3 4" xfId="17127" xr:uid="{00000000-0005-0000-0000-00001C3D0000}"/>
    <cellStyle name="메모 4 7 4" xfId="525" xr:uid="{00000000-0005-0000-0000-00001D3D0000}"/>
    <cellStyle name="메모 4 7 4 2" xfId="6298" xr:uid="{00000000-0005-0000-0000-00001E3D0000}"/>
    <cellStyle name="메모 4 7 4 2 2" xfId="17411" xr:uid="{00000000-0005-0000-0000-00001F3D0000}"/>
    <cellStyle name="메모 4 7 4 2 3" xfId="24569" xr:uid="{00000000-0005-0000-0000-0000203D0000}"/>
    <cellStyle name="메모 4 7 4 3" xfId="11777" xr:uid="{00000000-0005-0000-0000-0000213D0000}"/>
    <cellStyle name="메모 4 7 4 4" xfId="16911" xr:uid="{00000000-0005-0000-0000-0000223D0000}"/>
    <cellStyle name="메모 4 7 5" xfId="524" xr:uid="{00000000-0005-0000-0000-0000233D0000}"/>
    <cellStyle name="메모 4 7 5 2" xfId="6297" xr:uid="{00000000-0005-0000-0000-0000243D0000}"/>
    <cellStyle name="메모 4 7 5 2 2" xfId="17410" xr:uid="{00000000-0005-0000-0000-0000253D0000}"/>
    <cellStyle name="메모 4 7 5 2 3" xfId="24568" xr:uid="{00000000-0005-0000-0000-0000263D0000}"/>
    <cellStyle name="메모 4 7 5 3" xfId="11776" xr:uid="{00000000-0005-0000-0000-0000273D0000}"/>
    <cellStyle name="메모 4 7 5 4" xfId="16912" xr:uid="{00000000-0005-0000-0000-0000283D0000}"/>
    <cellStyle name="메모 4 7 6" xfId="523" xr:uid="{00000000-0005-0000-0000-0000293D0000}"/>
    <cellStyle name="메모 4 7 6 2" xfId="6296" xr:uid="{00000000-0005-0000-0000-00002A3D0000}"/>
    <cellStyle name="메모 4 7 6 2 2" xfId="17409" xr:uid="{00000000-0005-0000-0000-00002B3D0000}"/>
    <cellStyle name="메모 4 7 6 2 3" xfId="24567" xr:uid="{00000000-0005-0000-0000-00002C3D0000}"/>
    <cellStyle name="메모 4 7 6 3" xfId="11775" xr:uid="{00000000-0005-0000-0000-00002D3D0000}"/>
    <cellStyle name="메모 4 7 6 4" xfId="16913" xr:uid="{00000000-0005-0000-0000-00002E3D0000}"/>
    <cellStyle name="메모 4 7 7" xfId="522" xr:uid="{00000000-0005-0000-0000-00002F3D0000}"/>
    <cellStyle name="메모 4 7 7 2" xfId="6295" xr:uid="{00000000-0005-0000-0000-0000303D0000}"/>
    <cellStyle name="메모 4 7 7 2 2" xfId="17408" xr:uid="{00000000-0005-0000-0000-0000313D0000}"/>
    <cellStyle name="메모 4 7 7 2 3" xfId="24566" xr:uid="{00000000-0005-0000-0000-0000323D0000}"/>
    <cellStyle name="메모 4 7 7 3" xfId="11774" xr:uid="{00000000-0005-0000-0000-0000333D0000}"/>
    <cellStyle name="메모 4 7 7 4" xfId="16914" xr:uid="{00000000-0005-0000-0000-0000343D0000}"/>
    <cellStyle name="메모 4 7 8" xfId="6306" xr:uid="{00000000-0005-0000-0000-0000353D0000}"/>
    <cellStyle name="메모 4 7 8 2" xfId="17419" xr:uid="{00000000-0005-0000-0000-0000363D0000}"/>
    <cellStyle name="메모 4 7 8 3" xfId="24577" xr:uid="{00000000-0005-0000-0000-0000373D0000}"/>
    <cellStyle name="메모 4 7 9" xfId="11785" xr:uid="{00000000-0005-0000-0000-0000383D0000}"/>
    <cellStyle name="메모 4 8" xfId="521" xr:uid="{00000000-0005-0000-0000-0000393D0000}"/>
    <cellStyle name="메모 4 8 10" xfId="22276" xr:uid="{00000000-0005-0000-0000-00003A3D0000}"/>
    <cellStyle name="메모 4 8 2" xfId="520" xr:uid="{00000000-0005-0000-0000-00003B3D0000}"/>
    <cellStyle name="메모 4 8 2 2" xfId="519" xr:uid="{00000000-0005-0000-0000-00003C3D0000}"/>
    <cellStyle name="메모 4 8 2 2 2" xfId="6292" xr:uid="{00000000-0005-0000-0000-00003D3D0000}"/>
    <cellStyle name="메모 4 8 2 2 2 2" xfId="17405" xr:uid="{00000000-0005-0000-0000-00003E3D0000}"/>
    <cellStyle name="메모 4 8 2 2 2 3" xfId="24563" xr:uid="{00000000-0005-0000-0000-00003F3D0000}"/>
    <cellStyle name="메모 4 8 2 2 3" xfId="11771" xr:uid="{00000000-0005-0000-0000-0000403D0000}"/>
    <cellStyle name="메모 4 8 2 2 4" xfId="16915" xr:uid="{00000000-0005-0000-0000-0000413D0000}"/>
    <cellStyle name="메모 4 8 2 3" xfId="518" xr:uid="{00000000-0005-0000-0000-0000423D0000}"/>
    <cellStyle name="메모 4 8 2 3 2" xfId="6291" xr:uid="{00000000-0005-0000-0000-0000433D0000}"/>
    <cellStyle name="메모 4 8 2 3 2 2" xfId="17404" xr:uid="{00000000-0005-0000-0000-0000443D0000}"/>
    <cellStyle name="메모 4 8 2 3 2 3" xfId="24562" xr:uid="{00000000-0005-0000-0000-0000453D0000}"/>
    <cellStyle name="메모 4 8 2 3 3" xfId="11770" xr:uid="{00000000-0005-0000-0000-0000463D0000}"/>
    <cellStyle name="메모 4 8 2 3 4" xfId="22277" xr:uid="{00000000-0005-0000-0000-0000473D0000}"/>
    <cellStyle name="메모 4 8 2 4" xfId="517" xr:uid="{00000000-0005-0000-0000-0000483D0000}"/>
    <cellStyle name="메모 4 8 2 4 2" xfId="6290" xr:uid="{00000000-0005-0000-0000-0000493D0000}"/>
    <cellStyle name="메모 4 8 2 4 2 2" xfId="17403" xr:uid="{00000000-0005-0000-0000-00004A3D0000}"/>
    <cellStyle name="메모 4 8 2 4 2 3" xfId="24561" xr:uid="{00000000-0005-0000-0000-00004B3D0000}"/>
    <cellStyle name="메모 4 8 2 4 3" xfId="11769" xr:uid="{00000000-0005-0000-0000-00004C3D0000}"/>
    <cellStyle name="메모 4 8 2 4 4" xfId="22274" xr:uid="{00000000-0005-0000-0000-00004D3D0000}"/>
    <cellStyle name="메모 4 8 2 5" xfId="516" xr:uid="{00000000-0005-0000-0000-00004E3D0000}"/>
    <cellStyle name="메모 4 8 2 5 2" xfId="6289" xr:uid="{00000000-0005-0000-0000-00004F3D0000}"/>
    <cellStyle name="메모 4 8 2 5 2 2" xfId="17402" xr:uid="{00000000-0005-0000-0000-0000503D0000}"/>
    <cellStyle name="메모 4 8 2 5 2 3" xfId="24560" xr:uid="{00000000-0005-0000-0000-0000513D0000}"/>
    <cellStyle name="메모 4 8 2 5 3" xfId="11768" xr:uid="{00000000-0005-0000-0000-0000523D0000}"/>
    <cellStyle name="메모 4 8 2 5 4" xfId="16916" xr:uid="{00000000-0005-0000-0000-0000533D0000}"/>
    <cellStyle name="메모 4 8 2 6" xfId="515" xr:uid="{00000000-0005-0000-0000-0000543D0000}"/>
    <cellStyle name="메모 4 8 2 6 2" xfId="6288" xr:uid="{00000000-0005-0000-0000-0000553D0000}"/>
    <cellStyle name="메모 4 8 2 6 2 2" xfId="17401" xr:uid="{00000000-0005-0000-0000-0000563D0000}"/>
    <cellStyle name="메모 4 8 2 6 2 3" xfId="24559" xr:uid="{00000000-0005-0000-0000-0000573D0000}"/>
    <cellStyle name="메모 4 8 2 6 3" xfId="11767" xr:uid="{00000000-0005-0000-0000-0000583D0000}"/>
    <cellStyle name="메모 4 8 2 6 4" xfId="16917" xr:uid="{00000000-0005-0000-0000-0000593D0000}"/>
    <cellStyle name="메모 4 8 2 7" xfId="6293" xr:uid="{00000000-0005-0000-0000-00005A3D0000}"/>
    <cellStyle name="메모 4 8 2 7 2" xfId="17406" xr:uid="{00000000-0005-0000-0000-00005B3D0000}"/>
    <cellStyle name="메모 4 8 2 7 3" xfId="24564" xr:uid="{00000000-0005-0000-0000-00005C3D0000}"/>
    <cellStyle name="메모 4 8 2 8" xfId="11772" xr:uid="{00000000-0005-0000-0000-00005D3D0000}"/>
    <cellStyle name="메모 4 8 2 9" xfId="22275" xr:uid="{00000000-0005-0000-0000-00005E3D0000}"/>
    <cellStyle name="메모 4 8 3" xfId="514" xr:uid="{00000000-0005-0000-0000-00005F3D0000}"/>
    <cellStyle name="메모 4 8 3 2" xfId="6287" xr:uid="{00000000-0005-0000-0000-0000603D0000}"/>
    <cellStyle name="메모 4 8 3 2 2" xfId="17400" xr:uid="{00000000-0005-0000-0000-0000613D0000}"/>
    <cellStyle name="메모 4 8 3 2 3" xfId="24558" xr:uid="{00000000-0005-0000-0000-0000623D0000}"/>
    <cellStyle name="메모 4 8 3 3" xfId="11766" xr:uid="{00000000-0005-0000-0000-0000633D0000}"/>
    <cellStyle name="메모 4 8 3 4" xfId="22279" xr:uid="{00000000-0005-0000-0000-0000643D0000}"/>
    <cellStyle name="메모 4 8 4" xfId="513" xr:uid="{00000000-0005-0000-0000-0000653D0000}"/>
    <cellStyle name="메모 4 8 4 2" xfId="6286" xr:uid="{00000000-0005-0000-0000-0000663D0000}"/>
    <cellStyle name="메모 4 8 4 2 2" xfId="17399" xr:uid="{00000000-0005-0000-0000-0000673D0000}"/>
    <cellStyle name="메모 4 8 4 2 3" xfId="24557" xr:uid="{00000000-0005-0000-0000-0000683D0000}"/>
    <cellStyle name="메모 4 8 4 3" xfId="11765" xr:uid="{00000000-0005-0000-0000-0000693D0000}"/>
    <cellStyle name="메모 4 8 4 4" xfId="22278" xr:uid="{00000000-0005-0000-0000-00006A3D0000}"/>
    <cellStyle name="메모 4 8 5" xfId="512" xr:uid="{00000000-0005-0000-0000-00006B3D0000}"/>
    <cellStyle name="메모 4 8 5 2" xfId="6285" xr:uid="{00000000-0005-0000-0000-00006C3D0000}"/>
    <cellStyle name="메모 4 8 5 2 2" xfId="17398" xr:uid="{00000000-0005-0000-0000-00006D3D0000}"/>
    <cellStyle name="메모 4 8 5 2 3" xfId="24556" xr:uid="{00000000-0005-0000-0000-00006E3D0000}"/>
    <cellStyle name="메모 4 8 5 3" xfId="11764" xr:uid="{00000000-0005-0000-0000-00006F3D0000}"/>
    <cellStyle name="메모 4 8 5 4" xfId="16918" xr:uid="{00000000-0005-0000-0000-0000703D0000}"/>
    <cellStyle name="메모 4 8 6" xfId="511" xr:uid="{00000000-0005-0000-0000-0000713D0000}"/>
    <cellStyle name="메모 4 8 6 2" xfId="6284" xr:uid="{00000000-0005-0000-0000-0000723D0000}"/>
    <cellStyle name="메모 4 8 6 2 2" xfId="17397" xr:uid="{00000000-0005-0000-0000-0000733D0000}"/>
    <cellStyle name="메모 4 8 6 2 3" xfId="24555" xr:uid="{00000000-0005-0000-0000-0000743D0000}"/>
    <cellStyle name="메모 4 8 6 3" xfId="11763" xr:uid="{00000000-0005-0000-0000-0000753D0000}"/>
    <cellStyle name="메모 4 8 6 4" xfId="22280" xr:uid="{00000000-0005-0000-0000-0000763D0000}"/>
    <cellStyle name="메모 4 8 7" xfId="510" xr:uid="{00000000-0005-0000-0000-0000773D0000}"/>
    <cellStyle name="메모 4 8 7 2" xfId="6283" xr:uid="{00000000-0005-0000-0000-0000783D0000}"/>
    <cellStyle name="메모 4 8 7 2 2" xfId="17396" xr:uid="{00000000-0005-0000-0000-0000793D0000}"/>
    <cellStyle name="메모 4 8 7 2 3" xfId="24554" xr:uid="{00000000-0005-0000-0000-00007A3D0000}"/>
    <cellStyle name="메모 4 8 7 3" xfId="11762" xr:uid="{00000000-0005-0000-0000-00007B3D0000}"/>
    <cellStyle name="메모 4 8 7 4" xfId="22273" xr:uid="{00000000-0005-0000-0000-00007C3D0000}"/>
    <cellStyle name="메모 4 8 8" xfId="6294" xr:uid="{00000000-0005-0000-0000-00007D3D0000}"/>
    <cellStyle name="메모 4 8 8 2" xfId="17407" xr:uid="{00000000-0005-0000-0000-00007E3D0000}"/>
    <cellStyle name="메모 4 8 8 3" xfId="24565" xr:uid="{00000000-0005-0000-0000-00007F3D0000}"/>
    <cellStyle name="메모 4 8 9" xfId="11773" xr:uid="{00000000-0005-0000-0000-0000803D0000}"/>
    <cellStyle name="메모 4 9" xfId="509" xr:uid="{00000000-0005-0000-0000-0000813D0000}"/>
    <cellStyle name="메모 4 9 2" xfId="508" xr:uid="{00000000-0005-0000-0000-0000823D0000}"/>
    <cellStyle name="메모 4 9 2 2" xfId="6281" xr:uid="{00000000-0005-0000-0000-0000833D0000}"/>
    <cellStyle name="메모 4 9 2 2 2" xfId="17394" xr:uid="{00000000-0005-0000-0000-0000843D0000}"/>
    <cellStyle name="메모 4 9 2 2 3" xfId="24552" xr:uid="{00000000-0005-0000-0000-0000853D0000}"/>
    <cellStyle name="메모 4 9 2 3" xfId="11760" xr:uid="{00000000-0005-0000-0000-0000863D0000}"/>
    <cellStyle name="메모 4 9 2 4" xfId="16920" xr:uid="{00000000-0005-0000-0000-0000873D0000}"/>
    <cellStyle name="메모 4 9 3" xfId="507" xr:uid="{00000000-0005-0000-0000-0000883D0000}"/>
    <cellStyle name="메모 4 9 3 2" xfId="6280" xr:uid="{00000000-0005-0000-0000-0000893D0000}"/>
    <cellStyle name="메모 4 9 3 2 2" xfId="17393" xr:uid="{00000000-0005-0000-0000-00008A3D0000}"/>
    <cellStyle name="메모 4 9 3 2 3" xfId="24551" xr:uid="{00000000-0005-0000-0000-00008B3D0000}"/>
    <cellStyle name="메모 4 9 3 3" xfId="11759" xr:uid="{00000000-0005-0000-0000-00008C3D0000}"/>
    <cellStyle name="메모 4 9 3 4" xfId="16921" xr:uid="{00000000-0005-0000-0000-00008D3D0000}"/>
    <cellStyle name="메모 4 9 4" xfId="506" xr:uid="{00000000-0005-0000-0000-00008E3D0000}"/>
    <cellStyle name="메모 4 9 4 2" xfId="6279" xr:uid="{00000000-0005-0000-0000-00008F3D0000}"/>
    <cellStyle name="메모 4 9 4 2 2" xfId="17392" xr:uid="{00000000-0005-0000-0000-0000903D0000}"/>
    <cellStyle name="메모 4 9 4 2 3" xfId="24550" xr:uid="{00000000-0005-0000-0000-0000913D0000}"/>
    <cellStyle name="메모 4 9 4 3" xfId="11758" xr:uid="{00000000-0005-0000-0000-0000923D0000}"/>
    <cellStyle name="메모 4 9 4 4" xfId="16922" xr:uid="{00000000-0005-0000-0000-0000933D0000}"/>
    <cellStyle name="메모 4 9 5" xfId="505" xr:uid="{00000000-0005-0000-0000-0000943D0000}"/>
    <cellStyle name="메모 4 9 5 2" xfId="6278" xr:uid="{00000000-0005-0000-0000-0000953D0000}"/>
    <cellStyle name="메모 4 9 5 2 2" xfId="17391" xr:uid="{00000000-0005-0000-0000-0000963D0000}"/>
    <cellStyle name="메모 4 9 5 2 3" xfId="24549" xr:uid="{00000000-0005-0000-0000-0000973D0000}"/>
    <cellStyle name="메모 4 9 5 3" xfId="11757" xr:uid="{00000000-0005-0000-0000-0000983D0000}"/>
    <cellStyle name="메모 4 9 5 4" xfId="22284" xr:uid="{00000000-0005-0000-0000-0000993D0000}"/>
    <cellStyle name="메모 4 9 6" xfId="504" xr:uid="{00000000-0005-0000-0000-00009A3D0000}"/>
    <cellStyle name="메모 4 9 6 2" xfId="6277" xr:uid="{00000000-0005-0000-0000-00009B3D0000}"/>
    <cellStyle name="메모 4 9 6 2 2" xfId="17390" xr:uid="{00000000-0005-0000-0000-00009C3D0000}"/>
    <cellStyle name="메모 4 9 6 2 3" xfId="24548" xr:uid="{00000000-0005-0000-0000-00009D3D0000}"/>
    <cellStyle name="메모 4 9 6 3" xfId="11756" xr:uid="{00000000-0005-0000-0000-00009E3D0000}"/>
    <cellStyle name="메모 4 9 6 4" xfId="22283" xr:uid="{00000000-0005-0000-0000-00009F3D0000}"/>
    <cellStyle name="메모 4 9 7" xfId="6282" xr:uid="{00000000-0005-0000-0000-0000A03D0000}"/>
    <cellStyle name="메모 4 9 7 2" xfId="17395" xr:uid="{00000000-0005-0000-0000-0000A13D0000}"/>
    <cellStyle name="메모 4 9 7 3" xfId="24553" xr:uid="{00000000-0005-0000-0000-0000A23D0000}"/>
    <cellStyle name="메모 4 9 8" xfId="11761" xr:uid="{00000000-0005-0000-0000-0000A33D0000}"/>
    <cellStyle name="메모 4 9 9" xfId="16919" xr:uid="{00000000-0005-0000-0000-0000A43D0000}"/>
    <cellStyle name="메모 5" xfId="503" xr:uid="{00000000-0005-0000-0000-0000A53D0000}"/>
    <cellStyle name="메모 5 10" xfId="16923" xr:uid="{00000000-0005-0000-0000-0000A63D0000}"/>
    <cellStyle name="메모 5 2" xfId="502" xr:uid="{00000000-0005-0000-0000-0000A73D0000}"/>
    <cellStyle name="메모 5 2 2" xfId="501" xr:uid="{00000000-0005-0000-0000-0000A83D0000}"/>
    <cellStyle name="메모 5 2 2 2" xfId="6274" xr:uid="{00000000-0005-0000-0000-0000A93D0000}"/>
    <cellStyle name="메모 5 2 2 2 2" xfId="17387" xr:uid="{00000000-0005-0000-0000-0000AA3D0000}"/>
    <cellStyle name="메모 5 2 2 2 3" xfId="24545" xr:uid="{00000000-0005-0000-0000-0000AB3D0000}"/>
    <cellStyle name="메모 5 2 2 3" xfId="11753" xr:uid="{00000000-0005-0000-0000-0000AC3D0000}"/>
    <cellStyle name="메모 5 2 2 4" xfId="22282" xr:uid="{00000000-0005-0000-0000-0000AD3D0000}"/>
    <cellStyle name="메모 5 2 3" xfId="500" xr:uid="{00000000-0005-0000-0000-0000AE3D0000}"/>
    <cellStyle name="메모 5 2 3 2" xfId="6273" xr:uid="{00000000-0005-0000-0000-0000AF3D0000}"/>
    <cellStyle name="메모 5 2 3 2 2" xfId="17386" xr:uid="{00000000-0005-0000-0000-0000B03D0000}"/>
    <cellStyle name="메모 5 2 3 2 3" xfId="24544" xr:uid="{00000000-0005-0000-0000-0000B13D0000}"/>
    <cellStyle name="메모 5 2 3 3" xfId="11752" xr:uid="{00000000-0005-0000-0000-0000B23D0000}"/>
    <cellStyle name="메모 5 2 3 4" xfId="16924" xr:uid="{00000000-0005-0000-0000-0000B33D0000}"/>
    <cellStyle name="메모 5 2 4" xfId="499" xr:uid="{00000000-0005-0000-0000-0000B43D0000}"/>
    <cellStyle name="메모 5 2 4 2" xfId="6272" xr:uid="{00000000-0005-0000-0000-0000B53D0000}"/>
    <cellStyle name="메모 5 2 4 2 2" xfId="17385" xr:uid="{00000000-0005-0000-0000-0000B63D0000}"/>
    <cellStyle name="메모 5 2 4 2 3" xfId="24543" xr:uid="{00000000-0005-0000-0000-0000B73D0000}"/>
    <cellStyle name="메모 5 2 4 3" xfId="11751" xr:uid="{00000000-0005-0000-0000-0000B83D0000}"/>
    <cellStyle name="메모 5 2 4 4" xfId="16925" xr:uid="{00000000-0005-0000-0000-0000B93D0000}"/>
    <cellStyle name="메모 5 2 5" xfId="498" xr:uid="{00000000-0005-0000-0000-0000BA3D0000}"/>
    <cellStyle name="메모 5 2 5 2" xfId="6271" xr:uid="{00000000-0005-0000-0000-0000BB3D0000}"/>
    <cellStyle name="메모 5 2 5 2 2" xfId="17384" xr:uid="{00000000-0005-0000-0000-0000BC3D0000}"/>
    <cellStyle name="메모 5 2 5 2 3" xfId="24542" xr:uid="{00000000-0005-0000-0000-0000BD3D0000}"/>
    <cellStyle name="메모 5 2 5 3" xfId="11750" xr:uid="{00000000-0005-0000-0000-0000BE3D0000}"/>
    <cellStyle name="메모 5 2 5 4" xfId="22287" xr:uid="{00000000-0005-0000-0000-0000BF3D0000}"/>
    <cellStyle name="메모 5 2 6" xfId="497" xr:uid="{00000000-0005-0000-0000-0000C03D0000}"/>
    <cellStyle name="메모 5 2 6 2" xfId="6270" xr:uid="{00000000-0005-0000-0000-0000C13D0000}"/>
    <cellStyle name="메모 5 2 6 2 2" xfId="17383" xr:uid="{00000000-0005-0000-0000-0000C23D0000}"/>
    <cellStyle name="메모 5 2 6 2 3" xfId="24541" xr:uid="{00000000-0005-0000-0000-0000C33D0000}"/>
    <cellStyle name="메모 5 2 6 3" xfId="11749" xr:uid="{00000000-0005-0000-0000-0000C43D0000}"/>
    <cellStyle name="메모 5 2 6 4" xfId="22286" xr:uid="{00000000-0005-0000-0000-0000C53D0000}"/>
    <cellStyle name="메모 5 2 7" xfId="6275" xr:uid="{00000000-0005-0000-0000-0000C63D0000}"/>
    <cellStyle name="메모 5 2 7 2" xfId="17388" xr:uid="{00000000-0005-0000-0000-0000C73D0000}"/>
    <cellStyle name="메모 5 2 7 3" xfId="24546" xr:uid="{00000000-0005-0000-0000-0000C83D0000}"/>
    <cellStyle name="메모 5 2 8" xfId="11754" xr:uid="{00000000-0005-0000-0000-0000C93D0000}"/>
    <cellStyle name="메모 5 2 9" xfId="22285" xr:uid="{00000000-0005-0000-0000-0000CA3D0000}"/>
    <cellStyle name="메모 5 3" xfId="496" xr:uid="{00000000-0005-0000-0000-0000CB3D0000}"/>
    <cellStyle name="메모 5 3 2" xfId="6269" xr:uid="{00000000-0005-0000-0000-0000CC3D0000}"/>
    <cellStyle name="메모 5 3 2 2" xfId="17382" xr:uid="{00000000-0005-0000-0000-0000CD3D0000}"/>
    <cellStyle name="메모 5 3 2 3" xfId="24540" xr:uid="{00000000-0005-0000-0000-0000CE3D0000}"/>
    <cellStyle name="메모 5 3 3" xfId="11748" xr:uid="{00000000-0005-0000-0000-0000CF3D0000}"/>
    <cellStyle name="메모 5 3 4" xfId="16926" xr:uid="{00000000-0005-0000-0000-0000D03D0000}"/>
    <cellStyle name="메모 5 4" xfId="495" xr:uid="{00000000-0005-0000-0000-0000D13D0000}"/>
    <cellStyle name="메모 5 4 2" xfId="6268" xr:uid="{00000000-0005-0000-0000-0000D23D0000}"/>
    <cellStyle name="메모 5 4 2 2" xfId="17381" xr:uid="{00000000-0005-0000-0000-0000D33D0000}"/>
    <cellStyle name="메모 5 4 2 3" xfId="24539" xr:uid="{00000000-0005-0000-0000-0000D43D0000}"/>
    <cellStyle name="메모 5 4 3" xfId="11747" xr:uid="{00000000-0005-0000-0000-0000D53D0000}"/>
    <cellStyle name="메모 5 4 4" xfId="22288" xr:uid="{00000000-0005-0000-0000-0000D63D0000}"/>
    <cellStyle name="메모 5 5" xfId="494" xr:uid="{00000000-0005-0000-0000-0000D73D0000}"/>
    <cellStyle name="메모 5 5 2" xfId="6267" xr:uid="{00000000-0005-0000-0000-0000D83D0000}"/>
    <cellStyle name="메모 5 5 2 2" xfId="17380" xr:uid="{00000000-0005-0000-0000-0000D93D0000}"/>
    <cellStyle name="메모 5 5 2 3" xfId="24538" xr:uid="{00000000-0005-0000-0000-0000DA3D0000}"/>
    <cellStyle name="메모 5 5 3" xfId="11746" xr:uid="{00000000-0005-0000-0000-0000DB3D0000}"/>
    <cellStyle name="메모 5 5 4" xfId="22281" xr:uid="{00000000-0005-0000-0000-0000DC3D0000}"/>
    <cellStyle name="메모 5 6" xfId="493" xr:uid="{00000000-0005-0000-0000-0000DD3D0000}"/>
    <cellStyle name="메모 5 6 2" xfId="6266" xr:uid="{00000000-0005-0000-0000-0000DE3D0000}"/>
    <cellStyle name="메모 5 6 2 2" xfId="17379" xr:uid="{00000000-0005-0000-0000-0000DF3D0000}"/>
    <cellStyle name="메모 5 6 2 3" xfId="24537" xr:uid="{00000000-0005-0000-0000-0000E03D0000}"/>
    <cellStyle name="메모 5 6 3" xfId="11745" xr:uid="{00000000-0005-0000-0000-0000E13D0000}"/>
    <cellStyle name="메모 5 6 4" xfId="16927" xr:uid="{00000000-0005-0000-0000-0000E23D0000}"/>
    <cellStyle name="메모 5 7" xfId="492" xr:uid="{00000000-0005-0000-0000-0000E33D0000}"/>
    <cellStyle name="메모 5 7 2" xfId="6265" xr:uid="{00000000-0005-0000-0000-0000E43D0000}"/>
    <cellStyle name="메모 5 7 2 2" xfId="17378" xr:uid="{00000000-0005-0000-0000-0000E53D0000}"/>
    <cellStyle name="메모 5 7 2 3" xfId="24536" xr:uid="{00000000-0005-0000-0000-0000E63D0000}"/>
    <cellStyle name="메모 5 7 3" xfId="11744" xr:uid="{00000000-0005-0000-0000-0000E73D0000}"/>
    <cellStyle name="메모 5 7 4" xfId="16928" xr:uid="{00000000-0005-0000-0000-0000E83D0000}"/>
    <cellStyle name="메모 5 8" xfId="6276" xr:uid="{00000000-0005-0000-0000-0000E93D0000}"/>
    <cellStyle name="메모 5 8 2" xfId="17389" xr:uid="{00000000-0005-0000-0000-0000EA3D0000}"/>
    <cellStyle name="메모 5 8 3" xfId="24547" xr:uid="{00000000-0005-0000-0000-0000EB3D0000}"/>
    <cellStyle name="메모 5 9" xfId="11755" xr:uid="{00000000-0005-0000-0000-0000EC3D0000}"/>
    <cellStyle name="메모 6" xfId="491" xr:uid="{00000000-0005-0000-0000-0000ED3D0000}"/>
    <cellStyle name="메모 6 10" xfId="16929" xr:uid="{00000000-0005-0000-0000-0000EE3D0000}"/>
    <cellStyle name="메모 6 2" xfId="490" xr:uid="{00000000-0005-0000-0000-0000EF3D0000}"/>
    <cellStyle name="메모 6 2 2" xfId="489" xr:uid="{00000000-0005-0000-0000-0000F03D0000}"/>
    <cellStyle name="메모 6 2 2 2" xfId="6262" xr:uid="{00000000-0005-0000-0000-0000F13D0000}"/>
    <cellStyle name="메모 6 2 2 2 2" xfId="17375" xr:uid="{00000000-0005-0000-0000-0000F23D0000}"/>
    <cellStyle name="메모 6 2 2 2 3" xfId="24533" xr:uid="{00000000-0005-0000-0000-0000F33D0000}"/>
    <cellStyle name="메모 6 2 2 3" xfId="11741" xr:uid="{00000000-0005-0000-0000-0000F43D0000}"/>
    <cellStyle name="메모 6 2 2 4" xfId="22292" xr:uid="{00000000-0005-0000-0000-0000F53D0000}"/>
    <cellStyle name="메모 6 2 3" xfId="488" xr:uid="{00000000-0005-0000-0000-0000F63D0000}"/>
    <cellStyle name="메모 6 2 3 2" xfId="6261" xr:uid="{00000000-0005-0000-0000-0000F73D0000}"/>
    <cellStyle name="메모 6 2 3 2 2" xfId="17374" xr:uid="{00000000-0005-0000-0000-0000F83D0000}"/>
    <cellStyle name="메모 6 2 3 2 3" xfId="24532" xr:uid="{00000000-0005-0000-0000-0000F93D0000}"/>
    <cellStyle name="메모 6 2 3 3" xfId="11740" xr:uid="{00000000-0005-0000-0000-0000FA3D0000}"/>
    <cellStyle name="메모 6 2 3 4" xfId="22291" xr:uid="{00000000-0005-0000-0000-0000FB3D0000}"/>
    <cellStyle name="메모 6 2 4" xfId="487" xr:uid="{00000000-0005-0000-0000-0000FC3D0000}"/>
    <cellStyle name="메모 6 2 4 2" xfId="6260" xr:uid="{00000000-0005-0000-0000-0000FD3D0000}"/>
    <cellStyle name="메모 6 2 4 2 2" xfId="17373" xr:uid="{00000000-0005-0000-0000-0000FE3D0000}"/>
    <cellStyle name="메모 6 2 4 2 3" xfId="24531" xr:uid="{00000000-0005-0000-0000-0000FF3D0000}"/>
    <cellStyle name="메모 6 2 4 3" xfId="11739" xr:uid="{00000000-0005-0000-0000-0000003E0000}"/>
    <cellStyle name="메모 6 2 4 4" xfId="16931" xr:uid="{00000000-0005-0000-0000-0000013E0000}"/>
    <cellStyle name="메모 6 2 5" xfId="486" xr:uid="{00000000-0005-0000-0000-0000023E0000}"/>
    <cellStyle name="메모 6 2 5 2" xfId="6259" xr:uid="{00000000-0005-0000-0000-0000033E0000}"/>
    <cellStyle name="메모 6 2 5 2 2" xfId="17372" xr:uid="{00000000-0005-0000-0000-0000043E0000}"/>
    <cellStyle name="메모 6 2 5 2 3" xfId="24530" xr:uid="{00000000-0005-0000-0000-0000053E0000}"/>
    <cellStyle name="메모 6 2 5 3" xfId="11738" xr:uid="{00000000-0005-0000-0000-0000063E0000}"/>
    <cellStyle name="메모 6 2 5 4" xfId="22293" xr:uid="{00000000-0005-0000-0000-0000073E0000}"/>
    <cellStyle name="메모 6 2 6" xfId="485" xr:uid="{00000000-0005-0000-0000-0000083E0000}"/>
    <cellStyle name="메모 6 2 6 2" xfId="6258" xr:uid="{00000000-0005-0000-0000-0000093E0000}"/>
    <cellStyle name="메모 6 2 6 2 2" xfId="17371" xr:uid="{00000000-0005-0000-0000-00000A3E0000}"/>
    <cellStyle name="메모 6 2 6 2 3" xfId="24529" xr:uid="{00000000-0005-0000-0000-00000B3E0000}"/>
    <cellStyle name="메모 6 2 6 3" xfId="11737" xr:uid="{00000000-0005-0000-0000-00000C3E0000}"/>
    <cellStyle name="메모 6 2 6 4" xfId="22290" xr:uid="{00000000-0005-0000-0000-00000D3E0000}"/>
    <cellStyle name="메모 6 2 7" xfId="6263" xr:uid="{00000000-0005-0000-0000-00000E3E0000}"/>
    <cellStyle name="메모 6 2 7 2" xfId="17376" xr:uid="{00000000-0005-0000-0000-00000F3E0000}"/>
    <cellStyle name="메모 6 2 7 3" xfId="24534" xr:uid="{00000000-0005-0000-0000-0000103E0000}"/>
    <cellStyle name="메모 6 2 8" xfId="11742" xr:uid="{00000000-0005-0000-0000-0000113E0000}"/>
    <cellStyle name="메모 6 2 9" xfId="16930" xr:uid="{00000000-0005-0000-0000-0000123E0000}"/>
    <cellStyle name="메모 6 3" xfId="484" xr:uid="{00000000-0005-0000-0000-0000133E0000}"/>
    <cellStyle name="메모 6 3 2" xfId="6257" xr:uid="{00000000-0005-0000-0000-0000143E0000}"/>
    <cellStyle name="메모 6 3 2 2" xfId="17370" xr:uid="{00000000-0005-0000-0000-0000153E0000}"/>
    <cellStyle name="메모 6 3 2 3" xfId="24528" xr:uid="{00000000-0005-0000-0000-0000163E0000}"/>
    <cellStyle name="메모 6 3 3" xfId="11736" xr:uid="{00000000-0005-0000-0000-0000173E0000}"/>
    <cellStyle name="메모 6 3 4" xfId="16932" xr:uid="{00000000-0005-0000-0000-0000183E0000}"/>
    <cellStyle name="메모 6 4" xfId="483" xr:uid="{00000000-0005-0000-0000-0000193E0000}"/>
    <cellStyle name="메모 6 4 2" xfId="6256" xr:uid="{00000000-0005-0000-0000-00001A3E0000}"/>
    <cellStyle name="메모 6 4 2 2" xfId="17369" xr:uid="{00000000-0005-0000-0000-00001B3E0000}"/>
    <cellStyle name="메모 6 4 2 3" xfId="24527" xr:uid="{00000000-0005-0000-0000-00001C3E0000}"/>
    <cellStyle name="메모 6 4 3" xfId="11735" xr:uid="{00000000-0005-0000-0000-00001D3E0000}"/>
    <cellStyle name="메모 6 4 4" xfId="16933" xr:uid="{00000000-0005-0000-0000-00001E3E0000}"/>
    <cellStyle name="메모 6 5" xfId="482" xr:uid="{00000000-0005-0000-0000-00001F3E0000}"/>
    <cellStyle name="메모 6 5 2" xfId="6255" xr:uid="{00000000-0005-0000-0000-0000203E0000}"/>
    <cellStyle name="메모 6 5 2 2" xfId="17368" xr:uid="{00000000-0005-0000-0000-0000213E0000}"/>
    <cellStyle name="메모 6 5 2 3" xfId="24526" xr:uid="{00000000-0005-0000-0000-0000223E0000}"/>
    <cellStyle name="메모 6 5 3" xfId="11734" xr:uid="{00000000-0005-0000-0000-0000233E0000}"/>
    <cellStyle name="메모 6 5 4" xfId="22295" xr:uid="{00000000-0005-0000-0000-0000243E0000}"/>
    <cellStyle name="메모 6 6" xfId="481" xr:uid="{00000000-0005-0000-0000-0000253E0000}"/>
    <cellStyle name="메모 6 6 2" xfId="6254" xr:uid="{00000000-0005-0000-0000-0000263E0000}"/>
    <cellStyle name="메모 6 6 2 2" xfId="17367" xr:uid="{00000000-0005-0000-0000-0000273E0000}"/>
    <cellStyle name="메모 6 6 2 3" xfId="24525" xr:uid="{00000000-0005-0000-0000-0000283E0000}"/>
    <cellStyle name="메모 6 6 3" xfId="11733" xr:uid="{00000000-0005-0000-0000-0000293E0000}"/>
    <cellStyle name="메모 6 6 4" xfId="22294" xr:uid="{00000000-0005-0000-0000-00002A3E0000}"/>
    <cellStyle name="메모 6 7" xfId="480" xr:uid="{00000000-0005-0000-0000-00002B3E0000}"/>
    <cellStyle name="메모 6 7 2" xfId="6253" xr:uid="{00000000-0005-0000-0000-00002C3E0000}"/>
    <cellStyle name="메모 6 7 2 2" xfId="17366" xr:uid="{00000000-0005-0000-0000-00002D3E0000}"/>
    <cellStyle name="메모 6 7 2 3" xfId="24524" xr:uid="{00000000-0005-0000-0000-00002E3E0000}"/>
    <cellStyle name="메모 6 7 3" xfId="11732" xr:uid="{00000000-0005-0000-0000-00002F3E0000}"/>
    <cellStyle name="메모 6 7 4" xfId="16934" xr:uid="{00000000-0005-0000-0000-0000303E0000}"/>
    <cellStyle name="메모 6 8" xfId="6264" xr:uid="{00000000-0005-0000-0000-0000313E0000}"/>
    <cellStyle name="메모 6 8 2" xfId="17377" xr:uid="{00000000-0005-0000-0000-0000323E0000}"/>
    <cellStyle name="메모 6 8 3" xfId="24535" xr:uid="{00000000-0005-0000-0000-0000333E0000}"/>
    <cellStyle name="메모 6 9" xfId="11743" xr:uid="{00000000-0005-0000-0000-0000343E0000}"/>
    <cellStyle name="메모 7" xfId="479" xr:uid="{00000000-0005-0000-0000-0000353E0000}"/>
    <cellStyle name="메모 7 10" xfId="16935" xr:uid="{00000000-0005-0000-0000-0000363E0000}"/>
    <cellStyle name="메모 7 2" xfId="478" xr:uid="{00000000-0005-0000-0000-0000373E0000}"/>
    <cellStyle name="메모 7 2 2" xfId="477" xr:uid="{00000000-0005-0000-0000-0000383E0000}"/>
    <cellStyle name="메모 7 2 2 2" xfId="6250" xr:uid="{00000000-0005-0000-0000-0000393E0000}"/>
    <cellStyle name="메모 7 2 2 2 2" xfId="17363" xr:uid="{00000000-0005-0000-0000-00003A3E0000}"/>
    <cellStyle name="메모 7 2 2 2 3" xfId="24521" xr:uid="{00000000-0005-0000-0000-00003B3E0000}"/>
    <cellStyle name="메모 7 2 2 3" xfId="11729" xr:uid="{00000000-0005-0000-0000-00003C3E0000}"/>
    <cellStyle name="메모 7 2 2 4" xfId="22296" xr:uid="{00000000-0005-0000-0000-00003D3E0000}"/>
    <cellStyle name="메모 7 2 3" xfId="476" xr:uid="{00000000-0005-0000-0000-00003E3E0000}"/>
    <cellStyle name="메모 7 2 3 2" xfId="6249" xr:uid="{00000000-0005-0000-0000-00003F3E0000}"/>
    <cellStyle name="메모 7 2 3 2 2" xfId="17362" xr:uid="{00000000-0005-0000-0000-0000403E0000}"/>
    <cellStyle name="메모 7 2 3 2 3" xfId="24520" xr:uid="{00000000-0005-0000-0000-0000413E0000}"/>
    <cellStyle name="메모 7 2 3 3" xfId="11728" xr:uid="{00000000-0005-0000-0000-0000423E0000}"/>
    <cellStyle name="메모 7 2 3 4" xfId="16936" xr:uid="{00000000-0005-0000-0000-0000433E0000}"/>
    <cellStyle name="메모 7 2 4" xfId="475" xr:uid="{00000000-0005-0000-0000-0000443E0000}"/>
    <cellStyle name="메모 7 2 4 2" xfId="6248" xr:uid="{00000000-0005-0000-0000-0000453E0000}"/>
    <cellStyle name="메모 7 2 4 2 2" xfId="17361" xr:uid="{00000000-0005-0000-0000-0000463E0000}"/>
    <cellStyle name="메모 7 2 4 2 3" xfId="24519" xr:uid="{00000000-0005-0000-0000-0000473E0000}"/>
    <cellStyle name="메모 7 2 4 3" xfId="11727" xr:uid="{00000000-0005-0000-0000-0000483E0000}"/>
    <cellStyle name="메모 7 2 4 4" xfId="22298" xr:uid="{00000000-0005-0000-0000-0000493E0000}"/>
    <cellStyle name="메모 7 2 5" xfId="474" xr:uid="{00000000-0005-0000-0000-00004A3E0000}"/>
    <cellStyle name="메모 7 2 5 2" xfId="6247" xr:uid="{00000000-0005-0000-0000-00004B3E0000}"/>
    <cellStyle name="메모 7 2 5 2 2" xfId="17360" xr:uid="{00000000-0005-0000-0000-00004C3E0000}"/>
    <cellStyle name="메모 7 2 5 2 3" xfId="24518" xr:uid="{00000000-0005-0000-0000-00004D3E0000}"/>
    <cellStyle name="메모 7 2 5 3" xfId="11726" xr:uid="{00000000-0005-0000-0000-00004E3E0000}"/>
    <cellStyle name="메모 7 2 5 4" xfId="22289" xr:uid="{00000000-0005-0000-0000-00004F3E0000}"/>
    <cellStyle name="메모 7 2 6" xfId="473" xr:uid="{00000000-0005-0000-0000-0000503E0000}"/>
    <cellStyle name="메모 7 2 6 2" xfId="6246" xr:uid="{00000000-0005-0000-0000-0000513E0000}"/>
    <cellStyle name="메모 7 2 6 2 2" xfId="17359" xr:uid="{00000000-0005-0000-0000-0000523E0000}"/>
    <cellStyle name="메모 7 2 6 2 3" xfId="24517" xr:uid="{00000000-0005-0000-0000-0000533E0000}"/>
    <cellStyle name="메모 7 2 6 3" xfId="11725" xr:uid="{00000000-0005-0000-0000-0000543E0000}"/>
    <cellStyle name="메모 7 2 6 4" xfId="16937" xr:uid="{00000000-0005-0000-0000-0000553E0000}"/>
    <cellStyle name="메모 7 2 7" xfId="6251" xr:uid="{00000000-0005-0000-0000-0000563E0000}"/>
    <cellStyle name="메모 7 2 7 2" xfId="17364" xr:uid="{00000000-0005-0000-0000-0000573E0000}"/>
    <cellStyle name="메모 7 2 7 3" xfId="24522" xr:uid="{00000000-0005-0000-0000-0000583E0000}"/>
    <cellStyle name="메모 7 2 8" xfId="11730" xr:uid="{00000000-0005-0000-0000-0000593E0000}"/>
    <cellStyle name="메모 7 2 9" xfId="22297" xr:uid="{00000000-0005-0000-0000-00005A3E0000}"/>
    <cellStyle name="메모 7 3" xfId="472" xr:uid="{00000000-0005-0000-0000-00005B3E0000}"/>
    <cellStyle name="메모 7 3 2" xfId="6245" xr:uid="{00000000-0005-0000-0000-00005C3E0000}"/>
    <cellStyle name="메모 7 3 2 2" xfId="17358" xr:uid="{00000000-0005-0000-0000-00005D3E0000}"/>
    <cellStyle name="메모 7 3 2 3" xfId="24516" xr:uid="{00000000-0005-0000-0000-00005E3E0000}"/>
    <cellStyle name="메모 7 3 3" xfId="11724" xr:uid="{00000000-0005-0000-0000-00005F3E0000}"/>
    <cellStyle name="메모 7 3 4" xfId="16938" xr:uid="{00000000-0005-0000-0000-0000603E0000}"/>
    <cellStyle name="메모 7 4" xfId="471" xr:uid="{00000000-0005-0000-0000-0000613E0000}"/>
    <cellStyle name="메모 7 4 2" xfId="6244" xr:uid="{00000000-0005-0000-0000-0000623E0000}"/>
    <cellStyle name="메모 7 4 2 2" xfId="17357" xr:uid="{00000000-0005-0000-0000-0000633E0000}"/>
    <cellStyle name="메모 7 4 2 3" xfId="24515" xr:uid="{00000000-0005-0000-0000-0000643E0000}"/>
    <cellStyle name="메모 7 4 3" xfId="11723" xr:uid="{00000000-0005-0000-0000-0000653E0000}"/>
    <cellStyle name="메모 7 4 4" xfId="16939" xr:uid="{00000000-0005-0000-0000-0000663E0000}"/>
    <cellStyle name="메모 7 5" xfId="470" xr:uid="{00000000-0005-0000-0000-0000673E0000}"/>
    <cellStyle name="메모 7 5 2" xfId="6243" xr:uid="{00000000-0005-0000-0000-0000683E0000}"/>
    <cellStyle name="메모 7 5 2 2" xfId="17356" xr:uid="{00000000-0005-0000-0000-0000693E0000}"/>
    <cellStyle name="메모 7 5 2 3" xfId="24514" xr:uid="{00000000-0005-0000-0000-00006A3E0000}"/>
    <cellStyle name="메모 7 5 3" xfId="11722" xr:uid="{00000000-0005-0000-0000-00006B3E0000}"/>
    <cellStyle name="메모 7 5 4" xfId="16940" xr:uid="{00000000-0005-0000-0000-00006C3E0000}"/>
    <cellStyle name="메모 7 6" xfId="469" xr:uid="{00000000-0005-0000-0000-00006D3E0000}"/>
    <cellStyle name="메모 7 6 2" xfId="6242" xr:uid="{00000000-0005-0000-0000-00006E3E0000}"/>
    <cellStyle name="메모 7 6 2 2" xfId="17355" xr:uid="{00000000-0005-0000-0000-00006F3E0000}"/>
    <cellStyle name="메모 7 6 2 3" xfId="24513" xr:uid="{00000000-0005-0000-0000-0000703E0000}"/>
    <cellStyle name="메모 7 6 3" xfId="11721" xr:uid="{00000000-0005-0000-0000-0000713E0000}"/>
    <cellStyle name="메모 7 6 4" xfId="22302" xr:uid="{00000000-0005-0000-0000-0000723E0000}"/>
    <cellStyle name="메모 7 7" xfId="468" xr:uid="{00000000-0005-0000-0000-0000733E0000}"/>
    <cellStyle name="메모 7 7 2" xfId="6241" xr:uid="{00000000-0005-0000-0000-0000743E0000}"/>
    <cellStyle name="메모 7 7 2 2" xfId="17354" xr:uid="{00000000-0005-0000-0000-0000753E0000}"/>
    <cellStyle name="메모 7 7 2 3" xfId="24512" xr:uid="{00000000-0005-0000-0000-0000763E0000}"/>
    <cellStyle name="메모 7 7 3" xfId="11720" xr:uid="{00000000-0005-0000-0000-0000773E0000}"/>
    <cellStyle name="메모 7 7 4" xfId="22301" xr:uid="{00000000-0005-0000-0000-0000783E0000}"/>
    <cellStyle name="메모 7 8" xfId="6252" xr:uid="{00000000-0005-0000-0000-0000793E0000}"/>
    <cellStyle name="메모 7 8 2" xfId="17365" xr:uid="{00000000-0005-0000-0000-00007A3E0000}"/>
    <cellStyle name="메모 7 8 3" xfId="24523" xr:uid="{00000000-0005-0000-0000-00007B3E0000}"/>
    <cellStyle name="메모 7 9" xfId="11731" xr:uid="{00000000-0005-0000-0000-00007C3E0000}"/>
    <cellStyle name="메모 8" xfId="467" xr:uid="{00000000-0005-0000-0000-00007D3E0000}"/>
    <cellStyle name="메모 8 10" xfId="16941" xr:uid="{00000000-0005-0000-0000-00007E3E0000}"/>
    <cellStyle name="메모 8 2" xfId="466" xr:uid="{00000000-0005-0000-0000-00007F3E0000}"/>
    <cellStyle name="메모 8 2 2" xfId="465" xr:uid="{00000000-0005-0000-0000-0000803E0000}"/>
    <cellStyle name="메모 8 2 2 2" xfId="6238" xr:uid="{00000000-0005-0000-0000-0000813E0000}"/>
    <cellStyle name="메모 8 2 2 2 2" xfId="17351" xr:uid="{00000000-0005-0000-0000-0000823E0000}"/>
    <cellStyle name="메모 8 2 2 2 3" xfId="24509" xr:uid="{00000000-0005-0000-0000-0000833E0000}"/>
    <cellStyle name="메모 8 2 2 3" xfId="11717" xr:uid="{00000000-0005-0000-0000-0000843E0000}"/>
    <cellStyle name="메모 8 2 2 4" xfId="22300" xr:uid="{00000000-0005-0000-0000-0000853E0000}"/>
    <cellStyle name="메모 8 2 3" xfId="464" xr:uid="{00000000-0005-0000-0000-0000863E0000}"/>
    <cellStyle name="메모 8 2 3 2" xfId="6237" xr:uid="{00000000-0005-0000-0000-0000873E0000}"/>
    <cellStyle name="메모 8 2 3 2 2" xfId="17350" xr:uid="{00000000-0005-0000-0000-0000883E0000}"/>
    <cellStyle name="메모 8 2 3 2 3" xfId="24508" xr:uid="{00000000-0005-0000-0000-0000893E0000}"/>
    <cellStyle name="메모 8 2 3 3" xfId="11716" xr:uid="{00000000-0005-0000-0000-00008A3E0000}"/>
    <cellStyle name="메모 8 2 3 4" xfId="16942" xr:uid="{00000000-0005-0000-0000-00008B3E0000}"/>
    <cellStyle name="메모 8 2 4" xfId="463" xr:uid="{00000000-0005-0000-0000-00008C3E0000}"/>
    <cellStyle name="메모 8 2 4 2" xfId="6236" xr:uid="{00000000-0005-0000-0000-00008D3E0000}"/>
    <cellStyle name="메모 8 2 4 2 2" xfId="17349" xr:uid="{00000000-0005-0000-0000-00008E3E0000}"/>
    <cellStyle name="메모 8 2 4 2 3" xfId="24507" xr:uid="{00000000-0005-0000-0000-00008F3E0000}"/>
    <cellStyle name="메모 8 2 4 3" xfId="11715" xr:uid="{00000000-0005-0000-0000-0000903E0000}"/>
    <cellStyle name="메모 8 2 4 4" xfId="16943" xr:uid="{00000000-0005-0000-0000-0000913E0000}"/>
    <cellStyle name="메모 8 2 5" xfId="462" xr:uid="{00000000-0005-0000-0000-0000923E0000}"/>
    <cellStyle name="메모 8 2 5 2" xfId="6235" xr:uid="{00000000-0005-0000-0000-0000933E0000}"/>
    <cellStyle name="메모 8 2 5 2 2" xfId="17348" xr:uid="{00000000-0005-0000-0000-0000943E0000}"/>
    <cellStyle name="메모 8 2 5 2 3" xfId="24506" xr:uid="{00000000-0005-0000-0000-0000953E0000}"/>
    <cellStyle name="메모 8 2 5 3" xfId="11714" xr:uid="{00000000-0005-0000-0000-0000963E0000}"/>
    <cellStyle name="메모 8 2 5 4" xfId="22305" xr:uid="{00000000-0005-0000-0000-0000973E0000}"/>
    <cellStyle name="메모 8 2 6" xfId="461" xr:uid="{00000000-0005-0000-0000-0000983E0000}"/>
    <cellStyle name="메모 8 2 6 2" xfId="6234" xr:uid="{00000000-0005-0000-0000-0000993E0000}"/>
    <cellStyle name="메모 8 2 6 2 2" xfId="17347" xr:uid="{00000000-0005-0000-0000-00009A3E0000}"/>
    <cellStyle name="메모 8 2 6 2 3" xfId="24505" xr:uid="{00000000-0005-0000-0000-00009B3E0000}"/>
    <cellStyle name="메모 8 2 6 3" xfId="11713" xr:uid="{00000000-0005-0000-0000-00009C3E0000}"/>
    <cellStyle name="메모 8 2 6 4" xfId="22304" xr:uid="{00000000-0005-0000-0000-00009D3E0000}"/>
    <cellStyle name="메모 8 2 7" xfId="6239" xr:uid="{00000000-0005-0000-0000-00009E3E0000}"/>
    <cellStyle name="메모 8 2 7 2" xfId="17352" xr:uid="{00000000-0005-0000-0000-00009F3E0000}"/>
    <cellStyle name="메모 8 2 7 3" xfId="24510" xr:uid="{00000000-0005-0000-0000-0000A03E0000}"/>
    <cellStyle name="메모 8 2 8" xfId="11718" xr:uid="{00000000-0005-0000-0000-0000A13E0000}"/>
    <cellStyle name="메모 8 2 9" xfId="22303" xr:uid="{00000000-0005-0000-0000-0000A23E0000}"/>
    <cellStyle name="메모 8 3" xfId="460" xr:uid="{00000000-0005-0000-0000-0000A33E0000}"/>
    <cellStyle name="메모 8 3 2" xfId="6233" xr:uid="{00000000-0005-0000-0000-0000A43E0000}"/>
    <cellStyle name="메모 8 3 2 2" xfId="17346" xr:uid="{00000000-0005-0000-0000-0000A53E0000}"/>
    <cellStyle name="메모 8 3 2 3" xfId="24504" xr:uid="{00000000-0005-0000-0000-0000A63E0000}"/>
    <cellStyle name="메모 8 3 3" xfId="11712" xr:uid="{00000000-0005-0000-0000-0000A73E0000}"/>
    <cellStyle name="메모 8 3 4" xfId="16944" xr:uid="{00000000-0005-0000-0000-0000A83E0000}"/>
    <cellStyle name="메모 8 4" xfId="459" xr:uid="{00000000-0005-0000-0000-0000A93E0000}"/>
    <cellStyle name="메모 8 4 2" xfId="6232" xr:uid="{00000000-0005-0000-0000-0000AA3E0000}"/>
    <cellStyle name="메모 8 4 2 2" xfId="17345" xr:uid="{00000000-0005-0000-0000-0000AB3E0000}"/>
    <cellStyle name="메모 8 4 2 3" xfId="24503" xr:uid="{00000000-0005-0000-0000-0000AC3E0000}"/>
    <cellStyle name="메모 8 4 3" xfId="11711" xr:uid="{00000000-0005-0000-0000-0000AD3E0000}"/>
    <cellStyle name="메모 8 4 4" xfId="22306" xr:uid="{00000000-0005-0000-0000-0000AE3E0000}"/>
    <cellStyle name="메모 8 5" xfId="458" xr:uid="{00000000-0005-0000-0000-0000AF3E0000}"/>
    <cellStyle name="메모 8 5 2" xfId="6231" xr:uid="{00000000-0005-0000-0000-0000B03E0000}"/>
    <cellStyle name="메모 8 5 2 2" xfId="17344" xr:uid="{00000000-0005-0000-0000-0000B13E0000}"/>
    <cellStyle name="메모 8 5 2 3" xfId="24502" xr:uid="{00000000-0005-0000-0000-0000B23E0000}"/>
    <cellStyle name="메모 8 5 3" xfId="11710" xr:uid="{00000000-0005-0000-0000-0000B33E0000}"/>
    <cellStyle name="메모 8 5 4" xfId="22299" xr:uid="{00000000-0005-0000-0000-0000B43E0000}"/>
    <cellStyle name="메모 8 6" xfId="457" xr:uid="{00000000-0005-0000-0000-0000B53E0000}"/>
    <cellStyle name="메모 8 6 2" xfId="6230" xr:uid="{00000000-0005-0000-0000-0000B63E0000}"/>
    <cellStyle name="메모 8 6 2 2" xfId="17343" xr:uid="{00000000-0005-0000-0000-0000B73E0000}"/>
    <cellStyle name="메모 8 6 2 3" xfId="24501" xr:uid="{00000000-0005-0000-0000-0000B83E0000}"/>
    <cellStyle name="메모 8 6 3" xfId="11709" xr:uid="{00000000-0005-0000-0000-0000B93E0000}"/>
    <cellStyle name="메모 8 6 4" xfId="16945" xr:uid="{00000000-0005-0000-0000-0000BA3E0000}"/>
    <cellStyle name="메모 8 7" xfId="456" xr:uid="{00000000-0005-0000-0000-0000BB3E0000}"/>
    <cellStyle name="메모 8 7 2" xfId="6229" xr:uid="{00000000-0005-0000-0000-0000BC3E0000}"/>
    <cellStyle name="메모 8 7 2 2" xfId="17342" xr:uid="{00000000-0005-0000-0000-0000BD3E0000}"/>
    <cellStyle name="메모 8 7 2 3" xfId="24500" xr:uid="{00000000-0005-0000-0000-0000BE3E0000}"/>
    <cellStyle name="메모 8 7 3" xfId="11708" xr:uid="{00000000-0005-0000-0000-0000BF3E0000}"/>
    <cellStyle name="메모 8 7 4" xfId="16946" xr:uid="{00000000-0005-0000-0000-0000C03E0000}"/>
    <cellStyle name="메모 8 8" xfId="6240" xr:uid="{00000000-0005-0000-0000-0000C13E0000}"/>
    <cellStyle name="메모 8 8 2" xfId="17353" xr:uid="{00000000-0005-0000-0000-0000C23E0000}"/>
    <cellStyle name="메모 8 8 3" xfId="24511" xr:uid="{00000000-0005-0000-0000-0000C33E0000}"/>
    <cellStyle name="메모 8 9" xfId="11719" xr:uid="{00000000-0005-0000-0000-0000C43E0000}"/>
    <cellStyle name="메모 9" xfId="455" xr:uid="{00000000-0005-0000-0000-0000C53E0000}"/>
    <cellStyle name="메모 9 10" xfId="16947" xr:uid="{00000000-0005-0000-0000-0000C63E0000}"/>
    <cellStyle name="메모 9 2" xfId="454" xr:uid="{00000000-0005-0000-0000-0000C73E0000}"/>
    <cellStyle name="메모 9 2 2" xfId="453" xr:uid="{00000000-0005-0000-0000-0000C83E0000}"/>
    <cellStyle name="메모 9 2 2 2" xfId="6226" xr:uid="{00000000-0005-0000-0000-0000C93E0000}"/>
    <cellStyle name="메모 9 2 2 2 2" xfId="17339" xr:uid="{00000000-0005-0000-0000-0000CA3E0000}"/>
    <cellStyle name="메모 9 2 2 2 3" xfId="24497" xr:uid="{00000000-0005-0000-0000-0000CB3E0000}"/>
    <cellStyle name="메모 9 2 2 3" xfId="11705" xr:uid="{00000000-0005-0000-0000-0000CC3E0000}"/>
    <cellStyle name="메모 9 2 2 4" xfId="22309" xr:uid="{00000000-0005-0000-0000-0000CD3E0000}"/>
    <cellStyle name="메모 9 2 3" xfId="452" xr:uid="{00000000-0005-0000-0000-0000CE3E0000}"/>
    <cellStyle name="메모 9 2 3 2" xfId="6225" xr:uid="{00000000-0005-0000-0000-0000CF3E0000}"/>
    <cellStyle name="메모 9 2 3 2 2" xfId="17338" xr:uid="{00000000-0005-0000-0000-0000D03E0000}"/>
    <cellStyle name="메모 9 2 3 2 3" xfId="24496" xr:uid="{00000000-0005-0000-0000-0000D13E0000}"/>
    <cellStyle name="메모 9 2 3 3" xfId="11704" xr:uid="{00000000-0005-0000-0000-0000D23E0000}"/>
    <cellStyle name="메모 9 2 3 4" xfId="22308" xr:uid="{00000000-0005-0000-0000-0000D33E0000}"/>
    <cellStyle name="메모 9 2 4" xfId="451" xr:uid="{00000000-0005-0000-0000-0000D43E0000}"/>
    <cellStyle name="메모 9 2 4 2" xfId="6224" xr:uid="{00000000-0005-0000-0000-0000D53E0000}"/>
    <cellStyle name="메모 9 2 4 2 2" xfId="17337" xr:uid="{00000000-0005-0000-0000-0000D63E0000}"/>
    <cellStyle name="메모 9 2 4 2 3" xfId="24495" xr:uid="{00000000-0005-0000-0000-0000D73E0000}"/>
    <cellStyle name="메모 9 2 4 3" xfId="11703" xr:uid="{00000000-0005-0000-0000-0000D83E0000}"/>
    <cellStyle name="메모 9 2 4 4" xfId="16949" xr:uid="{00000000-0005-0000-0000-0000D93E0000}"/>
    <cellStyle name="메모 9 2 5" xfId="450" xr:uid="{00000000-0005-0000-0000-0000DA3E0000}"/>
    <cellStyle name="메모 9 2 5 2" xfId="6223" xr:uid="{00000000-0005-0000-0000-0000DB3E0000}"/>
    <cellStyle name="메모 9 2 5 2 2" xfId="17336" xr:uid="{00000000-0005-0000-0000-0000DC3E0000}"/>
    <cellStyle name="메모 9 2 5 2 3" xfId="24494" xr:uid="{00000000-0005-0000-0000-0000DD3E0000}"/>
    <cellStyle name="메모 9 2 5 3" xfId="11702" xr:uid="{00000000-0005-0000-0000-0000DE3E0000}"/>
    <cellStyle name="메모 9 2 5 4" xfId="22310" xr:uid="{00000000-0005-0000-0000-0000DF3E0000}"/>
    <cellStyle name="메모 9 2 6" xfId="449" xr:uid="{00000000-0005-0000-0000-0000E03E0000}"/>
    <cellStyle name="메모 9 2 6 2" xfId="6222" xr:uid="{00000000-0005-0000-0000-0000E13E0000}"/>
    <cellStyle name="메모 9 2 6 2 2" xfId="17335" xr:uid="{00000000-0005-0000-0000-0000E23E0000}"/>
    <cellStyle name="메모 9 2 6 2 3" xfId="24493" xr:uid="{00000000-0005-0000-0000-0000E33E0000}"/>
    <cellStyle name="메모 9 2 6 3" xfId="11701" xr:uid="{00000000-0005-0000-0000-0000E43E0000}"/>
    <cellStyle name="메모 9 2 6 4" xfId="22307" xr:uid="{00000000-0005-0000-0000-0000E53E0000}"/>
    <cellStyle name="메모 9 2 7" xfId="6227" xr:uid="{00000000-0005-0000-0000-0000E63E0000}"/>
    <cellStyle name="메모 9 2 7 2" xfId="17340" xr:uid="{00000000-0005-0000-0000-0000E73E0000}"/>
    <cellStyle name="메모 9 2 7 3" xfId="24498" xr:uid="{00000000-0005-0000-0000-0000E83E0000}"/>
    <cellStyle name="메모 9 2 8" xfId="11706" xr:uid="{00000000-0005-0000-0000-0000E93E0000}"/>
    <cellStyle name="메모 9 2 9" xfId="16948" xr:uid="{00000000-0005-0000-0000-0000EA3E0000}"/>
    <cellStyle name="메모 9 3" xfId="448" xr:uid="{00000000-0005-0000-0000-0000EB3E0000}"/>
    <cellStyle name="메모 9 3 2" xfId="6221" xr:uid="{00000000-0005-0000-0000-0000EC3E0000}"/>
    <cellStyle name="메모 9 3 2 2" xfId="17334" xr:uid="{00000000-0005-0000-0000-0000ED3E0000}"/>
    <cellStyle name="메모 9 3 2 3" xfId="24492" xr:uid="{00000000-0005-0000-0000-0000EE3E0000}"/>
    <cellStyle name="메모 9 3 3" xfId="11700" xr:uid="{00000000-0005-0000-0000-0000EF3E0000}"/>
    <cellStyle name="메모 9 3 4" xfId="16950" xr:uid="{00000000-0005-0000-0000-0000F03E0000}"/>
    <cellStyle name="메모 9 4" xfId="447" xr:uid="{00000000-0005-0000-0000-0000F13E0000}"/>
    <cellStyle name="메모 9 4 2" xfId="6220" xr:uid="{00000000-0005-0000-0000-0000F23E0000}"/>
    <cellStyle name="메모 9 4 2 2" xfId="17333" xr:uid="{00000000-0005-0000-0000-0000F33E0000}"/>
    <cellStyle name="메모 9 4 2 3" xfId="24491" xr:uid="{00000000-0005-0000-0000-0000F43E0000}"/>
    <cellStyle name="메모 9 4 3" xfId="11699" xr:uid="{00000000-0005-0000-0000-0000F53E0000}"/>
    <cellStyle name="메모 9 4 4" xfId="16951" xr:uid="{00000000-0005-0000-0000-0000F63E0000}"/>
    <cellStyle name="메모 9 5" xfId="446" xr:uid="{00000000-0005-0000-0000-0000F73E0000}"/>
    <cellStyle name="메모 9 5 2" xfId="6219" xr:uid="{00000000-0005-0000-0000-0000F83E0000}"/>
    <cellStyle name="메모 9 5 2 2" xfId="17332" xr:uid="{00000000-0005-0000-0000-0000F93E0000}"/>
    <cellStyle name="메모 9 5 2 3" xfId="24490" xr:uid="{00000000-0005-0000-0000-0000FA3E0000}"/>
    <cellStyle name="메모 9 5 3" xfId="11698" xr:uid="{00000000-0005-0000-0000-0000FB3E0000}"/>
    <cellStyle name="메모 9 5 4" xfId="22312" xr:uid="{00000000-0005-0000-0000-0000FC3E0000}"/>
    <cellStyle name="메모 9 6" xfId="445" xr:uid="{00000000-0005-0000-0000-0000FD3E0000}"/>
    <cellStyle name="메모 9 6 2" xfId="6218" xr:uid="{00000000-0005-0000-0000-0000FE3E0000}"/>
    <cellStyle name="메모 9 6 2 2" xfId="17331" xr:uid="{00000000-0005-0000-0000-0000FF3E0000}"/>
    <cellStyle name="메모 9 6 2 3" xfId="24489" xr:uid="{00000000-0005-0000-0000-0000003F0000}"/>
    <cellStyle name="메모 9 6 3" xfId="11697" xr:uid="{00000000-0005-0000-0000-0000013F0000}"/>
    <cellStyle name="메모 9 6 4" xfId="22311" xr:uid="{00000000-0005-0000-0000-0000023F0000}"/>
    <cellStyle name="메모 9 7" xfId="444" xr:uid="{00000000-0005-0000-0000-0000033F0000}"/>
    <cellStyle name="메모 9 7 2" xfId="6217" xr:uid="{00000000-0005-0000-0000-0000043F0000}"/>
    <cellStyle name="메모 9 7 2 2" xfId="17330" xr:uid="{00000000-0005-0000-0000-0000053F0000}"/>
    <cellStyle name="메모 9 7 2 3" xfId="24488" xr:uid="{00000000-0005-0000-0000-0000063F0000}"/>
    <cellStyle name="메모 9 7 3" xfId="11696" xr:uid="{00000000-0005-0000-0000-0000073F0000}"/>
    <cellStyle name="메모 9 7 4" xfId="16952" xr:uid="{00000000-0005-0000-0000-0000083F0000}"/>
    <cellStyle name="메모 9 8" xfId="6228" xr:uid="{00000000-0005-0000-0000-0000093F0000}"/>
    <cellStyle name="메모 9 8 2" xfId="17341" xr:uid="{00000000-0005-0000-0000-00000A3F0000}"/>
    <cellStyle name="메모 9 8 3" xfId="24499" xr:uid="{00000000-0005-0000-0000-00000B3F0000}"/>
    <cellStyle name="메모 9 9" xfId="11707" xr:uid="{00000000-0005-0000-0000-00000C3F0000}"/>
    <cellStyle name="믅됞 [0.00]_PRODUCT DETAIL Q1" xfId="443" xr:uid="{00000000-0005-0000-0000-00000D3F0000}"/>
    <cellStyle name="믅됞_PRODUCT DETAIL Q1" xfId="442" xr:uid="{00000000-0005-0000-0000-00000E3F0000}"/>
    <cellStyle name="백분율 10" xfId="5939" xr:uid="{00000000-0005-0000-0000-00000F3F0000}"/>
    <cellStyle name="백분율 10 2" xfId="11400" xr:uid="{00000000-0005-0000-0000-0000103F0000}"/>
    <cellStyle name="백분율 11" xfId="5942" xr:uid="{00000000-0005-0000-0000-0000113F0000}"/>
    <cellStyle name="백분율 11 2" xfId="11403" xr:uid="{00000000-0005-0000-0000-0000123F0000}"/>
    <cellStyle name="백분율 12" xfId="5951" xr:uid="{00000000-0005-0000-0000-0000133F0000}"/>
    <cellStyle name="백분율 12 2" xfId="5955" xr:uid="{00000000-0005-0000-0000-0000143F0000}"/>
    <cellStyle name="백분율 12 2 2" xfId="11415" xr:uid="{00000000-0005-0000-0000-0000153F0000}"/>
    <cellStyle name="백분율 12 3" xfId="5967" xr:uid="{00000000-0005-0000-0000-0000163F0000}"/>
    <cellStyle name="백분율 12 3 2" xfId="11425" xr:uid="{00000000-0005-0000-0000-0000173F0000}"/>
    <cellStyle name="백분율 12 4" xfId="11412" xr:uid="{00000000-0005-0000-0000-0000183F0000}"/>
    <cellStyle name="백분율 13" xfId="5964" xr:uid="{00000000-0005-0000-0000-0000193F0000}"/>
    <cellStyle name="백분율 13 2" xfId="11422" xr:uid="{00000000-0005-0000-0000-00001A3F0000}"/>
    <cellStyle name="백분율 14" xfId="5973" xr:uid="{00000000-0005-0000-0000-00001B3F0000}"/>
    <cellStyle name="백분율 14 2" xfId="11431" xr:uid="{00000000-0005-0000-0000-00001C3F0000}"/>
    <cellStyle name="백분율 15" xfId="5979" xr:uid="{00000000-0005-0000-0000-00001D3F0000}"/>
    <cellStyle name="백분율 15 2" xfId="11437" xr:uid="{00000000-0005-0000-0000-00001E3F0000}"/>
    <cellStyle name="백분율 16" xfId="5983" xr:uid="{00000000-0005-0000-0000-00001F3F0000}"/>
    <cellStyle name="백분율 16 2" xfId="11439" xr:uid="{00000000-0005-0000-0000-0000203F0000}"/>
    <cellStyle name="백분율 17" xfId="6011" xr:uid="{00000000-0005-0000-0000-0000213F0000}"/>
    <cellStyle name="백분율 17 2" xfId="11461" xr:uid="{00000000-0005-0000-0000-0000223F0000}"/>
    <cellStyle name="백분율 18" xfId="6015" xr:uid="{00000000-0005-0000-0000-0000233F0000}"/>
    <cellStyle name="백분율 18 2" xfId="11465" xr:uid="{00000000-0005-0000-0000-0000243F0000}"/>
    <cellStyle name="백분율 19" xfId="6020" xr:uid="{00000000-0005-0000-0000-0000253F0000}"/>
    <cellStyle name="백분율 2" xfId="441" xr:uid="{00000000-0005-0000-0000-0000263F0000}"/>
    <cellStyle name="백분율 2 2" xfId="5984" xr:uid="{00000000-0005-0000-0000-0000273F0000}"/>
    <cellStyle name="백분율 20" xfId="6022" xr:uid="{00000000-0005-0000-0000-0000283F0000}"/>
    <cellStyle name="백분율 21" xfId="5801" xr:uid="{00000000-0005-0000-0000-0000293F0000}"/>
    <cellStyle name="백분율 23" xfId="11475" xr:uid="{00000000-0005-0000-0000-00002A3F0000}"/>
    <cellStyle name="백분율 26" xfId="11482" xr:uid="{00000000-0005-0000-0000-00002B3F0000}"/>
    <cellStyle name="백분율 27" xfId="11485" xr:uid="{00000000-0005-0000-0000-00002C3F0000}"/>
    <cellStyle name="백분율 3" xfId="440" xr:uid="{00000000-0005-0000-0000-00002D3F0000}"/>
    <cellStyle name="백분율 3 2" xfId="3301" xr:uid="{00000000-0005-0000-0000-00002E3F0000}"/>
    <cellStyle name="백분율 3 3" xfId="439" xr:uid="{00000000-0005-0000-0000-00002F3F0000}"/>
    <cellStyle name="백분율 4" xfId="438" xr:uid="{00000000-0005-0000-0000-0000303F0000}"/>
    <cellStyle name="백분율 5" xfId="5790" xr:uid="{00000000-0005-0000-0000-0000313F0000}"/>
    <cellStyle name="백분율 6" xfId="5839" xr:uid="{00000000-0005-0000-0000-0000323F0000}"/>
    <cellStyle name="백분율 6 2" xfId="11306" xr:uid="{00000000-0005-0000-0000-0000333F0000}"/>
    <cellStyle name="백분율 7" xfId="5886" xr:uid="{00000000-0005-0000-0000-0000343F0000}"/>
    <cellStyle name="백분율 7 2" xfId="11349" xr:uid="{00000000-0005-0000-0000-0000353F0000}"/>
    <cellStyle name="백분율 8" xfId="5890" xr:uid="{00000000-0005-0000-0000-0000363F0000}"/>
    <cellStyle name="백분율 8 2" xfId="5894" xr:uid="{00000000-0005-0000-0000-0000373F0000}"/>
    <cellStyle name="백분율 8 2 2" xfId="5897" xr:uid="{00000000-0005-0000-0000-0000383F0000}"/>
    <cellStyle name="백분율 8 2 2 2" xfId="5902" xr:uid="{00000000-0005-0000-0000-0000393F0000}"/>
    <cellStyle name="백분율 8 2 2 2 2" xfId="5909" xr:uid="{00000000-0005-0000-0000-00003A3F0000}"/>
    <cellStyle name="백분율 8 2 2 2 2 2" xfId="5913" xr:uid="{00000000-0005-0000-0000-00003B3F0000}"/>
    <cellStyle name="백분율 8 2 2 2 2 2 2" xfId="5923" xr:uid="{00000000-0005-0000-0000-00003C3F0000}"/>
    <cellStyle name="백분율 8 2 2 2 2 2 2 2" xfId="5928" xr:uid="{00000000-0005-0000-0000-00003D3F0000}"/>
    <cellStyle name="백분율 8 2 2 2 2 2 2 2 2" xfId="5931" xr:uid="{00000000-0005-0000-0000-00003E3F0000}"/>
    <cellStyle name="백분율 8 2 2 2 2 2 2 2 2 2" xfId="5936" xr:uid="{00000000-0005-0000-0000-00003F3F0000}"/>
    <cellStyle name="백분율 8 2 2 2 2 2 2 2 2 2 2" xfId="5945" xr:uid="{00000000-0005-0000-0000-0000403F0000}"/>
    <cellStyle name="백분율 8 2 2 2 2 2 2 2 2 2 2 2" xfId="5948" xr:uid="{00000000-0005-0000-0000-0000413F0000}"/>
    <cellStyle name="백분율 8 2 2 2 2 2 2 2 2 2 2 2 2" xfId="5961" xr:uid="{00000000-0005-0000-0000-0000423F0000}"/>
    <cellStyle name="백분율 8 2 2 2 2 2 2 2 2 2 2 2 2 2" xfId="5970" xr:uid="{00000000-0005-0000-0000-0000433F0000}"/>
    <cellStyle name="백분율 8 2 2 2 2 2 2 2 2 2 2 2 2 2 2" xfId="5976" xr:uid="{00000000-0005-0000-0000-0000443F0000}"/>
    <cellStyle name="백분율 8 2 2 2 2 2 2 2 2 2 2 2 2 2 2 2" xfId="11472" xr:uid="{00000000-0005-0000-0000-0000453F0000}"/>
    <cellStyle name="백분율 8 2 2 2 2 2 2 2 2 2 2 2 2 2 2 2 2" xfId="11479" xr:uid="{00000000-0005-0000-0000-0000463F0000}"/>
    <cellStyle name="백분율 8 2 2 2 2 2 2 2 2 2 2 2 2 2 2 3" xfId="11434" xr:uid="{00000000-0005-0000-0000-0000473F0000}"/>
    <cellStyle name="백분율 8 2 2 2 2 2 2 2 2 2 2 2 2 2 3" xfId="11428" xr:uid="{00000000-0005-0000-0000-0000483F0000}"/>
    <cellStyle name="백분율 8 2 2 2 2 2 2 2 2 2 2 2 2 3" xfId="11419" xr:uid="{00000000-0005-0000-0000-0000493F0000}"/>
    <cellStyle name="백분율 8 2 2 2 2 2 2 2 2 2 2 2 3" xfId="11409" xr:uid="{00000000-0005-0000-0000-00004A3F0000}"/>
    <cellStyle name="백분율 8 2 2 2 2 2 2 2 2 2 2 3" xfId="11406" xr:uid="{00000000-0005-0000-0000-00004B3F0000}"/>
    <cellStyle name="백분율 8 2 2 2 2 2 2 2 2 2 3" xfId="11397" xr:uid="{00000000-0005-0000-0000-00004C3F0000}"/>
    <cellStyle name="백분율 8 2 2 2 2 2 2 2 2 3" xfId="11392" xr:uid="{00000000-0005-0000-0000-00004D3F0000}"/>
    <cellStyle name="백분율 8 2 2 2 2 2 2 2 3" xfId="11389" xr:uid="{00000000-0005-0000-0000-00004E3F0000}"/>
    <cellStyle name="백분율 8 2 2 2 2 2 2 3" xfId="11384" xr:uid="{00000000-0005-0000-0000-00004F3F0000}"/>
    <cellStyle name="백분율 8 2 2 2 2 2 3" xfId="11374" xr:uid="{00000000-0005-0000-0000-0000503F0000}"/>
    <cellStyle name="백분율 8 2 2 2 2 3" xfId="11370" xr:uid="{00000000-0005-0000-0000-0000513F0000}"/>
    <cellStyle name="백분율 8 2 2 2 3" xfId="11364" xr:uid="{00000000-0005-0000-0000-0000523F0000}"/>
    <cellStyle name="백분율 8 2 2 3" xfId="11359" xr:uid="{00000000-0005-0000-0000-0000533F0000}"/>
    <cellStyle name="백분율 8 2 3" xfId="11356" xr:uid="{00000000-0005-0000-0000-0000543F0000}"/>
    <cellStyle name="백분율 8 3" xfId="11353" xr:uid="{00000000-0005-0000-0000-0000553F0000}"/>
    <cellStyle name="백분율 9" xfId="5904" xr:uid="{00000000-0005-0000-0000-0000563F0000}"/>
    <cellStyle name="보통 2" xfId="437" xr:uid="{00000000-0005-0000-0000-0000573F0000}"/>
    <cellStyle name="보통 3" xfId="436" xr:uid="{00000000-0005-0000-0000-0000583F0000}"/>
    <cellStyle name="뷭?_BOOKSHIP" xfId="435" xr:uid="{00000000-0005-0000-0000-0000593F0000}"/>
    <cellStyle name="설명 텍스트 2" xfId="434" xr:uid="{00000000-0005-0000-0000-00005A3F0000}"/>
    <cellStyle name="설명 텍스트 3" xfId="433" xr:uid="{00000000-0005-0000-0000-00005B3F0000}"/>
    <cellStyle name="셀 확인 2" xfId="432" xr:uid="{00000000-0005-0000-0000-00005C3F0000}"/>
    <cellStyle name="셀 확인 3" xfId="431" xr:uid="{00000000-0005-0000-0000-00005D3F0000}"/>
    <cellStyle name="숫자(R)" xfId="430" xr:uid="{00000000-0005-0000-0000-00005E3F0000}"/>
    <cellStyle name="쉼표 [0]" xfId="1" builtinId="6"/>
    <cellStyle name="쉼표 [0] 10" xfId="205" xr:uid="{00000000-0005-0000-0000-0000603F0000}"/>
    <cellStyle name="쉼표 [0] 10 2" xfId="428" xr:uid="{00000000-0005-0000-0000-0000613F0000}"/>
    <cellStyle name="쉼표 [0] 10 2 2" xfId="427" xr:uid="{00000000-0005-0000-0000-0000623F0000}"/>
    <cellStyle name="쉼표 [0] 10 2 2 2" xfId="426" xr:uid="{00000000-0005-0000-0000-0000633F0000}"/>
    <cellStyle name="쉼표 [0] 10 2 2 2 2" xfId="6213" xr:uid="{00000000-0005-0000-0000-0000643F0000}"/>
    <cellStyle name="쉼표 [0] 10 2 2 3" xfId="6214" xr:uid="{00000000-0005-0000-0000-0000653F0000}"/>
    <cellStyle name="쉼표 [0] 10 2 3" xfId="425" xr:uid="{00000000-0005-0000-0000-0000663F0000}"/>
    <cellStyle name="쉼표 [0] 10 2 3 2" xfId="6212" xr:uid="{00000000-0005-0000-0000-0000673F0000}"/>
    <cellStyle name="쉼표 [0] 10 2 4" xfId="6215" xr:uid="{00000000-0005-0000-0000-0000683F0000}"/>
    <cellStyle name="쉼표 [0] 10 3" xfId="424" xr:uid="{00000000-0005-0000-0000-0000693F0000}"/>
    <cellStyle name="쉼표 [0] 10 3 2" xfId="423" xr:uid="{00000000-0005-0000-0000-00006A3F0000}"/>
    <cellStyle name="쉼표 [0] 10 3 2 2" xfId="6210" xr:uid="{00000000-0005-0000-0000-00006B3F0000}"/>
    <cellStyle name="쉼표 [0] 10 3 3" xfId="6211" xr:uid="{00000000-0005-0000-0000-00006C3F0000}"/>
    <cellStyle name="쉼표 [0] 10 4" xfId="422" xr:uid="{00000000-0005-0000-0000-00006D3F0000}"/>
    <cellStyle name="쉼표 [0] 10 4 2" xfId="6209" xr:uid="{00000000-0005-0000-0000-00006E3F0000}"/>
    <cellStyle name="쉼표 [0] 10 5" xfId="6216" xr:uid="{00000000-0005-0000-0000-00006F3F0000}"/>
    <cellStyle name="쉼표 [0] 10 6" xfId="429" xr:uid="{00000000-0005-0000-0000-0000703F0000}"/>
    <cellStyle name="쉼표 [0] 11" xfId="190" xr:uid="{00000000-0005-0000-0000-0000713F0000}"/>
    <cellStyle name="쉼표 [0] 11 2" xfId="206" xr:uid="{00000000-0005-0000-0000-0000723F0000}"/>
    <cellStyle name="쉼표 [0] 11 2 2" xfId="419" xr:uid="{00000000-0005-0000-0000-0000733F0000}"/>
    <cellStyle name="쉼표 [0] 11 2 2 2" xfId="418" xr:uid="{00000000-0005-0000-0000-0000743F0000}"/>
    <cellStyle name="쉼표 [0] 11 2 2 2 2" xfId="6206" xr:uid="{00000000-0005-0000-0000-0000753F0000}"/>
    <cellStyle name="쉼표 [0] 11 2 2 3" xfId="6207" xr:uid="{00000000-0005-0000-0000-0000763F0000}"/>
    <cellStyle name="쉼표 [0] 11 2 3" xfId="417" xr:uid="{00000000-0005-0000-0000-0000773F0000}"/>
    <cellStyle name="쉼표 [0] 11 2 3 2" xfId="6205" xr:uid="{00000000-0005-0000-0000-0000783F0000}"/>
    <cellStyle name="쉼표 [0] 11 2 4" xfId="5787" xr:uid="{00000000-0005-0000-0000-0000793F0000}"/>
    <cellStyle name="쉼표 [0] 11 2 5" xfId="6208" xr:uid="{00000000-0005-0000-0000-00007A3F0000}"/>
    <cellStyle name="쉼표 [0] 11 2 6" xfId="420" xr:uid="{00000000-0005-0000-0000-00007B3F0000}"/>
    <cellStyle name="쉼표 [0] 11 3" xfId="421" xr:uid="{00000000-0005-0000-0000-00007C3F0000}"/>
    <cellStyle name="쉼표 [0] 12" xfId="416" xr:uid="{00000000-0005-0000-0000-00007D3F0000}"/>
    <cellStyle name="쉼표 [0] 12 2" xfId="415" xr:uid="{00000000-0005-0000-0000-00007E3F0000}"/>
    <cellStyle name="쉼표 [0] 12 2 2" xfId="414" xr:uid="{00000000-0005-0000-0000-00007F3F0000}"/>
    <cellStyle name="쉼표 [0] 12 2 2 2" xfId="413" xr:uid="{00000000-0005-0000-0000-0000803F0000}"/>
    <cellStyle name="쉼표 [0] 12 2 2 2 2" xfId="412" xr:uid="{00000000-0005-0000-0000-0000813F0000}"/>
    <cellStyle name="쉼표 [0] 12 2 2 2 2 2" xfId="411" xr:uid="{00000000-0005-0000-0000-0000823F0000}"/>
    <cellStyle name="쉼표 [0] 12 2 2 2 2 2 2" xfId="410" xr:uid="{00000000-0005-0000-0000-0000833F0000}"/>
    <cellStyle name="쉼표 [0] 12 2 2 2 2 2 2 2" xfId="409" xr:uid="{00000000-0005-0000-0000-0000843F0000}"/>
    <cellStyle name="쉼표 [0] 12 2 2 2 2 2 2 2 2" xfId="408" xr:uid="{00000000-0005-0000-0000-0000853F0000}"/>
    <cellStyle name="쉼표 [0] 12 2 2 2 2 2 2 2 2 2" xfId="407" xr:uid="{00000000-0005-0000-0000-0000863F0000}"/>
    <cellStyle name="쉼표 [0] 12 2 2 2 2 2 2 2 2 2 2" xfId="6195" xr:uid="{00000000-0005-0000-0000-0000873F0000}"/>
    <cellStyle name="쉼표 [0] 12 2 2 2 2 2 2 2 2 3" xfId="6196" xr:uid="{00000000-0005-0000-0000-0000883F0000}"/>
    <cellStyle name="쉼표 [0] 12 2 2 2 2 2 2 2 3" xfId="406" xr:uid="{00000000-0005-0000-0000-0000893F0000}"/>
    <cellStyle name="쉼표 [0] 12 2 2 2 2 2 2 2 3 2" xfId="6194" xr:uid="{00000000-0005-0000-0000-00008A3F0000}"/>
    <cellStyle name="쉼표 [0] 12 2 2 2 2 2 2 2 4" xfId="6197" xr:uid="{00000000-0005-0000-0000-00008B3F0000}"/>
    <cellStyle name="쉼표 [0] 12 2 2 2 2 2 2 3" xfId="405" xr:uid="{00000000-0005-0000-0000-00008C3F0000}"/>
    <cellStyle name="쉼표 [0] 12 2 2 2 2 2 2 3 2" xfId="404" xr:uid="{00000000-0005-0000-0000-00008D3F0000}"/>
    <cellStyle name="쉼표 [0] 12 2 2 2 2 2 2 3 2 2" xfId="6192" xr:uid="{00000000-0005-0000-0000-00008E3F0000}"/>
    <cellStyle name="쉼표 [0] 12 2 2 2 2 2 2 3 3" xfId="6193" xr:uid="{00000000-0005-0000-0000-00008F3F0000}"/>
    <cellStyle name="쉼표 [0] 12 2 2 2 2 2 2 4" xfId="403" xr:uid="{00000000-0005-0000-0000-0000903F0000}"/>
    <cellStyle name="쉼표 [0] 12 2 2 2 2 2 2 4 2" xfId="6191" xr:uid="{00000000-0005-0000-0000-0000913F0000}"/>
    <cellStyle name="쉼표 [0] 12 2 2 2 2 2 2 5" xfId="6198" xr:uid="{00000000-0005-0000-0000-0000923F0000}"/>
    <cellStyle name="쉼표 [0] 12 2 2 2 2 2 3" xfId="402" xr:uid="{00000000-0005-0000-0000-0000933F0000}"/>
    <cellStyle name="쉼표 [0] 12 2 2 2 2 2 3 2" xfId="401" xr:uid="{00000000-0005-0000-0000-0000943F0000}"/>
    <cellStyle name="쉼표 [0] 12 2 2 2 2 2 3 2 2" xfId="400" xr:uid="{00000000-0005-0000-0000-0000953F0000}"/>
    <cellStyle name="쉼표 [0] 12 2 2 2 2 2 3 2 2 2" xfId="399" xr:uid="{00000000-0005-0000-0000-0000963F0000}"/>
    <cellStyle name="쉼표 [0] 12 2 2 2 2 2 3 2 2 2 2" xfId="398" xr:uid="{00000000-0005-0000-0000-0000973F0000}"/>
    <cellStyle name="쉼표 [0] 12 2 2 2 2 2 3 2 2 2 2 2" xfId="397" xr:uid="{00000000-0005-0000-0000-0000983F0000}"/>
    <cellStyle name="쉼표 [0] 12 2 2 2 2 2 3 2 2 2 2 2 2" xfId="6185" xr:uid="{00000000-0005-0000-0000-0000993F0000}"/>
    <cellStyle name="쉼표 [0] 12 2 2 2 2 2 3 2 2 2 2 3" xfId="6186" xr:uid="{00000000-0005-0000-0000-00009A3F0000}"/>
    <cellStyle name="쉼표 [0] 12 2 2 2 2 2 3 2 2 2 3" xfId="396" xr:uid="{00000000-0005-0000-0000-00009B3F0000}"/>
    <cellStyle name="쉼표 [0] 12 2 2 2 2 2 3 2 2 2 3 2" xfId="6184" xr:uid="{00000000-0005-0000-0000-00009C3F0000}"/>
    <cellStyle name="쉼표 [0] 12 2 2 2 2 2 3 2 2 2 4" xfId="6187" xr:uid="{00000000-0005-0000-0000-00009D3F0000}"/>
    <cellStyle name="쉼표 [0] 12 2 2 2 2 2 3 2 2 3" xfId="395" xr:uid="{00000000-0005-0000-0000-00009E3F0000}"/>
    <cellStyle name="쉼표 [0] 12 2 2 2 2 2 3 2 2 3 2" xfId="394" xr:uid="{00000000-0005-0000-0000-00009F3F0000}"/>
    <cellStyle name="쉼표 [0] 12 2 2 2 2 2 3 2 2 3 2 2" xfId="6182" xr:uid="{00000000-0005-0000-0000-0000A03F0000}"/>
    <cellStyle name="쉼표 [0] 12 2 2 2 2 2 3 2 2 3 3" xfId="6183" xr:uid="{00000000-0005-0000-0000-0000A13F0000}"/>
    <cellStyle name="쉼표 [0] 12 2 2 2 2 2 3 2 2 4" xfId="393" xr:uid="{00000000-0005-0000-0000-0000A23F0000}"/>
    <cellStyle name="쉼표 [0] 12 2 2 2 2 2 3 2 2 4 2" xfId="6181" xr:uid="{00000000-0005-0000-0000-0000A33F0000}"/>
    <cellStyle name="쉼표 [0] 12 2 2 2 2 2 3 2 2 5" xfId="6188" xr:uid="{00000000-0005-0000-0000-0000A43F0000}"/>
    <cellStyle name="쉼표 [0] 12 2 2 2 2 2 3 2 3" xfId="392" xr:uid="{00000000-0005-0000-0000-0000A53F0000}"/>
    <cellStyle name="쉼표 [0] 12 2 2 2 2 2 3 2 3 2" xfId="391" xr:uid="{00000000-0005-0000-0000-0000A63F0000}"/>
    <cellStyle name="쉼표 [0] 12 2 2 2 2 2 3 2 3 2 2" xfId="390" xr:uid="{00000000-0005-0000-0000-0000A73F0000}"/>
    <cellStyle name="쉼표 [0] 12 2 2 2 2 2 3 2 3 2 2 2" xfId="6178" xr:uid="{00000000-0005-0000-0000-0000A83F0000}"/>
    <cellStyle name="쉼표 [0] 12 2 2 2 2 2 3 2 3 2 3" xfId="6179" xr:uid="{00000000-0005-0000-0000-0000A93F0000}"/>
    <cellStyle name="쉼표 [0] 12 2 2 2 2 2 3 2 3 3" xfId="389" xr:uid="{00000000-0005-0000-0000-0000AA3F0000}"/>
    <cellStyle name="쉼표 [0] 12 2 2 2 2 2 3 2 3 3 2" xfId="6177" xr:uid="{00000000-0005-0000-0000-0000AB3F0000}"/>
    <cellStyle name="쉼표 [0] 12 2 2 2 2 2 3 2 3 4" xfId="6180" xr:uid="{00000000-0005-0000-0000-0000AC3F0000}"/>
    <cellStyle name="쉼표 [0] 12 2 2 2 2 2 3 2 4" xfId="388" xr:uid="{00000000-0005-0000-0000-0000AD3F0000}"/>
    <cellStyle name="쉼표 [0] 12 2 2 2 2 2 3 2 4 2" xfId="387" xr:uid="{00000000-0005-0000-0000-0000AE3F0000}"/>
    <cellStyle name="쉼표 [0] 12 2 2 2 2 2 3 2 4 2 2" xfId="6175" xr:uid="{00000000-0005-0000-0000-0000AF3F0000}"/>
    <cellStyle name="쉼표 [0] 12 2 2 2 2 2 3 2 4 3" xfId="6176" xr:uid="{00000000-0005-0000-0000-0000B03F0000}"/>
    <cellStyle name="쉼표 [0] 12 2 2 2 2 2 3 2 5" xfId="386" xr:uid="{00000000-0005-0000-0000-0000B13F0000}"/>
    <cellStyle name="쉼표 [0] 12 2 2 2 2 2 3 2 5 2" xfId="6174" xr:uid="{00000000-0005-0000-0000-0000B23F0000}"/>
    <cellStyle name="쉼표 [0] 12 2 2 2 2 2 3 2 6" xfId="6189" xr:uid="{00000000-0005-0000-0000-0000B33F0000}"/>
    <cellStyle name="쉼표 [0] 12 2 2 2 2 2 3 3" xfId="385" xr:uid="{00000000-0005-0000-0000-0000B43F0000}"/>
    <cellStyle name="쉼표 [0] 12 2 2 2 2 2 3 3 2" xfId="384" xr:uid="{00000000-0005-0000-0000-0000B53F0000}"/>
    <cellStyle name="쉼표 [0] 12 2 2 2 2 2 3 3 2 2" xfId="383" xr:uid="{00000000-0005-0000-0000-0000B63F0000}"/>
    <cellStyle name="쉼표 [0] 12 2 2 2 2 2 3 3 2 2 2" xfId="6171" xr:uid="{00000000-0005-0000-0000-0000B73F0000}"/>
    <cellStyle name="쉼표 [0] 12 2 2 2 2 2 3 3 2 3" xfId="6172" xr:uid="{00000000-0005-0000-0000-0000B83F0000}"/>
    <cellStyle name="쉼표 [0] 12 2 2 2 2 2 3 3 3" xfId="382" xr:uid="{00000000-0005-0000-0000-0000B93F0000}"/>
    <cellStyle name="쉼표 [0] 12 2 2 2 2 2 3 3 3 2" xfId="6170" xr:uid="{00000000-0005-0000-0000-0000BA3F0000}"/>
    <cellStyle name="쉼표 [0] 12 2 2 2 2 2 3 3 4" xfId="6173" xr:uid="{00000000-0005-0000-0000-0000BB3F0000}"/>
    <cellStyle name="쉼표 [0] 12 2 2 2 2 2 3 4" xfId="381" xr:uid="{00000000-0005-0000-0000-0000BC3F0000}"/>
    <cellStyle name="쉼표 [0] 12 2 2 2 2 2 3 4 2" xfId="380" xr:uid="{00000000-0005-0000-0000-0000BD3F0000}"/>
    <cellStyle name="쉼표 [0] 12 2 2 2 2 2 3 4 2 2" xfId="6168" xr:uid="{00000000-0005-0000-0000-0000BE3F0000}"/>
    <cellStyle name="쉼표 [0] 12 2 2 2 2 2 3 4 3" xfId="6169" xr:uid="{00000000-0005-0000-0000-0000BF3F0000}"/>
    <cellStyle name="쉼표 [0] 12 2 2 2 2 2 3 5" xfId="379" xr:uid="{00000000-0005-0000-0000-0000C03F0000}"/>
    <cellStyle name="쉼표 [0] 12 2 2 2 2 2 3 5 2" xfId="6167" xr:uid="{00000000-0005-0000-0000-0000C13F0000}"/>
    <cellStyle name="쉼표 [0] 12 2 2 2 2 2 3 6" xfId="6190" xr:uid="{00000000-0005-0000-0000-0000C23F0000}"/>
    <cellStyle name="쉼표 [0] 12 2 2 2 2 2 4" xfId="378" xr:uid="{00000000-0005-0000-0000-0000C33F0000}"/>
    <cellStyle name="쉼표 [0] 12 2 2 2 2 2 4 2" xfId="377" xr:uid="{00000000-0005-0000-0000-0000C43F0000}"/>
    <cellStyle name="쉼표 [0] 12 2 2 2 2 2 4 2 2" xfId="376" xr:uid="{00000000-0005-0000-0000-0000C53F0000}"/>
    <cellStyle name="쉼표 [0] 12 2 2 2 2 2 4 2 2 2" xfId="6164" xr:uid="{00000000-0005-0000-0000-0000C63F0000}"/>
    <cellStyle name="쉼표 [0] 12 2 2 2 2 2 4 2 3" xfId="6165" xr:uid="{00000000-0005-0000-0000-0000C73F0000}"/>
    <cellStyle name="쉼표 [0] 12 2 2 2 2 2 4 3" xfId="375" xr:uid="{00000000-0005-0000-0000-0000C83F0000}"/>
    <cellStyle name="쉼표 [0] 12 2 2 2 2 2 4 3 2" xfId="6163" xr:uid="{00000000-0005-0000-0000-0000C93F0000}"/>
    <cellStyle name="쉼표 [0] 12 2 2 2 2 2 4 4" xfId="6166" xr:uid="{00000000-0005-0000-0000-0000CA3F0000}"/>
    <cellStyle name="쉼표 [0] 12 2 2 2 2 2 5" xfId="374" xr:uid="{00000000-0005-0000-0000-0000CB3F0000}"/>
    <cellStyle name="쉼표 [0] 12 2 2 2 2 2 5 2" xfId="373" xr:uid="{00000000-0005-0000-0000-0000CC3F0000}"/>
    <cellStyle name="쉼표 [0] 12 2 2 2 2 2 5 2 2" xfId="6161" xr:uid="{00000000-0005-0000-0000-0000CD3F0000}"/>
    <cellStyle name="쉼표 [0] 12 2 2 2 2 2 5 3" xfId="6162" xr:uid="{00000000-0005-0000-0000-0000CE3F0000}"/>
    <cellStyle name="쉼표 [0] 12 2 2 2 2 2 6" xfId="372" xr:uid="{00000000-0005-0000-0000-0000CF3F0000}"/>
    <cellStyle name="쉼표 [0] 12 2 2 2 2 2 6 2" xfId="6160" xr:uid="{00000000-0005-0000-0000-0000D03F0000}"/>
    <cellStyle name="쉼표 [0] 12 2 2 2 2 2 7" xfId="6199" xr:uid="{00000000-0005-0000-0000-0000D13F0000}"/>
    <cellStyle name="쉼표 [0] 12 2 2 2 2 3" xfId="371" xr:uid="{00000000-0005-0000-0000-0000D23F0000}"/>
    <cellStyle name="쉼표 [0] 12 2 2 2 2 3 2" xfId="370" xr:uid="{00000000-0005-0000-0000-0000D33F0000}"/>
    <cellStyle name="쉼표 [0] 12 2 2 2 2 3 2 2" xfId="369" xr:uid="{00000000-0005-0000-0000-0000D43F0000}"/>
    <cellStyle name="쉼표 [0] 12 2 2 2 2 3 2 2 2" xfId="368" xr:uid="{00000000-0005-0000-0000-0000D53F0000}"/>
    <cellStyle name="쉼표 [0] 12 2 2 2 2 3 2 2 2 2" xfId="6156" xr:uid="{00000000-0005-0000-0000-0000D63F0000}"/>
    <cellStyle name="쉼표 [0] 12 2 2 2 2 3 2 2 3" xfId="6157" xr:uid="{00000000-0005-0000-0000-0000D73F0000}"/>
    <cellStyle name="쉼표 [0] 12 2 2 2 2 3 2 3" xfId="367" xr:uid="{00000000-0005-0000-0000-0000D83F0000}"/>
    <cellStyle name="쉼표 [0] 12 2 2 2 2 3 2 3 2" xfId="6155" xr:uid="{00000000-0005-0000-0000-0000D93F0000}"/>
    <cellStyle name="쉼표 [0] 12 2 2 2 2 3 2 4" xfId="6158" xr:uid="{00000000-0005-0000-0000-0000DA3F0000}"/>
    <cellStyle name="쉼표 [0] 12 2 2 2 2 3 3" xfId="366" xr:uid="{00000000-0005-0000-0000-0000DB3F0000}"/>
    <cellStyle name="쉼표 [0] 12 2 2 2 2 3 3 2" xfId="365" xr:uid="{00000000-0005-0000-0000-0000DC3F0000}"/>
    <cellStyle name="쉼표 [0] 12 2 2 2 2 3 3 2 2" xfId="6153" xr:uid="{00000000-0005-0000-0000-0000DD3F0000}"/>
    <cellStyle name="쉼표 [0] 12 2 2 2 2 3 3 3" xfId="6154" xr:uid="{00000000-0005-0000-0000-0000DE3F0000}"/>
    <cellStyle name="쉼표 [0] 12 2 2 2 2 3 4" xfId="364" xr:uid="{00000000-0005-0000-0000-0000DF3F0000}"/>
    <cellStyle name="쉼표 [0] 12 2 2 2 2 3 4 2" xfId="6152" xr:uid="{00000000-0005-0000-0000-0000E03F0000}"/>
    <cellStyle name="쉼표 [0] 12 2 2 2 2 3 5" xfId="6159" xr:uid="{00000000-0005-0000-0000-0000E13F0000}"/>
    <cellStyle name="쉼표 [0] 12 2 2 2 2 4" xfId="363" xr:uid="{00000000-0005-0000-0000-0000E23F0000}"/>
    <cellStyle name="쉼표 [0] 12 2 2 2 2 4 2" xfId="362" xr:uid="{00000000-0005-0000-0000-0000E33F0000}"/>
    <cellStyle name="쉼표 [0] 12 2 2 2 2 4 2 2" xfId="361" xr:uid="{00000000-0005-0000-0000-0000E43F0000}"/>
    <cellStyle name="쉼표 [0] 12 2 2 2 2 4 2 2 2" xfId="6149" xr:uid="{00000000-0005-0000-0000-0000E53F0000}"/>
    <cellStyle name="쉼표 [0] 12 2 2 2 2 4 2 3" xfId="6150" xr:uid="{00000000-0005-0000-0000-0000E63F0000}"/>
    <cellStyle name="쉼표 [0] 12 2 2 2 2 4 3" xfId="360" xr:uid="{00000000-0005-0000-0000-0000E73F0000}"/>
    <cellStyle name="쉼표 [0] 12 2 2 2 2 4 3 2" xfId="6148" xr:uid="{00000000-0005-0000-0000-0000E83F0000}"/>
    <cellStyle name="쉼표 [0] 12 2 2 2 2 4 4" xfId="6151" xr:uid="{00000000-0005-0000-0000-0000E93F0000}"/>
    <cellStyle name="쉼표 [0] 12 2 2 2 2 5" xfId="359" xr:uid="{00000000-0005-0000-0000-0000EA3F0000}"/>
    <cellStyle name="쉼표 [0] 12 2 2 2 2 5 2" xfId="358" xr:uid="{00000000-0005-0000-0000-0000EB3F0000}"/>
    <cellStyle name="쉼표 [0] 12 2 2 2 2 5 2 2" xfId="6146" xr:uid="{00000000-0005-0000-0000-0000EC3F0000}"/>
    <cellStyle name="쉼표 [0] 12 2 2 2 2 5 3" xfId="6147" xr:uid="{00000000-0005-0000-0000-0000ED3F0000}"/>
    <cellStyle name="쉼표 [0] 12 2 2 2 2 6" xfId="357" xr:uid="{00000000-0005-0000-0000-0000EE3F0000}"/>
    <cellStyle name="쉼표 [0] 12 2 2 2 2 6 2" xfId="6145" xr:uid="{00000000-0005-0000-0000-0000EF3F0000}"/>
    <cellStyle name="쉼표 [0] 12 2 2 2 2 7" xfId="6200" xr:uid="{00000000-0005-0000-0000-0000F03F0000}"/>
    <cellStyle name="쉼표 [0] 12 2 2 2 3" xfId="356" xr:uid="{00000000-0005-0000-0000-0000F13F0000}"/>
    <cellStyle name="쉼표 [0] 12 2 2 2 3 2" xfId="355" xr:uid="{00000000-0005-0000-0000-0000F23F0000}"/>
    <cellStyle name="쉼표 [0] 12 2 2 2 3 2 2" xfId="354" xr:uid="{00000000-0005-0000-0000-0000F33F0000}"/>
    <cellStyle name="쉼표 [0] 12 2 2 2 3 2 2 2" xfId="353" xr:uid="{00000000-0005-0000-0000-0000F43F0000}"/>
    <cellStyle name="쉼표 [0] 12 2 2 2 3 2 2 2 2" xfId="6141" xr:uid="{00000000-0005-0000-0000-0000F53F0000}"/>
    <cellStyle name="쉼표 [0] 12 2 2 2 3 2 2 3" xfId="6142" xr:uid="{00000000-0005-0000-0000-0000F63F0000}"/>
    <cellStyle name="쉼표 [0] 12 2 2 2 3 2 3" xfId="352" xr:uid="{00000000-0005-0000-0000-0000F73F0000}"/>
    <cellStyle name="쉼표 [0] 12 2 2 2 3 2 3 2" xfId="6140" xr:uid="{00000000-0005-0000-0000-0000F83F0000}"/>
    <cellStyle name="쉼표 [0] 12 2 2 2 3 2 4" xfId="6143" xr:uid="{00000000-0005-0000-0000-0000F93F0000}"/>
    <cellStyle name="쉼표 [0] 12 2 2 2 3 3" xfId="351" xr:uid="{00000000-0005-0000-0000-0000FA3F0000}"/>
    <cellStyle name="쉼표 [0] 12 2 2 2 3 3 2" xfId="350" xr:uid="{00000000-0005-0000-0000-0000FB3F0000}"/>
    <cellStyle name="쉼표 [0] 12 2 2 2 3 3 2 2" xfId="6138" xr:uid="{00000000-0005-0000-0000-0000FC3F0000}"/>
    <cellStyle name="쉼표 [0] 12 2 2 2 3 3 3" xfId="6139" xr:uid="{00000000-0005-0000-0000-0000FD3F0000}"/>
    <cellStyle name="쉼표 [0] 12 2 2 2 3 4" xfId="349" xr:uid="{00000000-0005-0000-0000-0000FE3F0000}"/>
    <cellStyle name="쉼표 [0] 12 2 2 2 3 4 2" xfId="6137" xr:uid="{00000000-0005-0000-0000-0000FF3F0000}"/>
    <cellStyle name="쉼표 [0] 12 2 2 2 3 5" xfId="6144" xr:uid="{00000000-0005-0000-0000-000000400000}"/>
    <cellStyle name="쉼표 [0] 12 2 2 2 4" xfId="348" xr:uid="{00000000-0005-0000-0000-000001400000}"/>
    <cellStyle name="쉼표 [0] 12 2 2 2 4 2" xfId="347" xr:uid="{00000000-0005-0000-0000-000002400000}"/>
    <cellStyle name="쉼표 [0] 12 2 2 2 4 2 2" xfId="346" xr:uid="{00000000-0005-0000-0000-000003400000}"/>
    <cellStyle name="쉼표 [0] 12 2 2 2 4 2 2 2" xfId="6134" xr:uid="{00000000-0005-0000-0000-000004400000}"/>
    <cellStyle name="쉼표 [0] 12 2 2 2 4 2 3" xfId="6135" xr:uid="{00000000-0005-0000-0000-000005400000}"/>
    <cellStyle name="쉼표 [0] 12 2 2 2 4 3" xfId="345" xr:uid="{00000000-0005-0000-0000-000006400000}"/>
    <cellStyle name="쉼표 [0] 12 2 2 2 4 3 2" xfId="6133" xr:uid="{00000000-0005-0000-0000-000007400000}"/>
    <cellStyle name="쉼표 [0] 12 2 2 2 4 4" xfId="6136" xr:uid="{00000000-0005-0000-0000-000008400000}"/>
    <cellStyle name="쉼표 [0] 12 2 2 2 5" xfId="344" xr:uid="{00000000-0005-0000-0000-000009400000}"/>
    <cellStyle name="쉼표 [0] 12 2 2 2 5 2" xfId="343" xr:uid="{00000000-0005-0000-0000-00000A400000}"/>
    <cellStyle name="쉼표 [0] 12 2 2 2 5 2 2" xfId="6131" xr:uid="{00000000-0005-0000-0000-00000B400000}"/>
    <cellStyle name="쉼표 [0] 12 2 2 2 5 3" xfId="6132" xr:uid="{00000000-0005-0000-0000-00000C400000}"/>
    <cellStyle name="쉼표 [0] 12 2 2 2 6" xfId="342" xr:uid="{00000000-0005-0000-0000-00000D400000}"/>
    <cellStyle name="쉼표 [0] 12 2 2 2 6 2" xfId="6130" xr:uid="{00000000-0005-0000-0000-00000E400000}"/>
    <cellStyle name="쉼표 [0] 12 2 2 2 7" xfId="6201" xr:uid="{00000000-0005-0000-0000-00000F400000}"/>
    <cellStyle name="쉼표 [0] 12 2 2 3" xfId="341" xr:uid="{00000000-0005-0000-0000-000010400000}"/>
    <cellStyle name="쉼표 [0] 12 2 2 3 2" xfId="340" xr:uid="{00000000-0005-0000-0000-000011400000}"/>
    <cellStyle name="쉼표 [0] 12 2 2 3 2 2" xfId="339" xr:uid="{00000000-0005-0000-0000-000012400000}"/>
    <cellStyle name="쉼표 [0] 12 2 2 3 2 2 2" xfId="338" xr:uid="{00000000-0005-0000-0000-000013400000}"/>
    <cellStyle name="쉼표 [0] 12 2 2 3 2 2 2 2" xfId="6126" xr:uid="{00000000-0005-0000-0000-000014400000}"/>
    <cellStyle name="쉼표 [0] 12 2 2 3 2 2 3" xfId="6127" xr:uid="{00000000-0005-0000-0000-000015400000}"/>
    <cellStyle name="쉼표 [0] 12 2 2 3 2 3" xfId="337" xr:uid="{00000000-0005-0000-0000-000016400000}"/>
    <cellStyle name="쉼표 [0] 12 2 2 3 2 3 2" xfId="6125" xr:uid="{00000000-0005-0000-0000-000017400000}"/>
    <cellStyle name="쉼표 [0] 12 2 2 3 2 4" xfId="6128" xr:uid="{00000000-0005-0000-0000-000018400000}"/>
    <cellStyle name="쉼표 [0] 12 2 2 3 3" xfId="336" xr:uid="{00000000-0005-0000-0000-000019400000}"/>
    <cellStyle name="쉼표 [0] 12 2 2 3 3 2" xfId="335" xr:uid="{00000000-0005-0000-0000-00001A400000}"/>
    <cellStyle name="쉼표 [0] 12 2 2 3 3 2 2" xfId="6123" xr:uid="{00000000-0005-0000-0000-00001B400000}"/>
    <cellStyle name="쉼표 [0] 12 2 2 3 3 3" xfId="6124" xr:uid="{00000000-0005-0000-0000-00001C400000}"/>
    <cellStyle name="쉼표 [0] 12 2 2 3 4" xfId="334" xr:uid="{00000000-0005-0000-0000-00001D400000}"/>
    <cellStyle name="쉼표 [0] 12 2 2 3 4 2" xfId="6122" xr:uid="{00000000-0005-0000-0000-00001E400000}"/>
    <cellStyle name="쉼표 [0] 12 2 2 3 5" xfId="6129" xr:uid="{00000000-0005-0000-0000-00001F400000}"/>
    <cellStyle name="쉼표 [0] 12 2 2 4" xfId="333" xr:uid="{00000000-0005-0000-0000-000020400000}"/>
    <cellStyle name="쉼표 [0] 12 2 2 4 2" xfId="332" xr:uid="{00000000-0005-0000-0000-000021400000}"/>
    <cellStyle name="쉼표 [0] 12 2 2 4 2 2" xfId="331" xr:uid="{00000000-0005-0000-0000-000022400000}"/>
    <cellStyle name="쉼표 [0] 12 2 2 4 2 2 2" xfId="6119" xr:uid="{00000000-0005-0000-0000-000023400000}"/>
    <cellStyle name="쉼표 [0] 12 2 2 4 2 3" xfId="6120" xr:uid="{00000000-0005-0000-0000-000024400000}"/>
    <cellStyle name="쉼표 [0] 12 2 2 4 3" xfId="330" xr:uid="{00000000-0005-0000-0000-000025400000}"/>
    <cellStyle name="쉼표 [0] 12 2 2 4 3 2" xfId="6118" xr:uid="{00000000-0005-0000-0000-000026400000}"/>
    <cellStyle name="쉼표 [0] 12 2 2 4 4" xfId="6121" xr:uid="{00000000-0005-0000-0000-000027400000}"/>
    <cellStyle name="쉼표 [0] 12 2 2 5" xfId="329" xr:uid="{00000000-0005-0000-0000-000028400000}"/>
    <cellStyle name="쉼표 [0] 12 2 2 5 2" xfId="328" xr:uid="{00000000-0005-0000-0000-000029400000}"/>
    <cellStyle name="쉼표 [0] 12 2 2 5 2 2" xfId="6116" xr:uid="{00000000-0005-0000-0000-00002A400000}"/>
    <cellStyle name="쉼표 [0] 12 2 2 5 3" xfId="6117" xr:uid="{00000000-0005-0000-0000-00002B400000}"/>
    <cellStyle name="쉼표 [0] 12 2 2 6" xfId="327" xr:uid="{00000000-0005-0000-0000-00002C400000}"/>
    <cellStyle name="쉼표 [0] 12 2 2 6 2" xfId="6115" xr:uid="{00000000-0005-0000-0000-00002D400000}"/>
    <cellStyle name="쉼표 [0] 12 2 2 7" xfId="6202" xr:uid="{00000000-0005-0000-0000-00002E400000}"/>
    <cellStyle name="쉼표 [0] 12 2 3" xfId="326" xr:uid="{00000000-0005-0000-0000-00002F400000}"/>
    <cellStyle name="쉼표 [0] 12 2 3 2" xfId="325" xr:uid="{00000000-0005-0000-0000-000030400000}"/>
    <cellStyle name="쉼표 [0] 12 2 3 2 2" xfId="324" xr:uid="{00000000-0005-0000-0000-000031400000}"/>
    <cellStyle name="쉼표 [0] 12 2 3 2 2 2" xfId="323" xr:uid="{00000000-0005-0000-0000-000032400000}"/>
    <cellStyle name="쉼표 [0] 12 2 3 2 2 2 2" xfId="6111" xr:uid="{00000000-0005-0000-0000-000033400000}"/>
    <cellStyle name="쉼표 [0] 12 2 3 2 2 3" xfId="6112" xr:uid="{00000000-0005-0000-0000-000034400000}"/>
    <cellStyle name="쉼표 [0] 12 2 3 2 3" xfId="322" xr:uid="{00000000-0005-0000-0000-000035400000}"/>
    <cellStyle name="쉼표 [0] 12 2 3 2 3 2" xfId="6110" xr:uid="{00000000-0005-0000-0000-000036400000}"/>
    <cellStyle name="쉼표 [0] 12 2 3 2 4" xfId="6113" xr:uid="{00000000-0005-0000-0000-000037400000}"/>
    <cellStyle name="쉼표 [0] 12 2 3 3" xfId="321" xr:uid="{00000000-0005-0000-0000-000038400000}"/>
    <cellStyle name="쉼표 [0] 12 2 3 3 2" xfId="320" xr:uid="{00000000-0005-0000-0000-000039400000}"/>
    <cellStyle name="쉼표 [0] 12 2 3 3 2 2" xfId="6108" xr:uid="{00000000-0005-0000-0000-00003A400000}"/>
    <cellStyle name="쉼표 [0] 12 2 3 3 3" xfId="6109" xr:uid="{00000000-0005-0000-0000-00003B400000}"/>
    <cellStyle name="쉼표 [0] 12 2 3 4" xfId="319" xr:uid="{00000000-0005-0000-0000-00003C400000}"/>
    <cellStyle name="쉼표 [0] 12 2 3 4 2" xfId="6107" xr:uid="{00000000-0005-0000-0000-00003D400000}"/>
    <cellStyle name="쉼표 [0] 12 2 3 5" xfId="6114" xr:uid="{00000000-0005-0000-0000-00003E400000}"/>
    <cellStyle name="쉼표 [0] 12 2 4" xfId="318" xr:uid="{00000000-0005-0000-0000-00003F400000}"/>
    <cellStyle name="쉼표 [0] 12 2 4 2" xfId="317" xr:uid="{00000000-0005-0000-0000-000040400000}"/>
    <cellStyle name="쉼표 [0] 12 2 4 2 2" xfId="316" xr:uid="{00000000-0005-0000-0000-000041400000}"/>
    <cellStyle name="쉼표 [0] 12 2 4 2 2 2" xfId="315" xr:uid="{00000000-0005-0000-0000-000042400000}"/>
    <cellStyle name="쉼표 [0] 12 2 4 2 2 2 2" xfId="6103" xr:uid="{00000000-0005-0000-0000-000043400000}"/>
    <cellStyle name="쉼표 [0] 12 2 4 2 2 3" xfId="6104" xr:uid="{00000000-0005-0000-0000-000044400000}"/>
    <cellStyle name="쉼표 [0] 12 2 4 2 3" xfId="314" xr:uid="{00000000-0005-0000-0000-000045400000}"/>
    <cellStyle name="쉼표 [0] 12 2 4 2 3 2" xfId="6102" xr:uid="{00000000-0005-0000-0000-000046400000}"/>
    <cellStyle name="쉼표 [0] 12 2 4 2 4" xfId="6105" xr:uid="{00000000-0005-0000-0000-000047400000}"/>
    <cellStyle name="쉼표 [0] 12 2 4 3" xfId="313" xr:uid="{00000000-0005-0000-0000-000048400000}"/>
    <cellStyle name="쉼표 [0] 12 2 4 3 2" xfId="312" xr:uid="{00000000-0005-0000-0000-000049400000}"/>
    <cellStyle name="쉼표 [0] 12 2 4 3 2 2" xfId="6100" xr:uid="{00000000-0005-0000-0000-00004A400000}"/>
    <cellStyle name="쉼표 [0] 12 2 4 3 3" xfId="6101" xr:uid="{00000000-0005-0000-0000-00004B400000}"/>
    <cellStyle name="쉼표 [0] 12 2 4 4" xfId="311" xr:uid="{00000000-0005-0000-0000-00004C400000}"/>
    <cellStyle name="쉼표 [0] 12 2 4 4 2" xfId="6099" xr:uid="{00000000-0005-0000-0000-00004D400000}"/>
    <cellStyle name="쉼표 [0] 12 2 4 5" xfId="6106" xr:uid="{00000000-0005-0000-0000-00004E400000}"/>
    <cellStyle name="쉼표 [0] 12 2 5" xfId="310" xr:uid="{00000000-0005-0000-0000-00004F400000}"/>
    <cellStyle name="쉼표 [0] 12 2 5 2" xfId="309" xr:uid="{00000000-0005-0000-0000-000050400000}"/>
    <cellStyle name="쉼표 [0] 12 2 5 2 2" xfId="308" xr:uid="{00000000-0005-0000-0000-000051400000}"/>
    <cellStyle name="쉼표 [0] 12 2 5 2 2 2" xfId="6096" xr:uid="{00000000-0005-0000-0000-000052400000}"/>
    <cellStyle name="쉼표 [0] 12 2 5 2 3" xfId="6097" xr:uid="{00000000-0005-0000-0000-000053400000}"/>
    <cellStyle name="쉼표 [0] 12 2 5 3" xfId="307" xr:uid="{00000000-0005-0000-0000-000054400000}"/>
    <cellStyle name="쉼표 [0] 12 2 5 3 2" xfId="6095" xr:uid="{00000000-0005-0000-0000-000055400000}"/>
    <cellStyle name="쉼표 [0] 12 2 5 4" xfId="6098" xr:uid="{00000000-0005-0000-0000-000056400000}"/>
    <cellStyle name="쉼표 [0] 12 2 6" xfId="306" xr:uid="{00000000-0005-0000-0000-000057400000}"/>
    <cellStyle name="쉼표 [0] 12 2 6 2" xfId="305" xr:uid="{00000000-0005-0000-0000-000058400000}"/>
    <cellStyle name="쉼표 [0] 12 2 6 2 2" xfId="6093" xr:uid="{00000000-0005-0000-0000-000059400000}"/>
    <cellStyle name="쉼표 [0] 12 2 6 3" xfId="6094" xr:uid="{00000000-0005-0000-0000-00005A400000}"/>
    <cellStyle name="쉼표 [0] 12 2 7" xfId="304" xr:uid="{00000000-0005-0000-0000-00005B400000}"/>
    <cellStyle name="쉼표 [0] 12 2 7 2" xfId="6092" xr:uid="{00000000-0005-0000-0000-00005C400000}"/>
    <cellStyle name="쉼표 [0] 12 2 8" xfId="6203" xr:uid="{00000000-0005-0000-0000-00005D400000}"/>
    <cellStyle name="쉼표 [0] 12 3" xfId="303" xr:uid="{00000000-0005-0000-0000-00005E400000}"/>
    <cellStyle name="쉼표 [0] 12 3 2" xfId="302" xr:uid="{00000000-0005-0000-0000-00005F400000}"/>
    <cellStyle name="쉼표 [0] 12 3 2 2" xfId="301" xr:uid="{00000000-0005-0000-0000-000060400000}"/>
    <cellStyle name="쉼표 [0] 12 3 2 2 2" xfId="300" xr:uid="{00000000-0005-0000-0000-000061400000}"/>
    <cellStyle name="쉼표 [0] 12 3 2 2 2 2" xfId="6088" xr:uid="{00000000-0005-0000-0000-000062400000}"/>
    <cellStyle name="쉼표 [0] 12 3 2 2 3" xfId="6089" xr:uid="{00000000-0005-0000-0000-000063400000}"/>
    <cellStyle name="쉼표 [0] 12 3 2 3" xfId="299" xr:uid="{00000000-0005-0000-0000-000064400000}"/>
    <cellStyle name="쉼표 [0] 12 3 2 3 2" xfId="6087" xr:uid="{00000000-0005-0000-0000-000065400000}"/>
    <cellStyle name="쉼표 [0] 12 3 2 4" xfId="6090" xr:uid="{00000000-0005-0000-0000-000066400000}"/>
    <cellStyle name="쉼표 [0] 12 3 3" xfId="298" xr:uid="{00000000-0005-0000-0000-000067400000}"/>
    <cellStyle name="쉼표 [0] 12 3 3 2" xfId="297" xr:uid="{00000000-0005-0000-0000-000068400000}"/>
    <cellStyle name="쉼표 [0] 12 3 3 2 2" xfId="6085" xr:uid="{00000000-0005-0000-0000-000069400000}"/>
    <cellStyle name="쉼표 [0] 12 3 3 3" xfId="6086" xr:uid="{00000000-0005-0000-0000-00006A400000}"/>
    <cellStyle name="쉼표 [0] 12 3 4" xfId="296" xr:uid="{00000000-0005-0000-0000-00006B400000}"/>
    <cellStyle name="쉼표 [0] 12 3 4 2" xfId="6084" xr:uid="{00000000-0005-0000-0000-00006C400000}"/>
    <cellStyle name="쉼표 [0] 12 3 5" xfId="6091" xr:uid="{00000000-0005-0000-0000-00006D400000}"/>
    <cellStyle name="쉼표 [0] 12 4" xfId="295" xr:uid="{00000000-0005-0000-0000-00006E400000}"/>
    <cellStyle name="쉼표 [0] 12 4 2" xfId="294" xr:uid="{00000000-0005-0000-0000-00006F400000}"/>
    <cellStyle name="쉼표 [0] 12 4 2 2" xfId="293" xr:uid="{00000000-0005-0000-0000-000070400000}"/>
    <cellStyle name="쉼표 [0] 12 4 2 2 2" xfId="292" xr:uid="{00000000-0005-0000-0000-000071400000}"/>
    <cellStyle name="쉼표 [0] 12 4 2 2 2 2" xfId="6080" xr:uid="{00000000-0005-0000-0000-000072400000}"/>
    <cellStyle name="쉼표 [0] 12 4 2 2 3" xfId="6081" xr:uid="{00000000-0005-0000-0000-000073400000}"/>
    <cellStyle name="쉼표 [0] 12 4 2 3" xfId="291" xr:uid="{00000000-0005-0000-0000-000074400000}"/>
    <cellStyle name="쉼표 [0] 12 4 2 3 2" xfId="6079" xr:uid="{00000000-0005-0000-0000-000075400000}"/>
    <cellStyle name="쉼표 [0] 12 4 2 4" xfId="6082" xr:uid="{00000000-0005-0000-0000-000076400000}"/>
    <cellStyle name="쉼표 [0] 12 4 3" xfId="290" xr:uid="{00000000-0005-0000-0000-000077400000}"/>
    <cellStyle name="쉼표 [0] 12 4 3 2" xfId="289" xr:uid="{00000000-0005-0000-0000-000078400000}"/>
    <cellStyle name="쉼표 [0] 12 4 3 2 2" xfId="6077" xr:uid="{00000000-0005-0000-0000-000079400000}"/>
    <cellStyle name="쉼표 [0] 12 4 3 3" xfId="6078" xr:uid="{00000000-0005-0000-0000-00007A400000}"/>
    <cellStyle name="쉼표 [0] 12 4 4" xfId="288" xr:uid="{00000000-0005-0000-0000-00007B400000}"/>
    <cellStyle name="쉼표 [0] 12 4 4 2" xfId="6076" xr:uid="{00000000-0005-0000-0000-00007C400000}"/>
    <cellStyle name="쉼표 [0] 12 4 5" xfId="6083" xr:uid="{00000000-0005-0000-0000-00007D400000}"/>
    <cellStyle name="쉼표 [0] 12 5" xfId="287" xr:uid="{00000000-0005-0000-0000-00007E400000}"/>
    <cellStyle name="쉼표 [0] 12 5 2" xfId="286" xr:uid="{00000000-0005-0000-0000-00007F400000}"/>
    <cellStyle name="쉼표 [0] 12 5 2 2" xfId="285" xr:uid="{00000000-0005-0000-0000-000080400000}"/>
    <cellStyle name="쉼표 [0] 12 5 2 2 2" xfId="6073" xr:uid="{00000000-0005-0000-0000-000081400000}"/>
    <cellStyle name="쉼표 [0] 12 5 2 3" xfId="6074" xr:uid="{00000000-0005-0000-0000-000082400000}"/>
    <cellStyle name="쉼표 [0] 12 5 3" xfId="284" xr:uid="{00000000-0005-0000-0000-000083400000}"/>
    <cellStyle name="쉼표 [0] 12 5 3 2" xfId="6072" xr:uid="{00000000-0005-0000-0000-000084400000}"/>
    <cellStyle name="쉼표 [0] 12 5 4" xfId="6075" xr:uid="{00000000-0005-0000-0000-000085400000}"/>
    <cellStyle name="쉼표 [0] 12 6" xfId="283" xr:uid="{00000000-0005-0000-0000-000086400000}"/>
    <cellStyle name="쉼표 [0] 12 6 2" xfId="282" xr:uid="{00000000-0005-0000-0000-000087400000}"/>
    <cellStyle name="쉼표 [0] 12 6 2 2" xfId="6070" xr:uid="{00000000-0005-0000-0000-000088400000}"/>
    <cellStyle name="쉼표 [0] 12 6 3" xfId="6071" xr:uid="{00000000-0005-0000-0000-000089400000}"/>
    <cellStyle name="쉼표 [0] 12 7" xfId="281" xr:uid="{00000000-0005-0000-0000-00008A400000}"/>
    <cellStyle name="쉼표 [0] 12 7 2" xfId="6069" xr:uid="{00000000-0005-0000-0000-00008B400000}"/>
    <cellStyle name="쉼표 [0] 12 8" xfId="5985" xr:uid="{00000000-0005-0000-0000-00008C400000}"/>
    <cellStyle name="쉼표 [0] 12 8 2" xfId="11440" xr:uid="{00000000-0005-0000-0000-00008D400000}"/>
    <cellStyle name="쉼표 [0] 12 9" xfId="6204" xr:uid="{00000000-0005-0000-0000-00008E400000}"/>
    <cellStyle name="쉼표 [0] 13" xfId="280" xr:uid="{00000000-0005-0000-0000-00008F400000}"/>
    <cellStyle name="쉼표 [0] 13 2" xfId="279" xr:uid="{00000000-0005-0000-0000-000090400000}"/>
    <cellStyle name="쉼표 [0] 13 2 2" xfId="278" xr:uid="{00000000-0005-0000-0000-000091400000}"/>
    <cellStyle name="쉼표 [0] 13 2 2 2" xfId="277" xr:uid="{00000000-0005-0000-0000-000092400000}"/>
    <cellStyle name="쉼표 [0] 13 2 2 2 2" xfId="6065" xr:uid="{00000000-0005-0000-0000-000093400000}"/>
    <cellStyle name="쉼표 [0] 13 2 2 3" xfId="6066" xr:uid="{00000000-0005-0000-0000-000094400000}"/>
    <cellStyle name="쉼표 [0] 13 2 3" xfId="276" xr:uid="{00000000-0005-0000-0000-000095400000}"/>
    <cellStyle name="쉼표 [0] 13 2 3 2" xfId="6064" xr:uid="{00000000-0005-0000-0000-000096400000}"/>
    <cellStyle name="쉼표 [0] 13 2 4" xfId="6067" xr:uid="{00000000-0005-0000-0000-000097400000}"/>
    <cellStyle name="쉼표 [0] 13 3" xfId="275" xr:uid="{00000000-0005-0000-0000-000098400000}"/>
    <cellStyle name="쉼표 [0] 13 3 2" xfId="274" xr:uid="{00000000-0005-0000-0000-000099400000}"/>
    <cellStyle name="쉼표 [0] 13 3 2 2" xfId="6062" xr:uid="{00000000-0005-0000-0000-00009A400000}"/>
    <cellStyle name="쉼표 [0] 13 3 3" xfId="6063" xr:uid="{00000000-0005-0000-0000-00009B400000}"/>
    <cellStyle name="쉼표 [0] 13 4" xfId="273" xr:uid="{00000000-0005-0000-0000-00009C400000}"/>
    <cellStyle name="쉼표 [0] 13 4 2" xfId="6061" xr:uid="{00000000-0005-0000-0000-00009D400000}"/>
    <cellStyle name="쉼표 [0] 13 5" xfId="6068" xr:uid="{00000000-0005-0000-0000-00009E400000}"/>
    <cellStyle name="쉼표 [0] 14" xfId="272" xr:uid="{00000000-0005-0000-0000-00009F400000}"/>
    <cellStyle name="쉼표 [0] 14 2" xfId="271" xr:uid="{00000000-0005-0000-0000-0000A0400000}"/>
    <cellStyle name="쉼표 [0] 14 2 2" xfId="270" xr:uid="{00000000-0005-0000-0000-0000A1400000}"/>
    <cellStyle name="쉼표 [0] 14 2 2 2" xfId="269" xr:uid="{00000000-0005-0000-0000-0000A2400000}"/>
    <cellStyle name="쉼표 [0] 14 2 2 2 2" xfId="6057" xr:uid="{00000000-0005-0000-0000-0000A3400000}"/>
    <cellStyle name="쉼표 [0] 14 2 2 3" xfId="6058" xr:uid="{00000000-0005-0000-0000-0000A4400000}"/>
    <cellStyle name="쉼표 [0] 14 2 3" xfId="268" xr:uid="{00000000-0005-0000-0000-0000A5400000}"/>
    <cellStyle name="쉼표 [0] 14 2 3 2" xfId="6056" xr:uid="{00000000-0005-0000-0000-0000A6400000}"/>
    <cellStyle name="쉼표 [0] 14 2 4" xfId="6059" xr:uid="{00000000-0005-0000-0000-0000A7400000}"/>
    <cellStyle name="쉼표 [0] 14 3" xfId="267" xr:uid="{00000000-0005-0000-0000-0000A8400000}"/>
    <cellStyle name="쉼표 [0] 14 3 2" xfId="266" xr:uid="{00000000-0005-0000-0000-0000A9400000}"/>
    <cellStyle name="쉼표 [0] 14 3 2 2" xfId="6054" xr:uid="{00000000-0005-0000-0000-0000AA400000}"/>
    <cellStyle name="쉼표 [0] 14 3 3" xfId="6055" xr:uid="{00000000-0005-0000-0000-0000AB400000}"/>
    <cellStyle name="쉼표 [0] 14 4" xfId="265" xr:uid="{00000000-0005-0000-0000-0000AC400000}"/>
    <cellStyle name="쉼표 [0] 14 4 2" xfId="6053" xr:uid="{00000000-0005-0000-0000-0000AD400000}"/>
    <cellStyle name="쉼표 [0] 14 5" xfId="6060" xr:uid="{00000000-0005-0000-0000-0000AE400000}"/>
    <cellStyle name="쉼표 [0] 15" xfId="264" xr:uid="{00000000-0005-0000-0000-0000AF400000}"/>
    <cellStyle name="쉼표 [0] 15 2" xfId="263" xr:uid="{00000000-0005-0000-0000-0000B0400000}"/>
    <cellStyle name="쉼표 [0] 15 2 2" xfId="262" xr:uid="{00000000-0005-0000-0000-0000B1400000}"/>
    <cellStyle name="쉼표 [0] 15 2 2 2" xfId="5868" xr:uid="{00000000-0005-0000-0000-0000B2400000}"/>
    <cellStyle name="쉼표 [0] 15 2 2 2 2" xfId="5877" xr:uid="{00000000-0005-0000-0000-0000B3400000}"/>
    <cellStyle name="쉼표 [0] 15 2 2 2 2 2" xfId="11340" xr:uid="{00000000-0005-0000-0000-0000B4400000}"/>
    <cellStyle name="쉼표 [0] 15 2 2 2 3" xfId="11334" xr:uid="{00000000-0005-0000-0000-0000B5400000}"/>
    <cellStyle name="쉼표 [0] 15 2 2 3" xfId="6050" xr:uid="{00000000-0005-0000-0000-0000B6400000}"/>
    <cellStyle name="쉼표 [0] 15 2 3" xfId="6051" xr:uid="{00000000-0005-0000-0000-0000B7400000}"/>
    <cellStyle name="쉼표 [0] 15 3" xfId="261" xr:uid="{00000000-0005-0000-0000-0000B8400000}"/>
    <cellStyle name="쉼표 [0] 15 3 2" xfId="5793" xr:uid="{00000000-0005-0000-0000-0000B9400000}"/>
    <cellStyle name="쉼표 [0] 15 3 2 2" xfId="5798" xr:uid="{00000000-0005-0000-0000-0000BA400000}"/>
    <cellStyle name="쉼표 [0] 15 3 2 2 2" xfId="11266" xr:uid="{00000000-0005-0000-0000-0000BB400000}"/>
    <cellStyle name="쉼표 [0] 15 3 2 2 3" xfId="5808" xr:uid="{00000000-0005-0000-0000-0000BC400000}"/>
    <cellStyle name="쉼표 [0] 15 3 2 2 3 2" xfId="5811" xr:uid="{00000000-0005-0000-0000-0000BD400000}"/>
    <cellStyle name="쉼표 [0] 15 3 2 2 3 2 2" xfId="5825" xr:uid="{00000000-0005-0000-0000-0000BE400000}"/>
    <cellStyle name="쉼표 [0] 15 3 2 2 3 2 2 2" xfId="11292" xr:uid="{00000000-0005-0000-0000-0000BF400000}"/>
    <cellStyle name="쉼표 [0] 15 3 2 2 3 2 3" xfId="5821" xr:uid="{00000000-0005-0000-0000-0000C0400000}"/>
    <cellStyle name="쉼표 [0] 15 3 2 2 3 2 3 2" xfId="5824" xr:uid="{00000000-0005-0000-0000-0000C1400000}"/>
    <cellStyle name="쉼표 [0] 15 3 2 2 3 2 3 2 2" xfId="11291" xr:uid="{00000000-0005-0000-0000-0000C2400000}"/>
    <cellStyle name="쉼표 [0] 15 3 2 2 3 2 3 2 3" xfId="5835" xr:uid="{00000000-0005-0000-0000-0000C3400000}"/>
    <cellStyle name="쉼표 [0] 15 3 2 2 3 2 3 2 3 2" xfId="5843" xr:uid="{00000000-0005-0000-0000-0000C4400000}"/>
    <cellStyle name="쉼표 [0] 15 3 2 2 3 2 3 2 3 2 2" xfId="11310" xr:uid="{00000000-0005-0000-0000-0000C5400000}"/>
    <cellStyle name="쉼표 [0] 15 3 2 2 3 2 3 2 3 2 3" xfId="5848" xr:uid="{00000000-0005-0000-0000-0000C6400000}"/>
    <cellStyle name="쉼표 [0] 15 3 2 2 3 2 3 2 3 2 3 2" xfId="11315" xr:uid="{00000000-0005-0000-0000-0000C7400000}"/>
    <cellStyle name="쉼표 [0] 15 3 2 2 3 2 3 2 3 3" xfId="11302" xr:uid="{00000000-0005-0000-0000-0000C8400000}"/>
    <cellStyle name="쉼표 [0] 15 3 2 2 3 2 3 3" xfId="11288" xr:uid="{00000000-0005-0000-0000-0000C9400000}"/>
    <cellStyle name="쉼표 [0] 15 3 2 2 3 2 4" xfId="11278" xr:uid="{00000000-0005-0000-0000-0000CA400000}"/>
    <cellStyle name="쉼표 [0] 15 3 2 2 3 3" xfId="11275" xr:uid="{00000000-0005-0000-0000-0000CB400000}"/>
    <cellStyle name="쉼표 [0] 15 3 2 3" xfId="11261" xr:uid="{00000000-0005-0000-0000-0000CC400000}"/>
    <cellStyle name="쉼표 [0] 15 3 3" xfId="6049" xr:uid="{00000000-0005-0000-0000-0000CD400000}"/>
    <cellStyle name="쉼표 [0] 15 4" xfId="5854" xr:uid="{00000000-0005-0000-0000-0000CE400000}"/>
    <cellStyle name="쉼표 [0] 15 4 2" xfId="11321" xr:uid="{00000000-0005-0000-0000-0000CF400000}"/>
    <cellStyle name="쉼표 [0] 15 5" xfId="6052" xr:uid="{00000000-0005-0000-0000-0000D0400000}"/>
    <cellStyle name="쉼표 [0] 16" xfId="260" xr:uid="{00000000-0005-0000-0000-0000D1400000}"/>
    <cellStyle name="쉼표 [0] 16 2" xfId="259" xr:uid="{00000000-0005-0000-0000-0000D2400000}"/>
    <cellStyle name="쉼표 [0] 16 2 2" xfId="6047" xr:uid="{00000000-0005-0000-0000-0000D3400000}"/>
    <cellStyle name="쉼표 [0] 16 3" xfId="6048" xr:uid="{00000000-0005-0000-0000-0000D4400000}"/>
    <cellStyle name="쉼표 [0] 17" xfId="258" xr:uid="{00000000-0005-0000-0000-0000D5400000}"/>
    <cellStyle name="쉼표 [0] 17 2" xfId="257" xr:uid="{00000000-0005-0000-0000-0000D6400000}"/>
    <cellStyle name="쉼표 [0] 17 2 2" xfId="5831" xr:uid="{00000000-0005-0000-0000-0000D7400000}"/>
    <cellStyle name="쉼표 [0] 17 2 2 2" xfId="5862" xr:uid="{00000000-0005-0000-0000-0000D8400000}"/>
    <cellStyle name="쉼표 [0] 17 2 2 2 2" xfId="11329" xr:uid="{00000000-0005-0000-0000-0000D9400000}"/>
    <cellStyle name="쉼표 [0] 17 2 2 3" xfId="11298" xr:uid="{00000000-0005-0000-0000-0000DA400000}"/>
    <cellStyle name="쉼표 [0] 17 2 3" xfId="6045" xr:uid="{00000000-0005-0000-0000-0000DB400000}"/>
    <cellStyle name="쉼표 [0] 17 3" xfId="6046" xr:uid="{00000000-0005-0000-0000-0000DC400000}"/>
    <cellStyle name="쉼표 [0] 18" xfId="256" xr:uid="{00000000-0005-0000-0000-0000DD400000}"/>
    <cellStyle name="쉼표 [0] 18 2" xfId="6044" xr:uid="{00000000-0005-0000-0000-0000DE400000}"/>
    <cellStyle name="쉼표 [0] 18 3" xfId="5806" xr:uid="{00000000-0005-0000-0000-0000DF400000}"/>
    <cellStyle name="쉼표 [0] 18 3 2" xfId="11273" xr:uid="{00000000-0005-0000-0000-0000E0400000}"/>
    <cellStyle name="쉼표 [0] 19" xfId="5785" xr:uid="{00000000-0005-0000-0000-0000E1400000}"/>
    <cellStyle name="쉼표 [0] 19 2" xfId="11256" xr:uid="{00000000-0005-0000-0000-0000E2400000}"/>
    <cellStyle name="쉼표 [0] 2" xfId="2" xr:uid="{00000000-0005-0000-0000-0000E3400000}"/>
    <cellStyle name="쉼표 [0] 2 10" xfId="255" xr:uid="{00000000-0005-0000-0000-0000E4400000}"/>
    <cellStyle name="쉼표 [0] 2 2" xfId="3" xr:uid="{00000000-0005-0000-0000-0000E5400000}"/>
    <cellStyle name="쉼표 [0] 2 2 2" xfId="4" xr:uid="{00000000-0005-0000-0000-0000E6400000}"/>
    <cellStyle name="쉼표 [0] 2 2 2 2" xfId="37" xr:uid="{00000000-0005-0000-0000-0000E7400000}"/>
    <cellStyle name="쉼표 [0] 2 2 2 2 2" xfId="81" xr:uid="{00000000-0005-0000-0000-0000E8400000}"/>
    <cellStyle name="쉼표 [0] 2 2 2 2 2 2" xfId="169" xr:uid="{00000000-0005-0000-0000-0000E9400000}"/>
    <cellStyle name="쉼표 [0] 2 2 2 2 2 2 2" xfId="11320" xr:uid="{00000000-0005-0000-0000-0000EA400000}"/>
    <cellStyle name="쉼표 [0] 2 2 2 2 2 2 3" xfId="5853" xr:uid="{00000000-0005-0000-0000-0000EB400000}"/>
    <cellStyle name="쉼표 [0] 2 2 2 2 2 3" xfId="6040" xr:uid="{00000000-0005-0000-0000-0000EC400000}"/>
    <cellStyle name="쉼표 [0] 2 2 2 2 2 4" xfId="251" xr:uid="{00000000-0005-0000-0000-0000ED400000}"/>
    <cellStyle name="쉼표 [0] 2 2 2 2 3" xfId="125" xr:uid="{00000000-0005-0000-0000-0000EE400000}"/>
    <cellStyle name="쉼표 [0] 2 2 2 2 3 2" xfId="6041" xr:uid="{00000000-0005-0000-0000-0000EF400000}"/>
    <cellStyle name="쉼표 [0] 2 2 2 2 4" xfId="252" xr:uid="{00000000-0005-0000-0000-0000F0400000}"/>
    <cellStyle name="쉼표 [0] 2 2 2 3" xfId="59" xr:uid="{00000000-0005-0000-0000-0000F1400000}"/>
    <cellStyle name="쉼표 [0] 2 2 2 3 2" xfId="147" xr:uid="{00000000-0005-0000-0000-0000F2400000}"/>
    <cellStyle name="쉼표 [0] 2 2 2 3 2 2" xfId="6039" xr:uid="{00000000-0005-0000-0000-0000F3400000}"/>
    <cellStyle name="쉼표 [0] 2 2 2 3 3" xfId="250" xr:uid="{00000000-0005-0000-0000-0000F4400000}"/>
    <cellStyle name="쉼표 [0] 2 2 2 4" xfId="103" xr:uid="{00000000-0005-0000-0000-0000F5400000}"/>
    <cellStyle name="쉼표 [0] 2 2 2 4 2" xfId="6042" xr:uid="{00000000-0005-0000-0000-0000F6400000}"/>
    <cellStyle name="쉼표 [0] 2 2 2 5" xfId="209" xr:uid="{00000000-0005-0000-0000-0000F7400000}"/>
    <cellStyle name="쉼표 [0] 2 2 2 6" xfId="253" xr:uid="{00000000-0005-0000-0000-0000F8400000}"/>
    <cellStyle name="쉼표 [0] 2 2 3" xfId="36" xr:uid="{00000000-0005-0000-0000-0000F9400000}"/>
    <cellStyle name="쉼표 [0] 2 2 3 2" xfId="80" xr:uid="{00000000-0005-0000-0000-0000FA400000}"/>
    <cellStyle name="쉼표 [0] 2 2 3 2 2" xfId="168" xr:uid="{00000000-0005-0000-0000-0000FB400000}"/>
    <cellStyle name="쉼표 [0] 2 2 3 2 2 2" xfId="6037" xr:uid="{00000000-0005-0000-0000-0000FC400000}"/>
    <cellStyle name="쉼표 [0] 2 2 3 2 3" xfId="248" xr:uid="{00000000-0005-0000-0000-0000FD400000}"/>
    <cellStyle name="쉼표 [0] 2 2 3 3" xfId="124" xr:uid="{00000000-0005-0000-0000-0000FE400000}"/>
    <cellStyle name="쉼표 [0] 2 2 3 3 2" xfId="6038" xr:uid="{00000000-0005-0000-0000-0000FF400000}"/>
    <cellStyle name="쉼표 [0] 2 2 3 4" xfId="249" xr:uid="{00000000-0005-0000-0000-000000410000}"/>
    <cellStyle name="쉼표 [0] 2 2 4" xfId="58" xr:uid="{00000000-0005-0000-0000-000001410000}"/>
    <cellStyle name="쉼표 [0] 2 2 4 2" xfId="146" xr:uid="{00000000-0005-0000-0000-000002410000}"/>
    <cellStyle name="쉼표 [0] 2 2 4 2 2" xfId="6036" xr:uid="{00000000-0005-0000-0000-000003410000}"/>
    <cellStyle name="쉼표 [0] 2 2 4 3" xfId="247" xr:uid="{00000000-0005-0000-0000-000004410000}"/>
    <cellStyle name="쉼표 [0] 2 2 5" xfId="102" xr:uid="{00000000-0005-0000-0000-000005410000}"/>
    <cellStyle name="쉼표 [0] 2 2 5 2" xfId="11441" xr:uid="{00000000-0005-0000-0000-000006410000}"/>
    <cellStyle name="쉼표 [0] 2 2 5 3" xfId="5986" xr:uid="{00000000-0005-0000-0000-000007410000}"/>
    <cellStyle name="쉼표 [0] 2 2 6" xfId="208" xr:uid="{00000000-0005-0000-0000-000008410000}"/>
    <cellStyle name="쉼표 [0] 2 2 6 2" xfId="245" xr:uid="{00000000-0005-0000-0000-000009410000}"/>
    <cellStyle name="쉼표 [0] 2 2 6 2 2" xfId="6034" xr:uid="{00000000-0005-0000-0000-00000A410000}"/>
    <cellStyle name="쉼표 [0] 2 2 6 3" xfId="6035" xr:uid="{00000000-0005-0000-0000-00000B410000}"/>
    <cellStyle name="쉼표 [0] 2 2 6 4" xfId="246" xr:uid="{00000000-0005-0000-0000-00000C410000}"/>
    <cellStyle name="쉼표 [0] 2 2 7" xfId="6043" xr:uid="{00000000-0005-0000-0000-00000D410000}"/>
    <cellStyle name="쉼표 [0] 2 2 8" xfId="254" xr:uid="{00000000-0005-0000-0000-00000E410000}"/>
    <cellStyle name="쉼표 [0] 2 3" xfId="5" xr:uid="{00000000-0005-0000-0000-00000F410000}"/>
    <cellStyle name="쉼표 [0] 2 3 2 2" xfId="6" xr:uid="{00000000-0005-0000-0000-000010410000}"/>
    <cellStyle name="쉼표 [0] 2 3 2 2 2" xfId="38" xr:uid="{00000000-0005-0000-0000-000011410000}"/>
    <cellStyle name="쉼표 [0] 2 3 2 2 2 2" xfId="83" xr:uid="{00000000-0005-0000-0000-000012410000}"/>
    <cellStyle name="쉼표 [0] 2 3 2 2 2 2 2" xfId="171" xr:uid="{00000000-0005-0000-0000-000013410000}"/>
    <cellStyle name="쉼표 [0] 2 3 2 2 2 3" xfId="127" xr:uid="{00000000-0005-0000-0000-000014410000}"/>
    <cellStyle name="쉼표 [0] 2 3 2 2 3" xfId="61" xr:uid="{00000000-0005-0000-0000-000015410000}"/>
    <cellStyle name="쉼표 [0] 2 3 2 2 3 2" xfId="149" xr:uid="{00000000-0005-0000-0000-000016410000}"/>
    <cellStyle name="쉼표 [0] 2 3 2 2 4" xfId="105" xr:uid="{00000000-0005-0000-0000-000017410000}"/>
    <cellStyle name="쉼표 [0] 2 3 2 2 5" xfId="202" xr:uid="{00000000-0005-0000-0000-000018410000}"/>
    <cellStyle name="쉼표 [0] 2 3 2 2 5 2" xfId="213" xr:uid="{00000000-0005-0000-0000-000019410000}"/>
    <cellStyle name="쉼표 [0] 2 3 2 2 6" xfId="212" xr:uid="{00000000-0005-0000-0000-00001A410000}"/>
    <cellStyle name="쉼표 [0] 2 3 2 3" xfId="82" xr:uid="{00000000-0005-0000-0000-00001B410000}"/>
    <cellStyle name="쉼표 [0] 2 3 2 3 2" xfId="170" xr:uid="{00000000-0005-0000-0000-00001C410000}"/>
    <cellStyle name="쉼표 [0] 2 3 2 4" xfId="126" xr:uid="{00000000-0005-0000-0000-00001D410000}"/>
    <cellStyle name="쉼표 [0] 2 3 2 5" xfId="211" xr:uid="{00000000-0005-0000-0000-00001E410000}"/>
    <cellStyle name="쉼표 [0] 2 3 2 6" xfId="11442" xr:uid="{00000000-0005-0000-0000-00001F410000}"/>
    <cellStyle name="쉼표 [0] 2 3 3" xfId="60" xr:uid="{00000000-0005-0000-0000-000020410000}"/>
    <cellStyle name="쉼표 [0] 2 3 3 2" xfId="148" xr:uid="{00000000-0005-0000-0000-000021410000}"/>
    <cellStyle name="쉼표 [0] 2 3 4" xfId="104" xr:uid="{00000000-0005-0000-0000-000022410000}"/>
    <cellStyle name="쉼표 [0] 2 3 5" xfId="210" xr:uid="{00000000-0005-0000-0000-000023410000}"/>
    <cellStyle name="쉼표 [0] 2 3 6" xfId="5987" xr:uid="{00000000-0005-0000-0000-000024410000}"/>
    <cellStyle name="쉼표 [0] 2 4" xfId="35" xr:uid="{00000000-0005-0000-0000-000025410000}"/>
    <cellStyle name="쉼표 [0] 2 4 2" xfId="79" xr:uid="{00000000-0005-0000-0000-000026410000}"/>
    <cellStyle name="쉼표 [0] 2 4 2 2" xfId="167" xr:uid="{00000000-0005-0000-0000-000027410000}"/>
    <cellStyle name="쉼표 [0] 2 4 2 3" xfId="11443" xr:uid="{00000000-0005-0000-0000-000028410000}"/>
    <cellStyle name="쉼표 [0] 2 4 3" xfId="123" xr:uid="{00000000-0005-0000-0000-000029410000}"/>
    <cellStyle name="쉼표 [0] 2 4 4" xfId="5988" xr:uid="{00000000-0005-0000-0000-00002A410000}"/>
    <cellStyle name="쉼표 [0] 2 5" xfId="7" xr:uid="{00000000-0005-0000-0000-00002B410000}"/>
    <cellStyle name="쉼표 [0] 2 5 2" xfId="8" xr:uid="{00000000-0005-0000-0000-00002C410000}"/>
    <cellStyle name="쉼표 [0] 2 5 2 2" xfId="39" xr:uid="{00000000-0005-0000-0000-00002D410000}"/>
    <cellStyle name="쉼표 [0] 2 5 2 2 2" xfId="84" xr:uid="{00000000-0005-0000-0000-00002E410000}"/>
    <cellStyle name="쉼표 [0] 2 5 2 2 2 2" xfId="172" xr:uid="{00000000-0005-0000-0000-00002F410000}"/>
    <cellStyle name="쉼표 [0] 2 5 2 2 2 2 2" xfId="6029" xr:uid="{00000000-0005-0000-0000-000030410000}"/>
    <cellStyle name="쉼표 [0] 2 5 2 2 2 2 3" xfId="240" xr:uid="{00000000-0005-0000-0000-000031410000}"/>
    <cellStyle name="쉼표 [0] 2 5 2 2 2 3" xfId="6030" xr:uid="{00000000-0005-0000-0000-000032410000}"/>
    <cellStyle name="쉼표 [0] 2 5 2 2 2 4" xfId="241" xr:uid="{00000000-0005-0000-0000-000033410000}"/>
    <cellStyle name="쉼표 [0] 2 5 2 2 3" xfId="128" xr:uid="{00000000-0005-0000-0000-000034410000}"/>
    <cellStyle name="쉼표 [0] 2 5 2 2 3 2" xfId="6028" xr:uid="{00000000-0005-0000-0000-000035410000}"/>
    <cellStyle name="쉼표 [0] 2 5 2 2 3 3" xfId="239" xr:uid="{00000000-0005-0000-0000-000036410000}"/>
    <cellStyle name="쉼표 [0] 2 5 2 2 4" xfId="6031" xr:uid="{00000000-0005-0000-0000-000037410000}"/>
    <cellStyle name="쉼표 [0] 2 5 2 2 5" xfId="242" xr:uid="{00000000-0005-0000-0000-000038410000}"/>
    <cellStyle name="쉼표 [0] 2 5 2 3" xfId="62" xr:uid="{00000000-0005-0000-0000-000039410000}"/>
    <cellStyle name="쉼표 [0] 2 5 2 3 2" xfId="150" xr:uid="{00000000-0005-0000-0000-00003A410000}"/>
    <cellStyle name="쉼표 [0] 2 5 2 3 2 2" xfId="6026" xr:uid="{00000000-0005-0000-0000-00003B410000}"/>
    <cellStyle name="쉼표 [0] 2 5 2 3 2 3" xfId="237" xr:uid="{00000000-0005-0000-0000-00003C410000}"/>
    <cellStyle name="쉼표 [0] 2 5 2 3 3" xfId="6027" xr:uid="{00000000-0005-0000-0000-00003D410000}"/>
    <cellStyle name="쉼표 [0] 2 5 2 3 4" xfId="238" xr:uid="{00000000-0005-0000-0000-00003E410000}"/>
    <cellStyle name="쉼표 [0] 2 5 2 4" xfId="106" xr:uid="{00000000-0005-0000-0000-00003F410000}"/>
    <cellStyle name="쉼표 [0] 2 5 2 4 2" xfId="6025" xr:uid="{00000000-0005-0000-0000-000040410000}"/>
    <cellStyle name="쉼표 [0] 2 5 2 4 3" xfId="236" xr:uid="{00000000-0005-0000-0000-000041410000}"/>
    <cellStyle name="쉼표 [0] 2 5 2 5" xfId="214" xr:uid="{00000000-0005-0000-0000-000042410000}"/>
    <cellStyle name="쉼표 [0] 2 5 2 5 2" xfId="11444" xr:uid="{00000000-0005-0000-0000-000043410000}"/>
    <cellStyle name="쉼표 [0] 2 5 2 5 3" xfId="5989" xr:uid="{00000000-0005-0000-0000-000044410000}"/>
    <cellStyle name="쉼표 [0] 2 5 2 6" xfId="6032" xr:uid="{00000000-0005-0000-0000-000045410000}"/>
    <cellStyle name="쉼표 [0] 2 5 2 7" xfId="243" xr:uid="{00000000-0005-0000-0000-000046410000}"/>
    <cellStyle name="쉼표 [0] 2 5 3" xfId="235" xr:uid="{00000000-0005-0000-0000-000047410000}"/>
    <cellStyle name="쉼표 [0] 2 5 3 2" xfId="3304" xr:uid="{00000000-0005-0000-0000-000048410000}"/>
    <cellStyle name="쉼표 [0] 2 5 3 2 2" xfId="3305" xr:uid="{00000000-0005-0000-0000-000049410000}"/>
    <cellStyle name="쉼표 [0] 2 5 3 2 2 2" xfId="8876" xr:uid="{00000000-0005-0000-0000-00004A410000}"/>
    <cellStyle name="쉼표 [0] 2 5 3 2 3" xfId="8875" xr:uid="{00000000-0005-0000-0000-00004B410000}"/>
    <cellStyle name="쉼표 [0] 2 5 3 3" xfId="3306" xr:uid="{00000000-0005-0000-0000-00004C410000}"/>
    <cellStyle name="쉼표 [0] 2 5 3 3 2" xfId="8877" xr:uid="{00000000-0005-0000-0000-00004D410000}"/>
    <cellStyle name="쉼표 [0] 2 5 3 4" xfId="6024" xr:uid="{00000000-0005-0000-0000-00004E410000}"/>
    <cellStyle name="쉼표 [0] 2 5 4" xfId="3307" xr:uid="{00000000-0005-0000-0000-00004F410000}"/>
    <cellStyle name="쉼표 [0] 2 5 4 2" xfId="3308" xr:uid="{00000000-0005-0000-0000-000050410000}"/>
    <cellStyle name="쉼표 [0] 2 5 4 2 2" xfId="8879" xr:uid="{00000000-0005-0000-0000-000051410000}"/>
    <cellStyle name="쉼표 [0] 2 5 4 3" xfId="8878" xr:uid="{00000000-0005-0000-0000-000052410000}"/>
    <cellStyle name="쉼표 [0] 2 5 5" xfId="3309" xr:uid="{00000000-0005-0000-0000-000053410000}"/>
    <cellStyle name="쉼표 [0] 2 5 5 2" xfId="8880" xr:uid="{00000000-0005-0000-0000-000054410000}"/>
    <cellStyle name="쉼표 [0] 2 5 6" xfId="5916" xr:uid="{00000000-0005-0000-0000-000055410000}"/>
    <cellStyle name="쉼표 [0] 2 5 6 2" xfId="11377" xr:uid="{00000000-0005-0000-0000-000056410000}"/>
    <cellStyle name="쉼표 [0] 2 5 7" xfId="5990" xr:uid="{00000000-0005-0000-0000-000057410000}"/>
    <cellStyle name="쉼표 [0] 2 5 7 2" xfId="11445" xr:uid="{00000000-0005-0000-0000-000058410000}"/>
    <cellStyle name="쉼표 [0] 2 5 8" xfId="6033" xr:uid="{00000000-0005-0000-0000-000059410000}"/>
    <cellStyle name="쉼표 [0] 2 5 9" xfId="244" xr:uid="{00000000-0005-0000-0000-00005A410000}"/>
    <cellStyle name="쉼표 [0] 2 6" xfId="57" xr:uid="{00000000-0005-0000-0000-00005B410000}"/>
    <cellStyle name="쉼표 [0] 2 6 2" xfId="145" xr:uid="{00000000-0005-0000-0000-00005C410000}"/>
    <cellStyle name="쉼표 [0] 2 7" xfId="101" xr:uid="{00000000-0005-0000-0000-00005D410000}"/>
    <cellStyle name="쉼표 [0] 2 8" xfId="194" xr:uid="{00000000-0005-0000-0000-00005E410000}"/>
    <cellStyle name="쉼표 [0] 2 9" xfId="207" xr:uid="{00000000-0005-0000-0000-00005F410000}"/>
    <cellStyle name="쉼표 [0] 20" xfId="5789" xr:uid="{00000000-0005-0000-0000-000060410000}"/>
    <cellStyle name="쉼표 [0] 20 2" xfId="11258" xr:uid="{00000000-0005-0000-0000-000061410000}"/>
    <cellStyle name="쉼표 [0] 21" xfId="5803" xr:uid="{00000000-0005-0000-0000-000062410000}"/>
    <cellStyle name="쉼표 [0] 21 2" xfId="11270" xr:uid="{00000000-0005-0000-0000-000063410000}"/>
    <cellStyle name="쉼표 [0] 21 3" xfId="5814" xr:uid="{00000000-0005-0000-0000-000064410000}"/>
    <cellStyle name="쉼표 [0] 21 3 2" xfId="5816" xr:uid="{00000000-0005-0000-0000-000065410000}"/>
    <cellStyle name="쉼표 [0] 21 3 2 2" xfId="11283" xr:uid="{00000000-0005-0000-0000-000066410000}"/>
    <cellStyle name="쉼표 [0] 21 3 3" xfId="11281" xr:uid="{00000000-0005-0000-0000-000067410000}"/>
    <cellStyle name="쉼표 [0] 22" xfId="5838" xr:uid="{00000000-0005-0000-0000-000068410000}"/>
    <cellStyle name="쉼표 [0] 22 2" xfId="11305" xr:uid="{00000000-0005-0000-0000-000069410000}"/>
    <cellStyle name="쉼표 [0] 23" xfId="5857" xr:uid="{00000000-0005-0000-0000-00006A410000}"/>
    <cellStyle name="쉼표 [0] 23 2" xfId="11324" xr:uid="{00000000-0005-0000-0000-00006B410000}"/>
    <cellStyle name="쉼표 [0] 24" xfId="5861" xr:uid="{00000000-0005-0000-0000-00006C410000}"/>
    <cellStyle name="쉼표 [0] 24 2" xfId="11328" xr:uid="{00000000-0005-0000-0000-00006D410000}"/>
    <cellStyle name="쉼표 [0] 25" xfId="5867" xr:uid="{00000000-0005-0000-0000-00006E410000}"/>
    <cellStyle name="쉼표 [0] 25 2" xfId="5991" xr:uid="{00000000-0005-0000-0000-00006F410000}"/>
    <cellStyle name="쉼표 [0] 25 2 2" xfId="11446" xr:uid="{00000000-0005-0000-0000-000070410000}"/>
    <cellStyle name="쉼표 [0] 25 3" xfId="11333" xr:uid="{00000000-0005-0000-0000-000071410000}"/>
    <cellStyle name="쉼표 [0] 26" xfId="5872" xr:uid="{00000000-0005-0000-0000-000072410000}"/>
    <cellStyle name="쉼표 [0] 26 2" xfId="11336" xr:uid="{00000000-0005-0000-0000-000073410000}"/>
    <cellStyle name="쉼표 [0] 27" xfId="5880" xr:uid="{00000000-0005-0000-0000-000074410000}"/>
    <cellStyle name="쉼표 [0] 27 2" xfId="11343" xr:uid="{00000000-0005-0000-0000-000075410000}"/>
    <cellStyle name="쉼표 [0] 28" xfId="5885" xr:uid="{00000000-0005-0000-0000-000076410000}"/>
    <cellStyle name="쉼표 [0] 28 2" xfId="11348" xr:uid="{00000000-0005-0000-0000-000077410000}"/>
    <cellStyle name="쉼표 [0] 29" xfId="5889" xr:uid="{00000000-0005-0000-0000-000078410000}"/>
    <cellStyle name="쉼표 [0] 29 2" xfId="5893" xr:uid="{00000000-0005-0000-0000-000079410000}"/>
    <cellStyle name="쉼표 [0] 29 2 2" xfId="5896" xr:uid="{00000000-0005-0000-0000-00007A410000}"/>
    <cellStyle name="쉼표 [0] 29 2 2 2" xfId="5901" xr:uid="{00000000-0005-0000-0000-00007B410000}"/>
    <cellStyle name="쉼표 [0] 29 2 2 2 2" xfId="5908" xr:uid="{00000000-0005-0000-0000-00007C410000}"/>
    <cellStyle name="쉼표 [0] 29 2 2 2 2 2" xfId="5912" xr:uid="{00000000-0005-0000-0000-00007D410000}"/>
    <cellStyle name="쉼표 [0] 29 2 2 2 2 2 2" xfId="5922" xr:uid="{00000000-0005-0000-0000-00007E410000}"/>
    <cellStyle name="쉼표 [0] 29 2 2 2 2 2 2 2" xfId="5927" xr:uid="{00000000-0005-0000-0000-00007F410000}"/>
    <cellStyle name="쉼표 [0] 29 2 2 2 2 2 2 2 2" xfId="5930" xr:uid="{00000000-0005-0000-0000-000080410000}"/>
    <cellStyle name="쉼표 [0] 29 2 2 2 2 2 2 2 2 2" xfId="5935" xr:uid="{00000000-0005-0000-0000-000081410000}"/>
    <cellStyle name="쉼표 [0] 29 2 2 2 2 2 2 2 2 2 2" xfId="5944" xr:uid="{00000000-0005-0000-0000-000082410000}"/>
    <cellStyle name="쉼표 [0] 29 2 2 2 2 2 2 2 2 2 2 2" xfId="5947" xr:uid="{00000000-0005-0000-0000-000083410000}"/>
    <cellStyle name="쉼표 [0] 29 2 2 2 2 2 2 2 2 2 2 2 2" xfId="5958" xr:uid="{00000000-0005-0000-0000-000084410000}"/>
    <cellStyle name="쉼표 [0] 29 2 2 2 2 2 2 2 2 2 2 2 2 2" xfId="5969" xr:uid="{00000000-0005-0000-0000-000085410000}"/>
    <cellStyle name="쉼표 [0] 29 2 2 2 2 2 2 2 2 2 2 2 2 2 2" xfId="5975" xr:uid="{00000000-0005-0000-0000-000086410000}"/>
    <cellStyle name="쉼표 [0] 29 2 2 2 2 2 2 2 2 2 2 2 2 2 2 2" xfId="11471" xr:uid="{00000000-0005-0000-0000-000087410000}"/>
    <cellStyle name="쉼표 [0] 29 2 2 2 2 2 2 2 2 2 2 2 2 2 2 2 2" xfId="11478" xr:uid="{00000000-0005-0000-0000-000088410000}"/>
    <cellStyle name="쉼표 [0] 29 2 2 2 2 2 2 2 2 2 2 2 2 2 2 3" xfId="11433" xr:uid="{00000000-0005-0000-0000-000089410000}"/>
    <cellStyle name="쉼표 [0] 29 2 2 2 2 2 2 2 2 2 2 2 2 2 3" xfId="11427" xr:uid="{00000000-0005-0000-0000-00008A410000}"/>
    <cellStyle name="쉼표 [0] 29 2 2 2 2 2 2 2 2 2 2 2 2 3" xfId="11417" xr:uid="{00000000-0005-0000-0000-00008B410000}"/>
    <cellStyle name="쉼표 [0] 29 2 2 2 2 2 2 2 2 2 2 2 3" xfId="11408" xr:uid="{00000000-0005-0000-0000-00008C410000}"/>
    <cellStyle name="쉼표 [0] 29 2 2 2 2 2 2 2 2 2 2 3" xfId="11405" xr:uid="{00000000-0005-0000-0000-00008D410000}"/>
    <cellStyle name="쉼표 [0] 29 2 2 2 2 2 2 2 2 2 3" xfId="11396" xr:uid="{00000000-0005-0000-0000-00008E410000}"/>
    <cellStyle name="쉼표 [0] 29 2 2 2 2 2 2 2 2 3" xfId="11391" xr:uid="{00000000-0005-0000-0000-00008F410000}"/>
    <cellStyle name="쉼표 [0] 29 2 2 2 2 2 2 2 3" xfId="11388" xr:uid="{00000000-0005-0000-0000-000090410000}"/>
    <cellStyle name="쉼표 [0] 29 2 2 2 2 2 2 3" xfId="11383" xr:uid="{00000000-0005-0000-0000-000091410000}"/>
    <cellStyle name="쉼표 [0] 29 2 2 2 2 2 3" xfId="11373" xr:uid="{00000000-0005-0000-0000-000092410000}"/>
    <cellStyle name="쉼표 [0] 29 2 2 2 2 3" xfId="11369" xr:uid="{00000000-0005-0000-0000-000093410000}"/>
    <cellStyle name="쉼표 [0] 29 2 2 2 3" xfId="11363" xr:uid="{00000000-0005-0000-0000-000094410000}"/>
    <cellStyle name="쉼표 [0] 29 2 2 3" xfId="11358" xr:uid="{00000000-0005-0000-0000-000095410000}"/>
    <cellStyle name="쉼표 [0] 29 2 3" xfId="11355" xr:uid="{00000000-0005-0000-0000-000096410000}"/>
    <cellStyle name="쉼표 [0] 29 3" xfId="11352" xr:uid="{00000000-0005-0000-0000-000097410000}"/>
    <cellStyle name="쉼표 [0] 3" xfId="9" xr:uid="{00000000-0005-0000-0000-000098410000}"/>
    <cellStyle name="쉼표 [0] 3 10" xfId="3310" xr:uid="{00000000-0005-0000-0000-000099410000}"/>
    <cellStyle name="쉼표 [0] 3 2" xfId="10" xr:uid="{00000000-0005-0000-0000-00009A410000}"/>
    <cellStyle name="쉼표 [0] 3 2 2" xfId="41" xr:uid="{00000000-0005-0000-0000-00009B410000}"/>
    <cellStyle name="쉼표 [0] 3 2 2 2" xfId="86" xr:uid="{00000000-0005-0000-0000-00009C410000}"/>
    <cellStyle name="쉼표 [0] 3 2 2 2 2" xfId="174" xr:uid="{00000000-0005-0000-0000-00009D410000}"/>
    <cellStyle name="쉼표 [0] 3 2 2 2 2 2" xfId="8884" xr:uid="{00000000-0005-0000-0000-00009E410000}"/>
    <cellStyle name="쉼표 [0] 3 2 2 2 2 3" xfId="3313" xr:uid="{00000000-0005-0000-0000-00009F410000}"/>
    <cellStyle name="쉼표 [0] 3 2 2 2 3" xfId="8883" xr:uid="{00000000-0005-0000-0000-0000A0410000}"/>
    <cellStyle name="쉼표 [0] 3 2 2 2 4" xfId="3312" xr:uid="{00000000-0005-0000-0000-0000A1410000}"/>
    <cellStyle name="쉼표 [0] 3 2 2 3" xfId="130" xr:uid="{00000000-0005-0000-0000-0000A2410000}"/>
    <cellStyle name="쉼표 [0] 3 2 2 3 2" xfId="8885" xr:uid="{00000000-0005-0000-0000-0000A3410000}"/>
    <cellStyle name="쉼표 [0] 3 2 2 3 3" xfId="3314" xr:uid="{00000000-0005-0000-0000-0000A4410000}"/>
    <cellStyle name="쉼표 [0] 3 2 2 4" xfId="217" xr:uid="{00000000-0005-0000-0000-0000A5410000}"/>
    <cellStyle name="쉼표 [0] 3 2 2 4 2" xfId="8882" xr:uid="{00000000-0005-0000-0000-0000A6410000}"/>
    <cellStyle name="쉼표 [0] 3 2 2 5" xfId="3311" xr:uid="{00000000-0005-0000-0000-0000A7410000}"/>
    <cellStyle name="쉼표 [0] 3 2 3" xfId="64" xr:uid="{00000000-0005-0000-0000-0000A8410000}"/>
    <cellStyle name="쉼표 [0] 3 2 3 2" xfId="152" xr:uid="{00000000-0005-0000-0000-0000A9410000}"/>
    <cellStyle name="쉼표 [0] 3 2 4" xfId="108" xr:uid="{00000000-0005-0000-0000-0000AA410000}"/>
    <cellStyle name="쉼표 [0] 3 2 5" xfId="216" xr:uid="{00000000-0005-0000-0000-0000AB410000}"/>
    <cellStyle name="쉼표 [0] 3 2 6" xfId="3300" xr:uid="{00000000-0005-0000-0000-0000AC410000}"/>
    <cellStyle name="쉼표 [0] 3 3" xfId="40" xr:uid="{00000000-0005-0000-0000-0000AD410000}"/>
    <cellStyle name="쉼표 [0] 3 3 10" xfId="5817" xr:uid="{00000000-0005-0000-0000-0000AE410000}"/>
    <cellStyle name="쉼표 [0] 3 3 10 2" xfId="5832" xr:uid="{00000000-0005-0000-0000-0000AF410000}"/>
    <cellStyle name="쉼표 [0] 3 3 10 2 2" xfId="5878" xr:uid="{00000000-0005-0000-0000-0000B0410000}"/>
    <cellStyle name="쉼표 [0] 3 3 10 2 2 2" xfId="11341" xr:uid="{00000000-0005-0000-0000-0000B1410000}"/>
    <cellStyle name="쉼표 [0] 3 3 10 2 3" xfId="11299" xr:uid="{00000000-0005-0000-0000-0000B2410000}"/>
    <cellStyle name="쉼표 [0] 3 3 10 3" xfId="11284" xr:uid="{00000000-0005-0000-0000-0000B3410000}"/>
    <cellStyle name="쉼표 [0] 3 3 11" xfId="5822" xr:uid="{00000000-0005-0000-0000-0000B4410000}"/>
    <cellStyle name="쉼표 [0] 3 3 11 2" xfId="11289" xr:uid="{00000000-0005-0000-0000-0000B5410000}"/>
    <cellStyle name="쉼표 [0] 3 3 12" xfId="5829" xr:uid="{00000000-0005-0000-0000-0000B6410000}"/>
    <cellStyle name="쉼표 [0] 3 3 12 2" xfId="11296" xr:uid="{00000000-0005-0000-0000-0000B7410000}"/>
    <cellStyle name="쉼표 [0] 3 3 13" xfId="5845" xr:uid="{00000000-0005-0000-0000-0000B8410000}"/>
    <cellStyle name="쉼표 [0] 3 3 13 2" xfId="11312" xr:uid="{00000000-0005-0000-0000-0000B9410000}"/>
    <cellStyle name="쉼표 [0] 3 3 14" xfId="5850" xr:uid="{00000000-0005-0000-0000-0000BA410000}"/>
    <cellStyle name="쉼표 [0] 3 3 14 2" xfId="11317" xr:uid="{00000000-0005-0000-0000-0000BB410000}"/>
    <cellStyle name="쉼표 [0] 3 3 15" xfId="5852" xr:uid="{00000000-0005-0000-0000-0000BC410000}"/>
    <cellStyle name="쉼표 [0] 3 3 15 2" xfId="11319" xr:uid="{00000000-0005-0000-0000-0000BD410000}"/>
    <cellStyle name="쉼표 [0] 3 3 16" xfId="5864" xr:uid="{00000000-0005-0000-0000-0000BE410000}"/>
    <cellStyle name="쉼표 [0] 3 3 16 2" xfId="11331" xr:uid="{00000000-0005-0000-0000-0000BF410000}"/>
    <cellStyle name="쉼표 [0] 3 3 17" xfId="5883" xr:uid="{00000000-0005-0000-0000-0000C0410000}"/>
    <cellStyle name="쉼표 [0] 3 3 17 2" xfId="11346" xr:uid="{00000000-0005-0000-0000-0000C1410000}"/>
    <cellStyle name="쉼표 [0] 3 3 18" xfId="8873" xr:uid="{00000000-0005-0000-0000-0000C2410000}"/>
    <cellStyle name="쉼표 [0] 3 3 19" xfId="3302" xr:uid="{00000000-0005-0000-0000-0000C3410000}"/>
    <cellStyle name="쉼표 [0] 3 3 2" xfId="85" xr:uid="{00000000-0005-0000-0000-0000C4410000}"/>
    <cellStyle name="쉼표 [0] 3 3 2 2" xfId="173" xr:uid="{00000000-0005-0000-0000-0000C5410000}"/>
    <cellStyle name="쉼표 [0] 3 3 2 2 2" xfId="3317" xr:uid="{00000000-0005-0000-0000-0000C6410000}"/>
    <cellStyle name="쉼표 [0] 3 3 2 2 2 2" xfId="3318" xr:uid="{00000000-0005-0000-0000-0000C7410000}"/>
    <cellStyle name="쉼표 [0] 3 3 2 2 2 2 2" xfId="5791" xr:uid="{00000000-0005-0000-0000-0000C8410000}"/>
    <cellStyle name="쉼표 [0] 3 3 2 2 2 2 2 2" xfId="5800" xr:uid="{00000000-0005-0000-0000-0000C9410000}"/>
    <cellStyle name="쉼표 [0] 3 3 2 2 2 2 2 2 2" xfId="11268" xr:uid="{00000000-0005-0000-0000-0000CA410000}"/>
    <cellStyle name="쉼표 [0] 3 3 2 2 2 2 2 2 3" xfId="5805" xr:uid="{00000000-0005-0000-0000-0000CB410000}"/>
    <cellStyle name="쉼표 [0] 3 3 2 2 2 2 2 2 3 2" xfId="11272" xr:uid="{00000000-0005-0000-0000-0000CC410000}"/>
    <cellStyle name="쉼표 [0] 3 3 2 2 2 2 2 3" xfId="5802" xr:uid="{00000000-0005-0000-0000-0000CD410000}"/>
    <cellStyle name="쉼표 [0] 3 3 2 2 2 2 2 3 2" xfId="11269" xr:uid="{00000000-0005-0000-0000-0000CE410000}"/>
    <cellStyle name="쉼표 [0] 3 3 2 2 2 2 2 3 3" xfId="5813" xr:uid="{00000000-0005-0000-0000-0000CF410000}"/>
    <cellStyle name="쉼표 [0] 3 3 2 2 2 2 2 3 3 2" xfId="5815" xr:uid="{00000000-0005-0000-0000-0000D0410000}"/>
    <cellStyle name="쉼표 [0] 3 3 2 2 2 2 2 3 3 2 2" xfId="11282" xr:uid="{00000000-0005-0000-0000-0000D1410000}"/>
    <cellStyle name="쉼표 [0] 3 3 2 2 2 2 2 3 3 3" xfId="11280" xr:uid="{00000000-0005-0000-0000-0000D2410000}"/>
    <cellStyle name="쉼표 [0] 3 3 2 2 2 2 2 4" xfId="11259" xr:uid="{00000000-0005-0000-0000-0000D3410000}"/>
    <cellStyle name="쉼표 [0] 3 3 2 2 2 2 3" xfId="8889" xr:uid="{00000000-0005-0000-0000-0000D4410000}"/>
    <cellStyle name="쉼표 [0] 3 3 2 2 2 3" xfId="8888" xr:uid="{00000000-0005-0000-0000-0000D5410000}"/>
    <cellStyle name="쉼표 [0] 3 3 2 2 3" xfId="3319" xr:uid="{00000000-0005-0000-0000-0000D6410000}"/>
    <cellStyle name="쉼표 [0] 3 3 2 2 3 2" xfId="8890" xr:uid="{00000000-0005-0000-0000-0000D7410000}"/>
    <cellStyle name="쉼표 [0] 3 3 2 2 4" xfId="8887" xr:uid="{00000000-0005-0000-0000-0000D8410000}"/>
    <cellStyle name="쉼표 [0] 3 3 2 2 5" xfId="3316" xr:uid="{00000000-0005-0000-0000-0000D9410000}"/>
    <cellStyle name="쉼표 [0] 3 3 2 3" xfId="3320" xr:uid="{00000000-0005-0000-0000-0000DA410000}"/>
    <cellStyle name="쉼표 [0] 3 3 2 3 2" xfId="3321" xr:uid="{00000000-0005-0000-0000-0000DB410000}"/>
    <cellStyle name="쉼표 [0] 3 3 2 3 2 2" xfId="8892" xr:uid="{00000000-0005-0000-0000-0000DC410000}"/>
    <cellStyle name="쉼표 [0] 3 3 2 3 3" xfId="8891" xr:uid="{00000000-0005-0000-0000-0000DD410000}"/>
    <cellStyle name="쉼표 [0] 3 3 2 4" xfId="3322" xr:uid="{00000000-0005-0000-0000-0000DE410000}"/>
    <cellStyle name="쉼표 [0] 3 3 2 4 2" xfId="8893" xr:uid="{00000000-0005-0000-0000-0000DF410000}"/>
    <cellStyle name="쉼표 [0] 3 3 2 5" xfId="8886" xr:uid="{00000000-0005-0000-0000-0000E0410000}"/>
    <cellStyle name="쉼표 [0] 3 3 2 6" xfId="3315" xr:uid="{00000000-0005-0000-0000-0000E1410000}"/>
    <cellStyle name="쉼표 [0] 3 3 3" xfId="129" xr:uid="{00000000-0005-0000-0000-0000E2410000}"/>
    <cellStyle name="쉼표 [0] 3 3 3 2" xfId="3324" xr:uid="{00000000-0005-0000-0000-0000E3410000}"/>
    <cellStyle name="쉼표 [0] 3 3 3 2 2" xfId="3325" xr:uid="{00000000-0005-0000-0000-0000E4410000}"/>
    <cellStyle name="쉼표 [0] 3 3 3 2 2 2" xfId="8896" xr:uid="{00000000-0005-0000-0000-0000E5410000}"/>
    <cellStyle name="쉼표 [0] 3 3 3 2 3" xfId="8895" xr:uid="{00000000-0005-0000-0000-0000E6410000}"/>
    <cellStyle name="쉼표 [0] 3 3 3 3" xfId="3326" xr:uid="{00000000-0005-0000-0000-0000E7410000}"/>
    <cellStyle name="쉼표 [0] 3 3 3 3 2" xfId="5794" xr:uid="{00000000-0005-0000-0000-0000E8410000}"/>
    <cellStyle name="쉼표 [0] 3 3 3 3 2 2" xfId="5797" xr:uid="{00000000-0005-0000-0000-0000E9410000}"/>
    <cellStyle name="쉼표 [0] 3 3 3 3 2 2 2" xfId="11265" xr:uid="{00000000-0005-0000-0000-0000EA410000}"/>
    <cellStyle name="쉼표 [0] 3 3 3 3 2 2 3" xfId="5807" xr:uid="{00000000-0005-0000-0000-0000EB410000}"/>
    <cellStyle name="쉼표 [0] 3 3 3 3 2 2 3 2" xfId="5810" xr:uid="{00000000-0005-0000-0000-0000EC410000}"/>
    <cellStyle name="쉼표 [0] 3 3 3 3 2 2 3 2 2" xfId="5826" xr:uid="{00000000-0005-0000-0000-0000ED410000}"/>
    <cellStyle name="쉼표 [0] 3 3 3 3 2 2 3 2 2 2" xfId="11293" xr:uid="{00000000-0005-0000-0000-0000EE410000}"/>
    <cellStyle name="쉼표 [0] 3 3 3 3 2 2 3 2 3" xfId="5820" xr:uid="{00000000-0005-0000-0000-0000EF410000}"/>
    <cellStyle name="쉼표 [0] 3 3 3 3 2 2 3 2 3 2" xfId="5823" xr:uid="{00000000-0005-0000-0000-0000F0410000}"/>
    <cellStyle name="쉼표 [0] 3 3 3 3 2 2 3 2 3 2 2" xfId="5828" xr:uid="{00000000-0005-0000-0000-0000F1410000}"/>
    <cellStyle name="쉼표 [0] 3 3 3 3 2 2 3 2 3 2 2 2" xfId="11295" xr:uid="{00000000-0005-0000-0000-0000F2410000}"/>
    <cellStyle name="쉼표 [0] 3 3 3 3 2 2 3 2 3 2 2 3" xfId="5833" xr:uid="{00000000-0005-0000-0000-0000F3410000}"/>
    <cellStyle name="쉼표 [0] 3 3 3 3 2 2 3 2 3 2 2 3 2" xfId="5841" xr:uid="{00000000-0005-0000-0000-0000F4410000}"/>
    <cellStyle name="쉼표 [0] 3 3 3 3 2 2 3 2 3 2 2 3 2 2" xfId="11308" xr:uid="{00000000-0005-0000-0000-0000F5410000}"/>
    <cellStyle name="쉼표 [0] 3 3 3 3 2 2 3 2 3 2 2 3 2 3" xfId="5846" xr:uid="{00000000-0005-0000-0000-0000F6410000}"/>
    <cellStyle name="쉼표 [0] 3 3 3 3 2 2 3 2 3 2 2 3 2 3 2" xfId="11313" xr:uid="{00000000-0005-0000-0000-0000F7410000}"/>
    <cellStyle name="쉼표 [0] 3 3 3 3 2 2 3 2 3 2 2 3 3" xfId="11300" xr:uid="{00000000-0005-0000-0000-0000F8410000}"/>
    <cellStyle name="쉼표 [0] 3 3 3 3 2 2 3 2 3 2 3" xfId="11290" xr:uid="{00000000-0005-0000-0000-0000F9410000}"/>
    <cellStyle name="쉼표 [0] 3 3 3 3 2 2 3 2 3 2 4" xfId="5836" xr:uid="{00000000-0005-0000-0000-0000FA410000}"/>
    <cellStyle name="쉼표 [0] 3 3 3 3 2 2 3 2 3 2 4 2" xfId="5844" xr:uid="{00000000-0005-0000-0000-0000FB410000}"/>
    <cellStyle name="쉼표 [0] 3 3 3 3 2 2 3 2 3 2 4 2 2" xfId="11311" xr:uid="{00000000-0005-0000-0000-0000FC410000}"/>
    <cellStyle name="쉼표 [0] 3 3 3 3 2 2 3 2 3 2 4 2 3" xfId="5849" xr:uid="{00000000-0005-0000-0000-0000FD410000}"/>
    <cellStyle name="쉼표 [0] 3 3 3 3 2 2 3 2 3 2 4 2 3 2" xfId="11316" xr:uid="{00000000-0005-0000-0000-0000FE410000}"/>
    <cellStyle name="쉼표 [0] 3 3 3 3 2 2 3 2 3 2 4 3" xfId="11303" xr:uid="{00000000-0005-0000-0000-0000FF410000}"/>
    <cellStyle name="쉼표 [0] 3 3 3 3 2 2 3 2 3 3" xfId="11287" xr:uid="{00000000-0005-0000-0000-000000420000}"/>
    <cellStyle name="쉼표 [0] 3 3 3 3 2 2 3 2 4" xfId="11277" xr:uid="{00000000-0005-0000-0000-000001420000}"/>
    <cellStyle name="쉼표 [0] 3 3 3 3 2 2 3 2 5" xfId="5834" xr:uid="{00000000-0005-0000-0000-000002420000}"/>
    <cellStyle name="쉼표 [0] 3 3 3 3 2 2 3 2 5 2" xfId="5842" xr:uid="{00000000-0005-0000-0000-000003420000}"/>
    <cellStyle name="쉼표 [0] 3 3 3 3 2 2 3 2 5 2 2" xfId="11309" xr:uid="{00000000-0005-0000-0000-000004420000}"/>
    <cellStyle name="쉼표 [0] 3 3 3 3 2 2 3 2 5 2 3" xfId="5847" xr:uid="{00000000-0005-0000-0000-000005420000}"/>
    <cellStyle name="쉼표 [0] 3 3 3 3 2 2 3 2 5 2 3 2" xfId="11314" xr:uid="{00000000-0005-0000-0000-000006420000}"/>
    <cellStyle name="쉼표 [0] 3 3 3 3 2 2 3 2 5 3" xfId="11301" xr:uid="{00000000-0005-0000-0000-000007420000}"/>
    <cellStyle name="쉼표 [0] 3 3 3 3 2 2 3 3" xfId="11274" xr:uid="{00000000-0005-0000-0000-000008420000}"/>
    <cellStyle name="쉼표 [0] 3 3 3 3 2 3" xfId="11262" xr:uid="{00000000-0005-0000-0000-000009420000}"/>
    <cellStyle name="쉼표 [0] 3 3 3 3 3" xfId="8897" xr:uid="{00000000-0005-0000-0000-00000A420000}"/>
    <cellStyle name="쉼표 [0] 3 3 3 4" xfId="8894" xr:uid="{00000000-0005-0000-0000-00000B420000}"/>
    <cellStyle name="쉼표 [0] 3 3 3 5" xfId="3323" xr:uid="{00000000-0005-0000-0000-00000C420000}"/>
    <cellStyle name="쉼표 [0] 3 3 4" xfId="200" xr:uid="{00000000-0005-0000-0000-00000D420000}"/>
    <cellStyle name="쉼표 [0] 3 3 4 2" xfId="3328" xr:uid="{00000000-0005-0000-0000-00000E420000}"/>
    <cellStyle name="쉼표 [0] 3 3 4 2 2" xfId="8899" xr:uid="{00000000-0005-0000-0000-00000F420000}"/>
    <cellStyle name="쉼표 [0] 3 3 4 3" xfId="8898" xr:uid="{00000000-0005-0000-0000-000010420000}"/>
    <cellStyle name="쉼표 [0] 3 3 4 4" xfId="3327" xr:uid="{00000000-0005-0000-0000-000011420000}"/>
    <cellStyle name="쉼표 [0] 3 3 5" xfId="3329" xr:uid="{00000000-0005-0000-0000-000012420000}"/>
    <cellStyle name="쉼표 [0] 3 3 5 2" xfId="5795" xr:uid="{00000000-0005-0000-0000-000013420000}"/>
    <cellStyle name="쉼표 [0] 3 3 5 2 2" xfId="11263" xr:uid="{00000000-0005-0000-0000-000014420000}"/>
    <cellStyle name="쉼표 [0] 3 3 5 2 3" xfId="5809" xr:uid="{00000000-0005-0000-0000-000015420000}"/>
    <cellStyle name="쉼표 [0] 3 3 5 2 3 2" xfId="11276" xr:uid="{00000000-0005-0000-0000-000016420000}"/>
    <cellStyle name="쉼표 [0] 3 3 5 3" xfId="8900" xr:uid="{00000000-0005-0000-0000-000017420000}"/>
    <cellStyle name="쉼표 [0] 3 3 6" xfId="5796" xr:uid="{00000000-0005-0000-0000-000018420000}"/>
    <cellStyle name="쉼표 [0] 3 3 6 2" xfId="11264" xr:uid="{00000000-0005-0000-0000-000019420000}"/>
    <cellStyle name="쉼표 [0] 3 3 7" xfId="5799" xr:uid="{00000000-0005-0000-0000-00001A420000}"/>
    <cellStyle name="쉼표 [0] 3 3 7 2" xfId="11267" xr:uid="{00000000-0005-0000-0000-00001B420000}"/>
    <cellStyle name="쉼표 [0] 3 3 8" xfId="5804" xr:uid="{00000000-0005-0000-0000-00001C420000}"/>
    <cellStyle name="쉼표 [0] 3 3 8 2" xfId="11271" xr:uid="{00000000-0005-0000-0000-00001D420000}"/>
    <cellStyle name="쉼표 [0] 3 3 9" xfId="5812" xr:uid="{00000000-0005-0000-0000-00001E420000}"/>
    <cellStyle name="쉼표 [0] 3 3 9 2" xfId="11279" xr:uid="{00000000-0005-0000-0000-00001F420000}"/>
    <cellStyle name="쉼표 [0] 3 4" xfId="63" xr:uid="{00000000-0005-0000-0000-000020420000}"/>
    <cellStyle name="쉼표 [0] 3 4 2" xfId="151" xr:uid="{00000000-0005-0000-0000-000021420000}"/>
    <cellStyle name="쉼표 [0] 3 4 2 2" xfId="3332" xr:uid="{00000000-0005-0000-0000-000022420000}"/>
    <cellStyle name="쉼표 [0] 3 4 2 2 2" xfId="3333" xr:uid="{00000000-0005-0000-0000-000023420000}"/>
    <cellStyle name="쉼표 [0] 3 4 2 2 2 2" xfId="8904" xr:uid="{00000000-0005-0000-0000-000024420000}"/>
    <cellStyle name="쉼표 [0] 3 4 2 2 3" xfId="8903" xr:uid="{00000000-0005-0000-0000-000025420000}"/>
    <cellStyle name="쉼표 [0] 3 4 2 3" xfId="3334" xr:uid="{00000000-0005-0000-0000-000026420000}"/>
    <cellStyle name="쉼표 [0] 3 4 2 3 2" xfId="8905" xr:uid="{00000000-0005-0000-0000-000027420000}"/>
    <cellStyle name="쉼표 [0] 3 4 2 4" xfId="8902" xr:uid="{00000000-0005-0000-0000-000028420000}"/>
    <cellStyle name="쉼표 [0] 3 4 2 5" xfId="3331" xr:uid="{00000000-0005-0000-0000-000029420000}"/>
    <cellStyle name="쉼표 [0] 3 4 3" xfId="3335" xr:uid="{00000000-0005-0000-0000-00002A420000}"/>
    <cellStyle name="쉼표 [0] 3 4 3 2" xfId="3336" xr:uid="{00000000-0005-0000-0000-00002B420000}"/>
    <cellStyle name="쉼표 [0] 3 4 3 2 2" xfId="8907" xr:uid="{00000000-0005-0000-0000-00002C420000}"/>
    <cellStyle name="쉼표 [0] 3 4 3 3" xfId="8906" xr:uid="{00000000-0005-0000-0000-00002D420000}"/>
    <cellStyle name="쉼표 [0] 3 4 4" xfId="3337" xr:uid="{00000000-0005-0000-0000-00002E420000}"/>
    <cellStyle name="쉼표 [0] 3 4 4 2" xfId="8908" xr:uid="{00000000-0005-0000-0000-00002F420000}"/>
    <cellStyle name="쉼표 [0] 3 4 5" xfId="8901" xr:uid="{00000000-0005-0000-0000-000030420000}"/>
    <cellStyle name="쉼표 [0] 3 4 6" xfId="3330" xr:uid="{00000000-0005-0000-0000-000031420000}"/>
    <cellStyle name="쉼표 [0] 3 5" xfId="107" xr:uid="{00000000-0005-0000-0000-000032420000}"/>
    <cellStyle name="쉼표 [0] 3 5 2" xfId="3339" xr:uid="{00000000-0005-0000-0000-000033420000}"/>
    <cellStyle name="쉼표 [0] 3 5 2 2" xfId="3340" xr:uid="{00000000-0005-0000-0000-000034420000}"/>
    <cellStyle name="쉼표 [0] 3 5 2 2 2" xfId="8911" xr:uid="{00000000-0005-0000-0000-000035420000}"/>
    <cellStyle name="쉼표 [0] 3 5 2 3" xfId="8910" xr:uid="{00000000-0005-0000-0000-000036420000}"/>
    <cellStyle name="쉼표 [0] 3 5 3" xfId="3341" xr:uid="{00000000-0005-0000-0000-000037420000}"/>
    <cellStyle name="쉼표 [0] 3 5 3 2" xfId="8912" xr:uid="{00000000-0005-0000-0000-000038420000}"/>
    <cellStyle name="쉼표 [0] 3 5 4" xfId="8909" xr:uid="{00000000-0005-0000-0000-000039420000}"/>
    <cellStyle name="쉼표 [0] 3 5 5" xfId="3338" xr:uid="{00000000-0005-0000-0000-00003A420000}"/>
    <cellStyle name="쉼표 [0] 3 6" xfId="191" xr:uid="{00000000-0005-0000-0000-00003B420000}"/>
    <cellStyle name="쉼표 [0] 3 6 2" xfId="3343" xr:uid="{00000000-0005-0000-0000-00003C420000}"/>
    <cellStyle name="쉼표 [0] 3 6 2 2" xfId="8914" xr:uid="{00000000-0005-0000-0000-00003D420000}"/>
    <cellStyle name="쉼표 [0] 3 6 3" xfId="8913" xr:uid="{00000000-0005-0000-0000-00003E420000}"/>
    <cellStyle name="쉼표 [0] 3 6 4" xfId="3342" xr:uid="{00000000-0005-0000-0000-00003F420000}"/>
    <cellStyle name="쉼표 [0] 3 7" xfId="215" xr:uid="{00000000-0005-0000-0000-000040420000}"/>
    <cellStyle name="쉼표 [0] 3 7 2" xfId="8915" xr:uid="{00000000-0005-0000-0000-000041420000}"/>
    <cellStyle name="쉼표 [0] 3 7 3" xfId="3344" xr:uid="{00000000-0005-0000-0000-000042420000}"/>
    <cellStyle name="쉼표 [0] 3 8" xfId="5992" xr:uid="{00000000-0005-0000-0000-000043420000}"/>
    <cellStyle name="쉼표 [0] 3 8 2" xfId="11447" xr:uid="{00000000-0005-0000-0000-000044420000}"/>
    <cellStyle name="쉼표 [0] 3 9" xfId="8881" xr:uid="{00000000-0005-0000-0000-000045420000}"/>
    <cellStyle name="쉼표 [0] 30" xfId="5903" xr:uid="{00000000-0005-0000-0000-000046420000}"/>
    <cellStyle name="쉼표 [0] 30 2" xfId="11365" xr:uid="{00000000-0005-0000-0000-000047420000}"/>
    <cellStyle name="쉼표 [0] 31" xfId="5906" xr:uid="{00000000-0005-0000-0000-000048420000}"/>
    <cellStyle name="쉼표 [0] 31 2" xfId="5915" xr:uid="{00000000-0005-0000-0000-000049420000}"/>
    <cellStyle name="쉼표 [0] 31 2 2" xfId="5920" xr:uid="{00000000-0005-0000-0000-00004A420000}"/>
    <cellStyle name="쉼표 [0] 31 2 2 2" xfId="5925" xr:uid="{00000000-0005-0000-0000-00004B420000}"/>
    <cellStyle name="쉼표 [0] 31 2 2 2 2" xfId="11386" xr:uid="{00000000-0005-0000-0000-00004C420000}"/>
    <cellStyle name="쉼표 [0] 31 2 2 3" xfId="11381" xr:uid="{00000000-0005-0000-0000-00004D420000}"/>
    <cellStyle name="쉼표 [0] 31 2 3" xfId="11376" xr:uid="{00000000-0005-0000-0000-00004E420000}"/>
    <cellStyle name="쉼표 [0] 31 3" xfId="11367" xr:uid="{00000000-0005-0000-0000-00004F420000}"/>
    <cellStyle name="쉼표 [0] 32" xfId="5933" xr:uid="{00000000-0005-0000-0000-000050420000}"/>
    <cellStyle name="쉼표 [0] 32 2" xfId="11394" xr:uid="{00000000-0005-0000-0000-000051420000}"/>
    <cellStyle name="쉼표 [0] 33" xfId="5938" xr:uid="{00000000-0005-0000-0000-000052420000}"/>
    <cellStyle name="쉼표 [0] 33 2" xfId="11399" xr:uid="{00000000-0005-0000-0000-000053420000}"/>
    <cellStyle name="쉼표 [0] 34" xfId="5941" xr:uid="{00000000-0005-0000-0000-000054420000}"/>
    <cellStyle name="쉼표 [0] 34 2" xfId="11402" xr:uid="{00000000-0005-0000-0000-000055420000}"/>
    <cellStyle name="쉼표 [0] 35" xfId="5950" xr:uid="{00000000-0005-0000-0000-000056420000}"/>
    <cellStyle name="쉼표 [0] 35 2" xfId="5954" xr:uid="{00000000-0005-0000-0000-000057420000}"/>
    <cellStyle name="쉼표 [0] 35 2 2" xfId="11414" xr:uid="{00000000-0005-0000-0000-000058420000}"/>
    <cellStyle name="쉼표 [0] 35 3" xfId="5966" xr:uid="{00000000-0005-0000-0000-000059420000}"/>
    <cellStyle name="쉼표 [0] 35 3 2" xfId="11424" xr:uid="{00000000-0005-0000-0000-00005A420000}"/>
    <cellStyle name="쉼표 [0] 35 4" xfId="11411" xr:uid="{00000000-0005-0000-0000-00005B420000}"/>
    <cellStyle name="쉼표 [0] 36" xfId="5959" xr:uid="{00000000-0005-0000-0000-00005C420000}"/>
    <cellStyle name="쉼표 [0] 36 2" xfId="11418" xr:uid="{00000000-0005-0000-0000-00005D420000}"/>
    <cellStyle name="쉼표 [0] 37" xfId="5963" xr:uid="{00000000-0005-0000-0000-00005E420000}"/>
    <cellStyle name="쉼표 [0] 37 2" xfId="11421" xr:uid="{00000000-0005-0000-0000-00005F420000}"/>
    <cellStyle name="쉼표 [0] 38" xfId="5972" xr:uid="{00000000-0005-0000-0000-000060420000}"/>
    <cellStyle name="쉼표 [0] 38 2" xfId="11430" xr:uid="{00000000-0005-0000-0000-000061420000}"/>
    <cellStyle name="쉼표 [0] 39" xfId="5978" xr:uid="{00000000-0005-0000-0000-000062420000}"/>
    <cellStyle name="쉼표 [0] 39 2" xfId="11436" xr:uid="{00000000-0005-0000-0000-000063420000}"/>
    <cellStyle name="쉼표 [0] 4" xfId="11" xr:uid="{00000000-0005-0000-0000-000064420000}"/>
    <cellStyle name="쉼표 [0] 4 2" xfId="12" xr:uid="{00000000-0005-0000-0000-000065420000}"/>
    <cellStyle name="쉼표 [0] 4 2 2" xfId="43" xr:uid="{00000000-0005-0000-0000-000066420000}"/>
    <cellStyle name="쉼표 [0] 4 2 2 2" xfId="88" xr:uid="{00000000-0005-0000-0000-000067420000}"/>
    <cellStyle name="쉼표 [0] 4 2 2 2 2" xfId="176" xr:uid="{00000000-0005-0000-0000-000068420000}"/>
    <cellStyle name="쉼표 [0] 4 2 2 2 2 2" xfId="8919" xr:uid="{00000000-0005-0000-0000-000069420000}"/>
    <cellStyle name="쉼표 [0] 4 2 2 2 2 3" xfId="3349" xr:uid="{00000000-0005-0000-0000-00006A420000}"/>
    <cellStyle name="쉼표 [0] 4 2 2 2 3" xfId="8918" xr:uid="{00000000-0005-0000-0000-00006B420000}"/>
    <cellStyle name="쉼표 [0] 4 2 2 2 4" xfId="3348" xr:uid="{00000000-0005-0000-0000-00006C420000}"/>
    <cellStyle name="쉼표 [0] 4 2 2 3" xfId="132" xr:uid="{00000000-0005-0000-0000-00006D420000}"/>
    <cellStyle name="쉼표 [0] 4 2 2 3 2" xfId="8920" xr:uid="{00000000-0005-0000-0000-00006E420000}"/>
    <cellStyle name="쉼표 [0] 4 2 2 3 3" xfId="3350" xr:uid="{00000000-0005-0000-0000-00006F420000}"/>
    <cellStyle name="쉼표 [0] 4 2 2 4" xfId="199" xr:uid="{00000000-0005-0000-0000-000070420000}"/>
    <cellStyle name="쉼표 [0] 4 2 2 4 2" xfId="8917" xr:uid="{00000000-0005-0000-0000-000071420000}"/>
    <cellStyle name="쉼표 [0] 4 2 2 5" xfId="3347" xr:uid="{00000000-0005-0000-0000-000072420000}"/>
    <cellStyle name="쉼표 [0] 4 2 3" xfId="66" xr:uid="{00000000-0005-0000-0000-000073420000}"/>
    <cellStyle name="쉼표 [0] 4 2 3 2" xfId="154" xr:uid="{00000000-0005-0000-0000-000074420000}"/>
    <cellStyle name="쉼표 [0] 4 2 4" xfId="110" xr:uid="{00000000-0005-0000-0000-000075420000}"/>
    <cellStyle name="쉼표 [0] 4 2 5" xfId="219" xr:uid="{00000000-0005-0000-0000-000076420000}"/>
    <cellStyle name="쉼표 [0] 4 2 6" xfId="3346" xr:uid="{00000000-0005-0000-0000-000077420000}"/>
    <cellStyle name="쉼표 [0] 4 3" xfId="42" xr:uid="{00000000-0005-0000-0000-000078420000}"/>
    <cellStyle name="쉼표 [0] 4 3 2" xfId="87" xr:uid="{00000000-0005-0000-0000-000079420000}"/>
    <cellStyle name="쉼표 [0] 4 3 2 2" xfId="175" xr:uid="{00000000-0005-0000-0000-00007A420000}"/>
    <cellStyle name="쉼표 [0] 4 3 2 2 2" xfId="8923" xr:uid="{00000000-0005-0000-0000-00007B420000}"/>
    <cellStyle name="쉼표 [0] 4 3 2 2 3" xfId="3353" xr:uid="{00000000-0005-0000-0000-00007C420000}"/>
    <cellStyle name="쉼표 [0] 4 3 2 3" xfId="8922" xr:uid="{00000000-0005-0000-0000-00007D420000}"/>
    <cellStyle name="쉼표 [0] 4 3 2 4" xfId="3352" xr:uid="{00000000-0005-0000-0000-00007E420000}"/>
    <cellStyle name="쉼표 [0] 4 3 3" xfId="131" xr:uid="{00000000-0005-0000-0000-00007F420000}"/>
    <cellStyle name="쉼표 [0] 4 3 3 2" xfId="8924" xr:uid="{00000000-0005-0000-0000-000080420000}"/>
    <cellStyle name="쉼표 [0] 4 3 3 3" xfId="3354" xr:uid="{00000000-0005-0000-0000-000081420000}"/>
    <cellStyle name="쉼표 [0] 4 3 4" xfId="8921" xr:uid="{00000000-0005-0000-0000-000082420000}"/>
    <cellStyle name="쉼표 [0] 4 3 5" xfId="3351" xr:uid="{00000000-0005-0000-0000-000083420000}"/>
    <cellStyle name="쉼표 [0] 4 4" xfId="65" xr:uid="{00000000-0005-0000-0000-000084420000}"/>
    <cellStyle name="쉼표 [0] 4 4 2" xfId="153" xr:uid="{00000000-0005-0000-0000-000085420000}"/>
    <cellStyle name="쉼표 [0] 4 4 2 2" xfId="8926" xr:uid="{00000000-0005-0000-0000-000086420000}"/>
    <cellStyle name="쉼표 [0] 4 4 2 3" xfId="3356" xr:uid="{00000000-0005-0000-0000-000087420000}"/>
    <cellStyle name="쉼표 [0] 4 4 3" xfId="8925" xr:uid="{00000000-0005-0000-0000-000088420000}"/>
    <cellStyle name="쉼표 [0] 4 4 4" xfId="3355" xr:uid="{00000000-0005-0000-0000-000089420000}"/>
    <cellStyle name="쉼표 [0] 4 5" xfId="109" xr:uid="{00000000-0005-0000-0000-00008A420000}"/>
    <cellStyle name="쉼표 [0] 4 5 2" xfId="8927" xr:uid="{00000000-0005-0000-0000-00008B420000}"/>
    <cellStyle name="쉼표 [0] 4 5 3" xfId="3357" xr:uid="{00000000-0005-0000-0000-00008C420000}"/>
    <cellStyle name="쉼표 [0] 4 6" xfId="13" xr:uid="{00000000-0005-0000-0000-00008D420000}"/>
    <cellStyle name="쉼표 [0] 4 6 2" xfId="14" xr:uid="{00000000-0005-0000-0000-00008E420000}"/>
    <cellStyle name="쉼표 [0] 4 6 2 2" xfId="45" xr:uid="{00000000-0005-0000-0000-00008F420000}"/>
    <cellStyle name="쉼표 [0] 4 6 2 2 2" xfId="90" xr:uid="{00000000-0005-0000-0000-000090420000}"/>
    <cellStyle name="쉼표 [0] 4 6 2 2 2 2" xfId="178" xr:uid="{00000000-0005-0000-0000-000091420000}"/>
    <cellStyle name="쉼표 [0] 4 6 2 2 3" xfId="134" xr:uid="{00000000-0005-0000-0000-000092420000}"/>
    <cellStyle name="쉼표 [0] 4 6 2 3" xfId="68" xr:uid="{00000000-0005-0000-0000-000093420000}"/>
    <cellStyle name="쉼표 [0] 4 6 2 3 2" xfId="156" xr:uid="{00000000-0005-0000-0000-000094420000}"/>
    <cellStyle name="쉼표 [0] 4 6 2 4" xfId="112" xr:uid="{00000000-0005-0000-0000-000095420000}"/>
    <cellStyle name="쉼표 [0] 4 6 2 5" xfId="221" xr:uid="{00000000-0005-0000-0000-000096420000}"/>
    <cellStyle name="쉼표 [0] 4 6 2 6" xfId="11448" xr:uid="{00000000-0005-0000-0000-000097420000}"/>
    <cellStyle name="쉼표 [0] 4 6 3" xfId="44" xr:uid="{00000000-0005-0000-0000-000098420000}"/>
    <cellStyle name="쉼표 [0] 4 6 3 2" xfId="89" xr:uid="{00000000-0005-0000-0000-000099420000}"/>
    <cellStyle name="쉼표 [0] 4 6 3 2 2" xfId="177" xr:uid="{00000000-0005-0000-0000-00009A420000}"/>
    <cellStyle name="쉼표 [0] 4 6 3 3" xfId="133" xr:uid="{00000000-0005-0000-0000-00009B420000}"/>
    <cellStyle name="쉼표 [0] 4 6 4" xfId="67" xr:uid="{00000000-0005-0000-0000-00009C420000}"/>
    <cellStyle name="쉼표 [0] 4 6 4 2" xfId="155" xr:uid="{00000000-0005-0000-0000-00009D420000}"/>
    <cellStyle name="쉼표 [0] 4 6 5" xfId="111" xr:uid="{00000000-0005-0000-0000-00009E420000}"/>
    <cellStyle name="쉼표 [0] 4 6 6" xfId="220" xr:uid="{00000000-0005-0000-0000-00009F420000}"/>
    <cellStyle name="쉼표 [0] 4 6 7" xfId="5993" xr:uid="{00000000-0005-0000-0000-0000A0420000}"/>
    <cellStyle name="쉼표 [0] 4 7" xfId="193" xr:uid="{00000000-0005-0000-0000-0000A1420000}"/>
    <cellStyle name="쉼표 [0] 4 7 2" xfId="11449" xr:uid="{00000000-0005-0000-0000-0000A2420000}"/>
    <cellStyle name="쉼표 [0] 4 7 3" xfId="5994" xr:uid="{00000000-0005-0000-0000-0000A3420000}"/>
    <cellStyle name="쉼표 [0] 4 8" xfId="218" xr:uid="{00000000-0005-0000-0000-0000A4420000}"/>
    <cellStyle name="쉼표 [0] 4 8 2" xfId="8916" xr:uid="{00000000-0005-0000-0000-0000A5420000}"/>
    <cellStyle name="쉼표 [0] 4 9" xfId="3345" xr:uid="{00000000-0005-0000-0000-0000A6420000}"/>
    <cellStyle name="쉼표 [0] 40" xfId="5995" xr:uid="{00000000-0005-0000-0000-0000A7420000}"/>
    <cellStyle name="쉼표 [0] 40 2" xfId="11450" xr:uid="{00000000-0005-0000-0000-0000A8420000}"/>
    <cellStyle name="쉼표 [0] 41" xfId="6012" xr:uid="{00000000-0005-0000-0000-0000A9420000}"/>
    <cellStyle name="쉼표 [0] 41 2" xfId="11462" xr:uid="{00000000-0005-0000-0000-0000AA420000}"/>
    <cellStyle name="쉼표 [0] 42" xfId="6014" xr:uid="{00000000-0005-0000-0000-0000AB420000}"/>
    <cellStyle name="쉼표 [0] 42 2" xfId="11464" xr:uid="{00000000-0005-0000-0000-0000AC420000}"/>
    <cellStyle name="쉼표 [0] 43" xfId="6018" xr:uid="{00000000-0005-0000-0000-0000AD420000}"/>
    <cellStyle name="쉼표 [0] 43 2" xfId="11468" xr:uid="{00000000-0005-0000-0000-0000AE420000}"/>
    <cellStyle name="쉼표 [0] 44" xfId="6021" xr:uid="{00000000-0005-0000-0000-0000AF420000}"/>
    <cellStyle name="쉼표 [0] 44 2" xfId="11469" xr:uid="{00000000-0005-0000-0000-0000B0420000}"/>
    <cellStyle name="쉼표 [0] 45" xfId="8874" xr:uid="{00000000-0005-0000-0000-0000B1420000}"/>
    <cellStyle name="쉼표 [0] 46" xfId="3303" xr:uid="{00000000-0005-0000-0000-0000B2420000}"/>
    <cellStyle name="쉼표 [0] 47" xfId="11473" xr:uid="{00000000-0005-0000-0000-0000B3420000}"/>
    <cellStyle name="쉼표 [0] 5 2" xfId="15" xr:uid="{00000000-0005-0000-0000-0000B4420000}"/>
    <cellStyle name="쉼표 [0] 5 2 2" xfId="47" xr:uid="{00000000-0005-0000-0000-0000B5420000}"/>
    <cellStyle name="쉼표 [0] 5 2 2 2" xfId="92" xr:uid="{00000000-0005-0000-0000-0000B6420000}"/>
    <cellStyle name="쉼표 [0] 5 2 2 2 2" xfId="180" xr:uid="{00000000-0005-0000-0000-0000B7420000}"/>
    <cellStyle name="쉼표 [0] 5 2 2 3" xfId="136" xr:uid="{00000000-0005-0000-0000-0000B8420000}"/>
    <cellStyle name="쉼표 [0] 5 2 2 4" xfId="223" xr:uid="{00000000-0005-0000-0000-0000B9420000}"/>
    <cellStyle name="쉼표 [0] 5 2 2 5" xfId="11451" xr:uid="{00000000-0005-0000-0000-0000BA420000}"/>
    <cellStyle name="쉼표 [0] 5 2 3" xfId="69" xr:uid="{00000000-0005-0000-0000-0000BB420000}"/>
    <cellStyle name="쉼표 [0] 5 2 3 2" xfId="157" xr:uid="{00000000-0005-0000-0000-0000BC420000}"/>
    <cellStyle name="쉼표 [0] 5 2 4" xfId="113" xr:uid="{00000000-0005-0000-0000-0000BD420000}"/>
    <cellStyle name="쉼표 [0] 5 2 5" xfId="222" xr:uid="{00000000-0005-0000-0000-0000BE420000}"/>
    <cellStyle name="쉼표 [0] 5 2 6" xfId="5996" xr:uid="{00000000-0005-0000-0000-0000BF420000}"/>
    <cellStyle name="쉼표 [0] 5 3" xfId="46" xr:uid="{00000000-0005-0000-0000-0000C0420000}"/>
    <cellStyle name="쉼표 [0] 5 3 2" xfId="91" xr:uid="{00000000-0005-0000-0000-0000C1420000}"/>
    <cellStyle name="쉼표 [0] 5 3 2 2" xfId="179" xr:uid="{00000000-0005-0000-0000-0000C2420000}"/>
    <cellStyle name="쉼표 [0] 5 3 3" xfId="135" xr:uid="{00000000-0005-0000-0000-0000C3420000}"/>
    <cellStyle name="쉼표 [0] 5 4" xfId="195" xr:uid="{00000000-0005-0000-0000-0000C4420000}"/>
    <cellStyle name="쉼표 [0] 5 5" xfId="3358" xr:uid="{00000000-0005-0000-0000-0000C5420000}"/>
    <cellStyle name="쉼표 [0] 50" xfId="11480" xr:uid="{00000000-0005-0000-0000-0000C6420000}"/>
    <cellStyle name="쉼표 [0] 51" xfId="11483" xr:uid="{00000000-0005-0000-0000-0000C7420000}"/>
    <cellStyle name="쉼표 [0] 6" xfId="16" xr:uid="{00000000-0005-0000-0000-0000C8420000}"/>
    <cellStyle name="쉼표 [0] 6 10" xfId="3360" xr:uid="{00000000-0005-0000-0000-0000C9420000}"/>
    <cellStyle name="쉼표 [0] 6 10 2" xfId="8929" xr:uid="{00000000-0005-0000-0000-0000CA420000}"/>
    <cellStyle name="쉼표 [0] 6 11" xfId="5997" xr:uid="{00000000-0005-0000-0000-0000CB420000}"/>
    <cellStyle name="쉼표 [0] 6 11 2" xfId="11452" xr:uid="{00000000-0005-0000-0000-0000CC420000}"/>
    <cellStyle name="쉼표 [0] 6 12" xfId="8928" xr:uid="{00000000-0005-0000-0000-0000CD420000}"/>
    <cellStyle name="쉼표 [0] 6 13" xfId="3359" xr:uid="{00000000-0005-0000-0000-0000CE420000}"/>
    <cellStyle name="쉼표 [0] 6 2" xfId="17" xr:uid="{00000000-0005-0000-0000-0000CF420000}"/>
    <cellStyle name="쉼표 [0] 6 2 10" xfId="3361" xr:uid="{00000000-0005-0000-0000-0000D0420000}"/>
    <cellStyle name="쉼표 [0] 6 2 2" xfId="49" xr:uid="{00000000-0005-0000-0000-0000D1420000}"/>
    <cellStyle name="쉼표 [0] 6 2 2 2" xfId="94" xr:uid="{00000000-0005-0000-0000-0000D2420000}"/>
    <cellStyle name="쉼표 [0] 6 2 2 2 2" xfId="182" xr:uid="{00000000-0005-0000-0000-0000D3420000}"/>
    <cellStyle name="쉼표 [0] 6 2 2 2 2 2" xfId="3365" xr:uid="{00000000-0005-0000-0000-0000D4420000}"/>
    <cellStyle name="쉼표 [0] 6 2 2 2 2 2 2" xfId="8934" xr:uid="{00000000-0005-0000-0000-0000D5420000}"/>
    <cellStyle name="쉼표 [0] 6 2 2 2 2 3" xfId="8933" xr:uid="{00000000-0005-0000-0000-0000D6420000}"/>
    <cellStyle name="쉼표 [0] 6 2 2 2 2 4" xfId="3364" xr:uid="{00000000-0005-0000-0000-0000D7420000}"/>
    <cellStyle name="쉼표 [0] 6 2 2 2 3" xfId="3366" xr:uid="{00000000-0005-0000-0000-0000D8420000}"/>
    <cellStyle name="쉼표 [0] 6 2 2 2 3 2" xfId="8935" xr:uid="{00000000-0005-0000-0000-0000D9420000}"/>
    <cellStyle name="쉼표 [0] 6 2 2 2 4" xfId="8932" xr:uid="{00000000-0005-0000-0000-0000DA420000}"/>
    <cellStyle name="쉼표 [0] 6 2 2 2 5" xfId="3363" xr:uid="{00000000-0005-0000-0000-0000DB420000}"/>
    <cellStyle name="쉼표 [0] 6 2 2 3" xfId="138" xr:uid="{00000000-0005-0000-0000-0000DC420000}"/>
    <cellStyle name="쉼표 [0] 6 2 2 3 2" xfId="3368" xr:uid="{00000000-0005-0000-0000-0000DD420000}"/>
    <cellStyle name="쉼표 [0] 6 2 2 3 2 2" xfId="8937" xr:uid="{00000000-0005-0000-0000-0000DE420000}"/>
    <cellStyle name="쉼표 [0] 6 2 2 3 3" xfId="8936" xr:uid="{00000000-0005-0000-0000-0000DF420000}"/>
    <cellStyle name="쉼표 [0] 6 2 2 3 4" xfId="3367" xr:uid="{00000000-0005-0000-0000-0000E0420000}"/>
    <cellStyle name="쉼표 [0] 6 2 2 4" xfId="3369" xr:uid="{00000000-0005-0000-0000-0000E1420000}"/>
    <cellStyle name="쉼표 [0] 6 2 2 4 2" xfId="8938" xr:uid="{00000000-0005-0000-0000-0000E2420000}"/>
    <cellStyle name="쉼표 [0] 6 2 2 5" xfId="8931" xr:uid="{00000000-0005-0000-0000-0000E3420000}"/>
    <cellStyle name="쉼표 [0] 6 2 2 6" xfId="3362" xr:uid="{00000000-0005-0000-0000-0000E4420000}"/>
    <cellStyle name="쉼표 [0] 6 2 3" xfId="71" xr:uid="{00000000-0005-0000-0000-0000E5420000}"/>
    <cellStyle name="쉼표 [0] 6 2 3 2" xfId="159" xr:uid="{00000000-0005-0000-0000-0000E6420000}"/>
    <cellStyle name="쉼표 [0] 6 2 3 2 2" xfId="3372" xr:uid="{00000000-0005-0000-0000-0000E7420000}"/>
    <cellStyle name="쉼표 [0] 6 2 3 2 2 2" xfId="3373" xr:uid="{00000000-0005-0000-0000-0000E8420000}"/>
    <cellStyle name="쉼표 [0] 6 2 3 2 2 2 2" xfId="8942" xr:uid="{00000000-0005-0000-0000-0000E9420000}"/>
    <cellStyle name="쉼표 [0] 6 2 3 2 2 3" xfId="8941" xr:uid="{00000000-0005-0000-0000-0000EA420000}"/>
    <cellStyle name="쉼표 [0] 6 2 3 2 3" xfId="3374" xr:uid="{00000000-0005-0000-0000-0000EB420000}"/>
    <cellStyle name="쉼표 [0] 6 2 3 2 3 2" xfId="8943" xr:uid="{00000000-0005-0000-0000-0000EC420000}"/>
    <cellStyle name="쉼표 [0] 6 2 3 2 4" xfId="8940" xr:uid="{00000000-0005-0000-0000-0000ED420000}"/>
    <cellStyle name="쉼표 [0] 6 2 3 2 5" xfId="3371" xr:uid="{00000000-0005-0000-0000-0000EE420000}"/>
    <cellStyle name="쉼표 [0] 6 2 3 3" xfId="3375" xr:uid="{00000000-0005-0000-0000-0000EF420000}"/>
    <cellStyle name="쉼표 [0] 6 2 3 3 2" xfId="3376" xr:uid="{00000000-0005-0000-0000-0000F0420000}"/>
    <cellStyle name="쉼표 [0] 6 2 3 3 2 2" xfId="8945" xr:uid="{00000000-0005-0000-0000-0000F1420000}"/>
    <cellStyle name="쉼표 [0] 6 2 3 3 3" xfId="8944" xr:uid="{00000000-0005-0000-0000-0000F2420000}"/>
    <cellStyle name="쉼표 [0] 6 2 3 4" xfId="3377" xr:uid="{00000000-0005-0000-0000-0000F3420000}"/>
    <cellStyle name="쉼표 [0] 6 2 3 4 2" xfId="8946" xr:uid="{00000000-0005-0000-0000-0000F4420000}"/>
    <cellStyle name="쉼표 [0] 6 2 3 5" xfId="8939" xr:uid="{00000000-0005-0000-0000-0000F5420000}"/>
    <cellStyle name="쉼표 [0] 6 2 3 6" xfId="3370" xr:uid="{00000000-0005-0000-0000-0000F6420000}"/>
    <cellStyle name="쉼표 [0] 6 2 4" xfId="115" xr:uid="{00000000-0005-0000-0000-0000F7420000}"/>
    <cellStyle name="쉼표 [0] 6 2 4 2" xfId="3379" xr:uid="{00000000-0005-0000-0000-0000F8420000}"/>
    <cellStyle name="쉼표 [0] 6 2 4 2 2" xfId="3380" xr:uid="{00000000-0005-0000-0000-0000F9420000}"/>
    <cellStyle name="쉼표 [0] 6 2 4 2 2 2" xfId="3381" xr:uid="{00000000-0005-0000-0000-0000FA420000}"/>
    <cellStyle name="쉼표 [0] 6 2 4 2 2 2 2" xfId="8950" xr:uid="{00000000-0005-0000-0000-0000FB420000}"/>
    <cellStyle name="쉼표 [0] 6 2 4 2 2 3" xfId="8949" xr:uid="{00000000-0005-0000-0000-0000FC420000}"/>
    <cellStyle name="쉼표 [0] 6 2 4 2 3" xfId="3382" xr:uid="{00000000-0005-0000-0000-0000FD420000}"/>
    <cellStyle name="쉼표 [0] 6 2 4 2 3 2" xfId="8951" xr:uid="{00000000-0005-0000-0000-0000FE420000}"/>
    <cellStyle name="쉼표 [0] 6 2 4 2 4" xfId="8948" xr:uid="{00000000-0005-0000-0000-0000FF420000}"/>
    <cellStyle name="쉼표 [0] 6 2 4 3" xfId="3383" xr:uid="{00000000-0005-0000-0000-000000430000}"/>
    <cellStyle name="쉼표 [0] 6 2 4 3 2" xfId="3384" xr:uid="{00000000-0005-0000-0000-000001430000}"/>
    <cellStyle name="쉼표 [0] 6 2 4 3 2 2" xfId="8953" xr:uid="{00000000-0005-0000-0000-000002430000}"/>
    <cellStyle name="쉼표 [0] 6 2 4 3 3" xfId="8952" xr:uid="{00000000-0005-0000-0000-000003430000}"/>
    <cellStyle name="쉼표 [0] 6 2 4 4" xfId="3385" xr:uid="{00000000-0005-0000-0000-000004430000}"/>
    <cellStyle name="쉼표 [0] 6 2 4 4 2" xfId="8954" xr:uid="{00000000-0005-0000-0000-000005430000}"/>
    <cellStyle name="쉼표 [0] 6 2 4 5" xfId="8947" xr:uid="{00000000-0005-0000-0000-000006430000}"/>
    <cellStyle name="쉼표 [0] 6 2 4 6" xfId="3378" xr:uid="{00000000-0005-0000-0000-000007430000}"/>
    <cellStyle name="쉼표 [0] 6 2 5" xfId="225" xr:uid="{00000000-0005-0000-0000-000008430000}"/>
    <cellStyle name="쉼표 [0] 6 2 5 2" xfId="3387" xr:uid="{00000000-0005-0000-0000-000009430000}"/>
    <cellStyle name="쉼표 [0] 6 2 5 2 2" xfId="3388" xr:uid="{00000000-0005-0000-0000-00000A430000}"/>
    <cellStyle name="쉼표 [0] 6 2 5 2 2 2" xfId="3389" xr:uid="{00000000-0005-0000-0000-00000B430000}"/>
    <cellStyle name="쉼표 [0] 6 2 5 2 2 2 2" xfId="8958" xr:uid="{00000000-0005-0000-0000-00000C430000}"/>
    <cellStyle name="쉼표 [0] 6 2 5 2 2 3" xfId="8957" xr:uid="{00000000-0005-0000-0000-00000D430000}"/>
    <cellStyle name="쉼표 [0] 6 2 5 2 3" xfId="3390" xr:uid="{00000000-0005-0000-0000-00000E430000}"/>
    <cellStyle name="쉼표 [0] 6 2 5 2 3 2" xfId="8959" xr:uid="{00000000-0005-0000-0000-00000F430000}"/>
    <cellStyle name="쉼표 [0] 6 2 5 2 4" xfId="8956" xr:uid="{00000000-0005-0000-0000-000010430000}"/>
    <cellStyle name="쉼표 [0] 6 2 5 3" xfId="3391" xr:uid="{00000000-0005-0000-0000-000011430000}"/>
    <cellStyle name="쉼표 [0] 6 2 5 3 2" xfId="3392" xr:uid="{00000000-0005-0000-0000-000012430000}"/>
    <cellStyle name="쉼표 [0] 6 2 5 3 2 2" xfId="8961" xr:uid="{00000000-0005-0000-0000-000013430000}"/>
    <cellStyle name="쉼표 [0] 6 2 5 3 3" xfId="8960" xr:uid="{00000000-0005-0000-0000-000014430000}"/>
    <cellStyle name="쉼표 [0] 6 2 5 4" xfId="3393" xr:uid="{00000000-0005-0000-0000-000015430000}"/>
    <cellStyle name="쉼표 [0] 6 2 5 4 2" xfId="8962" xr:uid="{00000000-0005-0000-0000-000016430000}"/>
    <cellStyle name="쉼표 [0] 6 2 5 5" xfId="8955" xr:uid="{00000000-0005-0000-0000-000017430000}"/>
    <cellStyle name="쉼표 [0] 6 2 5 6" xfId="3386" xr:uid="{00000000-0005-0000-0000-000018430000}"/>
    <cellStyle name="쉼표 [0] 6 2 6" xfId="3394" xr:uid="{00000000-0005-0000-0000-000019430000}"/>
    <cellStyle name="쉼표 [0] 6 2 6 2" xfId="3395" xr:uid="{00000000-0005-0000-0000-00001A430000}"/>
    <cellStyle name="쉼표 [0] 6 2 6 2 2" xfId="3396" xr:uid="{00000000-0005-0000-0000-00001B430000}"/>
    <cellStyle name="쉼표 [0] 6 2 6 2 2 2" xfId="8965" xr:uid="{00000000-0005-0000-0000-00001C430000}"/>
    <cellStyle name="쉼표 [0] 6 2 6 2 3" xfId="8964" xr:uid="{00000000-0005-0000-0000-00001D430000}"/>
    <cellStyle name="쉼표 [0] 6 2 6 3" xfId="3397" xr:uid="{00000000-0005-0000-0000-00001E430000}"/>
    <cellStyle name="쉼표 [0] 6 2 6 3 2" xfId="8966" xr:uid="{00000000-0005-0000-0000-00001F430000}"/>
    <cellStyle name="쉼표 [0] 6 2 6 4" xfId="8963" xr:uid="{00000000-0005-0000-0000-000020430000}"/>
    <cellStyle name="쉼표 [0] 6 2 7" xfId="3398" xr:uid="{00000000-0005-0000-0000-000021430000}"/>
    <cellStyle name="쉼표 [0] 6 2 7 2" xfId="3399" xr:uid="{00000000-0005-0000-0000-000022430000}"/>
    <cellStyle name="쉼표 [0] 6 2 7 2 2" xfId="8968" xr:uid="{00000000-0005-0000-0000-000023430000}"/>
    <cellStyle name="쉼표 [0] 6 2 7 3" xfId="8967" xr:uid="{00000000-0005-0000-0000-000024430000}"/>
    <cellStyle name="쉼표 [0] 6 2 8" xfId="3400" xr:uid="{00000000-0005-0000-0000-000025430000}"/>
    <cellStyle name="쉼표 [0] 6 2 8 2" xfId="8969" xr:uid="{00000000-0005-0000-0000-000026430000}"/>
    <cellStyle name="쉼표 [0] 6 2 9" xfId="8930" xr:uid="{00000000-0005-0000-0000-000027430000}"/>
    <cellStyle name="쉼표 [0] 6 3" xfId="48" xr:uid="{00000000-0005-0000-0000-000028430000}"/>
    <cellStyle name="쉼표 [0] 6 3 10" xfId="8970" xr:uid="{00000000-0005-0000-0000-000029430000}"/>
    <cellStyle name="쉼표 [0] 6 3 11" xfId="3401" xr:uid="{00000000-0005-0000-0000-00002A430000}"/>
    <cellStyle name="쉼표 [0] 6 3 2" xfId="93" xr:uid="{00000000-0005-0000-0000-00002B430000}"/>
    <cellStyle name="쉼표 [0] 6 3 2 10" xfId="8971" xr:uid="{00000000-0005-0000-0000-00002C430000}"/>
    <cellStyle name="쉼표 [0] 6 3 2 11" xfId="3402" xr:uid="{00000000-0005-0000-0000-00002D430000}"/>
    <cellStyle name="쉼표 [0] 6 3 2 2" xfId="181" xr:uid="{00000000-0005-0000-0000-00002E430000}"/>
    <cellStyle name="쉼표 [0] 6 3 2 2 10" xfId="3403" xr:uid="{00000000-0005-0000-0000-00002F430000}"/>
    <cellStyle name="쉼표 [0] 6 3 2 2 2" xfId="3404" xr:uid="{00000000-0005-0000-0000-000030430000}"/>
    <cellStyle name="쉼표 [0] 6 3 2 2 2 2" xfId="3405" xr:uid="{00000000-0005-0000-0000-000031430000}"/>
    <cellStyle name="쉼표 [0] 6 3 2 2 2 2 2" xfId="3406" xr:uid="{00000000-0005-0000-0000-000032430000}"/>
    <cellStyle name="쉼표 [0] 6 3 2 2 2 2 2 2" xfId="3407" xr:uid="{00000000-0005-0000-0000-000033430000}"/>
    <cellStyle name="쉼표 [0] 6 3 2 2 2 2 2 2 2" xfId="8976" xr:uid="{00000000-0005-0000-0000-000034430000}"/>
    <cellStyle name="쉼표 [0] 6 3 2 2 2 2 2 3" xfId="8975" xr:uid="{00000000-0005-0000-0000-000035430000}"/>
    <cellStyle name="쉼표 [0] 6 3 2 2 2 2 3" xfId="3408" xr:uid="{00000000-0005-0000-0000-000036430000}"/>
    <cellStyle name="쉼표 [0] 6 3 2 2 2 2 3 2" xfId="8977" xr:uid="{00000000-0005-0000-0000-000037430000}"/>
    <cellStyle name="쉼표 [0] 6 3 2 2 2 2 4" xfId="8974" xr:uid="{00000000-0005-0000-0000-000038430000}"/>
    <cellStyle name="쉼표 [0] 6 3 2 2 2 3" xfId="3409" xr:uid="{00000000-0005-0000-0000-000039430000}"/>
    <cellStyle name="쉼표 [0] 6 3 2 2 2 3 2" xfId="3410" xr:uid="{00000000-0005-0000-0000-00003A430000}"/>
    <cellStyle name="쉼표 [0] 6 3 2 2 2 3 2 2" xfId="8979" xr:uid="{00000000-0005-0000-0000-00003B430000}"/>
    <cellStyle name="쉼표 [0] 6 3 2 2 2 3 3" xfId="8978" xr:uid="{00000000-0005-0000-0000-00003C430000}"/>
    <cellStyle name="쉼표 [0] 6 3 2 2 2 4" xfId="3411" xr:uid="{00000000-0005-0000-0000-00003D430000}"/>
    <cellStyle name="쉼표 [0] 6 3 2 2 2 4 2" xfId="8980" xr:uid="{00000000-0005-0000-0000-00003E430000}"/>
    <cellStyle name="쉼표 [0] 6 3 2 2 2 5" xfId="8973" xr:uid="{00000000-0005-0000-0000-00003F430000}"/>
    <cellStyle name="쉼표 [0] 6 3 2 2 3" xfId="3412" xr:uid="{00000000-0005-0000-0000-000040430000}"/>
    <cellStyle name="쉼표 [0] 6 3 2 2 3 2" xfId="3413" xr:uid="{00000000-0005-0000-0000-000041430000}"/>
    <cellStyle name="쉼표 [0] 6 3 2 2 3 2 2" xfId="3414" xr:uid="{00000000-0005-0000-0000-000042430000}"/>
    <cellStyle name="쉼표 [0] 6 3 2 2 3 2 2 2" xfId="3415" xr:uid="{00000000-0005-0000-0000-000043430000}"/>
    <cellStyle name="쉼표 [0] 6 3 2 2 3 2 2 2 2" xfId="8984" xr:uid="{00000000-0005-0000-0000-000044430000}"/>
    <cellStyle name="쉼표 [0] 6 3 2 2 3 2 2 3" xfId="8983" xr:uid="{00000000-0005-0000-0000-000045430000}"/>
    <cellStyle name="쉼표 [0] 6 3 2 2 3 2 3" xfId="3416" xr:uid="{00000000-0005-0000-0000-000046430000}"/>
    <cellStyle name="쉼표 [0] 6 3 2 2 3 2 3 2" xfId="8985" xr:uid="{00000000-0005-0000-0000-000047430000}"/>
    <cellStyle name="쉼표 [0] 6 3 2 2 3 2 4" xfId="8982" xr:uid="{00000000-0005-0000-0000-000048430000}"/>
    <cellStyle name="쉼표 [0] 6 3 2 2 3 3" xfId="3417" xr:uid="{00000000-0005-0000-0000-000049430000}"/>
    <cellStyle name="쉼표 [0] 6 3 2 2 3 3 2" xfId="3418" xr:uid="{00000000-0005-0000-0000-00004A430000}"/>
    <cellStyle name="쉼표 [0] 6 3 2 2 3 3 2 2" xfId="8987" xr:uid="{00000000-0005-0000-0000-00004B430000}"/>
    <cellStyle name="쉼표 [0] 6 3 2 2 3 3 3" xfId="8986" xr:uid="{00000000-0005-0000-0000-00004C430000}"/>
    <cellStyle name="쉼표 [0] 6 3 2 2 3 4" xfId="3419" xr:uid="{00000000-0005-0000-0000-00004D430000}"/>
    <cellStyle name="쉼표 [0] 6 3 2 2 3 4 2" xfId="8988" xr:uid="{00000000-0005-0000-0000-00004E430000}"/>
    <cellStyle name="쉼표 [0] 6 3 2 2 3 5" xfId="8981" xr:uid="{00000000-0005-0000-0000-00004F430000}"/>
    <cellStyle name="쉼표 [0] 6 3 2 2 4" xfId="3420" xr:uid="{00000000-0005-0000-0000-000050430000}"/>
    <cellStyle name="쉼표 [0] 6 3 2 2 4 2" xfId="3421" xr:uid="{00000000-0005-0000-0000-000051430000}"/>
    <cellStyle name="쉼표 [0] 6 3 2 2 4 2 2" xfId="3422" xr:uid="{00000000-0005-0000-0000-000052430000}"/>
    <cellStyle name="쉼표 [0] 6 3 2 2 4 2 2 2" xfId="3423" xr:uid="{00000000-0005-0000-0000-000053430000}"/>
    <cellStyle name="쉼표 [0] 6 3 2 2 4 2 2 2 2" xfId="8992" xr:uid="{00000000-0005-0000-0000-000054430000}"/>
    <cellStyle name="쉼표 [0] 6 3 2 2 4 2 2 3" xfId="8991" xr:uid="{00000000-0005-0000-0000-000055430000}"/>
    <cellStyle name="쉼표 [0] 6 3 2 2 4 2 3" xfId="3424" xr:uid="{00000000-0005-0000-0000-000056430000}"/>
    <cellStyle name="쉼표 [0] 6 3 2 2 4 2 3 2" xfId="8993" xr:uid="{00000000-0005-0000-0000-000057430000}"/>
    <cellStyle name="쉼표 [0] 6 3 2 2 4 2 4" xfId="8990" xr:uid="{00000000-0005-0000-0000-000058430000}"/>
    <cellStyle name="쉼표 [0] 6 3 2 2 4 3" xfId="3425" xr:uid="{00000000-0005-0000-0000-000059430000}"/>
    <cellStyle name="쉼표 [0] 6 3 2 2 4 3 2" xfId="3426" xr:uid="{00000000-0005-0000-0000-00005A430000}"/>
    <cellStyle name="쉼표 [0] 6 3 2 2 4 3 2 2" xfId="8995" xr:uid="{00000000-0005-0000-0000-00005B430000}"/>
    <cellStyle name="쉼표 [0] 6 3 2 2 4 3 3" xfId="8994" xr:uid="{00000000-0005-0000-0000-00005C430000}"/>
    <cellStyle name="쉼표 [0] 6 3 2 2 4 4" xfId="3427" xr:uid="{00000000-0005-0000-0000-00005D430000}"/>
    <cellStyle name="쉼표 [0] 6 3 2 2 4 4 2" xfId="8996" xr:uid="{00000000-0005-0000-0000-00005E430000}"/>
    <cellStyle name="쉼표 [0] 6 3 2 2 4 5" xfId="8989" xr:uid="{00000000-0005-0000-0000-00005F430000}"/>
    <cellStyle name="쉼표 [0] 6 3 2 2 5" xfId="3428" xr:uid="{00000000-0005-0000-0000-000060430000}"/>
    <cellStyle name="쉼표 [0] 6 3 2 2 5 2" xfId="3429" xr:uid="{00000000-0005-0000-0000-000061430000}"/>
    <cellStyle name="쉼표 [0] 6 3 2 2 5 2 2" xfId="3430" xr:uid="{00000000-0005-0000-0000-000062430000}"/>
    <cellStyle name="쉼표 [0] 6 3 2 2 5 2 2 2" xfId="3431" xr:uid="{00000000-0005-0000-0000-000063430000}"/>
    <cellStyle name="쉼표 [0] 6 3 2 2 5 2 2 2 2" xfId="9000" xr:uid="{00000000-0005-0000-0000-000064430000}"/>
    <cellStyle name="쉼표 [0] 6 3 2 2 5 2 2 3" xfId="8999" xr:uid="{00000000-0005-0000-0000-000065430000}"/>
    <cellStyle name="쉼표 [0] 6 3 2 2 5 2 3" xfId="3432" xr:uid="{00000000-0005-0000-0000-000066430000}"/>
    <cellStyle name="쉼표 [0] 6 3 2 2 5 2 3 2" xfId="9001" xr:uid="{00000000-0005-0000-0000-000067430000}"/>
    <cellStyle name="쉼표 [0] 6 3 2 2 5 2 4" xfId="8998" xr:uid="{00000000-0005-0000-0000-000068430000}"/>
    <cellStyle name="쉼표 [0] 6 3 2 2 5 3" xfId="3433" xr:uid="{00000000-0005-0000-0000-000069430000}"/>
    <cellStyle name="쉼표 [0] 6 3 2 2 5 3 2" xfId="3434" xr:uid="{00000000-0005-0000-0000-00006A430000}"/>
    <cellStyle name="쉼표 [0] 6 3 2 2 5 3 2 2" xfId="9003" xr:uid="{00000000-0005-0000-0000-00006B430000}"/>
    <cellStyle name="쉼표 [0] 6 3 2 2 5 3 3" xfId="9002" xr:uid="{00000000-0005-0000-0000-00006C430000}"/>
    <cellStyle name="쉼표 [0] 6 3 2 2 5 4" xfId="3435" xr:uid="{00000000-0005-0000-0000-00006D430000}"/>
    <cellStyle name="쉼표 [0] 6 3 2 2 5 4 2" xfId="9004" xr:uid="{00000000-0005-0000-0000-00006E430000}"/>
    <cellStyle name="쉼표 [0] 6 3 2 2 5 5" xfId="8997" xr:uid="{00000000-0005-0000-0000-00006F430000}"/>
    <cellStyle name="쉼표 [0] 6 3 2 2 6" xfId="3436" xr:uid="{00000000-0005-0000-0000-000070430000}"/>
    <cellStyle name="쉼표 [0] 6 3 2 2 6 2" xfId="3437" xr:uid="{00000000-0005-0000-0000-000071430000}"/>
    <cellStyle name="쉼표 [0] 6 3 2 2 6 2 2" xfId="3438" xr:uid="{00000000-0005-0000-0000-000072430000}"/>
    <cellStyle name="쉼표 [0] 6 3 2 2 6 2 2 2" xfId="9007" xr:uid="{00000000-0005-0000-0000-000073430000}"/>
    <cellStyle name="쉼표 [0] 6 3 2 2 6 2 3" xfId="9006" xr:uid="{00000000-0005-0000-0000-000074430000}"/>
    <cellStyle name="쉼표 [0] 6 3 2 2 6 3" xfId="3439" xr:uid="{00000000-0005-0000-0000-000075430000}"/>
    <cellStyle name="쉼표 [0] 6 3 2 2 6 3 2" xfId="9008" xr:uid="{00000000-0005-0000-0000-000076430000}"/>
    <cellStyle name="쉼표 [0] 6 3 2 2 6 4" xfId="9005" xr:uid="{00000000-0005-0000-0000-000077430000}"/>
    <cellStyle name="쉼표 [0] 6 3 2 2 7" xfId="3440" xr:uid="{00000000-0005-0000-0000-000078430000}"/>
    <cellStyle name="쉼표 [0] 6 3 2 2 7 2" xfId="3441" xr:uid="{00000000-0005-0000-0000-000079430000}"/>
    <cellStyle name="쉼표 [0] 6 3 2 2 7 2 2" xfId="9010" xr:uid="{00000000-0005-0000-0000-00007A430000}"/>
    <cellStyle name="쉼표 [0] 6 3 2 2 7 3" xfId="9009" xr:uid="{00000000-0005-0000-0000-00007B430000}"/>
    <cellStyle name="쉼표 [0] 6 3 2 2 8" xfId="3442" xr:uid="{00000000-0005-0000-0000-00007C430000}"/>
    <cellStyle name="쉼표 [0] 6 3 2 2 8 2" xfId="9011" xr:uid="{00000000-0005-0000-0000-00007D430000}"/>
    <cellStyle name="쉼표 [0] 6 3 2 2 9" xfId="8972" xr:uid="{00000000-0005-0000-0000-00007E430000}"/>
    <cellStyle name="쉼표 [0] 6 3 2 3" xfId="3443" xr:uid="{00000000-0005-0000-0000-00007F430000}"/>
    <cellStyle name="쉼표 [0] 6 3 2 3 2" xfId="3444" xr:uid="{00000000-0005-0000-0000-000080430000}"/>
    <cellStyle name="쉼표 [0] 6 3 2 3 2 2" xfId="3445" xr:uid="{00000000-0005-0000-0000-000081430000}"/>
    <cellStyle name="쉼표 [0] 6 3 2 3 2 2 2" xfId="3446" xr:uid="{00000000-0005-0000-0000-000082430000}"/>
    <cellStyle name="쉼표 [0] 6 3 2 3 2 2 2 2" xfId="9015" xr:uid="{00000000-0005-0000-0000-000083430000}"/>
    <cellStyle name="쉼표 [0] 6 3 2 3 2 2 3" xfId="9014" xr:uid="{00000000-0005-0000-0000-000084430000}"/>
    <cellStyle name="쉼표 [0] 6 3 2 3 2 3" xfId="3447" xr:uid="{00000000-0005-0000-0000-000085430000}"/>
    <cellStyle name="쉼표 [0] 6 3 2 3 2 3 2" xfId="9016" xr:uid="{00000000-0005-0000-0000-000086430000}"/>
    <cellStyle name="쉼표 [0] 6 3 2 3 2 4" xfId="9013" xr:uid="{00000000-0005-0000-0000-000087430000}"/>
    <cellStyle name="쉼표 [0] 6 3 2 3 3" xfId="3448" xr:uid="{00000000-0005-0000-0000-000088430000}"/>
    <cellStyle name="쉼표 [0] 6 3 2 3 3 2" xfId="3449" xr:uid="{00000000-0005-0000-0000-000089430000}"/>
    <cellStyle name="쉼표 [0] 6 3 2 3 3 2 2" xfId="9018" xr:uid="{00000000-0005-0000-0000-00008A430000}"/>
    <cellStyle name="쉼표 [0] 6 3 2 3 3 3" xfId="9017" xr:uid="{00000000-0005-0000-0000-00008B430000}"/>
    <cellStyle name="쉼표 [0] 6 3 2 3 4" xfId="3450" xr:uid="{00000000-0005-0000-0000-00008C430000}"/>
    <cellStyle name="쉼표 [0] 6 3 2 3 4 2" xfId="9019" xr:uid="{00000000-0005-0000-0000-00008D430000}"/>
    <cellStyle name="쉼표 [0] 6 3 2 3 5" xfId="9012" xr:uid="{00000000-0005-0000-0000-00008E430000}"/>
    <cellStyle name="쉼표 [0] 6 3 2 4" xfId="3451" xr:uid="{00000000-0005-0000-0000-00008F430000}"/>
    <cellStyle name="쉼표 [0] 6 3 2 4 2" xfId="3452" xr:uid="{00000000-0005-0000-0000-000090430000}"/>
    <cellStyle name="쉼표 [0] 6 3 2 4 2 2" xfId="3453" xr:uid="{00000000-0005-0000-0000-000091430000}"/>
    <cellStyle name="쉼표 [0] 6 3 2 4 2 2 2" xfId="3454" xr:uid="{00000000-0005-0000-0000-000092430000}"/>
    <cellStyle name="쉼표 [0] 6 3 2 4 2 2 2 2" xfId="9023" xr:uid="{00000000-0005-0000-0000-000093430000}"/>
    <cellStyle name="쉼표 [0] 6 3 2 4 2 2 3" xfId="9022" xr:uid="{00000000-0005-0000-0000-000094430000}"/>
    <cellStyle name="쉼표 [0] 6 3 2 4 2 3" xfId="3455" xr:uid="{00000000-0005-0000-0000-000095430000}"/>
    <cellStyle name="쉼표 [0] 6 3 2 4 2 3 2" xfId="9024" xr:uid="{00000000-0005-0000-0000-000096430000}"/>
    <cellStyle name="쉼표 [0] 6 3 2 4 2 4" xfId="9021" xr:uid="{00000000-0005-0000-0000-000097430000}"/>
    <cellStyle name="쉼표 [0] 6 3 2 4 3" xfId="3456" xr:uid="{00000000-0005-0000-0000-000098430000}"/>
    <cellStyle name="쉼표 [0] 6 3 2 4 3 2" xfId="3457" xr:uid="{00000000-0005-0000-0000-000099430000}"/>
    <cellStyle name="쉼표 [0] 6 3 2 4 3 2 2" xfId="9026" xr:uid="{00000000-0005-0000-0000-00009A430000}"/>
    <cellStyle name="쉼표 [0] 6 3 2 4 3 3" xfId="9025" xr:uid="{00000000-0005-0000-0000-00009B430000}"/>
    <cellStyle name="쉼표 [0] 6 3 2 4 4" xfId="3458" xr:uid="{00000000-0005-0000-0000-00009C430000}"/>
    <cellStyle name="쉼표 [0] 6 3 2 4 4 2" xfId="9027" xr:uid="{00000000-0005-0000-0000-00009D430000}"/>
    <cellStyle name="쉼표 [0] 6 3 2 4 5" xfId="9020" xr:uid="{00000000-0005-0000-0000-00009E430000}"/>
    <cellStyle name="쉼표 [0] 6 3 2 5" xfId="3459" xr:uid="{00000000-0005-0000-0000-00009F430000}"/>
    <cellStyle name="쉼표 [0] 6 3 2 5 2" xfId="3460" xr:uid="{00000000-0005-0000-0000-0000A0430000}"/>
    <cellStyle name="쉼표 [0] 6 3 2 5 2 2" xfId="3461" xr:uid="{00000000-0005-0000-0000-0000A1430000}"/>
    <cellStyle name="쉼표 [0] 6 3 2 5 2 2 2" xfId="3462" xr:uid="{00000000-0005-0000-0000-0000A2430000}"/>
    <cellStyle name="쉼표 [0] 6 3 2 5 2 2 2 2" xfId="9031" xr:uid="{00000000-0005-0000-0000-0000A3430000}"/>
    <cellStyle name="쉼표 [0] 6 3 2 5 2 2 3" xfId="9030" xr:uid="{00000000-0005-0000-0000-0000A4430000}"/>
    <cellStyle name="쉼표 [0] 6 3 2 5 2 3" xfId="3463" xr:uid="{00000000-0005-0000-0000-0000A5430000}"/>
    <cellStyle name="쉼표 [0] 6 3 2 5 2 3 2" xfId="9032" xr:uid="{00000000-0005-0000-0000-0000A6430000}"/>
    <cellStyle name="쉼표 [0] 6 3 2 5 2 4" xfId="9029" xr:uid="{00000000-0005-0000-0000-0000A7430000}"/>
    <cellStyle name="쉼표 [0] 6 3 2 5 3" xfId="3464" xr:uid="{00000000-0005-0000-0000-0000A8430000}"/>
    <cellStyle name="쉼표 [0] 6 3 2 5 3 2" xfId="3465" xr:uid="{00000000-0005-0000-0000-0000A9430000}"/>
    <cellStyle name="쉼표 [0] 6 3 2 5 3 2 2" xfId="9034" xr:uid="{00000000-0005-0000-0000-0000AA430000}"/>
    <cellStyle name="쉼표 [0] 6 3 2 5 3 3" xfId="9033" xr:uid="{00000000-0005-0000-0000-0000AB430000}"/>
    <cellStyle name="쉼표 [0] 6 3 2 5 4" xfId="3466" xr:uid="{00000000-0005-0000-0000-0000AC430000}"/>
    <cellStyle name="쉼표 [0] 6 3 2 5 4 2" xfId="9035" xr:uid="{00000000-0005-0000-0000-0000AD430000}"/>
    <cellStyle name="쉼표 [0] 6 3 2 5 5" xfId="9028" xr:uid="{00000000-0005-0000-0000-0000AE430000}"/>
    <cellStyle name="쉼표 [0] 6 3 2 6" xfId="3467" xr:uid="{00000000-0005-0000-0000-0000AF430000}"/>
    <cellStyle name="쉼표 [0] 6 3 2 6 2" xfId="3468" xr:uid="{00000000-0005-0000-0000-0000B0430000}"/>
    <cellStyle name="쉼표 [0] 6 3 2 6 2 2" xfId="3469" xr:uid="{00000000-0005-0000-0000-0000B1430000}"/>
    <cellStyle name="쉼표 [0] 6 3 2 6 2 2 2" xfId="3470" xr:uid="{00000000-0005-0000-0000-0000B2430000}"/>
    <cellStyle name="쉼표 [0] 6 3 2 6 2 2 2 2" xfId="9039" xr:uid="{00000000-0005-0000-0000-0000B3430000}"/>
    <cellStyle name="쉼표 [0] 6 3 2 6 2 2 3" xfId="9038" xr:uid="{00000000-0005-0000-0000-0000B4430000}"/>
    <cellStyle name="쉼표 [0] 6 3 2 6 2 3" xfId="3471" xr:uid="{00000000-0005-0000-0000-0000B5430000}"/>
    <cellStyle name="쉼표 [0] 6 3 2 6 2 3 2" xfId="9040" xr:uid="{00000000-0005-0000-0000-0000B6430000}"/>
    <cellStyle name="쉼표 [0] 6 3 2 6 2 4" xfId="9037" xr:uid="{00000000-0005-0000-0000-0000B7430000}"/>
    <cellStyle name="쉼표 [0] 6 3 2 6 3" xfId="3472" xr:uid="{00000000-0005-0000-0000-0000B8430000}"/>
    <cellStyle name="쉼표 [0] 6 3 2 6 3 2" xfId="3473" xr:uid="{00000000-0005-0000-0000-0000B9430000}"/>
    <cellStyle name="쉼표 [0] 6 3 2 6 3 2 2" xfId="9042" xr:uid="{00000000-0005-0000-0000-0000BA430000}"/>
    <cellStyle name="쉼표 [0] 6 3 2 6 3 3" xfId="9041" xr:uid="{00000000-0005-0000-0000-0000BB430000}"/>
    <cellStyle name="쉼표 [0] 6 3 2 6 4" xfId="3474" xr:uid="{00000000-0005-0000-0000-0000BC430000}"/>
    <cellStyle name="쉼표 [0] 6 3 2 6 4 2" xfId="9043" xr:uid="{00000000-0005-0000-0000-0000BD430000}"/>
    <cellStyle name="쉼표 [0] 6 3 2 6 5" xfId="9036" xr:uid="{00000000-0005-0000-0000-0000BE430000}"/>
    <cellStyle name="쉼표 [0] 6 3 2 7" xfId="3475" xr:uid="{00000000-0005-0000-0000-0000BF430000}"/>
    <cellStyle name="쉼표 [0] 6 3 2 7 2" xfId="3476" xr:uid="{00000000-0005-0000-0000-0000C0430000}"/>
    <cellStyle name="쉼표 [0] 6 3 2 7 2 2" xfId="3477" xr:uid="{00000000-0005-0000-0000-0000C1430000}"/>
    <cellStyle name="쉼표 [0] 6 3 2 7 2 2 2" xfId="9046" xr:uid="{00000000-0005-0000-0000-0000C2430000}"/>
    <cellStyle name="쉼표 [0] 6 3 2 7 2 3" xfId="9045" xr:uid="{00000000-0005-0000-0000-0000C3430000}"/>
    <cellStyle name="쉼표 [0] 6 3 2 7 3" xfId="3478" xr:uid="{00000000-0005-0000-0000-0000C4430000}"/>
    <cellStyle name="쉼표 [0] 6 3 2 7 3 2" xfId="9047" xr:uid="{00000000-0005-0000-0000-0000C5430000}"/>
    <cellStyle name="쉼표 [0] 6 3 2 7 4" xfId="9044" xr:uid="{00000000-0005-0000-0000-0000C6430000}"/>
    <cellStyle name="쉼표 [0] 6 3 2 8" xfId="3479" xr:uid="{00000000-0005-0000-0000-0000C7430000}"/>
    <cellStyle name="쉼표 [0] 6 3 2 8 2" xfId="3480" xr:uid="{00000000-0005-0000-0000-0000C8430000}"/>
    <cellStyle name="쉼표 [0] 6 3 2 8 2 2" xfId="9049" xr:uid="{00000000-0005-0000-0000-0000C9430000}"/>
    <cellStyle name="쉼표 [0] 6 3 2 8 3" xfId="9048" xr:uid="{00000000-0005-0000-0000-0000CA430000}"/>
    <cellStyle name="쉼표 [0] 6 3 2 9" xfId="3481" xr:uid="{00000000-0005-0000-0000-0000CB430000}"/>
    <cellStyle name="쉼표 [0] 6 3 2 9 2" xfId="9050" xr:uid="{00000000-0005-0000-0000-0000CC430000}"/>
    <cellStyle name="쉼표 [0] 6 3 3" xfId="137" xr:uid="{00000000-0005-0000-0000-0000CD430000}"/>
    <cellStyle name="쉼표 [0] 6 3 3 2" xfId="3483" xr:uid="{00000000-0005-0000-0000-0000CE430000}"/>
    <cellStyle name="쉼표 [0] 6 3 3 2 2" xfId="3484" xr:uid="{00000000-0005-0000-0000-0000CF430000}"/>
    <cellStyle name="쉼표 [0] 6 3 3 2 2 2" xfId="3485" xr:uid="{00000000-0005-0000-0000-0000D0430000}"/>
    <cellStyle name="쉼표 [0] 6 3 3 2 2 2 2" xfId="9054" xr:uid="{00000000-0005-0000-0000-0000D1430000}"/>
    <cellStyle name="쉼표 [0] 6 3 3 2 2 3" xfId="9053" xr:uid="{00000000-0005-0000-0000-0000D2430000}"/>
    <cellStyle name="쉼표 [0] 6 3 3 2 3" xfId="3486" xr:uid="{00000000-0005-0000-0000-0000D3430000}"/>
    <cellStyle name="쉼표 [0] 6 3 3 2 3 2" xfId="9055" xr:uid="{00000000-0005-0000-0000-0000D4430000}"/>
    <cellStyle name="쉼표 [0] 6 3 3 2 4" xfId="9052" xr:uid="{00000000-0005-0000-0000-0000D5430000}"/>
    <cellStyle name="쉼표 [0] 6 3 3 3" xfId="3487" xr:uid="{00000000-0005-0000-0000-0000D6430000}"/>
    <cellStyle name="쉼표 [0] 6 3 3 3 2" xfId="3488" xr:uid="{00000000-0005-0000-0000-0000D7430000}"/>
    <cellStyle name="쉼표 [0] 6 3 3 3 2 2" xfId="9057" xr:uid="{00000000-0005-0000-0000-0000D8430000}"/>
    <cellStyle name="쉼표 [0] 6 3 3 3 3" xfId="9056" xr:uid="{00000000-0005-0000-0000-0000D9430000}"/>
    <cellStyle name="쉼표 [0] 6 3 3 4" xfId="3489" xr:uid="{00000000-0005-0000-0000-0000DA430000}"/>
    <cellStyle name="쉼표 [0] 6 3 3 4 2" xfId="9058" xr:uid="{00000000-0005-0000-0000-0000DB430000}"/>
    <cellStyle name="쉼표 [0] 6 3 3 5" xfId="9051" xr:uid="{00000000-0005-0000-0000-0000DC430000}"/>
    <cellStyle name="쉼표 [0] 6 3 3 6" xfId="3482" xr:uid="{00000000-0005-0000-0000-0000DD430000}"/>
    <cellStyle name="쉼표 [0] 6 3 4" xfId="3490" xr:uid="{00000000-0005-0000-0000-0000DE430000}"/>
    <cellStyle name="쉼표 [0] 6 3 4 2" xfId="3491" xr:uid="{00000000-0005-0000-0000-0000DF430000}"/>
    <cellStyle name="쉼표 [0] 6 3 4 2 2" xfId="3492" xr:uid="{00000000-0005-0000-0000-0000E0430000}"/>
    <cellStyle name="쉼표 [0] 6 3 4 2 2 2" xfId="3493" xr:uid="{00000000-0005-0000-0000-0000E1430000}"/>
    <cellStyle name="쉼표 [0] 6 3 4 2 2 2 2" xfId="9062" xr:uid="{00000000-0005-0000-0000-0000E2430000}"/>
    <cellStyle name="쉼표 [0] 6 3 4 2 2 3" xfId="9061" xr:uid="{00000000-0005-0000-0000-0000E3430000}"/>
    <cellStyle name="쉼표 [0] 6 3 4 2 3" xfId="3494" xr:uid="{00000000-0005-0000-0000-0000E4430000}"/>
    <cellStyle name="쉼표 [0] 6 3 4 2 3 2" xfId="9063" xr:uid="{00000000-0005-0000-0000-0000E5430000}"/>
    <cellStyle name="쉼표 [0] 6 3 4 2 4" xfId="9060" xr:uid="{00000000-0005-0000-0000-0000E6430000}"/>
    <cellStyle name="쉼표 [0] 6 3 4 3" xfId="3495" xr:uid="{00000000-0005-0000-0000-0000E7430000}"/>
    <cellStyle name="쉼표 [0] 6 3 4 3 2" xfId="3496" xr:uid="{00000000-0005-0000-0000-0000E8430000}"/>
    <cellStyle name="쉼표 [0] 6 3 4 3 2 2" xfId="9065" xr:uid="{00000000-0005-0000-0000-0000E9430000}"/>
    <cellStyle name="쉼표 [0] 6 3 4 3 3" xfId="9064" xr:uid="{00000000-0005-0000-0000-0000EA430000}"/>
    <cellStyle name="쉼표 [0] 6 3 4 4" xfId="3497" xr:uid="{00000000-0005-0000-0000-0000EB430000}"/>
    <cellStyle name="쉼표 [0] 6 3 4 4 2" xfId="9066" xr:uid="{00000000-0005-0000-0000-0000EC430000}"/>
    <cellStyle name="쉼표 [0] 6 3 4 5" xfId="9059" xr:uid="{00000000-0005-0000-0000-0000ED430000}"/>
    <cellStyle name="쉼표 [0] 6 3 5" xfId="3498" xr:uid="{00000000-0005-0000-0000-0000EE430000}"/>
    <cellStyle name="쉼표 [0] 6 3 5 2" xfId="3499" xr:uid="{00000000-0005-0000-0000-0000EF430000}"/>
    <cellStyle name="쉼표 [0] 6 3 5 2 2" xfId="3500" xr:uid="{00000000-0005-0000-0000-0000F0430000}"/>
    <cellStyle name="쉼표 [0] 6 3 5 2 2 2" xfId="3501" xr:uid="{00000000-0005-0000-0000-0000F1430000}"/>
    <cellStyle name="쉼표 [0] 6 3 5 2 2 2 2" xfId="9070" xr:uid="{00000000-0005-0000-0000-0000F2430000}"/>
    <cellStyle name="쉼표 [0] 6 3 5 2 2 3" xfId="9069" xr:uid="{00000000-0005-0000-0000-0000F3430000}"/>
    <cellStyle name="쉼표 [0] 6 3 5 2 3" xfId="3502" xr:uid="{00000000-0005-0000-0000-0000F4430000}"/>
    <cellStyle name="쉼표 [0] 6 3 5 2 3 2" xfId="9071" xr:uid="{00000000-0005-0000-0000-0000F5430000}"/>
    <cellStyle name="쉼표 [0] 6 3 5 2 4" xfId="9068" xr:uid="{00000000-0005-0000-0000-0000F6430000}"/>
    <cellStyle name="쉼표 [0] 6 3 5 3" xfId="3503" xr:uid="{00000000-0005-0000-0000-0000F7430000}"/>
    <cellStyle name="쉼표 [0] 6 3 5 3 2" xfId="3504" xr:uid="{00000000-0005-0000-0000-0000F8430000}"/>
    <cellStyle name="쉼표 [0] 6 3 5 3 2 2" xfId="9073" xr:uid="{00000000-0005-0000-0000-0000F9430000}"/>
    <cellStyle name="쉼표 [0] 6 3 5 3 3" xfId="9072" xr:uid="{00000000-0005-0000-0000-0000FA430000}"/>
    <cellStyle name="쉼표 [0] 6 3 5 4" xfId="3505" xr:uid="{00000000-0005-0000-0000-0000FB430000}"/>
    <cellStyle name="쉼표 [0] 6 3 5 4 2" xfId="9074" xr:uid="{00000000-0005-0000-0000-0000FC430000}"/>
    <cellStyle name="쉼표 [0] 6 3 5 5" xfId="9067" xr:uid="{00000000-0005-0000-0000-0000FD430000}"/>
    <cellStyle name="쉼표 [0] 6 3 6" xfId="3506" xr:uid="{00000000-0005-0000-0000-0000FE430000}"/>
    <cellStyle name="쉼표 [0] 6 3 6 2" xfId="3507" xr:uid="{00000000-0005-0000-0000-0000FF430000}"/>
    <cellStyle name="쉼표 [0] 6 3 6 2 2" xfId="3508" xr:uid="{00000000-0005-0000-0000-000000440000}"/>
    <cellStyle name="쉼표 [0] 6 3 6 2 2 2" xfId="3509" xr:uid="{00000000-0005-0000-0000-000001440000}"/>
    <cellStyle name="쉼표 [0] 6 3 6 2 2 2 2" xfId="9078" xr:uid="{00000000-0005-0000-0000-000002440000}"/>
    <cellStyle name="쉼표 [0] 6 3 6 2 2 3" xfId="9077" xr:uid="{00000000-0005-0000-0000-000003440000}"/>
    <cellStyle name="쉼표 [0] 6 3 6 2 3" xfId="3510" xr:uid="{00000000-0005-0000-0000-000004440000}"/>
    <cellStyle name="쉼표 [0] 6 3 6 2 3 2" xfId="9079" xr:uid="{00000000-0005-0000-0000-000005440000}"/>
    <cellStyle name="쉼표 [0] 6 3 6 2 4" xfId="9076" xr:uid="{00000000-0005-0000-0000-000006440000}"/>
    <cellStyle name="쉼표 [0] 6 3 6 3" xfId="3511" xr:uid="{00000000-0005-0000-0000-000007440000}"/>
    <cellStyle name="쉼표 [0] 6 3 6 3 2" xfId="3512" xr:uid="{00000000-0005-0000-0000-000008440000}"/>
    <cellStyle name="쉼표 [0] 6 3 6 3 2 2" xfId="9081" xr:uid="{00000000-0005-0000-0000-000009440000}"/>
    <cellStyle name="쉼표 [0] 6 3 6 3 3" xfId="9080" xr:uid="{00000000-0005-0000-0000-00000A440000}"/>
    <cellStyle name="쉼표 [0] 6 3 6 4" xfId="3513" xr:uid="{00000000-0005-0000-0000-00000B440000}"/>
    <cellStyle name="쉼표 [0] 6 3 6 4 2" xfId="9082" xr:uid="{00000000-0005-0000-0000-00000C440000}"/>
    <cellStyle name="쉼표 [0] 6 3 6 5" xfId="9075" xr:uid="{00000000-0005-0000-0000-00000D440000}"/>
    <cellStyle name="쉼표 [0] 6 3 7" xfId="3514" xr:uid="{00000000-0005-0000-0000-00000E440000}"/>
    <cellStyle name="쉼표 [0] 6 3 7 2" xfId="3515" xr:uid="{00000000-0005-0000-0000-00000F440000}"/>
    <cellStyle name="쉼표 [0] 6 3 7 2 2" xfId="3516" xr:uid="{00000000-0005-0000-0000-000010440000}"/>
    <cellStyle name="쉼표 [0] 6 3 7 2 2 2" xfId="9085" xr:uid="{00000000-0005-0000-0000-000011440000}"/>
    <cellStyle name="쉼표 [0] 6 3 7 2 3" xfId="9084" xr:uid="{00000000-0005-0000-0000-000012440000}"/>
    <cellStyle name="쉼표 [0] 6 3 7 3" xfId="3517" xr:uid="{00000000-0005-0000-0000-000013440000}"/>
    <cellStyle name="쉼표 [0] 6 3 7 3 2" xfId="9086" xr:uid="{00000000-0005-0000-0000-000014440000}"/>
    <cellStyle name="쉼표 [0] 6 3 7 4" xfId="9083" xr:uid="{00000000-0005-0000-0000-000015440000}"/>
    <cellStyle name="쉼표 [0] 6 3 8" xfId="3518" xr:uid="{00000000-0005-0000-0000-000016440000}"/>
    <cellStyle name="쉼표 [0] 6 3 8 2" xfId="3519" xr:uid="{00000000-0005-0000-0000-000017440000}"/>
    <cellStyle name="쉼표 [0] 6 3 8 2 2" xfId="9088" xr:uid="{00000000-0005-0000-0000-000018440000}"/>
    <cellStyle name="쉼표 [0] 6 3 8 3" xfId="9087" xr:uid="{00000000-0005-0000-0000-000019440000}"/>
    <cellStyle name="쉼표 [0] 6 3 9" xfId="3520" xr:uid="{00000000-0005-0000-0000-00001A440000}"/>
    <cellStyle name="쉼표 [0] 6 3 9 2" xfId="9089" xr:uid="{00000000-0005-0000-0000-00001B440000}"/>
    <cellStyle name="쉼표 [0] 6 4" xfId="70" xr:uid="{00000000-0005-0000-0000-00001C440000}"/>
    <cellStyle name="쉼표 [0] 6 4 2" xfId="158" xr:uid="{00000000-0005-0000-0000-00001D440000}"/>
    <cellStyle name="쉼표 [0] 6 4 2 2" xfId="3523" xr:uid="{00000000-0005-0000-0000-00001E440000}"/>
    <cellStyle name="쉼표 [0] 6 4 2 2 2" xfId="3524" xr:uid="{00000000-0005-0000-0000-00001F440000}"/>
    <cellStyle name="쉼표 [0] 6 4 2 2 2 2" xfId="9093" xr:uid="{00000000-0005-0000-0000-000020440000}"/>
    <cellStyle name="쉼표 [0] 6 4 2 2 3" xfId="9092" xr:uid="{00000000-0005-0000-0000-000021440000}"/>
    <cellStyle name="쉼표 [0] 6 4 2 3" xfId="3525" xr:uid="{00000000-0005-0000-0000-000022440000}"/>
    <cellStyle name="쉼표 [0] 6 4 2 3 2" xfId="9094" xr:uid="{00000000-0005-0000-0000-000023440000}"/>
    <cellStyle name="쉼표 [0] 6 4 2 4" xfId="9091" xr:uid="{00000000-0005-0000-0000-000024440000}"/>
    <cellStyle name="쉼표 [0] 6 4 2 5" xfId="3522" xr:uid="{00000000-0005-0000-0000-000025440000}"/>
    <cellStyle name="쉼표 [0] 6 4 3" xfId="3526" xr:uid="{00000000-0005-0000-0000-000026440000}"/>
    <cellStyle name="쉼표 [0] 6 4 3 2" xfId="3527" xr:uid="{00000000-0005-0000-0000-000027440000}"/>
    <cellStyle name="쉼표 [0] 6 4 3 2 2" xfId="9096" xr:uid="{00000000-0005-0000-0000-000028440000}"/>
    <cellStyle name="쉼표 [0] 6 4 3 3" xfId="9095" xr:uid="{00000000-0005-0000-0000-000029440000}"/>
    <cellStyle name="쉼표 [0] 6 4 4" xfId="3528" xr:uid="{00000000-0005-0000-0000-00002A440000}"/>
    <cellStyle name="쉼표 [0] 6 4 4 2" xfId="9097" xr:uid="{00000000-0005-0000-0000-00002B440000}"/>
    <cellStyle name="쉼표 [0] 6 4 5" xfId="9090" xr:uid="{00000000-0005-0000-0000-00002C440000}"/>
    <cellStyle name="쉼표 [0] 6 4 6" xfId="3521" xr:uid="{00000000-0005-0000-0000-00002D440000}"/>
    <cellStyle name="쉼표 [0] 6 5" xfId="114" xr:uid="{00000000-0005-0000-0000-00002E440000}"/>
    <cellStyle name="쉼표 [0] 6 5 2" xfId="3530" xr:uid="{00000000-0005-0000-0000-00002F440000}"/>
    <cellStyle name="쉼표 [0] 6 5 2 2" xfId="3531" xr:uid="{00000000-0005-0000-0000-000030440000}"/>
    <cellStyle name="쉼표 [0] 6 5 2 2 2" xfId="3532" xr:uid="{00000000-0005-0000-0000-000031440000}"/>
    <cellStyle name="쉼표 [0] 6 5 2 2 2 2" xfId="9101" xr:uid="{00000000-0005-0000-0000-000032440000}"/>
    <cellStyle name="쉼표 [0] 6 5 2 2 3" xfId="9100" xr:uid="{00000000-0005-0000-0000-000033440000}"/>
    <cellStyle name="쉼표 [0] 6 5 2 3" xfId="3533" xr:uid="{00000000-0005-0000-0000-000034440000}"/>
    <cellStyle name="쉼표 [0] 6 5 2 3 2" xfId="9102" xr:uid="{00000000-0005-0000-0000-000035440000}"/>
    <cellStyle name="쉼표 [0] 6 5 2 4" xfId="9099" xr:uid="{00000000-0005-0000-0000-000036440000}"/>
    <cellStyle name="쉼표 [0] 6 5 3" xfId="3534" xr:uid="{00000000-0005-0000-0000-000037440000}"/>
    <cellStyle name="쉼표 [0] 6 5 3 2" xfId="3535" xr:uid="{00000000-0005-0000-0000-000038440000}"/>
    <cellStyle name="쉼표 [0] 6 5 3 2 2" xfId="9104" xr:uid="{00000000-0005-0000-0000-000039440000}"/>
    <cellStyle name="쉼표 [0] 6 5 3 3" xfId="9103" xr:uid="{00000000-0005-0000-0000-00003A440000}"/>
    <cellStyle name="쉼표 [0] 6 5 4" xfId="3536" xr:uid="{00000000-0005-0000-0000-00003B440000}"/>
    <cellStyle name="쉼표 [0] 6 5 4 2" xfId="9105" xr:uid="{00000000-0005-0000-0000-00003C440000}"/>
    <cellStyle name="쉼표 [0] 6 5 5" xfId="9098" xr:uid="{00000000-0005-0000-0000-00003D440000}"/>
    <cellStyle name="쉼표 [0] 6 5 6" xfId="3529" xr:uid="{00000000-0005-0000-0000-00003E440000}"/>
    <cellStyle name="쉼표 [0] 6 6" xfId="197" xr:uid="{00000000-0005-0000-0000-00003F440000}"/>
    <cellStyle name="쉼표 [0] 6 6 2" xfId="3538" xr:uid="{00000000-0005-0000-0000-000040440000}"/>
    <cellStyle name="쉼표 [0] 6 6 2 2" xfId="3539" xr:uid="{00000000-0005-0000-0000-000041440000}"/>
    <cellStyle name="쉼표 [0] 6 6 2 2 2" xfId="3540" xr:uid="{00000000-0005-0000-0000-000042440000}"/>
    <cellStyle name="쉼표 [0] 6 6 2 2 2 2" xfId="9109" xr:uid="{00000000-0005-0000-0000-000043440000}"/>
    <cellStyle name="쉼표 [0] 6 6 2 2 3" xfId="9108" xr:uid="{00000000-0005-0000-0000-000044440000}"/>
    <cellStyle name="쉼표 [0] 6 6 2 3" xfId="3541" xr:uid="{00000000-0005-0000-0000-000045440000}"/>
    <cellStyle name="쉼표 [0] 6 6 2 3 2" xfId="9110" xr:uid="{00000000-0005-0000-0000-000046440000}"/>
    <cellStyle name="쉼표 [0] 6 6 2 4" xfId="9107" xr:uid="{00000000-0005-0000-0000-000047440000}"/>
    <cellStyle name="쉼표 [0] 6 6 3" xfId="3542" xr:uid="{00000000-0005-0000-0000-000048440000}"/>
    <cellStyle name="쉼표 [0] 6 6 3 2" xfId="3543" xr:uid="{00000000-0005-0000-0000-000049440000}"/>
    <cellStyle name="쉼표 [0] 6 6 3 2 2" xfId="9112" xr:uid="{00000000-0005-0000-0000-00004A440000}"/>
    <cellStyle name="쉼표 [0] 6 6 3 3" xfId="9111" xr:uid="{00000000-0005-0000-0000-00004B440000}"/>
    <cellStyle name="쉼표 [0] 6 6 4" xfId="3544" xr:uid="{00000000-0005-0000-0000-00004C440000}"/>
    <cellStyle name="쉼표 [0] 6 6 4 2" xfId="9113" xr:uid="{00000000-0005-0000-0000-00004D440000}"/>
    <cellStyle name="쉼표 [0] 6 6 5" xfId="9106" xr:uid="{00000000-0005-0000-0000-00004E440000}"/>
    <cellStyle name="쉼표 [0] 6 6 6" xfId="3537" xr:uid="{00000000-0005-0000-0000-00004F440000}"/>
    <cellStyle name="쉼표 [0] 6 7" xfId="224" xr:uid="{00000000-0005-0000-0000-000050440000}"/>
    <cellStyle name="쉼표 [0] 6 7 2" xfId="3546" xr:uid="{00000000-0005-0000-0000-000051440000}"/>
    <cellStyle name="쉼표 [0] 6 7 2 2" xfId="3547" xr:uid="{00000000-0005-0000-0000-000052440000}"/>
    <cellStyle name="쉼표 [0] 6 7 2 2 2" xfId="3548" xr:uid="{00000000-0005-0000-0000-000053440000}"/>
    <cellStyle name="쉼표 [0] 6 7 2 2 2 2" xfId="9117" xr:uid="{00000000-0005-0000-0000-000054440000}"/>
    <cellStyle name="쉼표 [0] 6 7 2 2 3" xfId="9116" xr:uid="{00000000-0005-0000-0000-000055440000}"/>
    <cellStyle name="쉼표 [0] 6 7 2 3" xfId="3549" xr:uid="{00000000-0005-0000-0000-000056440000}"/>
    <cellStyle name="쉼표 [0] 6 7 2 3 2" xfId="9118" xr:uid="{00000000-0005-0000-0000-000057440000}"/>
    <cellStyle name="쉼표 [0] 6 7 2 4" xfId="9115" xr:uid="{00000000-0005-0000-0000-000058440000}"/>
    <cellStyle name="쉼표 [0] 6 7 3" xfId="3550" xr:uid="{00000000-0005-0000-0000-000059440000}"/>
    <cellStyle name="쉼표 [0] 6 7 3 2" xfId="3551" xr:uid="{00000000-0005-0000-0000-00005A440000}"/>
    <cellStyle name="쉼표 [0] 6 7 3 2 2" xfId="9120" xr:uid="{00000000-0005-0000-0000-00005B440000}"/>
    <cellStyle name="쉼표 [0] 6 7 3 3" xfId="9119" xr:uid="{00000000-0005-0000-0000-00005C440000}"/>
    <cellStyle name="쉼표 [0] 6 7 4" xfId="3552" xr:uid="{00000000-0005-0000-0000-00005D440000}"/>
    <cellStyle name="쉼표 [0] 6 7 4 2" xfId="9121" xr:uid="{00000000-0005-0000-0000-00005E440000}"/>
    <cellStyle name="쉼표 [0] 6 7 5" xfId="9114" xr:uid="{00000000-0005-0000-0000-00005F440000}"/>
    <cellStyle name="쉼표 [0] 6 7 6" xfId="3545" xr:uid="{00000000-0005-0000-0000-000060440000}"/>
    <cellStyle name="쉼표 [0] 6 8" xfId="3553" xr:uid="{00000000-0005-0000-0000-000061440000}"/>
    <cellStyle name="쉼표 [0] 6 8 2" xfId="3554" xr:uid="{00000000-0005-0000-0000-000062440000}"/>
    <cellStyle name="쉼표 [0] 6 8 2 2" xfId="3555" xr:uid="{00000000-0005-0000-0000-000063440000}"/>
    <cellStyle name="쉼표 [0] 6 8 2 2 2" xfId="9124" xr:uid="{00000000-0005-0000-0000-000064440000}"/>
    <cellStyle name="쉼표 [0] 6 8 2 3" xfId="9123" xr:uid="{00000000-0005-0000-0000-000065440000}"/>
    <cellStyle name="쉼표 [0] 6 8 3" xfId="3556" xr:uid="{00000000-0005-0000-0000-000066440000}"/>
    <cellStyle name="쉼표 [0] 6 8 3 2" xfId="9125" xr:uid="{00000000-0005-0000-0000-000067440000}"/>
    <cellStyle name="쉼표 [0] 6 8 4" xfId="9122" xr:uid="{00000000-0005-0000-0000-000068440000}"/>
    <cellStyle name="쉼표 [0] 6 9" xfId="3557" xr:uid="{00000000-0005-0000-0000-000069440000}"/>
    <cellStyle name="쉼표 [0] 6 9 2" xfId="3558" xr:uid="{00000000-0005-0000-0000-00006A440000}"/>
    <cellStyle name="쉼표 [0] 6 9 2 2" xfId="9127" xr:uid="{00000000-0005-0000-0000-00006B440000}"/>
    <cellStyle name="쉼표 [0] 6 9 3" xfId="9126" xr:uid="{00000000-0005-0000-0000-00006C440000}"/>
    <cellStyle name="쉼표 [0] 7" xfId="18" xr:uid="{00000000-0005-0000-0000-00006D440000}"/>
    <cellStyle name="쉼표 [0] 7 10" xfId="9128" xr:uid="{00000000-0005-0000-0000-00006E440000}"/>
    <cellStyle name="쉼표 [0] 7 11" xfId="3559" xr:uid="{00000000-0005-0000-0000-00006F440000}"/>
    <cellStyle name="쉼표 [0] 7 2" xfId="19" xr:uid="{00000000-0005-0000-0000-000070440000}"/>
    <cellStyle name="쉼표 [0] 7 2 2" xfId="51" xr:uid="{00000000-0005-0000-0000-000071440000}"/>
    <cellStyle name="쉼표 [0] 7 2 2 2" xfId="96" xr:uid="{00000000-0005-0000-0000-000072440000}"/>
    <cellStyle name="쉼표 [0] 7 2 2 2 2" xfId="184" xr:uid="{00000000-0005-0000-0000-000073440000}"/>
    <cellStyle name="쉼표 [0] 7 2 2 2 2 2" xfId="9132" xr:uid="{00000000-0005-0000-0000-000074440000}"/>
    <cellStyle name="쉼표 [0] 7 2 2 2 2 3" xfId="3563" xr:uid="{00000000-0005-0000-0000-000075440000}"/>
    <cellStyle name="쉼표 [0] 7 2 2 2 3" xfId="9131" xr:uid="{00000000-0005-0000-0000-000076440000}"/>
    <cellStyle name="쉼표 [0] 7 2 2 2 4" xfId="3562" xr:uid="{00000000-0005-0000-0000-000077440000}"/>
    <cellStyle name="쉼표 [0] 7 2 2 3" xfId="140" xr:uid="{00000000-0005-0000-0000-000078440000}"/>
    <cellStyle name="쉼표 [0] 7 2 2 3 2" xfId="9133" xr:uid="{00000000-0005-0000-0000-000079440000}"/>
    <cellStyle name="쉼표 [0] 7 2 2 3 3" xfId="3564" xr:uid="{00000000-0005-0000-0000-00007A440000}"/>
    <cellStyle name="쉼표 [0] 7 2 2 4" xfId="9130" xr:uid="{00000000-0005-0000-0000-00007B440000}"/>
    <cellStyle name="쉼표 [0] 7 2 2 5" xfId="3561" xr:uid="{00000000-0005-0000-0000-00007C440000}"/>
    <cellStyle name="쉼표 [0] 7 2 3" xfId="73" xr:uid="{00000000-0005-0000-0000-00007D440000}"/>
    <cellStyle name="쉼표 [0] 7 2 3 2" xfId="161" xr:uid="{00000000-0005-0000-0000-00007E440000}"/>
    <cellStyle name="쉼표 [0] 7 2 3 2 2" xfId="9135" xr:uid="{00000000-0005-0000-0000-00007F440000}"/>
    <cellStyle name="쉼표 [0] 7 2 3 2 3" xfId="3566" xr:uid="{00000000-0005-0000-0000-000080440000}"/>
    <cellStyle name="쉼표 [0] 7 2 3 3" xfId="9134" xr:uid="{00000000-0005-0000-0000-000081440000}"/>
    <cellStyle name="쉼표 [0] 7 2 3 4" xfId="3565" xr:uid="{00000000-0005-0000-0000-000082440000}"/>
    <cellStyle name="쉼표 [0] 7 2 4" xfId="117" xr:uid="{00000000-0005-0000-0000-000083440000}"/>
    <cellStyle name="쉼표 [0] 7 2 4 2" xfId="9136" xr:uid="{00000000-0005-0000-0000-000084440000}"/>
    <cellStyle name="쉼표 [0] 7 2 4 3" xfId="3567" xr:uid="{00000000-0005-0000-0000-000085440000}"/>
    <cellStyle name="쉼표 [0] 7 2 5" xfId="227" xr:uid="{00000000-0005-0000-0000-000086440000}"/>
    <cellStyle name="쉼표 [0] 7 2 5 2" xfId="9129" xr:uid="{00000000-0005-0000-0000-000087440000}"/>
    <cellStyle name="쉼표 [0] 7 2 6" xfId="3560" xr:uid="{00000000-0005-0000-0000-000088440000}"/>
    <cellStyle name="쉼표 [0] 7 3" xfId="50" xr:uid="{00000000-0005-0000-0000-000089440000}"/>
    <cellStyle name="쉼표 [0] 7 3 2" xfId="95" xr:uid="{00000000-0005-0000-0000-00008A440000}"/>
    <cellStyle name="쉼표 [0] 7 3 2 2" xfId="183" xr:uid="{00000000-0005-0000-0000-00008B440000}"/>
    <cellStyle name="쉼표 [0] 7 3 2 2 2" xfId="3571" xr:uid="{00000000-0005-0000-0000-00008C440000}"/>
    <cellStyle name="쉼표 [0] 7 3 2 2 2 2" xfId="9140" xr:uid="{00000000-0005-0000-0000-00008D440000}"/>
    <cellStyle name="쉼표 [0] 7 3 2 2 3" xfId="9139" xr:uid="{00000000-0005-0000-0000-00008E440000}"/>
    <cellStyle name="쉼표 [0] 7 3 2 2 4" xfId="3570" xr:uid="{00000000-0005-0000-0000-00008F440000}"/>
    <cellStyle name="쉼표 [0] 7 3 2 3" xfId="3572" xr:uid="{00000000-0005-0000-0000-000090440000}"/>
    <cellStyle name="쉼표 [0] 7 3 2 3 2" xfId="9141" xr:uid="{00000000-0005-0000-0000-000091440000}"/>
    <cellStyle name="쉼표 [0] 7 3 2 4" xfId="9138" xr:uid="{00000000-0005-0000-0000-000092440000}"/>
    <cellStyle name="쉼표 [0] 7 3 2 5" xfId="3569" xr:uid="{00000000-0005-0000-0000-000093440000}"/>
    <cellStyle name="쉼표 [0] 7 3 3" xfId="139" xr:uid="{00000000-0005-0000-0000-000094440000}"/>
    <cellStyle name="쉼표 [0] 7 3 3 2" xfId="3574" xr:uid="{00000000-0005-0000-0000-000095440000}"/>
    <cellStyle name="쉼표 [0] 7 3 3 2 2" xfId="9143" xr:uid="{00000000-0005-0000-0000-000096440000}"/>
    <cellStyle name="쉼표 [0] 7 3 3 3" xfId="9142" xr:uid="{00000000-0005-0000-0000-000097440000}"/>
    <cellStyle name="쉼표 [0] 7 3 3 4" xfId="3573" xr:uid="{00000000-0005-0000-0000-000098440000}"/>
    <cellStyle name="쉼표 [0] 7 3 4" xfId="3575" xr:uid="{00000000-0005-0000-0000-000099440000}"/>
    <cellStyle name="쉼표 [0] 7 3 4 2" xfId="9144" xr:uid="{00000000-0005-0000-0000-00009A440000}"/>
    <cellStyle name="쉼표 [0] 7 3 5" xfId="9137" xr:uid="{00000000-0005-0000-0000-00009B440000}"/>
    <cellStyle name="쉼표 [0] 7 3 6" xfId="3568" xr:uid="{00000000-0005-0000-0000-00009C440000}"/>
    <cellStyle name="쉼표 [0] 7 4" xfId="72" xr:uid="{00000000-0005-0000-0000-00009D440000}"/>
    <cellStyle name="쉼표 [0] 7 4 2" xfId="160" xr:uid="{00000000-0005-0000-0000-00009E440000}"/>
    <cellStyle name="쉼표 [0] 7 4 2 2" xfId="3578" xr:uid="{00000000-0005-0000-0000-00009F440000}"/>
    <cellStyle name="쉼표 [0] 7 4 2 2 2" xfId="3579" xr:uid="{00000000-0005-0000-0000-0000A0440000}"/>
    <cellStyle name="쉼표 [0] 7 4 2 2 2 2" xfId="9148" xr:uid="{00000000-0005-0000-0000-0000A1440000}"/>
    <cellStyle name="쉼표 [0] 7 4 2 2 3" xfId="9147" xr:uid="{00000000-0005-0000-0000-0000A2440000}"/>
    <cellStyle name="쉼표 [0] 7 4 2 3" xfId="3580" xr:uid="{00000000-0005-0000-0000-0000A3440000}"/>
    <cellStyle name="쉼표 [0] 7 4 2 3 2" xfId="9149" xr:uid="{00000000-0005-0000-0000-0000A4440000}"/>
    <cellStyle name="쉼표 [0] 7 4 2 4" xfId="9146" xr:uid="{00000000-0005-0000-0000-0000A5440000}"/>
    <cellStyle name="쉼표 [0] 7 4 2 5" xfId="3577" xr:uid="{00000000-0005-0000-0000-0000A6440000}"/>
    <cellStyle name="쉼표 [0] 7 4 3" xfId="3581" xr:uid="{00000000-0005-0000-0000-0000A7440000}"/>
    <cellStyle name="쉼표 [0] 7 4 3 2" xfId="3582" xr:uid="{00000000-0005-0000-0000-0000A8440000}"/>
    <cellStyle name="쉼표 [0] 7 4 3 2 2" xfId="9151" xr:uid="{00000000-0005-0000-0000-0000A9440000}"/>
    <cellStyle name="쉼표 [0] 7 4 3 3" xfId="9150" xr:uid="{00000000-0005-0000-0000-0000AA440000}"/>
    <cellStyle name="쉼표 [0] 7 4 4" xfId="3583" xr:uid="{00000000-0005-0000-0000-0000AB440000}"/>
    <cellStyle name="쉼표 [0] 7 4 4 2" xfId="9152" xr:uid="{00000000-0005-0000-0000-0000AC440000}"/>
    <cellStyle name="쉼표 [0] 7 4 5" xfId="9145" xr:uid="{00000000-0005-0000-0000-0000AD440000}"/>
    <cellStyle name="쉼표 [0] 7 4 6" xfId="3576" xr:uid="{00000000-0005-0000-0000-0000AE440000}"/>
    <cellStyle name="쉼표 [0] 7 5" xfId="116" xr:uid="{00000000-0005-0000-0000-0000AF440000}"/>
    <cellStyle name="쉼표 [0] 7 5 2" xfId="3585" xr:uid="{00000000-0005-0000-0000-0000B0440000}"/>
    <cellStyle name="쉼표 [0] 7 5 2 2" xfId="3586" xr:uid="{00000000-0005-0000-0000-0000B1440000}"/>
    <cellStyle name="쉼표 [0] 7 5 2 2 2" xfId="3587" xr:uid="{00000000-0005-0000-0000-0000B2440000}"/>
    <cellStyle name="쉼표 [0] 7 5 2 2 2 2" xfId="9156" xr:uid="{00000000-0005-0000-0000-0000B3440000}"/>
    <cellStyle name="쉼표 [0] 7 5 2 2 3" xfId="9155" xr:uid="{00000000-0005-0000-0000-0000B4440000}"/>
    <cellStyle name="쉼표 [0] 7 5 2 3" xfId="3588" xr:uid="{00000000-0005-0000-0000-0000B5440000}"/>
    <cellStyle name="쉼표 [0] 7 5 2 3 2" xfId="9157" xr:uid="{00000000-0005-0000-0000-0000B6440000}"/>
    <cellStyle name="쉼표 [0] 7 5 2 4" xfId="9154" xr:uid="{00000000-0005-0000-0000-0000B7440000}"/>
    <cellStyle name="쉼표 [0] 7 5 3" xfId="3589" xr:uid="{00000000-0005-0000-0000-0000B8440000}"/>
    <cellStyle name="쉼표 [0] 7 5 3 2" xfId="3590" xr:uid="{00000000-0005-0000-0000-0000B9440000}"/>
    <cellStyle name="쉼표 [0] 7 5 3 2 2" xfId="9159" xr:uid="{00000000-0005-0000-0000-0000BA440000}"/>
    <cellStyle name="쉼표 [0] 7 5 3 3" xfId="9158" xr:uid="{00000000-0005-0000-0000-0000BB440000}"/>
    <cellStyle name="쉼표 [0] 7 5 4" xfId="3591" xr:uid="{00000000-0005-0000-0000-0000BC440000}"/>
    <cellStyle name="쉼표 [0] 7 5 4 2" xfId="9160" xr:uid="{00000000-0005-0000-0000-0000BD440000}"/>
    <cellStyle name="쉼표 [0] 7 5 5" xfId="9153" xr:uid="{00000000-0005-0000-0000-0000BE440000}"/>
    <cellStyle name="쉼표 [0] 7 5 6" xfId="3584" xr:uid="{00000000-0005-0000-0000-0000BF440000}"/>
    <cellStyle name="쉼표 [0] 7 6" xfId="198" xr:uid="{00000000-0005-0000-0000-0000C0440000}"/>
    <cellStyle name="쉼표 [0] 7 6 2" xfId="3593" xr:uid="{00000000-0005-0000-0000-0000C1440000}"/>
    <cellStyle name="쉼표 [0] 7 6 2 2" xfId="3594" xr:uid="{00000000-0005-0000-0000-0000C2440000}"/>
    <cellStyle name="쉼표 [0] 7 6 2 2 2" xfId="9163" xr:uid="{00000000-0005-0000-0000-0000C3440000}"/>
    <cellStyle name="쉼표 [0] 7 6 2 3" xfId="9162" xr:uid="{00000000-0005-0000-0000-0000C4440000}"/>
    <cellStyle name="쉼표 [0] 7 6 3" xfId="3595" xr:uid="{00000000-0005-0000-0000-0000C5440000}"/>
    <cellStyle name="쉼표 [0] 7 6 3 2" xfId="9164" xr:uid="{00000000-0005-0000-0000-0000C6440000}"/>
    <cellStyle name="쉼표 [0] 7 6 4" xfId="9161" xr:uid="{00000000-0005-0000-0000-0000C7440000}"/>
    <cellStyle name="쉼표 [0] 7 6 5" xfId="3592" xr:uid="{00000000-0005-0000-0000-0000C8440000}"/>
    <cellStyle name="쉼표 [0] 7 7" xfId="226" xr:uid="{00000000-0005-0000-0000-0000C9440000}"/>
    <cellStyle name="쉼표 [0] 7 7 2" xfId="3597" xr:uid="{00000000-0005-0000-0000-0000CA440000}"/>
    <cellStyle name="쉼표 [0] 7 7 2 2" xfId="9166" xr:uid="{00000000-0005-0000-0000-0000CB440000}"/>
    <cellStyle name="쉼표 [0] 7 7 3" xfId="9165" xr:uid="{00000000-0005-0000-0000-0000CC440000}"/>
    <cellStyle name="쉼표 [0] 7 7 4" xfId="3596" xr:uid="{00000000-0005-0000-0000-0000CD440000}"/>
    <cellStyle name="쉼표 [0] 7 8" xfId="3598" xr:uid="{00000000-0005-0000-0000-0000CE440000}"/>
    <cellStyle name="쉼표 [0] 7 8 2" xfId="9167" xr:uid="{00000000-0005-0000-0000-0000CF440000}"/>
    <cellStyle name="쉼표 [0] 7 9" xfId="5998" xr:uid="{00000000-0005-0000-0000-0000D0440000}"/>
    <cellStyle name="쉼표 [0] 7 9 2" xfId="11453" xr:uid="{00000000-0005-0000-0000-0000D1440000}"/>
    <cellStyle name="쉼표 [0] 8" xfId="20" xr:uid="{00000000-0005-0000-0000-0000D2440000}"/>
    <cellStyle name="쉼표 [0] 8 10" xfId="9168" xr:uid="{00000000-0005-0000-0000-0000D3440000}"/>
    <cellStyle name="쉼표 [0] 8 11" xfId="3599" xr:uid="{00000000-0005-0000-0000-0000D4440000}"/>
    <cellStyle name="쉼표 [0] 8 2" xfId="21" xr:uid="{00000000-0005-0000-0000-0000D5440000}"/>
    <cellStyle name="쉼표 [0] 8 2 2" xfId="53" xr:uid="{00000000-0005-0000-0000-0000D6440000}"/>
    <cellStyle name="쉼표 [0] 8 2 2 2" xfId="98" xr:uid="{00000000-0005-0000-0000-0000D7440000}"/>
    <cellStyle name="쉼표 [0] 8 2 2 2 2" xfId="186" xr:uid="{00000000-0005-0000-0000-0000D8440000}"/>
    <cellStyle name="쉼표 [0] 8 2 2 2 2 2" xfId="9172" xr:uid="{00000000-0005-0000-0000-0000D9440000}"/>
    <cellStyle name="쉼표 [0] 8 2 2 2 2 3" xfId="3603" xr:uid="{00000000-0005-0000-0000-0000DA440000}"/>
    <cellStyle name="쉼표 [0] 8 2 2 2 3" xfId="9171" xr:uid="{00000000-0005-0000-0000-0000DB440000}"/>
    <cellStyle name="쉼표 [0] 8 2 2 2 4" xfId="3602" xr:uid="{00000000-0005-0000-0000-0000DC440000}"/>
    <cellStyle name="쉼표 [0] 8 2 2 3" xfId="142" xr:uid="{00000000-0005-0000-0000-0000DD440000}"/>
    <cellStyle name="쉼표 [0] 8 2 2 3 2" xfId="9173" xr:uid="{00000000-0005-0000-0000-0000DE440000}"/>
    <cellStyle name="쉼표 [0] 8 2 2 3 3" xfId="3604" xr:uid="{00000000-0005-0000-0000-0000DF440000}"/>
    <cellStyle name="쉼표 [0] 8 2 2 4" xfId="9170" xr:uid="{00000000-0005-0000-0000-0000E0440000}"/>
    <cellStyle name="쉼표 [0] 8 2 2 5" xfId="3601" xr:uid="{00000000-0005-0000-0000-0000E1440000}"/>
    <cellStyle name="쉼표 [0] 8 2 3" xfId="75" xr:uid="{00000000-0005-0000-0000-0000E2440000}"/>
    <cellStyle name="쉼표 [0] 8 2 3 2" xfId="163" xr:uid="{00000000-0005-0000-0000-0000E3440000}"/>
    <cellStyle name="쉼표 [0] 8 2 3 2 2" xfId="9175" xr:uid="{00000000-0005-0000-0000-0000E4440000}"/>
    <cellStyle name="쉼표 [0] 8 2 3 2 3" xfId="3606" xr:uid="{00000000-0005-0000-0000-0000E5440000}"/>
    <cellStyle name="쉼표 [0] 8 2 3 3" xfId="9174" xr:uid="{00000000-0005-0000-0000-0000E6440000}"/>
    <cellStyle name="쉼표 [0] 8 2 3 4" xfId="3605" xr:uid="{00000000-0005-0000-0000-0000E7440000}"/>
    <cellStyle name="쉼표 [0] 8 2 4" xfId="119" xr:uid="{00000000-0005-0000-0000-0000E8440000}"/>
    <cellStyle name="쉼표 [0] 8 2 4 2" xfId="9176" xr:uid="{00000000-0005-0000-0000-0000E9440000}"/>
    <cellStyle name="쉼표 [0] 8 2 4 3" xfId="3607" xr:uid="{00000000-0005-0000-0000-0000EA440000}"/>
    <cellStyle name="쉼표 [0] 8 2 5" xfId="229" xr:uid="{00000000-0005-0000-0000-0000EB440000}"/>
    <cellStyle name="쉼표 [0] 8 2 5 2" xfId="9169" xr:uid="{00000000-0005-0000-0000-0000EC440000}"/>
    <cellStyle name="쉼표 [0] 8 2 6" xfId="3600" xr:uid="{00000000-0005-0000-0000-0000ED440000}"/>
    <cellStyle name="쉼표 [0] 8 3" xfId="52" xr:uid="{00000000-0005-0000-0000-0000EE440000}"/>
    <cellStyle name="쉼표 [0] 8 3 2" xfId="97" xr:uid="{00000000-0005-0000-0000-0000EF440000}"/>
    <cellStyle name="쉼표 [0] 8 3 2 2" xfId="185" xr:uid="{00000000-0005-0000-0000-0000F0440000}"/>
    <cellStyle name="쉼표 [0] 8 3 2 2 2" xfId="3611" xr:uid="{00000000-0005-0000-0000-0000F1440000}"/>
    <cellStyle name="쉼표 [0] 8 3 2 2 2 2" xfId="9180" xr:uid="{00000000-0005-0000-0000-0000F2440000}"/>
    <cellStyle name="쉼표 [0] 8 3 2 2 3" xfId="9179" xr:uid="{00000000-0005-0000-0000-0000F3440000}"/>
    <cellStyle name="쉼표 [0] 8 3 2 2 4" xfId="3610" xr:uid="{00000000-0005-0000-0000-0000F4440000}"/>
    <cellStyle name="쉼표 [0] 8 3 2 3" xfId="3612" xr:uid="{00000000-0005-0000-0000-0000F5440000}"/>
    <cellStyle name="쉼표 [0] 8 3 2 3 2" xfId="9181" xr:uid="{00000000-0005-0000-0000-0000F6440000}"/>
    <cellStyle name="쉼표 [0] 8 3 2 4" xfId="9178" xr:uid="{00000000-0005-0000-0000-0000F7440000}"/>
    <cellStyle name="쉼표 [0] 8 3 2 5" xfId="3609" xr:uid="{00000000-0005-0000-0000-0000F8440000}"/>
    <cellStyle name="쉼표 [0] 8 3 3" xfId="141" xr:uid="{00000000-0005-0000-0000-0000F9440000}"/>
    <cellStyle name="쉼표 [0] 8 3 3 2" xfId="3614" xr:uid="{00000000-0005-0000-0000-0000FA440000}"/>
    <cellStyle name="쉼표 [0] 8 3 3 2 2" xfId="9183" xr:uid="{00000000-0005-0000-0000-0000FB440000}"/>
    <cellStyle name="쉼표 [0] 8 3 3 3" xfId="9182" xr:uid="{00000000-0005-0000-0000-0000FC440000}"/>
    <cellStyle name="쉼표 [0] 8 3 3 4" xfId="3613" xr:uid="{00000000-0005-0000-0000-0000FD440000}"/>
    <cellStyle name="쉼표 [0] 8 3 4" xfId="3615" xr:uid="{00000000-0005-0000-0000-0000FE440000}"/>
    <cellStyle name="쉼표 [0] 8 3 4 2" xfId="9184" xr:uid="{00000000-0005-0000-0000-0000FF440000}"/>
    <cellStyle name="쉼표 [0] 8 3 5" xfId="9177" xr:uid="{00000000-0005-0000-0000-000000450000}"/>
    <cellStyle name="쉼표 [0] 8 3 6" xfId="3608" xr:uid="{00000000-0005-0000-0000-000001450000}"/>
    <cellStyle name="쉼표 [0] 8 4" xfId="22" xr:uid="{00000000-0005-0000-0000-000002450000}"/>
    <cellStyle name="쉼표 [0] 8 4 2" xfId="23" xr:uid="{00000000-0005-0000-0000-000003450000}"/>
    <cellStyle name="쉼표 [0] 8 4 2 2" xfId="55" xr:uid="{00000000-0005-0000-0000-000004450000}"/>
    <cellStyle name="쉼표 [0] 8 4 2 2 2" xfId="100" xr:uid="{00000000-0005-0000-0000-000005450000}"/>
    <cellStyle name="쉼표 [0] 8 4 2 2 2 2" xfId="188" xr:uid="{00000000-0005-0000-0000-000006450000}"/>
    <cellStyle name="쉼표 [0] 8 4 2 2 2 2 2" xfId="9188" xr:uid="{00000000-0005-0000-0000-000007450000}"/>
    <cellStyle name="쉼표 [0] 8 4 2 2 2 3" xfId="3619" xr:uid="{00000000-0005-0000-0000-000008450000}"/>
    <cellStyle name="쉼표 [0] 8 4 2 2 3" xfId="144" xr:uid="{00000000-0005-0000-0000-000009450000}"/>
    <cellStyle name="쉼표 [0] 8 4 2 2 3 2" xfId="9187" xr:uid="{00000000-0005-0000-0000-00000A450000}"/>
    <cellStyle name="쉼표 [0] 8 4 2 2 4" xfId="3618" xr:uid="{00000000-0005-0000-0000-00000B450000}"/>
    <cellStyle name="쉼표 [0] 8 4 2 3" xfId="77" xr:uid="{00000000-0005-0000-0000-00000C450000}"/>
    <cellStyle name="쉼표 [0] 8 4 2 3 2" xfId="165" xr:uid="{00000000-0005-0000-0000-00000D450000}"/>
    <cellStyle name="쉼표 [0] 8 4 2 3 2 2" xfId="9189" xr:uid="{00000000-0005-0000-0000-00000E450000}"/>
    <cellStyle name="쉼표 [0] 8 4 2 3 3" xfId="3620" xr:uid="{00000000-0005-0000-0000-00000F450000}"/>
    <cellStyle name="쉼표 [0] 8 4 2 4" xfId="121" xr:uid="{00000000-0005-0000-0000-000010450000}"/>
    <cellStyle name="쉼표 [0] 8 4 2 4 2" xfId="9186" xr:uid="{00000000-0005-0000-0000-000011450000}"/>
    <cellStyle name="쉼표 [0] 8 4 2 5" xfId="231" xr:uid="{00000000-0005-0000-0000-000012450000}"/>
    <cellStyle name="쉼표 [0] 8 4 2 6" xfId="3617" xr:uid="{00000000-0005-0000-0000-000013450000}"/>
    <cellStyle name="쉼표 [0] 8 4 3" xfId="54" xr:uid="{00000000-0005-0000-0000-000014450000}"/>
    <cellStyle name="쉼표 [0] 8 4 3 2" xfId="99" xr:uid="{00000000-0005-0000-0000-000015450000}"/>
    <cellStyle name="쉼표 [0] 8 4 3 2 2" xfId="187" xr:uid="{00000000-0005-0000-0000-000016450000}"/>
    <cellStyle name="쉼표 [0] 8 4 3 2 2 2" xfId="9191" xr:uid="{00000000-0005-0000-0000-000017450000}"/>
    <cellStyle name="쉼표 [0] 8 4 3 2 3" xfId="3622" xr:uid="{00000000-0005-0000-0000-000018450000}"/>
    <cellStyle name="쉼표 [0] 8 4 3 3" xfId="143" xr:uid="{00000000-0005-0000-0000-000019450000}"/>
    <cellStyle name="쉼표 [0] 8 4 3 3 2" xfId="9190" xr:uid="{00000000-0005-0000-0000-00001A450000}"/>
    <cellStyle name="쉼표 [0] 8 4 3 4" xfId="3621" xr:uid="{00000000-0005-0000-0000-00001B450000}"/>
    <cellStyle name="쉼표 [0] 8 4 4" xfId="76" xr:uid="{00000000-0005-0000-0000-00001C450000}"/>
    <cellStyle name="쉼표 [0] 8 4 4 2" xfId="164" xr:uid="{00000000-0005-0000-0000-00001D450000}"/>
    <cellStyle name="쉼표 [0] 8 4 4 2 2" xfId="9192" xr:uid="{00000000-0005-0000-0000-00001E450000}"/>
    <cellStyle name="쉼표 [0] 8 4 4 3" xfId="3623" xr:uid="{00000000-0005-0000-0000-00001F450000}"/>
    <cellStyle name="쉼표 [0] 8 4 5" xfId="120" xr:uid="{00000000-0005-0000-0000-000020450000}"/>
    <cellStyle name="쉼표 [0] 8 4 5 2" xfId="11379" xr:uid="{00000000-0005-0000-0000-000021450000}"/>
    <cellStyle name="쉼표 [0] 8 4 5 3" xfId="5918" xr:uid="{00000000-0005-0000-0000-000022450000}"/>
    <cellStyle name="쉼표 [0] 8 4 6" xfId="230" xr:uid="{00000000-0005-0000-0000-000023450000}"/>
    <cellStyle name="쉼표 [0] 8 4 6 2" xfId="11454" xr:uid="{00000000-0005-0000-0000-000024450000}"/>
    <cellStyle name="쉼표 [0] 8 4 6 3" xfId="5999" xr:uid="{00000000-0005-0000-0000-000025450000}"/>
    <cellStyle name="쉼표 [0] 8 4 7" xfId="9185" xr:uid="{00000000-0005-0000-0000-000026450000}"/>
    <cellStyle name="쉼표 [0] 8 4 8" xfId="3616" xr:uid="{00000000-0005-0000-0000-000027450000}"/>
    <cellStyle name="쉼표 [0] 8 5" xfId="74" xr:uid="{00000000-0005-0000-0000-000028450000}"/>
    <cellStyle name="쉼표 [0] 8 5 2" xfId="162" xr:uid="{00000000-0005-0000-0000-000029450000}"/>
    <cellStyle name="쉼표 [0] 8 5 2 2" xfId="3626" xr:uid="{00000000-0005-0000-0000-00002A450000}"/>
    <cellStyle name="쉼표 [0] 8 5 2 2 2" xfId="3627" xr:uid="{00000000-0005-0000-0000-00002B450000}"/>
    <cellStyle name="쉼표 [0] 8 5 2 2 2 2" xfId="9196" xr:uid="{00000000-0005-0000-0000-00002C450000}"/>
    <cellStyle name="쉼표 [0] 8 5 2 2 3" xfId="9195" xr:uid="{00000000-0005-0000-0000-00002D450000}"/>
    <cellStyle name="쉼표 [0] 8 5 2 3" xfId="3628" xr:uid="{00000000-0005-0000-0000-00002E450000}"/>
    <cellStyle name="쉼표 [0] 8 5 2 3 2" xfId="9197" xr:uid="{00000000-0005-0000-0000-00002F450000}"/>
    <cellStyle name="쉼표 [0] 8 5 2 4" xfId="9194" xr:uid="{00000000-0005-0000-0000-000030450000}"/>
    <cellStyle name="쉼표 [0] 8 5 2 5" xfId="3625" xr:uid="{00000000-0005-0000-0000-000031450000}"/>
    <cellStyle name="쉼표 [0] 8 5 3" xfId="3629" xr:uid="{00000000-0005-0000-0000-000032450000}"/>
    <cellStyle name="쉼표 [0] 8 5 3 2" xfId="3630" xr:uid="{00000000-0005-0000-0000-000033450000}"/>
    <cellStyle name="쉼표 [0] 8 5 3 2 2" xfId="9199" xr:uid="{00000000-0005-0000-0000-000034450000}"/>
    <cellStyle name="쉼표 [0] 8 5 3 3" xfId="9198" xr:uid="{00000000-0005-0000-0000-000035450000}"/>
    <cellStyle name="쉼표 [0] 8 5 4" xfId="3631" xr:uid="{00000000-0005-0000-0000-000036450000}"/>
    <cellStyle name="쉼표 [0] 8 5 4 2" xfId="9200" xr:uid="{00000000-0005-0000-0000-000037450000}"/>
    <cellStyle name="쉼표 [0] 8 5 5" xfId="9193" xr:uid="{00000000-0005-0000-0000-000038450000}"/>
    <cellStyle name="쉼표 [0] 8 5 6" xfId="3624" xr:uid="{00000000-0005-0000-0000-000039450000}"/>
    <cellStyle name="쉼표 [0] 8 6" xfId="118" xr:uid="{00000000-0005-0000-0000-00003A450000}"/>
    <cellStyle name="쉼표 [0] 8 6 2" xfId="3633" xr:uid="{00000000-0005-0000-0000-00003B450000}"/>
    <cellStyle name="쉼표 [0] 8 6 2 2" xfId="3634" xr:uid="{00000000-0005-0000-0000-00003C450000}"/>
    <cellStyle name="쉼표 [0] 8 6 2 2 2" xfId="9203" xr:uid="{00000000-0005-0000-0000-00003D450000}"/>
    <cellStyle name="쉼표 [0] 8 6 2 3" xfId="9202" xr:uid="{00000000-0005-0000-0000-00003E450000}"/>
    <cellStyle name="쉼표 [0] 8 6 3" xfId="3635" xr:uid="{00000000-0005-0000-0000-00003F450000}"/>
    <cellStyle name="쉼표 [0] 8 6 3 2" xfId="9204" xr:uid="{00000000-0005-0000-0000-000040450000}"/>
    <cellStyle name="쉼표 [0] 8 6 4" xfId="9201" xr:uid="{00000000-0005-0000-0000-000041450000}"/>
    <cellStyle name="쉼표 [0] 8 6 5" xfId="3632" xr:uid="{00000000-0005-0000-0000-000042450000}"/>
    <cellStyle name="쉼표 [0] 8 7" xfId="204" xr:uid="{00000000-0005-0000-0000-000043450000}"/>
    <cellStyle name="쉼표 [0] 8 7 2" xfId="3637" xr:uid="{00000000-0005-0000-0000-000044450000}"/>
    <cellStyle name="쉼표 [0] 8 7 2 2" xfId="9206" xr:uid="{00000000-0005-0000-0000-000045450000}"/>
    <cellStyle name="쉼표 [0] 8 7 3" xfId="9205" xr:uid="{00000000-0005-0000-0000-000046450000}"/>
    <cellStyle name="쉼표 [0] 8 7 4" xfId="3636" xr:uid="{00000000-0005-0000-0000-000047450000}"/>
    <cellStyle name="쉼표 [0] 8 8" xfId="228" xr:uid="{00000000-0005-0000-0000-000048450000}"/>
    <cellStyle name="쉼표 [0] 8 8 2" xfId="9207" xr:uid="{00000000-0005-0000-0000-000049450000}"/>
    <cellStyle name="쉼표 [0] 8 8 3" xfId="3638" xr:uid="{00000000-0005-0000-0000-00004A450000}"/>
    <cellStyle name="쉼표 [0] 8 9" xfId="6000" xr:uid="{00000000-0005-0000-0000-00004B450000}"/>
    <cellStyle name="쉼표 [0] 8 9 2" xfId="11455" xr:uid="{00000000-0005-0000-0000-00004C450000}"/>
    <cellStyle name="쉼표 [0] 9" xfId="34" xr:uid="{00000000-0005-0000-0000-00004D450000}"/>
    <cellStyle name="쉼표 [0] 9 2" xfId="78" xr:uid="{00000000-0005-0000-0000-00004E450000}"/>
    <cellStyle name="쉼표 [0] 9 2 2" xfId="166" xr:uid="{00000000-0005-0000-0000-00004F450000}"/>
    <cellStyle name="쉼표 [0] 9 2 2 2" xfId="3642" xr:uid="{00000000-0005-0000-0000-000050450000}"/>
    <cellStyle name="쉼표 [0] 9 2 2 2 2" xfId="9211" xr:uid="{00000000-0005-0000-0000-000051450000}"/>
    <cellStyle name="쉼표 [0] 9 2 2 3" xfId="9210" xr:uid="{00000000-0005-0000-0000-000052450000}"/>
    <cellStyle name="쉼표 [0] 9 2 2 4" xfId="3641" xr:uid="{00000000-0005-0000-0000-000053450000}"/>
    <cellStyle name="쉼표 [0] 9 2 3" xfId="3643" xr:uid="{00000000-0005-0000-0000-000054450000}"/>
    <cellStyle name="쉼표 [0] 9 2 3 2" xfId="9212" xr:uid="{00000000-0005-0000-0000-000055450000}"/>
    <cellStyle name="쉼표 [0] 9 2 4" xfId="9209" xr:uid="{00000000-0005-0000-0000-000056450000}"/>
    <cellStyle name="쉼표 [0] 9 2 5" xfId="3640" xr:uid="{00000000-0005-0000-0000-000057450000}"/>
    <cellStyle name="쉼표 [0] 9 3" xfId="122" xr:uid="{00000000-0005-0000-0000-000058450000}"/>
    <cellStyle name="쉼표 [0] 9 3 2" xfId="3645" xr:uid="{00000000-0005-0000-0000-000059450000}"/>
    <cellStyle name="쉼표 [0] 9 3 2 2" xfId="9214" xr:uid="{00000000-0005-0000-0000-00005A450000}"/>
    <cellStyle name="쉼표 [0] 9 3 3" xfId="9213" xr:uid="{00000000-0005-0000-0000-00005B450000}"/>
    <cellStyle name="쉼표 [0] 9 3 4" xfId="3644" xr:uid="{00000000-0005-0000-0000-00005C450000}"/>
    <cellStyle name="쉼표 [0] 9 4" xfId="232" xr:uid="{00000000-0005-0000-0000-00005D450000}"/>
    <cellStyle name="쉼표 [0] 9 4 2" xfId="9215" xr:uid="{00000000-0005-0000-0000-00005E450000}"/>
    <cellStyle name="쉼표 [0] 9 4 3" xfId="3646" xr:uid="{00000000-0005-0000-0000-00005F450000}"/>
    <cellStyle name="쉼표 [0] 9 5" xfId="6001" xr:uid="{00000000-0005-0000-0000-000060450000}"/>
    <cellStyle name="쉼표 [0] 9 5 2" xfId="11456" xr:uid="{00000000-0005-0000-0000-000061450000}"/>
    <cellStyle name="쉼표 [0] 9 6" xfId="9208" xr:uid="{00000000-0005-0000-0000-000062450000}"/>
    <cellStyle name="쉼표 [0] 9 7" xfId="3639" xr:uid="{00000000-0005-0000-0000-000063450000}"/>
    <cellStyle name="스타일 1" xfId="3647" xr:uid="{00000000-0005-0000-0000-000065450000}"/>
    <cellStyle name="스타일 2" xfId="3648" xr:uid="{00000000-0005-0000-0000-000066450000}"/>
    <cellStyle name="스타일 3" xfId="3649" xr:uid="{00000000-0005-0000-0000-000067450000}"/>
    <cellStyle name="스타일 4" xfId="3650" xr:uid="{00000000-0005-0000-0000-000068450000}"/>
    <cellStyle name="스타일 5" xfId="3651" xr:uid="{00000000-0005-0000-0000-000069450000}"/>
    <cellStyle name="스타일 6" xfId="3652" xr:uid="{00000000-0005-0000-0000-00006A450000}"/>
    <cellStyle name="스타일 7" xfId="3653" xr:uid="{00000000-0005-0000-0000-00006B450000}"/>
    <cellStyle name="안건회계법인" xfId="3654" xr:uid="{00000000-0005-0000-0000-00006C450000}"/>
    <cellStyle name="안건회계법인 2" xfId="3655" xr:uid="{00000000-0005-0000-0000-00006D450000}"/>
    <cellStyle name="안건회계법인 3" xfId="3656" xr:uid="{00000000-0005-0000-0000-00006E450000}"/>
    <cellStyle name="연결된 셀 2" xfId="3657" xr:uid="{00000000-0005-0000-0000-00006F450000}"/>
    <cellStyle name="연결된 셀 3" xfId="3658" xr:uid="{00000000-0005-0000-0000-000070450000}"/>
    <cellStyle name="요약 10" xfId="3659" xr:uid="{00000000-0005-0000-0000-000071450000}"/>
    <cellStyle name="요약 10 10" xfId="22810" xr:uid="{00000000-0005-0000-0000-000072450000}"/>
    <cellStyle name="요약 10 2" xfId="3660" xr:uid="{00000000-0005-0000-0000-000073450000}"/>
    <cellStyle name="요약 10 2 2" xfId="3661" xr:uid="{00000000-0005-0000-0000-000074450000}"/>
    <cellStyle name="요약 10 2 2 2" xfId="9218" xr:uid="{00000000-0005-0000-0000-000075450000}"/>
    <cellStyle name="요약 10 2 2 2 2" xfId="20321" xr:uid="{00000000-0005-0000-0000-000076450000}"/>
    <cellStyle name="요약 10 2 2 2 3" xfId="27146" xr:uid="{00000000-0005-0000-0000-000077450000}"/>
    <cellStyle name="요약 10 2 2 3" xfId="14885" xr:uid="{00000000-0005-0000-0000-000078450000}"/>
    <cellStyle name="요약 10 2 2 4" xfId="22812" xr:uid="{00000000-0005-0000-0000-000079450000}"/>
    <cellStyle name="요약 10 2 3" xfId="3662" xr:uid="{00000000-0005-0000-0000-00007A450000}"/>
    <cellStyle name="요약 10 2 3 2" xfId="9219" xr:uid="{00000000-0005-0000-0000-00007B450000}"/>
    <cellStyle name="요약 10 2 3 2 2" xfId="20322" xr:uid="{00000000-0005-0000-0000-00007C450000}"/>
    <cellStyle name="요약 10 2 3 2 3" xfId="27147" xr:uid="{00000000-0005-0000-0000-00007D450000}"/>
    <cellStyle name="요약 10 2 3 3" xfId="14886" xr:uid="{00000000-0005-0000-0000-00007E450000}"/>
    <cellStyle name="요약 10 2 3 4" xfId="22813" xr:uid="{00000000-0005-0000-0000-00007F450000}"/>
    <cellStyle name="요약 10 2 4" xfId="3663" xr:uid="{00000000-0005-0000-0000-000080450000}"/>
    <cellStyle name="요약 10 2 4 2" xfId="9220" xr:uid="{00000000-0005-0000-0000-000081450000}"/>
    <cellStyle name="요약 10 2 4 2 2" xfId="20323" xr:uid="{00000000-0005-0000-0000-000082450000}"/>
    <cellStyle name="요약 10 2 4 2 3" xfId="27148" xr:uid="{00000000-0005-0000-0000-000083450000}"/>
    <cellStyle name="요약 10 2 4 3" xfId="14887" xr:uid="{00000000-0005-0000-0000-000084450000}"/>
    <cellStyle name="요약 10 2 4 4" xfId="22814" xr:uid="{00000000-0005-0000-0000-000085450000}"/>
    <cellStyle name="요약 10 2 5" xfId="3664" xr:uid="{00000000-0005-0000-0000-000086450000}"/>
    <cellStyle name="요약 10 2 5 2" xfId="9221" xr:uid="{00000000-0005-0000-0000-000087450000}"/>
    <cellStyle name="요약 10 2 5 2 2" xfId="20324" xr:uid="{00000000-0005-0000-0000-000088450000}"/>
    <cellStyle name="요약 10 2 5 2 3" xfId="27149" xr:uid="{00000000-0005-0000-0000-000089450000}"/>
    <cellStyle name="요약 10 2 5 3" xfId="14888" xr:uid="{00000000-0005-0000-0000-00008A450000}"/>
    <cellStyle name="요약 10 2 5 4" xfId="22815" xr:uid="{00000000-0005-0000-0000-00008B450000}"/>
    <cellStyle name="요약 10 2 6" xfId="3665" xr:uid="{00000000-0005-0000-0000-00008C450000}"/>
    <cellStyle name="요약 10 2 6 2" xfId="9222" xr:uid="{00000000-0005-0000-0000-00008D450000}"/>
    <cellStyle name="요약 10 2 6 2 2" xfId="20325" xr:uid="{00000000-0005-0000-0000-00008E450000}"/>
    <cellStyle name="요약 10 2 6 2 3" xfId="27150" xr:uid="{00000000-0005-0000-0000-00008F450000}"/>
    <cellStyle name="요약 10 2 6 3" xfId="14889" xr:uid="{00000000-0005-0000-0000-000090450000}"/>
    <cellStyle name="요약 10 2 6 4" xfId="22816" xr:uid="{00000000-0005-0000-0000-000091450000}"/>
    <cellStyle name="요약 10 2 7" xfId="9217" xr:uid="{00000000-0005-0000-0000-000092450000}"/>
    <cellStyle name="요약 10 2 7 2" xfId="20320" xr:uid="{00000000-0005-0000-0000-000093450000}"/>
    <cellStyle name="요약 10 2 7 3" xfId="27145" xr:uid="{00000000-0005-0000-0000-000094450000}"/>
    <cellStyle name="요약 10 2 8" xfId="14884" xr:uid="{00000000-0005-0000-0000-000095450000}"/>
    <cellStyle name="요약 10 2 9" xfId="22811" xr:uid="{00000000-0005-0000-0000-000096450000}"/>
    <cellStyle name="요약 10 3" xfId="3666" xr:uid="{00000000-0005-0000-0000-000097450000}"/>
    <cellStyle name="요약 10 3 2" xfId="9223" xr:uid="{00000000-0005-0000-0000-000098450000}"/>
    <cellStyle name="요약 10 3 2 2" xfId="20326" xr:uid="{00000000-0005-0000-0000-000099450000}"/>
    <cellStyle name="요약 10 3 2 3" xfId="27151" xr:uid="{00000000-0005-0000-0000-00009A450000}"/>
    <cellStyle name="요약 10 3 3" xfId="14890" xr:uid="{00000000-0005-0000-0000-00009B450000}"/>
    <cellStyle name="요약 10 3 4" xfId="22817" xr:uid="{00000000-0005-0000-0000-00009C450000}"/>
    <cellStyle name="요약 10 4" xfId="3667" xr:uid="{00000000-0005-0000-0000-00009D450000}"/>
    <cellStyle name="요약 10 4 2" xfId="9224" xr:uid="{00000000-0005-0000-0000-00009E450000}"/>
    <cellStyle name="요약 10 4 2 2" xfId="20327" xr:uid="{00000000-0005-0000-0000-00009F450000}"/>
    <cellStyle name="요약 10 4 2 3" xfId="27152" xr:uid="{00000000-0005-0000-0000-0000A0450000}"/>
    <cellStyle name="요약 10 4 3" xfId="14891" xr:uid="{00000000-0005-0000-0000-0000A1450000}"/>
    <cellStyle name="요약 10 4 4" xfId="22818" xr:uid="{00000000-0005-0000-0000-0000A2450000}"/>
    <cellStyle name="요약 10 5" xfId="3668" xr:uid="{00000000-0005-0000-0000-0000A3450000}"/>
    <cellStyle name="요약 10 5 2" xfId="9225" xr:uid="{00000000-0005-0000-0000-0000A4450000}"/>
    <cellStyle name="요약 10 5 2 2" xfId="20328" xr:uid="{00000000-0005-0000-0000-0000A5450000}"/>
    <cellStyle name="요약 10 5 2 3" xfId="27153" xr:uid="{00000000-0005-0000-0000-0000A6450000}"/>
    <cellStyle name="요약 10 5 3" xfId="14892" xr:uid="{00000000-0005-0000-0000-0000A7450000}"/>
    <cellStyle name="요약 10 5 4" xfId="22819" xr:uid="{00000000-0005-0000-0000-0000A8450000}"/>
    <cellStyle name="요약 10 6" xfId="3669" xr:uid="{00000000-0005-0000-0000-0000A9450000}"/>
    <cellStyle name="요약 10 6 2" xfId="9226" xr:uid="{00000000-0005-0000-0000-0000AA450000}"/>
    <cellStyle name="요약 10 6 2 2" xfId="20329" xr:uid="{00000000-0005-0000-0000-0000AB450000}"/>
    <cellStyle name="요약 10 6 2 3" xfId="27154" xr:uid="{00000000-0005-0000-0000-0000AC450000}"/>
    <cellStyle name="요약 10 6 3" xfId="14893" xr:uid="{00000000-0005-0000-0000-0000AD450000}"/>
    <cellStyle name="요약 10 6 4" xfId="22820" xr:uid="{00000000-0005-0000-0000-0000AE450000}"/>
    <cellStyle name="요약 10 7" xfId="3670" xr:uid="{00000000-0005-0000-0000-0000AF450000}"/>
    <cellStyle name="요약 10 7 2" xfId="9227" xr:uid="{00000000-0005-0000-0000-0000B0450000}"/>
    <cellStyle name="요약 10 7 2 2" xfId="20330" xr:uid="{00000000-0005-0000-0000-0000B1450000}"/>
    <cellStyle name="요약 10 7 2 3" xfId="27155" xr:uid="{00000000-0005-0000-0000-0000B2450000}"/>
    <cellStyle name="요약 10 7 3" xfId="14894" xr:uid="{00000000-0005-0000-0000-0000B3450000}"/>
    <cellStyle name="요약 10 7 4" xfId="22821" xr:uid="{00000000-0005-0000-0000-0000B4450000}"/>
    <cellStyle name="요약 10 8" xfId="9216" xr:uid="{00000000-0005-0000-0000-0000B5450000}"/>
    <cellStyle name="요약 10 8 2" xfId="20319" xr:uid="{00000000-0005-0000-0000-0000B6450000}"/>
    <cellStyle name="요약 10 8 3" xfId="27144" xr:uid="{00000000-0005-0000-0000-0000B7450000}"/>
    <cellStyle name="요약 10 9" xfId="14883" xr:uid="{00000000-0005-0000-0000-0000B8450000}"/>
    <cellStyle name="요약 11" xfId="3671" xr:uid="{00000000-0005-0000-0000-0000B9450000}"/>
    <cellStyle name="요약 11 2" xfId="3672" xr:uid="{00000000-0005-0000-0000-0000BA450000}"/>
    <cellStyle name="요약 11 2 2" xfId="9229" xr:uid="{00000000-0005-0000-0000-0000BB450000}"/>
    <cellStyle name="요약 11 2 2 2" xfId="20332" xr:uid="{00000000-0005-0000-0000-0000BC450000}"/>
    <cellStyle name="요약 11 2 2 3" xfId="27157" xr:uid="{00000000-0005-0000-0000-0000BD450000}"/>
    <cellStyle name="요약 11 2 3" xfId="14896" xr:uid="{00000000-0005-0000-0000-0000BE450000}"/>
    <cellStyle name="요약 11 2 4" xfId="22823" xr:uid="{00000000-0005-0000-0000-0000BF450000}"/>
    <cellStyle name="요약 11 3" xfId="3673" xr:uid="{00000000-0005-0000-0000-0000C0450000}"/>
    <cellStyle name="요약 11 3 2" xfId="9230" xr:uid="{00000000-0005-0000-0000-0000C1450000}"/>
    <cellStyle name="요약 11 3 2 2" xfId="20333" xr:uid="{00000000-0005-0000-0000-0000C2450000}"/>
    <cellStyle name="요약 11 3 2 3" xfId="27158" xr:uid="{00000000-0005-0000-0000-0000C3450000}"/>
    <cellStyle name="요약 11 3 3" xfId="14897" xr:uid="{00000000-0005-0000-0000-0000C4450000}"/>
    <cellStyle name="요약 11 3 4" xfId="22824" xr:uid="{00000000-0005-0000-0000-0000C5450000}"/>
    <cellStyle name="요약 11 4" xfId="3674" xr:uid="{00000000-0005-0000-0000-0000C6450000}"/>
    <cellStyle name="요약 11 4 2" xfId="9231" xr:uid="{00000000-0005-0000-0000-0000C7450000}"/>
    <cellStyle name="요약 11 4 2 2" xfId="20334" xr:uid="{00000000-0005-0000-0000-0000C8450000}"/>
    <cellStyle name="요약 11 4 2 3" xfId="27159" xr:uid="{00000000-0005-0000-0000-0000C9450000}"/>
    <cellStyle name="요약 11 4 3" xfId="14898" xr:uid="{00000000-0005-0000-0000-0000CA450000}"/>
    <cellStyle name="요약 11 4 4" xfId="22825" xr:uid="{00000000-0005-0000-0000-0000CB450000}"/>
    <cellStyle name="요약 11 5" xfId="3675" xr:uid="{00000000-0005-0000-0000-0000CC450000}"/>
    <cellStyle name="요약 11 5 2" xfId="9232" xr:uid="{00000000-0005-0000-0000-0000CD450000}"/>
    <cellStyle name="요약 11 5 2 2" xfId="20335" xr:uid="{00000000-0005-0000-0000-0000CE450000}"/>
    <cellStyle name="요약 11 5 2 3" xfId="27160" xr:uid="{00000000-0005-0000-0000-0000CF450000}"/>
    <cellStyle name="요약 11 5 3" xfId="14899" xr:uid="{00000000-0005-0000-0000-0000D0450000}"/>
    <cellStyle name="요약 11 5 4" xfId="22826" xr:uid="{00000000-0005-0000-0000-0000D1450000}"/>
    <cellStyle name="요약 11 6" xfId="3676" xr:uid="{00000000-0005-0000-0000-0000D2450000}"/>
    <cellStyle name="요약 11 6 2" xfId="9233" xr:uid="{00000000-0005-0000-0000-0000D3450000}"/>
    <cellStyle name="요약 11 6 2 2" xfId="20336" xr:uid="{00000000-0005-0000-0000-0000D4450000}"/>
    <cellStyle name="요약 11 6 2 3" xfId="27161" xr:uid="{00000000-0005-0000-0000-0000D5450000}"/>
    <cellStyle name="요약 11 6 3" xfId="14900" xr:uid="{00000000-0005-0000-0000-0000D6450000}"/>
    <cellStyle name="요약 11 6 4" xfId="22827" xr:uid="{00000000-0005-0000-0000-0000D7450000}"/>
    <cellStyle name="요약 11 7" xfId="9228" xr:uid="{00000000-0005-0000-0000-0000D8450000}"/>
    <cellStyle name="요약 11 7 2" xfId="20331" xr:uid="{00000000-0005-0000-0000-0000D9450000}"/>
    <cellStyle name="요약 11 7 3" xfId="27156" xr:uid="{00000000-0005-0000-0000-0000DA450000}"/>
    <cellStyle name="요약 11 8" xfId="14895" xr:uid="{00000000-0005-0000-0000-0000DB450000}"/>
    <cellStyle name="요약 11 9" xfId="22822" xr:uid="{00000000-0005-0000-0000-0000DC450000}"/>
    <cellStyle name="요약 12" xfId="3677" xr:uid="{00000000-0005-0000-0000-0000DD450000}"/>
    <cellStyle name="요약 12 2" xfId="9234" xr:uid="{00000000-0005-0000-0000-0000DE450000}"/>
    <cellStyle name="요약 12 2 2" xfId="20337" xr:uid="{00000000-0005-0000-0000-0000DF450000}"/>
    <cellStyle name="요약 12 2 3" xfId="27162" xr:uid="{00000000-0005-0000-0000-0000E0450000}"/>
    <cellStyle name="요약 12 3" xfId="14901" xr:uid="{00000000-0005-0000-0000-0000E1450000}"/>
    <cellStyle name="요약 12 4" xfId="22828" xr:uid="{00000000-0005-0000-0000-0000E2450000}"/>
    <cellStyle name="요약 13" xfId="3678" xr:uid="{00000000-0005-0000-0000-0000E3450000}"/>
    <cellStyle name="요약 13 2" xfId="9235" xr:uid="{00000000-0005-0000-0000-0000E4450000}"/>
    <cellStyle name="요약 13 2 2" xfId="20338" xr:uid="{00000000-0005-0000-0000-0000E5450000}"/>
    <cellStyle name="요약 13 2 3" xfId="27163" xr:uid="{00000000-0005-0000-0000-0000E6450000}"/>
    <cellStyle name="요약 13 3" xfId="14902" xr:uid="{00000000-0005-0000-0000-0000E7450000}"/>
    <cellStyle name="요약 13 4" xfId="22829" xr:uid="{00000000-0005-0000-0000-0000E8450000}"/>
    <cellStyle name="요약 14" xfId="3679" xr:uid="{00000000-0005-0000-0000-0000E9450000}"/>
    <cellStyle name="요약 14 2" xfId="9236" xr:uid="{00000000-0005-0000-0000-0000EA450000}"/>
    <cellStyle name="요약 14 2 2" xfId="20339" xr:uid="{00000000-0005-0000-0000-0000EB450000}"/>
    <cellStyle name="요약 14 2 3" xfId="27164" xr:uid="{00000000-0005-0000-0000-0000EC450000}"/>
    <cellStyle name="요약 14 3" xfId="14903" xr:uid="{00000000-0005-0000-0000-0000ED450000}"/>
    <cellStyle name="요약 14 4" xfId="22830" xr:uid="{00000000-0005-0000-0000-0000EE450000}"/>
    <cellStyle name="요약 15" xfId="3680" xr:uid="{00000000-0005-0000-0000-0000EF450000}"/>
    <cellStyle name="요약 15 2" xfId="9237" xr:uid="{00000000-0005-0000-0000-0000F0450000}"/>
    <cellStyle name="요약 15 2 2" xfId="20340" xr:uid="{00000000-0005-0000-0000-0000F1450000}"/>
    <cellStyle name="요약 15 2 3" xfId="27165" xr:uid="{00000000-0005-0000-0000-0000F2450000}"/>
    <cellStyle name="요약 15 3" xfId="14904" xr:uid="{00000000-0005-0000-0000-0000F3450000}"/>
    <cellStyle name="요약 15 4" xfId="22831" xr:uid="{00000000-0005-0000-0000-0000F4450000}"/>
    <cellStyle name="요약 16" xfId="3681" xr:uid="{00000000-0005-0000-0000-0000F5450000}"/>
    <cellStyle name="요약 16 2" xfId="9238" xr:uid="{00000000-0005-0000-0000-0000F6450000}"/>
    <cellStyle name="요약 16 2 2" xfId="20341" xr:uid="{00000000-0005-0000-0000-0000F7450000}"/>
    <cellStyle name="요약 16 2 3" xfId="27166" xr:uid="{00000000-0005-0000-0000-0000F8450000}"/>
    <cellStyle name="요약 16 3" xfId="14905" xr:uid="{00000000-0005-0000-0000-0000F9450000}"/>
    <cellStyle name="요약 16 4" xfId="22832" xr:uid="{00000000-0005-0000-0000-0000FA450000}"/>
    <cellStyle name="요약 2" xfId="3682" xr:uid="{00000000-0005-0000-0000-0000FB450000}"/>
    <cellStyle name="요약 2 10" xfId="3683" xr:uid="{00000000-0005-0000-0000-0000FC450000}"/>
    <cellStyle name="요약 2 10 2" xfId="3684" xr:uid="{00000000-0005-0000-0000-0000FD450000}"/>
    <cellStyle name="요약 2 10 2 2" xfId="9241" xr:uid="{00000000-0005-0000-0000-0000FE450000}"/>
    <cellStyle name="요약 2 10 2 2 2" xfId="20344" xr:uid="{00000000-0005-0000-0000-0000FF450000}"/>
    <cellStyle name="요약 2 10 2 2 3" xfId="27169" xr:uid="{00000000-0005-0000-0000-000000460000}"/>
    <cellStyle name="요약 2 10 2 3" xfId="14908" xr:uid="{00000000-0005-0000-0000-000001460000}"/>
    <cellStyle name="요약 2 10 2 4" xfId="22835" xr:uid="{00000000-0005-0000-0000-000002460000}"/>
    <cellStyle name="요약 2 10 3" xfId="3685" xr:uid="{00000000-0005-0000-0000-000003460000}"/>
    <cellStyle name="요약 2 10 3 2" xfId="9242" xr:uid="{00000000-0005-0000-0000-000004460000}"/>
    <cellStyle name="요약 2 10 3 2 2" xfId="20345" xr:uid="{00000000-0005-0000-0000-000005460000}"/>
    <cellStyle name="요약 2 10 3 2 3" xfId="27170" xr:uid="{00000000-0005-0000-0000-000006460000}"/>
    <cellStyle name="요약 2 10 3 3" xfId="14909" xr:uid="{00000000-0005-0000-0000-000007460000}"/>
    <cellStyle name="요약 2 10 3 4" xfId="22836" xr:uid="{00000000-0005-0000-0000-000008460000}"/>
    <cellStyle name="요약 2 10 4" xfId="3686" xr:uid="{00000000-0005-0000-0000-000009460000}"/>
    <cellStyle name="요약 2 10 4 2" xfId="9243" xr:uid="{00000000-0005-0000-0000-00000A460000}"/>
    <cellStyle name="요약 2 10 4 2 2" xfId="20346" xr:uid="{00000000-0005-0000-0000-00000B460000}"/>
    <cellStyle name="요약 2 10 4 2 3" xfId="27171" xr:uid="{00000000-0005-0000-0000-00000C460000}"/>
    <cellStyle name="요약 2 10 4 3" xfId="14910" xr:uid="{00000000-0005-0000-0000-00000D460000}"/>
    <cellStyle name="요약 2 10 4 4" xfId="22837" xr:uid="{00000000-0005-0000-0000-00000E460000}"/>
    <cellStyle name="요약 2 10 5" xfId="3687" xr:uid="{00000000-0005-0000-0000-00000F460000}"/>
    <cellStyle name="요약 2 10 5 2" xfId="9244" xr:uid="{00000000-0005-0000-0000-000010460000}"/>
    <cellStyle name="요약 2 10 5 2 2" xfId="20347" xr:uid="{00000000-0005-0000-0000-000011460000}"/>
    <cellStyle name="요약 2 10 5 2 3" xfId="27172" xr:uid="{00000000-0005-0000-0000-000012460000}"/>
    <cellStyle name="요약 2 10 5 3" xfId="14911" xr:uid="{00000000-0005-0000-0000-000013460000}"/>
    <cellStyle name="요약 2 10 5 4" xfId="22838" xr:uid="{00000000-0005-0000-0000-000014460000}"/>
    <cellStyle name="요약 2 10 6" xfId="3688" xr:uid="{00000000-0005-0000-0000-000015460000}"/>
    <cellStyle name="요약 2 10 6 2" xfId="9245" xr:uid="{00000000-0005-0000-0000-000016460000}"/>
    <cellStyle name="요약 2 10 6 2 2" xfId="20348" xr:uid="{00000000-0005-0000-0000-000017460000}"/>
    <cellStyle name="요약 2 10 6 2 3" xfId="27173" xr:uid="{00000000-0005-0000-0000-000018460000}"/>
    <cellStyle name="요약 2 10 6 3" xfId="14912" xr:uid="{00000000-0005-0000-0000-000019460000}"/>
    <cellStyle name="요약 2 10 6 4" xfId="22839" xr:uid="{00000000-0005-0000-0000-00001A460000}"/>
    <cellStyle name="요약 2 10 7" xfId="9240" xr:uid="{00000000-0005-0000-0000-00001B460000}"/>
    <cellStyle name="요약 2 10 7 2" xfId="20343" xr:uid="{00000000-0005-0000-0000-00001C460000}"/>
    <cellStyle name="요약 2 10 7 3" xfId="27168" xr:uid="{00000000-0005-0000-0000-00001D460000}"/>
    <cellStyle name="요약 2 10 8" xfId="14907" xr:uid="{00000000-0005-0000-0000-00001E460000}"/>
    <cellStyle name="요약 2 10 9" xfId="22834" xr:uid="{00000000-0005-0000-0000-00001F460000}"/>
    <cellStyle name="요약 2 11" xfId="3689" xr:uid="{00000000-0005-0000-0000-000020460000}"/>
    <cellStyle name="요약 2 11 2" xfId="9246" xr:uid="{00000000-0005-0000-0000-000021460000}"/>
    <cellStyle name="요약 2 11 2 2" xfId="20349" xr:uid="{00000000-0005-0000-0000-000022460000}"/>
    <cellStyle name="요약 2 11 2 3" xfId="27174" xr:uid="{00000000-0005-0000-0000-000023460000}"/>
    <cellStyle name="요약 2 11 3" xfId="14913" xr:uid="{00000000-0005-0000-0000-000024460000}"/>
    <cellStyle name="요약 2 11 4" xfId="22840" xr:uid="{00000000-0005-0000-0000-000025460000}"/>
    <cellStyle name="요약 2 12" xfId="3690" xr:uid="{00000000-0005-0000-0000-000026460000}"/>
    <cellStyle name="요약 2 12 2" xfId="9247" xr:uid="{00000000-0005-0000-0000-000027460000}"/>
    <cellStyle name="요약 2 12 2 2" xfId="20350" xr:uid="{00000000-0005-0000-0000-000028460000}"/>
    <cellStyle name="요약 2 12 2 3" xfId="27175" xr:uid="{00000000-0005-0000-0000-000029460000}"/>
    <cellStyle name="요약 2 12 3" xfId="14914" xr:uid="{00000000-0005-0000-0000-00002A460000}"/>
    <cellStyle name="요약 2 12 4" xfId="22841" xr:uid="{00000000-0005-0000-0000-00002B460000}"/>
    <cellStyle name="요약 2 13" xfId="3691" xr:uid="{00000000-0005-0000-0000-00002C460000}"/>
    <cellStyle name="요약 2 13 2" xfId="9248" xr:uid="{00000000-0005-0000-0000-00002D460000}"/>
    <cellStyle name="요약 2 13 2 2" xfId="20351" xr:uid="{00000000-0005-0000-0000-00002E460000}"/>
    <cellStyle name="요약 2 13 2 3" xfId="27176" xr:uid="{00000000-0005-0000-0000-00002F460000}"/>
    <cellStyle name="요약 2 13 3" xfId="14915" xr:uid="{00000000-0005-0000-0000-000030460000}"/>
    <cellStyle name="요약 2 13 4" xfId="22842" xr:uid="{00000000-0005-0000-0000-000031460000}"/>
    <cellStyle name="요약 2 14" xfId="3692" xr:uid="{00000000-0005-0000-0000-000032460000}"/>
    <cellStyle name="요약 2 14 2" xfId="9249" xr:uid="{00000000-0005-0000-0000-000033460000}"/>
    <cellStyle name="요약 2 14 2 2" xfId="20352" xr:uid="{00000000-0005-0000-0000-000034460000}"/>
    <cellStyle name="요약 2 14 2 3" xfId="27177" xr:uid="{00000000-0005-0000-0000-000035460000}"/>
    <cellStyle name="요약 2 14 3" xfId="14916" xr:uid="{00000000-0005-0000-0000-000036460000}"/>
    <cellStyle name="요약 2 14 4" xfId="22843" xr:uid="{00000000-0005-0000-0000-000037460000}"/>
    <cellStyle name="요약 2 15" xfId="3693" xr:uid="{00000000-0005-0000-0000-000038460000}"/>
    <cellStyle name="요약 2 15 2" xfId="9250" xr:uid="{00000000-0005-0000-0000-000039460000}"/>
    <cellStyle name="요약 2 15 2 2" xfId="20353" xr:uid="{00000000-0005-0000-0000-00003A460000}"/>
    <cellStyle name="요약 2 15 2 3" xfId="27178" xr:uid="{00000000-0005-0000-0000-00003B460000}"/>
    <cellStyle name="요약 2 15 3" xfId="14917" xr:uid="{00000000-0005-0000-0000-00003C460000}"/>
    <cellStyle name="요약 2 15 4" xfId="22844" xr:uid="{00000000-0005-0000-0000-00003D460000}"/>
    <cellStyle name="요약 2 16" xfId="9239" xr:uid="{00000000-0005-0000-0000-00003E460000}"/>
    <cellStyle name="요약 2 16 2" xfId="20342" xr:uid="{00000000-0005-0000-0000-00003F460000}"/>
    <cellStyle name="요약 2 16 3" xfId="27167" xr:uid="{00000000-0005-0000-0000-000040460000}"/>
    <cellStyle name="요약 2 17" xfId="14906" xr:uid="{00000000-0005-0000-0000-000041460000}"/>
    <cellStyle name="요약 2 18" xfId="22833" xr:uid="{00000000-0005-0000-0000-000042460000}"/>
    <cellStyle name="요약 2 2" xfId="3694" xr:uid="{00000000-0005-0000-0000-000043460000}"/>
    <cellStyle name="요약 2 2 10" xfId="3695" xr:uid="{00000000-0005-0000-0000-000044460000}"/>
    <cellStyle name="요약 2 2 10 2" xfId="9252" xr:uid="{00000000-0005-0000-0000-000045460000}"/>
    <cellStyle name="요약 2 2 10 2 2" xfId="20355" xr:uid="{00000000-0005-0000-0000-000046460000}"/>
    <cellStyle name="요약 2 2 10 2 3" xfId="27180" xr:uid="{00000000-0005-0000-0000-000047460000}"/>
    <cellStyle name="요약 2 2 10 3" xfId="14919" xr:uid="{00000000-0005-0000-0000-000048460000}"/>
    <cellStyle name="요약 2 2 10 4" xfId="22846" xr:uid="{00000000-0005-0000-0000-000049460000}"/>
    <cellStyle name="요약 2 2 11" xfId="3696" xr:uid="{00000000-0005-0000-0000-00004A460000}"/>
    <cellStyle name="요약 2 2 11 2" xfId="9253" xr:uid="{00000000-0005-0000-0000-00004B460000}"/>
    <cellStyle name="요약 2 2 11 2 2" xfId="20356" xr:uid="{00000000-0005-0000-0000-00004C460000}"/>
    <cellStyle name="요약 2 2 11 2 3" xfId="27181" xr:uid="{00000000-0005-0000-0000-00004D460000}"/>
    <cellStyle name="요약 2 2 11 3" xfId="14920" xr:uid="{00000000-0005-0000-0000-00004E460000}"/>
    <cellStyle name="요약 2 2 11 4" xfId="22847" xr:uid="{00000000-0005-0000-0000-00004F460000}"/>
    <cellStyle name="요약 2 2 12" xfId="3697" xr:uid="{00000000-0005-0000-0000-000050460000}"/>
    <cellStyle name="요약 2 2 12 2" xfId="9254" xr:uid="{00000000-0005-0000-0000-000051460000}"/>
    <cellStyle name="요약 2 2 12 2 2" xfId="20357" xr:uid="{00000000-0005-0000-0000-000052460000}"/>
    <cellStyle name="요약 2 2 12 2 3" xfId="27182" xr:uid="{00000000-0005-0000-0000-000053460000}"/>
    <cellStyle name="요약 2 2 12 3" xfId="14921" xr:uid="{00000000-0005-0000-0000-000054460000}"/>
    <cellStyle name="요약 2 2 12 4" xfId="22848" xr:uid="{00000000-0005-0000-0000-000055460000}"/>
    <cellStyle name="요약 2 2 13" xfId="3698" xr:uid="{00000000-0005-0000-0000-000056460000}"/>
    <cellStyle name="요약 2 2 13 2" xfId="9255" xr:uid="{00000000-0005-0000-0000-000057460000}"/>
    <cellStyle name="요약 2 2 13 2 2" xfId="20358" xr:uid="{00000000-0005-0000-0000-000058460000}"/>
    <cellStyle name="요약 2 2 13 2 3" xfId="27183" xr:uid="{00000000-0005-0000-0000-000059460000}"/>
    <cellStyle name="요약 2 2 13 3" xfId="14922" xr:uid="{00000000-0005-0000-0000-00005A460000}"/>
    <cellStyle name="요약 2 2 13 4" xfId="22849" xr:uid="{00000000-0005-0000-0000-00005B460000}"/>
    <cellStyle name="요약 2 2 14" xfId="3699" xr:uid="{00000000-0005-0000-0000-00005C460000}"/>
    <cellStyle name="요약 2 2 14 2" xfId="9256" xr:uid="{00000000-0005-0000-0000-00005D460000}"/>
    <cellStyle name="요약 2 2 14 2 2" xfId="20359" xr:uid="{00000000-0005-0000-0000-00005E460000}"/>
    <cellStyle name="요약 2 2 14 2 3" xfId="27184" xr:uid="{00000000-0005-0000-0000-00005F460000}"/>
    <cellStyle name="요약 2 2 14 3" xfId="14923" xr:uid="{00000000-0005-0000-0000-000060460000}"/>
    <cellStyle name="요약 2 2 14 4" xfId="22850" xr:uid="{00000000-0005-0000-0000-000061460000}"/>
    <cellStyle name="요약 2 2 15" xfId="9251" xr:uid="{00000000-0005-0000-0000-000062460000}"/>
    <cellStyle name="요약 2 2 15 2" xfId="20354" xr:uid="{00000000-0005-0000-0000-000063460000}"/>
    <cellStyle name="요약 2 2 15 3" xfId="27179" xr:uid="{00000000-0005-0000-0000-000064460000}"/>
    <cellStyle name="요약 2 2 16" xfId="14918" xr:uid="{00000000-0005-0000-0000-000065460000}"/>
    <cellStyle name="요약 2 2 17" xfId="22845" xr:uid="{00000000-0005-0000-0000-000066460000}"/>
    <cellStyle name="요약 2 2 2" xfId="3700" xr:uid="{00000000-0005-0000-0000-000067460000}"/>
    <cellStyle name="요약 2 2 2 10" xfId="22851" xr:uid="{00000000-0005-0000-0000-000068460000}"/>
    <cellStyle name="요약 2 2 2 2" xfId="3701" xr:uid="{00000000-0005-0000-0000-000069460000}"/>
    <cellStyle name="요약 2 2 2 2 2" xfId="3702" xr:uid="{00000000-0005-0000-0000-00006A460000}"/>
    <cellStyle name="요약 2 2 2 2 2 2" xfId="9259" xr:uid="{00000000-0005-0000-0000-00006B460000}"/>
    <cellStyle name="요약 2 2 2 2 2 2 2" xfId="20362" xr:uid="{00000000-0005-0000-0000-00006C460000}"/>
    <cellStyle name="요약 2 2 2 2 2 2 3" xfId="27187" xr:uid="{00000000-0005-0000-0000-00006D460000}"/>
    <cellStyle name="요약 2 2 2 2 2 3" xfId="14926" xr:uid="{00000000-0005-0000-0000-00006E460000}"/>
    <cellStyle name="요약 2 2 2 2 2 4" xfId="22853" xr:uid="{00000000-0005-0000-0000-00006F460000}"/>
    <cellStyle name="요약 2 2 2 2 3" xfId="3703" xr:uid="{00000000-0005-0000-0000-000070460000}"/>
    <cellStyle name="요약 2 2 2 2 3 2" xfId="9260" xr:uid="{00000000-0005-0000-0000-000071460000}"/>
    <cellStyle name="요약 2 2 2 2 3 2 2" xfId="20363" xr:uid="{00000000-0005-0000-0000-000072460000}"/>
    <cellStyle name="요약 2 2 2 2 3 2 3" xfId="27188" xr:uid="{00000000-0005-0000-0000-000073460000}"/>
    <cellStyle name="요약 2 2 2 2 3 3" xfId="14927" xr:uid="{00000000-0005-0000-0000-000074460000}"/>
    <cellStyle name="요약 2 2 2 2 3 4" xfId="22854" xr:uid="{00000000-0005-0000-0000-000075460000}"/>
    <cellStyle name="요약 2 2 2 2 4" xfId="3704" xr:uid="{00000000-0005-0000-0000-000076460000}"/>
    <cellStyle name="요약 2 2 2 2 4 2" xfId="9261" xr:uid="{00000000-0005-0000-0000-000077460000}"/>
    <cellStyle name="요약 2 2 2 2 4 2 2" xfId="20364" xr:uid="{00000000-0005-0000-0000-000078460000}"/>
    <cellStyle name="요약 2 2 2 2 4 2 3" xfId="27189" xr:uid="{00000000-0005-0000-0000-000079460000}"/>
    <cellStyle name="요약 2 2 2 2 4 3" xfId="14928" xr:uid="{00000000-0005-0000-0000-00007A460000}"/>
    <cellStyle name="요약 2 2 2 2 4 4" xfId="22855" xr:uid="{00000000-0005-0000-0000-00007B460000}"/>
    <cellStyle name="요약 2 2 2 2 5" xfId="3705" xr:uid="{00000000-0005-0000-0000-00007C460000}"/>
    <cellStyle name="요약 2 2 2 2 5 2" xfId="9262" xr:uid="{00000000-0005-0000-0000-00007D460000}"/>
    <cellStyle name="요약 2 2 2 2 5 2 2" xfId="20365" xr:uid="{00000000-0005-0000-0000-00007E460000}"/>
    <cellStyle name="요약 2 2 2 2 5 2 3" xfId="27190" xr:uid="{00000000-0005-0000-0000-00007F460000}"/>
    <cellStyle name="요약 2 2 2 2 5 3" xfId="14929" xr:uid="{00000000-0005-0000-0000-000080460000}"/>
    <cellStyle name="요약 2 2 2 2 5 4" xfId="22856" xr:uid="{00000000-0005-0000-0000-000081460000}"/>
    <cellStyle name="요약 2 2 2 2 6" xfId="3706" xr:uid="{00000000-0005-0000-0000-000082460000}"/>
    <cellStyle name="요약 2 2 2 2 6 2" xfId="9263" xr:uid="{00000000-0005-0000-0000-000083460000}"/>
    <cellStyle name="요약 2 2 2 2 6 2 2" xfId="20366" xr:uid="{00000000-0005-0000-0000-000084460000}"/>
    <cellStyle name="요약 2 2 2 2 6 2 3" xfId="27191" xr:uid="{00000000-0005-0000-0000-000085460000}"/>
    <cellStyle name="요약 2 2 2 2 6 3" xfId="14930" xr:uid="{00000000-0005-0000-0000-000086460000}"/>
    <cellStyle name="요약 2 2 2 2 6 4" xfId="22857" xr:uid="{00000000-0005-0000-0000-000087460000}"/>
    <cellStyle name="요약 2 2 2 2 7" xfId="9258" xr:uid="{00000000-0005-0000-0000-000088460000}"/>
    <cellStyle name="요약 2 2 2 2 7 2" xfId="20361" xr:uid="{00000000-0005-0000-0000-000089460000}"/>
    <cellStyle name="요약 2 2 2 2 7 3" xfId="27186" xr:uid="{00000000-0005-0000-0000-00008A460000}"/>
    <cellStyle name="요약 2 2 2 2 8" xfId="14925" xr:uid="{00000000-0005-0000-0000-00008B460000}"/>
    <cellStyle name="요약 2 2 2 2 9" xfId="22852" xr:uid="{00000000-0005-0000-0000-00008C460000}"/>
    <cellStyle name="요약 2 2 2 3" xfId="3707" xr:uid="{00000000-0005-0000-0000-00008D460000}"/>
    <cellStyle name="요약 2 2 2 3 2" xfId="9264" xr:uid="{00000000-0005-0000-0000-00008E460000}"/>
    <cellStyle name="요약 2 2 2 3 2 2" xfId="20367" xr:uid="{00000000-0005-0000-0000-00008F460000}"/>
    <cellStyle name="요약 2 2 2 3 2 3" xfId="27192" xr:uid="{00000000-0005-0000-0000-000090460000}"/>
    <cellStyle name="요약 2 2 2 3 3" xfId="14931" xr:uid="{00000000-0005-0000-0000-000091460000}"/>
    <cellStyle name="요약 2 2 2 3 4" xfId="22858" xr:uid="{00000000-0005-0000-0000-000092460000}"/>
    <cellStyle name="요약 2 2 2 4" xfId="3708" xr:uid="{00000000-0005-0000-0000-000093460000}"/>
    <cellStyle name="요약 2 2 2 4 2" xfId="9265" xr:uid="{00000000-0005-0000-0000-000094460000}"/>
    <cellStyle name="요약 2 2 2 4 2 2" xfId="20368" xr:uid="{00000000-0005-0000-0000-000095460000}"/>
    <cellStyle name="요약 2 2 2 4 2 3" xfId="27193" xr:uid="{00000000-0005-0000-0000-000096460000}"/>
    <cellStyle name="요약 2 2 2 4 3" xfId="14932" xr:uid="{00000000-0005-0000-0000-000097460000}"/>
    <cellStyle name="요약 2 2 2 4 4" xfId="22859" xr:uid="{00000000-0005-0000-0000-000098460000}"/>
    <cellStyle name="요약 2 2 2 5" xfId="3709" xr:uid="{00000000-0005-0000-0000-000099460000}"/>
    <cellStyle name="요약 2 2 2 5 2" xfId="9266" xr:uid="{00000000-0005-0000-0000-00009A460000}"/>
    <cellStyle name="요약 2 2 2 5 2 2" xfId="20369" xr:uid="{00000000-0005-0000-0000-00009B460000}"/>
    <cellStyle name="요약 2 2 2 5 2 3" xfId="27194" xr:uid="{00000000-0005-0000-0000-00009C460000}"/>
    <cellStyle name="요약 2 2 2 5 3" xfId="14933" xr:uid="{00000000-0005-0000-0000-00009D460000}"/>
    <cellStyle name="요약 2 2 2 5 4" xfId="22860" xr:uid="{00000000-0005-0000-0000-00009E460000}"/>
    <cellStyle name="요약 2 2 2 6" xfId="3710" xr:uid="{00000000-0005-0000-0000-00009F460000}"/>
    <cellStyle name="요약 2 2 2 6 2" xfId="9267" xr:uid="{00000000-0005-0000-0000-0000A0460000}"/>
    <cellStyle name="요약 2 2 2 6 2 2" xfId="20370" xr:uid="{00000000-0005-0000-0000-0000A1460000}"/>
    <cellStyle name="요약 2 2 2 6 2 3" xfId="27195" xr:uid="{00000000-0005-0000-0000-0000A2460000}"/>
    <cellStyle name="요약 2 2 2 6 3" xfId="14934" xr:uid="{00000000-0005-0000-0000-0000A3460000}"/>
    <cellStyle name="요약 2 2 2 6 4" xfId="22861" xr:uid="{00000000-0005-0000-0000-0000A4460000}"/>
    <cellStyle name="요약 2 2 2 7" xfId="3711" xr:uid="{00000000-0005-0000-0000-0000A5460000}"/>
    <cellStyle name="요약 2 2 2 7 2" xfId="9268" xr:uid="{00000000-0005-0000-0000-0000A6460000}"/>
    <cellStyle name="요약 2 2 2 7 2 2" xfId="20371" xr:uid="{00000000-0005-0000-0000-0000A7460000}"/>
    <cellStyle name="요약 2 2 2 7 2 3" xfId="27196" xr:uid="{00000000-0005-0000-0000-0000A8460000}"/>
    <cellStyle name="요약 2 2 2 7 3" xfId="14935" xr:uid="{00000000-0005-0000-0000-0000A9460000}"/>
    <cellStyle name="요약 2 2 2 7 4" xfId="22862" xr:uid="{00000000-0005-0000-0000-0000AA460000}"/>
    <cellStyle name="요약 2 2 2 8" xfId="9257" xr:uid="{00000000-0005-0000-0000-0000AB460000}"/>
    <cellStyle name="요약 2 2 2 8 2" xfId="20360" xr:uid="{00000000-0005-0000-0000-0000AC460000}"/>
    <cellStyle name="요약 2 2 2 8 3" xfId="27185" xr:uid="{00000000-0005-0000-0000-0000AD460000}"/>
    <cellStyle name="요약 2 2 2 9" xfId="14924" xr:uid="{00000000-0005-0000-0000-0000AE460000}"/>
    <cellStyle name="요약 2 2 3" xfId="3712" xr:uid="{00000000-0005-0000-0000-0000AF460000}"/>
    <cellStyle name="요약 2 2 3 10" xfId="22863" xr:uid="{00000000-0005-0000-0000-0000B0460000}"/>
    <cellStyle name="요약 2 2 3 2" xfId="3713" xr:uid="{00000000-0005-0000-0000-0000B1460000}"/>
    <cellStyle name="요약 2 2 3 2 2" xfId="3714" xr:uid="{00000000-0005-0000-0000-0000B2460000}"/>
    <cellStyle name="요약 2 2 3 2 2 2" xfId="9271" xr:uid="{00000000-0005-0000-0000-0000B3460000}"/>
    <cellStyle name="요약 2 2 3 2 2 2 2" xfId="20374" xr:uid="{00000000-0005-0000-0000-0000B4460000}"/>
    <cellStyle name="요약 2 2 3 2 2 2 3" xfId="27199" xr:uid="{00000000-0005-0000-0000-0000B5460000}"/>
    <cellStyle name="요약 2 2 3 2 2 3" xfId="14938" xr:uid="{00000000-0005-0000-0000-0000B6460000}"/>
    <cellStyle name="요약 2 2 3 2 2 4" xfId="22865" xr:uid="{00000000-0005-0000-0000-0000B7460000}"/>
    <cellStyle name="요약 2 2 3 2 3" xfId="3715" xr:uid="{00000000-0005-0000-0000-0000B8460000}"/>
    <cellStyle name="요약 2 2 3 2 3 2" xfId="9272" xr:uid="{00000000-0005-0000-0000-0000B9460000}"/>
    <cellStyle name="요약 2 2 3 2 3 2 2" xfId="20375" xr:uid="{00000000-0005-0000-0000-0000BA460000}"/>
    <cellStyle name="요약 2 2 3 2 3 2 3" xfId="27200" xr:uid="{00000000-0005-0000-0000-0000BB460000}"/>
    <cellStyle name="요약 2 2 3 2 3 3" xfId="14939" xr:uid="{00000000-0005-0000-0000-0000BC460000}"/>
    <cellStyle name="요약 2 2 3 2 3 4" xfId="22866" xr:uid="{00000000-0005-0000-0000-0000BD460000}"/>
    <cellStyle name="요약 2 2 3 2 4" xfId="3716" xr:uid="{00000000-0005-0000-0000-0000BE460000}"/>
    <cellStyle name="요약 2 2 3 2 4 2" xfId="9273" xr:uid="{00000000-0005-0000-0000-0000BF460000}"/>
    <cellStyle name="요약 2 2 3 2 4 2 2" xfId="20376" xr:uid="{00000000-0005-0000-0000-0000C0460000}"/>
    <cellStyle name="요약 2 2 3 2 4 2 3" xfId="27201" xr:uid="{00000000-0005-0000-0000-0000C1460000}"/>
    <cellStyle name="요약 2 2 3 2 4 3" xfId="14940" xr:uid="{00000000-0005-0000-0000-0000C2460000}"/>
    <cellStyle name="요약 2 2 3 2 4 4" xfId="22867" xr:uid="{00000000-0005-0000-0000-0000C3460000}"/>
    <cellStyle name="요약 2 2 3 2 5" xfId="3717" xr:uid="{00000000-0005-0000-0000-0000C4460000}"/>
    <cellStyle name="요약 2 2 3 2 5 2" xfId="9274" xr:uid="{00000000-0005-0000-0000-0000C5460000}"/>
    <cellStyle name="요약 2 2 3 2 5 2 2" xfId="20377" xr:uid="{00000000-0005-0000-0000-0000C6460000}"/>
    <cellStyle name="요약 2 2 3 2 5 2 3" xfId="27202" xr:uid="{00000000-0005-0000-0000-0000C7460000}"/>
    <cellStyle name="요약 2 2 3 2 5 3" xfId="14941" xr:uid="{00000000-0005-0000-0000-0000C8460000}"/>
    <cellStyle name="요약 2 2 3 2 5 4" xfId="22868" xr:uid="{00000000-0005-0000-0000-0000C9460000}"/>
    <cellStyle name="요약 2 2 3 2 6" xfId="3718" xr:uid="{00000000-0005-0000-0000-0000CA460000}"/>
    <cellStyle name="요약 2 2 3 2 6 2" xfId="9275" xr:uid="{00000000-0005-0000-0000-0000CB460000}"/>
    <cellStyle name="요약 2 2 3 2 6 2 2" xfId="20378" xr:uid="{00000000-0005-0000-0000-0000CC460000}"/>
    <cellStyle name="요약 2 2 3 2 6 2 3" xfId="27203" xr:uid="{00000000-0005-0000-0000-0000CD460000}"/>
    <cellStyle name="요약 2 2 3 2 6 3" xfId="14942" xr:uid="{00000000-0005-0000-0000-0000CE460000}"/>
    <cellStyle name="요약 2 2 3 2 6 4" xfId="22869" xr:uid="{00000000-0005-0000-0000-0000CF460000}"/>
    <cellStyle name="요약 2 2 3 2 7" xfId="9270" xr:uid="{00000000-0005-0000-0000-0000D0460000}"/>
    <cellStyle name="요약 2 2 3 2 7 2" xfId="20373" xr:uid="{00000000-0005-0000-0000-0000D1460000}"/>
    <cellStyle name="요약 2 2 3 2 7 3" xfId="27198" xr:uid="{00000000-0005-0000-0000-0000D2460000}"/>
    <cellStyle name="요약 2 2 3 2 8" xfId="14937" xr:uid="{00000000-0005-0000-0000-0000D3460000}"/>
    <cellStyle name="요약 2 2 3 2 9" xfId="22864" xr:uid="{00000000-0005-0000-0000-0000D4460000}"/>
    <cellStyle name="요약 2 2 3 3" xfId="3719" xr:uid="{00000000-0005-0000-0000-0000D5460000}"/>
    <cellStyle name="요약 2 2 3 3 2" xfId="9276" xr:uid="{00000000-0005-0000-0000-0000D6460000}"/>
    <cellStyle name="요약 2 2 3 3 2 2" xfId="20379" xr:uid="{00000000-0005-0000-0000-0000D7460000}"/>
    <cellStyle name="요약 2 2 3 3 2 3" xfId="27204" xr:uid="{00000000-0005-0000-0000-0000D8460000}"/>
    <cellStyle name="요약 2 2 3 3 3" xfId="14943" xr:uid="{00000000-0005-0000-0000-0000D9460000}"/>
    <cellStyle name="요약 2 2 3 3 4" xfId="22870" xr:uid="{00000000-0005-0000-0000-0000DA460000}"/>
    <cellStyle name="요약 2 2 3 4" xfId="3720" xr:uid="{00000000-0005-0000-0000-0000DB460000}"/>
    <cellStyle name="요약 2 2 3 4 2" xfId="9277" xr:uid="{00000000-0005-0000-0000-0000DC460000}"/>
    <cellStyle name="요약 2 2 3 4 2 2" xfId="20380" xr:uid="{00000000-0005-0000-0000-0000DD460000}"/>
    <cellStyle name="요약 2 2 3 4 2 3" xfId="27205" xr:uid="{00000000-0005-0000-0000-0000DE460000}"/>
    <cellStyle name="요약 2 2 3 4 3" xfId="14944" xr:uid="{00000000-0005-0000-0000-0000DF460000}"/>
    <cellStyle name="요약 2 2 3 4 4" xfId="22871" xr:uid="{00000000-0005-0000-0000-0000E0460000}"/>
    <cellStyle name="요약 2 2 3 5" xfId="3721" xr:uid="{00000000-0005-0000-0000-0000E1460000}"/>
    <cellStyle name="요약 2 2 3 5 2" xfId="9278" xr:uid="{00000000-0005-0000-0000-0000E2460000}"/>
    <cellStyle name="요약 2 2 3 5 2 2" xfId="20381" xr:uid="{00000000-0005-0000-0000-0000E3460000}"/>
    <cellStyle name="요약 2 2 3 5 2 3" xfId="27206" xr:uid="{00000000-0005-0000-0000-0000E4460000}"/>
    <cellStyle name="요약 2 2 3 5 3" xfId="14945" xr:uid="{00000000-0005-0000-0000-0000E5460000}"/>
    <cellStyle name="요약 2 2 3 5 4" xfId="22872" xr:uid="{00000000-0005-0000-0000-0000E6460000}"/>
    <cellStyle name="요약 2 2 3 6" xfId="3722" xr:uid="{00000000-0005-0000-0000-0000E7460000}"/>
    <cellStyle name="요약 2 2 3 6 2" xfId="9279" xr:uid="{00000000-0005-0000-0000-0000E8460000}"/>
    <cellStyle name="요약 2 2 3 6 2 2" xfId="20382" xr:uid="{00000000-0005-0000-0000-0000E9460000}"/>
    <cellStyle name="요약 2 2 3 6 2 3" xfId="27207" xr:uid="{00000000-0005-0000-0000-0000EA460000}"/>
    <cellStyle name="요약 2 2 3 6 3" xfId="14946" xr:uid="{00000000-0005-0000-0000-0000EB460000}"/>
    <cellStyle name="요약 2 2 3 6 4" xfId="22873" xr:uid="{00000000-0005-0000-0000-0000EC460000}"/>
    <cellStyle name="요약 2 2 3 7" xfId="3723" xr:uid="{00000000-0005-0000-0000-0000ED460000}"/>
    <cellStyle name="요약 2 2 3 7 2" xfId="9280" xr:uid="{00000000-0005-0000-0000-0000EE460000}"/>
    <cellStyle name="요약 2 2 3 7 2 2" xfId="20383" xr:uid="{00000000-0005-0000-0000-0000EF460000}"/>
    <cellStyle name="요약 2 2 3 7 2 3" xfId="27208" xr:uid="{00000000-0005-0000-0000-0000F0460000}"/>
    <cellStyle name="요약 2 2 3 7 3" xfId="14947" xr:uid="{00000000-0005-0000-0000-0000F1460000}"/>
    <cellStyle name="요약 2 2 3 7 4" xfId="22874" xr:uid="{00000000-0005-0000-0000-0000F2460000}"/>
    <cellStyle name="요약 2 2 3 8" xfId="9269" xr:uid="{00000000-0005-0000-0000-0000F3460000}"/>
    <cellStyle name="요약 2 2 3 8 2" xfId="20372" xr:uid="{00000000-0005-0000-0000-0000F4460000}"/>
    <cellStyle name="요약 2 2 3 8 3" xfId="27197" xr:uid="{00000000-0005-0000-0000-0000F5460000}"/>
    <cellStyle name="요약 2 2 3 9" xfId="14936" xr:uid="{00000000-0005-0000-0000-0000F6460000}"/>
    <cellStyle name="요약 2 2 4" xfId="3724" xr:uid="{00000000-0005-0000-0000-0000F7460000}"/>
    <cellStyle name="요약 2 2 4 10" xfId="22875" xr:uid="{00000000-0005-0000-0000-0000F8460000}"/>
    <cellStyle name="요약 2 2 4 2" xfId="3725" xr:uid="{00000000-0005-0000-0000-0000F9460000}"/>
    <cellStyle name="요약 2 2 4 2 2" xfId="3726" xr:uid="{00000000-0005-0000-0000-0000FA460000}"/>
    <cellStyle name="요약 2 2 4 2 2 2" xfId="9283" xr:uid="{00000000-0005-0000-0000-0000FB460000}"/>
    <cellStyle name="요약 2 2 4 2 2 2 2" xfId="20386" xr:uid="{00000000-0005-0000-0000-0000FC460000}"/>
    <cellStyle name="요약 2 2 4 2 2 2 3" xfId="27211" xr:uid="{00000000-0005-0000-0000-0000FD460000}"/>
    <cellStyle name="요약 2 2 4 2 2 3" xfId="14950" xr:uid="{00000000-0005-0000-0000-0000FE460000}"/>
    <cellStyle name="요약 2 2 4 2 2 4" xfId="22877" xr:uid="{00000000-0005-0000-0000-0000FF460000}"/>
    <cellStyle name="요약 2 2 4 2 3" xfId="3727" xr:uid="{00000000-0005-0000-0000-000000470000}"/>
    <cellStyle name="요약 2 2 4 2 3 2" xfId="9284" xr:uid="{00000000-0005-0000-0000-000001470000}"/>
    <cellStyle name="요약 2 2 4 2 3 2 2" xfId="20387" xr:uid="{00000000-0005-0000-0000-000002470000}"/>
    <cellStyle name="요약 2 2 4 2 3 2 3" xfId="27212" xr:uid="{00000000-0005-0000-0000-000003470000}"/>
    <cellStyle name="요약 2 2 4 2 3 3" xfId="14951" xr:uid="{00000000-0005-0000-0000-000004470000}"/>
    <cellStyle name="요약 2 2 4 2 3 4" xfId="22878" xr:uid="{00000000-0005-0000-0000-000005470000}"/>
    <cellStyle name="요약 2 2 4 2 4" xfId="3728" xr:uid="{00000000-0005-0000-0000-000006470000}"/>
    <cellStyle name="요약 2 2 4 2 4 2" xfId="9285" xr:uid="{00000000-0005-0000-0000-000007470000}"/>
    <cellStyle name="요약 2 2 4 2 4 2 2" xfId="20388" xr:uid="{00000000-0005-0000-0000-000008470000}"/>
    <cellStyle name="요약 2 2 4 2 4 2 3" xfId="27213" xr:uid="{00000000-0005-0000-0000-000009470000}"/>
    <cellStyle name="요약 2 2 4 2 4 3" xfId="14952" xr:uid="{00000000-0005-0000-0000-00000A470000}"/>
    <cellStyle name="요약 2 2 4 2 4 4" xfId="22879" xr:uid="{00000000-0005-0000-0000-00000B470000}"/>
    <cellStyle name="요약 2 2 4 2 5" xfId="3729" xr:uid="{00000000-0005-0000-0000-00000C470000}"/>
    <cellStyle name="요약 2 2 4 2 5 2" xfId="9286" xr:uid="{00000000-0005-0000-0000-00000D470000}"/>
    <cellStyle name="요약 2 2 4 2 5 2 2" xfId="20389" xr:uid="{00000000-0005-0000-0000-00000E470000}"/>
    <cellStyle name="요약 2 2 4 2 5 2 3" xfId="27214" xr:uid="{00000000-0005-0000-0000-00000F470000}"/>
    <cellStyle name="요약 2 2 4 2 5 3" xfId="14953" xr:uid="{00000000-0005-0000-0000-000010470000}"/>
    <cellStyle name="요약 2 2 4 2 5 4" xfId="22880" xr:uid="{00000000-0005-0000-0000-000011470000}"/>
    <cellStyle name="요약 2 2 4 2 6" xfId="3730" xr:uid="{00000000-0005-0000-0000-000012470000}"/>
    <cellStyle name="요약 2 2 4 2 6 2" xfId="9287" xr:uid="{00000000-0005-0000-0000-000013470000}"/>
    <cellStyle name="요약 2 2 4 2 6 2 2" xfId="20390" xr:uid="{00000000-0005-0000-0000-000014470000}"/>
    <cellStyle name="요약 2 2 4 2 6 2 3" xfId="27215" xr:uid="{00000000-0005-0000-0000-000015470000}"/>
    <cellStyle name="요약 2 2 4 2 6 3" xfId="14954" xr:uid="{00000000-0005-0000-0000-000016470000}"/>
    <cellStyle name="요약 2 2 4 2 6 4" xfId="22881" xr:uid="{00000000-0005-0000-0000-000017470000}"/>
    <cellStyle name="요약 2 2 4 2 7" xfId="9282" xr:uid="{00000000-0005-0000-0000-000018470000}"/>
    <cellStyle name="요약 2 2 4 2 7 2" xfId="20385" xr:uid="{00000000-0005-0000-0000-000019470000}"/>
    <cellStyle name="요약 2 2 4 2 7 3" xfId="27210" xr:uid="{00000000-0005-0000-0000-00001A470000}"/>
    <cellStyle name="요약 2 2 4 2 8" xfId="14949" xr:uid="{00000000-0005-0000-0000-00001B470000}"/>
    <cellStyle name="요약 2 2 4 2 9" xfId="22876" xr:uid="{00000000-0005-0000-0000-00001C470000}"/>
    <cellStyle name="요약 2 2 4 3" xfId="3731" xr:uid="{00000000-0005-0000-0000-00001D470000}"/>
    <cellStyle name="요약 2 2 4 3 2" xfId="9288" xr:uid="{00000000-0005-0000-0000-00001E470000}"/>
    <cellStyle name="요약 2 2 4 3 2 2" xfId="20391" xr:uid="{00000000-0005-0000-0000-00001F470000}"/>
    <cellStyle name="요약 2 2 4 3 2 3" xfId="27216" xr:uid="{00000000-0005-0000-0000-000020470000}"/>
    <cellStyle name="요약 2 2 4 3 3" xfId="14955" xr:uid="{00000000-0005-0000-0000-000021470000}"/>
    <cellStyle name="요약 2 2 4 3 4" xfId="22882" xr:uid="{00000000-0005-0000-0000-000022470000}"/>
    <cellStyle name="요약 2 2 4 4" xfId="3732" xr:uid="{00000000-0005-0000-0000-000023470000}"/>
    <cellStyle name="요약 2 2 4 4 2" xfId="9289" xr:uid="{00000000-0005-0000-0000-000024470000}"/>
    <cellStyle name="요약 2 2 4 4 2 2" xfId="20392" xr:uid="{00000000-0005-0000-0000-000025470000}"/>
    <cellStyle name="요약 2 2 4 4 2 3" xfId="27217" xr:uid="{00000000-0005-0000-0000-000026470000}"/>
    <cellStyle name="요약 2 2 4 4 3" xfId="14956" xr:uid="{00000000-0005-0000-0000-000027470000}"/>
    <cellStyle name="요약 2 2 4 4 4" xfId="22883" xr:uid="{00000000-0005-0000-0000-000028470000}"/>
    <cellStyle name="요약 2 2 4 5" xfId="3733" xr:uid="{00000000-0005-0000-0000-000029470000}"/>
    <cellStyle name="요약 2 2 4 5 2" xfId="9290" xr:uid="{00000000-0005-0000-0000-00002A470000}"/>
    <cellStyle name="요약 2 2 4 5 2 2" xfId="20393" xr:uid="{00000000-0005-0000-0000-00002B470000}"/>
    <cellStyle name="요약 2 2 4 5 2 3" xfId="27218" xr:uid="{00000000-0005-0000-0000-00002C470000}"/>
    <cellStyle name="요약 2 2 4 5 3" xfId="14957" xr:uid="{00000000-0005-0000-0000-00002D470000}"/>
    <cellStyle name="요약 2 2 4 5 4" xfId="22884" xr:uid="{00000000-0005-0000-0000-00002E470000}"/>
    <cellStyle name="요약 2 2 4 6" xfId="3734" xr:uid="{00000000-0005-0000-0000-00002F470000}"/>
    <cellStyle name="요약 2 2 4 6 2" xfId="9291" xr:uid="{00000000-0005-0000-0000-000030470000}"/>
    <cellStyle name="요약 2 2 4 6 2 2" xfId="20394" xr:uid="{00000000-0005-0000-0000-000031470000}"/>
    <cellStyle name="요약 2 2 4 6 2 3" xfId="27219" xr:uid="{00000000-0005-0000-0000-000032470000}"/>
    <cellStyle name="요약 2 2 4 6 3" xfId="14958" xr:uid="{00000000-0005-0000-0000-000033470000}"/>
    <cellStyle name="요약 2 2 4 6 4" xfId="22885" xr:uid="{00000000-0005-0000-0000-000034470000}"/>
    <cellStyle name="요약 2 2 4 7" xfId="3735" xr:uid="{00000000-0005-0000-0000-000035470000}"/>
    <cellStyle name="요약 2 2 4 7 2" xfId="9292" xr:uid="{00000000-0005-0000-0000-000036470000}"/>
    <cellStyle name="요약 2 2 4 7 2 2" xfId="20395" xr:uid="{00000000-0005-0000-0000-000037470000}"/>
    <cellStyle name="요약 2 2 4 7 2 3" xfId="27220" xr:uid="{00000000-0005-0000-0000-000038470000}"/>
    <cellStyle name="요약 2 2 4 7 3" xfId="14959" xr:uid="{00000000-0005-0000-0000-000039470000}"/>
    <cellStyle name="요약 2 2 4 7 4" xfId="22886" xr:uid="{00000000-0005-0000-0000-00003A470000}"/>
    <cellStyle name="요약 2 2 4 8" xfId="9281" xr:uid="{00000000-0005-0000-0000-00003B470000}"/>
    <cellStyle name="요약 2 2 4 8 2" xfId="20384" xr:uid="{00000000-0005-0000-0000-00003C470000}"/>
    <cellStyle name="요약 2 2 4 8 3" xfId="27209" xr:uid="{00000000-0005-0000-0000-00003D470000}"/>
    <cellStyle name="요약 2 2 4 9" xfId="14948" xr:uid="{00000000-0005-0000-0000-00003E470000}"/>
    <cellStyle name="요약 2 2 5" xfId="3736" xr:uid="{00000000-0005-0000-0000-00003F470000}"/>
    <cellStyle name="요약 2 2 5 10" xfId="22887" xr:uid="{00000000-0005-0000-0000-000040470000}"/>
    <cellStyle name="요약 2 2 5 2" xfId="3737" xr:uid="{00000000-0005-0000-0000-000041470000}"/>
    <cellStyle name="요약 2 2 5 2 2" xfId="3738" xr:uid="{00000000-0005-0000-0000-000042470000}"/>
    <cellStyle name="요약 2 2 5 2 2 2" xfId="9295" xr:uid="{00000000-0005-0000-0000-000043470000}"/>
    <cellStyle name="요약 2 2 5 2 2 2 2" xfId="20398" xr:uid="{00000000-0005-0000-0000-000044470000}"/>
    <cellStyle name="요약 2 2 5 2 2 2 3" xfId="27223" xr:uid="{00000000-0005-0000-0000-000045470000}"/>
    <cellStyle name="요약 2 2 5 2 2 3" xfId="14962" xr:uid="{00000000-0005-0000-0000-000046470000}"/>
    <cellStyle name="요약 2 2 5 2 2 4" xfId="22889" xr:uid="{00000000-0005-0000-0000-000047470000}"/>
    <cellStyle name="요약 2 2 5 2 3" xfId="3739" xr:uid="{00000000-0005-0000-0000-000048470000}"/>
    <cellStyle name="요약 2 2 5 2 3 2" xfId="9296" xr:uid="{00000000-0005-0000-0000-000049470000}"/>
    <cellStyle name="요약 2 2 5 2 3 2 2" xfId="20399" xr:uid="{00000000-0005-0000-0000-00004A470000}"/>
    <cellStyle name="요약 2 2 5 2 3 2 3" xfId="27224" xr:uid="{00000000-0005-0000-0000-00004B470000}"/>
    <cellStyle name="요약 2 2 5 2 3 3" xfId="14963" xr:uid="{00000000-0005-0000-0000-00004C470000}"/>
    <cellStyle name="요약 2 2 5 2 3 4" xfId="22890" xr:uid="{00000000-0005-0000-0000-00004D470000}"/>
    <cellStyle name="요약 2 2 5 2 4" xfId="3740" xr:uid="{00000000-0005-0000-0000-00004E470000}"/>
    <cellStyle name="요약 2 2 5 2 4 2" xfId="9297" xr:uid="{00000000-0005-0000-0000-00004F470000}"/>
    <cellStyle name="요약 2 2 5 2 4 2 2" xfId="20400" xr:uid="{00000000-0005-0000-0000-000050470000}"/>
    <cellStyle name="요약 2 2 5 2 4 2 3" xfId="27225" xr:uid="{00000000-0005-0000-0000-000051470000}"/>
    <cellStyle name="요약 2 2 5 2 4 3" xfId="14964" xr:uid="{00000000-0005-0000-0000-000052470000}"/>
    <cellStyle name="요약 2 2 5 2 4 4" xfId="22891" xr:uid="{00000000-0005-0000-0000-000053470000}"/>
    <cellStyle name="요약 2 2 5 2 5" xfId="3741" xr:uid="{00000000-0005-0000-0000-000054470000}"/>
    <cellStyle name="요약 2 2 5 2 5 2" xfId="9298" xr:uid="{00000000-0005-0000-0000-000055470000}"/>
    <cellStyle name="요약 2 2 5 2 5 2 2" xfId="20401" xr:uid="{00000000-0005-0000-0000-000056470000}"/>
    <cellStyle name="요약 2 2 5 2 5 2 3" xfId="27226" xr:uid="{00000000-0005-0000-0000-000057470000}"/>
    <cellStyle name="요약 2 2 5 2 5 3" xfId="14965" xr:uid="{00000000-0005-0000-0000-000058470000}"/>
    <cellStyle name="요약 2 2 5 2 5 4" xfId="22892" xr:uid="{00000000-0005-0000-0000-000059470000}"/>
    <cellStyle name="요약 2 2 5 2 6" xfId="3742" xr:uid="{00000000-0005-0000-0000-00005A470000}"/>
    <cellStyle name="요약 2 2 5 2 6 2" xfId="9299" xr:uid="{00000000-0005-0000-0000-00005B470000}"/>
    <cellStyle name="요약 2 2 5 2 6 2 2" xfId="20402" xr:uid="{00000000-0005-0000-0000-00005C470000}"/>
    <cellStyle name="요약 2 2 5 2 6 2 3" xfId="27227" xr:uid="{00000000-0005-0000-0000-00005D470000}"/>
    <cellStyle name="요약 2 2 5 2 6 3" xfId="14966" xr:uid="{00000000-0005-0000-0000-00005E470000}"/>
    <cellStyle name="요약 2 2 5 2 6 4" xfId="22893" xr:uid="{00000000-0005-0000-0000-00005F470000}"/>
    <cellStyle name="요약 2 2 5 2 7" xfId="9294" xr:uid="{00000000-0005-0000-0000-000060470000}"/>
    <cellStyle name="요약 2 2 5 2 7 2" xfId="20397" xr:uid="{00000000-0005-0000-0000-000061470000}"/>
    <cellStyle name="요약 2 2 5 2 7 3" xfId="27222" xr:uid="{00000000-0005-0000-0000-000062470000}"/>
    <cellStyle name="요약 2 2 5 2 8" xfId="14961" xr:uid="{00000000-0005-0000-0000-000063470000}"/>
    <cellStyle name="요약 2 2 5 2 9" xfId="22888" xr:uid="{00000000-0005-0000-0000-000064470000}"/>
    <cellStyle name="요약 2 2 5 3" xfId="3743" xr:uid="{00000000-0005-0000-0000-000065470000}"/>
    <cellStyle name="요약 2 2 5 3 2" xfId="9300" xr:uid="{00000000-0005-0000-0000-000066470000}"/>
    <cellStyle name="요약 2 2 5 3 2 2" xfId="20403" xr:uid="{00000000-0005-0000-0000-000067470000}"/>
    <cellStyle name="요약 2 2 5 3 2 3" xfId="27228" xr:uid="{00000000-0005-0000-0000-000068470000}"/>
    <cellStyle name="요약 2 2 5 3 3" xfId="14967" xr:uid="{00000000-0005-0000-0000-000069470000}"/>
    <cellStyle name="요약 2 2 5 3 4" xfId="22894" xr:uid="{00000000-0005-0000-0000-00006A470000}"/>
    <cellStyle name="요약 2 2 5 4" xfId="3744" xr:uid="{00000000-0005-0000-0000-00006B470000}"/>
    <cellStyle name="요약 2 2 5 4 2" xfId="9301" xr:uid="{00000000-0005-0000-0000-00006C470000}"/>
    <cellStyle name="요약 2 2 5 4 2 2" xfId="20404" xr:uid="{00000000-0005-0000-0000-00006D470000}"/>
    <cellStyle name="요약 2 2 5 4 2 3" xfId="27229" xr:uid="{00000000-0005-0000-0000-00006E470000}"/>
    <cellStyle name="요약 2 2 5 4 3" xfId="14968" xr:uid="{00000000-0005-0000-0000-00006F470000}"/>
    <cellStyle name="요약 2 2 5 4 4" xfId="22895" xr:uid="{00000000-0005-0000-0000-000070470000}"/>
    <cellStyle name="요약 2 2 5 5" xfId="3745" xr:uid="{00000000-0005-0000-0000-000071470000}"/>
    <cellStyle name="요약 2 2 5 5 2" xfId="9302" xr:uid="{00000000-0005-0000-0000-000072470000}"/>
    <cellStyle name="요약 2 2 5 5 2 2" xfId="20405" xr:uid="{00000000-0005-0000-0000-000073470000}"/>
    <cellStyle name="요약 2 2 5 5 2 3" xfId="27230" xr:uid="{00000000-0005-0000-0000-000074470000}"/>
    <cellStyle name="요약 2 2 5 5 3" xfId="14969" xr:uid="{00000000-0005-0000-0000-000075470000}"/>
    <cellStyle name="요약 2 2 5 5 4" xfId="22896" xr:uid="{00000000-0005-0000-0000-000076470000}"/>
    <cellStyle name="요약 2 2 5 6" xfId="3746" xr:uid="{00000000-0005-0000-0000-000077470000}"/>
    <cellStyle name="요약 2 2 5 6 2" xfId="9303" xr:uid="{00000000-0005-0000-0000-000078470000}"/>
    <cellStyle name="요약 2 2 5 6 2 2" xfId="20406" xr:uid="{00000000-0005-0000-0000-000079470000}"/>
    <cellStyle name="요약 2 2 5 6 2 3" xfId="27231" xr:uid="{00000000-0005-0000-0000-00007A470000}"/>
    <cellStyle name="요약 2 2 5 6 3" xfId="14970" xr:uid="{00000000-0005-0000-0000-00007B470000}"/>
    <cellStyle name="요약 2 2 5 6 4" xfId="22897" xr:uid="{00000000-0005-0000-0000-00007C470000}"/>
    <cellStyle name="요약 2 2 5 7" xfId="3747" xr:uid="{00000000-0005-0000-0000-00007D470000}"/>
    <cellStyle name="요약 2 2 5 7 2" xfId="9304" xr:uid="{00000000-0005-0000-0000-00007E470000}"/>
    <cellStyle name="요약 2 2 5 7 2 2" xfId="20407" xr:uid="{00000000-0005-0000-0000-00007F470000}"/>
    <cellStyle name="요약 2 2 5 7 2 3" xfId="27232" xr:uid="{00000000-0005-0000-0000-000080470000}"/>
    <cellStyle name="요약 2 2 5 7 3" xfId="14971" xr:uid="{00000000-0005-0000-0000-000081470000}"/>
    <cellStyle name="요약 2 2 5 7 4" xfId="22898" xr:uid="{00000000-0005-0000-0000-000082470000}"/>
    <cellStyle name="요약 2 2 5 8" xfId="9293" xr:uid="{00000000-0005-0000-0000-000083470000}"/>
    <cellStyle name="요약 2 2 5 8 2" xfId="20396" xr:uid="{00000000-0005-0000-0000-000084470000}"/>
    <cellStyle name="요약 2 2 5 8 3" xfId="27221" xr:uid="{00000000-0005-0000-0000-000085470000}"/>
    <cellStyle name="요약 2 2 5 9" xfId="14960" xr:uid="{00000000-0005-0000-0000-000086470000}"/>
    <cellStyle name="요약 2 2 6" xfId="3748" xr:uid="{00000000-0005-0000-0000-000087470000}"/>
    <cellStyle name="요약 2 2 6 10" xfId="22899" xr:uid="{00000000-0005-0000-0000-000088470000}"/>
    <cellStyle name="요약 2 2 6 2" xfId="3749" xr:uid="{00000000-0005-0000-0000-000089470000}"/>
    <cellStyle name="요약 2 2 6 2 2" xfId="3750" xr:uid="{00000000-0005-0000-0000-00008A470000}"/>
    <cellStyle name="요약 2 2 6 2 2 2" xfId="9307" xr:uid="{00000000-0005-0000-0000-00008B470000}"/>
    <cellStyle name="요약 2 2 6 2 2 2 2" xfId="20410" xr:uid="{00000000-0005-0000-0000-00008C470000}"/>
    <cellStyle name="요약 2 2 6 2 2 2 3" xfId="27235" xr:uid="{00000000-0005-0000-0000-00008D470000}"/>
    <cellStyle name="요약 2 2 6 2 2 3" xfId="14974" xr:uid="{00000000-0005-0000-0000-00008E470000}"/>
    <cellStyle name="요약 2 2 6 2 2 4" xfId="22901" xr:uid="{00000000-0005-0000-0000-00008F470000}"/>
    <cellStyle name="요약 2 2 6 2 3" xfId="3751" xr:uid="{00000000-0005-0000-0000-000090470000}"/>
    <cellStyle name="요약 2 2 6 2 3 2" xfId="9308" xr:uid="{00000000-0005-0000-0000-000091470000}"/>
    <cellStyle name="요약 2 2 6 2 3 2 2" xfId="20411" xr:uid="{00000000-0005-0000-0000-000092470000}"/>
    <cellStyle name="요약 2 2 6 2 3 2 3" xfId="27236" xr:uid="{00000000-0005-0000-0000-000093470000}"/>
    <cellStyle name="요약 2 2 6 2 3 3" xfId="14975" xr:uid="{00000000-0005-0000-0000-000094470000}"/>
    <cellStyle name="요약 2 2 6 2 3 4" xfId="22902" xr:uid="{00000000-0005-0000-0000-000095470000}"/>
    <cellStyle name="요약 2 2 6 2 4" xfId="3752" xr:uid="{00000000-0005-0000-0000-000096470000}"/>
    <cellStyle name="요약 2 2 6 2 4 2" xfId="9309" xr:uid="{00000000-0005-0000-0000-000097470000}"/>
    <cellStyle name="요약 2 2 6 2 4 2 2" xfId="20412" xr:uid="{00000000-0005-0000-0000-000098470000}"/>
    <cellStyle name="요약 2 2 6 2 4 2 3" xfId="27237" xr:uid="{00000000-0005-0000-0000-000099470000}"/>
    <cellStyle name="요약 2 2 6 2 4 3" xfId="14976" xr:uid="{00000000-0005-0000-0000-00009A470000}"/>
    <cellStyle name="요약 2 2 6 2 4 4" xfId="22903" xr:uid="{00000000-0005-0000-0000-00009B470000}"/>
    <cellStyle name="요약 2 2 6 2 5" xfId="3753" xr:uid="{00000000-0005-0000-0000-00009C470000}"/>
    <cellStyle name="요약 2 2 6 2 5 2" xfId="9310" xr:uid="{00000000-0005-0000-0000-00009D470000}"/>
    <cellStyle name="요약 2 2 6 2 5 2 2" xfId="20413" xr:uid="{00000000-0005-0000-0000-00009E470000}"/>
    <cellStyle name="요약 2 2 6 2 5 2 3" xfId="27238" xr:uid="{00000000-0005-0000-0000-00009F470000}"/>
    <cellStyle name="요약 2 2 6 2 5 3" xfId="14977" xr:uid="{00000000-0005-0000-0000-0000A0470000}"/>
    <cellStyle name="요약 2 2 6 2 5 4" xfId="22904" xr:uid="{00000000-0005-0000-0000-0000A1470000}"/>
    <cellStyle name="요약 2 2 6 2 6" xfId="3754" xr:uid="{00000000-0005-0000-0000-0000A2470000}"/>
    <cellStyle name="요약 2 2 6 2 6 2" xfId="9311" xr:uid="{00000000-0005-0000-0000-0000A3470000}"/>
    <cellStyle name="요약 2 2 6 2 6 2 2" xfId="20414" xr:uid="{00000000-0005-0000-0000-0000A4470000}"/>
    <cellStyle name="요약 2 2 6 2 6 2 3" xfId="27239" xr:uid="{00000000-0005-0000-0000-0000A5470000}"/>
    <cellStyle name="요약 2 2 6 2 6 3" xfId="14978" xr:uid="{00000000-0005-0000-0000-0000A6470000}"/>
    <cellStyle name="요약 2 2 6 2 6 4" xfId="22905" xr:uid="{00000000-0005-0000-0000-0000A7470000}"/>
    <cellStyle name="요약 2 2 6 2 7" xfId="9306" xr:uid="{00000000-0005-0000-0000-0000A8470000}"/>
    <cellStyle name="요약 2 2 6 2 7 2" xfId="20409" xr:uid="{00000000-0005-0000-0000-0000A9470000}"/>
    <cellStyle name="요약 2 2 6 2 7 3" xfId="27234" xr:uid="{00000000-0005-0000-0000-0000AA470000}"/>
    <cellStyle name="요약 2 2 6 2 8" xfId="14973" xr:uid="{00000000-0005-0000-0000-0000AB470000}"/>
    <cellStyle name="요약 2 2 6 2 9" xfId="22900" xr:uid="{00000000-0005-0000-0000-0000AC470000}"/>
    <cellStyle name="요약 2 2 6 3" xfId="3755" xr:uid="{00000000-0005-0000-0000-0000AD470000}"/>
    <cellStyle name="요약 2 2 6 3 2" xfId="9312" xr:uid="{00000000-0005-0000-0000-0000AE470000}"/>
    <cellStyle name="요약 2 2 6 3 2 2" xfId="20415" xr:uid="{00000000-0005-0000-0000-0000AF470000}"/>
    <cellStyle name="요약 2 2 6 3 2 3" xfId="27240" xr:uid="{00000000-0005-0000-0000-0000B0470000}"/>
    <cellStyle name="요약 2 2 6 3 3" xfId="14979" xr:uid="{00000000-0005-0000-0000-0000B1470000}"/>
    <cellStyle name="요약 2 2 6 3 4" xfId="22906" xr:uid="{00000000-0005-0000-0000-0000B2470000}"/>
    <cellStyle name="요약 2 2 6 4" xfId="3756" xr:uid="{00000000-0005-0000-0000-0000B3470000}"/>
    <cellStyle name="요약 2 2 6 4 2" xfId="9313" xr:uid="{00000000-0005-0000-0000-0000B4470000}"/>
    <cellStyle name="요약 2 2 6 4 2 2" xfId="20416" xr:uid="{00000000-0005-0000-0000-0000B5470000}"/>
    <cellStyle name="요약 2 2 6 4 2 3" xfId="27241" xr:uid="{00000000-0005-0000-0000-0000B6470000}"/>
    <cellStyle name="요약 2 2 6 4 3" xfId="14980" xr:uid="{00000000-0005-0000-0000-0000B7470000}"/>
    <cellStyle name="요약 2 2 6 4 4" xfId="22907" xr:uid="{00000000-0005-0000-0000-0000B8470000}"/>
    <cellStyle name="요약 2 2 6 5" xfId="3757" xr:uid="{00000000-0005-0000-0000-0000B9470000}"/>
    <cellStyle name="요약 2 2 6 5 2" xfId="9314" xr:uid="{00000000-0005-0000-0000-0000BA470000}"/>
    <cellStyle name="요약 2 2 6 5 2 2" xfId="20417" xr:uid="{00000000-0005-0000-0000-0000BB470000}"/>
    <cellStyle name="요약 2 2 6 5 2 3" xfId="27242" xr:uid="{00000000-0005-0000-0000-0000BC470000}"/>
    <cellStyle name="요약 2 2 6 5 3" xfId="14981" xr:uid="{00000000-0005-0000-0000-0000BD470000}"/>
    <cellStyle name="요약 2 2 6 5 4" xfId="22908" xr:uid="{00000000-0005-0000-0000-0000BE470000}"/>
    <cellStyle name="요약 2 2 6 6" xfId="3758" xr:uid="{00000000-0005-0000-0000-0000BF470000}"/>
    <cellStyle name="요약 2 2 6 6 2" xfId="9315" xr:uid="{00000000-0005-0000-0000-0000C0470000}"/>
    <cellStyle name="요약 2 2 6 6 2 2" xfId="20418" xr:uid="{00000000-0005-0000-0000-0000C1470000}"/>
    <cellStyle name="요약 2 2 6 6 2 3" xfId="27243" xr:uid="{00000000-0005-0000-0000-0000C2470000}"/>
    <cellStyle name="요약 2 2 6 6 3" xfId="14982" xr:uid="{00000000-0005-0000-0000-0000C3470000}"/>
    <cellStyle name="요약 2 2 6 6 4" xfId="22909" xr:uid="{00000000-0005-0000-0000-0000C4470000}"/>
    <cellStyle name="요약 2 2 6 7" xfId="3759" xr:uid="{00000000-0005-0000-0000-0000C5470000}"/>
    <cellStyle name="요약 2 2 6 7 2" xfId="9316" xr:uid="{00000000-0005-0000-0000-0000C6470000}"/>
    <cellStyle name="요약 2 2 6 7 2 2" xfId="20419" xr:uid="{00000000-0005-0000-0000-0000C7470000}"/>
    <cellStyle name="요약 2 2 6 7 2 3" xfId="27244" xr:uid="{00000000-0005-0000-0000-0000C8470000}"/>
    <cellStyle name="요약 2 2 6 7 3" xfId="14983" xr:uid="{00000000-0005-0000-0000-0000C9470000}"/>
    <cellStyle name="요약 2 2 6 7 4" xfId="22910" xr:uid="{00000000-0005-0000-0000-0000CA470000}"/>
    <cellStyle name="요약 2 2 6 8" xfId="9305" xr:uid="{00000000-0005-0000-0000-0000CB470000}"/>
    <cellStyle name="요약 2 2 6 8 2" xfId="20408" xr:uid="{00000000-0005-0000-0000-0000CC470000}"/>
    <cellStyle name="요약 2 2 6 8 3" xfId="27233" xr:uid="{00000000-0005-0000-0000-0000CD470000}"/>
    <cellStyle name="요약 2 2 6 9" xfId="14972" xr:uid="{00000000-0005-0000-0000-0000CE470000}"/>
    <cellStyle name="요약 2 2 7" xfId="3760" xr:uid="{00000000-0005-0000-0000-0000CF470000}"/>
    <cellStyle name="요약 2 2 7 10" xfId="22911" xr:uid="{00000000-0005-0000-0000-0000D0470000}"/>
    <cellStyle name="요약 2 2 7 2" xfId="3761" xr:uid="{00000000-0005-0000-0000-0000D1470000}"/>
    <cellStyle name="요약 2 2 7 2 2" xfId="3762" xr:uid="{00000000-0005-0000-0000-0000D2470000}"/>
    <cellStyle name="요약 2 2 7 2 2 2" xfId="9319" xr:uid="{00000000-0005-0000-0000-0000D3470000}"/>
    <cellStyle name="요약 2 2 7 2 2 2 2" xfId="20422" xr:uid="{00000000-0005-0000-0000-0000D4470000}"/>
    <cellStyle name="요약 2 2 7 2 2 2 3" xfId="27247" xr:uid="{00000000-0005-0000-0000-0000D5470000}"/>
    <cellStyle name="요약 2 2 7 2 2 3" xfId="14986" xr:uid="{00000000-0005-0000-0000-0000D6470000}"/>
    <cellStyle name="요약 2 2 7 2 2 4" xfId="22913" xr:uid="{00000000-0005-0000-0000-0000D7470000}"/>
    <cellStyle name="요약 2 2 7 2 3" xfId="3763" xr:uid="{00000000-0005-0000-0000-0000D8470000}"/>
    <cellStyle name="요약 2 2 7 2 3 2" xfId="9320" xr:uid="{00000000-0005-0000-0000-0000D9470000}"/>
    <cellStyle name="요약 2 2 7 2 3 2 2" xfId="20423" xr:uid="{00000000-0005-0000-0000-0000DA470000}"/>
    <cellStyle name="요약 2 2 7 2 3 2 3" xfId="27248" xr:uid="{00000000-0005-0000-0000-0000DB470000}"/>
    <cellStyle name="요약 2 2 7 2 3 3" xfId="14987" xr:uid="{00000000-0005-0000-0000-0000DC470000}"/>
    <cellStyle name="요약 2 2 7 2 3 4" xfId="22914" xr:uid="{00000000-0005-0000-0000-0000DD470000}"/>
    <cellStyle name="요약 2 2 7 2 4" xfId="3764" xr:uid="{00000000-0005-0000-0000-0000DE470000}"/>
    <cellStyle name="요약 2 2 7 2 4 2" xfId="9321" xr:uid="{00000000-0005-0000-0000-0000DF470000}"/>
    <cellStyle name="요약 2 2 7 2 4 2 2" xfId="20424" xr:uid="{00000000-0005-0000-0000-0000E0470000}"/>
    <cellStyle name="요약 2 2 7 2 4 2 3" xfId="27249" xr:uid="{00000000-0005-0000-0000-0000E1470000}"/>
    <cellStyle name="요약 2 2 7 2 4 3" xfId="14988" xr:uid="{00000000-0005-0000-0000-0000E2470000}"/>
    <cellStyle name="요약 2 2 7 2 4 4" xfId="22915" xr:uid="{00000000-0005-0000-0000-0000E3470000}"/>
    <cellStyle name="요약 2 2 7 2 5" xfId="3765" xr:uid="{00000000-0005-0000-0000-0000E4470000}"/>
    <cellStyle name="요약 2 2 7 2 5 2" xfId="9322" xr:uid="{00000000-0005-0000-0000-0000E5470000}"/>
    <cellStyle name="요약 2 2 7 2 5 2 2" xfId="20425" xr:uid="{00000000-0005-0000-0000-0000E6470000}"/>
    <cellStyle name="요약 2 2 7 2 5 2 3" xfId="27250" xr:uid="{00000000-0005-0000-0000-0000E7470000}"/>
    <cellStyle name="요약 2 2 7 2 5 3" xfId="14989" xr:uid="{00000000-0005-0000-0000-0000E8470000}"/>
    <cellStyle name="요약 2 2 7 2 5 4" xfId="22916" xr:uid="{00000000-0005-0000-0000-0000E9470000}"/>
    <cellStyle name="요약 2 2 7 2 6" xfId="3766" xr:uid="{00000000-0005-0000-0000-0000EA470000}"/>
    <cellStyle name="요약 2 2 7 2 6 2" xfId="9323" xr:uid="{00000000-0005-0000-0000-0000EB470000}"/>
    <cellStyle name="요약 2 2 7 2 6 2 2" xfId="20426" xr:uid="{00000000-0005-0000-0000-0000EC470000}"/>
    <cellStyle name="요약 2 2 7 2 6 2 3" xfId="27251" xr:uid="{00000000-0005-0000-0000-0000ED470000}"/>
    <cellStyle name="요약 2 2 7 2 6 3" xfId="14990" xr:uid="{00000000-0005-0000-0000-0000EE470000}"/>
    <cellStyle name="요약 2 2 7 2 6 4" xfId="22917" xr:uid="{00000000-0005-0000-0000-0000EF470000}"/>
    <cellStyle name="요약 2 2 7 2 7" xfId="9318" xr:uid="{00000000-0005-0000-0000-0000F0470000}"/>
    <cellStyle name="요약 2 2 7 2 7 2" xfId="20421" xr:uid="{00000000-0005-0000-0000-0000F1470000}"/>
    <cellStyle name="요약 2 2 7 2 7 3" xfId="27246" xr:uid="{00000000-0005-0000-0000-0000F2470000}"/>
    <cellStyle name="요약 2 2 7 2 8" xfId="14985" xr:uid="{00000000-0005-0000-0000-0000F3470000}"/>
    <cellStyle name="요약 2 2 7 2 9" xfId="22912" xr:uid="{00000000-0005-0000-0000-0000F4470000}"/>
    <cellStyle name="요약 2 2 7 3" xfId="3767" xr:uid="{00000000-0005-0000-0000-0000F5470000}"/>
    <cellStyle name="요약 2 2 7 3 2" xfId="9324" xr:uid="{00000000-0005-0000-0000-0000F6470000}"/>
    <cellStyle name="요약 2 2 7 3 2 2" xfId="20427" xr:uid="{00000000-0005-0000-0000-0000F7470000}"/>
    <cellStyle name="요약 2 2 7 3 2 3" xfId="27252" xr:uid="{00000000-0005-0000-0000-0000F8470000}"/>
    <cellStyle name="요약 2 2 7 3 3" xfId="14991" xr:uid="{00000000-0005-0000-0000-0000F9470000}"/>
    <cellStyle name="요약 2 2 7 3 4" xfId="22918" xr:uid="{00000000-0005-0000-0000-0000FA470000}"/>
    <cellStyle name="요약 2 2 7 4" xfId="3768" xr:uid="{00000000-0005-0000-0000-0000FB470000}"/>
    <cellStyle name="요약 2 2 7 4 2" xfId="9325" xr:uid="{00000000-0005-0000-0000-0000FC470000}"/>
    <cellStyle name="요약 2 2 7 4 2 2" xfId="20428" xr:uid="{00000000-0005-0000-0000-0000FD470000}"/>
    <cellStyle name="요약 2 2 7 4 2 3" xfId="27253" xr:uid="{00000000-0005-0000-0000-0000FE470000}"/>
    <cellStyle name="요약 2 2 7 4 3" xfId="14992" xr:uid="{00000000-0005-0000-0000-0000FF470000}"/>
    <cellStyle name="요약 2 2 7 4 4" xfId="22919" xr:uid="{00000000-0005-0000-0000-000000480000}"/>
    <cellStyle name="요약 2 2 7 5" xfId="3769" xr:uid="{00000000-0005-0000-0000-000001480000}"/>
    <cellStyle name="요약 2 2 7 5 2" xfId="9326" xr:uid="{00000000-0005-0000-0000-000002480000}"/>
    <cellStyle name="요약 2 2 7 5 2 2" xfId="20429" xr:uid="{00000000-0005-0000-0000-000003480000}"/>
    <cellStyle name="요약 2 2 7 5 2 3" xfId="27254" xr:uid="{00000000-0005-0000-0000-000004480000}"/>
    <cellStyle name="요약 2 2 7 5 3" xfId="14993" xr:uid="{00000000-0005-0000-0000-000005480000}"/>
    <cellStyle name="요약 2 2 7 5 4" xfId="22920" xr:uid="{00000000-0005-0000-0000-000006480000}"/>
    <cellStyle name="요약 2 2 7 6" xfId="3770" xr:uid="{00000000-0005-0000-0000-000007480000}"/>
    <cellStyle name="요약 2 2 7 6 2" xfId="9327" xr:uid="{00000000-0005-0000-0000-000008480000}"/>
    <cellStyle name="요약 2 2 7 6 2 2" xfId="20430" xr:uid="{00000000-0005-0000-0000-000009480000}"/>
    <cellStyle name="요약 2 2 7 6 2 3" xfId="27255" xr:uid="{00000000-0005-0000-0000-00000A480000}"/>
    <cellStyle name="요약 2 2 7 6 3" xfId="14994" xr:uid="{00000000-0005-0000-0000-00000B480000}"/>
    <cellStyle name="요약 2 2 7 6 4" xfId="22921" xr:uid="{00000000-0005-0000-0000-00000C480000}"/>
    <cellStyle name="요약 2 2 7 7" xfId="3771" xr:uid="{00000000-0005-0000-0000-00000D480000}"/>
    <cellStyle name="요약 2 2 7 7 2" xfId="9328" xr:uid="{00000000-0005-0000-0000-00000E480000}"/>
    <cellStyle name="요약 2 2 7 7 2 2" xfId="20431" xr:uid="{00000000-0005-0000-0000-00000F480000}"/>
    <cellStyle name="요약 2 2 7 7 2 3" xfId="27256" xr:uid="{00000000-0005-0000-0000-000010480000}"/>
    <cellStyle name="요약 2 2 7 7 3" xfId="14995" xr:uid="{00000000-0005-0000-0000-000011480000}"/>
    <cellStyle name="요약 2 2 7 7 4" xfId="22922" xr:uid="{00000000-0005-0000-0000-000012480000}"/>
    <cellStyle name="요약 2 2 7 8" xfId="9317" xr:uid="{00000000-0005-0000-0000-000013480000}"/>
    <cellStyle name="요약 2 2 7 8 2" xfId="20420" xr:uid="{00000000-0005-0000-0000-000014480000}"/>
    <cellStyle name="요약 2 2 7 8 3" xfId="27245" xr:uid="{00000000-0005-0000-0000-000015480000}"/>
    <cellStyle name="요약 2 2 7 9" xfId="14984" xr:uid="{00000000-0005-0000-0000-000016480000}"/>
    <cellStyle name="요약 2 2 8" xfId="3772" xr:uid="{00000000-0005-0000-0000-000017480000}"/>
    <cellStyle name="요약 2 2 8 10" xfId="22923" xr:uid="{00000000-0005-0000-0000-000018480000}"/>
    <cellStyle name="요약 2 2 8 2" xfId="3773" xr:uid="{00000000-0005-0000-0000-000019480000}"/>
    <cellStyle name="요약 2 2 8 2 2" xfId="3774" xr:uid="{00000000-0005-0000-0000-00001A480000}"/>
    <cellStyle name="요약 2 2 8 2 2 2" xfId="9331" xr:uid="{00000000-0005-0000-0000-00001B480000}"/>
    <cellStyle name="요약 2 2 8 2 2 2 2" xfId="20434" xr:uid="{00000000-0005-0000-0000-00001C480000}"/>
    <cellStyle name="요약 2 2 8 2 2 2 3" xfId="27259" xr:uid="{00000000-0005-0000-0000-00001D480000}"/>
    <cellStyle name="요약 2 2 8 2 2 3" xfId="14998" xr:uid="{00000000-0005-0000-0000-00001E480000}"/>
    <cellStyle name="요약 2 2 8 2 2 4" xfId="22925" xr:uid="{00000000-0005-0000-0000-00001F480000}"/>
    <cellStyle name="요약 2 2 8 2 3" xfId="3775" xr:uid="{00000000-0005-0000-0000-000020480000}"/>
    <cellStyle name="요약 2 2 8 2 3 2" xfId="9332" xr:uid="{00000000-0005-0000-0000-000021480000}"/>
    <cellStyle name="요약 2 2 8 2 3 2 2" xfId="20435" xr:uid="{00000000-0005-0000-0000-000022480000}"/>
    <cellStyle name="요약 2 2 8 2 3 2 3" xfId="27260" xr:uid="{00000000-0005-0000-0000-000023480000}"/>
    <cellStyle name="요약 2 2 8 2 3 3" xfId="14999" xr:uid="{00000000-0005-0000-0000-000024480000}"/>
    <cellStyle name="요약 2 2 8 2 3 4" xfId="22926" xr:uid="{00000000-0005-0000-0000-000025480000}"/>
    <cellStyle name="요약 2 2 8 2 4" xfId="3776" xr:uid="{00000000-0005-0000-0000-000026480000}"/>
    <cellStyle name="요약 2 2 8 2 4 2" xfId="9333" xr:uid="{00000000-0005-0000-0000-000027480000}"/>
    <cellStyle name="요약 2 2 8 2 4 2 2" xfId="20436" xr:uid="{00000000-0005-0000-0000-000028480000}"/>
    <cellStyle name="요약 2 2 8 2 4 2 3" xfId="27261" xr:uid="{00000000-0005-0000-0000-000029480000}"/>
    <cellStyle name="요약 2 2 8 2 4 3" xfId="15000" xr:uid="{00000000-0005-0000-0000-00002A480000}"/>
    <cellStyle name="요약 2 2 8 2 4 4" xfId="22927" xr:uid="{00000000-0005-0000-0000-00002B480000}"/>
    <cellStyle name="요약 2 2 8 2 5" xfId="3777" xr:uid="{00000000-0005-0000-0000-00002C480000}"/>
    <cellStyle name="요약 2 2 8 2 5 2" xfId="9334" xr:uid="{00000000-0005-0000-0000-00002D480000}"/>
    <cellStyle name="요약 2 2 8 2 5 2 2" xfId="20437" xr:uid="{00000000-0005-0000-0000-00002E480000}"/>
    <cellStyle name="요약 2 2 8 2 5 2 3" xfId="27262" xr:uid="{00000000-0005-0000-0000-00002F480000}"/>
    <cellStyle name="요약 2 2 8 2 5 3" xfId="15001" xr:uid="{00000000-0005-0000-0000-000030480000}"/>
    <cellStyle name="요약 2 2 8 2 5 4" xfId="22928" xr:uid="{00000000-0005-0000-0000-000031480000}"/>
    <cellStyle name="요약 2 2 8 2 6" xfId="3778" xr:uid="{00000000-0005-0000-0000-000032480000}"/>
    <cellStyle name="요약 2 2 8 2 6 2" xfId="9335" xr:uid="{00000000-0005-0000-0000-000033480000}"/>
    <cellStyle name="요약 2 2 8 2 6 2 2" xfId="20438" xr:uid="{00000000-0005-0000-0000-000034480000}"/>
    <cellStyle name="요약 2 2 8 2 6 2 3" xfId="27263" xr:uid="{00000000-0005-0000-0000-000035480000}"/>
    <cellStyle name="요약 2 2 8 2 6 3" xfId="15002" xr:uid="{00000000-0005-0000-0000-000036480000}"/>
    <cellStyle name="요약 2 2 8 2 6 4" xfId="22929" xr:uid="{00000000-0005-0000-0000-000037480000}"/>
    <cellStyle name="요약 2 2 8 2 7" xfId="9330" xr:uid="{00000000-0005-0000-0000-000038480000}"/>
    <cellStyle name="요약 2 2 8 2 7 2" xfId="20433" xr:uid="{00000000-0005-0000-0000-000039480000}"/>
    <cellStyle name="요약 2 2 8 2 7 3" xfId="27258" xr:uid="{00000000-0005-0000-0000-00003A480000}"/>
    <cellStyle name="요약 2 2 8 2 8" xfId="14997" xr:uid="{00000000-0005-0000-0000-00003B480000}"/>
    <cellStyle name="요약 2 2 8 2 9" xfId="22924" xr:uid="{00000000-0005-0000-0000-00003C480000}"/>
    <cellStyle name="요약 2 2 8 3" xfId="3779" xr:uid="{00000000-0005-0000-0000-00003D480000}"/>
    <cellStyle name="요약 2 2 8 3 2" xfId="9336" xr:uid="{00000000-0005-0000-0000-00003E480000}"/>
    <cellStyle name="요약 2 2 8 3 2 2" xfId="20439" xr:uid="{00000000-0005-0000-0000-00003F480000}"/>
    <cellStyle name="요약 2 2 8 3 2 3" xfId="27264" xr:uid="{00000000-0005-0000-0000-000040480000}"/>
    <cellStyle name="요약 2 2 8 3 3" xfId="15003" xr:uid="{00000000-0005-0000-0000-000041480000}"/>
    <cellStyle name="요약 2 2 8 3 4" xfId="22930" xr:uid="{00000000-0005-0000-0000-000042480000}"/>
    <cellStyle name="요약 2 2 8 4" xfId="3780" xr:uid="{00000000-0005-0000-0000-000043480000}"/>
    <cellStyle name="요약 2 2 8 4 2" xfId="9337" xr:uid="{00000000-0005-0000-0000-000044480000}"/>
    <cellStyle name="요약 2 2 8 4 2 2" xfId="20440" xr:uid="{00000000-0005-0000-0000-000045480000}"/>
    <cellStyle name="요약 2 2 8 4 2 3" xfId="27265" xr:uid="{00000000-0005-0000-0000-000046480000}"/>
    <cellStyle name="요약 2 2 8 4 3" xfId="15004" xr:uid="{00000000-0005-0000-0000-000047480000}"/>
    <cellStyle name="요약 2 2 8 4 4" xfId="22931" xr:uid="{00000000-0005-0000-0000-000048480000}"/>
    <cellStyle name="요약 2 2 8 5" xfId="3781" xr:uid="{00000000-0005-0000-0000-000049480000}"/>
    <cellStyle name="요약 2 2 8 5 2" xfId="9338" xr:uid="{00000000-0005-0000-0000-00004A480000}"/>
    <cellStyle name="요약 2 2 8 5 2 2" xfId="20441" xr:uid="{00000000-0005-0000-0000-00004B480000}"/>
    <cellStyle name="요약 2 2 8 5 2 3" xfId="27266" xr:uid="{00000000-0005-0000-0000-00004C480000}"/>
    <cellStyle name="요약 2 2 8 5 3" xfId="15005" xr:uid="{00000000-0005-0000-0000-00004D480000}"/>
    <cellStyle name="요약 2 2 8 5 4" xfId="22932" xr:uid="{00000000-0005-0000-0000-00004E480000}"/>
    <cellStyle name="요약 2 2 8 6" xfId="3782" xr:uid="{00000000-0005-0000-0000-00004F480000}"/>
    <cellStyle name="요약 2 2 8 6 2" xfId="9339" xr:uid="{00000000-0005-0000-0000-000050480000}"/>
    <cellStyle name="요약 2 2 8 6 2 2" xfId="20442" xr:uid="{00000000-0005-0000-0000-000051480000}"/>
    <cellStyle name="요약 2 2 8 6 2 3" xfId="27267" xr:uid="{00000000-0005-0000-0000-000052480000}"/>
    <cellStyle name="요약 2 2 8 6 3" xfId="15006" xr:uid="{00000000-0005-0000-0000-000053480000}"/>
    <cellStyle name="요약 2 2 8 6 4" xfId="22933" xr:uid="{00000000-0005-0000-0000-000054480000}"/>
    <cellStyle name="요약 2 2 8 7" xfId="3783" xr:uid="{00000000-0005-0000-0000-000055480000}"/>
    <cellStyle name="요약 2 2 8 7 2" xfId="9340" xr:uid="{00000000-0005-0000-0000-000056480000}"/>
    <cellStyle name="요약 2 2 8 7 2 2" xfId="20443" xr:uid="{00000000-0005-0000-0000-000057480000}"/>
    <cellStyle name="요약 2 2 8 7 2 3" xfId="27268" xr:uid="{00000000-0005-0000-0000-000058480000}"/>
    <cellStyle name="요약 2 2 8 7 3" xfId="15007" xr:uid="{00000000-0005-0000-0000-000059480000}"/>
    <cellStyle name="요약 2 2 8 7 4" xfId="22934" xr:uid="{00000000-0005-0000-0000-00005A480000}"/>
    <cellStyle name="요약 2 2 8 8" xfId="9329" xr:uid="{00000000-0005-0000-0000-00005B480000}"/>
    <cellStyle name="요약 2 2 8 8 2" xfId="20432" xr:uid="{00000000-0005-0000-0000-00005C480000}"/>
    <cellStyle name="요약 2 2 8 8 3" xfId="27257" xr:uid="{00000000-0005-0000-0000-00005D480000}"/>
    <cellStyle name="요약 2 2 8 9" xfId="14996" xr:uid="{00000000-0005-0000-0000-00005E480000}"/>
    <cellStyle name="요약 2 2 9" xfId="3784" xr:uid="{00000000-0005-0000-0000-00005F480000}"/>
    <cellStyle name="요약 2 2 9 2" xfId="3785" xr:uid="{00000000-0005-0000-0000-000060480000}"/>
    <cellStyle name="요약 2 2 9 2 2" xfId="9342" xr:uid="{00000000-0005-0000-0000-000061480000}"/>
    <cellStyle name="요약 2 2 9 2 2 2" xfId="20445" xr:uid="{00000000-0005-0000-0000-000062480000}"/>
    <cellStyle name="요약 2 2 9 2 2 3" xfId="27270" xr:uid="{00000000-0005-0000-0000-000063480000}"/>
    <cellStyle name="요약 2 2 9 2 3" xfId="15009" xr:uid="{00000000-0005-0000-0000-000064480000}"/>
    <cellStyle name="요약 2 2 9 2 4" xfId="22936" xr:uid="{00000000-0005-0000-0000-000065480000}"/>
    <cellStyle name="요약 2 2 9 3" xfId="3786" xr:uid="{00000000-0005-0000-0000-000066480000}"/>
    <cellStyle name="요약 2 2 9 3 2" xfId="9343" xr:uid="{00000000-0005-0000-0000-000067480000}"/>
    <cellStyle name="요약 2 2 9 3 2 2" xfId="20446" xr:uid="{00000000-0005-0000-0000-000068480000}"/>
    <cellStyle name="요약 2 2 9 3 2 3" xfId="27271" xr:uid="{00000000-0005-0000-0000-000069480000}"/>
    <cellStyle name="요약 2 2 9 3 3" xfId="15010" xr:uid="{00000000-0005-0000-0000-00006A480000}"/>
    <cellStyle name="요약 2 2 9 3 4" xfId="22937" xr:uid="{00000000-0005-0000-0000-00006B480000}"/>
    <cellStyle name="요약 2 2 9 4" xfId="3787" xr:uid="{00000000-0005-0000-0000-00006C480000}"/>
    <cellStyle name="요약 2 2 9 4 2" xfId="9344" xr:uid="{00000000-0005-0000-0000-00006D480000}"/>
    <cellStyle name="요약 2 2 9 4 2 2" xfId="20447" xr:uid="{00000000-0005-0000-0000-00006E480000}"/>
    <cellStyle name="요약 2 2 9 4 2 3" xfId="27272" xr:uid="{00000000-0005-0000-0000-00006F480000}"/>
    <cellStyle name="요약 2 2 9 4 3" xfId="15011" xr:uid="{00000000-0005-0000-0000-000070480000}"/>
    <cellStyle name="요약 2 2 9 4 4" xfId="22938" xr:uid="{00000000-0005-0000-0000-000071480000}"/>
    <cellStyle name="요약 2 2 9 5" xfId="3788" xr:uid="{00000000-0005-0000-0000-000072480000}"/>
    <cellStyle name="요약 2 2 9 5 2" xfId="9345" xr:uid="{00000000-0005-0000-0000-000073480000}"/>
    <cellStyle name="요약 2 2 9 5 2 2" xfId="20448" xr:uid="{00000000-0005-0000-0000-000074480000}"/>
    <cellStyle name="요약 2 2 9 5 2 3" xfId="27273" xr:uid="{00000000-0005-0000-0000-000075480000}"/>
    <cellStyle name="요약 2 2 9 5 3" xfId="15012" xr:uid="{00000000-0005-0000-0000-000076480000}"/>
    <cellStyle name="요약 2 2 9 5 4" xfId="22939" xr:uid="{00000000-0005-0000-0000-000077480000}"/>
    <cellStyle name="요약 2 2 9 6" xfId="3789" xr:uid="{00000000-0005-0000-0000-000078480000}"/>
    <cellStyle name="요약 2 2 9 6 2" xfId="9346" xr:uid="{00000000-0005-0000-0000-000079480000}"/>
    <cellStyle name="요약 2 2 9 6 2 2" xfId="20449" xr:uid="{00000000-0005-0000-0000-00007A480000}"/>
    <cellStyle name="요약 2 2 9 6 2 3" xfId="27274" xr:uid="{00000000-0005-0000-0000-00007B480000}"/>
    <cellStyle name="요약 2 2 9 6 3" xfId="15013" xr:uid="{00000000-0005-0000-0000-00007C480000}"/>
    <cellStyle name="요약 2 2 9 6 4" xfId="22940" xr:uid="{00000000-0005-0000-0000-00007D480000}"/>
    <cellStyle name="요약 2 2 9 7" xfId="9341" xr:uid="{00000000-0005-0000-0000-00007E480000}"/>
    <cellStyle name="요약 2 2 9 7 2" xfId="20444" xr:uid="{00000000-0005-0000-0000-00007F480000}"/>
    <cellStyle name="요약 2 2 9 7 3" xfId="27269" xr:uid="{00000000-0005-0000-0000-000080480000}"/>
    <cellStyle name="요약 2 2 9 8" xfId="15008" xr:uid="{00000000-0005-0000-0000-000081480000}"/>
    <cellStyle name="요약 2 2 9 9" xfId="22935" xr:uid="{00000000-0005-0000-0000-000082480000}"/>
    <cellStyle name="요약 2 3" xfId="3790" xr:uid="{00000000-0005-0000-0000-000083480000}"/>
    <cellStyle name="요약 2 3 10" xfId="22941" xr:uid="{00000000-0005-0000-0000-000084480000}"/>
    <cellStyle name="요약 2 3 2" xfId="3791" xr:uid="{00000000-0005-0000-0000-000085480000}"/>
    <cellStyle name="요약 2 3 2 2" xfId="3792" xr:uid="{00000000-0005-0000-0000-000086480000}"/>
    <cellStyle name="요약 2 3 2 2 2" xfId="9349" xr:uid="{00000000-0005-0000-0000-000087480000}"/>
    <cellStyle name="요약 2 3 2 2 2 2" xfId="20452" xr:uid="{00000000-0005-0000-0000-000088480000}"/>
    <cellStyle name="요약 2 3 2 2 2 3" xfId="27277" xr:uid="{00000000-0005-0000-0000-000089480000}"/>
    <cellStyle name="요약 2 3 2 2 3" xfId="15016" xr:uid="{00000000-0005-0000-0000-00008A480000}"/>
    <cellStyle name="요약 2 3 2 2 4" xfId="22943" xr:uid="{00000000-0005-0000-0000-00008B480000}"/>
    <cellStyle name="요약 2 3 2 3" xfId="3793" xr:uid="{00000000-0005-0000-0000-00008C480000}"/>
    <cellStyle name="요약 2 3 2 3 2" xfId="9350" xr:uid="{00000000-0005-0000-0000-00008D480000}"/>
    <cellStyle name="요약 2 3 2 3 2 2" xfId="20453" xr:uid="{00000000-0005-0000-0000-00008E480000}"/>
    <cellStyle name="요약 2 3 2 3 2 3" xfId="27278" xr:uid="{00000000-0005-0000-0000-00008F480000}"/>
    <cellStyle name="요약 2 3 2 3 3" xfId="15017" xr:uid="{00000000-0005-0000-0000-000090480000}"/>
    <cellStyle name="요약 2 3 2 3 4" xfId="22944" xr:uid="{00000000-0005-0000-0000-000091480000}"/>
    <cellStyle name="요약 2 3 2 4" xfId="3794" xr:uid="{00000000-0005-0000-0000-000092480000}"/>
    <cellStyle name="요약 2 3 2 4 2" xfId="9351" xr:uid="{00000000-0005-0000-0000-000093480000}"/>
    <cellStyle name="요약 2 3 2 4 2 2" xfId="20454" xr:uid="{00000000-0005-0000-0000-000094480000}"/>
    <cellStyle name="요약 2 3 2 4 2 3" xfId="27279" xr:uid="{00000000-0005-0000-0000-000095480000}"/>
    <cellStyle name="요약 2 3 2 4 3" xfId="15018" xr:uid="{00000000-0005-0000-0000-000096480000}"/>
    <cellStyle name="요약 2 3 2 4 4" xfId="22945" xr:uid="{00000000-0005-0000-0000-000097480000}"/>
    <cellStyle name="요약 2 3 2 5" xfId="3795" xr:uid="{00000000-0005-0000-0000-000098480000}"/>
    <cellStyle name="요약 2 3 2 5 2" xfId="9352" xr:uid="{00000000-0005-0000-0000-000099480000}"/>
    <cellStyle name="요약 2 3 2 5 2 2" xfId="20455" xr:uid="{00000000-0005-0000-0000-00009A480000}"/>
    <cellStyle name="요약 2 3 2 5 2 3" xfId="27280" xr:uid="{00000000-0005-0000-0000-00009B480000}"/>
    <cellStyle name="요약 2 3 2 5 3" xfId="15019" xr:uid="{00000000-0005-0000-0000-00009C480000}"/>
    <cellStyle name="요약 2 3 2 5 4" xfId="22946" xr:uid="{00000000-0005-0000-0000-00009D480000}"/>
    <cellStyle name="요약 2 3 2 6" xfId="3796" xr:uid="{00000000-0005-0000-0000-00009E480000}"/>
    <cellStyle name="요약 2 3 2 6 2" xfId="9353" xr:uid="{00000000-0005-0000-0000-00009F480000}"/>
    <cellStyle name="요약 2 3 2 6 2 2" xfId="20456" xr:uid="{00000000-0005-0000-0000-0000A0480000}"/>
    <cellStyle name="요약 2 3 2 6 2 3" xfId="27281" xr:uid="{00000000-0005-0000-0000-0000A1480000}"/>
    <cellStyle name="요약 2 3 2 6 3" xfId="15020" xr:uid="{00000000-0005-0000-0000-0000A2480000}"/>
    <cellStyle name="요약 2 3 2 6 4" xfId="22947" xr:uid="{00000000-0005-0000-0000-0000A3480000}"/>
    <cellStyle name="요약 2 3 2 7" xfId="9348" xr:uid="{00000000-0005-0000-0000-0000A4480000}"/>
    <cellStyle name="요약 2 3 2 7 2" xfId="20451" xr:uid="{00000000-0005-0000-0000-0000A5480000}"/>
    <cellStyle name="요약 2 3 2 7 3" xfId="27276" xr:uid="{00000000-0005-0000-0000-0000A6480000}"/>
    <cellStyle name="요약 2 3 2 8" xfId="15015" xr:uid="{00000000-0005-0000-0000-0000A7480000}"/>
    <cellStyle name="요약 2 3 2 9" xfId="22942" xr:uid="{00000000-0005-0000-0000-0000A8480000}"/>
    <cellStyle name="요약 2 3 3" xfId="3797" xr:uid="{00000000-0005-0000-0000-0000A9480000}"/>
    <cellStyle name="요약 2 3 3 2" xfId="9354" xr:uid="{00000000-0005-0000-0000-0000AA480000}"/>
    <cellStyle name="요약 2 3 3 2 2" xfId="20457" xr:uid="{00000000-0005-0000-0000-0000AB480000}"/>
    <cellStyle name="요약 2 3 3 2 3" xfId="27282" xr:uid="{00000000-0005-0000-0000-0000AC480000}"/>
    <cellStyle name="요약 2 3 3 3" xfId="15021" xr:uid="{00000000-0005-0000-0000-0000AD480000}"/>
    <cellStyle name="요약 2 3 3 4" xfId="22948" xr:uid="{00000000-0005-0000-0000-0000AE480000}"/>
    <cellStyle name="요약 2 3 4" xfId="3798" xr:uid="{00000000-0005-0000-0000-0000AF480000}"/>
    <cellStyle name="요약 2 3 4 2" xfId="9355" xr:uid="{00000000-0005-0000-0000-0000B0480000}"/>
    <cellStyle name="요약 2 3 4 2 2" xfId="20458" xr:uid="{00000000-0005-0000-0000-0000B1480000}"/>
    <cellStyle name="요약 2 3 4 2 3" xfId="27283" xr:uid="{00000000-0005-0000-0000-0000B2480000}"/>
    <cellStyle name="요약 2 3 4 3" xfId="15022" xr:uid="{00000000-0005-0000-0000-0000B3480000}"/>
    <cellStyle name="요약 2 3 4 4" xfId="22949" xr:uid="{00000000-0005-0000-0000-0000B4480000}"/>
    <cellStyle name="요약 2 3 5" xfId="3799" xr:uid="{00000000-0005-0000-0000-0000B5480000}"/>
    <cellStyle name="요약 2 3 5 2" xfId="9356" xr:uid="{00000000-0005-0000-0000-0000B6480000}"/>
    <cellStyle name="요약 2 3 5 2 2" xfId="20459" xr:uid="{00000000-0005-0000-0000-0000B7480000}"/>
    <cellStyle name="요약 2 3 5 2 3" xfId="27284" xr:uid="{00000000-0005-0000-0000-0000B8480000}"/>
    <cellStyle name="요약 2 3 5 3" xfId="15023" xr:uid="{00000000-0005-0000-0000-0000B9480000}"/>
    <cellStyle name="요약 2 3 5 4" xfId="22950" xr:uid="{00000000-0005-0000-0000-0000BA480000}"/>
    <cellStyle name="요약 2 3 6" xfId="3800" xr:uid="{00000000-0005-0000-0000-0000BB480000}"/>
    <cellStyle name="요약 2 3 6 2" xfId="9357" xr:uid="{00000000-0005-0000-0000-0000BC480000}"/>
    <cellStyle name="요약 2 3 6 2 2" xfId="20460" xr:uid="{00000000-0005-0000-0000-0000BD480000}"/>
    <cellStyle name="요약 2 3 6 2 3" xfId="27285" xr:uid="{00000000-0005-0000-0000-0000BE480000}"/>
    <cellStyle name="요약 2 3 6 3" xfId="15024" xr:uid="{00000000-0005-0000-0000-0000BF480000}"/>
    <cellStyle name="요약 2 3 6 4" xfId="22951" xr:uid="{00000000-0005-0000-0000-0000C0480000}"/>
    <cellStyle name="요약 2 3 7" xfId="3801" xr:uid="{00000000-0005-0000-0000-0000C1480000}"/>
    <cellStyle name="요약 2 3 7 2" xfId="9358" xr:uid="{00000000-0005-0000-0000-0000C2480000}"/>
    <cellStyle name="요약 2 3 7 2 2" xfId="20461" xr:uid="{00000000-0005-0000-0000-0000C3480000}"/>
    <cellStyle name="요약 2 3 7 2 3" xfId="27286" xr:uid="{00000000-0005-0000-0000-0000C4480000}"/>
    <cellStyle name="요약 2 3 7 3" xfId="15025" xr:uid="{00000000-0005-0000-0000-0000C5480000}"/>
    <cellStyle name="요약 2 3 7 4" xfId="22952" xr:uid="{00000000-0005-0000-0000-0000C6480000}"/>
    <cellStyle name="요약 2 3 8" xfId="9347" xr:uid="{00000000-0005-0000-0000-0000C7480000}"/>
    <cellStyle name="요약 2 3 8 2" xfId="20450" xr:uid="{00000000-0005-0000-0000-0000C8480000}"/>
    <cellStyle name="요약 2 3 8 3" xfId="27275" xr:uid="{00000000-0005-0000-0000-0000C9480000}"/>
    <cellStyle name="요약 2 3 9" xfId="15014" xr:uid="{00000000-0005-0000-0000-0000CA480000}"/>
    <cellStyle name="요약 2 4" xfId="3802" xr:uid="{00000000-0005-0000-0000-0000CB480000}"/>
    <cellStyle name="요약 2 4 10" xfId="22953" xr:uid="{00000000-0005-0000-0000-0000CC480000}"/>
    <cellStyle name="요약 2 4 2" xfId="3803" xr:uid="{00000000-0005-0000-0000-0000CD480000}"/>
    <cellStyle name="요약 2 4 2 2" xfId="3804" xr:uid="{00000000-0005-0000-0000-0000CE480000}"/>
    <cellStyle name="요약 2 4 2 2 2" xfId="9361" xr:uid="{00000000-0005-0000-0000-0000CF480000}"/>
    <cellStyle name="요약 2 4 2 2 2 2" xfId="20464" xr:uid="{00000000-0005-0000-0000-0000D0480000}"/>
    <cellStyle name="요약 2 4 2 2 2 3" xfId="27289" xr:uid="{00000000-0005-0000-0000-0000D1480000}"/>
    <cellStyle name="요약 2 4 2 2 3" xfId="15028" xr:uid="{00000000-0005-0000-0000-0000D2480000}"/>
    <cellStyle name="요약 2 4 2 2 4" xfId="22955" xr:uid="{00000000-0005-0000-0000-0000D3480000}"/>
    <cellStyle name="요약 2 4 2 3" xfId="3805" xr:uid="{00000000-0005-0000-0000-0000D4480000}"/>
    <cellStyle name="요약 2 4 2 3 2" xfId="9362" xr:uid="{00000000-0005-0000-0000-0000D5480000}"/>
    <cellStyle name="요약 2 4 2 3 2 2" xfId="20465" xr:uid="{00000000-0005-0000-0000-0000D6480000}"/>
    <cellStyle name="요약 2 4 2 3 2 3" xfId="27290" xr:uid="{00000000-0005-0000-0000-0000D7480000}"/>
    <cellStyle name="요약 2 4 2 3 3" xfId="15029" xr:uid="{00000000-0005-0000-0000-0000D8480000}"/>
    <cellStyle name="요약 2 4 2 3 4" xfId="22956" xr:uid="{00000000-0005-0000-0000-0000D9480000}"/>
    <cellStyle name="요약 2 4 2 4" xfId="3806" xr:uid="{00000000-0005-0000-0000-0000DA480000}"/>
    <cellStyle name="요약 2 4 2 4 2" xfId="9363" xr:uid="{00000000-0005-0000-0000-0000DB480000}"/>
    <cellStyle name="요약 2 4 2 4 2 2" xfId="20466" xr:uid="{00000000-0005-0000-0000-0000DC480000}"/>
    <cellStyle name="요약 2 4 2 4 2 3" xfId="27291" xr:uid="{00000000-0005-0000-0000-0000DD480000}"/>
    <cellStyle name="요약 2 4 2 4 3" xfId="15030" xr:uid="{00000000-0005-0000-0000-0000DE480000}"/>
    <cellStyle name="요약 2 4 2 4 4" xfId="22957" xr:uid="{00000000-0005-0000-0000-0000DF480000}"/>
    <cellStyle name="요약 2 4 2 5" xfId="3807" xr:uid="{00000000-0005-0000-0000-0000E0480000}"/>
    <cellStyle name="요약 2 4 2 5 2" xfId="9364" xr:uid="{00000000-0005-0000-0000-0000E1480000}"/>
    <cellStyle name="요약 2 4 2 5 2 2" xfId="20467" xr:uid="{00000000-0005-0000-0000-0000E2480000}"/>
    <cellStyle name="요약 2 4 2 5 2 3" xfId="27292" xr:uid="{00000000-0005-0000-0000-0000E3480000}"/>
    <cellStyle name="요약 2 4 2 5 3" xfId="15031" xr:uid="{00000000-0005-0000-0000-0000E4480000}"/>
    <cellStyle name="요약 2 4 2 5 4" xfId="22958" xr:uid="{00000000-0005-0000-0000-0000E5480000}"/>
    <cellStyle name="요약 2 4 2 6" xfId="3808" xr:uid="{00000000-0005-0000-0000-0000E6480000}"/>
    <cellStyle name="요약 2 4 2 6 2" xfId="9365" xr:uid="{00000000-0005-0000-0000-0000E7480000}"/>
    <cellStyle name="요약 2 4 2 6 2 2" xfId="20468" xr:uid="{00000000-0005-0000-0000-0000E8480000}"/>
    <cellStyle name="요약 2 4 2 6 2 3" xfId="27293" xr:uid="{00000000-0005-0000-0000-0000E9480000}"/>
    <cellStyle name="요약 2 4 2 6 3" xfId="15032" xr:uid="{00000000-0005-0000-0000-0000EA480000}"/>
    <cellStyle name="요약 2 4 2 6 4" xfId="22959" xr:uid="{00000000-0005-0000-0000-0000EB480000}"/>
    <cellStyle name="요약 2 4 2 7" xfId="9360" xr:uid="{00000000-0005-0000-0000-0000EC480000}"/>
    <cellStyle name="요약 2 4 2 7 2" xfId="20463" xr:uid="{00000000-0005-0000-0000-0000ED480000}"/>
    <cellStyle name="요약 2 4 2 7 3" xfId="27288" xr:uid="{00000000-0005-0000-0000-0000EE480000}"/>
    <cellStyle name="요약 2 4 2 8" xfId="15027" xr:uid="{00000000-0005-0000-0000-0000EF480000}"/>
    <cellStyle name="요약 2 4 2 9" xfId="22954" xr:uid="{00000000-0005-0000-0000-0000F0480000}"/>
    <cellStyle name="요약 2 4 3" xfId="3809" xr:uid="{00000000-0005-0000-0000-0000F1480000}"/>
    <cellStyle name="요약 2 4 3 2" xfId="9366" xr:uid="{00000000-0005-0000-0000-0000F2480000}"/>
    <cellStyle name="요약 2 4 3 2 2" xfId="20469" xr:uid="{00000000-0005-0000-0000-0000F3480000}"/>
    <cellStyle name="요약 2 4 3 2 3" xfId="27294" xr:uid="{00000000-0005-0000-0000-0000F4480000}"/>
    <cellStyle name="요약 2 4 3 3" xfId="15033" xr:uid="{00000000-0005-0000-0000-0000F5480000}"/>
    <cellStyle name="요약 2 4 3 4" xfId="22960" xr:uid="{00000000-0005-0000-0000-0000F6480000}"/>
    <cellStyle name="요약 2 4 4" xfId="3810" xr:uid="{00000000-0005-0000-0000-0000F7480000}"/>
    <cellStyle name="요약 2 4 4 2" xfId="9367" xr:uid="{00000000-0005-0000-0000-0000F8480000}"/>
    <cellStyle name="요약 2 4 4 2 2" xfId="20470" xr:uid="{00000000-0005-0000-0000-0000F9480000}"/>
    <cellStyle name="요약 2 4 4 2 3" xfId="27295" xr:uid="{00000000-0005-0000-0000-0000FA480000}"/>
    <cellStyle name="요약 2 4 4 3" xfId="15034" xr:uid="{00000000-0005-0000-0000-0000FB480000}"/>
    <cellStyle name="요약 2 4 4 4" xfId="22961" xr:uid="{00000000-0005-0000-0000-0000FC480000}"/>
    <cellStyle name="요약 2 4 5" xfId="3811" xr:uid="{00000000-0005-0000-0000-0000FD480000}"/>
    <cellStyle name="요약 2 4 5 2" xfId="9368" xr:uid="{00000000-0005-0000-0000-0000FE480000}"/>
    <cellStyle name="요약 2 4 5 2 2" xfId="20471" xr:uid="{00000000-0005-0000-0000-0000FF480000}"/>
    <cellStyle name="요약 2 4 5 2 3" xfId="27296" xr:uid="{00000000-0005-0000-0000-000000490000}"/>
    <cellStyle name="요약 2 4 5 3" xfId="15035" xr:uid="{00000000-0005-0000-0000-000001490000}"/>
    <cellStyle name="요약 2 4 5 4" xfId="22962" xr:uid="{00000000-0005-0000-0000-000002490000}"/>
    <cellStyle name="요약 2 4 6" xfId="3812" xr:uid="{00000000-0005-0000-0000-000003490000}"/>
    <cellStyle name="요약 2 4 6 2" xfId="9369" xr:uid="{00000000-0005-0000-0000-000004490000}"/>
    <cellStyle name="요약 2 4 6 2 2" xfId="20472" xr:uid="{00000000-0005-0000-0000-000005490000}"/>
    <cellStyle name="요약 2 4 6 2 3" xfId="27297" xr:uid="{00000000-0005-0000-0000-000006490000}"/>
    <cellStyle name="요약 2 4 6 3" xfId="15036" xr:uid="{00000000-0005-0000-0000-000007490000}"/>
    <cellStyle name="요약 2 4 6 4" xfId="22963" xr:uid="{00000000-0005-0000-0000-000008490000}"/>
    <cellStyle name="요약 2 4 7" xfId="3813" xr:uid="{00000000-0005-0000-0000-000009490000}"/>
    <cellStyle name="요약 2 4 7 2" xfId="9370" xr:uid="{00000000-0005-0000-0000-00000A490000}"/>
    <cellStyle name="요약 2 4 7 2 2" xfId="20473" xr:uid="{00000000-0005-0000-0000-00000B490000}"/>
    <cellStyle name="요약 2 4 7 2 3" xfId="27298" xr:uid="{00000000-0005-0000-0000-00000C490000}"/>
    <cellStyle name="요약 2 4 7 3" xfId="15037" xr:uid="{00000000-0005-0000-0000-00000D490000}"/>
    <cellStyle name="요약 2 4 7 4" xfId="22964" xr:uid="{00000000-0005-0000-0000-00000E490000}"/>
    <cellStyle name="요약 2 4 8" xfId="9359" xr:uid="{00000000-0005-0000-0000-00000F490000}"/>
    <cellStyle name="요약 2 4 8 2" xfId="20462" xr:uid="{00000000-0005-0000-0000-000010490000}"/>
    <cellStyle name="요약 2 4 8 3" xfId="27287" xr:uid="{00000000-0005-0000-0000-000011490000}"/>
    <cellStyle name="요약 2 4 9" xfId="15026" xr:uid="{00000000-0005-0000-0000-000012490000}"/>
    <cellStyle name="요약 2 5" xfId="3814" xr:uid="{00000000-0005-0000-0000-000013490000}"/>
    <cellStyle name="요약 2 5 10" xfId="22965" xr:uid="{00000000-0005-0000-0000-000014490000}"/>
    <cellStyle name="요약 2 5 2" xfId="3815" xr:uid="{00000000-0005-0000-0000-000015490000}"/>
    <cellStyle name="요약 2 5 2 2" xfId="3816" xr:uid="{00000000-0005-0000-0000-000016490000}"/>
    <cellStyle name="요약 2 5 2 2 2" xfId="9373" xr:uid="{00000000-0005-0000-0000-000017490000}"/>
    <cellStyle name="요약 2 5 2 2 2 2" xfId="20476" xr:uid="{00000000-0005-0000-0000-000018490000}"/>
    <cellStyle name="요약 2 5 2 2 2 3" xfId="27301" xr:uid="{00000000-0005-0000-0000-000019490000}"/>
    <cellStyle name="요약 2 5 2 2 3" xfId="15040" xr:uid="{00000000-0005-0000-0000-00001A490000}"/>
    <cellStyle name="요약 2 5 2 2 4" xfId="22967" xr:uid="{00000000-0005-0000-0000-00001B490000}"/>
    <cellStyle name="요약 2 5 2 3" xfId="3817" xr:uid="{00000000-0005-0000-0000-00001C490000}"/>
    <cellStyle name="요약 2 5 2 3 2" xfId="9374" xr:uid="{00000000-0005-0000-0000-00001D490000}"/>
    <cellStyle name="요약 2 5 2 3 2 2" xfId="20477" xr:uid="{00000000-0005-0000-0000-00001E490000}"/>
    <cellStyle name="요약 2 5 2 3 2 3" xfId="27302" xr:uid="{00000000-0005-0000-0000-00001F490000}"/>
    <cellStyle name="요약 2 5 2 3 3" xfId="15041" xr:uid="{00000000-0005-0000-0000-000020490000}"/>
    <cellStyle name="요약 2 5 2 3 4" xfId="22968" xr:uid="{00000000-0005-0000-0000-000021490000}"/>
    <cellStyle name="요약 2 5 2 4" xfId="3818" xr:uid="{00000000-0005-0000-0000-000022490000}"/>
    <cellStyle name="요약 2 5 2 4 2" xfId="9375" xr:uid="{00000000-0005-0000-0000-000023490000}"/>
    <cellStyle name="요약 2 5 2 4 2 2" xfId="20478" xr:uid="{00000000-0005-0000-0000-000024490000}"/>
    <cellStyle name="요약 2 5 2 4 2 3" xfId="27303" xr:uid="{00000000-0005-0000-0000-000025490000}"/>
    <cellStyle name="요약 2 5 2 4 3" xfId="15042" xr:uid="{00000000-0005-0000-0000-000026490000}"/>
    <cellStyle name="요약 2 5 2 4 4" xfId="22969" xr:uid="{00000000-0005-0000-0000-000027490000}"/>
    <cellStyle name="요약 2 5 2 5" xfId="3819" xr:uid="{00000000-0005-0000-0000-000028490000}"/>
    <cellStyle name="요약 2 5 2 5 2" xfId="9376" xr:uid="{00000000-0005-0000-0000-000029490000}"/>
    <cellStyle name="요약 2 5 2 5 2 2" xfId="20479" xr:uid="{00000000-0005-0000-0000-00002A490000}"/>
    <cellStyle name="요약 2 5 2 5 2 3" xfId="27304" xr:uid="{00000000-0005-0000-0000-00002B490000}"/>
    <cellStyle name="요약 2 5 2 5 3" xfId="15043" xr:uid="{00000000-0005-0000-0000-00002C490000}"/>
    <cellStyle name="요약 2 5 2 5 4" xfId="22970" xr:uid="{00000000-0005-0000-0000-00002D490000}"/>
    <cellStyle name="요약 2 5 2 6" xfId="3820" xr:uid="{00000000-0005-0000-0000-00002E490000}"/>
    <cellStyle name="요약 2 5 2 6 2" xfId="9377" xr:uid="{00000000-0005-0000-0000-00002F490000}"/>
    <cellStyle name="요약 2 5 2 6 2 2" xfId="20480" xr:uid="{00000000-0005-0000-0000-000030490000}"/>
    <cellStyle name="요약 2 5 2 6 2 3" xfId="27305" xr:uid="{00000000-0005-0000-0000-000031490000}"/>
    <cellStyle name="요약 2 5 2 6 3" xfId="15044" xr:uid="{00000000-0005-0000-0000-000032490000}"/>
    <cellStyle name="요약 2 5 2 6 4" xfId="22971" xr:uid="{00000000-0005-0000-0000-000033490000}"/>
    <cellStyle name="요약 2 5 2 7" xfId="9372" xr:uid="{00000000-0005-0000-0000-000034490000}"/>
    <cellStyle name="요약 2 5 2 7 2" xfId="20475" xr:uid="{00000000-0005-0000-0000-000035490000}"/>
    <cellStyle name="요약 2 5 2 7 3" xfId="27300" xr:uid="{00000000-0005-0000-0000-000036490000}"/>
    <cellStyle name="요약 2 5 2 8" xfId="15039" xr:uid="{00000000-0005-0000-0000-000037490000}"/>
    <cellStyle name="요약 2 5 2 9" xfId="22966" xr:uid="{00000000-0005-0000-0000-000038490000}"/>
    <cellStyle name="요약 2 5 3" xfId="3821" xr:uid="{00000000-0005-0000-0000-000039490000}"/>
    <cellStyle name="요약 2 5 3 2" xfId="9378" xr:uid="{00000000-0005-0000-0000-00003A490000}"/>
    <cellStyle name="요약 2 5 3 2 2" xfId="20481" xr:uid="{00000000-0005-0000-0000-00003B490000}"/>
    <cellStyle name="요약 2 5 3 2 3" xfId="27306" xr:uid="{00000000-0005-0000-0000-00003C490000}"/>
    <cellStyle name="요약 2 5 3 3" xfId="15045" xr:uid="{00000000-0005-0000-0000-00003D490000}"/>
    <cellStyle name="요약 2 5 3 4" xfId="22972" xr:uid="{00000000-0005-0000-0000-00003E490000}"/>
    <cellStyle name="요약 2 5 4" xfId="3822" xr:uid="{00000000-0005-0000-0000-00003F490000}"/>
    <cellStyle name="요약 2 5 4 2" xfId="9379" xr:uid="{00000000-0005-0000-0000-000040490000}"/>
    <cellStyle name="요약 2 5 4 2 2" xfId="20482" xr:uid="{00000000-0005-0000-0000-000041490000}"/>
    <cellStyle name="요약 2 5 4 2 3" xfId="27307" xr:uid="{00000000-0005-0000-0000-000042490000}"/>
    <cellStyle name="요약 2 5 4 3" xfId="15046" xr:uid="{00000000-0005-0000-0000-000043490000}"/>
    <cellStyle name="요약 2 5 4 4" xfId="22973" xr:uid="{00000000-0005-0000-0000-000044490000}"/>
    <cellStyle name="요약 2 5 5" xfId="3823" xr:uid="{00000000-0005-0000-0000-000045490000}"/>
    <cellStyle name="요약 2 5 5 2" xfId="9380" xr:uid="{00000000-0005-0000-0000-000046490000}"/>
    <cellStyle name="요약 2 5 5 2 2" xfId="20483" xr:uid="{00000000-0005-0000-0000-000047490000}"/>
    <cellStyle name="요약 2 5 5 2 3" xfId="27308" xr:uid="{00000000-0005-0000-0000-000048490000}"/>
    <cellStyle name="요약 2 5 5 3" xfId="15047" xr:uid="{00000000-0005-0000-0000-000049490000}"/>
    <cellStyle name="요약 2 5 5 4" xfId="22974" xr:uid="{00000000-0005-0000-0000-00004A490000}"/>
    <cellStyle name="요약 2 5 6" xfId="3824" xr:uid="{00000000-0005-0000-0000-00004B490000}"/>
    <cellStyle name="요약 2 5 6 2" xfId="9381" xr:uid="{00000000-0005-0000-0000-00004C490000}"/>
    <cellStyle name="요약 2 5 6 2 2" xfId="20484" xr:uid="{00000000-0005-0000-0000-00004D490000}"/>
    <cellStyle name="요약 2 5 6 2 3" xfId="27309" xr:uid="{00000000-0005-0000-0000-00004E490000}"/>
    <cellStyle name="요약 2 5 6 3" xfId="15048" xr:uid="{00000000-0005-0000-0000-00004F490000}"/>
    <cellStyle name="요약 2 5 6 4" xfId="22975" xr:uid="{00000000-0005-0000-0000-000050490000}"/>
    <cellStyle name="요약 2 5 7" xfId="3825" xr:uid="{00000000-0005-0000-0000-000051490000}"/>
    <cellStyle name="요약 2 5 7 2" xfId="9382" xr:uid="{00000000-0005-0000-0000-000052490000}"/>
    <cellStyle name="요약 2 5 7 2 2" xfId="20485" xr:uid="{00000000-0005-0000-0000-000053490000}"/>
    <cellStyle name="요약 2 5 7 2 3" xfId="27310" xr:uid="{00000000-0005-0000-0000-000054490000}"/>
    <cellStyle name="요약 2 5 7 3" xfId="15049" xr:uid="{00000000-0005-0000-0000-000055490000}"/>
    <cellStyle name="요약 2 5 7 4" xfId="22976" xr:uid="{00000000-0005-0000-0000-000056490000}"/>
    <cellStyle name="요약 2 5 8" xfId="9371" xr:uid="{00000000-0005-0000-0000-000057490000}"/>
    <cellStyle name="요약 2 5 8 2" xfId="20474" xr:uid="{00000000-0005-0000-0000-000058490000}"/>
    <cellStyle name="요약 2 5 8 3" xfId="27299" xr:uid="{00000000-0005-0000-0000-000059490000}"/>
    <cellStyle name="요약 2 5 9" xfId="15038" xr:uid="{00000000-0005-0000-0000-00005A490000}"/>
    <cellStyle name="요약 2 6" xfId="3826" xr:uid="{00000000-0005-0000-0000-00005B490000}"/>
    <cellStyle name="요약 2 6 10" xfId="22977" xr:uid="{00000000-0005-0000-0000-00005C490000}"/>
    <cellStyle name="요약 2 6 2" xfId="3827" xr:uid="{00000000-0005-0000-0000-00005D490000}"/>
    <cellStyle name="요약 2 6 2 2" xfId="3828" xr:uid="{00000000-0005-0000-0000-00005E490000}"/>
    <cellStyle name="요약 2 6 2 2 2" xfId="9385" xr:uid="{00000000-0005-0000-0000-00005F490000}"/>
    <cellStyle name="요약 2 6 2 2 2 2" xfId="20488" xr:uid="{00000000-0005-0000-0000-000060490000}"/>
    <cellStyle name="요약 2 6 2 2 2 3" xfId="27313" xr:uid="{00000000-0005-0000-0000-000061490000}"/>
    <cellStyle name="요약 2 6 2 2 3" xfId="15052" xr:uid="{00000000-0005-0000-0000-000062490000}"/>
    <cellStyle name="요약 2 6 2 2 4" xfId="22979" xr:uid="{00000000-0005-0000-0000-000063490000}"/>
    <cellStyle name="요약 2 6 2 3" xfId="3829" xr:uid="{00000000-0005-0000-0000-000064490000}"/>
    <cellStyle name="요약 2 6 2 3 2" xfId="9386" xr:uid="{00000000-0005-0000-0000-000065490000}"/>
    <cellStyle name="요약 2 6 2 3 2 2" xfId="20489" xr:uid="{00000000-0005-0000-0000-000066490000}"/>
    <cellStyle name="요약 2 6 2 3 2 3" xfId="27314" xr:uid="{00000000-0005-0000-0000-000067490000}"/>
    <cellStyle name="요약 2 6 2 3 3" xfId="15053" xr:uid="{00000000-0005-0000-0000-000068490000}"/>
    <cellStyle name="요약 2 6 2 3 4" xfId="22980" xr:uid="{00000000-0005-0000-0000-000069490000}"/>
    <cellStyle name="요약 2 6 2 4" xfId="3830" xr:uid="{00000000-0005-0000-0000-00006A490000}"/>
    <cellStyle name="요약 2 6 2 4 2" xfId="9387" xr:uid="{00000000-0005-0000-0000-00006B490000}"/>
    <cellStyle name="요약 2 6 2 4 2 2" xfId="20490" xr:uid="{00000000-0005-0000-0000-00006C490000}"/>
    <cellStyle name="요약 2 6 2 4 2 3" xfId="27315" xr:uid="{00000000-0005-0000-0000-00006D490000}"/>
    <cellStyle name="요약 2 6 2 4 3" xfId="15054" xr:uid="{00000000-0005-0000-0000-00006E490000}"/>
    <cellStyle name="요약 2 6 2 4 4" xfId="22981" xr:uid="{00000000-0005-0000-0000-00006F490000}"/>
    <cellStyle name="요약 2 6 2 5" xfId="3831" xr:uid="{00000000-0005-0000-0000-000070490000}"/>
    <cellStyle name="요약 2 6 2 5 2" xfId="9388" xr:uid="{00000000-0005-0000-0000-000071490000}"/>
    <cellStyle name="요약 2 6 2 5 2 2" xfId="20491" xr:uid="{00000000-0005-0000-0000-000072490000}"/>
    <cellStyle name="요약 2 6 2 5 2 3" xfId="27316" xr:uid="{00000000-0005-0000-0000-000073490000}"/>
    <cellStyle name="요약 2 6 2 5 3" xfId="15055" xr:uid="{00000000-0005-0000-0000-000074490000}"/>
    <cellStyle name="요약 2 6 2 5 4" xfId="22982" xr:uid="{00000000-0005-0000-0000-000075490000}"/>
    <cellStyle name="요약 2 6 2 6" xfId="3832" xr:uid="{00000000-0005-0000-0000-000076490000}"/>
    <cellStyle name="요약 2 6 2 6 2" xfId="9389" xr:uid="{00000000-0005-0000-0000-000077490000}"/>
    <cellStyle name="요약 2 6 2 6 2 2" xfId="20492" xr:uid="{00000000-0005-0000-0000-000078490000}"/>
    <cellStyle name="요약 2 6 2 6 2 3" xfId="27317" xr:uid="{00000000-0005-0000-0000-000079490000}"/>
    <cellStyle name="요약 2 6 2 6 3" xfId="15056" xr:uid="{00000000-0005-0000-0000-00007A490000}"/>
    <cellStyle name="요약 2 6 2 6 4" xfId="22983" xr:uid="{00000000-0005-0000-0000-00007B490000}"/>
    <cellStyle name="요약 2 6 2 7" xfId="9384" xr:uid="{00000000-0005-0000-0000-00007C490000}"/>
    <cellStyle name="요약 2 6 2 7 2" xfId="20487" xr:uid="{00000000-0005-0000-0000-00007D490000}"/>
    <cellStyle name="요약 2 6 2 7 3" xfId="27312" xr:uid="{00000000-0005-0000-0000-00007E490000}"/>
    <cellStyle name="요약 2 6 2 8" xfId="15051" xr:uid="{00000000-0005-0000-0000-00007F490000}"/>
    <cellStyle name="요약 2 6 2 9" xfId="22978" xr:uid="{00000000-0005-0000-0000-000080490000}"/>
    <cellStyle name="요약 2 6 3" xfId="3833" xr:uid="{00000000-0005-0000-0000-000081490000}"/>
    <cellStyle name="요약 2 6 3 2" xfId="9390" xr:uid="{00000000-0005-0000-0000-000082490000}"/>
    <cellStyle name="요약 2 6 3 2 2" xfId="20493" xr:uid="{00000000-0005-0000-0000-000083490000}"/>
    <cellStyle name="요약 2 6 3 2 3" xfId="27318" xr:uid="{00000000-0005-0000-0000-000084490000}"/>
    <cellStyle name="요약 2 6 3 3" xfId="15057" xr:uid="{00000000-0005-0000-0000-000085490000}"/>
    <cellStyle name="요약 2 6 3 4" xfId="22984" xr:uid="{00000000-0005-0000-0000-000086490000}"/>
    <cellStyle name="요약 2 6 4" xfId="3834" xr:uid="{00000000-0005-0000-0000-000087490000}"/>
    <cellStyle name="요약 2 6 4 2" xfId="9391" xr:uid="{00000000-0005-0000-0000-000088490000}"/>
    <cellStyle name="요약 2 6 4 2 2" xfId="20494" xr:uid="{00000000-0005-0000-0000-000089490000}"/>
    <cellStyle name="요약 2 6 4 2 3" xfId="27319" xr:uid="{00000000-0005-0000-0000-00008A490000}"/>
    <cellStyle name="요약 2 6 4 3" xfId="15058" xr:uid="{00000000-0005-0000-0000-00008B490000}"/>
    <cellStyle name="요약 2 6 4 4" xfId="22985" xr:uid="{00000000-0005-0000-0000-00008C490000}"/>
    <cellStyle name="요약 2 6 5" xfId="3835" xr:uid="{00000000-0005-0000-0000-00008D490000}"/>
    <cellStyle name="요약 2 6 5 2" xfId="9392" xr:uid="{00000000-0005-0000-0000-00008E490000}"/>
    <cellStyle name="요약 2 6 5 2 2" xfId="20495" xr:uid="{00000000-0005-0000-0000-00008F490000}"/>
    <cellStyle name="요약 2 6 5 2 3" xfId="27320" xr:uid="{00000000-0005-0000-0000-000090490000}"/>
    <cellStyle name="요약 2 6 5 3" xfId="15059" xr:uid="{00000000-0005-0000-0000-000091490000}"/>
    <cellStyle name="요약 2 6 5 4" xfId="22986" xr:uid="{00000000-0005-0000-0000-000092490000}"/>
    <cellStyle name="요약 2 6 6" xfId="3836" xr:uid="{00000000-0005-0000-0000-000093490000}"/>
    <cellStyle name="요약 2 6 6 2" xfId="9393" xr:uid="{00000000-0005-0000-0000-000094490000}"/>
    <cellStyle name="요약 2 6 6 2 2" xfId="20496" xr:uid="{00000000-0005-0000-0000-000095490000}"/>
    <cellStyle name="요약 2 6 6 2 3" xfId="27321" xr:uid="{00000000-0005-0000-0000-000096490000}"/>
    <cellStyle name="요약 2 6 6 3" xfId="15060" xr:uid="{00000000-0005-0000-0000-000097490000}"/>
    <cellStyle name="요약 2 6 6 4" xfId="22987" xr:uid="{00000000-0005-0000-0000-000098490000}"/>
    <cellStyle name="요약 2 6 7" xfId="3837" xr:uid="{00000000-0005-0000-0000-000099490000}"/>
    <cellStyle name="요약 2 6 7 2" xfId="9394" xr:uid="{00000000-0005-0000-0000-00009A490000}"/>
    <cellStyle name="요약 2 6 7 2 2" xfId="20497" xr:uid="{00000000-0005-0000-0000-00009B490000}"/>
    <cellStyle name="요약 2 6 7 2 3" xfId="27322" xr:uid="{00000000-0005-0000-0000-00009C490000}"/>
    <cellStyle name="요약 2 6 7 3" xfId="15061" xr:uid="{00000000-0005-0000-0000-00009D490000}"/>
    <cellStyle name="요약 2 6 7 4" xfId="22988" xr:uid="{00000000-0005-0000-0000-00009E490000}"/>
    <cellStyle name="요약 2 6 8" xfId="9383" xr:uid="{00000000-0005-0000-0000-00009F490000}"/>
    <cellStyle name="요약 2 6 8 2" xfId="20486" xr:uid="{00000000-0005-0000-0000-0000A0490000}"/>
    <cellStyle name="요약 2 6 8 3" xfId="27311" xr:uid="{00000000-0005-0000-0000-0000A1490000}"/>
    <cellStyle name="요약 2 6 9" xfId="15050" xr:uid="{00000000-0005-0000-0000-0000A2490000}"/>
    <cellStyle name="요약 2 7" xfId="3838" xr:uid="{00000000-0005-0000-0000-0000A3490000}"/>
    <cellStyle name="요약 2 7 10" xfId="22989" xr:uid="{00000000-0005-0000-0000-0000A4490000}"/>
    <cellStyle name="요약 2 7 2" xfId="3839" xr:uid="{00000000-0005-0000-0000-0000A5490000}"/>
    <cellStyle name="요약 2 7 2 2" xfId="3840" xr:uid="{00000000-0005-0000-0000-0000A6490000}"/>
    <cellStyle name="요약 2 7 2 2 2" xfId="9397" xr:uid="{00000000-0005-0000-0000-0000A7490000}"/>
    <cellStyle name="요약 2 7 2 2 2 2" xfId="20500" xr:uid="{00000000-0005-0000-0000-0000A8490000}"/>
    <cellStyle name="요약 2 7 2 2 2 3" xfId="27325" xr:uid="{00000000-0005-0000-0000-0000A9490000}"/>
    <cellStyle name="요약 2 7 2 2 3" xfId="15064" xr:uid="{00000000-0005-0000-0000-0000AA490000}"/>
    <cellStyle name="요약 2 7 2 2 4" xfId="22991" xr:uid="{00000000-0005-0000-0000-0000AB490000}"/>
    <cellStyle name="요약 2 7 2 3" xfId="3841" xr:uid="{00000000-0005-0000-0000-0000AC490000}"/>
    <cellStyle name="요약 2 7 2 3 2" xfId="9398" xr:uid="{00000000-0005-0000-0000-0000AD490000}"/>
    <cellStyle name="요약 2 7 2 3 2 2" xfId="20501" xr:uid="{00000000-0005-0000-0000-0000AE490000}"/>
    <cellStyle name="요약 2 7 2 3 2 3" xfId="27326" xr:uid="{00000000-0005-0000-0000-0000AF490000}"/>
    <cellStyle name="요약 2 7 2 3 3" xfId="15065" xr:uid="{00000000-0005-0000-0000-0000B0490000}"/>
    <cellStyle name="요약 2 7 2 3 4" xfId="22992" xr:uid="{00000000-0005-0000-0000-0000B1490000}"/>
    <cellStyle name="요약 2 7 2 4" xfId="3842" xr:uid="{00000000-0005-0000-0000-0000B2490000}"/>
    <cellStyle name="요약 2 7 2 4 2" xfId="9399" xr:uid="{00000000-0005-0000-0000-0000B3490000}"/>
    <cellStyle name="요약 2 7 2 4 2 2" xfId="20502" xr:uid="{00000000-0005-0000-0000-0000B4490000}"/>
    <cellStyle name="요약 2 7 2 4 2 3" xfId="27327" xr:uid="{00000000-0005-0000-0000-0000B5490000}"/>
    <cellStyle name="요약 2 7 2 4 3" xfId="15066" xr:uid="{00000000-0005-0000-0000-0000B6490000}"/>
    <cellStyle name="요약 2 7 2 4 4" xfId="22993" xr:uid="{00000000-0005-0000-0000-0000B7490000}"/>
    <cellStyle name="요약 2 7 2 5" xfId="3843" xr:uid="{00000000-0005-0000-0000-0000B8490000}"/>
    <cellStyle name="요약 2 7 2 5 2" xfId="9400" xr:uid="{00000000-0005-0000-0000-0000B9490000}"/>
    <cellStyle name="요약 2 7 2 5 2 2" xfId="20503" xr:uid="{00000000-0005-0000-0000-0000BA490000}"/>
    <cellStyle name="요약 2 7 2 5 2 3" xfId="27328" xr:uid="{00000000-0005-0000-0000-0000BB490000}"/>
    <cellStyle name="요약 2 7 2 5 3" xfId="15067" xr:uid="{00000000-0005-0000-0000-0000BC490000}"/>
    <cellStyle name="요약 2 7 2 5 4" xfId="22994" xr:uid="{00000000-0005-0000-0000-0000BD490000}"/>
    <cellStyle name="요약 2 7 2 6" xfId="3844" xr:uid="{00000000-0005-0000-0000-0000BE490000}"/>
    <cellStyle name="요약 2 7 2 6 2" xfId="9401" xr:uid="{00000000-0005-0000-0000-0000BF490000}"/>
    <cellStyle name="요약 2 7 2 6 2 2" xfId="20504" xr:uid="{00000000-0005-0000-0000-0000C0490000}"/>
    <cellStyle name="요약 2 7 2 6 2 3" xfId="27329" xr:uid="{00000000-0005-0000-0000-0000C1490000}"/>
    <cellStyle name="요약 2 7 2 6 3" xfId="15068" xr:uid="{00000000-0005-0000-0000-0000C2490000}"/>
    <cellStyle name="요약 2 7 2 6 4" xfId="22995" xr:uid="{00000000-0005-0000-0000-0000C3490000}"/>
    <cellStyle name="요약 2 7 2 7" xfId="9396" xr:uid="{00000000-0005-0000-0000-0000C4490000}"/>
    <cellStyle name="요약 2 7 2 7 2" xfId="20499" xr:uid="{00000000-0005-0000-0000-0000C5490000}"/>
    <cellStyle name="요약 2 7 2 7 3" xfId="27324" xr:uid="{00000000-0005-0000-0000-0000C6490000}"/>
    <cellStyle name="요약 2 7 2 8" xfId="15063" xr:uid="{00000000-0005-0000-0000-0000C7490000}"/>
    <cellStyle name="요약 2 7 2 9" xfId="22990" xr:uid="{00000000-0005-0000-0000-0000C8490000}"/>
    <cellStyle name="요약 2 7 3" xfId="3845" xr:uid="{00000000-0005-0000-0000-0000C9490000}"/>
    <cellStyle name="요약 2 7 3 2" xfId="9402" xr:uid="{00000000-0005-0000-0000-0000CA490000}"/>
    <cellStyle name="요약 2 7 3 2 2" xfId="20505" xr:uid="{00000000-0005-0000-0000-0000CB490000}"/>
    <cellStyle name="요약 2 7 3 2 3" xfId="27330" xr:uid="{00000000-0005-0000-0000-0000CC490000}"/>
    <cellStyle name="요약 2 7 3 3" xfId="15069" xr:uid="{00000000-0005-0000-0000-0000CD490000}"/>
    <cellStyle name="요약 2 7 3 4" xfId="22996" xr:uid="{00000000-0005-0000-0000-0000CE490000}"/>
    <cellStyle name="요약 2 7 4" xfId="3846" xr:uid="{00000000-0005-0000-0000-0000CF490000}"/>
    <cellStyle name="요약 2 7 4 2" xfId="9403" xr:uid="{00000000-0005-0000-0000-0000D0490000}"/>
    <cellStyle name="요약 2 7 4 2 2" xfId="20506" xr:uid="{00000000-0005-0000-0000-0000D1490000}"/>
    <cellStyle name="요약 2 7 4 2 3" xfId="27331" xr:uid="{00000000-0005-0000-0000-0000D2490000}"/>
    <cellStyle name="요약 2 7 4 3" xfId="15070" xr:uid="{00000000-0005-0000-0000-0000D3490000}"/>
    <cellStyle name="요약 2 7 4 4" xfId="22997" xr:uid="{00000000-0005-0000-0000-0000D4490000}"/>
    <cellStyle name="요약 2 7 5" xfId="3847" xr:uid="{00000000-0005-0000-0000-0000D5490000}"/>
    <cellStyle name="요약 2 7 5 2" xfId="9404" xr:uid="{00000000-0005-0000-0000-0000D6490000}"/>
    <cellStyle name="요약 2 7 5 2 2" xfId="20507" xr:uid="{00000000-0005-0000-0000-0000D7490000}"/>
    <cellStyle name="요약 2 7 5 2 3" xfId="27332" xr:uid="{00000000-0005-0000-0000-0000D8490000}"/>
    <cellStyle name="요약 2 7 5 3" xfId="15071" xr:uid="{00000000-0005-0000-0000-0000D9490000}"/>
    <cellStyle name="요약 2 7 5 4" xfId="22998" xr:uid="{00000000-0005-0000-0000-0000DA490000}"/>
    <cellStyle name="요약 2 7 6" xfId="3848" xr:uid="{00000000-0005-0000-0000-0000DB490000}"/>
    <cellStyle name="요약 2 7 6 2" xfId="9405" xr:uid="{00000000-0005-0000-0000-0000DC490000}"/>
    <cellStyle name="요약 2 7 6 2 2" xfId="20508" xr:uid="{00000000-0005-0000-0000-0000DD490000}"/>
    <cellStyle name="요약 2 7 6 2 3" xfId="27333" xr:uid="{00000000-0005-0000-0000-0000DE490000}"/>
    <cellStyle name="요약 2 7 6 3" xfId="15072" xr:uid="{00000000-0005-0000-0000-0000DF490000}"/>
    <cellStyle name="요약 2 7 6 4" xfId="22999" xr:uid="{00000000-0005-0000-0000-0000E0490000}"/>
    <cellStyle name="요약 2 7 7" xfId="3849" xr:uid="{00000000-0005-0000-0000-0000E1490000}"/>
    <cellStyle name="요약 2 7 7 2" xfId="9406" xr:uid="{00000000-0005-0000-0000-0000E2490000}"/>
    <cellStyle name="요약 2 7 7 2 2" xfId="20509" xr:uid="{00000000-0005-0000-0000-0000E3490000}"/>
    <cellStyle name="요약 2 7 7 2 3" xfId="27334" xr:uid="{00000000-0005-0000-0000-0000E4490000}"/>
    <cellStyle name="요약 2 7 7 3" xfId="15073" xr:uid="{00000000-0005-0000-0000-0000E5490000}"/>
    <cellStyle name="요약 2 7 7 4" xfId="23000" xr:uid="{00000000-0005-0000-0000-0000E6490000}"/>
    <cellStyle name="요약 2 7 8" xfId="9395" xr:uid="{00000000-0005-0000-0000-0000E7490000}"/>
    <cellStyle name="요약 2 7 8 2" xfId="20498" xr:uid="{00000000-0005-0000-0000-0000E8490000}"/>
    <cellStyle name="요약 2 7 8 3" xfId="27323" xr:uid="{00000000-0005-0000-0000-0000E9490000}"/>
    <cellStyle name="요약 2 7 9" xfId="15062" xr:uid="{00000000-0005-0000-0000-0000EA490000}"/>
    <cellStyle name="요약 2 8" xfId="3850" xr:uid="{00000000-0005-0000-0000-0000EB490000}"/>
    <cellStyle name="요약 2 8 10" xfId="23001" xr:uid="{00000000-0005-0000-0000-0000EC490000}"/>
    <cellStyle name="요약 2 8 2" xfId="3851" xr:uid="{00000000-0005-0000-0000-0000ED490000}"/>
    <cellStyle name="요약 2 8 2 2" xfId="3852" xr:uid="{00000000-0005-0000-0000-0000EE490000}"/>
    <cellStyle name="요약 2 8 2 2 2" xfId="9409" xr:uid="{00000000-0005-0000-0000-0000EF490000}"/>
    <cellStyle name="요약 2 8 2 2 2 2" xfId="20512" xr:uid="{00000000-0005-0000-0000-0000F0490000}"/>
    <cellStyle name="요약 2 8 2 2 2 3" xfId="27337" xr:uid="{00000000-0005-0000-0000-0000F1490000}"/>
    <cellStyle name="요약 2 8 2 2 3" xfId="15076" xr:uid="{00000000-0005-0000-0000-0000F2490000}"/>
    <cellStyle name="요약 2 8 2 2 4" xfId="23003" xr:uid="{00000000-0005-0000-0000-0000F3490000}"/>
    <cellStyle name="요약 2 8 2 3" xfId="3853" xr:uid="{00000000-0005-0000-0000-0000F4490000}"/>
    <cellStyle name="요약 2 8 2 3 2" xfId="9410" xr:uid="{00000000-0005-0000-0000-0000F5490000}"/>
    <cellStyle name="요약 2 8 2 3 2 2" xfId="20513" xr:uid="{00000000-0005-0000-0000-0000F6490000}"/>
    <cellStyle name="요약 2 8 2 3 2 3" xfId="27338" xr:uid="{00000000-0005-0000-0000-0000F7490000}"/>
    <cellStyle name="요약 2 8 2 3 3" xfId="15077" xr:uid="{00000000-0005-0000-0000-0000F8490000}"/>
    <cellStyle name="요약 2 8 2 3 4" xfId="23004" xr:uid="{00000000-0005-0000-0000-0000F9490000}"/>
    <cellStyle name="요약 2 8 2 4" xfId="3854" xr:uid="{00000000-0005-0000-0000-0000FA490000}"/>
    <cellStyle name="요약 2 8 2 4 2" xfId="9411" xr:uid="{00000000-0005-0000-0000-0000FB490000}"/>
    <cellStyle name="요약 2 8 2 4 2 2" xfId="20514" xr:uid="{00000000-0005-0000-0000-0000FC490000}"/>
    <cellStyle name="요약 2 8 2 4 2 3" xfId="27339" xr:uid="{00000000-0005-0000-0000-0000FD490000}"/>
    <cellStyle name="요약 2 8 2 4 3" xfId="15078" xr:uid="{00000000-0005-0000-0000-0000FE490000}"/>
    <cellStyle name="요약 2 8 2 4 4" xfId="23005" xr:uid="{00000000-0005-0000-0000-0000FF490000}"/>
    <cellStyle name="요약 2 8 2 5" xfId="3855" xr:uid="{00000000-0005-0000-0000-0000004A0000}"/>
    <cellStyle name="요약 2 8 2 5 2" xfId="9412" xr:uid="{00000000-0005-0000-0000-0000014A0000}"/>
    <cellStyle name="요약 2 8 2 5 2 2" xfId="20515" xr:uid="{00000000-0005-0000-0000-0000024A0000}"/>
    <cellStyle name="요약 2 8 2 5 2 3" xfId="27340" xr:uid="{00000000-0005-0000-0000-0000034A0000}"/>
    <cellStyle name="요약 2 8 2 5 3" xfId="15079" xr:uid="{00000000-0005-0000-0000-0000044A0000}"/>
    <cellStyle name="요약 2 8 2 5 4" xfId="23006" xr:uid="{00000000-0005-0000-0000-0000054A0000}"/>
    <cellStyle name="요약 2 8 2 6" xfId="3856" xr:uid="{00000000-0005-0000-0000-0000064A0000}"/>
    <cellStyle name="요약 2 8 2 6 2" xfId="9413" xr:uid="{00000000-0005-0000-0000-0000074A0000}"/>
    <cellStyle name="요약 2 8 2 6 2 2" xfId="20516" xr:uid="{00000000-0005-0000-0000-0000084A0000}"/>
    <cellStyle name="요약 2 8 2 6 2 3" xfId="27341" xr:uid="{00000000-0005-0000-0000-0000094A0000}"/>
    <cellStyle name="요약 2 8 2 6 3" xfId="15080" xr:uid="{00000000-0005-0000-0000-00000A4A0000}"/>
    <cellStyle name="요약 2 8 2 6 4" xfId="23007" xr:uid="{00000000-0005-0000-0000-00000B4A0000}"/>
    <cellStyle name="요약 2 8 2 7" xfId="9408" xr:uid="{00000000-0005-0000-0000-00000C4A0000}"/>
    <cellStyle name="요약 2 8 2 7 2" xfId="20511" xr:uid="{00000000-0005-0000-0000-00000D4A0000}"/>
    <cellStyle name="요약 2 8 2 7 3" xfId="27336" xr:uid="{00000000-0005-0000-0000-00000E4A0000}"/>
    <cellStyle name="요약 2 8 2 8" xfId="15075" xr:uid="{00000000-0005-0000-0000-00000F4A0000}"/>
    <cellStyle name="요약 2 8 2 9" xfId="23002" xr:uid="{00000000-0005-0000-0000-0000104A0000}"/>
    <cellStyle name="요약 2 8 3" xfId="3857" xr:uid="{00000000-0005-0000-0000-0000114A0000}"/>
    <cellStyle name="요약 2 8 3 2" xfId="9414" xr:uid="{00000000-0005-0000-0000-0000124A0000}"/>
    <cellStyle name="요약 2 8 3 2 2" xfId="20517" xr:uid="{00000000-0005-0000-0000-0000134A0000}"/>
    <cellStyle name="요약 2 8 3 2 3" xfId="27342" xr:uid="{00000000-0005-0000-0000-0000144A0000}"/>
    <cellStyle name="요약 2 8 3 3" xfId="15081" xr:uid="{00000000-0005-0000-0000-0000154A0000}"/>
    <cellStyle name="요약 2 8 3 4" xfId="23008" xr:uid="{00000000-0005-0000-0000-0000164A0000}"/>
    <cellStyle name="요약 2 8 4" xfId="3858" xr:uid="{00000000-0005-0000-0000-0000174A0000}"/>
    <cellStyle name="요약 2 8 4 2" xfId="9415" xr:uid="{00000000-0005-0000-0000-0000184A0000}"/>
    <cellStyle name="요약 2 8 4 2 2" xfId="20518" xr:uid="{00000000-0005-0000-0000-0000194A0000}"/>
    <cellStyle name="요약 2 8 4 2 3" xfId="27343" xr:uid="{00000000-0005-0000-0000-00001A4A0000}"/>
    <cellStyle name="요약 2 8 4 3" xfId="15082" xr:uid="{00000000-0005-0000-0000-00001B4A0000}"/>
    <cellStyle name="요약 2 8 4 4" xfId="23009" xr:uid="{00000000-0005-0000-0000-00001C4A0000}"/>
    <cellStyle name="요약 2 8 5" xfId="3859" xr:uid="{00000000-0005-0000-0000-00001D4A0000}"/>
    <cellStyle name="요약 2 8 5 2" xfId="9416" xr:uid="{00000000-0005-0000-0000-00001E4A0000}"/>
    <cellStyle name="요약 2 8 5 2 2" xfId="20519" xr:uid="{00000000-0005-0000-0000-00001F4A0000}"/>
    <cellStyle name="요약 2 8 5 2 3" xfId="27344" xr:uid="{00000000-0005-0000-0000-0000204A0000}"/>
    <cellStyle name="요약 2 8 5 3" xfId="15083" xr:uid="{00000000-0005-0000-0000-0000214A0000}"/>
    <cellStyle name="요약 2 8 5 4" xfId="23010" xr:uid="{00000000-0005-0000-0000-0000224A0000}"/>
    <cellStyle name="요약 2 8 6" xfId="3860" xr:uid="{00000000-0005-0000-0000-0000234A0000}"/>
    <cellStyle name="요약 2 8 6 2" xfId="9417" xr:uid="{00000000-0005-0000-0000-0000244A0000}"/>
    <cellStyle name="요약 2 8 6 2 2" xfId="20520" xr:uid="{00000000-0005-0000-0000-0000254A0000}"/>
    <cellStyle name="요약 2 8 6 2 3" xfId="27345" xr:uid="{00000000-0005-0000-0000-0000264A0000}"/>
    <cellStyle name="요약 2 8 6 3" xfId="15084" xr:uid="{00000000-0005-0000-0000-0000274A0000}"/>
    <cellStyle name="요약 2 8 6 4" xfId="23011" xr:uid="{00000000-0005-0000-0000-0000284A0000}"/>
    <cellStyle name="요약 2 8 7" xfId="3861" xr:uid="{00000000-0005-0000-0000-0000294A0000}"/>
    <cellStyle name="요약 2 8 7 2" xfId="9418" xr:uid="{00000000-0005-0000-0000-00002A4A0000}"/>
    <cellStyle name="요약 2 8 7 2 2" xfId="20521" xr:uid="{00000000-0005-0000-0000-00002B4A0000}"/>
    <cellStyle name="요약 2 8 7 2 3" xfId="27346" xr:uid="{00000000-0005-0000-0000-00002C4A0000}"/>
    <cellStyle name="요약 2 8 7 3" xfId="15085" xr:uid="{00000000-0005-0000-0000-00002D4A0000}"/>
    <cellStyle name="요약 2 8 7 4" xfId="23012" xr:uid="{00000000-0005-0000-0000-00002E4A0000}"/>
    <cellStyle name="요약 2 8 8" xfId="9407" xr:uid="{00000000-0005-0000-0000-00002F4A0000}"/>
    <cellStyle name="요약 2 8 8 2" xfId="20510" xr:uid="{00000000-0005-0000-0000-0000304A0000}"/>
    <cellStyle name="요약 2 8 8 3" xfId="27335" xr:uid="{00000000-0005-0000-0000-0000314A0000}"/>
    <cellStyle name="요약 2 8 9" xfId="15074" xr:uid="{00000000-0005-0000-0000-0000324A0000}"/>
    <cellStyle name="요약 2 9" xfId="3862" xr:uid="{00000000-0005-0000-0000-0000334A0000}"/>
    <cellStyle name="요약 2 9 10" xfId="23013" xr:uid="{00000000-0005-0000-0000-0000344A0000}"/>
    <cellStyle name="요약 2 9 2" xfId="3863" xr:uid="{00000000-0005-0000-0000-0000354A0000}"/>
    <cellStyle name="요약 2 9 2 2" xfId="3864" xr:uid="{00000000-0005-0000-0000-0000364A0000}"/>
    <cellStyle name="요약 2 9 2 2 2" xfId="9421" xr:uid="{00000000-0005-0000-0000-0000374A0000}"/>
    <cellStyle name="요약 2 9 2 2 2 2" xfId="20524" xr:uid="{00000000-0005-0000-0000-0000384A0000}"/>
    <cellStyle name="요약 2 9 2 2 2 3" xfId="27349" xr:uid="{00000000-0005-0000-0000-0000394A0000}"/>
    <cellStyle name="요약 2 9 2 2 3" xfId="15088" xr:uid="{00000000-0005-0000-0000-00003A4A0000}"/>
    <cellStyle name="요약 2 9 2 2 4" xfId="23015" xr:uid="{00000000-0005-0000-0000-00003B4A0000}"/>
    <cellStyle name="요약 2 9 2 3" xfId="3865" xr:uid="{00000000-0005-0000-0000-00003C4A0000}"/>
    <cellStyle name="요약 2 9 2 3 2" xfId="9422" xr:uid="{00000000-0005-0000-0000-00003D4A0000}"/>
    <cellStyle name="요약 2 9 2 3 2 2" xfId="20525" xr:uid="{00000000-0005-0000-0000-00003E4A0000}"/>
    <cellStyle name="요약 2 9 2 3 2 3" xfId="27350" xr:uid="{00000000-0005-0000-0000-00003F4A0000}"/>
    <cellStyle name="요약 2 9 2 3 3" xfId="15089" xr:uid="{00000000-0005-0000-0000-0000404A0000}"/>
    <cellStyle name="요약 2 9 2 3 4" xfId="23016" xr:uid="{00000000-0005-0000-0000-0000414A0000}"/>
    <cellStyle name="요약 2 9 2 4" xfId="3866" xr:uid="{00000000-0005-0000-0000-0000424A0000}"/>
    <cellStyle name="요약 2 9 2 4 2" xfId="9423" xr:uid="{00000000-0005-0000-0000-0000434A0000}"/>
    <cellStyle name="요약 2 9 2 4 2 2" xfId="20526" xr:uid="{00000000-0005-0000-0000-0000444A0000}"/>
    <cellStyle name="요약 2 9 2 4 2 3" xfId="27351" xr:uid="{00000000-0005-0000-0000-0000454A0000}"/>
    <cellStyle name="요약 2 9 2 4 3" xfId="15090" xr:uid="{00000000-0005-0000-0000-0000464A0000}"/>
    <cellStyle name="요약 2 9 2 4 4" xfId="23017" xr:uid="{00000000-0005-0000-0000-0000474A0000}"/>
    <cellStyle name="요약 2 9 2 5" xfId="3867" xr:uid="{00000000-0005-0000-0000-0000484A0000}"/>
    <cellStyle name="요약 2 9 2 5 2" xfId="9424" xr:uid="{00000000-0005-0000-0000-0000494A0000}"/>
    <cellStyle name="요약 2 9 2 5 2 2" xfId="20527" xr:uid="{00000000-0005-0000-0000-00004A4A0000}"/>
    <cellStyle name="요약 2 9 2 5 2 3" xfId="27352" xr:uid="{00000000-0005-0000-0000-00004B4A0000}"/>
    <cellStyle name="요약 2 9 2 5 3" xfId="15091" xr:uid="{00000000-0005-0000-0000-00004C4A0000}"/>
    <cellStyle name="요약 2 9 2 5 4" xfId="23018" xr:uid="{00000000-0005-0000-0000-00004D4A0000}"/>
    <cellStyle name="요약 2 9 2 6" xfId="3868" xr:uid="{00000000-0005-0000-0000-00004E4A0000}"/>
    <cellStyle name="요약 2 9 2 6 2" xfId="9425" xr:uid="{00000000-0005-0000-0000-00004F4A0000}"/>
    <cellStyle name="요약 2 9 2 6 2 2" xfId="20528" xr:uid="{00000000-0005-0000-0000-0000504A0000}"/>
    <cellStyle name="요약 2 9 2 6 2 3" xfId="27353" xr:uid="{00000000-0005-0000-0000-0000514A0000}"/>
    <cellStyle name="요약 2 9 2 6 3" xfId="15092" xr:uid="{00000000-0005-0000-0000-0000524A0000}"/>
    <cellStyle name="요약 2 9 2 6 4" xfId="23019" xr:uid="{00000000-0005-0000-0000-0000534A0000}"/>
    <cellStyle name="요약 2 9 2 7" xfId="9420" xr:uid="{00000000-0005-0000-0000-0000544A0000}"/>
    <cellStyle name="요약 2 9 2 7 2" xfId="20523" xr:uid="{00000000-0005-0000-0000-0000554A0000}"/>
    <cellStyle name="요약 2 9 2 7 3" xfId="27348" xr:uid="{00000000-0005-0000-0000-0000564A0000}"/>
    <cellStyle name="요약 2 9 2 8" xfId="15087" xr:uid="{00000000-0005-0000-0000-0000574A0000}"/>
    <cellStyle name="요약 2 9 2 9" xfId="23014" xr:uid="{00000000-0005-0000-0000-0000584A0000}"/>
    <cellStyle name="요약 2 9 3" xfId="3869" xr:uid="{00000000-0005-0000-0000-0000594A0000}"/>
    <cellStyle name="요약 2 9 3 2" xfId="9426" xr:uid="{00000000-0005-0000-0000-00005A4A0000}"/>
    <cellStyle name="요약 2 9 3 2 2" xfId="20529" xr:uid="{00000000-0005-0000-0000-00005B4A0000}"/>
    <cellStyle name="요약 2 9 3 2 3" xfId="27354" xr:uid="{00000000-0005-0000-0000-00005C4A0000}"/>
    <cellStyle name="요약 2 9 3 3" xfId="15093" xr:uid="{00000000-0005-0000-0000-00005D4A0000}"/>
    <cellStyle name="요약 2 9 3 4" xfId="23020" xr:uid="{00000000-0005-0000-0000-00005E4A0000}"/>
    <cellStyle name="요약 2 9 4" xfId="3870" xr:uid="{00000000-0005-0000-0000-00005F4A0000}"/>
    <cellStyle name="요약 2 9 4 2" xfId="9427" xr:uid="{00000000-0005-0000-0000-0000604A0000}"/>
    <cellStyle name="요약 2 9 4 2 2" xfId="20530" xr:uid="{00000000-0005-0000-0000-0000614A0000}"/>
    <cellStyle name="요약 2 9 4 2 3" xfId="27355" xr:uid="{00000000-0005-0000-0000-0000624A0000}"/>
    <cellStyle name="요약 2 9 4 3" xfId="15094" xr:uid="{00000000-0005-0000-0000-0000634A0000}"/>
    <cellStyle name="요약 2 9 4 4" xfId="23021" xr:uid="{00000000-0005-0000-0000-0000644A0000}"/>
    <cellStyle name="요약 2 9 5" xfId="3871" xr:uid="{00000000-0005-0000-0000-0000654A0000}"/>
    <cellStyle name="요약 2 9 5 2" xfId="9428" xr:uid="{00000000-0005-0000-0000-0000664A0000}"/>
    <cellStyle name="요약 2 9 5 2 2" xfId="20531" xr:uid="{00000000-0005-0000-0000-0000674A0000}"/>
    <cellStyle name="요약 2 9 5 2 3" xfId="27356" xr:uid="{00000000-0005-0000-0000-0000684A0000}"/>
    <cellStyle name="요약 2 9 5 3" xfId="15095" xr:uid="{00000000-0005-0000-0000-0000694A0000}"/>
    <cellStyle name="요약 2 9 5 4" xfId="23022" xr:uid="{00000000-0005-0000-0000-00006A4A0000}"/>
    <cellStyle name="요약 2 9 6" xfId="3872" xr:uid="{00000000-0005-0000-0000-00006B4A0000}"/>
    <cellStyle name="요약 2 9 6 2" xfId="9429" xr:uid="{00000000-0005-0000-0000-00006C4A0000}"/>
    <cellStyle name="요약 2 9 6 2 2" xfId="20532" xr:uid="{00000000-0005-0000-0000-00006D4A0000}"/>
    <cellStyle name="요약 2 9 6 2 3" xfId="27357" xr:uid="{00000000-0005-0000-0000-00006E4A0000}"/>
    <cellStyle name="요약 2 9 6 3" xfId="15096" xr:uid="{00000000-0005-0000-0000-00006F4A0000}"/>
    <cellStyle name="요약 2 9 6 4" xfId="23023" xr:uid="{00000000-0005-0000-0000-0000704A0000}"/>
    <cellStyle name="요약 2 9 7" xfId="3873" xr:uid="{00000000-0005-0000-0000-0000714A0000}"/>
    <cellStyle name="요약 2 9 7 2" xfId="9430" xr:uid="{00000000-0005-0000-0000-0000724A0000}"/>
    <cellStyle name="요약 2 9 7 2 2" xfId="20533" xr:uid="{00000000-0005-0000-0000-0000734A0000}"/>
    <cellStyle name="요약 2 9 7 2 3" xfId="27358" xr:uid="{00000000-0005-0000-0000-0000744A0000}"/>
    <cellStyle name="요약 2 9 7 3" xfId="15097" xr:uid="{00000000-0005-0000-0000-0000754A0000}"/>
    <cellStyle name="요약 2 9 7 4" xfId="23024" xr:uid="{00000000-0005-0000-0000-0000764A0000}"/>
    <cellStyle name="요약 2 9 8" xfId="9419" xr:uid="{00000000-0005-0000-0000-0000774A0000}"/>
    <cellStyle name="요약 2 9 8 2" xfId="20522" xr:uid="{00000000-0005-0000-0000-0000784A0000}"/>
    <cellStyle name="요약 2 9 8 3" xfId="27347" xr:uid="{00000000-0005-0000-0000-0000794A0000}"/>
    <cellStyle name="요약 2 9 9" xfId="15086" xr:uid="{00000000-0005-0000-0000-00007A4A0000}"/>
    <cellStyle name="요약 3" xfId="3874" xr:uid="{00000000-0005-0000-0000-00007B4A0000}"/>
    <cellStyle name="요약 3 10" xfId="3875" xr:uid="{00000000-0005-0000-0000-00007C4A0000}"/>
    <cellStyle name="요약 3 10 2" xfId="3876" xr:uid="{00000000-0005-0000-0000-00007D4A0000}"/>
    <cellStyle name="요약 3 10 2 2" xfId="9433" xr:uid="{00000000-0005-0000-0000-00007E4A0000}"/>
    <cellStyle name="요약 3 10 2 2 2" xfId="20536" xr:uid="{00000000-0005-0000-0000-00007F4A0000}"/>
    <cellStyle name="요약 3 10 2 2 3" xfId="27361" xr:uid="{00000000-0005-0000-0000-0000804A0000}"/>
    <cellStyle name="요약 3 10 2 3" xfId="15100" xr:uid="{00000000-0005-0000-0000-0000814A0000}"/>
    <cellStyle name="요약 3 10 2 4" xfId="23027" xr:uid="{00000000-0005-0000-0000-0000824A0000}"/>
    <cellStyle name="요약 3 10 3" xfId="3877" xr:uid="{00000000-0005-0000-0000-0000834A0000}"/>
    <cellStyle name="요약 3 10 3 2" xfId="9434" xr:uid="{00000000-0005-0000-0000-0000844A0000}"/>
    <cellStyle name="요약 3 10 3 2 2" xfId="20537" xr:uid="{00000000-0005-0000-0000-0000854A0000}"/>
    <cellStyle name="요약 3 10 3 2 3" xfId="27362" xr:uid="{00000000-0005-0000-0000-0000864A0000}"/>
    <cellStyle name="요약 3 10 3 3" xfId="15101" xr:uid="{00000000-0005-0000-0000-0000874A0000}"/>
    <cellStyle name="요약 3 10 3 4" xfId="23028" xr:uid="{00000000-0005-0000-0000-0000884A0000}"/>
    <cellStyle name="요약 3 10 4" xfId="3878" xr:uid="{00000000-0005-0000-0000-0000894A0000}"/>
    <cellStyle name="요약 3 10 4 2" xfId="9435" xr:uid="{00000000-0005-0000-0000-00008A4A0000}"/>
    <cellStyle name="요약 3 10 4 2 2" xfId="20538" xr:uid="{00000000-0005-0000-0000-00008B4A0000}"/>
    <cellStyle name="요약 3 10 4 2 3" xfId="27363" xr:uid="{00000000-0005-0000-0000-00008C4A0000}"/>
    <cellStyle name="요약 3 10 4 3" xfId="15102" xr:uid="{00000000-0005-0000-0000-00008D4A0000}"/>
    <cellStyle name="요약 3 10 4 4" xfId="23029" xr:uid="{00000000-0005-0000-0000-00008E4A0000}"/>
    <cellStyle name="요약 3 10 5" xfId="3879" xr:uid="{00000000-0005-0000-0000-00008F4A0000}"/>
    <cellStyle name="요약 3 10 5 2" xfId="9436" xr:uid="{00000000-0005-0000-0000-0000904A0000}"/>
    <cellStyle name="요약 3 10 5 2 2" xfId="20539" xr:uid="{00000000-0005-0000-0000-0000914A0000}"/>
    <cellStyle name="요약 3 10 5 2 3" xfId="27364" xr:uid="{00000000-0005-0000-0000-0000924A0000}"/>
    <cellStyle name="요약 3 10 5 3" xfId="15103" xr:uid="{00000000-0005-0000-0000-0000934A0000}"/>
    <cellStyle name="요약 3 10 5 4" xfId="23030" xr:uid="{00000000-0005-0000-0000-0000944A0000}"/>
    <cellStyle name="요약 3 10 6" xfId="3880" xr:uid="{00000000-0005-0000-0000-0000954A0000}"/>
    <cellStyle name="요약 3 10 6 2" xfId="9437" xr:uid="{00000000-0005-0000-0000-0000964A0000}"/>
    <cellStyle name="요약 3 10 6 2 2" xfId="20540" xr:uid="{00000000-0005-0000-0000-0000974A0000}"/>
    <cellStyle name="요약 3 10 6 2 3" xfId="27365" xr:uid="{00000000-0005-0000-0000-0000984A0000}"/>
    <cellStyle name="요약 3 10 6 3" xfId="15104" xr:uid="{00000000-0005-0000-0000-0000994A0000}"/>
    <cellStyle name="요약 3 10 6 4" xfId="23031" xr:uid="{00000000-0005-0000-0000-00009A4A0000}"/>
    <cellStyle name="요약 3 10 7" xfId="9432" xr:uid="{00000000-0005-0000-0000-00009B4A0000}"/>
    <cellStyle name="요약 3 10 7 2" xfId="20535" xr:uid="{00000000-0005-0000-0000-00009C4A0000}"/>
    <cellStyle name="요약 3 10 7 3" xfId="27360" xr:uid="{00000000-0005-0000-0000-00009D4A0000}"/>
    <cellStyle name="요약 3 10 8" xfId="15099" xr:uid="{00000000-0005-0000-0000-00009E4A0000}"/>
    <cellStyle name="요약 3 10 9" xfId="23026" xr:uid="{00000000-0005-0000-0000-00009F4A0000}"/>
    <cellStyle name="요약 3 11" xfId="3881" xr:uid="{00000000-0005-0000-0000-0000A04A0000}"/>
    <cellStyle name="요약 3 11 2" xfId="9438" xr:uid="{00000000-0005-0000-0000-0000A14A0000}"/>
    <cellStyle name="요약 3 11 2 2" xfId="20541" xr:uid="{00000000-0005-0000-0000-0000A24A0000}"/>
    <cellStyle name="요약 3 11 2 3" xfId="27366" xr:uid="{00000000-0005-0000-0000-0000A34A0000}"/>
    <cellStyle name="요약 3 11 3" xfId="15105" xr:uid="{00000000-0005-0000-0000-0000A44A0000}"/>
    <cellStyle name="요약 3 11 4" xfId="23032" xr:uid="{00000000-0005-0000-0000-0000A54A0000}"/>
    <cellStyle name="요약 3 12" xfId="3882" xr:uid="{00000000-0005-0000-0000-0000A64A0000}"/>
    <cellStyle name="요약 3 12 2" xfId="9439" xr:uid="{00000000-0005-0000-0000-0000A74A0000}"/>
    <cellStyle name="요약 3 12 2 2" xfId="20542" xr:uid="{00000000-0005-0000-0000-0000A84A0000}"/>
    <cellStyle name="요약 3 12 2 3" xfId="27367" xr:uid="{00000000-0005-0000-0000-0000A94A0000}"/>
    <cellStyle name="요약 3 12 3" xfId="15106" xr:uid="{00000000-0005-0000-0000-0000AA4A0000}"/>
    <cellStyle name="요약 3 12 4" xfId="23033" xr:uid="{00000000-0005-0000-0000-0000AB4A0000}"/>
    <cellStyle name="요약 3 13" xfId="3883" xr:uid="{00000000-0005-0000-0000-0000AC4A0000}"/>
    <cellStyle name="요약 3 13 2" xfId="9440" xr:uid="{00000000-0005-0000-0000-0000AD4A0000}"/>
    <cellStyle name="요약 3 13 2 2" xfId="20543" xr:uid="{00000000-0005-0000-0000-0000AE4A0000}"/>
    <cellStyle name="요약 3 13 2 3" xfId="27368" xr:uid="{00000000-0005-0000-0000-0000AF4A0000}"/>
    <cellStyle name="요약 3 13 3" xfId="15107" xr:uid="{00000000-0005-0000-0000-0000B04A0000}"/>
    <cellStyle name="요약 3 13 4" xfId="23034" xr:uid="{00000000-0005-0000-0000-0000B14A0000}"/>
    <cellStyle name="요약 3 14" xfId="3884" xr:uid="{00000000-0005-0000-0000-0000B24A0000}"/>
    <cellStyle name="요약 3 14 2" xfId="9441" xr:uid="{00000000-0005-0000-0000-0000B34A0000}"/>
    <cellStyle name="요약 3 14 2 2" xfId="20544" xr:uid="{00000000-0005-0000-0000-0000B44A0000}"/>
    <cellStyle name="요약 3 14 2 3" xfId="27369" xr:uid="{00000000-0005-0000-0000-0000B54A0000}"/>
    <cellStyle name="요약 3 14 3" xfId="15108" xr:uid="{00000000-0005-0000-0000-0000B64A0000}"/>
    <cellStyle name="요약 3 14 4" xfId="23035" xr:uid="{00000000-0005-0000-0000-0000B74A0000}"/>
    <cellStyle name="요약 3 15" xfId="3885" xr:uid="{00000000-0005-0000-0000-0000B84A0000}"/>
    <cellStyle name="요약 3 15 2" xfId="9442" xr:uid="{00000000-0005-0000-0000-0000B94A0000}"/>
    <cellStyle name="요약 3 15 2 2" xfId="20545" xr:uid="{00000000-0005-0000-0000-0000BA4A0000}"/>
    <cellStyle name="요약 3 15 2 3" xfId="27370" xr:uid="{00000000-0005-0000-0000-0000BB4A0000}"/>
    <cellStyle name="요약 3 15 3" xfId="15109" xr:uid="{00000000-0005-0000-0000-0000BC4A0000}"/>
    <cellStyle name="요약 3 15 4" xfId="23036" xr:uid="{00000000-0005-0000-0000-0000BD4A0000}"/>
    <cellStyle name="요약 3 16" xfId="9431" xr:uid="{00000000-0005-0000-0000-0000BE4A0000}"/>
    <cellStyle name="요약 3 16 2" xfId="20534" xr:uid="{00000000-0005-0000-0000-0000BF4A0000}"/>
    <cellStyle name="요약 3 16 3" xfId="27359" xr:uid="{00000000-0005-0000-0000-0000C04A0000}"/>
    <cellStyle name="요약 3 17" xfId="15098" xr:uid="{00000000-0005-0000-0000-0000C14A0000}"/>
    <cellStyle name="요약 3 18" xfId="23025" xr:uid="{00000000-0005-0000-0000-0000C24A0000}"/>
    <cellStyle name="요약 3 2" xfId="3886" xr:uid="{00000000-0005-0000-0000-0000C34A0000}"/>
    <cellStyle name="요약 3 2 10" xfId="3887" xr:uid="{00000000-0005-0000-0000-0000C44A0000}"/>
    <cellStyle name="요약 3 2 10 2" xfId="9444" xr:uid="{00000000-0005-0000-0000-0000C54A0000}"/>
    <cellStyle name="요약 3 2 10 2 2" xfId="20547" xr:uid="{00000000-0005-0000-0000-0000C64A0000}"/>
    <cellStyle name="요약 3 2 10 2 3" xfId="27372" xr:uid="{00000000-0005-0000-0000-0000C74A0000}"/>
    <cellStyle name="요약 3 2 10 3" xfId="15111" xr:uid="{00000000-0005-0000-0000-0000C84A0000}"/>
    <cellStyle name="요약 3 2 10 4" xfId="23038" xr:uid="{00000000-0005-0000-0000-0000C94A0000}"/>
    <cellStyle name="요약 3 2 11" xfId="3888" xr:uid="{00000000-0005-0000-0000-0000CA4A0000}"/>
    <cellStyle name="요약 3 2 11 2" xfId="9445" xr:uid="{00000000-0005-0000-0000-0000CB4A0000}"/>
    <cellStyle name="요약 3 2 11 2 2" xfId="20548" xr:uid="{00000000-0005-0000-0000-0000CC4A0000}"/>
    <cellStyle name="요약 3 2 11 2 3" xfId="27373" xr:uid="{00000000-0005-0000-0000-0000CD4A0000}"/>
    <cellStyle name="요약 3 2 11 3" xfId="15112" xr:uid="{00000000-0005-0000-0000-0000CE4A0000}"/>
    <cellStyle name="요약 3 2 11 4" xfId="23039" xr:uid="{00000000-0005-0000-0000-0000CF4A0000}"/>
    <cellStyle name="요약 3 2 12" xfId="3889" xr:uid="{00000000-0005-0000-0000-0000D04A0000}"/>
    <cellStyle name="요약 3 2 12 2" xfId="9446" xr:uid="{00000000-0005-0000-0000-0000D14A0000}"/>
    <cellStyle name="요약 3 2 12 2 2" xfId="20549" xr:uid="{00000000-0005-0000-0000-0000D24A0000}"/>
    <cellStyle name="요약 3 2 12 2 3" xfId="27374" xr:uid="{00000000-0005-0000-0000-0000D34A0000}"/>
    <cellStyle name="요약 3 2 12 3" xfId="15113" xr:uid="{00000000-0005-0000-0000-0000D44A0000}"/>
    <cellStyle name="요약 3 2 12 4" xfId="23040" xr:uid="{00000000-0005-0000-0000-0000D54A0000}"/>
    <cellStyle name="요약 3 2 13" xfId="3890" xr:uid="{00000000-0005-0000-0000-0000D64A0000}"/>
    <cellStyle name="요약 3 2 13 2" xfId="9447" xr:uid="{00000000-0005-0000-0000-0000D74A0000}"/>
    <cellStyle name="요약 3 2 13 2 2" xfId="20550" xr:uid="{00000000-0005-0000-0000-0000D84A0000}"/>
    <cellStyle name="요약 3 2 13 2 3" xfId="27375" xr:uid="{00000000-0005-0000-0000-0000D94A0000}"/>
    <cellStyle name="요약 3 2 13 3" xfId="15114" xr:uid="{00000000-0005-0000-0000-0000DA4A0000}"/>
    <cellStyle name="요약 3 2 13 4" xfId="23041" xr:uid="{00000000-0005-0000-0000-0000DB4A0000}"/>
    <cellStyle name="요약 3 2 14" xfId="3891" xr:uid="{00000000-0005-0000-0000-0000DC4A0000}"/>
    <cellStyle name="요약 3 2 14 2" xfId="9448" xr:uid="{00000000-0005-0000-0000-0000DD4A0000}"/>
    <cellStyle name="요약 3 2 14 2 2" xfId="20551" xr:uid="{00000000-0005-0000-0000-0000DE4A0000}"/>
    <cellStyle name="요약 3 2 14 2 3" xfId="27376" xr:uid="{00000000-0005-0000-0000-0000DF4A0000}"/>
    <cellStyle name="요약 3 2 14 3" xfId="15115" xr:uid="{00000000-0005-0000-0000-0000E04A0000}"/>
    <cellStyle name="요약 3 2 14 4" xfId="23042" xr:uid="{00000000-0005-0000-0000-0000E14A0000}"/>
    <cellStyle name="요약 3 2 15" xfId="9443" xr:uid="{00000000-0005-0000-0000-0000E24A0000}"/>
    <cellStyle name="요약 3 2 15 2" xfId="20546" xr:uid="{00000000-0005-0000-0000-0000E34A0000}"/>
    <cellStyle name="요약 3 2 15 3" xfId="27371" xr:uid="{00000000-0005-0000-0000-0000E44A0000}"/>
    <cellStyle name="요약 3 2 16" xfId="15110" xr:uid="{00000000-0005-0000-0000-0000E54A0000}"/>
    <cellStyle name="요약 3 2 17" xfId="23037" xr:uid="{00000000-0005-0000-0000-0000E64A0000}"/>
    <cellStyle name="요약 3 2 2" xfId="3892" xr:uid="{00000000-0005-0000-0000-0000E74A0000}"/>
    <cellStyle name="요약 3 2 2 10" xfId="23043" xr:uid="{00000000-0005-0000-0000-0000E84A0000}"/>
    <cellStyle name="요약 3 2 2 2" xfId="3893" xr:uid="{00000000-0005-0000-0000-0000E94A0000}"/>
    <cellStyle name="요약 3 2 2 2 2" xfId="3894" xr:uid="{00000000-0005-0000-0000-0000EA4A0000}"/>
    <cellStyle name="요약 3 2 2 2 2 2" xfId="9451" xr:uid="{00000000-0005-0000-0000-0000EB4A0000}"/>
    <cellStyle name="요약 3 2 2 2 2 2 2" xfId="20554" xr:uid="{00000000-0005-0000-0000-0000EC4A0000}"/>
    <cellStyle name="요약 3 2 2 2 2 2 3" xfId="27379" xr:uid="{00000000-0005-0000-0000-0000ED4A0000}"/>
    <cellStyle name="요약 3 2 2 2 2 3" xfId="15118" xr:uid="{00000000-0005-0000-0000-0000EE4A0000}"/>
    <cellStyle name="요약 3 2 2 2 2 4" xfId="23045" xr:uid="{00000000-0005-0000-0000-0000EF4A0000}"/>
    <cellStyle name="요약 3 2 2 2 3" xfId="3895" xr:uid="{00000000-0005-0000-0000-0000F04A0000}"/>
    <cellStyle name="요약 3 2 2 2 3 2" xfId="9452" xr:uid="{00000000-0005-0000-0000-0000F14A0000}"/>
    <cellStyle name="요약 3 2 2 2 3 2 2" xfId="20555" xr:uid="{00000000-0005-0000-0000-0000F24A0000}"/>
    <cellStyle name="요약 3 2 2 2 3 2 3" xfId="27380" xr:uid="{00000000-0005-0000-0000-0000F34A0000}"/>
    <cellStyle name="요약 3 2 2 2 3 3" xfId="15119" xr:uid="{00000000-0005-0000-0000-0000F44A0000}"/>
    <cellStyle name="요약 3 2 2 2 3 4" xfId="23046" xr:uid="{00000000-0005-0000-0000-0000F54A0000}"/>
    <cellStyle name="요약 3 2 2 2 4" xfId="3896" xr:uid="{00000000-0005-0000-0000-0000F64A0000}"/>
    <cellStyle name="요약 3 2 2 2 4 2" xfId="9453" xr:uid="{00000000-0005-0000-0000-0000F74A0000}"/>
    <cellStyle name="요약 3 2 2 2 4 2 2" xfId="20556" xr:uid="{00000000-0005-0000-0000-0000F84A0000}"/>
    <cellStyle name="요약 3 2 2 2 4 2 3" xfId="27381" xr:uid="{00000000-0005-0000-0000-0000F94A0000}"/>
    <cellStyle name="요약 3 2 2 2 4 3" xfId="15120" xr:uid="{00000000-0005-0000-0000-0000FA4A0000}"/>
    <cellStyle name="요약 3 2 2 2 4 4" xfId="23047" xr:uid="{00000000-0005-0000-0000-0000FB4A0000}"/>
    <cellStyle name="요약 3 2 2 2 5" xfId="3897" xr:uid="{00000000-0005-0000-0000-0000FC4A0000}"/>
    <cellStyle name="요약 3 2 2 2 5 2" xfId="9454" xr:uid="{00000000-0005-0000-0000-0000FD4A0000}"/>
    <cellStyle name="요약 3 2 2 2 5 2 2" xfId="20557" xr:uid="{00000000-0005-0000-0000-0000FE4A0000}"/>
    <cellStyle name="요약 3 2 2 2 5 2 3" xfId="27382" xr:uid="{00000000-0005-0000-0000-0000FF4A0000}"/>
    <cellStyle name="요약 3 2 2 2 5 3" xfId="15121" xr:uid="{00000000-0005-0000-0000-0000004B0000}"/>
    <cellStyle name="요약 3 2 2 2 5 4" xfId="23048" xr:uid="{00000000-0005-0000-0000-0000014B0000}"/>
    <cellStyle name="요약 3 2 2 2 6" xfId="3898" xr:uid="{00000000-0005-0000-0000-0000024B0000}"/>
    <cellStyle name="요약 3 2 2 2 6 2" xfId="9455" xr:uid="{00000000-0005-0000-0000-0000034B0000}"/>
    <cellStyle name="요약 3 2 2 2 6 2 2" xfId="20558" xr:uid="{00000000-0005-0000-0000-0000044B0000}"/>
    <cellStyle name="요약 3 2 2 2 6 2 3" xfId="27383" xr:uid="{00000000-0005-0000-0000-0000054B0000}"/>
    <cellStyle name="요약 3 2 2 2 6 3" xfId="15122" xr:uid="{00000000-0005-0000-0000-0000064B0000}"/>
    <cellStyle name="요약 3 2 2 2 6 4" xfId="23049" xr:uid="{00000000-0005-0000-0000-0000074B0000}"/>
    <cellStyle name="요약 3 2 2 2 7" xfId="9450" xr:uid="{00000000-0005-0000-0000-0000084B0000}"/>
    <cellStyle name="요약 3 2 2 2 7 2" xfId="20553" xr:uid="{00000000-0005-0000-0000-0000094B0000}"/>
    <cellStyle name="요약 3 2 2 2 7 3" xfId="27378" xr:uid="{00000000-0005-0000-0000-00000A4B0000}"/>
    <cellStyle name="요약 3 2 2 2 8" xfId="15117" xr:uid="{00000000-0005-0000-0000-00000B4B0000}"/>
    <cellStyle name="요약 3 2 2 2 9" xfId="23044" xr:uid="{00000000-0005-0000-0000-00000C4B0000}"/>
    <cellStyle name="요약 3 2 2 3" xfId="3899" xr:uid="{00000000-0005-0000-0000-00000D4B0000}"/>
    <cellStyle name="요약 3 2 2 3 2" xfId="9456" xr:uid="{00000000-0005-0000-0000-00000E4B0000}"/>
    <cellStyle name="요약 3 2 2 3 2 2" xfId="20559" xr:uid="{00000000-0005-0000-0000-00000F4B0000}"/>
    <cellStyle name="요약 3 2 2 3 2 3" xfId="27384" xr:uid="{00000000-0005-0000-0000-0000104B0000}"/>
    <cellStyle name="요약 3 2 2 3 3" xfId="15123" xr:uid="{00000000-0005-0000-0000-0000114B0000}"/>
    <cellStyle name="요약 3 2 2 3 4" xfId="23050" xr:uid="{00000000-0005-0000-0000-0000124B0000}"/>
    <cellStyle name="요약 3 2 2 4" xfId="3900" xr:uid="{00000000-0005-0000-0000-0000134B0000}"/>
    <cellStyle name="요약 3 2 2 4 2" xfId="9457" xr:uid="{00000000-0005-0000-0000-0000144B0000}"/>
    <cellStyle name="요약 3 2 2 4 2 2" xfId="20560" xr:uid="{00000000-0005-0000-0000-0000154B0000}"/>
    <cellStyle name="요약 3 2 2 4 2 3" xfId="27385" xr:uid="{00000000-0005-0000-0000-0000164B0000}"/>
    <cellStyle name="요약 3 2 2 4 3" xfId="15124" xr:uid="{00000000-0005-0000-0000-0000174B0000}"/>
    <cellStyle name="요약 3 2 2 4 4" xfId="23051" xr:uid="{00000000-0005-0000-0000-0000184B0000}"/>
    <cellStyle name="요약 3 2 2 5" xfId="3901" xr:uid="{00000000-0005-0000-0000-0000194B0000}"/>
    <cellStyle name="요약 3 2 2 5 2" xfId="9458" xr:uid="{00000000-0005-0000-0000-00001A4B0000}"/>
    <cellStyle name="요약 3 2 2 5 2 2" xfId="20561" xr:uid="{00000000-0005-0000-0000-00001B4B0000}"/>
    <cellStyle name="요약 3 2 2 5 2 3" xfId="27386" xr:uid="{00000000-0005-0000-0000-00001C4B0000}"/>
    <cellStyle name="요약 3 2 2 5 3" xfId="15125" xr:uid="{00000000-0005-0000-0000-00001D4B0000}"/>
    <cellStyle name="요약 3 2 2 5 4" xfId="23052" xr:uid="{00000000-0005-0000-0000-00001E4B0000}"/>
    <cellStyle name="요약 3 2 2 6" xfId="3902" xr:uid="{00000000-0005-0000-0000-00001F4B0000}"/>
    <cellStyle name="요약 3 2 2 6 2" xfId="9459" xr:uid="{00000000-0005-0000-0000-0000204B0000}"/>
    <cellStyle name="요약 3 2 2 6 2 2" xfId="20562" xr:uid="{00000000-0005-0000-0000-0000214B0000}"/>
    <cellStyle name="요약 3 2 2 6 2 3" xfId="27387" xr:uid="{00000000-0005-0000-0000-0000224B0000}"/>
    <cellStyle name="요약 3 2 2 6 3" xfId="15126" xr:uid="{00000000-0005-0000-0000-0000234B0000}"/>
    <cellStyle name="요약 3 2 2 6 4" xfId="23053" xr:uid="{00000000-0005-0000-0000-0000244B0000}"/>
    <cellStyle name="요약 3 2 2 7" xfId="3903" xr:uid="{00000000-0005-0000-0000-0000254B0000}"/>
    <cellStyle name="요약 3 2 2 7 2" xfId="9460" xr:uid="{00000000-0005-0000-0000-0000264B0000}"/>
    <cellStyle name="요약 3 2 2 7 2 2" xfId="20563" xr:uid="{00000000-0005-0000-0000-0000274B0000}"/>
    <cellStyle name="요약 3 2 2 7 2 3" xfId="27388" xr:uid="{00000000-0005-0000-0000-0000284B0000}"/>
    <cellStyle name="요약 3 2 2 7 3" xfId="15127" xr:uid="{00000000-0005-0000-0000-0000294B0000}"/>
    <cellStyle name="요약 3 2 2 7 4" xfId="23054" xr:uid="{00000000-0005-0000-0000-00002A4B0000}"/>
    <cellStyle name="요약 3 2 2 8" xfId="9449" xr:uid="{00000000-0005-0000-0000-00002B4B0000}"/>
    <cellStyle name="요약 3 2 2 8 2" xfId="20552" xr:uid="{00000000-0005-0000-0000-00002C4B0000}"/>
    <cellStyle name="요약 3 2 2 8 3" xfId="27377" xr:uid="{00000000-0005-0000-0000-00002D4B0000}"/>
    <cellStyle name="요약 3 2 2 9" xfId="15116" xr:uid="{00000000-0005-0000-0000-00002E4B0000}"/>
    <cellStyle name="요약 3 2 3" xfId="3904" xr:uid="{00000000-0005-0000-0000-00002F4B0000}"/>
    <cellStyle name="요약 3 2 3 10" xfId="23055" xr:uid="{00000000-0005-0000-0000-0000304B0000}"/>
    <cellStyle name="요약 3 2 3 2" xfId="3905" xr:uid="{00000000-0005-0000-0000-0000314B0000}"/>
    <cellStyle name="요약 3 2 3 2 2" xfId="3906" xr:uid="{00000000-0005-0000-0000-0000324B0000}"/>
    <cellStyle name="요약 3 2 3 2 2 2" xfId="9463" xr:uid="{00000000-0005-0000-0000-0000334B0000}"/>
    <cellStyle name="요약 3 2 3 2 2 2 2" xfId="20566" xr:uid="{00000000-0005-0000-0000-0000344B0000}"/>
    <cellStyle name="요약 3 2 3 2 2 2 3" xfId="27391" xr:uid="{00000000-0005-0000-0000-0000354B0000}"/>
    <cellStyle name="요약 3 2 3 2 2 3" xfId="15130" xr:uid="{00000000-0005-0000-0000-0000364B0000}"/>
    <cellStyle name="요약 3 2 3 2 2 4" xfId="23057" xr:uid="{00000000-0005-0000-0000-0000374B0000}"/>
    <cellStyle name="요약 3 2 3 2 3" xfId="3907" xr:uid="{00000000-0005-0000-0000-0000384B0000}"/>
    <cellStyle name="요약 3 2 3 2 3 2" xfId="9464" xr:uid="{00000000-0005-0000-0000-0000394B0000}"/>
    <cellStyle name="요약 3 2 3 2 3 2 2" xfId="20567" xr:uid="{00000000-0005-0000-0000-00003A4B0000}"/>
    <cellStyle name="요약 3 2 3 2 3 2 3" xfId="27392" xr:uid="{00000000-0005-0000-0000-00003B4B0000}"/>
    <cellStyle name="요약 3 2 3 2 3 3" xfId="15131" xr:uid="{00000000-0005-0000-0000-00003C4B0000}"/>
    <cellStyle name="요약 3 2 3 2 3 4" xfId="23058" xr:uid="{00000000-0005-0000-0000-00003D4B0000}"/>
    <cellStyle name="요약 3 2 3 2 4" xfId="3908" xr:uid="{00000000-0005-0000-0000-00003E4B0000}"/>
    <cellStyle name="요약 3 2 3 2 4 2" xfId="9465" xr:uid="{00000000-0005-0000-0000-00003F4B0000}"/>
    <cellStyle name="요약 3 2 3 2 4 2 2" xfId="20568" xr:uid="{00000000-0005-0000-0000-0000404B0000}"/>
    <cellStyle name="요약 3 2 3 2 4 2 3" xfId="27393" xr:uid="{00000000-0005-0000-0000-0000414B0000}"/>
    <cellStyle name="요약 3 2 3 2 4 3" xfId="15132" xr:uid="{00000000-0005-0000-0000-0000424B0000}"/>
    <cellStyle name="요약 3 2 3 2 4 4" xfId="23059" xr:uid="{00000000-0005-0000-0000-0000434B0000}"/>
    <cellStyle name="요약 3 2 3 2 5" xfId="3909" xr:uid="{00000000-0005-0000-0000-0000444B0000}"/>
    <cellStyle name="요약 3 2 3 2 5 2" xfId="9466" xr:uid="{00000000-0005-0000-0000-0000454B0000}"/>
    <cellStyle name="요약 3 2 3 2 5 2 2" xfId="20569" xr:uid="{00000000-0005-0000-0000-0000464B0000}"/>
    <cellStyle name="요약 3 2 3 2 5 2 3" xfId="27394" xr:uid="{00000000-0005-0000-0000-0000474B0000}"/>
    <cellStyle name="요약 3 2 3 2 5 3" xfId="15133" xr:uid="{00000000-0005-0000-0000-0000484B0000}"/>
    <cellStyle name="요약 3 2 3 2 5 4" xfId="23060" xr:uid="{00000000-0005-0000-0000-0000494B0000}"/>
    <cellStyle name="요약 3 2 3 2 6" xfId="3910" xr:uid="{00000000-0005-0000-0000-00004A4B0000}"/>
    <cellStyle name="요약 3 2 3 2 6 2" xfId="9467" xr:uid="{00000000-0005-0000-0000-00004B4B0000}"/>
    <cellStyle name="요약 3 2 3 2 6 2 2" xfId="20570" xr:uid="{00000000-0005-0000-0000-00004C4B0000}"/>
    <cellStyle name="요약 3 2 3 2 6 2 3" xfId="27395" xr:uid="{00000000-0005-0000-0000-00004D4B0000}"/>
    <cellStyle name="요약 3 2 3 2 6 3" xfId="15134" xr:uid="{00000000-0005-0000-0000-00004E4B0000}"/>
    <cellStyle name="요약 3 2 3 2 6 4" xfId="23061" xr:uid="{00000000-0005-0000-0000-00004F4B0000}"/>
    <cellStyle name="요약 3 2 3 2 7" xfId="9462" xr:uid="{00000000-0005-0000-0000-0000504B0000}"/>
    <cellStyle name="요약 3 2 3 2 7 2" xfId="20565" xr:uid="{00000000-0005-0000-0000-0000514B0000}"/>
    <cellStyle name="요약 3 2 3 2 7 3" xfId="27390" xr:uid="{00000000-0005-0000-0000-0000524B0000}"/>
    <cellStyle name="요약 3 2 3 2 8" xfId="15129" xr:uid="{00000000-0005-0000-0000-0000534B0000}"/>
    <cellStyle name="요약 3 2 3 2 9" xfId="23056" xr:uid="{00000000-0005-0000-0000-0000544B0000}"/>
    <cellStyle name="요약 3 2 3 3" xfId="3911" xr:uid="{00000000-0005-0000-0000-0000554B0000}"/>
    <cellStyle name="요약 3 2 3 3 2" xfId="9468" xr:uid="{00000000-0005-0000-0000-0000564B0000}"/>
    <cellStyle name="요약 3 2 3 3 2 2" xfId="20571" xr:uid="{00000000-0005-0000-0000-0000574B0000}"/>
    <cellStyle name="요약 3 2 3 3 2 3" xfId="27396" xr:uid="{00000000-0005-0000-0000-0000584B0000}"/>
    <cellStyle name="요약 3 2 3 3 3" xfId="15135" xr:uid="{00000000-0005-0000-0000-0000594B0000}"/>
    <cellStyle name="요약 3 2 3 3 4" xfId="23062" xr:uid="{00000000-0005-0000-0000-00005A4B0000}"/>
    <cellStyle name="요약 3 2 3 4" xfId="3912" xr:uid="{00000000-0005-0000-0000-00005B4B0000}"/>
    <cellStyle name="요약 3 2 3 4 2" xfId="9469" xr:uid="{00000000-0005-0000-0000-00005C4B0000}"/>
    <cellStyle name="요약 3 2 3 4 2 2" xfId="20572" xr:uid="{00000000-0005-0000-0000-00005D4B0000}"/>
    <cellStyle name="요약 3 2 3 4 2 3" xfId="27397" xr:uid="{00000000-0005-0000-0000-00005E4B0000}"/>
    <cellStyle name="요약 3 2 3 4 3" xfId="15136" xr:uid="{00000000-0005-0000-0000-00005F4B0000}"/>
    <cellStyle name="요약 3 2 3 4 4" xfId="23063" xr:uid="{00000000-0005-0000-0000-0000604B0000}"/>
    <cellStyle name="요약 3 2 3 5" xfId="3913" xr:uid="{00000000-0005-0000-0000-0000614B0000}"/>
    <cellStyle name="요약 3 2 3 5 2" xfId="9470" xr:uid="{00000000-0005-0000-0000-0000624B0000}"/>
    <cellStyle name="요약 3 2 3 5 2 2" xfId="20573" xr:uid="{00000000-0005-0000-0000-0000634B0000}"/>
    <cellStyle name="요약 3 2 3 5 2 3" xfId="27398" xr:uid="{00000000-0005-0000-0000-0000644B0000}"/>
    <cellStyle name="요약 3 2 3 5 3" xfId="15137" xr:uid="{00000000-0005-0000-0000-0000654B0000}"/>
    <cellStyle name="요약 3 2 3 5 4" xfId="23064" xr:uid="{00000000-0005-0000-0000-0000664B0000}"/>
    <cellStyle name="요약 3 2 3 6" xfId="3914" xr:uid="{00000000-0005-0000-0000-0000674B0000}"/>
    <cellStyle name="요약 3 2 3 6 2" xfId="9471" xr:uid="{00000000-0005-0000-0000-0000684B0000}"/>
    <cellStyle name="요약 3 2 3 6 2 2" xfId="20574" xr:uid="{00000000-0005-0000-0000-0000694B0000}"/>
    <cellStyle name="요약 3 2 3 6 2 3" xfId="27399" xr:uid="{00000000-0005-0000-0000-00006A4B0000}"/>
    <cellStyle name="요약 3 2 3 6 3" xfId="15138" xr:uid="{00000000-0005-0000-0000-00006B4B0000}"/>
    <cellStyle name="요약 3 2 3 6 4" xfId="23065" xr:uid="{00000000-0005-0000-0000-00006C4B0000}"/>
    <cellStyle name="요약 3 2 3 7" xfId="3915" xr:uid="{00000000-0005-0000-0000-00006D4B0000}"/>
    <cellStyle name="요약 3 2 3 7 2" xfId="9472" xr:uid="{00000000-0005-0000-0000-00006E4B0000}"/>
    <cellStyle name="요약 3 2 3 7 2 2" xfId="20575" xr:uid="{00000000-0005-0000-0000-00006F4B0000}"/>
    <cellStyle name="요약 3 2 3 7 2 3" xfId="27400" xr:uid="{00000000-0005-0000-0000-0000704B0000}"/>
    <cellStyle name="요약 3 2 3 7 3" xfId="15139" xr:uid="{00000000-0005-0000-0000-0000714B0000}"/>
    <cellStyle name="요약 3 2 3 7 4" xfId="23066" xr:uid="{00000000-0005-0000-0000-0000724B0000}"/>
    <cellStyle name="요약 3 2 3 8" xfId="9461" xr:uid="{00000000-0005-0000-0000-0000734B0000}"/>
    <cellStyle name="요약 3 2 3 8 2" xfId="20564" xr:uid="{00000000-0005-0000-0000-0000744B0000}"/>
    <cellStyle name="요약 3 2 3 8 3" xfId="27389" xr:uid="{00000000-0005-0000-0000-0000754B0000}"/>
    <cellStyle name="요약 3 2 3 9" xfId="15128" xr:uid="{00000000-0005-0000-0000-0000764B0000}"/>
    <cellStyle name="요약 3 2 4" xfId="3916" xr:uid="{00000000-0005-0000-0000-0000774B0000}"/>
    <cellStyle name="요약 3 2 4 10" xfId="23067" xr:uid="{00000000-0005-0000-0000-0000784B0000}"/>
    <cellStyle name="요약 3 2 4 2" xfId="3917" xr:uid="{00000000-0005-0000-0000-0000794B0000}"/>
    <cellStyle name="요약 3 2 4 2 2" xfId="3918" xr:uid="{00000000-0005-0000-0000-00007A4B0000}"/>
    <cellStyle name="요약 3 2 4 2 2 2" xfId="9475" xr:uid="{00000000-0005-0000-0000-00007B4B0000}"/>
    <cellStyle name="요약 3 2 4 2 2 2 2" xfId="20578" xr:uid="{00000000-0005-0000-0000-00007C4B0000}"/>
    <cellStyle name="요약 3 2 4 2 2 2 3" xfId="27403" xr:uid="{00000000-0005-0000-0000-00007D4B0000}"/>
    <cellStyle name="요약 3 2 4 2 2 3" xfId="15142" xr:uid="{00000000-0005-0000-0000-00007E4B0000}"/>
    <cellStyle name="요약 3 2 4 2 2 4" xfId="23069" xr:uid="{00000000-0005-0000-0000-00007F4B0000}"/>
    <cellStyle name="요약 3 2 4 2 3" xfId="3919" xr:uid="{00000000-0005-0000-0000-0000804B0000}"/>
    <cellStyle name="요약 3 2 4 2 3 2" xfId="9476" xr:uid="{00000000-0005-0000-0000-0000814B0000}"/>
    <cellStyle name="요약 3 2 4 2 3 2 2" xfId="20579" xr:uid="{00000000-0005-0000-0000-0000824B0000}"/>
    <cellStyle name="요약 3 2 4 2 3 2 3" xfId="27404" xr:uid="{00000000-0005-0000-0000-0000834B0000}"/>
    <cellStyle name="요약 3 2 4 2 3 3" xfId="15143" xr:uid="{00000000-0005-0000-0000-0000844B0000}"/>
    <cellStyle name="요약 3 2 4 2 3 4" xfId="23070" xr:uid="{00000000-0005-0000-0000-0000854B0000}"/>
    <cellStyle name="요약 3 2 4 2 4" xfId="3920" xr:uid="{00000000-0005-0000-0000-0000864B0000}"/>
    <cellStyle name="요약 3 2 4 2 4 2" xfId="9477" xr:uid="{00000000-0005-0000-0000-0000874B0000}"/>
    <cellStyle name="요약 3 2 4 2 4 2 2" xfId="20580" xr:uid="{00000000-0005-0000-0000-0000884B0000}"/>
    <cellStyle name="요약 3 2 4 2 4 2 3" xfId="27405" xr:uid="{00000000-0005-0000-0000-0000894B0000}"/>
    <cellStyle name="요약 3 2 4 2 4 3" xfId="15144" xr:uid="{00000000-0005-0000-0000-00008A4B0000}"/>
    <cellStyle name="요약 3 2 4 2 4 4" xfId="23071" xr:uid="{00000000-0005-0000-0000-00008B4B0000}"/>
    <cellStyle name="요약 3 2 4 2 5" xfId="3921" xr:uid="{00000000-0005-0000-0000-00008C4B0000}"/>
    <cellStyle name="요약 3 2 4 2 5 2" xfId="9478" xr:uid="{00000000-0005-0000-0000-00008D4B0000}"/>
    <cellStyle name="요약 3 2 4 2 5 2 2" xfId="20581" xr:uid="{00000000-0005-0000-0000-00008E4B0000}"/>
    <cellStyle name="요약 3 2 4 2 5 2 3" xfId="27406" xr:uid="{00000000-0005-0000-0000-00008F4B0000}"/>
    <cellStyle name="요약 3 2 4 2 5 3" xfId="15145" xr:uid="{00000000-0005-0000-0000-0000904B0000}"/>
    <cellStyle name="요약 3 2 4 2 5 4" xfId="23072" xr:uid="{00000000-0005-0000-0000-0000914B0000}"/>
    <cellStyle name="요약 3 2 4 2 6" xfId="3922" xr:uid="{00000000-0005-0000-0000-0000924B0000}"/>
    <cellStyle name="요약 3 2 4 2 6 2" xfId="9479" xr:uid="{00000000-0005-0000-0000-0000934B0000}"/>
    <cellStyle name="요약 3 2 4 2 6 2 2" xfId="20582" xr:uid="{00000000-0005-0000-0000-0000944B0000}"/>
    <cellStyle name="요약 3 2 4 2 6 2 3" xfId="27407" xr:uid="{00000000-0005-0000-0000-0000954B0000}"/>
    <cellStyle name="요약 3 2 4 2 6 3" xfId="15146" xr:uid="{00000000-0005-0000-0000-0000964B0000}"/>
    <cellStyle name="요약 3 2 4 2 6 4" xfId="23073" xr:uid="{00000000-0005-0000-0000-0000974B0000}"/>
    <cellStyle name="요약 3 2 4 2 7" xfId="9474" xr:uid="{00000000-0005-0000-0000-0000984B0000}"/>
    <cellStyle name="요약 3 2 4 2 7 2" xfId="20577" xr:uid="{00000000-0005-0000-0000-0000994B0000}"/>
    <cellStyle name="요약 3 2 4 2 7 3" xfId="27402" xr:uid="{00000000-0005-0000-0000-00009A4B0000}"/>
    <cellStyle name="요약 3 2 4 2 8" xfId="15141" xr:uid="{00000000-0005-0000-0000-00009B4B0000}"/>
    <cellStyle name="요약 3 2 4 2 9" xfId="23068" xr:uid="{00000000-0005-0000-0000-00009C4B0000}"/>
    <cellStyle name="요약 3 2 4 3" xfId="3923" xr:uid="{00000000-0005-0000-0000-00009D4B0000}"/>
    <cellStyle name="요약 3 2 4 3 2" xfId="9480" xr:uid="{00000000-0005-0000-0000-00009E4B0000}"/>
    <cellStyle name="요약 3 2 4 3 2 2" xfId="20583" xr:uid="{00000000-0005-0000-0000-00009F4B0000}"/>
    <cellStyle name="요약 3 2 4 3 2 3" xfId="27408" xr:uid="{00000000-0005-0000-0000-0000A04B0000}"/>
    <cellStyle name="요약 3 2 4 3 3" xfId="15147" xr:uid="{00000000-0005-0000-0000-0000A14B0000}"/>
    <cellStyle name="요약 3 2 4 3 4" xfId="23074" xr:uid="{00000000-0005-0000-0000-0000A24B0000}"/>
    <cellStyle name="요약 3 2 4 4" xfId="3924" xr:uid="{00000000-0005-0000-0000-0000A34B0000}"/>
    <cellStyle name="요약 3 2 4 4 2" xfId="9481" xr:uid="{00000000-0005-0000-0000-0000A44B0000}"/>
    <cellStyle name="요약 3 2 4 4 2 2" xfId="20584" xr:uid="{00000000-0005-0000-0000-0000A54B0000}"/>
    <cellStyle name="요약 3 2 4 4 2 3" xfId="27409" xr:uid="{00000000-0005-0000-0000-0000A64B0000}"/>
    <cellStyle name="요약 3 2 4 4 3" xfId="15148" xr:uid="{00000000-0005-0000-0000-0000A74B0000}"/>
    <cellStyle name="요약 3 2 4 4 4" xfId="23075" xr:uid="{00000000-0005-0000-0000-0000A84B0000}"/>
    <cellStyle name="요약 3 2 4 5" xfId="3925" xr:uid="{00000000-0005-0000-0000-0000A94B0000}"/>
    <cellStyle name="요약 3 2 4 5 2" xfId="9482" xr:uid="{00000000-0005-0000-0000-0000AA4B0000}"/>
    <cellStyle name="요약 3 2 4 5 2 2" xfId="20585" xr:uid="{00000000-0005-0000-0000-0000AB4B0000}"/>
    <cellStyle name="요약 3 2 4 5 2 3" xfId="27410" xr:uid="{00000000-0005-0000-0000-0000AC4B0000}"/>
    <cellStyle name="요약 3 2 4 5 3" xfId="15149" xr:uid="{00000000-0005-0000-0000-0000AD4B0000}"/>
    <cellStyle name="요약 3 2 4 5 4" xfId="23076" xr:uid="{00000000-0005-0000-0000-0000AE4B0000}"/>
    <cellStyle name="요약 3 2 4 6" xfId="3926" xr:uid="{00000000-0005-0000-0000-0000AF4B0000}"/>
    <cellStyle name="요약 3 2 4 6 2" xfId="9483" xr:uid="{00000000-0005-0000-0000-0000B04B0000}"/>
    <cellStyle name="요약 3 2 4 6 2 2" xfId="20586" xr:uid="{00000000-0005-0000-0000-0000B14B0000}"/>
    <cellStyle name="요약 3 2 4 6 2 3" xfId="27411" xr:uid="{00000000-0005-0000-0000-0000B24B0000}"/>
    <cellStyle name="요약 3 2 4 6 3" xfId="15150" xr:uid="{00000000-0005-0000-0000-0000B34B0000}"/>
    <cellStyle name="요약 3 2 4 6 4" xfId="23077" xr:uid="{00000000-0005-0000-0000-0000B44B0000}"/>
    <cellStyle name="요약 3 2 4 7" xfId="3927" xr:uid="{00000000-0005-0000-0000-0000B54B0000}"/>
    <cellStyle name="요약 3 2 4 7 2" xfId="9484" xr:uid="{00000000-0005-0000-0000-0000B64B0000}"/>
    <cellStyle name="요약 3 2 4 7 2 2" xfId="20587" xr:uid="{00000000-0005-0000-0000-0000B74B0000}"/>
    <cellStyle name="요약 3 2 4 7 2 3" xfId="27412" xr:uid="{00000000-0005-0000-0000-0000B84B0000}"/>
    <cellStyle name="요약 3 2 4 7 3" xfId="15151" xr:uid="{00000000-0005-0000-0000-0000B94B0000}"/>
    <cellStyle name="요약 3 2 4 7 4" xfId="23078" xr:uid="{00000000-0005-0000-0000-0000BA4B0000}"/>
    <cellStyle name="요약 3 2 4 8" xfId="9473" xr:uid="{00000000-0005-0000-0000-0000BB4B0000}"/>
    <cellStyle name="요약 3 2 4 8 2" xfId="20576" xr:uid="{00000000-0005-0000-0000-0000BC4B0000}"/>
    <cellStyle name="요약 3 2 4 8 3" xfId="27401" xr:uid="{00000000-0005-0000-0000-0000BD4B0000}"/>
    <cellStyle name="요약 3 2 4 9" xfId="15140" xr:uid="{00000000-0005-0000-0000-0000BE4B0000}"/>
    <cellStyle name="요약 3 2 5" xfId="3928" xr:uid="{00000000-0005-0000-0000-0000BF4B0000}"/>
    <cellStyle name="요약 3 2 5 10" xfId="23079" xr:uid="{00000000-0005-0000-0000-0000C04B0000}"/>
    <cellStyle name="요약 3 2 5 2" xfId="3929" xr:uid="{00000000-0005-0000-0000-0000C14B0000}"/>
    <cellStyle name="요약 3 2 5 2 2" xfId="3930" xr:uid="{00000000-0005-0000-0000-0000C24B0000}"/>
    <cellStyle name="요약 3 2 5 2 2 2" xfId="9487" xr:uid="{00000000-0005-0000-0000-0000C34B0000}"/>
    <cellStyle name="요약 3 2 5 2 2 2 2" xfId="20590" xr:uid="{00000000-0005-0000-0000-0000C44B0000}"/>
    <cellStyle name="요약 3 2 5 2 2 2 3" xfId="27415" xr:uid="{00000000-0005-0000-0000-0000C54B0000}"/>
    <cellStyle name="요약 3 2 5 2 2 3" xfId="15154" xr:uid="{00000000-0005-0000-0000-0000C64B0000}"/>
    <cellStyle name="요약 3 2 5 2 2 4" xfId="23081" xr:uid="{00000000-0005-0000-0000-0000C74B0000}"/>
    <cellStyle name="요약 3 2 5 2 3" xfId="3931" xr:uid="{00000000-0005-0000-0000-0000C84B0000}"/>
    <cellStyle name="요약 3 2 5 2 3 2" xfId="9488" xr:uid="{00000000-0005-0000-0000-0000C94B0000}"/>
    <cellStyle name="요약 3 2 5 2 3 2 2" xfId="20591" xr:uid="{00000000-0005-0000-0000-0000CA4B0000}"/>
    <cellStyle name="요약 3 2 5 2 3 2 3" xfId="27416" xr:uid="{00000000-0005-0000-0000-0000CB4B0000}"/>
    <cellStyle name="요약 3 2 5 2 3 3" xfId="15155" xr:uid="{00000000-0005-0000-0000-0000CC4B0000}"/>
    <cellStyle name="요약 3 2 5 2 3 4" xfId="23082" xr:uid="{00000000-0005-0000-0000-0000CD4B0000}"/>
    <cellStyle name="요약 3 2 5 2 4" xfId="3932" xr:uid="{00000000-0005-0000-0000-0000CE4B0000}"/>
    <cellStyle name="요약 3 2 5 2 4 2" xfId="9489" xr:uid="{00000000-0005-0000-0000-0000CF4B0000}"/>
    <cellStyle name="요약 3 2 5 2 4 2 2" xfId="20592" xr:uid="{00000000-0005-0000-0000-0000D04B0000}"/>
    <cellStyle name="요약 3 2 5 2 4 2 3" xfId="27417" xr:uid="{00000000-0005-0000-0000-0000D14B0000}"/>
    <cellStyle name="요약 3 2 5 2 4 3" xfId="15156" xr:uid="{00000000-0005-0000-0000-0000D24B0000}"/>
    <cellStyle name="요약 3 2 5 2 4 4" xfId="23083" xr:uid="{00000000-0005-0000-0000-0000D34B0000}"/>
    <cellStyle name="요약 3 2 5 2 5" xfId="3933" xr:uid="{00000000-0005-0000-0000-0000D44B0000}"/>
    <cellStyle name="요약 3 2 5 2 5 2" xfId="9490" xr:uid="{00000000-0005-0000-0000-0000D54B0000}"/>
    <cellStyle name="요약 3 2 5 2 5 2 2" xfId="20593" xr:uid="{00000000-0005-0000-0000-0000D64B0000}"/>
    <cellStyle name="요약 3 2 5 2 5 2 3" xfId="27418" xr:uid="{00000000-0005-0000-0000-0000D74B0000}"/>
    <cellStyle name="요약 3 2 5 2 5 3" xfId="15157" xr:uid="{00000000-0005-0000-0000-0000D84B0000}"/>
    <cellStyle name="요약 3 2 5 2 5 4" xfId="23084" xr:uid="{00000000-0005-0000-0000-0000D94B0000}"/>
    <cellStyle name="요약 3 2 5 2 6" xfId="3934" xr:uid="{00000000-0005-0000-0000-0000DA4B0000}"/>
    <cellStyle name="요약 3 2 5 2 6 2" xfId="9491" xr:uid="{00000000-0005-0000-0000-0000DB4B0000}"/>
    <cellStyle name="요약 3 2 5 2 6 2 2" xfId="20594" xr:uid="{00000000-0005-0000-0000-0000DC4B0000}"/>
    <cellStyle name="요약 3 2 5 2 6 2 3" xfId="27419" xr:uid="{00000000-0005-0000-0000-0000DD4B0000}"/>
    <cellStyle name="요약 3 2 5 2 6 3" xfId="15158" xr:uid="{00000000-0005-0000-0000-0000DE4B0000}"/>
    <cellStyle name="요약 3 2 5 2 6 4" xfId="23085" xr:uid="{00000000-0005-0000-0000-0000DF4B0000}"/>
    <cellStyle name="요약 3 2 5 2 7" xfId="9486" xr:uid="{00000000-0005-0000-0000-0000E04B0000}"/>
    <cellStyle name="요약 3 2 5 2 7 2" xfId="20589" xr:uid="{00000000-0005-0000-0000-0000E14B0000}"/>
    <cellStyle name="요약 3 2 5 2 7 3" xfId="27414" xr:uid="{00000000-0005-0000-0000-0000E24B0000}"/>
    <cellStyle name="요약 3 2 5 2 8" xfId="15153" xr:uid="{00000000-0005-0000-0000-0000E34B0000}"/>
    <cellStyle name="요약 3 2 5 2 9" xfId="23080" xr:uid="{00000000-0005-0000-0000-0000E44B0000}"/>
    <cellStyle name="요약 3 2 5 3" xfId="3935" xr:uid="{00000000-0005-0000-0000-0000E54B0000}"/>
    <cellStyle name="요약 3 2 5 3 2" xfId="9492" xr:uid="{00000000-0005-0000-0000-0000E64B0000}"/>
    <cellStyle name="요약 3 2 5 3 2 2" xfId="20595" xr:uid="{00000000-0005-0000-0000-0000E74B0000}"/>
    <cellStyle name="요약 3 2 5 3 2 3" xfId="27420" xr:uid="{00000000-0005-0000-0000-0000E84B0000}"/>
    <cellStyle name="요약 3 2 5 3 3" xfId="15159" xr:uid="{00000000-0005-0000-0000-0000E94B0000}"/>
    <cellStyle name="요약 3 2 5 3 4" xfId="23086" xr:uid="{00000000-0005-0000-0000-0000EA4B0000}"/>
    <cellStyle name="요약 3 2 5 4" xfId="3936" xr:uid="{00000000-0005-0000-0000-0000EB4B0000}"/>
    <cellStyle name="요약 3 2 5 4 2" xfId="9493" xr:uid="{00000000-0005-0000-0000-0000EC4B0000}"/>
    <cellStyle name="요약 3 2 5 4 2 2" xfId="20596" xr:uid="{00000000-0005-0000-0000-0000ED4B0000}"/>
    <cellStyle name="요약 3 2 5 4 2 3" xfId="27421" xr:uid="{00000000-0005-0000-0000-0000EE4B0000}"/>
    <cellStyle name="요약 3 2 5 4 3" xfId="15160" xr:uid="{00000000-0005-0000-0000-0000EF4B0000}"/>
    <cellStyle name="요약 3 2 5 4 4" xfId="23087" xr:uid="{00000000-0005-0000-0000-0000F04B0000}"/>
    <cellStyle name="요약 3 2 5 5" xfId="3937" xr:uid="{00000000-0005-0000-0000-0000F14B0000}"/>
    <cellStyle name="요약 3 2 5 5 2" xfId="9494" xr:uid="{00000000-0005-0000-0000-0000F24B0000}"/>
    <cellStyle name="요약 3 2 5 5 2 2" xfId="20597" xr:uid="{00000000-0005-0000-0000-0000F34B0000}"/>
    <cellStyle name="요약 3 2 5 5 2 3" xfId="27422" xr:uid="{00000000-0005-0000-0000-0000F44B0000}"/>
    <cellStyle name="요약 3 2 5 5 3" xfId="15161" xr:uid="{00000000-0005-0000-0000-0000F54B0000}"/>
    <cellStyle name="요약 3 2 5 5 4" xfId="23088" xr:uid="{00000000-0005-0000-0000-0000F64B0000}"/>
    <cellStyle name="요약 3 2 5 6" xfId="3938" xr:uid="{00000000-0005-0000-0000-0000F74B0000}"/>
    <cellStyle name="요약 3 2 5 6 2" xfId="9495" xr:uid="{00000000-0005-0000-0000-0000F84B0000}"/>
    <cellStyle name="요약 3 2 5 6 2 2" xfId="20598" xr:uid="{00000000-0005-0000-0000-0000F94B0000}"/>
    <cellStyle name="요약 3 2 5 6 2 3" xfId="27423" xr:uid="{00000000-0005-0000-0000-0000FA4B0000}"/>
    <cellStyle name="요약 3 2 5 6 3" xfId="15162" xr:uid="{00000000-0005-0000-0000-0000FB4B0000}"/>
    <cellStyle name="요약 3 2 5 6 4" xfId="23089" xr:uid="{00000000-0005-0000-0000-0000FC4B0000}"/>
    <cellStyle name="요약 3 2 5 7" xfId="3939" xr:uid="{00000000-0005-0000-0000-0000FD4B0000}"/>
    <cellStyle name="요약 3 2 5 7 2" xfId="9496" xr:uid="{00000000-0005-0000-0000-0000FE4B0000}"/>
    <cellStyle name="요약 3 2 5 7 2 2" xfId="20599" xr:uid="{00000000-0005-0000-0000-0000FF4B0000}"/>
    <cellStyle name="요약 3 2 5 7 2 3" xfId="27424" xr:uid="{00000000-0005-0000-0000-0000004C0000}"/>
    <cellStyle name="요약 3 2 5 7 3" xfId="15163" xr:uid="{00000000-0005-0000-0000-0000014C0000}"/>
    <cellStyle name="요약 3 2 5 7 4" xfId="23090" xr:uid="{00000000-0005-0000-0000-0000024C0000}"/>
    <cellStyle name="요약 3 2 5 8" xfId="9485" xr:uid="{00000000-0005-0000-0000-0000034C0000}"/>
    <cellStyle name="요약 3 2 5 8 2" xfId="20588" xr:uid="{00000000-0005-0000-0000-0000044C0000}"/>
    <cellStyle name="요약 3 2 5 8 3" xfId="27413" xr:uid="{00000000-0005-0000-0000-0000054C0000}"/>
    <cellStyle name="요약 3 2 5 9" xfId="15152" xr:uid="{00000000-0005-0000-0000-0000064C0000}"/>
    <cellStyle name="요약 3 2 6" xfId="3940" xr:uid="{00000000-0005-0000-0000-0000074C0000}"/>
    <cellStyle name="요약 3 2 6 10" xfId="23091" xr:uid="{00000000-0005-0000-0000-0000084C0000}"/>
    <cellStyle name="요약 3 2 6 2" xfId="3941" xr:uid="{00000000-0005-0000-0000-0000094C0000}"/>
    <cellStyle name="요약 3 2 6 2 2" xfId="3942" xr:uid="{00000000-0005-0000-0000-00000A4C0000}"/>
    <cellStyle name="요약 3 2 6 2 2 2" xfId="9499" xr:uid="{00000000-0005-0000-0000-00000B4C0000}"/>
    <cellStyle name="요약 3 2 6 2 2 2 2" xfId="20602" xr:uid="{00000000-0005-0000-0000-00000C4C0000}"/>
    <cellStyle name="요약 3 2 6 2 2 2 3" xfId="27427" xr:uid="{00000000-0005-0000-0000-00000D4C0000}"/>
    <cellStyle name="요약 3 2 6 2 2 3" xfId="15166" xr:uid="{00000000-0005-0000-0000-00000E4C0000}"/>
    <cellStyle name="요약 3 2 6 2 2 4" xfId="23093" xr:uid="{00000000-0005-0000-0000-00000F4C0000}"/>
    <cellStyle name="요약 3 2 6 2 3" xfId="3943" xr:uid="{00000000-0005-0000-0000-0000104C0000}"/>
    <cellStyle name="요약 3 2 6 2 3 2" xfId="9500" xr:uid="{00000000-0005-0000-0000-0000114C0000}"/>
    <cellStyle name="요약 3 2 6 2 3 2 2" xfId="20603" xr:uid="{00000000-0005-0000-0000-0000124C0000}"/>
    <cellStyle name="요약 3 2 6 2 3 2 3" xfId="27428" xr:uid="{00000000-0005-0000-0000-0000134C0000}"/>
    <cellStyle name="요약 3 2 6 2 3 3" xfId="15167" xr:uid="{00000000-0005-0000-0000-0000144C0000}"/>
    <cellStyle name="요약 3 2 6 2 3 4" xfId="23094" xr:uid="{00000000-0005-0000-0000-0000154C0000}"/>
    <cellStyle name="요약 3 2 6 2 4" xfId="3944" xr:uid="{00000000-0005-0000-0000-0000164C0000}"/>
    <cellStyle name="요약 3 2 6 2 4 2" xfId="9501" xr:uid="{00000000-0005-0000-0000-0000174C0000}"/>
    <cellStyle name="요약 3 2 6 2 4 2 2" xfId="20604" xr:uid="{00000000-0005-0000-0000-0000184C0000}"/>
    <cellStyle name="요약 3 2 6 2 4 2 3" xfId="27429" xr:uid="{00000000-0005-0000-0000-0000194C0000}"/>
    <cellStyle name="요약 3 2 6 2 4 3" xfId="15168" xr:uid="{00000000-0005-0000-0000-00001A4C0000}"/>
    <cellStyle name="요약 3 2 6 2 4 4" xfId="23095" xr:uid="{00000000-0005-0000-0000-00001B4C0000}"/>
    <cellStyle name="요약 3 2 6 2 5" xfId="3945" xr:uid="{00000000-0005-0000-0000-00001C4C0000}"/>
    <cellStyle name="요약 3 2 6 2 5 2" xfId="9502" xr:uid="{00000000-0005-0000-0000-00001D4C0000}"/>
    <cellStyle name="요약 3 2 6 2 5 2 2" xfId="20605" xr:uid="{00000000-0005-0000-0000-00001E4C0000}"/>
    <cellStyle name="요약 3 2 6 2 5 2 3" xfId="27430" xr:uid="{00000000-0005-0000-0000-00001F4C0000}"/>
    <cellStyle name="요약 3 2 6 2 5 3" xfId="15169" xr:uid="{00000000-0005-0000-0000-0000204C0000}"/>
    <cellStyle name="요약 3 2 6 2 5 4" xfId="23096" xr:uid="{00000000-0005-0000-0000-0000214C0000}"/>
    <cellStyle name="요약 3 2 6 2 6" xfId="3946" xr:uid="{00000000-0005-0000-0000-0000224C0000}"/>
    <cellStyle name="요약 3 2 6 2 6 2" xfId="9503" xr:uid="{00000000-0005-0000-0000-0000234C0000}"/>
    <cellStyle name="요약 3 2 6 2 6 2 2" xfId="20606" xr:uid="{00000000-0005-0000-0000-0000244C0000}"/>
    <cellStyle name="요약 3 2 6 2 6 2 3" xfId="27431" xr:uid="{00000000-0005-0000-0000-0000254C0000}"/>
    <cellStyle name="요약 3 2 6 2 6 3" xfId="15170" xr:uid="{00000000-0005-0000-0000-0000264C0000}"/>
    <cellStyle name="요약 3 2 6 2 6 4" xfId="23097" xr:uid="{00000000-0005-0000-0000-0000274C0000}"/>
    <cellStyle name="요약 3 2 6 2 7" xfId="9498" xr:uid="{00000000-0005-0000-0000-0000284C0000}"/>
    <cellStyle name="요약 3 2 6 2 7 2" xfId="20601" xr:uid="{00000000-0005-0000-0000-0000294C0000}"/>
    <cellStyle name="요약 3 2 6 2 7 3" xfId="27426" xr:uid="{00000000-0005-0000-0000-00002A4C0000}"/>
    <cellStyle name="요약 3 2 6 2 8" xfId="15165" xr:uid="{00000000-0005-0000-0000-00002B4C0000}"/>
    <cellStyle name="요약 3 2 6 2 9" xfId="23092" xr:uid="{00000000-0005-0000-0000-00002C4C0000}"/>
    <cellStyle name="요약 3 2 6 3" xfId="3947" xr:uid="{00000000-0005-0000-0000-00002D4C0000}"/>
    <cellStyle name="요약 3 2 6 3 2" xfId="9504" xr:uid="{00000000-0005-0000-0000-00002E4C0000}"/>
    <cellStyle name="요약 3 2 6 3 2 2" xfId="20607" xr:uid="{00000000-0005-0000-0000-00002F4C0000}"/>
    <cellStyle name="요약 3 2 6 3 2 3" xfId="27432" xr:uid="{00000000-0005-0000-0000-0000304C0000}"/>
    <cellStyle name="요약 3 2 6 3 3" xfId="15171" xr:uid="{00000000-0005-0000-0000-0000314C0000}"/>
    <cellStyle name="요약 3 2 6 3 4" xfId="23098" xr:uid="{00000000-0005-0000-0000-0000324C0000}"/>
    <cellStyle name="요약 3 2 6 4" xfId="3948" xr:uid="{00000000-0005-0000-0000-0000334C0000}"/>
    <cellStyle name="요약 3 2 6 4 2" xfId="9505" xr:uid="{00000000-0005-0000-0000-0000344C0000}"/>
    <cellStyle name="요약 3 2 6 4 2 2" xfId="20608" xr:uid="{00000000-0005-0000-0000-0000354C0000}"/>
    <cellStyle name="요약 3 2 6 4 2 3" xfId="27433" xr:uid="{00000000-0005-0000-0000-0000364C0000}"/>
    <cellStyle name="요약 3 2 6 4 3" xfId="15172" xr:uid="{00000000-0005-0000-0000-0000374C0000}"/>
    <cellStyle name="요약 3 2 6 4 4" xfId="23099" xr:uid="{00000000-0005-0000-0000-0000384C0000}"/>
    <cellStyle name="요약 3 2 6 5" xfId="3949" xr:uid="{00000000-0005-0000-0000-0000394C0000}"/>
    <cellStyle name="요약 3 2 6 5 2" xfId="9506" xr:uid="{00000000-0005-0000-0000-00003A4C0000}"/>
    <cellStyle name="요약 3 2 6 5 2 2" xfId="20609" xr:uid="{00000000-0005-0000-0000-00003B4C0000}"/>
    <cellStyle name="요약 3 2 6 5 2 3" xfId="27434" xr:uid="{00000000-0005-0000-0000-00003C4C0000}"/>
    <cellStyle name="요약 3 2 6 5 3" xfId="15173" xr:uid="{00000000-0005-0000-0000-00003D4C0000}"/>
    <cellStyle name="요약 3 2 6 5 4" xfId="23100" xr:uid="{00000000-0005-0000-0000-00003E4C0000}"/>
    <cellStyle name="요약 3 2 6 6" xfId="3950" xr:uid="{00000000-0005-0000-0000-00003F4C0000}"/>
    <cellStyle name="요약 3 2 6 6 2" xfId="9507" xr:uid="{00000000-0005-0000-0000-0000404C0000}"/>
    <cellStyle name="요약 3 2 6 6 2 2" xfId="20610" xr:uid="{00000000-0005-0000-0000-0000414C0000}"/>
    <cellStyle name="요약 3 2 6 6 2 3" xfId="27435" xr:uid="{00000000-0005-0000-0000-0000424C0000}"/>
    <cellStyle name="요약 3 2 6 6 3" xfId="15174" xr:uid="{00000000-0005-0000-0000-0000434C0000}"/>
    <cellStyle name="요약 3 2 6 6 4" xfId="23101" xr:uid="{00000000-0005-0000-0000-0000444C0000}"/>
    <cellStyle name="요약 3 2 6 7" xfId="3951" xr:uid="{00000000-0005-0000-0000-0000454C0000}"/>
    <cellStyle name="요약 3 2 6 7 2" xfId="9508" xr:uid="{00000000-0005-0000-0000-0000464C0000}"/>
    <cellStyle name="요약 3 2 6 7 2 2" xfId="20611" xr:uid="{00000000-0005-0000-0000-0000474C0000}"/>
    <cellStyle name="요약 3 2 6 7 2 3" xfId="27436" xr:uid="{00000000-0005-0000-0000-0000484C0000}"/>
    <cellStyle name="요약 3 2 6 7 3" xfId="15175" xr:uid="{00000000-0005-0000-0000-0000494C0000}"/>
    <cellStyle name="요약 3 2 6 7 4" xfId="23102" xr:uid="{00000000-0005-0000-0000-00004A4C0000}"/>
    <cellStyle name="요약 3 2 6 8" xfId="9497" xr:uid="{00000000-0005-0000-0000-00004B4C0000}"/>
    <cellStyle name="요약 3 2 6 8 2" xfId="20600" xr:uid="{00000000-0005-0000-0000-00004C4C0000}"/>
    <cellStyle name="요약 3 2 6 8 3" xfId="27425" xr:uid="{00000000-0005-0000-0000-00004D4C0000}"/>
    <cellStyle name="요약 3 2 6 9" xfId="15164" xr:uid="{00000000-0005-0000-0000-00004E4C0000}"/>
    <cellStyle name="요약 3 2 7" xfId="3952" xr:uid="{00000000-0005-0000-0000-00004F4C0000}"/>
    <cellStyle name="요약 3 2 7 10" xfId="23103" xr:uid="{00000000-0005-0000-0000-0000504C0000}"/>
    <cellStyle name="요약 3 2 7 2" xfId="3953" xr:uid="{00000000-0005-0000-0000-0000514C0000}"/>
    <cellStyle name="요약 3 2 7 2 2" xfId="3954" xr:uid="{00000000-0005-0000-0000-0000524C0000}"/>
    <cellStyle name="요약 3 2 7 2 2 2" xfId="9511" xr:uid="{00000000-0005-0000-0000-0000534C0000}"/>
    <cellStyle name="요약 3 2 7 2 2 2 2" xfId="20614" xr:uid="{00000000-0005-0000-0000-0000544C0000}"/>
    <cellStyle name="요약 3 2 7 2 2 2 3" xfId="27439" xr:uid="{00000000-0005-0000-0000-0000554C0000}"/>
    <cellStyle name="요약 3 2 7 2 2 3" xfId="15178" xr:uid="{00000000-0005-0000-0000-0000564C0000}"/>
    <cellStyle name="요약 3 2 7 2 2 4" xfId="23105" xr:uid="{00000000-0005-0000-0000-0000574C0000}"/>
    <cellStyle name="요약 3 2 7 2 3" xfId="3955" xr:uid="{00000000-0005-0000-0000-0000584C0000}"/>
    <cellStyle name="요약 3 2 7 2 3 2" xfId="9512" xr:uid="{00000000-0005-0000-0000-0000594C0000}"/>
    <cellStyle name="요약 3 2 7 2 3 2 2" xfId="20615" xr:uid="{00000000-0005-0000-0000-00005A4C0000}"/>
    <cellStyle name="요약 3 2 7 2 3 2 3" xfId="27440" xr:uid="{00000000-0005-0000-0000-00005B4C0000}"/>
    <cellStyle name="요약 3 2 7 2 3 3" xfId="15179" xr:uid="{00000000-0005-0000-0000-00005C4C0000}"/>
    <cellStyle name="요약 3 2 7 2 3 4" xfId="23106" xr:uid="{00000000-0005-0000-0000-00005D4C0000}"/>
    <cellStyle name="요약 3 2 7 2 4" xfId="3956" xr:uid="{00000000-0005-0000-0000-00005E4C0000}"/>
    <cellStyle name="요약 3 2 7 2 4 2" xfId="9513" xr:uid="{00000000-0005-0000-0000-00005F4C0000}"/>
    <cellStyle name="요약 3 2 7 2 4 2 2" xfId="20616" xr:uid="{00000000-0005-0000-0000-0000604C0000}"/>
    <cellStyle name="요약 3 2 7 2 4 2 3" xfId="27441" xr:uid="{00000000-0005-0000-0000-0000614C0000}"/>
    <cellStyle name="요약 3 2 7 2 4 3" xfId="15180" xr:uid="{00000000-0005-0000-0000-0000624C0000}"/>
    <cellStyle name="요약 3 2 7 2 4 4" xfId="23107" xr:uid="{00000000-0005-0000-0000-0000634C0000}"/>
    <cellStyle name="요약 3 2 7 2 5" xfId="3957" xr:uid="{00000000-0005-0000-0000-0000644C0000}"/>
    <cellStyle name="요약 3 2 7 2 5 2" xfId="9514" xr:uid="{00000000-0005-0000-0000-0000654C0000}"/>
    <cellStyle name="요약 3 2 7 2 5 2 2" xfId="20617" xr:uid="{00000000-0005-0000-0000-0000664C0000}"/>
    <cellStyle name="요약 3 2 7 2 5 2 3" xfId="27442" xr:uid="{00000000-0005-0000-0000-0000674C0000}"/>
    <cellStyle name="요약 3 2 7 2 5 3" xfId="15181" xr:uid="{00000000-0005-0000-0000-0000684C0000}"/>
    <cellStyle name="요약 3 2 7 2 5 4" xfId="23108" xr:uid="{00000000-0005-0000-0000-0000694C0000}"/>
    <cellStyle name="요약 3 2 7 2 6" xfId="3958" xr:uid="{00000000-0005-0000-0000-00006A4C0000}"/>
    <cellStyle name="요약 3 2 7 2 6 2" xfId="9515" xr:uid="{00000000-0005-0000-0000-00006B4C0000}"/>
    <cellStyle name="요약 3 2 7 2 6 2 2" xfId="20618" xr:uid="{00000000-0005-0000-0000-00006C4C0000}"/>
    <cellStyle name="요약 3 2 7 2 6 2 3" xfId="27443" xr:uid="{00000000-0005-0000-0000-00006D4C0000}"/>
    <cellStyle name="요약 3 2 7 2 6 3" xfId="15182" xr:uid="{00000000-0005-0000-0000-00006E4C0000}"/>
    <cellStyle name="요약 3 2 7 2 6 4" xfId="23109" xr:uid="{00000000-0005-0000-0000-00006F4C0000}"/>
    <cellStyle name="요약 3 2 7 2 7" xfId="9510" xr:uid="{00000000-0005-0000-0000-0000704C0000}"/>
    <cellStyle name="요약 3 2 7 2 7 2" xfId="20613" xr:uid="{00000000-0005-0000-0000-0000714C0000}"/>
    <cellStyle name="요약 3 2 7 2 7 3" xfId="27438" xr:uid="{00000000-0005-0000-0000-0000724C0000}"/>
    <cellStyle name="요약 3 2 7 2 8" xfId="15177" xr:uid="{00000000-0005-0000-0000-0000734C0000}"/>
    <cellStyle name="요약 3 2 7 2 9" xfId="23104" xr:uid="{00000000-0005-0000-0000-0000744C0000}"/>
    <cellStyle name="요약 3 2 7 3" xfId="3959" xr:uid="{00000000-0005-0000-0000-0000754C0000}"/>
    <cellStyle name="요약 3 2 7 3 2" xfId="9516" xr:uid="{00000000-0005-0000-0000-0000764C0000}"/>
    <cellStyle name="요약 3 2 7 3 2 2" xfId="20619" xr:uid="{00000000-0005-0000-0000-0000774C0000}"/>
    <cellStyle name="요약 3 2 7 3 2 3" xfId="27444" xr:uid="{00000000-0005-0000-0000-0000784C0000}"/>
    <cellStyle name="요약 3 2 7 3 3" xfId="15183" xr:uid="{00000000-0005-0000-0000-0000794C0000}"/>
    <cellStyle name="요약 3 2 7 3 4" xfId="23110" xr:uid="{00000000-0005-0000-0000-00007A4C0000}"/>
    <cellStyle name="요약 3 2 7 4" xfId="3960" xr:uid="{00000000-0005-0000-0000-00007B4C0000}"/>
    <cellStyle name="요약 3 2 7 4 2" xfId="9517" xr:uid="{00000000-0005-0000-0000-00007C4C0000}"/>
    <cellStyle name="요약 3 2 7 4 2 2" xfId="20620" xr:uid="{00000000-0005-0000-0000-00007D4C0000}"/>
    <cellStyle name="요약 3 2 7 4 2 3" xfId="27445" xr:uid="{00000000-0005-0000-0000-00007E4C0000}"/>
    <cellStyle name="요약 3 2 7 4 3" xfId="15184" xr:uid="{00000000-0005-0000-0000-00007F4C0000}"/>
    <cellStyle name="요약 3 2 7 4 4" xfId="23111" xr:uid="{00000000-0005-0000-0000-0000804C0000}"/>
    <cellStyle name="요약 3 2 7 5" xfId="3961" xr:uid="{00000000-0005-0000-0000-0000814C0000}"/>
    <cellStyle name="요약 3 2 7 5 2" xfId="9518" xr:uid="{00000000-0005-0000-0000-0000824C0000}"/>
    <cellStyle name="요약 3 2 7 5 2 2" xfId="20621" xr:uid="{00000000-0005-0000-0000-0000834C0000}"/>
    <cellStyle name="요약 3 2 7 5 2 3" xfId="27446" xr:uid="{00000000-0005-0000-0000-0000844C0000}"/>
    <cellStyle name="요약 3 2 7 5 3" xfId="15185" xr:uid="{00000000-0005-0000-0000-0000854C0000}"/>
    <cellStyle name="요약 3 2 7 5 4" xfId="23112" xr:uid="{00000000-0005-0000-0000-0000864C0000}"/>
    <cellStyle name="요약 3 2 7 6" xfId="3962" xr:uid="{00000000-0005-0000-0000-0000874C0000}"/>
    <cellStyle name="요약 3 2 7 6 2" xfId="9519" xr:uid="{00000000-0005-0000-0000-0000884C0000}"/>
    <cellStyle name="요약 3 2 7 6 2 2" xfId="20622" xr:uid="{00000000-0005-0000-0000-0000894C0000}"/>
    <cellStyle name="요약 3 2 7 6 2 3" xfId="27447" xr:uid="{00000000-0005-0000-0000-00008A4C0000}"/>
    <cellStyle name="요약 3 2 7 6 3" xfId="15186" xr:uid="{00000000-0005-0000-0000-00008B4C0000}"/>
    <cellStyle name="요약 3 2 7 6 4" xfId="23113" xr:uid="{00000000-0005-0000-0000-00008C4C0000}"/>
    <cellStyle name="요약 3 2 7 7" xfId="3963" xr:uid="{00000000-0005-0000-0000-00008D4C0000}"/>
    <cellStyle name="요약 3 2 7 7 2" xfId="9520" xr:uid="{00000000-0005-0000-0000-00008E4C0000}"/>
    <cellStyle name="요약 3 2 7 7 2 2" xfId="20623" xr:uid="{00000000-0005-0000-0000-00008F4C0000}"/>
    <cellStyle name="요약 3 2 7 7 2 3" xfId="27448" xr:uid="{00000000-0005-0000-0000-0000904C0000}"/>
    <cellStyle name="요약 3 2 7 7 3" xfId="15187" xr:uid="{00000000-0005-0000-0000-0000914C0000}"/>
    <cellStyle name="요약 3 2 7 7 4" xfId="23114" xr:uid="{00000000-0005-0000-0000-0000924C0000}"/>
    <cellStyle name="요약 3 2 7 8" xfId="9509" xr:uid="{00000000-0005-0000-0000-0000934C0000}"/>
    <cellStyle name="요약 3 2 7 8 2" xfId="20612" xr:uid="{00000000-0005-0000-0000-0000944C0000}"/>
    <cellStyle name="요약 3 2 7 8 3" xfId="27437" xr:uid="{00000000-0005-0000-0000-0000954C0000}"/>
    <cellStyle name="요약 3 2 7 9" xfId="15176" xr:uid="{00000000-0005-0000-0000-0000964C0000}"/>
    <cellStyle name="요약 3 2 8" xfId="3964" xr:uid="{00000000-0005-0000-0000-0000974C0000}"/>
    <cellStyle name="요약 3 2 8 10" xfId="23115" xr:uid="{00000000-0005-0000-0000-0000984C0000}"/>
    <cellStyle name="요약 3 2 8 2" xfId="3965" xr:uid="{00000000-0005-0000-0000-0000994C0000}"/>
    <cellStyle name="요약 3 2 8 2 2" xfId="3966" xr:uid="{00000000-0005-0000-0000-00009A4C0000}"/>
    <cellStyle name="요약 3 2 8 2 2 2" xfId="9523" xr:uid="{00000000-0005-0000-0000-00009B4C0000}"/>
    <cellStyle name="요약 3 2 8 2 2 2 2" xfId="20626" xr:uid="{00000000-0005-0000-0000-00009C4C0000}"/>
    <cellStyle name="요약 3 2 8 2 2 2 3" xfId="27451" xr:uid="{00000000-0005-0000-0000-00009D4C0000}"/>
    <cellStyle name="요약 3 2 8 2 2 3" xfId="15190" xr:uid="{00000000-0005-0000-0000-00009E4C0000}"/>
    <cellStyle name="요약 3 2 8 2 2 4" xfId="23117" xr:uid="{00000000-0005-0000-0000-00009F4C0000}"/>
    <cellStyle name="요약 3 2 8 2 3" xfId="3967" xr:uid="{00000000-0005-0000-0000-0000A04C0000}"/>
    <cellStyle name="요약 3 2 8 2 3 2" xfId="9524" xr:uid="{00000000-0005-0000-0000-0000A14C0000}"/>
    <cellStyle name="요약 3 2 8 2 3 2 2" xfId="20627" xr:uid="{00000000-0005-0000-0000-0000A24C0000}"/>
    <cellStyle name="요약 3 2 8 2 3 2 3" xfId="27452" xr:uid="{00000000-0005-0000-0000-0000A34C0000}"/>
    <cellStyle name="요약 3 2 8 2 3 3" xfId="15191" xr:uid="{00000000-0005-0000-0000-0000A44C0000}"/>
    <cellStyle name="요약 3 2 8 2 3 4" xfId="23118" xr:uid="{00000000-0005-0000-0000-0000A54C0000}"/>
    <cellStyle name="요약 3 2 8 2 4" xfId="3968" xr:uid="{00000000-0005-0000-0000-0000A64C0000}"/>
    <cellStyle name="요약 3 2 8 2 4 2" xfId="9525" xr:uid="{00000000-0005-0000-0000-0000A74C0000}"/>
    <cellStyle name="요약 3 2 8 2 4 2 2" xfId="20628" xr:uid="{00000000-0005-0000-0000-0000A84C0000}"/>
    <cellStyle name="요약 3 2 8 2 4 2 3" xfId="27453" xr:uid="{00000000-0005-0000-0000-0000A94C0000}"/>
    <cellStyle name="요약 3 2 8 2 4 3" xfId="15192" xr:uid="{00000000-0005-0000-0000-0000AA4C0000}"/>
    <cellStyle name="요약 3 2 8 2 4 4" xfId="23119" xr:uid="{00000000-0005-0000-0000-0000AB4C0000}"/>
    <cellStyle name="요약 3 2 8 2 5" xfId="3969" xr:uid="{00000000-0005-0000-0000-0000AC4C0000}"/>
    <cellStyle name="요약 3 2 8 2 5 2" xfId="9526" xr:uid="{00000000-0005-0000-0000-0000AD4C0000}"/>
    <cellStyle name="요약 3 2 8 2 5 2 2" xfId="20629" xr:uid="{00000000-0005-0000-0000-0000AE4C0000}"/>
    <cellStyle name="요약 3 2 8 2 5 2 3" xfId="27454" xr:uid="{00000000-0005-0000-0000-0000AF4C0000}"/>
    <cellStyle name="요약 3 2 8 2 5 3" xfId="15193" xr:uid="{00000000-0005-0000-0000-0000B04C0000}"/>
    <cellStyle name="요약 3 2 8 2 5 4" xfId="23120" xr:uid="{00000000-0005-0000-0000-0000B14C0000}"/>
    <cellStyle name="요약 3 2 8 2 6" xfId="3970" xr:uid="{00000000-0005-0000-0000-0000B24C0000}"/>
    <cellStyle name="요약 3 2 8 2 6 2" xfId="9527" xr:uid="{00000000-0005-0000-0000-0000B34C0000}"/>
    <cellStyle name="요약 3 2 8 2 6 2 2" xfId="20630" xr:uid="{00000000-0005-0000-0000-0000B44C0000}"/>
    <cellStyle name="요약 3 2 8 2 6 2 3" xfId="27455" xr:uid="{00000000-0005-0000-0000-0000B54C0000}"/>
    <cellStyle name="요약 3 2 8 2 6 3" xfId="15194" xr:uid="{00000000-0005-0000-0000-0000B64C0000}"/>
    <cellStyle name="요약 3 2 8 2 6 4" xfId="23121" xr:uid="{00000000-0005-0000-0000-0000B74C0000}"/>
    <cellStyle name="요약 3 2 8 2 7" xfId="9522" xr:uid="{00000000-0005-0000-0000-0000B84C0000}"/>
    <cellStyle name="요약 3 2 8 2 7 2" xfId="20625" xr:uid="{00000000-0005-0000-0000-0000B94C0000}"/>
    <cellStyle name="요약 3 2 8 2 7 3" xfId="27450" xr:uid="{00000000-0005-0000-0000-0000BA4C0000}"/>
    <cellStyle name="요약 3 2 8 2 8" xfId="15189" xr:uid="{00000000-0005-0000-0000-0000BB4C0000}"/>
    <cellStyle name="요약 3 2 8 2 9" xfId="23116" xr:uid="{00000000-0005-0000-0000-0000BC4C0000}"/>
    <cellStyle name="요약 3 2 8 3" xfId="3971" xr:uid="{00000000-0005-0000-0000-0000BD4C0000}"/>
    <cellStyle name="요약 3 2 8 3 2" xfId="9528" xr:uid="{00000000-0005-0000-0000-0000BE4C0000}"/>
    <cellStyle name="요약 3 2 8 3 2 2" xfId="20631" xr:uid="{00000000-0005-0000-0000-0000BF4C0000}"/>
    <cellStyle name="요약 3 2 8 3 2 3" xfId="27456" xr:uid="{00000000-0005-0000-0000-0000C04C0000}"/>
    <cellStyle name="요약 3 2 8 3 3" xfId="15195" xr:uid="{00000000-0005-0000-0000-0000C14C0000}"/>
    <cellStyle name="요약 3 2 8 3 4" xfId="23122" xr:uid="{00000000-0005-0000-0000-0000C24C0000}"/>
    <cellStyle name="요약 3 2 8 4" xfId="3972" xr:uid="{00000000-0005-0000-0000-0000C34C0000}"/>
    <cellStyle name="요약 3 2 8 4 2" xfId="9529" xr:uid="{00000000-0005-0000-0000-0000C44C0000}"/>
    <cellStyle name="요약 3 2 8 4 2 2" xfId="20632" xr:uid="{00000000-0005-0000-0000-0000C54C0000}"/>
    <cellStyle name="요약 3 2 8 4 2 3" xfId="27457" xr:uid="{00000000-0005-0000-0000-0000C64C0000}"/>
    <cellStyle name="요약 3 2 8 4 3" xfId="15196" xr:uid="{00000000-0005-0000-0000-0000C74C0000}"/>
    <cellStyle name="요약 3 2 8 4 4" xfId="23123" xr:uid="{00000000-0005-0000-0000-0000C84C0000}"/>
    <cellStyle name="요약 3 2 8 5" xfId="3973" xr:uid="{00000000-0005-0000-0000-0000C94C0000}"/>
    <cellStyle name="요약 3 2 8 5 2" xfId="9530" xr:uid="{00000000-0005-0000-0000-0000CA4C0000}"/>
    <cellStyle name="요약 3 2 8 5 2 2" xfId="20633" xr:uid="{00000000-0005-0000-0000-0000CB4C0000}"/>
    <cellStyle name="요약 3 2 8 5 2 3" xfId="27458" xr:uid="{00000000-0005-0000-0000-0000CC4C0000}"/>
    <cellStyle name="요약 3 2 8 5 3" xfId="15197" xr:uid="{00000000-0005-0000-0000-0000CD4C0000}"/>
    <cellStyle name="요약 3 2 8 5 4" xfId="23124" xr:uid="{00000000-0005-0000-0000-0000CE4C0000}"/>
    <cellStyle name="요약 3 2 8 6" xfId="3974" xr:uid="{00000000-0005-0000-0000-0000CF4C0000}"/>
    <cellStyle name="요약 3 2 8 6 2" xfId="9531" xr:uid="{00000000-0005-0000-0000-0000D04C0000}"/>
    <cellStyle name="요약 3 2 8 6 2 2" xfId="20634" xr:uid="{00000000-0005-0000-0000-0000D14C0000}"/>
    <cellStyle name="요약 3 2 8 6 2 3" xfId="27459" xr:uid="{00000000-0005-0000-0000-0000D24C0000}"/>
    <cellStyle name="요약 3 2 8 6 3" xfId="15198" xr:uid="{00000000-0005-0000-0000-0000D34C0000}"/>
    <cellStyle name="요약 3 2 8 6 4" xfId="23125" xr:uid="{00000000-0005-0000-0000-0000D44C0000}"/>
    <cellStyle name="요약 3 2 8 7" xfId="3975" xr:uid="{00000000-0005-0000-0000-0000D54C0000}"/>
    <cellStyle name="요약 3 2 8 7 2" xfId="9532" xr:uid="{00000000-0005-0000-0000-0000D64C0000}"/>
    <cellStyle name="요약 3 2 8 7 2 2" xfId="20635" xr:uid="{00000000-0005-0000-0000-0000D74C0000}"/>
    <cellStyle name="요약 3 2 8 7 2 3" xfId="27460" xr:uid="{00000000-0005-0000-0000-0000D84C0000}"/>
    <cellStyle name="요약 3 2 8 7 3" xfId="15199" xr:uid="{00000000-0005-0000-0000-0000D94C0000}"/>
    <cellStyle name="요약 3 2 8 7 4" xfId="23126" xr:uid="{00000000-0005-0000-0000-0000DA4C0000}"/>
    <cellStyle name="요약 3 2 8 8" xfId="9521" xr:uid="{00000000-0005-0000-0000-0000DB4C0000}"/>
    <cellStyle name="요약 3 2 8 8 2" xfId="20624" xr:uid="{00000000-0005-0000-0000-0000DC4C0000}"/>
    <cellStyle name="요약 3 2 8 8 3" xfId="27449" xr:uid="{00000000-0005-0000-0000-0000DD4C0000}"/>
    <cellStyle name="요약 3 2 8 9" xfId="15188" xr:uid="{00000000-0005-0000-0000-0000DE4C0000}"/>
    <cellStyle name="요약 3 2 9" xfId="3976" xr:uid="{00000000-0005-0000-0000-0000DF4C0000}"/>
    <cellStyle name="요약 3 2 9 2" xfId="3977" xr:uid="{00000000-0005-0000-0000-0000E04C0000}"/>
    <cellStyle name="요약 3 2 9 2 2" xfId="9534" xr:uid="{00000000-0005-0000-0000-0000E14C0000}"/>
    <cellStyle name="요약 3 2 9 2 2 2" xfId="20637" xr:uid="{00000000-0005-0000-0000-0000E24C0000}"/>
    <cellStyle name="요약 3 2 9 2 2 3" xfId="27462" xr:uid="{00000000-0005-0000-0000-0000E34C0000}"/>
    <cellStyle name="요약 3 2 9 2 3" xfId="15201" xr:uid="{00000000-0005-0000-0000-0000E44C0000}"/>
    <cellStyle name="요약 3 2 9 2 4" xfId="23128" xr:uid="{00000000-0005-0000-0000-0000E54C0000}"/>
    <cellStyle name="요약 3 2 9 3" xfId="3978" xr:uid="{00000000-0005-0000-0000-0000E64C0000}"/>
    <cellStyle name="요약 3 2 9 3 2" xfId="9535" xr:uid="{00000000-0005-0000-0000-0000E74C0000}"/>
    <cellStyle name="요약 3 2 9 3 2 2" xfId="20638" xr:uid="{00000000-0005-0000-0000-0000E84C0000}"/>
    <cellStyle name="요약 3 2 9 3 2 3" xfId="27463" xr:uid="{00000000-0005-0000-0000-0000E94C0000}"/>
    <cellStyle name="요약 3 2 9 3 3" xfId="15202" xr:uid="{00000000-0005-0000-0000-0000EA4C0000}"/>
    <cellStyle name="요약 3 2 9 3 4" xfId="23129" xr:uid="{00000000-0005-0000-0000-0000EB4C0000}"/>
    <cellStyle name="요약 3 2 9 4" xfId="3979" xr:uid="{00000000-0005-0000-0000-0000EC4C0000}"/>
    <cellStyle name="요약 3 2 9 4 2" xfId="9536" xr:uid="{00000000-0005-0000-0000-0000ED4C0000}"/>
    <cellStyle name="요약 3 2 9 4 2 2" xfId="20639" xr:uid="{00000000-0005-0000-0000-0000EE4C0000}"/>
    <cellStyle name="요약 3 2 9 4 2 3" xfId="27464" xr:uid="{00000000-0005-0000-0000-0000EF4C0000}"/>
    <cellStyle name="요약 3 2 9 4 3" xfId="15203" xr:uid="{00000000-0005-0000-0000-0000F04C0000}"/>
    <cellStyle name="요약 3 2 9 4 4" xfId="23130" xr:uid="{00000000-0005-0000-0000-0000F14C0000}"/>
    <cellStyle name="요약 3 2 9 5" xfId="3980" xr:uid="{00000000-0005-0000-0000-0000F24C0000}"/>
    <cellStyle name="요약 3 2 9 5 2" xfId="9537" xr:uid="{00000000-0005-0000-0000-0000F34C0000}"/>
    <cellStyle name="요약 3 2 9 5 2 2" xfId="20640" xr:uid="{00000000-0005-0000-0000-0000F44C0000}"/>
    <cellStyle name="요약 3 2 9 5 2 3" xfId="27465" xr:uid="{00000000-0005-0000-0000-0000F54C0000}"/>
    <cellStyle name="요약 3 2 9 5 3" xfId="15204" xr:uid="{00000000-0005-0000-0000-0000F64C0000}"/>
    <cellStyle name="요약 3 2 9 5 4" xfId="23131" xr:uid="{00000000-0005-0000-0000-0000F74C0000}"/>
    <cellStyle name="요약 3 2 9 6" xfId="3981" xr:uid="{00000000-0005-0000-0000-0000F84C0000}"/>
    <cellStyle name="요약 3 2 9 6 2" xfId="9538" xr:uid="{00000000-0005-0000-0000-0000F94C0000}"/>
    <cellStyle name="요약 3 2 9 6 2 2" xfId="20641" xr:uid="{00000000-0005-0000-0000-0000FA4C0000}"/>
    <cellStyle name="요약 3 2 9 6 2 3" xfId="27466" xr:uid="{00000000-0005-0000-0000-0000FB4C0000}"/>
    <cellStyle name="요약 3 2 9 6 3" xfId="15205" xr:uid="{00000000-0005-0000-0000-0000FC4C0000}"/>
    <cellStyle name="요약 3 2 9 6 4" xfId="23132" xr:uid="{00000000-0005-0000-0000-0000FD4C0000}"/>
    <cellStyle name="요약 3 2 9 7" xfId="9533" xr:uid="{00000000-0005-0000-0000-0000FE4C0000}"/>
    <cellStyle name="요약 3 2 9 7 2" xfId="20636" xr:uid="{00000000-0005-0000-0000-0000FF4C0000}"/>
    <cellStyle name="요약 3 2 9 7 3" xfId="27461" xr:uid="{00000000-0005-0000-0000-0000004D0000}"/>
    <cellStyle name="요약 3 2 9 8" xfId="15200" xr:uid="{00000000-0005-0000-0000-0000014D0000}"/>
    <cellStyle name="요약 3 2 9 9" xfId="23127" xr:uid="{00000000-0005-0000-0000-0000024D0000}"/>
    <cellStyle name="요약 3 3" xfId="3982" xr:uid="{00000000-0005-0000-0000-0000034D0000}"/>
    <cellStyle name="요약 3 3 10" xfId="23133" xr:uid="{00000000-0005-0000-0000-0000044D0000}"/>
    <cellStyle name="요약 3 3 2" xfId="3983" xr:uid="{00000000-0005-0000-0000-0000054D0000}"/>
    <cellStyle name="요약 3 3 2 2" xfId="3984" xr:uid="{00000000-0005-0000-0000-0000064D0000}"/>
    <cellStyle name="요약 3 3 2 2 2" xfId="9541" xr:uid="{00000000-0005-0000-0000-0000074D0000}"/>
    <cellStyle name="요약 3 3 2 2 2 2" xfId="20644" xr:uid="{00000000-0005-0000-0000-0000084D0000}"/>
    <cellStyle name="요약 3 3 2 2 2 3" xfId="27469" xr:uid="{00000000-0005-0000-0000-0000094D0000}"/>
    <cellStyle name="요약 3 3 2 2 3" xfId="15208" xr:uid="{00000000-0005-0000-0000-00000A4D0000}"/>
    <cellStyle name="요약 3 3 2 2 4" xfId="23135" xr:uid="{00000000-0005-0000-0000-00000B4D0000}"/>
    <cellStyle name="요약 3 3 2 3" xfId="3985" xr:uid="{00000000-0005-0000-0000-00000C4D0000}"/>
    <cellStyle name="요약 3 3 2 3 2" xfId="9542" xr:uid="{00000000-0005-0000-0000-00000D4D0000}"/>
    <cellStyle name="요약 3 3 2 3 2 2" xfId="20645" xr:uid="{00000000-0005-0000-0000-00000E4D0000}"/>
    <cellStyle name="요약 3 3 2 3 2 3" xfId="27470" xr:uid="{00000000-0005-0000-0000-00000F4D0000}"/>
    <cellStyle name="요약 3 3 2 3 3" xfId="15209" xr:uid="{00000000-0005-0000-0000-0000104D0000}"/>
    <cellStyle name="요약 3 3 2 3 4" xfId="23136" xr:uid="{00000000-0005-0000-0000-0000114D0000}"/>
    <cellStyle name="요약 3 3 2 4" xfId="3986" xr:uid="{00000000-0005-0000-0000-0000124D0000}"/>
    <cellStyle name="요약 3 3 2 4 2" xfId="9543" xr:uid="{00000000-0005-0000-0000-0000134D0000}"/>
    <cellStyle name="요약 3 3 2 4 2 2" xfId="20646" xr:uid="{00000000-0005-0000-0000-0000144D0000}"/>
    <cellStyle name="요약 3 3 2 4 2 3" xfId="27471" xr:uid="{00000000-0005-0000-0000-0000154D0000}"/>
    <cellStyle name="요약 3 3 2 4 3" xfId="15210" xr:uid="{00000000-0005-0000-0000-0000164D0000}"/>
    <cellStyle name="요약 3 3 2 4 4" xfId="23137" xr:uid="{00000000-0005-0000-0000-0000174D0000}"/>
    <cellStyle name="요약 3 3 2 5" xfId="3987" xr:uid="{00000000-0005-0000-0000-0000184D0000}"/>
    <cellStyle name="요약 3 3 2 5 2" xfId="9544" xr:uid="{00000000-0005-0000-0000-0000194D0000}"/>
    <cellStyle name="요약 3 3 2 5 2 2" xfId="20647" xr:uid="{00000000-0005-0000-0000-00001A4D0000}"/>
    <cellStyle name="요약 3 3 2 5 2 3" xfId="27472" xr:uid="{00000000-0005-0000-0000-00001B4D0000}"/>
    <cellStyle name="요약 3 3 2 5 3" xfId="15211" xr:uid="{00000000-0005-0000-0000-00001C4D0000}"/>
    <cellStyle name="요약 3 3 2 5 4" xfId="23138" xr:uid="{00000000-0005-0000-0000-00001D4D0000}"/>
    <cellStyle name="요약 3 3 2 6" xfId="3988" xr:uid="{00000000-0005-0000-0000-00001E4D0000}"/>
    <cellStyle name="요약 3 3 2 6 2" xfId="9545" xr:uid="{00000000-0005-0000-0000-00001F4D0000}"/>
    <cellStyle name="요약 3 3 2 6 2 2" xfId="20648" xr:uid="{00000000-0005-0000-0000-0000204D0000}"/>
    <cellStyle name="요약 3 3 2 6 2 3" xfId="27473" xr:uid="{00000000-0005-0000-0000-0000214D0000}"/>
    <cellStyle name="요약 3 3 2 6 3" xfId="15212" xr:uid="{00000000-0005-0000-0000-0000224D0000}"/>
    <cellStyle name="요약 3 3 2 6 4" xfId="23139" xr:uid="{00000000-0005-0000-0000-0000234D0000}"/>
    <cellStyle name="요약 3 3 2 7" xfId="9540" xr:uid="{00000000-0005-0000-0000-0000244D0000}"/>
    <cellStyle name="요약 3 3 2 7 2" xfId="20643" xr:uid="{00000000-0005-0000-0000-0000254D0000}"/>
    <cellStyle name="요약 3 3 2 7 3" xfId="27468" xr:uid="{00000000-0005-0000-0000-0000264D0000}"/>
    <cellStyle name="요약 3 3 2 8" xfId="15207" xr:uid="{00000000-0005-0000-0000-0000274D0000}"/>
    <cellStyle name="요약 3 3 2 9" xfId="23134" xr:uid="{00000000-0005-0000-0000-0000284D0000}"/>
    <cellStyle name="요약 3 3 3" xfId="3989" xr:uid="{00000000-0005-0000-0000-0000294D0000}"/>
    <cellStyle name="요약 3 3 3 2" xfId="9546" xr:uid="{00000000-0005-0000-0000-00002A4D0000}"/>
    <cellStyle name="요약 3 3 3 2 2" xfId="20649" xr:uid="{00000000-0005-0000-0000-00002B4D0000}"/>
    <cellStyle name="요약 3 3 3 2 3" xfId="27474" xr:uid="{00000000-0005-0000-0000-00002C4D0000}"/>
    <cellStyle name="요약 3 3 3 3" xfId="15213" xr:uid="{00000000-0005-0000-0000-00002D4D0000}"/>
    <cellStyle name="요약 3 3 3 4" xfId="23140" xr:uid="{00000000-0005-0000-0000-00002E4D0000}"/>
    <cellStyle name="요약 3 3 4" xfId="3990" xr:uid="{00000000-0005-0000-0000-00002F4D0000}"/>
    <cellStyle name="요약 3 3 4 2" xfId="9547" xr:uid="{00000000-0005-0000-0000-0000304D0000}"/>
    <cellStyle name="요약 3 3 4 2 2" xfId="20650" xr:uid="{00000000-0005-0000-0000-0000314D0000}"/>
    <cellStyle name="요약 3 3 4 2 3" xfId="27475" xr:uid="{00000000-0005-0000-0000-0000324D0000}"/>
    <cellStyle name="요약 3 3 4 3" xfId="15214" xr:uid="{00000000-0005-0000-0000-0000334D0000}"/>
    <cellStyle name="요약 3 3 4 4" xfId="23141" xr:uid="{00000000-0005-0000-0000-0000344D0000}"/>
    <cellStyle name="요약 3 3 5" xfId="3991" xr:uid="{00000000-0005-0000-0000-0000354D0000}"/>
    <cellStyle name="요약 3 3 5 2" xfId="9548" xr:uid="{00000000-0005-0000-0000-0000364D0000}"/>
    <cellStyle name="요약 3 3 5 2 2" xfId="20651" xr:uid="{00000000-0005-0000-0000-0000374D0000}"/>
    <cellStyle name="요약 3 3 5 2 3" xfId="27476" xr:uid="{00000000-0005-0000-0000-0000384D0000}"/>
    <cellStyle name="요약 3 3 5 3" xfId="15215" xr:uid="{00000000-0005-0000-0000-0000394D0000}"/>
    <cellStyle name="요약 3 3 5 4" xfId="23142" xr:uid="{00000000-0005-0000-0000-00003A4D0000}"/>
    <cellStyle name="요약 3 3 6" xfId="3992" xr:uid="{00000000-0005-0000-0000-00003B4D0000}"/>
    <cellStyle name="요약 3 3 6 2" xfId="9549" xr:uid="{00000000-0005-0000-0000-00003C4D0000}"/>
    <cellStyle name="요약 3 3 6 2 2" xfId="20652" xr:uid="{00000000-0005-0000-0000-00003D4D0000}"/>
    <cellStyle name="요약 3 3 6 2 3" xfId="27477" xr:uid="{00000000-0005-0000-0000-00003E4D0000}"/>
    <cellStyle name="요약 3 3 6 3" xfId="15216" xr:uid="{00000000-0005-0000-0000-00003F4D0000}"/>
    <cellStyle name="요약 3 3 6 4" xfId="23143" xr:uid="{00000000-0005-0000-0000-0000404D0000}"/>
    <cellStyle name="요약 3 3 7" xfId="3993" xr:uid="{00000000-0005-0000-0000-0000414D0000}"/>
    <cellStyle name="요약 3 3 7 2" xfId="9550" xr:uid="{00000000-0005-0000-0000-0000424D0000}"/>
    <cellStyle name="요약 3 3 7 2 2" xfId="20653" xr:uid="{00000000-0005-0000-0000-0000434D0000}"/>
    <cellStyle name="요약 3 3 7 2 3" xfId="27478" xr:uid="{00000000-0005-0000-0000-0000444D0000}"/>
    <cellStyle name="요약 3 3 7 3" xfId="15217" xr:uid="{00000000-0005-0000-0000-0000454D0000}"/>
    <cellStyle name="요약 3 3 7 4" xfId="23144" xr:uid="{00000000-0005-0000-0000-0000464D0000}"/>
    <cellStyle name="요약 3 3 8" xfId="9539" xr:uid="{00000000-0005-0000-0000-0000474D0000}"/>
    <cellStyle name="요약 3 3 8 2" xfId="20642" xr:uid="{00000000-0005-0000-0000-0000484D0000}"/>
    <cellStyle name="요약 3 3 8 3" xfId="27467" xr:uid="{00000000-0005-0000-0000-0000494D0000}"/>
    <cellStyle name="요약 3 3 9" xfId="15206" xr:uid="{00000000-0005-0000-0000-00004A4D0000}"/>
    <cellStyle name="요약 3 4" xfId="3994" xr:uid="{00000000-0005-0000-0000-00004B4D0000}"/>
    <cellStyle name="요약 3 4 10" xfId="23145" xr:uid="{00000000-0005-0000-0000-00004C4D0000}"/>
    <cellStyle name="요약 3 4 2" xfId="3995" xr:uid="{00000000-0005-0000-0000-00004D4D0000}"/>
    <cellStyle name="요약 3 4 2 2" xfId="3996" xr:uid="{00000000-0005-0000-0000-00004E4D0000}"/>
    <cellStyle name="요약 3 4 2 2 2" xfId="9553" xr:uid="{00000000-0005-0000-0000-00004F4D0000}"/>
    <cellStyle name="요약 3 4 2 2 2 2" xfId="20656" xr:uid="{00000000-0005-0000-0000-0000504D0000}"/>
    <cellStyle name="요약 3 4 2 2 2 3" xfId="27481" xr:uid="{00000000-0005-0000-0000-0000514D0000}"/>
    <cellStyle name="요약 3 4 2 2 3" xfId="15220" xr:uid="{00000000-0005-0000-0000-0000524D0000}"/>
    <cellStyle name="요약 3 4 2 2 4" xfId="23147" xr:uid="{00000000-0005-0000-0000-0000534D0000}"/>
    <cellStyle name="요약 3 4 2 3" xfId="3997" xr:uid="{00000000-0005-0000-0000-0000544D0000}"/>
    <cellStyle name="요약 3 4 2 3 2" xfId="9554" xr:uid="{00000000-0005-0000-0000-0000554D0000}"/>
    <cellStyle name="요약 3 4 2 3 2 2" xfId="20657" xr:uid="{00000000-0005-0000-0000-0000564D0000}"/>
    <cellStyle name="요약 3 4 2 3 2 3" xfId="27482" xr:uid="{00000000-0005-0000-0000-0000574D0000}"/>
    <cellStyle name="요약 3 4 2 3 3" xfId="15221" xr:uid="{00000000-0005-0000-0000-0000584D0000}"/>
    <cellStyle name="요약 3 4 2 3 4" xfId="23148" xr:uid="{00000000-0005-0000-0000-0000594D0000}"/>
    <cellStyle name="요약 3 4 2 4" xfId="3998" xr:uid="{00000000-0005-0000-0000-00005A4D0000}"/>
    <cellStyle name="요약 3 4 2 4 2" xfId="9555" xr:uid="{00000000-0005-0000-0000-00005B4D0000}"/>
    <cellStyle name="요약 3 4 2 4 2 2" xfId="20658" xr:uid="{00000000-0005-0000-0000-00005C4D0000}"/>
    <cellStyle name="요약 3 4 2 4 2 3" xfId="27483" xr:uid="{00000000-0005-0000-0000-00005D4D0000}"/>
    <cellStyle name="요약 3 4 2 4 3" xfId="15222" xr:uid="{00000000-0005-0000-0000-00005E4D0000}"/>
    <cellStyle name="요약 3 4 2 4 4" xfId="23149" xr:uid="{00000000-0005-0000-0000-00005F4D0000}"/>
    <cellStyle name="요약 3 4 2 5" xfId="3999" xr:uid="{00000000-0005-0000-0000-0000604D0000}"/>
    <cellStyle name="요약 3 4 2 5 2" xfId="9556" xr:uid="{00000000-0005-0000-0000-0000614D0000}"/>
    <cellStyle name="요약 3 4 2 5 2 2" xfId="20659" xr:uid="{00000000-0005-0000-0000-0000624D0000}"/>
    <cellStyle name="요약 3 4 2 5 2 3" xfId="27484" xr:uid="{00000000-0005-0000-0000-0000634D0000}"/>
    <cellStyle name="요약 3 4 2 5 3" xfId="15223" xr:uid="{00000000-0005-0000-0000-0000644D0000}"/>
    <cellStyle name="요약 3 4 2 5 4" xfId="23150" xr:uid="{00000000-0005-0000-0000-0000654D0000}"/>
    <cellStyle name="요약 3 4 2 6" xfId="4000" xr:uid="{00000000-0005-0000-0000-0000664D0000}"/>
    <cellStyle name="요약 3 4 2 6 2" xfId="9557" xr:uid="{00000000-0005-0000-0000-0000674D0000}"/>
    <cellStyle name="요약 3 4 2 6 2 2" xfId="20660" xr:uid="{00000000-0005-0000-0000-0000684D0000}"/>
    <cellStyle name="요약 3 4 2 6 2 3" xfId="27485" xr:uid="{00000000-0005-0000-0000-0000694D0000}"/>
    <cellStyle name="요약 3 4 2 6 3" xfId="15224" xr:uid="{00000000-0005-0000-0000-00006A4D0000}"/>
    <cellStyle name="요약 3 4 2 6 4" xfId="23151" xr:uid="{00000000-0005-0000-0000-00006B4D0000}"/>
    <cellStyle name="요약 3 4 2 7" xfId="9552" xr:uid="{00000000-0005-0000-0000-00006C4D0000}"/>
    <cellStyle name="요약 3 4 2 7 2" xfId="20655" xr:uid="{00000000-0005-0000-0000-00006D4D0000}"/>
    <cellStyle name="요약 3 4 2 7 3" xfId="27480" xr:uid="{00000000-0005-0000-0000-00006E4D0000}"/>
    <cellStyle name="요약 3 4 2 8" xfId="15219" xr:uid="{00000000-0005-0000-0000-00006F4D0000}"/>
    <cellStyle name="요약 3 4 2 9" xfId="23146" xr:uid="{00000000-0005-0000-0000-0000704D0000}"/>
    <cellStyle name="요약 3 4 3" xfId="4001" xr:uid="{00000000-0005-0000-0000-0000714D0000}"/>
    <cellStyle name="요약 3 4 3 2" xfId="9558" xr:uid="{00000000-0005-0000-0000-0000724D0000}"/>
    <cellStyle name="요약 3 4 3 2 2" xfId="20661" xr:uid="{00000000-0005-0000-0000-0000734D0000}"/>
    <cellStyle name="요약 3 4 3 2 3" xfId="27486" xr:uid="{00000000-0005-0000-0000-0000744D0000}"/>
    <cellStyle name="요약 3 4 3 3" xfId="15225" xr:uid="{00000000-0005-0000-0000-0000754D0000}"/>
    <cellStyle name="요약 3 4 3 4" xfId="23152" xr:uid="{00000000-0005-0000-0000-0000764D0000}"/>
    <cellStyle name="요약 3 4 4" xfId="4002" xr:uid="{00000000-0005-0000-0000-0000774D0000}"/>
    <cellStyle name="요약 3 4 4 2" xfId="9559" xr:uid="{00000000-0005-0000-0000-0000784D0000}"/>
    <cellStyle name="요약 3 4 4 2 2" xfId="20662" xr:uid="{00000000-0005-0000-0000-0000794D0000}"/>
    <cellStyle name="요약 3 4 4 2 3" xfId="27487" xr:uid="{00000000-0005-0000-0000-00007A4D0000}"/>
    <cellStyle name="요약 3 4 4 3" xfId="15226" xr:uid="{00000000-0005-0000-0000-00007B4D0000}"/>
    <cellStyle name="요약 3 4 4 4" xfId="23153" xr:uid="{00000000-0005-0000-0000-00007C4D0000}"/>
    <cellStyle name="요약 3 4 5" xfId="4003" xr:uid="{00000000-0005-0000-0000-00007D4D0000}"/>
    <cellStyle name="요약 3 4 5 2" xfId="9560" xr:uid="{00000000-0005-0000-0000-00007E4D0000}"/>
    <cellStyle name="요약 3 4 5 2 2" xfId="20663" xr:uid="{00000000-0005-0000-0000-00007F4D0000}"/>
    <cellStyle name="요약 3 4 5 2 3" xfId="27488" xr:uid="{00000000-0005-0000-0000-0000804D0000}"/>
    <cellStyle name="요약 3 4 5 3" xfId="15227" xr:uid="{00000000-0005-0000-0000-0000814D0000}"/>
    <cellStyle name="요약 3 4 5 4" xfId="23154" xr:uid="{00000000-0005-0000-0000-0000824D0000}"/>
    <cellStyle name="요약 3 4 6" xfId="4004" xr:uid="{00000000-0005-0000-0000-0000834D0000}"/>
    <cellStyle name="요약 3 4 6 2" xfId="9561" xr:uid="{00000000-0005-0000-0000-0000844D0000}"/>
    <cellStyle name="요약 3 4 6 2 2" xfId="20664" xr:uid="{00000000-0005-0000-0000-0000854D0000}"/>
    <cellStyle name="요약 3 4 6 2 3" xfId="27489" xr:uid="{00000000-0005-0000-0000-0000864D0000}"/>
    <cellStyle name="요약 3 4 6 3" xfId="15228" xr:uid="{00000000-0005-0000-0000-0000874D0000}"/>
    <cellStyle name="요약 3 4 6 4" xfId="23155" xr:uid="{00000000-0005-0000-0000-0000884D0000}"/>
    <cellStyle name="요약 3 4 7" xfId="4005" xr:uid="{00000000-0005-0000-0000-0000894D0000}"/>
    <cellStyle name="요약 3 4 7 2" xfId="9562" xr:uid="{00000000-0005-0000-0000-00008A4D0000}"/>
    <cellStyle name="요약 3 4 7 2 2" xfId="20665" xr:uid="{00000000-0005-0000-0000-00008B4D0000}"/>
    <cellStyle name="요약 3 4 7 2 3" xfId="27490" xr:uid="{00000000-0005-0000-0000-00008C4D0000}"/>
    <cellStyle name="요약 3 4 7 3" xfId="15229" xr:uid="{00000000-0005-0000-0000-00008D4D0000}"/>
    <cellStyle name="요약 3 4 7 4" xfId="23156" xr:uid="{00000000-0005-0000-0000-00008E4D0000}"/>
    <cellStyle name="요약 3 4 8" xfId="9551" xr:uid="{00000000-0005-0000-0000-00008F4D0000}"/>
    <cellStyle name="요약 3 4 8 2" xfId="20654" xr:uid="{00000000-0005-0000-0000-0000904D0000}"/>
    <cellStyle name="요약 3 4 8 3" xfId="27479" xr:uid="{00000000-0005-0000-0000-0000914D0000}"/>
    <cellStyle name="요약 3 4 9" xfId="15218" xr:uid="{00000000-0005-0000-0000-0000924D0000}"/>
    <cellStyle name="요약 3 5" xfId="4006" xr:uid="{00000000-0005-0000-0000-0000934D0000}"/>
    <cellStyle name="요약 3 5 10" xfId="23157" xr:uid="{00000000-0005-0000-0000-0000944D0000}"/>
    <cellStyle name="요약 3 5 2" xfId="4007" xr:uid="{00000000-0005-0000-0000-0000954D0000}"/>
    <cellStyle name="요약 3 5 2 2" xfId="4008" xr:uid="{00000000-0005-0000-0000-0000964D0000}"/>
    <cellStyle name="요약 3 5 2 2 2" xfId="9565" xr:uid="{00000000-0005-0000-0000-0000974D0000}"/>
    <cellStyle name="요약 3 5 2 2 2 2" xfId="20668" xr:uid="{00000000-0005-0000-0000-0000984D0000}"/>
    <cellStyle name="요약 3 5 2 2 2 3" xfId="27493" xr:uid="{00000000-0005-0000-0000-0000994D0000}"/>
    <cellStyle name="요약 3 5 2 2 3" xfId="15232" xr:uid="{00000000-0005-0000-0000-00009A4D0000}"/>
    <cellStyle name="요약 3 5 2 2 4" xfId="23159" xr:uid="{00000000-0005-0000-0000-00009B4D0000}"/>
    <cellStyle name="요약 3 5 2 3" xfId="4009" xr:uid="{00000000-0005-0000-0000-00009C4D0000}"/>
    <cellStyle name="요약 3 5 2 3 2" xfId="9566" xr:uid="{00000000-0005-0000-0000-00009D4D0000}"/>
    <cellStyle name="요약 3 5 2 3 2 2" xfId="20669" xr:uid="{00000000-0005-0000-0000-00009E4D0000}"/>
    <cellStyle name="요약 3 5 2 3 2 3" xfId="27494" xr:uid="{00000000-0005-0000-0000-00009F4D0000}"/>
    <cellStyle name="요약 3 5 2 3 3" xfId="15233" xr:uid="{00000000-0005-0000-0000-0000A04D0000}"/>
    <cellStyle name="요약 3 5 2 3 4" xfId="23160" xr:uid="{00000000-0005-0000-0000-0000A14D0000}"/>
    <cellStyle name="요약 3 5 2 4" xfId="4010" xr:uid="{00000000-0005-0000-0000-0000A24D0000}"/>
    <cellStyle name="요약 3 5 2 4 2" xfId="9567" xr:uid="{00000000-0005-0000-0000-0000A34D0000}"/>
    <cellStyle name="요약 3 5 2 4 2 2" xfId="20670" xr:uid="{00000000-0005-0000-0000-0000A44D0000}"/>
    <cellStyle name="요약 3 5 2 4 2 3" xfId="27495" xr:uid="{00000000-0005-0000-0000-0000A54D0000}"/>
    <cellStyle name="요약 3 5 2 4 3" xfId="15234" xr:uid="{00000000-0005-0000-0000-0000A64D0000}"/>
    <cellStyle name="요약 3 5 2 4 4" xfId="23161" xr:uid="{00000000-0005-0000-0000-0000A74D0000}"/>
    <cellStyle name="요약 3 5 2 5" xfId="4011" xr:uid="{00000000-0005-0000-0000-0000A84D0000}"/>
    <cellStyle name="요약 3 5 2 5 2" xfId="9568" xr:uid="{00000000-0005-0000-0000-0000A94D0000}"/>
    <cellStyle name="요약 3 5 2 5 2 2" xfId="20671" xr:uid="{00000000-0005-0000-0000-0000AA4D0000}"/>
    <cellStyle name="요약 3 5 2 5 2 3" xfId="27496" xr:uid="{00000000-0005-0000-0000-0000AB4D0000}"/>
    <cellStyle name="요약 3 5 2 5 3" xfId="15235" xr:uid="{00000000-0005-0000-0000-0000AC4D0000}"/>
    <cellStyle name="요약 3 5 2 5 4" xfId="23162" xr:uid="{00000000-0005-0000-0000-0000AD4D0000}"/>
    <cellStyle name="요약 3 5 2 6" xfId="4012" xr:uid="{00000000-0005-0000-0000-0000AE4D0000}"/>
    <cellStyle name="요약 3 5 2 6 2" xfId="9569" xr:uid="{00000000-0005-0000-0000-0000AF4D0000}"/>
    <cellStyle name="요약 3 5 2 6 2 2" xfId="20672" xr:uid="{00000000-0005-0000-0000-0000B04D0000}"/>
    <cellStyle name="요약 3 5 2 6 2 3" xfId="27497" xr:uid="{00000000-0005-0000-0000-0000B14D0000}"/>
    <cellStyle name="요약 3 5 2 6 3" xfId="15236" xr:uid="{00000000-0005-0000-0000-0000B24D0000}"/>
    <cellStyle name="요약 3 5 2 6 4" xfId="23163" xr:uid="{00000000-0005-0000-0000-0000B34D0000}"/>
    <cellStyle name="요약 3 5 2 7" xfId="9564" xr:uid="{00000000-0005-0000-0000-0000B44D0000}"/>
    <cellStyle name="요약 3 5 2 7 2" xfId="20667" xr:uid="{00000000-0005-0000-0000-0000B54D0000}"/>
    <cellStyle name="요약 3 5 2 7 3" xfId="27492" xr:uid="{00000000-0005-0000-0000-0000B64D0000}"/>
    <cellStyle name="요약 3 5 2 8" xfId="15231" xr:uid="{00000000-0005-0000-0000-0000B74D0000}"/>
    <cellStyle name="요약 3 5 2 9" xfId="23158" xr:uid="{00000000-0005-0000-0000-0000B84D0000}"/>
    <cellStyle name="요약 3 5 3" xfId="4013" xr:uid="{00000000-0005-0000-0000-0000B94D0000}"/>
    <cellStyle name="요약 3 5 3 2" xfId="9570" xr:uid="{00000000-0005-0000-0000-0000BA4D0000}"/>
    <cellStyle name="요약 3 5 3 2 2" xfId="20673" xr:uid="{00000000-0005-0000-0000-0000BB4D0000}"/>
    <cellStyle name="요약 3 5 3 2 3" xfId="27498" xr:uid="{00000000-0005-0000-0000-0000BC4D0000}"/>
    <cellStyle name="요약 3 5 3 3" xfId="15237" xr:uid="{00000000-0005-0000-0000-0000BD4D0000}"/>
    <cellStyle name="요약 3 5 3 4" xfId="23164" xr:uid="{00000000-0005-0000-0000-0000BE4D0000}"/>
    <cellStyle name="요약 3 5 4" xfId="4014" xr:uid="{00000000-0005-0000-0000-0000BF4D0000}"/>
    <cellStyle name="요약 3 5 4 2" xfId="9571" xr:uid="{00000000-0005-0000-0000-0000C04D0000}"/>
    <cellStyle name="요약 3 5 4 2 2" xfId="20674" xr:uid="{00000000-0005-0000-0000-0000C14D0000}"/>
    <cellStyle name="요약 3 5 4 2 3" xfId="27499" xr:uid="{00000000-0005-0000-0000-0000C24D0000}"/>
    <cellStyle name="요약 3 5 4 3" xfId="15238" xr:uid="{00000000-0005-0000-0000-0000C34D0000}"/>
    <cellStyle name="요약 3 5 4 4" xfId="23165" xr:uid="{00000000-0005-0000-0000-0000C44D0000}"/>
    <cellStyle name="요약 3 5 5" xfId="4015" xr:uid="{00000000-0005-0000-0000-0000C54D0000}"/>
    <cellStyle name="요약 3 5 5 2" xfId="9572" xr:uid="{00000000-0005-0000-0000-0000C64D0000}"/>
    <cellStyle name="요약 3 5 5 2 2" xfId="20675" xr:uid="{00000000-0005-0000-0000-0000C74D0000}"/>
    <cellStyle name="요약 3 5 5 2 3" xfId="27500" xr:uid="{00000000-0005-0000-0000-0000C84D0000}"/>
    <cellStyle name="요약 3 5 5 3" xfId="15239" xr:uid="{00000000-0005-0000-0000-0000C94D0000}"/>
    <cellStyle name="요약 3 5 5 4" xfId="23166" xr:uid="{00000000-0005-0000-0000-0000CA4D0000}"/>
    <cellStyle name="요약 3 5 6" xfId="4016" xr:uid="{00000000-0005-0000-0000-0000CB4D0000}"/>
    <cellStyle name="요약 3 5 6 2" xfId="9573" xr:uid="{00000000-0005-0000-0000-0000CC4D0000}"/>
    <cellStyle name="요약 3 5 6 2 2" xfId="20676" xr:uid="{00000000-0005-0000-0000-0000CD4D0000}"/>
    <cellStyle name="요약 3 5 6 2 3" xfId="27501" xr:uid="{00000000-0005-0000-0000-0000CE4D0000}"/>
    <cellStyle name="요약 3 5 6 3" xfId="15240" xr:uid="{00000000-0005-0000-0000-0000CF4D0000}"/>
    <cellStyle name="요약 3 5 6 4" xfId="23167" xr:uid="{00000000-0005-0000-0000-0000D04D0000}"/>
    <cellStyle name="요약 3 5 7" xfId="4017" xr:uid="{00000000-0005-0000-0000-0000D14D0000}"/>
    <cellStyle name="요약 3 5 7 2" xfId="9574" xr:uid="{00000000-0005-0000-0000-0000D24D0000}"/>
    <cellStyle name="요약 3 5 7 2 2" xfId="20677" xr:uid="{00000000-0005-0000-0000-0000D34D0000}"/>
    <cellStyle name="요약 3 5 7 2 3" xfId="27502" xr:uid="{00000000-0005-0000-0000-0000D44D0000}"/>
    <cellStyle name="요약 3 5 7 3" xfId="15241" xr:uid="{00000000-0005-0000-0000-0000D54D0000}"/>
    <cellStyle name="요약 3 5 7 4" xfId="23168" xr:uid="{00000000-0005-0000-0000-0000D64D0000}"/>
    <cellStyle name="요약 3 5 8" xfId="9563" xr:uid="{00000000-0005-0000-0000-0000D74D0000}"/>
    <cellStyle name="요약 3 5 8 2" xfId="20666" xr:uid="{00000000-0005-0000-0000-0000D84D0000}"/>
    <cellStyle name="요약 3 5 8 3" xfId="27491" xr:uid="{00000000-0005-0000-0000-0000D94D0000}"/>
    <cellStyle name="요약 3 5 9" xfId="15230" xr:uid="{00000000-0005-0000-0000-0000DA4D0000}"/>
    <cellStyle name="요약 3 6" xfId="4018" xr:uid="{00000000-0005-0000-0000-0000DB4D0000}"/>
    <cellStyle name="요약 3 6 10" xfId="23169" xr:uid="{00000000-0005-0000-0000-0000DC4D0000}"/>
    <cellStyle name="요약 3 6 2" xfId="4019" xr:uid="{00000000-0005-0000-0000-0000DD4D0000}"/>
    <cellStyle name="요약 3 6 2 2" xfId="4020" xr:uid="{00000000-0005-0000-0000-0000DE4D0000}"/>
    <cellStyle name="요약 3 6 2 2 2" xfId="9577" xr:uid="{00000000-0005-0000-0000-0000DF4D0000}"/>
    <cellStyle name="요약 3 6 2 2 2 2" xfId="20680" xr:uid="{00000000-0005-0000-0000-0000E04D0000}"/>
    <cellStyle name="요약 3 6 2 2 2 3" xfId="27505" xr:uid="{00000000-0005-0000-0000-0000E14D0000}"/>
    <cellStyle name="요약 3 6 2 2 3" xfId="15244" xr:uid="{00000000-0005-0000-0000-0000E24D0000}"/>
    <cellStyle name="요약 3 6 2 2 4" xfId="23171" xr:uid="{00000000-0005-0000-0000-0000E34D0000}"/>
    <cellStyle name="요약 3 6 2 3" xfId="4021" xr:uid="{00000000-0005-0000-0000-0000E44D0000}"/>
    <cellStyle name="요약 3 6 2 3 2" xfId="9578" xr:uid="{00000000-0005-0000-0000-0000E54D0000}"/>
    <cellStyle name="요약 3 6 2 3 2 2" xfId="20681" xr:uid="{00000000-0005-0000-0000-0000E64D0000}"/>
    <cellStyle name="요약 3 6 2 3 2 3" xfId="27506" xr:uid="{00000000-0005-0000-0000-0000E74D0000}"/>
    <cellStyle name="요약 3 6 2 3 3" xfId="15245" xr:uid="{00000000-0005-0000-0000-0000E84D0000}"/>
    <cellStyle name="요약 3 6 2 3 4" xfId="23172" xr:uid="{00000000-0005-0000-0000-0000E94D0000}"/>
    <cellStyle name="요약 3 6 2 4" xfId="4022" xr:uid="{00000000-0005-0000-0000-0000EA4D0000}"/>
    <cellStyle name="요약 3 6 2 4 2" xfId="9579" xr:uid="{00000000-0005-0000-0000-0000EB4D0000}"/>
    <cellStyle name="요약 3 6 2 4 2 2" xfId="20682" xr:uid="{00000000-0005-0000-0000-0000EC4D0000}"/>
    <cellStyle name="요약 3 6 2 4 2 3" xfId="27507" xr:uid="{00000000-0005-0000-0000-0000ED4D0000}"/>
    <cellStyle name="요약 3 6 2 4 3" xfId="15246" xr:uid="{00000000-0005-0000-0000-0000EE4D0000}"/>
    <cellStyle name="요약 3 6 2 4 4" xfId="23173" xr:uid="{00000000-0005-0000-0000-0000EF4D0000}"/>
    <cellStyle name="요약 3 6 2 5" xfId="4023" xr:uid="{00000000-0005-0000-0000-0000F04D0000}"/>
    <cellStyle name="요약 3 6 2 5 2" xfId="9580" xr:uid="{00000000-0005-0000-0000-0000F14D0000}"/>
    <cellStyle name="요약 3 6 2 5 2 2" xfId="20683" xr:uid="{00000000-0005-0000-0000-0000F24D0000}"/>
    <cellStyle name="요약 3 6 2 5 2 3" xfId="27508" xr:uid="{00000000-0005-0000-0000-0000F34D0000}"/>
    <cellStyle name="요약 3 6 2 5 3" xfId="15247" xr:uid="{00000000-0005-0000-0000-0000F44D0000}"/>
    <cellStyle name="요약 3 6 2 5 4" xfId="23174" xr:uid="{00000000-0005-0000-0000-0000F54D0000}"/>
    <cellStyle name="요약 3 6 2 6" xfId="4024" xr:uid="{00000000-0005-0000-0000-0000F64D0000}"/>
    <cellStyle name="요약 3 6 2 6 2" xfId="9581" xr:uid="{00000000-0005-0000-0000-0000F74D0000}"/>
    <cellStyle name="요약 3 6 2 6 2 2" xfId="20684" xr:uid="{00000000-0005-0000-0000-0000F84D0000}"/>
    <cellStyle name="요약 3 6 2 6 2 3" xfId="27509" xr:uid="{00000000-0005-0000-0000-0000F94D0000}"/>
    <cellStyle name="요약 3 6 2 6 3" xfId="15248" xr:uid="{00000000-0005-0000-0000-0000FA4D0000}"/>
    <cellStyle name="요약 3 6 2 6 4" xfId="23175" xr:uid="{00000000-0005-0000-0000-0000FB4D0000}"/>
    <cellStyle name="요약 3 6 2 7" xfId="9576" xr:uid="{00000000-0005-0000-0000-0000FC4D0000}"/>
    <cellStyle name="요약 3 6 2 7 2" xfId="20679" xr:uid="{00000000-0005-0000-0000-0000FD4D0000}"/>
    <cellStyle name="요약 3 6 2 7 3" xfId="27504" xr:uid="{00000000-0005-0000-0000-0000FE4D0000}"/>
    <cellStyle name="요약 3 6 2 8" xfId="15243" xr:uid="{00000000-0005-0000-0000-0000FF4D0000}"/>
    <cellStyle name="요약 3 6 2 9" xfId="23170" xr:uid="{00000000-0005-0000-0000-0000004E0000}"/>
    <cellStyle name="요약 3 6 3" xfId="4025" xr:uid="{00000000-0005-0000-0000-0000014E0000}"/>
    <cellStyle name="요약 3 6 3 2" xfId="9582" xr:uid="{00000000-0005-0000-0000-0000024E0000}"/>
    <cellStyle name="요약 3 6 3 2 2" xfId="20685" xr:uid="{00000000-0005-0000-0000-0000034E0000}"/>
    <cellStyle name="요약 3 6 3 2 3" xfId="27510" xr:uid="{00000000-0005-0000-0000-0000044E0000}"/>
    <cellStyle name="요약 3 6 3 3" xfId="15249" xr:uid="{00000000-0005-0000-0000-0000054E0000}"/>
    <cellStyle name="요약 3 6 3 4" xfId="23176" xr:uid="{00000000-0005-0000-0000-0000064E0000}"/>
    <cellStyle name="요약 3 6 4" xfId="4026" xr:uid="{00000000-0005-0000-0000-0000074E0000}"/>
    <cellStyle name="요약 3 6 4 2" xfId="9583" xr:uid="{00000000-0005-0000-0000-0000084E0000}"/>
    <cellStyle name="요약 3 6 4 2 2" xfId="20686" xr:uid="{00000000-0005-0000-0000-0000094E0000}"/>
    <cellStyle name="요약 3 6 4 2 3" xfId="27511" xr:uid="{00000000-0005-0000-0000-00000A4E0000}"/>
    <cellStyle name="요약 3 6 4 3" xfId="15250" xr:uid="{00000000-0005-0000-0000-00000B4E0000}"/>
    <cellStyle name="요약 3 6 4 4" xfId="23177" xr:uid="{00000000-0005-0000-0000-00000C4E0000}"/>
    <cellStyle name="요약 3 6 5" xfId="4027" xr:uid="{00000000-0005-0000-0000-00000D4E0000}"/>
    <cellStyle name="요약 3 6 5 2" xfId="9584" xr:uid="{00000000-0005-0000-0000-00000E4E0000}"/>
    <cellStyle name="요약 3 6 5 2 2" xfId="20687" xr:uid="{00000000-0005-0000-0000-00000F4E0000}"/>
    <cellStyle name="요약 3 6 5 2 3" xfId="27512" xr:uid="{00000000-0005-0000-0000-0000104E0000}"/>
    <cellStyle name="요약 3 6 5 3" xfId="15251" xr:uid="{00000000-0005-0000-0000-0000114E0000}"/>
    <cellStyle name="요약 3 6 5 4" xfId="23178" xr:uid="{00000000-0005-0000-0000-0000124E0000}"/>
    <cellStyle name="요약 3 6 6" xfId="4028" xr:uid="{00000000-0005-0000-0000-0000134E0000}"/>
    <cellStyle name="요약 3 6 6 2" xfId="9585" xr:uid="{00000000-0005-0000-0000-0000144E0000}"/>
    <cellStyle name="요약 3 6 6 2 2" xfId="20688" xr:uid="{00000000-0005-0000-0000-0000154E0000}"/>
    <cellStyle name="요약 3 6 6 2 3" xfId="27513" xr:uid="{00000000-0005-0000-0000-0000164E0000}"/>
    <cellStyle name="요약 3 6 6 3" xfId="15252" xr:uid="{00000000-0005-0000-0000-0000174E0000}"/>
    <cellStyle name="요약 3 6 6 4" xfId="23179" xr:uid="{00000000-0005-0000-0000-0000184E0000}"/>
    <cellStyle name="요약 3 6 7" xfId="4029" xr:uid="{00000000-0005-0000-0000-0000194E0000}"/>
    <cellStyle name="요약 3 6 7 2" xfId="9586" xr:uid="{00000000-0005-0000-0000-00001A4E0000}"/>
    <cellStyle name="요약 3 6 7 2 2" xfId="20689" xr:uid="{00000000-0005-0000-0000-00001B4E0000}"/>
    <cellStyle name="요약 3 6 7 2 3" xfId="27514" xr:uid="{00000000-0005-0000-0000-00001C4E0000}"/>
    <cellStyle name="요약 3 6 7 3" xfId="15253" xr:uid="{00000000-0005-0000-0000-00001D4E0000}"/>
    <cellStyle name="요약 3 6 7 4" xfId="23180" xr:uid="{00000000-0005-0000-0000-00001E4E0000}"/>
    <cellStyle name="요약 3 6 8" xfId="9575" xr:uid="{00000000-0005-0000-0000-00001F4E0000}"/>
    <cellStyle name="요약 3 6 8 2" xfId="20678" xr:uid="{00000000-0005-0000-0000-0000204E0000}"/>
    <cellStyle name="요약 3 6 8 3" xfId="27503" xr:uid="{00000000-0005-0000-0000-0000214E0000}"/>
    <cellStyle name="요약 3 6 9" xfId="15242" xr:uid="{00000000-0005-0000-0000-0000224E0000}"/>
    <cellStyle name="요약 3 7" xfId="4030" xr:uid="{00000000-0005-0000-0000-0000234E0000}"/>
    <cellStyle name="요약 3 7 10" xfId="23181" xr:uid="{00000000-0005-0000-0000-0000244E0000}"/>
    <cellStyle name="요약 3 7 2" xfId="4031" xr:uid="{00000000-0005-0000-0000-0000254E0000}"/>
    <cellStyle name="요약 3 7 2 2" xfId="4032" xr:uid="{00000000-0005-0000-0000-0000264E0000}"/>
    <cellStyle name="요약 3 7 2 2 2" xfId="9589" xr:uid="{00000000-0005-0000-0000-0000274E0000}"/>
    <cellStyle name="요약 3 7 2 2 2 2" xfId="20692" xr:uid="{00000000-0005-0000-0000-0000284E0000}"/>
    <cellStyle name="요약 3 7 2 2 2 3" xfId="27517" xr:uid="{00000000-0005-0000-0000-0000294E0000}"/>
    <cellStyle name="요약 3 7 2 2 3" xfId="15256" xr:uid="{00000000-0005-0000-0000-00002A4E0000}"/>
    <cellStyle name="요약 3 7 2 2 4" xfId="23183" xr:uid="{00000000-0005-0000-0000-00002B4E0000}"/>
    <cellStyle name="요약 3 7 2 3" xfId="4033" xr:uid="{00000000-0005-0000-0000-00002C4E0000}"/>
    <cellStyle name="요약 3 7 2 3 2" xfId="9590" xr:uid="{00000000-0005-0000-0000-00002D4E0000}"/>
    <cellStyle name="요약 3 7 2 3 2 2" xfId="20693" xr:uid="{00000000-0005-0000-0000-00002E4E0000}"/>
    <cellStyle name="요약 3 7 2 3 2 3" xfId="27518" xr:uid="{00000000-0005-0000-0000-00002F4E0000}"/>
    <cellStyle name="요약 3 7 2 3 3" xfId="15257" xr:uid="{00000000-0005-0000-0000-0000304E0000}"/>
    <cellStyle name="요약 3 7 2 3 4" xfId="23184" xr:uid="{00000000-0005-0000-0000-0000314E0000}"/>
    <cellStyle name="요약 3 7 2 4" xfId="4034" xr:uid="{00000000-0005-0000-0000-0000324E0000}"/>
    <cellStyle name="요약 3 7 2 4 2" xfId="9591" xr:uid="{00000000-0005-0000-0000-0000334E0000}"/>
    <cellStyle name="요약 3 7 2 4 2 2" xfId="20694" xr:uid="{00000000-0005-0000-0000-0000344E0000}"/>
    <cellStyle name="요약 3 7 2 4 2 3" xfId="27519" xr:uid="{00000000-0005-0000-0000-0000354E0000}"/>
    <cellStyle name="요약 3 7 2 4 3" xfId="15258" xr:uid="{00000000-0005-0000-0000-0000364E0000}"/>
    <cellStyle name="요약 3 7 2 4 4" xfId="23185" xr:uid="{00000000-0005-0000-0000-0000374E0000}"/>
    <cellStyle name="요약 3 7 2 5" xfId="4035" xr:uid="{00000000-0005-0000-0000-0000384E0000}"/>
    <cellStyle name="요약 3 7 2 5 2" xfId="9592" xr:uid="{00000000-0005-0000-0000-0000394E0000}"/>
    <cellStyle name="요약 3 7 2 5 2 2" xfId="20695" xr:uid="{00000000-0005-0000-0000-00003A4E0000}"/>
    <cellStyle name="요약 3 7 2 5 2 3" xfId="27520" xr:uid="{00000000-0005-0000-0000-00003B4E0000}"/>
    <cellStyle name="요약 3 7 2 5 3" xfId="15259" xr:uid="{00000000-0005-0000-0000-00003C4E0000}"/>
    <cellStyle name="요약 3 7 2 5 4" xfId="23186" xr:uid="{00000000-0005-0000-0000-00003D4E0000}"/>
    <cellStyle name="요약 3 7 2 6" xfId="4036" xr:uid="{00000000-0005-0000-0000-00003E4E0000}"/>
    <cellStyle name="요약 3 7 2 6 2" xfId="9593" xr:uid="{00000000-0005-0000-0000-00003F4E0000}"/>
    <cellStyle name="요약 3 7 2 6 2 2" xfId="20696" xr:uid="{00000000-0005-0000-0000-0000404E0000}"/>
    <cellStyle name="요약 3 7 2 6 2 3" xfId="27521" xr:uid="{00000000-0005-0000-0000-0000414E0000}"/>
    <cellStyle name="요약 3 7 2 6 3" xfId="15260" xr:uid="{00000000-0005-0000-0000-0000424E0000}"/>
    <cellStyle name="요약 3 7 2 6 4" xfId="23187" xr:uid="{00000000-0005-0000-0000-0000434E0000}"/>
    <cellStyle name="요약 3 7 2 7" xfId="9588" xr:uid="{00000000-0005-0000-0000-0000444E0000}"/>
    <cellStyle name="요약 3 7 2 7 2" xfId="20691" xr:uid="{00000000-0005-0000-0000-0000454E0000}"/>
    <cellStyle name="요약 3 7 2 7 3" xfId="27516" xr:uid="{00000000-0005-0000-0000-0000464E0000}"/>
    <cellStyle name="요약 3 7 2 8" xfId="15255" xr:uid="{00000000-0005-0000-0000-0000474E0000}"/>
    <cellStyle name="요약 3 7 2 9" xfId="23182" xr:uid="{00000000-0005-0000-0000-0000484E0000}"/>
    <cellStyle name="요약 3 7 3" xfId="4037" xr:uid="{00000000-0005-0000-0000-0000494E0000}"/>
    <cellStyle name="요약 3 7 3 2" xfId="9594" xr:uid="{00000000-0005-0000-0000-00004A4E0000}"/>
    <cellStyle name="요약 3 7 3 2 2" xfId="20697" xr:uid="{00000000-0005-0000-0000-00004B4E0000}"/>
    <cellStyle name="요약 3 7 3 2 3" xfId="27522" xr:uid="{00000000-0005-0000-0000-00004C4E0000}"/>
    <cellStyle name="요약 3 7 3 3" xfId="15261" xr:uid="{00000000-0005-0000-0000-00004D4E0000}"/>
    <cellStyle name="요약 3 7 3 4" xfId="23188" xr:uid="{00000000-0005-0000-0000-00004E4E0000}"/>
    <cellStyle name="요약 3 7 4" xfId="4038" xr:uid="{00000000-0005-0000-0000-00004F4E0000}"/>
    <cellStyle name="요약 3 7 4 2" xfId="9595" xr:uid="{00000000-0005-0000-0000-0000504E0000}"/>
    <cellStyle name="요약 3 7 4 2 2" xfId="20698" xr:uid="{00000000-0005-0000-0000-0000514E0000}"/>
    <cellStyle name="요약 3 7 4 2 3" xfId="27523" xr:uid="{00000000-0005-0000-0000-0000524E0000}"/>
    <cellStyle name="요약 3 7 4 3" xfId="15262" xr:uid="{00000000-0005-0000-0000-0000534E0000}"/>
    <cellStyle name="요약 3 7 4 4" xfId="23189" xr:uid="{00000000-0005-0000-0000-0000544E0000}"/>
    <cellStyle name="요약 3 7 5" xfId="4039" xr:uid="{00000000-0005-0000-0000-0000554E0000}"/>
    <cellStyle name="요약 3 7 5 2" xfId="9596" xr:uid="{00000000-0005-0000-0000-0000564E0000}"/>
    <cellStyle name="요약 3 7 5 2 2" xfId="20699" xr:uid="{00000000-0005-0000-0000-0000574E0000}"/>
    <cellStyle name="요약 3 7 5 2 3" xfId="27524" xr:uid="{00000000-0005-0000-0000-0000584E0000}"/>
    <cellStyle name="요약 3 7 5 3" xfId="15263" xr:uid="{00000000-0005-0000-0000-0000594E0000}"/>
    <cellStyle name="요약 3 7 5 4" xfId="23190" xr:uid="{00000000-0005-0000-0000-00005A4E0000}"/>
    <cellStyle name="요약 3 7 6" xfId="4040" xr:uid="{00000000-0005-0000-0000-00005B4E0000}"/>
    <cellStyle name="요약 3 7 6 2" xfId="9597" xr:uid="{00000000-0005-0000-0000-00005C4E0000}"/>
    <cellStyle name="요약 3 7 6 2 2" xfId="20700" xr:uid="{00000000-0005-0000-0000-00005D4E0000}"/>
    <cellStyle name="요약 3 7 6 2 3" xfId="27525" xr:uid="{00000000-0005-0000-0000-00005E4E0000}"/>
    <cellStyle name="요약 3 7 6 3" xfId="15264" xr:uid="{00000000-0005-0000-0000-00005F4E0000}"/>
    <cellStyle name="요약 3 7 6 4" xfId="23191" xr:uid="{00000000-0005-0000-0000-0000604E0000}"/>
    <cellStyle name="요약 3 7 7" xfId="4041" xr:uid="{00000000-0005-0000-0000-0000614E0000}"/>
    <cellStyle name="요약 3 7 7 2" xfId="9598" xr:uid="{00000000-0005-0000-0000-0000624E0000}"/>
    <cellStyle name="요약 3 7 7 2 2" xfId="20701" xr:uid="{00000000-0005-0000-0000-0000634E0000}"/>
    <cellStyle name="요약 3 7 7 2 3" xfId="27526" xr:uid="{00000000-0005-0000-0000-0000644E0000}"/>
    <cellStyle name="요약 3 7 7 3" xfId="15265" xr:uid="{00000000-0005-0000-0000-0000654E0000}"/>
    <cellStyle name="요약 3 7 7 4" xfId="23192" xr:uid="{00000000-0005-0000-0000-0000664E0000}"/>
    <cellStyle name="요약 3 7 8" xfId="9587" xr:uid="{00000000-0005-0000-0000-0000674E0000}"/>
    <cellStyle name="요약 3 7 8 2" xfId="20690" xr:uid="{00000000-0005-0000-0000-0000684E0000}"/>
    <cellStyle name="요약 3 7 8 3" xfId="27515" xr:uid="{00000000-0005-0000-0000-0000694E0000}"/>
    <cellStyle name="요약 3 7 9" xfId="15254" xr:uid="{00000000-0005-0000-0000-00006A4E0000}"/>
    <cellStyle name="요약 3 8" xfId="4042" xr:uid="{00000000-0005-0000-0000-00006B4E0000}"/>
    <cellStyle name="요약 3 8 10" xfId="23193" xr:uid="{00000000-0005-0000-0000-00006C4E0000}"/>
    <cellStyle name="요약 3 8 2" xfId="4043" xr:uid="{00000000-0005-0000-0000-00006D4E0000}"/>
    <cellStyle name="요약 3 8 2 2" xfId="4044" xr:uid="{00000000-0005-0000-0000-00006E4E0000}"/>
    <cellStyle name="요약 3 8 2 2 2" xfId="9601" xr:uid="{00000000-0005-0000-0000-00006F4E0000}"/>
    <cellStyle name="요약 3 8 2 2 2 2" xfId="20704" xr:uid="{00000000-0005-0000-0000-0000704E0000}"/>
    <cellStyle name="요약 3 8 2 2 2 3" xfId="27529" xr:uid="{00000000-0005-0000-0000-0000714E0000}"/>
    <cellStyle name="요약 3 8 2 2 3" xfId="15268" xr:uid="{00000000-0005-0000-0000-0000724E0000}"/>
    <cellStyle name="요약 3 8 2 2 4" xfId="23195" xr:uid="{00000000-0005-0000-0000-0000734E0000}"/>
    <cellStyle name="요약 3 8 2 3" xfId="4045" xr:uid="{00000000-0005-0000-0000-0000744E0000}"/>
    <cellStyle name="요약 3 8 2 3 2" xfId="9602" xr:uid="{00000000-0005-0000-0000-0000754E0000}"/>
    <cellStyle name="요약 3 8 2 3 2 2" xfId="20705" xr:uid="{00000000-0005-0000-0000-0000764E0000}"/>
    <cellStyle name="요약 3 8 2 3 2 3" xfId="27530" xr:uid="{00000000-0005-0000-0000-0000774E0000}"/>
    <cellStyle name="요약 3 8 2 3 3" xfId="15269" xr:uid="{00000000-0005-0000-0000-0000784E0000}"/>
    <cellStyle name="요약 3 8 2 3 4" xfId="23196" xr:uid="{00000000-0005-0000-0000-0000794E0000}"/>
    <cellStyle name="요약 3 8 2 4" xfId="4046" xr:uid="{00000000-0005-0000-0000-00007A4E0000}"/>
    <cellStyle name="요약 3 8 2 4 2" xfId="9603" xr:uid="{00000000-0005-0000-0000-00007B4E0000}"/>
    <cellStyle name="요약 3 8 2 4 2 2" xfId="20706" xr:uid="{00000000-0005-0000-0000-00007C4E0000}"/>
    <cellStyle name="요약 3 8 2 4 2 3" xfId="27531" xr:uid="{00000000-0005-0000-0000-00007D4E0000}"/>
    <cellStyle name="요약 3 8 2 4 3" xfId="15270" xr:uid="{00000000-0005-0000-0000-00007E4E0000}"/>
    <cellStyle name="요약 3 8 2 4 4" xfId="23197" xr:uid="{00000000-0005-0000-0000-00007F4E0000}"/>
    <cellStyle name="요약 3 8 2 5" xfId="4047" xr:uid="{00000000-0005-0000-0000-0000804E0000}"/>
    <cellStyle name="요약 3 8 2 5 2" xfId="9604" xr:uid="{00000000-0005-0000-0000-0000814E0000}"/>
    <cellStyle name="요약 3 8 2 5 2 2" xfId="20707" xr:uid="{00000000-0005-0000-0000-0000824E0000}"/>
    <cellStyle name="요약 3 8 2 5 2 3" xfId="27532" xr:uid="{00000000-0005-0000-0000-0000834E0000}"/>
    <cellStyle name="요약 3 8 2 5 3" xfId="15271" xr:uid="{00000000-0005-0000-0000-0000844E0000}"/>
    <cellStyle name="요약 3 8 2 5 4" xfId="23198" xr:uid="{00000000-0005-0000-0000-0000854E0000}"/>
    <cellStyle name="요약 3 8 2 6" xfId="4048" xr:uid="{00000000-0005-0000-0000-0000864E0000}"/>
    <cellStyle name="요약 3 8 2 6 2" xfId="9605" xr:uid="{00000000-0005-0000-0000-0000874E0000}"/>
    <cellStyle name="요약 3 8 2 6 2 2" xfId="20708" xr:uid="{00000000-0005-0000-0000-0000884E0000}"/>
    <cellStyle name="요약 3 8 2 6 2 3" xfId="27533" xr:uid="{00000000-0005-0000-0000-0000894E0000}"/>
    <cellStyle name="요약 3 8 2 6 3" xfId="15272" xr:uid="{00000000-0005-0000-0000-00008A4E0000}"/>
    <cellStyle name="요약 3 8 2 6 4" xfId="23199" xr:uid="{00000000-0005-0000-0000-00008B4E0000}"/>
    <cellStyle name="요약 3 8 2 7" xfId="9600" xr:uid="{00000000-0005-0000-0000-00008C4E0000}"/>
    <cellStyle name="요약 3 8 2 7 2" xfId="20703" xr:uid="{00000000-0005-0000-0000-00008D4E0000}"/>
    <cellStyle name="요약 3 8 2 7 3" xfId="27528" xr:uid="{00000000-0005-0000-0000-00008E4E0000}"/>
    <cellStyle name="요약 3 8 2 8" xfId="15267" xr:uid="{00000000-0005-0000-0000-00008F4E0000}"/>
    <cellStyle name="요약 3 8 2 9" xfId="23194" xr:uid="{00000000-0005-0000-0000-0000904E0000}"/>
    <cellStyle name="요약 3 8 3" xfId="4049" xr:uid="{00000000-0005-0000-0000-0000914E0000}"/>
    <cellStyle name="요약 3 8 3 2" xfId="9606" xr:uid="{00000000-0005-0000-0000-0000924E0000}"/>
    <cellStyle name="요약 3 8 3 2 2" xfId="20709" xr:uid="{00000000-0005-0000-0000-0000934E0000}"/>
    <cellStyle name="요약 3 8 3 2 3" xfId="27534" xr:uid="{00000000-0005-0000-0000-0000944E0000}"/>
    <cellStyle name="요약 3 8 3 3" xfId="15273" xr:uid="{00000000-0005-0000-0000-0000954E0000}"/>
    <cellStyle name="요약 3 8 3 4" xfId="23200" xr:uid="{00000000-0005-0000-0000-0000964E0000}"/>
    <cellStyle name="요약 3 8 4" xfId="4050" xr:uid="{00000000-0005-0000-0000-0000974E0000}"/>
    <cellStyle name="요약 3 8 4 2" xfId="9607" xr:uid="{00000000-0005-0000-0000-0000984E0000}"/>
    <cellStyle name="요약 3 8 4 2 2" xfId="20710" xr:uid="{00000000-0005-0000-0000-0000994E0000}"/>
    <cellStyle name="요약 3 8 4 2 3" xfId="27535" xr:uid="{00000000-0005-0000-0000-00009A4E0000}"/>
    <cellStyle name="요약 3 8 4 3" xfId="15274" xr:uid="{00000000-0005-0000-0000-00009B4E0000}"/>
    <cellStyle name="요약 3 8 4 4" xfId="23201" xr:uid="{00000000-0005-0000-0000-00009C4E0000}"/>
    <cellStyle name="요약 3 8 5" xfId="4051" xr:uid="{00000000-0005-0000-0000-00009D4E0000}"/>
    <cellStyle name="요약 3 8 5 2" xfId="9608" xr:uid="{00000000-0005-0000-0000-00009E4E0000}"/>
    <cellStyle name="요약 3 8 5 2 2" xfId="20711" xr:uid="{00000000-0005-0000-0000-00009F4E0000}"/>
    <cellStyle name="요약 3 8 5 2 3" xfId="27536" xr:uid="{00000000-0005-0000-0000-0000A04E0000}"/>
    <cellStyle name="요약 3 8 5 3" xfId="15275" xr:uid="{00000000-0005-0000-0000-0000A14E0000}"/>
    <cellStyle name="요약 3 8 5 4" xfId="23202" xr:uid="{00000000-0005-0000-0000-0000A24E0000}"/>
    <cellStyle name="요약 3 8 6" xfId="4052" xr:uid="{00000000-0005-0000-0000-0000A34E0000}"/>
    <cellStyle name="요약 3 8 6 2" xfId="9609" xr:uid="{00000000-0005-0000-0000-0000A44E0000}"/>
    <cellStyle name="요약 3 8 6 2 2" xfId="20712" xr:uid="{00000000-0005-0000-0000-0000A54E0000}"/>
    <cellStyle name="요약 3 8 6 2 3" xfId="27537" xr:uid="{00000000-0005-0000-0000-0000A64E0000}"/>
    <cellStyle name="요약 3 8 6 3" xfId="15276" xr:uid="{00000000-0005-0000-0000-0000A74E0000}"/>
    <cellStyle name="요약 3 8 6 4" xfId="23203" xr:uid="{00000000-0005-0000-0000-0000A84E0000}"/>
    <cellStyle name="요약 3 8 7" xfId="4053" xr:uid="{00000000-0005-0000-0000-0000A94E0000}"/>
    <cellStyle name="요약 3 8 7 2" xfId="9610" xr:uid="{00000000-0005-0000-0000-0000AA4E0000}"/>
    <cellStyle name="요약 3 8 7 2 2" xfId="20713" xr:uid="{00000000-0005-0000-0000-0000AB4E0000}"/>
    <cellStyle name="요약 3 8 7 2 3" xfId="27538" xr:uid="{00000000-0005-0000-0000-0000AC4E0000}"/>
    <cellStyle name="요약 3 8 7 3" xfId="15277" xr:uid="{00000000-0005-0000-0000-0000AD4E0000}"/>
    <cellStyle name="요약 3 8 7 4" xfId="23204" xr:uid="{00000000-0005-0000-0000-0000AE4E0000}"/>
    <cellStyle name="요약 3 8 8" xfId="9599" xr:uid="{00000000-0005-0000-0000-0000AF4E0000}"/>
    <cellStyle name="요약 3 8 8 2" xfId="20702" xr:uid="{00000000-0005-0000-0000-0000B04E0000}"/>
    <cellStyle name="요약 3 8 8 3" xfId="27527" xr:uid="{00000000-0005-0000-0000-0000B14E0000}"/>
    <cellStyle name="요약 3 8 9" xfId="15266" xr:uid="{00000000-0005-0000-0000-0000B24E0000}"/>
    <cellStyle name="요약 3 9" xfId="4054" xr:uid="{00000000-0005-0000-0000-0000B34E0000}"/>
    <cellStyle name="요약 3 9 10" xfId="23205" xr:uid="{00000000-0005-0000-0000-0000B44E0000}"/>
    <cellStyle name="요약 3 9 2" xfId="4055" xr:uid="{00000000-0005-0000-0000-0000B54E0000}"/>
    <cellStyle name="요약 3 9 2 2" xfId="4056" xr:uid="{00000000-0005-0000-0000-0000B64E0000}"/>
    <cellStyle name="요약 3 9 2 2 2" xfId="9613" xr:uid="{00000000-0005-0000-0000-0000B74E0000}"/>
    <cellStyle name="요약 3 9 2 2 2 2" xfId="20716" xr:uid="{00000000-0005-0000-0000-0000B84E0000}"/>
    <cellStyle name="요약 3 9 2 2 2 3" xfId="27541" xr:uid="{00000000-0005-0000-0000-0000B94E0000}"/>
    <cellStyle name="요약 3 9 2 2 3" xfId="15280" xr:uid="{00000000-0005-0000-0000-0000BA4E0000}"/>
    <cellStyle name="요약 3 9 2 2 4" xfId="23207" xr:uid="{00000000-0005-0000-0000-0000BB4E0000}"/>
    <cellStyle name="요약 3 9 2 3" xfId="4057" xr:uid="{00000000-0005-0000-0000-0000BC4E0000}"/>
    <cellStyle name="요약 3 9 2 3 2" xfId="9614" xr:uid="{00000000-0005-0000-0000-0000BD4E0000}"/>
    <cellStyle name="요약 3 9 2 3 2 2" xfId="20717" xr:uid="{00000000-0005-0000-0000-0000BE4E0000}"/>
    <cellStyle name="요약 3 9 2 3 2 3" xfId="27542" xr:uid="{00000000-0005-0000-0000-0000BF4E0000}"/>
    <cellStyle name="요약 3 9 2 3 3" xfId="15281" xr:uid="{00000000-0005-0000-0000-0000C04E0000}"/>
    <cellStyle name="요약 3 9 2 3 4" xfId="23208" xr:uid="{00000000-0005-0000-0000-0000C14E0000}"/>
    <cellStyle name="요약 3 9 2 4" xfId="4058" xr:uid="{00000000-0005-0000-0000-0000C24E0000}"/>
    <cellStyle name="요약 3 9 2 4 2" xfId="9615" xr:uid="{00000000-0005-0000-0000-0000C34E0000}"/>
    <cellStyle name="요약 3 9 2 4 2 2" xfId="20718" xr:uid="{00000000-0005-0000-0000-0000C44E0000}"/>
    <cellStyle name="요약 3 9 2 4 2 3" xfId="27543" xr:uid="{00000000-0005-0000-0000-0000C54E0000}"/>
    <cellStyle name="요약 3 9 2 4 3" xfId="15282" xr:uid="{00000000-0005-0000-0000-0000C64E0000}"/>
    <cellStyle name="요약 3 9 2 4 4" xfId="23209" xr:uid="{00000000-0005-0000-0000-0000C74E0000}"/>
    <cellStyle name="요약 3 9 2 5" xfId="4059" xr:uid="{00000000-0005-0000-0000-0000C84E0000}"/>
    <cellStyle name="요약 3 9 2 5 2" xfId="9616" xr:uid="{00000000-0005-0000-0000-0000C94E0000}"/>
    <cellStyle name="요약 3 9 2 5 2 2" xfId="20719" xr:uid="{00000000-0005-0000-0000-0000CA4E0000}"/>
    <cellStyle name="요약 3 9 2 5 2 3" xfId="27544" xr:uid="{00000000-0005-0000-0000-0000CB4E0000}"/>
    <cellStyle name="요약 3 9 2 5 3" xfId="15283" xr:uid="{00000000-0005-0000-0000-0000CC4E0000}"/>
    <cellStyle name="요약 3 9 2 5 4" xfId="23210" xr:uid="{00000000-0005-0000-0000-0000CD4E0000}"/>
    <cellStyle name="요약 3 9 2 6" xfId="4060" xr:uid="{00000000-0005-0000-0000-0000CE4E0000}"/>
    <cellStyle name="요약 3 9 2 6 2" xfId="9617" xr:uid="{00000000-0005-0000-0000-0000CF4E0000}"/>
    <cellStyle name="요약 3 9 2 6 2 2" xfId="20720" xr:uid="{00000000-0005-0000-0000-0000D04E0000}"/>
    <cellStyle name="요약 3 9 2 6 2 3" xfId="27545" xr:uid="{00000000-0005-0000-0000-0000D14E0000}"/>
    <cellStyle name="요약 3 9 2 6 3" xfId="15284" xr:uid="{00000000-0005-0000-0000-0000D24E0000}"/>
    <cellStyle name="요약 3 9 2 6 4" xfId="23211" xr:uid="{00000000-0005-0000-0000-0000D34E0000}"/>
    <cellStyle name="요약 3 9 2 7" xfId="9612" xr:uid="{00000000-0005-0000-0000-0000D44E0000}"/>
    <cellStyle name="요약 3 9 2 7 2" xfId="20715" xr:uid="{00000000-0005-0000-0000-0000D54E0000}"/>
    <cellStyle name="요약 3 9 2 7 3" xfId="27540" xr:uid="{00000000-0005-0000-0000-0000D64E0000}"/>
    <cellStyle name="요약 3 9 2 8" xfId="15279" xr:uid="{00000000-0005-0000-0000-0000D74E0000}"/>
    <cellStyle name="요약 3 9 2 9" xfId="23206" xr:uid="{00000000-0005-0000-0000-0000D84E0000}"/>
    <cellStyle name="요약 3 9 3" xfId="4061" xr:uid="{00000000-0005-0000-0000-0000D94E0000}"/>
    <cellStyle name="요약 3 9 3 2" xfId="9618" xr:uid="{00000000-0005-0000-0000-0000DA4E0000}"/>
    <cellStyle name="요약 3 9 3 2 2" xfId="20721" xr:uid="{00000000-0005-0000-0000-0000DB4E0000}"/>
    <cellStyle name="요약 3 9 3 2 3" xfId="27546" xr:uid="{00000000-0005-0000-0000-0000DC4E0000}"/>
    <cellStyle name="요약 3 9 3 3" xfId="15285" xr:uid="{00000000-0005-0000-0000-0000DD4E0000}"/>
    <cellStyle name="요약 3 9 3 4" xfId="23212" xr:uid="{00000000-0005-0000-0000-0000DE4E0000}"/>
    <cellStyle name="요약 3 9 4" xfId="4062" xr:uid="{00000000-0005-0000-0000-0000DF4E0000}"/>
    <cellStyle name="요약 3 9 4 2" xfId="9619" xr:uid="{00000000-0005-0000-0000-0000E04E0000}"/>
    <cellStyle name="요약 3 9 4 2 2" xfId="20722" xr:uid="{00000000-0005-0000-0000-0000E14E0000}"/>
    <cellStyle name="요약 3 9 4 2 3" xfId="27547" xr:uid="{00000000-0005-0000-0000-0000E24E0000}"/>
    <cellStyle name="요약 3 9 4 3" xfId="15286" xr:uid="{00000000-0005-0000-0000-0000E34E0000}"/>
    <cellStyle name="요약 3 9 4 4" xfId="23213" xr:uid="{00000000-0005-0000-0000-0000E44E0000}"/>
    <cellStyle name="요약 3 9 5" xfId="4063" xr:uid="{00000000-0005-0000-0000-0000E54E0000}"/>
    <cellStyle name="요약 3 9 5 2" xfId="9620" xr:uid="{00000000-0005-0000-0000-0000E64E0000}"/>
    <cellStyle name="요약 3 9 5 2 2" xfId="20723" xr:uid="{00000000-0005-0000-0000-0000E74E0000}"/>
    <cellStyle name="요약 3 9 5 2 3" xfId="27548" xr:uid="{00000000-0005-0000-0000-0000E84E0000}"/>
    <cellStyle name="요약 3 9 5 3" xfId="15287" xr:uid="{00000000-0005-0000-0000-0000E94E0000}"/>
    <cellStyle name="요약 3 9 5 4" xfId="23214" xr:uid="{00000000-0005-0000-0000-0000EA4E0000}"/>
    <cellStyle name="요약 3 9 6" xfId="4064" xr:uid="{00000000-0005-0000-0000-0000EB4E0000}"/>
    <cellStyle name="요약 3 9 6 2" xfId="9621" xr:uid="{00000000-0005-0000-0000-0000EC4E0000}"/>
    <cellStyle name="요약 3 9 6 2 2" xfId="20724" xr:uid="{00000000-0005-0000-0000-0000ED4E0000}"/>
    <cellStyle name="요약 3 9 6 2 3" xfId="27549" xr:uid="{00000000-0005-0000-0000-0000EE4E0000}"/>
    <cellStyle name="요약 3 9 6 3" xfId="15288" xr:uid="{00000000-0005-0000-0000-0000EF4E0000}"/>
    <cellStyle name="요약 3 9 6 4" xfId="23215" xr:uid="{00000000-0005-0000-0000-0000F04E0000}"/>
    <cellStyle name="요약 3 9 7" xfId="4065" xr:uid="{00000000-0005-0000-0000-0000F14E0000}"/>
    <cellStyle name="요약 3 9 7 2" xfId="9622" xr:uid="{00000000-0005-0000-0000-0000F24E0000}"/>
    <cellStyle name="요약 3 9 7 2 2" xfId="20725" xr:uid="{00000000-0005-0000-0000-0000F34E0000}"/>
    <cellStyle name="요약 3 9 7 2 3" xfId="27550" xr:uid="{00000000-0005-0000-0000-0000F44E0000}"/>
    <cellStyle name="요약 3 9 7 3" xfId="15289" xr:uid="{00000000-0005-0000-0000-0000F54E0000}"/>
    <cellStyle name="요약 3 9 7 4" xfId="23216" xr:uid="{00000000-0005-0000-0000-0000F64E0000}"/>
    <cellStyle name="요약 3 9 8" xfId="9611" xr:uid="{00000000-0005-0000-0000-0000F74E0000}"/>
    <cellStyle name="요약 3 9 8 2" xfId="20714" xr:uid="{00000000-0005-0000-0000-0000F84E0000}"/>
    <cellStyle name="요약 3 9 8 3" xfId="27539" xr:uid="{00000000-0005-0000-0000-0000F94E0000}"/>
    <cellStyle name="요약 3 9 9" xfId="15278" xr:uid="{00000000-0005-0000-0000-0000FA4E0000}"/>
    <cellStyle name="요약 4" xfId="4066" xr:uid="{00000000-0005-0000-0000-0000FB4E0000}"/>
    <cellStyle name="요약 4 10" xfId="4067" xr:uid="{00000000-0005-0000-0000-0000FC4E0000}"/>
    <cellStyle name="요약 4 10 2" xfId="9624" xr:uid="{00000000-0005-0000-0000-0000FD4E0000}"/>
    <cellStyle name="요약 4 10 2 2" xfId="20727" xr:uid="{00000000-0005-0000-0000-0000FE4E0000}"/>
    <cellStyle name="요약 4 10 2 3" xfId="27552" xr:uid="{00000000-0005-0000-0000-0000FF4E0000}"/>
    <cellStyle name="요약 4 10 3" xfId="15291" xr:uid="{00000000-0005-0000-0000-0000004F0000}"/>
    <cellStyle name="요약 4 10 4" xfId="23218" xr:uid="{00000000-0005-0000-0000-0000014F0000}"/>
    <cellStyle name="요약 4 11" xfId="4068" xr:uid="{00000000-0005-0000-0000-0000024F0000}"/>
    <cellStyle name="요약 4 11 2" xfId="9625" xr:uid="{00000000-0005-0000-0000-0000034F0000}"/>
    <cellStyle name="요약 4 11 2 2" xfId="20728" xr:uid="{00000000-0005-0000-0000-0000044F0000}"/>
    <cellStyle name="요약 4 11 2 3" xfId="27553" xr:uid="{00000000-0005-0000-0000-0000054F0000}"/>
    <cellStyle name="요약 4 11 3" xfId="15292" xr:uid="{00000000-0005-0000-0000-0000064F0000}"/>
    <cellStyle name="요약 4 11 4" xfId="23219" xr:uid="{00000000-0005-0000-0000-0000074F0000}"/>
    <cellStyle name="요약 4 12" xfId="4069" xr:uid="{00000000-0005-0000-0000-0000084F0000}"/>
    <cellStyle name="요약 4 12 2" xfId="9626" xr:uid="{00000000-0005-0000-0000-0000094F0000}"/>
    <cellStyle name="요약 4 12 2 2" xfId="20729" xr:uid="{00000000-0005-0000-0000-00000A4F0000}"/>
    <cellStyle name="요약 4 12 2 3" xfId="27554" xr:uid="{00000000-0005-0000-0000-00000B4F0000}"/>
    <cellStyle name="요약 4 12 3" xfId="15293" xr:uid="{00000000-0005-0000-0000-00000C4F0000}"/>
    <cellStyle name="요약 4 12 4" xfId="23220" xr:uid="{00000000-0005-0000-0000-00000D4F0000}"/>
    <cellStyle name="요약 4 13" xfId="4070" xr:uid="{00000000-0005-0000-0000-00000E4F0000}"/>
    <cellStyle name="요약 4 13 2" xfId="9627" xr:uid="{00000000-0005-0000-0000-00000F4F0000}"/>
    <cellStyle name="요약 4 13 2 2" xfId="20730" xr:uid="{00000000-0005-0000-0000-0000104F0000}"/>
    <cellStyle name="요약 4 13 2 3" xfId="27555" xr:uid="{00000000-0005-0000-0000-0000114F0000}"/>
    <cellStyle name="요약 4 13 3" xfId="15294" xr:uid="{00000000-0005-0000-0000-0000124F0000}"/>
    <cellStyle name="요약 4 13 4" xfId="23221" xr:uid="{00000000-0005-0000-0000-0000134F0000}"/>
    <cellStyle name="요약 4 14" xfId="4071" xr:uid="{00000000-0005-0000-0000-0000144F0000}"/>
    <cellStyle name="요약 4 14 2" xfId="9628" xr:uid="{00000000-0005-0000-0000-0000154F0000}"/>
    <cellStyle name="요약 4 14 2 2" xfId="20731" xr:uid="{00000000-0005-0000-0000-0000164F0000}"/>
    <cellStyle name="요약 4 14 2 3" xfId="27556" xr:uid="{00000000-0005-0000-0000-0000174F0000}"/>
    <cellStyle name="요약 4 14 3" xfId="15295" xr:uid="{00000000-0005-0000-0000-0000184F0000}"/>
    <cellStyle name="요약 4 14 4" xfId="23222" xr:uid="{00000000-0005-0000-0000-0000194F0000}"/>
    <cellStyle name="요약 4 15" xfId="9623" xr:uid="{00000000-0005-0000-0000-00001A4F0000}"/>
    <cellStyle name="요약 4 15 2" xfId="20726" xr:uid="{00000000-0005-0000-0000-00001B4F0000}"/>
    <cellStyle name="요약 4 15 3" xfId="27551" xr:uid="{00000000-0005-0000-0000-00001C4F0000}"/>
    <cellStyle name="요약 4 16" xfId="15290" xr:uid="{00000000-0005-0000-0000-00001D4F0000}"/>
    <cellStyle name="요약 4 17" xfId="23217" xr:uid="{00000000-0005-0000-0000-00001E4F0000}"/>
    <cellStyle name="요약 4 2" xfId="4072" xr:uid="{00000000-0005-0000-0000-00001F4F0000}"/>
    <cellStyle name="요약 4 2 10" xfId="23223" xr:uid="{00000000-0005-0000-0000-0000204F0000}"/>
    <cellStyle name="요약 4 2 2" xfId="4073" xr:uid="{00000000-0005-0000-0000-0000214F0000}"/>
    <cellStyle name="요약 4 2 2 2" xfId="4074" xr:uid="{00000000-0005-0000-0000-0000224F0000}"/>
    <cellStyle name="요약 4 2 2 2 2" xfId="9631" xr:uid="{00000000-0005-0000-0000-0000234F0000}"/>
    <cellStyle name="요약 4 2 2 2 2 2" xfId="20734" xr:uid="{00000000-0005-0000-0000-0000244F0000}"/>
    <cellStyle name="요약 4 2 2 2 2 3" xfId="27559" xr:uid="{00000000-0005-0000-0000-0000254F0000}"/>
    <cellStyle name="요약 4 2 2 2 3" xfId="15298" xr:uid="{00000000-0005-0000-0000-0000264F0000}"/>
    <cellStyle name="요약 4 2 2 2 4" xfId="23225" xr:uid="{00000000-0005-0000-0000-0000274F0000}"/>
    <cellStyle name="요약 4 2 2 3" xfId="4075" xr:uid="{00000000-0005-0000-0000-0000284F0000}"/>
    <cellStyle name="요약 4 2 2 3 2" xfId="9632" xr:uid="{00000000-0005-0000-0000-0000294F0000}"/>
    <cellStyle name="요약 4 2 2 3 2 2" xfId="20735" xr:uid="{00000000-0005-0000-0000-00002A4F0000}"/>
    <cellStyle name="요약 4 2 2 3 2 3" xfId="27560" xr:uid="{00000000-0005-0000-0000-00002B4F0000}"/>
    <cellStyle name="요약 4 2 2 3 3" xfId="15299" xr:uid="{00000000-0005-0000-0000-00002C4F0000}"/>
    <cellStyle name="요약 4 2 2 3 4" xfId="23226" xr:uid="{00000000-0005-0000-0000-00002D4F0000}"/>
    <cellStyle name="요약 4 2 2 4" xfId="4076" xr:uid="{00000000-0005-0000-0000-00002E4F0000}"/>
    <cellStyle name="요약 4 2 2 4 2" xfId="9633" xr:uid="{00000000-0005-0000-0000-00002F4F0000}"/>
    <cellStyle name="요약 4 2 2 4 2 2" xfId="20736" xr:uid="{00000000-0005-0000-0000-0000304F0000}"/>
    <cellStyle name="요약 4 2 2 4 2 3" xfId="27561" xr:uid="{00000000-0005-0000-0000-0000314F0000}"/>
    <cellStyle name="요약 4 2 2 4 3" xfId="15300" xr:uid="{00000000-0005-0000-0000-0000324F0000}"/>
    <cellStyle name="요약 4 2 2 4 4" xfId="23227" xr:uid="{00000000-0005-0000-0000-0000334F0000}"/>
    <cellStyle name="요약 4 2 2 5" xfId="4077" xr:uid="{00000000-0005-0000-0000-0000344F0000}"/>
    <cellStyle name="요약 4 2 2 5 2" xfId="9634" xr:uid="{00000000-0005-0000-0000-0000354F0000}"/>
    <cellStyle name="요약 4 2 2 5 2 2" xfId="20737" xr:uid="{00000000-0005-0000-0000-0000364F0000}"/>
    <cellStyle name="요약 4 2 2 5 2 3" xfId="27562" xr:uid="{00000000-0005-0000-0000-0000374F0000}"/>
    <cellStyle name="요약 4 2 2 5 3" xfId="15301" xr:uid="{00000000-0005-0000-0000-0000384F0000}"/>
    <cellStyle name="요약 4 2 2 5 4" xfId="23228" xr:uid="{00000000-0005-0000-0000-0000394F0000}"/>
    <cellStyle name="요약 4 2 2 6" xfId="4078" xr:uid="{00000000-0005-0000-0000-00003A4F0000}"/>
    <cellStyle name="요약 4 2 2 6 2" xfId="9635" xr:uid="{00000000-0005-0000-0000-00003B4F0000}"/>
    <cellStyle name="요약 4 2 2 6 2 2" xfId="20738" xr:uid="{00000000-0005-0000-0000-00003C4F0000}"/>
    <cellStyle name="요약 4 2 2 6 2 3" xfId="27563" xr:uid="{00000000-0005-0000-0000-00003D4F0000}"/>
    <cellStyle name="요약 4 2 2 6 3" xfId="15302" xr:uid="{00000000-0005-0000-0000-00003E4F0000}"/>
    <cellStyle name="요약 4 2 2 6 4" xfId="23229" xr:uid="{00000000-0005-0000-0000-00003F4F0000}"/>
    <cellStyle name="요약 4 2 2 7" xfId="9630" xr:uid="{00000000-0005-0000-0000-0000404F0000}"/>
    <cellStyle name="요약 4 2 2 7 2" xfId="20733" xr:uid="{00000000-0005-0000-0000-0000414F0000}"/>
    <cellStyle name="요약 4 2 2 7 3" xfId="27558" xr:uid="{00000000-0005-0000-0000-0000424F0000}"/>
    <cellStyle name="요약 4 2 2 8" xfId="15297" xr:uid="{00000000-0005-0000-0000-0000434F0000}"/>
    <cellStyle name="요약 4 2 2 9" xfId="23224" xr:uid="{00000000-0005-0000-0000-0000444F0000}"/>
    <cellStyle name="요약 4 2 3" xfId="4079" xr:uid="{00000000-0005-0000-0000-0000454F0000}"/>
    <cellStyle name="요약 4 2 3 2" xfId="9636" xr:uid="{00000000-0005-0000-0000-0000464F0000}"/>
    <cellStyle name="요약 4 2 3 2 2" xfId="20739" xr:uid="{00000000-0005-0000-0000-0000474F0000}"/>
    <cellStyle name="요약 4 2 3 2 3" xfId="27564" xr:uid="{00000000-0005-0000-0000-0000484F0000}"/>
    <cellStyle name="요약 4 2 3 3" xfId="15303" xr:uid="{00000000-0005-0000-0000-0000494F0000}"/>
    <cellStyle name="요약 4 2 3 4" xfId="23230" xr:uid="{00000000-0005-0000-0000-00004A4F0000}"/>
    <cellStyle name="요약 4 2 4" xfId="4080" xr:uid="{00000000-0005-0000-0000-00004B4F0000}"/>
    <cellStyle name="요약 4 2 4 2" xfId="9637" xr:uid="{00000000-0005-0000-0000-00004C4F0000}"/>
    <cellStyle name="요약 4 2 4 2 2" xfId="20740" xr:uid="{00000000-0005-0000-0000-00004D4F0000}"/>
    <cellStyle name="요약 4 2 4 2 3" xfId="27565" xr:uid="{00000000-0005-0000-0000-00004E4F0000}"/>
    <cellStyle name="요약 4 2 4 3" xfId="15304" xr:uid="{00000000-0005-0000-0000-00004F4F0000}"/>
    <cellStyle name="요약 4 2 4 4" xfId="23231" xr:uid="{00000000-0005-0000-0000-0000504F0000}"/>
    <cellStyle name="요약 4 2 5" xfId="4081" xr:uid="{00000000-0005-0000-0000-0000514F0000}"/>
    <cellStyle name="요약 4 2 5 2" xfId="9638" xr:uid="{00000000-0005-0000-0000-0000524F0000}"/>
    <cellStyle name="요약 4 2 5 2 2" xfId="20741" xr:uid="{00000000-0005-0000-0000-0000534F0000}"/>
    <cellStyle name="요약 4 2 5 2 3" xfId="27566" xr:uid="{00000000-0005-0000-0000-0000544F0000}"/>
    <cellStyle name="요약 4 2 5 3" xfId="15305" xr:uid="{00000000-0005-0000-0000-0000554F0000}"/>
    <cellStyle name="요약 4 2 5 4" xfId="23232" xr:uid="{00000000-0005-0000-0000-0000564F0000}"/>
    <cellStyle name="요약 4 2 6" xfId="4082" xr:uid="{00000000-0005-0000-0000-0000574F0000}"/>
    <cellStyle name="요약 4 2 6 2" xfId="9639" xr:uid="{00000000-0005-0000-0000-0000584F0000}"/>
    <cellStyle name="요약 4 2 6 2 2" xfId="20742" xr:uid="{00000000-0005-0000-0000-0000594F0000}"/>
    <cellStyle name="요약 4 2 6 2 3" xfId="27567" xr:uid="{00000000-0005-0000-0000-00005A4F0000}"/>
    <cellStyle name="요약 4 2 6 3" xfId="15306" xr:uid="{00000000-0005-0000-0000-00005B4F0000}"/>
    <cellStyle name="요약 4 2 6 4" xfId="23233" xr:uid="{00000000-0005-0000-0000-00005C4F0000}"/>
    <cellStyle name="요약 4 2 7" xfId="4083" xr:uid="{00000000-0005-0000-0000-00005D4F0000}"/>
    <cellStyle name="요약 4 2 7 2" xfId="9640" xr:uid="{00000000-0005-0000-0000-00005E4F0000}"/>
    <cellStyle name="요약 4 2 7 2 2" xfId="20743" xr:uid="{00000000-0005-0000-0000-00005F4F0000}"/>
    <cellStyle name="요약 4 2 7 2 3" xfId="27568" xr:uid="{00000000-0005-0000-0000-0000604F0000}"/>
    <cellStyle name="요약 4 2 7 3" xfId="15307" xr:uid="{00000000-0005-0000-0000-0000614F0000}"/>
    <cellStyle name="요약 4 2 7 4" xfId="23234" xr:uid="{00000000-0005-0000-0000-0000624F0000}"/>
    <cellStyle name="요약 4 2 8" xfId="9629" xr:uid="{00000000-0005-0000-0000-0000634F0000}"/>
    <cellStyle name="요약 4 2 8 2" xfId="20732" xr:uid="{00000000-0005-0000-0000-0000644F0000}"/>
    <cellStyle name="요약 4 2 8 3" xfId="27557" xr:uid="{00000000-0005-0000-0000-0000654F0000}"/>
    <cellStyle name="요약 4 2 9" xfId="15296" xr:uid="{00000000-0005-0000-0000-0000664F0000}"/>
    <cellStyle name="요약 4 3" xfId="4084" xr:uid="{00000000-0005-0000-0000-0000674F0000}"/>
    <cellStyle name="요약 4 3 10" xfId="23235" xr:uid="{00000000-0005-0000-0000-0000684F0000}"/>
    <cellStyle name="요약 4 3 2" xfId="4085" xr:uid="{00000000-0005-0000-0000-0000694F0000}"/>
    <cellStyle name="요약 4 3 2 2" xfId="4086" xr:uid="{00000000-0005-0000-0000-00006A4F0000}"/>
    <cellStyle name="요약 4 3 2 2 2" xfId="9643" xr:uid="{00000000-0005-0000-0000-00006B4F0000}"/>
    <cellStyle name="요약 4 3 2 2 2 2" xfId="20746" xr:uid="{00000000-0005-0000-0000-00006C4F0000}"/>
    <cellStyle name="요약 4 3 2 2 2 3" xfId="27571" xr:uid="{00000000-0005-0000-0000-00006D4F0000}"/>
    <cellStyle name="요약 4 3 2 2 3" xfId="15310" xr:uid="{00000000-0005-0000-0000-00006E4F0000}"/>
    <cellStyle name="요약 4 3 2 2 4" xfId="23237" xr:uid="{00000000-0005-0000-0000-00006F4F0000}"/>
    <cellStyle name="요약 4 3 2 3" xfId="4087" xr:uid="{00000000-0005-0000-0000-0000704F0000}"/>
    <cellStyle name="요약 4 3 2 3 2" xfId="9644" xr:uid="{00000000-0005-0000-0000-0000714F0000}"/>
    <cellStyle name="요약 4 3 2 3 2 2" xfId="20747" xr:uid="{00000000-0005-0000-0000-0000724F0000}"/>
    <cellStyle name="요약 4 3 2 3 2 3" xfId="27572" xr:uid="{00000000-0005-0000-0000-0000734F0000}"/>
    <cellStyle name="요약 4 3 2 3 3" xfId="15311" xr:uid="{00000000-0005-0000-0000-0000744F0000}"/>
    <cellStyle name="요약 4 3 2 3 4" xfId="23238" xr:uid="{00000000-0005-0000-0000-0000754F0000}"/>
    <cellStyle name="요약 4 3 2 4" xfId="4088" xr:uid="{00000000-0005-0000-0000-0000764F0000}"/>
    <cellStyle name="요약 4 3 2 4 2" xfId="9645" xr:uid="{00000000-0005-0000-0000-0000774F0000}"/>
    <cellStyle name="요약 4 3 2 4 2 2" xfId="20748" xr:uid="{00000000-0005-0000-0000-0000784F0000}"/>
    <cellStyle name="요약 4 3 2 4 2 3" xfId="27573" xr:uid="{00000000-0005-0000-0000-0000794F0000}"/>
    <cellStyle name="요약 4 3 2 4 3" xfId="15312" xr:uid="{00000000-0005-0000-0000-00007A4F0000}"/>
    <cellStyle name="요약 4 3 2 4 4" xfId="23239" xr:uid="{00000000-0005-0000-0000-00007B4F0000}"/>
    <cellStyle name="요약 4 3 2 5" xfId="4089" xr:uid="{00000000-0005-0000-0000-00007C4F0000}"/>
    <cellStyle name="요약 4 3 2 5 2" xfId="9646" xr:uid="{00000000-0005-0000-0000-00007D4F0000}"/>
    <cellStyle name="요약 4 3 2 5 2 2" xfId="20749" xr:uid="{00000000-0005-0000-0000-00007E4F0000}"/>
    <cellStyle name="요약 4 3 2 5 2 3" xfId="27574" xr:uid="{00000000-0005-0000-0000-00007F4F0000}"/>
    <cellStyle name="요약 4 3 2 5 3" xfId="15313" xr:uid="{00000000-0005-0000-0000-0000804F0000}"/>
    <cellStyle name="요약 4 3 2 5 4" xfId="23240" xr:uid="{00000000-0005-0000-0000-0000814F0000}"/>
    <cellStyle name="요약 4 3 2 6" xfId="4090" xr:uid="{00000000-0005-0000-0000-0000824F0000}"/>
    <cellStyle name="요약 4 3 2 6 2" xfId="9647" xr:uid="{00000000-0005-0000-0000-0000834F0000}"/>
    <cellStyle name="요약 4 3 2 6 2 2" xfId="20750" xr:uid="{00000000-0005-0000-0000-0000844F0000}"/>
    <cellStyle name="요약 4 3 2 6 2 3" xfId="27575" xr:uid="{00000000-0005-0000-0000-0000854F0000}"/>
    <cellStyle name="요약 4 3 2 6 3" xfId="15314" xr:uid="{00000000-0005-0000-0000-0000864F0000}"/>
    <cellStyle name="요약 4 3 2 6 4" xfId="23241" xr:uid="{00000000-0005-0000-0000-0000874F0000}"/>
    <cellStyle name="요약 4 3 2 7" xfId="9642" xr:uid="{00000000-0005-0000-0000-0000884F0000}"/>
    <cellStyle name="요약 4 3 2 7 2" xfId="20745" xr:uid="{00000000-0005-0000-0000-0000894F0000}"/>
    <cellStyle name="요약 4 3 2 7 3" xfId="27570" xr:uid="{00000000-0005-0000-0000-00008A4F0000}"/>
    <cellStyle name="요약 4 3 2 8" xfId="15309" xr:uid="{00000000-0005-0000-0000-00008B4F0000}"/>
    <cellStyle name="요약 4 3 2 9" xfId="23236" xr:uid="{00000000-0005-0000-0000-00008C4F0000}"/>
    <cellStyle name="요약 4 3 3" xfId="4091" xr:uid="{00000000-0005-0000-0000-00008D4F0000}"/>
    <cellStyle name="요약 4 3 3 2" xfId="9648" xr:uid="{00000000-0005-0000-0000-00008E4F0000}"/>
    <cellStyle name="요약 4 3 3 2 2" xfId="20751" xr:uid="{00000000-0005-0000-0000-00008F4F0000}"/>
    <cellStyle name="요약 4 3 3 2 3" xfId="27576" xr:uid="{00000000-0005-0000-0000-0000904F0000}"/>
    <cellStyle name="요약 4 3 3 3" xfId="15315" xr:uid="{00000000-0005-0000-0000-0000914F0000}"/>
    <cellStyle name="요약 4 3 3 4" xfId="23242" xr:uid="{00000000-0005-0000-0000-0000924F0000}"/>
    <cellStyle name="요약 4 3 4" xfId="4092" xr:uid="{00000000-0005-0000-0000-0000934F0000}"/>
    <cellStyle name="요약 4 3 4 2" xfId="9649" xr:uid="{00000000-0005-0000-0000-0000944F0000}"/>
    <cellStyle name="요약 4 3 4 2 2" xfId="20752" xr:uid="{00000000-0005-0000-0000-0000954F0000}"/>
    <cellStyle name="요약 4 3 4 2 3" xfId="27577" xr:uid="{00000000-0005-0000-0000-0000964F0000}"/>
    <cellStyle name="요약 4 3 4 3" xfId="15316" xr:uid="{00000000-0005-0000-0000-0000974F0000}"/>
    <cellStyle name="요약 4 3 4 4" xfId="23243" xr:uid="{00000000-0005-0000-0000-0000984F0000}"/>
    <cellStyle name="요약 4 3 5" xfId="4093" xr:uid="{00000000-0005-0000-0000-0000994F0000}"/>
    <cellStyle name="요약 4 3 5 2" xfId="9650" xr:uid="{00000000-0005-0000-0000-00009A4F0000}"/>
    <cellStyle name="요약 4 3 5 2 2" xfId="20753" xr:uid="{00000000-0005-0000-0000-00009B4F0000}"/>
    <cellStyle name="요약 4 3 5 2 3" xfId="27578" xr:uid="{00000000-0005-0000-0000-00009C4F0000}"/>
    <cellStyle name="요약 4 3 5 3" xfId="15317" xr:uid="{00000000-0005-0000-0000-00009D4F0000}"/>
    <cellStyle name="요약 4 3 5 4" xfId="23244" xr:uid="{00000000-0005-0000-0000-00009E4F0000}"/>
    <cellStyle name="요약 4 3 6" xfId="4094" xr:uid="{00000000-0005-0000-0000-00009F4F0000}"/>
    <cellStyle name="요약 4 3 6 2" xfId="9651" xr:uid="{00000000-0005-0000-0000-0000A04F0000}"/>
    <cellStyle name="요약 4 3 6 2 2" xfId="20754" xr:uid="{00000000-0005-0000-0000-0000A14F0000}"/>
    <cellStyle name="요약 4 3 6 2 3" xfId="27579" xr:uid="{00000000-0005-0000-0000-0000A24F0000}"/>
    <cellStyle name="요약 4 3 6 3" xfId="15318" xr:uid="{00000000-0005-0000-0000-0000A34F0000}"/>
    <cellStyle name="요약 4 3 6 4" xfId="23245" xr:uid="{00000000-0005-0000-0000-0000A44F0000}"/>
    <cellStyle name="요약 4 3 7" xfId="4095" xr:uid="{00000000-0005-0000-0000-0000A54F0000}"/>
    <cellStyle name="요약 4 3 7 2" xfId="9652" xr:uid="{00000000-0005-0000-0000-0000A64F0000}"/>
    <cellStyle name="요약 4 3 7 2 2" xfId="20755" xr:uid="{00000000-0005-0000-0000-0000A74F0000}"/>
    <cellStyle name="요약 4 3 7 2 3" xfId="27580" xr:uid="{00000000-0005-0000-0000-0000A84F0000}"/>
    <cellStyle name="요약 4 3 7 3" xfId="15319" xr:uid="{00000000-0005-0000-0000-0000A94F0000}"/>
    <cellStyle name="요약 4 3 7 4" xfId="23246" xr:uid="{00000000-0005-0000-0000-0000AA4F0000}"/>
    <cellStyle name="요약 4 3 8" xfId="9641" xr:uid="{00000000-0005-0000-0000-0000AB4F0000}"/>
    <cellStyle name="요약 4 3 8 2" xfId="20744" xr:uid="{00000000-0005-0000-0000-0000AC4F0000}"/>
    <cellStyle name="요약 4 3 8 3" xfId="27569" xr:uid="{00000000-0005-0000-0000-0000AD4F0000}"/>
    <cellStyle name="요약 4 3 9" xfId="15308" xr:uid="{00000000-0005-0000-0000-0000AE4F0000}"/>
    <cellStyle name="요약 4 4" xfId="4096" xr:uid="{00000000-0005-0000-0000-0000AF4F0000}"/>
    <cellStyle name="요약 4 4 10" xfId="23247" xr:uid="{00000000-0005-0000-0000-0000B04F0000}"/>
    <cellStyle name="요약 4 4 2" xfId="4097" xr:uid="{00000000-0005-0000-0000-0000B14F0000}"/>
    <cellStyle name="요약 4 4 2 2" xfId="4098" xr:uid="{00000000-0005-0000-0000-0000B24F0000}"/>
    <cellStyle name="요약 4 4 2 2 2" xfId="9655" xr:uid="{00000000-0005-0000-0000-0000B34F0000}"/>
    <cellStyle name="요약 4 4 2 2 2 2" xfId="20758" xr:uid="{00000000-0005-0000-0000-0000B44F0000}"/>
    <cellStyle name="요약 4 4 2 2 2 3" xfId="27583" xr:uid="{00000000-0005-0000-0000-0000B54F0000}"/>
    <cellStyle name="요약 4 4 2 2 3" xfId="15322" xr:uid="{00000000-0005-0000-0000-0000B64F0000}"/>
    <cellStyle name="요약 4 4 2 2 4" xfId="23249" xr:uid="{00000000-0005-0000-0000-0000B74F0000}"/>
    <cellStyle name="요약 4 4 2 3" xfId="4099" xr:uid="{00000000-0005-0000-0000-0000B84F0000}"/>
    <cellStyle name="요약 4 4 2 3 2" xfId="9656" xr:uid="{00000000-0005-0000-0000-0000B94F0000}"/>
    <cellStyle name="요약 4 4 2 3 2 2" xfId="20759" xr:uid="{00000000-0005-0000-0000-0000BA4F0000}"/>
    <cellStyle name="요약 4 4 2 3 2 3" xfId="27584" xr:uid="{00000000-0005-0000-0000-0000BB4F0000}"/>
    <cellStyle name="요약 4 4 2 3 3" xfId="15323" xr:uid="{00000000-0005-0000-0000-0000BC4F0000}"/>
    <cellStyle name="요약 4 4 2 3 4" xfId="23250" xr:uid="{00000000-0005-0000-0000-0000BD4F0000}"/>
    <cellStyle name="요약 4 4 2 4" xfId="4100" xr:uid="{00000000-0005-0000-0000-0000BE4F0000}"/>
    <cellStyle name="요약 4 4 2 4 2" xfId="9657" xr:uid="{00000000-0005-0000-0000-0000BF4F0000}"/>
    <cellStyle name="요약 4 4 2 4 2 2" xfId="20760" xr:uid="{00000000-0005-0000-0000-0000C04F0000}"/>
    <cellStyle name="요약 4 4 2 4 2 3" xfId="27585" xr:uid="{00000000-0005-0000-0000-0000C14F0000}"/>
    <cellStyle name="요약 4 4 2 4 3" xfId="15324" xr:uid="{00000000-0005-0000-0000-0000C24F0000}"/>
    <cellStyle name="요약 4 4 2 4 4" xfId="23251" xr:uid="{00000000-0005-0000-0000-0000C34F0000}"/>
    <cellStyle name="요약 4 4 2 5" xfId="4101" xr:uid="{00000000-0005-0000-0000-0000C44F0000}"/>
    <cellStyle name="요약 4 4 2 5 2" xfId="9658" xr:uid="{00000000-0005-0000-0000-0000C54F0000}"/>
    <cellStyle name="요약 4 4 2 5 2 2" xfId="20761" xr:uid="{00000000-0005-0000-0000-0000C64F0000}"/>
    <cellStyle name="요약 4 4 2 5 2 3" xfId="27586" xr:uid="{00000000-0005-0000-0000-0000C74F0000}"/>
    <cellStyle name="요약 4 4 2 5 3" xfId="15325" xr:uid="{00000000-0005-0000-0000-0000C84F0000}"/>
    <cellStyle name="요약 4 4 2 5 4" xfId="23252" xr:uid="{00000000-0005-0000-0000-0000C94F0000}"/>
    <cellStyle name="요약 4 4 2 6" xfId="4102" xr:uid="{00000000-0005-0000-0000-0000CA4F0000}"/>
    <cellStyle name="요약 4 4 2 6 2" xfId="9659" xr:uid="{00000000-0005-0000-0000-0000CB4F0000}"/>
    <cellStyle name="요약 4 4 2 6 2 2" xfId="20762" xr:uid="{00000000-0005-0000-0000-0000CC4F0000}"/>
    <cellStyle name="요약 4 4 2 6 2 3" xfId="27587" xr:uid="{00000000-0005-0000-0000-0000CD4F0000}"/>
    <cellStyle name="요약 4 4 2 6 3" xfId="15326" xr:uid="{00000000-0005-0000-0000-0000CE4F0000}"/>
    <cellStyle name="요약 4 4 2 6 4" xfId="23253" xr:uid="{00000000-0005-0000-0000-0000CF4F0000}"/>
    <cellStyle name="요약 4 4 2 7" xfId="9654" xr:uid="{00000000-0005-0000-0000-0000D04F0000}"/>
    <cellStyle name="요약 4 4 2 7 2" xfId="20757" xr:uid="{00000000-0005-0000-0000-0000D14F0000}"/>
    <cellStyle name="요약 4 4 2 7 3" xfId="27582" xr:uid="{00000000-0005-0000-0000-0000D24F0000}"/>
    <cellStyle name="요약 4 4 2 8" xfId="15321" xr:uid="{00000000-0005-0000-0000-0000D34F0000}"/>
    <cellStyle name="요약 4 4 2 9" xfId="23248" xr:uid="{00000000-0005-0000-0000-0000D44F0000}"/>
    <cellStyle name="요약 4 4 3" xfId="4103" xr:uid="{00000000-0005-0000-0000-0000D54F0000}"/>
    <cellStyle name="요약 4 4 3 2" xfId="9660" xr:uid="{00000000-0005-0000-0000-0000D64F0000}"/>
    <cellStyle name="요약 4 4 3 2 2" xfId="20763" xr:uid="{00000000-0005-0000-0000-0000D74F0000}"/>
    <cellStyle name="요약 4 4 3 2 3" xfId="27588" xr:uid="{00000000-0005-0000-0000-0000D84F0000}"/>
    <cellStyle name="요약 4 4 3 3" xfId="15327" xr:uid="{00000000-0005-0000-0000-0000D94F0000}"/>
    <cellStyle name="요약 4 4 3 4" xfId="23254" xr:uid="{00000000-0005-0000-0000-0000DA4F0000}"/>
    <cellStyle name="요약 4 4 4" xfId="4104" xr:uid="{00000000-0005-0000-0000-0000DB4F0000}"/>
    <cellStyle name="요약 4 4 4 2" xfId="9661" xr:uid="{00000000-0005-0000-0000-0000DC4F0000}"/>
    <cellStyle name="요약 4 4 4 2 2" xfId="20764" xr:uid="{00000000-0005-0000-0000-0000DD4F0000}"/>
    <cellStyle name="요약 4 4 4 2 3" xfId="27589" xr:uid="{00000000-0005-0000-0000-0000DE4F0000}"/>
    <cellStyle name="요약 4 4 4 3" xfId="15328" xr:uid="{00000000-0005-0000-0000-0000DF4F0000}"/>
    <cellStyle name="요약 4 4 4 4" xfId="23255" xr:uid="{00000000-0005-0000-0000-0000E04F0000}"/>
    <cellStyle name="요약 4 4 5" xfId="4105" xr:uid="{00000000-0005-0000-0000-0000E14F0000}"/>
    <cellStyle name="요약 4 4 5 2" xfId="9662" xr:uid="{00000000-0005-0000-0000-0000E24F0000}"/>
    <cellStyle name="요약 4 4 5 2 2" xfId="20765" xr:uid="{00000000-0005-0000-0000-0000E34F0000}"/>
    <cellStyle name="요약 4 4 5 2 3" xfId="27590" xr:uid="{00000000-0005-0000-0000-0000E44F0000}"/>
    <cellStyle name="요약 4 4 5 3" xfId="15329" xr:uid="{00000000-0005-0000-0000-0000E54F0000}"/>
    <cellStyle name="요약 4 4 5 4" xfId="23256" xr:uid="{00000000-0005-0000-0000-0000E64F0000}"/>
    <cellStyle name="요약 4 4 6" xfId="4106" xr:uid="{00000000-0005-0000-0000-0000E74F0000}"/>
    <cellStyle name="요약 4 4 6 2" xfId="9663" xr:uid="{00000000-0005-0000-0000-0000E84F0000}"/>
    <cellStyle name="요약 4 4 6 2 2" xfId="20766" xr:uid="{00000000-0005-0000-0000-0000E94F0000}"/>
    <cellStyle name="요약 4 4 6 2 3" xfId="27591" xr:uid="{00000000-0005-0000-0000-0000EA4F0000}"/>
    <cellStyle name="요약 4 4 6 3" xfId="15330" xr:uid="{00000000-0005-0000-0000-0000EB4F0000}"/>
    <cellStyle name="요약 4 4 6 4" xfId="23257" xr:uid="{00000000-0005-0000-0000-0000EC4F0000}"/>
    <cellStyle name="요약 4 4 7" xfId="4107" xr:uid="{00000000-0005-0000-0000-0000ED4F0000}"/>
    <cellStyle name="요약 4 4 7 2" xfId="9664" xr:uid="{00000000-0005-0000-0000-0000EE4F0000}"/>
    <cellStyle name="요약 4 4 7 2 2" xfId="20767" xr:uid="{00000000-0005-0000-0000-0000EF4F0000}"/>
    <cellStyle name="요약 4 4 7 2 3" xfId="27592" xr:uid="{00000000-0005-0000-0000-0000F04F0000}"/>
    <cellStyle name="요약 4 4 7 3" xfId="15331" xr:uid="{00000000-0005-0000-0000-0000F14F0000}"/>
    <cellStyle name="요약 4 4 7 4" xfId="23258" xr:uid="{00000000-0005-0000-0000-0000F24F0000}"/>
    <cellStyle name="요약 4 4 8" xfId="9653" xr:uid="{00000000-0005-0000-0000-0000F34F0000}"/>
    <cellStyle name="요약 4 4 8 2" xfId="20756" xr:uid="{00000000-0005-0000-0000-0000F44F0000}"/>
    <cellStyle name="요약 4 4 8 3" xfId="27581" xr:uid="{00000000-0005-0000-0000-0000F54F0000}"/>
    <cellStyle name="요약 4 4 9" xfId="15320" xr:uid="{00000000-0005-0000-0000-0000F64F0000}"/>
    <cellStyle name="요약 4 5" xfId="4108" xr:uid="{00000000-0005-0000-0000-0000F74F0000}"/>
    <cellStyle name="요약 4 5 10" xfId="23259" xr:uid="{00000000-0005-0000-0000-0000F84F0000}"/>
    <cellStyle name="요약 4 5 2" xfId="4109" xr:uid="{00000000-0005-0000-0000-0000F94F0000}"/>
    <cellStyle name="요약 4 5 2 2" xfId="4110" xr:uid="{00000000-0005-0000-0000-0000FA4F0000}"/>
    <cellStyle name="요약 4 5 2 2 2" xfId="9667" xr:uid="{00000000-0005-0000-0000-0000FB4F0000}"/>
    <cellStyle name="요약 4 5 2 2 2 2" xfId="20770" xr:uid="{00000000-0005-0000-0000-0000FC4F0000}"/>
    <cellStyle name="요약 4 5 2 2 2 3" xfId="27595" xr:uid="{00000000-0005-0000-0000-0000FD4F0000}"/>
    <cellStyle name="요약 4 5 2 2 3" xfId="15334" xr:uid="{00000000-0005-0000-0000-0000FE4F0000}"/>
    <cellStyle name="요약 4 5 2 2 4" xfId="23261" xr:uid="{00000000-0005-0000-0000-0000FF4F0000}"/>
    <cellStyle name="요약 4 5 2 3" xfId="4111" xr:uid="{00000000-0005-0000-0000-000000500000}"/>
    <cellStyle name="요약 4 5 2 3 2" xfId="9668" xr:uid="{00000000-0005-0000-0000-000001500000}"/>
    <cellStyle name="요약 4 5 2 3 2 2" xfId="20771" xr:uid="{00000000-0005-0000-0000-000002500000}"/>
    <cellStyle name="요약 4 5 2 3 2 3" xfId="27596" xr:uid="{00000000-0005-0000-0000-000003500000}"/>
    <cellStyle name="요약 4 5 2 3 3" xfId="15335" xr:uid="{00000000-0005-0000-0000-000004500000}"/>
    <cellStyle name="요약 4 5 2 3 4" xfId="23262" xr:uid="{00000000-0005-0000-0000-000005500000}"/>
    <cellStyle name="요약 4 5 2 4" xfId="4112" xr:uid="{00000000-0005-0000-0000-000006500000}"/>
    <cellStyle name="요약 4 5 2 4 2" xfId="9669" xr:uid="{00000000-0005-0000-0000-000007500000}"/>
    <cellStyle name="요약 4 5 2 4 2 2" xfId="20772" xr:uid="{00000000-0005-0000-0000-000008500000}"/>
    <cellStyle name="요약 4 5 2 4 2 3" xfId="27597" xr:uid="{00000000-0005-0000-0000-000009500000}"/>
    <cellStyle name="요약 4 5 2 4 3" xfId="15336" xr:uid="{00000000-0005-0000-0000-00000A500000}"/>
    <cellStyle name="요약 4 5 2 4 4" xfId="23263" xr:uid="{00000000-0005-0000-0000-00000B500000}"/>
    <cellStyle name="요약 4 5 2 5" xfId="4113" xr:uid="{00000000-0005-0000-0000-00000C500000}"/>
    <cellStyle name="요약 4 5 2 5 2" xfId="9670" xr:uid="{00000000-0005-0000-0000-00000D500000}"/>
    <cellStyle name="요약 4 5 2 5 2 2" xfId="20773" xr:uid="{00000000-0005-0000-0000-00000E500000}"/>
    <cellStyle name="요약 4 5 2 5 2 3" xfId="27598" xr:uid="{00000000-0005-0000-0000-00000F500000}"/>
    <cellStyle name="요약 4 5 2 5 3" xfId="15337" xr:uid="{00000000-0005-0000-0000-000010500000}"/>
    <cellStyle name="요약 4 5 2 5 4" xfId="23264" xr:uid="{00000000-0005-0000-0000-000011500000}"/>
    <cellStyle name="요약 4 5 2 6" xfId="4114" xr:uid="{00000000-0005-0000-0000-000012500000}"/>
    <cellStyle name="요약 4 5 2 6 2" xfId="9671" xr:uid="{00000000-0005-0000-0000-000013500000}"/>
    <cellStyle name="요약 4 5 2 6 2 2" xfId="20774" xr:uid="{00000000-0005-0000-0000-000014500000}"/>
    <cellStyle name="요약 4 5 2 6 2 3" xfId="27599" xr:uid="{00000000-0005-0000-0000-000015500000}"/>
    <cellStyle name="요약 4 5 2 6 3" xfId="15338" xr:uid="{00000000-0005-0000-0000-000016500000}"/>
    <cellStyle name="요약 4 5 2 6 4" xfId="23265" xr:uid="{00000000-0005-0000-0000-000017500000}"/>
    <cellStyle name="요약 4 5 2 7" xfId="9666" xr:uid="{00000000-0005-0000-0000-000018500000}"/>
    <cellStyle name="요약 4 5 2 7 2" xfId="20769" xr:uid="{00000000-0005-0000-0000-000019500000}"/>
    <cellStyle name="요약 4 5 2 7 3" xfId="27594" xr:uid="{00000000-0005-0000-0000-00001A500000}"/>
    <cellStyle name="요약 4 5 2 8" xfId="15333" xr:uid="{00000000-0005-0000-0000-00001B500000}"/>
    <cellStyle name="요약 4 5 2 9" xfId="23260" xr:uid="{00000000-0005-0000-0000-00001C500000}"/>
    <cellStyle name="요약 4 5 3" xfId="4115" xr:uid="{00000000-0005-0000-0000-00001D500000}"/>
    <cellStyle name="요약 4 5 3 2" xfId="9672" xr:uid="{00000000-0005-0000-0000-00001E500000}"/>
    <cellStyle name="요약 4 5 3 2 2" xfId="20775" xr:uid="{00000000-0005-0000-0000-00001F500000}"/>
    <cellStyle name="요약 4 5 3 2 3" xfId="27600" xr:uid="{00000000-0005-0000-0000-000020500000}"/>
    <cellStyle name="요약 4 5 3 3" xfId="15339" xr:uid="{00000000-0005-0000-0000-000021500000}"/>
    <cellStyle name="요약 4 5 3 4" xfId="23266" xr:uid="{00000000-0005-0000-0000-000022500000}"/>
    <cellStyle name="요약 4 5 4" xfId="4116" xr:uid="{00000000-0005-0000-0000-000023500000}"/>
    <cellStyle name="요약 4 5 4 2" xfId="9673" xr:uid="{00000000-0005-0000-0000-000024500000}"/>
    <cellStyle name="요약 4 5 4 2 2" xfId="20776" xr:uid="{00000000-0005-0000-0000-000025500000}"/>
    <cellStyle name="요약 4 5 4 2 3" xfId="27601" xr:uid="{00000000-0005-0000-0000-000026500000}"/>
    <cellStyle name="요약 4 5 4 3" xfId="15340" xr:uid="{00000000-0005-0000-0000-000027500000}"/>
    <cellStyle name="요약 4 5 4 4" xfId="23267" xr:uid="{00000000-0005-0000-0000-000028500000}"/>
    <cellStyle name="요약 4 5 5" xfId="4117" xr:uid="{00000000-0005-0000-0000-000029500000}"/>
    <cellStyle name="요약 4 5 5 2" xfId="9674" xr:uid="{00000000-0005-0000-0000-00002A500000}"/>
    <cellStyle name="요약 4 5 5 2 2" xfId="20777" xr:uid="{00000000-0005-0000-0000-00002B500000}"/>
    <cellStyle name="요약 4 5 5 2 3" xfId="27602" xr:uid="{00000000-0005-0000-0000-00002C500000}"/>
    <cellStyle name="요약 4 5 5 3" xfId="15341" xr:uid="{00000000-0005-0000-0000-00002D500000}"/>
    <cellStyle name="요약 4 5 5 4" xfId="23268" xr:uid="{00000000-0005-0000-0000-00002E500000}"/>
    <cellStyle name="요약 4 5 6" xfId="4118" xr:uid="{00000000-0005-0000-0000-00002F500000}"/>
    <cellStyle name="요약 4 5 6 2" xfId="9675" xr:uid="{00000000-0005-0000-0000-000030500000}"/>
    <cellStyle name="요약 4 5 6 2 2" xfId="20778" xr:uid="{00000000-0005-0000-0000-000031500000}"/>
    <cellStyle name="요약 4 5 6 2 3" xfId="27603" xr:uid="{00000000-0005-0000-0000-000032500000}"/>
    <cellStyle name="요약 4 5 6 3" xfId="15342" xr:uid="{00000000-0005-0000-0000-000033500000}"/>
    <cellStyle name="요약 4 5 6 4" xfId="23269" xr:uid="{00000000-0005-0000-0000-000034500000}"/>
    <cellStyle name="요약 4 5 7" xfId="4119" xr:uid="{00000000-0005-0000-0000-000035500000}"/>
    <cellStyle name="요약 4 5 7 2" xfId="9676" xr:uid="{00000000-0005-0000-0000-000036500000}"/>
    <cellStyle name="요약 4 5 7 2 2" xfId="20779" xr:uid="{00000000-0005-0000-0000-000037500000}"/>
    <cellStyle name="요약 4 5 7 2 3" xfId="27604" xr:uid="{00000000-0005-0000-0000-000038500000}"/>
    <cellStyle name="요약 4 5 7 3" xfId="15343" xr:uid="{00000000-0005-0000-0000-000039500000}"/>
    <cellStyle name="요약 4 5 7 4" xfId="23270" xr:uid="{00000000-0005-0000-0000-00003A500000}"/>
    <cellStyle name="요약 4 5 8" xfId="9665" xr:uid="{00000000-0005-0000-0000-00003B500000}"/>
    <cellStyle name="요약 4 5 8 2" xfId="20768" xr:uid="{00000000-0005-0000-0000-00003C500000}"/>
    <cellStyle name="요약 4 5 8 3" xfId="27593" xr:uid="{00000000-0005-0000-0000-00003D500000}"/>
    <cellStyle name="요약 4 5 9" xfId="15332" xr:uid="{00000000-0005-0000-0000-00003E500000}"/>
    <cellStyle name="요약 4 6" xfId="4120" xr:uid="{00000000-0005-0000-0000-00003F500000}"/>
    <cellStyle name="요약 4 6 10" xfId="23271" xr:uid="{00000000-0005-0000-0000-000040500000}"/>
    <cellStyle name="요약 4 6 2" xfId="4121" xr:uid="{00000000-0005-0000-0000-000041500000}"/>
    <cellStyle name="요약 4 6 2 2" xfId="4122" xr:uid="{00000000-0005-0000-0000-000042500000}"/>
    <cellStyle name="요약 4 6 2 2 2" xfId="9679" xr:uid="{00000000-0005-0000-0000-000043500000}"/>
    <cellStyle name="요약 4 6 2 2 2 2" xfId="20782" xr:uid="{00000000-0005-0000-0000-000044500000}"/>
    <cellStyle name="요약 4 6 2 2 2 3" xfId="27607" xr:uid="{00000000-0005-0000-0000-000045500000}"/>
    <cellStyle name="요약 4 6 2 2 3" xfId="15346" xr:uid="{00000000-0005-0000-0000-000046500000}"/>
    <cellStyle name="요약 4 6 2 2 4" xfId="23273" xr:uid="{00000000-0005-0000-0000-000047500000}"/>
    <cellStyle name="요약 4 6 2 3" xfId="4123" xr:uid="{00000000-0005-0000-0000-000048500000}"/>
    <cellStyle name="요약 4 6 2 3 2" xfId="9680" xr:uid="{00000000-0005-0000-0000-000049500000}"/>
    <cellStyle name="요약 4 6 2 3 2 2" xfId="20783" xr:uid="{00000000-0005-0000-0000-00004A500000}"/>
    <cellStyle name="요약 4 6 2 3 2 3" xfId="27608" xr:uid="{00000000-0005-0000-0000-00004B500000}"/>
    <cellStyle name="요약 4 6 2 3 3" xfId="15347" xr:uid="{00000000-0005-0000-0000-00004C500000}"/>
    <cellStyle name="요약 4 6 2 3 4" xfId="23274" xr:uid="{00000000-0005-0000-0000-00004D500000}"/>
    <cellStyle name="요약 4 6 2 4" xfId="4124" xr:uid="{00000000-0005-0000-0000-00004E500000}"/>
    <cellStyle name="요약 4 6 2 4 2" xfId="9681" xr:uid="{00000000-0005-0000-0000-00004F500000}"/>
    <cellStyle name="요약 4 6 2 4 2 2" xfId="20784" xr:uid="{00000000-0005-0000-0000-000050500000}"/>
    <cellStyle name="요약 4 6 2 4 2 3" xfId="27609" xr:uid="{00000000-0005-0000-0000-000051500000}"/>
    <cellStyle name="요약 4 6 2 4 3" xfId="15348" xr:uid="{00000000-0005-0000-0000-000052500000}"/>
    <cellStyle name="요약 4 6 2 4 4" xfId="23275" xr:uid="{00000000-0005-0000-0000-000053500000}"/>
    <cellStyle name="요약 4 6 2 5" xfId="4125" xr:uid="{00000000-0005-0000-0000-000054500000}"/>
    <cellStyle name="요약 4 6 2 5 2" xfId="9682" xr:uid="{00000000-0005-0000-0000-000055500000}"/>
    <cellStyle name="요약 4 6 2 5 2 2" xfId="20785" xr:uid="{00000000-0005-0000-0000-000056500000}"/>
    <cellStyle name="요약 4 6 2 5 2 3" xfId="27610" xr:uid="{00000000-0005-0000-0000-000057500000}"/>
    <cellStyle name="요약 4 6 2 5 3" xfId="15349" xr:uid="{00000000-0005-0000-0000-000058500000}"/>
    <cellStyle name="요약 4 6 2 5 4" xfId="23276" xr:uid="{00000000-0005-0000-0000-000059500000}"/>
    <cellStyle name="요약 4 6 2 6" xfId="4126" xr:uid="{00000000-0005-0000-0000-00005A500000}"/>
    <cellStyle name="요약 4 6 2 6 2" xfId="9683" xr:uid="{00000000-0005-0000-0000-00005B500000}"/>
    <cellStyle name="요약 4 6 2 6 2 2" xfId="20786" xr:uid="{00000000-0005-0000-0000-00005C500000}"/>
    <cellStyle name="요약 4 6 2 6 2 3" xfId="27611" xr:uid="{00000000-0005-0000-0000-00005D500000}"/>
    <cellStyle name="요약 4 6 2 6 3" xfId="15350" xr:uid="{00000000-0005-0000-0000-00005E500000}"/>
    <cellStyle name="요약 4 6 2 6 4" xfId="23277" xr:uid="{00000000-0005-0000-0000-00005F500000}"/>
    <cellStyle name="요약 4 6 2 7" xfId="9678" xr:uid="{00000000-0005-0000-0000-000060500000}"/>
    <cellStyle name="요약 4 6 2 7 2" xfId="20781" xr:uid="{00000000-0005-0000-0000-000061500000}"/>
    <cellStyle name="요약 4 6 2 7 3" xfId="27606" xr:uid="{00000000-0005-0000-0000-000062500000}"/>
    <cellStyle name="요약 4 6 2 8" xfId="15345" xr:uid="{00000000-0005-0000-0000-000063500000}"/>
    <cellStyle name="요약 4 6 2 9" xfId="23272" xr:uid="{00000000-0005-0000-0000-000064500000}"/>
    <cellStyle name="요약 4 6 3" xfId="4127" xr:uid="{00000000-0005-0000-0000-000065500000}"/>
    <cellStyle name="요약 4 6 3 2" xfId="9684" xr:uid="{00000000-0005-0000-0000-000066500000}"/>
    <cellStyle name="요약 4 6 3 2 2" xfId="20787" xr:uid="{00000000-0005-0000-0000-000067500000}"/>
    <cellStyle name="요약 4 6 3 2 3" xfId="27612" xr:uid="{00000000-0005-0000-0000-000068500000}"/>
    <cellStyle name="요약 4 6 3 3" xfId="15351" xr:uid="{00000000-0005-0000-0000-000069500000}"/>
    <cellStyle name="요약 4 6 3 4" xfId="23278" xr:uid="{00000000-0005-0000-0000-00006A500000}"/>
    <cellStyle name="요약 4 6 4" xfId="4128" xr:uid="{00000000-0005-0000-0000-00006B500000}"/>
    <cellStyle name="요약 4 6 4 2" xfId="9685" xr:uid="{00000000-0005-0000-0000-00006C500000}"/>
    <cellStyle name="요약 4 6 4 2 2" xfId="20788" xr:uid="{00000000-0005-0000-0000-00006D500000}"/>
    <cellStyle name="요약 4 6 4 2 3" xfId="27613" xr:uid="{00000000-0005-0000-0000-00006E500000}"/>
    <cellStyle name="요약 4 6 4 3" xfId="15352" xr:uid="{00000000-0005-0000-0000-00006F500000}"/>
    <cellStyle name="요약 4 6 4 4" xfId="23279" xr:uid="{00000000-0005-0000-0000-000070500000}"/>
    <cellStyle name="요약 4 6 5" xfId="4129" xr:uid="{00000000-0005-0000-0000-000071500000}"/>
    <cellStyle name="요약 4 6 5 2" xfId="9686" xr:uid="{00000000-0005-0000-0000-000072500000}"/>
    <cellStyle name="요약 4 6 5 2 2" xfId="20789" xr:uid="{00000000-0005-0000-0000-000073500000}"/>
    <cellStyle name="요약 4 6 5 2 3" xfId="27614" xr:uid="{00000000-0005-0000-0000-000074500000}"/>
    <cellStyle name="요약 4 6 5 3" xfId="15353" xr:uid="{00000000-0005-0000-0000-000075500000}"/>
    <cellStyle name="요약 4 6 5 4" xfId="23280" xr:uid="{00000000-0005-0000-0000-000076500000}"/>
    <cellStyle name="요약 4 6 6" xfId="4130" xr:uid="{00000000-0005-0000-0000-000077500000}"/>
    <cellStyle name="요약 4 6 6 2" xfId="9687" xr:uid="{00000000-0005-0000-0000-000078500000}"/>
    <cellStyle name="요약 4 6 6 2 2" xfId="20790" xr:uid="{00000000-0005-0000-0000-000079500000}"/>
    <cellStyle name="요약 4 6 6 2 3" xfId="27615" xr:uid="{00000000-0005-0000-0000-00007A500000}"/>
    <cellStyle name="요약 4 6 6 3" xfId="15354" xr:uid="{00000000-0005-0000-0000-00007B500000}"/>
    <cellStyle name="요약 4 6 6 4" xfId="23281" xr:uid="{00000000-0005-0000-0000-00007C500000}"/>
    <cellStyle name="요약 4 6 7" xfId="4131" xr:uid="{00000000-0005-0000-0000-00007D500000}"/>
    <cellStyle name="요약 4 6 7 2" xfId="9688" xr:uid="{00000000-0005-0000-0000-00007E500000}"/>
    <cellStyle name="요약 4 6 7 2 2" xfId="20791" xr:uid="{00000000-0005-0000-0000-00007F500000}"/>
    <cellStyle name="요약 4 6 7 2 3" xfId="27616" xr:uid="{00000000-0005-0000-0000-000080500000}"/>
    <cellStyle name="요약 4 6 7 3" xfId="15355" xr:uid="{00000000-0005-0000-0000-000081500000}"/>
    <cellStyle name="요약 4 6 7 4" xfId="23282" xr:uid="{00000000-0005-0000-0000-000082500000}"/>
    <cellStyle name="요약 4 6 8" xfId="9677" xr:uid="{00000000-0005-0000-0000-000083500000}"/>
    <cellStyle name="요약 4 6 8 2" xfId="20780" xr:uid="{00000000-0005-0000-0000-000084500000}"/>
    <cellStyle name="요약 4 6 8 3" xfId="27605" xr:uid="{00000000-0005-0000-0000-000085500000}"/>
    <cellStyle name="요약 4 6 9" xfId="15344" xr:uid="{00000000-0005-0000-0000-000086500000}"/>
    <cellStyle name="요약 4 7" xfId="4132" xr:uid="{00000000-0005-0000-0000-000087500000}"/>
    <cellStyle name="요약 4 7 10" xfId="23283" xr:uid="{00000000-0005-0000-0000-000088500000}"/>
    <cellStyle name="요약 4 7 2" xfId="4133" xr:uid="{00000000-0005-0000-0000-000089500000}"/>
    <cellStyle name="요약 4 7 2 2" xfId="4134" xr:uid="{00000000-0005-0000-0000-00008A500000}"/>
    <cellStyle name="요약 4 7 2 2 2" xfId="9691" xr:uid="{00000000-0005-0000-0000-00008B500000}"/>
    <cellStyle name="요약 4 7 2 2 2 2" xfId="20794" xr:uid="{00000000-0005-0000-0000-00008C500000}"/>
    <cellStyle name="요약 4 7 2 2 2 3" xfId="27619" xr:uid="{00000000-0005-0000-0000-00008D500000}"/>
    <cellStyle name="요약 4 7 2 2 3" xfId="15358" xr:uid="{00000000-0005-0000-0000-00008E500000}"/>
    <cellStyle name="요약 4 7 2 2 4" xfId="23285" xr:uid="{00000000-0005-0000-0000-00008F500000}"/>
    <cellStyle name="요약 4 7 2 3" xfId="4135" xr:uid="{00000000-0005-0000-0000-000090500000}"/>
    <cellStyle name="요약 4 7 2 3 2" xfId="9692" xr:uid="{00000000-0005-0000-0000-000091500000}"/>
    <cellStyle name="요약 4 7 2 3 2 2" xfId="20795" xr:uid="{00000000-0005-0000-0000-000092500000}"/>
    <cellStyle name="요약 4 7 2 3 2 3" xfId="27620" xr:uid="{00000000-0005-0000-0000-000093500000}"/>
    <cellStyle name="요약 4 7 2 3 3" xfId="15359" xr:uid="{00000000-0005-0000-0000-000094500000}"/>
    <cellStyle name="요약 4 7 2 3 4" xfId="23286" xr:uid="{00000000-0005-0000-0000-000095500000}"/>
    <cellStyle name="요약 4 7 2 4" xfId="4136" xr:uid="{00000000-0005-0000-0000-000096500000}"/>
    <cellStyle name="요약 4 7 2 4 2" xfId="9693" xr:uid="{00000000-0005-0000-0000-000097500000}"/>
    <cellStyle name="요약 4 7 2 4 2 2" xfId="20796" xr:uid="{00000000-0005-0000-0000-000098500000}"/>
    <cellStyle name="요약 4 7 2 4 2 3" xfId="27621" xr:uid="{00000000-0005-0000-0000-000099500000}"/>
    <cellStyle name="요약 4 7 2 4 3" xfId="15360" xr:uid="{00000000-0005-0000-0000-00009A500000}"/>
    <cellStyle name="요약 4 7 2 4 4" xfId="23287" xr:uid="{00000000-0005-0000-0000-00009B500000}"/>
    <cellStyle name="요약 4 7 2 5" xfId="4137" xr:uid="{00000000-0005-0000-0000-00009C500000}"/>
    <cellStyle name="요약 4 7 2 5 2" xfId="9694" xr:uid="{00000000-0005-0000-0000-00009D500000}"/>
    <cellStyle name="요약 4 7 2 5 2 2" xfId="20797" xr:uid="{00000000-0005-0000-0000-00009E500000}"/>
    <cellStyle name="요약 4 7 2 5 2 3" xfId="27622" xr:uid="{00000000-0005-0000-0000-00009F500000}"/>
    <cellStyle name="요약 4 7 2 5 3" xfId="15361" xr:uid="{00000000-0005-0000-0000-0000A0500000}"/>
    <cellStyle name="요약 4 7 2 5 4" xfId="23288" xr:uid="{00000000-0005-0000-0000-0000A1500000}"/>
    <cellStyle name="요약 4 7 2 6" xfId="4138" xr:uid="{00000000-0005-0000-0000-0000A2500000}"/>
    <cellStyle name="요약 4 7 2 6 2" xfId="9695" xr:uid="{00000000-0005-0000-0000-0000A3500000}"/>
    <cellStyle name="요약 4 7 2 6 2 2" xfId="20798" xr:uid="{00000000-0005-0000-0000-0000A4500000}"/>
    <cellStyle name="요약 4 7 2 6 2 3" xfId="27623" xr:uid="{00000000-0005-0000-0000-0000A5500000}"/>
    <cellStyle name="요약 4 7 2 6 3" xfId="15362" xr:uid="{00000000-0005-0000-0000-0000A6500000}"/>
    <cellStyle name="요약 4 7 2 6 4" xfId="23289" xr:uid="{00000000-0005-0000-0000-0000A7500000}"/>
    <cellStyle name="요약 4 7 2 7" xfId="9690" xr:uid="{00000000-0005-0000-0000-0000A8500000}"/>
    <cellStyle name="요약 4 7 2 7 2" xfId="20793" xr:uid="{00000000-0005-0000-0000-0000A9500000}"/>
    <cellStyle name="요약 4 7 2 7 3" xfId="27618" xr:uid="{00000000-0005-0000-0000-0000AA500000}"/>
    <cellStyle name="요약 4 7 2 8" xfId="15357" xr:uid="{00000000-0005-0000-0000-0000AB500000}"/>
    <cellStyle name="요약 4 7 2 9" xfId="23284" xr:uid="{00000000-0005-0000-0000-0000AC500000}"/>
    <cellStyle name="요약 4 7 3" xfId="4139" xr:uid="{00000000-0005-0000-0000-0000AD500000}"/>
    <cellStyle name="요약 4 7 3 2" xfId="9696" xr:uid="{00000000-0005-0000-0000-0000AE500000}"/>
    <cellStyle name="요약 4 7 3 2 2" xfId="20799" xr:uid="{00000000-0005-0000-0000-0000AF500000}"/>
    <cellStyle name="요약 4 7 3 2 3" xfId="27624" xr:uid="{00000000-0005-0000-0000-0000B0500000}"/>
    <cellStyle name="요약 4 7 3 3" xfId="15363" xr:uid="{00000000-0005-0000-0000-0000B1500000}"/>
    <cellStyle name="요약 4 7 3 4" xfId="23290" xr:uid="{00000000-0005-0000-0000-0000B2500000}"/>
    <cellStyle name="요약 4 7 4" xfId="4140" xr:uid="{00000000-0005-0000-0000-0000B3500000}"/>
    <cellStyle name="요약 4 7 4 2" xfId="9697" xr:uid="{00000000-0005-0000-0000-0000B4500000}"/>
    <cellStyle name="요약 4 7 4 2 2" xfId="20800" xr:uid="{00000000-0005-0000-0000-0000B5500000}"/>
    <cellStyle name="요약 4 7 4 2 3" xfId="27625" xr:uid="{00000000-0005-0000-0000-0000B6500000}"/>
    <cellStyle name="요약 4 7 4 3" xfId="15364" xr:uid="{00000000-0005-0000-0000-0000B7500000}"/>
    <cellStyle name="요약 4 7 4 4" xfId="23291" xr:uid="{00000000-0005-0000-0000-0000B8500000}"/>
    <cellStyle name="요약 4 7 5" xfId="4141" xr:uid="{00000000-0005-0000-0000-0000B9500000}"/>
    <cellStyle name="요약 4 7 5 2" xfId="9698" xr:uid="{00000000-0005-0000-0000-0000BA500000}"/>
    <cellStyle name="요약 4 7 5 2 2" xfId="20801" xr:uid="{00000000-0005-0000-0000-0000BB500000}"/>
    <cellStyle name="요약 4 7 5 2 3" xfId="27626" xr:uid="{00000000-0005-0000-0000-0000BC500000}"/>
    <cellStyle name="요약 4 7 5 3" xfId="15365" xr:uid="{00000000-0005-0000-0000-0000BD500000}"/>
    <cellStyle name="요약 4 7 5 4" xfId="23292" xr:uid="{00000000-0005-0000-0000-0000BE500000}"/>
    <cellStyle name="요약 4 7 6" xfId="4142" xr:uid="{00000000-0005-0000-0000-0000BF500000}"/>
    <cellStyle name="요약 4 7 6 2" xfId="9699" xr:uid="{00000000-0005-0000-0000-0000C0500000}"/>
    <cellStyle name="요약 4 7 6 2 2" xfId="20802" xr:uid="{00000000-0005-0000-0000-0000C1500000}"/>
    <cellStyle name="요약 4 7 6 2 3" xfId="27627" xr:uid="{00000000-0005-0000-0000-0000C2500000}"/>
    <cellStyle name="요약 4 7 6 3" xfId="15366" xr:uid="{00000000-0005-0000-0000-0000C3500000}"/>
    <cellStyle name="요약 4 7 6 4" xfId="23293" xr:uid="{00000000-0005-0000-0000-0000C4500000}"/>
    <cellStyle name="요약 4 7 7" xfId="4143" xr:uid="{00000000-0005-0000-0000-0000C5500000}"/>
    <cellStyle name="요약 4 7 7 2" xfId="9700" xr:uid="{00000000-0005-0000-0000-0000C6500000}"/>
    <cellStyle name="요약 4 7 7 2 2" xfId="20803" xr:uid="{00000000-0005-0000-0000-0000C7500000}"/>
    <cellStyle name="요약 4 7 7 2 3" xfId="27628" xr:uid="{00000000-0005-0000-0000-0000C8500000}"/>
    <cellStyle name="요약 4 7 7 3" xfId="15367" xr:uid="{00000000-0005-0000-0000-0000C9500000}"/>
    <cellStyle name="요약 4 7 7 4" xfId="23294" xr:uid="{00000000-0005-0000-0000-0000CA500000}"/>
    <cellStyle name="요약 4 7 8" xfId="9689" xr:uid="{00000000-0005-0000-0000-0000CB500000}"/>
    <cellStyle name="요약 4 7 8 2" xfId="20792" xr:uid="{00000000-0005-0000-0000-0000CC500000}"/>
    <cellStyle name="요약 4 7 8 3" xfId="27617" xr:uid="{00000000-0005-0000-0000-0000CD500000}"/>
    <cellStyle name="요약 4 7 9" xfId="15356" xr:uid="{00000000-0005-0000-0000-0000CE500000}"/>
    <cellStyle name="요약 4 8" xfId="4144" xr:uid="{00000000-0005-0000-0000-0000CF500000}"/>
    <cellStyle name="요약 4 8 10" xfId="23295" xr:uid="{00000000-0005-0000-0000-0000D0500000}"/>
    <cellStyle name="요약 4 8 2" xfId="4145" xr:uid="{00000000-0005-0000-0000-0000D1500000}"/>
    <cellStyle name="요약 4 8 2 2" xfId="4146" xr:uid="{00000000-0005-0000-0000-0000D2500000}"/>
    <cellStyle name="요약 4 8 2 2 2" xfId="9703" xr:uid="{00000000-0005-0000-0000-0000D3500000}"/>
    <cellStyle name="요약 4 8 2 2 2 2" xfId="20806" xr:uid="{00000000-0005-0000-0000-0000D4500000}"/>
    <cellStyle name="요약 4 8 2 2 2 3" xfId="27631" xr:uid="{00000000-0005-0000-0000-0000D5500000}"/>
    <cellStyle name="요약 4 8 2 2 3" xfId="15370" xr:uid="{00000000-0005-0000-0000-0000D6500000}"/>
    <cellStyle name="요약 4 8 2 2 4" xfId="23297" xr:uid="{00000000-0005-0000-0000-0000D7500000}"/>
    <cellStyle name="요약 4 8 2 3" xfId="4147" xr:uid="{00000000-0005-0000-0000-0000D8500000}"/>
    <cellStyle name="요약 4 8 2 3 2" xfId="9704" xr:uid="{00000000-0005-0000-0000-0000D9500000}"/>
    <cellStyle name="요약 4 8 2 3 2 2" xfId="20807" xr:uid="{00000000-0005-0000-0000-0000DA500000}"/>
    <cellStyle name="요약 4 8 2 3 2 3" xfId="27632" xr:uid="{00000000-0005-0000-0000-0000DB500000}"/>
    <cellStyle name="요약 4 8 2 3 3" xfId="15371" xr:uid="{00000000-0005-0000-0000-0000DC500000}"/>
    <cellStyle name="요약 4 8 2 3 4" xfId="23298" xr:uid="{00000000-0005-0000-0000-0000DD500000}"/>
    <cellStyle name="요약 4 8 2 4" xfId="4148" xr:uid="{00000000-0005-0000-0000-0000DE500000}"/>
    <cellStyle name="요약 4 8 2 4 2" xfId="9705" xr:uid="{00000000-0005-0000-0000-0000DF500000}"/>
    <cellStyle name="요약 4 8 2 4 2 2" xfId="20808" xr:uid="{00000000-0005-0000-0000-0000E0500000}"/>
    <cellStyle name="요약 4 8 2 4 2 3" xfId="27633" xr:uid="{00000000-0005-0000-0000-0000E1500000}"/>
    <cellStyle name="요약 4 8 2 4 3" xfId="15372" xr:uid="{00000000-0005-0000-0000-0000E2500000}"/>
    <cellStyle name="요약 4 8 2 4 4" xfId="23299" xr:uid="{00000000-0005-0000-0000-0000E3500000}"/>
    <cellStyle name="요약 4 8 2 5" xfId="4149" xr:uid="{00000000-0005-0000-0000-0000E4500000}"/>
    <cellStyle name="요약 4 8 2 5 2" xfId="9706" xr:uid="{00000000-0005-0000-0000-0000E5500000}"/>
    <cellStyle name="요약 4 8 2 5 2 2" xfId="20809" xr:uid="{00000000-0005-0000-0000-0000E6500000}"/>
    <cellStyle name="요약 4 8 2 5 2 3" xfId="27634" xr:uid="{00000000-0005-0000-0000-0000E7500000}"/>
    <cellStyle name="요약 4 8 2 5 3" xfId="15373" xr:uid="{00000000-0005-0000-0000-0000E8500000}"/>
    <cellStyle name="요약 4 8 2 5 4" xfId="23300" xr:uid="{00000000-0005-0000-0000-0000E9500000}"/>
    <cellStyle name="요약 4 8 2 6" xfId="4150" xr:uid="{00000000-0005-0000-0000-0000EA500000}"/>
    <cellStyle name="요약 4 8 2 6 2" xfId="9707" xr:uid="{00000000-0005-0000-0000-0000EB500000}"/>
    <cellStyle name="요약 4 8 2 6 2 2" xfId="20810" xr:uid="{00000000-0005-0000-0000-0000EC500000}"/>
    <cellStyle name="요약 4 8 2 6 2 3" xfId="27635" xr:uid="{00000000-0005-0000-0000-0000ED500000}"/>
    <cellStyle name="요약 4 8 2 6 3" xfId="15374" xr:uid="{00000000-0005-0000-0000-0000EE500000}"/>
    <cellStyle name="요약 4 8 2 6 4" xfId="23301" xr:uid="{00000000-0005-0000-0000-0000EF500000}"/>
    <cellStyle name="요약 4 8 2 7" xfId="9702" xr:uid="{00000000-0005-0000-0000-0000F0500000}"/>
    <cellStyle name="요약 4 8 2 7 2" xfId="20805" xr:uid="{00000000-0005-0000-0000-0000F1500000}"/>
    <cellStyle name="요약 4 8 2 7 3" xfId="27630" xr:uid="{00000000-0005-0000-0000-0000F2500000}"/>
    <cellStyle name="요약 4 8 2 8" xfId="15369" xr:uid="{00000000-0005-0000-0000-0000F3500000}"/>
    <cellStyle name="요약 4 8 2 9" xfId="23296" xr:uid="{00000000-0005-0000-0000-0000F4500000}"/>
    <cellStyle name="요약 4 8 3" xfId="4151" xr:uid="{00000000-0005-0000-0000-0000F5500000}"/>
    <cellStyle name="요약 4 8 3 2" xfId="9708" xr:uid="{00000000-0005-0000-0000-0000F6500000}"/>
    <cellStyle name="요약 4 8 3 2 2" xfId="20811" xr:uid="{00000000-0005-0000-0000-0000F7500000}"/>
    <cellStyle name="요약 4 8 3 2 3" xfId="27636" xr:uid="{00000000-0005-0000-0000-0000F8500000}"/>
    <cellStyle name="요약 4 8 3 3" xfId="15375" xr:uid="{00000000-0005-0000-0000-0000F9500000}"/>
    <cellStyle name="요약 4 8 3 4" xfId="23302" xr:uid="{00000000-0005-0000-0000-0000FA500000}"/>
    <cellStyle name="요약 4 8 4" xfId="4152" xr:uid="{00000000-0005-0000-0000-0000FB500000}"/>
    <cellStyle name="요약 4 8 4 2" xfId="9709" xr:uid="{00000000-0005-0000-0000-0000FC500000}"/>
    <cellStyle name="요약 4 8 4 2 2" xfId="20812" xr:uid="{00000000-0005-0000-0000-0000FD500000}"/>
    <cellStyle name="요약 4 8 4 2 3" xfId="27637" xr:uid="{00000000-0005-0000-0000-0000FE500000}"/>
    <cellStyle name="요약 4 8 4 3" xfId="15376" xr:uid="{00000000-0005-0000-0000-0000FF500000}"/>
    <cellStyle name="요약 4 8 4 4" xfId="23303" xr:uid="{00000000-0005-0000-0000-000000510000}"/>
    <cellStyle name="요약 4 8 5" xfId="4153" xr:uid="{00000000-0005-0000-0000-000001510000}"/>
    <cellStyle name="요약 4 8 5 2" xfId="9710" xr:uid="{00000000-0005-0000-0000-000002510000}"/>
    <cellStyle name="요약 4 8 5 2 2" xfId="20813" xr:uid="{00000000-0005-0000-0000-000003510000}"/>
    <cellStyle name="요약 4 8 5 2 3" xfId="27638" xr:uid="{00000000-0005-0000-0000-000004510000}"/>
    <cellStyle name="요약 4 8 5 3" xfId="15377" xr:uid="{00000000-0005-0000-0000-000005510000}"/>
    <cellStyle name="요약 4 8 5 4" xfId="23304" xr:uid="{00000000-0005-0000-0000-000006510000}"/>
    <cellStyle name="요약 4 8 6" xfId="4154" xr:uid="{00000000-0005-0000-0000-000007510000}"/>
    <cellStyle name="요약 4 8 6 2" xfId="9711" xr:uid="{00000000-0005-0000-0000-000008510000}"/>
    <cellStyle name="요약 4 8 6 2 2" xfId="20814" xr:uid="{00000000-0005-0000-0000-000009510000}"/>
    <cellStyle name="요약 4 8 6 2 3" xfId="27639" xr:uid="{00000000-0005-0000-0000-00000A510000}"/>
    <cellStyle name="요약 4 8 6 3" xfId="15378" xr:uid="{00000000-0005-0000-0000-00000B510000}"/>
    <cellStyle name="요약 4 8 6 4" xfId="23305" xr:uid="{00000000-0005-0000-0000-00000C510000}"/>
    <cellStyle name="요약 4 8 7" xfId="4155" xr:uid="{00000000-0005-0000-0000-00000D510000}"/>
    <cellStyle name="요약 4 8 7 2" xfId="9712" xr:uid="{00000000-0005-0000-0000-00000E510000}"/>
    <cellStyle name="요약 4 8 7 2 2" xfId="20815" xr:uid="{00000000-0005-0000-0000-00000F510000}"/>
    <cellStyle name="요약 4 8 7 2 3" xfId="27640" xr:uid="{00000000-0005-0000-0000-000010510000}"/>
    <cellStyle name="요약 4 8 7 3" xfId="15379" xr:uid="{00000000-0005-0000-0000-000011510000}"/>
    <cellStyle name="요약 4 8 7 4" xfId="23306" xr:uid="{00000000-0005-0000-0000-000012510000}"/>
    <cellStyle name="요약 4 8 8" xfId="9701" xr:uid="{00000000-0005-0000-0000-000013510000}"/>
    <cellStyle name="요약 4 8 8 2" xfId="20804" xr:uid="{00000000-0005-0000-0000-000014510000}"/>
    <cellStyle name="요약 4 8 8 3" xfId="27629" xr:uid="{00000000-0005-0000-0000-000015510000}"/>
    <cellStyle name="요약 4 8 9" xfId="15368" xr:uid="{00000000-0005-0000-0000-000016510000}"/>
    <cellStyle name="요약 4 9" xfId="4156" xr:uid="{00000000-0005-0000-0000-000017510000}"/>
    <cellStyle name="요약 4 9 2" xfId="4157" xr:uid="{00000000-0005-0000-0000-000018510000}"/>
    <cellStyle name="요약 4 9 2 2" xfId="9714" xr:uid="{00000000-0005-0000-0000-000019510000}"/>
    <cellStyle name="요약 4 9 2 2 2" xfId="20817" xr:uid="{00000000-0005-0000-0000-00001A510000}"/>
    <cellStyle name="요약 4 9 2 2 3" xfId="27642" xr:uid="{00000000-0005-0000-0000-00001B510000}"/>
    <cellStyle name="요약 4 9 2 3" xfId="15381" xr:uid="{00000000-0005-0000-0000-00001C510000}"/>
    <cellStyle name="요약 4 9 2 4" xfId="23308" xr:uid="{00000000-0005-0000-0000-00001D510000}"/>
    <cellStyle name="요약 4 9 3" xfId="4158" xr:uid="{00000000-0005-0000-0000-00001E510000}"/>
    <cellStyle name="요약 4 9 3 2" xfId="9715" xr:uid="{00000000-0005-0000-0000-00001F510000}"/>
    <cellStyle name="요약 4 9 3 2 2" xfId="20818" xr:uid="{00000000-0005-0000-0000-000020510000}"/>
    <cellStyle name="요약 4 9 3 2 3" xfId="27643" xr:uid="{00000000-0005-0000-0000-000021510000}"/>
    <cellStyle name="요약 4 9 3 3" xfId="15382" xr:uid="{00000000-0005-0000-0000-000022510000}"/>
    <cellStyle name="요약 4 9 3 4" xfId="23309" xr:uid="{00000000-0005-0000-0000-000023510000}"/>
    <cellStyle name="요약 4 9 4" xfId="4159" xr:uid="{00000000-0005-0000-0000-000024510000}"/>
    <cellStyle name="요약 4 9 4 2" xfId="9716" xr:uid="{00000000-0005-0000-0000-000025510000}"/>
    <cellStyle name="요약 4 9 4 2 2" xfId="20819" xr:uid="{00000000-0005-0000-0000-000026510000}"/>
    <cellStyle name="요약 4 9 4 2 3" xfId="27644" xr:uid="{00000000-0005-0000-0000-000027510000}"/>
    <cellStyle name="요약 4 9 4 3" xfId="15383" xr:uid="{00000000-0005-0000-0000-000028510000}"/>
    <cellStyle name="요약 4 9 4 4" xfId="23310" xr:uid="{00000000-0005-0000-0000-000029510000}"/>
    <cellStyle name="요약 4 9 5" xfId="4160" xr:uid="{00000000-0005-0000-0000-00002A510000}"/>
    <cellStyle name="요약 4 9 5 2" xfId="9717" xr:uid="{00000000-0005-0000-0000-00002B510000}"/>
    <cellStyle name="요약 4 9 5 2 2" xfId="20820" xr:uid="{00000000-0005-0000-0000-00002C510000}"/>
    <cellStyle name="요약 4 9 5 2 3" xfId="27645" xr:uid="{00000000-0005-0000-0000-00002D510000}"/>
    <cellStyle name="요약 4 9 5 3" xfId="15384" xr:uid="{00000000-0005-0000-0000-00002E510000}"/>
    <cellStyle name="요약 4 9 5 4" xfId="23311" xr:uid="{00000000-0005-0000-0000-00002F510000}"/>
    <cellStyle name="요약 4 9 6" xfId="4161" xr:uid="{00000000-0005-0000-0000-000030510000}"/>
    <cellStyle name="요약 4 9 6 2" xfId="9718" xr:uid="{00000000-0005-0000-0000-000031510000}"/>
    <cellStyle name="요약 4 9 6 2 2" xfId="20821" xr:uid="{00000000-0005-0000-0000-000032510000}"/>
    <cellStyle name="요약 4 9 6 2 3" xfId="27646" xr:uid="{00000000-0005-0000-0000-000033510000}"/>
    <cellStyle name="요약 4 9 6 3" xfId="15385" xr:uid="{00000000-0005-0000-0000-000034510000}"/>
    <cellStyle name="요약 4 9 6 4" xfId="23312" xr:uid="{00000000-0005-0000-0000-000035510000}"/>
    <cellStyle name="요약 4 9 7" xfId="9713" xr:uid="{00000000-0005-0000-0000-000036510000}"/>
    <cellStyle name="요약 4 9 7 2" xfId="20816" xr:uid="{00000000-0005-0000-0000-000037510000}"/>
    <cellStyle name="요약 4 9 7 3" xfId="27641" xr:uid="{00000000-0005-0000-0000-000038510000}"/>
    <cellStyle name="요약 4 9 8" xfId="15380" xr:uid="{00000000-0005-0000-0000-000039510000}"/>
    <cellStyle name="요약 4 9 9" xfId="23307" xr:uid="{00000000-0005-0000-0000-00003A510000}"/>
    <cellStyle name="요약 5" xfId="4162" xr:uid="{00000000-0005-0000-0000-00003B510000}"/>
    <cellStyle name="요약 5 10" xfId="23313" xr:uid="{00000000-0005-0000-0000-00003C510000}"/>
    <cellStyle name="요약 5 2" xfId="4163" xr:uid="{00000000-0005-0000-0000-00003D510000}"/>
    <cellStyle name="요약 5 2 2" xfId="4164" xr:uid="{00000000-0005-0000-0000-00003E510000}"/>
    <cellStyle name="요약 5 2 2 2" xfId="9721" xr:uid="{00000000-0005-0000-0000-00003F510000}"/>
    <cellStyle name="요약 5 2 2 2 2" xfId="20824" xr:uid="{00000000-0005-0000-0000-000040510000}"/>
    <cellStyle name="요약 5 2 2 2 3" xfId="27649" xr:uid="{00000000-0005-0000-0000-000041510000}"/>
    <cellStyle name="요약 5 2 2 3" xfId="15388" xr:uid="{00000000-0005-0000-0000-000042510000}"/>
    <cellStyle name="요약 5 2 2 4" xfId="23315" xr:uid="{00000000-0005-0000-0000-000043510000}"/>
    <cellStyle name="요약 5 2 3" xfId="4165" xr:uid="{00000000-0005-0000-0000-000044510000}"/>
    <cellStyle name="요약 5 2 3 2" xfId="9722" xr:uid="{00000000-0005-0000-0000-000045510000}"/>
    <cellStyle name="요약 5 2 3 2 2" xfId="20825" xr:uid="{00000000-0005-0000-0000-000046510000}"/>
    <cellStyle name="요약 5 2 3 2 3" xfId="27650" xr:uid="{00000000-0005-0000-0000-000047510000}"/>
    <cellStyle name="요약 5 2 3 3" xfId="15389" xr:uid="{00000000-0005-0000-0000-000048510000}"/>
    <cellStyle name="요약 5 2 3 4" xfId="23316" xr:uid="{00000000-0005-0000-0000-000049510000}"/>
    <cellStyle name="요약 5 2 4" xfId="4166" xr:uid="{00000000-0005-0000-0000-00004A510000}"/>
    <cellStyle name="요약 5 2 4 2" xfId="9723" xr:uid="{00000000-0005-0000-0000-00004B510000}"/>
    <cellStyle name="요약 5 2 4 2 2" xfId="20826" xr:uid="{00000000-0005-0000-0000-00004C510000}"/>
    <cellStyle name="요약 5 2 4 2 3" xfId="27651" xr:uid="{00000000-0005-0000-0000-00004D510000}"/>
    <cellStyle name="요약 5 2 4 3" xfId="15390" xr:uid="{00000000-0005-0000-0000-00004E510000}"/>
    <cellStyle name="요약 5 2 4 4" xfId="23317" xr:uid="{00000000-0005-0000-0000-00004F510000}"/>
    <cellStyle name="요약 5 2 5" xfId="4167" xr:uid="{00000000-0005-0000-0000-000050510000}"/>
    <cellStyle name="요약 5 2 5 2" xfId="9724" xr:uid="{00000000-0005-0000-0000-000051510000}"/>
    <cellStyle name="요약 5 2 5 2 2" xfId="20827" xr:uid="{00000000-0005-0000-0000-000052510000}"/>
    <cellStyle name="요약 5 2 5 2 3" xfId="27652" xr:uid="{00000000-0005-0000-0000-000053510000}"/>
    <cellStyle name="요약 5 2 5 3" xfId="15391" xr:uid="{00000000-0005-0000-0000-000054510000}"/>
    <cellStyle name="요약 5 2 5 4" xfId="23318" xr:uid="{00000000-0005-0000-0000-000055510000}"/>
    <cellStyle name="요약 5 2 6" xfId="4168" xr:uid="{00000000-0005-0000-0000-000056510000}"/>
    <cellStyle name="요약 5 2 6 2" xfId="9725" xr:uid="{00000000-0005-0000-0000-000057510000}"/>
    <cellStyle name="요약 5 2 6 2 2" xfId="20828" xr:uid="{00000000-0005-0000-0000-000058510000}"/>
    <cellStyle name="요약 5 2 6 2 3" xfId="27653" xr:uid="{00000000-0005-0000-0000-000059510000}"/>
    <cellStyle name="요약 5 2 6 3" xfId="15392" xr:uid="{00000000-0005-0000-0000-00005A510000}"/>
    <cellStyle name="요약 5 2 6 4" xfId="23319" xr:uid="{00000000-0005-0000-0000-00005B510000}"/>
    <cellStyle name="요약 5 2 7" xfId="9720" xr:uid="{00000000-0005-0000-0000-00005C510000}"/>
    <cellStyle name="요약 5 2 7 2" xfId="20823" xr:uid="{00000000-0005-0000-0000-00005D510000}"/>
    <cellStyle name="요약 5 2 7 3" xfId="27648" xr:uid="{00000000-0005-0000-0000-00005E510000}"/>
    <cellStyle name="요약 5 2 8" xfId="15387" xr:uid="{00000000-0005-0000-0000-00005F510000}"/>
    <cellStyle name="요약 5 2 9" xfId="23314" xr:uid="{00000000-0005-0000-0000-000060510000}"/>
    <cellStyle name="요약 5 3" xfId="4169" xr:uid="{00000000-0005-0000-0000-000061510000}"/>
    <cellStyle name="요약 5 3 2" xfId="9726" xr:uid="{00000000-0005-0000-0000-000062510000}"/>
    <cellStyle name="요약 5 3 2 2" xfId="20829" xr:uid="{00000000-0005-0000-0000-000063510000}"/>
    <cellStyle name="요약 5 3 2 3" xfId="27654" xr:uid="{00000000-0005-0000-0000-000064510000}"/>
    <cellStyle name="요약 5 3 3" xfId="15393" xr:uid="{00000000-0005-0000-0000-000065510000}"/>
    <cellStyle name="요약 5 3 4" xfId="23320" xr:uid="{00000000-0005-0000-0000-000066510000}"/>
    <cellStyle name="요약 5 4" xfId="4170" xr:uid="{00000000-0005-0000-0000-000067510000}"/>
    <cellStyle name="요약 5 4 2" xfId="9727" xr:uid="{00000000-0005-0000-0000-000068510000}"/>
    <cellStyle name="요약 5 4 2 2" xfId="20830" xr:uid="{00000000-0005-0000-0000-000069510000}"/>
    <cellStyle name="요약 5 4 2 3" xfId="27655" xr:uid="{00000000-0005-0000-0000-00006A510000}"/>
    <cellStyle name="요약 5 4 3" xfId="15394" xr:uid="{00000000-0005-0000-0000-00006B510000}"/>
    <cellStyle name="요약 5 4 4" xfId="23321" xr:uid="{00000000-0005-0000-0000-00006C510000}"/>
    <cellStyle name="요약 5 5" xfId="4171" xr:uid="{00000000-0005-0000-0000-00006D510000}"/>
    <cellStyle name="요약 5 5 2" xfId="9728" xr:uid="{00000000-0005-0000-0000-00006E510000}"/>
    <cellStyle name="요약 5 5 2 2" xfId="20831" xr:uid="{00000000-0005-0000-0000-00006F510000}"/>
    <cellStyle name="요약 5 5 2 3" xfId="27656" xr:uid="{00000000-0005-0000-0000-000070510000}"/>
    <cellStyle name="요약 5 5 3" xfId="15395" xr:uid="{00000000-0005-0000-0000-000071510000}"/>
    <cellStyle name="요약 5 5 4" xfId="23322" xr:uid="{00000000-0005-0000-0000-000072510000}"/>
    <cellStyle name="요약 5 6" xfId="4172" xr:uid="{00000000-0005-0000-0000-000073510000}"/>
    <cellStyle name="요약 5 6 2" xfId="9729" xr:uid="{00000000-0005-0000-0000-000074510000}"/>
    <cellStyle name="요약 5 6 2 2" xfId="20832" xr:uid="{00000000-0005-0000-0000-000075510000}"/>
    <cellStyle name="요약 5 6 2 3" xfId="27657" xr:uid="{00000000-0005-0000-0000-000076510000}"/>
    <cellStyle name="요약 5 6 3" xfId="15396" xr:uid="{00000000-0005-0000-0000-000077510000}"/>
    <cellStyle name="요약 5 6 4" xfId="23323" xr:uid="{00000000-0005-0000-0000-000078510000}"/>
    <cellStyle name="요약 5 7" xfId="4173" xr:uid="{00000000-0005-0000-0000-000079510000}"/>
    <cellStyle name="요약 5 7 2" xfId="9730" xr:uid="{00000000-0005-0000-0000-00007A510000}"/>
    <cellStyle name="요약 5 7 2 2" xfId="20833" xr:uid="{00000000-0005-0000-0000-00007B510000}"/>
    <cellStyle name="요약 5 7 2 3" xfId="27658" xr:uid="{00000000-0005-0000-0000-00007C510000}"/>
    <cellStyle name="요약 5 7 3" xfId="15397" xr:uid="{00000000-0005-0000-0000-00007D510000}"/>
    <cellStyle name="요약 5 7 4" xfId="23324" xr:uid="{00000000-0005-0000-0000-00007E510000}"/>
    <cellStyle name="요약 5 8" xfId="9719" xr:uid="{00000000-0005-0000-0000-00007F510000}"/>
    <cellStyle name="요약 5 8 2" xfId="20822" xr:uid="{00000000-0005-0000-0000-000080510000}"/>
    <cellStyle name="요약 5 8 3" xfId="27647" xr:uid="{00000000-0005-0000-0000-000081510000}"/>
    <cellStyle name="요약 5 9" xfId="15386" xr:uid="{00000000-0005-0000-0000-000082510000}"/>
    <cellStyle name="요약 6" xfId="4174" xr:uid="{00000000-0005-0000-0000-000083510000}"/>
    <cellStyle name="요약 6 10" xfId="23325" xr:uid="{00000000-0005-0000-0000-000084510000}"/>
    <cellStyle name="요약 6 2" xfId="4175" xr:uid="{00000000-0005-0000-0000-000085510000}"/>
    <cellStyle name="요약 6 2 2" xfId="4176" xr:uid="{00000000-0005-0000-0000-000086510000}"/>
    <cellStyle name="요약 6 2 2 2" xfId="9733" xr:uid="{00000000-0005-0000-0000-000087510000}"/>
    <cellStyle name="요약 6 2 2 2 2" xfId="20836" xr:uid="{00000000-0005-0000-0000-000088510000}"/>
    <cellStyle name="요약 6 2 2 2 3" xfId="27661" xr:uid="{00000000-0005-0000-0000-000089510000}"/>
    <cellStyle name="요약 6 2 2 3" xfId="15400" xr:uid="{00000000-0005-0000-0000-00008A510000}"/>
    <cellStyle name="요약 6 2 2 4" xfId="23327" xr:uid="{00000000-0005-0000-0000-00008B510000}"/>
    <cellStyle name="요약 6 2 3" xfId="4177" xr:uid="{00000000-0005-0000-0000-00008C510000}"/>
    <cellStyle name="요약 6 2 3 2" xfId="9734" xr:uid="{00000000-0005-0000-0000-00008D510000}"/>
    <cellStyle name="요약 6 2 3 2 2" xfId="20837" xr:uid="{00000000-0005-0000-0000-00008E510000}"/>
    <cellStyle name="요약 6 2 3 2 3" xfId="27662" xr:uid="{00000000-0005-0000-0000-00008F510000}"/>
    <cellStyle name="요약 6 2 3 3" xfId="15401" xr:uid="{00000000-0005-0000-0000-000090510000}"/>
    <cellStyle name="요약 6 2 3 4" xfId="23328" xr:uid="{00000000-0005-0000-0000-000091510000}"/>
    <cellStyle name="요약 6 2 4" xfId="4178" xr:uid="{00000000-0005-0000-0000-000092510000}"/>
    <cellStyle name="요약 6 2 4 2" xfId="9735" xr:uid="{00000000-0005-0000-0000-000093510000}"/>
    <cellStyle name="요약 6 2 4 2 2" xfId="20838" xr:uid="{00000000-0005-0000-0000-000094510000}"/>
    <cellStyle name="요약 6 2 4 2 3" xfId="27663" xr:uid="{00000000-0005-0000-0000-000095510000}"/>
    <cellStyle name="요약 6 2 4 3" xfId="15402" xr:uid="{00000000-0005-0000-0000-000096510000}"/>
    <cellStyle name="요약 6 2 4 4" xfId="23329" xr:uid="{00000000-0005-0000-0000-000097510000}"/>
    <cellStyle name="요약 6 2 5" xfId="4179" xr:uid="{00000000-0005-0000-0000-000098510000}"/>
    <cellStyle name="요약 6 2 5 2" xfId="9736" xr:uid="{00000000-0005-0000-0000-000099510000}"/>
    <cellStyle name="요약 6 2 5 2 2" xfId="20839" xr:uid="{00000000-0005-0000-0000-00009A510000}"/>
    <cellStyle name="요약 6 2 5 2 3" xfId="27664" xr:uid="{00000000-0005-0000-0000-00009B510000}"/>
    <cellStyle name="요약 6 2 5 3" xfId="15403" xr:uid="{00000000-0005-0000-0000-00009C510000}"/>
    <cellStyle name="요약 6 2 5 4" xfId="23330" xr:uid="{00000000-0005-0000-0000-00009D510000}"/>
    <cellStyle name="요약 6 2 6" xfId="4180" xr:uid="{00000000-0005-0000-0000-00009E510000}"/>
    <cellStyle name="요약 6 2 6 2" xfId="9737" xr:uid="{00000000-0005-0000-0000-00009F510000}"/>
    <cellStyle name="요약 6 2 6 2 2" xfId="20840" xr:uid="{00000000-0005-0000-0000-0000A0510000}"/>
    <cellStyle name="요약 6 2 6 2 3" xfId="27665" xr:uid="{00000000-0005-0000-0000-0000A1510000}"/>
    <cellStyle name="요약 6 2 6 3" xfId="15404" xr:uid="{00000000-0005-0000-0000-0000A2510000}"/>
    <cellStyle name="요약 6 2 6 4" xfId="23331" xr:uid="{00000000-0005-0000-0000-0000A3510000}"/>
    <cellStyle name="요약 6 2 7" xfId="9732" xr:uid="{00000000-0005-0000-0000-0000A4510000}"/>
    <cellStyle name="요약 6 2 7 2" xfId="20835" xr:uid="{00000000-0005-0000-0000-0000A5510000}"/>
    <cellStyle name="요약 6 2 7 3" xfId="27660" xr:uid="{00000000-0005-0000-0000-0000A6510000}"/>
    <cellStyle name="요약 6 2 8" xfId="15399" xr:uid="{00000000-0005-0000-0000-0000A7510000}"/>
    <cellStyle name="요약 6 2 9" xfId="23326" xr:uid="{00000000-0005-0000-0000-0000A8510000}"/>
    <cellStyle name="요약 6 3" xfId="4181" xr:uid="{00000000-0005-0000-0000-0000A9510000}"/>
    <cellStyle name="요약 6 3 2" xfId="9738" xr:uid="{00000000-0005-0000-0000-0000AA510000}"/>
    <cellStyle name="요약 6 3 2 2" xfId="20841" xr:uid="{00000000-0005-0000-0000-0000AB510000}"/>
    <cellStyle name="요약 6 3 2 3" xfId="27666" xr:uid="{00000000-0005-0000-0000-0000AC510000}"/>
    <cellStyle name="요약 6 3 3" xfId="15405" xr:uid="{00000000-0005-0000-0000-0000AD510000}"/>
    <cellStyle name="요약 6 3 4" xfId="23332" xr:uid="{00000000-0005-0000-0000-0000AE510000}"/>
    <cellStyle name="요약 6 4" xfId="4182" xr:uid="{00000000-0005-0000-0000-0000AF510000}"/>
    <cellStyle name="요약 6 4 2" xfId="9739" xr:uid="{00000000-0005-0000-0000-0000B0510000}"/>
    <cellStyle name="요약 6 4 2 2" xfId="20842" xr:uid="{00000000-0005-0000-0000-0000B1510000}"/>
    <cellStyle name="요약 6 4 2 3" xfId="27667" xr:uid="{00000000-0005-0000-0000-0000B2510000}"/>
    <cellStyle name="요약 6 4 3" xfId="15406" xr:uid="{00000000-0005-0000-0000-0000B3510000}"/>
    <cellStyle name="요약 6 4 4" xfId="23333" xr:uid="{00000000-0005-0000-0000-0000B4510000}"/>
    <cellStyle name="요약 6 5" xfId="4183" xr:uid="{00000000-0005-0000-0000-0000B5510000}"/>
    <cellStyle name="요약 6 5 2" xfId="9740" xr:uid="{00000000-0005-0000-0000-0000B6510000}"/>
    <cellStyle name="요약 6 5 2 2" xfId="20843" xr:uid="{00000000-0005-0000-0000-0000B7510000}"/>
    <cellStyle name="요약 6 5 2 3" xfId="27668" xr:uid="{00000000-0005-0000-0000-0000B8510000}"/>
    <cellStyle name="요약 6 5 3" xfId="15407" xr:uid="{00000000-0005-0000-0000-0000B9510000}"/>
    <cellStyle name="요약 6 5 4" xfId="23334" xr:uid="{00000000-0005-0000-0000-0000BA510000}"/>
    <cellStyle name="요약 6 6" xfId="4184" xr:uid="{00000000-0005-0000-0000-0000BB510000}"/>
    <cellStyle name="요약 6 6 2" xfId="9741" xr:uid="{00000000-0005-0000-0000-0000BC510000}"/>
    <cellStyle name="요약 6 6 2 2" xfId="20844" xr:uid="{00000000-0005-0000-0000-0000BD510000}"/>
    <cellStyle name="요약 6 6 2 3" xfId="27669" xr:uid="{00000000-0005-0000-0000-0000BE510000}"/>
    <cellStyle name="요약 6 6 3" xfId="15408" xr:uid="{00000000-0005-0000-0000-0000BF510000}"/>
    <cellStyle name="요약 6 6 4" xfId="23335" xr:uid="{00000000-0005-0000-0000-0000C0510000}"/>
    <cellStyle name="요약 6 7" xfId="4185" xr:uid="{00000000-0005-0000-0000-0000C1510000}"/>
    <cellStyle name="요약 6 7 2" xfId="9742" xr:uid="{00000000-0005-0000-0000-0000C2510000}"/>
    <cellStyle name="요약 6 7 2 2" xfId="20845" xr:uid="{00000000-0005-0000-0000-0000C3510000}"/>
    <cellStyle name="요약 6 7 2 3" xfId="27670" xr:uid="{00000000-0005-0000-0000-0000C4510000}"/>
    <cellStyle name="요약 6 7 3" xfId="15409" xr:uid="{00000000-0005-0000-0000-0000C5510000}"/>
    <cellStyle name="요약 6 7 4" xfId="23336" xr:uid="{00000000-0005-0000-0000-0000C6510000}"/>
    <cellStyle name="요약 6 8" xfId="9731" xr:uid="{00000000-0005-0000-0000-0000C7510000}"/>
    <cellStyle name="요약 6 8 2" xfId="20834" xr:uid="{00000000-0005-0000-0000-0000C8510000}"/>
    <cellStyle name="요약 6 8 3" xfId="27659" xr:uid="{00000000-0005-0000-0000-0000C9510000}"/>
    <cellStyle name="요약 6 9" xfId="15398" xr:uid="{00000000-0005-0000-0000-0000CA510000}"/>
    <cellStyle name="요약 7" xfId="4186" xr:uid="{00000000-0005-0000-0000-0000CB510000}"/>
    <cellStyle name="요약 7 10" xfId="23337" xr:uid="{00000000-0005-0000-0000-0000CC510000}"/>
    <cellStyle name="요약 7 2" xfId="4187" xr:uid="{00000000-0005-0000-0000-0000CD510000}"/>
    <cellStyle name="요약 7 2 2" xfId="4188" xr:uid="{00000000-0005-0000-0000-0000CE510000}"/>
    <cellStyle name="요약 7 2 2 2" xfId="9745" xr:uid="{00000000-0005-0000-0000-0000CF510000}"/>
    <cellStyle name="요약 7 2 2 2 2" xfId="20848" xr:uid="{00000000-0005-0000-0000-0000D0510000}"/>
    <cellStyle name="요약 7 2 2 2 3" xfId="27673" xr:uid="{00000000-0005-0000-0000-0000D1510000}"/>
    <cellStyle name="요약 7 2 2 3" xfId="15412" xr:uid="{00000000-0005-0000-0000-0000D2510000}"/>
    <cellStyle name="요약 7 2 2 4" xfId="23339" xr:uid="{00000000-0005-0000-0000-0000D3510000}"/>
    <cellStyle name="요약 7 2 3" xfId="4189" xr:uid="{00000000-0005-0000-0000-0000D4510000}"/>
    <cellStyle name="요약 7 2 3 2" xfId="9746" xr:uid="{00000000-0005-0000-0000-0000D5510000}"/>
    <cellStyle name="요약 7 2 3 2 2" xfId="20849" xr:uid="{00000000-0005-0000-0000-0000D6510000}"/>
    <cellStyle name="요약 7 2 3 2 3" xfId="27674" xr:uid="{00000000-0005-0000-0000-0000D7510000}"/>
    <cellStyle name="요약 7 2 3 3" xfId="15413" xr:uid="{00000000-0005-0000-0000-0000D8510000}"/>
    <cellStyle name="요약 7 2 3 4" xfId="23340" xr:uid="{00000000-0005-0000-0000-0000D9510000}"/>
    <cellStyle name="요약 7 2 4" xfId="4190" xr:uid="{00000000-0005-0000-0000-0000DA510000}"/>
    <cellStyle name="요약 7 2 4 2" xfId="9747" xr:uid="{00000000-0005-0000-0000-0000DB510000}"/>
    <cellStyle name="요약 7 2 4 2 2" xfId="20850" xr:uid="{00000000-0005-0000-0000-0000DC510000}"/>
    <cellStyle name="요약 7 2 4 2 3" xfId="27675" xr:uid="{00000000-0005-0000-0000-0000DD510000}"/>
    <cellStyle name="요약 7 2 4 3" xfId="15414" xr:uid="{00000000-0005-0000-0000-0000DE510000}"/>
    <cellStyle name="요약 7 2 4 4" xfId="23341" xr:uid="{00000000-0005-0000-0000-0000DF510000}"/>
    <cellStyle name="요약 7 2 5" xfId="4191" xr:uid="{00000000-0005-0000-0000-0000E0510000}"/>
    <cellStyle name="요약 7 2 5 2" xfId="9748" xr:uid="{00000000-0005-0000-0000-0000E1510000}"/>
    <cellStyle name="요약 7 2 5 2 2" xfId="20851" xr:uid="{00000000-0005-0000-0000-0000E2510000}"/>
    <cellStyle name="요약 7 2 5 2 3" xfId="27676" xr:uid="{00000000-0005-0000-0000-0000E3510000}"/>
    <cellStyle name="요약 7 2 5 3" xfId="15415" xr:uid="{00000000-0005-0000-0000-0000E4510000}"/>
    <cellStyle name="요약 7 2 5 4" xfId="23342" xr:uid="{00000000-0005-0000-0000-0000E5510000}"/>
    <cellStyle name="요약 7 2 6" xfId="4192" xr:uid="{00000000-0005-0000-0000-0000E6510000}"/>
    <cellStyle name="요약 7 2 6 2" xfId="9749" xr:uid="{00000000-0005-0000-0000-0000E7510000}"/>
    <cellStyle name="요약 7 2 6 2 2" xfId="20852" xr:uid="{00000000-0005-0000-0000-0000E8510000}"/>
    <cellStyle name="요약 7 2 6 2 3" xfId="27677" xr:uid="{00000000-0005-0000-0000-0000E9510000}"/>
    <cellStyle name="요약 7 2 6 3" xfId="15416" xr:uid="{00000000-0005-0000-0000-0000EA510000}"/>
    <cellStyle name="요약 7 2 6 4" xfId="23343" xr:uid="{00000000-0005-0000-0000-0000EB510000}"/>
    <cellStyle name="요약 7 2 7" xfId="9744" xr:uid="{00000000-0005-0000-0000-0000EC510000}"/>
    <cellStyle name="요약 7 2 7 2" xfId="20847" xr:uid="{00000000-0005-0000-0000-0000ED510000}"/>
    <cellStyle name="요약 7 2 7 3" xfId="27672" xr:uid="{00000000-0005-0000-0000-0000EE510000}"/>
    <cellStyle name="요약 7 2 8" xfId="15411" xr:uid="{00000000-0005-0000-0000-0000EF510000}"/>
    <cellStyle name="요약 7 2 9" xfId="23338" xr:uid="{00000000-0005-0000-0000-0000F0510000}"/>
    <cellStyle name="요약 7 3" xfId="4193" xr:uid="{00000000-0005-0000-0000-0000F1510000}"/>
    <cellStyle name="요약 7 3 2" xfId="9750" xr:uid="{00000000-0005-0000-0000-0000F2510000}"/>
    <cellStyle name="요약 7 3 2 2" xfId="20853" xr:uid="{00000000-0005-0000-0000-0000F3510000}"/>
    <cellStyle name="요약 7 3 2 3" xfId="27678" xr:uid="{00000000-0005-0000-0000-0000F4510000}"/>
    <cellStyle name="요약 7 3 3" xfId="15417" xr:uid="{00000000-0005-0000-0000-0000F5510000}"/>
    <cellStyle name="요약 7 3 4" xfId="23344" xr:uid="{00000000-0005-0000-0000-0000F6510000}"/>
    <cellStyle name="요약 7 4" xfId="4194" xr:uid="{00000000-0005-0000-0000-0000F7510000}"/>
    <cellStyle name="요약 7 4 2" xfId="9751" xr:uid="{00000000-0005-0000-0000-0000F8510000}"/>
    <cellStyle name="요약 7 4 2 2" xfId="20854" xr:uid="{00000000-0005-0000-0000-0000F9510000}"/>
    <cellStyle name="요약 7 4 2 3" xfId="27679" xr:uid="{00000000-0005-0000-0000-0000FA510000}"/>
    <cellStyle name="요약 7 4 3" xfId="15418" xr:uid="{00000000-0005-0000-0000-0000FB510000}"/>
    <cellStyle name="요약 7 4 4" xfId="23345" xr:uid="{00000000-0005-0000-0000-0000FC510000}"/>
    <cellStyle name="요약 7 5" xfId="4195" xr:uid="{00000000-0005-0000-0000-0000FD510000}"/>
    <cellStyle name="요약 7 5 2" xfId="9752" xr:uid="{00000000-0005-0000-0000-0000FE510000}"/>
    <cellStyle name="요약 7 5 2 2" xfId="20855" xr:uid="{00000000-0005-0000-0000-0000FF510000}"/>
    <cellStyle name="요약 7 5 2 3" xfId="27680" xr:uid="{00000000-0005-0000-0000-000000520000}"/>
    <cellStyle name="요약 7 5 3" xfId="15419" xr:uid="{00000000-0005-0000-0000-000001520000}"/>
    <cellStyle name="요약 7 5 4" xfId="23346" xr:uid="{00000000-0005-0000-0000-000002520000}"/>
    <cellStyle name="요약 7 6" xfId="4196" xr:uid="{00000000-0005-0000-0000-000003520000}"/>
    <cellStyle name="요약 7 6 2" xfId="9753" xr:uid="{00000000-0005-0000-0000-000004520000}"/>
    <cellStyle name="요약 7 6 2 2" xfId="20856" xr:uid="{00000000-0005-0000-0000-000005520000}"/>
    <cellStyle name="요약 7 6 2 3" xfId="27681" xr:uid="{00000000-0005-0000-0000-000006520000}"/>
    <cellStyle name="요약 7 6 3" xfId="15420" xr:uid="{00000000-0005-0000-0000-000007520000}"/>
    <cellStyle name="요약 7 6 4" xfId="23347" xr:uid="{00000000-0005-0000-0000-000008520000}"/>
    <cellStyle name="요약 7 7" xfId="4197" xr:uid="{00000000-0005-0000-0000-000009520000}"/>
    <cellStyle name="요약 7 7 2" xfId="9754" xr:uid="{00000000-0005-0000-0000-00000A520000}"/>
    <cellStyle name="요약 7 7 2 2" xfId="20857" xr:uid="{00000000-0005-0000-0000-00000B520000}"/>
    <cellStyle name="요약 7 7 2 3" xfId="27682" xr:uid="{00000000-0005-0000-0000-00000C520000}"/>
    <cellStyle name="요약 7 7 3" xfId="15421" xr:uid="{00000000-0005-0000-0000-00000D520000}"/>
    <cellStyle name="요약 7 7 4" xfId="23348" xr:uid="{00000000-0005-0000-0000-00000E520000}"/>
    <cellStyle name="요약 7 8" xfId="9743" xr:uid="{00000000-0005-0000-0000-00000F520000}"/>
    <cellStyle name="요약 7 8 2" xfId="20846" xr:uid="{00000000-0005-0000-0000-000010520000}"/>
    <cellStyle name="요약 7 8 3" xfId="27671" xr:uid="{00000000-0005-0000-0000-000011520000}"/>
    <cellStyle name="요약 7 9" xfId="15410" xr:uid="{00000000-0005-0000-0000-000012520000}"/>
    <cellStyle name="요약 8" xfId="4198" xr:uid="{00000000-0005-0000-0000-000013520000}"/>
    <cellStyle name="요약 8 10" xfId="23349" xr:uid="{00000000-0005-0000-0000-000014520000}"/>
    <cellStyle name="요약 8 2" xfId="4199" xr:uid="{00000000-0005-0000-0000-000015520000}"/>
    <cellStyle name="요약 8 2 2" xfId="4200" xr:uid="{00000000-0005-0000-0000-000016520000}"/>
    <cellStyle name="요약 8 2 2 2" xfId="9757" xr:uid="{00000000-0005-0000-0000-000017520000}"/>
    <cellStyle name="요약 8 2 2 2 2" xfId="20860" xr:uid="{00000000-0005-0000-0000-000018520000}"/>
    <cellStyle name="요약 8 2 2 2 3" xfId="27685" xr:uid="{00000000-0005-0000-0000-000019520000}"/>
    <cellStyle name="요약 8 2 2 3" xfId="15424" xr:uid="{00000000-0005-0000-0000-00001A520000}"/>
    <cellStyle name="요약 8 2 2 4" xfId="23351" xr:uid="{00000000-0005-0000-0000-00001B520000}"/>
    <cellStyle name="요약 8 2 3" xfId="4201" xr:uid="{00000000-0005-0000-0000-00001C520000}"/>
    <cellStyle name="요약 8 2 3 2" xfId="9758" xr:uid="{00000000-0005-0000-0000-00001D520000}"/>
    <cellStyle name="요약 8 2 3 2 2" xfId="20861" xr:uid="{00000000-0005-0000-0000-00001E520000}"/>
    <cellStyle name="요약 8 2 3 2 3" xfId="27686" xr:uid="{00000000-0005-0000-0000-00001F520000}"/>
    <cellStyle name="요약 8 2 3 3" xfId="15425" xr:uid="{00000000-0005-0000-0000-000020520000}"/>
    <cellStyle name="요약 8 2 3 4" xfId="23352" xr:uid="{00000000-0005-0000-0000-000021520000}"/>
    <cellStyle name="요약 8 2 4" xfId="4202" xr:uid="{00000000-0005-0000-0000-000022520000}"/>
    <cellStyle name="요약 8 2 4 2" xfId="9759" xr:uid="{00000000-0005-0000-0000-000023520000}"/>
    <cellStyle name="요약 8 2 4 2 2" xfId="20862" xr:uid="{00000000-0005-0000-0000-000024520000}"/>
    <cellStyle name="요약 8 2 4 2 3" xfId="27687" xr:uid="{00000000-0005-0000-0000-000025520000}"/>
    <cellStyle name="요약 8 2 4 3" xfId="15426" xr:uid="{00000000-0005-0000-0000-000026520000}"/>
    <cellStyle name="요약 8 2 4 4" xfId="23353" xr:uid="{00000000-0005-0000-0000-000027520000}"/>
    <cellStyle name="요약 8 2 5" xfId="4203" xr:uid="{00000000-0005-0000-0000-000028520000}"/>
    <cellStyle name="요약 8 2 5 2" xfId="9760" xr:uid="{00000000-0005-0000-0000-000029520000}"/>
    <cellStyle name="요약 8 2 5 2 2" xfId="20863" xr:uid="{00000000-0005-0000-0000-00002A520000}"/>
    <cellStyle name="요약 8 2 5 2 3" xfId="27688" xr:uid="{00000000-0005-0000-0000-00002B520000}"/>
    <cellStyle name="요약 8 2 5 3" xfId="15427" xr:uid="{00000000-0005-0000-0000-00002C520000}"/>
    <cellStyle name="요약 8 2 5 4" xfId="23354" xr:uid="{00000000-0005-0000-0000-00002D520000}"/>
    <cellStyle name="요약 8 2 6" xfId="4204" xr:uid="{00000000-0005-0000-0000-00002E520000}"/>
    <cellStyle name="요약 8 2 6 2" xfId="9761" xr:uid="{00000000-0005-0000-0000-00002F520000}"/>
    <cellStyle name="요약 8 2 6 2 2" xfId="20864" xr:uid="{00000000-0005-0000-0000-000030520000}"/>
    <cellStyle name="요약 8 2 6 2 3" xfId="27689" xr:uid="{00000000-0005-0000-0000-000031520000}"/>
    <cellStyle name="요약 8 2 6 3" xfId="15428" xr:uid="{00000000-0005-0000-0000-000032520000}"/>
    <cellStyle name="요약 8 2 6 4" xfId="23355" xr:uid="{00000000-0005-0000-0000-000033520000}"/>
    <cellStyle name="요약 8 2 7" xfId="9756" xr:uid="{00000000-0005-0000-0000-000034520000}"/>
    <cellStyle name="요약 8 2 7 2" xfId="20859" xr:uid="{00000000-0005-0000-0000-000035520000}"/>
    <cellStyle name="요약 8 2 7 3" xfId="27684" xr:uid="{00000000-0005-0000-0000-000036520000}"/>
    <cellStyle name="요약 8 2 8" xfId="15423" xr:uid="{00000000-0005-0000-0000-000037520000}"/>
    <cellStyle name="요약 8 2 9" xfId="23350" xr:uid="{00000000-0005-0000-0000-000038520000}"/>
    <cellStyle name="요약 8 3" xfId="4205" xr:uid="{00000000-0005-0000-0000-000039520000}"/>
    <cellStyle name="요약 8 3 2" xfId="9762" xr:uid="{00000000-0005-0000-0000-00003A520000}"/>
    <cellStyle name="요약 8 3 2 2" xfId="20865" xr:uid="{00000000-0005-0000-0000-00003B520000}"/>
    <cellStyle name="요약 8 3 2 3" xfId="27690" xr:uid="{00000000-0005-0000-0000-00003C520000}"/>
    <cellStyle name="요약 8 3 3" xfId="15429" xr:uid="{00000000-0005-0000-0000-00003D520000}"/>
    <cellStyle name="요약 8 3 4" xfId="23356" xr:uid="{00000000-0005-0000-0000-00003E520000}"/>
    <cellStyle name="요약 8 4" xfId="4206" xr:uid="{00000000-0005-0000-0000-00003F520000}"/>
    <cellStyle name="요약 8 4 2" xfId="9763" xr:uid="{00000000-0005-0000-0000-000040520000}"/>
    <cellStyle name="요약 8 4 2 2" xfId="20866" xr:uid="{00000000-0005-0000-0000-000041520000}"/>
    <cellStyle name="요약 8 4 2 3" xfId="27691" xr:uid="{00000000-0005-0000-0000-000042520000}"/>
    <cellStyle name="요약 8 4 3" xfId="15430" xr:uid="{00000000-0005-0000-0000-000043520000}"/>
    <cellStyle name="요약 8 4 4" xfId="23357" xr:uid="{00000000-0005-0000-0000-000044520000}"/>
    <cellStyle name="요약 8 5" xfId="4207" xr:uid="{00000000-0005-0000-0000-000045520000}"/>
    <cellStyle name="요약 8 5 2" xfId="9764" xr:uid="{00000000-0005-0000-0000-000046520000}"/>
    <cellStyle name="요약 8 5 2 2" xfId="20867" xr:uid="{00000000-0005-0000-0000-000047520000}"/>
    <cellStyle name="요약 8 5 2 3" xfId="27692" xr:uid="{00000000-0005-0000-0000-000048520000}"/>
    <cellStyle name="요약 8 5 3" xfId="15431" xr:uid="{00000000-0005-0000-0000-000049520000}"/>
    <cellStyle name="요약 8 5 4" xfId="23358" xr:uid="{00000000-0005-0000-0000-00004A520000}"/>
    <cellStyle name="요약 8 6" xfId="4208" xr:uid="{00000000-0005-0000-0000-00004B520000}"/>
    <cellStyle name="요약 8 6 2" xfId="9765" xr:uid="{00000000-0005-0000-0000-00004C520000}"/>
    <cellStyle name="요약 8 6 2 2" xfId="20868" xr:uid="{00000000-0005-0000-0000-00004D520000}"/>
    <cellStyle name="요약 8 6 2 3" xfId="27693" xr:uid="{00000000-0005-0000-0000-00004E520000}"/>
    <cellStyle name="요약 8 6 3" xfId="15432" xr:uid="{00000000-0005-0000-0000-00004F520000}"/>
    <cellStyle name="요약 8 6 4" xfId="23359" xr:uid="{00000000-0005-0000-0000-000050520000}"/>
    <cellStyle name="요약 8 7" xfId="4209" xr:uid="{00000000-0005-0000-0000-000051520000}"/>
    <cellStyle name="요약 8 7 2" xfId="9766" xr:uid="{00000000-0005-0000-0000-000052520000}"/>
    <cellStyle name="요약 8 7 2 2" xfId="20869" xr:uid="{00000000-0005-0000-0000-000053520000}"/>
    <cellStyle name="요약 8 7 2 3" xfId="27694" xr:uid="{00000000-0005-0000-0000-000054520000}"/>
    <cellStyle name="요약 8 7 3" xfId="15433" xr:uid="{00000000-0005-0000-0000-000055520000}"/>
    <cellStyle name="요약 8 7 4" xfId="23360" xr:uid="{00000000-0005-0000-0000-000056520000}"/>
    <cellStyle name="요약 8 8" xfId="9755" xr:uid="{00000000-0005-0000-0000-000057520000}"/>
    <cellStyle name="요약 8 8 2" xfId="20858" xr:uid="{00000000-0005-0000-0000-000058520000}"/>
    <cellStyle name="요약 8 8 3" xfId="27683" xr:uid="{00000000-0005-0000-0000-000059520000}"/>
    <cellStyle name="요약 8 9" xfId="15422" xr:uid="{00000000-0005-0000-0000-00005A520000}"/>
    <cellStyle name="요약 9" xfId="4210" xr:uid="{00000000-0005-0000-0000-00005B520000}"/>
    <cellStyle name="요약 9 10" xfId="23361" xr:uid="{00000000-0005-0000-0000-00005C520000}"/>
    <cellStyle name="요약 9 2" xfId="4211" xr:uid="{00000000-0005-0000-0000-00005D520000}"/>
    <cellStyle name="요약 9 2 2" xfId="4212" xr:uid="{00000000-0005-0000-0000-00005E520000}"/>
    <cellStyle name="요약 9 2 2 2" xfId="9769" xr:uid="{00000000-0005-0000-0000-00005F520000}"/>
    <cellStyle name="요약 9 2 2 2 2" xfId="20872" xr:uid="{00000000-0005-0000-0000-000060520000}"/>
    <cellStyle name="요약 9 2 2 2 3" xfId="27697" xr:uid="{00000000-0005-0000-0000-000061520000}"/>
    <cellStyle name="요약 9 2 2 3" xfId="15436" xr:uid="{00000000-0005-0000-0000-000062520000}"/>
    <cellStyle name="요약 9 2 2 4" xfId="23363" xr:uid="{00000000-0005-0000-0000-000063520000}"/>
    <cellStyle name="요약 9 2 3" xfId="4213" xr:uid="{00000000-0005-0000-0000-000064520000}"/>
    <cellStyle name="요약 9 2 3 2" xfId="9770" xr:uid="{00000000-0005-0000-0000-000065520000}"/>
    <cellStyle name="요약 9 2 3 2 2" xfId="20873" xr:uid="{00000000-0005-0000-0000-000066520000}"/>
    <cellStyle name="요약 9 2 3 2 3" xfId="27698" xr:uid="{00000000-0005-0000-0000-000067520000}"/>
    <cellStyle name="요약 9 2 3 3" xfId="15437" xr:uid="{00000000-0005-0000-0000-000068520000}"/>
    <cellStyle name="요약 9 2 3 4" xfId="23364" xr:uid="{00000000-0005-0000-0000-000069520000}"/>
    <cellStyle name="요약 9 2 4" xfId="4214" xr:uid="{00000000-0005-0000-0000-00006A520000}"/>
    <cellStyle name="요약 9 2 4 2" xfId="9771" xr:uid="{00000000-0005-0000-0000-00006B520000}"/>
    <cellStyle name="요약 9 2 4 2 2" xfId="20874" xr:uid="{00000000-0005-0000-0000-00006C520000}"/>
    <cellStyle name="요약 9 2 4 2 3" xfId="27699" xr:uid="{00000000-0005-0000-0000-00006D520000}"/>
    <cellStyle name="요약 9 2 4 3" xfId="15438" xr:uid="{00000000-0005-0000-0000-00006E520000}"/>
    <cellStyle name="요약 9 2 4 4" xfId="23365" xr:uid="{00000000-0005-0000-0000-00006F520000}"/>
    <cellStyle name="요약 9 2 5" xfId="4215" xr:uid="{00000000-0005-0000-0000-000070520000}"/>
    <cellStyle name="요약 9 2 5 2" xfId="9772" xr:uid="{00000000-0005-0000-0000-000071520000}"/>
    <cellStyle name="요약 9 2 5 2 2" xfId="20875" xr:uid="{00000000-0005-0000-0000-000072520000}"/>
    <cellStyle name="요약 9 2 5 2 3" xfId="27700" xr:uid="{00000000-0005-0000-0000-000073520000}"/>
    <cellStyle name="요약 9 2 5 3" xfId="15439" xr:uid="{00000000-0005-0000-0000-000074520000}"/>
    <cellStyle name="요약 9 2 5 4" xfId="23366" xr:uid="{00000000-0005-0000-0000-000075520000}"/>
    <cellStyle name="요약 9 2 6" xfId="4216" xr:uid="{00000000-0005-0000-0000-000076520000}"/>
    <cellStyle name="요약 9 2 6 2" xfId="9773" xr:uid="{00000000-0005-0000-0000-000077520000}"/>
    <cellStyle name="요약 9 2 6 2 2" xfId="20876" xr:uid="{00000000-0005-0000-0000-000078520000}"/>
    <cellStyle name="요약 9 2 6 2 3" xfId="27701" xr:uid="{00000000-0005-0000-0000-000079520000}"/>
    <cellStyle name="요약 9 2 6 3" xfId="15440" xr:uid="{00000000-0005-0000-0000-00007A520000}"/>
    <cellStyle name="요약 9 2 6 4" xfId="23367" xr:uid="{00000000-0005-0000-0000-00007B520000}"/>
    <cellStyle name="요약 9 2 7" xfId="9768" xr:uid="{00000000-0005-0000-0000-00007C520000}"/>
    <cellStyle name="요약 9 2 7 2" xfId="20871" xr:uid="{00000000-0005-0000-0000-00007D520000}"/>
    <cellStyle name="요약 9 2 7 3" xfId="27696" xr:uid="{00000000-0005-0000-0000-00007E520000}"/>
    <cellStyle name="요약 9 2 8" xfId="15435" xr:uid="{00000000-0005-0000-0000-00007F520000}"/>
    <cellStyle name="요약 9 2 9" xfId="23362" xr:uid="{00000000-0005-0000-0000-000080520000}"/>
    <cellStyle name="요약 9 3" xfId="4217" xr:uid="{00000000-0005-0000-0000-000081520000}"/>
    <cellStyle name="요약 9 3 2" xfId="9774" xr:uid="{00000000-0005-0000-0000-000082520000}"/>
    <cellStyle name="요약 9 3 2 2" xfId="20877" xr:uid="{00000000-0005-0000-0000-000083520000}"/>
    <cellStyle name="요약 9 3 2 3" xfId="27702" xr:uid="{00000000-0005-0000-0000-000084520000}"/>
    <cellStyle name="요약 9 3 3" xfId="15441" xr:uid="{00000000-0005-0000-0000-000085520000}"/>
    <cellStyle name="요약 9 3 4" xfId="23368" xr:uid="{00000000-0005-0000-0000-000086520000}"/>
    <cellStyle name="요약 9 4" xfId="4218" xr:uid="{00000000-0005-0000-0000-000087520000}"/>
    <cellStyle name="요약 9 4 2" xfId="9775" xr:uid="{00000000-0005-0000-0000-000088520000}"/>
    <cellStyle name="요약 9 4 2 2" xfId="20878" xr:uid="{00000000-0005-0000-0000-000089520000}"/>
    <cellStyle name="요약 9 4 2 3" xfId="27703" xr:uid="{00000000-0005-0000-0000-00008A520000}"/>
    <cellStyle name="요약 9 4 3" xfId="15442" xr:uid="{00000000-0005-0000-0000-00008B520000}"/>
    <cellStyle name="요약 9 4 4" xfId="23369" xr:uid="{00000000-0005-0000-0000-00008C520000}"/>
    <cellStyle name="요약 9 5" xfId="4219" xr:uid="{00000000-0005-0000-0000-00008D520000}"/>
    <cellStyle name="요약 9 5 2" xfId="9776" xr:uid="{00000000-0005-0000-0000-00008E520000}"/>
    <cellStyle name="요약 9 5 2 2" xfId="20879" xr:uid="{00000000-0005-0000-0000-00008F520000}"/>
    <cellStyle name="요약 9 5 2 3" xfId="27704" xr:uid="{00000000-0005-0000-0000-000090520000}"/>
    <cellStyle name="요약 9 5 3" xfId="15443" xr:uid="{00000000-0005-0000-0000-000091520000}"/>
    <cellStyle name="요약 9 5 4" xfId="23370" xr:uid="{00000000-0005-0000-0000-000092520000}"/>
    <cellStyle name="요약 9 6" xfId="4220" xr:uid="{00000000-0005-0000-0000-000093520000}"/>
    <cellStyle name="요약 9 6 2" xfId="9777" xr:uid="{00000000-0005-0000-0000-000094520000}"/>
    <cellStyle name="요약 9 6 2 2" xfId="20880" xr:uid="{00000000-0005-0000-0000-000095520000}"/>
    <cellStyle name="요약 9 6 2 3" xfId="27705" xr:uid="{00000000-0005-0000-0000-000096520000}"/>
    <cellStyle name="요약 9 6 3" xfId="15444" xr:uid="{00000000-0005-0000-0000-000097520000}"/>
    <cellStyle name="요약 9 6 4" xfId="23371" xr:uid="{00000000-0005-0000-0000-000098520000}"/>
    <cellStyle name="요약 9 7" xfId="4221" xr:uid="{00000000-0005-0000-0000-000099520000}"/>
    <cellStyle name="요약 9 7 2" xfId="9778" xr:uid="{00000000-0005-0000-0000-00009A520000}"/>
    <cellStyle name="요약 9 7 2 2" xfId="20881" xr:uid="{00000000-0005-0000-0000-00009B520000}"/>
    <cellStyle name="요약 9 7 2 3" xfId="27706" xr:uid="{00000000-0005-0000-0000-00009C520000}"/>
    <cellStyle name="요약 9 7 3" xfId="15445" xr:uid="{00000000-0005-0000-0000-00009D520000}"/>
    <cellStyle name="요약 9 7 4" xfId="23372" xr:uid="{00000000-0005-0000-0000-00009E520000}"/>
    <cellStyle name="요약 9 8" xfId="9767" xr:uid="{00000000-0005-0000-0000-00009F520000}"/>
    <cellStyle name="요약 9 8 2" xfId="20870" xr:uid="{00000000-0005-0000-0000-0000A0520000}"/>
    <cellStyle name="요약 9 8 3" xfId="27695" xr:uid="{00000000-0005-0000-0000-0000A1520000}"/>
    <cellStyle name="요약 9 9" xfId="15434" xr:uid="{00000000-0005-0000-0000-0000A2520000}"/>
    <cellStyle name="입력 10" xfId="4222" xr:uid="{00000000-0005-0000-0000-0000A3520000}"/>
    <cellStyle name="입력 10 2" xfId="4223" xr:uid="{00000000-0005-0000-0000-0000A4520000}"/>
    <cellStyle name="입력 10 2 2" xfId="9780" xr:uid="{00000000-0005-0000-0000-0000A5520000}"/>
    <cellStyle name="입력 10 2 2 2" xfId="20883" xr:uid="{00000000-0005-0000-0000-0000A6520000}"/>
    <cellStyle name="입력 10 2 2 3" xfId="27708" xr:uid="{00000000-0005-0000-0000-0000A7520000}"/>
    <cellStyle name="입력 10 2 3" xfId="15447" xr:uid="{00000000-0005-0000-0000-0000A8520000}"/>
    <cellStyle name="입력 10 2 4" xfId="23374" xr:uid="{00000000-0005-0000-0000-0000A9520000}"/>
    <cellStyle name="입력 10 3" xfId="4224" xr:uid="{00000000-0005-0000-0000-0000AA520000}"/>
    <cellStyle name="입력 10 3 2" xfId="9781" xr:uid="{00000000-0005-0000-0000-0000AB520000}"/>
    <cellStyle name="입력 10 3 2 2" xfId="20884" xr:uid="{00000000-0005-0000-0000-0000AC520000}"/>
    <cellStyle name="입력 10 3 2 3" xfId="27709" xr:uid="{00000000-0005-0000-0000-0000AD520000}"/>
    <cellStyle name="입력 10 3 3" xfId="15448" xr:uid="{00000000-0005-0000-0000-0000AE520000}"/>
    <cellStyle name="입력 10 3 4" xfId="23375" xr:uid="{00000000-0005-0000-0000-0000AF520000}"/>
    <cellStyle name="입력 10 4" xfId="4225" xr:uid="{00000000-0005-0000-0000-0000B0520000}"/>
    <cellStyle name="입력 10 4 2" xfId="9782" xr:uid="{00000000-0005-0000-0000-0000B1520000}"/>
    <cellStyle name="입력 10 4 2 2" xfId="20885" xr:uid="{00000000-0005-0000-0000-0000B2520000}"/>
    <cellStyle name="입력 10 4 2 3" xfId="27710" xr:uid="{00000000-0005-0000-0000-0000B3520000}"/>
    <cellStyle name="입력 10 4 3" xfId="15449" xr:uid="{00000000-0005-0000-0000-0000B4520000}"/>
    <cellStyle name="입력 10 4 4" xfId="23376" xr:uid="{00000000-0005-0000-0000-0000B5520000}"/>
    <cellStyle name="입력 10 5" xfId="4226" xr:uid="{00000000-0005-0000-0000-0000B6520000}"/>
    <cellStyle name="입력 10 5 2" xfId="9783" xr:uid="{00000000-0005-0000-0000-0000B7520000}"/>
    <cellStyle name="입력 10 5 2 2" xfId="20886" xr:uid="{00000000-0005-0000-0000-0000B8520000}"/>
    <cellStyle name="입력 10 5 2 3" xfId="27711" xr:uid="{00000000-0005-0000-0000-0000B9520000}"/>
    <cellStyle name="입력 10 5 3" xfId="15450" xr:uid="{00000000-0005-0000-0000-0000BA520000}"/>
    <cellStyle name="입력 10 5 4" xfId="23377" xr:uid="{00000000-0005-0000-0000-0000BB520000}"/>
    <cellStyle name="입력 10 6" xfId="4227" xr:uid="{00000000-0005-0000-0000-0000BC520000}"/>
    <cellStyle name="입력 10 6 2" xfId="9784" xr:uid="{00000000-0005-0000-0000-0000BD520000}"/>
    <cellStyle name="입력 10 6 2 2" xfId="20887" xr:uid="{00000000-0005-0000-0000-0000BE520000}"/>
    <cellStyle name="입력 10 6 2 3" xfId="27712" xr:uid="{00000000-0005-0000-0000-0000BF520000}"/>
    <cellStyle name="입력 10 6 3" xfId="15451" xr:uid="{00000000-0005-0000-0000-0000C0520000}"/>
    <cellStyle name="입력 10 6 4" xfId="23378" xr:uid="{00000000-0005-0000-0000-0000C1520000}"/>
    <cellStyle name="입력 10 7" xfId="9779" xr:uid="{00000000-0005-0000-0000-0000C2520000}"/>
    <cellStyle name="입력 10 7 2" xfId="20882" xr:uid="{00000000-0005-0000-0000-0000C3520000}"/>
    <cellStyle name="입력 10 7 3" xfId="27707" xr:uid="{00000000-0005-0000-0000-0000C4520000}"/>
    <cellStyle name="입력 10 8" xfId="15446" xr:uid="{00000000-0005-0000-0000-0000C5520000}"/>
    <cellStyle name="입력 10 9" xfId="23373" xr:uid="{00000000-0005-0000-0000-0000C6520000}"/>
    <cellStyle name="입력 11" xfId="4228" xr:uid="{00000000-0005-0000-0000-0000C7520000}"/>
    <cellStyle name="입력 11 2" xfId="9785" xr:uid="{00000000-0005-0000-0000-0000C8520000}"/>
    <cellStyle name="입력 11 2 2" xfId="20888" xr:uid="{00000000-0005-0000-0000-0000C9520000}"/>
    <cellStyle name="입력 11 2 3" xfId="27713" xr:uid="{00000000-0005-0000-0000-0000CA520000}"/>
    <cellStyle name="입력 11 3" xfId="15452" xr:uid="{00000000-0005-0000-0000-0000CB520000}"/>
    <cellStyle name="입력 11 4" xfId="23379" xr:uid="{00000000-0005-0000-0000-0000CC520000}"/>
    <cellStyle name="입력 12" xfId="4229" xr:uid="{00000000-0005-0000-0000-0000CD520000}"/>
    <cellStyle name="입력 12 2" xfId="9786" xr:uid="{00000000-0005-0000-0000-0000CE520000}"/>
    <cellStyle name="입력 12 2 2" xfId="20889" xr:uid="{00000000-0005-0000-0000-0000CF520000}"/>
    <cellStyle name="입력 12 2 3" xfId="27714" xr:uid="{00000000-0005-0000-0000-0000D0520000}"/>
    <cellStyle name="입력 12 3" xfId="15453" xr:uid="{00000000-0005-0000-0000-0000D1520000}"/>
    <cellStyle name="입력 12 4" xfId="23380" xr:uid="{00000000-0005-0000-0000-0000D2520000}"/>
    <cellStyle name="입력 13" xfId="4230" xr:uid="{00000000-0005-0000-0000-0000D3520000}"/>
    <cellStyle name="입력 13 2" xfId="9787" xr:uid="{00000000-0005-0000-0000-0000D4520000}"/>
    <cellStyle name="입력 13 2 2" xfId="20890" xr:uid="{00000000-0005-0000-0000-0000D5520000}"/>
    <cellStyle name="입력 13 2 3" xfId="27715" xr:uid="{00000000-0005-0000-0000-0000D6520000}"/>
    <cellStyle name="입력 13 3" xfId="15454" xr:uid="{00000000-0005-0000-0000-0000D7520000}"/>
    <cellStyle name="입력 13 4" xfId="23381" xr:uid="{00000000-0005-0000-0000-0000D8520000}"/>
    <cellStyle name="입력 14" xfId="4231" xr:uid="{00000000-0005-0000-0000-0000D9520000}"/>
    <cellStyle name="입력 14 2" xfId="9788" xr:uid="{00000000-0005-0000-0000-0000DA520000}"/>
    <cellStyle name="입력 14 2 2" xfId="20891" xr:uid="{00000000-0005-0000-0000-0000DB520000}"/>
    <cellStyle name="입력 14 2 3" xfId="27716" xr:uid="{00000000-0005-0000-0000-0000DC520000}"/>
    <cellStyle name="입력 14 3" xfId="15455" xr:uid="{00000000-0005-0000-0000-0000DD520000}"/>
    <cellStyle name="입력 14 4" xfId="23382" xr:uid="{00000000-0005-0000-0000-0000DE520000}"/>
    <cellStyle name="입력 15" xfId="4232" xr:uid="{00000000-0005-0000-0000-0000DF520000}"/>
    <cellStyle name="입력 15 2" xfId="9789" xr:uid="{00000000-0005-0000-0000-0000E0520000}"/>
    <cellStyle name="입력 15 2 2" xfId="20892" xr:uid="{00000000-0005-0000-0000-0000E1520000}"/>
    <cellStyle name="입력 15 2 3" xfId="27717" xr:uid="{00000000-0005-0000-0000-0000E2520000}"/>
    <cellStyle name="입력 15 3" xfId="15456" xr:uid="{00000000-0005-0000-0000-0000E3520000}"/>
    <cellStyle name="입력 15 4" xfId="23383" xr:uid="{00000000-0005-0000-0000-0000E4520000}"/>
    <cellStyle name="입력 2" xfId="4233" xr:uid="{00000000-0005-0000-0000-0000E5520000}"/>
    <cellStyle name="입력 2 10" xfId="4234" xr:uid="{00000000-0005-0000-0000-0000E6520000}"/>
    <cellStyle name="입력 2 10 2" xfId="4235" xr:uid="{00000000-0005-0000-0000-0000E7520000}"/>
    <cellStyle name="입력 2 10 2 2" xfId="9792" xr:uid="{00000000-0005-0000-0000-0000E8520000}"/>
    <cellStyle name="입력 2 10 2 2 2" xfId="20895" xr:uid="{00000000-0005-0000-0000-0000E9520000}"/>
    <cellStyle name="입력 2 10 2 2 3" xfId="27720" xr:uid="{00000000-0005-0000-0000-0000EA520000}"/>
    <cellStyle name="입력 2 10 2 3" xfId="15459" xr:uid="{00000000-0005-0000-0000-0000EB520000}"/>
    <cellStyle name="입력 2 10 2 4" xfId="23386" xr:uid="{00000000-0005-0000-0000-0000EC520000}"/>
    <cellStyle name="입력 2 10 3" xfId="4236" xr:uid="{00000000-0005-0000-0000-0000ED520000}"/>
    <cellStyle name="입력 2 10 3 2" xfId="9793" xr:uid="{00000000-0005-0000-0000-0000EE520000}"/>
    <cellStyle name="입력 2 10 3 2 2" xfId="20896" xr:uid="{00000000-0005-0000-0000-0000EF520000}"/>
    <cellStyle name="입력 2 10 3 2 3" xfId="27721" xr:uid="{00000000-0005-0000-0000-0000F0520000}"/>
    <cellStyle name="입력 2 10 3 3" xfId="15460" xr:uid="{00000000-0005-0000-0000-0000F1520000}"/>
    <cellStyle name="입력 2 10 3 4" xfId="23387" xr:uid="{00000000-0005-0000-0000-0000F2520000}"/>
    <cellStyle name="입력 2 10 4" xfId="4237" xr:uid="{00000000-0005-0000-0000-0000F3520000}"/>
    <cellStyle name="입력 2 10 4 2" xfId="9794" xr:uid="{00000000-0005-0000-0000-0000F4520000}"/>
    <cellStyle name="입력 2 10 4 2 2" xfId="20897" xr:uid="{00000000-0005-0000-0000-0000F5520000}"/>
    <cellStyle name="입력 2 10 4 2 3" xfId="27722" xr:uid="{00000000-0005-0000-0000-0000F6520000}"/>
    <cellStyle name="입력 2 10 4 3" xfId="15461" xr:uid="{00000000-0005-0000-0000-0000F7520000}"/>
    <cellStyle name="입력 2 10 4 4" xfId="23388" xr:uid="{00000000-0005-0000-0000-0000F8520000}"/>
    <cellStyle name="입력 2 10 5" xfId="4238" xr:uid="{00000000-0005-0000-0000-0000F9520000}"/>
    <cellStyle name="입력 2 10 5 2" xfId="9795" xr:uid="{00000000-0005-0000-0000-0000FA520000}"/>
    <cellStyle name="입력 2 10 5 2 2" xfId="20898" xr:uid="{00000000-0005-0000-0000-0000FB520000}"/>
    <cellStyle name="입력 2 10 5 2 3" xfId="27723" xr:uid="{00000000-0005-0000-0000-0000FC520000}"/>
    <cellStyle name="입력 2 10 5 3" xfId="15462" xr:uid="{00000000-0005-0000-0000-0000FD520000}"/>
    <cellStyle name="입력 2 10 5 4" xfId="23389" xr:uid="{00000000-0005-0000-0000-0000FE520000}"/>
    <cellStyle name="입력 2 10 6" xfId="4239" xr:uid="{00000000-0005-0000-0000-0000FF520000}"/>
    <cellStyle name="입력 2 10 6 2" xfId="9796" xr:uid="{00000000-0005-0000-0000-000000530000}"/>
    <cellStyle name="입력 2 10 6 2 2" xfId="20899" xr:uid="{00000000-0005-0000-0000-000001530000}"/>
    <cellStyle name="입력 2 10 6 2 3" xfId="27724" xr:uid="{00000000-0005-0000-0000-000002530000}"/>
    <cellStyle name="입력 2 10 6 3" xfId="15463" xr:uid="{00000000-0005-0000-0000-000003530000}"/>
    <cellStyle name="입력 2 10 6 4" xfId="23390" xr:uid="{00000000-0005-0000-0000-000004530000}"/>
    <cellStyle name="입력 2 10 7" xfId="9791" xr:uid="{00000000-0005-0000-0000-000005530000}"/>
    <cellStyle name="입력 2 10 7 2" xfId="20894" xr:uid="{00000000-0005-0000-0000-000006530000}"/>
    <cellStyle name="입력 2 10 7 3" xfId="27719" xr:uid="{00000000-0005-0000-0000-000007530000}"/>
    <cellStyle name="입력 2 10 8" xfId="15458" xr:uid="{00000000-0005-0000-0000-000008530000}"/>
    <cellStyle name="입력 2 10 9" xfId="23385" xr:uid="{00000000-0005-0000-0000-000009530000}"/>
    <cellStyle name="입력 2 11" xfId="4240" xr:uid="{00000000-0005-0000-0000-00000A530000}"/>
    <cellStyle name="입력 2 11 2" xfId="9797" xr:uid="{00000000-0005-0000-0000-00000B530000}"/>
    <cellStyle name="입력 2 11 2 2" xfId="20900" xr:uid="{00000000-0005-0000-0000-00000C530000}"/>
    <cellStyle name="입력 2 11 2 3" xfId="27725" xr:uid="{00000000-0005-0000-0000-00000D530000}"/>
    <cellStyle name="입력 2 11 3" xfId="15464" xr:uid="{00000000-0005-0000-0000-00000E530000}"/>
    <cellStyle name="입력 2 11 4" xfId="23391" xr:uid="{00000000-0005-0000-0000-00000F530000}"/>
    <cellStyle name="입력 2 12" xfId="4241" xr:uid="{00000000-0005-0000-0000-000010530000}"/>
    <cellStyle name="입력 2 12 2" xfId="9798" xr:uid="{00000000-0005-0000-0000-000011530000}"/>
    <cellStyle name="입력 2 12 2 2" xfId="20901" xr:uid="{00000000-0005-0000-0000-000012530000}"/>
    <cellStyle name="입력 2 12 2 3" xfId="27726" xr:uid="{00000000-0005-0000-0000-000013530000}"/>
    <cellStyle name="입력 2 12 3" xfId="15465" xr:uid="{00000000-0005-0000-0000-000014530000}"/>
    <cellStyle name="입력 2 12 4" xfId="23392" xr:uid="{00000000-0005-0000-0000-000015530000}"/>
    <cellStyle name="입력 2 13" xfId="4242" xr:uid="{00000000-0005-0000-0000-000016530000}"/>
    <cellStyle name="입력 2 13 2" xfId="9799" xr:uid="{00000000-0005-0000-0000-000017530000}"/>
    <cellStyle name="입력 2 13 2 2" xfId="20902" xr:uid="{00000000-0005-0000-0000-000018530000}"/>
    <cellStyle name="입력 2 13 2 3" xfId="27727" xr:uid="{00000000-0005-0000-0000-000019530000}"/>
    <cellStyle name="입력 2 13 3" xfId="15466" xr:uid="{00000000-0005-0000-0000-00001A530000}"/>
    <cellStyle name="입력 2 13 4" xfId="23393" xr:uid="{00000000-0005-0000-0000-00001B530000}"/>
    <cellStyle name="입력 2 14" xfId="4243" xr:uid="{00000000-0005-0000-0000-00001C530000}"/>
    <cellStyle name="입력 2 14 2" xfId="9800" xr:uid="{00000000-0005-0000-0000-00001D530000}"/>
    <cellStyle name="입력 2 14 2 2" xfId="20903" xr:uid="{00000000-0005-0000-0000-00001E530000}"/>
    <cellStyle name="입력 2 14 2 3" xfId="27728" xr:uid="{00000000-0005-0000-0000-00001F530000}"/>
    <cellStyle name="입력 2 14 3" xfId="15467" xr:uid="{00000000-0005-0000-0000-000020530000}"/>
    <cellStyle name="입력 2 14 4" xfId="23394" xr:uid="{00000000-0005-0000-0000-000021530000}"/>
    <cellStyle name="입력 2 15" xfId="4244" xr:uid="{00000000-0005-0000-0000-000022530000}"/>
    <cellStyle name="입력 2 15 2" xfId="9801" xr:uid="{00000000-0005-0000-0000-000023530000}"/>
    <cellStyle name="입력 2 15 2 2" xfId="20904" xr:uid="{00000000-0005-0000-0000-000024530000}"/>
    <cellStyle name="입력 2 15 2 3" xfId="27729" xr:uid="{00000000-0005-0000-0000-000025530000}"/>
    <cellStyle name="입력 2 15 3" xfId="15468" xr:uid="{00000000-0005-0000-0000-000026530000}"/>
    <cellStyle name="입력 2 15 4" xfId="23395" xr:uid="{00000000-0005-0000-0000-000027530000}"/>
    <cellStyle name="입력 2 16" xfId="9790" xr:uid="{00000000-0005-0000-0000-000028530000}"/>
    <cellStyle name="입력 2 16 2" xfId="20893" xr:uid="{00000000-0005-0000-0000-000029530000}"/>
    <cellStyle name="입력 2 16 3" xfId="27718" xr:uid="{00000000-0005-0000-0000-00002A530000}"/>
    <cellStyle name="입력 2 17" xfId="15457" xr:uid="{00000000-0005-0000-0000-00002B530000}"/>
    <cellStyle name="입력 2 18" xfId="23384" xr:uid="{00000000-0005-0000-0000-00002C530000}"/>
    <cellStyle name="입력 2 2" xfId="4245" xr:uid="{00000000-0005-0000-0000-00002D530000}"/>
    <cellStyle name="입력 2 2 10" xfId="4246" xr:uid="{00000000-0005-0000-0000-00002E530000}"/>
    <cellStyle name="입력 2 2 10 2" xfId="9803" xr:uid="{00000000-0005-0000-0000-00002F530000}"/>
    <cellStyle name="입력 2 2 10 2 2" xfId="20906" xr:uid="{00000000-0005-0000-0000-000030530000}"/>
    <cellStyle name="입력 2 2 10 2 3" xfId="27731" xr:uid="{00000000-0005-0000-0000-000031530000}"/>
    <cellStyle name="입력 2 2 10 3" xfId="15470" xr:uid="{00000000-0005-0000-0000-000032530000}"/>
    <cellStyle name="입력 2 2 10 4" xfId="23397" xr:uid="{00000000-0005-0000-0000-000033530000}"/>
    <cellStyle name="입력 2 2 11" xfId="4247" xr:uid="{00000000-0005-0000-0000-000034530000}"/>
    <cellStyle name="입력 2 2 11 2" xfId="9804" xr:uid="{00000000-0005-0000-0000-000035530000}"/>
    <cellStyle name="입력 2 2 11 2 2" xfId="20907" xr:uid="{00000000-0005-0000-0000-000036530000}"/>
    <cellStyle name="입력 2 2 11 2 3" xfId="27732" xr:uid="{00000000-0005-0000-0000-000037530000}"/>
    <cellStyle name="입력 2 2 11 3" xfId="15471" xr:uid="{00000000-0005-0000-0000-000038530000}"/>
    <cellStyle name="입력 2 2 11 4" xfId="23398" xr:uid="{00000000-0005-0000-0000-000039530000}"/>
    <cellStyle name="입력 2 2 12" xfId="4248" xr:uid="{00000000-0005-0000-0000-00003A530000}"/>
    <cellStyle name="입력 2 2 12 2" xfId="9805" xr:uid="{00000000-0005-0000-0000-00003B530000}"/>
    <cellStyle name="입력 2 2 12 2 2" xfId="20908" xr:uid="{00000000-0005-0000-0000-00003C530000}"/>
    <cellStyle name="입력 2 2 12 2 3" xfId="27733" xr:uid="{00000000-0005-0000-0000-00003D530000}"/>
    <cellStyle name="입력 2 2 12 3" xfId="15472" xr:uid="{00000000-0005-0000-0000-00003E530000}"/>
    <cellStyle name="입력 2 2 12 4" xfId="23399" xr:uid="{00000000-0005-0000-0000-00003F530000}"/>
    <cellStyle name="입력 2 2 13" xfId="4249" xr:uid="{00000000-0005-0000-0000-000040530000}"/>
    <cellStyle name="입력 2 2 13 2" xfId="9806" xr:uid="{00000000-0005-0000-0000-000041530000}"/>
    <cellStyle name="입력 2 2 13 2 2" xfId="20909" xr:uid="{00000000-0005-0000-0000-000042530000}"/>
    <cellStyle name="입력 2 2 13 2 3" xfId="27734" xr:uid="{00000000-0005-0000-0000-000043530000}"/>
    <cellStyle name="입력 2 2 13 3" xfId="15473" xr:uid="{00000000-0005-0000-0000-000044530000}"/>
    <cellStyle name="입력 2 2 13 4" xfId="23400" xr:uid="{00000000-0005-0000-0000-000045530000}"/>
    <cellStyle name="입력 2 2 14" xfId="4250" xr:uid="{00000000-0005-0000-0000-000046530000}"/>
    <cellStyle name="입력 2 2 14 2" xfId="9807" xr:uid="{00000000-0005-0000-0000-000047530000}"/>
    <cellStyle name="입력 2 2 14 2 2" xfId="20910" xr:uid="{00000000-0005-0000-0000-000048530000}"/>
    <cellStyle name="입력 2 2 14 2 3" xfId="27735" xr:uid="{00000000-0005-0000-0000-000049530000}"/>
    <cellStyle name="입력 2 2 14 3" xfId="15474" xr:uid="{00000000-0005-0000-0000-00004A530000}"/>
    <cellStyle name="입력 2 2 14 4" xfId="23401" xr:uid="{00000000-0005-0000-0000-00004B530000}"/>
    <cellStyle name="입력 2 2 15" xfId="9802" xr:uid="{00000000-0005-0000-0000-00004C530000}"/>
    <cellStyle name="입력 2 2 15 2" xfId="20905" xr:uid="{00000000-0005-0000-0000-00004D530000}"/>
    <cellStyle name="입력 2 2 15 3" xfId="27730" xr:uid="{00000000-0005-0000-0000-00004E530000}"/>
    <cellStyle name="입력 2 2 16" xfId="15469" xr:uid="{00000000-0005-0000-0000-00004F530000}"/>
    <cellStyle name="입력 2 2 17" xfId="23396" xr:uid="{00000000-0005-0000-0000-000050530000}"/>
    <cellStyle name="입력 2 2 2" xfId="4251" xr:uid="{00000000-0005-0000-0000-000051530000}"/>
    <cellStyle name="입력 2 2 2 10" xfId="23402" xr:uid="{00000000-0005-0000-0000-000052530000}"/>
    <cellStyle name="입력 2 2 2 2" xfId="4252" xr:uid="{00000000-0005-0000-0000-000053530000}"/>
    <cellStyle name="입력 2 2 2 2 2" xfId="4253" xr:uid="{00000000-0005-0000-0000-000054530000}"/>
    <cellStyle name="입력 2 2 2 2 2 2" xfId="9810" xr:uid="{00000000-0005-0000-0000-000055530000}"/>
    <cellStyle name="입력 2 2 2 2 2 2 2" xfId="20913" xr:uid="{00000000-0005-0000-0000-000056530000}"/>
    <cellStyle name="입력 2 2 2 2 2 2 3" xfId="27738" xr:uid="{00000000-0005-0000-0000-000057530000}"/>
    <cellStyle name="입력 2 2 2 2 2 3" xfId="15477" xr:uid="{00000000-0005-0000-0000-000058530000}"/>
    <cellStyle name="입력 2 2 2 2 2 4" xfId="23404" xr:uid="{00000000-0005-0000-0000-000059530000}"/>
    <cellStyle name="입력 2 2 2 2 3" xfId="4254" xr:uid="{00000000-0005-0000-0000-00005A530000}"/>
    <cellStyle name="입력 2 2 2 2 3 2" xfId="9811" xr:uid="{00000000-0005-0000-0000-00005B530000}"/>
    <cellStyle name="입력 2 2 2 2 3 2 2" xfId="20914" xr:uid="{00000000-0005-0000-0000-00005C530000}"/>
    <cellStyle name="입력 2 2 2 2 3 2 3" xfId="27739" xr:uid="{00000000-0005-0000-0000-00005D530000}"/>
    <cellStyle name="입력 2 2 2 2 3 3" xfId="15478" xr:uid="{00000000-0005-0000-0000-00005E530000}"/>
    <cellStyle name="입력 2 2 2 2 3 4" xfId="23405" xr:uid="{00000000-0005-0000-0000-00005F530000}"/>
    <cellStyle name="입력 2 2 2 2 4" xfId="4255" xr:uid="{00000000-0005-0000-0000-000060530000}"/>
    <cellStyle name="입력 2 2 2 2 4 2" xfId="9812" xr:uid="{00000000-0005-0000-0000-000061530000}"/>
    <cellStyle name="입력 2 2 2 2 4 2 2" xfId="20915" xr:uid="{00000000-0005-0000-0000-000062530000}"/>
    <cellStyle name="입력 2 2 2 2 4 2 3" xfId="27740" xr:uid="{00000000-0005-0000-0000-000063530000}"/>
    <cellStyle name="입력 2 2 2 2 4 3" xfId="15479" xr:uid="{00000000-0005-0000-0000-000064530000}"/>
    <cellStyle name="입력 2 2 2 2 4 4" xfId="23406" xr:uid="{00000000-0005-0000-0000-000065530000}"/>
    <cellStyle name="입력 2 2 2 2 5" xfId="4256" xr:uid="{00000000-0005-0000-0000-000066530000}"/>
    <cellStyle name="입력 2 2 2 2 5 2" xfId="9813" xr:uid="{00000000-0005-0000-0000-000067530000}"/>
    <cellStyle name="입력 2 2 2 2 5 2 2" xfId="20916" xr:uid="{00000000-0005-0000-0000-000068530000}"/>
    <cellStyle name="입력 2 2 2 2 5 2 3" xfId="27741" xr:uid="{00000000-0005-0000-0000-000069530000}"/>
    <cellStyle name="입력 2 2 2 2 5 3" xfId="15480" xr:uid="{00000000-0005-0000-0000-00006A530000}"/>
    <cellStyle name="입력 2 2 2 2 5 4" xfId="23407" xr:uid="{00000000-0005-0000-0000-00006B530000}"/>
    <cellStyle name="입력 2 2 2 2 6" xfId="4257" xr:uid="{00000000-0005-0000-0000-00006C530000}"/>
    <cellStyle name="입력 2 2 2 2 6 2" xfId="9814" xr:uid="{00000000-0005-0000-0000-00006D530000}"/>
    <cellStyle name="입력 2 2 2 2 6 2 2" xfId="20917" xr:uid="{00000000-0005-0000-0000-00006E530000}"/>
    <cellStyle name="입력 2 2 2 2 6 2 3" xfId="27742" xr:uid="{00000000-0005-0000-0000-00006F530000}"/>
    <cellStyle name="입력 2 2 2 2 6 3" xfId="15481" xr:uid="{00000000-0005-0000-0000-000070530000}"/>
    <cellStyle name="입력 2 2 2 2 6 4" xfId="23408" xr:uid="{00000000-0005-0000-0000-000071530000}"/>
    <cellStyle name="입력 2 2 2 2 7" xfId="9809" xr:uid="{00000000-0005-0000-0000-000072530000}"/>
    <cellStyle name="입력 2 2 2 2 7 2" xfId="20912" xr:uid="{00000000-0005-0000-0000-000073530000}"/>
    <cellStyle name="입력 2 2 2 2 7 3" xfId="27737" xr:uid="{00000000-0005-0000-0000-000074530000}"/>
    <cellStyle name="입력 2 2 2 2 8" xfId="15476" xr:uid="{00000000-0005-0000-0000-000075530000}"/>
    <cellStyle name="입력 2 2 2 2 9" xfId="23403" xr:uid="{00000000-0005-0000-0000-000076530000}"/>
    <cellStyle name="입력 2 2 2 3" xfId="4258" xr:uid="{00000000-0005-0000-0000-000077530000}"/>
    <cellStyle name="입력 2 2 2 3 2" xfId="9815" xr:uid="{00000000-0005-0000-0000-000078530000}"/>
    <cellStyle name="입력 2 2 2 3 2 2" xfId="20918" xr:uid="{00000000-0005-0000-0000-000079530000}"/>
    <cellStyle name="입력 2 2 2 3 2 3" xfId="27743" xr:uid="{00000000-0005-0000-0000-00007A530000}"/>
    <cellStyle name="입력 2 2 2 3 3" xfId="15482" xr:uid="{00000000-0005-0000-0000-00007B530000}"/>
    <cellStyle name="입력 2 2 2 3 4" xfId="23409" xr:uid="{00000000-0005-0000-0000-00007C530000}"/>
    <cellStyle name="입력 2 2 2 4" xfId="4259" xr:uid="{00000000-0005-0000-0000-00007D530000}"/>
    <cellStyle name="입력 2 2 2 4 2" xfId="9816" xr:uid="{00000000-0005-0000-0000-00007E530000}"/>
    <cellStyle name="입력 2 2 2 4 2 2" xfId="20919" xr:uid="{00000000-0005-0000-0000-00007F530000}"/>
    <cellStyle name="입력 2 2 2 4 2 3" xfId="27744" xr:uid="{00000000-0005-0000-0000-000080530000}"/>
    <cellStyle name="입력 2 2 2 4 3" xfId="15483" xr:uid="{00000000-0005-0000-0000-000081530000}"/>
    <cellStyle name="입력 2 2 2 4 4" xfId="23410" xr:uid="{00000000-0005-0000-0000-000082530000}"/>
    <cellStyle name="입력 2 2 2 5" xfId="4260" xr:uid="{00000000-0005-0000-0000-000083530000}"/>
    <cellStyle name="입력 2 2 2 5 2" xfId="9817" xr:uid="{00000000-0005-0000-0000-000084530000}"/>
    <cellStyle name="입력 2 2 2 5 2 2" xfId="20920" xr:uid="{00000000-0005-0000-0000-000085530000}"/>
    <cellStyle name="입력 2 2 2 5 2 3" xfId="27745" xr:uid="{00000000-0005-0000-0000-000086530000}"/>
    <cellStyle name="입력 2 2 2 5 3" xfId="15484" xr:uid="{00000000-0005-0000-0000-000087530000}"/>
    <cellStyle name="입력 2 2 2 5 4" xfId="23411" xr:uid="{00000000-0005-0000-0000-000088530000}"/>
    <cellStyle name="입력 2 2 2 6" xfId="4261" xr:uid="{00000000-0005-0000-0000-000089530000}"/>
    <cellStyle name="입력 2 2 2 6 2" xfId="9818" xr:uid="{00000000-0005-0000-0000-00008A530000}"/>
    <cellStyle name="입력 2 2 2 6 2 2" xfId="20921" xr:uid="{00000000-0005-0000-0000-00008B530000}"/>
    <cellStyle name="입력 2 2 2 6 2 3" xfId="27746" xr:uid="{00000000-0005-0000-0000-00008C530000}"/>
    <cellStyle name="입력 2 2 2 6 3" xfId="15485" xr:uid="{00000000-0005-0000-0000-00008D530000}"/>
    <cellStyle name="입력 2 2 2 6 4" xfId="23412" xr:uid="{00000000-0005-0000-0000-00008E530000}"/>
    <cellStyle name="입력 2 2 2 7" xfId="4262" xr:uid="{00000000-0005-0000-0000-00008F530000}"/>
    <cellStyle name="입력 2 2 2 7 2" xfId="9819" xr:uid="{00000000-0005-0000-0000-000090530000}"/>
    <cellStyle name="입력 2 2 2 7 2 2" xfId="20922" xr:uid="{00000000-0005-0000-0000-000091530000}"/>
    <cellStyle name="입력 2 2 2 7 2 3" xfId="27747" xr:uid="{00000000-0005-0000-0000-000092530000}"/>
    <cellStyle name="입력 2 2 2 7 3" xfId="15486" xr:uid="{00000000-0005-0000-0000-000093530000}"/>
    <cellStyle name="입력 2 2 2 7 4" xfId="23413" xr:uid="{00000000-0005-0000-0000-000094530000}"/>
    <cellStyle name="입력 2 2 2 8" xfId="9808" xr:uid="{00000000-0005-0000-0000-000095530000}"/>
    <cellStyle name="입력 2 2 2 8 2" xfId="20911" xr:uid="{00000000-0005-0000-0000-000096530000}"/>
    <cellStyle name="입력 2 2 2 8 3" xfId="27736" xr:uid="{00000000-0005-0000-0000-000097530000}"/>
    <cellStyle name="입력 2 2 2 9" xfId="15475" xr:uid="{00000000-0005-0000-0000-000098530000}"/>
    <cellStyle name="입력 2 2 3" xfId="4263" xr:uid="{00000000-0005-0000-0000-000099530000}"/>
    <cellStyle name="입력 2 2 3 10" xfId="23414" xr:uid="{00000000-0005-0000-0000-00009A530000}"/>
    <cellStyle name="입력 2 2 3 2" xfId="4264" xr:uid="{00000000-0005-0000-0000-00009B530000}"/>
    <cellStyle name="입력 2 2 3 2 2" xfId="4265" xr:uid="{00000000-0005-0000-0000-00009C530000}"/>
    <cellStyle name="입력 2 2 3 2 2 2" xfId="9822" xr:uid="{00000000-0005-0000-0000-00009D530000}"/>
    <cellStyle name="입력 2 2 3 2 2 2 2" xfId="20925" xr:uid="{00000000-0005-0000-0000-00009E530000}"/>
    <cellStyle name="입력 2 2 3 2 2 2 3" xfId="27750" xr:uid="{00000000-0005-0000-0000-00009F530000}"/>
    <cellStyle name="입력 2 2 3 2 2 3" xfId="15489" xr:uid="{00000000-0005-0000-0000-0000A0530000}"/>
    <cellStyle name="입력 2 2 3 2 2 4" xfId="23416" xr:uid="{00000000-0005-0000-0000-0000A1530000}"/>
    <cellStyle name="입력 2 2 3 2 3" xfId="4266" xr:uid="{00000000-0005-0000-0000-0000A2530000}"/>
    <cellStyle name="입력 2 2 3 2 3 2" xfId="9823" xr:uid="{00000000-0005-0000-0000-0000A3530000}"/>
    <cellStyle name="입력 2 2 3 2 3 2 2" xfId="20926" xr:uid="{00000000-0005-0000-0000-0000A4530000}"/>
    <cellStyle name="입력 2 2 3 2 3 2 3" xfId="27751" xr:uid="{00000000-0005-0000-0000-0000A5530000}"/>
    <cellStyle name="입력 2 2 3 2 3 3" xfId="15490" xr:uid="{00000000-0005-0000-0000-0000A6530000}"/>
    <cellStyle name="입력 2 2 3 2 3 4" xfId="23417" xr:uid="{00000000-0005-0000-0000-0000A7530000}"/>
    <cellStyle name="입력 2 2 3 2 4" xfId="4267" xr:uid="{00000000-0005-0000-0000-0000A8530000}"/>
    <cellStyle name="입력 2 2 3 2 4 2" xfId="9824" xr:uid="{00000000-0005-0000-0000-0000A9530000}"/>
    <cellStyle name="입력 2 2 3 2 4 2 2" xfId="20927" xr:uid="{00000000-0005-0000-0000-0000AA530000}"/>
    <cellStyle name="입력 2 2 3 2 4 2 3" xfId="27752" xr:uid="{00000000-0005-0000-0000-0000AB530000}"/>
    <cellStyle name="입력 2 2 3 2 4 3" xfId="15491" xr:uid="{00000000-0005-0000-0000-0000AC530000}"/>
    <cellStyle name="입력 2 2 3 2 4 4" xfId="23418" xr:uid="{00000000-0005-0000-0000-0000AD530000}"/>
    <cellStyle name="입력 2 2 3 2 5" xfId="4268" xr:uid="{00000000-0005-0000-0000-0000AE530000}"/>
    <cellStyle name="입력 2 2 3 2 5 2" xfId="9825" xr:uid="{00000000-0005-0000-0000-0000AF530000}"/>
    <cellStyle name="입력 2 2 3 2 5 2 2" xfId="20928" xr:uid="{00000000-0005-0000-0000-0000B0530000}"/>
    <cellStyle name="입력 2 2 3 2 5 2 3" xfId="27753" xr:uid="{00000000-0005-0000-0000-0000B1530000}"/>
    <cellStyle name="입력 2 2 3 2 5 3" xfId="15492" xr:uid="{00000000-0005-0000-0000-0000B2530000}"/>
    <cellStyle name="입력 2 2 3 2 5 4" xfId="23419" xr:uid="{00000000-0005-0000-0000-0000B3530000}"/>
    <cellStyle name="입력 2 2 3 2 6" xfId="4269" xr:uid="{00000000-0005-0000-0000-0000B4530000}"/>
    <cellStyle name="입력 2 2 3 2 6 2" xfId="9826" xr:uid="{00000000-0005-0000-0000-0000B5530000}"/>
    <cellStyle name="입력 2 2 3 2 6 2 2" xfId="20929" xr:uid="{00000000-0005-0000-0000-0000B6530000}"/>
    <cellStyle name="입력 2 2 3 2 6 2 3" xfId="27754" xr:uid="{00000000-0005-0000-0000-0000B7530000}"/>
    <cellStyle name="입력 2 2 3 2 6 3" xfId="15493" xr:uid="{00000000-0005-0000-0000-0000B8530000}"/>
    <cellStyle name="입력 2 2 3 2 6 4" xfId="23420" xr:uid="{00000000-0005-0000-0000-0000B9530000}"/>
    <cellStyle name="입력 2 2 3 2 7" xfId="9821" xr:uid="{00000000-0005-0000-0000-0000BA530000}"/>
    <cellStyle name="입력 2 2 3 2 7 2" xfId="20924" xr:uid="{00000000-0005-0000-0000-0000BB530000}"/>
    <cellStyle name="입력 2 2 3 2 7 3" xfId="27749" xr:uid="{00000000-0005-0000-0000-0000BC530000}"/>
    <cellStyle name="입력 2 2 3 2 8" xfId="15488" xr:uid="{00000000-0005-0000-0000-0000BD530000}"/>
    <cellStyle name="입력 2 2 3 2 9" xfId="23415" xr:uid="{00000000-0005-0000-0000-0000BE530000}"/>
    <cellStyle name="입력 2 2 3 3" xfId="4270" xr:uid="{00000000-0005-0000-0000-0000BF530000}"/>
    <cellStyle name="입력 2 2 3 3 2" xfId="9827" xr:uid="{00000000-0005-0000-0000-0000C0530000}"/>
    <cellStyle name="입력 2 2 3 3 2 2" xfId="20930" xr:uid="{00000000-0005-0000-0000-0000C1530000}"/>
    <cellStyle name="입력 2 2 3 3 2 3" xfId="27755" xr:uid="{00000000-0005-0000-0000-0000C2530000}"/>
    <cellStyle name="입력 2 2 3 3 3" xfId="15494" xr:uid="{00000000-0005-0000-0000-0000C3530000}"/>
    <cellStyle name="입력 2 2 3 3 4" xfId="23421" xr:uid="{00000000-0005-0000-0000-0000C4530000}"/>
    <cellStyle name="입력 2 2 3 4" xfId="4271" xr:uid="{00000000-0005-0000-0000-0000C5530000}"/>
    <cellStyle name="입력 2 2 3 4 2" xfId="9828" xr:uid="{00000000-0005-0000-0000-0000C6530000}"/>
    <cellStyle name="입력 2 2 3 4 2 2" xfId="20931" xr:uid="{00000000-0005-0000-0000-0000C7530000}"/>
    <cellStyle name="입력 2 2 3 4 2 3" xfId="27756" xr:uid="{00000000-0005-0000-0000-0000C8530000}"/>
    <cellStyle name="입력 2 2 3 4 3" xfId="15495" xr:uid="{00000000-0005-0000-0000-0000C9530000}"/>
    <cellStyle name="입력 2 2 3 4 4" xfId="23422" xr:uid="{00000000-0005-0000-0000-0000CA530000}"/>
    <cellStyle name="입력 2 2 3 5" xfId="4272" xr:uid="{00000000-0005-0000-0000-0000CB530000}"/>
    <cellStyle name="입력 2 2 3 5 2" xfId="9829" xr:uid="{00000000-0005-0000-0000-0000CC530000}"/>
    <cellStyle name="입력 2 2 3 5 2 2" xfId="20932" xr:uid="{00000000-0005-0000-0000-0000CD530000}"/>
    <cellStyle name="입력 2 2 3 5 2 3" xfId="27757" xr:uid="{00000000-0005-0000-0000-0000CE530000}"/>
    <cellStyle name="입력 2 2 3 5 3" xfId="15496" xr:uid="{00000000-0005-0000-0000-0000CF530000}"/>
    <cellStyle name="입력 2 2 3 5 4" xfId="23423" xr:uid="{00000000-0005-0000-0000-0000D0530000}"/>
    <cellStyle name="입력 2 2 3 6" xfId="4273" xr:uid="{00000000-0005-0000-0000-0000D1530000}"/>
    <cellStyle name="입력 2 2 3 6 2" xfId="9830" xr:uid="{00000000-0005-0000-0000-0000D2530000}"/>
    <cellStyle name="입력 2 2 3 6 2 2" xfId="20933" xr:uid="{00000000-0005-0000-0000-0000D3530000}"/>
    <cellStyle name="입력 2 2 3 6 2 3" xfId="27758" xr:uid="{00000000-0005-0000-0000-0000D4530000}"/>
    <cellStyle name="입력 2 2 3 6 3" xfId="15497" xr:uid="{00000000-0005-0000-0000-0000D5530000}"/>
    <cellStyle name="입력 2 2 3 6 4" xfId="23424" xr:uid="{00000000-0005-0000-0000-0000D6530000}"/>
    <cellStyle name="입력 2 2 3 7" xfId="4274" xr:uid="{00000000-0005-0000-0000-0000D7530000}"/>
    <cellStyle name="입력 2 2 3 7 2" xfId="9831" xr:uid="{00000000-0005-0000-0000-0000D8530000}"/>
    <cellStyle name="입력 2 2 3 7 2 2" xfId="20934" xr:uid="{00000000-0005-0000-0000-0000D9530000}"/>
    <cellStyle name="입력 2 2 3 7 2 3" xfId="27759" xr:uid="{00000000-0005-0000-0000-0000DA530000}"/>
    <cellStyle name="입력 2 2 3 7 3" xfId="15498" xr:uid="{00000000-0005-0000-0000-0000DB530000}"/>
    <cellStyle name="입력 2 2 3 7 4" xfId="23425" xr:uid="{00000000-0005-0000-0000-0000DC530000}"/>
    <cellStyle name="입력 2 2 3 8" xfId="9820" xr:uid="{00000000-0005-0000-0000-0000DD530000}"/>
    <cellStyle name="입력 2 2 3 8 2" xfId="20923" xr:uid="{00000000-0005-0000-0000-0000DE530000}"/>
    <cellStyle name="입력 2 2 3 8 3" xfId="27748" xr:uid="{00000000-0005-0000-0000-0000DF530000}"/>
    <cellStyle name="입력 2 2 3 9" xfId="15487" xr:uid="{00000000-0005-0000-0000-0000E0530000}"/>
    <cellStyle name="입력 2 2 4" xfId="4275" xr:uid="{00000000-0005-0000-0000-0000E1530000}"/>
    <cellStyle name="입력 2 2 4 10" xfId="23426" xr:uid="{00000000-0005-0000-0000-0000E2530000}"/>
    <cellStyle name="입력 2 2 4 2" xfId="4276" xr:uid="{00000000-0005-0000-0000-0000E3530000}"/>
    <cellStyle name="입력 2 2 4 2 2" xfId="4277" xr:uid="{00000000-0005-0000-0000-0000E4530000}"/>
    <cellStyle name="입력 2 2 4 2 2 2" xfId="9834" xr:uid="{00000000-0005-0000-0000-0000E5530000}"/>
    <cellStyle name="입력 2 2 4 2 2 2 2" xfId="20937" xr:uid="{00000000-0005-0000-0000-0000E6530000}"/>
    <cellStyle name="입력 2 2 4 2 2 2 3" xfId="27762" xr:uid="{00000000-0005-0000-0000-0000E7530000}"/>
    <cellStyle name="입력 2 2 4 2 2 3" xfId="15501" xr:uid="{00000000-0005-0000-0000-0000E8530000}"/>
    <cellStyle name="입력 2 2 4 2 2 4" xfId="23428" xr:uid="{00000000-0005-0000-0000-0000E9530000}"/>
    <cellStyle name="입력 2 2 4 2 3" xfId="4278" xr:uid="{00000000-0005-0000-0000-0000EA530000}"/>
    <cellStyle name="입력 2 2 4 2 3 2" xfId="9835" xr:uid="{00000000-0005-0000-0000-0000EB530000}"/>
    <cellStyle name="입력 2 2 4 2 3 2 2" xfId="20938" xr:uid="{00000000-0005-0000-0000-0000EC530000}"/>
    <cellStyle name="입력 2 2 4 2 3 2 3" xfId="27763" xr:uid="{00000000-0005-0000-0000-0000ED530000}"/>
    <cellStyle name="입력 2 2 4 2 3 3" xfId="15502" xr:uid="{00000000-0005-0000-0000-0000EE530000}"/>
    <cellStyle name="입력 2 2 4 2 3 4" xfId="23429" xr:uid="{00000000-0005-0000-0000-0000EF530000}"/>
    <cellStyle name="입력 2 2 4 2 4" xfId="4279" xr:uid="{00000000-0005-0000-0000-0000F0530000}"/>
    <cellStyle name="입력 2 2 4 2 4 2" xfId="9836" xr:uid="{00000000-0005-0000-0000-0000F1530000}"/>
    <cellStyle name="입력 2 2 4 2 4 2 2" xfId="20939" xr:uid="{00000000-0005-0000-0000-0000F2530000}"/>
    <cellStyle name="입력 2 2 4 2 4 2 3" xfId="27764" xr:uid="{00000000-0005-0000-0000-0000F3530000}"/>
    <cellStyle name="입력 2 2 4 2 4 3" xfId="15503" xr:uid="{00000000-0005-0000-0000-0000F4530000}"/>
    <cellStyle name="입력 2 2 4 2 4 4" xfId="23430" xr:uid="{00000000-0005-0000-0000-0000F5530000}"/>
    <cellStyle name="입력 2 2 4 2 5" xfId="4280" xr:uid="{00000000-0005-0000-0000-0000F6530000}"/>
    <cellStyle name="입력 2 2 4 2 5 2" xfId="9837" xr:uid="{00000000-0005-0000-0000-0000F7530000}"/>
    <cellStyle name="입력 2 2 4 2 5 2 2" xfId="20940" xr:uid="{00000000-0005-0000-0000-0000F8530000}"/>
    <cellStyle name="입력 2 2 4 2 5 2 3" xfId="27765" xr:uid="{00000000-0005-0000-0000-0000F9530000}"/>
    <cellStyle name="입력 2 2 4 2 5 3" xfId="15504" xr:uid="{00000000-0005-0000-0000-0000FA530000}"/>
    <cellStyle name="입력 2 2 4 2 5 4" xfId="23431" xr:uid="{00000000-0005-0000-0000-0000FB530000}"/>
    <cellStyle name="입력 2 2 4 2 6" xfId="4281" xr:uid="{00000000-0005-0000-0000-0000FC530000}"/>
    <cellStyle name="입력 2 2 4 2 6 2" xfId="9838" xr:uid="{00000000-0005-0000-0000-0000FD530000}"/>
    <cellStyle name="입력 2 2 4 2 6 2 2" xfId="20941" xr:uid="{00000000-0005-0000-0000-0000FE530000}"/>
    <cellStyle name="입력 2 2 4 2 6 2 3" xfId="27766" xr:uid="{00000000-0005-0000-0000-0000FF530000}"/>
    <cellStyle name="입력 2 2 4 2 6 3" xfId="15505" xr:uid="{00000000-0005-0000-0000-000000540000}"/>
    <cellStyle name="입력 2 2 4 2 6 4" xfId="23432" xr:uid="{00000000-0005-0000-0000-000001540000}"/>
    <cellStyle name="입력 2 2 4 2 7" xfId="9833" xr:uid="{00000000-0005-0000-0000-000002540000}"/>
    <cellStyle name="입력 2 2 4 2 7 2" xfId="20936" xr:uid="{00000000-0005-0000-0000-000003540000}"/>
    <cellStyle name="입력 2 2 4 2 7 3" xfId="27761" xr:uid="{00000000-0005-0000-0000-000004540000}"/>
    <cellStyle name="입력 2 2 4 2 8" xfId="15500" xr:uid="{00000000-0005-0000-0000-000005540000}"/>
    <cellStyle name="입력 2 2 4 2 9" xfId="23427" xr:uid="{00000000-0005-0000-0000-000006540000}"/>
    <cellStyle name="입력 2 2 4 3" xfId="4282" xr:uid="{00000000-0005-0000-0000-000007540000}"/>
    <cellStyle name="입력 2 2 4 3 2" xfId="9839" xr:uid="{00000000-0005-0000-0000-000008540000}"/>
    <cellStyle name="입력 2 2 4 3 2 2" xfId="20942" xr:uid="{00000000-0005-0000-0000-000009540000}"/>
    <cellStyle name="입력 2 2 4 3 2 3" xfId="27767" xr:uid="{00000000-0005-0000-0000-00000A540000}"/>
    <cellStyle name="입력 2 2 4 3 3" xfId="15506" xr:uid="{00000000-0005-0000-0000-00000B540000}"/>
    <cellStyle name="입력 2 2 4 3 4" xfId="23433" xr:uid="{00000000-0005-0000-0000-00000C540000}"/>
    <cellStyle name="입력 2 2 4 4" xfId="4283" xr:uid="{00000000-0005-0000-0000-00000D540000}"/>
    <cellStyle name="입력 2 2 4 4 2" xfId="9840" xr:uid="{00000000-0005-0000-0000-00000E540000}"/>
    <cellStyle name="입력 2 2 4 4 2 2" xfId="20943" xr:uid="{00000000-0005-0000-0000-00000F540000}"/>
    <cellStyle name="입력 2 2 4 4 2 3" xfId="27768" xr:uid="{00000000-0005-0000-0000-000010540000}"/>
    <cellStyle name="입력 2 2 4 4 3" xfId="15507" xr:uid="{00000000-0005-0000-0000-000011540000}"/>
    <cellStyle name="입력 2 2 4 4 4" xfId="23434" xr:uid="{00000000-0005-0000-0000-000012540000}"/>
    <cellStyle name="입력 2 2 4 5" xfId="4284" xr:uid="{00000000-0005-0000-0000-000013540000}"/>
    <cellStyle name="입력 2 2 4 5 2" xfId="9841" xr:uid="{00000000-0005-0000-0000-000014540000}"/>
    <cellStyle name="입력 2 2 4 5 2 2" xfId="20944" xr:uid="{00000000-0005-0000-0000-000015540000}"/>
    <cellStyle name="입력 2 2 4 5 2 3" xfId="27769" xr:uid="{00000000-0005-0000-0000-000016540000}"/>
    <cellStyle name="입력 2 2 4 5 3" xfId="15508" xr:uid="{00000000-0005-0000-0000-000017540000}"/>
    <cellStyle name="입력 2 2 4 5 4" xfId="23435" xr:uid="{00000000-0005-0000-0000-000018540000}"/>
    <cellStyle name="입력 2 2 4 6" xfId="4285" xr:uid="{00000000-0005-0000-0000-000019540000}"/>
    <cellStyle name="입력 2 2 4 6 2" xfId="9842" xr:uid="{00000000-0005-0000-0000-00001A540000}"/>
    <cellStyle name="입력 2 2 4 6 2 2" xfId="20945" xr:uid="{00000000-0005-0000-0000-00001B540000}"/>
    <cellStyle name="입력 2 2 4 6 2 3" xfId="27770" xr:uid="{00000000-0005-0000-0000-00001C540000}"/>
    <cellStyle name="입력 2 2 4 6 3" xfId="15509" xr:uid="{00000000-0005-0000-0000-00001D540000}"/>
    <cellStyle name="입력 2 2 4 6 4" xfId="23436" xr:uid="{00000000-0005-0000-0000-00001E540000}"/>
    <cellStyle name="입력 2 2 4 7" xfId="4286" xr:uid="{00000000-0005-0000-0000-00001F540000}"/>
    <cellStyle name="입력 2 2 4 7 2" xfId="9843" xr:uid="{00000000-0005-0000-0000-000020540000}"/>
    <cellStyle name="입력 2 2 4 7 2 2" xfId="20946" xr:uid="{00000000-0005-0000-0000-000021540000}"/>
    <cellStyle name="입력 2 2 4 7 2 3" xfId="27771" xr:uid="{00000000-0005-0000-0000-000022540000}"/>
    <cellStyle name="입력 2 2 4 7 3" xfId="15510" xr:uid="{00000000-0005-0000-0000-000023540000}"/>
    <cellStyle name="입력 2 2 4 7 4" xfId="23437" xr:uid="{00000000-0005-0000-0000-000024540000}"/>
    <cellStyle name="입력 2 2 4 8" xfId="9832" xr:uid="{00000000-0005-0000-0000-000025540000}"/>
    <cellStyle name="입력 2 2 4 8 2" xfId="20935" xr:uid="{00000000-0005-0000-0000-000026540000}"/>
    <cellStyle name="입력 2 2 4 8 3" xfId="27760" xr:uid="{00000000-0005-0000-0000-000027540000}"/>
    <cellStyle name="입력 2 2 4 9" xfId="15499" xr:uid="{00000000-0005-0000-0000-000028540000}"/>
    <cellStyle name="입력 2 2 5" xfId="4287" xr:uid="{00000000-0005-0000-0000-000029540000}"/>
    <cellStyle name="입력 2 2 5 10" xfId="23438" xr:uid="{00000000-0005-0000-0000-00002A540000}"/>
    <cellStyle name="입력 2 2 5 2" xfId="4288" xr:uid="{00000000-0005-0000-0000-00002B540000}"/>
    <cellStyle name="입력 2 2 5 2 2" xfId="4289" xr:uid="{00000000-0005-0000-0000-00002C540000}"/>
    <cellStyle name="입력 2 2 5 2 2 2" xfId="9846" xr:uid="{00000000-0005-0000-0000-00002D540000}"/>
    <cellStyle name="입력 2 2 5 2 2 2 2" xfId="20949" xr:uid="{00000000-0005-0000-0000-00002E540000}"/>
    <cellStyle name="입력 2 2 5 2 2 2 3" xfId="27774" xr:uid="{00000000-0005-0000-0000-00002F540000}"/>
    <cellStyle name="입력 2 2 5 2 2 3" xfId="15513" xr:uid="{00000000-0005-0000-0000-000030540000}"/>
    <cellStyle name="입력 2 2 5 2 2 4" xfId="23440" xr:uid="{00000000-0005-0000-0000-000031540000}"/>
    <cellStyle name="입력 2 2 5 2 3" xfId="4290" xr:uid="{00000000-0005-0000-0000-000032540000}"/>
    <cellStyle name="입력 2 2 5 2 3 2" xfId="9847" xr:uid="{00000000-0005-0000-0000-000033540000}"/>
    <cellStyle name="입력 2 2 5 2 3 2 2" xfId="20950" xr:uid="{00000000-0005-0000-0000-000034540000}"/>
    <cellStyle name="입력 2 2 5 2 3 2 3" xfId="27775" xr:uid="{00000000-0005-0000-0000-000035540000}"/>
    <cellStyle name="입력 2 2 5 2 3 3" xfId="15514" xr:uid="{00000000-0005-0000-0000-000036540000}"/>
    <cellStyle name="입력 2 2 5 2 3 4" xfId="23441" xr:uid="{00000000-0005-0000-0000-000037540000}"/>
    <cellStyle name="입력 2 2 5 2 4" xfId="4291" xr:uid="{00000000-0005-0000-0000-000038540000}"/>
    <cellStyle name="입력 2 2 5 2 4 2" xfId="9848" xr:uid="{00000000-0005-0000-0000-000039540000}"/>
    <cellStyle name="입력 2 2 5 2 4 2 2" xfId="20951" xr:uid="{00000000-0005-0000-0000-00003A540000}"/>
    <cellStyle name="입력 2 2 5 2 4 2 3" xfId="27776" xr:uid="{00000000-0005-0000-0000-00003B540000}"/>
    <cellStyle name="입력 2 2 5 2 4 3" xfId="15515" xr:uid="{00000000-0005-0000-0000-00003C540000}"/>
    <cellStyle name="입력 2 2 5 2 4 4" xfId="23442" xr:uid="{00000000-0005-0000-0000-00003D540000}"/>
    <cellStyle name="입력 2 2 5 2 5" xfId="4292" xr:uid="{00000000-0005-0000-0000-00003E540000}"/>
    <cellStyle name="입력 2 2 5 2 5 2" xfId="9849" xr:uid="{00000000-0005-0000-0000-00003F540000}"/>
    <cellStyle name="입력 2 2 5 2 5 2 2" xfId="20952" xr:uid="{00000000-0005-0000-0000-000040540000}"/>
    <cellStyle name="입력 2 2 5 2 5 2 3" xfId="27777" xr:uid="{00000000-0005-0000-0000-000041540000}"/>
    <cellStyle name="입력 2 2 5 2 5 3" xfId="15516" xr:uid="{00000000-0005-0000-0000-000042540000}"/>
    <cellStyle name="입력 2 2 5 2 5 4" xfId="23443" xr:uid="{00000000-0005-0000-0000-000043540000}"/>
    <cellStyle name="입력 2 2 5 2 6" xfId="4293" xr:uid="{00000000-0005-0000-0000-000044540000}"/>
    <cellStyle name="입력 2 2 5 2 6 2" xfId="9850" xr:uid="{00000000-0005-0000-0000-000045540000}"/>
    <cellStyle name="입력 2 2 5 2 6 2 2" xfId="20953" xr:uid="{00000000-0005-0000-0000-000046540000}"/>
    <cellStyle name="입력 2 2 5 2 6 2 3" xfId="27778" xr:uid="{00000000-0005-0000-0000-000047540000}"/>
    <cellStyle name="입력 2 2 5 2 6 3" xfId="15517" xr:uid="{00000000-0005-0000-0000-000048540000}"/>
    <cellStyle name="입력 2 2 5 2 6 4" xfId="23444" xr:uid="{00000000-0005-0000-0000-000049540000}"/>
    <cellStyle name="입력 2 2 5 2 7" xfId="9845" xr:uid="{00000000-0005-0000-0000-00004A540000}"/>
    <cellStyle name="입력 2 2 5 2 7 2" xfId="20948" xr:uid="{00000000-0005-0000-0000-00004B540000}"/>
    <cellStyle name="입력 2 2 5 2 7 3" xfId="27773" xr:uid="{00000000-0005-0000-0000-00004C540000}"/>
    <cellStyle name="입력 2 2 5 2 8" xfId="15512" xr:uid="{00000000-0005-0000-0000-00004D540000}"/>
    <cellStyle name="입력 2 2 5 2 9" xfId="23439" xr:uid="{00000000-0005-0000-0000-00004E540000}"/>
    <cellStyle name="입력 2 2 5 3" xfId="4294" xr:uid="{00000000-0005-0000-0000-00004F540000}"/>
    <cellStyle name="입력 2 2 5 3 2" xfId="9851" xr:uid="{00000000-0005-0000-0000-000050540000}"/>
    <cellStyle name="입력 2 2 5 3 2 2" xfId="20954" xr:uid="{00000000-0005-0000-0000-000051540000}"/>
    <cellStyle name="입력 2 2 5 3 2 3" xfId="27779" xr:uid="{00000000-0005-0000-0000-000052540000}"/>
    <cellStyle name="입력 2 2 5 3 3" xfId="15518" xr:uid="{00000000-0005-0000-0000-000053540000}"/>
    <cellStyle name="입력 2 2 5 3 4" xfId="23445" xr:uid="{00000000-0005-0000-0000-000054540000}"/>
    <cellStyle name="입력 2 2 5 4" xfId="4295" xr:uid="{00000000-0005-0000-0000-000055540000}"/>
    <cellStyle name="입력 2 2 5 4 2" xfId="9852" xr:uid="{00000000-0005-0000-0000-000056540000}"/>
    <cellStyle name="입력 2 2 5 4 2 2" xfId="20955" xr:uid="{00000000-0005-0000-0000-000057540000}"/>
    <cellStyle name="입력 2 2 5 4 2 3" xfId="27780" xr:uid="{00000000-0005-0000-0000-000058540000}"/>
    <cellStyle name="입력 2 2 5 4 3" xfId="15519" xr:uid="{00000000-0005-0000-0000-000059540000}"/>
    <cellStyle name="입력 2 2 5 4 4" xfId="23446" xr:uid="{00000000-0005-0000-0000-00005A540000}"/>
    <cellStyle name="입력 2 2 5 5" xfId="4296" xr:uid="{00000000-0005-0000-0000-00005B540000}"/>
    <cellStyle name="입력 2 2 5 5 2" xfId="9853" xr:uid="{00000000-0005-0000-0000-00005C540000}"/>
    <cellStyle name="입력 2 2 5 5 2 2" xfId="20956" xr:uid="{00000000-0005-0000-0000-00005D540000}"/>
    <cellStyle name="입력 2 2 5 5 2 3" xfId="27781" xr:uid="{00000000-0005-0000-0000-00005E540000}"/>
    <cellStyle name="입력 2 2 5 5 3" xfId="15520" xr:uid="{00000000-0005-0000-0000-00005F540000}"/>
    <cellStyle name="입력 2 2 5 5 4" xfId="23447" xr:uid="{00000000-0005-0000-0000-000060540000}"/>
    <cellStyle name="입력 2 2 5 6" xfId="4297" xr:uid="{00000000-0005-0000-0000-000061540000}"/>
    <cellStyle name="입력 2 2 5 6 2" xfId="9854" xr:uid="{00000000-0005-0000-0000-000062540000}"/>
    <cellStyle name="입력 2 2 5 6 2 2" xfId="20957" xr:uid="{00000000-0005-0000-0000-000063540000}"/>
    <cellStyle name="입력 2 2 5 6 2 3" xfId="27782" xr:uid="{00000000-0005-0000-0000-000064540000}"/>
    <cellStyle name="입력 2 2 5 6 3" xfId="15521" xr:uid="{00000000-0005-0000-0000-000065540000}"/>
    <cellStyle name="입력 2 2 5 6 4" xfId="23448" xr:uid="{00000000-0005-0000-0000-000066540000}"/>
    <cellStyle name="입력 2 2 5 7" xfId="4298" xr:uid="{00000000-0005-0000-0000-000067540000}"/>
    <cellStyle name="입력 2 2 5 7 2" xfId="9855" xr:uid="{00000000-0005-0000-0000-000068540000}"/>
    <cellStyle name="입력 2 2 5 7 2 2" xfId="20958" xr:uid="{00000000-0005-0000-0000-000069540000}"/>
    <cellStyle name="입력 2 2 5 7 2 3" xfId="27783" xr:uid="{00000000-0005-0000-0000-00006A540000}"/>
    <cellStyle name="입력 2 2 5 7 3" xfId="15522" xr:uid="{00000000-0005-0000-0000-00006B540000}"/>
    <cellStyle name="입력 2 2 5 7 4" xfId="23449" xr:uid="{00000000-0005-0000-0000-00006C540000}"/>
    <cellStyle name="입력 2 2 5 8" xfId="9844" xr:uid="{00000000-0005-0000-0000-00006D540000}"/>
    <cellStyle name="입력 2 2 5 8 2" xfId="20947" xr:uid="{00000000-0005-0000-0000-00006E540000}"/>
    <cellStyle name="입력 2 2 5 8 3" xfId="27772" xr:uid="{00000000-0005-0000-0000-00006F540000}"/>
    <cellStyle name="입력 2 2 5 9" xfId="15511" xr:uid="{00000000-0005-0000-0000-000070540000}"/>
    <cellStyle name="입력 2 2 6" xfId="4299" xr:uid="{00000000-0005-0000-0000-000071540000}"/>
    <cellStyle name="입력 2 2 6 10" xfId="23450" xr:uid="{00000000-0005-0000-0000-000072540000}"/>
    <cellStyle name="입력 2 2 6 2" xfId="4300" xr:uid="{00000000-0005-0000-0000-000073540000}"/>
    <cellStyle name="입력 2 2 6 2 2" xfId="4301" xr:uid="{00000000-0005-0000-0000-000074540000}"/>
    <cellStyle name="입력 2 2 6 2 2 2" xfId="9858" xr:uid="{00000000-0005-0000-0000-000075540000}"/>
    <cellStyle name="입력 2 2 6 2 2 2 2" xfId="20961" xr:uid="{00000000-0005-0000-0000-000076540000}"/>
    <cellStyle name="입력 2 2 6 2 2 2 3" xfId="27786" xr:uid="{00000000-0005-0000-0000-000077540000}"/>
    <cellStyle name="입력 2 2 6 2 2 3" xfId="15525" xr:uid="{00000000-0005-0000-0000-000078540000}"/>
    <cellStyle name="입력 2 2 6 2 2 4" xfId="23452" xr:uid="{00000000-0005-0000-0000-000079540000}"/>
    <cellStyle name="입력 2 2 6 2 3" xfId="4302" xr:uid="{00000000-0005-0000-0000-00007A540000}"/>
    <cellStyle name="입력 2 2 6 2 3 2" xfId="9859" xr:uid="{00000000-0005-0000-0000-00007B540000}"/>
    <cellStyle name="입력 2 2 6 2 3 2 2" xfId="20962" xr:uid="{00000000-0005-0000-0000-00007C540000}"/>
    <cellStyle name="입력 2 2 6 2 3 2 3" xfId="27787" xr:uid="{00000000-0005-0000-0000-00007D540000}"/>
    <cellStyle name="입력 2 2 6 2 3 3" xfId="15526" xr:uid="{00000000-0005-0000-0000-00007E540000}"/>
    <cellStyle name="입력 2 2 6 2 3 4" xfId="23453" xr:uid="{00000000-0005-0000-0000-00007F540000}"/>
    <cellStyle name="입력 2 2 6 2 4" xfId="4303" xr:uid="{00000000-0005-0000-0000-000080540000}"/>
    <cellStyle name="입력 2 2 6 2 4 2" xfId="9860" xr:uid="{00000000-0005-0000-0000-000081540000}"/>
    <cellStyle name="입력 2 2 6 2 4 2 2" xfId="20963" xr:uid="{00000000-0005-0000-0000-000082540000}"/>
    <cellStyle name="입력 2 2 6 2 4 2 3" xfId="27788" xr:uid="{00000000-0005-0000-0000-000083540000}"/>
    <cellStyle name="입력 2 2 6 2 4 3" xfId="15527" xr:uid="{00000000-0005-0000-0000-000084540000}"/>
    <cellStyle name="입력 2 2 6 2 4 4" xfId="23454" xr:uid="{00000000-0005-0000-0000-000085540000}"/>
    <cellStyle name="입력 2 2 6 2 5" xfId="4304" xr:uid="{00000000-0005-0000-0000-000086540000}"/>
    <cellStyle name="입력 2 2 6 2 5 2" xfId="9861" xr:uid="{00000000-0005-0000-0000-000087540000}"/>
    <cellStyle name="입력 2 2 6 2 5 2 2" xfId="20964" xr:uid="{00000000-0005-0000-0000-000088540000}"/>
    <cellStyle name="입력 2 2 6 2 5 2 3" xfId="27789" xr:uid="{00000000-0005-0000-0000-000089540000}"/>
    <cellStyle name="입력 2 2 6 2 5 3" xfId="15528" xr:uid="{00000000-0005-0000-0000-00008A540000}"/>
    <cellStyle name="입력 2 2 6 2 5 4" xfId="23455" xr:uid="{00000000-0005-0000-0000-00008B540000}"/>
    <cellStyle name="입력 2 2 6 2 6" xfId="4305" xr:uid="{00000000-0005-0000-0000-00008C540000}"/>
    <cellStyle name="입력 2 2 6 2 6 2" xfId="9862" xr:uid="{00000000-0005-0000-0000-00008D540000}"/>
    <cellStyle name="입력 2 2 6 2 6 2 2" xfId="20965" xr:uid="{00000000-0005-0000-0000-00008E540000}"/>
    <cellStyle name="입력 2 2 6 2 6 2 3" xfId="27790" xr:uid="{00000000-0005-0000-0000-00008F540000}"/>
    <cellStyle name="입력 2 2 6 2 6 3" xfId="15529" xr:uid="{00000000-0005-0000-0000-000090540000}"/>
    <cellStyle name="입력 2 2 6 2 6 4" xfId="23456" xr:uid="{00000000-0005-0000-0000-000091540000}"/>
    <cellStyle name="입력 2 2 6 2 7" xfId="9857" xr:uid="{00000000-0005-0000-0000-000092540000}"/>
    <cellStyle name="입력 2 2 6 2 7 2" xfId="20960" xr:uid="{00000000-0005-0000-0000-000093540000}"/>
    <cellStyle name="입력 2 2 6 2 7 3" xfId="27785" xr:uid="{00000000-0005-0000-0000-000094540000}"/>
    <cellStyle name="입력 2 2 6 2 8" xfId="15524" xr:uid="{00000000-0005-0000-0000-000095540000}"/>
    <cellStyle name="입력 2 2 6 2 9" xfId="23451" xr:uid="{00000000-0005-0000-0000-000096540000}"/>
    <cellStyle name="입력 2 2 6 3" xfId="4306" xr:uid="{00000000-0005-0000-0000-000097540000}"/>
    <cellStyle name="입력 2 2 6 3 2" xfId="9863" xr:uid="{00000000-0005-0000-0000-000098540000}"/>
    <cellStyle name="입력 2 2 6 3 2 2" xfId="20966" xr:uid="{00000000-0005-0000-0000-000099540000}"/>
    <cellStyle name="입력 2 2 6 3 2 3" xfId="27791" xr:uid="{00000000-0005-0000-0000-00009A540000}"/>
    <cellStyle name="입력 2 2 6 3 3" xfId="15530" xr:uid="{00000000-0005-0000-0000-00009B540000}"/>
    <cellStyle name="입력 2 2 6 3 4" xfId="23457" xr:uid="{00000000-0005-0000-0000-00009C540000}"/>
    <cellStyle name="입력 2 2 6 4" xfId="4307" xr:uid="{00000000-0005-0000-0000-00009D540000}"/>
    <cellStyle name="입력 2 2 6 4 2" xfId="9864" xr:uid="{00000000-0005-0000-0000-00009E540000}"/>
    <cellStyle name="입력 2 2 6 4 2 2" xfId="20967" xr:uid="{00000000-0005-0000-0000-00009F540000}"/>
    <cellStyle name="입력 2 2 6 4 2 3" xfId="27792" xr:uid="{00000000-0005-0000-0000-0000A0540000}"/>
    <cellStyle name="입력 2 2 6 4 3" xfId="15531" xr:uid="{00000000-0005-0000-0000-0000A1540000}"/>
    <cellStyle name="입력 2 2 6 4 4" xfId="23458" xr:uid="{00000000-0005-0000-0000-0000A2540000}"/>
    <cellStyle name="입력 2 2 6 5" xfId="4308" xr:uid="{00000000-0005-0000-0000-0000A3540000}"/>
    <cellStyle name="입력 2 2 6 5 2" xfId="9865" xr:uid="{00000000-0005-0000-0000-0000A4540000}"/>
    <cellStyle name="입력 2 2 6 5 2 2" xfId="20968" xr:uid="{00000000-0005-0000-0000-0000A5540000}"/>
    <cellStyle name="입력 2 2 6 5 2 3" xfId="27793" xr:uid="{00000000-0005-0000-0000-0000A6540000}"/>
    <cellStyle name="입력 2 2 6 5 3" xfId="15532" xr:uid="{00000000-0005-0000-0000-0000A7540000}"/>
    <cellStyle name="입력 2 2 6 5 4" xfId="23459" xr:uid="{00000000-0005-0000-0000-0000A8540000}"/>
    <cellStyle name="입력 2 2 6 6" xfId="4309" xr:uid="{00000000-0005-0000-0000-0000A9540000}"/>
    <cellStyle name="입력 2 2 6 6 2" xfId="9866" xr:uid="{00000000-0005-0000-0000-0000AA540000}"/>
    <cellStyle name="입력 2 2 6 6 2 2" xfId="20969" xr:uid="{00000000-0005-0000-0000-0000AB540000}"/>
    <cellStyle name="입력 2 2 6 6 2 3" xfId="27794" xr:uid="{00000000-0005-0000-0000-0000AC540000}"/>
    <cellStyle name="입력 2 2 6 6 3" xfId="15533" xr:uid="{00000000-0005-0000-0000-0000AD540000}"/>
    <cellStyle name="입력 2 2 6 6 4" xfId="23460" xr:uid="{00000000-0005-0000-0000-0000AE540000}"/>
    <cellStyle name="입력 2 2 6 7" xfId="4310" xr:uid="{00000000-0005-0000-0000-0000AF540000}"/>
    <cellStyle name="입력 2 2 6 7 2" xfId="9867" xr:uid="{00000000-0005-0000-0000-0000B0540000}"/>
    <cellStyle name="입력 2 2 6 7 2 2" xfId="20970" xr:uid="{00000000-0005-0000-0000-0000B1540000}"/>
    <cellStyle name="입력 2 2 6 7 2 3" xfId="27795" xr:uid="{00000000-0005-0000-0000-0000B2540000}"/>
    <cellStyle name="입력 2 2 6 7 3" xfId="15534" xr:uid="{00000000-0005-0000-0000-0000B3540000}"/>
    <cellStyle name="입력 2 2 6 7 4" xfId="23461" xr:uid="{00000000-0005-0000-0000-0000B4540000}"/>
    <cellStyle name="입력 2 2 6 8" xfId="9856" xr:uid="{00000000-0005-0000-0000-0000B5540000}"/>
    <cellStyle name="입력 2 2 6 8 2" xfId="20959" xr:uid="{00000000-0005-0000-0000-0000B6540000}"/>
    <cellStyle name="입력 2 2 6 8 3" xfId="27784" xr:uid="{00000000-0005-0000-0000-0000B7540000}"/>
    <cellStyle name="입력 2 2 6 9" xfId="15523" xr:uid="{00000000-0005-0000-0000-0000B8540000}"/>
    <cellStyle name="입력 2 2 7" xfId="4311" xr:uid="{00000000-0005-0000-0000-0000B9540000}"/>
    <cellStyle name="입력 2 2 7 10" xfId="23462" xr:uid="{00000000-0005-0000-0000-0000BA540000}"/>
    <cellStyle name="입력 2 2 7 2" xfId="4312" xr:uid="{00000000-0005-0000-0000-0000BB540000}"/>
    <cellStyle name="입력 2 2 7 2 2" xfId="4313" xr:uid="{00000000-0005-0000-0000-0000BC540000}"/>
    <cellStyle name="입력 2 2 7 2 2 2" xfId="9870" xr:uid="{00000000-0005-0000-0000-0000BD540000}"/>
    <cellStyle name="입력 2 2 7 2 2 2 2" xfId="20973" xr:uid="{00000000-0005-0000-0000-0000BE540000}"/>
    <cellStyle name="입력 2 2 7 2 2 2 3" xfId="27798" xr:uid="{00000000-0005-0000-0000-0000BF540000}"/>
    <cellStyle name="입력 2 2 7 2 2 3" xfId="15537" xr:uid="{00000000-0005-0000-0000-0000C0540000}"/>
    <cellStyle name="입력 2 2 7 2 2 4" xfId="23464" xr:uid="{00000000-0005-0000-0000-0000C1540000}"/>
    <cellStyle name="입력 2 2 7 2 3" xfId="4314" xr:uid="{00000000-0005-0000-0000-0000C2540000}"/>
    <cellStyle name="입력 2 2 7 2 3 2" xfId="9871" xr:uid="{00000000-0005-0000-0000-0000C3540000}"/>
    <cellStyle name="입력 2 2 7 2 3 2 2" xfId="20974" xr:uid="{00000000-0005-0000-0000-0000C4540000}"/>
    <cellStyle name="입력 2 2 7 2 3 2 3" xfId="27799" xr:uid="{00000000-0005-0000-0000-0000C5540000}"/>
    <cellStyle name="입력 2 2 7 2 3 3" xfId="15538" xr:uid="{00000000-0005-0000-0000-0000C6540000}"/>
    <cellStyle name="입력 2 2 7 2 3 4" xfId="23465" xr:uid="{00000000-0005-0000-0000-0000C7540000}"/>
    <cellStyle name="입력 2 2 7 2 4" xfId="4315" xr:uid="{00000000-0005-0000-0000-0000C8540000}"/>
    <cellStyle name="입력 2 2 7 2 4 2" xfId="9872" xr:uid="{00000000-0005-0000-0000-0000C9540000}"/>
    <cellStyle name="입력 2 2 7 2 4 2 2" xfId="20975" xr:uid="{00000000-0005-0000-0000-0000CA540000}"/>
    <cellStyle name="입력 2 2 7 2 4 2 3" xfId="27800" xr:uid="{00000000-0005-0000-0000-0000CB540000}"/>
    <cellStyle name="입력 2 2 7 2 4 3" xfId="15539" xr:uid="{00000000-0005-0000-0000-0000CC540000}"/>
    <cellStyle name="입력 2 2 7 2 4 4" xfId="23466" xr:uid="{00000000-0005-0000-0000-0000CD540000}"/>
    <cellStyle name="입력 2 2 7 2 5" xfId="4316" xr:uid="{00000000-0005-0000-0000-0000CE540000}"/>
    <cellStyle name="입력 2 2 7 2 5 2" xfId="9873" xr:uid="{00000000-0005-0000-0000-0000CF540000}"/>
    <cellStyle name="입력 2 2 7 2 5 2 2" xfId="20976" xr:uid="{00000000-0005-0000-0000-0000D0540000}"/>
    <cellStyle name="입력 2 2 7 2 5 2 3" xfId="27801" xr:uid="{00000000-0005-0000-0000-0000D1540000}"/>
    <cellStyle name="입력 2 2 7 2 5 3" xfId="15540" xr:uid="{00000000-0005-0000-0000-0000D2540000}"/>
    <cellStyle name="입력 2 2 7 2 5 4" xfId="23467" xr:uid="{00000000-0005-0000-0000-0000D3540000}"/>
    <cellStyle name="입력 2 2 7 2 6" xfId="4317" xr:uid="{00000000-0005-0000-0000-0000D4540000}"/>
    <cellStyle name="입력 2 2 7 2 6 2" xfId="9874" xr:uid="{00000000-0005-0000-0000-0000D5540000}"/>
    <cellStyle name="입력 2 2 7 2 6 2 2" xfId="20977" xr:uid="{00000000-0005-0000-0000-0000D6540000}"/>
    <cellStyle name="입력 2 2 7 2 6 2 3" xfId="27802" xr:uid="{00000000-0005-0000-0000-0000D7540000}"/>
    <cellStyle name="입력 2 2 7 2 6 3" xfId="15541" xr:uid="{00000000-0005-0000-0000-0000D8540000}"/>
    <cellStyle name="입력 2 2 7 2 6 4" xfId="23468" xr:uid="{00000000-0005-0000-0000-0000D9540000}"/>
    <cellStyle name="입력 2 2 7 2 7" xfId="9869" xr:uid="{00000000-0005-0000-0000-0000DA540000}"/>
    <cellStyle name="입력 2 2 7 2 7 2" xfId="20972" xr:uid="{00000000-0005-0000-0000-0000DB540000}"/>
    <cellStyle name="입력 2 2 7 2 7 3" xfId="27797" xr:uid="{00000000-0005-0000-0000-0000DC540000}"/>
    <cellStyle name="입력 2 2 7 2 8" xfId="15536" xr:uid="{00000000-0005-0000-0000-0000DD540000}"/>
    <cellStyle name="입력 2 2 7 2 9" xfId="23463" xr:uid="{00000000-0005-0000-0000-0000DE540000}"/>
    <cellStyle name="입력 2 2 7 3" xfId="4318" xr:uid="{00000000-0005-0000-0000-0000DF540000}"/>
    <cellStyle name="입력 2 2 7 3 2" xfId="9875" xr:uid="{00000000-0005-0000-0000-0000E0540000}"/>
    <cellStyle name="입력 2 2 7 3 2 2" xfId="20978" xr:uid="{00000000-0005-0000-0000-0000E1540000}"/>
    <cellStyle name="입력 2 2 7 3 2 3" xfId="27803" xr:uid="{00000000-0005-0000-0000-0000E2540000}"/>
    <cellStyle name="입력 2 2 7 3 3" xfId="15542" xr:uid="{00000000-0005-0000-0000-0000E3540000}"/>
    <cellStyle name="입력 2 2 7 3 4" xfId="23469" xr:uid="{00000000-0005-0000-0000-0000E4540000}"/>
    <cellStyle name="입력 2 2 7 4" xfId="4319" xr:uid="{00000000-0005-0000-0000-0000E5540000}"/>
    <cellStyle name="입력 2 2 7 4 2" xfId="9876" xr:uid="{00000000-0005-0000-0000-0000E6540000}"/>
    <cellStyle name="입력 2 2 7 4 2 2" xfId="20979" xr:uid="{00000000-0005-0000-0000-0000E7540000}"/>
    <cellStyle name="입력 2 2 7 4 2 3" xfId="27804" xr:uid="{00000000-0005-0000-0000-0000E8540000}"/>
    <cellStyle name="입력 2 2 7 4 3" xfId="15543" xr:uid="{00000000-0005-0000-0000-0000E9540000}"/>
    <cellStyle name="입력 2 2 7 4 4" xfId="23470" xr:uid="{00000000-0005-0000-0000-0000EA540000}"/>
    <cellStyle name="입력 2 2 7 5" xfId="4320" xr:uid="{00000000-0005-0000-0000-0000EB540000}"/>
    <cellStyle name="입력 2 2 7 5 2" xfId="9877" xr:uid="{00000000-0005-0000-0000-0000EC540000}"/>
    <cellStyle name="입력 2 2 7 5 2 2" xfId="20980" xr:uid="{00000000-0005-0000-0000-0000ED540000}"/>
    <cellStyle name="입력 2 2 7 5 2 3" xfId="27805" xr:uid="{00000000-0005-0000-0000-0000EE540000}"/>
    <cellStyle name="입력 2 2 7 5 3" xfId="15544" xr:uid="{00000000-0005-0000-0000-0000EF540000}"/>
    <cellStyle name="입력 2 2 7 5 4" xfId="23471" xr:uid="{00000000-0005-0000-0000-0000F0540000}"/>
    <cellStyle name="입력 2 2 7 6" xfId="4321" xr:uid="{00000000-0005-0000-0000-0000F1540000}"/>
    <cellStyle name="입력 2 2 7 6 2" xfId="9878" xr:uid="{00000000-0005-0000-0000-0000F2540000}"/>
    <cellStyle name="입력 2 2 7 6 2 2" xfId="20981" xr:uid="{00000000-0005-0000-0000-0000F3540000}"/>
    <cellStyle name="입력 2 2 7 6 2 3" xfId="27806" xr:uid="{00000000-0005-0000-0000-0000F4540000}"/>
    <cellStyle name="입력 2 2 7 6 3" xfId="15545" xr:uid="{00000000-0005-0000-0000-0000F5540000}"/>
    <cellStyle name="입력 2 2 7 6 4" xfId="23472" xr:uid="{00000000-0005-0000-0000-0000F6540000}"/>
    <cellStyle name="입력 2 2 7 7" xfId="4322" xr:uid="{00000000-0005-0000-0000-0000F7540000}"/>
    <cellStyle name="입력 2 2 7 7 2" xfId="9879" xr:uid="{00000000-0005-0000-0000-0000F8540000}"/>
    <cellStyle name="입력 2 2 7 7 2 2" xfId="20982" xr:uid="{00000000-0005-0000-0000-0000F9540000}"/>
    <cellStyle name="입력 2 2 7 7 2 3" xfId="27807" xr:uid="{00000000-0005-0000-0000-0000FA540000}"/>
    <cellStyle name="입력 2 2 7 7 3" xfId="15546" xr:uid="{00000000-0005-0000-0000-0000FB540000}"/>
    <cellStyle name="입력 2 2 7 7 4" xfId="23473" xr:uid="{00000000-0005-0000-0000-0000FC540000}"/>
    <cellStyle name="입력 2 2 7 8" xfId="9868" xr:uid="{00000000-0005-0000-0000-0000FD540000}"/>
    <cellStyle name="입력 2 2 7 8 2" xfId="20971" xr:uid="{00000000-0005-0000-0000-0000FE540000}"/>
    <cellStyle name="입력 2 2 7 8 3" xfId="27796" xr:uid="{00000000-0005-0000-0000-0000FF540000}"/>
    <cellStyle name="입력 2 2 7 9" xfId="15535" xr:uid="{00000000-0005-0000-0000-000000550000}"/>
    <cellStyle name="입력 2 2 8" xfId="4323" xr:uid="{00000000-0005-0000-0000-000001550000}"/>
    <cellStyle name="입력 2 2 8 10" xfId="23474" xr:uid="{00000000-0005-0000-0000-000002550000}"/>
    <cellStyle name="입력 2 2 8 2" xfId="4324" xr:uid="{00000000-0005-0000-0000-000003550000}"/>
    <cellStyle name="입력 2 2 8 2 2" xfId="4325" xr:uid="{00000000-0005-0000-0000-000004550000}"/>
    <cellStyle name="입력 2 2 8 2 2 2" xfId="9882" xr:uid="{00000000-0005-0000-0000-000005550000}"/>
    <cellStyle name="입력 2 2 8 2 2 2 2" xfId="20985" xr:uid="{00000000-0005-0000-0000-000006550000}"/>
    <cellStyle name="입력 2 2 8 2 2 2 3" xfId="27810" xr:uid="{00000000-0005-0000-0000-000007550000}"/>
    <cellStyle name="입력 2 2 8 2 2 3" xfId="15549" xr:uid="{00000000-0005-0000-0000-000008550000}"/>
    <cellStyle name="입력 2 2 8 2 2 4" xfId="23476" xr:uid="{00000000-0005-0000-0000-000009550000}"/>
    <cellStyle name="입력 2 2 8 2 3" xfId="4326" xr:uid="{00000000-0005-0000-0000-00000A550000}"/>
    <cellStyle name="입력 2 2 8 2 3 2" xfId="9883" xr:uid="{00000000-0005-0000-0000-00000B550000}"/>
    <cellStyle name="입력 2 2 8 2 3 2 2" xfId="20986" xr:uid="{00000000-0005-0000-0000-00000C550000}"/>
    <cellStyle name="입력 2 2 8 2 3 2 3" xfId="27811" xr:uid="{00000000-0005-0000-0000-00000D550000}"/>
    <cellStyle name="입력 2 2 8 2 3 3" xfId="15550" xr:uid="{00000000-0005-0000-0000-00000E550000}"/>
    <cellStyle name="입력 2 2 8 2 3 4" xfId="23477" xr:uid="{00000000-0005-0000-0000-00000F550000}"/>
    <cellStyle name="입력 2 2 8 2 4" xfId="4327" xr:uid="{00000000-0005-0000-0000-000010550000}"/>
    <cellStyle name="입력 2 2 8 2 4 2" xfId="9884" xr:uid="{00000000-0005-0000-0000-000011550000}"/>
    <cellStyle name="입력 2 2 8 2 4 2 2" xfId="20987" xr:uid="{00000000-0005-0000-0000-000012550000}"/>
    <cellStyle name="입력 2 2 8 2 4 2 3" xfId="27812" xr:uid="{00000000-0005-0000-0000-000013550000}"/>
    <cellStyle name="입력 2 2 8 2 4 3" xfId="15551" xr:uid="{00000000-0005-0000-0000-000014550000}"/>
    <cellStyle name="입력 2 2 8 2 4 4" xfId="23478" xr:uid="{00000000-0005-0000-0000-000015550000}"/>
    <cellStyle name="입력 2 2 8 2 5" xfId="4328" xr:uid="{00000000-0005-0000-0000-000016550000}"/>
    <cellStyle name="입력 2 2 8 2 5 2" xfId="9885" xr:uid="{00000000-0005-0000-0000-000017550000}"/>
    <cellStyle name="입력 2 2 8 2 5 2 2" xfId="20988" xr:uid="{00000000-0005-0000-0000-000018550000}"/>
    <cellStyle name="입력 2 2 8 2 5 2 3" xfId="27813" xr:uid="{00000000-0005-0000-0000-000019550000}"/>
    <cellStyle name="입력 2 2 8 2 5 3" xfId="15552" xr:uid="{00000000-0005-0000-0000-00001A550000}"/>
    <cellStyle name="입력 2 2 8 2 5 4" xfId="23479" xr:uid="{00000000-0005-0000-0000-00001B550000}"/>
    <cellStyle name="입력 2 2 8 2 6" xfId="4329" xr:uid="{00000000-0005-0000-0000-00001C550000}"/>
    <cellStyle name="입력 2 2 8 2 6 2" xfId="9886" xr:uid="{00000000-0005-0000-0000-00001D550000}"/>
    <cellStyle name="입력 2 2 8 2 6 2 2" xfId="20989" xr:uid="{00000000-0005-0000-0000-00001E550000}"/>
    <cellStyle name="입력 2 2 8 2 6 2 3" xfId="27814" xr:uid="{00000000-0005-0000-0000-00001F550000}"/>
    <cellStyle name="입력 2 2 8 2 6 3" xfId="15553" xr:uid="{00000000-0005-0000-0000-000020550000}"/>
    <cellStyle name="입력 2 2 8 2 6 4" xfId="23480" xr:uid="{00000000-0005-0000-0000-000021550000}"/>
    <cellStyle name="입력 2 2 8 2 7" xfId="9881" xr:uid="{00000000-0005-0000-0000-000022550000}"/>
    <cellStyle name="입력 2 2 8 2 7 2" xfId="20984" xr:uid="{00000000-0005-0000-0000-000023550000}"/>
    <cellStyle name="입력 2 2 8 2 7 3" xfId="27809" xr:uid="{00000000-0005-0000-0000-000024550000}"/>
    <cellStyle name="입력 2 2 8 2 8" xfId="15548" xr:uid="{00000000-0005-0000-0000-000025550000}"/>
    <cellStyle name="입력 2 2 8 2 9" xfId="23475" xr:uid="{00000000-0005-0000-0000-000026550000}"/>
    <cellStyle name="입력 2 2 8 3" xfId="4330" xr:uid="{00000000-0005-0000-0000-000027550000}"/>
    <cellStyle name="입력 2 2 8 3 2" xfId="9887" xr:uid="{00000000-0005-0000-0000-000028550000}"/>
    <cellStyle name="입력 2 2 8 3 2 2" xfId="20990" xr:uid="{00000000-0005-0000-0000-000029550000}"/>
    <cellStyle name="입력 2 2 8 3 2 3" xfId="27815" xr:uid="{00000000-0005-0000-0000-00002A550000}"/>
    <cellStyle name="입력 2 2 8 3 3" xfId="15554" xr:uid="{00000000-0005-0000-0000-00002B550000}"/>
    <cellStyle name="입력 2 2 8 3 4" xfId="23481" xr:uid="{00000000-0005-0000-0000-00002C550000}"/>
    <cellStyle name="입력 2 2 8 4" xfId="4331" xr:uid="{00000000-0005-0000-0000-00002D550000}"/>
    <cellStyle name="입력 2 2 8 4 2" xfId="9888" xr:uid="{00000000-0005-0000-0000-00002E550000}"/>
    <cellStyle name="입력 2 2 8 4 2 2" xfId="20991" xr:uid="{00000000-0005-0000-0000-00002F550000}"/>
    <cellStyle name="입력 2 2 8 4 2 3" xfId="27816" xr:uid="{00000000-0005-0000-0000-000030550000}"/>
    <cellStyle name="입력 2 2 8 4 3" xfId="15555" xr:uid="{00000000-0005-0000-0000-000031550000}"/>
    <cellStyle name="입력 2 2 8 4 4" xfId="23482" xr:uid="{00000000-0005-0000-0000-000032550000}"/>
    <cellStyle name="입력 2 2 8 5" xfId="4332" xr:uid="{00000000-0005-0000-0000-000033550000}"/>
    <cellStyle name="입력 2 2 8 5 2" xfId="9889" xr:uid="{00000000-0005-0000-0000-000034550000}"/>
    <cellStyle name="입력 2 2 8 5 2 2" xfId="20992" xr:uid="{00000000-0005-0000-0000-000035550000}"/>
    <cellStyle name="입력 2 2 8 5 2 3" xfId="27817" xr:uid="{00000000-0005-0000-0000-000036550000}"/>
    <cellStyle name="입력 2 2 8 5 3" xfId="15556" xr:uid="{00000000-0005-0000-0000-000037550000}"/>
    <cellStyle name="입력 2 2 8 5 4" xfId="23483" xr:uid="{00000000-0005-0000-0000-000038550000}"/>
    <cellStyle name="입력 2 2 8 6" xfId="4333" xr:uid="{00000000-0005-0000-0000-000039550000}"/>
    <cellStyle name="입력 2 2 8 6 2" xfId="9890" xr:uid="{00000000-0005-0000-0000-00003A550000}"/>
    <cellStyle name="입력 2 2 8 6 2 2" xfId="20993" xr:uid="{00000000-0005-0000-0000-00003B550000}"/>
    <cellStyle name="입력 2 2 8 6 2 3" xfId="27818" xr:uid="{00000000-0005-0000-0000-00003C550000}"/>
    <cellStyle name="입력 2 2 8 6 3" xfId="15557" xr:uid="{00000000-0005-0000-0000-00003D550000}"/>
    <cellStyle name="입력 2 2 8 6 4" xfId="23484" xr:uid="{00000000-0005-0000-0000-00003E550000}"/>
    <cellStyle name="입력 2 2 8 7" xfId="4334" xr:uid="{00000000-0005-0000-0000-00003F550000}"/>
    <cellStyle name="입력 2 2 8 7 2" xfId="9891" xr:uid="{00000000-0005-0000-0000-000040550000}"/>
    <cellStyle name="입력 2 2 8 7 2 2" xfId="20994" xr:uid="{00000000-0005-0000-0000-000041550000}"/>
    <cellStyle name="입력 2 2 8 7 2 3" xfId="27819" xr:uid="{00000000-0005-0000-0000-000042550000}"/>
    <cellStyle name="입력 2 2 8 7 3" xfId="15558" xr:uid="{00000000-0005-0000-0000-000043550000}"/>
    <cellStyle name="입력 2 2 8 7 4" xfId="23485" xr:uid="{00000000-0005-0000-0000-000044550000}"/>
    <cellStyle name="입력 2 2 8 8" xfId="9880" xr:uid="{00000000-0005-0000-0000-000045550000}"/>
    <cellStyle name="입력 2 2 8 8 2" xfId="20983" xr:uid="{00000000-0005-0000-0000-000046550000}"/>
    <cellStyle name="입력 2 2 8 8 3" xfId="27808" xr:uid="{00000000-0005-0000-0000-000047550000}"/>
    <cellStyle name="입력 2 2 8 9" xfId="15547" xr:uid="{00000000-0005-0000-0000-000048550000}"/>
    <cellStyle name="입력 2 2 9" xfId="4335" xr:uid="{00000000-0005-0000-0000-000049550000}"/>
    <cellStyle name="입력 2 2 9 2" xfId="4336" xr:uid="{00000000-0005-0000-0000-00004A550000}"/>
    <cellStyle name="입력 2 2 9 2 2" xfId="9893" xr:uid="{00000000-0005-0000-0000-00004B550000}"/>
    <cellStyle name="입력 2 2 9 2 2 2" xfId="20996" xr:uid="{00000000-0005-0000-0000-00004C550000}"/>
    <cellStyle name="입력 2 2 9 2 2 3" xfId="27821" xr:uid="{00000000-0005-0000-0000-00004D550000}"/>
    <cellStyle name="입력 2 2 9 2 3" xfId="15560" xr:uid="{00000000-0005-0000-0000-00004E550000}"/>
    <cellStyle name="입력 2 2 9 2 4" xfId="23487" xr:uid="{00000000-0005-0000-0000-00004F550000}"/>
    <cellStyle name="입력 2 2 9 3" xfId="4337" xr:uid="{00000000-0005-0000-0000-000050550000}"/>
    <cellStyle name="입력 2 2 9 3 2" xfId="9894" xr:uid="{00000000-0005-0000-0000-000051550000}"/>
    <cellStyle name="입력 2 2 9 3 2 2" xfId="20997" xr:uid="{00000000-0005-0000-0000-000052550000}"/>
    <cellStyle name="입력 2 2 9 3 2 3" xfId="27822" xr:uid="{00000000-0005-0000-0000-000053550000}"/>
    <cellStyle name="입력 2 2 9 3 3" xfId="15561" xr:uid="{00000000-0005-0000-0000-000054550000}"/>
    <cellStyle name="입력 2 2 9 3 4" xfId="23488" xr:uid="{00000000-0005-0000-0000-000055550000}"/>
    <cellStyle name="입력 2 2 9 4" xfId="4338" xr:uid="{00000000-0005-0000-0000-000056550000}"/>
    <cellStyle name="입력 2 2 9 4 2" xfId="9895" xr:uid="{00000000-0005-0000-0000-000057550000}"/>
    <cellStyle name="입력 2 2 9 4 2 2" xfId="20998" xr:uid="{00000000-0005-0000-0000-000058550000}"/>
    <cellStyle name="입력 2 2 9 4 2 3" xfId="27823" xr:uid="{00000000-0005-0000-0000-000059550000}"/>
    <cellStyle name="입력 2 2 9 4 3" xfId="15562" xr:uid="{00000000-0005-0000-0000-00005A550000}"/>
    <cellStyle name="입력 2 2 9 4 4" xfId="23489" xr:uid="{00000000-0005-0000-0000-00005B550000}"/>
    <cellStyle name="입력 2 2 9 5" xfId="4339" xr:uid="{00000000-0005-0000-0000-00005C550000}"/>
    <cellStyle name="입력 2 2 9 5 2" xfId="9896" xr:uid="{00000000-0005-0000-0000-00005D550000}"/>
    <cellStyle name="입력 2 2 9 5 2 2" xfId="20999" xr:uid="{00000000-0005-0000-0000-00005E550000}"/>
    <cellStyle name="입력 2 2 9 5 2 3" xfId="27824" xr:uid="{00000000-0005-0000-0000-00005F550000}"/>
    <cellStyle name="입력 2 2 9 5 3" xfId="15563" xr:uid="{00000000-0005-0000-0000-000060550000}"/>
    <cellStyle name="입력 2 2 9 5 4" xfId="23490" xr:uid="{00000000-0005-0000-0000-000061550000}"/>
    <cellStyle name="입력 2 2 9 6" xfId="4340" xr:uid="{00000000-0005-0000-0000-000062550000}"/>
    <cellStyle name="입력 2 2 9 6 2" xfId="9897" xr:uid="{00000000-0005-0000-0000-000063550000}"/>
    <cellStyle name="입력 2 2 9 6 2 2" xfId="21000" xr:uid="{00000000-0005-0000-0000-000064550000}"/>
    <cellStyle name="입력 2 2 9 6 2 3" xfId="27825" xr:uid="{00000000-0005-0000-0000-000065550000}"/>
    <cellStyle name="입력 2 2 9 6 3" xfId="15564" xr:uid="{00000000-0005-0000-0000-000066550000}"/>
    <cellStyle name="입력 2 2 9 6 4" xfId="23491" xr:uid="{00000000-0005-0000-0000-000067550000}"/>
    <cellStyle name="입력 2 2 9 7" xfId="9892" xr:uid="{00000000-0005-0000-0000-000068550000}"/>
    <cellStyle name="입력 2 2 9 7 2" xfId="20995" xr:uid="{00000000-0005-0000-0000-000069550000}"/>
    <cellStyle name="입력 2 2 9 7 3" xfId="27820" xr:uid="{00000000-0005-0000-0000-00006A550000}"/>
    <cellStyle name="입력 2 2 9 8" xfId="15559" xr:uid="{00000000-0005-0000-0000-00006B550000}"/>
    <cellStyle name="입력 2 2 9 9" xfId="23486" xr:uid="{00000000-0005-0000-0000-00006C550000}"/>
    <cellStyle name="입력 2 3" xfId="4341" xr:uid="{00000000-0005-0000-0000-00006D550000}"/>
    <cellStyle name="입력 2 3 10" xfId="23492" xr:uid="{00000000-0005-0000-0000-00006E550000}"/>
    <cellStyle name="입력 2 3 2" xfId="4342" xr:uid="{00000000-0005-0000-0000-00006F550000}"/>
    <cellStyle name="입력 2 3 2 2" xfId="4343" xr:uid="{00000000-0005-0000-0000-000070550000}"/>
    <cellStyle name="입력 2 3 2 2 2" xfId="9900" xr:uid="{00000000-0005-0000-0000-000071550000}"/>
    <cellStyle name="입력 2 3 2 2 2 2" xfId="21003" xr:uid="{00000000-0005-0000-0000-000072550000}"/>
    <cellStyle name="입력 2 3 2 2 2 3" xfId="27828" xr:uid="{00000000-0005-0000-0000-000073550000}"/>
    <cellStyle name="입력 2 3 2 2 3" xfId="15567" xr:uid="{00000000-0005-0000-0000-000074550000}"/>
    <cellStyle name="입력 2 3 2 2 4" xfId="23494" xr:uid="{00000000-0005-0000-0000-000075550000}"/>
    <cellStyle name="입력 2 3 2 3" xfId="4344" xr:uid="{00000000-0005-0000-0000-000076550000}"/>
    <cellStyle name="입력 2 3 2 3 2" xfId="9901" xr:uid="{00000000-0005-0000-0000-000077550000}"/>
    <cellStyle name="입력 2 3 2 3 2 2" xfId="21004" xr:uid="{00000000-0005-0000-0000-000078550000}"/>
    <cellStyle name="입력 2 3 2 3 2 3" xfId="27829" xr:uid="{00000000-0005-0000-0000-000079550000}"/>
    <cellStyle name="입력 2 3 2 3 3" xfId="15568" xr:uid="{00000000-0005-0000-0000-00007A550000}"/>
    <cellStyle name="입력 2 3 2 3 4" xfId="23495" xr:uid="{00000000-0005-0000-0000-00007B550000}"/>
    <cellStyle name="입력 2 3 2 4" xfId="4345" xr:uid="{00000000-0005-0000-0000-00007C550000}"/>
    <cellStyle name="입력 2 3 2 4 2" xfId="9902" xr:uid="{00000000-0005-0000-0000-00007D550000}"/>
    <cellStyle name="입력 2 3 2 4 2 2" xfId="21005" xr:uid="{00000000-0005-0000-0000-00007E550000}"/>
    <cellStyle name="입력 2 3 2 4 2 3" xfId="27830" xr:uid="{00000000-0005-0000-0000-00007F550000}"/>
    <cellStyle name="입력 2 3 2 4 3" xfId="15569" xr:uid="{00000000-0005-0000-0000-000080550000}"/>
    <cellStyle name="입력 2 3 2 4 4" xfId="23496" xr:uid="{00000000-0005-0000-0000-000081550000}"/>
    <cellStyle name="입력 2 3 2 5" xfId="4346" xr:uid="{00000000-0005-0000-0000-000082550000}"/>
    <cellStyle name="입력 2 3 2 5 2" xfId="9903" xr:uid="{00000000-0005-0000-0000-000083550000}"/>
    <cellStyle name="입력 2 3 2 5 2 2" xfId="21006" xr:uid="{00000000-0005-0000-0000-000084550000}"/>
    <cellStyle name="입력 2 3 2 5 2 3" xfId="27831" xr:uid="{00000000-0005-0000-0000-000085550000}"/>
    <cellStyle name="입력 2 3 2 5 3" xfId="15570" xr:uid="{00000000-0005-0000-0000-000086550000}"/>
    <cellStyle name="입력 2 3 2 5 4" xfId="23497" xr:uid="{00000000-0005-0000-0000-000087550000}"/>
    <cellStyle name="입력 2 3 2 6" xfId="4347" xr:uid="{00000000-0005-0000-0000-000088550000}"/>
    <cellStyle name="입력 2 3 2 6 2" xfId="9904" xr:uid="{00000000-0005-0000-0000-000089550000}"/>
    <cellStyle name="입력 2 3 2 6 2 2" xfId="21007" xr:uid="{00000000-0005-0000-0000-00008A550000}"/>
    <cellStyle name="입력 2 3 2 6 2 3" xfId="27832" xr:uid="{00000000-0005-0000-0000-00008B550000}"/>
    <cellStyle name="입력 2 3 2 6 3" xfId="15571" xr:uid="{00000000-0005-0000-0000-00008C550000}"/>
    <cellStyle name="입력 2 3 2 6 4" xfId="23498" xr:uid="{00000000-0005-0000-0000-00008D550000}"/>
    <cellStyle name="입력 2 3 2 7" xfId="9899" xr:uid="{00000000-0005-0000-0000-00008E550000}"/>
    <cellStyle name="입력 2 3 2 7 2" xfId="21002" xr:uid="{00000000-0005-0000-0000-00008F550000}"/>
    <cellStyle name="입력 2 3 2 7 3" xfId="27827" xr:uid="{00000000-0005-0000-0000-000090550000}"/>
    <cellStyle name="입력 2 3 2 8" xfId="15566" xr:uid="{00000000-0005-0000-0000-000091550000}"/>
    <cellStyle name="입력 2 3 2 9" xfId="23493" xr:uid="{00000000-0005-0000-0000-000092550000}"/>
    <cellStyle name="입력 2 3 3" xfId="4348" xr:uid="{00000000-0005-0000-0000-000093550000}"/>
    <cellStyle name="입력 2 3 3 2" xfId="9905" xr:uid="{00000000-0005-0000-0000-000094550000}"/>
    <cellStyle name="입력 2 3 3 2 2" xfId="21008" xr:uid="{00000000-0005-0000-0000-000095550000}"/>
    <cellStyle name="입력 2 3 3 2 3" xfId="27833" xr:uid="{00000000-0005-0000-0000-000096550000}"/>
    <cellStyle name="입력 2 3 3 3" xfId="15572" xr:uid="{00000000-0005-0000-0000-000097550000}"/>
    <cellStyle name="입력 2 3 3 4" xfId="23499" xr:uid="{00000000-0005-0000-0000-000098550000}"/>
    <cellStyle name="입력 2 3 4" xfId="4349" xr:uid="{00000000-0005-0000-0000-000099550000}"/>
    <cellStyle name="입력 2 3 4 2" xfId="9906" xr:uid="{00000000-0005-0000-0000-00009A550000}"/>
    <cellStyle name="입력 2 3 4 2 2" xfId="21009" xr:uid="{00000000-0005-0000-0000-00009B550000}"/>
    <cellStyle name="입력 2 3 4 2 3" xfId="27834" xr:uid="{00000000-0005-0000-0000-00009C550000}"/>
    <cellStyle name="입력 2 3 4 3" xfId="15573" xr:uid="{00000000-0005-0000-0000-00009D550000}"/>
    <cellStyle name="입력 2 3 4 4" xfId="23500" xr:uid="{00000000-0005-0000-0000-00009E550000}"/>
    <cellStyle name="입력 2 3 5" xfId="4350" xr:uid="{00000000-0005-0000-0000-00009F550000}"/>
    <cellStyle name="입력 2 3 5 2" xfId="9907" xr:uid="{00000000-0005-0000-0000-0000A0550000}"/>
    <cellStyle name="입력 2 3 5 2 2" xfId="21010" xr:uid="{00000000-0005-0000-0000-0000A1550000}"/>
    <cellStyle name="입력 2 3 5 2 3" xfId="27835" xr:uid="{00000000-0005-0000-0000-0000A2550000}"/>
    <cellStyle name="입력 2 3 5 3" xfId="15574" xr:uid="{00000000-0005-0000-0000-0000A3550000}"/>
    <cellStyle name="입력 2 3 5 4" xfId="23501" xr:uid="{00000000-0005-0000-0000-0000A4550000}"/>
    <cellStyle name="입력 2 3 6" xfId="4351" xr:uid="{00000000-0005-0000-0000-0000A5550000}"/>
    <cellStyle name="입력 2 3 6 2" xfId="9908" xr:uid="{00000000-0005-0000-0000-0000A6550000}"/>
    <cellStyle name="입력 2 3 6 2 2" xfId="21011" xr:uid="{00000000-0005-0000-0000-0000A7550000}"/>
    <cellStyle name="입력 2 3 6 2 3" xfId="27836" xr:uid="{00000000-0005-0000-0000-0000A8550000}"/>
    <cellStyle name="입력 2 3 6 3" xfId="15575" xr:uid="{00000000-0005-0000-0000-0000A9550000}"/>
    <cellStyle name="입력 2 3 6 4" xfId="23502" xr:uid="{00000000-0005-0000-0000-0000AA550000}"/>
    <cellStyle name="입력 2 3 7" xfId="4352" xr:uid="{00000000-0005-0000-0000-0000AB550000}"/>
    <cellStyle name="입력 2 3 7 2" xfId="9909" xr:uid="{00000000-0005-0000-0000-0000AC550000}"/>
    <cellStyle name="입력 2 3 7 2 2" xfId="21012" xr:uid="{00000000-0005-0000-0000-0000AD550000}"/>
    <cellStyle name="입력 2 3 7 2 3" xfId="27837" xr:uid="{00000000-0005-0000-0000-0000AE550000}"/>
    <cellStyle name="입력 2 3 7 3" xfId="15576" xr:uid="{00000000-0005-0000-0000-0000AF550000}"/>
    <cellStyle name="입력 2 3 7 4" xfId="23503" xr:uid="{00000000-0005-0000-0000-0000B0550000}"/>
    <cellStyle name="입력 2 3 8" xfId="9898" xr:uid="{00000000-0005-0000-0000-0000B1550000}"/>
    <cellStyle name="입력 2 3 8 2" xfId="21001" xr:uid="{00000000-0005-0000-0000-0000B2550000}"/>
    <cellStyle name="입력 2 3 8 3" xfId="27826" xr:uid="{00000000-0005-0000-0000-0000B3550000}"/>
    <cellStyle name="입력 2 3 9" xfId="15565" xr:uid="{00000000-0005-0000-0000-0000B4550000}"/>
    <cellStyle name="입력 2 4" xfId="4353" xr:uid="{00000000-0005-0000-0000-0000B5550000}"/>
    <cellStyle name="입력 2 4 10" xfId="23504" xr:uid="{00000000-0005-0000-0000-0000B6550000}"/>
    <cellStyle name="입력 2 4 2" xfId="4354" xr:uid="{00000000-0005-0000-0000-0000B7550000}"/>
    <cellStyle name="입력 2 4 2 2" xfId="4355" xr:uid="{00000000-0005-0000-0000-0000B8550000}"/>
    <cellStyle name="입력 2 4 2 2 2" xfId="9912" xr:uid="{00000000-0005-0000-0000-0000B9550000}"/>
    <cellStyle name="입력 2 4 2 2 2 2" xfId="21015" xr:uid="{00000000-0005-0000-0000-0000BA550000}"/>
    <cellStyle name="입력 2 4 2 2 2 3" xfId="27840" xr:uid="{00000000-0005-0000-0000-0000BB550000}"/>
    <cellStyle name="입력 2 4 2 2 3" xfId="15579" xr:uid="{00000000-0005-0000-0000-0000BC550000}"/>
    <cellStyle name="입력 2 4 2 2 4" xfId="23506" xr:uid="{00000000-0005-0000-0000-0000BD550000}"/>
    <cellStyle name="입력 2 4 2 3" xfId="4356" xr:uid="{00000000-0005-0000-0000-0000BE550000}"/>
    <cellStyle name="입력 2 4 2 3 2" xfId="9913" xr:uid="{00000000-0005-0000-0000-0000BF550000}"/>
    <cellStyle name="입력 2 4 2 3 2 2" xfId="21016" xr:uid="{00000000-0005-0000-0000-0000C0550000}"/>
    <cellStyle name="입력 2 4 2 3 2 3" xfId="27841" xr:uid="{00000000-0005-0000-0000-0000C1550000}"/>
    <cellStyle name="입력 2 4 2 3 3" xfId="15580" xr:uid="{00000000-0005-0000-0000-0000C2550000}"/>
    <cellStyle name="입력 2 4 2 3 4" xfId="23507" xr:uid="{00000000-0005-0000-0000-0000C3550000}"/>
    <cellStyle name="입력 2 4 2 4" xfId="4357" xr:uid="{00000000-0005-0000-0000-0000C4550000}"/>
    <cellStyle name="입력 2 4 2 4 2" xfId="9914" xr:uid="{00000000-0005-0000-0000-0000C5550000}"/>
    <cellStyle name="입력 2 4 2 4 2 2" xfId="21017" xr:uid="{00000000-0005-0000-0000-0000C6550000}"/>
    <cellStyle name="입력 2 4 2 4 2 3" xfId="27842" xr:uid="{00000000-0005-0000-0000-0000C7550000}"/>
    <cellStyle name="입력 2 4 2 4 3" xfId="15581" xr:uid="{00000000-0005-0000-0000-0000C8550000}"/>
    <cellStyle name="입력 2 4 2 4 4" xfId="23508" xr:uid="{00000000-0005-0000-0000-0000C9550000}"/>
    <cellStyle name="입력 2 4 2 5" xfId="4358" xr:uid="{00000000-0005-0000-0000-0000CA550000}"/>
    <cellStyle name="입력 2 4 2 5 2" xfId="9915" xr:uid="{00000000-0005-0000-0000-0000CB550000}"/>
    <cellStyle name="입력 2 4 2 5 2 2" xfId="21018" xr:uid="{00000000-0005-0000-0000-0000CC550000}"/>
    <cellStyle name="입력 2 4 2 5 2 3" xfId="27843" xr:uid="{00000000-0005-0000-0000-0000CD550000}"/>
    <cellStyle name="입력 2 4 2 5 3" xfId="15582" xr:uid="{00000000-0005-0000-0000-0000CE550000}"/>
    <cellStyle name="입력 2 4 2 5 4" xfId="23509" xr:uid="{00000000-0005-0000-0000-0000CF550000}"/>
    <cellStyle name="입력 2 4 2 6" xfId="4359" xr:uid="{00000000-0005-0000-0000-0000D0550000}"/>
    <cellStyle name="입력 2 4 2 6 2" xfId="9916" xr:uid="{00000000-0005-0000-0000-0000D1550000}"/>
    <cellStyle name="입력 2 4 2 6 2 2" xfId="21019" xr:uid="{00000000-0005-0000-0000-0000D2550000}"/>
    <cellStyle name="입력 2 4 2 6 2 3" xfId="27844" xr:uid="{00000000-0005-0000-0000-0000D3550000}"/>
    <cellStyle name="입력 2 4 2 6 3" xfId="15583" xr:uid="{00000000-0005-0000-0000-0000D4550000}"/>
    <cellStyle name="입력 2 4 2 6 4" xfId="23510" xr:uid="{00000000-0005-0000-0000-0000D5550000}"/>
    <cellStyle name="입력 2 4 2 7" xfId="9911" xr:uid="{00000000-0005-0000-0000-0000D6550000}"/>
    <cellStyle name="입력 2 4 2 7 2" xfId="21014" xr:uid="{00000000-0005-0000-0000-0000D7550000}"/>
    <cellStyle name="입력 2 4 2 7 3" xfId="27839" xr:uid="{00000000-0005-0000-0000-0000D8550000}"/>
    <cellStyle name="입력 2 4 2 8" xfId="15578" xr:uid="{00000000-0005-0000-0000-0000D9550000}"/>
    <cellStyle name="입력 2 4 2 9" xfId="23505" xr:uid="{00000000-0005-0000-0000-0000DA550000}"/>
    <cellStyle name="입력 2 4 3" xfId="4360" xr:uid="{00000000-0005-0000-0000-0000DB550000}"/>
    <cellStyle name="입력 2 4 3 2" xfId="9917" xr:uid="{00000000-0005-0000-0000-0000DC550000}"/>
    <cellStyle name="입력 2 4 3 2 2" xfId="21020" xr:uid="{00000000-0005-0000-0000-0000DD550000}"/>
    <cellStyle name="입력 2 4 3 2 3" xfId="27845" xr:uid="{00000000-0005-0000-0000-0000DE550000}"/>
    <cellStyle name="입력 2 4 3 3" xfId="15584" xr:uid="{00000000-0005-0000-0000-0000DF550000}"/>
    <cellStyle name="입력 2 4 3 4" xfId="23511" xr:uid="{00000000-0005-0000-0000-0000E0550000}"/>
    <cellStyle name="입력 2 4 4" xfId="4361" xr:uid="{00000000-0005-0000-0000-0000E1550000}"/>
    <cellStyle name="입력 2 4 4 2" xfId="9918" xr:uid="{00000000-0005-0000-0000-0000E2550000}"/>
    <cellStyle name="입력 2 4 4 2 2" xfId="21021" xr:uid="{00000000-0005-0000-0000-0000E3550000}"/>
    <cellStyle name="입력 2 4 4 2 3" xfId="27846" xr:uid="{00000000-0005-0000-0000-0000E4550000}"/>
    <cellStyle name="입력 2 4 4 3" xfId="15585" xr:uid="{00000000-0005-0000-0000-0000E5550000}"/>
    <cellStyle name="입력 2 4 4 4" xfId="23512" xr:uid="{00000000-0005-0000-0000-0000E6550000}"/>
    <cellStyle name="입력 2 4 5" xfId="4362" xr:uid="{00000000-0005-0000-0000-0000E7550000}"/>
    <cellStyle name="입력 2 4 5 2" xfId="9919" xr:uid="{00000000-0005-0000-0000-0000E8550000}"/>
    <cellStyle name="입력 2 4 5 2 2" xfId="21022" xr:uid="{00000000-0005-0000-0000-0000E9550000}"/>
    <cellStyle name="입력 2 4 5 2 3" xfId="27847" xr:uid="{00000000-0005-0000-0000-0000EA550000}"/>
    <cellStyle name="입력 2 4 5 3" xfId="15586" xr:uid="{00000000-0005-0000-0000-0000EB550000}"/>
    <cellStyle name="입력 2 4 5 4" xfId="23513" xr:uid="{00000000-0005-0000-0000-0000EC550000}"/>
    <cellStyle name="입력 2 4 6" xfId="4363" xr:uid="{00000000-0005-0000-0000-0000ED550000}"/>
    <cellStyle name="입력 2 4 6 2" xfId="9920" xr:uid="{00000000-0005-0000-0000-0000EE550000}"/>
    <cellStyle name="입력 2 4 6 2 2" xfId="21023" xr:uid="{00000000-0005-0000-0000-0000EF550000}"/>
    <cellStyle name="입력 2 4 6 2 3" xfId="27848" xr:uid="{00000000-0005-0000-0000-0000F0550000}"/>
    <cellStyle name="입력 2 4 6 3" xfId="15587" xr:uid="{00000000-0005-0000-0000-0000F1550000}"/>
    <cellStyle name="입력 2 4 6 4" xfId="23514" xr:uid="{00000000-0005-0000-0000-0000F2550000}"/>
    <cellStyle name="입력 2 4 7" xfId="4364" xr:uid="{00000000-0005-0000-0000-0000F3550000}"/>
    <cellStyle name="입력 2 4 7 2" xfId="9921" xr:uid="{00000000-0005-0000-0000-0000F4550000}"/>
    <cellStyle name="입력 2 4 7 2 2" xfId="21024" xr:uid="{00000000-0005-0000-0000-0000F5550000}"/>
    <cellStyle name="입력 2 4 7 2 3" xfId="27849" xr:uid="{00000000-0005-0000-0000-0000F6550000}"/>
    <cellStyle name="입력 2 4 7 3" xfId="15588" xr:uid="{00000000-0005-0000-0000-0000F7550000}"/>
    <cellStyle name="입력 2 4 7 4" xfId="23515" xr:uid="{00000000-0005-0000-0000-0000F8550000}"/>
    <cellStyle name="입력 2 4 8" xfId="9910" xr:uid="{00000000-0005-0000-0000-0000F9550000}"/>
    <cellStyle name="입력 2 4 8 2" xfId="21013" xr:uid="{00000000-0005-0000-0000-0000FA550000}"/>
    <cellStyle name="입력 2 4 8 3" xfId="27838" xr:uid="{00000000-0005-0000-0000-0000FB550000}"/>
    <cellStyle name="입력 2 4 9" xfId="15577" xr:uid="{00000000-0005-0000-0000-0000FC550000}"/>
    <cellStyle name="입력 2 5" xfId="4365" xr:uid="{00000000-0005-0000-0000-0000FD550000}"/>
    <cellStyle name="입력 2 5 10" xfId="23516" xr:uid="{00000000-0005-0000-0000-0000FE550000}"/>
    <cellStyle name="입력 2 5 2" xfId="4366" xr:uid="{00000000-0005-0000-0000-0000FF550000}"/>
    <cellStyle name="입력 2 5 2 2" xfId="4367" xr:uid="{00000000-0005-0000-0000-000000560000}"/>
    <cellStyle name="입력 2 5 2 2 2" xfId="9924" xr:uid="{00000000-0005-0000-0000-000001560000}"/>
    <cellStyle name="입력 2 5 2 2 2 2" xfId="21027" xr:uid="{00000000-0005-0000-0000-000002560000}"/>
    <cellStyle name="입력 2 5 2 2 2 3" xfId="27852" xr:uid="{00000000-0005-0000-0000-000003560000}"/>
    <cellStyle name="입력 2 5 2 2 3" xfId="15591" xr:uid="{00000000-0005-0000-0000-000004560000}"/>
    <cellStyle name="입력 2 5 2 2 4" xfId="23518" xr:uid="{00000000-0005-0000-0000-000005560000}"/>
    <cellStyle name="입력 2 5 2 3" xfId="4368" xr:uid="{00000000-0005-0000-0000-000006560000}"/>
    <cellStyle name="입력 2 5 2 3 2" xfId="9925" xr:uid="{00000000-0005-0000-0000-000007560000}"/>
    <cellStyle name="입력 2 5 2 3 2 2" xfId="21028" xr:uid="{00000000-0005-0000-0000-000008560000}"/>
    <cellStyle name="입력 2 5 2 3 2 3" xfId="27853" xr:uid="{00000000-0005-0000-0000-000009560000}"/>
    <cellStyle name="입력 2 5 2 3 3" xfId="15592" xr:uid="{00000000-0005-0000-0000-00000A560000}"/>
    <cellStyle name="입력 2 5 2 3 4" xfId="23519" xr:uid="{00000000-0005-0000-0000-00000B560000}"/>
    <cellStyle name="입력 2 5 2 4" xfId="4369" xr:uid="{00000000-0005-0000-0000-00000C560000}"/>
    <cellStyle name="입력 2 5 2 4 2" xfId="9926" xr:uid="{00000000-0005-0000-0000-00000D560000}"/>
    <cellStyle name="입력 2 5 2 4 2 2" xfId="21029" xr:uid="{00000000-0005-0000-0000-00000E560000}"/>
    <cellStyle name="입력 2 5 2 4 2 3" xfId="27854" xr:uid="{00000000-0005-0000-0000-00000F560000}"/>
    <cellStyle name="입력 2 5 2 4 3" xfId="15593" xr:uid="{00000000-0005-0000-0000-000010560000}"/>
    <cellStyle name="입력 2 5 2 4 4" xfId="23520" xr:uid="{00000000-0005-0000-0000-000011560000}"/>
    <cellStyle name="입력 2 5 2 5" xfId="4370" xr:uid="{00000000-0005-0000-0000-000012560000}"/>
    <cellStyle name="입력 2 5 2 5 2" xfId="9927" xr:uid="{00000000-0005-0000-0000-000013560000}"/>
    <cellStyle name="입력 2 5 2 5 2 2" xfId="21030" xr:uid="{00000000-0005-0000-0000-000014560000}"/>
    <cellStyle name="입력 2 5 2 5 2 3" xfId="27855" xr:uid="{00000000-0005-0000-0000-000015560000}"/>
    <cellStyle name="입력 2 5 2 5 3" xfId="15594" xr:uid="{00000000-0005-0000-0000-000016560000}"/>
    <cellStyle name="입력 2 5 2 5 4" xfId="23521" xr:uid="{00000000-0005-0000-0000-000017560000}"/>
    <cellStyle name="입력 2 5 2 6" xfId="4371" xr:uid="{00000000-0005-0000-0000-000018560000}"/>
    <cellStyle name="입력 2 5 2 6 2" xfId="9928" xr:uid="{00000000-0005-0000-0000-000019560000}"/>
    <cellStyle name="입력 2 5 2 6 2 2" xfId="21031" xr:uid="{00000000-0005-0000-0000-00001A560000}"/>
    <cellStyle name="입력 2 5 2 6 2 3" xfId="27856" xr:uid="{00000000-0005-0000-0000-00001B560000}"/>
    <cellStyle name="입력 2 5 2 6 3" xfId="15595" xr:uid="{00000000-0005-0000-0000-00001C560000}"/>
    <cellStyle name="입력 2 5 2 6 4" xfId="23522" xr:uid="{00000000-0005-0000-0000-00001D560000}"/>
    <cellStyle name="입력 2 5 2 7" xfId="9923" xr:uid="{00000000-0005-0000-0000-00001E560000}"/>
    <cellStyle name="입력 2 5 2 7 2" xfId="21026" xr:uid="{00000000-0005-0000-0000-00001F560000}"/>
    <cellStyle name="입력 2 5 2 7 3" xfId="27851" xr:uid="{00000000-0005-0000-0000-000020560000}"/>
    <cellStyle name="입력 2 5 2 8" xfId="15590" xr:uid="{00000000-0005-0000-0000-000021560000}"/>
    <cellStyle name="입력 2 5 2 9" xfId="23517" xr:uid="{00000000-0005-0000-0000-000022560000}"/>
    <cellStyle name="입력 2 5 3" xfId="4372" xr:uid="{00000000-0005-0000-0000-000023560000}"/>
    <cellStyle name="입력 2 5 3 2" xfId="9929" xr:uid="{00000000-0005-0000-0000-000024560000}"/>
    <cellStyle name="입력 2 5 3 2 2" xfId="21032" xr:uid="{00000000-0005-0000-0000-000025560000}"/>
    <cellStyle name="입력 2 5 3 2 3" xfId="27857" xr:uid="{00000000-0005-0000-0000-000026560000}"/>
    <cellStyle name="입력 2 5 3 3" xfId="15596" xr:uid="{00000000-0005-0000-0000-000027560000}"/>
    <cellStyle name="입력 2 5 3 4" xfId="23523" xr:uid="{00000000-0005-0000-0000-000028560000}"/>
    <cellStyle name="입력 2 5 4" xfId="4373" xr:uid="{00000000-0005-0000-0000-000029560000}"/>
    <cellStyle name="입력 2 5 4 2" xfId="9930" xr:uid="{00000000-0005-0000-0000-00002A560000}"/>
    <cellStyle name="입력 2 5 4 2 2" xfId="21033" xr:uid="{00000000-0005-0000-0000-00002B560000}"/>
    <cellStyle name="입력 2 5 4 2 3" xfId="27858" xr:uid="{00000000-0005-0000-0000-00002C560000}"/>
    <cellStyle name="입력 2 5 4 3" xfId="15597" xr:uid="{00000000-0005-0000-0000-00002D560000}"/>
    <cellStyle name="입력 2 5 4 4" xfId="23524" xr:uid="{00000000-0005-0000-0000-00002E560000}"/>
    <cellStyle name="입력 2 5 5" xfId="4374" xr:uid="{00000000-0005-0000-0000-00002F560000}"/>
    <cellStyle name="입력 2 5 5 2" xfId="9931" xr:uid="{00000000-0005-0000-0000-000030560000}"/>
    <cellStyle name="입력 2 5 5 2 2" xfId="21034" xr:uid="{00000000-0005-0000-0000-000031560000}"/>
    <cellStyle name="입력 2 5 5 2 3" xfId="27859" xr:uid="{00000000-0005-0000-0000-000032560000}"/>
    <cellStyle name="입력 2 5 5 3" xfId="15598" xr:uid="{00000000-0005-0000-0000-000033560000}"/>
    <cellStyle name="입력 2 5 5 4" xfId="23525" xr:uid="{00000000-0005-0000-0000-000034560000}"/>
    <cellStyle name="입력 2 5 6" xfId="4375" xr:uid="{00000000-0005-0000-0000-000035560000}"/>
    <cellStyle name="입력 2 5 6 2" xfId="9932" xr:uid="{00000000-0005-0000-0000-000036560000}"/>
    <cellStyle name="입력 2 5 6 2 2" xfId="21035" xr:uid="{00000000-0005-0000-0000-000037560000}"/>
    <cellStyle name="입력 2 5 6 2 3" xfId="27860" xr:uid="{00000000-0005-0000-0000-000038560000}"/>
    <cellStyle name="입력 2 5 6 3" xfId="15599" xr:uid="{00000000-0005-0000-0000-000039560000}"/>
    <cellStyle name="입력 2 5 6 4" xfId="23526" xr:uid="{00000000-0005-0000-0000-00003A560000}"/>
    <cellStyle name="입력 2 5 7" xfId="4376" xr:uid="{00000000-0005-0000-0000-00003B560000}"/>
    <cellStyle name="입력 2 5 7 2" xfId="9933" xr:uid="{00000000-0005-0000-0000-00003C560000}"/>
    <cellStyle name="입력 2 5 7 2 2" xfId="21036" xr:uid="{00000000-0005-0000-0000-00003D560000}"/>
    <cellStyle name="입력 2 5 7 2 3" xfId="27861" xr:uid="{00000000-0005-0000-0000-00003E560000}"/>
    <cellStyle name="입력 2 5 7 3" xfId="15600" xr:uid="{00000000-0005-0000-0000-00003F560000}"/>
    <cellStyle name="입력 2 5 7 4" xfId="23527" xr:uid="{00000000-0005-0000-0000-000040560000}"/>
    <cellStyle name="입력 2 5 8" xfId="9922" xr:uid="{00000000-0005-0000-0000-000041560000}"/>
    <cellStyle name="입력 2 5 8 2" xfId="21025" xr:uid="{00000000-0005-0000-0000-000042560000}"/>
    <cellStyle name="입력 2 5 8 3" xfId="27850" xr:uid="{00000000-0005-0000-0000-000043560000}"/>
    <cellStyle name="입력 2 5 9" xfId="15589" xr:uid="{00000000-0005-0000-0000-000044560000}"/>
    <cellStyle name="입력 2 6" xfId="4377" xr:uid="{00000000-0005-0000-0000-000045560000}"/>
    <cellStyle name="입력 2 6 10" xfId="23528" xr:uid="{00000000-0005-0000-0000-000046560000}"/>
    <cellStyle name="입력 2 6 2" xfId="4378" xr:uid="{00000000-0005-0000-0000-000047560000}"/>
    <cellStyle name="입력 2 6 2 2" xfId="4379" xr:uid="{00000000-0005-0000-0000-000048560000}"/>
    <cellStyle name="입력 2 6 2 2 2" xfId="9936" xr:uid="{00000000-0005-0000-0000-000049560000}"/>
    <cellStyle name="입력 2 6 2 2 2 2" xfId="21039" xr:uid="{00000000-0005-0000-0000-00004A560000}"/>
    <cellStyle name="입력 2 6 2 2 2 3" xfId="27864" xr:uid="{00000000-0005-0000-0000-00004B560000}"/>
    <cellStyle name="입력 2 6 2 2 3" xfId="15603" xr:uid="{00000000-0005-0000-0000-00004C560000}"/>
    <cellStyle name="입력 2 6 2 2 4" xfId="23530" xr:uid="{00000000-0005-0000-0000-00004D560000}"/>
    <cellStyle name="입력 2 6 2 3" xfId="4380" xr:uid="{00000000-0005-0000-0000-00004E560000}"/>
    <cellStyle name="입력 2 6 2 3 2" xfId="9937" xr:uid="{00000000-0005-0000-0000-00004F560000}"/>
    <cellStyle name="입력 2 6 2 3 2 2" xfId="21040" xr:uid="{00000000-0005-0000-0000-000050560000}"/>
    <cellStyle name="입력 2 6 2 3 2 3" xfId="27865" xr:uid="{00000000-0005-0000-0000-000051560000}"/>
    <cellStyle name="입력 2 6 2 3 3" xfId="15604" xr:uid="{00000000-0005-0000-0000-000052560000}"/>
    <cellStyle name="입력 2 6 2 3 4" xfId="23531" xr:uid="{00000000-0005-0000-0000-000053560000}"/>
    <cellStyle name="입력 2 6 2 4" xfId="4381" xr:uid="{00000000-0005-0000-0000-000054560000}"/>
    <cellStyle name="입력 2 6 2 4 2" xfId="9938" xr:uid="{00000000-0005-0000-0000-000055560000}"/>
    <cellStyle name="입력 2 6 2 4 2 2" xfId="21041" xr:uid="{00000000-0005-0000-0000-000056560000}"/>
    <cellStyle name="입력 2 6 2 4 2 3" xfId="27866" xr:uid="{00000000-0005-0000-0000-000057560000}"/>
    <cellStyle name="입력 2 6 2 4 3" xfId="15605" xr:uid="{00000000-0005-0000-0000-000058560000}"/>
    <cellStyle name="입력 2 6 2 4 4" xfId="23532" xr:uid="{00000000-0005-0000-0000-000059560000}"/>
    <cellStyle name="입력 2 6 2 5" xfId="4382" xr:uid="{00000000-0005-0000-0000-00005A560000}"/>
    <cellStyle name="입력 2 6 2 5 2" xfId="9939" xr:uid="{00000000-0005-0000-0000-00005B560000}"/>
    <cellStyle name="입력 2 6 2 5 2 2" xfId="21042" xr:uid="{00000000-0005-0000-0000-00005C560000}"/>
    <cellStyle name="입력 2 6 2 5 2 3" xfId="27867" xr:uid="{00000000-0005-0000-0000-00005D560000}"/>
    <cellStyle name="입력 2 6 2 5 3" xfId="15606" xr:uid="{00000000-0005-0000-0000-00005E560000}"/>
    <cellStyle name="입력 2 6 2 5 4" xfId="23533" xr:uid="{00000000-0005-0000-0000-00005F560000}"/>
    <cellStyle name="입력 2 6 2 6" xfId="4383" xr:uid="{00000000-0005-0000-0000-000060560000}"/>
    <cellStyle name="입력 2 6 2 6 2" xfId="9940" xr:uid="{00000000-0005-0000-0000-000061560000}"/>
    <cellStyle name="입력 2 6 2 6 2 2" xfId="21043" xr:uid="{00000000-0005-0000-0000-000062560000}"/>
    <cellStyle name="입력 2 6 2 6 2 3" xfId="27868" xr:uid="{00000000-0005-0000-0000-000063560000}"/>
    <cellStyle name="입력 2 6 2 6 3" xfId="15607" xr:uid="{00000000-0005-0000-0000-000064560000}"/>
    <cellStyle name="입력 2 6 2 6 4" xfId="23534" xr:uid="{00000000-0005-0000-0000-000065560000}"/>
    <cellStyle name="입력 2 6 2 7" xfId="9935" xr:uid="{00000000-0005-0000-0000-000066560000}"/>
    <cellStyle name="입력 2 6 2 7 2" xfId="21038" xr:uid="{00000000-0005-0000-0000-000067560000}"/>
    <cellStyle name="입력 2 6 2 7 3" xfId="27863" xr:uid="{00000000-0005-0000-0000-000068560000}"/>
    <cellStyle name="입력 2 6 2 8" xfId="15602" xr:uid="{00000000-0005-0000-0000-000069560000}"/>
    <cellStyle name="입력 2 6 2 9" xfId="23529" xr:uid="{00000000-0005-0000-0000-00006A560000}"/>
    <cellStyle name="입력 2 6 3" xfId="4384" xr:uid="{00000000-0005-0000-0000-00006B560000}"/>
    <cellStyle name="입력 2 6 3 2" xfId="9941" xr:uid="{00000000-0005-0000-0000-00006C560000}"/>
    <cellStyle name="입력 2 6 3 2 2" xfId="21044" xr:uid="{00000000-0005-0000-0000-00006D560000}"/>
    <cellStyle name="입력 2 6 3 2 3" xfId="27869" xr:uid="{00000000-0005-0000-0000-00006E560000}"/>
    <cellStyle name="입력 2 6 3 3" xfId="15608" xr:uid="{00000000-0005-0000-0000-00006F560000}"/>
    <cellStyle name="입력 2 6 3 4" xfId="23535" xr:uid="{00000000-0005-0000-0000-000070560000}"/>
    <cellStyle name="입력 2 6 4" xfId="4385" xr:uid="{00000000-0005-0000-0000-000071560000}"/>
    <cellStyle name="입력 2 6 4 2" xfId="9942" xr:uid="{00000000-0005-0000-0000-000072560000}"/>
    <cellStyle name="입력 2 6 4 2 2" xfId="21045" xr:uid="{00000000-0005-0000-0000-000073560000}"/>
    <cellStyle name="입력 2 6 4 2 3" xfId="27870" xr:uid="{00000000-0005-0000-0000-000074560000}"/>
    <cellStyle name="입력 2 6 4 3" xfId="15609" xr:uid="{00000000-0005-0000-0000-000075560000}"/>
    <cellStyle name="입력 2 6 4 4" xfId="23536" xr:uid="{00000000-0005-0000-0000-000076560000}"/>
    <cellStyle name="입력 2 6 5" xfId="4386" xr:uid="{00000000-0005-0000-0000-000077560000}"/>
    <cellStyle name="입력 2 6 5 2" xfId="9943" xr:uid="{00000000-0005-0000-0000-000078560000}"/>
    <cellStyle name="입력 2 6 5 2 2" xfId="21046" xr:uid="{00000000-0005-0000-0000-000079560000}"/>
    <cellStyle name="입력 2 6 5 2 3" xfId="27871" xr:uid="{00000000-0005-0000-0000-00007A560000}"/>
    <cellStyle name="입력 2 6 5 3" xfId="15610" xr:uid="{00000000-0005-0000-0000-00007B560000}"/>
    <cellStyle name="입력 2 6 5 4" xfId="23537" xr:uid="{00000000-0005-0000-0000-00007C560000}"/>
    <cellStyle name="입력 2 6 6" xfId="4387" xr:uid="{00000000-0005-0000-0000-00007D560000}"/>
    <cellStyle name="입력 2 6 6 2" xfId="9944" xr:uid="{00000000-0005-0000-0000-00007E560000}"/>
    <cellStyle name="입력 2 6 6 2 2" xfId="21047" xr:uid="{00000000-0005-0000-0000-00007F560000}"/>
    <cellStyle name="입력 2 6 6 2 3" xfId="27872" xr:uid="{00000000-0005-0000-0000-000080560000}"/>
    <cellStyle name="입력 2 6 6 3" xfId="15611" xr:uid="{00000000-0005-0000-0000-000081560000}"/>
    <cellStyle name="입력 2 6 6 4" xfId="23538" xr:uid="{00000000-0005-0000-0000-000082560000}"/>
    <cellStyle name="입력 2 6 7" xfId="4388" xr:uid="{00000000-0005-0000-0000-000083560000}"/>
    <cellStyle name="입력 2 6 7 2" xfId="9945" xr:uid="{00000000-0005-0000-0000-000084560000}"/>
    <cellStyle name="입력 2 6 7 2 2" xfId="21048" xr:uid="{00000000-0005-0000-0000-000085560000}"/>
    <cellStyle name="입력 2 6 7 2 3" xfId="27873" xr:uid="{00000000-0005-0000-0000-000086560000}"/>
    <cellStyle name="입력 2 6 7 3" xfId="15612" xr:uid="{00000000-0005-0000-0000-000087560000}"/>
    <cellStyle name="입력 2 6 7 4" xfId="23539" xr:uid="{00000000-0005-0000-0000-000088560000}"/>
    <cellStyle name="입력 2 6 8" xfId="9934" xr:uid="{00000000-0005-0000-0000-000089560000}"/>
    <cellStyle name="입력 2 6 8 2" xfId="21037" xr:uid="{00000000-0005-0000-0000-00008A560000}"/>
    <cellStyle name="입력 2 6 8 3" xfId="27862" xr:uid="{00000000-0005-0000-0000-00008B560000}"/>
    <cellStyle name="입력 2 6 9" xfId="15601" xr:uid="{00000000-0005-0000-0000-00008C560000}"/>
    <cellStyle name="입력 2 7" xfId="4389" xr:uid="{00000000-0005-0000-0000-00008D560000}"/>
    <cellStyle name="입력 2 7 10" xfId="23540" xr:uid="{00000000-0005-0000-0000-00008E560000}"/>
    <cellStyle name="입력 2 7 2" xfId="4390" xr:uid="{00000000-0005-0000-0000-00008F560000}"/>
    <cellStyle name="입력 2 7 2 2" xfId="4391" xr:uid="{00000000-0005-0000-0000-000090560000}"/>
    <cellStyle name="입력 2 7 2 2 2" xfId="9948" xr:uid="{00000000-0005-0000-0000-000091560000}"/>
    <cellStyle name="입력 2 7 2 2 2 2" xfId="21051" xr:uid="{00000000-0005-0000-0000-000092560000}"/>
    <cellStyle name="입력 2 7 2 2 2 3" xfId="27876" xr:uid="{00000000-0005-0000-0000-000093560000}"/>
    <cellStyle name="입력 2 7 2 2 3" xfId="15615" xr:uid="{00000000-0005-0000-0000-000094560000}"/>
    <cellStyle name="입력 2 7 2 2 4" xfId="23542" xr:uid="{00000000-0005-0000-0000-000095560000}"/>
    <cellStyle name="입력 2 7 2 3" xfId="4392" xr:uid="{00000000-0005-0000-0000-000096560000}"/>
    <cellStyle name="입력 2 7 2 3 2" xfId="9949" xr:uid="{00000000-0005-0000-0000-000097560000}"/>
    <cellStyle name="입력 2 7 2 3 2 2" xfId="21052" xr:uid="{00000000-0005-0000-0000-000098560000}"/>
    <cellStyle name="입력 2 7 2 3 2 3" xfId="27877" xr:uid="{00000000-0005-0000-0000-000099560000}"/>
    <cellStyle name="입력 2 7 2 3 3" xfId="15616" xr:uid="{00000000-0005-0000-0000-00009A560000}"/>
    <cellStyle name="입력 2 7 2 3 4" xfId="23543" xr:uid="{00000000-0005-0000-0000-00009B560000}"/>
    <cellStyle name="입력 2 7 2 4" xfId="4393" xr:uid="{00000000-0005-0000-0000-00009C560000}"/>
    <cellStyle name="입력 2 7 2 4 2" xfId="9950" xr:uid="{00000000-0005-0000-0000-00009D560000}"/>
    <cellStyle name="입력 2 7 2 4 2 2" xfId="21053" xr:uid="{00000000-0005-0000-0000-00009E560000}"/>
    <cellStyle name="입력 2 7 2 4 2 3" xfId="27878" xr:uid="{00000000-0005-0000-0000-00009F560000}"/>
    <cellStyle name="입력 2 7 2 4 3" xfId="15617" xr:uid="{00000000-0005-0000-0000-0000A0560000}"/>
    <cellStyle name="입력 2 7 2 4 4" xfId="23544" xr:uid="{00000000-0005-0000-0000-0000A1560000}"/>
    <cellStyle name="입력 2 7 2 5" xfId="4394" xr:uid="{00000000-0005-0000-0000-0000A2560000}"/>
    <cellStyle name="입력 2 7 2 5 2" xfId="9951" xr:uid="{00000000-0005-0000-0000-0000A3560000}"/>
    <cellStyle name="입력 2 7 2 5 2 2" xfId="21054" xr:uid="{00000000-0005-0000-0000-0000A4560000}"/>
    <cellStyle name="입력 2 7 2 5 2 3" xfId="27879" xr:uid="{00000000-0005-0000-0000-0000A5560000}"/>
    <cellStyle name="입력 2 7 2 5 3" xfId="15618" xr:uid="{00000000-0005-0000-0000-0000A6560000}"/>
    <cellStyle name="입력 2 7 2 5 4" xfId="23545" xr:uid="{00000000-0005-0000-0000-0000A7560000}"/>
    <cellStyle name="입력 2 7 2 6" xfId="4395" xr:uid="{00000000-0005-0000-0000-0000A8560000}"/>
    <cellStyle name="입력 2 7 2 6 2" xfId="9952" xr:uid="{00000000-0005-0000-0000-0000A9560000}"/>
    <cellStyle name="입력 2 7 2 6 2 2" xfId="21055" xr:uid="{00000000-0005-0000-0000-0000AA560000}"/>
    <cellStyle name="입력 2 7 2 6 2 3" xfId="27880" xr:uid="{00000000-0005-0000-0000-0000AB560000}"/>
    <cellStyle name="입력 2 7 2 6 3" xfId="15619" xr:uid="{00000000-0005-0000-0000-0000AC560000}"/>
    <cellStyle name="입력 2 7 2 6 4" xfId="23546" xr:uid="{00000000-0005-0000-0000-0000AD560000}"/>
    <cellStyle name="입력 2 7 2 7" xfId="9947" xr:uid="{00000000-0005-0000-0000-0000AE560000}"/>
    <cellStyle name="입력 2 7 2 7 2" xfId="21050" xr:uid="{00000000-0005-0000-0000-0000AF560000}"/>
    <cellStyle name="입력 2 7 2 7 3" xfId="27875" xr:uid="{00000000-0005-0000-0000-0000B0560000}"/>
    <cellStyle name="입력 2 7 2 8" xfId="15614" xr:uid="{00000000-0005-0000-0000-0000B1560000}"/>
    <cellStyle name="입력 2 7 2 9" xfId="23541" xr:uid="{00000000-0005-0000-0000-0000B2560000}"/>
    <cellStyle name="입력 2 7 3" xfId="4396" xr:uid="{00000000-0005-0000-0000-0000B3560000}"/>
    <cellStyle name="입력 2 7 3 2" xfId="9953" xr:uid="{00000000-0005-0000-0000-0000B4560000}"/>
    <cellStyle name="입력 2 7 3 2 2" xfId="21056" xr:uid="{00000000-0005-0000-0000-0000B5560000}"/>
    <cellStyle name="입력 2 7 3 2 3" xfId="27881" xr:uid="{00000000-0005-0000-0000-0000B6560000}"/>
    <cellStyle name="입력 2 7 3 3" xfId="15620" xr:uid="{00000000-0005-0000-0000-0000B7560000}"/>
    <cellStyle name="입력 2 7 3 4" xfId="23547" xr:uid="{00000000-0005-0000-0000-0000B8560000}"/>
    <cellStyle name="입력 2 7 4" xfId="4397" xr:uid="{00000000-0005-0000-0000-0000B9560000}"/>
    <cellStyle name="입력 2 7 4 2" xfId="9954" xr:uid="{00000000-0005-0000-0000-0000BA560000}"/>
    <cellStyle name="입력 2 7 4 2 2" xfId="21057" xr:uid="{00000000-0005-0000-0000-0000BB560000}"/>
    <cellStyle name="입력 2 7 4 2 3" xfId="27882" xr:uid="{00000000-0005-0000-0000-0000BC560000}"/>
    <cellStyle name="입력 2 7 4 3" xfId="15621" xr:uid="{00000000-0005-0000-0000-0000BD560000}"/>
    <cellStyle name="입력 2 7 4 4" xfId="23548" xr:uid="{00000000-0005-0000-0000-0000BE560000}"/>
    <cellStyle name="입력 2 7 5" xfId="4398" xr:uid="{00000000-0005-0000-0000-0000BF560000}"/>
    <cellStyle name="입력 2 7 5 2" xfId="9955" xr:uid="{00000000-0005-0000-0000-0000C0560000}"/>
    <cellStyle name="입력 2 7 5 2 2" xfId="21058" xr:uid="{00000000-0005-0000-0000-0000C1560000}"/>
    <cellStyle name="입력 2 7 5 2 3" xfId="27883" xr:uid="{00000000-0005-0000-0000-0000C2560000}"/>
    <cellStyle name="입력 2 7 5 3" xfId="15622" xr:uid="{00000000-0005-0000-0000-0000C3560000}"/>
    <cellStyle name="입력 2 7 5 4" xfId="23549" xr:uid="{00000000-0005-0000-0000-0000C4560000}"/>
    <cellStyle name="입력 2 7 6" xfId="4399" xr:uid="{00000000-0005-0000-0000-0000C5560000}"/>
    <cellStyle name="입력 2 7 6 2" xfId="9956" xr:uid="{00000000-0005-0000-0000-0000C6560000}"/>
    <cellStyle name="입력 2 7 6 2 2" xfId="21059" xr:uid="{00000000-0005-0000-0000-0000C7560000}"/>
    <cellStyle name="입력 2 7 6 2 3" xfId="27884" xr:uid="{00000000-0005-0000-0000-0000C8560000}"/>
    <cellStyle name="입력 2 7 6 3" xfId="15623" xr:uid="{00000000-0005-0000-0000-0000C9560000}"/>
    <cellStyle name="입력 2 7 6 4" xfId="23550" xr:uid="{00000000-0005-0000-0000-0000CA560000}"/>
    <cellStyle name="입력 2 7 7" xfId="4400" xr:uid="{00000000-0005-0000-0000-0000CB560000}"/>
    <cellStyle name="입력 2 7 7 2" xfId="9957" xr:uid="{00000000-0005-0000-0000-0000CC560000}"/>
    <cellStyle name="입력 2 7 7 2 2" xfId="21060" xr:uid="{00000000-0005-0000-0000-0000CD560000}"/>
    <cellStyle name="입력 2 7 7 2 3" xfId="27885" xr:uid="{00000000-0005-0000-0000-0000CE560000}"/>
    <cellStyle name="입력 2 7 7 3" xfId="15624" xr:uid="{00000000-0005-0000-0000-0000CF560000}"/>
    <cellStyle name="입력 2 7 7 4" xfId="23551" xr:uid="{00000000-0005-0000-0000-0000D0560000}"/>
    <cellStyle name="입력 2 7 8" xfId="9946" xr:uid="{00000000-0005-0000-0000-0000D1560000}"/>
    <cellStyle name="입력 2 7 8 2" xfId="21049" xr:uid="{00000000-0005-0000-0000-0000D2560000}"/>
    <cellStyle name="입력 2 7 8 3" xfId="27874" xr:uid="{00000000-0005-0000-0000-0000D3560000}"/>
    <cellStyle name="입력 2 7 9" xfId="15613" xr:uid="{00000000-0005-0000-0000-0000D4560000}"/>
    <cellStyle name="입력 2 8" xfId="4401" xr:uid="{00000000-0005-0000-0000-0000D5560000}"/>
    <cellStyle name="입력 2 8 10" xfId="23552" xr:uid="{00000000-0005-0000-0000-0000D6560000}"/>
    <cellStyle name="입력 2 8 2" xfId="4402" xr:uid="{00000000-0005-0000-0000-0000D7560000}"/>
    <cellStyle name="입력 2 8 2 2" xfId="4403" xr:uid="{00000000-0005-0000-0000-0000D8560000}"/>
    <cellStyle name="입력 2 8 2 2 2" xfId="9960" xr:uid="{00000000-0005-0000-0000-0000D9560000}"/>
    <cellStyle name="입력 2 8 2 2 2 2" xfId="21063" xr:uid="{00000000-0005-0000-0000-0000DA560000}"/>
    <cellStyle name="입력 2 8 2 2 2 3" xfId="27888" xr:uid="{00000000-0005-0000-0000-0000DB560000}"/>
    <cellStyle name="입력 2 8 2 2 3" xfId="15627" xr:uid="{00000000-0005-0000-0000-0000DC560000}"/>
    <cellStyle name="입력 2 8 2 2 4" xfId="23554" xr:uid="{00000000-0005-0000-0000-0000DD560000}"/>
    <cellStyle name="입력 2 8 2 3" xfId="4404" xr:uid="{00000000-0005-0000-0000-0000DE560000}"/>
    <cellStyle name="입력 2 8 2 3 2" xfId="9961" xr:uid="{00000000-0005-0000-0000-0000DF560000}"/>
    <cellStyle name="입력 2 8 2 3 2 2" xfId="21064" xr:uid="{00000000-0005-0000-0000-0000E0560000}"/>
    <cellStyle name="입력 2 8 2 3 2 3" xfId="27889" xr:uid="{00000000-0005-0000-0000-0000E1560000}"/>
    <cellStyle name="입력 2 8 2 3 3" xfId="15628" xr:uid="{00000000-0005-0000-0000-0000E2560000}"/>
    <cellStyle name="입력 2 8 2 3 4" xfId="23555" xr:uid="{00000000-0005-0000-0000-0000E3560000}"/>
    <cellStyle name="입력 2 8 2 4" xfId="4405" xr:uid="{00000000-0005-0000-0000-0000E4560000}"/>
    <cellStyle name="입력 2 8 2 4 2" xfId="9962" xr:uid="{00000000-0005-0000-0000-0000E5560000}"/>
    <cellStyle name="입력 2 8 2 4 2 2" xfId="21065" xr:uid="{00000000-0005-0000-0000-0000E6560000}"/>
    <cellStyle name="입력 2 8 2 4 2 3" xfId="27890" xr:uid="{00000000-0005-0000-0000-0000E7560000}"/>
    <cellStyle name="입력 2 8 2 4 3" xfId="15629" xr:uid="{00000000-0005-0000-0000-0000E8560000}"/>
    <cellStyle name="입력 2 8 2 4 4" xfId="23556" xr:uid="{00000000-0005-0000-0000-0000E9560000}"/>
    <cellStyle name="입력 2 8 2 5" xfId="4406" xr:uid="{00000000-0005-0000-0000-0000EA560000}"/>
    <cellStyle name="입력 2 8 2 5 2" xfId="9963" xr:uid="{00000000-0005-0000-0000-0000EB560000}"/>
    <cellStyle name="입력 2 8 2 5 2 2" xfId="21066" xr:uid="{00000000-0005-0000-0000-0000EC560000}"/>
    <cellStyle name="입력 2 8 2 5 2 3" xfId="27891" xr:uid="{00000000-0005-0000-0000-0000ED560000}"/>
    <cellStyle name="입력 2 8 2 5 3" xfId="15630" xr:uid="{00000000-0005-0000-0000-0000EE560000}"/>
    <cellStyle name="입력 2 8 2 5 4" xfId="23557" xr:uid="{00000000-0005-0000-0000-0000EF560000}"/>
    <cellStyle name="입력 2 8 2 6" xfId="4407" xr:uid="{00000000-0005-0000-0000-0000F0560000}"/>
    <cellStyle name="입력 2 8 2 6 2" xfId="9964" xr:uid="{00000000-0005-0000-0000-0000F1560000}"/>
    <cellStyle name="입력 2 8 2 6 2 2" xfId="21067" xr:uid="{00000000-0005-0000-0000-0000F2560000}"/>
    <cellStyle name="입력 2 8 2 6 2 3" xfId="27892" xr:uid="{00000000-0005-0000-0000-0000F3560000}"/>
    <cellStyle name="입력 2 8 2 6 3" xfId="15631" xr:uid="{00000000-0005-0000-0000-0000F4560000}"/>
    <cellStyle name="입력 2 8 2 6 4" xfId="23558" xr:uid="{00000000-0005-0000-0000-0000F5560000}"/>
    <cellStyle name="입력 2 8 2 7" xfId="9959" xr:uid="{00000000-0005-0000-0000-0000F6560000}"/>
    <cellStyle name="입력 2 8 2 7 2" xfId="21062" xr:uid="{00000000-0005-0000-0000-0000F7560000}"/>
    <cellStyle name="입력 2 8 2 7 3" xfId="27887" xr:uid="{00000000-0005-0000-0000-0000F8560000}"/>
    <cellStyle name="입력 2 8 2 8" xfId="15626" xr:uid="{00000000-0005-0000-0000-0000F9560000}"/>
    <cellStyle name="입력 2 8 2 9" xfId="23553" xr:uid="{00000000-0005-0000-0000-0000FA560000}"/>
    <cellStyle name="입력 2 8 3" xfId="4408" xr:uid="{00000000-0005-0000-0000-0000FB560000}"/>
    <cellStyle name="입력 2 8 3 2" xfId="9965" xr:uid="{00000000-0005-0000-0000-0000FC560000}"/>
    <cellStyle name="입력 2 8 3 2 2" xfId="21068" xr:uid="{00000000-0005-0000-0000-0000FD560000}"/>
    <cellStyle name="입력 2 8 3 2 3" xfId="27893" xr:uid="{00000000-0005-0000-0000-0000FE560000}"/>
    <cellStyle name="입력 2 8 3 3" xfId="15632" xr:uid="{00000000-0005-0000-0000-0000FF560000}"/>
    <cellStyle name="입력 2 8 3 4" xfId="23559" xr:uid="{00000000-0005-0000-0000-000000570000}"/>
    <cellStyle name="입력 2 8 4" xfId="4409" xr:uid="{00000000-0005-0000-0000-000001570000}"/>
    <cellStyle name="입력 2 8 4 2" xfId="9966" xr:uid="{00000000-0005-0000-0000-000002570000}"/>
    <cellStyle name="입력 2 8 4 2 2" xfId="21069" xr:uid="{00000000-0005-0000-0000-000003570000}"/>
    <cellStyle name="입력 2 8 4 2 3" xfId="27894" xr:uid="{00000000-0005-0000-0000-000004570000}"/>
    <cellStyle name="입력 2 8 4 3" xfId="15633" xr:uid="{00000000-0005-0000-0000-000005570000}"/>
    <cellStyle name="입력 2 8 4 4" xfId="23560" xr:uid="{00000000-0005-0000-0000-000006570000}"/>
    <cellStyle name="입력 2 8 5" xfId="4410" xr:uid="{00000000-0005-0000-0000-000007570000}"/>
    <cellStyle name="입력 2 8 5 2" xfId="9967" xr:uid="{00000000-0005-0000-0000-000008570000}"/>
    <cellStyle name="입력 2 8 5 2 2" xfId="21070" xr:uid="{00000000-0005-0000-0000-000009570000}"/>
    <cellStyle name="입력 2 8 5 2 3" xfId="27895" xr:uid="{00000000-0005-0000-0000-00000A570000}"/>
    <cellStyle name="입력 2 8 5 3" xfId="15634" xr:uid="{00000000-0005-0000-0000-00000B570000}"/>
    <cellStyle name="입력 2 8 5 4" xfId="23561" xr:uid="{00000000-0005-0000-0000-00000C570000}"/>
    <cellStyle name="입력 2 8 6" xfId="4411" xr:uid="{00000000-0005-0000-0000-00000D570000}"/>
    <cellStyle name="입력 2 8 6 2" xfId="9968" xr:uid="{00000000-0005-0000-0000-00000E570000}"/>
    <cellStyle name="입력 2 8 6 2 2" xfId="21071" xr:uid="{00000000-0005-0000-0000-00000F570000}"/>
    <cellStyle name="입력 2 8 6 2 3" xfId="27896" xr:uid="{00000000-0005-0000-0000-000010570000}"/>
    <cellStyle name="입력 2 8 6 3" xfId="15635" xr:uid="{00000000-0005-0000-0000-000011570000}"/>
    <cellStyle name="입력 2 8 6 4" xfId="23562" xr:uid="{00000000-0005-0000-0000-000012570000}"/>
    <cellStyle name="입력 2 8 7" xfId="4412" xr:uid="{00000000-0005-0000-0000-000013570000}"/>
    <cellStyle name="입력 2 8 7 2" xfId="9969" xr:uid="{00000000-0005-0000-0000-000014570000}"/>
    <cellStyle name="입력 2 8 7 2 2" xfId="21072" xr:uid="{00000000-0005-0000-0000-000015570000}"/>
    <cellStyle name="입력 2 8 7 2 3" xfId="27897" xr:uid="{00000000-0005-0000-0000-000016570000}"/>
    <cellStyle name="입력 2 8 7 3" xfId="15636" xr:uid="{00000000-0005-0000-0000-000017570000}"/>
    <cellStyle name="입력 2 8 7 4" xfId="23563" xr:uid="{00000000-0005-0000-0000-000018570000}"/>
    <cellStyle name="입력 2 8 8" xfId="9958" xr:uid="{00000000-0005-0000-0000-000019570000}"/>
    <cellStyle name="입력 2 8 8 2" xfId="21061" xr:uid="{00000000-0005-0000-0000-00001A570000}"/>
    <cellStyle name="입력 2 8 8 3" xfId="27886" xr:uid="{00000000-0005-0000-0000-00001B570000}"/>
    <cellStyle name="입력 2 8 9" xfId="15625" xr:uid="{00000000-0005-0000-0000-00001C570000}"/>
    <cellStyle name="입력 2 9" xfId="4413" xr:uid="{00000000-0005-0000-0000-00001D570000}"/>
    <cellStyle name="입력 2 9 10" xfId="23564" xr:uid="{00000000-0005-0000-0000-00001E570000}"/>
    <cellStyle name="입력 2 9 2" xfId="4414" xr:uid="{00000000-0005-0000-0000-00001F570000}"/>
    <cellStyle name="입력 2 9 2 2" xfId="4415" xr:uid="{00000000-0005-0000-0000-000020570000}"/>
    <cellStyle name="입력 2 9 2 2 2" xfId="9972" xr:uid="{00000000-0005-0000-0000-000021570000}"/>
    <cellStyle name="입력 2 9 2 2 2 2" xfId="21075" xr:uid="{00000000-0005-0000-0000-000022570000}"/>
    <cellStyle name="입력 2 9 2 2 2 3" xfId="27900" xr:uid="{00000000-0005-0000-0000-000023570000}"/>
    <cellStyle name="입력 2 9 2 2 3" xfId="15639" xr:uid="{00000000-0005-0000-0000-000024570000}"/>
    <cellStyle name="입력 2 9 2 2 4" xfId="23566" xr:uid="{00000000-0005-0000-0000-000025570000}"/>
    <cellStyle name="입력 2 9 2 3" xfId="4416" xr:uid="{00000000-0005-0000-0000-000026570000}"/>
    <cellStyle name="입력 2 9 2 3 2" xfId="9973" xr:uid="{00000000-0005-0000-0000-000027570000}"/>
    <cellStyle name="입력 2 9 2 3 2 2" xfId="21076" xr:uid="{00000000-0005-0000-0000-000028570000}"/>
    <cellStyle name="입력 2 9 2 3 2 3" xfId="27901" xr:uid="{00000000-0005-0000-0000-000029570000}"/>
    <cellStyle name="입력 2 9 2 3 3" xfId="15640" xr:uid="{00000000-0005-0000-0000-00002A570000}"/>
    <cellStyle name="입력 2 9 2 3 4" xfId="23567" xr:uid="{00000000-0005-0000-0000-00002B570000}"/>
    <cellStyle name="입력 2 9 2 4" xfId="4417" xr:uid="{00000000-0005-0000-0000-00002C570000}"/>
    <cellStyle name="입력 2 9 2 4 2" xfId="9974" xr:uid="{00000000-0005-0000-0000-00002D570000}"/>
    <cellStyle name="입력 2 9 2 4 2 2" xfId="21077" xr:uid="{00000000-0005-0000-0000-00002E570000}"/>
    <cellStyle name="입력 2 9 2 4 2 3" xfId="27902" xr:uid="{00000000-0005-0000-0000-00002F570000}"/>
    <cellStyle name="입력 2 9 2 4 3" xfId="15641" xr:uid="{00000000-0005-0000-0000-000030570000}"/>
    <cellStyle name="입력 2 9 2 4 4" xfId="23568" xr:uid="{00000000-0005-0000-0000-000031570000}"/>
    <cellStyle name="입력 2 9 2 5" xfId="4418" xr:uid="{00000000-0005-0000-0000-000032570000}"/>
    <cellStyle name="입력 2 9 2 5 2" xfId="9975" xr:uid="{00000000-0005-0000-0000-000033570000}"/>
    <cellStyle name="입력 2 9 2 5 2 2" xfId="21078" xr:uid="{00000000-0005-0000-0000-000034570000}"/>
    <cellStyle name="입력 2 9 2 5 2 3" xfId="27903" xr:uid="{00000000-0005-0000-0000-000035570000}"/>
    <cellStyle name="입력 2 9 2 5 3" xfId="15642" xr:uid="{00000000-0005-0000-0000-000036570000}"/>
    <cellStyle name="입력 2 9 2 5 4" xfId="23569" xr:uid="{00000000-0005-0000-0000-000037570000}"/>
    <cellStyle name="입력 2 9 2 6" xfId="4419" xr:uid="{00000000-0005-0000-0000-000038570000}"/>
    <cellStyle name="입력 2 9 2 6 2" xfId="9976" xr:uid="{00000000-0005-0000-0000-000039570000}"/>
    <cellStyle name="입력 2 9 2 6 2 2" xfId="21079" xr:uid="{00000000-0005-0000-0000-00003A570000}"/>
    <cellStyle name="입력 2 9 2 6 2 3" xfId="27904" xr:uid="{00000000-0005-0000-0000-00003B570000}"/>
    <cellStyle name="입력 2 9 2 6 3" xfId="15643" xr:uid="{00000000-0005-0000-0000-00003C570000}"/>
    <cellStyle name="입력 2 9 2 6 4" xfId="23570" xr:uid="{00000000-0005-0000-0000-00003D570000}"/>
    <cellStyle name="입력 2 9 2 7" xfId="9971" xr:uid="{00000000-0005-0000-0000-00003E570000}"/>
    <cellStyle name="입력 2 9 2 7 2" xfId="21074" xr:uid="{00000000-0005-0000-0000-00003F570000}"/>
    <cellStyle name="입력 2 9 2 7 3" xfId="27899" xr:uid="{00000000-0005-0000-0000-000040570000}"/>
    <cellStyle name="입력 2 9 2 8" xfId="15638" xr:uid="{00000000-0005-0000-0000-000041570000}"/>
    <cellStyle name="입력 2 9 2 9" xfId="23565" xr:uid="{00000000-0005-0000-0000-000042570000}"/>
    <cellStyle name="입력 2 9 3" xfId="4420" xr:uid="{00000000-0005-0000-0000-000043570000}"/>
    <cellStyle name="입력 2 9 3 2" xfId="9977" xr:uid="{00000000-0005-0000-0000-000044570000}"/>
    <cellStyle name="입력 2 9 3 2 2" xfId="21080" xr:uid="{00000000-0005-0000-0000-000045570000}"/>
    <cellStyle name="입력 2 9 3 2 3" xfId="27905" xr:uid="{00000000-0005-0000-0000-000046570000}"/>
    <cellStyle name="입력 2 9 3 3" xfId="15644" xr:uid="{00000000-0005-0000-0000-000047570000}"/>
    <cellStyle name="입력 2 9 3 4" xfId="23571" xr:uid="{00000000-0005-0000-0000-000048570000}"/>
    <cellStyle name="입력 2 9 4" xfId="4421" xr:uid="{00000000-0005-0000-0000-000049570000}"/>
    <cellStyle name="입력 2 9 4 2" xfId="9978" xr:uid="{00000000-0005-0000-0000-00004A570000}"/>
    <cellStyle name="입력 2 9 4 2 2" xfId="21081" xr:uid="{00000000-0005-0000-0000-00004B570000}"/>
    <cellStyle name="입력 2 9 4 2 3" xfId="27906" xr:uid="{00000000-0005-0000-0000-00004C570000}"/>
    <cellStyle name="입력 2 9 4 3" xfId="15645" xr:uid="{00000000-0005-0000-0000-00004D570000}"/>
    <cellStyle name="입력 2 9 4 4" xfId="23572" xr:uid="{00000000-0005-0000-0000-00004E570000}"/>
    <cellStyle name="입력 2 9 5" xfId="4422" xr:uid="{00000000-0005-0000-0000-00004F570000}"/>
    <cellStyle name="입력 2 9 5 2" xfId="9979" xr:uid="{00000000-0005-0000-0000-000050570000}"/>
    <cellStyle name="입력 2 9 5 2 2" xfId="21082" xr:uid="{00000000-0005-0000-0000-000051570000}"/>
    <cellStyle name="입력 2 9 5 2 3" xfId="27907" xr:uid="{00000000-0005-0000-0000-000052570000}"/>
    <cellStyle name="입력 2 9 5 3" xfId="15646" xr:uid="{00000000-0005-0000-0000-000053570000}"/>
    <cellStyle name="입력 2 9 5 4" xfId="23573" xr:uid="{00000000-0005-0000-0000-000054570000}"/>
    <cellStyle name="입력 2 9 6" xfId="4423" xr:uid="{00000000-0005-0000-0000-000055570000}"/>
    <cellStyle name="입력 2 9 6 2" xfId="9980" xr:uid="{00000000-0005-0000-0000-000056570000}"/>
    <cellStyle name="입력 2 9 6 2 2" xfId="21083" xr:uid="{00000000-0005-0000-0000-000057570000}"/>
    <cellStyle name="입력 2 9 6 2 3" xfId="27908" xr:uid="{00000000-0005-0000-0000-000058570000}"/>
    <cellStyle name="입력 2 9 6 3" xfId="15647" xr:uid="{00000000-0005-0000-0000-000059570000}"/>
    <cellStyle name="입력 2 9 6 4" xfId="23574" xr:uid="{00000000-0005-0000-0000-00005A570000}"/>
    <cellStyle name="입력 2 9 7" xfId="4424" xr:uid="{00000000-0005-0000-0000-00005B570000}"/>
    <cellStyle name="입력 2 9 7 2" xfId="9981" xr:uid="{00000000-0005-0000-0000-00005C570000}"/>
    <cellStyle name="입력 2 9 7 2 2" xfId="21084" xr:uid="{00000000-0005-0000-0000-00005D570000}"/>
    <cellStyle name="입력 2 9 7 2 3" xfId="27909" xr:uid="{00000000-0005-0000-0000-00005E570000}"/>
    <cellStyle name="입력 2 9 7 3" xfId="15648" xr:uid="{00000000-0005-0000-0000-00005F570000}"/>
    <cellStyle name="입력 2 9 7 4" xfId="23575" xr:uid="{00000000-0005-0000-0000-000060570000}"/>
    <cellStyle name="입력 2 9 8" xfId="9970" xr:uid="{00000000-0005-0000-0000-000061570000}"/>
    <cellStyle name="입력 2 9 8 2" xfId="21073" xr:uid="{00000000-0005-0000-0000-000062570000}"/>
    <cellStyle name="입력 2 9 8 3" xfId="27898" xr:uid="{00000000-0005-0000-0000-000063570000}"/>
    <cellStyle name="입력 2 9 9" xfId="15637" xr:uid="{00000000-0005-0000-0000-000064570000}"/>
    <cellStyle name="입력 3" xfId="4425" xr:uid="{00000000-0005-0000-0000-000065570000}"/>
    <cellStyle name="입력 3 10" xfId="4426" xr:uid="{00000000-0005-0000-0000-000066570000}"/>
    <cellStyle name="입력 3 10 2" xfId="4427" xr:uid="{00000000-0005-0000-0000-000067570000}"/>
    <cellStyle name="입력 3 10 2 2" xfId="9984" xr:uid="{00000000-0005-0000-0000-000068570000}"/>
    <cellStyle name="입력 3 10 2 2 2" xfId="21087" xr:uid="{00000000-0005-0000-0000-000069570000}"/>
    <cellStyle name="입력 3 10 2 2 3" xfId="27912" xr:uid="{00000000-0005-0000-0000-00006A570000}"/>
    <cellStyle name="입력 3 10 2 3" xfId="15651" xr:uid="{00000000-0005-0000-0000-00006B570000}"/>
    <cellStyle name="입력 3 10 2 4" xfId="23578" xr:uid="{00000000-0005-0000-0000-00006C570000}"/>
    <cellStyle name="입력 3 10 3" xfId="4428" xr:uid="{00000000-0005-0000-0000-00006D570000}"/>
    <cellStyle name="입력 3 10 3 2" xfId="9985" xr:uid="{00000000-0005-0000-0000-00006E570000}"/>
    <cellStyle name="입력 3 10 3 2 2" xfId="21088" xr:uid="{00000000-0005-0000-0000-00006F570000}"/>
    <cellStyle name="입력 3 10 3 2 3" xfId="27913" xr:uid="{00000000-0005-0000-0000-000070570000}"/>
    <cellStyle name="입력 3 10 3 3" xfId="15652" xr:uid="{00000000-0005-0000-0000-000071570000}"/>
    <cellStyle name="입력 3 10 3 4" xfId="23579" xr:uid="{00000000-0005-0000-0000-000072570000}"/>
    <cellStyle name="입력 3 10 4" xfId="4429" xr:uid="{00000000-0005-0000-0000-000073570000}"/>
    <cellStyle name="입력 3 10 4 2" xfId="9986" xr:uid="{00000000-0005-0000-0000-000074570000}"/>
    <cellStyle name="입력 3 10 4 2 2" xfId="21089" xr:uid="{00000000-0005-0000-0000-000075570000}"/>
    <cellStyle name="입력 3 10 4 2 3" xfId="27914" xr:uid="{00000000-0005-0000-0000-000076570000}"/>
    <cellStyle name="입력 3 10 4 3" xfId="15653" xr:uid="{00000000-0005-0000-0000-000077570000}"/>
    <cellStyle name="입력 3 10 4 4" xfId="23580" xr:uid="{00000000-0005-0000-0000-000078570000}"/>
    <cellStyle name="입력 3 10 5" xfId="4430" xr:uid="{00000000-0005-0000-0000-000079570000}"/>
    <cellStyle name="입력 3 10 5 2" xfId="9987" xr:uid="{00000000-0005-0000-0000-00007A570000}"/>
    <cellStyle name="입력 3 10 5 2 2" xfId="21090" xr:uid="{00000000-0005-0000-0000-00007B570000}"/>
    <cellStyle name="입력 3 10 5 2 3" xfId="27915" xr:uid="{00000000-0005-0000-0000-00007C570000}"/>
    <cellStyle name="입력 3 10 5 3" xfId="15654" xr:uid="{00000000-0005-0000-0000-00007D570000}"/>
    <cellStyle name="입력 3 10 5 4" xfId="23581" xr:uid="{00000000-0005-0000-0000-00007E570000}"/>
    <cellStyle name="입력 3 10 6" xfId="4431" xr:uid="{00000000-0005-0000-0000-00007F570000}"/>
    <cellStyle name="입력 3 10 6 2" xfId="9988" xr:uid="{00000000-0005-0000-0000-000080570000}"/>
    <cellStyle name="입력 3 10 6 2 2" xfId="21091" xr:uid="{00000000-0005-0000-0000-000081570000}"/>
    <cellStyle name="입력 3 10 6 2 3" xfId="27916" xr:uid="{00000000-0005-0000-0000-000082570000}"/>
    <cellStyle name="입력 3 10 6 3" xfId="15655" xr:uid="{00000000-0005-0000-0000-000083570000}"/>
    <cellStyle name="입력 3 10 6 4" xfId="23582" xr:uid="{00000000-0005-0000-0000-000084570000}"/>
    <cellStyle name="입력 3 10 7" xfId="9983" xr:uid="{00000000-0005-0000-0000-000085570000}"/>
    <cellStyle name="입력 3 10 7 2" xfId="21086" xr:uid="{00000000-0005-0000-0000-000086570000}"/>
    <cellStyle name="입력 3 10 7 3" xfId="27911" xr:uid="{00000000-0005-0000-0000-000087570000}"/>
    <cellStyle name="입력 3 10 8" xfId="15650" xr:uid="{00000000-0005-0000-0000-000088570000}"/>
    <cellStyle name="입력 3 10 9" xfId="23577" xr:uid="{00000000-0005-0000-0000-000089570000}"/>
    <cellStyle name="입력 3 11" xfId="4432" xr:uid="{00000000-0005-0000-0000-00008A570000}"/>
    <cellStyle name="입력 3 11 2" xfId="9989" xr:uid="{00000000-0005-0000-0000-00008B570000}"/>
    <cellStyle name="입력 3 11 2 2" xfId="21092" xr:uid="{00000000-0005-0000-0000-00008C570000}"/>
    <cellStyle name="입력 3 11 2 3" xfId="27917" xr:uid="{00000000-0005-0000-0000-00008D570000}"/>
    <cellStyle name="입력 3 11 3" xfId="15656" xr:uid="{00000000-0005-0000-0000-00008E570000}"/>
    <cellStyle name="입력 3 11 4" xfId="23583" xr:uid="{00000000-0005-0000-0000-00008F570000}"/>
    <cellStyle name="입력 3 12" xfId="4433" xr:uid="{00000000-0005-0000-0000-000090570000}"/>
    <cellStyle name="입력 3 12 2" xfId="9990" xr:uid="{00000000-0005-0000-0000-000091570000}"/>
    <cellStyle name="입력 3 12 2 2" xfId="21093" xr:uid="{00000000-0005-0000-0000-000092570000}"/>
    <cellStyle name="입력 3 12 2 3" xfId="27918" xr:uid="{00000000-0005-0000-0000-000093570000}"/>
    <cellStyle name="입력 3 12 3" xfId="15657" xr:uid="{00000000-0005-0000-0000-000094570000}"/>
    <cellStyle name="입력 3 12 4" xfId="23584" xr:uid="{00000000-0005-0000-0000-000095570000}"/>
    <cellStyle name="입력 3 13" xfId="4434" xr:uid="{00000000-0005-0000-0000-000096570000}"/>
    <cellStyle name="입력 3 13 2" xfId="9991" xr:uid="{00000000-0005-0000-0000-000097570000}"/>
    <cellStyle name="입력 3 13 2 2" xfId="21094" xr:uid="{00000000-0005-0000-0000-000098570000}"/>
    <cellStyle name="입력 3 13 2 3" xfId="27919" xr:uid="{00000000-0005-0000-0000-000099570000}"/>
    <cellStyle name="입력 3 13 3" xfId="15658" xr:uid="{00000000-0005-0000-0000-00009A570000}"/>
    <cellStyle name="입력 3 13 4" xfId="23585" xr:uid="{00000000-0005-0000-0000-00009B570000}"/>
    <cellStyle name="입력 3 14" xfId="4435" xr:uid="{00000000-0005-0000-0000-00009C570000}"/>
    <cellStyle name="입력 3 14 2" xfId="9992" xr:uid="{00000000-0005-0000-0000-00009D570000}"/>
    <cellStyle name="입력 3 14 2 2" xfId="21095" xr:uid="{00000000-0005-0000-0000-00009E570000}"/>
    <cellStyle name="입력 3 14 2 3" xfId="27920" xr:uid="{00000000-0005-0000-0000-00009F570000}"/>
    <cellStyle name="입력 3 14 3" xfId="15659" xr:uid="{00000000-0005-0000-0000-0000A0570000}"/>
    <cellStyle name="입력 3 14 4" xfId="23586" xr:uid="{00000000-0005-0000-0000-0000A1570000}"/>
    <cellStyle name="입력 3 15" xfId="4436" xr:uid="{00000000-0005-0000-0000-0000A2570000}"/>
    <cellStyle name="입력 3 15 2" xfId="9993" xr:uid="{00000000-0005-0000-0000-0000A3570000}"/>
    <cellStyle name="입력 3 15 2 2" xfId="21096" xr:uid="{00000000-0005-0000-0000-0000A4570000}"/>
    <cellStyle name="입력 3 15 2 3" xfId="27921" xr:uid="{00000000-0005-0000-0000-0000A5570000}"/>
    <cellStyle name="입력 3 15 3" xfId="15660" xr:uid="{00000000-0005-0000-0000-0000A6570000}"/>
    <cellStyle name="입력 3 15 4" xfId="23587" xr:uid="{00000000-0005-0000-0000-0000A7570000}"/>
    <cellStyle name="입력 3 16" xfId="9982" xr:uid="{00000000-0005-0000-0000-0000A8570000}"/>
    <cellStyle name="입력 3 16 2" xfId="21085" xr:uid="{00000000-0005-0000-0000-0000A9570000}"/>
    <cellStyle name="입력 3 16 3" xfId="27910" xr:uid="{00000000-0005-0000-0000-0000AA570000}"/>
    <cellStyle name="입력 3 17" xfId="15649" xr:uid="{00000000-0005-0000-0000-0000AB570000}"/>
    <cellStyle name="입력 3 18" xfId="23576" xr:uid="{00000000-0005-0000-0000-0000AC570000}"/>
    <cellStyle name="입력 3 2" xfId="4437" xr:uid="{00000000-0005-0000-0000-0000AD570000}"/>
    <cellStyle name="입력 3 2 10" xfId="4438" xr:uid="{00000000-0005-0000-0000-0000AE570000}"/>
    <cellStyle name="입력 3 2 10 2" xfId="9995" xr:uid="{00000000-0005-0000-0000-0000AF570000}"/>
    <cellStyle name="입력 3 2 10 2 2" xfId="21098" xr:uid="{00000000-0005-0000-0000-0000B0570000}"/>
    <cellStyle name="입력 3 2 10 2 3" xfId="27923" xr:uid="{00000000-0005-0000-0000-0000B1570000}"/>
    <cellStyle name="입력 3 2 10 3" xfId="15662" xr:uid="{00000000-0005-0000-0000-0000B2570000}"/>
    <cellStyle name="입력 3 2 10 4" xfId="23589" xr:uid="{00000000-0005-0000-0000-0000B3570000}"/>
    <cellStyle name="입력 3 2 11" xfId="4439" xr:uid="{00000000-0005-0000-0000-0000B4570000}"/>
    <cellStyle name="입력 3 2 11 2" xfId="9996" xr:uid="{00000000-0005-0000-0000-0000B5570000}"/>
    <cellStyle name="입력 3 2 11 2 2" xfId="21099" xr:uid="{00000000-0005-0000-0000-0000B6570000}"/>
    <cellStyle name="입력 3 2 11 2 3" xfId="27924" xr:uid="{00000000-0005-0000-0000-0000B7570000}"/>
    <cellStyle name="입력 3 2 11 3" xfId="15663" xr:uid="{00000000-0005-0000-0000-0000B8570000}"/>
    <cellStyle name="입력 3 2 11 4" xfId="23590" xr:uid="{00000000-0005-0000-0000-0000B9570000}"/>
    <cellStyle name="입력 3 2 12" xfId="4440" xr:uid="{00000000-0005-0000-0000-0000BA570000}"/>
    <cellStyle name="입력 3 2 12 2" xfId="9997" xr:uid="{00000000-0005-0000-0000-0000BB570000}"/>
    <cellStyle name="입력 3 2 12 2 2" xfId="21100" xr:uid="{00000000-0005-0000-0000-0000BC570000}"/>
    <cellStyle name="입력 3 2 12 2 3" xfId="27925" xr:uid="{00000000-0005-0000-0000-0000BD570000}"/>
    <cellStyle name="입력 3 2 12 3" xfId="15664" xr:uid="{00000000-0005-0000-0000-0000BE570000}"/>
    <cellStyle name="입력 3 2 12 4" xfId="23591" xr:uid="{00000000-0005-0000-0000-0000BF570000}"/>
    <cellStyle name="입력 3 2 13" xfId="4441" xr:uid="{00000000-0005-0000-0000-0000C0570000}"/>
    <cellStyle name="입력 3 2 13 2" xfId="9998" xr:uid="{00000000-0005-0000-0000-0000C1570000}"/>
    <cellStyle name="입력 3 2 13 2 2" xfId="21101" xr:uid="{00000000-0005-0000-0000-0000C2570000}"/>
    <cellStyle name="입력 3 2 13 2 3" xfId="27926" xr:uid="{00000000-0005-0000-0000-0000C3570000}"/>
    <cellStyle name="입력 3 2 13 3" xfId="15665" xr:uid="{00000000-0005-0000-0000-0000C4570000}"/>
    <cellStyle name="입력 3 2 13 4" xfId="23592" xr:uid="{00000000-0005-0000-0000-0000C5570000}"/>
    <cellStyle name="입력 3 2 14" xfId="4442" xr:uid="{00000000-0005-0000-0000-0000C6570000}"/>
    <cellStyle name="입력 3 2 14 2" xfId="9999" xr:uid="{00000000-0005-0000-0000-0000C7570000}"/>
    <cellStyle name="입력 3 2 14 2 2" xfId="21102" xr:uid="{00000000-0005-0000-0000-0000C8570000}"/>
    <cellStyle name="입력 3 2 14 2 3" xfId="27927" xr:uid="{00000000-0005-0000-0000-0000C9570000}"/>
    <cellStyle name="입력 3 2 14 3" xfId="15666" xr:uid="{00000000-0005-0000-0000-0000CA570000}"/>
    <cellStyle name="입력 3 2 14 4" xfId="23593" xr:uid="{00000000-0005-0000-0000-0000CB570000}"/>
    <cellStyle name="입력 3 2 15" xfId="9994" xr:uid="{00000000-0005-0000-0000-0000CC570000}"/>
    <cellStyle name="입력 3 2 15 2" xfId="21097" xr:uid="{00000000-0005-0000-0000-0000CD570000}"/>
    <cellStyle name="입력 3 2 15 3" xfId="27922" xr:uid="{00000000-0005-0000-0000-0000CE570000}"/>
    <cellStyle name="입력 3 2 16" xfId="15661" xr:uid="{00000000-0005-0000-0000-0000CF570000}"/>
    <cellStyle name="입력 3 2 17" xfId="23588" xr:uid="{00000000-0005-0000-0000-0000D0570000}"/>
    <cellStyle name="입력 3 2 2" xfId="4443" xr:uid="{00000000-0005-0000-0000-0000D1570000}"/>
    <cellStyle name="입력 3 2 2 10" xfId="23594" xr:uid="{00000000-0005-0000-0000-0000D2570000}"/>
    <cellStyle name="입력 3 2 2 2" xfId="4444" xr:uid="{00000000-0005-0000-0000-0000D3570000}"/>
    <cellStyle name="입력 3 2 2 2 2" xfId="4445" xr:uid="{00000000-0005-0000-0000-0000D4570000}"/>
    <cellStyle name="입력 3 2 2 2 2 2" xfId="10002" xr:uid="{00000000-0005-0000-0000-0000D5570000}"/>
    <cellStyle name="입력 3 2 2 2 2 2 2" xfId="21105" xr:uid="{00000000-0005-0000-0000-0000D6570000}"/>
    <cellStyle name="입력 3 2 2 2 2 2 3" xfId="27930" xr:uid="{00000000-0005-0000-0000-0000D7570000}"/>
    <cellStyle name="입력 3 2 2 2 2 3" xfId="15669" xr:uid="{00000000-0005-0000-0000-0000D8570000}"/>
    <cellStyle name="입력 3 2 2 2 2 4" xfId="23596" xr:uid="{00000000-0005-0000-0000-0000D9570000}"/>
    <cellStyle name="입력 3 2 2 2 3" xfId="4446" xr:uid="{00000000-0005-0000-0000-0000DA570000}"/>
    <cellStyle name="입력 3 2 2 2 3 2" xfId="10003" xr:uid="{00000000-0005-0000-0000-0000DB570000}"/>
    <cellStyle name="입력 3 2 2 2 3 2 2" xfId="21106" xr:uid="{00000000-0005-0000-0000-0000DC570000}"/>
    <cellStyle name="입력 3 2 2 2 3 2 3" xfId="27931" xr:uid="{00000000-0005-0000-0000-0000DD570000}"/>
    <cellStyle name="입력 3 2 2 2 3 3" xfId="15670" xr:uid="{00000000-0005-0000-0000-0000DE570000}"/>
    <cellStyle name="입력 3 2 2 2 3 4" xfId="23597" xr:uid="{00000000-0005-0000-0000-0000DF570000}"/>
    <cellStyle name="입력 3 2 2 2 4" xfId="4447" xr:uid="{00000000-0005-0000-0000-0000E0570000}"/>
    <cellStyle name="입력 3 2 2 2 4 2" xfId="10004" xr:uid="{00000000-0005-0000-0000-0000E1570000}"/>
    <cellStyle name="입력 3 2 2 2 4 2 2" xfId="21107" xr:uid="{00000000-0005-0000-0000-0000E2570000}"/>
    <cellStyle name="입력 3 2 2 2 4 2 3" xfId="27932" xr:uid="{00000000-0005-0000-0000-0000E3570000}"/>
    <cellStyle name="입력 3 2 2 2 4 3" xfId="15671" xr:uid="{00000000-0005-0000-0000-0000E4570000}"/>
    <cellStyle name="입력 3 2 2 2 4 4" xfId="23598" xr:uid="{00000000-0005-0000-0000-0000E5570000}"/>
    <cellStyle name="입력 3 2 2 2 5" xfId="4448" xr:uid="{00000000-0005-0000-0000-0000E6570000}"/>
    <cellStyle name="입력 3 2 2 2 5 2" xfId="10005" xr:uid="{00000000-0005-0000-0000-0000E7570000}"/>
    <cellStyle name="입력 3 2 2 2 5 2 2" xfId="21108" xr:uid="{00000000-0005-0000-0000-0000E8570000}"/>
    <cellStyle name="입력 3 2 2 2 5 2 3" xfId="27933" xr:uid="{00000000-0005-0000-0000-0000E9570000}"/>
    <cellStyle name="입력 3 2 2 2 5 3" xfId="15672" xr:uid="{00000000-0005-0000-0000-0000EA570000}"/>
    <cellStyle name="입력 3 2 2 2 5 4" xfId="23599" xr:uid="{00000000-0005-0000-0000-0000EB570000}"/>
    <cellStyle name="입력 3 2 2 2 6" xfId="4449" xr:uid="{00000000-0005-0000-0000-0000EC570000}"/>
    <cellStyle name="입력 3 2 2 2 6 2" xfId="10006" xr:uid="{00000000-0005-0000-0000-0000ED570000}"/>
    <cellStyle name="입력 3 2 2 2 6 2 2" xfId="21109" xr:uid="{00000000-0005-0000-0000-0000EE570000}"/>
    <cellStyle name="입력 3 2 2 2 6 2 3" xfId="27934" xr:uid="{00000000-0005-0000-0000-0000EF570000}"/>
    <cellStyle name="입력 3 2 2 2 6 3" xfId="15673" xr:uid="{00000000-0005-0000-0000-0000F0570000}"/>
    <cellStyle name="입력 3 2 2 2 6 4" xfId="23600" xr:uid="{00000000-0005-0000-0000-0000F1570000}"/>
    <cellStyle name="입력 3 2 2 2 7" xfId="10001" xr:uid="{00000000-0005-0000-0000-0000F2570000}"/>
    <cellStyle name="입력 3 2 2 2 7 2" xfId="21104" xr:uid="{00000000-0005-0000-0000-0000F3570000}"/>
    <cellStyle name="입력 3 2 2 2 7 3" xfId="27929" xr:uid="{00000000-0005-0000-0000-0000F4570000}"/>
    <cellStyle name="입력 3 2 2 2 8" xfId="15668" xr:uid="{00000000-0005-0000-0000-0000F5570000}"/>
    <cellStyle name="입력 3 2 2 2 9" xfId="23595" xr:uid="{00000000-0005-0000-0000-0000F6570000}"/>
    <cellStyle name="입력 3 2 2 3" xfId="4450" xr:uid="{00000000-0005-0000-0000-0000F7570000}"/>
    <cellStyle name="입력 3 2 2 3 2" xfId="10007" xr:uid="{00000000-0005-0000-0000-0000F8570000}"/>
    <cellStyle name="입력 3 2 2 3 2 2" xfId="21110" xr:uid="{00000000-0005-0000-0000-0000F9570000}"/>
    <cellStyle name="입력 3 2 2 3 2 3" xfId="27935" xr:uid="{00000000-0005-0000-0000-0000FA570000}"/>
    <cellStyle name="입력 3 2 2 3 3" xfId="15674" xr:uid="{00000000-0005-0000-0000-0000FB570000}"/>
    <cellStyle name="입력 3 2 2 3 4" xfId="23601" xr:uid="{00000000-0005-0000-0000-0000FC570000}"/>
    <cellStyle name="입력 3 2 2 4" xfId="4451" xr:uid="{00000000-0005-0000-0000-0000FD570000}"/>
    <cellStyle name="입력 3 2 2 4 2" xfId="10008" xr:uid="{00000000-0005-0000-0000-0000FE570000}"/>
    <cellStyle name="입력 3 2 2 4 2 2" xfId="21111" xr:uid="{00000000-0005-0000-0000-0000FF570000}"/>
    <cellStyle name="입력 3 2 2 4 2 3" xfId="27936" xr:uid="{00000000-0005-0000-0000-000000580000}"/>
    <cellStyle name="입력 3 2 2 4 3" xfId="15675" xr:uid="{00000000-0005-0000-0000-000001580000}"/>
    <cellStyle name="입력 3 2 2 4 4" xfId="23602" xr:uid="{00000000-0005-0000-0000-000002580000}"/>
    <cellStyle name="입력 3 2 2 5" xfId="4452" xr:uid="{00000000-0005-0000-0000-000003580000}"/>
    <cellStyle name="입력 3 2 2 5 2" xfId="10009" xr:uid="{00000000-0005-0000-0000-000004580000}"/>
    <cellStyle name="입력 3 2 2 5 2 2" xfId="21112" xr:uid="{00000000-0005-0000-0000-000005580000}"/>
    <cellStyle name="입력 3 2 2 5 2 3" xfId="27937" xr:uid="{00000000-0005-0000-0000-000006580000}"/>
    <cellStyle name="입력 3 2 2 5 3" xfId="15676" xr:uid="{00000000-0005-0000-0000-000007580000}"/>
    <cellStyle name="입력 3 2 2 5 4" xfId="23603" xr:uid="{00000000-0005-0000-0000-000008580000}"/>
    <cellStyle name="입력 3 2 2 6" xfId="4453" xr:uid="{00000000-0005-0000-0000-000009580000}"/>
    <cellStyle name="입력 3 2 2 6 2" xfId="10010" xr:uid="{00000000-0005-0000-0000-00000A580000}"/>
    <cellStyle name="입력 3 2 2 6 2 2" xfId="21113" xr:uid="{00000000-0005-0000-0000-00000B580000}"/>
    <cellStyle name="입력 3 2 2 6 2 3" xfId="27938" xr:uid="{00000000-0005-0000-0000-00000C580000}"/>
    <cellStyle name="입력 3 2 2 6 3" xfId="15677" xr:uid="{00000000-0005-0000-0000-00000D580000}"/>
    <cellStyle name="입력 3 2 2 6 4" xfId="23604" xr:uid="{00000000-0005-0000-0000-00000E580000}"/>
    <cellStyle name="입력 3 2 2 7" xfId="4454" xr:uid="{00000000-0005-0000-0000-00000F580000}"/>
    <cellStyle name="입력 3 2 2 7 2" xfId="10011" xr:uid="{00000000-0005-0000-0000-000010580000}"/>
    <cellStyle name="입력 3 2 2 7 2 2" xfId="21114" xr:uid="{00000000-0005-0000-0000-000011580000}"/>
    <cellStyle name="입력 3 2 2 7 2 3" xfId="27939" xr:uid="{00000000-0005-0000-0000-000012580000}"/>
    <cellStyle name="입력 3 2 2 7 3" xfId="15678" xr:uid="{00000000-0005-0000-0000-000013580000}"/>
    <cellStyle name="입력 3 2 2 7 4" xfId="23605" xr:uid="{00000000-0005-0000-0000-000014580000}"/>
    <cellStyle name="입력 3 2 2 8" xfId="10000" xr:uid="{00000000-0005-0000-0000-000015580000}"/>
    <cellStyle name="입력 3 2 2 8 2" xfId="21103" xr:uid="{00000000-0005-0000-0000-000016580000}"/>
    <cellStyle name="입력 3 2 2 8 3" xfId="27928" xr:uid="{00000000-0005-0000-0000-000017580000}"/>
    <cellStyle name="입력 3 2 2 9" xfId="15667" xr:uid="{00000000-0005-0000-0000-000018580000}"/>
    <cellStyle name="입력 3 2 3" xfId="4455" xr:uid="{00000000-0005-0000-0000-000019580000}"/>
    <cellStyle name="입력 3 2 3 10" xfId="23606" xr:uid="{00000000-0005-0000-0000-00001A580000}"/>
    <cellStyle name="입력 3 2 3 2" xfId="4456" xr:uid="{00000000-0005-0000-0000-00001B580000}"/>
    <cellStyle name="입력 3 2 3 2 2" xfId="4457" xr:uid="{00000000-0005-0000-0000-00001C580000}"/>
    <cellStyle name="입력 3 2 3 2 2 2" xfId="10014" xr:uid="{00000000-0005-0000-0000-00001D580000}"/>
    <cellStyle name="입력 3 2 3 2 2 2 2" xfId="21117" xr:uid="{00000000-0005-0000-0000-00001E580000}"/>
    <cellStyle name="입력 3 2 3 2 2 2 3" xfId="27942" xr:uid="{00000000-0005-0000-0000-00001F580000}"/>
    <cellStyle name="입력 3 2 3 2 2 3" xfId="15681" xr:uid="{00000000-0005-0000-0000-000020580000}"/>
    <cellStyle name="입력 3 2 3 2 2 4" xfId="23608" xr:uid="{00000000-0005-0000-0000-000021580000}"/>
    <cellStyle name="입력 3 2 3 2 3" xfId="4458" xr:uid="{00000000-0005-0000-0000-000022580000}"/>
    <cellStyle name="입력 3 2 3 2 3 2" xfId="10015" xr:uid="{00000000-0005-0000-0000-000023580000}"/>
    <cellStyle name="입력 3 2 3 2 3 2 2" xfId="21118" xr:uid="{00000000-0005-0000-0000-000024580000}"/>
    <cellStyle name="입력 3 2 3 2 3 2 3" xfId="27943" xr:uid="{00000000-0005-0000-0000-000025580000}"/>
    <cellStyle name="입력 3 2 3 2 3 3" xfId="15682" xr:uid="{00000000-0005-0000-0000-000026580000}"/>
    <cellStyle name="입력 3 2 3 2 3 4" xfId="23609" xr:uid="{00000000-0005-0000-0000-000027580000}"/>
    <cellStyle name="입력 3 2 3 2 4" xfId="4459" xr:uid="{00000000-0005-0000-0000-000028580000}"/>
    <cellStyle name="입력 3 2 3 2 4 2" xfId="10016" xr:uid="{00000000-0005-0000-0000-000029580000}"/>
    <cellStyle name="입력 3 2 3 2 4 2 2" xfId="21119" xr:uid="{00000000-0005-0000-0000-00002A580000}"/>
    <cellStyle name="입력 3 2 3 2 4 2 3" xfId="27944" xr:uid="{00000000-0005-0000-0000-00002B580000}"/>
    <cellStyle name="입력 3 2 3 2 4 3" xfId="15683" xr:uid="{00000000-0005-0000-0000-00002C580000}"/>
    <cellStyle name="입력 3 2 3 2 4 4" xfId="23610" xr:uid="{00000000-0005-0000-0000-00002D580000}"/>
    <cellStyle name="입력 3 2 3 2 5" xfId="4460" xr:uid="{00000000-0005-0000-0000-00002E580000}"/>
    <cellStyle name="입력 3 2 3 2 5 2" xfId="10017" xr:uid="{00000000-0005-0000-0000-00002F580000}"/>
    <cellStyle name="입력 3 2 3 2 5 2 2" xfId="21120" xr:uid="{00000000-0005-0000-0000-000030580000}"/>
    <cellStyle name="입력 3 2 3 2 5 2 3" xfId="27945" xr:uid="{00000000-0005-0000-0000-000031580000}"/>
    <cellStyle name="입력 3 2 3 2 5 3" xfId="15684" xr:uid="{00000000-0005-0000-0000-000032580000}"/>
    <cellStyle name="입력 3 2 3 2 5 4" xfId="23611" xr:uid="{00000000-0005-0000-0000-000033580000}"/>
    <cellStyle name="입력 3 2 3 2 6" xfId="4461" xr:uid="{00000000-0005-0000-0000-000034580000}"/>
    <cellStyle name="입력 3 2 3 2 6 2" xfId="10018" xr:uid="{00000000-0005-0000-0000-000035580000}"/>
    <cellStyle name="입력 3 2 3 2 6 2 2" xfId="21121" xr:uid="{00000000-0005-0000-0000-000036580000}"/>
    <cellStyle name="입력 3 2 3 2 6 2 3" xfId="27946" xr:uid="{00000000-0005-0000-0000-000037580000}"/>
    <cellStyle name="입력 3 2 3 2 6 3" xfId="15685" xr:uid="{00000000-0005-0000-0000-000038580000}"/>
    <cellStyle name="입력 3 2 3 2 6 4" xfId="23612" xr:uid="{00000000-0005-0000-0000-000039580000}"/>
    <cellStyle name="입력 3 2 3 2 7" xfId="10013" xr:uid="{00000000-0005-0000-0000-00003A580000}"/>
    <cellStyle name="입력 3 2 3 2 7 2" xfId="21116" xr:uid="{00000000-0005-0000-0000-00003B580000}"/>
    <cellStyle name="입력 3 2 3 2 7 3" xfId="27941" xr:uid="{00000000-0005-0000-0000-00003C580000}"/>
    <cellStyle name="입력 3 2 3 2 8" xfId="15680" xr:uid="{00000000-0005-0000-0000-00003D580000}"/>
    <cellStyle name="입력 3 2 3 2 9" xfId="23607" xr:uid="{00000000-0005-0000-0000-00003E580000}"/>
    <cellStyle name="입력 3 2 3 3" xfId="4462" xr:uid="{00000000-0005-0000-0000-00003F580000}"/>
    <cellStyle name="입력 3 2 3 3 2" xfId="10019" xr:uid="{00000000-0005-0000-0000-000040580000}"/>
    <cellStyle name="입력 3 2 3 3 2 2" xfId="21122" xr:uid="{00000000-0005-0000-0000-000041580000}"/>
    <cellStyle name="입력 3 2 3 3 2 3" xfId="27947" xr:uid="{00000000-0005-0000-0000-000042580000}"/>
    <cellStyle name="입력 3 2 3 3 3" xfId="15686" xr:uid="{00000000-0005-0000-0000-000043580000}"/>
    <cellStyle name="입력 3 2 3 3 4" xfId="23613" xr:uid="{00000000-0005-0000-0000-000044580000}"/>
    <cellStyle name="입력 3 2 3 4" xfId="4463" xr:uid="{00000000-0005-0000-0000-000045580000}"/>
    <cellStyle name="입력 3 2 3 4 2" xfId="10020" xr:uid="{00000000-0005-0000-0000-000046580000}"/>
    <cellStyle name="입력 3 2 3 4 2 2" xfId="21123" xr:uid="{00000000-0005-0000-0000-000047580000}"/>
    <cellStyle name="입력 3 2 3 4 2 3" xfId="27948" xr:uid="{00000000-0005-0000-0000-000048580000}"/>
    <cellStyle name="입력 3 2 3 4 3" xfId="15687" xr:uid="{00000000-0005-0000-0000-000049580000}"/>
    <cellStyle name="입력 3 2 3 4 4" xfId="23614" xr:uid="{00000000-0005-0000-0000-00004A580000}"/>
    <cellStyle name="입력 3 2 3 5" xfId="4464" xr:uid="{00000000-0005-0000-0000-00004B580000}"/>
    <cellStyle name="입력 3 2 3 5 2" xfId="10021" xr:uid="{00000000-0005-0000-0000-00004C580000}"/>
    <cellStyle name="입력 3 2 3 5 2 2" xfId="21124" xr:uid="{00000000-0005-0000-0000-00004D580000}"/>
    <cellStyle name="입력 3 2 3 5 2 3" xfId="27949" xr:uid="{00000000-0005-0000-0000-00004E580000}"/>
    <cellStyle name="입력 3 2 3 5 3" xfId="15688" xr:uid="{00000000-0005-0000-0000-00004F580000}"/>
    <cellStyle name="입력 3 2 3 5 4" xfId="23615" xr:uid="{00000000-0005-0000-0000-000050580000}"/>
    <cellStyle name="입력 3 2 3 6" xfId="4465" xr:uid="{00000000-0005-0000-0000-000051580000}"/>
    <cellStyle name="입력 3 2 3 6 2" xfId="10022" xr:uid="{00000000-0005-0000-0000-000052580000}"/>
    <cellStyle name="입력 3 2 3 6 2 2" xfId="21125" xr:uid="{00000000-0005-0000-0000-000053580000}"/>
    <cellStyle name="입력 3 2 3 6 2 3" xfId="27950" xr:uid="{00000000-0005-0000-0000-000054580000}"/>
    <cellStyle name="입력 3 2 3 6 3" xfId="15689" xr:uid="{00000000-0005-0000-0000-000055580000}"/>
    <cellStyle name="입력 3 2 3 6 4" xfId="23616" xr:uid="{00000000-0005-0000-0000-000056580000}"/>
    <cellStyle name="입력 3 2 3 7" xfId="4466" xr:uid="{00000000-0005-0000-0000-000057580000}"/>
    <cellStyle name="입력 3 2 3 7 2" xfId="10023" xr:uid="{00000000-0005-0000-0000-000058580000}"/>
    <cellStyle name="입력 3 2 3 7 2 2" xfId="21126" xr:uid="{00000000-0005-0000-0000-000059580000}"/>
    <cellStyle name="입력 3 2 3 7 2 3" xfId="27951" xr:uid="{00000000-0005-0000-0000-00005A580000}"/>
    <cellStyle name="입력 3 2 3 7 3" xfId="15690" xr:uid="{00000000-0005-0000-0000-00005B580000}"/>
    <cellStyle name="입력 3 2 3 7 4" xfId="23617" xr:uid="{00000000-0005-0000-0000-00005C580000}"/>
    <cellStyle name="입력 3 2 3 8" xfId="10012" xr:uid="{00000000-0005-0000-0000-00005D580000}"/>
    <cellStyle name="입력 3 2 3 8 2" xfId="21115" xr:uid="{00000000-0005-0000-0000-00005E580000}"/>
    <cellStyle name="입력 3 2 3 8 3" xfId="27940" xr:uid="{00000000-0005-0000-0000-00005F580000}"/>
    <cellStyle name="입력 3 2 3 9" xfId="15679" xr:uid="{00000000-0005-0000-0000-000060580000}"/>
    <cellStyle name="입력 3 2 4" xfId="4467" xr:uid="{00000000-0005-0000-0000-000061580000}"/>
    <cellStyle name="입력 3 2 4 10" xfId="23618" xr:uid="{00000000-0005-0000-0000-000062580000}"/>
    <cellStyle name="입력 3 2 4 2" xfId="4468" xr:uid="{00000000-0005-0000-0000-000063580000}"/>
    <cellStyle name="입력 3 2 4 2 2" xfId="4469" xr:uid="{00000000-0005-0000-0000-000064580000}"/>
    <cellStyle name="입력 3 2 4 2 2 2" xfId="10026" xr:uid="{00000000-0005-0000-0000-000065580000}"/>
    <cellStyle name="입력 3 2 4 2 2 2 2" xfId="21129" xr:uid="{00000000-0005-0000-0000-000066580000}"/>
    <cellStyle name="입력 3 2 4 2 2 2 3" xfId="27954" xr:uid="{00000000-0005-0000-0000-000067580000}"/>
    <cellStyle name="입력 3 2 4 2 2 3" xfId="15693" xr:uid="{00000000-0005-0000-0000-000068580000}"/>
    <cellStyle name="입력 3 2 4 2 2 4" xfId="23620" xr:uid="{00000000-0005-0000-0000-000069580000}"/>
    <cellStyle name="입력 3 2 4 2 3" xfId="4470" xr:uid="{00000000-0005-0000-0000-00006A580000}"/>
    <cellStyle name="입력 3 2 4 2 3 2" xfId="10027" xr:uid="{00000000-0005-0000-0000-00006B580000}"/>
    <cellStyle name="입력 3 2 4 2 3 2 2" xfId="21130" xr:uid="{00000000-0005-0000-0000-00006C580000}"/>
    <cellStyle name="입력 3 2 4 2 3 2 3" xfId="27955" xr:uid="{00000000-0005-0000-0000-00006D580000}"/>
    <cellStyle name="입력 3 2 4 2 3 3" xfId="15694" xr:uid="{00000000-0005-0000-0000-00006E580000}"/>
    <cellStyle name="입력 3 2 4 2 3 4" xfId="23621" xr:uid="{00000000-0005-0000-0000-00006F580000}"/>
    <cellStyle name="입력 3 2 4 2 4" xfId="4471" xr:uid="{00000000-0005-0000-0000-000070580000}"/>
    <cellStyle name="입력 3 2 4 2 4 2" xfId="10028" xr:uid="{00000000-0005-0000-0000-000071580000}"/>
    <cellStyle name="입력 3 2 4 2 4 2 2" xfId="21131" xr:uid="{00000000-0005-0000-0000-000072580000}"/>
    <cellStyle name="입력 3 2 4 2 4 2 3" xfId="27956" xr:uid="{00000000-0005-0000-0000-000073580000}"/>
    <cellStyle name="입력 3 2 4 2 4 3" xfId="15695" xr:uid="{00000000-0005-0000-0000-000074580000}"/>
    <cellStyle name="입력 3 2 4 2 4 4" xfId="23622" xr:uid="{00000000-0005-0000-0000-000075580000}"/>
    <cellStyle name="입력 3 2 4 2 5" xfId="4472" xr:uid="{00000000-0005-0000-0000-000076580000}"/>
    <cellStyle name="입력 3 2 4 2 5 2" xfId="10029" xr:uid="{00000000-0005-0000-0000-000077580000}"/>
    <cellStyle name="입력 3 2 4 2 5 2 2" xfId="21132" xr:uid="{00000000-0005-0000-0000-000078580000}"/>
    <cellStyle name="입력 3 2 4 2 5 2 3" xfId="27957" xr:uid="{00000000-0005-0000-0000-000079580000}"/>
    <cellStyle name="입력 3 2 4 2 5 3" xfId="15696" xr:uid="{00000000-0005-0000-0000-00007A580000}"/>
    <cellStyle name="입력 3 2 4 2 5 4" xfId="23623" xr:uid="{00000000-0005-0000-0000-00007B580000}"/>
    <cellStyle name="입력 3 2 4 2 6" xfId="4473" xr:uid="{00000000-0005-0000-0000-00007C580000}"/>
    <cellStyle name="입력 3 2 4 2 6 2" xfId="10030" xr:uid="{00000000-0005-0000-0000-00007D580000}"/>
    <cellStyle name="입력 3 2 4 2 6 2 2" xfId="21133" xr:uid="{00000000-0005-0000-0000-00007E580000}"/>
    <cellStyle name="입력 3 2 4 2 6 2 3" xfId="27958" xr:uid="{00000000-0005-0000-0000-00007F580000}"/>
    <cellStyle name="입력 3 2 4 2 6 3" xfId="15697" xr:uid="{00000000-0005-0000-0000-000080580000}"/>
    <cellStyle name="입력 3 2 4 2 6 4" xfId="23624" xr:uid="{00000000-0005-0000-0000-000081580000}"/>
    <cellStyle name="입력 3 2 4 2 7" xfId="10025" xr:uid="{00000000-0005-0000-0000-000082580000}"/>
    <cellStyle name="입력 3 2 4 2 7 2" xfId="21128" xr:uid="{00000000-0005-0000-0000-000083580000}"/>
    <cellStyle name="입력 3 2 4 2 7 3" xfId="27953" xr:uid="{00000000-0005-0000-0000-000084580000}"/>
    <cellStyle name="입력 3 2 4 2 8" xfId="15692" xr:uid="{00000000-0005-0000-0000-000085580000}"/>
    <cellStyle name="입력 3 2 4 2 9" xfId="23619" xr:uid="{00000000-0005-0000-0000-000086580000}"/>
    <cellStyle name="입력 3 2 4 3" xfId="4474" xr:uid="{00000000-0005-0000-0000-000087580000}"/>
    <cellStyle name="입력 3 2 4 3 2" xfId="10031" xr:uid="{00000000-0005-0000-0000-000088580000}"/>
    <cellStyle name="입력 3 2 4 3 2 2" xfId="21134" xr:uid="{00000000-0005-0000-0000-000089580000}"/>
    <cellStyle name="입력 3 2 4 3 2 3" xfId="27959" xr:uid="{00000000-0005-0000-0000-00008A580000}"/>
    <cellStyle name="입력 3 2 4 3 3" xfId="15698" xr:uid="{00000000-0005-0000-0000-00008B580000}"/>
    <cellStyle name="입력 3 2 4 3 4" xfId="23625" xr:uid="{00000000-0005-0000-0000-00008C580000}"/>
    <cellStyle name="입력 3 2 4 4" xfId="4475" xr:uid="{00000000-0005-0000-0000-00008D580000}"/>
    <cellStyle name="입력 3 2 4 4 2" xfId="10032" xr:uid="{00000000-0005-0000-0000-00008E580000}"/>
    <cellStyle name="입력 3 2 4 4 2 2" xfId="21135" xr:uid="{00000000-0005-0000-0000-00008F580000}"/>
    <cellStyle name="입력 3 2 4 4 2 3" xfId="27960" xr:uid="{00000000-0005-0000-0000-000090580000}"/>
    <cellStyle name="입력 3 2 4 4 3" xfId="15699" xr:uid="{00000000-0005-0000-0000-000091580000}"/>
    <cellStyle name="입력 3 2 4 4 4" xfId="23626" xr:uid="{00000000-0005-0000-0000-000092580000}"/>
    <cellStyle name="입력 3 2 4 5" xfId="4476" xr:uid="{00000000-0005-0000-0000-000093580000}"/>
    <cellStyle name="입력 3 2 4 5 2" xfId="10033" xr:uid="{00000000-0005-0000-0000-000094580000}"/>
    <cellStyle name="입력 3 2 4 5 2 2" xfId="21136" xr:uid="{00000000-0005-0000-0000-000095580000}"/>
    <cellStyle name="입력 3 2 4 5 2 3" xfId="27961" xr:uid="{00000000-0005-0000-0000-000096580000}"/>
    <cellStyle name="입력 3 2 4 5 3" xfId="15700" xr:uid="{00000000-0005-0000-0000-000097580000}"/>
    <cellStyle name="입력 3 2 4 5 4" xfId="23627" xr:uid="{00000000-0005-0000-0000-000098580000}"/>
    <cellStyle name="입력 3 2 4 6" xfId="4477" xr:uid="{00000000-0005-0000-0000-000099580000}"/>
    <cellStyle name="입력 3 2 4 6 2" xfId="10034" xr:uid="{00000000-0005-0000-0000-00009A580000}"/>
    <cellStyle name="입력 3 2 4 6 2 2" xfId="21137" xr:uid="{00000000-0005-0000-0000-00009B580000}"/>
    <cellStyle name="입력 3 2 4 6 2 3" xfId="27962" xr:uid="{00000000-0005-0000-0000-00009C580000}"/>
    <cellStyle name="입력 3 2 4 6 3" xfId="15701" xr:uid="{00000000-0005-0000-0000-00009D580000}"/>
    <cellStyle name="입력 3 2 4 6 4" xfId="23628" xr:uid="{00000000-0005-0000-0000-00009E580000}"/>
    <cellStyle name="입력 3 2 4 7" xfId="4478" xr:uid="{00000000-0005-0000-0000-00009F580000}"/>
    <cellStyle name="입력 3 2 4 7 2" xfId="10035" xr:uid="{00000000-0005-0000-0000-0000A0580000}"/>
    <cellStyle name="입력 3 2 4 7 2 2" xfId="21138" xr:uid="{00000000-0005-0000-0000-0000A1580000}"/>
    <cellStyle name="입력 3 2 4 7 2 3" xfId="27963" xr:uid="{00000000-0005-0000-0000-0000A2580000}"/>
    <cellStyle name="입력 3 2 4 7 3" xfId="15702" xr:uid="{00000000-0005-0000-0000-0000A3580000}"/>
    <cellStyle name="입력 3 2 4 7 4" xfId="23629" xr:uid="{00000000-0005-0000-0000-0000A4580000}"/>
    <cellStyle name="입력 3 2 4 8" xfId="10024" xr:uid="{00000000-0005-0000-0000-0000A5580000}"/>
    <cellStyle name="입력 3 2 4 8 2" xfId="21127" xr:uid="{00000000-0005-0000-0000-0000A6580000}"/>
    <cellStyle name="입력 3 2 4 8 3" xfId="27952" xr:uid="{00000000-0005-0000-0000-0000A7580000}"/>
    <cellStyle name="입력 3 2 4 9" xfId="15691" xr:uid="{00000000-0005-0000-0000-0000A8580000}"/>
    <cellStyle name="입력 3 2 5" xfId="4479" xr:uid="{00000000-0005-0000-0000-0000A9580000}"/>
    <cellStyle name="입력 3 2 5 10" xfId="23630" xr:uid="{00000000-0005-0000-0000-0000AA580000}"/>
    <cellStyle name="입력 3 2 5 2" xfId="4480" xr:uid="{00000000-0005-0000-0000-0000AB580000}"/>
    <cellStyle name="입력 3 2 5 2 2" xfId="4481" xr:uid="{00000000-0005-0000-0000-0000AC580000}"/>
    <cellStyle name="입력 3 2 5 2 2 2" xfId="10038" xr:uid="{00000000-0005-0000-0000-0000AD580000}"/>
    <cellStyle name="입력 3 2 5 2 2 2 2" xfId="21141" xr:uid="{00000000-0005-0000-0000-0000AE580000}"/>
    <cellStyle name="입력 3 2 5 2 2 2 3" xfId="27966" xr:uid="{00000000-0005-0000-0000-0000AF580000}"/>
    <cellStyle name="입력 3 2 5 2 2 3" xfId="15705" xr:uid="{00000000-0005-0000-0000-0000B0580000}"/>
    <cellStyle name="입력 3 2 5 2 2 4" xfId="23632" xr:uid="{00000000-0005-0000-0000-0000B1580000}"/>
    <cellStyle name="입력 3 2 5 2 3" xfId="4482" xr:uid="{00000000-0005-0000-0000-0000B2580000}"/>
    <cellStyle name="입력 3 2 5 2 3 2" xfId="10039" xr:uid="{00000000-0005-0000-0000-0000B3580000}"/>
    <cellStyle name="입력 3 2 5 2 3 2 2" xfId="21142" xr:uid="{00000000-0005-0000-0000-0000B4580000}"/>
    <cellStyle name="입력 3 2 5 2 3 2 3" xfId="27967" xr:uid="{00000000-0005-0000-0000-0000B5580000}"/>
    <cellStyle name="입력 3 2 5 2 3 3" xfId="15706" xr:uid="{00000000-0005-0000-0000-0000B6580000}"/>
    <cellStyle name="입력 3 2 5 2 3 4" xfId="23633" xr:uid="{00000000-0005-0000-0000-0000B7580000}"/>
    <cellStyle name="입력 3 2 5 2 4" xfId="4483" xr:uid="{00000000-0005-0000-0000-0000B8580000}"/>
    <cellStyle name="입력 3 2 5 2 4 2" xfId="10040" xr:uid="{00000000-0005-0000-0000-0000B9580000}"/>
    <cellStyle name="입력 3 2 5 2 4 2 2" xfId="21143" xr:uid="{00000000-0005-0000-0000-0000BA580000}"/>
    <cellStyle name="입력 3 2 5 2 4 2 3" xfId="27968" xr:uid="{00000000-0005-0000-0000-0000BB580000}"/>
    <cellStyle name="입력 3 2 5 2 4 3" xfId="15707" xr:uid="{00000000-0005-0000-0000-0000BC580000}"/>
    <cellStyle name="입력 3 2 5 2 4 4" xfId="23634" xr:uid="{00000000-0005-0000-0000-0000BD580000}"/>
    <cellStyle name="입력 3 2 5 2 5" xfId="4484" xr:uid="{00000000-0005-0000-0000-0000BE580000}"/>
    <cellStyle name="입력 3 2 5 2 5 2" xfId="10041" xr:uid="{00000000-0005-0000-0000-0000BF580000}"/>
    <cellStyle name="입력 3 2 5 2 5 2 2" xfId="21144" xr:uid="{00000000-0005-0000-0000-0000C0580000}"/>
    <cellStyle name="입력 3 2 5 2 5 2 3" xfId="27969" xr:uid="{00000000-0005-0000-0000-0000C1580000}"/>
    <cellStyle name="입력 3 2 5 2 5 3" xfId="15708" xr:uid="{00000000-0005-0000-0000-0000C2580000}"/>
    <cellStyle name="입력 3 2 5 2 5 4" xfId="23635" xr:uid="{00000000-0005-0000-0000-0000C3580000}"/>
    <cellStyle name="입력 3 2 5 2 6" xfId="4485" xr:uid="{00000000-0005-0000-0000-0000C4580000}"/>
    <cellStyle name="입력 3 2 5 2 6 2" xfId="10042" xr:uid="{00000000-0005-0000-0000-0000C5580000}"/>
    <cellStyle name="입력 3 2 5 2 6 2 2" xfId="21145" xr:uid="{00000000-0005-0000-0000-0000C6580000}"/>
    <cellStyle name="입력 3 2 5 2 6 2 3" xfId="27970" xr:uid="{00000000-0005-0000-0000-0000C7580000}"/>
    <cellStyle name="입력 3 2 5 2 6 3" xfId="15709" xr:uid="{00000000-0005-0000-0000-0000C8580000}"/>
    <cellStyle name="입력 3 2 5 2 6 4" xfId="23636" xr:uid="{00000000-0005-0000-0000-0000C9580000}"/>
    <cellStyle name="입력 3 2 5 2 7" xfId="10037" xr:uid="{00000000-0005-0000-0000-0000CA580000}"/>
    <cellStyle name="입력 3 2 5 2 7 2" xfId="21140" xr:uid="{00000000-0005-0000-0000-0000CB580000}"/>
    <cellStyle name="입력 3 2 5 2 7 3" xfId="27965" xr:uid="{00000000-0005-0000-0000-0000CC580000}"/>
    <cellStyle name="입력 3 2 5 2 8" xfId="15704" xr:uid="{00000000-0005-0000-0000-0000CD580000}"/>
    <cellStyle name="입력 3 2 5 2 9" xfId="23631" xr:uid="{00000000-0005-0000-0000-0000CE580000}"/>
    <cellStyle name="입력 3 2 5 3" xfId="4486" xr:uid="{00000000-0005-0000-0000-0000CF580000}"/>
    <cellStyle name="입력 3 2 5 3 2" xfId="10043" xr:uid="{00000000-0005-0000-0000-0000D0580000}"/>
    <cellStyle name="입력 3 2 5 3 2 2" xfId="21146" xr:uid="{00000000-0005-0000-0000-0000D1580000}"/>
    <cellStyle name="입력 3 2 5 3 2 3" xfId="27971" xr:uid="{00000000-0005-0000-0000-0000D2580000}"/>
    <cellStyle name="입력 3 2 5 3 3" xfId="15710" xr:uid="{00000000-0005-0000-0000-0000D3580000}"/>
    <cellStyle name="입력 3 2 5 3 4" xfId="23637" xr:uid="{00000000-0005-0000-0000-0000D4580000}"/>
    <cellStyle name="입력 3 2 5 4" xfId="4487" xr:uid="{00000000-0005-0000-0000-0000D5580000}"/>
    <cellStyle name="입력 3 2 5 4 2" xfId="10044" xr:uid="{00000000-0005-0000-0000-0000D6580000}"/>
    <cellStyle name="입력 3 2 5 4 2 2" xfId="21147" xr:uid="{00000000-0005-0000-0000-0000D7580000}"/>
    <cellStyle name="입력 3 2 5 4 2 3" xfId="27972" xr:uid="{00000000-0005-0000-0000-0000D8580000}"/>
    <cellStyle name="입력 3 2 5 4 3" xfId="15711" xr:uid="{00000000-0005-0000-0000-0000D9580000}"/>
    <cellStyle name="입력 3 2 5 4 4" xfId="23638" xr:uid="{00000000-0005-0000-0000-0000DA580000}"/>
    <cellStyle name="입력 3 2 5 5" xfId="4488" xr:uid="{00000000-0005-0000-0000-0000DB580000}"/>
    <cellStyle name="입력 3 2 5 5 2" xfId="10045" xr:uid="{00000000-0005-0000-0000-0000DC580000}"/>
    <cellStyle name="입력 3 2 5 5 2 2" xfId="21148" xr:uid="{00000000-0005-0000-0000-0000DD580000}"/>
    <cellStyle name="입력 3 2 5 5 2 3" xfId="27973" xr:uid="{00000000-0005-0000-0000-0000DE580000}"/>
    <cellStyle name="입력 3 2 5 5 3" xfId="15712" xr:uid="{00000000-0005-0000-0000-0000DF580000}"/>
    <cellStyle name="입력 3 2 5 5 4" xfId="23639" xr:uid="{00000000-0005-0000-0000-0000E0580000}"/>
    <cellStyle name="입력 3 2 5 6" xfId="4489" xr:uid="{00000000-0005-0000-0000-0000E1580000}"/>
    <cellStyle name="입력 3 2 5 6 2" xfId="10046" xr:uid="{00000000-0005-0000-0000-0000E2580000}"/>
    <cellStyle name="입력 3 2 5 6 2 2" xfId="21149" xr:uid="{00000000-0005-0000-0000-0000E3580000}"/>
    <cellStyle name="입력 3 2 5 6 2 3" xfId="27974" xr:uid="{00000000-0005-0000-0000-0000E4580000}"/>
    <cellStyle name="입력 3 2 5 6 3" xfId="15713" xr:uid="{00000000-0005-0000-0000-0000E5580000}"/>
    <cellStyle name="입력 3 2 5 6 4" xfId="23640" xr:uid="{00000000-0005-0000-0000-0000E6580000}"/>
    <cellStyle name="입력 3 2 5 7" xfId="4490" xr:uid="{00000000-0005-0000-0000-0000E7580000}"/>
    <cellStyle name="입력 3 2 5 7 2" xfId="10047" xr:uid="{00000000-0005-0000-0000-0000E8580000}"/>
    <cellStyle name="입력 3 2 5 7 2 2" xfId="21150" xr:uid="{00000000-0005-0000-0000-0000E9580000}"/>
    <cellStyle name="입력 3 2 5 7 2 3" xfId="27975" xr:uid="{00000000-0005-0000-0000-0000EA580000}"/>
    <cellStyle name="입력 3 2 5 7 3" xfId="15714" xr:uid="{00000000-0005-0000-0000-0000EB580000}"/>
    <cellStyle name="입력 3 2 5 7 4" xfId="23641" xr:uid="{00000000-0005-0000-0000-0000EC580000}"/>
    <cellStyle name="입력 3 2 5 8" xfId="10036" xr:uid="{00000000-0005-0000-0000-0000ED580000}"/>
    <cellStyle name="입력 3 2 5 8 2" xfId="21139" xr:uid="{00000000-0005-0000-0000-0000EE580000}"/>
    <cellStyle name="입력 3 2 5 8 3" xfId="27964" xr:uid="{00000000-0005-0000-0000-0000EF580000}"/>
    <cellStyle name="입력 3 2 5 9" xfId="15703" xr:uid="{00000000-0005-0000-0000-0000F0580000}"/>
    <cellStyle name="입력 3 2 6" xfId="4491" xr:uid="{00000000-0005-0000-0000-0000F1580000}"/>
    <cellStyle name="입력 3 2 6 10" xfId="23642" xr:uid="{00000000-0005-0000-0000-0000F2580000}"/>
    <cellStyle name="입력 3 2 6 2" xfId="4492" xr:uid="{00000000-0005-0000-0000-0000F3580000}"/>
    <cellStyle name="입력 3 2 6 2 2" xfId="4493" xr:uid="{00000000-0005-0000-0000-0000F4580000}"/>
    <cellStyle name="입력 3 2 6 2 2 2" xfId="10050" xr:uid="{00000000-0005-0000-0000-0000F5580000}"/>
    <cellStyle name="입력 3 2 6 2 2 2 2" xfId="21153" xr:uid="{00000000-0005-0000-0000-0000F6580000}"/>
    <cellStyle name="입력 3 2 6 2 2 2 3" xfId="27978" xr:uid="{00000000-0005-0000-0000-0000F7580000}"/>
    <cellStyle name="입력 3 2 6 2 2 3" xfId="15717" xr:uid="{00000000-0005-0000-0000-0000F8580000}"/>
    <cellStyle name="입력 3 2 6 2 2 4" xfId="23644" xr:uid="{00000000-0005-0000-0000-0000F9580000}"/>
    <cellStyle name="입력 3 2 6 2 3" xfId="4494" xr:uid="{00000000-0005-0000-0000-0000FA580000}"/>
    <cellStyle name="입력 3 2 6 2 3 2" xfId="10051" xr:uid="{00000000-0005-0000-0000-0000FB580000}"/>
    <cellStyle name="입력 3 2 6 2 3 2 2" xfId="21154" xr:uid="{00000000-0005-0000-0000-0000FC580000}"/>
    <cellStyle name="입력 3 2 6 2 3 2 3" xfId="27979" xr:uid="{00000000-0005-0000-0000-0000FD580000}"/>
    <cellStyle name="입력 3 2 6 2 3 3" xfId="15718" xr:uid="{00000000-0005-0000-0000-0000FE580000}"/>
    <cellStyle name="입력 3 2 6 2 3 4" xfId="23645" xr:uid="{00000000-0005-0000-0000-0000FF580000}"/>
    <cellStyle name="입력 3 2 6 2 4" xfId="4495" xr:uid="{00000000-0005-0000-0000-000000590000}"/>
    <cellStyle name="입력 3 2 6 2 4 2" xfId="10052" xr:uid="{00000000-0005-0000-0000-000001590000}"/>
    <cellStyle name="입력 3 2 6 2 4 2 2" xfId="21155" xr:uid="{00000000-0005-0000-0000-000002590000}"/>
    <cellStyle name="입력 3 2 6 2 4 2 3" xfId="27980" xr:uid="{00000000-0005-0000-0000-000003590000}"/>
    <cellStyle name="입력 3 2 6 2 4 3" xfId="15719" xr:uid="{00000000-0005-0000-0000-000004590000}"/>
    <cellStyle name="입력 3 2 6 2 4 4" xfId="23646" xr:uid="{00000000-0005-0000-0000-000005590000}"/>
    <cellStyle name="입력 3 2 6 2 5" xfId="4496" xr:uid="{00000000-0005-0000-0000-000006590000}"/>
    <cellStyle name="입력 3 2 6 2 5 2" xfId="10053" xr:uid="{00000000-0005-0000-0000-000007590000}"/>
    <cellStyle name="입력 3 2 6 2 5 2 2" xfId="21156" xr:uid="{00000000-0005-0000-0000-000008590000}"/>
    <cellStyle name="입력 3 2 6 2 5 2 3" xfId="27981" xr:uid="{00000000-0005-0000-0000-000009590000}"/>
    <cellStyle name="입력 3 2 6 2 5 3" xfId="15720" xr:uid="{00000000-0005-0000-0000-00000A590000}"/>
    <cellStyle name="입력 3 2 6 2 5 4" xfId="23647" xr:uid="{00000000-0005-0000-0000-00000B590000}"/>
    <cellStyle name="입력 3 2 6 2 6" xfId="4497" xr:uid="{00000000-0005-0000-0000-00000C590000}"/>
    <cellStyle name="입력 3 2 6 2 6 2" xfId="10054" xr:uid="{00000000-0005-0000-0000-00000D590000}"/>
    <cellStyle name="입력 3 2 6 2 6 2 2" xfId="21157" xr:uid="{00000000-0005-0000-0000-00000E590000}"/>
    <cellStyle name="입력 3 2 6 2 6 2 3" xfId="27982" xr:uid="{00000000-0005-0000-0000-00000F590000}"/>
    <cellStyle name="입력 3 2 6 2 6 3" xfId="15721" xr:uid="{00000000-0005-0000-0000-000010590000}"/>
    <cellStyle name="입력 3 2 6 2 6 4" xfId="23648" xr:uid="{00000000-0005-0000-0000-000011590000}"/>
    <cellStyle name="입력 3 2 6 2 7" xfId="10049" xr:uid="{00000000-0005-0000-0000-000012590000}"/>
    <cellStyle name="입력 3 2 6 2 7 2" xfId="21152" xr:uid="{00000000-0005-0000-0000-000013590000}"/>
    <cellStyle name="입력 3 2 6 2 7 3" xfId="27977" xr:uid="{00000000-0005-0000-0000-000014590000}"/>
    <cellStyle name="입력 3 2 6 2 8" xfId="15716" xr:uid="{00000000-0005-0000-0000-000015590000}"/>
    <cellStyle name="입력 3 2 6 2 9" xfId="23643" xr:uid="{00000000-0005-0000-0000-000016590000}"/>
    <cellStyle name="입력 3 2 6 3" xfId="4498" xr:uid="{00000000-0005-0000-0000-000017590000}"/>
    <cellStyle name="입력 3 2 6 3 2" xfId="10055" xr:uid="{00000000-0005-0000-0000-000018590000}"/>
    <cellStyle name="입력 3 2 6 3 2 2" xfId="21158" xr:uid="{00000000-0005-0000-0000-000019590000}"/>
    <cellStyle name="입력 3 2 6 3 2 3" xfId="27983" xr:uid="{00000000-0005-0000-0000-00001A590000}"/>
    <cellStyle name="입력 3 2 6 3 3" xfId="15722" xr:uid="{00000000-0005-0000-0000-00001B590000}"/>
    <cellStyle name="입력 3 2 6 3 4" xfId="23649" xr:uid="{00000000-0005-0000-0000-00001C590000}"/>
    <cellStyle name="입력 3 2 6 4" xfId="4499" xr:uid="{00000000-0005-0000-0000-00001D590000}"/>
    <cellStyle name="입력 3 2 6 4 2" xfId="10056" xr:uid="{00000000-0005-0000-0000-00001E590000}"/>
    <cellStyle name="입력 3 2 6 4 2 2" xfId="21159" xr:uid="{00000000-0005-0000-0000-00001F590000}"/>
    <cellStyle name="입력 3 2 6 4 2 3" xfId="27984" xr:uid="{00000000-0005-0000-0000-000020590000}"/>
    <cellStyle name="입력 3 2 6 4 3" xfId="15723" xr:uid="{00000000-0005-0000-0000-000021590000}"/>
    <cellStyle name="입력 3 2 6 4 4" xfId="23650" xr:uid="{00000000-0005-0000-0000-000022590000}"/>
    <cellStyle name="입력 3 2 6 5" xfId="4500" xr:uid="{00000000-0005-0000-0000-000023590000}"/>
    <cellStyle name="입력 3 2 6 5 2" xfId="10057" xr:uid="{00000000-0005-0000-0000-000024590000}"/>
    <cellStyle name="입력 3 2 6 5 2 2" xfId="21160" xr:uid="{00000000-0005-0000-0000-000025590000}"/>
    <cellStyle name="입력 3 2 6 5 2 3" xfId="27985" xr:uid="{00000000-0005-0000-0000-000026590000}"/>
    <cellStyle name="입력 3 2 6 5 3" xfId="15724" xr:uid="{00000000-0005-0000-0000-000027590000}"/>
    <cellStyle name="입력 3 2 6 5 4" xfId="23651" xr:uid="{00000000-0005-0000-0000-000028590000}"/>
    <cellStyle name="입력 3 2 6 6" xfId="4501" xr:uid="{00000000-0005-0000-0000-000029590000}"/>
    <cellStyle name="입력 3 2 6 6 2" xfId="10058" xr:uid="{00000000-0005-0000-0000-00002A590000}"/>
    <cellStyle name="입력 3 2 6 6 2 2" xfId="21161" xr:uid="{00000000-0005-0000-0000-00002B590000}"/>
    <cellStyle name="입력 3 2 6 6 2 3" xfId="27986" xr:uid="{00000000-0005-0000-0000-00002C590000}"/>
    <cellStyle name="입력 3 2 6 6 3" xfId="15725" xr:uid="{00000000-0005-0000-0000-00002D590000}"/>
    <cellStyle name="입력 3 2 6 6 4" xfId="23652" xr:uid="{00000000-0005-0000-0000-00002E590000}"/>
    <cellStyle name="입력 3 2 6 7" xfId="4502" xr:uid="{00000000-0005-0000-0000-00002F590000}"/>
    <cellStyle name="입력 3 2 6 7 2" xfId="10059" xr:uid="{00000000-0005-0000-0000-000030590000}"/>
    <cellStyle name="입력 3 2 6 7 2 2" xfId="21162" xr:uid="{00000000-0005-0000-0000-000031590000}"/>
    <cellStyle name="입력 3 2 6 7 2 3" xfId="27987" xr:uid="{00000000-0005-0000-0000-000032590000}"/>
    <cellStyle name="입력 3 2 6 7 3" xfId="15726" xr:uid="{00000000-0005-0000-0000-000033590000}"/>
    <cellStyle name="입력 3 2 6 7 4" xfId="23653" xr:uid="{00000000-0005-0000-0000-000034590000}"/>
    <cellStyle name="입력 3 2 6 8" xfId="10048" xr:uid="{00000000-0005-0000-0000-000035590000}"/>
    <cellStyle name="입력 3 2 6 8 2" xfId="21151" xr:uid="{00000000-0005-0000-0000-000036590000}"/>
    <cellStyle name="입력 3 2 6 8 3" xfId="27976" xr:uid="{00000000-0005-0000-0000-000037590000}"/>
    <cellStyle name="입력 3 2 6 9" xfId="15715" xr:uid="{00000000-0005-0000-0000-000038590000}"/>
    <cellStyle name="입력 3 2 7" xfId="4503" xr:uid="{00000000-0005-0000-0000-000039590000}"/>
    <cellStyle name="입력 3 2 7 10" xfId="23654" xr:uid="{00000000-0005-0000-0000-00003A590000}"/>
    <cellStyle name="입력 3 2 7 2" xfId="4504" xr:uid="{00000000-0005-0000-0000-00003B590000}"/>
    <cellStyle name="입력 3 2 7 2 2" xfId="4505" xr:uid="{00000000-0005-0000-0000-00003C590000}"/>
    <cellStyle name="입력 3 2 7 2 2 2" xfId="10062" xr:uid="{00000000-0005-0000-0000-00003D590000}"/>
    <cellStyle name="입력 3 2 7 2 2 2 2" xfId="21165" xr:uid="{00000000-0005-0000-0000-00003E590000}"/>
    <cellStyle name="입력 3 2 7 2 2 2 3" xfId="27990" xr:uid="{00000000-0005-0000-0000-00003F590000}"/>
    <cellStyle name="입력 3 2 7 2 2 3" xfId="15729" xr:uid="{00000000-0005-0000-0000-000040590000}"/>
    <cellStyle name="입력 3 2 7 2 2 4" xfId="23656" xr:uid="{00000000-0005-0000-0000-000041590000}"/>
    <cellStyle name="입력 3 2 7 2 3" xfId="4506" xr:uid="{00000000-0005-0000-0000-000042590000}"/>
    <cellStyle name="입력 3 2 7 2 3 2" xfId="10063" xr:uid="{00000000-0005-0000-0000-000043590000}"/>
    <cellStyle name="입력 3 2 7 2 3 2 2" xfId="21166" xr:uid="{00000000-0005-0000-0000-000044590000}"/>
    <cellStyle name="입력 3 2 7 2 3 2 3" xfId="27991" xr:uid="{00000000-0005-0000-0000-000045590000}"/>
    <cellStyle name="입력 3 2 7 2 3 3" xfId="15730" xr:uid="{00000000-0005-0000-0000-000046590000}"/>
    <cellStyle name="입력 3 2 7 2 3 4" xfId="23657" xr:uid="{00000000-0005-0000-0000-000047590000}"/>
    <cellStyle name="입력 3 2 7 2 4" xfId="4507" xr:uid="{00000000-0005-0000-0000-000048590000}"/>
    <cellStyle name="입력 3 2 7 2 4 2" xfId="10064" xr:uid="{00000000-0005-0000-0000-000049590000}"/>
    <cellStyle name="입력 3 2 7 2 4 2 2" xfId="21167" xr:uid="{00000000-0005-0000-0000-00004A590000}"/>
    <cellStyle name="입력 3 2 7 2 4 2 3" xfId="27992" xr:uid="{00000000-0005-0000-0000-00004B590000}"/>
    <cellStyle name="입력 3 2 7 2 4 3" xfId="15731" xr:uid="{00000000-0005-0000-0000-00004C590000}"/>
    <cellStyle name="입력 3 2 7 2 4 4" xfId="23658" xr:uid="{00000000-0005-0000-0000-00004D590000}"/>
    <cellStyle name="입력 3 2 7 2 5" xfId="4508" xr:uid="{00000000-0005-0000-0000-00004E590000}"/>
    <cellStyle name="입력 3 2 7 2 5 2" xfId="10065" xr:uid="{00000000-0005-0000-0000-00004F590000}"/>
    <cellStyle name="입력 3 2 7 2 5 2 2" xfId="21168" xr:uid="{00000000-0005-0000-0000-000050590000}"/>
    <cellStyle name="입력 3 2 7 2 5 2 3" xfId="27993" xr:uid="{00000000-0005-0000-0000-000051590000}"/>
    <cellStyle name="입력 3 2 7 2 5 3" xfId="15732" xr:uid="{00000000-0005-0000-0000-000052590000}"/>
    <cellStyle name="입력 3 2 7 2 5 4" xfId="23659" xr:uid="{00000000-0005-0000-0000-000053590000}"/>
    <cellStyle name="입력 3 2 7 2 6" xfId="4509" xr:uid="{00000000-0005-0000-0000-000054590000}"/>
    <cellStyle name="입력 3 2 7 2 6 2" xfId="10066" xr:uid="{00000000-0005-0000-0000-000055590000}"/>
    <cellStyle name="입력 3 2 7 2 6 2 2" xfId="21169" xr:uid="{00000000-0005-0000-0000-000056590000}"/>
    <cellStyle name="입력 3 2 7 2 6 2 3" xfId="27994" xr:uid="{00000000-0005-0000-0000-000057590000}"/>
    <cellStyle name="입력 3 2 7 2 6 3" xfId="15733" xr:uid="{00000000-0005-0000-0000-000058590000}"/>
    <cellStyle name="입력 3 2 7 2 6 4" xfId="23660" xr:uid="{00000000-0005-0000-0000-000059590000}"/>
    <cellStyle name="입력 3 2 7 2 7" xfId="10061" xr:uid="{00000000-0005-0000-0000-00005A590000}"/>
    <cellStyle name="입력 3 2 7 2 7 2" xfId="21164" xr:uid="{00000000-0005-0000-0000-00005B590000}"/>
    <cellStyle name="입력 3 2 7 2 7 3" xfId="27989" xr:uid="{00000000-0005-0000-0000-00005C590000}"/>
    <cellStyle name="입력 3 2 7 2 8" xfId="15728" xr:uid="{00000000-0005-0000-0000-00005D590000}"/>
    <cellStyle name="입력 3 2 7 2 9" xfId="23655" xr:uid="{00000000-0005-0000-0000-00005E590000}"/>
    <cellStyle name="입력 3 2 7 3" xfId="4510" xr:uid="{00000000-0005-0000-0000-00005F590000}"/>
    <cellStyle name="입력 3 2 7 3 2" xfId="10067" xr:uid="{00000000-0005-0000-0000-000060590000}"/>
    <cellStyle name="입력 3 2 7 3 2 2" xfId="21170" xr:uid="{00000000-0005-0000-0000-000061590000}"/>
    <cellStyle name="입력 3 2 7 3 2 3" xfId="27995" xr:uid="{00000000-0005-0000-0000-000062590000}"/>
    <cellStyle name="입력 3 2 7 3 3" xfId="15734" xr:uid="{00000000-0005-0000-0000-000063590000}"/>
    <cellStyle name="입력 3 2 7 3 4" xfId="23661" xr:uid="{00000000-0005-0000-0000-000064590000}"/>
    <cellStyle name="입력 3 2 7 4" xfId="4511" xr:uid="{00000000-0005-0000-0000-000065590000}"/>
    <cellStyle name="입력 3 2 7 4 2" xfId="10068" xr:uid="{00000000-0005-0000-0000-000066590000}"/>
    <cellStyle name="입력 3 2 7 4 2 2" xfId="21171" xr:uid="{00000000-0005-0000-0000-000067590000}"/>
    <cellStyle name="입력 3 2 7 4 2 3" xfId="27996" xr:uid="{00000000-0005-0000-0000-000068590000}"/>
    <cellStyle name="입력 3 2 7 4 3" xfId="15735" xr:uid="{00000000-0005-0000-0000-000069590000}"/>
    <cellStyle name="입력 3 2 7 4 4" xfId="23662" xr:uid="{00000000-0005-0000-0000-00006A590000}"/>
    <cellStyle name="입력 3 2 7 5" xfId="4512" xr:uid="{00000000-0005-0000-0000-00006B590000}"/>
    <cellStyle name="입력 3 2 7 5 2" xfId="10069" xr:uid="{00000000-0005-0000-0000-00006C590000}"/>
    <cellStyle name="입력 3 2 7 5 2 2" xfId="21172" xr:uid="{00000000-0005-0000-0000-00006D590000}"/>
    <cellStyle name="입력 3 2 7 5 2 3" xfId="27997" xr:uid="{00000000-0005-0000-0000-00006E590000}"/>
    <cellStyle name="입력 3 2 7 5 3" xfId="15736" xr:uid="{00000000-0005-0000-0000-00006F590000}"/>
    <cellStyle name="입력 3 2 7 5 4" xfId="23663" xr:uid="{00000000-0005-0000-0000-000070590000}"/>
    <cellStyle name="입력 3 2 7 6" xfId="4513" xr:uid="{00000000-0005-0000-0000-000071590000}"/>
    <cellStyle name="입력 3 2 7 6 2" xfId="10070" xr:uid="{00000000-0005-0000-0000-000072590000}"/>
    <cellStyle name="입력 3 2 7 6 2 2" xfId="21173" xr:uid="{00000000-0005-0000-0000-000073590000}"/>
    <cellStyle name="입력 3 2 7 6 2 3" xfId="27998" xr:uid="{00000000-0005-0000-0000-000074590000}"/>
    <cellStyle name="입력 3 2 7 6 3" xfId="15737" xr:uid="{00000000-0005-0000-0000-000075590000}"/>
    <cellStyle name="입력 3 2 7 6 4" xfId="23664" xr:uid="{00000000-0005-0000-0000-000076590000}"/>
    <cellStyle name="입력 3 2 7 7" xfId="4514" xr:uid="{00000000-0005-0000-0000-000077590000}"/>
    <cellStyle name="입력 3 2 7 7 2" xfId="10071" xr:uid="{00000000-0005-0000-0000-000078590000}"/>
    <cellStyle name="입력 3 2 7 7 2 2" xfId="21174" xr:uid="{00000000-0005-0000-0000-000079590000}"/>
    <cellStyle name="입력 3 2 7 7 2 3" xfId="27999" xr:uid="{00000000-0005-0000-0000-00007A590000}"/>
    <cellStyle name="입력 3 2 7 7 3" xfId="15738" xr:uid="{00000000-0005-0000-0000-00007B590000}"/>
    <cellStyle name="입력 3 2 7 7 4" xfId="23665" xr:uid="{00000000-0005-0000-0000-00007C590000}"/>
    <cellStyle name="입력 3 2 7 8" xfId="10060" xr:uid="{00000000-0005-0000-0000-00007D590000}"/>
    <cellStyle name="입력 3 2 7 8 2" xfId="21163" xr:uid="{00000000-0005-0000-0000-00007E590000}"/>
    <cellStyle name="입력 3 2 7 8 3" xfId="27988" xr:uid="{00000000-0005-0000-0000-00007F590000}"/>
    <cellStyle name="입력 3 2 7 9" xfId="15727" xr:uid="{00000000-0005-0000-0000-000080590000}"/>
    <cellStyle name="입력 3 2 8" xfId="4515" xr:uid="{00000000-0005-0000-0000-000081590000}"/>
    <cellStyle name="입력 3 2 8 10" xfId="23666" xr:uid="{00000000-0005-0000-0000-000082590000}"/>
    <cellStyle name="입력 3 2 8 2" xfId="4516" xr:uid="{00000000-0005-0000-0000-000083590000}"/>
    <cellStyle name="입력 3 2 8 2 2" xfId="4517" xr:uid="{00000000-0005-0000-0000-000084590000}"/>
    <cellStyle name="입력 3 2 8 2 2 2" xfId="10074" xr:uid="{00000000-0005-0000-0000-000085590000}"/>
    <cellStyle name="입력 3 2 8 2 2 2 2" xfId="21177" xr:uid="{00000000-0005-0000-0000-000086590000}"/>
    <cellStyle name="입력 3 2 8 2 2 2 3" xfId="28002" xr:uid="{00000000-0005-0000-0000-000087590000}"/>
    <cellStyle name="입력 3 2 8 2 2 3" xfId="15741" xr:uid="{00000000-0005-0000-0000-000088590000}"/>
    <cellStyle name="입력 3 2 8 2 2 4" xfId="23668" xr:uid="{00000000-0005-0000-0000-000089590000}"/>
    <cellStyle name="입력 3 2 8 2 3" xfId="4518" xr:uid="{00000000-0005-0000-0000-00008A590000}"/>
    <cellStyle name="입력 3 2 8 2 3 2" xfId="10075" xr:uid="{00000000-0005-0000-0000-00008B590000}"/>
    <cellStyle name="입력 3 2 8 2 3 2 2" xfId="21178" xr:uid="{00000000-0005-0000-0000-00008C590000}"/>
    <cellStyle name="입력 3 2 8 2 3 2 3" xfId="28003" xr:uid="{00000000-0005-0000-0000-00008D590000}"/>
    <cellStyle name="입력 3 2 8 2 3 3" xfId="15742" xr:uid="{00000000-0005-0000-0000-00008E590000}"/>
    <cellStyle name="입력 3 2 8 2 3 4" xfId="23669" xr:uid="{00000000-0005-0000-0000-00008F590000}"/>
    <cellStyle name="입력 3 2 8 2 4" xfId="4519" xr:uid="{00000000-0005-0000-0000-000090590000}"/>
    <cellStyle name="입력 3 2 8 2 4 2" xfId="10076" xr:uid="{00000000-0005-0000-0000-000091590000}"/>
    <cellStyle name="입력 3 2 8 2 4 2 2" xfId="21179" xr:uid="{00000000-0005-0000-0000-000092590000}"/>
    <cellStyle name="입력 3 2 8 2 4 2 3" xfId="28004" xr:uid="{00000000-0005-0000-0000-000093590000}"/>
    <cellStyle name="입력 3 2 8 2 4 3" xfId="15743" xr:uid="{00000000-0005-0000-0000-000094590000}"/>
    <cellStyle name="입력 3 2 8 2 4 4" xfId="23670" xr:uid="{00000000-0005-0000-0000-000095590000}"/>
    <cellStyle name="입력 3 2 8 2 5" xfId="4520" xr:uid="{00000000-0005-0000-0000-000096590000}"/>
    <cellStyle name="입력 3 2 8 2 5 2" xfId="10077" xr:uid="{00000000-0005-0000-0000-000097590000}"/>
    <cellStyle name="입력 3 2 8 2 5 2 2" xfId="21180" xr:uid="{00000000-0005-0000-0000-000098590000}"/>
    <cellStyle name="입력 3 2 8 2 5 2 3" xfId="28005" xr:uid="{00000000-0005-0000-0000-000099590000}"/>
    <cellStyle name="입력 3 2 8 2 5 3" xfId="15744" xr:uid="{00000000-0005-0000-0000-00009A590000}"/>
    <cellStyle name="입력 3 2 8 2 5 4" xfId="23671" xr:uid="{00000000-0005-0000-0000-00009B590000}"/>
    <cellStyle name="입력 3 2 8 2 6" xfId="4521" xr:uid="{00000000-0005-0000-0000-00009C590000}"/>
    <cellStyle name="입력 3 2 8 2 6 2" xfId="10078" xr:uid="{00000000-0005-0000-0000-00009D590000}"/>
    <cellStyle name="입력 3 2 8 2 6 2 2" xfId="21181" xr:uid="{00000000-0005-0000-0000-00009E590000}"/>
    <cellStyle name="입력 3 2 8 2 6 2 3" xfId="28006" xr:uid="{00000000-0005-0000-0000-00009F590000}"/>
    <cellStyle name="입력 3 2 8 2 6 3" xfId="15745" xr:uid="{00000000-0005-0000-0000-0000A0590000}"/>
    <cellStyle name="입력 3 2 8 2 6 4" xfId="23672" xr:uid="{00000000-0005-0000-0000-0000A1590000}"/>
    <cellStyle name="입력 3 2 8 2 7" xfId="10073" xr:uid="{00000000-0005-0000-0000-0000A2590000}"/>
    <cellStyle name="입력 3 2 8 2 7 2" xfId="21176" xr:uid="{00000000-0005-0000-0000-0000A3590000}"/>
    <cellStyle name="입력 3 2 8 2 7 3" xfId="28001" xr:uid="{00000000-0005-0000-0000-0000A4590000}"/>
    <cellStyle name="입력 3 2 8 2 8" xfId="15740" xr:uid="{00000000-0005-0000-0000-0000A5590000}"/>
    <cellStyle name="입력 3 2 8 2 9" xfId="23667" xr:uid="{00000000-0005-0000-0000-0000A6590000}"/>
    <cellStyle name="입력 3 2 8 3" xfId="4522" xr:uid="{00000000-0005-0000-0000-0000A7590000}"/>
    <cellStyle name="입력 3 2 8 3 2" xfId="10079" xr:uid="{00000000-0005-0000-0000-0000A8590000}"/>
    <cellStyle name="입력 3 2 8 3 2 2" xfId="21182" xr:uid="{00000000-0005-0000-0000-0000A9590000}"/>
    <cellStyle name="입력 3 2 8 3 2 3" xfId="28007" xr:uid="{00000000-0005-0000-0000-0000AA590000}"/>
    <cellStyle name="입력 3 2 8 3 3" xfId="15746" xr:uid="{00000000-0005-0000-0000-0000AB590000}"/>
    <cellStyle name="입력 3 2 8 3 4" xfId="23673" xr:uid="{00000000-0005-0000-0000-0000AC590000}"/>
    <cellStyle name="입력 3 2 8 4" xfId="4523" xr:uid="{00000000-0005-0000-0000-0000AD590000}"/>
    <cellStyle name="입력 3 2 8 4 2" xfId="10080" xr:uid="{00000000-0005-0000-0000-0000AE590000}"/>
    <cellStyle name="입력 3 2 8 4 2 2" xfId="21183" xr:uid="{00000000-0005-0000-0000-0000AF590000}"/>
    <cellStyle name="입력 3 2 8 4 2 3" xfId="28008" xr:uid="{00000000-0005-0000-0000-0000B0590000}"/>
    <cellStyle name="입력 3 2 8 4 3" xfId="15747" xr:uid="{00000000-0005-0000-0000-0000B1590000}"/>
    <cellStyle name="입력 3 2 8 4 4" xfId="23674" xr:uid="{00000000-0005-0000-0000-0000B2590000}"/>
    <cellStyle name="입력 3 2 8 5" xfId="4524" xr:uid="{00000000-0005-0000-0000-0000B3590000}"/>
    <cellStyle name="입력 3 2 8 5 2" xfId="10081" xr:uid="{00000000-0005-0000-0000-0000B4590000}"/>
    <cellStyle name="입력 3 2 8 5 2 2" xfId="21184" xr:uid="{00000000-0005-0000-0000-0000B5590000}"/>
    <cellStyle name="입력 3 2 8 5 2 3" xfId="28009" xr:uid="{00000000-0005-0000-0000-0000B6590000}"/>
    <cellStyle name="입력 3 2 8 5 3" xfId="15748" xr:uid="{00000000-0005-0000-0000-0000B7590000}"/>
    <cellStyle name="입력 3 2 8 5 4" xfId="23675" xr:uid="{00000000-0005-0000-0000-0000B8590000}"/>
    <cellStyle name="입력 3 2 8 6" xfId="4525" xr:uid="{00000000-0005-0000-0000-0000B9590000}"/>
    <cellStyle name="입력 3 2 8 6 2" xfId="10082" xr:uid="{00000000-0005-0000-0000-0000BA590000}"/>
    <cellStyle name="입력 3 2 8 6 2 2" xfId="21185" xr:uid="{00000000-0005-0000-0000-0000BB590000}"/>
    <cellStyle name="입력 3 2 8 6 2 3" xfId="28010" xr:uid="{00000000-0005-0000-0000-0000BC590000}"/>
    <cellStyle name="입력 3 2 8 6 3" xfId="15749" xr:uid="{00000000-0005-0000-0000-0000BD590000}"/>
    <cellStyle name="입력 3 2 8 6 4" xfId="23676" xr:uid="{00000000-0005-0000-0000-0000BE590000}"/>
    <cellStyle name="입력 3 2 8 7" xfId="4526" xr:uid="{00000000-0005-0000-0000-0000BF590000}"/>
    <cellStyle name="입력 3 2 8 7 2" xfId="10083" xr:uid="{00000000-0005-0000-0000-0000C0590000}"/>
    <cellStyle name="입력 3 2 8 7 2 2" xfId="21186" xr:uid="{00000000-0005-0000-0000-0000C1590000}"/>
    <cellStyle name="입력 3 2 8 7 2 3" xfId="28011" xr:uid="{00000000-0005-0000-0000-0000C2590000}"/>
    <cellStyle name="입력 3 2 8 7 3" xfId="15750" xr:uid="{00000000-0005-0000-0000-0000C3590000}"/>
    <cellStyle name="입력 3 2 8 7 4" xfId="23677" xr:uid="{00000000-0005-0000-0000-0000C4590000}"/>
    <cellStyle name="입력 3 2 8 8" xfId="10072" xr:uid="{00000000-0005-0000-0000-0000C5590000}"/>
    <cellStyle name="입력 3 2 8 8 2" xfId="21175" xr:uid="{00000000-0005-0000-0000-0000C6590000}"/>
    <cellStyle name="입력 3 2 8 8 3" xfId="28000" xr:uid="{00000000-0005-0000-0000-0000C7590000}"/>
    <cellStyle name="입력 3 2 8 9" xfId="15739" xr:uid="{00000000-0005-0000-0000-0000C8590000}"/>
    <cellStyle name="입력 3 2 9" xfId="4527" xr:uid="{00000000-0005-0000-0000-0000C9590000}"/>
    <cellStyle name="입력 3 2 9 2" xfId="4528" xr:uid="{00000000-0005-0000-0000-0000CA590000}"/>
    <cellStyle name="입력 3 2 9 2 2" xfId="10085" xr:uid="{00000000-0005-0000-0000-0000CB590000}"/>
    <cellStyle name="입력 3 2 9 2 2 2" xfId="21188" xr:uid="{00000000-0005-0000-0000-0000CC590000}"/>
    <cellStyle name="입력 3 2 9 2 2 3" xfId="28013" xr:uid="{00000000-0005-0000-0000-0000CD590000}"/>
    <cellStyle name="입력 3 2 9 2 3" xfId="15752" xr:uid="{00000000-0005-0000-0000-0000CE590000}"/>
    <cellStyle name="입력 3 2 9 2 4" xfId="23679" xr:uid="{00000000-0005-0000-0000-0000CF590000}"/>
    <cellStyle name="입력 3 2 9 3" xfId="4529" xr:uid="{00000000-0005-0000-0000-0000D0590000}"/>
    <cellStyle name="입력 3 2 9 3 2" xfId="10086" xr:uid="{00000000-0005-0000-0000-0000D1590000}"/>
    <cellStyle name="입력 3 2 9 3 2 2" xfId="21189" xr:uid="{00000000-0005-0000-0000-0000D2590000}"/>
    <cellStyle name="입력 3 2 9 3 2 3" xfId="28014" xr:uid="{00000000-0005-0000-0000-0000D3590000}"/>
    <cellStyle name="입력 3 2 9 3 3" xfId="15753" xr:uid="{00000000-0005-0000-0000-0000D4590000}"/>
    <cellStyle name="입력 3 2 9 3 4" xfId="23680" xr:uid="{00000000-0005-0000-0000-0000D5590000}"/>
    <cellStyle name="입력 3 2 9 4" xfId="4530" xr:uid="{00000000-0005-0000-0000-0000D6590000}"/>
    <cellStyle name="입력 3 2 9 4 2" xfId="10087" xr:uid="{00000000-0005-0000-0000-0000D7590000}"/>
    <cellStyle name="입력 3 2 9 4 2 2" xfId="21190" xr:uid="{00000000-0005-0000-0000-0000D8590000}"/>
    <cellStyle name="입력 3 2 9 4 2 3" xfId="28015" xr:uid="{00000000-0005-0000-0000-0000D9590000}"/>
    <cellStyle name="입력 3 2 9 4 3" xfId="15754" xr:uid="{00000000-0005-0000-0000-0000DA590000}"/>
    <cellStyle name="입력 3 2 9 4 4" xfId="23681" xr:uid="{00000000-0005-0000-0000-0000DB590000}"/>
    <cellStyle name="입력 3 2 9 5" xfId="4531" xr:uid="{00000000-0005-0000-0000-0000DC590000}"/>
    <cellStyle name="입력 3 2 9 5 2" xfId="10088" xr:uid="{00000000-0005-0000-0000-0000DD590000}"/>
    <cellStyle name="입력 3 2 9 5 2 2" xfId="21191" xr:uid="{00000000-0005-0000-0000-0000DE590000}"/>
    <cellStyle name="입력 3 2 9 5 2 3" xfId="28016" xr:uid="{00000000-0005-0000-0000-0000DF590000}"/>
    <cellStyle name="입력 3 2 9 5 3" xfId="15755" xr:uid="{00000000-0005-0000-0000-0000E0590000}"/>
    <cellStyle name="입력 3 2 9 5 4" xfId="23682" xr:uid="{00000000-0005-0000-0000-0000E1590000}"/>
    <cellStyle name="입력 3 2 9 6" xfId="4532" xr:uid="{00000000-0005-0000-0000-0000E2590000}"/>
    <cellStyle name="입력 3 2 9 6 2" xfId="10089" xr:uid="{00000000-0005-0000-0000-0000E3590000}"/>
    <cellStyle name="입력 3 2 9 6 2 2" xfId="21192" xr:uid="{00000000-0005-0000-0000-0000E4590000}"/>
    <cellStyle name="입력 3 2 9 6 2 3" xfId="28017" xr:uid="{00000000-0005-0000-0000-0000E5590000}"/>
    <cellStyle name="입력 3 2 9 6 3" xfId="15756" xr:uid="{00000000-0005-0000-0000-0000E6590000}"/>
    <cellStyle name="입력 3 2 9 6 4" xfId="23683" xr:uid="{00000000-0005-0000-0000-0000E7590000}"/>
    <cellStyle name="입력 3 2 9 7" xfId="10084" xr:uid="{00000000-0005-0000-0000-0000E8590000}"/>
    <cellStyle name="입력 3 2 9 7 2" xfId="21187" xr:uid="{00000000-0005-0000-0000-0000E9590000}"/>
    <cellStyle name="입력 3 2 9 7 3" xfId="28012" xr:uid="{00000000-0005-0000-0000-0000EA590000}"/>
    <cellStyle name="입력 3 2 9 8" xfId="15751" xr:uid="{00000000-0005-0000-0000-0000EB590000}"/>
    <cellStyle name="입력 3 2 9 9" xfId="23678" xr:uid="{00000000-0005-0000-0000-0000EC590000}"/>
    <cellStyle name="입력 3 3" xfId="4533" xr:uid="{00000000-0005-0000-0000-0000ED590000}"/>
    <cellStyle name="입력 3 3 10" xfId="23684" xr:uid="{00000000-0005-0000-0000-0000EE590000}"/>
    <cellStyle name="입력 3 3 2" xfId="4534" xr:uid="{00000000-0005-0000-0000-0000EF590000}"/>
    <cellStyle name="입력 3 3 2 2" xfId="4535" xr:uid="{00000000-0005-0000-0000-0000F0590000}"/>
    <cellStyle name="입력 3 3 2 2 2" xfId="10092" xr:uid="{00000000-0005-0000-0000-0000F1590000}"/>
    <cellStyle name="입력 3 3 2 2 2 2" xfId="21195" xr:uid="{00000000-0005-0000-0000-0000F2590000}"/>
    <cellStyle name="입력 3 3 2 2 2 3" xfId="28020" xr:uid="{00000000-0005-0000-0000-0000F3590000}"/>
    <cellStyle name="입력 3 3 2 2 3" xfId="15759" xr:uid="{00000000-0005-0000-0000-0000F4590000}"/>
    <cellStyle name="입력 3 3 2 2 4" xfId="23686" xr:uid="{00000000-0005-0000-0000-0000F5590000}"/>
    <cellStyle name="입력 3 3 2 3" xfId="4536" xr:uid="{00000000-0005-0000-0000-0000F6590000}"/>
    <cellStyle name="입력 3 3 2 3 2" xfId="10093" xr:uid="{00000000-0005-0000-0000-0000F7590000}"/>
    <cellStyle name="입력 3 3 2 3 2 2" xfId="21196" xr:uid="{00000000-0005-0000-0000-0000F8590000}"/>
    <cellStyle name="입력 3 3 2 3 2 3" xfId="28021" xr:uid="{00000000-0005-0000-0000-0000F9590000}"/>
    <cellStyle name="입력 3 3 2 3 3" xfId="15760" xr:uid="{00000000-0005-0000-0000-0000FA590000}"/>
    <cellStyle name="입력 3 3 2 3 4" xfId="23687" xr:uid="{00000000-0005-0000-0000-0000FB590000}"/>
    <cellStyle name="입력 3 3 2 4" xfId="4537" xr:uid="{00000000-0005-0000-0000-0000FC590000}"/>
    <cellStyle name="입력 3 3 2 4 2" xfId="10094" xr:uid="{00000000-0005-0000-0000-0000FD590000}"/>
    <cellStyle name="입력 3 3 2 4 2 2" xfId="21197" xr:uid="{00000000-0005-0000-0000-0000FE590000}"/>
    <cellStyle name="입력 3 3 2 4 2 3" xfId="28022" xr:uid="{00000000-0005-0000-0000-0000FF590000}"/>
    <cellStyle name="입력 3 3 2 4 3" xfId="15761" xr:uid="{00000000-0005-0000-0000-0000005A0000}"/>
    <cellStyle name="입력 3 3 2 4 4" xfId="23688" xr:uid="{00000000-0005-0000-0000-0000015A0000}"/>
    <cellStyle name="입력 3 3 2 5" xfId="4538" xr:uid="{00000000-0005-0000-0000-0000025A0000}"/>
    <cellStyle name="입력 3 3 2 5 2" xfId="10095" xr:uid="{00000000-0005-0000-0000-0000035A0000}"/>
    <cellStyle name="입력 3 3 2 5 2 2" xfId="21198" xr:uid="{00000000-0005-0000-0000-0000045A0000}"/>
    <cellStyle name="입력 3 3 2 5 2 3" xfId="28023" xr:uid="{00000000-0005-0000-0000-0000055A0000}"/>
    <cellStyle name="입력 3 3 2 5 3" xfId="15762" xr:uid="{00000000-0005-0000-0000-0000065A0000}"/>
    <cellStyle name="입력 3 3 2 5 4" xfId="23689" xr:uid="{00000000-0005-0000-0000-0000075A0000}"/>
    <cellStyle name="입력 3 3 2 6" xfId="4539" xr:uid="{00000000-0005-0000-0000-0000085A0000}"/>
    <cellStyle name="입력 3 3 2 6 2" xfId="10096" xr:uid="{00000000-0005-0000-0000-0000095A0000}"/>
    <cellStyle name="입력 3 3 2 6 2 2" xfId="21199" xr:uid="{00000000-0005-0000-0000-00000A5A0000}"/>
    <cellStyle name="입력 3 3 2 6 2 3" xfId="28024" xr:uid="{00000000-0005-0000-0000-00000B5A0000}"/>
    <cellStyle name="입력 3 3 2 6 3" xfId="15763" xr:uid="{00000000-0005-0000-0000-00000C5A0000}"/>
    <cellStyle name="입력 3 3 2 6 4" xfId="23690" xr:uid="{00000000-0005-0000-0000-00000D5A0000}"/>
    <cellStyle name="입력 3 3 2 7" xfId="10091" xr:uid="{00000000-0005-0000-0000-00000E5A0000}"/>
    <cellStyle name="입력 3 3 2 7 2" xfId="21194" xr:uid="{00000000-0005-0000-0000-00000F5A0000}"/>
    <cellStyle name="입력 3 3 2 7 3" xfId="28019" xr:uid="{00000000-0005-0000-0000-0000105A0000}"/>
    <cellStyle name="입력 3 3 2 8" xfId="15758" xr:uid="{00000000-0005-0000-0000-0000115A0000}"/>
    <cellStyle name="입력 3 3 2 9" xfId="23685" xr:uid="{00000000-0005-0000-0000-0000125A0000}"/>
    <cellStyle name="입력 3 3 3" xfId="4540" xr:uid="{00000000-0005-0000-0000-0000135A0000}"/>
    <cellStyle name="입력 3 3 3 2" xfId="10097" xr:uid="{00000000-0005-0000-0000-0000145A0000}"/>
    <cellStyle name="입력 3 3 3 2 2" xfId="21200" xr:uid="{00000000-0005-0000-0000-0000155A0000}"/>
    <cellStyle name="입력 3 3 3 2 3" xfId="28025" xr:uid="{00000000-0005-0000-0000-0000165A0000}"/>
    <cellStyle name="입력 3 3 3 3" xfId="15764" xr:uid="{00000000-0005-0000-0000-0000175A0000}"/>
    <cellStyle name="입력 3 3 3 4" xfId="23691" xr:uid="{00000000-0005-0000-0000-0000185A0000}"/>
    <cellStyle name="입력 3 3 4" xfId="4541" xr:uid="{00000000-0005-0000-0000-0000195A0000}"/>
    <cellStyle name="입력 3 3 4 2" xfId="10098" xr:uid="{00000000-0005-0000-0000-00001A5A0000}"/>
    <cellStyle name="입력 3 3 4 2 2" xfId="21201" xr:uid="{00000000-0005-0000-0000-00001B5A0000}"/>
    <cellStyle name="입력 3 3 4 2 3" xfId="28026" xr:uid="{00000000-0005-0000-0000-00001C5A0000}"/>
    <cellStyle name="입력 3 3 4 3" xfId="15765" xr:uid="{00000000-0005-0000-0000-00001D5A0000}"/>
    <cellStyle name="입력 3 3 4 4" xfId="23692" xr:uid="{00000000-0005-0000-0000-00001E5A0000}"/>
    <cellStyle name="입력 3 3 5" xfId="4542" xr:uid="{00000000-0005-0000-0000-00001F5A0000}"/>
    <cellStyle name="입력 3 3 5 2" xfId="10099" xr:uid="{00000000-0005-0000-0000-0000205A0000}"/>
    <cellStyle name="입력 3 3 5 2 2" xfId="21202" xr:uid="{00000000-0005-0000-0000-0000215A0000}"/>
    <cellStyle name="입력 3 3 5 2 3" xfId="28027" xr:uid="{00000000-0005-0000-0000-0000225A0000}"/>
    <cellStyle name="입력 3 3 5 3" xfId="15766" xr:uid="{00000000-0005-0000-0000-0000235A0000}"/>
    <cellStyle name="입력 3 3 5 4" xfId="23693" xr:uid="{00000000-0005-0000-0000-0000245A0000}"/>
    <cellStyle name="입력 3 3 6" xfId="4543" xr:uid="{00000000-0005-0000-0000-0000255A0000}"/>
    <cellStyle name="입력 3 3 6 2" xfId="10100" xr:uid="{00000000-0005-0000-0000-0000265A0000}"/>
    <cellStyle name="입력 3 3 6 2 2" xfId="21203" xr:uid="{00000000-0005-0000-0000-0000275A0000}"/>
    <cellStyle name="입력 3 3 6 2 3" xfId="28028" xr:uid="{00000000-0005-0000-0000-0000285A0000}"/>
    <cellStyle name="입력 3 3 6 3" xfId="15767" xr:uid="{00000000-0005-0000-0000-0000295A0000}"/>
    <cellStyle name="입력 3 3 6 4" xfId="23694" xr:uid="{00000000-0005-0000-0000-00002A5A0000}"/>
    <cellStyle name="입력 3 3 7" xfId="4544" xr:uid="{00000000-0005-0000-0000-00002B5A0000}"/>
    <cellStyle name="입력 3 3 7 2" xfId="10101" xr:uid="{00000000-0005-0000-0000-00002C5A0000}"/>
    <cellStyle name="입력 3 3 7 2 2" xfId="21204" xr:uid="{00000000-0005-0000-0000-00002D5A0000}"/>
    <cellStyle name="입력 3 3 7 2 3" xfId="28029" xr:uid="{00000000-0005-0000-0000-00002E5A0000}"/>
    <cellStyle name="입력 3 3 7 3" xfId="15768" xr:uid="{00000000-0005-0000-0000-00002F5A0000}"/>
    <cellStyle name="입력 3 3 7 4" xfId="23695" xr:uid="{00000000-0005-0000-0000-0000305A0000}"/>
    <cellStyle name="입력 3 3 8" xfId="10090" xr:uid="{00000000-0005-0000-0000-0000315A0000}"/>
    <cellStyle name="입력 3 3 8 2" xfId="21193" xr:uid="{00000000-0005-0000-0000-0000325A0000}"/>
    <cellStyle name="입력 3 3 8 3" xfId="28018" xr:uid="{00000000-0005-0000-0000-0000335A0000}"/>
    <cellStyle name="입력 3 3 9" xfId="15757" xr:uid="{00000000-0005-0000-0000-0000345A0000}"/>
    <cellStyle name="입력 3 4" xfId="4545" xr:uid="{00000000-0005-0000-0000-0000355A0000}"/>
    <cellStyle name="입력 3 4 10" xfId="23696" xr:uid="{00000000-0005-0000-0000-0000365A0000}"/>
    <cellStyle name="입력 3 4 2" xfId="4546" xr:uid="{00000000-0005-0000-0000-0000375A0000}"/>
    <cellStyle name="입력 3 4 2 2" xfId="4547" xr:uid="{00000000-0005-0000-0000-0000385A0000}"/>
    <cellStyle name="입력 3 4 2 2 2" xfId="10104" xr:uid="{00000000-0005-0000-0000-0000395A0000}"/>
    <cellStyle name="입력 3 4 2 2 2 2" xfId="21207" xr:uid="{00000000-0005-0000-0000-00003A5A0000}"/>
    <cellStyle name="입력 3 4 2 2 2 3" xfId="28032" xr:uid="{00000000-0005-0000-0000-00003B5A0000}"/>
    <cellStyle name="입력 3 4 2 2 3" xfId="15771" xr:uid="{00000000-0005-0000-0000-00003C5A0000}"/>
    <cellStyle name="입력 3 4 2 2 4" xfId="23698" xr:uid="{00000000-0005-0000-0000-00003D5A0000}"/>
    <cellStyle name="입력 3 4 2 3" xfId="4548" xr:uid="{00000000-0005-0000-0000-00003E5A0000}"/>
    <cellStyle name="입력 3 4 2 3 2" xfId="10105" xr:uid="{00000000-0005-0000-0000-00003F5A0000}"/>
    <cellStyle name="입력 3 4 2 3 2 2" xfId="21208" xr:uid="{00000000-0005-0000-0000-0000405A0000}"/>
    <cellStyle name="입력 3 4 2 3 2 3" xfId="28033" xr:uid="{00000000-0005-0000-0000-0000415A0000}"/>
    <cellStyle name="입력 3 4 2 3 3" xfId="15772" xr:uid="{00000000-0005-0000-0000-0000425A0000}"/>
    <cellStyle name="입력 3 4 2 3 4" xfId="23699" xr:uid="{00000000-0005-0000-0000-0000435A0000}"/>
    <cellStyle name="입력 3 4 2 4" xfId="4549" xr:uid="{00000000-0005-0000-0000-0000445A0000}"/>
    <cellStyle name="입력 3 4 2 4 2" xfId="10106" xr:uid="{00000000-0005-0000-0000-0000455A0000}"/>
    <cellStyle name="입력 3 4 2 4 2 2" xfId="21209" xr:uid="{00000000-0005-0000-0000-0000465A0000}"/>
    <cellStyle name="입력 3 4 2 4 2 3" xfId="28034" xr:uid="{00000000-0005-0000-0000-0000475A0000}"/>
    <cellStyle name="입력 3 4 2 4 3" xfId="15773" xr:uid="{00000000-0005-0000-0000-0000485A0000}"/>
    <cellStyle name="입력 3 4 2 4 4" xfId="23700" xr:uid="{00000000-0005-0000-0000-0000495A0000}"/>
    <cellStyle name="입력 3 4 2 5" xfId="4550" xr:uid="{00000000-0005-0000-0000-00004A5A0000}"/>
    <cellStyle name="입력 3 4 2 5 2" xfId="10107" xr:uid="{00000000-0005-0000-0000-00004B5A0000}"/>
    <cellStyle name="입력 3 4 2 5 2 2" xfId="21210" xr:uid="{00000000-0005-0000-0000-00004C5A0000}"/>
    <cellStyle name="입력 3 4 2 5 2 3" xfId="28035" xr:uid="{00000000-0005-0000-0000-00004D5A0000}"/>
    <cellStyle name="입력 3 4 2 5 3" xfId="15774" xr:uid="{00000000-0005-0000-0000-00004E5A0000}"/>
    <cellStyle name="입력 3 4 2 5 4" xfId="23701" xr:uid="{00000000-0005-0000-0000-00004F5A0000}"/>
    <cellStyle name="입력 3 4 2 6" xfId="4551" xr:uid="{00000000-0005-0000-0000-0000505A0000}"/>
    <cellStyle name="입력 3 4 2 6 2" xfId="10108" xr:uid="{00000000-0005-0000-0000-0000515A0000}"/>
    <cellStyle name="입력 3 4 2 6 2 2" xfId="21211" xr:uid="{00000000-0005-0000-0000-0000525A0000}"/>
    <cellStyle name="입력 3 4 2 6 2 3" xfId="28036" xr:uid="{00000000-0005-0000-0000-0000535A0000}"/>
    <cellStyle name="입력 3 4 2 6 3" xfId="15775" xr:uid="{00000000-0005-0000-0000-0000545A0000}"/>
    <cellStyle name="입력 3 4 2 6 4" xfId="23702" xr:uid="{00000000-0005-0000-0000-0000555A0000}"/>
    <cellStyle name="입력 3 4 2 7" xfId="10103" xr:uid="{00000000-0005-0000-0000-0000565A0000}"/>
    <cellStyle name="입력 3 4 2 7 2" xfId="21206" xr:uid="{00000000-0005-0000-0000-0000575A0000}"/>
    <cellStyle name="입력 3 4 2 7 3" xfId="28031" xr:uid="{00000000-0005-0000-0000-0000585A0000}"/>
    <cellStyle name="입력 3 4 2 8" xfId="15770" xr:uid="{00000000-0005-0000-0000-0000595A0000}"/>
    <cellStyle name="입력 3 4 2 9" xfId="23697" xr:uid="{00000000-0005-0000-0000-00005A5A0000}"/>
    <cellStyle name="입력 3 4 3" xfId="4552" xr:uid="{00000000-0005-0000-0000-00005B5A0000}"/>
    <cellStyle name="입력 3 4 3 2" xfId="10109" xr:uid="{00000000-0005-0000-0000-00005C5A0000}"/>
    <cellStyle name="입력 3 4 3 2 2" xfId="21212" xr:uid="{00000000-0005-0000-0000-00005D5A0000}"/>
    <cellStyle name="입력 3 4 3 2 3" xfId="28037" xr:uid="{00000000-0005-0000-0000-00005E5A0000}"/>
    <cellStyle name="입력 3 4 3 3" xfId="15776" xr:uid="{00000000-0005-0000-0000-00005F5A0000}"/>
    <cellStyle name="입력 3 4 3 4" xfId="23703" xr:uid="{00000000-0005-0000-0000-0000605A0000}"/>
    <cellStyle name="입력 3 4 4" xfId="4553" xr:uid="{00000000-0005-0000-0000-0000615A0000}"/>
    <cellStyle name="입력 3 4 4 2" xfId="10110" xr:uid="{00000000-0005-0000-0000-0000625A0000}"/>
    <cellStyle name="입력 3 4 4 2 2" xfId="21213" xr:uid="{00000000-0005-0000-0000-0000635A0000}"/>
    <cellStyle name="입력 3 4 4 2 3" xfId="28038" xr:uid="{00000000-0005-0000-0000-0000645A0000}"/>
    <cellStyle name="입력 3 4 4 3" xfId="15777" xr:uid="{00000000-0005-0000-0000-0000655A0000}"/>
    <cellStyle name="입력 3 4 4 4" xfId="23704" xr:uid="{00000000-0005-0000-0000-0000665A0000}"/>
    <cellStyle name="입력 3 4 5" xfId="4554" xr:uid="{00000000-0005-0000-0000-0000675A0000}"/>
    <cellStyle name="입력 3 4 5 2" xfId="10111" xr:uid="{00000000-0005-0000-0000-0000685A0000}"/>
    <cellStyle name="입력 3 4 5 2 2" xfId="21214" xr:uid="{00000000-0005-0000-0000-0000695A0000}"/>
    <cellStyle name="입력 3 4 5 2 3" xfId="28039" xr:uid="{00000000-0005-0000-0000-00006A5A0000}"/>
    <cellStyle name="입력 3 4 5 3" xfId="15778" xr:uid="{00000000-0005-0000-0000-00006B5A0000}"/>
    <cellStyle name="입력 3 4 5 4" xfId="23705" xr:uid="{00000000-0005-0000-0000-00006C5A0000}"/>
    <cellStyle name="입력 3 4 6" xfId="4555" xr:uid="{00000000-0005-0000-0000-00006D5A0000}"/>
    <cellStyle name="입력 3 4 6 2" xfId="10112" xr:uid="{00000000-0005-0000-0000-00006E5A0000}"/>
    <cellStyle name="입력 3 4 6 2 2" xfId="21215" xr:uid="{00000000-0005-0000-0000-00006F5A0000}"/>
    <cellStyle name="입력 3 4 6 2 3" xfId="28040" xr:uid="{00000000-0005-0000-0000-0000705A0000}"/>
    <cellStyle name="입력 3 4 6 3" xfId="15779" xr:uid="{00000000-0005-0000-0000-0000715A0000}"/>
    <cellStyle name="입력 3 4 6 4" xfId="23706" xr:uid="{00000000-0005-0000-0000-0000725A0000}"/>
    <cellStyle name="입력 3 4 7" xfId="4556" xr:uid="{00000000-0005-0000-0000-0000735A0000}"/>
    <cellStyle name="입력 3 4 7 2" xfId="10113" xr:uid="{00000000-0005-0000-0000-0000745A0000}"/>
    <cellStyle name="입력 3 4 7 2 2" xfId="21216" xr:uid="{00000000-0005-0000-0000-0000755A0000}"/>
    <cellStyle name="입력 3 4 7 2 3" xfId="28041" xr:uid="{00000000-0005-0000-0000-0000765A0000}"/>
    <cellStyle name="입력 3 4 7 3" xfId="15780" xr:uid="{00000000-0005-0000-0000-0000775A0000}"/>
    <cellStyle name="입력 3 4 7 4" xfId="23707" xr:uid="{00000000-0005-0000-0000-0000785A0000}"/>
    <cellStyle name="입력 3 4 8" xfId="10102" xr:uid="{00000000-0005-0000-0000-0000795A0000}"/>
    <cellStyle name="입력 3 4 8 2" xfId="21205" xr:uid="{00000000-0005-0000-0000-00007A5A0000}"/>
    <cellStyle name="입력 3 4 8 3" xfId="28030" xr:uid="{00000000-0005-0000-0000-00007B5A0000}"/>
    <cellStyle name="입력 3 4 9" xfId="15769" xr:uid="{00000000-0005-0000-0000-00007C5A0000}"/>
    <cellStyle name="입력 3 5" xfId="4557" xr:uid="{00000000-0005-0000-0000-00007D5A0000}"/>
    <cellStyle name="입력 3 5 10" xfId="23708" xr:uid="{00000000-0005-0000-0000-00007E5A0000}"/>
    <cellStyle name="입력 3 5 2" xfId="4558" xr:uid="{00000000-0005-0000-0000-00007F5A0000}"/>
    <cellStyle name="입력 3 5 2 2" xfId="4559" xr:uid="{00000000-0005-0000-0000-0000805A0000}"/>
    <cellStyle name="입력 3 5 2 2 2" xfId="10116" xr:uid="{00000000-0005-0000-0000-0000815A0000}"/>
    <cellStyle name="입력 3 5 2 2 2 2" xfId="21219" xr:uid="{00000000-0005-0000-0000-0000825A0000}"/>
    <cellStyle name="입력 3 5 2 2 2 3" xfId="28044" xr:uid="{00000000-0005-0000-0000-0000835A0000}"/>
    <cellStyle name="입력 3 5 2 2 3" xfId="15783" xr:uid="{00000000-0005-0000-0000-0000845A0000}"/>
    <cellStyle name="입력 3 5 2 2 4" xfId="23710" xr:uid="{00000000-0005-0000-0000-0000855A0000}"/>
    <cellStyle name="입력 3 5 2 3" xfId="4560" xr:uid="{00000000-0005-0000-0000-0000865A0000}"/>
    <cellStyle name="입력 3 5 2 3 2" xfId="10117" xr:uid="{00000000-0005-0000-0000-0000875A0000}"/>
    <cellStyle name="입력 3 5 2 3 2 2" xfId="21220" xr:uid="{00000000-0005-0000-0000-0000885A0000}"/>
    <cellStyle name="입력 3 5 2 3 2 3" xfId="28045" xr:uid="{00000000-0005-0000-0000-0000895A0000}"/>
    <cellStyle name="입력 3 5 2 3 3" xfId="15784" xr:uid="{00000000-0005-0000-0000-00008A5A0000}"/>
    <cellStyle name="입력 3 5 2 3 4" xfId="23711" xr:uid="{00000000-0005-0000-0000-00008B5A0000}"/>
    <cellStyle name="입력 3 5 2 4" xfId="4561" xr:uid="{00000000-0005-0000-0000-00008C5A0000}"/>
    <cellStyle name="입력 3 5 2 4 2" xfId="10118" xr:uid="{00000000-0005-0000-0000-00008D5A0000}"/>
    <cellStyle name="입력 3 5 2 4 2 2" xfId="21221" xr:uid="{00000000-0005-0000-0000-00008E5A0000}"/>
    <cellStyle name="입력 3 5 2 4 2 3" xfId="28046" xr:uid="{00000000-0005-0000-0000-00008F5A0000}"/>
    <cellStyle name="입력 3 5 2 4 3" xfId="15785" xr:uid="{00000000-0005-0000-0000-0000905A0000}"/>
    <cellStyle name="입력 3 5 2 4 4" xfId="23712" xr:uid="{00000000-0005-0000-0000-0000915A0000}"/>
    <cellStyle name="입력 3 5 2 5" xfId="4562" xr:uid="{00000000-0005-0000-0000-0000925A0000}"/>
    <cellStyle name="입력 3 5 2 5 2" xfId="10119" xr:uid="{00000000-0005-0000-0000-0000935A0000}"/>
    <cellStyle name="입력 3 5 2 5 2 2" xfId="21222" xr:uid="{00000000-0005-0000-0000-0000945A0000}"/>
    <cellStyle name="입력 3 5 2 5 2 3" xfId="28047" xr:uid="{00000000-0005-0000-0000-0000955A0000}"/>
    <cellStyle name="입력 3 5 2 5 3" xfId="15786" xr:uid="{00000000-0005-0000-0000-0000965A0000}"/>
    <cellStyle name="입력 3 5 2 5 4" xfId="23713" xr:uid="{00000000-0005-0000-0000-0000975A0000}"/>
    <cellStyle name="입력 3 5 2 6" xfId="4563" xr:uid="{00000000-0005-0000-0000-0000985A0000}"/>
    <cellStyle name="입력 3 5 2 6 2" xfId="10120" xr:uid="{00000000-0005-0000-0000-0000995A0000}"/>
    <cellStyle name="입력 3 5 2 6 2 2" xfId="21223" xr:uid="{00000000-0005-0000-0000-00009A5A0000}"/>
    <cellStyle name="입력 3 5 2 6 2 3" xfId="28048" xr:uid="{00000000-0005-0000-0000-00009B5A0000}"/>
    <cellStyle name="입력 3 5 2 6 3" xfId="15787" xr:uid="{00000000-0005-0000-0000-00009C5A0000}"/>
    <cellStyle name="입력 3 5 2 6 4" xfId="23714" xr:uid="{00000000-0005-0000-0000-00009D5A0000}"/>
    <cellStyle name="입력 3 5 2 7" xfId="10115" xr:uid="{00000000-0005-0000-0000-00009E5A0000}"/>
    <cellStyle name="입력 3 5 2 7 2" xfId="21218" xr:uid="{00000000-0005-0000-0000-00009F5A0000}"/>
    <cellStyle name="입력 3 5 2 7 3" xfId="28043" xr:uid="{00000000-0005-0000-0000-0000A05A0000}"/>
    <cellStyle name="입력 3 5 2 8" xfId="15782" xr:uid="{00000000-0005-0000-0000-0000A15A0000}"/>
    <cellStyle name="입력 3 5 2 9" xfId="23709" xr:uid="{00000000-0005-0000-0000-0000A25A0000}"/>
    <cellStyle name="입력 3 5 3" xfId="4564" xr:uid="{00000000-0005-0000-0000-0000A35A0000}"/>
    <cellStyle name="입력 3 5 3 2" xfId="10121" xr:uid="{00000000-0005-0000-0000-0000A45A0000}"/>
    <cellStyle name="입력 3 5 3 2 2" xfId="21224" xr:uid="{00000000-0005-0000-0000-0000A55A0000}"/>
    <cellStyle name="입력 3 5 3 2 3" xfId="28049" xr:uid="{00000000-0005-0000-0000-0000A65A0000}"/>
    <cellStyle name="입력 3 5 3 3" xfId="15788" xr:uid="{00000000-0005-0000-0000-0000A75A0000}"/>
    <cellStyle name="입력 3 5 3 4" xfId="23715" xr:uid="{00000000-0005-0000-0000-0000A85A0000}"/>
    <cellStyle name="입력 3 5 4" xfId="4565" xr:uid="{00000000-0005-0000-0000-0000A95A0000}"/>
    <cellStyle name="입력 3 5 4 2" xfId="10122" xr:uid="{00000000-0005-0000-0000-0000AA5A0000}"/>
    <cellStyle name="입력 3 5 4 2 2" xfId="21225" xr:uid="{00000000-0005-0000-0000-0000AB5A0000}"/>
    <cellStyle name="입력 3 5 4 2 3" xfId="28050" xr:uid="{00000000-0005-0000-0000-0000AC5A0000}"/>
    <cellStyle name="입력 3 5 4 3" xfId="15789" xr:uid="{00000000-0005-0000-0000-0000AD5A0000}"/>
    <cellStyle name="입력 3 5 4 4" xfId="23716" xr:uid="{00000000-0005-0000-0000-0000AE5A0000}"/>
    <cellStyle name="입력 3 5 5" xfId="4566" xr:uid="{00000000-0005-0000-0000-0000AF5A0000}"/>
    <cellStyle name="입력 3 5 5 2" xfId="10123" xr:uid="{00000000-0005-0000-0000-0000B05A0000}"/>
    <cellStyle name="입력 3 5 5 2 2" xfId="21226" xr:uid="{00000000-0005-0000-0000-0000B15A0000}"/>
    <cellStyle name="입력 3 5 5 2 3" xfId="28051" xr:uid="{00000000-0005-0000-0000-0000B25A0000}"/>
    <cellStyle name="입력 3 5 5 3" xfId="15790" xr:uid="{00000000-0005-0000-0000-0000B35A0000}"/>
    <cellStyle name="입력 3 5 5 4" xfId="23717" xr:uid="{00000000-0005-0000-0000-0000B45A0000}"/>
    <cellStyle name="입력 3 5 6" xfId="4567" xr:uid="{00000000-0005-0000-0000-0000B55A0000}"/>
    <cellStyle name="입력 3 5 6 2" xfId="10124" xr:uid="{00000000-0005-0000-0000-0000B65A0000}"/>
    <cellStyle name="입력 3 5 6 2 2" xfId="21227" xr:uid="{00000000-0005-0000-0000-0000B75A0000}"/>
    <cellStyle name="입력 3 5 6 2 3" xfId="28052" xr:uid="{00000000-0005-0000-0000-0000B85A0000}"/>
    <cellStyle name="입력 3 5 6 3" xfId="15791" xr:uid="{00000000-0005-0000-0000-0000B95A0000}"/>
    <cellStyle name="입력 3 5 6 4" xfId="23718" xr:uid="{00000000-0005-0000-0000-0000BA5A0000}"/>
    <cellStyle name="입력 3 5 7" xfId="4568" xr:uid="{00000000-0005-0000-0000-0000BB5A0000}"/>
    <cellStyle name="입력 3 5 7 2" xfId="10125" xr:uid="{00000000-0005-0000-0000-0000BC5A0000}"/>
    <cellStyle name="입력 3 5 7 2 2" xfId="21228" xr:uid="{00000000-0005-0000-0000-0000BD5A0000}"/>
    <cellStyle name="입력 3 5 7 2 3" xfId="28053" xr:uid="{00000000-0005-0000-0000-0000BE5A0000}"/>
    <cellStyle name="입력 3 5 7 3" xfId="15792" xr:uid="{00000000-0005-0000-0000-0000BF5A0000}"/>
    <cellStyle name="입력 3 5 7 4" xfId="23719" xr:uid="{00000000-0005-0000-0000-0000C05A0000}"/>
    <cellStyle name="입력 3 5 8" xfId="10114" xr:uid="{00000000-0005-0000-0000-0000C15A0000}"/>
    <cellStyle name="입력 3 5 8 2" xfId="21217" xr:uid="{00000000-0005-0000-0000-0000C25A0000}"/>
    <cellStyle name="입력 3 5 8 3" xfId="28042" xr:uid="{00000000-0005-0000-0000-0000C35A0000}"/>
    <cellStyle name="입력 3 5 9" xfId="15781" xr:uid="{00000000-0005-0000-0000-0000C45A0000}"/>
    <cellStyle name="입력 3 6" xfId="4569" xr:uid="{00000000-0005-0000-0000-0000C55A0000}"/>
    <cellStyle name="입력 3 6 10" xfId="23720" xr:uid="{00000000-0005-0000-0000-0000C65A0000}"/>
    <cellStyle name="입력 3 6 2" xfId="4570" xr:uid="{00000000-0005-0000-0000-0000C75A0000}"/>
    <cellStyle name="입력 3 6 2 2" xfId="4571" xr:uid="{00000000-0005-0000-0000-0000C85A0000}"/>
    <cellStyle name="입력 3 6 2 2 2" xfId="10128" xr:uid="{00000000-0005-0000-0000-0000C95A0000}"/>
    <cellStyle name="입력 3 6 2 2 2 2" xfId="21231" xr:uid="{00000000-0005-0000-0000-0000CA5A0000}"/>
    <cellStyle name="입력 3 6 2 2 2 3" xfId="28056" xr:uid="{00000000-0005-0000-0000-0000CB5A0000}"/>
    <cellStyle name="입력 3 6 2 2 3" xfId="15795" xr:uid="{00000000-0005-0000-0000-0000CC5A0000}"/>
    <cellStyle name="입력 3 6 2 2 4" xfId="23722" xr:uid="{00000000-0005-0000-0000-0000CD5A0000}"/>
    <cellStyle name="입력 3 6 2 3" xfId="4572" xr:uid="{00000000-0005-0000-0000-0000CE5A0000}"/>
    <cellStyle name="입력 3 6 2 3 2" xfId="10129" xr:uid="{00000000-0005-0000-0000-0000CF5A0000}"/>
    <cellStyle name="입력 3 6 2 3 2 2" xfId="21232" xr:uid="{00000000-0005-0000-0000-0000D05A0000}"/>
    <cellStyle name="입력 3 6 2 3 2 3" xfId="28057" xr:uid="{00000000-0005-0000-0000-0000D15A0000}"/>
    <cellStyle name="입력 3 6 2 3 3" xfId="15796" xr:uid="{00000000-0005-0000-0000-0000D25A0000}"/>
    <cellStyle name="입력 3 6 2 3 4" xfId="23723" xr:uid="{00000000-0005-0000-0000-0000D35A0000}"/>
    <cellStyle name="입력 3 6 2 4" xfId="4573" xr:uid="{00000000-0005-0000-0000-0000D45A0000}"/>
    <cellStyle name="입력 3 6 2 4 2" xfId="10130" xr:uid="{00000000-0005-0000-0000-0000D55A0000}"/>
    <cellStyle name="입력 3 6 2 4 2 2" xfId="21233" xr:uid="{00000000-0005-0000-0000-0000D65A0000}"/>
    <cellStyle name="입력 3 6 2 4 2 3" xfId="28058" xr:uid="{00000000-0005-0000-0000-0000D75A0000}"/>
    <cellStyle name="입력 3 6 2 4 3" xfId="15797" xr:uid="{00000000-0005-0000-0000-0000D85A0000}"/>
    <cellStyle name="입력 3 6 2 4 4" xfId="23724" xr:uid="{00000000-0005-0000-0000-0000D95A0000}"/>
    <cellStyle name="입력 3 6 2 5" xfId="4574" xr:uid="{00000000-0005-0000-0000-0000DA5A0000}"/>
    <cellStyle name="입력 3 6 2 5 2" xfId="10131" xr:uid="{00000000-0005-0000-0000-0000DB5A0000}"/>
    <cellStyle name="입력 3 6 2 5 2 2" xfId="21234" xr:uid="{00000000-0005-0000-0000-0000DC5A0000}"/>
    <cellStyle name="입력 3 6 2 5 2 3" xfId="28059" xr:uid="{00000000-0005-0000-0000-0000DD5A0000}"/>
    <cellStyle name="입력 3 6 2 5 3" xfId="15798" xr:uid="{00000000-0005-0000-0000-0000DE5A0000}"/>
    <cellStyle name="입력 3 6 2 5 4" xfId="23725" xr:uid="{00000000-0005-0000-0000-0000DF5A0000}"/>
    <cellStyle name="입력 3 6 2 6" xfId="4575" xr:uid="{00000000-0005-0000-0000-0000E05A0000}"/>
    <cellStyle name="입력 3 6 2 6 2" xfId="10132" xr:uid="{00000000-0005-0000-0000-0000E15A0000}"/>
    <cellStyle name="입력 3 6 2 6 2 2" xfId="21235" xr:uid="{00000000-0005-0000-0000-0000E25A0000}"/>
    <cellStyle name="입력 3 6 2 6 2 3" xfId="28060" xr:uid="{00000000-0005-0000-0000-0000E35A0000}"/>
    <cellStyle name="입력 3 6 2 6 3" xfId="15799" xr:uid="{00000000-0005-0000-0000-0000E45A0000}"/>
    <cellStyle name="입력 3 6 2 6 4" xfId="23726" xr:uid="{00000000-0005-0000-0000-0000E55A0000}"/>
    <cellStyle name="입력 3 6 2 7" xfId="10127" xr:uid="{00000000-0005-0000-0000-0000E65A0000}"/>
    <cellStyle name="입력 3 6 2 7 2" xfId="21230" xr:uid="{00000000-0005-0000-0000-0000E75A0000}"/>
    <cellStyle name="입력 3 6 2 7 3" xfId="28055" xr:uid="{00000000-0005-0000-0000-0000E85A0000}"/>
    <cellStyle name="입력 3 6 2 8" xfId="15794" xr:uid="{00000000-0005-0000-0000-0000E95A0000}"/>
    <cellStyle name="입력 3 6 2 9" xfId="23721" xr:uid="{00000000-0005-0000-0000-0000EA5A0000}"/>
    <cellStyle name="입력 3 6 3" xfId="4576" xr:uid="{00000000-0005-0000-0000-0000EB5A0000}"/>
    <cellStyle name="입력 3 6 3 2" xfId="10133" xr:uid="{00000000-0005-0000-0000-0000EC5A0000}"/>
    <cellStyle name="입력 3 6 3 2 2" xfId="21236" xr:uid="{00000000-0005-0000-0000-0000ED5A0000}"/>
    <cellStyle name="입력 3 6 3 2 3" xfId="28061" xr:uid="{00000000-0005-0000-0000-0000EE5A0000}"/>
    <cellStyle name="입력 3 6 3 3" xfId="15800" xr:uid="{00000000-0005-0000-0000-0000EF5A0000}"/>
    <cellStyle name="입력 3 6 3 4" xfId="23727" xr:uid="{00000000-0005-0000-0000-0000F05A0000}"/>
    <cellStyle name="입력 3 6 4" xfId="4577" xr:uid="{00000000-0005-0000-0000-0000F15A0000}"/>
    <cellStyle name="입력 3 6 4 2" xfId="10134" xr:uid="{00000000-0005-0000-0000-0000F25A0000}"/>
    <cellStyle name="입력 3 6 4 2 2" xfId="21237" xr:uid="{00000000-0005-0000-0000-0000F35A0000}"/>
    <cellStyle name="입력 3 6 4 2 3" xfId="28062" xr:uid="{00000000-0005-0000-0000-0000F45A0000}"/>
    <cellStyle name="입력 3 6 4 3" xfId="15801" xr:uid="{00000000-0005-0000-0000-0000F55A0000}"/>
    <cellStyle name="입력 3 6 4 4" xfId="23728" xr:uid="{00000000-0005-0000-0000-0000F65A0000}"/>
    <cellStyle name="입력 3 6 5" xfId="4578" xr:uid="{00000000-0005-0000-0000-0000F75A0000}"/>
    <cellStyle name="입력 3 6 5 2" xfId="10135" xr:uid="{00000000-0005-0000-0000-0000F85A0000}"/>
    <cellStyle name="입력 3 6 5 2 2" xfId="21238" xr:uid="{00000000-0005-0000-0000-0000F95A0000}"/>
    <cellStyle name="입력 3 6 5 2 3" xfId="28063" xr:uid="{00000000-0005-0000-0000-0000FA5A0000}"/>
    <cellStyle name="입력 3 6 5 3" xfId="15802" xr:uid="{00000000-0005-0000-0000-0000FB5A0000}"/>
    <cellStyle name="입력 3 6 5 4" xfId="23729" xr:uid="{00000000-0005-0000-0000-0000FC5A0000}"/>
    <cellStyle name="입력 3 6 6" xfId="4579" xr:uid="{00000000-0005-0000-0000-0000FD5A0000}"/>
    <cellStyle name="입력 3 6 6 2" xfId="10136" xr:uid="{00000000-0005-0000-0000-0000FE5A0000}"/>
    <cellStyle name="입력 3 6 6 2 2" xfId="21239" xr:uid="{00000000-0005-0000-0000-0000FF5A0000}"/>
    <cellStyle name="입력 3 6 6 2 3" xfId="28064" xr:uid="{00000000-0005-0000-0000-0000005B0000}"/>
    <cellStyle name="입력 3 6 6 3" xfId="15803" xr:uid="{00000000-0005-0000-0000-0000015B0000}"/>
    <cellStyle name="입력 3 6 6 4" xfId="23730" xr:uid="{00000000-0005-0000-0000-0000025B0000}"/>
    <cellStyle name="입력 3 6 7" xfId="4580" xr:uid="{00000000-0005-0000-0000-0000035B0000}"/>
    <cellStyle name="입력 3 6 7 2" xfId="10137" xr:uid="{00000000-0005-0000-0000-0000045B0000}"/>
    <cellStyle name="입력 3 6 7 2 2" xfId="21240" xr:uid="{00000000-0005-0000-0000-0000055B0000}"/>
    <cellStyle name="입력 3 6 7 2 3" xfId="28065" xr:uid="{00000000-0005-0000-0000-0000065B0000}"/>
    <cellStyle name="입력 3 6 7 3" xfId="15804" xr:uid="{00000000-0005-0000-0000-0000075B0000}"/>
    <cellStyle name="입력 3 6 7 4" xfId="23731" xr:uid="{00000000-0005-0000-0000-0000085B0000}"/>
    <cellStyle name="입력 3 6 8" xfId="10126" xr:uid="{00000000-0005-0000-0000-0000095B0000}"/>
    <cellStyle name="입력 3 6 8 2" xfId="21229" xr:uid="{00000000-0005-0000-0000-00000A5B0000}"/>
    <cellStyle name="입력 3 6 8 3" xfId="28054" xr:uid="{00000000-0005-0000-0000-00000B5B0000}"/>
    <cellStyle name="입력 3 6 9" xfId="15793" xr:uid="{00000000-0005-0000-0000-00000C5B0000}"/>
    <cellStyle name="입력 3 7" xfId="4581" xr:uid="{00000000-0005-0000-0000-00000D5B0000}"/>
    <cellStyle name="입력 3 7 10" xfId="23732" xr:uid="{00000000-0005-0000-0000-00000E5B0000}"/>
    <cellStyle name="입력 3 7 2" xfId="4582" xr:uid="{00000000-0005-0000-0000-00000F5B0000}"/>
    <cellStyle name="입력 3 7 2 2" xfId="4583" xr:uid="{00000000-0005-0000-0000-0000105B0000}"/>
    <cellStyle name="입력 3 7 2 2 2" xfId="10140" xr:uid="{00000000-0005-0000-0000-0000115B0000}"/>
    <cellStyle name="입력 3 7 2 2 2 2" xfId="21243" xr:uid="{00000000-0005-0000-0000-0000125B0000}"/>
    <cellStyle name="입력 3 7 2 2 2 3" xfId="28068" xr:uid="{00000000-0005-0000-0000-0000135B0000}"/>
    <cellStyle name="입력 3 7 2 2 3" xfId="15807" xr:uid="{00000000-0005-0000-0000-0000145B0000}"/>
    <cellStyle name="입력 3 7 2 2 4" xfId="23734" xr:uid="{00000000-0005-0000-0000-0000155B0000}"/>
    <cellStyle name="입력 3 7 2 3" xfId="4584" xr:uid="{00000000-0005-0000-0000-0000165B0000}"/>
    <cellStyle name="입력 3 7 2 3 2" xfId="10141" xr:uid="{00000000-0005-0000-0000-0000175B0000}"/>
    <cellStyle name="입력 3 7 2 3 2 2" xfId="21244" xr:uid="{00000000-0005-0000-0000-0000185B0000}"/>
    <cellStyle name="입력 3 7 2 3 2 3" xfId="28069" xr:uid="{00000000-0005-0000-0000-0000195B0000}"/>
    <cellStyle name="입력 3 7 2 3 3" xfId="15808" xr:uid="{00000000-0005-0000-0000-00001A5B0000}"/>
    <cellStyle name="입력 3 7 2 3 4" xfId="23735" xr:uid="{00000000-0005-0000-0000-00001B5B0000}"/>
    <cellStyle name="입력 3 7 2 4" xfId="4585" xr:uid="{00000000-0005-0000-0000-00001C5B0000}"/>
    <cellStyle name="입력 3 7 2 4 2" xfId="10142" xr:uid="{00000000-0005-0000-0000-00001D5B0000}"/>
    <cellStyle name="입력 3 7 2 4 2 2" xfId="21245" xr:uid="{00000000-0005-0000-0000-00001E5B0000}"/>
    <cellStyle name="입력 3 7 2 4 2 3" xfId="28070" xr:uid="{00000000-0005-0000-0000-00001F5B0000}"/>
    <cellStyle name="입력 3 7 2 4 3" xfId="15809" xr:uid="{00000000-0005-0000-0000-0000205B0000}"/>
    <cellStyle name="입력 3 7 2 4 4" xfId="23736" xr:uid="{00000000-0005-0000-0000-0000215B0000}"/>
    <cellStyle name="입력 3 7 2 5" xfId="4586" xr:uid="{00000000-0005-0000-0000-0000225B0000}"/>
    <cellStyle name="입력 3 7 2 5 2" xfId="10143" xr:uid="{00000000-0005-0000-0000-0000235B0000}"/>
    <cellStyle name="입력 3 7 2 5 2 2" xfId="21246" xr:uid="{00000000-0005-0000-0000-0000245B0000}"/>
    <cellStyle name="입력 3 7 2 5 2 3" xfId="28071" xr:uid="{00000000-0005-0000-0000-0000255B0000}"/>
    <cellStyle name="입력 3 7 2 5 3" xfId="15810" xr:uid="{00000000-0005-0000-0000-0000265B0000}"/>
    <cellStyle name="입력 3 7 2 5 4" xfId="23737" xr:uid="{00000000-0005-0000-0000-0000275B0000}"/>
    <cellStyle name="입력 3 7 2 6" xfId="4587" xr:uid="{00000000-0005-0000-0000-0000285B0000}"/>
    <cellStyle name="입력 3 7 2 6 2" xfId="10144" xr:uid="{00000000-0005-0000-0000-0000295B0000}"/>
    <cellStyle name="입력 3 7 2 6 2 2" xfId="21247" xr:uid="{00000000-0005-0000-0000-00002A5B0000}"/>
    <cellStyle name="입력 3 7 2 6 2 3" xfId="28072" xr:uid="{00000000-0005-0000-0000-00002B5B0000}"/>
    <cellStyle name="입력 3 7 2 6 3" xfId="15811" xr:uid="{00000000-0005-0000-0000-00002C5B0000}"/>
    <cellStyle name="입력 3 7 2 6 4" xfId="23738" xr:uid="{00000000-0005-0000-0000-00002D5B0000}"/>
    <cellStyle name="입력 3 7 2 7" xfId="10139" xr:uid="{00000000-0005-0000-0000-00002E5B0000}"/>
    <cellStyle name="입력 3 7 2 7 2" xfId="21242" xr:uid="{00000000-0005-0000-0000-00002F5B0000}"/>
    <cellStyle name="입력 3 7 2 7 3" xfId="28067" xr:uid="{00000000-0005-0000-0000-0000305B0000}"/>
    <cellStyle name="입력 3 7 2 8" xfId="15806" xr:uid="{00000000-0005-0000-0000-0000315B0000}"/>
    <cellStyle name="입력 3 7 2 9" xfId="23733" xr:uid="{00000000-0005-0000-0000-0000325B0000}"/>
    <cellStyle name="입력 3 7 3" xfId="4588" xr:uid="{00000000-0005-0000-0000-0000335B0000}"/>
    <cellStyle name="입력 3 7 3 2" xfId="10145" xr:uid="{00000000-0005-0000-0000-0000345B0000}"/>
    <cellStyle name="입력 3 7 3 2 2" xfId="21248" xr:uid="{00000000-0005-0000-0000-0000355B0000}"/>
    <cellStyle name="입력 3 7 3 2 3" xfId="28073" xr:uid="{00000000-0005-0000-0000-0000365B0000}"/>
    <cellStyle name="입력 3 7 3 3" xfId="15812" xr:uid="{00000000-0005-0000-0000-0000375B0000}"/>
    <cellStyle name="입력 3 7 3 4" xfId="23739" xr:uid="{00000000-0005-0000-0000-0000385B0000}"/>
    <cellStyle name="입력 3 7 4" xfId="4589" xr:uid="{00000000-0005-0000-0000-0000395B0000}"/>
    <cellStyle name="입력 3 7 4 2" xfId="10146" xr:uid="{00000000-0005-0000-0000-00003A5B0000}"/>
    <cellStyle name="입력 3 7 4 2 2" xfId="21249" xr:uid="{00000000-0005-0000-0000-00003B5B0000}"/>
    <cellStyle name="입력 3 7 4 2 3" xfId="28074" xr:uid="{00000000-0005-0000-0000-00003C5B0000}"/>
    <cellStyle name="입력 3 7 4 3" xfId="15813" xr:uid="{00000000-0005-0000-0000-00003D5B0000}"/>
    <cellStyle name="입력 3 7 4 4" xfId="23740" xr:uid="{00000000-0005-0000-0000-00003E5B0000}"/>
    <cellStyle name="입력 3 7 5" xfId="4590" xr:uid="{00000000-0005-0000-0000-00003F5B0000}"/>
    <cellStyle name="입력 3 7 5 2" xfId="10147" xr:uid="{00000000-0005-0000-0000-0000405B0000}"/>
    <cellStyle name="입력 3 7 5 2 2" xfId="21250" xr:uid="{00000000-0005-0000-0000-0000415B0000}"/>
    <cellStyle name="입력 3 7 5 2 3" xfId="28075" xr:uid="{00000000-0005-0000-0000-0000425B0000}"/>
    <cellStyle name="입력 3 7 5 3" xfId="15814" xr:uid="{00000000-0005-0000-0000-0000435B0000}"/>
    <cellStyle name="입력 3 7 5 4" xfId="23741" xr:uid="{00000000-0005-0000-0000-0000445B0000}"/>
    <cellStyle name="입력 3 7 6" xfId="4591" xr:uid="{00000000-0005-0000-0000-0000455B0000}"/>
    <cellStyle name="입력 3 7 6 2" xfId="10148" xr:uid="{00000000-0005-0000-0000-0000465B0000}"/>
    <cellStyle name="입력 3 7 6 2 2" xfId="21251" xr:uid="{00000000-0005-0000-0000-0000475B0000}"/>
    <cellStyle name="입력 3 7 6 2 3" xfId="28076" xr:uid="{00000000-0005-0000-0000-0000485B0000}"/>
    <cellStyle name="입력 3 7 6 3" xfId="15815" xr:uid="{00000000-0005-0000-0000-0000495B0000}"/>
    <cellStyle name="입력 3 7 6 4" xfId="23742" xr:uid="{00000000-0005-0000-0000-00004A5B0000}"/>
    <cellStyle name="입력 3 7 7" xfId="4592" xr:uid="{00000000-0005-0000-0000-00004B5B0000}"/>
    <cellStyle name="입력 3 7 7 2" xfId="10149" xr:uid="{00000000-0005-0000-0000-00004C5B0000}"/>
    <cellStyle name="입력 3 7 7 2 2" xfId="21252" xr:uid="{00000000-0005-0000-0000-00004D5B0000}"/>
    <cellStyle name="입력 3 7 7 2 3" xfId="28077" xr:uid="{00000000-0005-0000-0000-00004E5B0000}"/>
    <cellStyle name="입력 3 7 7 3" xfId="15816" xr:uid="{00000000-0005-0000-0000-00004F5B0000}"/>
    <cellStyle name="입력 3 7 7 4" xfId="23743" xr:uid="{00000000-0005-0000-0000-0000505B0000}"/>
    <cellStyle name="입력 3 7 8" xfId="10138" xr:uid="{00000000-0005-0000-0000-0000515B0000}"/>
    <cellStyle name="입력 3 7 8 2" xfId="21241" xr:uid="{00000000-0005-0000-0000-0000525B0000}"/>
    <cellStyle name="입력 3 7 8 3" xfId="28066" xr:uid="{00000000-0005-0000-0000-0000535B0000}"/>
    <cellStyle name="입력 3 7 9" xfId="15805" xr:uid="{00000000-0005-0000-0000-0000545B0000}"/>
    <cellStyle name="입력 3 8" xfId="4593" xr:uid="{00000000-0005-0000-0000-0000555B0000}"/>
    <cellStyle name="입력 3 8 10" xfId="23744" xr:uid="{00000000-0005-0000-0000-0000565B0000}"/>
    <cellStyle name="입력 3 8 2" xfId="4594" xr:uid="{00000000-0005-0000-0000-0000575B0000}"/>
    <cellStyle name="입력 3 8 2 2" xfId="4595" xr:uid="{00000000-0005-0000-0000-0000585B0000}"/>
    <cellStyle name="입력 3 8 2 2 2" xfId="10152" xr:uid="{00000000-0005-0000-0000-0000595B0000}"/>
    <cellStyle name="입력 3 8 2 2 2 2" xfId="21255" xr:uid="{00000000-0005-0000-0000-00005A5B0000}"/>
    <cellStyle name="입력 3 8 2 2 2 3" xfId="28080" xr:uid="{00000000-0005-0000-0000-00005B5B0000}"/>
    <cellStyle name="입력 3 8 2 2 3" xfId="15819" xr:uid="{00000000-0005-0000-0000-00005C5B0000}"/>
    <cellStyle name="입력 3 8 2 2 4" xfId="23746" xr:uid="{00000000-0005-0000-0000-00005D5B0000}"/>
    <cellStyle name="입력 3 8 2 3" xfId="4596" xr:uid="{00000000-0005-0000-0000-00005E5B0000}"/>
    <cellStyle name="입력 3 8 2 3 2" xfId="10153" xr:uid="{00000000-0005-0000-0000-00005F5B0000}"/>
    <cellStyle name="입력 3 8 2 3 2 2" xfId="21256" xr:uid="{00000000-0005-0000-0000-0000605B0000}"/>
    <cellStyle name="입력 3 8 2 3 2 3" xfId="28081" xr:uid="{00000000-0005-0000-0000-0000615B0000}"/>
    <cellStyle name="입력 3 8 2 3 3" xfId="15820" xr:uid="{00000000-0005-0000-0000-0000625B0000}"/>
    <cellStyle name="입력 3 8 2 3 4" xfId="23747" xr:uid="{00000000-0005-0000-0000-0000635B0000}"/>
    <cellStyle name="입력 3 8 2 4" xfId="4597" xr:uid="{00000000-0005-0000-0000-0000645B0000}"/>
    <cellStyle name="입력 3 8 2 4 2" xfId="10154" xr:uid="{00000000-0005-0000-0000-0000655B0000}"/>
    <cellStyle name="입력 3 8 2 4 2 2" xfId="21257" xr:uid="{00000000-0005-0000-0000-0000665B0000}"/>
    <cellStyle name="입력 3 8 2 4 2 3" xfId="28082" xr:uid="{00000000-0005-0000-0000-0000675B0000}"/>
    <cellStyle name="입력 3 8 2 4 3" xfId="15821" xr:uid="{00000000-0005-0000-0000-0000685B0000}"/>
    <cellStyle name="입력 3 8 2 4 4" xfId="23748" xr:uid="{00000000-0005-0000-0000-0000695B0000}"/>
    <cellStyle name="입력 3 8 2 5" xfId="4598" xr:uid="{00000000-0005-0000-0000-00006A5B0000}"/>
    <cellStyle name="입력 3 8 2 5 2" xfId="10155" xr:uid="{00000000-0005-0000-0000-00006B5B0000}"/>
    <cellStyle name="입력 3 8 2 5 2 2" xfId="21258" xr:uid="{00000000-0005-0000-0000-00006C5B0000}"/>
    <cellStyle name="입력 3 8 2 5 2 3" xfId="28083" xr:uid="{00000000-0005-0000-0000-00006D5B0000}"/>
    <cellStyle name="입력 3 8 2 5 3" xfId="15822" xr:uid="{00000000-0005-0000-0000-00006E5B0000}"/>
    <cellStyle name="입력 3 8 2 5 4" xfId="23749" xr:uid="{00000000-0005-0000-0000-00006F5B0000}"/>
    <cellStyle name="입력 3 8 2 6" xfId="4599" xr:uid="{00000000-0005-0000-0000-0000705B0000}"/>
    <cellStyle name="입력 3 8 2 6 2" xfId="10156" xr:uid="{00000000-0005-0000-0000-0000715B0000}"/>
    <cellStyle name="입력 3 8 2 6 2 2" xfId="21259" xr:uid="{00000000-0005-0000-0000-0000725B0000}"/>
    <cellStyle name="입력 3 8 2 6 2 3" xfId="28084" xr:uid="{00000000-0005-0000-0000-0000735B0000}"/>
    <cellStyle name="입력 3 8 2 6 3" xfId="15823" xr:uid="{00000000-0005-0000-0000-0000745B0000}"/>
    <cellStyle name="입력 3 8 2 6 4" xfId="23750" xr:uid="{00000000-0005-0000-0000-0000755B0000}"/>
    <cellStyle name="입력 3 8 2 7" xfId="10151" xr:uid="{00000000-0005-0000-0000-0000765B0000}"/>
    <cellStyle name="입력 3 8 2 7 2" xfId="21254" xr:uid="{00000000-0005-0000-0000-0000775B0000}"/>
    <cellStyle name="입력 3 8 2 7 3" xfId="28079" xr:uid="{00000000-0005-0000-0000-0000785B0000}"/>
    <cellStyle name="입력 3 8 2 8" xfId="15818" xr:uid="{00000000-0005-0000-0000-0000795B0000}"/>
    <cellStyle name="입력 3 8 2 9" xfId="23745" xr:uid="{00000000-0005-0000-0000-00007A5B0000}"/>
    <cellStyle name="입력 3 8 3" xfId="4600" xr:uid="{00000000-0005-0000-0000-00007B5B0000}"/>
    <cellStyle name="입력 3 8 3 2" xfId="10157" xr:uid="{00000000-0005-0000-0000-00007C5B0000}"/>
    <cellStyle name="입력 3 8 3 2 2" xfId="21260" xr:uid="{00000000-0005-0000-0000-00007D5B0000}"/>
    <cellStyle name="입력 3 8 3 2 3" xfId="28085" xr:uid="{00000000-0005-0000-0000-00007E5B0000}"/>
    <cellStyle name="입력 3 8 3 3" xfId="15824" xr:uid="{00000000-0005-0000-0000-00007F5B0000}"/>
    <cellStyle name="입력 3 8 3 4" xfId="23751" xr:uid="{00000000-0005-0000-0000-0000805B0000}"/>
    <cellStyle name="입력 3 8 4" xfId="4601" xr:uid="{00000000-0005-0000-0000-0000815B0000}"/>
    <cellStyle name="입력 3 8 4 2" xfId="10158" xr:uid="{00000000-0005-0000-0000-0000825B0000}"/>
    <cellStyle name="입력 3 8 4 2 2" xfId="21261" xr:uid="{00000000-0005-0000-0000-0000835B0000}"/>
    <cellStyle name="입력 3 8 4 2 3" xfId="28086" xr:uid="{00000000-0005-0000-0000-0000845B0000}"/>
    <cellStyle name="입력 3 8 4 3" xfId="15825" xr:uid="{00000000-0005-0000-0000-0000855B0000}"/>
    <cellStyle name="입력 3 8 4 4" xfId="23752" xr:uid="{00000000-0005-0000-0000-0000865B0000}"/>
    <cellStyle name="입력 3 8 5" xfId="4602" xr:uid="{00000000-0005-0000-0000-0000875B0000}"/>
    <cellStyle name="입력 3 8 5 2" xfId="10159" xr:uid="{00000000-0005-0000-0000-0000885B0000}"/>
    <cellStyle name="입력 3 8 5 2 2" xfId="21262" xr:uid="{00000000-0005-0000-0000-0000895B0000}"/>
    <cellStyle name="입력 3 8 5 2 3" xfId="28087" xr:uid="{00000000-0005-0000-0000-00008A5B0000}"/>
    <cellStyle name="입력 3 8 5 3" xfId="15826" xr:uid="{00000000-0005-0000-0000-00008B5B0000}"/>
    <cellStyle name="입력 3 8 5 4" xfId="23753" xr:uid="{00000000-0005-0000-0000-00008C5B0000}"/>
    <cellStyle name="입력 3 8 6" xfId="4603" xr:uid="{00000000-0005-0000-0000-00008D5B0000}"/>
    <cellStyle name="입력 3 8 6 2" xfId="10160" xr:uid="{00000000-0005-0000-0000-00008E5B0000}"/>
    <cellStyle name="입력 3 8 6 2 2" xfId="21263" xr:uid="{00000000-0005-0000-0000-00008F5B0000}"/>
    <cellStyle name="입력 3 8 6 2 3" xfId="28088" xr:uid="{00000000-0005-0000-0000-0000905B0000}"/>
    <cellStyle name="입력 3 8 6 3" xfId="15827" xr:uid="{00000000-0005-0000-0000-0000915B0000}"/>
    <cellStyle name="입력 3 8 6 4" xfId="23754" xr:uid="{00000000-0005-0000-0000-0000925B0000}"/>
    <cellStyle name="입력 3 8 7" xfId="4604" xr:uid="{00000000-0005-0000-0000-0000935B0000}"/>
    <cellStyle name="입력 3 8 7 2" xfId="10161" xr:uid="{00000000-0005-0000-0000-0000945B0000}"/>
    <cellStyle name="입력 3 8 7 2 2" xfId="21264" xr:uid="{00000000-0005-0000-0000-0000955B0000}"/>
    <cellStyle name="입력 3 8 7 2 3" xfId="28089" xr:uid="{00000000-0005-0000-0000-0000965B0000}"/>
    <cellStyle name="입력 3 8 7 3" xfId="15828" xr:uid="{00000000-0005-0000-0000-0000975B0000}"/>
    <cellStyle name="입력 3 8 7 4" xfId="23755" xr:uid="{00000000-0005-0000-0000-0000985B0000}"/>
    <cellStyle name="입력 3 8 8" xfId="10150" xr:uid="{00000000-0005-0000-0000-0000995B0000}"/>
    <cellStyle name="입력 3 8 8 2" xfId="21253" xr:uid="{00000000-0005-0000-0000-00009A5B0000}"/>
    <cellStyle name="입력 3 8 8 3" xfId="28078" xr:uid="{00000000-0005-0000-0000-00009B5B0000}"/>
    <cellStyle name="입력 3 8 9" xfId="15817" xr:uid="{00000000-0005-0000-0000-00009C5B0000}"/>
    <cellStyle name="입력 3 9" xfId="4605" xr:uid="{00000000-0005-0000-0000-00009D5B0000}"/>
    <cellStyle name="입력 3 9 10" xfId="23756" xr:uid="{00000000-0005-0000-0000-00009E5B0000}"/>
    <cellStyle name="입력 3 9 2" xfId="4606" xr:uid="{00000000-0005-0000-0000-00009F5B0000}"/>
    <cellStyle name="입력 3 9 2 2" xfId="4607" xr:uid="{00000000-0005-0000-0000-0000A05B0000}"/>
    <cellStyle name="입력 3 9 2 2 2" xfId="10164" xr:uid="{00000000-0005-0000-0000-0000A15B0000}"/>
    <cellStyle name="입력 3 9 2 2 2 2" xfId="21267" xr:uid="{00000000-0005-0000-0000-0000A25B0000}"/>
    <cellStyle name="입력 3 9 2 2 2 3" xfId="28092" xr:uid="{00000000-0005-0000-0000-0000A35B0000}"/>
    <cellStyle name="입력 3 9 2 2 3" xfId="15831" xr:uid="{00000000-0005-0000-0000-0000A45B0000}"/>
    <cellStyle name="입력 3 9 2 2 4" xfId="23758" xr:uid="{00000000-0005-0000-0000-0000A55B0000}"/>
    <cellStyle name="입력 3 9 2 3" xfId="4608" xr:uid="{00000000-0005-0000-0000-0000A65B0000}"/>
    <cellStyle name="입력 3 9 2 3 2" xfId="10165" xr:uid="{00000000-0005-0000-0000-0000A75B0000}"/>
    <cellStyle name="입력 3 9 2 3 2 2" xfId="21268" xr:uid="{00000000-0005-0000-0000-0000A85B0000}"/>
    <cellStyle name="입력 3 9 2 3 2 3" xfId="28093" xr:uid="{00000000-0005-0000-0000-0000A95B0000}"/>
    <cellStyle name="입력 3 9 2 3 3" xfId="15832" xr:uid="{00000000-0005-0000-0000-0000AA5B0000}"/>
    <cellStyle name="입력 3 9 2 3 4" xfId="23759" xr:uid="{00000000-0005-0000-0000-0000AB5B0000}"/>
    <cellStyle name="입력 3 9 2 4" xfId="4609" xr:uid="{00000000-0005-0000-0000-0000AC5B0000}"/>
    <cellStyle name="입력 3 9 2 4 2" xfId="10166" xr:uid="{00000000-0005-0000-0000-0000AD5B0000}"/>
    <cellStyle name="입력 3 9 2 4 2 2" xfId="21269" xr:uid="{00000000-0005-0000-0000-0000AE5B0000}"/>
    <cellStyle name="입력 3 9 2 4 2 3" xfId="28094" xr:uid="{00000000-0005-0000-0000-0000AF5B0000}"/>
    <cellStyle name="입력 3 9 2 4 3" xfId="15833" xr:uid="{00000000-0005-0000-0000-0000B05B0000}"/>
    <cellStyle name="입력 3 9 2 4 4" xfId="23760" xr:uid="{00000000-0005-0000-0000-0000B15B0000}"/>
    <cellStyle name="입력 3 9 2 5" xfId="4610" xr:uid="{00000000-0005-0000-0000-0000B25B0000}"/>
    <cellStyle name="입력 3 9 2 5 2" xfId="10167" xr:uid="{00000000-0005-0000-0000-0000B35B0000}"/>
    <cellStyle name="입력 3 9 2 5 2 2" xfId="21270" xr:uid="{00000000-0005-0000-0000-0000B45B0000}"/>
    <cellStyle name="입력 3 9 2 5 2 3" xfId="28095" xr:uid="{00000000-0005-0000-0000-0000B55B0000}"/>
    <cellStyle name="입력 3 9 2 5 3" xfId="15834" xr:uid="{00000000-0005-0000-0000-0000B65B0000}"/>
    <cellStyle name="입력 3 9 2 5 4" xfId="23761" xr:uid="{00000000-0005-0000-0000-0000B75B0000}"/>
    <cellStyle name="입력 3 9 2 6" xfId="4611" xr:uid="{00000000-0005-0000-0000-0000B85B0000}"/>
    <cellStyle name="입력 3 9 2 6 2" xfId="10168" xr:uid="{00000000-0005-0000-0000-0000B95B0000}"/>
    <cellStyle name="입력 3 9 2 6 2 2" xfId="21271" xr:uid="{00000000-0005-0000-0000-0000BA5B0000}"/>
    <cellStyle name="입력 3 9 2 6 2 3" xfId="28096" xr:uid="{00000000-0005-0000-0000-0000BB5B0000}"/>
    <cellStyle name="입력 3 9 2 6 3" xfId="15835" xr:uid="{00000000-0005-0000-0000-0000BC5B0000}"/>
    <cellStyle name="입력 3 9 2 6 4" xfId="23762" xr:uid="{00000000-0005-0000-0000-0000BD5B0000}"/>
    <cellStyle name="입력 3 9 2 7" xfId="10163" xr:uid="{00000000-0005-0000-0000-0000BE5B0000}"/>
    <cellStyle name="입력 3 9 2 7 2" xfId="21266" xr:uid="{00000000-0005-0000-0000-0000BF5B0000}"/>
    <cellStyle name="입력 3 9 2 7 3" xfId="28091" xr:uid="{00000000-0005-0000-0000-0000C05B0000}"/>
    <cellStyle name="입력 3 9 2 8" xfId="15830" xr:uid="{00000000-0005-0000-0000-0000C15B0000}"/>
    <cellStyle name="입력 3 9 2 9" xfId="23757" xr:uid="{00000000-0005-0000-0000-0000C25B0000}"/>
    <cellStyle name="입력 3 9 3" xfId="4612" xr:uid="{00000000-0005-0000-0000-0000C35B0000}"/>
    <cellStyle name="입력 3 9 3 2" xfId="10169" xr:uid="{00000000-0005-0000-0000-0000C45B0000}"/>
    <cellStyle name="입력 3 9 3 2 2" xfId="21272" xr:uid="{00000000-0005-0000-0000-0000C55B0000}"/>
    <cellStyle name="입력 3 9 3 2 3" xfId="28097" xr:uid="{00000000-0005-0000-0000-0000C65B0000}"/>
    <cellStyle name="입력 3 9 3 3" xfId="15836" xr:uid="{00000000-0005-0000-0000-0000C75B0000}"/>
    <cellStyle name="입력 3 9 3 4" xfId="23763" xr:uid="{00000000-0005-0000-0000-0000C85B0000}"/>
    <cellStyle name="입력 3 9 4" xfId="4613" xr:uid="{00000000-0005-0000-0000-0000C95B0000}"/>
    <cellStyle name="입력 3 9 4 2" xfId="10170" xr:uid="{00000000-0005-0000-0000-0000CA5B0000}"/>
    <cellStyle name="입력 3 9 4 2 2" xfId="21273" xr:uid="{00000000-0005-0000-0000-0000CB5B0000}"/>
    <cellStyle name="입력 3 9 4 2 3" xfId="28098" xr:uid="{00000000-0005-0000-0000-0000CC5B0000}"/>
    <cellStyle name="입력 3 9 4 3" xfId="15837" xr:uid="{00000000-0005-0000-0000-0000CD5B0000}"/>
    <cellStyle name="입력 3 9 4 4" xfId="23764" xr:uid="{00000000-0005-0000-0000-0000CE5B0000}"/>
    <cellStyle name="입력 3 9 5" xfId="4614" xr:uid="{00000000-0005-0000-0000-0000CF5B0000}"/>
    <cellStyle name="입력 3 9 5 2" xfId="10171" xr:uid="{00000000-0005-0000-0000-0000D05B0000}"/>
    <cellStyle name="입력 3 9 5 2 2" xfId="21274" xr:uid="{00000000-0005-0000-0000-0000D15B0000}"/>
    <cellStyle name="입력 3 9 5 2 3" xfId="28099" xr:uid="{00000000-0005-0000-0000-0000D25B0000}"/>
    <cellStyle name="입력 3 9 5 3" xfId="15838" xr:uid="{00000000-0005-0000-0000-0000D35B0000}"/>
    <cellStyle name="입력 3 9 5 4" xfId="23765" xr:uid="{00000000-0005-0000-0000-0000D45B0000}"/>
    <cellStyle name="입력 3 9 6" xfId="4615" xr:uid="{00000000-0005-0000-0000-0000D55B0000}"/>
    <cellStyle name="입력 3 9 6 2" xfId="10172" xr:uid="{00000000-0005-0000-0000-0000D65B0000}"/>
    <cellStyle name="입력 3 9 6 2 2" xfId="21275" xr:uid="{00000000-0005-0000-0000-0000D75B0000}"/>
    <cellStyle name="입력 3 9 6 2 3" xfId="28100" xr:uid="{00000000-0005-0000-0000-0000D85B0000}"/>
    <cellStyle name="입력 3 9 6 3" xfId="15839" xr:uid="{00000000-0005-0000-0000-0000D95B0000}"/>
    <cellStyle name="입력 3 9 6 4" xfId="23766" xr:uid="{00000000-0005-0000-0000-0000DA5B0000}"/>
    <cellStyle name="입력 3 9 7" xfId="4616" xr:uid="{00000000-0005-0000-0000-0000DB5B0000}"/>
    <cellStyle name="입력 3 9 7 2" xfId="10173" xr:uid="{00000000-0005-0000-0000-0000DC5B0000}"/>
    <cellStyle name="입력 3 9 7 2 2" xfId="21276" xr:uid="{00000000-0005-0000-0000-0000DD5B0000}"/>
    <cellStyle name="입력 3 9 7 2 3" xfId="28101" xr:uid="{00000000-0005-0000-0000-0000DE5B0000}"/>
    <cellStyle name="입력 3 9 7 3" xfId="15840" xr:uid="{00000000-0005-0000-0000-0000DF5B0000}"/>
    <cellStyle name="입력 3 9 7 4" xfId="23767" xr:uid="{00000000-0005-0000-0000-0000E05B0000}"/>
    <cellStyle name="입력 3 9 8" xfId="10162" xr:uid="{00000000-0005-0000-0000-0000E15B0000}"/>
    <cellStyle name="입력 3 9 8 2" xfId="21265" xr:uid="{00000000-0005-0000-0000-0000E25B0000}"/>
    <cellStyle name="입력 3 9 8 3" xfId="28090" xr:uid="{00000000-0005-0000-0000-0000E35B0000}"/>
    <cellStyle name="입력 3 9 9" xfId="15829" xr:uid="{00000000-0005-0000-0000-0000E45B0000}"/>
    <cellStyle name="입력 4" xfId="4617" xr:uid="{00000000-0005-0000-0000-0000E55B0000}"/>
    <cellStyle name="입력 4 10" xfId="4618" xr:uid="{00000000-0005-0000-0000-0000E65B0000}"/>
    <cellStyle name="입력 4 10 2" xfId="10175" xr:uid="{00000000-0005-0000-0000-0000E75B0000}"/>
    <cellStyle name="입력 4 10 2 2" xfId="21278" xr:uid="{00000000-0005-0000-0000-0000E85B0000}"/>
    <cellStyle name="입력 4 10 2 3" xfId="28103" xr:uid="{00000000-0005-0000-0000-0000E95B0000}"/>
    <cellStyle name="입력 4 10 3" xfId="15842" xr:uid="{00000000-0005-0000-0000-0000EA5B0000}"/>
    <cellStyle name="입력 4 10 4" xfId="23769" xr:uid="{00000000-0005-0000-0000-0000EB5B0000}"/>
    <cellStyle name="입력 4 11" xfId="4619" xr:uid="{00000000-0005-0000-0000-0000EC5B0000}"/>
    <cellStyle name="입력 4 11 2" xfId="10176" xr:uid="{00000000-0005-0000-0000-0000ED5B0000}"/>
    <cellStyle name="입력 4 11 2 2" xfId="21279" xr:uid="{00000000-0005-0000-0000-0000EE5B0000}"/>
    <cellStyle name="입력 4 11 2 3" xfId="28104" xr:uid="{00000000-0005-0000-0000-0000EF5B0000}"/>
    <cellStyle name="입력 4 11 3" xfId="15843" xr:uid="{00000000-0005-0000-0000-0000F05B0000}"/>
    <cellStyle name="입력 4 11 4" xfId="23770" xr:uid="{00000000-0005-0000-0000-0000F15B0000}"/>
    <cellStyle name="입력 4 12" xfId="4620" xr:uid="{00000000-0005-0000-0000-0000F25B0000}"/>
    <cellStyle name="입력 4 12 2" xfId="10177" xr:uid="{00000000-0005-0000-0000-0000F35B0000}"/>
    <cellStyle name="입력 4 12 2 2" xfId="21280" xr:uid="{00000000-0005-0000-0000-0000F45B0000}"/>
    <cellStyle name="입력 4 12 2 3" xfId="28105" xr:uid="{00000000-0005-0000-0000-0000F55B0000}"/>
    <cellStyle name="입력 4 12 3" xfId="15844" xr:uid="{00000000-0005-0000-0000-0000F65B0000}"/>
    <cellStyle name="입력 4 12 4" xfId="23771" xr:uid="{00000000-0005-0000-0000-0000F75B0000}"/>
    <cellStyle name="입력 4 13" xfId="4621" xr:uid="{00000000-0005-0000-0000-0000F85B0000}"/>
    <cellStyle name="입력 4 13 2" xfId="10178" xr:uid="{00000000-0005-0000-0000-0000F95B0000}"/>
    <cellStyle name="입력 4 13 2 2" xfId="21281" xr:uid="{00000000-0005-0000-0000-0000FA5B0000}"/>
    <cellStyle name="입력 4 13 2 3" xfId="28106" xr:uid="{00000000-0005-0000-0000-0000FB5B0000}"/>
    <cellStyle name="입력 4 13 3" xfId="15845" xr:uid="{00000000-0005-0000-0000-0000FC5B0000}"/>
    <cellStyle name="입력 4 13 4" xfId="23772" xr:uid="{00000000-0005-0000-0000-0000FD5B0000}"/>
    <cellStyle name="입력 4 14" xfId="4622" xr:uid="{00000000-0005-0000-0000-0000FE5B0000}"/>
    <cellStyle name="입력 4 14 2" xfId="10179" xr:uid="{00000000-0005-0000-0000-0000FF5B0000}"/>
    <cellStyle name="입력 4 14 2 2" xfId="21282" xr:uid="{00000000-0005-0000-0000-0000005C0000}"/>
    <cellStyle name="입력 4 14 2 3" xfId="28107" xr:uid="{00000000-0005-0000-0000-0000015C0000}"/>
    <cellStyle name="입력 4 14 3" xfId="15846" xr:uid="{00000000-0005-0000-0000-0000025C0000}"/>
    <cellStyle name="입력 4 14 4" xfId="23773" xr:uid="{00000000-0005-0000-0000-0000035C0000}"/>
    <cellStyle name="입력 4 15" xfId="10174" xr:uid="{00000000-0005-0000-0000-0000045C0000}"/>
    <cellStyle name="입력 4 15 2" xfId="21277" xr:uid="{00000000-0005-0000-0000-0000055C0000}"/>
    <cellStyle name="입력 4 15 3" xfId="28102" xr:uid="{00000000-0005-0000-0000-0000065C0000}"/>
    <cellStyle name="입력 4 16" xfId="15841" xr:uid="{00000000-0005-0000-0000-0000075C0000}"/>
    <cellStyle name="입력 4 17" xfId="23768" xr:uid="{00000000-0005-0000-0000-0000085C0000}"/>
    <cellStyle name="입력 4 2" xfId="4623" xr:uid="{00000000-0005-0000-0000-0000095C0000}"/>
    <cellStyle name="입력 4 2 10" xfId="23774" xr:uid="{00000000-0005-0000-0000-00000A5C0000}"/>
    <cellStyle name="입력 4 2 2" xfId="4624" xr:uid="{00000000-0005-0000-0000-00000B5C0000}"/>
    <cellStyle name="입력 4 2 2 2" xfId="4625" xr:uid="{00000000-0005-0000-0000-00000C5C0000}"/>
    <cellStyle name="입력 4 2 2 2 2" xfId="10182" xr:uid="{00000000-0005-0000-0000-00000D5C0000}"/>
    <cellStyle name="입력 4 2 2 2 2 2" xfId="21285" xr:uid="{00000000-0005-0000-0000-00000E5C0000}"/>
    <cellStyle name="입력 4 2 2 2 2 3" xfId="28110" xr:uid="{00000000-0005-0000-0000-00000F5C0000}"/>
    <cellStyle name="입력 4 2 2 2 3" xfId="15849" xr:uid="{00000000-0005-0000-0000-0000105C0000}"/>
    <cellStyle name="입력 4 2 2 2 4" xfId="23776" xr:uid="{00000000-0005-0000-0000-0000115C0000}"/>
    <cellStyle name="입력 4 2 2 3" xfId="4626" xr:uid="{00000000-0005-0000-0000-0000125C0000}"/>
    <cellStyle name="입력 4 2 2 3 2" xfId="10183" xr:uid="{00000000-0005-0000-0000-0000135C0000}"/>
    <cellStyle name="입력 4 2 2 3 2 2" xfId="21286" xr:uid="{00000000-0005-0000-0000-0000145C0000}"/>
    <cellStyle name="입력 4 2 2 3 2 3" xfId="28111" xr:uid="{00000000-0005-0000-0000-0000155C0000}"/>
    <cellStyle name="입력 4 2 2 3 3" xfId="15850" xr:uid="{00000000-0005-0000-0000-0000165C0000}"/>
    <cellStyle name="입력 4 2 2 3 4" xfId="23777" xr:uid="{00000000-0005-0000-0000-0000175C0000}"/>
    <cellStyle name="입력 4 2 2 4" xfId="4627" xr:uid="{00000000-0005-0000-0000-0000185C0000}"/>
    <cellStyle name="입력 4 2 2 4 2" xfId="10184" xr:uid="{00000000-0005-0000-0000-0000195C0000}"/>
    <cellStyle name="입력 4 2 2 4 2 2" xfId="21287" xr:uid="{00000000-0005-0000-0000-00001A5C0000}"/>
    <cellStyle name="입력 4 2 2 4 2 3" xfId="28112" xr:uid="{00000000-0005-0000-0000-00001B5C0000}"/>
    <cellStyle name="입력 4 2 2 4 3" xfId="15851" xr:uid="{00000000-0005-0000-0000-00001C5C0000}"/>
    <cellStyle name="입력 4 2 2 4 4" xfId="23778" xr:uid="{00000000-0005-0000-0000-00001D5C0000}"/>
    <cellStyle name="입력 4 2 2 5" xfId="4628" xr:uid="{00000000-0005-0000-0000-00001E5C0000}"/>
    <cellStyle name="입력 4 2 2 5 2" xfId="10185" xr:uid="{00000000-0005-0000-0000-00001F5C0000}"/>
    <cellStyle name="입력 4 2 2 5 2 2" xfId="21288" xr:uid="{00000000-0005-0000-0000-0000205C0000}"/>
    <cellStyle name="입력 4 2 2 5 2 3" xfId="28113" xr:uid="{00000000-0005-0000-0000-0000215C0000}"/>
    <cellStyle name="입력 4 2 2 5 3" xfId="15852" xr:uid="{00000000-0005-0000-0000-0000225C0000}"/>
    <cellStyle name="입력 4 2 2 5 4" xfId="23779" xr:uid="{00000000-0005-0000-0000-0000235C0000}"/>
    <cellStyle name="입력 4 2 2 6" xfId="4629" xr:uid="{00000000-0005-0000-0000-0000245C0000}"/>
    <cellStyle name="입력 4 2 2 6 2" xfId="10186" xr:uid="{00000000-0005-0000-0000-0000255C0000}"/>
    <cellStyle name="입력 4 2 2 6 2 2" xfId="21289" xr:uid="{00000000-0005-0000-0000-0000265C0000}"/>
    <cellStyle name="입력 4 2 2 6 2 3" xfId="28114" xr:uid="{00000000-0005-0000-0000-0000275C0000}"/>
    <cellStyle name="입력 4 2 2 6 3" xfId="15853" xr:uid="{00000000-0005-0000-0000-0000285C0000}"/>
    <cellStyle name="입력 4 2 2 6 4" xfId="23780" xr:uid="{00000000-0005-0000-0000-0000295C0000}"/>
    <cellStyle name="입력 4 2 2 7" xfId="10181" xr:uid="{00000000-0005-0000-0000-00002A5C0000}"/>
    <cellStyle name="입력 4 2 2 7 2" xfId="21284" xr:uid="{00000000-0005-0000-0000-00002B5C0000}"/>
    <cellStyle name="입력 4 2 2 7 3" xfId="28109" xr:uid="{00000000-0005-0000-0000-00002C5C0000}"/>
    <cellStyle name="입력 4 2 2 8" xfId="15848" xr:uid="{00000000-0005-0000-0000-00002D5C0000}"/>
    <cellStyle name="입력 4 2 2 9" xfId="23775" xr:uid="{00000000-0005-0000-0000-00002E5C0000}"/>
    <cellStyle name="입력 4 2 3" xfId="4630" xr:uid="{00000000-0005-0000-0000-00002F5C0000}"/>
    <cellStyle name="입력 4 2 3 2" xfId="10187" xr:uid="{00000000-0005-0000-0000-0000305C0000}"/>
    <cellStyle name="입력 4 2 3 2 2" xfId="21290" xr:uid="{00000000-0005-0000-0000-0000315C0000}"/>
    <cellStyle name="입력 4 2 3 2 3" xfId="28115" xr:uid="{00000000-0005-0000-0000-0000325C0000}"/>
    <cellStyle name="입력 4 2 3 3" xfId="15854" xr:uid="{00000000-0005-0000-0000-0000335C0000}"/>
    <cellStyle name="입력 4 2 3 4" xfId="23781" xr:uid="{00000000-0005-0000-0000-0000345C0000}"/>
    <cellStyle name="입력 4 2 4" xfId="4631" xr:uid="{00000000-0005-0000-0000-0000355C0000}"/>
    <cellStyle name="입력 4 2 4 2" xfId="10188" xr:uid="{00000000-0005-0000-0000-0000365C0000}"/>
    <cellStyle name="입력 4 2 4 2 2" xfId="21291" xr:uid="{00000000-0005-0000-0000-0000375C0000}"/>
    <cellStyle name="입력 4 2 4 2 3" xfId="28116" xr:uid="{00000000-0005-0000-0000-0000385C0000}"/>
    <cellStyle name="입력 4 2 4 3" xfId="15855" xr:uid="{00000000-0005-0000-0000-0000395C0000}"/>
    <cellStyle name="입력 4 2 4 4" xfId="23782" xr:uid="{00000000-0005-0000-0000-00003A5C0000}"/>
    <cellStyle name="입력 4 2 5" xfId="4632" xr:uid="{00000000-0005-0000-0000-00003B5C0000}"/>
    <cellStyle name="입력 4 2 5 2" xfId="10189" xr:uid="{00000000-0005-0000-0000-00003C5C0000}"/>
    <cellStyle name="입력 4 2 5 2 2" xfId="21292" xr:uid="{00000000-0005-0000-0000-00003D5C0000}"/>
    <cellStyle name="입력 4 2 5 2 3" xfId="28117" xr:uid="{00000000-0005-0000-0000-00003E5C0000}"/>
    <cellStyle name="입력 4 2 5 3" xfId="15856" xr:uid="{00000000-0005-0000-0000-00003F5C0000}"/>
    <cellStyle name="입력 4 2 5 4" xfId="23783" xr:uid="{00000000-0005-0000-0000-0000405C0000}"/>
    <cellStyle name="입력 4 2 6" xfId="4633" xr:uid="{00000000-0005-0000-0000-0000415C0000}"/>
    <cellStyle name="입력 4 2 6 2" xfId="10190" xr:uid="{00000000-0005-0000-0000-0000425C0000}"/>
    <cellStyle name="입력 4 2 6 2 2" xfId="21293" xr:uid="{00000000-0005-0000-0000-0000435C0000}"/>
    <cellStyle name="입력 4 2 6 2 3" xfId="28118" xr:uid="{00000000-0005-0000-0000-0000445C0000}"/>
    <cellStyle name="입력 4 2 6 3" xfId="15857" xr:uid="{00000000-0005-0000-0000-0000455C0000}"/>
    <cellStyle name="입력 4 2 6 4" xfId="23784" xr:uid="{00000000-0005-0000-0000-0000465C0000}"/>
    <cellStyle name="입력 4 2 7" xfId="4634" xr:uid="{00000000-0005-0000-0000-0000475C0000}"/>
    <cellStyle name="입력 4 2 7 2" xfId="10191" xr:uid="{00000000-0005-0000-0000-0000485C0000}"/>
    <cellStyle name="입력 4 2 7 2 2" xfId="21294" xr:uid="{00000000-0005-0000-0000-0000495C0000}"/>
    <cellStyle name="입력 4 2 7 2 3" xfId="28119" xr:uid="{00000000-0005-0000-0000-00004A5C0000}"/>
    <cellStyle name="입력 4 2 7 3" xfId="15858" xr:uid="{00000000-0005-0000-0000-00004B5C0000}"/>
    <cellStyle name="입력 4 2 7 4" xfId="23785" xr:uid="{00000000-0005-0000-0000-00004C5C0000}"/>
    <cellStyle name="입력 4 2 8" xfId="10180" xr:uid="{00000000-0005-0000-0000-00004D5C0000}"/>
    <cellStyle name="입력 4 2 8 2" xfId="21283" xr:uid="{00000000-0005-0000-0000-00004E5C0000}"/>
    <cellStyle name="입력 4 2 8 3" xfId="28108" xr:uid="{00000000-0005-0000-0000-00004F5C0000}"/>
    <cellStyle name="입력 4 2 9" xfId="15847" xr:uid="{00000000-0005-0000-0000-0000505C0000}"/>
    <cellStyle name="입력 4 3" xfId="4635" xr:uid="{00000000-0005-0000-0000-0000515C0000}"/>
    <cellStyle name="입력 4 3 10" xfId="23786" xr:uid="{00000000-0005-0000-0000-0000525C0000}"/>
    <cellStyle name="입력 4 3 2" xfId="4636" xr:uid="{00000000-0005-0000-0000-0000535C0000}"/>
    <cellStyle name="입력 4 3 2 2" xfId="4637" xr:uid="{00000000-0005-0000-0000-0000545C0000}"/>
    <cellStyle name="입력 4 3 2 2 2" xfId="10194" xr:uid="{00000000-0005-0000-0000-0000555C0000}"/>
    <cellStyle name="입력 4 3 2 2 2 2" xfId="21297" xr:uid="{00000000-0005-0000-0000-0000565C0000}"/>
    <cellStyle name="입력 4 3 2 2 2 3" xfId="28122" xr:uid="{00000000-0005-0000-0000-0000575C0000}"/>
    <cellStyle name="입력 4 3 2 2 3" xfId="15861" xr:uid="{00000000-0005-0000-0000-0000585C0000}"/>
    <cellStyle name="입력 4 3 2 2 4" xfId="23788" xr:uid="{00000000-0005-0000-0000-0000595C0000}"/>
    <cellStyle name="입력 4 3 2 3" xfId="4638" xr:uid="{00000000-0005-0000-0000-00005A5C0000}"/>
    <cellStyle name="입력 4 3 2 3 2" xfId="10195" xr:uid="{00000000-0005-0000-0000-00005B5C0000}"/>
    <cellStyle name="입력 4 3 2 3 2 2" xfId="21298" xr:uid="{00000000-0005-0000-0000-00005C5C0000}"/>
    <cellStyle name="입력 4 3 2 3 2 3" xfId="28123" xr:uid="{00000000-0005-0000-0000-00005D5C0000}"/>
    <cellStyle name="입력 4 3 2 3 3" xfId="15862" xr:uid="{00000000-0005-0000-0000-00005E5C0000}"/>
    <cellStyle name="입력 4 3 2 3 4" xfId="23789" xr:uid="{00000000-0005-0000-0000-00005F5C0000}"/>
    <cellStyle name="입력 4 3 2 4" xfId="4639" xr:uid="{00000000-0005-0000-0000-0000605C0000}"/>
    <cellStyle name="입력 4 3 2 4 2" xfId="10196" xr:uid="{00000000-0005-0000-0000-0000615C0000}"/>
    <cellStyle name="입력 4 3 2 4 2 2" xfId="21299" xr:uid="{00000000-0005-0000-0000-0000625C0000}"/>
    <cellStyle name="입력 4 3 2 4 2 3" xfId="28124" xr:uid="{00000000-0005-0000-0000-0000635C0000}"/>
    <cellStyle name="입력 4 3 2 4 3" xfId="15863" xr:uid="{00000000-0005-0000-0000-0000645C0000}"/>
    <cellStyle name="입력 4 3 2 4 4" xfId="23790" xr:uid="{00000000-0005-0000-0000-0000655C0000}"/>
    <cellStyle name="입력 4 3 2 5" xfId="4640" xr:uid="{00000000-0005-0000-0000-0000665C0000}"/>
    <cellStyle name="입력 4 3 2 5 2" xfId="10197" xr:uid="{00000000-0005-0000-0000-0000675C0000}"/>
    <cellStyle name="입력 4 3 2 5 2 2" xfId="21300" xr:uid="{00000000-0005-0000-0000-0000685C0000}"/>
    <cellStyle name="입력 4 3 2 5 2 3" xfId="28125" xr:uid="{00000000-0005-0000-0000-0000695C0000}"/>
    <cellStyle name="입력 4 3 2 5 3" xfId="15864" xr:uid="{00000000-0005-0000-0000-00006A5C0000}"/>
    <cellStyle name="입력 4 3 2 5 4" xfId="23791" xr:uid="{00000000-0005-0000-0000-00006B5C0000}"/>
    <cellStyle name="입력 4 3 2 6" xfId="4641" xr:uid="{00000000-0005-0000-0000-00006C5C0000}"/>
    <cellStyle name="입력 4 3 2 6 2" xfId="10198" xr:uid="{00000000-0005-0000-0000-00006D5C0000}"/>
    <cellStyle name="입력 4 3 2 6 2 2" xfId="21301" xr:uid="{00000000-0005-0000-0000-00006E5C0000}"/>
    <cellStyle name="입력 4 3 2 6 2 3" xfId="28126" xr:uid="{00000000-0005-0000-0000-00006F5C0000}"/>
    <cellStyle name="입력 4 3 2 6 3" xfId="15865" xr:uid="{00000000-0005-0000-0000-0000705C0000}"/>
    <cellStyle name="입력 4 3 2 6 4" xfId="23792" xr:uid="{00000000-0005-0000-0000-0000715C0000}"/>
    <cellStyle name="입력 4 3 2 7" xfId="10193" xr:uid="{00000000-0005-0000-0000-0000725C0000}"/>
    <cellStyle name="입력 4 3 2 7 2" xfId="21296" xr:uid="{00000000-0005-0000-0000-0000735C0000}"/>
    <cellStyle name="입력 4 3 2 7 3" xfId="28121" xr:uid="{00000000-0005-0000-0000-0000745C0000}"/>
    <cellStyle name="입력 4 3 2 8" xfId="15860" xr:uid="{00000000-0005-0000-0000-0000755C0000}"/>
    <cellStyle name="입력 4 3 2 9" xfId="23787" xr:uid="{00000000-0005-0000-0000-0000765C0000}"/>
    <cellStyle name="입력 4 3 3" xfId="4642" xr:uid="{00000000-0005-0000-0000-0000775C0000}"/>
    <cellStyle name="입력 4 3 3 2" xfId="10199" xr:uid="{00000000-0005-0000-0000-0000785C0000}"/>
    <cellStyle name="입력 4 3 3 2 2" xfId="21302" xr:uid="{00000000-0005-0000-0000-0000795C0000}"/>
    <cellStyle name="입력 4 3 3 2 3" xfId="28127" xr:uid="{00000000-0005-0000-0000-00007A5C0000}"/>
    <cellStyle name="입력 4 3 3 3" xfId="15866" xr:uid="{00000000-0005-0000-0000-00007B5C0000}"/>
    <cellStyle name="입력 4 3 3 4" xfId="23793" xr:uid="{00000000-0005-0000-0000-00007C5C0000}"/>
    <cellStyle name="입력 4 3 4" xfId="4643" xr:uid="{00000000-0005-0000-0000-00007D5C0000}"/>
    <cellStyle name="입력 4 3 4 2" xfId="10200" xr:uid="{00000000-0005-0000-0000-00007E5C0000}"/>
    <cellStyle name="입력 4 3 4 2 2" xfId="21303" xr:uid="{00000000-0005-0000-0000-00007F5C0000}"/>
    <cellStyle name="입력 4 3 4 2 3" xfId="28128" xr:uid="{00000000-0005-0000-0000-0000805C0000}"/>
    <cellStyle name="입력 4 3 4 3" xfId="15867" xr:uid="{00000000-0005-0000-0000-0000815C0000}"/>
    <cellStyle name="입력 4 3 4 4" xfId="23794" xr:uid="{00000000-0005-0000-0000-0000825C0000}"/>
    <cellStyle name="입력 4 3 5" xfId="4644" xr:uid="{00000000-0005-0000-0000-0000835C0000}"/>
    <cellStyle name="입력 4 3 5 2" xfId="10201" xr:uid="{00000000-0005-0000-0000-0000845C0000}"/>
    <cellStyle name="입력 4 3 5 2 2" xfId="21304" xr:uid="{00000000-0005-0000-0000-0000855C0000}"/>
    <cellStyle name="입력 4 3 5 2 3" xfId="28129" xr:uid="{00000000-0005-0000-0000-0000865C0000}"/>
    <cellStyle name="입력 4 3 5 3" xfId="15868" xr:uid="{00000000-0005-0000-0000-0000875C0000}"/>
    <cellStyle name="입력 4 3 5 4" xfId="23795" xr:uid="{00000000-0005-0000-0000-0000885C0000}"/>
    <cellStyle name="입력 4 3 6" xfId="4645" xr:uid="{00000000-0005-0000-0000-0000895C0000}"/>
    <cellStyle name="입력 4 3 6 2" xfId="10202" xr:uid="{00000000-0005-0000-0000-00008A5C0000}"/>
    <cellStyle name="입력 4 3 6 2 2" xfId="21305" xr:uid="{00000000-0005-0000-0000-00008B5C0000}"/>
    <cellStyle name="입력 4 3 6 2 3" xfId="28130" xr:uid="{00000000-0005-0000-0000-00008C5C0000}"/>
    <cellStyle name="입력 4 3 6 3" xfId="15869" xr:uid="{00000000-0005-0000-0000-00008D5C0000}"/>
    <cellStyle name="입력 4 3 6 4" xfId="23796" xr:uid="{00000000-0005-0000-0000-00008E5C0000}"/>
    <cellStyle name="입력 4 3 7" xfId="4646" xr:uid="{00000000-0005-0000-0000-00008F5C0000}"/>
    <cellStyle name="입력 4 3 7 2" xfId="10203" xr:uid="{00000000-0005-0000-0000-0000905C0000}"/>
    <cellStyle name="입력 4 3 7 2 2" xfId="21306" xr:uid="{00000000-0005-0000-0000-0000915C0000}"/>
    <cellStyle name="입력 4 3 7 2 3" xfId="28131" xr:uid="{00000000-0005-0000-0000-0000925C0000}"/>
    <cellStyle name="입력 4 3 7 3" xfId="15870" xr:uid="{00000000-0005-0000-0000-0000935C0000}"/>
    <cellStyle name="입력 4 3 7 4" xfId="23797" xr:uid="{00000000-0005-0000-0000-0000945C0000}"/>
    <cellStyle name="입력 4 3 8" xfId="10192" xr:uid="{00000000-0005-0000-0000-0000955C0000}"/>
    <cellStyle name="입력 4 3 8 2" xfId="21295" xr:uid="{00000000-0005-0000-0000-0000965C0000}"/>
    <cellStyle name="입력 4 3 8 3" xfId="28120" xr:uid="{00000000-0005-0000-0000-0000975C0000}"/>
    <cellStyle name="입력 4 3 9" xfId="15859" xr:uid="{00000000-0005-0000-0000-0000985C0000}"/>
    <cellStyle name="입력 4 4" xfId="4647" xr:uid="{00000000-0005-0000-0000-0000995C0000}"/>
    <cellStyle name="입력 4 4 10" xfId="23798" xr:uid="{00000000-0005-0000-0000-00009A5C0000}"/>
    <cellStyle name="입력 4 4 2" xfId="4648" xr:uid="{00000000-0005-0000-0000-00009B5C0000}"/>
    <cellStyle name="입력 4 4 2 2" xfId="4649" xr:uid="{00000000-0005-0000-0000-00009C5C0000}"/>
    <cellStyle name="입력 4 4 2 2 2" xfId="10206" xr:uid="{00000000-0005-0000-0000-00009D5C0000}"/>
    <cellStyle name="입력 4 4 2 2 2 2" xfId="21309" xr:uid="{00000000-0005-0000-0000-00009E5C0000}"/>
    <cellStyle name="입력 4 4 2 2 2 3" xfId="28134" xr:uid="{00000000-0005-0000-0000-00009F5C0000}"/>
    <cellStyle name="입력 4 4 2 2 3" xfId="15873" xr:uid="{00000000-0005-0000-0000-0000A05C0000}"/>
    <cellStyle name="입력 4 4 2 2 4" xfId="23800" xr:uid="{00000000-0005-0000-0000-0000A15C0000}"/>
    <cellStyle name="입력 4 4 2 3" xfId="4650" xr:uid="{00000000-0005-0000-0000-0000A25C0000}"/>
    <cellStyle name="입력 4 4 2 3 2" xfId="10207" xr:uid="{00000000-0005-0000-0000-0000A35C0000}"/>
    <cellStyle name="입력 4 4 2 3 2 2" xfId="21310" xr:uid="{00000000-0005-0000-0000-0000A45C0000}"/>
    <cellStyle name="입력 4 4 2 3 2 3" xfId="28135" xr:uid="{00000000-0005-0000-0000-0000A55C0000}"/>
    <cellStyle name="입력 4 4 2 3 3" xfId="15874" xr:uid="{00000000-0005-0000-0000-0000A65C0000}"/>
    <cellStyle name="입력 4 4 2 3 4" xfId="23801" xr:uid="{00000000-0005-0000-0000-0000A75C0000}"/>
    <cellStyle name="입력 4 4 2 4" xfId="4651" xr:uid="{00000000-0005-0000-0000-0000A85C0000}"/>
    <cellStyle name="입력 4 4 2 4 2" xfId="10208" xr:uid="{00000000-0005-0000-0000-0000A95C0000}"/>
    <cellStyle name="입력 4 4 2 4 2 2" xfId="21311" xr:uid="{00000000-0005-0000-0000-0000AA5C0000}"/>
    <cellStyle name="입력 4 4 2 4 2 3" xfId="28136" xr:uid="{00000000-0005-0000-0000-0000AB5C0000}"/>
    <cellStyle name="입력 4 4 2 4 3" xfId="15875" xr:uid="{00000000-0005-0000-0000-0000AC5C0000}"/>
    <cellStyle name="입력 4 4 2 4 4" xfId="23802" xr:uid="{00000000-0005-0000-0000-0000AD5C0000}"/>
    <cellStyle name="입력 4 4 2 5" xfId="4652" xr:uid="{00000000-0005-0000-0000-0000AE5C0000}"/>
    <cellStyle name="입력 4 4 2 5 2" xfId="10209" xr:uid="{00000000-0005-0000-0000-0000AF5C0000}"/>
    <cellStyle name="입력 4 4 2 5 2 2" xfId="21312" xr:uid="{00000000-0005-0000-0000-0000B05C0000}"/>
    <cellStyle name="입력 4 4 2 5 2 3" xfId="28137" xr:uid="{00000000-0005-0000-0000-0000B15C0000}"/>
    <cellStyle name="입력 4 4 2 5 3" xfId="15876" xr:uid="{00000000-0005-0000-0000-0000B25C0000}"/>
    <cellStyle name="입력 4 4 2 5 4" xfId="23803" xr:uid="{00000000-0005-0000-0000-0000B35C0000}"/>
    <cellStyle name="입력 4 4 2 6" xfId="4653" xr:uid="{00000000-0005-0000-0000-0000B45C0000}"/>
    <cellStyle name="입력 4 4 2 6 2" xfId="10210" xr:uid="{00000000-0005-0000-0000-0000B55C0000}"/>
    <cellStyle name="입력 4 4 2 6 2 2" xfId="21313" xr:uid="{00000000-0005-0000-0000-0000B65C0000}"/>
    <cellStyle name="입력 4 4 2 6 2 3" xfId="28138" xr:uid="{00000000-0005-0000-0000-0000B75C0000}"/>
    <cellStyle name="입력 4 4 2 6 3" xfId="15877" xr:uid="{00000000-0005-0000-0000-0000B85C0000}"/>
    <cellStyle name="입력 4 4 2 6 4" xfId="23804" xr:uid="{00000000-0005-0000-0000-0000B95C0000}"/>
    <cellStyle name="입력 4 4 2 7" xfId="10205" xr:uid="{00000000-0005-0000-0000-0000BA5C0000}"/>
    <cellStyle name="입력 4 4 2 7 2" xfId="21308" xr:uid="{00000000-0005-0000-0000-0000BB5C0000}"/>
    <cellStyle name="입력 4 4 2 7 3" xfId="28133" xr:uid="{00000000-0005-0000-0000-0000BC5C0000}"/>
    <cellStyle name="입력 4 4 2 8" xfId="15872" xr:uid="{00000000-0005-0000-0000-0000BD5C0000}"/>
    <cellStyle name="입력 4 4 2 9" xfId="23799" xr:uid="{00000000-0005-0000-0000-0000BE5C0000}"/>
    <cellStyle name="입력 4 4 3" xfId="4654" xr:uid="{00000000-0005-0000-0000-0000BF5C0000}"/>
    <cellStyle name="입력 4 4 3 2" xfId="10211" xr:uid="{00000000-0005-0000-0000-0000C05C0000}"/>
    <cellStyle name="입력 4 4 3 2 2" xfId="21314" xr:uid="{00000000-0005-0000-0000-0000C15C0000}"/>
    <cellStyle name="입력 4 4 3 2 3" xfId="28139" xr:uid="{00000000-0005-0000-0000-0000C25C0000}"/>
    <cellStyle name="입력 4 4 3 3" xfId="15878" xr:uid="{00000000-0005-0000-0000-0000C35C0000}"/>
    <cellStyle name="입력 4 4 3 4" xfId="23805" xr:uid="{00000000-0005-0000-0000-0000C45C0000}"/>
    <cellStyle name="입력 4 4 4" xfId="4655" xr:uid="{00000000-0005-0000-0000-0000C55C0000}"/>
    <cellStyle name="입력 4 4 4 2" xfId="10212" xr:uid="{00000000-0005-0000-0000-0000C65C0000}"/>
    <cellStyle name="입력 4 4 4 2 2" xfId="21315" xr:uid="{00000000-0005-0000-0000-0000C75C0000}"/>
    <cellStyle name="입력 4 4 4 2 3" xfId="28140" xr:uid="{00000000-0005-0000-0000-0000C85C0000}"/>
    <cellStyle name="입력 4 4 4 3" xfId="15879" xr:uid="{00000000-0005-0000-0000-0000C95C0000}"/>
    <cellStyle name="입력 4 4 4 4" xfId="23806" xr:uid="{00000000-0005-0000-0000-0000CA5C0000}"/>
    <cellStyle name="입력 4 4 5" xfId="4656" xr:uid="{00000000-0005-0000-0000-0000CB5C0000}"/>
    <cellStyle name="입력 4 4 5 2" xfId="10213" xr:uid="{00000000-0005-0000-0000-0000CC5C0000}"/>
    <cellStyle name="입력 4 4 5 2 2" xfId="21316" xr:uid="{00000000-0005-0000-0000-0000CD5C0000}"/>
    <cellStyle name="입력 4 4 5 2 3" xfId="28141" xr:uid="{00000000-0005-0000-0000-0000CE5C0000}"/>
    <cellStyle name="입력 4 4 5 3" xfId="15880" xr:uid="{00000000-0005-0000-0000-0000CF5C0000}"/>
    <cellStyle name="입력 4 4 5 4" xfId="23807" xr:uid="{00000000-0005-0000-0000-0000D05C0000}"/>
    <cellStyle name="입력 4 4 6" xfId="4657" xr:uid="{00000000-0005-0000-0000-0000D15C0000}"/>
    <cellStyle name="입력 4 4 6 2" xfId="10214" xr:uid="{00000000-0005-0000-0000-0000D25C0000}"/>
    <cellStyle name="입력 4 4 6 2 2" xfId="21317" xr:uid="{00000000-0005-0000-0000-0000D35C0000}"/>
    <cellStyle name="입력 4 4 6 2 3" xfId="28142" xr:uid="{00000000-0005-0000-0000-0000D45C0000}"/>
    <cellStyle name="입력 4 4 6 3" xfId="15881" xr:uid="{00000000-0005-0000-0000-0000D55C0000}"/>
    <cellStyle name="입력 4 4 6 4" xfId="23808" xr:uid="{00000000-0005-0000-0000-0000D65C0000}"/>
    <cellStyle name="입력 4 4 7" xfId="4658" xr:uid="{00000000-0005-0000-0000-0000D75C0000}"/>
    <cellStyle name="입력 4 4 7 2" xfId="10215" xr:uid="{00000000-0005-0000-0000-0000D85C0000}"/>
    <cellStyle name="입력 4 4 7 2 2" xfId="21318" xr:uid="{00000000-0005-0000-0000-0000D95C0000}"/>
    <cellStyle name="입력 4 4 7 2 3" xfId="28143" xr:uid="{00000000-0005-0000-0000-0000DA5C0000}"/>
    <cellStyle name="입력 4 4 7 3" xfId="15882" xr:uid="{00000000-0005-0000-0000-0000DB5C0000}"/>
    <cellStyle name="입력 4 4 7 4" xfId="23809" xr:uid="{00000000-0005-0000-0000-0000DC5C0000}"/>
    <cellStyle name="입력 4 4 8" xfId="10204" xr:uid="{00000000-0005-0000-0000-0000DD5C0000}"/>
    <cellStyle name="입력 4 4 8 2" xfId="21307" xr:uid="{00000000-0005-0000-0000-0000DE5C0000}"/>
    <cellStyle name="입력 4 4 8 3" xfId="28132" xr:uid="{00000000-0005-0000-0000-0000DF5C0000}"/>
    <cellStyle name="입력 4 4 9" xfId="15871" xr:uid="{00000000-0005-0000-0000-0000E05C0000}"/>
    <cellStyle name="입력 4 5" xfId="4659" xr:uid="{00000000-0005-0000-0000-0000E15C0000}"/>
    <cellStyle name="입력 4 5 10" xfId="23810" xr:uid="{00000000-0005-0000-0000-0000E25C0000}"/>
    <cellStyle name="입력 4 5 2" xfId="4660" xr:uid="{00000000-0005-0000-0000-0000E35C0000}"/>
    <cellStyle name="입력 4 5 2 2" xfId="4661" xr:uid="{00000000-0005-0000-0000-0000E45C0000}"/>
    <cellStyle name="입력 4 5 2 2 2" xfId="10218" xr:uid="{00000000-0005-0000-0000-0000E55C0000}"/>
    <cellStyle name="입력 4 5 2 2 2 2" xfId="21321" xr:uid="{00000000-0005-0000-0000-0000E65C0000}"/>
    <cellStyle name="입력 4 5 2 2 2 3" xfId="28146" xr:uid="{00000000-0005-0000-0000-0000E75C0000}"/>
    <cellStyle name="입력 4 5 2 2 3" xfId="15885" xr:uid="{00000000-0005-0000-0000-0000E85C0000}"/>
    <cellStyle name="입력 4 5 2 2 4" xfId="23812" xr:uid="{00000000-0005-0000-0000-0000E95C0000}"/>
    <cellStyle name="입력 4 5 2 3" xfId="4662" xr:uid="{00000000-0005-0000-0000-0000EA5C0000}"/>
    <cellStyle name="입력 4 5 2 3 2" xfId="10219" xr:uid="{00000000-0005-0000-0000-0000EB5C0000}"/>
    <cellStyle name="입력 4 5 2 3 2 2" xfId="21322" xr:uid="{00000000-0005-0000-0000-0000EC5C0000}"/>
    <cellStyle name="입력 4 5 2 3 2 3" xfId="28147" xr:uid="{00000000-0005-0000-0000-0000ED5C0000}"/>
    <cellStyle name="입력 4 5 2 3 3" xfId="15886" xr:uid="{00000000-0005-0000-0000-0000EE5C0000}"/>
    <cellStyle name="입력 4 5 2 3 4" xfId="23813" xr:uid="{00000000-0005-0000-0000-0000EF5C0000}"/>
    <cellStyle name="입력 4 5 2 4" xfId="4663" xr:uid="{00000000-0005-0000-0000-0000F05C0000}"/>
    <cellStyle name="입력 4 5 2 4 2" xfId="10220" xr:uid="{00000000-0005-0000-0000-0000F15C0000}"/>
    <cellStyle name="입력 4 5 2 4 2 2" xfId="21323" xr:uid="{00000000-0005-0000-0000-0000F25C0000}"/>
    <cellStyle name="입력 4 5 2 4 2 3" xfId="28148" xr:uid="{00000000-0005-0000-0000-0000F35C0000}"/>
    <cellStyle name="입력 4 5 2 4 3" xfId="15887" xr:uid="{00000000-0005-0000-0000-0000F45C0000}"/>
    <cellStyle name="입력 4 5 2 4 4" xfId="23814" xr:uid="{00000000-0005-0000-0000-0000F55C0000}"/>
    <cellStyle name="입력 4 5 2 5" xfId="4664" xr:uid="{00000000-0005-0000-0000-0000F65C0000}"/>
    <cellStyle name="입력 4 5 2 5 2" xfId="10221" xr:uid="{00000000-0005-0000-0000-0000F75C0000}"/>
    <cellStyle name="입력 4 5 2 5 2 2" xfId="21324" xr:uid="{00000000-0005-0000-0000-0000F85C0000}"/>
    <cellStyle name="입력 4 5 2 5 2 3" xfId="28149" xr:uid="{00000000-0005-0000-0000-0000F95C0000}"/>
    <cellStyle name="입력 4 5 2 5 3" xfId="15888" xr:uid="{00000000-0005-0000-0000-0000FA5C0000}"/>
    <cellStyle name="입력 4 5 2 5 4" xfId="23815" xr:uid="{00000000-0005-0000-0000-0000FB5C0000}"/>
    <cellStyle name="입력 4 5 2 6" xfId="4665" xr:uid="{00000000-0005-0000-0000-0000FC5C0000}"/>
    <cellStyle name="입력 4 5 2 6 2" xfId="10222" xr:uid="{00000000-0005-0000-0000-0000FD5C0000}"/>
    <cellStyle name="입력 4 5 2 6 2 2" xfId="21325" xr:uid="{00000000-0005-0000-0000-0000FE5C0000}"/>
    <cellStyle name="입력 4 5 2 6 2 3" xfId="28150" xr:uid="{00000000-0005-0000-0000-0000FF5C0000}"/>
    <cellStyle name="입력 4 5 2 6 3" xfId="15889" xr:uid="{00000000-0005-0000-0000-0000005D0000}"/>
    <cellStyle name="입력 4 5 2 6 4" xfId="23816" xr:uid="{00000000-0005-0000-0000-0000015D0000}"/>
    <cellStyle name="입력 4 5 2 7" xfId="10217" xr:uid="{00000000-0005-0000-0000-0000025D0000}"/>
    <cellStyle name="입력 4 5 2 7 2" xfId="21320" xr:uid="{00000000-0005-0000-0000-0000035D0000}"/>
    <cellStyle name="입력 4 5 2 7 3" xfId="28145" xr:uid="{00000000-0005-0000-0000-0000045D0000}"/>
    <cellStyle name="입력 4 5 2 8" xfId="15884" xr:uid="{00000000-0005-0000-0000-0000055D0000}"/>
    <cellStyle name="입력 4 5 2 9" xfId="23811" xr:uid="{00000000-0005-0000-0000-0000065D0000}"/>
    <cellStyle name="입력 4 5 3" xfId="4666" xr:uid="{00000000-0005-0000-0000-0000075D0000}"/>
    <cellStyle name="입력 4 5 3 2" xfId="10223" xr:uid="{00000000-0005-0000-0000-0000085D0000}"/>
    <cellStyle name="입력 4 5 3 2 2" xfId="21326" xr:uid="{00000000-0005-0000-0000-0000095D0000}"/>
    <cellStyle name="입력 4 5 3 2 3" xfId="28151" xr:uid="{00000000-0005-0000-0000-00000A5D0000}"/>
    <cellStyle name="입력 4 5 3 3" xfId="15890" xr:uid="{00000000-0005-0000-0000-00000B5D0000}"/>
    <cellStyle name="입력 4 5 3 4" xfId="23817" xr:uid="{00000000-0005-0000-0000-00000C5D0000}"/>
    <cellStyle name="입력 4 5 4" xfId="4667" xr:uid="{00000000-0005-0000-0000-00000D5D0000}"/>
    <cellStyle name="입력 4 5 4 2" xfId="10224" xr:uid="{00000000-0005-0000-0000-00000E5D0000}"/>
    <cellStyle name="입력 4 5 4 2 2" xfId="21327" xr:uid="{00000000-0005-0000-0000-00000F5D0000}"/>
    <cellStyle name="입력 4 5 4 2 3" xfId="28152" xr:uid="{00000000-0005-0000-0000-0000105D0000}"/>
    <cellStyle name="입력 4 5 4 3" xfId="15891" xr:uid="{00000000-0005-0000-0000-0000115D0000}"/>
    <cellStyle name="입력 4 5 4 4" xfId="23818" xr:uid="{00000000-0005-0000-0000-0000125D0000}"/>
    <cellStyle name="입력 4 5 5" xfId="4668" xr:uid="{00000000-0005-0000-0000-0000135D0000}"/>
    <cellStyle name="입력 4 5 5 2" xfId="10225" xr:uid="{00000000-0005-0000-0000-0000145D0000}"/>
    <cellStyle name="입력 4 5 5 2 2" xfId="21328" xr:uid="{00000000-0005-0000-0000-0000155D0000}"/>
    <cellStyle name="입력 4 5 5 2 3" xfId="28153" xr:uid="{00000000-0005-0000-0000-0000165D0000}"/>
    <cellStyle name="입력 4 5 5 3" xfId="15892" xr:uid="{00000000-0005-0000-0000-0000175D0000}"/>
    <cellStyle name="입력 4 5 5 4" xfId="23819" xr:uid="{00000000-0005-0000-0000-0000185D0000}"/>
    <cellStyle name="입력 4 5 6" xfId="4669" xr:uid="{00000000-0005-0000-0000-0000195D0000}"/>
    <cellStyle name="입력 4 5 6 2" xfId="10226" xr:uid="{00000000-0005-0000-0000-00001A5D0000}"/>
    <cellStyle name="입력 4 5 6 2 2" xfId="21329" xr:uid="{00000000-0005-0000-0000-00001B5D0000}"/>
    <cellStyle name="입력 4 5 6 2 3" xfId="28154" xr:uid="{00000000-0005-0000-0000-00001C5D0000}"/>
    <cellStyle name="입력 4 5 6 3" xfId="15893" xr:uid="{00000000-0005-0000-0000-00001D5D0000}"/>
    <cellStyle name="입력 4 5 6 4" xfId="23820" xr:uid="{00000000-0005-0000-0000-00001E5D0000}"/>
    <cellStyle name="입력 4 5 7" xfId="4670" xr:uid="{00000000-0005-0000-0000-00001F5D0000}"/>
    <cellStyle name="입력 4 5 7 2" xfId="10227" xr:uid="{00000000-0005-0000-0000-0000205D0000}"/>
    <cellStyle name="입력 4 5 7 2 2" xfId="21330" xr:uid="{00000000-0005-0000-0000-0000215D0000}"/>
    <cellStyle name="입력 4 5 7 2 3" xfId="28155" xr:uid="{00000000-0005-0000-0000-0000225D0000}"/>
    <cellStyle name="입력 4 5 7 3" xfId="15894" xr:uid="{00000000-0005-0000-0000-0000235D0000}"/>
    <cellStyle name="입력 4 5 7 4" xfId="23821" xr:uid="{00000000-0005-0000-0000-0000245D0000}"/>
    <cellStyle name="입력 4 5 8" xfId="10216" xr:uid="{00000000-0005-0000-0000-0000255D0000}"/>
    <cellStyle name="입력 4 5 8 2" xfId="21319" xr:uid="{00000000-0005-0000-0000-0000265D0000}"/>
    <cellStyle name="입력 4 5 8 3" xfId="28144" xr:uid="{00000000-0005-0000-0000-0000275D0000}"/>
    <cellStyle name="입력 4 5 9" xfId="15883" xr:uid="{00000000-0005-0000-0000-0000285D0000}"/>
    <cellStyle name="입력 4 6" xfId="4671" xr:uid="{00000000-0005-0000-0000-0000295D0000}"/>
    <cellStyle name="입력 4 6 10" xfId="23822" xr:uid="{00000000-0005-0000-0000-00002A5D0000}"/>
    <cellStyle name="입력 4 6 2" xfId="4672" xr:uid="{00000000-0005-0000-0000-00002B5D0000}"/>
    <cellStyle name="입력 4 6 2 2" xfId="4673" xr:uid="{00000000-0005-0000-0000-00002C5D0000}"/>
    <cellStyle name="입력 4 6 2 2 2" xfId="10230" xr:uid="{00000000-0005-0000-0000-00002D5D0000}"/>
    <cellStyle name="입력 4 6 2 2 2 2" xfId="21333" xr:uid="{00000000-0005-0000-0000-00002E5D0000}"/>
    <cellStyle name="입력 4 6 2 2 2 3" xfId="28158" xr:uid="{00000000-0005-0000-0000-00002F5D0000}"/>
    <cellStyle name="입력 4 6 2 2 3" xfId="15897" xr:uid="{00000000-0005-0000-0000-0000305D0000}"/>
    <cellStyle name="입력 4 6 2 2 4" xfId="23824" xr:uid="{00000000-0005-0000-0000-0000315D0000}"/>
    <cellStyle name="입력 4 6 2 3" xfId="4674" xr:uid="{00000000-0005-0000-0000-0000325D0000}"/>
    <cellStyle name="입력 4 6 2 3 2" xfId="10231" xr:uid="{00000000-0005-0000-0000-0000335D0000}"/>
    <cellStyle name="입력 4 6 2 3 2 2" xfId="21334" xr:uid="{00000000-0005-0000-0000-0000345D0000}"/>
    <cellStyle name="입력 4 6 2 3 2 3" xfId="28159" xr:uid="{00000000-0005-0000-0000-0000355D0000}"/>
    <cellStyle name="입력 4 6 2 3 3" xfId="15898" xr:uid="{00000000-0005-0000-0000-0000365D0000}"/>
    <cellStyle name="입력 4 6 2 3 4" xfId="23825" xr:uid="{00000000-0005-0000-0000-0000375D0000}"/>
    <cellStyle name="입력 4 6 2 4" xfId="4675" xr:uid="{00000000-0005-0000-0000-0000385D0000}"/>
    <cellStyle name="입력 4 6 2 4 2" xfId="10232" xr:uid="{00000000-0005-0000-0000-0000395D0000}"/>
    <cellStyle name="입력 4 6 2 4 2 2" xfId="21335" xr:uid="{00000000-0005-0000-0000-00003A5D0000}"/>
    <cellStyle name="입력 4 6 2 4 2 3" xfId="28160" xr:uid="{00000000-0005-0000-0000-00003B5D0000}"/>
    <cellStyle name="입력 4 6 2 4 3" xfId="15899" xr:uid="{00000000-0005-0000-0000-00003C5D0000}"/>
    <cellStyle name="입력 4 6 2 4 4" xfId="23826" xr:uid="{00000000-0005-0000-0000-00003D5D0000}"/>
    <cellStyle name="입력 4 6 2 5" xfId="4676" xr:uid="{00000000-0005-0000-0000-00003E5D0000}"/>
    <cellStyle name="입력 4 6 2 5 2" xfId="10233" xr:uid="{00000000-0005-0000-0000-00003F5D0000}"/>
    <cellStyle name="입력 4 6 2 5 2 2" xfId="21336" xr:uid="{00000000-0005-0000-0000-0000405D0000}"/>
    <cellStyle name="입력 4 6 2 5 2 3" xfId="28161" xr:uid="{00000000-0005-0000-0000-0000415D0000}"/>
    <cellStyle name="입력 4 6 2 5 3" xfId="15900" xr:uid="{00000000-0005-0000-0000-0000425D0000}"/>
    <cellStyle name="입력 4 6 2 5 4" xfId="23827" xr:uid="{00000000-0005-0000-0000-0000435D0000}"/>
    <cellStyle name="입력 4 6 2 6" xfId="4677" xr:uid="{00000000-0005-0000-0000-0000445D0000}"/>
    <cellStyle name="입력 4 6 2 6 2" xfId="10234" xr:uid="{00000000-0005-0000-0000-0000455D0000}"/>
    <cellStyle name="입력 4 6 2 6 2 2" xfId="21337" xr:uid="{00000000-0005-0000-0000-0000465D0000}"/>
    <cellStyle name="입력 4 6 2 6 2 3" xfId="28162" xr:uid="{00000000-0005-0000-0000-0000475D0000}"/>
    <cellStyle name="입력 4 6 2 6 3" xfId="15901" xr:uid="{00000000-0005-0000-0000-0000485D0000}"/>
    <cellStyle name="입력 4 6 2 6 4" xfId="23828" xr:uid="{00000000-0005-0000-0000-0000495D0000}"/>
    <cellStyle name="입력 4 6 2 7" xfId="10229" xr:uid="{00000000-0005-0000-0000-00004A5D0000}"/>
    <cellStyle name="입력 4 6 2 7 2" xfId="21332" xr:uid="{00000000-0005-0000-0000-00004B5D0000}"/>
    <cellStyle name="입력 4 6 2 7 3" xfId="28157" xr:uid="{00000000-0005-0000-0000-00004C5D0000}"/>
    <cellStyle name="입력 4 6 2 8" xfId="15896" xr:uid="{00000000-0005-0000-0000-00004D5D0000}"/>
    <cellStyle name="입력 4 6 2 9" xfId="23823" xr:uid="{00000000-0005-0000-0000-00004E5D0000}"/>
    <cellStyle name="입력 4 6 3" xfId="4678" xr:uid="{00000000-0005-0000-0000-00004F5D0000}"/>
    <cellStyle name="입력 4 6 3 2" xfId="10235" xr:uid="{00000000-0005-0000-0000-0000505D0000}"/>
    <cellStyle name="입력 4 6 3 2 2" xfId="21338" xr:uid="{00000000-0005-0000-0000-0000515D0000}"/>
    <cellStyle name="입력 4 6 3 2 3" xfId="28163" xr:uid="{00000000-0005-0000-0000-0000525D0000}"/>
    <cellStyle name="입력 4 6 3 3" xfId="15902" xr:uid="{00000000-0005-0000-0000-0000535D0000}"/>
    <cellStyle name="입력 4 6 3 4" xfId="23829" xr:uid="{00000000-0005-0000-0000-0000545D0000}"/>
    <cellStyle name="입력 4 6 4" xfId="4679" xr:uid="{00000000-0005-0000-0000-0000555D0000}"/>
    <cellStyle name="입력 4 6 4 2" xfId="10236" xr:uid="{00000000-0005-0000-0000-0000565D0000}"/>
    <cellStyle name="입력 4 6 4 2 2" xfId="21339" xr:uid="{00000000-0005-0000-0000-0000575D0000}"/>
    <cellStyle name="입력 4 6 4 2 3" xfId="28164" xr:uid="{00000000-0005-0000-0000-0000585D0000}"/>
    <cellStyle name="입력 4 6 4 3" xfId="15903" xr:uid="{00000000-0005-0000-0000-0000595D0000}"/>
    <cellStyle name="입력 4 6 4 4" xfId="23830" xr:uid="{00000000-0005-0000-0000-00005A5D0000}"/>
    <cellStyle name="입력 4 6 5" xfId="4680" xr:uid="{00000000-0005-0000-0000-00005B5D0000}"/>
    <cellStyle name="입력 4 6 5 2" xfId="10237" xr:uid="{00000000-0005-0000-0000-00005C5D0000}"/>
    <cellStyle name="입력 4 6 5 2 2" xfId="21340" xr:uid="{00000000-0005-0000-0000-00005D5D0000}"/>
    <cellStyle name="입력 4 6 5 2 3" xfId="28165" xr:uid="{00000000-0005-0000-0000-00005E5D0000}"/>
    <cellStyle name="입력 4 6 5 3" xfId="15904" xr:uid="{00000000-0005-0000-0000-00005F5D0000}"/>
    <cellStyle name="입력 4 6 5 4" xfId="23831" xr:uid="{00000000-0005-0000-0000-0000605D0000}"/>
    <cellStyle name="입력 4 6 6" xfId="4681" xr:uid="{00000000-0005-0000-0000-0000615D0000}"/>
    <cellStyle name="입력 4 6 6 2" xfId="10238" xr:uid="{00000000-0005-0000-0000-0000625D0000}"/>
    <cellStyle name="입력 4 6 6 2 2" xfId="21341" xr:uid="{00000000-0005-0000-0000-0000635D0000}"/>
    <cellStyle name="입력 4 6 6 2 3" xfId="28166" xr:uid="{00000000-0005-0000-0000-0000645D0000}"/>
    <cellStyle name="입력 4 6 6 3" xfId="15905" xr:uid="{00000000-0005-0000-0000-0000655D0000}"/>
    <cellStyle name="입력 4 6 6 4" xfId="23832" xr:uid="{00000000-0005-0000-0000-0000665D0000}"/>
    <cellStyle name="입력 4 6 7" xfId="4682" xr:uid="{00000000-0005-0000-0000-0000675D0000}"/>
    <cellStyle name="입력 4 6 7 2" xfId="10239" xr:uid="{00000000-0005-0000-0000-0000685D0000}"/>
    <cellStyle name="입력 4 6 7 2 2" xfId="21342" xr:uid="{00000000-0005-0000-0000-0000695D0000}"/>
    <cellStyle name="입력 4 6 7 2 3" xfId="28167" xr:uid="{00000000-0005-0000-0000-00006A5D0000}"/>
    <cellStyle name="입력 4 6 7 3" xfId="15906" xr:uid="{00000000-0005-0000-0000-00006B5D0000}"/>
    <cellStyle name="입력 4 6 7 4" xfId="23833" xr:uid="{00000000-0005-0000-0000-00006C5D0000}"/>
    <cellStyle name="입력 4 6 8" xfId="10228" xr:uid="{00000000-0005-0000-0000-00006D5D0000}"/>
    <cellStyle name="입력 4 6 8 2" xfId="21331" xr:uid="{00000000-0005-0000-0000-00006E5D0000}"/>
    <cellStyle name="입력 4 6 8 3" xfId="28156" xr:uid="{00000000-0005-0000-0000-00006F5D0000}"/>
    <cellStyle name="입력 4 6 9" xfId="15895" xr:uid="{00000000-0005-0000-0000-0000705D0000}"/>
    <cellStyle name="입력 4 7" xfId="4683" xr:uid="{00000000-0005-0000-0000-0000715D0000}"/>
    <cellStyle name="입력 4 7 10" xfId="23834" xr:uid="{00000000-0005-0000-0000-0000725D0000}"/>
    <cellStyle name="입력 4 7 2" xfId="4684" xr:uid="{00000000-0005-0000-0000-0000735D0000}"/>
    <cellStyle name="입력 4 7 2 2" xfId="4685" xr:uid="{00000000-0005-0000-0000-0000745D0000}"/>
    <cellStyle name="입력 4 7 2 2 2" xfId="10242" xr:uid="{00000000-0005-0000-0000-0000755D0000}"/>
    <cellStyle name="입력 4 7 2 2 2 2" xfId="21345" xr:uid="{00000000-0005-0000-0000-0000765D0000}"/>
    <cellStyle name="입력 4 7 2 2 2 3" xfId="28170" xr:uid="{00000000-0005-0000-0000-0000775D0000}"/>
    <cellStyle name="입력 4 7 2 2 3" xfId="15909" xr:uid="{00000000-0005-0000-0000-0000785D0000}"/>
    <cellStyle name="입력 4 7 2 2 4" xfId="23836" xr:uid="{00000000-0005-0000-0000-0000795D0000}"/>
    <cellStyle name="입력 4 7 2 3" xfId="4686" xr:uid="{00000000-0005-0000-0000-00007A5D0000}"/>
    <cellStyle name="입력 4 7 2 3 2" xfId="10243" xr:uid="{00000000-0005-0000-0000-00007B5D0000}"/>
    <cellStyle name="입력 4 7 2 3 2 2" xfId="21346" xr:uid="{00000000-0005-0000-0000-00007C5D0000}"/>
    <cellStyle name="입력 4 7 2 3 2 3" xfId="28171" xr:uid="{00000000-0005-0000-0000-00007D5D0000}"/>
    <cellStyle name="입력 4 7 2 3 3" xfId="15910" xr:uid="{00000000-0005-0000-0000-00007E5D0000}"/>
    <cellStyle name="입력 4 7 2 3 4" xfId="23837" xr:uid="{00000000-0005-0000-0000-00007F5D0000}"/>
    <cellStyle name="입력 4 7 2 4" xfId="4687" xr:uid="{00000000-0005-0000-0000-0000805D0000}"/>
    <cellStyle name="입력 4 7 2 4 2" xfId="10244" xr:uid="{00000000-0005-0000-0000-0000815D0000}"/>
    <cellStyle name="입력 4 7 2 4 2 2" xfId="21347" xr:uid="{00000000-0005-0000-0000-0000825D0000}"/>
    <cellStyle name="입력 4 7 2 4 2 3" xfId="28172" xr:uid="{00000000-0005-0000-0000-0000835D0000}"/>
    <cellStyle name="입력 4 7 2 4 3" xfId="15911" xr:uid="{00000000-0005-0000-0000-0000845D0000}"/>
    <cellStyle name="입력 4 7 2 4 4" xfId="23838" xr:uid="{00000000-0005-0000-0000-0000855D0000}"/>
    <cellStyle name="입력 4 7 2 5" xfId="4688" xr:uid="{00000000-0005-0000-0000-0000865D0000}"/>
    <cellStyle name="입력 4 7 2 5 2" xfId="10245" xr:uid="{00000000-0005-0000-0000-0000875D0000}"/>
    <cellStyle name="입력 4 7 2 5 2 2" xfId="21348" xr:uid="{00000000-0005-0000-0000-0000885D0000}"/>
    <cellStyle name="입력 4 7 2 5 2 3" xfId="28173" xr:uid="{00000000-0005-0000-0000-0000895D0000}"/>
    <cellStyle name="입력 4 7 2 5 3" xfId="15912" xr:uid="{00000000-0005-0000-0000-00008A5D0000}"/>
    <cellStyle name="입력 4 7 2 5 4" xfId="23839" xr:uid="{00000000-0005-0000-0000-00008B5D0000}"/>
    <cellStyle name="입력 4 7 2 6" xfId="4689" xr:uid="{00000000-0005-0000-0000-00008C5D0000}"/>
    <cellStyle name="입력 4 7 2 6 2" xfId="10246" xr:uid="{00000000-0005-0000-0000-00008D5D0000}"/>
    <cellStyle name="입력 4 7 2 6 2 2" xfId="21349" xr:uid="{00000000-0005-0000-0000-00008E5D0000}"/>
    <cellStyle name="입력 4 7 2 6 2 3" xfId="28174" xr:uid="{00000000-0005-0000-0000-00008F5D0000}"/>
    <cellStyle name="입력 4 7 2 6 3" xfId="15913" xr:uid="{00000000-0005-0000-0000-0000905D0000}"/>
    <cellStyle name="입력 4 7 2 6 4" xfId="23840" xr:uid="{00000000-0005-0000-0000-0000915D0000}"/>
    <cellStyle name="입력 4 7 2 7" xfId="10241" xr:uid="{00000000-0005-0000-0000-0000925D0000}"/>
    <cellStyle name="입력 4 7 2 7 2" xfId="21344" xr:uid="{00000000-0005-0000-0000-0000935D0000}"/>
    <cellStyle name="입력 4 7 2 7 3" xfId="28169" xr:uid="{00000000-0005-0000-0000-0000945D0000}"/>
    <cellStyle name="입력 4 7 2 8" xfId="15908" xr:uid="{00000000-0005-0000-0000-0000955D0000}"/>
    <cellStyle name="입력 4 7 2 9" xfId="23835" xr:uid="{00000000-0005-0000-0000-0000965D0000}"/>
    <cellStyle name="입력 4 7 3" xfId="4690" xr:uid="{00000000-0005-0000-0000-0000975D0000}"/>
    <cellStyle name="입력 4 7 3 2" xfId="10247" xr:uid="{00000000-0005-0000-0000-0000985D0000}"/>
    <cellStyle name="입력 4 7 3 2 2" xfId="21350" xr:uid="{00000000-0005-0000-0000-0000995D0000}"/>
    <cellStyle name="입력 4 7 3 2 3" xfId="28175" xr:uid="{00000000-0005-0000-0000-00009A5D0000}"/>
    <cellStyle name="입력 4 7 3 3" xfId="15914" xr:uid="{00000000-0005-0000-0000-00009B5D0000}"/>
    <cellStyle name="입력 4 7 3 4" xfId="23841" xr:uid="{00000000-0005-0000-0000-00009C5D0000}"/>
    <cellStyle name="입력 4 7 4" xfId="4691" xr:uid="{00000000-0005-0000-0000-00009D5D0000}"/>
    <cellStyle name="입력 4 7 4 2" xfId="10248" xr:uid="{00000000-0005-0000-0000-00009E5D0000}"/>
    <cellStyle name="입력 4 7 4 2 2" xfId="21351" xr:uid="{00000000-0005-0000-0000-00009F5D0000}"/>
    <cellStyle name="입력 4 7 4 2 3" xfId="28176" xr:uid="{00000000-0005-0000-0000-0000A05D0000}"/>
    <cellStyle name="입력 4 7 4 3" xfId="15915" xr:uid="{00000000-0005-0000-0000-0000A15D0000}"/>
    <cellStyle name="입력 4 7 4 4" xfId="23842" xr:uid="{00000000-0005-0000-0000-0000A25D0000}"/>
    <cellStyle name="입력 4 7 5" xfId="4692" xr:uid="{00000000-0005-0000-0000-0000A35D0000}"/>
    <cellStyle name="입력 4 7 5 2" xfId="10249" xr:uid="{00000000-0005-0000-0000-0000A45D0000}"/>
    <cellStyle name="입력 4 7 5 2 2" xfId="21352" xr:uid="{00000000-0005-0000-0000-0000A55D0000}"/>
    <cellStyle name="입력 4 7 5 2 3" xfId="28177" xr:uid="{00000000-0005-0000-0000-0000A65D0000}"/>
    <cellStyle name="입력 4 7 5 3" xfId="15916" xr:uid="{00000000-0005-0000-0000-0000A75D0000}"/>
    <cellStyle name="입력 4 7 5 4" xfId="23843" xr:uid="{00000000-0005-0000-0000-0000A85D0000}"/>
    <cellStyle name="입력 4 7 6" xfId="4693" xr:uid="{00000000-0005-0000-0000-0000A95D0000}"/>
    <cellStyle name="입력 4 7 6 2" xfId="10250" xr:uid="{00000000-0005-0000-0000-0000AA5D0000}"/>
    <cellStyle name="입력 4 7 6 2 2" xfId="21353" xr:uid="{00000000-0005-0000-0000-0000AB5D0000}"/>
    <cellStyle name="입력 4 7 6 2 3" xfId="28178" xr:uid="{00000000-0005-0000-0000-0000AC5D0000}"/>
    <cellStyle name="입력 4 7 6 3" xfId="15917" xr:uid="{00000000-0005-0000-0000-0000AD5D0000}"/>
    <cellStyle name="입력 4 7 6 4" xfId="23844" xr:uid="{00000000-0005-0000-0000-0000AE5D0000}"/>
    <cellStyle name="입력 4 7 7" xfId="4694" xr:uid="{00000000-0005-0000-0000-0000AF5D0000}"/>
    <cellStyle name="입력 4 7 7 2" xfId="10251" xr:uid="{00000000-0005-0000-0000-0000B05D0000}"/>
    <cellStyle name="입력 4 7 7 2 2" xfId="21354" xr:uid="{00000000-0005-0000-0000-0000B15D0000}"/>
    <cellStyle name="입력 4 7 7 2 3" xfId="28179" xr:uid="{00000000-0005-0000-0000-0000B25D0000}"/>
    <cellStyle name="입력 4 7 7 3" xfId="15918" xr:uid="{00000000-0005-0000-0000-0000B35D0000}"/>
    <cellStyle name="입력 4 7 7 4" xfId="23845" xr:uid="{00000000-0005-0000-0000-0000B45D0000}"/>
    <cellStyle name="입력 4 7 8" xfId="10240" xr:uid="{00000000-0005-0000-0000-0000B55D0000}"/>
    <cellStyle name="입력 4 7 8 2" xfId="21343" xr:uid="{00000000-0005-0000-0000-0000B65D0000}"/>
    <cellStyle name="입력 4 7 8 3" xfId="28168" xr:uid="{00000000-0005-0000-0000-0000B75D0000}"/>
    <cellStyle name="입력 4 7 9" xfId="15907" xr:uid="{00000000-0005-0000-0000-0000B85D0000}"/>
    <cellStyle name="입력 4 8" xfId="4695" xr:uid="{00000000-0005-0000-0000-0000B95D0000}"/>
    <cellStyle name="입력 4 8 10" xfId="23846" xr:uid="{00000000-0005-0000-0000-0000BA5D0000}"/>
    <cellStyle name="입력 4 8 2" xfId="4696" xr:uid="{00000000-0005-0000-0000-0000BB5D0000}"/>
    <cellStyle name="입력 4 8 2 2" xfId="4697" xr:uid="{00000000-0005-0000-0000-0000BC5D0000}"/>
    <cellStyle name="입력 4 8 2 2 2" xfId="10254" xr:uid="{00000000-0005-0000-0000-0000BD5D0000}"/>
    <cellStyle name="입력 4 8 2 2 2 2" xfId="21357" xr:uid="{00000000-0005-0000-0000-0000BE5D0000}"/>
    <cellStyle name="입력 4 8 2 2 2 3" xfId="28182" xr:uid="{00000000-0005-0000-0000-0000BF5D0000}"/>
    <cellStyle name="입력 4 8 2 2 3" xfId="15921" xr:uid="{00000000-0005-0000-0000-0000C05D0000}"/>
    <cellStyle name="입력 4 8 2 2 4" xfId="23848" xr:uid="{00000000-0005-0000-0000-0000C15D0000}"/>
    <cellStyle name="입력 4 8 2 3" xfId="4698" xr:uid="{00000000-0005-0000-0000-0000C25D0000}"/>
    <cellStyle name="입력 4 8 2 3 2" xfId="10255" xr:uid="{00000000-0005-0000-0000-0000C35D0000}"/>
    <cellStyle name="입력 4 8 2 3 2 2" xfId="21358" xr:uid="{00000000-0005-0000-0000-0000C45D0000}"/>
    <cellStyle name="입력 4 8 2 3 2 3" xfId="28183" xr:uid="{00000000-0005-0000-0000-0000C55D0000}"/>
    <cellStyle name="입력 4 8 2 3 3" xfId="15922" xr:uid="{00000000-0005-0000-0000-0000C65D0000}"/>
    <cellStyle name="입력 4 8 2 3 4" xfId="23849" xr:uid="{00000000-0005-0000-0000-0000C75D0000}"/>
    <cellStyle name="입력 4 8 2 4" xfId="4699" xr:uid="{00000000-0005-0000-0000-0000C85D0000}"/>
    <cellStyle name="입력 4 8 2 4 2" xfId="10256" xr:uid="{00000000-0005-0000-0000-0000C95D0000}"/>
    <cellStyle name="입력 4 8 2 4 2 2" xfId="21359" xr:uid="{00000000-0005-0000-0000-0000CA5D0000}"/>
    <cellStyle name="입력 4 8 2 4 2 3" xfId="28184" xr:uid="{00000000-0005-0000-0000-0000CB5D0000}"/>
    <cellStyle name="입력 4 8 2 4 3" xfId="15923" xr:uid="{00000000-0005-0000-0000-0000CC5D0000}"/>
    <cellStyle name="입력 4 8 2 4 4" xfId="23850" xr:uid="{00000000-0005-0000-0000-0000CD5D0000}"/>
    <cellStyle name="입력 4 8 2 5" xfId="4700" xr:uid="{00000000-0005-0000-0000-0000CE5D0000}"/>
    <cellStyle name="입력 4 8 2 5 2" xfId="10257" xr:uid="{00000000-0005-0000-0000-0000CF5D0000}"/>
    <cellStyle name="입력 4 8 2 5 2 2" xfId="21360" xr:uid="{00000000-0005-0000-0000-0000D05D0000}"/>
    <cellStyle name="입력 4 8 2 5 2 3" xfId="28185" xr:uid="{00000000-0005-0000-0000-0000D15D0000}"/>
    <cellStyle name="입력 4 8 2 5 3" xfId="15924" xr:uid="{00000000-0005-0000-0000-0000D25D0000}"/>
    <cellStyle name="입력 4 8 2 5 4" xfId="23851" xr:uid="{00000000-0005-0000-0000-0000D35D0000}"/>
    <cellStyle name="입력 4 8 2 6" xfId="4701" xr:uid="{00000000-0005-0000-0000-0000D45D0000}"/>
    <cellStyle name="입력 4 8 2 6 2" xfId="10258" xr:uid="{00000000-0005-0000-0000-0000D55D0000}"/>
    <cellStyle name="입력 4 8 2 6 2 2" xfId="21361" xr:uid="{00000000-0005-0000-0000-0000D65D0000}"/>
    <cellStyle name="입력 4 8 2 6 2 3" xfId="28186" xr:uid="{00000000-0005-0000-0000-0000D75D0000}"/>
    <cellStyle name="입력 4 8 2 6 3" xfId="15925" xr:uid="{00000000-0005-0000-0000-0000D85D0000}"/>
    <cellStyle name="입력 4 8 2 6 4" xfId="23852" xr:uid="{00000000-0005-0000-0000-0000D95D0000}"/>
    <cellStyle name="입력 4 8 2 7" xfId="10253" xr:uid="{00000000-0005-0000-0000-0000DA5D0000}"/>
    <cellStyle name="입력 4 8 2 7 2" xfId="21356" xr:uid="{00000000-0005-0000-0000-0000DB5D0000}"/>
    <cellStyle name="입력 4 8 2 7 3" xfId="28181" xr:uid="{00000000-0005-0000-0000-0000DC5D0000}"/>
    <cellStyle name="입력 4 8 2 8" xfId="15920" xr:uid="{00000000-0005-0000-0000-0000DD5D0000}"/>
    <cellStyle name="입력 4 8 2 9" xfId="23847" xr:uid="{00000000-0005-0000-0000-0000DE5D0000}"/>
    <cellStyle name="입력 4 8 3" xfId="4702" xr:uid="{00000000-0005-0000-0000-0000DF5D0000}"/>
    <cellStyle name="입력 4 8 3 2" xfId="10259" xr:uid="{00000000-0005-0000-0000-0000E05D0000}"/>
    <cellStyle name="입력 4 8 3 2 2" xfId="21362" xr:uid="{00000000-0005-0000-0000-0000E15D0000}"/>
    <cellStyle name="입력 4 8 3 2 3" xfId="28187" xr:uid="{00000000-0005-0000-0000-0000E25D0000}"/>
    <cellStyle name="입력 4 8 3 3" xfId="15926" xr:uid="{00000000-0005-0000-0000-0000E35D0000}"/>
    <cellStyle name="입력 4 8 3 4" xfId="23853" xr:uid="{00000000-0005-0000-0000-0000E45D0000}"/>
    <cellStyle name="입력 4 8 4" xfId="4703" xr:uid="{00000000-0005-0000-0000-0000E55D0000}"/>
    <cellStyle name="입력 4 8 4 2" xfId="10260" xr:uid="{00000000-0005-0000-0000-0000E65D0000}"/>
    <cellStyle name="입력 4 8 4 2 2" xfId="21363" xr:uid="{00000000-0005-0000-0000-0000E75D0000}"/>
    <cellStyle name="입력 4 8 4 2 3" xfId="28188" xr:uid="{00000000-0005-0000-0000-0000E85D0000}"/>
    <cellStyle name="입력 4 8 4 3" xfId="15927" xr:uid="{00000000-0005-0000-0000-0000E95D0000}"/>
    <cellStyle name="입력 4 8 4 4" xfId="23854" xr:uid="{00000000-0005-0000-0000-0000EA5D0000}"/>
    <cellStyle name="입력 4 8 5" xfId="4704" xr:uid="{00000000-0005-0000-0000-0000EB5D0000}"/>
    <cellStyle name="입력 4 8 5 2" xfId="10261" xr:uid="{00000000-0005-0000-0000-0000EC5D0000}"/>
    <cellStyle name="입력 4 8 5 2 2" xfId="21364" xr:uid="{00000000-0005-0000-0000-0000ED5D0000}"/>
    <cellStyle name="입력 4 8 5 2 3" xfId="28189" xr:uid="{00000000-0005-0000-0000-0000EE5D0000}"/>
    <cellStyle name="입력 4 8 5 3" xfId="15928" xr:uid="{00000000-0005-0000-0000-0000EF5D0000}"/>
    <cellStyle name="입력 4 8 5 4" xfId="23855" xr:uid="{00000000-0005-0000-0000-0000F05D0000}"/>
    <cellStyle name="입력 4 8 6" xfId="4705" xr:uid="{00000000-0005-0000-0000-0000F15D0000}"/>
    <cellStyle name="입력 4 8 6 2" xfId="10262" xr:uid="{00000000-0005-0000-0000-0000F25D0000}"/>
    <cellStyle name="입력 4 8 6 2 2" xfId="21365" xr:uid="{00000000-0005-0000-0000-0000F35D0000}"/>
    <cellStyle name="입력 4 8 6 2 3" xfId="28190" xr:uid="{00000000-0005-0000-0000-0000F45D0000}"/>
    <cellStyle name="입력 4 8 6 3" xfId="15929" xr:uid="{00000000-0005-0000-0000-0000F55D0000}"/>
    <cellStyle name="입력 4 8 6 4" xfId="23856" xr:uid="{00000000-0005-0000-0000-0000F65D0000}"/>
    <cellStyle name="입력 4 8 7" xfId="4706" xr:uid="{00000000-0005-0000-0000-0000F75D0000}"/>
    <cellStyle name="입력 4 8 7 2" xfId="10263" xr:uid="{00000000-0005-0000-0000-0000F85D0000}"/>
    <cellStyle name="입력 4 8 7 2 2" xfId="21366" xr:uid="{00000000-0005-0000-0000-0000F95D0000}"/>
    <cellStyle name="입력 4 8 7 2 3" xfId="28191" xr:uid="{00000000-0005-0000-0000-0000FA5D0000}"/>
    <cellStyle name="입력 4 8 7 3" xfId="15930" xr:uid="{00000000-0005-0000-0000-0000FB5D0000}"/>
    <cellStyle name="입력 4 8 7 4" xfId="23857" xr:uid="{00000000-0005-0000-0000-0000FC5D0000}"/>
    <cellStyle name="입력 4 8 8" xfId="10252" xr:uid="{00000000-0005-0000-0000-0000FD5D0000}"/>
    <cellStyle name="입력 4 8 8 2" xfId="21355" xr:uid="{00000000-0005-0000-0000-0000FE5D0000}"/>
    <cellStyle name="입력 4 8 8 3" xfId="28180" xr:uid="{00000000-0005-0000-0000-0000FF5D0000}"/>
    <cellStyle name="입력 4 8 9" xfId="15919" xr:uid="{00000000-0005-0000-0000-0000005E0000}"/>
    <cellStyle name="입력 4 9" xfId="4707" xr:uid="{00000000-0005-0000-0000-0000015E0000}"/>
    <cellStyle name="입력 4 9 2" xfId="4708" xr:uid="{00000000-0005-0000-0000-0000025E0000}"/>
    <cellStyle name="입력 4 9 2 2" xfId="10265" xr:uid="{00000000-0005-0000-0000-0000035E0000}"/>
    <cellStyle name="입력 4 9 2 2 2" xfId="21368" xr:uid="{00000000-0005-0000-0000-0000045E0000}"/>
    <cellStyle name="입력 4 9 2 2 3" xfId="28193" xr:uid="{00000000-0005-0000-0000-0000055E0000}"/>
    <cellStyle name="입력 4 9 2 3" xfId="15932" xr:uid="{00000000-0005-0000-0000-0000065E0000}"/>
    <cellStyle name="입력 4 9 2 4" xfId="23859" xr:uid="{00000000-0005-0000-0000-0000075E0000}"/>
    <cellStyle name="입력 4 9 3" xfId="4709" xr:uid="{00000000-0005-0000-0000-0000085E0000}"/>
    <cellStyle name="입력 4 9 3 2" xfId="10266" xr:uid="{00000000-0005-0000-0000-0000095E0000}"/>
    <cellStyle name="입력 4 9 3 2 2" xfId="21369" xr:uid="{00000000-0005-0000-0000-00000A5E0000}"/>
    <cellStyle name="입력 4 9 3 2 3" xfId="28194" xr:uid="{00000000-0005-0000-0000-00000B5E0000}"/>
    <cellStyle name="입력 4 9 3 3" xfId="15933" xr:uid="{00000000-0005-0000-0000-00000C5E0000}"/>
    <cellStyle name="입력 4 9 3 4" xfId="23860" xr:uid="{00000000-0005-0000-0000-00000D5E0000}"/>
    <cellStyle name="입력 4 9 4" xfId="4710" xr:uid="{00000000-0005-0000-0000-00000E5E0000}"/>
    <cellStyle name="입력 4 9 4 2" xfId="10267" xr:uid="{00000000-0005-0000-0000-00000F5E0000}"/>
    <cellStyle name="입력 4 9 4 2 2" xfId="21370" xr:uid="{00000000-0005-0000-0000-0000105E0000}"/>
    <cellStyle name="입력 4 9 4 2 3" xfId="28195" xr:uid="{00000000-0005-0000-0000-0000115E0000}"/>
    <cellStyle name="입력 4 9 4 3" xfId="15934" xr:uid="{00000000-0005-0000-0000-0000125E0000}"/>
    <cellStyle name="입력 4 9 4 4" xfId="23861" xr:uid="{00000000-0005-0000-0000-0000135E0000}"/>
    <cellStyle name="입력 4 9 5" xfId="4711" xr:uid="{00000000-0005-0000-0000-0000145E0000}"/>
    <cellStyle name="입력 4 9 5 2" xfId="10268" xr:uid="{00000000-0005-0000-0000-0000155E0000}"/>
    <cellStyle name="입력 4 9 5 2 2" xfId="21371" xr:uid="{00000000-0005-0000-0000-0000165E0000}"/>
    <cellStyle name="입력 4 9 5 2 3" xfId="28196" xr:uid="{00000000-0005-0000-0000-0000175E0000}"/>
    <cellStyle name="입력 4 9 5 3" xfId="15935" xr:uid="{00000000-0005-0000-0000-0000185E0000}"/>
    <cellStyle name="입력 4 9 5 4" xfId="23862" xr:uid="{00000000-0005-0000-0000-0000195E0000}"/>
    <cellStyle name="입력 4 9 6" xfId="4712" xr:uid="{00000000-0005-0000-0000-00001A5E0000}"/>
    <cellStyle name="입력 4 9 6 2" xfId="10269" xr:uid="{00000000-0005-0000-0000-00001B5E0000}"/>
    <cellStyle name="입력 4 9 6 2 2" xfId="21372" xr:uid="{00000000-0005-0000-0000-00001C5E0000}"/>
    <cellStyle name="입력 4 9 6 2 3" xfId="28197" xr:uid="{00000000-0005-0000-0000-00001D5E0000}"/>
    <cellStyle name="입력 4 9 6 3" xfId="15936" xr:uid="{00000000-0005-0000-0000-00001E5E0000}"/>
    <cellStyle name="입력 4 9 6 4" xfId="23863" xr:uid="{00000000-0005-0000-0000-00001F5E0000}"/>
    <cellStyle name="입력 4 9 7" xfId="10264" xr:uid="{00000000-0005-0000-0000-0000205E0000}"/>
    <cellStyle name="입력 4 9 7 2" xfId="21367" xr:uid="{00000000-0005-0000-0000-0000215E0000}"/>
    <cellStyle name="입력 4 9 7 3" xfId="28192" xr:uid="{00000000-0005-0000-0000-0000225E0000}"/>
    <cellStyle name="입력 4 9 8" xfId="15931" xr:uid="{00000000-0005-0000-0000-0000235E0000}"/>
    <cellStyle name="입력 4 9 9" xfId="23858" xr:uid="{00000000-0005-0000-0000-0000245E0000}"/>
    <cellStyle name="입력 5" xfId="4713" xr:uid="{00000000-0005-0000-0000-0000255E0000}"/>
    <cellStyle name="입력 5 10" xfId="23864" xr:uid="{00000000-0005-0000-0000-0000265E0000}"/>
    <cellStyle name="입력 5 2" xfId="4714" xr:uid="{00000000-0005-0000-0000-0000275E0000}"/>
    <cellStyle name="입력 5 2 2" xfId="4715" xr:uid="{00000000-0005-0000-0000-0000285E0000}"/>
    <cellStyle name="입력 5 2 2 2" xfId="10272" xr:uid="{00000000-0005-0000-0000-0000295E0000}"/>
    <cellStyle name="입력 5 2 2 2 2" xfId="21375" xr:uid="{00000000-0005-0000-0000-00002A5E0000}"/>
    <cellStyle name="입력 5 2 2 2 3" xfId="28200" xr:uid="{00000000-0005-0000-0000-00002B5E0000}"/>
    <cellStyle name="입력 5 2 2 3" xfId="15939" xr:uid="{00000000-0005-0000-0000-00002C5E0000}"/>
    <cellStyle name="입력 5 2 2 4" xfId="23866" xr:uid="{00000000-0005-0000-0000-00002D5E0000}"/>
    <cellStyle name="입력 5 2 3" xfId="4716" xr:uid="{00000000-0005-0000-0000-00002E5E0000}"/>
    <cellStyle name="입력 5 2 3 2" xfId="10273" xr:uid="{00000000-0005-0000-0000-00002F5E0000}"/>
    <cellStyle name="입력 5 2 3 2 2" xfId="21376" xr:uid="{00000000-0005-0000-0000-0000305E0000}"/>
    <cellStyle name="입력 5 2 3 2 3" xfId="28201" xr:uid="{00000000-0005-0000-0000-0000315E0000}"/>
    <cellStyle name="입력 5 2 3 3" xfId="15940" xr:uid="{00000000-0005-0000-0000-0000325E0000}"/>
    <cellStyle name="입력 5 2 3 4" xfId="23867" xr:uid="{00000000-0005-0000-0000-0000335E0000}"/>
    <cellStyle name="입력 5 2 4" xfId="4717" xr:uid="{00000000-0005-0000-0000-0000345E0000}"/>
    <cellStyle name="입력 5 2 4 2" xfId="10274" xr:uid="{00000000-0005-0000-0000-0000355E0000}"/>
    <cellStyle name="입력 5 2 4 2 2" xfId="21377" xr:uid="{00000000-0005-0000-0000-0000365E0000}"/>
    <cellStyle name="입력 5 2 4 2 3" xfId="28202" xr:uid="{00000000-0005-0000-0000-0000375E0000}"/>
    <cellStyle name="입력 5 2 4 3" xfId="15941" xr:uid="{00000000-0005-0000-0000-0000385E0000}"/>
    <cellStyle name="입력 5 2 4 4" xfId="23868" xr:uid="{00000000-0005-0000-0000-0000395E0000}"/>
    <cellStyle name="입력 5 2 5" xfId="4718" xr:uid="{00000000-0005-0000-0000-00003A5E0000}"/>
    <cellStyle name="입력 5 2 5 2" xfId="10275" xr:uid="{00000000-0005-0000-0000-00003B5E0000}"/>
    <cellStyle name="입력 5 2 5 2 2" xfId="21378" xr:uid="{00000000-0005-0000-0000-00003C5E0000}"/>
    <cellStyle name="입력 5 2 5 2 3" xfId="28203" xr:uid="{00000000-0005-0000-0000-00003D5E0000}"/>
    <cellStyle name="입력 5 2 5 3" xfId="15942" xr:uid="{00000000-0005-0000-0000-00003E5E0000}"/>
    <cellStyle name="입력 5 2 5 4" xfId="23869" xr:uid="{00000000-0005-0000-0000-00003F5E0000}"/>
    <cellStyle name="입력 5 2 6" xfId="4719" xr:uid="{00000000-0005-0000-0000-0000405E0000}"/>
    <cellStyle name="입력 5 2 6 2" xfId="10276" xr:uid="{00000000-0005-0000-0000-0000415E0000}"/>
    <cellStyle name="입력 5 2 6 2 2" xfId="21379" xr:uid="{00000000-0005-0000-0000-0000425E0000}"/>
    <cellStyle name="입력 5 2 6 2 3" xfId="28204" xr:uid="{00000000-0005-0000-0000-0000435E0000}"/>
    <cellStyle name="입력 5 2 6 3" xfId="15943" xr:uid="{00000000-0005-0000-0000-0000445E0000}"/>
    <cellStyle name="입력 5 2 6 4" xfId="23870" xr:uid="{00000000-0005-0000-0000-0000455E0000}"/>
    <cellStyle name="입력 5 2 7" xfId="10271" xr:uid="{00000000-0005-0000-0000-0000465E0000}"/>
    <cellStyle name="입력 5 2 7 2" xfId="21374" xr:uid="{00000000-0005-0000-0000-0000475E0000}"/>
    <cellStyle name="입력 5 2 7 3" xfId="28199" xr:uid="{00000000-0005-0000-0000-0000485E0000}"/>
    <cellStyle name="입력 5 2 8" xfId="15938" xr:uid="{00000000-0005-0000-0000-0000495E0000}"/>
    <cellStyle name="입력 5 2 9" xfId="23865" xr:uid="{00000000-0005-0000-0000-00004A5E0000}"/>
    <cellStyle name="입력 5 3" xfId="4720" xr:uid="{00000000-0005-0000-0000-00004B5E0000}"/>
    <cellStyle name="입력 5 3 2" xfId="10277" xr:uid="{00000000-0005-0000-0000-00004C5E0000}"/>
    <cellStyle name="입력 5 3 2 2" xfId="21380" xr:uid="{00000000-0005-0000-0000-00004D5E0000}"/>
    <cellStyle name="입력 5 3 2 3" xfId="28205" xr:uid="{00000000-0005-0000-0000-00004E5E0000}"/>
    <cellStyle name="입력 5 3 3" xfId="15944" xr:uid="{00000000-0005-0000-0000-00004F5E0000}"/>
    <cellStyle name="입력 5 3 4" xfId="23871" xr:uid="{00000000-0005-0000-0000-0000505E0000}"/>
    <cellStyle name="입력 5 4" xfId="4721" xr:uid="{00000000-0005-0000-0000-0000515E0000}"/>
    <cellStyle name="입력 5 4 2" xfId="10278" xr:uid="{00000000-0005-0000-0000-0000525E0000}"/>
    <cellStyle name="입력 5 4 2 2" xfId="21381" xr:uid="{00000000-0005-0000-0000-0000535E0000}"/>
    <cellStyle name="입력 5 4 2 3" xfId="28206" xr:uid="{00000000-0005-0000-0000-0000545E0000}"/>
    <cellStyle name="입력 5 4 3" xfId="15945" xr:uid="{00000000-0005-0000-0000-0000555E0000}"/>
    <cellStyle name="입력 5 4 4" xfId="23872" xr:uid="{00000000-0005-0000-0000-0000565E0000}"/>
    <cellStyle name="입력 5 5" xfId="4722" xr:uid="{00000000-0005-0000-0000-0000575E0000}"/>
    <cellStyle name="입력 5 5 2" xfId="10279" xr:uid="{00000000-0005-0000-0000-0000585E0000}"/>
    <cellStyle name="입력 5 5 2 2" xfId="21382" xr:uid="{00000000-0005-0000-0000-0000595E0000}"/>
    <cellStyle name="입력 5 5 2 3" xfId="28207" xr:uid="{00000000-0005-0000-0000-00005A5E0000}"/>
    <cellStyle name="입력 5 5 3" xfId="15946" xr:uid="{00000000-0005-0000-0000-00005B5E0000}"/>
    <cellStyle name="입력 5 5 4" xfId="23873" xr:uid="{00000000-0005-0000-0000-00005C5E0000}"/>
    <cellStyle name="입력 5 6" xfId="4723" xr:uid="{00000000-0005-0000-0000-00005D5E0000}"/>
    <cellStyle name="입력 5 6 2" xfId="10280" xr:uid="{00000000-0005-0000-0000-00005E5E0000}"/>
    <cellStyle name="입력 5 6 2 2" xfId="21383" xr:uid="{00000000-0005-0000-0000-00005F5E0000}"/>
    <cellStyle name="입력 5 6 2 3" xfId="28208" xr:uid="{00000000-0005-0000-0000-0000605E0000}"/>
    <cellStyle name="입력 5 6 3" xfId="15947" xr:uid="{00000000-0005-0000-0000-0000615E0000}"/>
    <cellStyle name="입력 5 6 4" xfId="23874" xr:uid="{00000000-0005-0000-0000-0000625E0000}"/>
    <cellStyle name="입력 5 7" xfId="4724" xr:uid="{00000000-0005-0000-0000-0000635E0000}"/>
    <cellStyle name="입력 5 7 2" xfId="10281" xr:uid="{00000000-0005-0000-0000-0000645E0000}"/>
    <cellStyle name="입력 5 7 2 2" xfId="21384" xr:uid="{00000000-0005-0000-0000-0000655E0000}"/>
    <cellStyle name="입력 5 7 2 3" xfId="28209" xr:uid="{00000000-0005-0000-0000-0000665E0000}"/>
    <cellStyle name="입력 5 7 3" xfId="15948" xr:uid="{00000000-0005-0000-0000-0000675E0000}"/>
    <cellStyle name="입력 5 7 4" xfId="23875" xr:uid="{00000000-0005-0000-0000-0000685E0000}"/>
    <cellStyle name="입력 5 8" xfId="10270" xr:uid="{00000000-0005-0000-0000-0000695E0000}"/>
    <cellStyle name="입력 5 8 2" xfId="21373" xr:uid="{00000000-0005-0000-0000-00006A5E0000}"/>
    <cellStyle name="입력 5 8 3" xfId="28198" xr:uid="{00000000-0005-0000-0000-00006B5E0000}"/>
    <cellStyle name="입력 5 9" xfId="15937" xr:uid="{00000000-0005-0000-0000-00006C5E0000}"/>
    <cellStyle name="입력 6" xfId="4725" xr:uid="{00000000-0005-0000-0000-00006D5E0000}"/>
    <cellStyle name="입력 6 10" xfId="23876" xr:uid="{00000000-0005-0000-0000-00006E5E0000}"/>
    <cellStyle name="입력 6 2" xfId="4726" xr:uid="{00000000-0005-0000-0000-00006F5E0000}"/>
    <cellStyle name="입력 6 2 2" xfId="4727" xr:uid="{00000000-0005-0000-0000-0000705E0000}"/>
    <cellStyle name="입력 6 2 2 2" xfId="10284" xr:uid="{00000000-0005-0000-0000-0000715E0000}"/>
    <cellStyle name="입력 6 2 2 2 2" xfId="21387" xr:uid="{00000000-0005-0000-0000-0000725E0000}"/>
    <cellStyle name="입력 6 2 2 2 3" xfId="28212" xr:uid="{00000000-0005-0000-0000-0000735E0000}"/>
    <cellStyle name="입력 6 2 2 3" xfId="15951" xr:uid="{00000000-0005-0000-0000-0000745E0000}"/>
    <cellStyle name="입력 6 2 2 4" xfId="23878" xr:uid="{00000000-0005-0000-0000-0000755E0000}"/>
    <cellStyle name="입력 6 2 3" xfId="4728" xr:uid="{00000000-0005-0000-0000-0000765E0000}"/>
    <cellStyle name="입력 6 2 3 2" xfId="10285" xr:uid="{00000000-0005-0000-0000-0000775E0000}"/>
    <cellStyle name="입력 6 2 3 2 2" xfId="21388" xr:uid="{00000000-0005-0000-0000-0000785E0000}"/>
    <cellStyle name="입력 6 2 3 2 3" xfId="28213" xr:uid="{00000000-0005-0000-0000-0000795E0000}"/>
    <cellStyle name="입력 6 2 3 3" xfId="15952" xr:uid="{00000000-0005-0000-0000-00007A5E0000}"/>
    <cellStyle name="입력 6 2 3 4" xfId="23879" xr:uid="{00000000-0005-0000-0000-00007B5E0000}"/>
    <cellStyle name="입력 6 2 4" xfId="4729" xr:uid="{00000000-0005-0000-0000-00007C5E0000}"/>
    <cellStyle name="입력 6 2 4 2" xfId="10286" xr:uid="{00000000-0005-0000-0000-00007D5E0000}"/>
    <cellStyle name="입력 6 2 4 2 2" xfId="21389" xr:uid="{00000000-0005-0000-0000-00007E5E0000}"/>
    <cellStyle name="입력 6 2 4 2 3" xfId="28214" xr:uid="{00000000-0005-0000-0000-00007F5E0000}"/>
    <cellStyle name="입력 6 2 4 3" xfId="15953" xr:uid="{00000000-0005-0000-0000-0000805E0000}"/>
    <cellStyle name="입력 6 2 4 4" xfId="23880" xr:uid="{00000000-0005-0000-0000-0000815E0000}"/>
    <cellStyle name="입력 6 2 5" xfId="4730" xr:uid="{00000000-0005-0000-0000-0000825E0000}"/>
    <cellStyle name="입력 6 2 5 2" xfId="10287" xr:uid="{00000000-0005-0000-0000-0000835E0000}"/>
    <cellStyle name="입력 6 2 5 2 2" xfId="21390" xr:uid="{00000000-0005-0000-0000-0000845E0000}"/>
    <cellStyle name="입력 6 2 5 2 3" xfId="28215" xr:uid="{00000000-0005-0000-0000-0000855E0000}"/>
    <cellStyle name="입력 6 2 5 3" xfId="15954" xr:uid="{00000000-0005-0000-0000-0000865E0000}"/>
    <cellStyle name="입력 6 2 5 4" xfId="23881" xr:uid="{00000000-0005-0000-0000-0000875E0000}"/>
    <cellStyle name="입력 6 2 6" xfId="4731" xr:uid="{00000000-0005-0000-0000-0000885E0000}"/>
    <cellStyle name="입력 6 2 6 2" xfId="10288" xr:uid="{00000000-0005-0000-0000-0000895E0000}"/>
    <cellStyle name="입력 6 2 6 2 2" xfId="21391" xr:uid="{00000000-0005-0000-0000-00008A5E0000}"/>
    <cellStyle name="입력 6 2 6 2 3" xfId="28216" xr:uid="{00000000-0005-0000-0000-00008B5E0000}"/>
    <cellStyle name="입력 6 2 6 3" xfId="15955" xr:uid="{00000000-0005-0000-0000-00008C5E0000}"/>
    <cellStyle name="입력 6 2 6 4" xfId="23882" xr:uid="{00000000-0005-0000-0000-00008D5E0000}"/>
    <cellStyle name="입력 6 2 7" xfId="10283" xr:uid="{00000000-0005-0000-0000-00008E5E0000}"/>
    <cellStyle name="입력 6 2 7 2" xfId="21386" xr:uid="{00000000-0005-0000-0000-00008F5E0000}"/>
    <cellStyle name="입력 6 2 7 3" xfId="28211" xr:uid="{00000000-0005-0000-0000-0000905E0000}"/>
    <cellStyle name="입력 6 2 8" xfId="15950" xr:uid="{00000000-0005-0000-0000-0000915E0000}"/>
    <cellStyle name="입력 6 2 9" xfId="23877" xr:uid="{00000000-0005-0000-0000-0000925E0000}"/>
    <cellStyle name="입력 6 3" xfId="4732" xr:uid="{00000000-0005-0000-0000-0000935E0000}"/>
    <cellStyle name="입력 6 3 2" xfId="10289" xr:uid="{00000000-0005-0000-0000-0000945E0000}"/>
    <cellStyle name="입력 6 3 2 2" xfId="21392" xr:uid="{00000000-0005-0000-0000-0000955E0000}"/>
    <cellStyle name="입력 6 3 2 3" xfId="28217" xr:uid="{00000000-0005-0000-0000-0000965E0000}"/>
    <cellStyle name="입력 6 3 3" xfId="15956" xr:uid="{00000000-0005-0000-0000-0000975E0000}"/>
    <cellStyle name="입력 6 3 4" xfId="23883" xr:uid="{00000000-0005-0000-0000-0000985E0000}"/>
    <cellStyle name="입력 6 4" xfId="4733" xr:uid="{00000000-0005-0000-0000-0000995E0000}"/>
    <cellStyle name="입력 6 4 2" xfId="10290" xr:uid="{00000000-0005-0000-0000-00009A5E0000}"/>
    <cellStyle name="입력 6 4 2 2" xfId="21393" xr:uid="{00000000-0005-0000-0000-00009B5E0000}"/>
    <cellStyle name="입력 6 4 2 3" xfId="28218" xr:uid="{00000000-0005-0000-0000-00009C5E0000}"/>
    <cellStyle name="입력 6 4 3" xfId="15957" xr:uid="{00000000-0005-0000-0000-00009D5E0000}"/>
    <cellStyle name="입력 6 4 4" xfId="23884" xr:uid="{00000000-0005-0000-0000-00009E5E0000}"/>
    <cellStyle name="입력 6 5" xfId="4734" xr:uid="{00000000-0005-0000-0000-00009F5E0000}"/>
    <cellStyle name="입력 6 5 2" xfId="10291" xr:uid="{00000000-0005-0000-0000-0000A05E0000}"/>
    <cellStyle name="입력 6 5 2 2" xfId="21394" xr:uid="{00000000-0005-0000-0000-0000A15E0000}"/>
    <cellStyle name="입력 6 5 2 3" xfId="28219" xr:uid="{00000000-0005-0000-0000-0000A25E0000}"/>
    <cellStyle name="입력 6 5 3" xfId="15958" xr:uid="{00000000-0005-0000-0000-0000A35E0000}"/>
    <cellStyle name="입력 6 5 4" xfId="23885" xr:uid="{00000000-0005-0000-0000-0000A45E0000}"/>
    <cellStyle name="입력 6 6" xfId="4735" xr:uid="{00000000-0005-0000-0000-0000A55E0000}"/>
    <cellStyle name="입력 6 6 2" xfId="10292" xr:uid="{00000000-0005-0000-0000-0000A65E0000}"/>
    <cellStyle name="입력 6 6 2 2" xfId="21395" xr:uid="{00000000-0005-0000-0000-0000A75E0000}"/>
    <cellStyle name="입력 6 6 2 3" xfId="28220" xr:uid="{00000000-0005-0000-0000-0000A85E0000}"/>
    <cellStyle name="입력 6 6 3" xfId="15959" xr:uid="{00000000-0005-0000-0000-0000A95E0000}"/>
    <cellStyle name="입력 6 6 4" xfId="23886" xr:uid="{00000000-0005-0000-0000-0000AA5E0000}"/>
    <cellStyle name="입력 6 7" xfId="4736" xr:uid="{00000000-0005-0000-0000-0000AB5E0000}"/>
    <cellStyle name="입력 6 7 2" xfId="10293" xr:uid="{00000000-0005-0000-0000-0000AC5E0000}"/>
    <cellStyle name="입력 6 7 2 2" xfId="21396" xr:uid="{00000000-0005-0000-0000-0000AD5E0000}"/>
    <cellStyle name="입력 6 7 2 3" xfId="28221" xr:uid="{00000000-0005-0000-0000-0000AE5E0000}"/>
    <cellStyle name="입력 6 7 3" xfId="15960" xr:uid="{00000000-0005-0000-0000-0000AF5E0000}"/>
    <cellStyle name="입력 6 7 4" xfId="23887" xr:uid="{00000000-0005-0000-0000-0000B05E0000}"/>
    <cellStyle name="입력 6 8" xfId="10282" xr:uid="{00000000-0005-0000-0000-0000B15E0000}"/>
    <cellStyle name="입력 6 8 2" xfId="21385" xr:uid="{00000000-0005-0000-0000-0000B25E0000}"/>
    <cellStyle name="입력 6 8 3" xfId="28210" xr:uid="{00000000-0005-0000-0000-0000B35E0000}"/>
    <cellStyle name="입력 6 9" xfId="15949" xr:uid="{00000000-0005-0000-0000-0000B45E0000}"/>
    <cellStyle name="입력 7" xfId="4737" xr:uid="{00000000-0005-0000-0000-0000B55E0000}"/>
    <cellStyle name="입력 7 10" xfId="23888" xr:uid="{00000000-0005-0000-0000-0000B65E0000}"/>
    <cellStyle name="입력 7 2" xfId="4738" xr:uid="{00000000-0005-0000-0000-0000B75E0000}"/>
    <cellStyle name="입력 7 2 2" xfId="4739" xr:uid="{00000000-0005-0000-0000-0000B85E0000}"/>
    <cellStyle name="입력 7 2 2 2" xfId="10296" xr:uid="{00000000-0005-0000-0000-0000B95E0000}"/>
    <cellStyle name="입력 7 2 2 2 2" xfId="21399" xr:uid="{00000000-0005-0000-0000-0000BA5E0000}"/>
    <cellStyle name="입력 7 2 2 2 3" xfId="28224" xr:uid="{00000000-0005-0000-0000-0000BB5E0000}"/>
    <cellStyle name="입력 7 2 2 3" xfId="15963" xr:uid="{00000000-0005-0000-0000-0000BC5E0000}"/>
    <cellStyle name="입력 7 2 2 4" xfId="23890" xr:uid="{00000000-0005-0000-0000-0000BD5E0000}"/>
    <cellStyle name="입력 7 2 3" xfId="4740" xr:uid="{00000000-0005-0000-0000-0000BE5E0000}"/>
    <cellStyle name="입력 7 2 3 2" xfId="10297" xr:uid="{00000000-0005-0000-0000-0000BF5E0000}"/>
    <cellStyle name="입력 7 2 3 2 2" xfId="21400" xr:uid="{00000000-0005-0000-0000-0000C05E0000}"/>
    <cellStyle name="입력 7 2 3 2 3" xfId="28225" xr:uid="{00000000-0005-0000-0000-0000C15E0000}"/>
    <cellStyle name="입력 7 2 3 3" xfId="15964" xr:uid="{00000000-0005-0000-0000-0000C25E0000}"/>
    <cellStyle name="입력 7 2 3 4" xfId="23891" xr:uid="{00000000-0005-0000-0000-0000C35E0000}"/>
    <cellStyle name="입력 7 2 4" xfId="4741" xr:uid="{00000000-0005-0000-0000-0000C45E0000}"/>
    <cellStyle name="입력 7 2 4 2" xfId="10298" xr:uid="{00000000-0005-0000-0000-0000C55E0000}"/>
    <cellStyle name="입력 7 2 4 2 2" xfId="21401" xr:uid="{00000000-0005-0000-0000-0000C65E0000}"/>
    <cellStyle name="입력 7 2 4 2 3" xfId="28226" xr:uid="{00000000-0005-0000-0000-0000C75E0000}"/>
    <cellStyle name="입력 7 2 4 3" xfId="15965" xr:uid="{00000000-0005-0000-0000-0000C85E0000}"/>
    <cellStyle name="입력 7 2 4 4" xfId="23892" xr:uid="{00000000-0005-0000-0000-0000C95E0000}"/>
    <cellStyle name="입력 7 2 5" xfId="4742" xr:uid="{00000000-0005-0000-0000-0000CA5E0000}"/>
    <cellStyle name="입력 7 2 5 2" xfId="10299" xr:uid="{00000000-0005-0000-0000-0000CB5E0000}"/>
    <cellStyle name="입력 7 2 5 2 2" xfId="21402" xr:uid="{00000000-0005-0000-0000-0000CC5E0000}"/>
    <cellStyle name="입력 7 2 5 2 3" xfId="28227" xr:uid="{00000000-0005-0000-0000-0000CD5E0000}"/>
    <cellStyle name="입력 7 2 5 3" xfId="15966" xr:uid="{00000000-0005-0000-0000-0000CE5E0000}"/>
    <cellStyle name="입력 7 2 5 4" xfId="23893" xr:uid="{00000000-0005-0000-0000-0000CF5E0000}"/>
    <cellStyle name="입력 7 2 6" xfId="4743" xr:uid="{00000000-0005-0000-0000-0000D05E0000}"/>
    <cellStyle name="입력 7 2 6 2" xfId="10300" xr:uid="{00000000-0005-0000-0000-0000D15E0000}"/>
    <cellStyle name="입력 7 2 6 2 2" xfId="21403" xr:uid="{00000000-0005-0000-0000-0000D25E0000}"/>
    <cellStyle name="입력 7 2 6 2 3" xfId="28228" xr:uid="{00000000-0005-0000-0000-0000D35E0000}"/>
    <cellStyle name="입력 7 2 6 3" xfId="15967" xr:uid="{00000000-0005-0000-0000-0000D45E0000}"/>
    <cellStyle name="입력 7 2 6 4" xfId="23894" xr:uid="{00000000-0005-0000-0000-0000D55E0000}"/>
    <cellStyle name="입력 7 2 7" xfId="10295" xr:uid="{00000000-0005-0000-0000-0000D65E0000}"/>
    <cellStyle name="입력 7 2 7 2" xfId="21398" xr:uid="{00000000-0005-0000-0000-0000D75E0000}"/>
    <cellStyle name="입력 7 2 7 3" xfId="28223" xr:uid="{00000000-0005-0000-0000-0000D85E0000}"/>
    <cellStyle name="입력 7 2 8" xfId="15962" xr:uid="{00000000-0005-0000-0000-0000D95E0000}"/>
    <cellStyle name="입력 7 2 9" xfId="23889" xr:uid="{00000000-0005-0000-0000-0000DA5E0000}"/>
    <cellStyle name="입력 7 3" xfId="4744" xr:uid="{00000000-0005-0000-0000-0000DB5E0000}"/>
    <cellStyle name="입력 7 3 2" xfId="10301" xr:uid="{00000000-0005-0000-0000-0000DC5E0000}"/>
    <cellStyle name="입력 7 3 2 2" xfId="21404" xr:uid="{00000000-0005-0000-0000-0000DD5E0000}"/>
    <cellStyle name="입력 7 3 2 3" xfId="28229" xr:uid="{00000000-0005-0000-0000-0000DE5E0000}"/>
    <cellStyle name="입력 7 3 3" xfId="15968" xr:uid="{00000000-0005-0000-0000-0000DF5E0000}"/>
    <cellStyle name="입력 7 3 4" xfId="23895" xr:uid="{00000000-0005-0000-0000-0000E05E0000}"/>
    <cellStyle name="입력 7 4" xfId="4745" xr:uid="{00000000-0005-0000-0000-0000E15E0000}"/>
    <cellStyle name="입력 7 4 2" xfId="10302" xr:uid="{00000000-0005-0000-0000-0000E25E0000}"/>
    <cellStyle name="입력 7 4 2 2" xfId="21405" xr:uid="{00000000-0005-0000-0000-0000E35E0000}"/>
    <cellStyle name="입력 7 4 2 3" xfId="28230" xr:uid="{00000000-0005-0000-0000-0000E45E0000}"/>
    <cellStyle name="입력 7 4 3" xfId="15969" xr:uid="{00000000-0005-0000-0000-0000E55E0000}"/>
    <cellStyle name="입력 7 4 4" xfId="23896" xr:uid="{00000000-0005-0000-0000-0000E65E0000}"/>
    <cellStyle name="입력 7 5" xfId="4746" xr:uid="{00000000-0005-0000-0000-0000E75E0000}"/>
    <cellStyle name="입력 7 5 2" xfId="10303" xr:uid="{00000000-0005-0000-0000-0000E85E0000}"/>
    <cellStyle name="입력 7 5 2 2" xfId="21406" xr:uid="{00000000-0005-0000-0000-0000E95E0000}"/>
    <cellStyle name="입력 7 5 2 3" xfId="28231" xr:uid="{00000000-0005-0000-0000-0000EA5E0000}"/>
    <cellStyle name="입력 7 5 3" xfId="15970" xr:uid="{00000000-0005-0000-0000-0000EB5E0000}"/>
    <cellStyle name="입력 7 5 4" xfId="23897" xr:uid="{00000000-0005-0000-0000-0000EC5E0000}"/>
    <cellStyle name="입력 7 6" xfId="4747" xr:uid="{00000000-0005-0000-0000-0000ED5E0000}"/>
    <cellStyle name="입력 7 6 2" xfId="10304" xr:uid="{00000000-0005-0000-0000-0000EE5E0000}"/>
    <cellStyle name="입력 7 6 2 2" xfId="21407" xr:uid="{00000000-0005-0000-0000-0000EF5E0000}"/>
    <cellStyle name="입력 7 6 2 3" xfId="28232" xr:uid="{00000000-0005-0000-0000-0000F05E0000}"/>
    <cellStyle name="입력 7 6 3" xfId="15971" xr:uid="{00000000-0005-0000-0000-0000F15E0000}"/>
    <cellStyle name="입력 7 6 4" xfId="23898" xr:uid="{00000000-0005-0000-0000-0000F25E0000}"/>
    <cellStyle name="입력 7 7" xfId="4748" xr:uid="{00000000-0005-0000-0000-0000F35E0000}"/>
    <cellStyle name="입력 7 7 2" xfId="10305" xr:uid="{00000000-0005-0000-0000-0000F45E0000}"/>
    <cellStyle name="입력 7 7 2 2" xfId="21408" xr:uid="{00000000-0005-0000-0000-0000F55E0000}"/>
    <cellStyle name="입력 7 7 2 3" xfId="28233" xr:uid="{00000000-0005-0000-0000-0000F65E0000}"/>
    <cellStyle name="입력 7 7 3" xfId="15972" xr:uid="{00000000-0005-0000-0000-0000F75E0000}"/>
    <cellStyle name="입력 7 7 4" xfId="23899" xr:uid="{00000000-0005-0000-0000-0000F85E0000}"/>
    <cellStyle name="입력 7 8" xfId="10294" xr:uid="{00000000-0005-0000-0000-0000F95E0000}"/>
    <cellStyle name="입력 7 8 2" xfId="21397" xr:uid="{00000000-0005-0000-0000-0000FA5E0000}"/>
    <cellStyle name="입력 7 8 3" xfId="28222" xr:uid="{00000000-0005-0000-0000-0000FB5E0000}"/>
    <cellStyle name="입력 7 9" xfId="15961" xr:uid="{00000000-0005-0000-0000-0000FC5E0000}"/>
    <cellStyle name="입력 8" xfId="4749" xr:uid="{00000000-0005-0000-0000-0000FD5E0000}"/>
    <cellStyle name="입력 8 10" xfId="23900" xr:uid="{00000000-0005-0000-0000-0000FE5E0000}"/>
    <cellStyle name="입력 8 2" xfId="4750" xr:uid="{00000000-0005-0000-0000-0000FF5E0000}"/>
    <cellStyle name="입력 8 2 2" xfId="4751" xr:uid="{00000000-0005-0000-0000-0000005F0000}"/>
    <cellStyle name="입력 8 2 2 2" xfId="10308" xr:uid="{00000000-0005-0000-0000-0000015F0000}"/>
    <cellStyle name="입력 8 2 2 2 2" xfId="21411" xr:uid="{00000000-0005-0000-0000-0000025F0000}"/>
    <cellStyle name="입력 8 2 2 2 3" xfId="28236" xr:uid="{00000000-0005-0000-0000-0000035F0000}"/>
    <cellStyle name="입력 8 2 2 3" xfId="15975" xr:uid="{00000000-0005-0000-0000-0000045F0000}"/>
    <cellStyle name="입력 8 2 2 4" xfId="23902" xr:uid="{00000000-0005-0000-0000-0000055F0000}"/>
    <cellStyle name="입력 8 2 3" xfId="4752" xr:uid="{00000000-0005-0000-0000-0000065F0000}"/>
    <cellStyle name="입력 8 2 3 2" xfId="10309" xr:uid="{00000000-0005-0000-0000-0000075F0000}"/>
    <cellStyle name="입력 8 2 3 2 2" xfId="21412" xr:uid="{00000000-0005-0000-0000-0000085F0000}"/>
    <cellStyle name="입력 8 2 3 2 3" xfId="28237" xr:uid="{00000000-0005-0000-0000-0000095F0000}"/>
    <cellStyle name="입력 8 2 3 3" xfId="15976" xr:uid="{00000000-0005-0000-0000-00000A5F0000}"/>
    <cellStyle name="입력 8 2 3 4" xfId="23903" xr:uid="{00000000-0005-0000-0000-00000B5F0000}"/>
    <cellStyle name="입력 8 2 4" xfId="4753" xr:uid="{00000000-0005-0000-0000-00000C5F0000}"/>
    <cellStyle name="입력 8 2 4 2" xfId="10310" xr:uid="{00000000-0005-0000-0000-00000D5F0000}"/>
    <cellStyle name="입력 8 2 4 2 2" xfId="21413" xr:uid="{00000000-0005-0000-0000-00000E5F0000}"/>
    <cellStyle name="입력 8 2 4 2 3" xfId="28238" xr:uid="{00000000-0005-0000-0000-00000F5F0000}"/>
    <cellStyle name="입력 8 2 4 3" xfId="15977" xr:uid="{00000000-0005-0000-0000-0000105F0000}"/>
    <cellStyle name="입력 8 2 4 4" xfId="23904" xr:uid="{00000000-0005-0000-0000-0000115F0000}"/>
    <cellStyle name="입력 8 2 5" xfId="4754" xr:uid="{00000000-0005-0000-0000-0000125F0000}"/>
    <cellStyle name="입력 8 2 5 2" xfId="10311" xr:uid="{00000000-0005-0000-0000-0000135F0000}"/>
    <cellStyle name="입력 8 2 5 2 2" xfId="21414" xr:uid="{00000000-0005-0000-0000-0000145F0000}"/>
    <cellStyle name="입력 8 2 5 2 3" xfId="28239" xr:uid="{00000000-0005-0000-0000-0000155F0000}"/>
    <cellStyle name="입력 8 2 5 3" xfId="15978" xr:uid="{00000000-0005-0000-0000-0000165F0000}"/>
    <cellStyle name="입력 8 2 5 4" xfId="23905" xr:uid="{00000000-0005-0000-0000-0000175F0000}"/>
    <cellStyle name="입력 8 2 6" xfId="4755" xr:uid="{00000000-0005-0000-0000-0000185F0000}"/>
    <cellStyle name="입력 8 2 6 2" xfId="10312" xr:uid="{00000000-0005-0000-0000-0000195F0000}"/>
    <cellStyle name="입력 8 2 6 2 2" xfId="21415" xr:uid="{00000000-0005-0000-0000-00001A5F0000}"/>
    <cellStyle name="입력 8 2 6 2 3" xfId="28240" xr:uid="{00000000-0005-0000-0000-00001B5F0000}"/>
    <cellStyle name="입력 8 2 6 3" xfId="15979" xr:uid="{00000000-0005-0000-0000-00001C5F0000}"/>
    <cellStyle name="입력 8 2 6 4" xfId="23906" xr:uid="{00000000-0005-0000-0000-00001D5F0000}"/>
    <cellStyle name="입력 8 2 7" xfId="10307" xr:uid="{00000000-0005-0000-0000-00001E5F0000}"/>
    <cellStyle name="입력 8 2 7 2" xfId="21410" xr:uid="{00000000-0005-0000-0000-00001F5F0000}"/>
    <cellStyle name="입력 8 2 7 3" xfId="28235" xr:uid="{00000000-0005-0000-0000-0000205F0000}"/>
    <cellStyle name="입력 8 2 8" xfId="15974" xr:uid="{00000000-0005-0000-0000-0000215F0000}"/>
    <cellStyle name="입력 8 2 9" xfId="23901" xr:uid="{00000000-0005-0000-0000-0000225F0000}"/>
    <cellStyle name="입력 8 3" xfId="4756" xr:uid="{00000000-0005-0000-0000-0000235F0000}"/>
    <cellStyle name="입력 8 3 2" xfId="10313" xr:uid="{00000000-0005-0000-0000-0000245F0000}"/>
    <cellStyle name="입력 8 3 2 2" xfId="21416" xr:uid="{00000000-0005-0000-0000-0000255F0000}"/>
    <cellStyle name="입력 8 3 2 3" xfId="28241" xr:uid="{00000000-0005-0000-0000-0000265F0000}"/>
    <cellStyle name="입력 8 3 3" xfId="15980" xr:uid="{00000000-0005-0000-0000-0000275F0000}"/>
    <cellStyle name="입력 8 3 4" xfId="23907" xr:uid="{00000000-0005-0000-0000-0000285F0000}"/>
    <cellStyle name="입력 8 4" xfId="4757" xr:uid="{00000000-0005-0000-0000-0000295F0000}"/>
    <cellStyle name="입력 8 4 2" xfId="10314" xr:uid="{00000000-0005-0000-0000-00002A5F0000}"/>
    <cellStyle name="입력 8 4 2 2" xfId="21417" xr:uid="{00000000-0005-0000-0000-00002B5F0000}"/>
    <cellStyle name="입력 8 4 2 3" xfId="28242" xr:uid="{00000000-0005-0000-0000-00002C5F0000}"/>
    <cellStyle name="입력 8 4 3" xfId="15981" xr:uid="{00000000-0005-0000-0000-00002D5F0000}"/>
    <cellStyle name="입력 8 4 4" xfId="23908" xr:uid="{00000000-0005-0000-0000-00002E5F0000}"/>
    <cellStyle name="입력 8 5" xfId="4758" xr:uid="{00000000-0005-0000-0000-00002F5F0000}"/>
    <cellStyle name="입력 8 5 2" xfId="10315" xr:uid="{00000000-0005-0000-0000-0000305F0000}"/>
    <cellStyle name="입력 8 5 2 2" xfId="21418" xr:uid="{00000000-0005-0000-0000-0000315F0000}"/>
    <cellStyle name="입력 8 5 2 3" xfId="28243" xr:uid="{00000000-0005-0000-0000-0000325F0000}"/>
    <cellStyle name="입력 8 5 3" xfId="15982" xr:uid="{00000000-0005-0000-0000-0000335F0000}"/>
    <cellStyle name="입력 8 5 4" xfId="23909" xr:uid="{00000000-0005-0000-0000-0000345F0000}"/>
    <cellStyle name="입력 8 6" xfId="4759" xr:uid="{00000000-0005-0000-0000-0000355F0000}"/>
    <cellStyle name="입력 8 6 2" xfId="10316" xr:uid="{00000000-0005-0000-0000-0000365F0000}"/>
    <cellStyle name="입력 8 6 2 2" xfId="21419" xr:uid="{00000000-0005-0000-0000-0000375F0000}"/>
    <cellStyle name="입력 8 6 2 3" xfId="28244" xr:uid="{00000000-0005-0000-0000-0000385F0000}"/>
    <cellStyle name="입력 8 6 3" xfId="15983" xr:uid="{00000000-0005-0000-0000-0000395F0000}"/>
    <cellStyle name="입력 8 6 4" xfId="23910" xr:uid="{00000000-0005-0000-0000-00003A5F0000}"/>
    <cellStyle name="입력 8 7" xfId="4760" xr:uid="{00000000-0005-0000-0000-00003B5F0000}"/>
    <cellStyle name="입력 8 7 2" xfId="10317" xr:uid="{00000000-0005-0000-0000-00003C5F0000}"/>
    <cellStyle name="입력 8 7 2 2" xfId="21420" xr:uid="{00000000-0005-0000-0000-00003D5F0000}"/>
    <cellStyle name="입력 8 7 2 3" xfId="28245" xr:uid="{00000000-0005-0000-0000-00003E5F0000}"/>
    <cellStyle name="입력 8 7 3" xfId="15984" xr:uid="{00000000-0005-0000-0000-00003F5F0000}"/>
    <cellStyle name="입력 8 7 4" xfId="23911" xr:uid="{00000000-0005-0000-0000-0000405F0000}"/>
    <cellStyle name="입력 8 8" xfId="10306" xr:uid="{00000000-0005-0000-0000-0000415F0000}"/>
    <cellStyle name="입력 8 8 2" xfId="21409" xr:uid="{00000000-0005-0000-0000-0000425F0000}"/>
    <cellStyle name="입력 8 8 3" xfId="28234" xr:uid="{00000000-0005-0000-0000-0000435F0000}"/>
    <cellStyle name="입력 8 9" xfId="15973" xr:uid="{00000000-0005-0000-0000-0000445F0000}"/>
    <cellStyle name="입력 9" xfId="4761" xr:uid="{00000000-0005-0000-0000-0000455F0000}"/>
    <cellStyle name="입력 9 10" xfId="23912" xr:uid="{00000000-0005-0000-0000-0000465F0000}"/>
    <cellStyle name="입력 9 2" xfId="4762" xr:uid="{00000000-0005-0000-0000-0000475F0000}"/>
    <cellStyle name="입력 9 2 2" xfId="4763" xr:uid="{00000000-0005-0000-0000-0000485F0000}"/>
    <cellStyle name="입력 9 2 2 2" xfId="10320" xr:uid="{00000000-0005-0000-0000-0000495F0000}"/>
    <cellStyle name="입력 9 2 2 2 2" xfId="21423" xr:uid="{00000000-0005-0000-0000-00004A5F0000}"/>
    <cellStyle name="입력 9 2 2 2 3" xfId="28248" xr:uid="{00000000-0005-0000-0000-00004B5F0000}"/>
    <cellStyle name="입력 9 2 2 3" xfId="15987" xr:uid="{00000000-0005-0000-0000-00004C5F0000}"/>
    <cellStyle name="입력 9 2 2 4" xfId="23914" xr:uid="{00000000-0005-0000-0000-00004D5F0000}"/>
    <cellStyle name="입력 9 2 3" xfId="4764" xr:uid="{00000000-0005-0000-0000-00004E5F0000}"/>
    <cellStyle name="입력 9 2 3 2" xfId="10321" xr:uid="{00000000-0005-0000-0000-00004F5F0000}"/>
    <cellStyle name="입력 9 2 3 2 2" xfId="21424" xr:uid="{00000000-0005-0000-0000-0000505F0000}"/>
    <cellStyle name="입력 9 2 3 2 3" xfId="28249" xr:uid="{00000000-0005-0000-0000-0000515F0000}"/>
    <cellStyle name="입력 9 2 3 3" xfId="15988" xr:uid="{00000000-0005-0000-0000-0000525F0000}"/>
    <cellStyle name="입력 9 2 3 4" xfId="23915" xr:uid="{00000000-0005-0000-0000-0000535F0000}"/>
    <cellStyle name="입력 9 2 4" xfId="4765" xr:uid="{00000000-0005-0000-0000-0000545F0000}"/>
    <cellStyle name="입력 9 2 4 2" xfId="10322" xr:uid="{00000000-0005-0000-0000-0000555F0000}"/>
    <cellStyle name="입력 9 2 4 2 2" xfId="21425" xr:uid="{00000000-0005-0000-0000-0000565F0000}"/>
    <cellStyle name="입력 9 2 4 2 3" xfId="28250" xr:uid="{00000000-0005-0000-0000-0000575F0000}"/>
    <cellStyle name="입력 9 2 4 3" xfId="15989" xr:uid="{00000000-0005-0000-0000-0000585F0000}"/>
    <cellStyle name="입력 9 2 4 4" xfId="23916" xr:uid="{00000000-0005-0000-0000-0000595F0000}"/>
    <cellStyle name="입력 9 2 5" xfId="4766" xr:uid="{00000000-0005-0000-0000-00005A5F0000}"/>
    <cellStyle name="입력 9 2 5 2" xfId="10323" xr:uid="{00000000-0005-0000-0000-00005B5F0000}"/>
    <cellStyle name="입력 9 2 5 2 2" xfId="21426" xr:uid="{00000000-0005-0000-0000-00005C5F0000}"/>
    <cellStyle name="입력 9 2 5 2 3" xfId="28251" xr:uid="{00000000-0005-0000-0000-00005D5F0000}"/>
    <cellStyle name="입력 9 2 5 3" xfId="15990" xr:uid="{00000000-0005-0000-0000-00005E5F0000}"/>
    <cellStyle name="입력 9 2 5 4" xfId="23917" xr:uid="{00000000-0005-0000-0000-00005F5F0000}"/>
    <cellStyle name="입력 9 2 6" xfId="4767" xr:uid="{00000000-0005-0000-0000-0000605F0000}"/>
    <cellStyle name="입력 9 2 6 2" xfId="10324" xr:uid="{00000000-0005-0000-0000-0000615F0000}"/>
    <cellStyle name="입력 9 2 6 2 2" xfId="21427" xr:uid="{00000000-0005-0000-0000-0000625F0000}"/>
    <cellStyle name="입력 9 2 6 2 3" xfId="28252" xr:uid="{00000000-0005-0000-0000-0000635F0000}"/>
    <cellStyle name="입력 9 2 6 3" xfId="15991" xr:uid="{00000000-0005-0000-0000-0000645F0000}"/>
    <cellStyle name="입력 9 2 6 4" xfId="23918" xr:uid="{00000000-0005-0000-0000-0000655F0000}"/>
    <cellStyle name="입력 9 2 7" xfId="10319" xr:uid="{00000000-0005-0000-0000-0000665F0000}"/>
    <cellStyle name="입력 9 2 7 2" xfId="21422" xr:uid="{00000000-0005-0000-0000-0000675F0000}"/>
    <cellStyle name="입력 9 2 7 3" xfId="28247" xr:uid="{00000000-0005-0000-0000-0000685F0000}"/>
    <cellStyle name="입력 9 2 8" xfId="15986" xr:uid="{00000000-0005-0000-0000-0000695F0000}"/>
    <cellStyle name="입력 9 2 9" xfId="23913" xr:uid="{00000000-0005-0000-0000-00006A5F0000}"/>
    <cellStyle name="입력 9 3" xfId="4768" xr:uid="{00000000-0005-0000-0000-00006B5F0000}"/>
    <cellStyle name="입력 9 3 2" xfId="10325" xr:uid="{00000000-0005-0000-0000-00006C5F0000}"/>
    <cellStyle name="입력 9 3 2 2" xfId="21428" xr:uid="{00000000-0005-0000-0000-00006D5F0000}"/>
    <cellStyle name="입력 9 3 2 3" xfId="28253" xr:uid="{00000000-0005-0000-0000-00006E5F0000}"/>
    <cellStyle name="입력 9 3 3" xfId="15992" xr:uid="{00000000-0005-0000-0000-00006F5F0000}"/>
    <cellStyle name="입력 9 3 4" xfId="23919" xr:uid="{00000000-0005-0000-0000-0000705F0000}"/>
    <cellStyle name="입력 9 4" xfId="4769" xr:uid="{00000000-0005-0000-0000-0000715F0000}"/>
    <cellStyle name="입력 9 4 2" xfId="10326" xr:uid="{00000000-0005-0000-0000-0000725F0000}"/>
    <cellStyle name="입력 9 4 2 2" xfId="21429" xr:uid="{00000000-0005-0000-0000-0000735F0000}"/>
    <cellStyle name="입력 9 4 2 3" xfId="28254" xr:uid="{00000000-0005-0000-0000-0000745F0000}"/>
    <cellStyle name="입력 9 4 3" xfId="15993" xr:uid="{00000000-0005-0000-0000-0000755F0000}"/>
    <cellStyle name="입력 9 4 4" xfId="23920" xr:uid="{00000000-0005-0000-0000-0000765F0000}"/>
    <cellStyle name="입력 9 5" xfId="4770" xr:uid="{00000000-0005-0000-0000-0000775F0000}"/>
    <cellStyle name="입력 9 5 2" xfId="10327" xr:uid="{00000000-0005-0000-0000-0000785F0000}"/>
    <cellStyle name="입력 9 5 2 2" xfId="21430" xr:uid="{00000000-0005-0000-0000-0000795F0000}"/>
    <cellStyle name="입력 9 5 2 3" xfId="28255" xr:uid="{00000000-0005-0000-0000-00007A5F0000}"/>
    <cellStyle name="입력 9 5 3" xfId="15994" xr:uid="{00000000-0005-0000-0000-00007B5F0000}"/>
    <cellStyle name="입력 9 5 4" xfId="23921" xr:uid="{00000000-0005-0000-0000-00007C5F0000}"/>
    <cellStyle name="입력 9 6" xfId="4771" xr:uid="{00000000-0005-0000-0000-00007D5F0000}"/>
    <cellStyle name="입력 9 6 2" xfId="10328" xr:uid="{00000000-0005-0000-0000-00007E5F0000}"/>
    <cellStyle name="입력 9 6 2 2" xfId="21431" xr:uid="{00000000-0005-0000-0000-00007F5F0000}"/>
    <cellStyle name="입력 9 6 2 3" xfId="28256" xr:uid="{00000000-0005-0000-0000-0000805F0000}"/>
    <cellStyle name="입력 9 6 3" xfId="15995" xr:uid="{00000000-0005-0000-0000-0000815F0000}"/>
    <cellStyle name="입력 9 6 4" xfId="23922" xr:uid="{00000000-0005-0000-0000-0000825F0000}"/>
    <cellStyle name="입력 9 7" xfId="4772" xr:uid="{00000000-0005-0000-0000-0000835F0000}"/>
    <cellStyle name="입력 9 7 2" xfId="10329" xr:uid="{00000000-0005-0000-0000-0000845F0000}"/>
    <cellStyle name="입력 9 7 2 2" xfId="21432" xr:uid="{00000000-0005-0000-0000-0000855F0000}"/>
    <cellStyle name="입력 9 7 2 3" xfId="28257" xr:uid="{00000000-0005-0000-0000-0000865F0000}"/>
    <cellStyle name="입력 9 7 3" xfId="15996" xr:uid="{00000000-0005-0000-0000-0000875F0000}"/>
    <cellStyle name="입력 9 7 4" xfId="23923" xr:uid="{00000000-0005-0000-0000-0000885F0000}"/>
    <cellStyle name="입력 9 8" xfId="10318" xr:uid="{00000000-0005-0000-0000-0000895F0000}"/>
    <cellStyle name="입력 9 8 2" xfId="21421" xr:uid="{00000000-0005-0000-0000-00008A5F0000}"/>
    <cellStyle name="입력 9 8 3" xfId="28246" xr:uid="{00000000-0005-0000-0000-00008B5F0000}"/>
    <cellStyle name="입력 9 9" xfId="15985" xr:uid="{00000000-0005-0000-0000-00008C5F0000}"/>
    <cellStyle name="자리수" xfId="4773" xr:uid="{00000000-0005-0000-0000-00008D5F0000}"/>
    <cellStyle name="자리수0" xfId="4774" xr:uid="{00000000-0005-0000-0000-00008E5F0000}"/>
    <cellStyle name="제목 1 2" xfId="4775" xr:uid="{00000000-0005-0000-0000-00008F5F0000}"/>
    <cellStyle name="제목 1 3" xfId="4776" xr:uid="{00000000-0005-0000-0000-0000905F0000}"/>
    <cellStyle name="제목 2 2" xfId="4777" xr:uid="{00000000-0005-0000-0000-0000915F0000}"/>
    <cellStyle name="제목 2 3" xfId="4778" xr:uid="{00000000-0005-0000-0000-0000925F0000}"/>
    <cellStyle name="제목 3 2" xfId="4779" xr:uid="{00000000-0005-0000-0000-0000935F0000}"/>
    <cellStyle name="제목 3 3" xfId="4780" xr:uid="{00000000-0005-0000-0000-0000945F0000}"/>
    <cellStyle name="제목 4 2" xfId="4781" xr:uid="{00000000-0005-0000-0000-0000955F0000}"/>
    <cellStyle name="제목 4 3" xfId="4782" xr:uid="{00000000-0005-0000-0000-0000965F0000}"/>
    <cellStyle name="제목 5" xfId="4783" xr:uid="{00000000-0005-0000-0000-0000975F0000}"/>
    <cellStyle name="제목 6" xfId="4784" xr:uid="{00000000-0005-0000-0000-0000985F0000}"/>
    <cellStyle name="좋음 2" xfId="4785" xr:uid="{00000000-0005-0000-0000-0000995F0000}"/>
    <cellStyle name="좋음 3" xfId="4786" xr:uid="{00000000-0005-0000-0000-00009A5F0000}"/>
    <cellStyle name="중앙(표준)" xfId="4787" xr:uid="{00000000-0005-0000-0000-00009B5F0000}"/>
    <cellStyle name="지정되지 않음" xfId="4788" xr:uid="{00000000-0005-0000-0000-00009C5F0000}"/>
    <cellStyle name="출력 10" xfId="4789" xr:uid="{00000000-0005-0000-0000-00009D5F0000}"/>
    <cellStyle name="출력 10 10" xfId="23924" xr:uid="{00000000-0005-0000-0000-00009E5F0000}"/>
    <cellStyle name="출력 10 2" xfId="4790" xr:uid="{00000000-0005-0000-0000-00009F5F0000}"/>
    <cellStyle name="출력 10 2 2" xfId="4791" xr:uid="{00000000-0005-0000-0000-0000A05F0000}"/>
    <cellStyle name="출력 10 2 2 2" xfId="10332" xr:uid="{00000000-0005-0000-0000-0000A15F0000}"/>
    <cellStyle name="출력 10 2 2 2 2" xfId="21435" xr:uid="{00000000-0005-0000-0000-0000A25F0000}"/>
    <cellStyle name="출력 10 2 2 2 3" xfId="28260" xr:uid="{00000000-0005-0000-0000-0000A35F0000}"/>
    <cellStyle name="출력 10 2 2 3" xfId="16015" xr:uid="{00000000-0005-0000-0000-0000A45F0000}"/>
    <cellStyle name="출력 10 2 2 4" xfId="23926" xr:uid="{00000000-0005-0000-0000-0000A55F0000}"/>
    <cellStyle name="출력 10 2 3" xfId="4792" xr:uid="{00000000-0005-0000-0000-0000A65F0000}"/>
    <cellStyle name="출력 10 2 3 2" xfId="10333" xr:uid="{00000000-0005-0000-0000-0000A75F0000}"/>
    <cellStyle name="출력 10 2 3 2 2" xfId="21436" xr:uid="{00000000-0005-0000-0000-0000A85F0000}"/>
    <cellStyle name="출력 10 2 3 2 3" xfId="28261" xr:uid="{00000000-0005-0000-0000-0000A95F0000}"/>
    <cellStyle name="출력 10 2 3 3" xfId="16016" xr:uid="{00000000-0005-0000-0000-0000AA5F0000}"/>
    <cellStyle name="출력 10 2 3 4" xfId="23927" xr:uid="{00000000-0005-0000-0000-0000AB5F0000}"/>
    <cellStyle name="출력 10 2 4" xfId="4793" xr:uid="{00000000-0005-0000-0000-0000AC5F0000}"/>
    <cellStyle name="출력 10 2 4 2" xfId="10334" xr:uid="{00000000-0005-0000-0000-0000AD5F0000}"/>
    <cellStyle name="출력 10 2 4 2 2" xfId="21437" xr:uid="{00000000-0005-0000-0000-0000AE5F0000}"/>
    <cellStyle name="출력 10 2 4 2 3" xfId="28262" xr:uid="{00000000-0005-0000-0000-0000AF5F0000}"/>
    <cellStyle name="출력 10 2 4 3" xfId="16017" xr:uid="{00000000-0005-0000-0000-0000B05F0000}"/>
    <cellStyle name="출력 10 2 4 4" xfId="23928" xr:uid="{00000000-0005-0000-0000-0000B15F0000}"/>
    <cellStyle name="출력 10 2 5" xfId="4794" xr:uid="{00000000-0005-0000-0000-0000B25F0000}"/>
    <cellStyle name="출력 10 2 5 2" xfId="10335" xr:uid="{00000000-0005-0000-0000-0000B35F0000}"/>
    <cellStyle name="출력 10 2 5 2 2" xfId="21438" xr:uid="{00000000-0005-0000-0000-0000B45F0000}"/>
    <cellStyle name="출력 10 2 5 2 3" xfId="28263" xr:uid="{00000000-0005-0000-0000-0000B55F0000}"/>
    <cellStyle name="출력 10 2 5 3" xfId="16018" xr:uid="{00000000-0005-0000-0000-0000B65F0000}"/>
    <cellStyle name="출력 10 2 5 4" xfId="23929" xr:uid="{00000000-0005-0000-0000-0000B75F0000}"/>
    <cellStyle name="출력 10 2 6" xfId="4795" xr:uid="{00000000-0005-0000-0000-0000B85F0000}"/>
    <cellStyle name="출력 10 2 6 2" xfId="10336" xr:uid="{00000000-0005-0000-0000-0000B95F0000}"/>
    <cellStyle name="출력 10 2 6 2 2" xfId="21439" xr:uid="{00000000-0005-0000-0000-0000BA5F0000}"/>
    <cellStyle name="출력 10 2 6 2 3" xfId="28264" xr:uid="{00000000-0005-0000-0000-0000BB5F0000}"/>
    <cellStyle name="출력 10 2 6 3" xfId="16019" xr:uid="{00000000-0005-0000-0000-0000BC5F0000}"/>
    <cellStyle name="출력 10 2 6 4" xfId="23930" xr:uid="{00000000-0005-0000-0000-0000BD5F0000}"/>
    <cellStyle name="출력 10 2 7" xfId="10331" xr:uid="{00000000-0005-0000-0000-0000BE5F0000}"/>
    <cellStyle name="출력 10 2 7 2" xfId="21434" xr:uid="{00000000-0005-0000-0000-0000BF5F0000}"/>
    <cellStyle name="출력 10 2 7 3" xfId="28259" xr:uid="{00000000-0005-0000-0000-0000C05F0000}"/>
    <cellStyle name="출력 10 2 8" xfId="16014" xr:uid="{00000000-0005-0000-0000-0000C15F0000}"/>
    <cellStyle name="출력 10 2 9" xfId="23925" xr:uid="{00000000-0005-0000-0000-0000C25F0000}"/>
    <cellStyle name="출력 10 3" xfId="4796" xr:uid="{00000000-0005-0000-0000-0000C35F0000}"/>
    <cellStyle name="출력 10 3 2" xfId="10337" xr:uid="{00000000-0005-0000-0000-0000C45F0000}"/>
    <cellStyle name="출력 10 3 2 2" xfId="21440" xr:uid="{00000000-0005-0000-0000-0000C55F0000}"/>
    <cellStyle name="출력 10 3 2 3" xfId="28265" xr:uid="{00000000-0005-0000-0000-0000C65F0000}"/>
    <cellStyle name="출력 10 3 3" xfId="16020" xr:uid="{00000000-0005-0000-0000-0000C75F0000}"/>
    <cellStyle name="출력 10 3 4" xfId="23931" xr:uid="{00000000-0005-0000-0000-0000C85F0000}"/>
    <cellStyle name="출력 10 4" xfId="4797" xr:uid="{00000000-0005-0000-0000-0000C95F0000}"/>
    <cellStyle name="출력 10 4 2" xfId="10338" xr:uid="{00000000-0005-0000-0000-0000CA5F0000}"/>
    <cellStyle name="출력 10 4 2 2" xfId="21441" xr:uid="{00000000-0005-0000-0000-0000CB5F0000}"/>
    <cellStyle name="출력 10 4 2 3" xfId="28266" xr:uid="{00000000-0005-0000-0000-0000CC5F0000}"/>
    <cellStyle name="출력 10 4 3" xfId="16021" xr:uid="{00000000-0005-0000-0000-0000CD5F0000}"/>
    <cellStyle name="출력 10 4 4" xfId="23932" xr:uid="{00000000-0005-0000-0000-0000CE5F0000}"/>
    <cellStyle name="출력 10 5" xfId="4798" xr:uid="{00000000-0005-0000-0000-0000CF5F0000}"/>
    <cellStyle name="출력 10 5 2" xfId="10339" xr:uid="{00000000-0005-0000-0000-0000D05F0000}"/>
    <cellStyle name="출력 10 5 2 2" xfId="21442" xr:uid="{00000000-0005-0000-0000-0000D15F0000}"/>
    <cellStyle name="출력 10 5 2 3" xfId="28267" xr:uid="{00000000-0005-0000-0000-0000D25F0000}"/>
    <cellStyle name="출력 10 5 3" xfId="16022" xr:uid="{00000000-0005-0000-0000-0000D35F0000}"/>
    <cellStyle name="출력 10 5 4" xfId="23933" xr:uid="{00000000-0005-0000-0000-0000D45F0000}"/>
    <cellStyle name="출력 10 6" xfId="4799" xr:uid="{00000000-0005-0000-0000-0000D55F0000}"/>
    <cellStyle name="출력 10 6 2" xfId="10340" xr:uid="{00000000-0005-0000-0000-0000D65F0000}"/>
    <cellStyle name="출력 10 6 2 2" xfId="21443" xr:uid="{00000000-0005-0000-0000-0000D75F0000}"/>
    <cellStyle name="출력 10 6 2 3" xfId="28268" xr:uid="{00000000-0005-0000-0000-0000D85F0000}"/>
    <cellStyle name="출력 10 6 3" xfId="16023" xr:uid="{00000000-0005-0000-0000-0000D95F0000}"/>
    <cellStyle name="출력 10 6 4" xfId="23934" xr:uid="{00000000-0005-0000-0000-0000DA5F0000}"/>
    <cellStyle name="출력 10 7" xfId="4800" xr:uid="{00000000-0005-0000-0000-0000DB5F0000}"/>
    <cellStyle name="출력 10 7 2" xfId="10341" xr:uid="{00000000-0005-0000-0000-0000DC5F0000}"/>
    <cellStyle name="출력 10 7 2 2" xfId="21444" xr:uid="{00000000-0005-0000-0000-0000DD5F0000}"/>
    <cellStyle name="출력 10 7 2 3" xfId="28269" xr:uid="{00000000-0005-0000-0000-0000DE5F0000}"/>
    <cellStyle name="출력 10 7 3" xfId="16024" xr:uid="{00000000-0005-0000-0000-0000DF5F0000}"/>
    <cellStyle name="출력 10 7 4" xfId="23935" xr:uid="{00000000-0005-0000-0000-0000E05F0000}"/>
    <cellStyle name="출력 10 8" xfId="10330" xr:uid="{00000000-0005-0000-0000-0000E15F0000}"/>
    <cellStyle name="출력 10 8 2" xfId="21433" xr:uid="{00000000-0005-0000-0000-0000E25F0000}"/>
    <cellStyle name="출력 10 8 3" xfId="28258" xr:uid="{00000000-0005-0000-0000-0000E35F0000}"/>
    <cellStyle name="출력 10 9" xfId="16013" xr:uid="{00000000-0005-0000-0000-0000E45F0000}"/>
    <cellStyle name="출력 11" xfId="4801" xr:uid="{00000000-0005-0000-0000-0000E55F0000}"/>
    <cellStyle name="출력 11 2" xfId="4802" xr:uid="{00000000-0005-0000-0000-0000E65F0000}"/>
    <cellStyle name="출력 11 2 2" xfId="10343" xr:uid="{00000000-0005-0000-0000-0000E75F0000}"/>
    <cellStyle name="출력 11 2 2 2" xfId="21446" xr:uid="{00000000-0005-0000-0000-0000E85F0000}"/>
    <cellStyle name="출력 11 2 2 3" xfId="28271" xr:uid="{00000000-0005-0000-0000-0000E95F0000}"/>
    <cellStyle name="출력 11 2 3" xfId="16026" xr:uid="{00000000-0005-0000-0000-0000EA5F0000}"/>
    <cellStyle name="출력 11 2 4" xfId="23937" xr:uid="{00000000-0005-0000-0000-0000EB5F0000}"/>
    <cellStyle name="출력 11 3" xfId="4803" xr:uid="{00000000-0005-0000-0000-0000EC5F0000}"/>
    <cellStyle name="출력 11 3 2" xfId="10344" xr:uid="{00000000-0005-0000-0000-0000ED5F0000}"/>
    <cellStyle name="출력 11 3 2 2" xfId="21447" xr:uid="{00000000-0005-0000-0000-0000EE5F0000}"/>
    <cellStyle name="출력 11 3 2 3" xfId="28272" xr:uid="{00000000-0005-0000-0000-0000EF5F0000}"/>
    <cellStyle name="출력 11 3 3" xfId="16027" xr:uid="{00000000-0005-0000-0000-0000F05F0000}"/>
    <cellStyle name="출력 11 3 4" xfId="23938" xr:uid="{00000000-0005-0000-0000-0000F15F0000}"/>
    <cellStyle name="출력 11 4" xfId="4804" xr:uid="{00000000-0005-0000-0000-0000F25F0000}"/>
    <cellStyle name="출력 11 4 2" xfId="10345" xr:uid="{00000000-0005-0000-0000-0000F35F0000}"/>
    <cellStyle name="출력 11 4 2 2" xfId="21448" xr:uid="{00000000-0005-0000-0000-0000F45F0000}"/>
    <cellStyle name="출력 11 4 2 3" xfId="28273" xr:uid="{00000000-0005-0000-0000-0000F55F0000}"/>
    <cellStyle name="출력 11 4 3" xfId="16028" xr:uid="{00000000-0005-0000-0000-0000F65F0000}"/>
    <cellStyle name="출력 11 4 4" xfId="23939" xr:uid="{00000000-0005-0000-0000-0000F75F0000}"/>
    <cellStyle name="출력 11 5" xfId="4805" xr:uid="{00000000-0005-0000-0000-0000F85F0000}"/>
    <cellStyle name="출력 11 5 2" xfId="10346" xr:uid="{00000000-0005-0000-0000-0000F95F0000}"/>
    <cellStyle name="출력 11 5 2 2" xfId="21449" xr:uid="{00000000-0005-0000-0000-0000FA5F0000}"/>
    <cellStyle name="출력 11 5 2 3" xfId="28274" xr:uid="{00000000-0005-0000-0000-0000FB5F0000}"/>
    <cellStyle name="출력 11 5 3" xfId="16029" xr:uid="{00000000-0005-0000-0000-0000FC5F0000}"/>
    <cellStyle name="출력 11 5 4" xfId="23940" xr:uid="{00000000-0005-0000-0000-0000FD5F0000}"/>
    <cellStyle name="출력 11 6" xfId="4806" xr:uid="{00000000-0005-0000-0000-0000FE5F0000}"/>
    <cellStyle name="출력 11 6 2" xfId="10347" xr:uid="{00000000-0005-0000-0000-0000FF5F0000}"/>
    <cellStyle name="출력 11 6 2 2" xfId="21450" xr:uid="{00000000-0005-0000-0000-000000600000}"/>
    <cellStyle name="출력 11 6 2 3" xfId="28275" xr:uid="{00000000-0005-0000-0000-000001600000}"/>
    <cellStyle name="출력 11 6 3" xfId="16030" xr:uid="{00000000-0005-0000-0000-000002600000}"/>
    <cellStyle name="출력 11 6 4" xfId="23941" xr:uid="{00000000-0005-0000-0000-000003600000}"/>
    <cellStyle name="출력 11 7" xfId="10342" xr:uid="{00000000-0005-0000-0000-000004600000}"/>
    <cellStyle name="출력 11 7 2" xfId="21445" xr:uid="{00000000-0005-0000-0000-000005600000}"/>
    <cellStyle name="출력 11 7 3" xfId="28270" xr:uid="{00000000-0005-0000-0000-000006600000}"/>
    <cellStyle name="출력 11 8" xfId="16025" xr:uid="{00000000-0005-0000-0000-000007600000}"/>
    <cellStyle name="출력 11 9" xfId="23936" xr:uid="{00000000-0005-0000-0000-000008600000}"/>
    <cellStyle name="출력 12" xfId="4807" xr:uid="{00000000-0005-0000-0000-000009600000}"/>
    <cellStyle name="출력 12 2" xfId="10348" xr:uid="{00000000-0005-0000-0000-00000A600000}"/>
    <cellStyle name="출력 12 2 2" xfId="21451" xr:uid="{00000000-0005-0000-0000-00000B600000}"/>
    <cellStyle name="출력 12 2 3" xfId="28276" xr:uid="{00000000-0005-0000-0000-00000C600000}"/>
    <cellStyle name="출력 12 3" xfId="16031" xr:uid="{00000000-0005-0000-0000-00000D600000}"/>
    <cellStyle name="출력 12 4" xfId="23942" xr:uid="{00000000-0005-0000-0000-00000E600000}"/>
    <cellStyle name="출력 13" xfId="4808" xr:uid="{00000000-0005-0000-0000-00000F600000}"/>
    <cellStyle name="출력 13 2" xfId="10349" xr:uid="{00000000-0005-0000-0000-000010600000}"/>
    <cellStyle name="출력 13 2 2" xfId="21452" xr:uid="{00000000-0005-0000-0000-000011600000}"/>
    <cellStyle name="출력 13 2 3" xfId="28277" xr:uid="{00000000-0005-0000-0000-000012600000}"/>
    <cellStyle name="출력 13 3" xfId="16032" xr:uid="{00000000-0005-0000-0000-000013600000}"/>
    <cellStyle name="출력 13 4" xfId="23943" xr:uid="{00000000-0005-0000-0000-000014600000}"/>
    <cellStyle name="출력 14" xfId="4809" xr:uid="{00000000-0005-0000-0000-000015600000}"/>
    <cellStyle name="출력 14 2" xfId="10350" xr:uid="{00000000-0005-0000-0000-000016600000}"/>
    <cellStyle name="출력 14 2 2" xfId="21453" xr:uid="{00000000-0005-0000-0000-000017600000}"/>
    <cellStyle name="출력 14 2 3" xfId="28278" xr:uid="{00000000-0005-0000-0000-000018600000}"/>
    <cellStyle name="출력 14 3" xfId="16033" xr:uid="{00000000-0005-0000-0000-000019600000}"/>
    <cellStyle name="출력 14 4" xfId="23944" xr:uid="{00000000-0005-0000-0000-00001A600000}"/>
    <cellStyle name="출력 15" xfId="4810" xr:uid="{00000000-0005-0000-0000-00001B600000}"/>
    <cellStyle name="출력 15 2" xfId="10351" xr:uid="{00000000-0005-0000-0000-00001C600000}"/>
    <cellStyle name="출력 15 2 2" xfId="21454" xr:uid="{00000000-0005-0000-0000-00001D600000}"/>
    <cellStyle name="출력 15 2 3" xfId="28279" xr:uid="{00000000-0005-0000-0000-00001E600000}"/>
    <cellStyle name="출력 15 3" xfId="16034" xr:uid="{00000000-0005-0000-0000-00001F600000}"/>
    <cellStyle name="출력 15 4" xfId="23945" xr:uid="{00000000-0005-0000-0000-000020600000}"/>
    <cellStyle name="출력 16" xfId="4811" xr:uid="{00000000-0005-0000-0000-000021600000}"/>
    <cellStyle name="출력 16 2" xfId="10352" xr:uid="{00000000-0005-0000-0000-000022600000}"/>
    <cellStyle name="출력 16 2 2" xfId="21455" xr:uid="{00000000-0005-0000-0000-000023600000}"/>
    <cellStyle name="출력 16 2 3" xfId="28280" xr:uid="{00000000-0005-0000-0000-000024600000}"/>
    <cellStyle name="출력 16 3" xfId="16035" xr:uid="{00000000-0005-0000-0000-000025600000}"/>
    <cellStyle name="출력 16 4" xfId="23946" xr:uid="{00000000-0005-0000-0000-000026600000}"/>
    <cellStyle name="출력 2" xfId="4812" xr:uid="{00000000-0005-0000-0000-000027600000}"/>
    <cellStyle name="출력 2 10" xfId="4813" xr:uid="{00000000-0005-0000-0000-000028600000}"/>
    <cellStyle name="출력 2 10 2" xfId="4814" xr:uid="{00000000-0005-0000-0000-000029600000}"/>
    <cellStyle name="출력 2 10 2 2" xfId="10355" xr:uid="{00000000-0005-0000-0000-00002A600000}"/>
    <cellStyle name="출력 2 10 2 2 2" xfId="21458" xr:uid="{00000000-0005-0000-0000-00002B600000}"/>
    <cellStyle name="출력 2 10 2 2 3" xfId="28283" xr:uid="{00000000-0005-0000-0000-00002C600000}"/>
    <cellStyle name="출력 2 10 2 3" xfId="16038" xr:uid="{00000000-0005-0000-0000-00002D600000}"/>
    <cellStyle name="출력 2 10 2 4" xfId="23949" xr:uid="{00000000-0005-0000-0000-00002E600000}"/>
    <cellStyle name="출력 2 10 3" xfId="4815" xr:uid="{00000000-0005-0000-0000-00002F600000}"/>
    <cellStyle name="출력 2 10 3 2" xfId="10356" xr:uid="{00000000-0005-0000-0000-000030600000}"/>
    <cellStyle name="출력 2 10 3 2 2" xfId="21459" xr:uid="{00000000-0005-0000-0000-000031600000}"/>
    <cellStyle name="출력 2 10 3 2 3" xfId="28284" xr:uid="{00000000-0005-0000-0000-000032600000}"/>
    <cellStyle name="출력 2 10 3 3" xfId="16039" xr:uid="{00000000-0005-0000-0000-000033600000}"/>
    <cellStyle name="출력 2 10 3 4" xfId="23950" xr:uid="{00000000-0005-0000-0000-000034600000}"/>
    <cellStyle name="출력 2 10 4" xfId="4816" xr:uid="{00000000-0005-0000-0000-000035600000}"/>
    <cellStyle name="출력 2 10 4 2" xfId="10357" xr:uid="{00000000-0005-0000-0000-000036600000}"/>
    <cellStyle name="출력 2 10 4 2 2" xfId="21460" xr:uid="{00000000-0005-0000-0000-000037600000}"/>
    <cellStyle name="출력 2 10 4 2 3" xfId="28285" xr:uid="{00000000-0005-0000-0000-000038600000}"/>
    <cellStyle name="출력 2 10 4 3" xfId="16040" xr:uid="{00000000-0005-0000-0000-000039600000}"/>
    <cellStyle name="출력 2 10 4 4" xfId="23951" xr:uid="{00000000-0005-0000-0000-00003A600000}"/>
    <cellStyle name="출력 2 10 5" xfId="4817" xr:uid="{00000000-0005-0000-0000-00003B600000}"/>
    <cellStyle name="출력 2 10 5 2" xfId="10358" xr:uid="{00000000-0005-0000-0000-00003C600000}"/>
    <cellStyle name="출력 2 10 5 2 2" xfId="21461" xr:uid="{00000000-0005-0000-0000-00003D600000}"/>
    <cellStyle name="출력 2 10 5 2 3" xfId="28286" xr:uid="{00000000-0005-0000-0000-00003E600000}"/>
    <cellStyle name="출력 2 10 5 3" xfId="16041" xr:uid="{00000000-0005-0000-0000-00003F600000}"/>
    <cellStyle name="출력 2 10 5 4" xfId="23952" xr:uid="{00000000-0005-0000-0000-000040600000}"/>
    <cellStyle name="출력 2 10 6" xfId="4818" xr:uid="{00000000-0005-0000-0000-000041600000}"/>
    <cellStyle name="출력 2 10 6 2" xfId="10359" xr:uid="{00000000-0005-0000-0000-000042600000}"/>
    <cellStyle name="출력 2 10 6 2 2" xfId="21462" xr:uid="{00000000-0005-0000-0000-000043600000}"/>
    <cellStyle name="출력 2 10 6 2 3" xfId="28287" xr:uid="{00000000-0005-0000-0000-000044600000}"/>
    <cellStyle name="출력 2 10 6 3" xfId="16042" xr:uid="{00000000-0005-0000-0000-000045600000}"/>
    <cellStyle name="출력 2 10 6 4" xfId="23953" xr:uid="{00000000-0005-0000-0000-000046600000}"/>
    <cellStyle name="출력 2 10 7" xfId="10354" xr:uid="{00000000-0005-0000-0000-000047600000}"/>
    <cellStyle name="출력 2 10 7 2" xfId="21457" xr:uid="{00000000-0005-0000-0000-000048600000}"/>
    <cellStyle name="출력 2 10 7 3" xfId="28282" xr:uid="{00000000-0005-0000-0000-000049600000}"/>
    <cellStyle name="출력 2 10 8" xfId="16037" xr:uid="{00000000-0005-0000-0000-00004A600000}"/>
    <cellStyle name="출력 2 10 9" xfId="23948" xr:uid="{00000000-0005-0000-0000-00004B600000}"/>
    <cellStyle name="출력 2 11" xfId="4819" xr:uid="{00000000-0005-0000-0000-00004C600000}"/>
    <cellStyle name="출력 2 11 2" xfId="10360" xr:uid="{00000000-0005-0000-0000-00004D600000}"/>
    <cellStyle name="출력 2 11 2 2" xfId="21463" xr:uid="{00000000-0005-0000-0000-00004E600000}"/>
    <cellStyle name="출력 2 11 2 3" xfId="28288" xr:uid="{00000000-0005-0000-0000-00004F600000}"/>
    <cellStyle name="출력 2 11 3" xfId="16043" xr:uid="{00000000-0005-0000-0000-000050600000}"/>
    <cellStyle name="출력 2 11 4" xfId="23954" xr:uid="{00000000-0005-0000-0000-000051600000}"/>
    <cellStyle name="출력 2 12" xfId="4820" xr:uid="{00000000-0005-0000-0000-000052600000}"/>
    <cellStyle name="출력 2 12 2" xfId="10361" xr:uid="{00000000-0005-0000-0000-000053600000}"/>
    <cellStyle name="출력 2 12 2 2" xfId="21464" xr:uid="{00000000-0005-0000-0000-000054600000}"/>
    <cellStyle name="출력 2 12 2 3" xfId="28289" xr:uid="{00000000-0005-0000-0000-000055600000}"/>
    <cellStyle name="출력 2 12 3" xfId="16044" xr:uid="{00000000-0005-0000-0000-000056600000}"/>
    <cellStyle name="출력 2 12 4" xfId="23955" xr:uid="{00000000-0005-0000-0000-000057600000}"/>
    <cellStyle name="출력 2 13" xfId="4821" xr:uid="{00000000-0005-0000-0000-000058600000}"/>
    <cellStyle name="출력 2 13 2" xfId="10362" xr:uid="{00000000-0005-0000-0000-000059600000}"/>
    <cellStyle name="출력 2 13 2 2" xfId="21465" xr:uid="{00000000-0005-0000-0000-00005A600000}"/>
    <cellStyle name="출력 2 13 2 3" xfId="28290" xr:uid="{00000000-0005-0000-0000-00005B600000}"/>
    <cellStyle name="출력 2 13 3" xfId="16045" xr:uid="{00000000-0005-0000-0000-00005C600000}"/>
    <cellStyle name="출력 2 13 4" xfId="23956" xr:uid="{00000000-0005-0000-0000-00005D600000}"/>
    <cellStyle name="출력 2 14" xfId="4822" xr:uid="{00000000-0005-0000-0000-00005E600000}"/>
    <cellStyle name="출력 2 14 2" xfId="10363" xr:uid="{00000000-0005-0000-0000-00005F600000}"/>
    <cellStyle name="출력 2 14 2 2" xfId="21466" xr:uid="{00000000-0005-0000-0000-000060600000}"/>
    <cellStyle name="출력 2 14 2 3" xfId="28291" xr:uid="{00000000-0005-0000-0000-000061600000}"/>
    <cellStyle name="출력 2 14 3" xfId="16046" xr:uid="{00000000-0005-0000-0000-000062600000}"/>
    <cellStyle name="출력 2 14 4" xfId="23957" xr:uid="{00000000-0005-0000-0000-000063600000}"/>
    <cellStyle name="출력 2 15" xfId="4823" xr:uid="{00000000-0005-0000-0000-000064600000}"/>
    <cellStyle name="출력 2 15 2" xfId="10364" xr:uid="{00000000-0005-0000-0000-000065600000}"/>
    <cellStyle name="출력 2 15 2 2" xfId="21467" xr:uid="{00000000-0005-0000-0000-000066600000}"/>
    <cellStyle name="출력 2 15 2 3" xfId="28292" xr:uid="{00000000-0005-0000-0000-000067600000}"/>
    <cellStyle name="출력 2 15 3" xfId="16047" xr:uid="{00000000-0005-0000-0000-000068600000}"/>
    <cellStyle name="출력 2 15 4" xfId="23958" xr:uid="{00000000-0005-0000-0000-000069600000}"/>
    <cellStyle name="출력 2 16" xfId="10353" xr:uid="{00000000-0005-0000-0000-00006A600000}"/>
    <cellStyle name="출력 2 16 2" xfId="21456" xr:uid="{00000000-0005-0000-0000-00006B600000}"/>
    <cellStyle name="출력 2 16 3" xfId="28281" xr:uid="{00000000-0005-0000-0000-00006C600000}"/>
    <cellStyle name="출력 2 17" xfId="16036" xr:uid="{00000000-0005-0000-0000-00006D600000}"/>
    <cellStyle name="출력 2 18" xfId="23947" xr:uid="{00000000-0005-0000-0000-00006E600000}"/>
    <cellStyle name="출력 2 2" xfId="4824" xr:uid="{00000000-0005-0000-0000-00006F600000}"/>
    <cellStyle name="출력 2 2 10" xfId="4825" xr:uid="{00000000-0005-0000-0000-000070600000}"/>
    <cellStyle name="출력 2 2 10 2" xfId="10366" xr:uid="{00000000-0005-0000-0000-000071600000}"/>
    <cellStyle name="출력 2 2 10 2 2" xfId="21469" xr:uid="{00000000-0005-0000-0000-000072600000}"/>
    <cellStyle name="출력 2 2 10 2 3" xfId="28294" xr:uid="{00000000-0005-0000-0000-000073600000}"/>
    <cellStyle name="출력 2 2 10 3" xfId="16049" xr:uid="{00000000-0005-0000-0000-000074600000}"/>
    <cellStyle name="출력 2 2 10 4" xfId="23960" xr:uid="{00000000-0005-0000-0000-000075600000}"/>
    <cellStyle name="출력 2 2 11" xfId="4826" xr:uid="{00000000-0005-0000-0000-000076600000}"/>
    <cellStyle name="출력 2 2 11 2" xfId="10367" xr:uid="{00000000-0005-0000-0000-000077600000}"/>
    <cellStyle name="출력 2 2 11 2 2" xfId="21470" xr:uid="{00000000-0005-0000-0000-000078600000}"/>
    <cellStyle name="출력 2 2 11 2 3" xfId="28295" xr:uid="{00000000-0005-0000-0000-000079600000}"/>
    <cellStyle name="출력 2 2 11 3" xfId="16050" xr:uid="{00000000-0005-0000-0000-00007A600000}"/>
    <cellStyle name="출력 2 2 11 4" xfId="23961" xr:uid="{00000000-0005-0000-0000-00007B600000}"/>
    <cellStyle name="출력 2 2 12" xfId="4827" xr:uid="{00000000-0005-0000-0000-00007C600000}"/>
    <cellStyle name="출력 2 2 12 2" xfId="10368" xr:uid="{00000000-0005-0000-0000-00007D600000}"/>
    <cellStyle name="출력 2 2 12 2 2" xfId="21471" xr:uid="{00000000-0005-0000-0000-00007E600000}"/>
    <cellStyle name="출력 2 2 12 2 3" xfId="28296" xr:uid="{00000000-0005-0000-0000-00007F600000}"/>
    <cellStyle name="출력 2 2 12 3" xfId="16051" xr:uid="{00000000-0005-0000-0000-000080600000}"/>
    <cellStyle name="출력 2 2 12 4" xfId="23962" xr:uid="{00000000-0005-0000-0000-000081600000}"/>
    <cellStyle name="출력 2 2 13" xfId="4828" xr:uid="{00000000-0005-0000-0000-000082600000}"/>
    <cellStyle name="출력 2 2 13 2" xfId="10369" xr:uid="{00000000-0005-0000-0000-000083600000}"/>
    <cellStyle name="출력 2 2 13 2 2" xfId="21472" xr:uid="{00000000-0005-0000-0000-000084600000}"/>
    <cellStyle name="출력 2 2 13 2 3" xfId="28297" xr:uid="{00000000-0005-0000-0000-000085600000}"/>
    <cellStyle name="출력 2 2 13 3" xfId="16052" xr:uid="{00000000-0005-0000-0000-000086600000}"/>
    <cellStyle name="출력 2 2 13 4" xfId="23963" xr:uid="{00000000-0005-0000-0000-000087600000}"/>
    <cellStyle name="출력 2 2 14" xfId="4829" xr:uid="{00000000-0005-0000-0000-000088600000}"/>
    <cellStyle name="출력 2 2 14 2" xfId="10370" xr:uid="{00000000-0005-0000-0000-000089600000}"/>
    <cellStyle name="출력 2 2 14 2 2" xfId="21473" xr:uid="{00000000-0005-0000-0000-00008A600000}"/>
    <cellStyle name="출력 2 2 14 2 3" xfId="28298" xr:uid="{00000000-0005-0000-0000-00008B600000}"/>
    <cellStyle name="출력 2 2 14 3" xfId="16053" xr:uid="{00000000-0005-0000-0000-00008C600000}"/>
    <cellStyle name="출력 2 2 14 4" xfId="23964" xr:uid="{00000000-0005-0000-0000-00008D600000}"/>
    <cellStyle name="출력 2 2 15" xfId="10365" xr:uid="{00000000-0005-0000-0000-00008E600000}"/>
    <cellStyle name="출력 2 2 15 2" xfId="21468" xr:uid="{00000000-0005-0000-0000-00008F600000}"/>
    <cellStyle name="출력 2 2 15 3" xfId="28293" xr:uid="{00000000-0005-0000-0000-000090600000}"/>
    <cellStyle name="출력 2 2 16" xfId="16048" xr:uid="{00000000-0005-0000-0000-000091600000}"/>
    <cellStyle name="출력 2 2 17" xfId="23959" xr:uid="{00000000-0005-0000-0000-000092600000}"/>
    <cellStyle name="출력 2 2 2" xfId="4830" xr:uid="{00000000-0005-0000-0000-000093600000}"/>
    <cellStyle name="출력 2 2 2 10" xfId="23965" xr:uid="{00000000-0005-0000-0000-000094600000}"/>
    <cellStyle name="출력 2 2 2 2" xfId="4831" xr:uid="{00000000-0005-0000-0000-000095600000}"/>
    <cellStyle name="출력 2 2 2 2 2" xfId="4832" xr:uid="{00000000-0005-0000-0000-000096600000}"/>
    <cellStyle name="출력 2 2 2 2 2 2" xfId="10373" xr:uid="{00000000-0005-0000-0000-000097600000}"/>
    <cellStyle name="출력 2 2 2 2 2 2 2" xfId="21476" xr:uid="{00000000-0005-0000-0000-000098600000}"/>
    <cellStyle name="출력 2 2 2 2 2 2 3" xfId="28301" xr:uid="{00000000-0005-0000-0000-000099600000}"/>
    <cellStyle name="출력 2 2 2 2 2 3" xfId="16056" xr:uid="{00000000-0005-0000-0000-00009A600000}"/>
    <cellStyle name="출력 2 2 2 2 2 4" xfId="23967" xr:uid="{00000000-0005-0000-0000-00009B600000}"/>
    <cellStyle name="출력 2 2 2 2 3" xfId="4833" xr:uid="{00000000-0005-0000-0000-00009C600000}"/>
    <cellStyle name="출력 2 2 2 2 3 2" xfId="10374" xr:uid="{00000000-0005-0000-0000-00009D600000}"/>
    <cellStyle name="출력 2 2 2 2 3 2 2" xfId="21477" xr:uid="{00000000-0005-0000-0000-00009E600000}"/>
    <cellStyle name="출력 2 2 2 2 3 2 3" xfId="28302" xr:uid="{00000000-0005-0000-0000-00009F600000}"/>
    <cellStyle name="출력 2 2 2 2 3 3" xfId="16057" xr:uid="{00000000-0005-0000-0000-0000A0600000}"/>
    <cellStyle name="출력 2 2 2 2 3 4" xfId="23968" xr:uid="{00000000-0005-0000-0000-0000A1600000}"/>
    <cellStyle name="출력 2 2 2 2 4" xfId="4834" xr:uid="{00000000-0005-0000-0000-0000A2600000}"/>
    <cellStyle name="출력 2 2 2 2 4 2" xfId="10375" xr:uid="{00000000-0005-0000-0000-0000A3600000}"/>
    <cellStyle name="출력 2 2 2 2 4 2 2" xfId="21478" xr:uid="{00000000-0005-0000-0000-0000A4600000}"/>
    <cellStyle name="출력 2 2 2 2 4 2 3" xfId="28303" xr:uid="{00000000-0005-0000-0000-0000A5600000}"/>
    <cellStyle name="출력 2 2 2 2 4 3" xfId="16058" xr:uid="{00000000-0005-0000-0000-0000A6600000}"/>
    <cellStyle name="출력 2 2 2 2 4 4" xfId="23969" xr:uid="{00000000-0005-0000-0000-0000A7600000}"/>
    <cellStyle name="출력 2 2 2 2 5" xfId="4835" xr:uid="{00000000-0005-0000-0000-0000A8600000}"/>
    <cellStyle name="출력 2 2 2 2 5 2" xfId="10376" xr:uid="{00000000-0005-0000-0000-0000A9600000}"/>
    <cellStyle name="출력 2 2 2 2 5 2 2" xfId="21479" xr:uid="{00000000-0005-0000-0000-0000AA600000}"/>
    <cellStyle name="출력 2 2 2 2 5 2 3" xfId="28304" xr:uid="{00000000-0005-0000-0000-0000AB600000}"/>
    <cellStyle name="출력 2 2 2 2 5 3" xfId="16059" xr:uid="{00000000-0005-0000-0000-0000AC600000}"/>
    <cellStyle name="출력 2 2 2 2 5 4" xfId="23970" xr:uid="{00000000-0005-0000-0000-0000AD600000}"/>
    <cellStyle name="출력 2 2 2 2 6" xfId="4836" xr:uid="{00000000-0005-0000-0000-0000AE600000}"/>
    <cellStyle name="출력 2 2 2 2 6 2" xfId="10377" xr:uid="{00000000-0005-0000-0000-0000AF600000}"/>
    <cellStyle name="출력 2 2 2 2 6 2 2" xfId="21480" xr:uid="{00000000-0005-0000-0000-0000B0600000}"/>
    <cellStyle name="출력 2 2 2 2 6 2 3" xfId="28305" xr:uid="{00000000-0005-0000-0000-0000B1600000}"/>
    <cellStyle name="출력 2 2 2 2 6 3" xfId="16060" xr:uid="{00000000-0005-0000-0000-0000B2600000}"/>
    <cellStyle name="출력 2 2 2 2 6 4" xfId="23971" xr:uid="{00000000-0005-0000-0000-0000B3600000}"/>
    <cellStyle name="출력 2 2 2 2 7" xfId="10372" xr:uid="{00000000-0005-0000-0000-0000B4600000}"/>
    <cellStyle name="출력 2 2 2 2 7 2" xfId="21475" xr:uid="{00000000-0005-0000-0000-0000B5600000}"/>
    <cellStyle name="출력 2 2 2 2 7 3" xfId="28300" xr:uid="{00000000-0005-0000-0000-0000B6600000}"/>
    <cellStyle name="출력 2 2 2 2 8" xfId="16055" xr:uid="{00000000-0005-0000-0000-0000B7600000}"/>
    <cellStyle name="출력 2 2 2 2 9" xfId="23966" xr:uid="{00000000-0005-0000-0000-0000B8600000}"/>
    <cellStyle name="출력 2 2 2 3" xfId="4837" xr:uid="{00000000-0005-0000-0000-0000B9600000}"/>
    <cellStyle name="출력 2 2 2 3 2" xfId="10378" xr:uid="{00000000-0005-0000-0000-0000BA600000}"/>
    <cellStyle name="출력 2 2 2 3 2 2" xfId="21481" xr:uid="{00000000-0005-0000-0000-0000BB600000}"/>
    <cellStyle name="출력 2 2 2 3 2 3" xfId="28306" xr:uid="{00000000-0005-0000-0000-0000BC600000}"/>
    <cellStyle name="출력 2 2 2 3 3" xfId="16061" xr:uid="{00000000-0005-0000-0000-0000BD600000}"/>
    <cellStyle name="출력 2 2 2 3 4" xfId="23972" xr:uid="{00000000-0005-0000-0000-0000BE600000}"/>
    <cellStyle name="출력 2 2 2 4" xfId="4838" xr:uid="{00000000-0005-0000-0000-0000BF600000}"/>
    <cellStyle name="출력 2 2 2 4 2" xfId="10379" xr:uid="{00000000-0005-0000-0000-0000C0600000}"/>
    <cellStyle name="출력 2 2 2 4 2 2" xfId="21482" xr:uid="{00000000-0005-0000-0000-0000C1600000}"/>
    <cellStyle name="출력 2 2 2 4 2 3" xfId="28307" xr:uid="{00000000-0005-0000-0000-0000C2600000}"/>
    <cellStyle name="출력 2 2 2 4 3" xfId="16062" xr:uid="{00000000-0005-0000-0000-0000C3600000}"/>
    <cellStyle name="출력 2 2 2 4 4" xfId="23973" xr:uid="{00000000-0005-0000-0000-0000C4600000}"/>
    <cellStyle name="출력 2 2 2 5" xfId="4839" xr:uid="{00000000-0005-0000-0000-0000C5600000}"/>
    <cellStyle name="출력 2 2 2 5 2" xfId="10380" xr:uid="{00000000-0005-0000-0000-0000C6600000}"/>
    <cellStyle name="출력 2 2 2 5 2 2" xfId="21483" xr:uid="{00000000-0005-0000-0000-0000C7600000}"/>
    <cellStyle name="출력 2 2 2 5 2 3" xfId="28308" xr:uid="{00000000-0005-0000-0000-0000C8600000}"/>
    <cellStyle name="출력 2 2 2 5 3" xfId="16063" xr:uid="{00000000-0005-0000-0000-0000C9600000}"/>
    <cellStyle name="출력 2 2 2 5 4" xfId="23974" xr:uid="{00000000-0005-0000-0000-0000CA600000}"/>
    <cellStyle name="출력 2 2 2 6" xfId="4840" xr:uid="{00000000-0005-0000-0000-0000CB600000}"/>
    <cellStyle name="출력 2 2 2 6 2" xfId="10381" xr:uid="{00000000-0005-0000-0000-0000CC600000}"/>
    <cellStyle name="출력 2 2 2 6 2 2" xfId="21484" xr:uid="{00000000-0005-0000-0000-0000CD600000}"/>
    <cellStyle name="출력 2 2 2 6 2 3" xfId="28309" xr:uid="{00000000-0005-0000-0000-0000CE600000}"/>
    <cellStyle name="출력 2 2 2 6 3" xfId="16064" xr:uid="{00000000-0005-0000-0000-0000CF600000}"/>
    <cellStyle name="출력 2 2 2 6 4" xfId="23975" xr:uid="{00000000-0005-0000-0000-0000D0600000}"/>
    <cellStyle name="출력 2 2 2 7" xfId="4841" xr:uid="{00000000-0005-0000-0000-0000D1600000}"/>
    <cellStyle name="출력 2 2 2 7 2" xfId="10382" xr:uid="{00000000-0005-0000-0000-0000D2600000}"/>
    <cellStyle name="출력 2 2 2 7 2 2" xfId="21485" xr:uid="{00000000-0005-0000-0000-0000D3600000}"/>
    <cellStyle name="출력 2 2 2 7 2 3" xfId="28310" xr:uid="{00000000-0005-0000-0000-0000D4600000}"/>
    <cellStyle name="출력 2 2 2 7 3" xfId="16065" xr:uid="{00000000-0005-0000-0000-0000D5600000}"/>
    <cellStyle name="출력 2 2 2 7 4" xfId="23976" xr:uid="{00000000-0005-0000-0000-0000D6600000}"/>
    <cellStyle name="출력 2 2 2 8" xfId="10371" xr:uid="{00000000-0005-0000-0000-0000D7600000}"/>
    <cellStyle name="출력 2 2 2 8 2" xfId="21474" xr:uid="{00000000-0005-0000-0000-0000D8600000}"/>
    <cellStyle name="출력 2 2 2 8 3" xfId="28299" xr:uid="{00000000-0005-0000-0000-0000D9600000}"/>
    <cellStyle name="출력 2 2 2 9" xfId="16054" xr:uid="{00000000-0005-0000-0000-0000DA600000}"/>
    <cellStyle name="출력 2 2 3" xfId="4842" xr:uid="{00000000-0005-0000-0000-0000DB600000}"/>
    <cellStyle name="출력 2 2 3 10" xfId="23977" xr:uid="{00000000-0005-0000-0000-0000DC600000}"/>
    <cellStyle name="출력 2 2 3 2" xfId="4843" xr:uid="{00000000-0005-0000-0000-0000DD600000}"/>
    <cellStyle name="출력 2 2 3 2 2" xfId="4844" xr:uid="{00000000-0005-0000-0000-0000DE600000}"/>
    <cellStyle name="출력 2 2 3 2 2 2" xfId="10385" xr:uid="{00000000-0005-0000-0000-0000DF600000}"/>
    <cellStyle name="출력 2 2 3 2 2 2 2" xfId="21488" xr:uid="{00000000-0005-0000-0000-0000E0600000}"/>
    <cellStyle name="출력 2 2 3 2 2 2 3" xfId="28313" xr:uid="{00000000-0005-0000-0000-0000E1600000}"/>
    <cellStyle name="출력 2 2 3 2 2 3" xfId="16068" xr:uid="{00000000-0005-0000-0000-0000E2600000}"/>
    <cellStyle name="출력 2 2 3 2 2 4" xfId="23979" xr:uid="{00000000-0005-0000-0000-0000E3600000}"/>
    <cellStyle name="출력 2 2 3 2 3" xfId="4845" xr:uid="{00000000-0005-0000-0000-0000E4600000}"/>
    <cellStyle name="출력 2 2 3 2 3 2" xfId="10386" xr:uid="{00000000-0005-0000-0000-0000E5600000}"/>
    <cellStyle name="출력 2 2 3 2 3 2 2" xfId="21489" xr:uid="{00000000-0005-0000-0000-0000E6600000}"/>
    <cellStyle name="출력 2 2 3 2 3 2 3" xfId="28314" xr:uid="{00000000-0005-0000-0000-0000E7600000}"/>
    <cellStyle name="출력 2 2 3 2 3 3" xfId="16069" xr:uid="{00000000-0005-0000-0000-0000E8600000}"/>
    <cellStyle name="출력 2 2 3 2 3 4" xfId="23980" xr:uid="{00000000-0005-0000-0000-0000E9600000}"/>
    <cellStyle name="출력 2 2 3 2 4" xfId="4846" xr:uid="{00000000-0005-0000-0000-0000EA600000}"/>
    <cellStyle name="출력 2 2 3 2 4 2" xfId="10387" xr:uid="{00000000-0005-0000-0000-0000EB600000}"/>
    <cellStyle name="출력 2 2 3 2 4 2 2" xfId="21490" xr:uid="{00000000-0005-0000-0000-0000EC600000}"/>
    <cellStyle name="출력 2 2 3 2 4 2 3" xfId="28315" xr:uid="{00000000-0005-0000-0000-0000ED600000}"/>
    <cellStyle name="출력 2 2 3 2 4 3" xfId="16070" xr:uid="{00000000-0005-0000-0000-0000EE600000}"/>
    <cellStyle name="출력 2 2 3 2 4 4" xfId="23981" xr:uid="{00000000-0005-0000-0000-0000EF600000}"/>
    <cellStyle name="출력 2 2 3 2 5" xfId="4847" xr:uid="{00000000-0005-0000-0000-0000F0600000}"/>
    <cellStyle name="출력 2 2 3 2 5 2" xfId="10388" xr:uid="{00000000-0005-0000-0000-0000F1600000}"/>
    <cellStyle name="출력 2 2 3 2 5 2 2" xfId="21491" xr:uid="{00000000-0005-0000-0000-0000F2600000}"/>
    <cellStyle name="출력 2 2 3 2 5 2 3" xfId="28316" xr:uid="{00000000-0005-0000-0000-0000F3600000}"/>
    <cellStyle name="출력 2 2 3 2 5 3" xfId="16071" xr:uid="{00000000-0005-0000-0000-0000F4600000}"/>
    <cellStyle name="출력 2 2 3 2 5 4" xfId="23982" xr:uid="{00000000-0005-0000-0000-0000F5600000}"/>
    <cellStyle name="출력 2 2 3 2 6" xfId="4848" xr:uid="{00000000-0005-0000-0000-0000F6600000}"/>
    <cellStyle name="출력 2 2 3 2 6 2" xfId="10389" xr:uid="{00000000-0005-0000-0000-0000F7600000}"/>
    <cellStyle name="출력 2 2 3 2 6 2 2" xfId="21492" xr:uid="{00000000-0005-0000-0000-0000F8600000}"/>
    <cellStyle name="출력 2 2 3 2 6 2 3" xfId="28317" xr:uid="{00000000-0005-0000-0000-0000F9600000}"/>
    <cellStyle name="출력 2 2 3 2 6 3" xfId="16072" xr:uid="{00000000-0005-0000-0000-0000FA600000}"/>
    <cellStyle name="출력 2 2 3 2 6 4" xfId="23983" xr:uid="{00000000-0005-0000-0000-0000FB600000}"/>
    <cellStyle name="출력 2 2 3 2 7" xfId="10384" xr:uid="{00000000-0005-0000-0000-0000FC600000}"/>
    <cellStyle name="출력 2 2 3 2 7 2" xfId="21487" xr:uid="{00000000-0005-0000-0000-0000FD600000}"/>
    <cellStyle name="출력 2 2 3 2 7 3" xfId="28312" xr:uid="{00000000-0005-0000-0000-0000FE600000}"/>
    <cellStyle name="출력 2 2 3 2 8" xfId="16067" xr:uid="{00000000-0005-0000-0000-0000FF600000}"/>
    <cellStyle name="출력 2 2 3 2 9" xfId="23978" xr:uid="{00000000-0005-0000-0000-000000610000}"/>
    <cellStyle name="출력 2 2 3 3" xfId="4849" xr:uid="{00000000-0005-0000-0000-000001610000}"/>
    <cellStyle name="출력 2 2 3 3 2" xfId="10390" xr:uid="{00000000-0005-0000-0000-000002610000}"/>
    <cellStyle name="출력 2 2 3 3 2 2" xfId="21493" xr:uid="{00000000-0005-0000-0000-000003610000}"/>
    <cellStyle name="출력 2 2 3 3 2 3" xfId="28318" xr:uid="{00000000-0005-0000-0000-000004610000}"/>
    <cellStyle name="출력 2 2 3 3 3" xfId="16073" xr:uid="{00000000-0005-0000-0000-000005610000}"/>
    <cellStyle name="출력 2 2 3 3 4" xfId="23984" xr:uid="{00000000-0005-0000-0000-000006610000}"/>
    <cellStyle name="출력 2 2 3 4" xfId="4850" xr:uid="{00000000-0005-0000-0000-000007610000}"/>
    <cellStyle name="출력 2 2 3 4 2" xfId="10391" xr:uid="{00000000-0005-0000-0000-000008610000}"/>
    <cellStyle name="출력 2 2 3 4 2 2" xfId="21494" xr:uid="{00000000-0005-0000-0000-000009610000}"/>
    <cellStyle name="출력 2 2 3 4 2 3" xfId="28319" xr:uid="{00000000-0005-0000-0000-00000A610000}"/>
    <cellStyle name="출력 2 2 3 4 3" xfId="16074" xr:uid="{00000000-0005-0000-0000-00000B610000}"/>
    <cellStyle name="출력 2 2 3 4 4" xfId="23985" xr:uid="{00000000-0005-0000-0000-00000C610000}"/>
    <cellStyle name="출력 2 2 3 5" xfId="4851" xr:uid="{00000000-0005-0000-0000-00000D610000}"/>
    <cellStyle name="출력 2 2 3 5 2" xfId="10392" xr:uid="{00000000-0005-0000-0000-00000E610000}"/>
    <cellStyle name="출력 2 2 3 5 2 2" xfId="21495" xr:uid="{00000000-0005-0000-0000-00000F610000}"/>
    <cellStyle name="출력 2 2 3 5 2 3" xfId="28320" xr:uid="{00000000-0005-0000-0000-000010610000}"/>
    <cellStyle name="출력 2 2 3 5 3" xfId="16075" xr:uid="{00000000-0005-0000-0000-000011610000}"/>
    <cellStyle name="출력 2 2 3 5 4" xfId="23986" xr:uid="{00000000-0005-0000-0000-000012610000}"/>
    <cellStyle name="출력 2 2 3 6" xfId="4852" xr:uid="{00000000-0005-0000-0000-000013610000}"/>
    <cellStyle name="출력 2 2 3 6 2" xfId="10393" xr:uid="{00000000-0005-0000-0000-000014610000}"/>
    <cellStyle name="출력 2 2 3 6 2 2" xfId="21496" xr:uid="{00000000-0005-0000-0000-000015610000}"/>
    <cellStyle name="출력 2 2 3 6 2 3" xfId="28321" xr:uid="{00000000-0005-0000-0000-000016610000}"/>
    <cellStyle name="출력 2 2 3 6 3" xfId="16076" xr:uid="{00000000-0005-0000-0000-000017610000}"/>
    <cellStyle name="출력 2 2 3 6 4" xfId="23987" xr:uid="{00000000-0005-0000-0000-000018610000}"/>
    <cellStyle name="출력 2 2 3 7" xfId="4853" xr:uid="{00000000-0005-0000-0000-000019610000}"/>
    <cellStyle name="출력 2 2 3 7 2" xfId="10394" xr:uid="{00000000-0005-0000-0000-00001A610000}"/>
    <cellStyle name="출력 2 2 3 7 2 2" xfId="21497" xr:uid="{00000000-0005-0000-0000-00001B610000}"/>
    <cellStyle name="출력 2 2 3 7 2 3" xfId="28322" xr:uid="{00000000-0005-0000-0000-00001C610000}"/>
    <cellStyle name="출력 2 2 3 7 3" xfId="16077" xr:uid="{00000000-0005-0000-0000-00001D610000}"/>
    <cellStyle name="출력 2 2 3 7 4" xfId="23988" xr:uid="{00000000-0005-0000-0000-00001E610000}"/>
    <cellStyle name="출력 2 2 3 8" xfId="10383" xr:uid="{00000000-0005-0000-0000-00001F610000}"/>
    <cellStyle name="출력 2 2 3 8 2" xfId="21486" xr:uid="{00000000-0005-0000-0000-000020610000}"/>
    <cellStyle name="출력 2 2 3 8 3" xfId="28311" xr:uid="{00000000-0005-0000-0000-000021610000}"/>
    <cellStyle name="출력 2 2 3 9" xfId="16066" xr:uid="{00000000-0005-0000-0000-000022610000}"/>
    <cellStyle name="출력 2 2 4" xfId="4854" xr:uid="{00000000-0005-0000-0000-000023610000}"/>
    <cellStyle name="출력 2 2 4 10" xfId="23989" xr:uid="{00000000-0005-0000-0000-000024610000}"/>
    <cellStyle name="출력 2 2 4 2" xfId="4855" xr:uid="{00000000-0005-0000-0000-000025610000}"/>
    <cellStyle name="출력 2 2 4 2 2" xfId="4856" xr:uid="{00000000-0005-0000-0000-000026610000}"/>
    <cellStyle name="출력 2 2 4 2 2 2" xfId="10397" xr:uid="{00000000-0005-0000-0000-000027610000}"/>
    <cellStyle name="출력 2 2 4 2 2 2 2" xfId="21500" xr:uid="{00000000-0005-0000-0000-000028610000}"/>
    <cellStyle name="출력 2 2 4 2 2 2 3" xfId="28325" xr:uid="{00000000-0005-0000-0000-000029610000}"/>
    <cellStyle name="출력 2 2 4 2 2 3" xfId="16080" xr:uid="{00000000-0005-0000-0000-00002A610000}"/>
    <cellStyle name="출력 2 2 4 2 2 4" xfId="23991" xr:uid="{00000000-0005-0000-0000-00002B610000}"/>
    <cellStyle name="출력 2 2 4 2 3" xfId="4857" xr:uid="{00000000-0005-0000-0000-00002C610000}"/>
    <cellStyle name="출력 2 2 4 2 3 2" xfId="10398" xr:uid="{00000000-0005-0000-0000-00002D610000}"/>
    <cellStyle name="출력 2 2 4 2 3 2 2" xfId="21501" xr:uid="{00000000-0005-0000-0000-00002E610000}"/>
    <cellStyle name="출력 2 2 4 2 3 2 3" xfId="28326" xr:uid="{00000000-0005-0000-0000-00002F610000}"/>
    <cellStyle name="출력 2 2 4 2 3 3" xfId="16081" xr:uid="{00000000-0005-0000-0000-000030610000}"/>
    <cellStyle name="출력 2 2 4 2 3 4" xfId="23992" xr:uid="{00000000-0005-0000-0000-000031610000}"/>
    <cellStyle name="출력 2 2 4 2 4" xfId="4858" xr:uid="{00000000-0005-0000-0000-000032610000}"/>
    <cellStyle name="출력 2 2 4 2 4 2" xfId="10399" xr:uid="{00000000-0005-0000-0000-000033610000}"/>
    <cellStyle name="출력 2 2 4 2 4 2 2" xfId="21502" xr:uid="{00000000-0005-0000-0000-000034610000}"/>
    <cellStyle name="출력 2 2 4 2 4 2 3" xfId="28327" xr:uid="{00000000-0005-0000-0000-000035610000}"/>
    <cellStyle name="출력 2 2 4 2 4 3" xfId="16082" xr:uid="{00000000-0005-0000-0000-000036610000}"/>
    <cellStyle name="출력 2 2 4 2 4 4" xfId="23993" xr:uid="{00000000-0005-0000-0000-000037610000}"/>
    <cellStyle name="출력 2 2 4 2 5" xfId="4859" xr:uid="{00000000-0005-0000-0000-000038610000}"/>
    <cellStyle name="출력 2 2 4 2 5 2" xfId="10400" xr:uid="{00000000-0005-0000-0000-000039610000}"/>
    <cellStyle name="출력 2 2 4 2 5 2 2" xfId="21503" xr:uid="{00000000-0005-0000-0000-00003A610000}"/>
    <cellStyle name="출력 2 2 4 2 5 2 3" xfId="28328" xr:uid="{00000000-0005-0000-0000-00003B610000}"/>
    <cellStyle name="출력 2 2 4 2 5 3" xfId="16083" xr:uid="{00000000-0005-0000-0000-00003C610000}"/>
    <cellStyle name="출력 2 2 4 2 5 4" xfId="23994" xr:uid="{00000000-0005-0000-0000-00003D610000}"/>
    <cellStyle name="출력 2 2 4 2 6" xfId="4860" xr:uid="{00000000-0005-0000-0000-00003E610000}"/>
    <cellStyle name="출력 2 2 4 2 6 2" xfId="10401" xr:uid="{00000000-0005-0000-0000-00003F610000}"/>
    <cellStyle name="출력 2 2 4 2 6 2 2" xfId="21504" xr:uid="{00000000-0005-0000-0000-000040610000}"/>
    <cellStyle name="출력 2 2 4 2 6 2 3" xfId="28329" xr:uid="{00000000-0005-0000-0000-000041610000}"/>
    <cellStyle name="출력 2 2 4 2 6 3" xfId="16084" xr:uid="{00000000-0005-0000-0000-000042610000}"/>
    <cellStyle name="출력 2 2 4 2 6 4" xfId="23995" xr:uid="{00000000-0005-0000-0000-000043610000}"/>
    <cellStyle name="출력 2 2 4 2 7" xfId="10396" xr:uid="{00000000-0005-0000-0000-000044610000}"/>
    <cellStyle name="출력 2 2 4 2 7 2" xfId="21499" xr:uid="{00000000-0005-0000-0000-000045610000}"/>
    <cellStyle name="출력 2 2 4 2 7 3" xfId="28324" xr:uid="{00000000-0005-0000-0000-000046610000}"/>
    <cellStyle name="출력 2 2 4 2 8" xfId="16079" xr:uid="{00000000-0005-0000-0000-000047610000}"/>
    <cellStyle name="출력 2 2 4 2 9" xfId="23990" xr:uid="{00000000-0005-0000-0000-000048610000}"/>
    <cellStyle name="출력 2 2 4 3" xfId="4861" xr:uid="{00000000-0005-0000-0000-000049610000}"/>
    <cellStyle name="출력 2 2 4 3 2" xfId="10402" xr:uid="{00000000-0005-0000-0000-00004A610000}"/>
    <cellStyle name="출력 2 2 4 3 2 2" xfId="21505" xr:uid="{00000000-0005-0000-0000-00004B610000}"/>
    <cellStyle name="출력 2 2 4 3 2 3" xfId="28330" xr:uid="{00000000-0005-0000-0000-00004C610000}"/>
    <cellStyle name="출력 2 2 4 3 3" xfId="16085" xr:uid="{00000000-0005-0000-0000-00004D610000}"/>
    <cellStyle name="출력 2 2 4 3 4" xfId="23996" xr:uid="{00000000-0005-0000-0000-00004E610000}"/>
    <cellStyle name="출력 2 2 4 4" xfId="4862" xr:uid="{00000000-0005-0000-0000-00004F610000}"/>
    <cellStyle name="출력 2 2 4 4 2" xfId="10403" xr:uid="{00000000-0005-0000-0000-000050610000}"/>
    <cellStyle name="출력 2 2 4 4 2 2" xfId="21506" xr:uid="{00000000-0005-0000-0000-000051610000}"/>
    <cellStyle name="출력 2 2 4 4 2 3" xfId="28331" xr:uid="{00000000-0005-0000-0000-000052610000}"/>
    <cellStyle name="출력 2 2 4 4 3" xfId="16086" xr:uid="{00000000-0005-0000-0000-000053610000}"/>
    <cellStyle name="출력 2 2 4 4 4" xfId="23997" xr:uid="{00000000-0005-0000-0000-000054610000}"/>
    <cellStyle name="출력 2 2 4 5" xfId="4863" xr:uid="{00000000-0005-0000-0000-000055610000}"/>
    <cellStyle name="출력 2 2 4 5 2" xfId="10404" xr:uid="{00000000-0005-0000-0000-000056610000}"/>
    <cellStyle name="출력 2 2 4 5 2 2" xfId="21507" xr:uid="{00000000-0005-0000-0000-000057610000}"/>
    <cellStyle name="출력 2 2 4 5 2 3" xfId="28332" xr:uid="{00000000-0005-0000-0000-000058610000}"/>
    <cellStyle name="출력 2 2 4 5 3" xfId="16087" xr:uid="{00000000-0005-0000-0000-000059610000}"/>
    <cellStyle name="출력 2 2 4 5 4" xfId="23998" xr:uid="{00000000-0005-0000-0000-00005A610000}"/>
    <cellStyle name="출력 2 2 4 6" xfId="4864" xr:uid="{00000000-0005-0000-0000-00005B610000}"/>
    <cellStyle name="출력 2 2 4 6 2" xfId="10405" xr:uid="{00000000-0005-0000-0000-00005C610000}"/>
    <cellStyle name="출력 2 2 4 6 2 2" xfId="21508" xr:uid="{00000000-0005-0000-0000-00005D610000}"/>
    <cellStyle name="출력 2 2 4 6 2 3" xfId="28333" xr:uid="{00000000-0005-0000-0000-00005E610000}"/>
    <cellStyle name="출력 2 2 4 6 3" xfId="16088" xr:uid="{00000000-0005-0000-0000-00005F610000}"/>
    <cellStyle name="출력 2 2 4 6 4" xfId="23999" xr:uid="{00000000-0005-0000-0000-000060610000}"/>
    <cellStyle name="출력 2 2 4 7" xfId="4865" xr:uid="{00000000-0005-0000-0000-000061610000}"/>
    <cellStyle name="출력 2 2 4 7 2" xfId="10406" xr:uid="{00000000-0005-0000-0000-000062610000}"/>
    <cellStyle name="출력 2 2 4 7 2 2" xfId="21509" xr:uid="{00000000-0005-0000-0000-000063610000}"/>
    <cellStyle name="출력 2 2 4 7 2 3" xfId="28334" xr:uid="{00000000-0005-0000-0000-000064610000}"/>
    <cellStyle name="출력 2 2 4 7 3" xfId="16089" xr:uid="{00000000-0005-0000-0000-000065610000}"/>
    <cellStyle name="출력 2 2 4 7 4" xfId="24000" xr:uid="{00000000-0005-0000-0000-000066610000}"/>
    <cellStyle name="출력 2 2 4 8" xfId="10395" xr:uid="{00000000-0005-0000-0000-000067610000}"/>
    <cellStyle name="출력 2 2 4 8 2" xfId="21498" xr:uid="{00000000-0005-0000-0000-000068610000}"/>
    <cellStyle name="출력 2 2 4 8 3" xfId="28323" xr:uid="{00000000-0005-0000-0000-000069610000}"/>
    <cellStyle name="출력 2 2 4 9" xfId="16078" xr:uid="{00000000-0005-0000-0000-00006A610000}"/>
    <cellStyle name="출력 2 2 5" xfId="4866" xr:uid="{00000000-0005-0000-0000-00006B610000}"/>
    <cellStyle name="출력 2 2 5 10" xfId="24001" xr:uid="{00000000-0005-0000-0000-00006C610000}"/>
    <cellStyle name="출력 2 2 5 2" xfId="4867" xr:uid="{00000000-0005-0000-0000-00006D610000}"/>
    <cellStyle name="출력 2 2 5 2 2" xfId="4868" xr:uid="{00000000-0005-0000-0000-00006E610000}"/>
    <cellStyle name="출력 2 2 5 2 2 2" xfId="10409" xr:uid="{00000000-0005-0000-0000-00006F610000}"/>
    <cellStyle name="출력 2 2 5 2 2 2 2" xfId="21512" xr:uid="{00000000-0005-0000-0000-000070610000}"/>
    <cellStyle name="출력 2 2 5 2 2 2 3" xfId="28337" xr:uid="{00000000-0005-0000-0000-000071610000}"/>
    <cellStyle name="출력 2 2 5 2 2 3" xfId="16092" xr:uid="{00000000-0005-0000-0000-000072610000}"/>
    <cellStyle name="출력 2 2 5 2 2 4" xfId="24003" xr:uid="{00000000-0005-0000-0000-000073610000}"/>
    <cellStyle name="출력 2 2 5 2 3" xfId="4869" xr:uid="{00000000-0005-0000-0000-000074610000}"/>
    <cellStyle name="출력 2 2 5 2 3 2" xfId="10410" xr:uid="{00000000-0005-0000-0000-000075610000}"/>
    <cellStyle name="출력 2 2 5 2 3 2 2" xfId="21513" xr:uid="{00000000-0005-0000-0000-000076610000}"/>
    <cellStyle name="출력 2 2 5 2 3 2 3" xfId="28338" xr:uid="{00000000-0005-0000-0000-000077610000}"/>
    <cellStyle name="출력 2 2 5 2 3 3" xfId="16093" xr:uid="{00000000-0005-0000-0000-000078610000}"/>
    <cellStyle name="출력 2 2 5 2 3 4" xfId="24004" xr:uid="{00000000-0005-0000-0000-000079610000}"/>
    <cellStyle name="출력 2 2 5 2 4" xfId="4870" xr:uid="{00000000-0005-0000-0000-00007A610000}"/>
    <cellStyle name="출력 2 2 5 2 4 2" xfId="10411" xr:uid="{00000000-0005-0000-0000-00007B610000}"/>
    <cellStyle name="출력 2 2 5 2 4 2 2" xfId="21514" xr:uid="{00000000-0005-0000-0000-00007C610000}"/>
    <cellStyle name="출력 2 2 5 2 4 2 3" xfId="28339" xr:uid="{00000000-0005-0000-0000-00007D610000}"/>
    <cellStyle name="출력 2 2 5 2 4 3" xfId="16094" xr:uid="{00000000-0005-0000-0000-00007E610000}"/>
    <cellStyle name="출력 2 2 5 2 4 4" xfId="24005" xr:uid="{00000000-0005-0000-0000-00007F610000}"/>
    <cellStyle name="출력 2 2 5 2 5" xfId="4871" xr:uid="{00000000-0005-0000-0000-000080610000}"/>
    <cellStyle name="출력 2 2 5 2 5 2" xfId="10412" xr:uid="{00000000-0005-0000-0000-000081610000}"/>
    <cellStyle name="출력 2 2 5 2 5 2 2" xfId="21515" xr:uid="{00000000-0005-0000-0000-000082610000}"/>
    <cellStyle name="출력 2 2 5 2 5 2 3" xfId="28340" xr:uid="{00000000-0005-0000-0000-000083610000}"/>
    <cellStyle name="출력 2 2 5 2 5 3" xfId="16095" xr:uid="{00000000-0005-0000-0000-000084610000}"/>
    <cellStyle name="출력 2 2 5 2 5 4" xfId="24006" xr:uid="{00000000-0005-0000-0000-000085610000}"/>
    <cellStyle name="출력 2 2 5 2 6" xfId="4872" xr:uid="{00000000-0005-0000-0000-000086610000}"/>
    <cellStyle name="출력 2 2 5 2 6 2" xfId="10413" xr:uid="{00000000-0005-0000-0000-000087610000}"/>
    <cellStyle name="출력 2 2 5 2 6 2 2" xfId="21516" xr:uid="{00000000-0005-0000-0000-000088610000}"/>
    <cellStyle name="출력 2 2 5 2 6 2 3" xfId="28341" xr:uid="{00000000-0005-0000-0000-000089610000}"/>
    <cellStyle name="출력 2 2 5 2 6 3" xfId="16096" xr:uid="{00000000-0005-0000-0000-00008A610000}"/>
    <cellStyle name="출력 2 2 5 2 6 4" xfId="24007" xr:uid="{00000000-0005-0000-0000-00008B610000}"/>
    <cellStyle name="출력 2 2 5 2 7" xfId="10408" xr:uid="{00000000-0005-0000-0000-00008C610000}"/>
    <cellStyle name="출력 2 2 5 2 7 2" xfId="21511" xr:uid="{00000000-0005-0000-0000-00008D610000}"/>
    <cellStyle name="출력 2 2 5 2 7 3" xfId="28336" xr:uid="{00000000-0005-0000-0000-00008E610000}"/>
    <cellStyle name="출력 2 2 5 2 8" xfId="16091" xr:uid="{00000000-0005-0000-0000-00008F610000}"/>
    <cellStyle name="출력 2 2 5 2 9" xfId="24002" xr:uid="{00000000-0005-0000-0000-000090610000}"/>
    <cellStyle name="출력 2 2 5 3" xfId="4873" xr:uid="{00000000-0005-0000-0000-000091610000}"/>
    <cellStyle name="출력 2 2 5 3 2" xfId="10414" xr:uid="{00000000-0005-0000-0000-000092610000}"/>
    <cellStyle name="출력 2 2 5 3 2 2" xfId="21517" xr:uid="{00000000-0005-0000-0000-000093610000}"/>
    <cellStyle name="출력 2 2 5 3 2 3" xfId="28342" xr:uid="{00000000-0005-0000-0000-000094610000}"/>
    <cellStyle name="출력 2 2 5 3 3" xfId="16097" xr:uid="{00000000-0005-0000-0000-000095610000}"/>
    <cellStyle name="출력 2 2 5 3 4" xfId="24008" xr:uid="{00000000-0005-0000-0000-000096610000}"/>
    <cellStyle name="출력 2 2 5 4" xfId="4874" xr:uid="{00000000-0005-0000-0000-000097610000}"/>
    <cellStyle name="출력 2 2 5 4 2" xfId="10415" xr:uid="{00000000-0005-0000-0000-000098610000}"/>
    <cellStyle name="출력 2 2 5 4 2 2" xfId="21518" xr:uid="{00000000-0005-0000-0000-000099610000}"/>
    <cellStyle name="출력 2 2 5 4 2 3" xfId="28343" xr:uid="{00000000-0005-0000-0000-00009A610000}"/>
    <cellStyle name="출력 2 2 5 4 3" xfId="16098" xr:uid="{00000000-0005-0000-0000-00009B610000}"/>
    <cellStyle name="출력 2 2 5 4 4" xfId="24009" xr:uid="{00000000-0005-0000-0000-00009C610000}"/>
    <cellStyle name="출력 2 2 5 5" xfId="4875" xr:uid="{00000000-0005-0000-0000-00009D610000}"/>
    <cellStyle name="출력 2 2 5 5 2" xfId="10416" xr:uid="{00000000-0005-0000-0000-00009E610000}"/>
    <cellStyle name="출력 2 2 5 5 2 2" xfId="21519" xr:uid="{00000000-0005-0000-0000-00009F610000}"/>
    <cellStyle name="출력 2 2 5 5 2 3" xfId="28344" xr:uid="{00000000-0005-0000-0000-0000A0610000}"/>
    <cellStyle name="출력 2 2 5 5 3" xfId="16099" xr:uid="{00000000-0005-0000-0000-0000A1610000}"/>
    <cellStyle name="출력 2 2 5 5 4" xfId="24010" xr:uid="{00000000-0005-0000-0000-0000A2610000}"/>
    <cellStyle name="출력 2 2 5 6" xfId="4876" xr:uid="{00000000-0005-0000-0000-0000A3610000}"/>
    <cellStyle name="출력 2 2 5 6 2" xfId="10417" xr:uid="{00000000-0005-0000-0000-0000A4610000}"/>
    <cellStyle name="출력 2 2 5 6 2 2" xfId="21520" xr:uid="{00000000-0005-0000-0000-0000A5610000}"/>
    <cellStyle name="출력 2 2 5 6 2 3" xfId="28345" xr:uid="{00000000-0005-0000-0000-0000A6610000}"/>
    <cellStyle name="출력 2 2 5 6 3" xfId="16100" xr:uid="{00000000-0005-0000-0000-0000A7610000}"/>
    <cellStyle name="출력 2 2 5 6 4" xfId="24011" xr:uid="{00000000-0005-0000-0000-0000A8610000}"/>
    <cellStyle name="출력 2 2 5 7" xfId="4877" xr:uid="{00000000-0005-0000-0000-0000A9610000}"/>
    <cellStyle name="출력 2 2 5 7 2" xfId="10418" xr:uid="{00000000-0005-0000-0000-0000AA610000}"/>
    <cellStyle name="출력 2 2 5 7 2 2" xfId="21521" xr:uid="{00000000-0005-0000-0000-0000AB610000}"/>
    <cellStyle name="출력 2 2 5 7 2 3" xfId="28346" xr:uid="{00000000-0005-0000-0000-0000AC610000}"/>
    <cellStyle name="출력 2 2 5 7 3" xfId="16101" xr:uid="{00000000-0005-0000-0000-0000AD610000}"/>
    <cellStyle name="출력 2 2 5 7 4" xfId="24012" xr:uid="{00000000-0005-0000-0000-0000AE610000}"/>
    <cellStyle name="출력 2 2 5 8" xfId="10407" xr:uid="{00000000-0005-0000-0000-0000AF610000}"/>
    <cellStyle name="출력 2 2 5 8 2" xfId="21510" xr:uid="{00000000-0005-0000-0000-0000B0610000}"/>
    <cellStyle name="출력 2 2 5 8 3" xfId="28335" xr:uid="{00000000-0005-0000-0000-0000B1610000}"/>
    <cellStyle name="출력 2 2 5 9" xfId="16090" xr:uid="{00000000-0005-0000-0000-0000B2610000}"/>
    <cellStyle name="출력 2 2 6" xfId="4878" xr:uid="{00000000-0005-0000-0000-0000B3610000}"/>
    <cellStyle name="출력 2 2 6 10" xfId="24013" xr:uid="{00000000-0005-0000-0000-0000B4610000}"/>
    <cellStyle name="출력 2 2 6 2" xfId="4879" xr:uid="{00000000-0005-0000-0000-0000B5610000}"/>
    <cellStyle name="출력 2 2 6 2 2" xfId="4880" xr:uid="{00000000-0005-0000-0000-0000B6610000}"/>
    <cellStyle name="출력 2 2 6 2 2 2" xfId="10421" xr:uid="{00000000-0005-0000-0000-0000B7610000}"/>
    <cellStyle name="출력 2 2 6 2 2 2 2" xfId="21524" xr:uid="{00000000-0005-0000-0000-0000B8610000}"/>
    <cellStyle name="출력 2 2 6 2 2 2 3" xfId="28349" xr:uid="{00000000-0005-0000-0000-0000B9610000}"/>
    <cellStyle name="출력 2 2 6 2 2 3" xfId="16104" xr:uid="{00000000-0005-0000-0000-0000BA610000}"/>
    <cellStyle name="출력 2 2 6 2 2 4" xfId="24015" xr:uid="{00000000-0005-0000-0000-0000BB610000}"/>
    <cellStyle name="출력 2 2 6 2 3" xfId="4881" xr:uid="{00000000-0005-0000-0000-0000BC610000}"/>
    <cellStyle name="출력 2 2 6 2 3 2" xfId="10422" xr:uid="{00000000-0005-0000-0000-0000BD610000}"/>
    <cellStyle name="출력 2 2 6 2 3 2 2" xfId="21525" xr:uid="{00000000-0005-0000-0000-0000BE610000}"/>
    <cellStyle name="출력 2 2 6 2 3 2 3" xfId="28350" xr:uid="{00000000-0005-0000-0000-0000BF610000}"/>
    <cellStyle name="출력 2 2 6 2 3 3" xfId="16105" xr:uid="{00000000-0005-0000-0000-0000C0610000}"/>
    <cellStyle name="출력 2 2 6 2 3 4" xfId="24016" xr:uid="{00000000-0005-0000-0000-0000C1610000}"/>
    <cellStyle name="출력 2 2 6 2 4" xfId="4882" xr:uid="{00000000-0005-0000-0000-0000C2610000}"/>
    <cellStyle name="출력 2 2 6 2 4 2" xfId="10423" xr:uid="{00000000-0005-0000-0000-0000C3610000}"/>
    <cellStyle name="출력 2 2 6 2 4 2 2" xfId="21526" xr:uid="{00000000-0005-0000-0000-0000C4610000}"/>
    <cellStyle name="출력 2 2 6 2 4 2 3" xfId="28351" xr:uid="{00000000-0005-0000-0000-0000C5610000}"/>
    <cellStyle name="출력 2 2 6 2 4 3" xfId="16106" xr:uid="{00000000-0005-0000-0000-0000C6610000}"/>
    <cellStyle name="출력 2 2 6 2 4 4" xfId="24017" xr:uid="{00000000-0005-0000-0000-0000C7610000}"/>
    <cellStyle name="출력 2 2 6 2 5" xfId="4883" xr:uid="{00000000-0005-0000-0000-0000C8610000}"/>
    <cellStyle name="출력 2 2 6 2 5 2" xfId="10424" xr:uid="{00000000-0005-0000-0000-0000C9610000}"/>
    <cellStyle name="출력 2 2 6 2 5 2 2" xfId="21527" xr:uid="{00000000-0005-0000-0000-0000CA610000}"/>
    <cellStyle name="출력 2 2 6 2 5 2 3" xfId="28352" xr:uid="{00000000-0005-0000-0000-0000CB610000}"/>
    <cellStyle name="출력 2 2 6 2 5 3" xfId="16107" xr:uid="{00000000-0005-0000-0000-0000CC610000}"/>
    <cellStyle name="출력 2 2 6 2 5 4" xfId="24018" xr:uid="{00000000-0005-0000-0000-0000CD610000}"/>
    <cellStyle name="출력 2 2 6 2 6" xfId="4884" xr:uid="{00000000-0005-0000-0000-0000CE610000}"/>
    <cellStyle name="출력 2 2 6 2 6 2" xfId="10425" xr:uid="{00000000-0005-0000-0000-0000CF610000}"/>
    <cellStyle name="출력 2 2 6 2 6 2 2" xfId="21528" xr:uid="{00000000-0005-0000-0000-0000D0610000}"/>
    <cellStyle name="출력 2 2 6 2 6 2 3" xfId="28353" xr:uid="{00000000-0005-0000-0000-0000D1610000}"/>
    <cellStyle name="출력 2 2 6 2 6 3" xfId="16108" xr:uid="{00000000-0005-0000-0000-0000D2610000}"/>
    <cellStyle name="출력 2 2 6 2 6 4" xfId="24019" xr:uid="{00000000-0005-0000-0000-0000D3610000}"/>
    <cellStyle name="출력 2 2 6 2 7" xfId="10420" xr:uid="{00000000-0005-0000-0000-0000D4610000}"/>
    <cellStyle name="출력 2 2 6 2 7 2" xfId="21523" xr:uid="{00000000-0005-0000-0000-0000D5610000}"/>
    <cellStyle name="출력 2 2 6 2 7 3" xfId="28348" xr:uid="{00000000-0005-0000-0000-0000D6610000}"/>
    <cellStyle name="출력 2 2 6 2 8" xfId="16103" xr:uid="{00000000-0005-0000-0000-0000D7610000}"/>
    <cellStyle name="출력 2 2 6 2 9" xfId="24014" xr:uid="{00000000-0005-0000-0000-0000D8610000}"/>
    <cellStyle name="출력 2 2 6 3" xfId="4885" xr:uid="{00000000-0005-0000-0000-0000D9610000}"/>
    <cellStyle name="출력 2 2 6 3 2" xfId="10426" xr:uid="{00000000-0005-0000-0000-0000DA610000}"/>
    <cellStyle name="출력 2 2 6 3 2 2" xfId="21529" xr:uid="{00000000-0005-0000-0000-0000DB610000}"/>
    <cellStyle name="출력 2 2 6 3 2 3" xfId="28354" xr:uid="{00000000-0005-0000-0000-0000DC610000}"/>
    <cellStyle name="출력 2 2 6 3 3" xfId="16109" xr:uid="{00000000-0005-0000-0000-0000DD610000}"/>
    <cellStyle name="출력 2 2 6 3 4" xfId="24020" xr:uid="{00000000-0005-0000-0000-0000DE610000}"/>
    <cellStyle name="출력 2 2 6 4" xfId="4886" xr:uid="{00000000-0005-0000-0000-0000DF610000}"/>
    <cellStyle name="출력 2 2 6 4 2" xfId="10427" xr:uid="{00000000-0005-0000-0000-0000E0610000}"/>
    <cellStyle name="출력 2 2 6 4 2 2" xfId="21530" xr:uid="{00000000-0005-0000-0000-0000E1610000}"/>
    <cellStyle name="출력 2 2 6 4 2 3" xfId="28355" xr:uid="{00000000-0005-0000-0000-0000E2610000}"/>
    <cellStyle name="출력 2 2 6 4 3" xfId="16110" xr:uid="{00000000-0005-0000-0000-0000E3610000}"/>
    <cellStyle name="출력 2 2 6 4 4" xfId="24021" xr:uid="{00000000-0005-0000-0000-0000E4610000}"/>
    <cellStyle name="출력 2 2 6 5" xfId="4887" xr:uid="{00000000-0005-0000-0000-0000E5610000}"/>
    <cellStyle name="출력 2 2 6 5 2" xfId="10428" xr:uid="{00000000-0005-0000-0000-0000E6610000}"/>
    <cellStyle name="출력 2 2 6 5 2 2" xfId="21531" xr:uid="{00000000-0005-0000-0000-0000E7610000}"/>
    <cellStyle name="출력 2 2 6 5 2 3" xfId="28356" xr:uid="{00000000-0005-0000-0000-0000E8610000}"/>
    <cellStyle name="출력 2 2 6 5 3" xfId="16111" xr:uid="{00000000-0005-0000-0000-0000E9610000}"/>
    <cellStyle name="출력 2 2 6 5 4" xfId="24022" xr:uid="{00000000-0005-0000-0000-0000EA610000}"/>
    <cellStyle name="출력 2 2 6 6" xfId="4888" xr:uid="{00000000-0005-0000-0000-0000EB610000}"/>
    <cellStyle name="출력 2 2 6 6 2" xfId="10429" xr:uid="{00000000-0005-0000-0000-0000EC610000}"/>
    <cellStyle name="출력 2 2 6 6 2 2" xfId="21532" xr:uid="{00000000-0005-0000-0000-0000ED610000}"/>
    <cellStyle name="출력 2 2 6 6 2 3" xfId="28357" xr:uid="{00000000-0005-0000-0000-0000EE610000}"/>
    <cellStyle name="출력 2 2 6 6 3" xfId="16112" xr:uid="{00000000-0005-0000-0000-0000EF610000}"/>
    <cellStyle name="출력 2 2 6 6 4" xfId="24023" xr:uid="{00000000-0005-0000-0000-0000F0610000}"/>
    <cellStyle name="출력 2 2 6 7" xfId="4889" xr:uid="{00000000-0005-0000-0000-0000F1610000}"/>
    <cellStyle name="출력 2 2 6 7 2" xfId="10430" xr:uid="{00000000-0005-0000-0000-0000F2610000}"/>
    <cellStyle name="출력 2 2 6 7 2 2" xfId="21533" xr:uid="{00000000-0005-0000-0000-0000F3610000}"/>
    <cellStyle name="출력 2 2 6 7 2 3" xfId="28358" xr:uid="{00000000-0005-0000-0000-0000F4610000}"/>
    <cellStyle name="출력 2 2 6 7 3" xfId="16113" xr:uid="{00000000-0005-0000-0000-0000F5610000}"/>
    <cellStyle name="출력 2 2 6 7 4" xfId="24024" xr:uid="{00000000-0005-0000-0000-0000F6610000}"/>
    <cellStyle name="출력 2 2 6 8" xfId="10419" xr:uid="{00000000-0005-0000-0000-0000F7610000}"/>
    <cellStyle name="출력 2 2 6 8 2" xfId="21522" xr:uid="{00000000-0005-0000-0000-0000F8610000}"/>
    <cellStyle name="출력 2 2 6 8 3" xfId="28347" xr:uid="{00000000-0005-0000-0000-0000F9610000}"/>
    <cellStyle name="출력 2 2 6 9" xfId="16102" xr:uid="{00000000-0005-0000-0000-0000FA610000}"/>
    <cellStyle name="출력 2 2 7" xfId="4890" xr:uid="{00000000-0005-0000-0000-0000FB610000}"/>
    <cellStyle name="출력 2 2 7 10" xfId="24025" xr:uid="{00000000-0005-0000-0000-0000FC610000}"/>
    <cellStyle name="출력 2 2 7 2" xfId="4891" xr:uid="{00000000-0005-0000-0000-0000FD610000}"/>
    <cellStyle name="출력 2 2 7 2 2" xfId="4892" xr:uid="{00000000-0005-0000-0000-0000FE610000}"/>
    <cellStyle name="출력 2 2 7 2 2 2" xfId="10433" xr:uid="{00000000-0005-0000-0000-0000FF610000}"/>
    <cellStyle name="출력 2 2 7 2 2 2 2" xfId="21536" xr:uid="{00000000-0005-0000-0000-000000620000}"/>
    <cellStyle name="출력 2 2 7 2 2 2 3" xfId="28361" xr:uid="{00000000-0005-0000-0000-000001620000}"/>
    <cellStyle name="출력 2 2 7 2 2 3" xfId="16116" xr:uid="{00000000-0005-0000-0000-000002620000}"/>
    <cellStyle name="출력 2 2 7 2 2 4" xfId="24027" xr:uid="{00000000-0005-0000-0000-000003620000}"/>
    <cellStyle name="출력 2 2 7 2 3" xfId="4893" xr:uid="{00000000-0005-0000-0000-000004620000}"/>
    <cellStyle name="출력 2 2 7 2 3 2" xfId="10434" xr:uid="{00000000-0005-0000-0000-000005620000}"/>
    <cellStyle name="출력 2 2 7 2 3 2 2" xfId="21537" xr:uid="{00000000-0005-0000-0000-000006620000}"/>
    <cellStyle name="출력 2 2 7 2 3 2 3" xfId="28362" xr:uid="{00000000-0005-0000-0000-000007620000}"/>
    <cellStyle name="출력 2 2 7 2 3 3" xfId="16117" xr:uid="{00000000-0005-0000-0000-000008620000}"/>
    <cellStyle name="출력 2 2 7 2 3 4" xfId="24028" xr:uid="{00000000-0005-0000-0000-000009620000}"/>
    <cellStyle name="출력 2 2 7 2 4" xfId="4894" xr:uid="{00000000-0005-0000-0000-00000A620000}"/>
    <cellStyle name="출력 2 2 7 2 4 2" xfId="10435" xr:uid="{00000000-0005-0000-0000-00000B620000}"/>
    <cellStyle name="출력 2 2 7 2 4 2 2" xfId="21538" xr:uid="{00000000-0005-0000-0000-00000C620000}"/>
    <cellStyle name="출력 2 2 7 2 4 2 3" xfId="28363" xr:uid="{00000000-0005-0000-0000-00000D620000}"/>
    <cellStyle name="출력 2 2 7 2 4 3" xfId="16118" xr:uid="{00000000-0005-0000-0000-00000E620000}"/>
    <cellStyle name="출력 2 2 7 2 4 4" xfId="24029" xr:uid="{00000000-0005-0000-0000-00000F620000}"/>
    <cellStyle name="출력 2 2 7 2 5" xfId="4895" xr:uid="{00000000-0005-0000-0000-000010620000}"/>
    <cellStyle name="출력 2 2 7 2 5 2" xfId="10436" xr:uid="{00000000-0005-0000-0000-000011620000}"/>
    <cellStyle name="출력 2 2 7 2 5 2 2" xfId="21539" xr:uid="{00000000-0005-0000-0000-000012620000}"/>
    <cellStyle name="출력 2 2 7 2 5 2 3" xfId="28364" xr:uid="{00000000-0005-0000-0000-000013620000}"/>
    <cellStyle name="출력 2 2 7 2 5 3" xfId="16119" xr:uid="{00000000-0005-0000-0000-000014620000}"/>
    <cellStyle name="출력 2 2 7 2 5 4" xfId="24030" xr:uid="{00000000-0005-0000-0000-000015620000}"/>
    <cellStyle name="출력 2 2 7 2 6" xfId="4896" xr:uid="{00000000-0005-0000-0000-000016620000}"/>
    <cellStyle name="출력 2 2 7 2 6 2" xfId="10437" xr:uid="{00000000-0005-0000-0000-000017620000}"/>
    <cellStyle name="출력 2 2 7 2 6 2 2" xfId="21540" xr:uid="{00000000-0005-0000-0000-000018620000}"/>
    <cellStyle name="출력 2 2 7 2 6 2 3" xfId="28365" xr:uid="{00000000-0005-0000-0000-000019620000}"/>
    <cellStyle name="출력 2 2 7 2 6 3" xfId="16120" xr:uid="{00000000-0005-0000-0000-00001A620000}"/>
    <cellStyle name="출력 2 2 7 2 6 4" xfId="24031" xr:uid="{00000000-0005-0000-0000-00001B620000}"/>
    <cellStyle name="출력 2 2 7 2 7" xfId="10432" xr:uid="{00000000-0005-0000-0000-00001C620000}"/>
    <cellStyle name="출력 2 2 7 2 7 2" xfId="21535" xr:uid="{00000000-0005-0000-0000-00001D620000}"/>
    <cellStyle name="출력 2 2 7 2 7 3" xfId="28360" xr:uid="{00000000-0005-0000-0000-00001E620000}"/>
    <cellStyle name="출력 2 2 7 2 8" xfId="16115" xr:uid="{00000000-0005-0000-0000-00001F620000}"/>
    <cellStyle name="출력 2 2 7 2 9" xfId="24026" xr:uid="{00000000-0005-0000-0000-000020620000}"/>
    <cellStyle name="출력 2 2 7 3" xfId="4897" xr:uid="{00000000-0005-0000-0000-000021620000}"/>
    <cellStyle name="출력 2 2 7 3 2" xfId="10438" xr:uid="{00000000-0005-0000-0000-000022620000}"/>
    <cellStyle name="출력 2 2 7 3 2 2" xfId="21541" xr:uid="{00000000-0005-0000-0000-000023620000}"/>
    <cellStyle name="출력 2 2 7 3 2 3" xfId="28366" xr:uid="{00000000-0005-0000-0000-000024620000}"/>
    <cellStyle name="출력 2 2 7 3 3" xfId="16121" xr:uid="{00000000-0005-0000-0000-000025620000}"/>
    <cellStyle name="출력 2 2 7 3 4" xfId="24032" xr:uid="{00000000-0005-0000-0000-000026620000}"/>
    <cellStyle name="출력 2 2 7 4" xfId="4898" xr:uid="{00000000-0005-0000-0000-000027620000}"/>
    <cellStyle name="출력 2 2 7 4 2" xfId="10439" xr:uid="{00000000-0005-0000-0000-000028620000}"/>
    <cellStyle name="출력 2 2 7 4 2 2" xfId="21542" xr:uid="{00000000-0005-0000-0000-000029620000}"/>
    <cellStyle name="출력 2 2 7 4 2 3" xfId="28367" xr:uid="{00000000-0005-0000-0000-00002A620000}"/>
    <cellStyle name="출력 2 2 7 4 3" xfId="16122" xr:uid="{00000000-0005-0000-0000-00002B620000}"/>
    <cellStyle name="출력 2 2 7 4 4" xfId="24033" xr:uid="{00000000-0005-0000-0000-00002C620000}"/>
    <cellStyle name="출력 2 2 7 5" xfId="4899" xr:uid="{00000000-0005-0000-0000-00002D620000}"/>
    <cellStyle name="출력 2 2 7 5 2" xfId="10440" xr:uid="{00000000-0005-0000-0000-00002E620000}"/>
    <cellStyle name="출력 2 2 7 5 2 2" xfId="21543" xr:uid="{00000000-0005-0000-0000-00002F620000}"/>
    <cellStyle name="출력 2 2 7 5 2 3" xfId="28368" xr:uid="{00000000-0005-0000-0000-000030620000}"/>
    <cellStyle name="출력 2 2 7 5 3" xfId="16123" xr:uid="{00000000-0005-0000-0000-000031620000}"/>
    <cellStyle name="출력 2 2 7 5 4" xfId="24034" xr:uid="{00000000-0005-0000-0000-000032620000}"/>
    <cellStyle name="출력 2 2 7 6" xfId="4900" xr:uid="{00000000-0005-0000-0000-000033620000}"/>
    <cellStyle name="출력 2 2 7 6 2" xfId="10441" xr:uid="{00000000-0005-0000-0000-000034620000}"/>
    <cellStyle name="출력 2 2 7 6 2 2" xfId="21544" xr:uid="{00000000-0005-0000-0000-000035620000}"/>
    <cellStyle name="출력 2 2 7 6 2 3" xfId="28369" xr:uid="{00000000-0005-0000-0000-000036620000}"/>
    <cellStyle name="출력 2 2 7 6 3" xfId="16124" xr:uid="{00000000-0005-0000-0000-000037620000}"/>
    <cellStyle name="출력 2 2 7 6 4" xfId="24035" xr:uid="{00000000-0005-0000-0000-000038620000}"/>
    <cellStyle name="출력 2 2 7 7" xfId="4901" xr:uid="{00000000-0005-0000-0000-000039620000}"/>
    <cellStyle name="출력 2 2 7 7 2" xfId="10442" xr:uid="{00000000-0005-0000-0000-00003A620000}"/>
    <cellStyle name="출력 2 2 7 7 2 2" xfId="21545" xr:uid="{00000000-0005-0000-0000-00003B620000}"/>
    <cellStyle name="출력 2 2 7 7 2 3" xfId="28370" xr:uid="{00000000-0005-0000-0000-00003C620000}"/>
    <cellStyle name="출력 2 2 7 7 3" xfId="16125" xr:uid="{00000000-0005-0000-0000-00003D620000}"/>
    <cellStyle name="출력 2 2 7 7 4" xfId="24036" xr:uid="{00000000-0005-0000-0000-00003E620000}"/>
    <cellStyle name="출력 2 2 7 8" xfId="10431" xr:uid="{00000000-0005-0000-0000-00003F620000}"/>
    <cellStyle name="출력 2 2 7 8 2" xfId="21534" xr:uid="{00000000-0005-0000-0000-000040620000}"/>
    <cellStyle name="출력 2 2 7 8 3" xfId="28359" xr:uid="{00000000-0005-0000-0000-000041620000}"/>
    <cellStyle name="출력 2 2 7 9" xfId="16114" xr:uid="{00000000-0005-0000-0000-000042620000}"/>
    <cellStyle name="출력 2 2 8" xfId="4902" xr:uid="{00000000-0005-0000-0000-000043620000}"/>
    <cellStyle name="출력 2 2 8 10" xfId="24037" xr:uid="{00000000-0005-0000-0000-000044620000}"/>
    <cellStyle name="출력 2 2 8 2" xfId="4903" xr:uid="{00000000-0005-0000-0000-000045620000}"/>
    <cellStyle name="출력 2 2 8 2 2" xfId="4904" xr:uid="{00000000-0005-0000-0000-000046620000}"/>
    <cellStyle name="출력 2 2 8 2 2 2" xfId="10445" xr:uid="{00000000-0005-0000-0000-000047620000}"/>
    <cellStyle name="출력 2 2 8 2 2 2 2" xfId="21548" xr:uid="{00000000-0005-0000-0000-000048620000}"/>
    <cellStyle name="출력 2 2 8 2 2 2 3" xfId="28373" xr:uid="{00000000-0005-0000-0000-000049620000}"/>
    <cellStyle name="출력 2 2 8 2 2 3" xfId="16128" xr:uid="{00000000-0005-0000-0000-00004A620000}"/>
    <cellStyle name="출력 2 2 8 2 2 4" xfId="24039" xr:uid="{00000000-0005-0000-0000-00004B620000}"/>
    <cellStyle name="출력 2 2 8 2 3" xfId="4905" xr:uid="{00000000-0005-0000-0000-00004C620000}"/>
    <cellStyle name="출력 2 2 8 2 3 2" xfId="10446" xr:uid="{00000000-0005-0000-0000-00004D620000}"/>
    <cellStyle name="출력 2 2 8 2 3 2 2" xfId="21549" xr:uid="{00000000-0005-0000-0000-00004E620000}"/>
    <cellStyle name="출력 2 2 8 2 3 2 3" xfId="28374" xr:uid="{00000000-0005-0000-0000-00004F620000}"/>
    <cellStyle name="출력 2 2 8 2 3 3" xfId="16129" xr:uid="{00000000-0005-0000-0000-000050620000}"/>
    <cellStyle name="출력 2 2 8 2 3 4" xfId="24040" xr:uid="{00000000-0005-0000-0000-000051620000}"/>
    <cellStyle name="출력 2 2 8 2 4" xfId="4906" xr:uid="{00000000-0005-0000-0000-000052620000}"/>
    <cellStyle name="출력 2 2 8 2 4 2" xfId="10447" xr:uid="{00000000-0005-0000-0000-000053620000}"/>
    <cellStyle name="출력 2 2 8 2 4 2 2" xfId="21550" xr:uid="{00000000-0005-0000-0000-000054620000}"/>
    <cellStyle name="출력 2 2 8 2 4 2 3" xfId="28375" xr:uid="{00000000-0005-0000-0000-000055620000}"/>
    <cellStyle name="출력 2 2 8 2 4 3" xfId="16130" xr:uid="{00000000-0005-0000-0000-000056620000}"/>
    <cellStyle name="출력 2 2 8 2 4 4" xfId="24041" xr:uid="{00000000-0005-0000-0000-000057620000}"/>
    <cellStyle name="출력 2 2 8 2 5" xfId="4907" xr:uid="{00000000-0005-0000-0000-000058620000}"/>
    <cellStyle name="출력 2 2 8 2 5 2" xfId="10448" xr:uid="{00000000-0005-0000-0000-000059620000}"/>
    <cellStyle name="출력 2 2 8 2 5 2 2" xfId="21551" xr:uid="{00000000-0005-0000-0000-00005A620000}"/>
    <cellStyle name="출력 2 2 8 2 5 2 3" xfId="28376" xr:uid="{00000000-0005-0000-0000-00005B620000}"/>
    <cellStyle name="출력 2 2 8 2 5 3" xfId="16131" xr:uid="{00000000-0005-0000-0000-00005C620000}"/>
    <cellStyle name="출력 2 2 8 2 5 4" xfId="24042" xr:uid="{00000000-0005-0000-0000-00005D620000}"/>
    <cellStyle name="출력 2 2 8 2 6" xfId="4908" xr:uid="{00000000-0005-0000-0000-00005E620000}"/>
    <cellStyle name="출력 2 2 8 2 6 2" xfId="10449" xr:uid="{00000000-0005-0000-0000-00005F620000}"/>
    <cellStyle name="출력 2 2 8 2 6 2 2" xfId="21552" xr:uid="{00000000-0005-0000-0000-000060620000}"/>
    <cellStyle name="출력 2 2 8 2 6 2 3" xfId="28377" xr:uid="{00000000-0005-0000-0000-000061620000}"/>
    <cellStyle name="출력 2 2 8 2 6 3" xfId="16132" xr:uid="{00000000-0005-0000-0000-000062620000}"/>
    <cellStyle name="출력 2 2 8 2 6 4" xfId="24043" xr:uid="{00000000-0005-0000-0000-000063620000}"/>
    <cellStyle name="출력 2 2 8 2 7" xfId="10444" xr:uid="{00000000-0005-0000-0000-000064620000}"/>
    <cellStyle name="출력 2 2 8 2 7 2" xfId="21547" xr:uid="{00000000-0005-0000-0000-000065620000}"/>
    <cellStyle name="출력 2 2 8 2 7 3" xfId="28372" xr:uid="{00000000-0005-0000-0000-000066620000}"/>
    <cellStyle name="출력 2 2 8 2 8" xfId="16127" xr:uid="{00000000-0005-0000-0000-000067620000}"/>
    <cellStyle name="출력 2 2 8 2 9" xfId="24038" xr:uid="{00000000-0005-0000-0000-000068620000}"/>
    <cellStyle name="출력 2 2 8 3" xfId="4909" xr:uid="{00000000-0005-0000-0000-000069620000}"/>
    <cellStyle name="출력 2 2 8 3 2" xfId="10450" xr:uid="{00000000-0005-0000-0000-00006A620000}"/>
    <cellStyle name="출력 2 2 8 3 2 2" xfId="21553" xr:uid="{00000000-0005-0000-0000-00006B620000}"/>
    <cellStyle name="출력 2 2 8 3 2 3" xfId="28378" xr:uid="{00000000-0005-0000-0000-00006C620000}"/>
    <cellStyle name="출력 2 2 8 3 3" xfId="16133" xr:uid="{00000000-0005-0000-0000-00006D620000}"/>
    <cellStyle name="출력 2 2 8 3 4" xfId="24044" xr:uid="{00000000-0005-0000-0000-00006E620000}"/>
    <cellStyle name="출력 2 2 8 4" xfId="4910" xr:uid="{00000000-0005-0000-0000-00006F620000}"/>
    <cellStyle name="출력 2 2 8 4 2" xfId="10451" xr:uid="{00000000-0005-0000-0000-000070620000}"/>
    <cellStyle name="출력 2 2 8 4 2 2" xfId="21554" xr:uid="{00000000-0005-0000-0000-000071620000}"/>
    <cellStyle name="출력 2 2 8 4 2 3" xfId="28379" xr:uid="{00000000-0005-0000-0000-000072620000}"/>
    <cellStyle name="출력 2 2 8 4 3" xfId="16134" xr:uid="{00000000-0005-0000-0000-000073620000}"/>
    <cellStyle name="출력 2 2 8 4 4" xfId="24045" xr:uid="{00000000-0005-0000-0000-000074620000}"/>
    <cellStyle name="출력 2 2 8 5" xfId="4911" xr:uid="{00000000-0005-0000-0000-000075620000}"/>
    <cellStyle name="출력 2 2 8 5 2" xfId="10452" xr:uid="{00000000-0005-0000-0000-000076620000}"/>
    <cellStyle name="출력 2 2 8 5 2 2" xfId="21555" xr:uid="{00000000-0005-0000-0000-000077620000}"/>
    <cellStyle name="출력 2 2 8 5 2 3" xfId="28380" xr:uid="{00000000-0005-0000-0000-000078620000}"/>
    <cellStyle name="출력 2 2 8 5 3" xfId="16135" xr:uid="{00000000-0005-0000-0000-000079620000}"/>
    <cellStyle name="출력 2 2 8 5 4" xfId="24046" xr:uid="{00000000-0005-0000-0000-00007A620000}"/>
    <cellStyle name="출력 2 2 8 6" xfId="4912" xr:uid="{00000000-0005-0000-0000-00007B620000}"/>
    <cellStyle name="출력 2 2 8 6 2" xfId="10453" xr:uid="{00000000-0005-0000-0000-00007C620000}"/>
    <cellStyle name="출력 2 2 8 6 2 2" xfId="21556" xr:uid="{00000000-0005-0000-0000-00007D620000}"/>
    <cellStyle name="출력 2 2 8 6 2 3" xfId="28381" xr:uid="{00000000-0005-0000-0000-00007E620000}"/>
    <cellStyle name="출력 2 2 8 6 3" xfId="16136" xr:uid="{00000000-0005-0000-0000-00007F620000}"/>
    <cellStyle name="출력 2 2 8 6 4" xfId="24047" xr:uid="{00000000-0005-0000-0000-000080620000}"/>
    <cellStyle name="출력 2 2 8 7" xfId="4913" xr:uid="{00000000-0005-0000-0000-000081620000}"/>
    <cellStyle name="출력 2 2 8 7 2" xfId="10454" xr:uid="{00000000-0005-0000-0000-000082620000}"/>
    <cellStyle name="출력 2 2 8 7 2 2" xfId="21557" xr:uid="{00000000-0005-0000-0000-000083620000}"/>
    <cellStyle name="출력 2 2 8 7 2 3" xfId="28382" xr:uid="{00000000-0005-0000-0000-000084620000}"/>
    <cellStyle name="출력 2 2 8 7 3" xfId="16137" xr:uid="{00000000-0005-0000-0000-000085620000}"/>
    <cellStyle name="출력 2 2 8 7 4" xfId="24048" xr:uid="{00000000-0005-0000-0000-000086620000}"/>
    <cellStyle name="출력 2 2 8 8" xfId="10443" xr:uid="{00000000-0005-0000-0000-000087620000}"/>
    <cellStyle name="출력 2 2 8 8 2" xfId="21546" xr:uid="{00000000-0005-0000-0000-000088620000}"/>
    <cellStyle name="출력 2 2 8 8 3" xfId="28371" xr:uid="{00000000-0005-0000-0000-000089620000}"/>
    <cellStyle name="출력 2 2 8 9" xfId="16126" xr:uid="{00000000-0005-0000-0000-00008A620000}"/>
    <cellStyle name="출력 2 2 9" xfId="4914" xr:uid="{00000000-0005-0000-0000-00008B620000}"/>
    <cellStyle name="출력 2 2 9 2" xfId="4915" xr:uid="{00000000-0005-0000-0000-00008C620000}"/>
    <cellStyle name="출력 2 2 9 2 2" xfId="10456" xr:uid="{00000000-0005-0000-0000-00008D620000}"/>
    <cellStyle name="출력 2 2 9 2 2 2" xfId="21559" xr:uid="{00000000-0005-0000-0000-00008E620000}"/>
    <cellStyle name="출력 2 2 9 2 2 3" xfId="28384" xr:uid="{00000000-0005-0000-0000-00008F620000}"/>
    <cellStyle name="출력 2 2 9 2 3" xfId="16139" xr:uid="{00000000-0005-0000-0000-000090620000}"/>
    <cellStyle name="출력 2 2 9 2 4" xfId="24050" xr:uid="{00000000-0005-0000-0000-000091620000}"/>
    <cellStyle name="출력 2 2 9 3" xfId="4916" xr:uid="{00000000-0005-0000-0000-000092620000}"/>
    <cellStyle name="출력 2 2 9 3 2" xfId="10457" xr:uid="{00000000-0005-0000-0000-000093620000}"/>
    <cellStyle name="출력 2 2 9 3 2 2" xfId="21560" xr:uid="{00000000-0005-0000-0000-000094620000}"/>
    <cellStyle name="출력 2 2 9 3 2 3" xfId="28385" xr:uid="{00000000-0005-0000-0000-000095620000}"/>
    <cellStyle name="출력 2 2 9 3 3" xfId="16140" xr:uid="{00000000-0005-0000-0000-000096620000}"/>
    <cellStyle name="출력 2 2 9 3 4" xfId="24051" xr:uid="{00000000-0005-0000-0000-000097620000}"/>
    <cellStyle name="출력 2 2 9 4" xfId="4917" xr:uid="{00000000-0005-0000-0000-000098620000}"/>
    <cellStyle name="출력 2 2 9 4 2" xfId="10458" xr:uid="{00000000-0005-0000-0000-000099620000}"/>
    <cellStyle name="출력 2 2 9 4 2 2" xfId="21561" xr:uid="{00000000-0005-0000-0000-00009A620000}"/>
    <cellStyle name="출력 2 2 9 4 2 3" xfId="28386" xr:uid="{00000000-0005-0000-0000-00009B620000}"/>
    <cellStyle name="출력 2 2 9 4 3" xfId="16141" xr:uid="{00000000-0005-0000-0000-00009C620000}"/>
    <cellStyle name="출력 2 2 9 4 4" xfId="24052" xr:uid="{00000000-0005-0000-0000-00009D620000}"/>
    <cellStyle name="출력 2 2 9 5" xfId="4918" xr:uid="{00000000-0005-0000-0000-00009E620000}"/>
    <cellStyle name="출력 2 2 9 5 2" xfId="10459" xr:uid="{00000000-0005-0000-0000-00009F620000}"/>
    <cellStyle name="출력 2 2 9 5 2 2" xfId="21562" xr:uid="{00000000-0005-0000-0000-0000A0620000}"/>
    <cellStyle name="출력 2 2 9 5 2 3" xfId="28387" xr:uid="{00000000-0005-0000-0000-0000A1620000}"/>
    <cellStyle name="출력 2 2 9 5 3" xfId="16142" xr:uid="{00000000-0005-0000-0000-0000A2620000}"/>
    <cellStyle name="출력 2 2 9 5 4" xfId="24053" xr:uid="{00000000-0005-0000-0000-0000A3620000}"/>
    <cellStyle name="출력 2 2 9 6" xfId="4919" xr:uid="{00000000-0005-0000-0000-0000A4620000}"/>
    <cellStyle name="출력 2 2 9 6 2" xfId="10460" xr:uid="{00000000-0005-0000-0000-0000A5620000}"/>
    <cellStyle name="출력 2 2 9 6 2 2" xfId="21563" xr:uid="{00000000-0005-0000-0000-0000A6620000}"/>
    <cellStyle name="출력 2 2 9 6 2 3" xfId="28388" xr:uid="{00000000-0005-0000-0000-0000A7620000}"/>
    <cellStyle name="출력 2 2 9 6 3" xfId="16143" xr:uid="{00000000-0005-0000-0000-0000A8620000}"/>
    <cellStyle name="출력 2 2 9 6 4" xfId="24054" xr:uid="{00000000-0005-0000-0000-0000A9620000}"/>
    <cellStyle name="출력 2 2 9 7" xfId="10455" xr:uid="{00000000-0005-0000-0000-0000AA620000}"/>
    <cellStyle name="출력 2 2 9 7 2" xfId="21558" xr:uid="{00000000-0005-0000-0000-0000AB620000}"/>
    <cellStyle name="출력 2 2 9 7 3" xfId="28383" xr:uid="{00000000-0005-0000-0000-0000AC620000}"/>
    <cellStyle name="출력 2 2 9 8" xfId="16138" xr:uid="{00000000-0005-0000-0000-0000AD620000}"/>
    <cellStyle name="출력 2 2 9 9" xfId="24049" xr:uid="{00000000-0005-0000-0000-0000AE620000}"/>
    <cellStyle name="출력 2 3" xfId="4920" xr:uid="{00000000-0005-0000-0000-0000AF620000}"/>
    <cellStyle name="출력 2 3 10" xfId="24055" xr:uid="{00000000-0005-0000-0000-0000B0620000}"/>
    <cellStyle name="출력 2 3 2" xfId="4921" xr:uid="{00000000-0005-0000-0000-0000B1620000}"/>
    <cellStyle name="출력 2 3 2 2" xfId="4922" xr:uid="{00000000-0005-0000-0000-0000B2620000}"/>
    <cellStyle name="출력 2 3 2 2 2" xfId="10463" xr:uid="{00000000-0005-0000-0000-0000B3620000}"/>
    <cellStyle name="출력 2 3 2 2 2 2" xfId="21566" xr:uid="{00000000-0005-0000-0000-0000B4620000}"/>
    <cellStyle name="출력 2 3 2 2 2 3" xfId="28391" xr:uid="{00000000-0005-0000-0000-0000B5620000}"/>
    <cellStyle name="출력 2 3 2 2 3" xfId="16146" xr:uid="{00000000-0005-0000-0000-0000B6620000}"/>
    <cellStyle name="출력 2 3 2 2 4" xfId="24057" xr:uid="{00000000-0005-0000-0000-0000B7620000}"/>
    <cellStyle name="출력 2 3 2 3" xfId="4923" xr:uid="{00000000-0005-0000-0000-0000B8620000}"/>
    <cellStyle name="출력 2 3 2 3 2" xfId="10464" xr:uid="{00000000-0005-0000-0000-0000B9620000}"/>
    <cellStyle name="출력 2 3 2 3 2 2" xfId="21567" xr:uid="{00000000-0005-0000-0000-0000BA620000}"/>
    <cellStyle name="출력 2 3 2 3 2 3" xfId="28392" xr:uid="{00000000-0005-0000-0000-0000BB620000}"/>
    <cellStyle name="출력 2 3 2 3 3" xfId="16147" xr:uid="{00000000-0005-0000-0000-0000BC620000}"/>
    <cellStyle name="출력 2 3 2 3 4" xfId="24058" xr:uid="{00000000-0005-0000-0000-0000BD620000}"/>
    <cellStyle name="출력 2 3 2 4" xfId="4924" xr:uid="{00000000-0005-0000-0000-0000BE620000}"/>
    <cellStyle name="출력 2 3 2 4 2" xfId="10465" xr:uid="{00000000-0005-0000-0000-0000BF620000}"/>
    <cellStyle name="출력 2 3 2 4 2 2" xfId="21568" xr:uid="{00000000-0005-0000-0000-0000C0620000}"/>
    <cellStyle name="출력 2 3 2 4 2 3" xfId="28393" xr:uid="{00000000-0005-0000-0000-0000C1620000}"/>
    <cellStyle name="출력 2 3 2 4 3" xfId="16148" xr:uid="{00000000-0005-0000-0000-0000C2620000}"/>
    <cellStyle name="출력 2 3 2 4 4" xfId="24059" xr:uid="{00000000-0005-0000-0000-0000C3620000}"/>
    <cellStyle name="출력 2 3 2 5" xfId="4925" xr:uid="{00000000-0005-0000-0000-0000C4620000}"/>
    <cellStyle name="출력 2 3 2 5 2" xfId="10466" xr:uid="{00000000-0005-0000-0000-0000C5620000}"/>
    <cellStyle name="출력 2 3 2 5 2 2" xfId="21569" xr:uid="{00000000-0005-0000-0000-0000C6620000}"/>
    <cellStyle name="출력 2 3 2 5 2 3" xfId="28394" xr:uid="{00000000-0005-0000-0000-0000C7620000}"/>
    <cellStyle name="출력 2 3 2 5 3" xfId="16149" xr:uid="{00000000-0005-0000-0000-0000C8620000}"/>
    <cellStyle name="출력 2 3 2 5 4" xfId="24060" xr:uid="{00000000-0005-0000-0000-0000C9620000}"/>
    <cellStyle name="출력 2 3 2 6" xfId="4926" xr:uid="{00000000-0005-0000-0000-0000CA620000}"/>
    <cellStyle name="출력 2 3 2 6 2" xfId="10467" xr:uid="{00000000-0005-0000-0000-0000CB620000}"/>
    <cellStyle name="출력 2 3 2 6 2 2" xfId="21570" xr:uid="{00000000-0005-0000-0000-0000CC620000}"/>
    <cellStyle name="출력 2 3 2 6 2 3" xfId="28395" xr:uid="{00000000-0005-0000-0000-0000CD620000}"/>
    <cellStyle name="출력 2 3 2 6 3" xfId="16150" xr:uid="{00000000-0005-0000-0000-0000CE620000}"/>
    <cellStyle name="출력 2 3 2 6 4" xfId="24061" xr:uid="{00000000-0005-0000-0000-0000CF620000}"/>
    <cellStyle name="출력 2 3 2 7" xfId="10462" xr:uid="{00000000-0005-0000-0000-0000D0620000}"/>
    <cellStyle name="출력 2 3 2 7 2" xfId="21565" xr:uid="{00000000-0005-0000-0000-0000D1620000}"/>
    <cellStyle name="출력 2 3 2 7 3" xfId="28390" xr:uid="{00000000-0005-0000-0000-0000D2620000}"/>
    <cellStyle name="출력 2 3 2 8" xfId="16145" xr:uid="{00000000-0005-0000-0000-0000D3620000}"/>
    <cellStyle name="출력 2 3 2 9" xfId="24056" xr:uid="{00000000-0005-0000-0000-0000D4620000}"/>
    <cellStyle name="출력 2 3 3" xfId="4927" xr:uid="{00000000-0005-0000-0000-0000D5620000}"/>
    <cellStyle name="출력 2 3 3 2" xfId="10468" xr:uid="{00000000-0005-0000-0000-0000D6620000}"/>
    <cellStyle name="출력 2 3 3 2 2" xfId="21571" xr:uid="{00000000-0005-0000-0000-0000D7620000}"/>
    <cellStyle name="출력 2 3 3 2 3" xfId="28396" xr:uid="{00000000-0005-0000-0000-0000D8620000}"/>
    <cellStyle name="출력 2 3 3 3" xfId="16151" xr:uid="{00000000-0005-0000-0000-0000D9620000}"/>
    <cellStyle name="출력 2 3 3 4" xfId="24062" xr:uid="{00000000-0005-0000-0000-0000DA620000}"/>
    <cellStyle name="출력 2 3 4" xfId="4928" xr:uid="{00000000-0005-0000-0000-0000DB620000}"/>
    <cellStyle name="출력 2 3 4 2" xfId="10469" xr:uid="{00000000-0005-0000-0000-0000DC620000}"/>
    <cellStyle name="출력 2 3 4 2 2" xfId="21572" xr:uid="{00000000-0005-0000-0000-0000DD620000}"/>
    <cellStyle name="출력 2 3 4 2 3" xfId="28397" xr:uid="{00000000-0005-0000-0000-0000DE620000}"/>
    <cellStyle name="출력 2 3 4 3" xfId="16152" xr:uid="{00000000-0005-0000-0000-0000DF620000}"/>
    <cellStyle name="출력 2 3 4 4" xfId="24063" xr:uid="{00000000-0005-0000-0000-0000E0620000}"/>
    <cellStyle name="출력 2 3 5" xfId="4929" xr:uid="{00000000-0005-0000-0000-0000E1620000}"/>
    <cellStyle name="출력 2 3 5 2" xfId="10470" xr:uid="{00000000-0005-0000-0000-0000E2620000}"/>
    <cellStyle name="출력 2 3 5 2 2" xfId="21573" xr:uid="{00000000-0005-0000-0000-0000E3620000}"/>
    <cellStyle name="출력 2 3 5 2 3" xfId="28398" xr:uid="{00000000-0005-0000-0000-0000E4620000}"/>
    <cellStyle name="출력 2 3 5 3" xfId="16153" xr:uid="{00000000-0005-0000-0000-0000E5620000}"/>
    <cellStyle name="출력 2 3 5 4" xfId="24064" xr:uid="{00000000-0005-0000-0000-0000E6620000}"/>
    <cellStyle name="출력 2 3 6" xfId="4930" xr:uid="{00000000-0005-0000-0000-0000E7620000}"/>
    <cellStyle name="출력 2 3 6 2" xfId="10471" xr:uid="{00000000-0005-0000-0000-0000E8620000}"/>
    <cellStyle name="출력 2 3 6 2 2" xfId="21574" xr:uid="{00000000-0005-0000-0000-0000E9620000}"/>
    <cellStyle name="출력 2 3 6 2 3" xfId="28399" xr:uid="{00000000-0005-0000-0000-0000EA620000}"/>
    <cellStyle name="출력 2 3 6 3" xfId="16154" xr:uid="{00000000-0005-0000-0000-0000EB620000}"/>
    <cellStyle name="출력 2 3 6 4" xfId="24065" xr:uid="{00000000-0005-0000-0000-0000EC620000}"/>
    <cellStyle name="출력 2 3 7" xfId="4931" xr:uid="{00000000-0005-0000-0000-0000ED620000}"/>
    <cellStyle name="출력 2 3 7 2" xfId="10472" xr:uid="{00000000-0005-0000-0000-0000EE620000}"/>
    <cellStyle name="출력 2 3 7 2 2" xfId="21575" xr:uid="{00000000-0005-0000-0000-0000EF620000}"/>
    <cellStyle name="출력 2 3 7 2 3" xfId="28400" xr:uid="{00000000-0005-0000-0000-0000F0620000}"/>
    <cellStyle name="출력 2 3 7 3" xfId="16155" xr:uid="{00000000-0005-0000-0000-0000F1620000}"/>
    <cellStyle name="출력 2 3 7 4" xfId="24066" xr:uid="{00000000-0005-0000-0000-0000F2620000}"/>
    <cellStyle name="출력 2 3 8" xfId="10461" xr:uid="{00000000-0005-0000-0000-0000F3620000}"/>
    <cellStyle name="출력 2 3 8 2" xfId="21564" xr:uid="{00000000-0005-0000-0000-0000F4620000}"/>
    <cellStyle name="출력 2 3 8 3" xfId="28389" xr:uid="{00000000-0005-0000-0000-0000F5620000}"/>
    <cellStyle name="출력 2 3 9" xfId="16144" xr:uid="{00000000-0005-0000-0000-0000F6620000}"/>
    <cellStyle name="출력 2 4" xfId="4932" xr:uid="{00000000-0005-0000-0000-0000F7620000}"/>
    <cellStyle name="출력 2 4 10" xfId="24067" xr:uid="{00000000-0005-0000-0000-0000F8620000}"/>
    <cellStyle name="출력 2 4 2" xfId="4933" xr:uid="{00000000-0005-0000-0000-0000F9620000}"/>
    <cellStyle name="출력 2 4 2 2" xfId="4934" xr:uid="{00000000-0005-0000-0000-0000FA620000}"/>
    <cellStyle name="출력 2 4 2 2 2" xfId="10475" xr:uid="{00000000-0005-0000-0000-0000FB620000}"/>
    <cellStyle name="출력 2 4 2 2 2 2" xfId="21578" xr:uid="{00000000-0005-0000-0000-0000FC620000}"/>
    <cellStyle name="출력 2 4 2 2 2 3" xfId="28403" xr:uid="{00000000-0005-0000-0000-0000FD620000}"/>
    <cellStyle name="출력 2 4 2 2 3" xfId="16158" xr:uid="{00000000-0005-0000-0000-0000FE620000}"/>
    <cellStyle name="출력 2 4 2 2 4" xfId="24069" xr:uid="{00000000-0005-0000-0000-0000FF620000}"/>
    <cellStyle name="출력 2 4 2 3" xfId="4935" xr:uid="{00000000-0005-0000-0000-000000630000}"/>
    <cellStyle name="출력 2 4 2 3 2" xfId="10476" xr:uid="{00000000-0005-0000-0000-000001630000}"/>
    <cellStyle name="출력 2 4 2 3 2 2" xfId="21579" xr:uid="{00000000-0005-0000-0000-000002630000}"/>
    <cellStyle name="출력 2 4 2 3 2 3" xfId="28404" xr:uid="{00000000-0005-0000-0000-000003630000}"/>
    <cellStyle name="출력 2 4 2 3 3" xfId="16159" xr:uid="{00000000-0005-0000-0000-000004630000}"/>
    <cellStyle name="출력 2 4 2 3 4" xfId="24070" xr:uid="{00000000-0005-0000-0000-000005630000}"/>
    <cellStyle name="출력 2 4 2 4" xfId="4936" xr:uid="{00000000-0005-0000-0000-000006630000}"/>
    <cellStyle name="출력 2 4 2 4 2" xfId="10477" xr:uid="{00000000-0005-0000-0000-000007630000}"/>
    <cellStyle name="출력 2 4 2 4 2 2" xfId="21580" xr:uid="{00000000-0005-0000-0000-000008630000}"/>
    <cellStyle name="출력 2 4 2 4 2 3" xfId="28405" xr:uid="{00000000-0005-0000-0000-000009630000}"/>
    <cellStyle name="출력 2 4 2 4 3" xfId="16160" xr:uid="{00000000-0005-0000-0000-00000A630000}"/>
    <cellStyle name="출력 2 4 2 4 4" xfId="24071" xr:uid="{00000000-0005-0000-0000-00000B630000}"/>
    <cellStyle name="출력 2 4 2 5" xfId="4937" xr:uid="{00000000-0005-0000-0000-00000C630000}"/>
    <cellStyle name="출력 2 4 2 5 2" xfId="10478" xr:uid="{00000000-0005-0000-0000-00000D630000}"/>
    <cellStyle name="출력 2 4 2 5 2 2" xfId="21581" xr:uid="{00000000-0005-0000-0000-00000E630000}"/>
    <cellStyle name="출력 2 4 2 5 2 3" xfId="28406" xr:uid="{00000000-0005-0000-0000-00000F630000}"/>
    <cellStyle name="출력 2 4 2 5 3" xfId="16161" xr:uid="{00000000-0005-0000-0000-000010630000}"/>
    <cellStyle name="출력 2 4 2 5 4" xfId="24072" xr:uid="{00000000-0005-0000-0000-000011630000}"/>
    <cellStyle name="출력 2 4 2 6" xfId="4938" xr:uid="{00000000-0005-0000-0000-000012630000}"/>
    <cellStyle name="출력 2 4 2 6 2" xfId="10479" xr:uid="{00000000-0005-0000-0000-000013630000}"/>
    <cellStyle name="출력 2 4 2 6 2 2" xfId="21582" xr:uid="{00000000-0005-0000-0000-000014630000}"/>
    <cellStyle name="출력 2 4 2 6 2 3" xfId="28407" xr:uid="{00000000-0005-0000-0000-000015630000}"/>
    <cellStyle name="출력 2 4 2 6 3" xfId="16162" xr:uid="{00000000-0005-0000-0000-000016630000}"/>
    <cellStyle name="출력 2 4 2 6 4" xfId="24073" xr:uid="{00000000-0005-0000-0000-000017630000}"/>
    <cellStyle name="출력 2 4 2 7" xfId="10474" xr:uid="{00000000-0005-0000-0000-000018630000}"/>
    <cellStyle name="출력 2 4 2 7 2" xfId="21577" xr:uid="{00000000-0005-0000-0000-000019630000}"/>
    <cellStyle name="출력 2 4 2 7 3" xfId="28402" xr:uid="{00000000-0005-0000-0000-00001A630000}"/>
    <cellStyle name="출력 2 4 2 8" xfId="16157" xr:uid="{00000000-0005-0000-0000-00001B630000}"/>
    <cellStyle name="출력 2 4 2 9" xfId="24068" xr:uid="{00000000-0005-0000-0000-00001C630000}"/>
    <cellStyle name="출력 2 4 3" xfId="4939" xr:uid="{00000000-0005-0000-0000-00001D630000}"/>
    <cellStyle name="출력 2 4 3 2" xfId="10480" xr:uid="{00000000-0005-0000-0000-00001E630000}"/>
    <cellStyle name="출력 2 4 3 2 2" xfId="21583" xr:uid="{00000000-0005-0000-0000-00001F630000}"/>
    <cellStyle name="출력 2 4 3 2 3" xfId="28408" xr:uid="{00000000-0005-0000-0000-000020630000}"/>
    <cellStyle name="출력 2 4 3 3" xfId="16163" xr:uid="{00000000-0005-0000-0000-000021630000}"/>
    <cellStyle name="출력 2 4 3 4" xfId="24074" xr:uid="{00000000-0005-0000-0000-000022630000}"/>
    <cellStyle name="출력 2 4 4" xfId="4940" xr:uid="{00000000-0005-0000-0000-000023630000}"/>
    <cellStyle name="출력 2 4 4 2" xfId="10481" xr:uid="{00000000-0005-0000-0000-000024630000}"/>
    <cellStyle name="출력 2 4 4 2 2" xfId="21584" xr:uid="{00000000-0005-0000-0000-000025630000}"/>
    <cellStyle name="출력 2 4 4 2 3" xfId="28409" xr:uid="{00000000-0005-0000-0000-000026630000}"/>
    <cellStyle name="출력 2 4 4 3" xfId="16164" xr:uid="{00000000-0005-0000-0000-000027630000}"/>
    <cellStyle name="출력 2 4 4 4" xfId="24075" xr:uid="{00000000-0005-0000-0000-000028630000}"/>
    <cellStyle name="출력 2 4 5" xfId="4941" xr:uid="{00000000-0005-0000-0000-000029630000}"/>
    <cellStyle name="출력 2 4 5 2" xfId="10482" xr:uid="{00000000-0005-0000-0000-00002A630000}"/>
    <cellStyle name="출력 2 4 5 2 2" xfId="21585" xr:uid="{00000000-0005-0000-0000-00002B630000}"/>
    <cellStyle name="출력 2 4 5 2 3" xfId="28410" xr:uid="{00000000-0005-0000-0000-00002C630000}"/>
    <cellStyle name="출력 2 4 5 3" xfId="16165" xr:uid="{00000000-0005-0000-0000-00002D630000}"/>
    <cellStyle name="출력 2 4 5 4" xfId="24076" xr:uid="{00000000-0005-0000-0000-00002E630000}"/>
    <cellStyle name="출력 2 4 6" xfId="4942" xr:uid="{00000000-0005-0000-0000-00002F630000}"/>
    <cellStyle name="출력 2 4 6 2" xfId="10483" xr:uid="{00000000-0005-0000-0000-000030630000}"/>
    <cellStyle name="출력 2 4 6 2 2" xfId="21586" xr:uid="{00000000-0005-0000-0000-000031630000}"/>
    <cellStyle name="출력 2 4 6 2 3" xfId="28411" xr:uid="{00000000-0005-0000-0000-000032630000}"/>
    <cellStyle name="출력 2 4 6 3" xfId="16166" xr:uid="{00000000-0005-0000-0000-000033630000}"/>
    <cellStyle name="출력 2 4 6 4" xfId="24077" xr:uid="{00000000-0005-0000-0000-000034630000}"/>
    <cellStyle name="출력 2 4 7" xfId="4943" xr:uid="{00000000-0005-0000-0000-000035630000}"/>
    <cellStyle name="출력 2 4 7 2" xfId="10484" xr:uid="{00000000-0005-0000-0000-000036630000}"/>
    <cellStyle name="출력 2 4 7 2 2" xfId="21587" xr:uid="{00000000-0005-0000-0000-000037630000}"/>
    <cellStyle name="출력 2 4 7 2 3" xfId="28412" xr:uid="{00000000-0005-0000-0000-000038630000}"/>
    <cellStyle name="출력 2 4 7 3" xfId="16167" xr:uid="{00000000-0005-0000-0000-000039630000}"/>
    <cellStyle name="출력 2 4 7 4" xfId="24078" xr:uid="{00000000-0005-0000-0000-00003A630000}"/>
    <cellStyle name="출력 2 4 8" xfId="10473" xr:uid="{00000000-0005-0000-0000-00003B630000}"/>
    <cellStyle name="출력 2 4 8 2" xfId="21576" xr:uid="{00000000-0005-0000-0000-00003C630000}"/>
    <cellStyle name="출력 2 4 8 3" xfId="28401" xr:uid="{00000000-0005-0000-0000-00003D630000}"/>
    <cellStyle name="출력 2 4 9" xfId="16156" xr:uid="{00000000-0005-0000-0000-00003E630000}"/>
    <cellStyle name="출력 2 5" xfId="4944" xr:uid="{00000000-0005-0000-0000-00003F630000}"/>
    <cellStyle name="출력 2 5 10" xfId="24079" xr:uid="{00000000-0005-0000-0000-000040630000}"/>
    <cellStyle name="출력 2 5 2" xfId="4945" xr:uid="{00000000-0005-0000-0000-000041630000}"/>
    <cellStyle name="출력 2 5 2 2" xfId="4946" xr:uid="{00000000-0005-0000-0000-000042630000}"/>
    <cellStyle name="출력 2 5 2 2 2" xfId="10487" xr:uid="{00000000-0005-0000-0000-000043630000}"/>
    <cellStyle name="출력 2 5 2 2 2 2" xfId="21590" xr:uid="{00000000-0005-0000-0000-000044630000}"/>
    <cellStyle name="출력 2 5 2 2 2 3" xfId="28415" xr:uid="{00000000-0005-0000-0000-000045630000}"/>
    <cellStyle name="출력 2 5 2 2 3" xfId="16170" xr:uid="{00000000-0005-0000-0000-000046630000}"/>
    <cellStyle name="출력 2 5 2 2 4" xfId="24081" xr:uid="{00000000-0005-0000-0000-000047630000}"/>
    <cellStyle name="출력 2 5 2 3" xfId="4947" xr:uid="{00000000-0005-0000-0000-000048630000}"/>
    <cellStyle name="출력 2 5 2 3 2" xfId="10488" xr:uid="{00000000-0005-0000-0000-000049630000}"/>
    <cellStyle name="출력 2 5 2 3 2 2" xfId="21591" xr:uid="{00000000-0005-0000-0000-00004A630000}"/>
    <cellStyle name="출력 2 5 2 3 2 3" xfId="28416" xr:uid="{00000000-0005-0000-0000-00004B630000}"/>
    <cellStyle name="출력 2 5 2 3 3" xfId="16171" xr:uid="{00000000-0005-0000-0000-00004C630000}"/>
    <cellStyle name="출력 2 5 2 3 4" xfId="24082" xr:uid="{00000000-0005-0000-0000-00004D630000}"/>
    <cellStyle name="출력 2 5 2 4" xfId="4948" xr:uid="{00000000-0005-0000-0000-00004E630000}"/>
    <cellStyle name="출력 2 5 2 4 2" xfId="10489" xr:uid="{00000000-0005-0000-0000-00004F630000}"/>
    <cellStyle name="출력 2 5 2 4 2 2" xfId="21592" xr:uid="{00000000-0005-0000-0000-000050630000}"/>
    <cellStyle name="출력 2 5 2 4 2 3" xfId="28417" xr:uid="{00000000-0005-0000-0000-000051630000}"/>
    <cellStyle name="출력 2 5 2 4 3" xfId="16172" xr:uid="{00000000-0005-0000-0000-000052630000}"/>
    <cellStyle name="출력 2 5 2 4 4" xfId="24083" xr:uid="{00000000-0005-0000-0000-000053630000}"/>
    <cellStyle name="출력 2 5 2 5" xfId="4949" xr:uid="{00000000-0005-0000-0000-000054630000}"/>
    <cellStyle name="출력 2 5 2 5 2" xfId="10490" xr:uid="{00000000-0005-0000-0000-000055630000}"/>
    <cellStyle name="출력 2 5 2 5 2 2" xfId="21593" xr:uid="{00000000-0005-0000-0000-000056630000}"/>
    <cellStyle name="출력 2 5 2 5 2 3" xfId="28418" xr:uid="{00000000-0005-0000-0000-000057630000}"/>
    <cellStyle name="출력 2 5 2 5 3" xfId="16173" xr:uid="{00000000-0005-0000-0000-000058630000}"/>
    <cellStyle name="출력 2 5 2 5 4" xfId="24084" xr:uid="{00000000-0005-0000-0000-000059630000}"/>
    <cellStyle name="출력 2 5 2 6" xfId="4950" xr:uid="{00000000-0005-0000-0000-00005A630000}"/>
    <cellStyle name="출력 2 5 2 6 2" xfId="10491" xr:uid="{00000000-0005-0000-0000-00005B630000}"/>
    <cellStyle name="출력 2 5 2 6 2 2" xfId="21594" xr:uid="{00000000-0005-0000-0000-00005C630000}"/>
    <cellStyle name="출력 2 5 2 6 2 3" xfId="28419" xr:uid="{00000000-0005-0000-0000-00005D630000}"/>
    <cellStyle name="출력 2 5 2 6 3" xfId="16174" xr:uid="{00000000-0005-0000-0000-00005E630000}"/>
    <cellStyle name="출력 2 5 2 6 4" xfId="24085" xr:uid="{00000000-0005-0000-0000-00005F630000}"/>
    <cellStyle name="출력 2 5 2 7" xfId="10486" xr:uid="{00000000-0005-0000-0000-000060630000}"/>
    <cellStyle name="출력 2 5 2 7 2" xfId="21589" xr:uid="{00000000-0005-0000-0000-000061630000}"/>
    <cellStyle name="출력 2 5 2 7 3" xfId="28414" xr:uid="{00000000-0005-0000-0000-000062630000}"/>
    <cellStyle name="출력 2 5 2 8" xfId="16169" xr:uid="{00000000-0005-0000-0000-000063630000}"/>
    <cellStyle name="출력 2 5 2 9" xfId="24080" xr:uid="{00000000-0005-0000-0000-000064630000}"/>
    <cellStyle name="출력 2 5 3" xfId="4951" xr:uid="{00000000-0005-0000-0000-000065630000}"/>
    <cellStyle name="출력 2 5 3 2" xfId="10492" xr:uid="{00000000-0005-0000-0000-000066630000}"/>
    <cellStyle name="출력 2 5 3 2 2" xfId="21595" xr:uid="{00000000-0005-0000-0000-000067630000}"/>
    <cellStyle name="출력 2 5 3 2 3" xfId="28420" xr:uid="{00000000-0005-0000-0000-000068630000}"/>
    <cellStyle name="출력 2 5 3 3" xfId="16175" xr:uid="{00000000-0005-0000-0000-000069630000}"/>
    <cellStyle name="출력 2 5 3 4" xfId="24086" xr:uid="{00000000-0005-0000-0000-00006A630000}"/>
    <cellStyle name="출력 2 5 4" xfId="4952" xr:uid="{00000000-0005-0000-0000-00006B630000}"/>
    <cellStyle name="출력 2 5 4 2" xfId="10493" xr:uid="{00000000-0005-0000-0000-00006C630000}"/>
    <cellStyle name="출력 2 5 4 2 2" xfId="21596" xr:uid="{00000000-0005-0000-0000-00006D630000}"/>
    <cellStyle name="출력 2 5 4 2 3" xfId="28421" xr:uid="{00000000-0005-0000-0000-00006E630000}"/>
    <cellStyle name="출력 2 5 4 3" xfId="16176" xr:uid="{00000000-0005-0000-0000-00006F630000}"/>
    <cellStyle name="출력 2 5 4 4" xfId="24087" xr:uid="{00000000-0005-0000-0000-000070630000}"/>
    <cellStyle name="출력 2 5 5" xfId="4953" xr:uid="{00000000-0005-0000-0000-000071630000}"/>
    <cellStyle name="출력 2 5 5 2" xfId="10494" xr:uid="{00000000-0005-0000-0000-000072630000}"/>
    <cellStyle name="출력 2 5 5 2 2" xfId="21597" xr:uid="{00000000-0005-0000-0000-000073630000}"/>
    <cellStyle name="출력 2 5 5 2 3" xfId="28422" xr:uid="{00000000-0005-0000-0000-000074630000}"/>
    <cellStyle name="출력 2 5 5 3" xfId="16177" xr:uid="{00000000-0005-0000-0000-000075630000}"/>
    <cellStyle name="출력 2 5 5 4" xfId="24088" xr:uid="{00000000-0005-0000-0000-000076630000}"/>
    <cellStyle name="출력 2 5 6" xfId="4954" xr:uid="{00000000-0005-0000-0000-000077630000}"/>
    <cellStyle name="출력 2 5 6 2" xfId="10495" xr:uid="{00000000-0005-0000-0000-000078630000}"/>
    <cellStyle name="출력 2 5 6 2 2" xfId="21598" xr:uid="{00000000-0005-0000-0000-000079630000}"/>
    <cellStyle name="출력 2 5 6 2 3" xfId="28423" xr:uid="{00000000-0005-0000-0000-00007A630000}"/>
    <cellStyle name="출력 2 5 6 3" xfId="16178" xr:uid="{00000000-0005-0000-0000-00007B630000}"/>
    <cellStyle name="출력 2 5 6 4" xfId="24089" xr:uid="{00000000-0005-0000-0000-00007C630000}"/>
    <cellStyle name="출력 2 5 7" xfId="4955" xr:uid="{00000000-0005-0000-0000-00007D630000}"/>
    <cellStyle name="출력 2 5 7 2" xfId="10496" xr:uid="{00000000-0005-0000-0000-00007E630000}"/>
    <cellStyle name="출력 2 5 7 2 2" xfId="21599" xr:uid="{00000000-0005-0000-0000-00007F630000}"/>
    <cellStyle name="출력 2 5 7 2 3" xfId="28424" xr:uid="{00000000-0005-0000-0000-000080630000}"/>
    <cellStyle name="출력 2 5 7 3" xfId="16179" xr:uid="{00000000-0005-0000-0000-000081630000}"/>
    <cellStyle name="출력 2 5 7 4" xfId="24090" xr:uid="{00000000-0005-0000-0000-000082630000}"/>
    <cellStyle name="출력 2 5 8" xfId="10485" xr:uid="{00000000-0005-0000-0000-000083630000}"/>
    <cellStyle name="출력 2 5 8 2" xfId="21588" xr:uid="{00000000-0005-0000-0000-000084630000}"/>
    <cellStyle name="출력 2 5 8 3" xfId="28413" xr:uid="{00000000-0005-0000-0000-000085630000}"/>
    <cellStyle name="출력 2 5 9" xfId="16168" xr:uid="{00000000-0005-0000-0000-000086630000}"/>
    <cellStyle name="출력 2 6" xfId="4956" xr:uid="{00000000-0005-0000-0000-000087630000}"/>
    <cellStyle name="출력 2 6 10" xfId="24091" xr:uid="{00000000-0005-0000-0000-000088630000}"/>
    <cellStyle name="출력 2 6 2" xfId="4957" xr:uid="{00000000-0005-0000-0000-000089630000}"/>
    <cellStyle name="출력 2 6 2 2" xfId="4958" xr:uid="{00000000-0005-0000-0000-00008A630000}"/>
    <cellStyle name="출력 2 6 2 2 2" xfId="10499" xr:uid="{00000000-0005-0000-0000-00008B630000}"/>
    <cellStyle name="출력 2 6 2 2 2 2" xfId="21602" xr:uid="{00000000-0005-0000-0000-00008C630000}"/>
    <cellStyle name="출력 2 6 2 2 2 3" xfId="28427" xr:uid="{00000000-0005-0000-0000-00008D630000}"/>
    <cellStyle name="출력 2 6 2 2 3" xfId="16182" xr:uid="{00000000-0005-0000-0000-00008E630000}"/>
    <cellStyle name="출력 2 6 2 2 4" xfId="24093" xr:uid="{00000000-0005-0000-0000-00008F630000}"/>
    <cellStyle name="출력 2 6 2 3" xfId="4959" xr:uid="{00000000-0005-0000-0000-000090630000}"/>
    <cellStyle name="출력 2 6 2 3 2" xfId="10500" xr:uid="{00000000-0005-0000-0000-000091630000}"/>
    <cellStyle name="출력 2 6 2 3 2 2" xfId="21603" xr:uid="{00000000-0005-0000-0000-000092630000}"/>
    <cellStyle name="출력 2 6 2 3 2 3" xfId="28428" xr:uid="{00000000-0005-0000-0000-000093630000}"/>
    <cellStyle name="출력 2 6 2 3 3" xfId="16183" xr:uid="{00000000-0005-0000-0000-000094630000}"/>
    <cellStyle name="출력 2 6 2 3 4" xfId="24094" xr:uid="{00000000-0005-0000-0000-000095630000}"/>
    <cellStyle name="출력 2 6 2 4" xfId="4960" xr:uid="{00000000-0005-0000-0000-000096630000}"/>
    <cellStyle name="출력 2 6 2 4 2" xfId="10501" xr:uid="{00000000-0005-0000-0000-000097630000}"/>
    <cellStyle name="출력 2 6 2 4 2 2" xfId="21604" xr:uid="{00000000-0005-0000-0000-000098630000}"/>
    <cellStyle name="출력 2 6 2 4 2 3" xfId="28429" xr:uid="{00000000-0005-0000-0000-000099630000}"/>
    <cellStyle name="출력 2 6 2 4 3" xfId="16184" xr:uid="{00000000-0005-0000-0000-00009A630000}"/>
    <cellStyle name="출력 2 6 2 4 4" xfId="24095" xr:uid="{00000000-0005-0000-0000-00009B630000}"/>
    <cellStyle name="출력 2 6 2 5" xfId="4961" xr:uid="{00000000-0005-0000-0000-00009C630000}"/>
    <cellStyle name="출력 2 6 2 5 2" xfId="10502" xr:uid="{00000000-0005-0000-0000-00009D630000}"/>
    <cellStyle name="출력 2 6 2 5 2 2" xfId="21605" xr:uid="{00000000-0005-0000-0000-00009E630000}"/>
    <cellStyle name="출력 2 6 2 5 2 3" xfId="28430" xr:uid="{00000000-0005-0000-0000-00009F630000}"/>
    <cellStyle name="출력 2 6 2 5 3" xfId="16185" xr:uid="{00000000-0005-0000-0000-0000A0630000}"/>
    <cellStyle name="출력 2 6 2 5 4" xfId="24096" xr:uid="{00000000-0005-0000-0000-0000A1630000}"/>
    <cellStyle name="출력 2 6 2 6" xfId="4962" xr:uid="{00000000-0005-0000-0000-0000A2630000}"/>
    <cellStyle name="출력 2 6 2 6 2" xfId="10503" xr:uid="{00000000-0005-0000-0000-0000A3630000}"/>
    <cellStyle name="출력 2 6 2 6 2 2" xfId="21606" xr:uid="{00000000-0005-0000-0000-0000A4630000}"/>
    <cellStyle name="출력 2 6 2 6 2 3" xfId="28431" xr:uid="{00000000-0005-0000-0000-0000A5630000}"/>
    <cellStyle name="출력 2 6 2 6 3" xfId="16186" xr:uid="{00000000-0005-0000-0000-0000A6630000}"/>
    <cellStyle name="출력 2 6 2 6 4" xfId="24097" xr:uid="{00000000-0005-0000-0000-0000A7630000}"/>
    <cellStyle name="출력 2 6 2 7" xfId="10498" xr:uid="{00000000-0005-0000-0000-0000A8630000}"/>
    <cellStyle name="출력 2 6 2 7 2" xfId="21601" xr:uid="{00000000-0005-0000-0000-0000A9630000}"/>
    <cellStyle name="출력 2 6 2 7 3" xfId="28426" xr:uid="{00000000-0005-0000-0000-0000AA630000}"/>
    <cellStyle name="출력 2 6 2 8" xfId="16181" xr:uid="{00000000-0005-0000-0000-0000AB630000}"/>
    <cellStyle name="출력 2 6 2 9" xfId="24092" xr:uid="{00000000-0005-0000-0000-0000AC630000}"/>
    <cellStyle name="출력 2 6 3" xfId="4963" xr:uid="{00000000-0005-0000-0000-0000AD630000}"/>
    <cellStyle name="출력 2 6 3 2" xfId="10504" xr:uid="{00000000-0005-0000-0000-0000AE630000}"/>
    <cellStyle name="출력 2 6 3 2 2" xfId="21607" xr:uid="{00000000-0005-0000-0000-0000AF630000}"/>
    <cellStyle name="출력 2 6 3 2 3" xfId="28432" xr:uid="{00000000-0005-0000-0000-0000B0630000}"/>
    <cellStyle name="출력 2 6 3 3" xfId="16187" xr:uid="{00000000-0005-0000-0000-0000B1630000}"/>
    <cellStyle name="출력 2 6 3 4" xfId="24098" xr:uid="{00000000-0005-0000-0000-0000B2630000}"/>
    <cellStyle name="출력 2 6 4" xfId="4964" xr:uid="{00000000-0005-0000-0000-0000B3630000}"/>
    <cellStyle name="출력 2 6 4 2" xfId="10505" xr:uid="{00000000-0005-0000-0000-0000B4630000}"/>
    <cellStyle name="출력 2 6 4 2 2" xfId="21608" xr:uid="{00000000-0005-0000-0000-0000B5630000}"/>
    <cellStyle name="출력 2 6 4 2 3" xfId="28433" xr:uid="{00000000-0005-0000-0000-0000B6630000}"/>
    <cellStyle name="출력 2 6 4 3" xfId="16188" xr:uid="{00000000-0005-0000-0000-0000B7630000}"/>
    <cellStyle name="출력 2 6 4 4" xfId="24099" xr:uid="{00000000-0005-0000-0000-0000B8630000}"/>
    <cellStyle name="출력 2 6 5" xfId="4965" xr:uid="{00000000-0005-0000-0000-0000B9630000}"/>
    <cellStyle name="출력 2 6 5 2" xfId="10506" xr:uid="{00000000-0005-0000-0000-0000BA630000}"/>
    <cellStyle name="출력 2 6 5 2 2" xfId="21609" xr:uid="{00000000-0005-0000-0000-0000BB630000}"/>
    <cellStyle name="출력 2 6 5 2 3" xfId="28434" xr:uid="{00000000-0005-0000-0000-0000BC630000}"/>
    <cellStyle name="출력 2 6 5 3" xfId="16189" xr:uid="{00000000-0005-0000-0000-0000BD630000}"/>
    <cellStyle name="출력 2 6 5 4" xfId="24100" xr:uid="{00000000-0005-0000-0000-0000BE630000}"/>
    <cellStyle name="출력 2 6 6" xfId="4966" xr:uid="{00000000-0005-0000-0000-0000BF630000}"/>
    <cellStyle name="출력 2 6 6 2" xfId="10507" xr:uid="{00000000-0005-0000-0000-0000C0630000}"/>
    <cellStyle name="출력 2 6 6 2 2" xfId="21610" xr:uid="{00000000-0005-0000-0000-0000C1630000}"/>
    <cellStyle name="출력 2 6 6 2 3" xfId="28435" xr:uid="{00000000-0005-0000-0000-0000C2630000}"/>
    <cellStyle name="출력 2 6 6 3" xfId="16190" xr:uid="{00000000-0005-0000-0000-0000C3630000}"/>
    <cellStyle name="출력 2 6 6 4" xfId="24101" xr:uid="{00000000-0005-0000-0000-0000C4630000}"/>
    <cellStyle name="출력 2 6 7" xfId="4967" xr:uid="{00000000-0005-0000-0000-0000C5630000}"/>
    <cellStyle name="출력 2 6 7 2" xfId="10508" xr:uid="{00000000-0005-0000-0000-0000C6630000}"/>
    <cellStyle name="출력 2 6 7 2 2" xfId="21611" xr:uid="{00000000-0005-0000-0000-0000C7630000}"/>
    <cellStyle name="출력 2 6 7 2 3" xfId="28436" xr:uid="{00000000-0005-0000-0000-0000C8630000}"/>
    <cellStyle name="출력 2 6 7 3" xfId="16191" xr:uid="{00000000-0005-0000-0000-0000C9630000}"/>
    <cellStyle name="출력 2 6 7 4" xfId="24102" xr:uid="{00000000-0005-0000-0000-0000CA630000}"/>
    <cellStyle name="출력 2 6 8" xfId="10497" xr:uid="{00000000-0005-0000-0000-0000CB630000}"/>
    <cellStyle name="출력 2 6 8 2" xfId="21600" xr:uid="{00000000-0005-0000-0000-0000CC630000}"/>
    <cellStyle name="출력 2 6 8 3" xfId="28425" xr:uid="{00000000-0005-0000-0000-0000CD630000}"/>
    <cellStyle name="출력 2 6 9" xfId="16180" xr:uid="{00000000-0005-0000-0000-0000CE630000}"/>
    <cellStyle name="출력 2 7" xfId="4968" xr:uid="{00000000-0005-0000-0000-0000CF630000}"/>
    <cellStyle name="출력 2 7 10" xfId="24103" xr:uid="{00000000-0005-0000-0000-0000D0630000}"/>
    <cellStyle name="출력 2 7 2" xfId="4969" xr:uid="{00000000-0005-0000-0000-0000D1630000}"/>
    <cellStyle name="출력 2 7 2 2" xfId="4970" xr:uid="{00000000-0005-0000-0000-0000D2630000}"/>
    <cellStyle name="출력 2 7 2 2 2" xfId="10511" xr:uid="{00000000-0005-0000-0000-0000D3630000}"/>
    <cellStyle name="출력 2 7 2 2 2 2" xfId="21614" xr:uid="{00000000-0005-0000-0000-0000D4630000}"/>
    <cellStyle name="출력 2 7 2 2 2 3" xfId="28439" xr:uid="{00000000-0005-0000-0000-0000D5630000}"/>
    <cellStyle name="출력 2 7 2 2 3" xfId="16194" xr:uid="{00000000-0005-0000-0000-0000D6630000}"/>
    <cellStyle name="출력 2 7 2 2 4" xfId="24105" xr:uid="{00000000-0005-0000-0000-0000D7630000}"/>
    <cellStyle name="출력 2 7 2 3" xfId="4971" xr:uid="{00000000-0005-0000-0000-0000D8630000}"/>
    <cellStyle name="출력 2 7 2 3 2" xfId="10512" xr:uid="{00000000-0005-0000-0000-0000D9630000}"/>
    <cellStyle name="출력 2 7 2 3 2 2" xfId="21615" xr:uid="{00000000-0005-0000-0000-0000DA630000}"/>
    <cellStyle name="출력 2 7 2 3 2 3" xfId="28440" xr:uid="{00000000-0005-0000-0000-0000DB630000}"/>
    <cellStyle name="출력 2 7 2 3 3" xfId="16195" xr:uid="{00000000-0005-0000-0000-0000DC630000}"/>
    <cellStyle name="출력 2 7 2 3 4" xfId="24106" xr:uid="{00000000-0005-0000-0000-0000DD630000}"/>
    <cellStyle name="출력 2 7 2 4" xfId="4972" xr:uid="{00000000-0005-0000-0000-0000DE630000}"/>
    <cellStyle name="출력 2 7 2 4 2" xfId="10513" xr:uid="{00000000-0005-0000-0000-0000DF630000}"/>
    <cellStyle name="출력 2 7 2 4 2 2" xfId="21616" xr:uid="{00000000-0005-0000-0000-0000E0630000}"/>
    <cellStyle name="출력 2 7 2 4 2 3" xfId="28441" xr:uid="{00000000-0005-0000-0000-0000E1630000}"/>
    <cellStyle name="출력 2 7 2 4 3" xfId="16196" xr:uid="{00000000-0005-0000-0000-0000E2630000}"/>
    <cellStyle name="출력 2 7 2 4 4" xfId="24107" xr:uid="{00000000-0005-0000-0000-0000E3630000}"/>
    <cellStyle name="출력 2 7 2 5" xfId="4973" xr:uid="{00000000-0005-0000-0000-0000E4630000}"/>
    <cellStyle name="출력 2 7 2 5 2" xfId="10514" xr:uid="{00000000-0005-0000-0000-0000E5630000}"/>
    <cellStyle name="출력 2 7 2 5 2 2" xfId="21617" xr:uid="{00000000-0005-0000-0000-0000E6630000}"/>
    <cellStyle name="출력 2 7 2 5 2 3" xfId="28442" xr:uid="{00000000-0005-0000-0000-0000E7630000}"/>
    <cellStyle name="출력 2 7 2 5 3" xfId="16197" xr:uid="{00000000-0005-0000-0000-0000E8630000}"/>
    <cellStyle name="출력 2 7 2 5 4" xfId="24108" xr:uid="{00000000-0005-0000-0000-0000E9630000}"/>
    <cellStyle name="출력 2 7 2 6" xfId="4974" xr:uid="{00000000-0005-0000-0000-0000EA630000}"/>
    <cellStyle name="출력 2 7 2 6 2" xfId="10515" xr:uid="{00000000-0005-0000-0000-0000EB630000}"/>
    <cellStyle name="출력 2 7 2 6 2 2" xfId="21618" xr:uid="{00000000-0005-0000-0000-0000EC630000}"/>
    <cellStyle name="출력 2 7 2 6 2 3" xfId="28443" xr:uid="{00000000-0005-0000-0000-0000ED630000}"/>
    <cellStyle name="출력 2 7 2 6 3" xfId="16198" xr:uid="{00000000-0005-0000-0000-0000EE630000}"/>
    <cellStyle name="출력 2 7 2 6 4" xfId="24109" xr:uid="{00000000-0005-0000-0000-0000EF630000}"/>
    <cellStyle name="출력 2 7 2 7" xfId="10510" xr:uid="{00000000-0005-0000-0000-0000F0630000}"/>
    <cellStyle name="출력 2 7 2 7 2" xfId="21613" xr:uid="{00000000-0005-0000-0000-0000F1630000}"/>
    <cellStyle name="출력 2 7 2 7 3" xfId="28438" xr:uid="{00000000-0005-0000-0000-0000F2630000}"/>
    <cellStyle name="출력 2 7 2 8" xfId="16193" xr:uid="{00000000-0005-0000-0000-0000F3630000}"/>
    <cellStyle name="출력 2 7 2 9" xfId="24104" xr:uid="{00000000-0005-0000-0000-0000F4630000}"/>
    <cellStyle name="출력 2 7 3" xfId="4975" xr:uid="{00000000-0005-0000-0000-0000F5630000}"/>
    <cellStyle name="출력 2 7 3 2" xfId="10516" xr:uid="{00000000-0005-0000-0000-0000F6630000}"/>
    <cellStyle name="출력 2 7 3 2 2" xfId="21619" xr:uid="{00000000-0005-0000-0000-0000F7630000}"/>
    <cellStyle name="출력 2 7 3 2 3" xfId="28444" xr:uid="{00000000-0005-0000-0000-0000F8630000}"/>
    <cellStyle name="출력 2 7 3 3" xfId="16199" xr:uid="{00000000-0005-0000-0000-0000F9630000}"/>
    <cellStyle name="출력 2 7 3 4" xfId="24110" xr:uid="{00000000-0005-0000-0000-0000FA630000}"/>
    <cellStyle name="출력 2 7 4" xfId="4976" xr:uid="{00000000-0005-0000-0000-0000FB630000}"/>
    <cellStyle name="출력 2 7 4 2" xfId="10517" xr:uid="{00000000-0005-0000-0000-0000FC630000}"/>
    <cellStyle name="출력 2 7 4 2 2" xfId="21620" xr:uid="{00000000-0005-0000-0000-0000FD630000}"/>
    <cellStyle name="출력 2 7 4 2 3" xfId="28445" xr:uid="{00000000-0005-0000-0000-0000FE630000}"/>
    <cellStyle name="출력 2 7 4 3" xfId="16200" xr:uid="{00000000-0005-0000-0000-0000FF630000}"/>
    <cellStyle name="출력 2 7 4 4" xfId="24111" xr:uid="{00000000-0005-0000-0000-000000640000}"/>
    <cellStyle name="출력 2 7 5" xfId="4977" xr:uid="{00000000-0005-0000-0000-000001640000}"/>
    <cellStyle name="출력 2 7 5 2" xfId="10518" xr:uid="{00000000-0005-0000-0000-000002640000}"/>
    <cellStyle name="출력 2 7 5 2 2" xfId="21621" xr:uid="{00000000-0005-0000-0000-000003640000}"/>
    <cellStyle name="출력 2 7 5 2 3" xfId="28446" xr:uid="{00000000-0005-0000-0000-000004640000}"/>
    <cellStyle name="출력 2 7 5 3" xfId="16201" xr:uid="{00000000-0005-0000-0000-000005640000}"/>
    <cellStyle name="출력 2 7 5 4" xfId="24112" xr:uid="{00000000-0005-0000-0000-000006640000}"/>
    <cellStyle name="출력 2 7 6" xfId="4978" xr:uid="{00000000-0005-0000-0000-000007640000}"/>
    <cellStyle name="출력 2 7 6 2" xfId="10519" xr:uid="{00000000-0005-0000-0000-000008640000}"/>
    <cellStyle name="출력 2 7 6 2 2" xfId="21622" xr:uid="{00000000-0005-0000-0000-000009640000}"/>
    <cellStyle name="출력 2 7 6 2 3" xfId="28447" xr:uid="{00000000-0005-0000-0000-00000A640000}"/>
    <cellStyle name="출력 2 7 6 3" xfId="16202" xr:uid="{00000000-0005-0000-0000-00000B640000}"/>
    <cellStyle name="출력 2 7 6 4" xfId="24113" xr:uid="{00000000-0005-0000-0000-00000C640000}"/>
    <cellStyle name="출력 2 7 7" xfId="4979" xr:uid="{00000000-0005-0000-0000-00000D640000}"/>
    <cellStyle name="출력 2 7 7 2" xfId="10520" xr:uid="{00000000-0005-0000-0000-00000E640000}"/>
    <cellStyle name="출력 2 7 7 2 2" xfId="21623" xr:uid="{00000000-0005-0000-0000-00000F640000}"/>
    <cellStyle name="출력 2 7 7 2 3" xfId="28448" xr:uid="{00000000-0005-0000-0000-000010640000}"/>
    <cellStyle name="출력 2 7 7 3" xfId="16203" xr:uid="{00000000-0005-0000-0000-000011640000}"/>
    <cellStyle name="출력 2 7 7 4" xfId="24114" xr:uid="{00000000-0005-0000-0000-000012640000}"/>
    <cellStyle name="출력 2 7 8" xfId="10509" xr:uid="{00000000-0005-0000-0000-000013640000}"/>
    <cellStyle name="출력 2 7 8 2" xfId="21612" xr:uid="{00000000-0005-0000-0000-000014640000}"/>
    <cellStyle name="출력 2 7 8 3" xfId="28437" xr:uid="{00000000-0005-0000-0000-000015640000}"/>
    <cellStyle name="출력 2 7 9" xfId="16192" xr:uid="{00000000-0005-0000-0000-000016640000}"/>
    <cellStyle name="출력 2 8" xfId="4980" xr:uid="{00000000-0005-0000-0000-000017640000}"/>
    <cellStyle name="출력 2 8 10" xfId="24115" xr:uid="{00000000-0005-0000-0000-000018640000}"/>
    <cellStyle name="출력 2 8 2" xfId="4981" xr:uid="{00000000-0005-0000-0000-000019640000}"/>
    <cellStyle name="출력 2 8 2 2" xfId="4982" xr:uid="{00000000-0005-0000-0000-00001A640000}"/>
    <cellStyle name="출력 2 8 2 2 2" xfId="10523" xr:uid="{00000000-0005-0000-0000-00001B640000}"/>
    <cellStyle name="출력 2 8 2 2 2 2" xfId="21626" xr:uid="{00000000-0005-0000-0000-00001C640000}"/>
    <cellStyle name="출력 2 8 2 2 2 3" xfId="28451" xr:uid="{00000000-0005-0000-0000-00001D640000}"/>
    <cellStyle name="출력 2 8 2 2 3" xfId="16206" xr:uid="{00000000-0005-0000-0000-00001E640000}"/>
    <cellStyle name="출력 2 8 2 2 4" xfId="24117" xr:uid="{00000000-0005-0000-0000-00001F640000}"/>
    <cellStyle name="출력 2 8 2 3" xfId="4983" xr:uid="{00000000-0005-0000-0000-000020640000}"/>
    <cellStyle name="출력 2 8 2 3 2" xfId="10524" xr:uid="{00000000-0005-0000-0000-000021640000}"/>
    <cellStyle name="출력 2 8 2 3 2 2" xfId="21627" xr:uid="{00000000-0005-0000-0000-000022640000}"/>
    <cellStyle name="출력 2 8 2 3 2 3" xfId="28452" xr:uid="{00000000-0005-0000-0000-000023640000}"/>
    <cellStyle name="출력 2 8 2 3 3" xfId="16207" xr:uid="{00000000-0005-0000-0000-000024640000}"/>
    <cellStyle name="출력 2 8 2 3 4" xfId="24118" xr:uid="{00000000-0005-0000-0000-000025640000}"/>
    <cellStyle name="출력 2 8 2 4" xfId="4984" xr:uid="{00000000-0005-0000-0000-000026640000}"/>
    <cellStyle name="출력 2 8 2 4 2" xfId="10525" xr:uid="{00000000-0005-0000-0000-000027640000}"/>
    <cellStyle name="출력 2 8 2 4 2 2" xfId="21628" xr:uid="{00000000-0005-0000-0000-000028640000}"/>
    <cellStyle name="출력 2 8 2 4 2 3" xfId="28453" xr:uid="{00000000-0005-0000-0000-000029640000}"/>
    <cellStyle name="출력 2 8 2 4 3" xfId="16208" xr:uid="{00000000-0005-0000-0000-00002A640000}"/>
    <cellStyle name="출력 2 8 2 4 4" xfId="24119" xr:uid="{00000000-0005-0000-0000-00002B640000}"/>
    <cellStyle name="출력 2 8 2 5" xfId="4985" xr:uid="{00000000-0005-0000-0000-00002C640000}"/>
    <cellStyle name="출력 2 8 2 5 2" xfId="10526" xr:uid="{00000000-0005-0000-0000-00002D640000}"/>
    <cellStyle name="출력 2 8 2 5 2 2" xfId="21629" xr:uid="{00000000-0005-0000-0000-00002E640000}"/>
    <cellStyle name="출력 2 8 2 5 2 3" xfId="28454" xr:uid="{00000000-0005-0000-0000-00002F640000}"/>
    <cellStyle name="출력 2 8 2 5 3" xfId="16209" xr:uid="{00000000-0005-0000-0000-000030640000}"/>
    <cellStyle name="출력 2 8 2 5 4" xfId="24120" xr:uid="{00000000-0005-0000-0000-000031640000}"/>
    <cellStyle name="출력 2 8 2 6" xfId="4986" xr:uid="{00000000-0005-0000-0000-000032640000}"/>
    <cellStyle name="출력 2 8 2 6 2" xfId="10527" xr:uid="{00000000-0005-0000-0000-000033640000}"/>
    <cellStyle name="출력 2 8 2 6 2 2" xfId="21630" xr:uid="{00000000-0005-0000-0000-000034640000}"/>
    <cellStyle name="출력 2 8 2 6 2 3" xfId="28455" xr:uid="{00000000-0005-0000-0000-000035640000}"/>
    <cellStyle name="출력 2 8 2 6 3" xfId="16210" xr:uid="{00000000-0005-0000-0000-000036640000}"/>
    <cellStyle name="출력 2 8 2 6 4" xfId="24121" xr:uid="{00000000-0005-0000-0000-000037640000}"/>
    <cellStyle name="출력 2 8 2 7" xfId="10522" xr:uid="{00000000-0005-0000-0000-000038640000}"/>
    <cellStyle name="출력 2 8 2 7 2" xfId="21625" xr:uid="{00000000-0005-0000-0000-000039640000}"/>
    <cellStyle name="출력 2 8 2 7 3" xfId="28450" xr:uid="{00000000-0005-0000-0000-00003A640000}"/>
    <cellStyle name="출력 2 8 2 8" xfId="16205" xr:uid="{00000000-0005-0000-0000-00003B640000}"/>
    <cellStyle name="출력 2 8 2 9" xfId="24116" xr:uid="{00000000-0005-0000-0000-00003C640000}"/>
    <cellStyle name="출력 2 8 3" xfId="4987" xr:uid="{00000000-0005-0000-0000-00003D640000}"/>
    <cellStyle name="출력 2 8 3 2" xfId="10528" xr:uid="{00000000-0005-0000-0000-00003E640000}"/>
    <cellStyle name="출력 2 8 3 2 2" xfId="21631" xr:uid="{00000000-0005-0000-0000-00003F640000}"/>
    <cellStyle name="출력 2 8 3 2 3" xfId="28456" xr:uid="{00000000-0005-0000-0000-000040640000}"/>
    <cellStyle name="출력 2 8 3 3" xfId="16211" xr:uid="{00000000-0005-0000-0000-000041640000}"/>
    <cellStyle name="출력 2 8 3 4" xfId="24122" xr:uid="{00000000-0005-0000-0000-000042640000}"/>
    <cellStyle name="출력 2 8 4" xfId="4988" xr:uid="{00000000-0005-0000-0000-000043640000}"/>
    <cellStyle name="출력 2 8 4 2" xfId="10529" xr:uid="{00000000-0005-0000-0000-000044640000}"/>
    <cellStyle name="출력 2 8 4 2 2" xfId="21632" xr:uid="{00000000-0005-0000-0000-000045640000}"/>
    <cellStyle name="출력 2 8 4 2 3" xfId="28457" xr:uid="{00000000-0005-0000-0000-000046640000}"/>
    <cellStyle name="출력 2 8 4 3" xfId="16212" xr:uid="{00000000-0005-0000-0000-000047640000}"/>
    <cellStyle name="출력 2 8 4 4" xfId="24123" xr:uid="{00000000-0005-0000-0000-000048640000}"/>
    <cellStyle name="출력 2 8 5" xfId="4989" xr:uid="{00000000-0005-0000-0000-000049640000}"/>
    <cellStyle name="출력 2 8 5 2" xfId="10530" xr:uid="{00000000-0005-0000-0000-00004A640000}"/>
    <cellStyle name="출력 2 8 5 2 2" xfId="21633" xr:uid="{00000000-0005-0000-0000-00004B640000}"/>
    <cellStyle name="출력 2 8 5 2 3" xfId="28458" xr:uid="{00000000-0005-0000-0000-00004C640000}"/>
    <cellStyle name="출력 2 8 5 3" xfId="16213" xr:uid="{00000000-0005-0000-0000-00004D640000}"/>
    <cellStyle name="출력 2 8 5 4" xfId="24124" xr:uid="{00000000-0005-0000-0000-00004E640000}"/>
    <cellStyle name="출력 2 8 6" xfId="4990" xr:uid="{00000000-0005-0000-0000-00004F640000}"/>
    <cellStyle name="출력 2 8 6 2" xfId="10531" xr:uid="{00000000-0005-0000-0000-000050640000}"/>
    <cellStyle name="출력 2 8 6 2 2" xfId="21634" xr:uid="{00000000-0005-0000-0000-000051640000}"/>
    <cellStyle name="출력 2 8 6 2 3" xfId="28459" xr:uid="{00000000-0005-0000-0000-000052640000}"/>
    <cellStyle name="출력 2 8 6 3" xfId="16214" xr:uid="{00000000-0005-0000-0000-000053640000}"/>
    <cellStyle name="출력 2 8 6 4" xfId="24125" xr:uid="{00000000-0005-0000-0000-000054640000}"/>
    <cellStyle name="출력 2 8 7" xfId="4991" xr:uid="{00000000-0005-0000-0000-000055640000}"/>
    <cellStyle name="출력 2 8 7 2" xfId="10532" xr:uid="{00000000-0005-0000-0000-000056640000}"/>
    <cellStyle name="출력 2 8 7 2 2" xfId="21635" xr:uid="{00000000-0005-0000-0000-000057640000}"/>
    <cellStyle name="출력 2 8 7 2 3" xfId="28460" xr:uid="{00000000-0005-0000-0000-000058640000}"/>
    <cellStyle name="출력 2 8 7 3" xfId="16215" xr:uid="{00000000-0005-0000-0000-000059640000}"/>
    <cellStyle name="출력 2 8 7 4" xfId="24126" xr:uid="{00000000-0005-0000-0000-00005A640000}"/>
    <cellStyle name="출력 2 8 8" xfId="10521" xr:uid="{00000000-0005-0000-0000-00005B640000}"/>
    <cellStyle name="출력 2 8 8 2" xfId="21624" xr:uid="{00000000-0005-0000-0000-00005C640000}"/>
    <cellStyle name="출력 2 8 8 3" xfId="28449" xr:uid="{00000000-0005-0000-0000-00005D640000}"/>
    <cellStyle name="출력 2 8 9" xfId="16204" xr:uid="{00000000-0005-0000-0000-00005E640000}"/>
    <cellStyle name="출력 2 9" xfId="4992" xr:uid="{00000000-0005-0000-0000-00005F640000}"/>
    <cellStyle name="출력 2 9 10" xfId="24127" xr:uid="{00000000-0005-0000-0000-000060640000}"/>
    <cellStyle name="출력 2 9 2" xfId="4993" xr:uid="{00000000-0005-0000-0000-000061640000}"/>
    <cellStyle name="출력 2 9 2 2" xfId="4994" xr:uid="{00000000-0005-0000-0000-000062640000}"/>
    <cellStyle name="출력 2 9 2 2 2" xfId="10535" xr:uid="{00000000-0005-0000-0000-000063640000}"/>
    <cellStyle name="출력 2 9 2 2 2 2" xfId="21638" xr:uid="{00000000-0005-0000-0000-000064640000}"/>
    <cellStyle name="출력 2 9 2 2 2 3" xfId="28463" xr:uid="{00000000-0005-0000-0000-000065640000}"/>
    <cellStyle name="출력 2 9 2 2 3" xfId="16218" xr:uid="{00000000-0005-0000-0000-000066640000}"/>
    <cellStyle name="출력 2 9 2 2 4" xfId="24129" xr:uid="{00000000-0005-0000-0000-000067640000}"/>
    <cellStyle name="출력 2 9 2 3" xfId="4995" xr:uid="{00000000-0005-0000-0000-000068640000}"/>
    <cellStyle name="출력 2 9 2 3 2" xfId="10536" xr:uid="{00000000-0005-0000-0000-000069640000}"/>
    <cellStyle name="출력 2 9 2 3 2 2" xfId="21639" xr:uid="{00000000-0005-0000-0000-00006A640000}"/>
    <cellStyle name="출력 2 9 2 3 2 3" xfId="28464" xr:uid="{00000000-0005-0000-0000-00006B640000}"/>
    <cellStyle name="출력 2 9 2 3 3" xfId="16219" xr:uid="{00000000-0005-0000-0000-00006C640000}"/>
    <cellStyle name="출력 2 9 2 3 4" xfId="24130" xr:uid="{00000000-0005-0000-0000-00006D640000}"/>
    <cellStyle name="출력 2 9 2 4" xfId="4996" xr:uid="{00000000-0005-0000-0000-00006E640000}"/>
    <cellStyle name="출력 2 9 2 4 2" xfId="10537" xr:uid="{00000000-0005-0000-0000-00006F640000}"/>
    <cellStyle name="출력 2 9 2 4 2 2" xfId="21640" xr:uid="{00000000-0005-0000-0000-000070640000}"/>
    <cellStyle name="출력 2 9 2 4 2 3" xfId="28465" xr:uid="{00000000-0005-0000-0000-000071640000}"/>
    <cellStyle name="출력 2 9 2 4 3" xfId="16220" xr:uid="{00000000-0005-0000-0000-000072640000}"/>
    <cellStyle name="출력 2 9 2 4 4" xfId="24131" xr:uid="{00000000-0005-0000-0000-000073640000}"/>
    <cellStyle name="출력 2 9 2 5" xfId="4997" xr:uid="{00000000-0005-0000-0000-000074640000}"/>
    <cellStyle name="출력 2 9 2 5 2" xfId="10538" xr:uid="{00000000-0005-0000-0000-000075640000}"/>
    <cellStyle name="출력 2 9 2 5 2 2" xfId="21641" xr:uid="{00000000-0005-0000-0000-000076640000}"/>
    <cellStyle name="출력 2 9 2 5 2 3" xfId="28466" xr:uid="{00000000-0005-0000-0000-000077640000}"/>
    <cellStyle name="출력 2 9 2 5 3" xfId="16221" xr:uid="{00000000-0005-0000-0000-000078640000}"/>
    <cellStyle name="출력 2 9 2 5 4" xfId="24132" xr:uid="{00000000-0005-0000-0000-000079640000}"/>
    <cellStyle name="출력 2 9 2 6" xfId="4998" xr:uid="{00000000-0005-0000-0000-00007A640000}"/>
    <cellStyle name="출력 2 9 2 6 2" xfId="10539" xr:uid="{00000000-0005-0000-0000-00007B640000}"/>
    <cellStyle name="출력 2 9 2 6 2 2" xfId="21642" xr:uid="{00000000-0005-0000-0000-00007C640000}"/>
    <cellStyle name="출력 2 9 2 6 2 3" xfId="28467" xr:uid="{00000000-0005-0000-0000-00007D640000}"/>
    <cellStyle name="출력 2 9 2 6 3" xfId="16222" xr:uid="{00000000-0005-0000-0000-00007E640000}"/>
    <cellStyle name="출력 2 9 2 6 4" xfId="24133" xr:uid="{00000000-0005-0000-0000-00007F640000}"/>
    <cellStyle name="출력 2 9 2 7" xfId="10534" xr:uid="{00000000-0005-0000-0000-000080640000}"/>
    <cellStyle name="출력 2 9 2 7 2" xfId="21637" xr:uid="{00000000-0005-0000-0000-000081640000}"/>
    <cellStyle name="출력 2 9 2 7 3" xfId="28462" xr:uid="{00000000-0005-0000-0000-000082640000}"/>
    <cellStyle name="출력 2 9 2 8" xfId="16217" xr:uid="{00000000-0005-0000-0000-000083640000}"/>
    <cellStyle name="출력 2 9 2 9" xfId="24128" xr:uid="{00000000-0005-0000-0000-000084640000}"/>
    <cellStyle name="출력 2 9 3" xfId="4999" xr:uid="{00000000-0005-0000-0000-000085640000}"/>
    <cellStyle name="출력 2 9 3 2" xfId="10540" xr:uid="{00000000-0005-0000-0000-000086640000}"/>
    <cellStyle name="출력 2 9 3 2 2" xfId="21643" xr:uid="{00000000-0005-0000-0000-000087640000}"/>
    <cellStyle name="출력 2 9 3 2 3" xfId="28468" xr:uid="{00000000-0005-0000-0000-000088640000}"/>
    <cellStyle name="출력 2 9 3 3" xfId="16223" xr:uid="{00000000-0005-0000-0000-000089640000}"/>
    <cellStyle name="출력 2 9 3 4" xfId="24134" xr:uid="{00000000-0005-0000-0000-00008A640000}"/>
    <cellStyle name="출력 2 9 4" xfId="5000" xr:uid="{00000000-0005-0000-0000-00008B640000}"/>
    <cellStyle name="출력 2 9 4 2" xfId="10541" xr:uid="{00000000-0005-0000-0000-00008C640000}"/>
    <cellStyle name="출력 2 9 4 2 2" xfId="21644" xr:uid="{00000000-0005-0000-0000-00008D640000}"/>
    <cellStyle name="출력 2 9 4 2 3" xfId="28469" xr:uid="{00000000-0005-0000-0000-00008E640000}"/>
    <cellStyle name="출력 2 9 4 3" xfId="16224" xr:uid="{00000000-0005-0000-0000-00008F640000}"/>
    <cellStyle name="출력 2 9 4 4" xfId="24135" xr:uid="{00000000-0005-0000-0000-000090640000}"/>
    <cellStyle name="출력 2 9 5" xfId="5001" xr:uid="{00000000-0005-0000-0000-000091640000}"/>
    <cellStyle name="출력 2 9 5 2" xfId="10542" xr:uid="{00000000-0005-0000-0000-000092640000}"/>
    <cellStyle name="출력 2 9 5 2 2" xfId="21645" xr:uid="{00000000-0005-0000-0000-000093640000}"/>
    <cellStyle name="출력 2 9 5 2 3" xfId="28470" xr:uid="{00000000-0005-0000-0000-000094640000}"/>
    <cellStyle name="출력 2 9 5 3" xfId="16225" xr:uid="{00000000-0005-0000-0000-000095640000}"/>
    <cellStyle name="출력 2 9 5 4" xfId="24136" xr:uid="{00000000-0005-0000-0000-000096640000}"/>
    <cellStyle name="출력 2 9 6" xfId="5002" xr:uid="{00000000-0005-0000-0000-000097640000}"/>
    <cellStyle name="출력 2 9 6 2" xfId="10543" xr:uid="{00000000-0005-0000-0000-000098640000}"/>
    <cellStyle name="출력 2 9 6 2 2" xfId="21646" xr:uid="{00000000-0005-0000-0000-000099640000}"/>
    <cellStyle name="출력 2 9 6 2 3" xfId="28471" xr:uid="{00000000-0005-0000-0000-00009A640000}"/>
    <cellStyle name="출력 2 9 6 3" xfId="16226" xr:uid="{00000000-0005-0000-0000-00009B640000}"/>
    <cellStyle name="출력 2 9 6 4" xfId="24137" xr:uid="{00000000-0005-0000-0000-00009C640000}"/>
    <cellStyle name="출력 2 9 7" xfId="5003" xr:uid="{00000000-0005-0000-0000-00009D640000}"/>
    <cellStyle name="출력 2 9 7 2" xfId="10544" xr:uid="{00000000-0005-0000-0000-00009E640000}"/>
    <cellStyle name="출력 2 9 7 2 2" xfId="21647" xr:uid="{00000000-0005-0000-0000-00009F640000}"/>
    <cellStyle name="출력 2 9 7 2 3" xfId="28472" xr:uid="{00000000-0005-0000-0000-0000A0640000}"/>
    <cellStyle name="출력 2 9 7 3" xfId="16227" xr:uid="{00000000-0005-0000-0000-0000A1640000}"/>
    <cellStyle name="출력 2 9 7 4" xfId="24138" xr:uid="{00000000-0005-0000-0000-0000A2640000}"/>
    <cellStyle name="출력 2 9 8" xfId="10533" xr:uid="{00000000-0005-0000-0000-0000A3640000}"/>
    <cellStyle name="출력 2 9 8 2" xfId="21636" xr:uid="{00000000-0005-0000-0000-0000A4640000}"/>
    <cellStyle name="출력 2 9 8 3" xfId="28461" xr:uid="{00000000-0005-0000-0000-0000A5640000}"/>
    <cellStyle name="출력 2 9 9" xfId="16216" xr:uid="{00000000-0005-0000-0000-0000A6640000}"/>
    <cellStyle name="출력 3" xfId="5004" xr:uid="{00000000-0005-0000-0000-0000A7640000}"/>
    <cellStyle name="출력 3 10" xfId="5005" xr:uid="{00000000-0005-0000-0000-0000A8640000}"/>
    <cellStyle name="출력 3 10 2" xfId="5006" xr:uid="{00000000-0005-0000-0000-0000A9640000}"/>
    <cellStyle name="출력 3 10 2 2" xfId="10547" xr:uid="{00000000-0005-0000-0000-0000AA640000}"/>
    <cellStyle name="출력 3 10 2 2 2" xfId="21650" xr:uid="{00000000-0005-0000-0000-0000AB640000}"/>
    <cellStyle name="출력 3 10 2 2 3" xfId="28475" xr:uid="{00000000-0005-0000-0000-0000AC640000}"/>
    <cellStyle name="출력 3 10 2 3" xfId="16230" xr:uid="{00000000-0005-0000-0000-0000AD640000}"/>
    <cellStyle name="출력 3 10 2 4" xfId="24141" xr:uid="{00000000-0005-0000-0000-0000AE640000}"/>
    <cellStyle name="출력 3 10 3" xfId="5007" xr:uid="{00000000-0005-0000-0000-0000AF640000}"/>
    <cellStyle name="출력 3 10 3 2" xfId="10548" xr:uid="{00000000-0005-0000-0000-0000B0640000}"/>
    <cellStyle name="출력 3 10 3 2 2" xfId="21651" xr:uid="{00000000-0005-0000-0000-0000B1640000}"/>
    <cellStyle name="출력 3 10 3 2 3" xfId="28476" xr:uid="{00000000-0005-0000-0000-0000B2640000}"/>
    <cellStyle name="출력 3 10 3 3" xfId="16231" xr:uid="{00000000-0005-0000-0000-0000B3640000}"/>
    <cellStyle name="출력 3 10 3 4" xfId="24142" xr:uid="{00000000-0005-0000-0000-0000B4640000}"/>
    <cellStyle name="출력 3 10 4" xfId="5008" xr:uid="{00000000-0005-0000-0000-0000B5640000}"/>
    <cellStyle name="출력 3 10 4 2" xfId="10549" xr:uid="{00000000-0005-0000-0000-0000B6640000}"/>
    <cellStyle name="출력 3 10 4 2 2" xfId="21652" xr:uid="{00000000-0005-0000-0000-0000B7640000}"/>
    <cellStyle name="출력 3 10 4 2 3" xfId="28477" xr:uid="{00000000-0005-0000-0000-0000B8640000}"/>
    <cellStyle name="출력 3 10 4 3" xfId="16232" xr:uid="{00000000-0005-0000-0000-0000B9640000}"/>
    <cellStyle name="출력 3 10 4 4" xfId="24143" xr:uid="{00000000-0005-0000-0000-0000BA640000}"/>
    <cellStyle name="출력 3 10 5" xfId="5009" xr:uid="{00000000-0005-0000-0000-0000BB640000}"/>
    <cellStyle name="출력 3 10 5 2" xfId="10550" xr:uid="{00000000-0005-0000-0000-0000BC640000}"/>
    <cellStyle name="출력 3 10 5 2 2" xfId="21653" xr:uid="{00000000-0005-0000-0000-0000BD640000}"/>
    <cellStyle name="출력 3 10 5 2 3" xfId="28478" xr:uid="{00000000-0005-0000-0000-0000BE640000}"/>
    <cellStyle name="출력 3 10 5 3" xfId="16233" xr:uid="{00000000-0005-0000-0000-0000BF640000}"/>
    <cellStyle name="출력 3 10 5 4" xfId="24144" xr:uid="{00000000-0005-0000-0000-0000C0640000}"/>
    <cellStyle name="출력 3 10 6" xfId="5010" xr:uid="{00000000-0005-0000-0000-0000C1640000}"/>
    <cellStyle name="출력 3 10 6 2" xfId="10551" xr:uid="{00000000-0005-0000-0000-0000C2640000}"/>
    <cellStyle name="출력 3 10 6 2 2" xfId="21654" xr:uid="{00000000-0005-0000-0000-0000C3640000}"/>
    <cellStyle name="출력 3 10 6 2 3" xfId="28479" xr:uid="{00000000-0005-0000-0000-0000C4640000}"/>
    <cellStyle name="출력 3 10 6 3" xfId="16234" xr:uid="{00000000-0005-0000-0000-0000C5640000}"/>
    <cellStyle name="출력 3 10 6 4" xfId="24145" xr:uid="{00000000-0005-0000-0000-0000C6640000}"/>
    <cellStyle name="출력 3 10 7" xfId="10546" xr:uid="{00000000-0005-0000-0000-0000C7640000}"/>
    <cellStyle name="출력 3 10 7 2" xfId="21649" xr:uid="{00000000-0005-0000-0000-0000C8640000}"/>
    <cellStyle name="출력 3 10 7 3" xfId="28474" xr:uid="{00000000-0005-0000-0000-0000C9640000}"/>
    <cellStyle name="출력 3 10 8" xfId="16229" xr:uid="{00000000-0005-0000-0000-0000CA640000}"/>
    <cellStyle name="출력 3 10 9" xfId="24140" xr:uid="{00000000-0005-0000-0000-0000CB640000}"/>
    <cellStyle name="출력 3 11" xfId="5011" xr:uid="{00000000-0005-0000-0000-0000CC640000}"/>
    <cellStyle name="출력 3 11 2" xfId="10552" xr:uid="{00000000-0005-0000-0000-0000CD640000}"/>
    <cellStyle name="출력 3 11 2 2" xfId="21655" xr:uid="{00000000-0005-0000-0000-0000CE640000}"/>
    <cellStyle name="출력 3 11 2 3" xfId="28480" xr:uid="{00000000-0005-0000-0000-0000CF640000}"/>
    <cellStyle name="출력 3 11 3" xfId="16235" xr:uid="{00000000-0005-0000-0000-0000D0640000}"/>
    <cellStyle name="출력 3 11 4" xfId="24146" xr:uid="{00000000-0005-0000-0000-0000D1640000}"/>
    <cellStyle name="출력 3 12" xfId="5012" xr:uid="{00000000-0005-0000-0000-0000D2640000}"/>
    <cellStyle name="출력 3 12 2" xfId="10553" xr:uid="{00000000-0005-0000-0000-0000D3640000}"/>
    <cellStyle name="출력 3 12 2 2" xfId="21656" xr:uid="{00000000-0005-0000-0000-0000D4640000}"/>
    <cellStyle name="출력 3 12 2 3" xfId="28481" xr:uid="{00000000-0005-0000-0000-0000D5640000}"/>
    <cellStyle name="출력 3 12 3" xfId="16236" xr:uid="{00000000-0005-0000-0000-0000D6640000}"/>
    <cellStyle name="출력 3 12 4" xfId="24147" xr:uid="{00000000-0005-0000-0000-0000D7640000}"/>
    <cellStyle name="출력 3 13" xfId="5013" xr:uid="{00000000-0005-0000-0000-0000D8640000}"/>
    <cellStyle name="출력 3 13 2" xfId="10554" xr:uid="{00000000-0005-0000-0000-0000D9640000}"/>
    <cellStyle name="출력 3 13 2 2" xfId="21657" xr:uid="{00000000-0005-0000-0000-0000DA640000}"/>
    <cellStyle name="출력 3 13 2 3" xfId="28482" xr:uid="{00000000-0005-0000-0000-0000DB640000}"/>
    <cellStyle name="출력 3 13 3" xfId="16237" xr:uid="{00000000-0005-0000-0000-0000DC640000}"/>
    <cellStyle name="출력 3 13 4" xfId="24148" xr:uid="{00000000-0005-0000-0000-0000DD640000}"/>
    <cellStyle name="출력 3 14" xfId="5014" xr:uid="{00000000-0005-0000-0000-0000DE640000}"/>
    <cellStyle name="출력 3 14 2" xfId="10555" xr:uid="{00000000-0005-0000-0000-0000DF640000}"/>
    <cellStyle name="출력 3 14 2 2" xfId="21658" xr:uid="{00000000-0005-0000-0000-0000E0640000}"/>
    <cellStyle name="출력 3 14 2 3" xfId="28483" xr:uid="{00000000-0005-0000-0000-0000E1640000}"/>
    <cellStyle name="출력 3 14 3" xfId="16238" xr:uid="{00000000-0005-0000-0000-0000E2640000}"/>
    <cellStyle name="출력 3 14 4" xfId="24149" xr:uid="{00000000-0005-0000-0000-0000E3640000}"/>
    <cellStyle name="출력 3 15" xfId="5015" xr:uid="{00000000-0005-0000-0000-0000E4640000}"/>
    <cellStyle name="출력 3 15 2" xfId="10556" xr:uid="{00000000-0005-0000-0000-0000E5640000}"/>
    <cellStyle name="출력 3 15 2 2" xfId="21659" xr:uid="{00000000-0005-0000-0000-0000E6640000}"/>
    <cellStyle name="출력 3 15 2 3" xfId="28484" xr:uid="{00000000-0005-0000-0000-0000E7640000}"/>
    <cellStyle name="출력 3 15 3" xfId="16239" xr:uid="{00000000-0005-0000-0000-0000E8640000}"/>
    <cellStyle name="출력 3 15 4" xfId="24150" xr:uid="{00000000-0005-0000-0000-0000E9640000}"/>
    <cellStyle name="출력 3 16" xfId="10545" xr:uid="{00000000-0005-0000-0000-0000EA640000}"/>
    <cellStyle name="출력 3 16 2" xfId="21648" xr:uid="{00000000-0005-0000-0000-0000EB640000}"/>
    <cellStyle name="출력 3 16 3" xfId="28473" xr:uid="{00000000-0005-0000-0000-0000EC640000}"/>
    <cellStyle name="출력 3 17" xfId="16228" xr:uid="{00000000-0005-0000-0000-0000ED640000}"/>
    <cellStyle name="출력 3 18" xfId="24139" xr:uid="{00000000-0005-0000-0000-0000EE640000}"/>
    <cellStyle name="출력 3 2" xfId="5016" xr:uid="{00000000-0005-0000-0000-0000EF640000}"/>
    <cellStyle name="출력 3 2 10" xfId="5017" xr:uid="{00000000-0005-0000-0000-0000F0640000}"/>
    <cellStyle name="출력 3 2 10 2" xfId="10558" xr:uid="{00000000-0005-0000-0000-0000F1640000}"/>
    <cellStyle name="출력 3 2 10 2 2" xfId="21661" xr:uid="{00000000-0005-0000-0000-0000F2640000}"/>
    <cellStyle name="출력 3 2 10 2 3" xfId="28486" xr:uid="{00000000-0005-0000-0000-0000F3640000}"/>
    <cellStyle name="출력 3 2 10 3" xfId="16241" xr:uid="{00000000-0005-0000-0000-0000F4640000}"/>
    <cellStyle name="출력 3 2 10 4" xfId="24152" xr:uid="{00000000-0005-0000-0000-0000F5640000}"/>
    <cellStyle name="출력 3 2 11" xfId="5018" xr:uid="{00000000-0005-0000-0000-0000F6640000}"/>
    <cellStyle name="출력 3 2 11 2" xfId="10559" xr:uid="{00000000-0005-0000-0000-0000F7640000}"/>
    <cellStyle name="출력 3 2 11 2 2" xfId="21662" xr:uid="{00000000-0005-0000-0000-0000F8640000}"/>
    <cellStyle name="출력 3 2 11 2 3" xfId="28487" xr:uid="{00000000-0005-0000-0000-0000F9640000}"/>
    <cellStyle name="출력 3 2 11 3" xfId="16242" xr:uid="{00000000-0005-0000-0000-0000FA640000}"/>
    <cellStyle name="출력 3 2 11 4" xfId="24153" xr:uid="{00000000-0005-0000-0000-0000FB640000}"/>
    <cellStyle name="출력 3 2 12" xfId="5019" xr:uid="{00000000-0005-0000-0000-0000FC640000}"/>
    <cellStyle name="출력 3 2 12 2" xfId="10560" xr:uid="{00000000-0005-0000-0000-0000FD640000}"/>
    <cellStyle name="출력 3 2 12 2 2" xfId="21663" xr:uid="{00000000-0005-0000-0000-0000FE640000}"/>
    <cellStyle name="출력 3 2 12 2 3" xfId="28488" xr:uid="{00000000-0005-0000-0000-0000FF640000}"/>
    <cellStyle name="출력 3 2 12 3" xfId="16243" xr:uid="{00000000-0005-0000-0000-000000650000}"/>
    <cellStyle name="출력 3 2 12 4" xfId="24154" xr:uid="{00000000-0005-0000-0000-000001650000}"/>
    <cellStyle name="출력 3 2 13" xfId="5020" xr:uid="{00000000-0005-0000-0000-000002650000}"/>
    <cellStyle name="출력 3 2 13 2" xfId="10561" xr:uid="{00000000-0005-0000-0000-000003650000}"/>
    <cellStyle name="출력 3 2 13 2 2" xfId="21664" xr:uid="{00000000-0005-0000-0000-000004650000}"/>
    <cellStyle name="출력 3 2 13 2 3" xfId="28489" xr:uid="{00000000-0005-0000-0000-000005650000}"/>
    <cellStyle name="출력 3 2 13 3" xfId="16244" xr:uid="{00000000-0005-0000-0000-000006650000}"/>
    <cellStyle name="출력 3 2 13 4" xfId="24155" xr:uid="{00000000-0005-0000-0000-000007650000}"/>
    <cellStyle name="출력 3 2 14" xfId="5021" xr:uid="{00000000-0005-0000-0000-000008650000}"/>
    <cellStyle name="출력 3 2 14 2" xfId="10562" xr:uid="{00000000-0005-0000-0000-000009650000}"/>
    <cellStyle name="출력 3 2 14 2 2" xfId="21665" xr:uid="{00000000-0005-0000-0000-00000A650000}"/>
    <cellStyle name="출력 3 2 14 2 3" xfId="28490" xr:uid="{00000000-0005-0000-0000-00000B650000}"/>
    <cellStyle name="출력 3 2 14 3" xfId="16245" xr:uid="{00000000-0005-0000-0000-00000C650000}"/>
    <cellStyle name="출력 3 2 14 4" xfId="24156" xr:uid="{00000000-0005-0000-0000-00000D650000}"/>
    <cellStyle name="출력 3 2 15" xfId="10557" xr:uid="{00000000-0005-0000-0000-00000E650000}"/>
    <cellStyle name="출력 3 2 15 2" xfId="21660" xr:uid="{00000000-0005-0000-0000-00000F650000}"/>
    <cellStyle name="출력 3 2 15 3" xfId="28485" xr:uid="{00000000-0005-0000-0000-000010650000}"/>
    <cellStyle name="출력 3 2 16" xfId="16240" xr:uid="{00000000-0005-0000-0000-000011650000}"/>
    <cellStyle name="출력 3 2 17" xfId="24151" xr:uid="{00000000-0005-0000-0000-000012650000}"/>
    <cellStyle name="출력 3 2 2" xfId="5022" xr:uid="{00000000-0005-0000-0000-000013650000}"/>
    <cellStyle name="출력 3 2 2 10" xfId="24157" xr:uid="{00000000-0005-0000-0000-000014650000}"/>
    <cellStyle name="출력 3 2 2 2" xfId="5023" xr:uid="{00000000-0005-0000-0000-000015650000}"/>
    <cellStyle name="출력 3 2 2 2 2" xfId="5024" xr:uid="{00000000-0005-0000-0000-000016650000}"/>
    <cellStyle name="출력 3 2 2 2 2 2" xfId="10565" xr:uid="{00000000-0005-0000-0000-000017650000}"/>
    <cellStyle name="출력 3 2 2 2 2 2 2" xfId="21668" xr:uid="{00000000-0005-0000-0000-000018650000}"/>
    <cellStyle name="출력 3 2 2 2 2 2 3" xfId="28493" xr:uid="{00000000-0005-0000-0000-000019650000}"/>
    <cellStyle name="출력 3 2 2 2 2 3" xfId="16248" xr:uid="{00000000-0005-0000-0000-00001A650000}"/>
    <cellStyle name="출력 3 2 2 2 2 4" xfId="24159" xr:uid="{00000000-0005-0000-0000-00001B650000}"/>
    <cellStyle name="출력 3 2 2 2 3" xfId="5025" xr:uid="{00000000-0005-0000-0000-00001C650000}"/>
    <cellStyle name="출력 3 2 2 2 3 2" xfId="10566" xr:uid="{00000000-0005-0000-0000-00001D650000}"/>
    <cellStyle name="출력 3 2 2 2 3 2 2" xfId="21669" xr:uid="{00000000-0005-0000-0000-00001E650000}"/>
    <cellStyle name="출력 3 2 2 2 3 2 3" xfId="28494" xr:uid="{00000000-0005-0000-0000-00001F650000}"/>
    <cellStyle name="출력 3 2 2 2 3 3" xfId="16249" xr:uid="{00000000-0005-0000-0000-000020650000}"/>
    <cellStyle name="출력 3 2 2 2 3 4" xfId="24160" xr:uid="{00000000-0005-0000-0000-000021650000}"/>
    <cellStyle name="출력 3 2 2 2 4" xfId="5026" xr:uid="{00000000-0005-0000-0000-000022650000}"/>
    <cellStyle name="출력 3 2 2 2 4 2" xfId="10567" xr:uid="{00000000-0005-0000-0000-000023650000}"/>
    <cellStyle name="출력 3 2 2 2 4 2 2" xfId="21670" xr:uid="{00000000-0005-0000-0000-000024650000}"/>
    <cellStyle name="출력 3 2 2 2 4 2 3" xfId="28495" xr:uid="{00000000-0005-0000-0000-000025650000}"/>
    <cellStyle name="출력 3 2 2 2 4 3" xfId="16250" xr:uid="{00000000-0005-0000-0000-000026650000}"/>
    <cellStyle name="출력 3 2 2 2 4 4" xfId="24161" xr:uid="{00000000-0005-0000-0000-000027650000}"/>
    <cellStyle name="출력 3 2 2 2 5" xfId="5027" xr:uid="{00000000-0005-0000-0000-000028650000}"/>
    <cellStyle name="출력 3 2 2 2 5 2" xfId="10568" xr:uid="{00000000-0005-0000-0000-000029650000}"/>
    <cellStyle name="출력 3 2 2 2 5 2 2" xfId="21671" xr:uid="{00000000-0005-0000-0000-00002A650000}"/>
    <cellStyle name="출력 3 2 2 2 5 2 3" xfId="28496" xr:uid="{00000000-0005-0000-0000-00002B650000}"/>
    <cellStyle name="출력 3 2 2 2 5 3" xfId="16251" xr:uid="{00000000-0005-0000-0000-00002C650000}"/>
    <cellStyle name="출력 3 2 2 2 5 4" xfId="24162" xr:uid="{00000000-0005-0000-0000-00002D650000}"/>
    <cellStyle name="출력 3 2 2 2 6" xfId="5028" xr:uid="{00000000-0005-0000-0000-00002E650000}"/>
    <cellStyle name="출력 3 2 2 2 6 2" xfId="10569" xr:uid="{00000000-0005-0000-0000-00002F650000}"/>
    <cellStyle name="출력 3 2 2 2 6 2 2" xfId="21672" xr:uid="{00000000-0005-0000-0000-000030650000}"/>
    <cellStyle name="출력 3 2 2 2 6 2 3" xfId="28497" xr:uid="{00000000-0005-0000-0000-000031650000}"/>
    <cellStyle name="출력 3 2 2 2 6 3" xfId="16252" xr:uid="{00000000-0005-0000-0000-000032650000}"/>
    <cellStyle name="출력 3 2 2 2 6 4" xfId="24163" xr:uid="{00000000-0005-0000-0000-000033650000}"/>
    <cellStyle name="출력 3 2 2 2 7" xfId="10564" xr:uid="{00000000-0005-0000-0000-000034650000}"/>
    <cellStyle name="출력 3 2 2 2 7 2" xfId="21667" xr:uid="{00000000-0005-0000-0000-000035650000}"/>
    <cellStyle name="출력 3 2 2 2 7 3" xfId="28492" xr:uid="{00000000-0005-0000-0000-000036650000}"/>
    <cellStyle name="출력 3 2 2 2 8" xfId="16247" xr:uid="{00000000-0005-0000-0000-000037650000}"/>
    <cellStyle name="출력 3 2 2 2 9" xfId="24158" xr:uid="{00000000-0005-0000-0000-000038650000}"/>
    <cellStyle name="출력 3 2 2 3" xfId="5029" xr:uid="{00000000-0005-0000-0000-000039650000}"/>
    <cellStyle name="출력 3 2 2 3 2" xfId="10570" xr:uid="{00000000-0005-0000-0000-00003A650000}"/>
    <cellStyle name="출력 3 2 2 3 2 2" xfId="21673" xr:uid="{00000000-0005-0000-0000-00003B650000}"/>
    <cellStyle name="출력 3 2 2 3 2 3" xfId="28498" xr:uid="{00000000-0005-0000-0000-00003C650000}"/>
    <cellStyle name="출력 3 2 2 3 3" xfId="16253" xr:uid="{00000000-0005-0000-0000-00003D650000}"/>
    <cellStyle name="출력 3 2 2 3 4" xfId="24164" xr:uid="{00000000-0005-0000-0000-00003E650000}"/>
    <cellStyle name="출력 3 2 2 4" xfId="5030" xr:uid="{00000000-0005-0000-0000-00003F650000}"/>
    <cellStyle name="출력 3 2 2 4 2" xfId="10571" xr:uid="{00000000-0005-0000-0000-000040650000}"/>
    <cellStyle name="출력 3 2 2 4 2 2" xfId="21674" xr:uid="{00000000-0005-0000-0000-000041650000}"/>
    <cellStyle name="출력 3 2 2 4 2 3" xfId="28499" xr:uid="{00000000-0005-0000-0000-000042650000}"/>
    <cellStyle name="출력 3 2 2 4 3" xfId="16254" xr:uid="{00000000-0005-0000-0000-000043650000}"/>
    <cellStyle name="출력 3 2 2 4 4" xfId="24165" xr:uid="{00000000-0005-0000-0000-000044650000}"/>
    <cellStyle name="출력 3 2 2 5" xfId="5031" xr:uid="{00000000-0005-0000-0000-000045650000}"/>
    <cellStyle name="출력 3 2 2 5 2" xfId="10572" xr:uid="{00000000-0005-0000-0000-000046650000}"/>
    <cellStyle name="출력 3 2 2 5 2 2" xfId="21675" xr:uid="{00000000-0005-0000-0000-000047650000}"/>
    <cellStyle name="출력 3 2 2 5 2 3" xfId="28500" xr:uid="{00000000-0005-0000-0000-000048650000}"/>
    <cellStyle name="출력 3 2 2 5 3" xfId="16255" xr:uid="{00000000-0005-0000-0000-000049650000}"/>
    <cellStyle name="출력 3 2 2 5 4" xfId="24166" xr:uid="{00000000-0005-0000-0000-00004A650000}"/>
    <cellStyle name="출력 3 2 2 6" xfId="5032" xr:uid="{00000000-0005-0000-0000-00004B650000}"/>
    <cellStyle name="출력 3 2 2 6 2" xfId="10573" xr:uid="{00000000-0005-0000-0000-00004C650000}"/>
    <cellStyle name="출력 3 2 2 6 2 2" xfId="21676" xr:uid="{00000000-0005-0000-0000-00004D650000}"/>
    <cellStyle name="출력 3 2 2 6 2 3" xfId="28501" xr:uid="{00000000-0005-0000-0000-00004E650000}"/>
    <cellStyle name="출력 3 2 2 6 3" xfId="16256" xr:uid="{00000000-0005-0000-0000-00004F650000}"/>
    <cellStyle name="출력 3 2 2 6 4" xfId="24167" xr:uid="{00000000-0005-0000-0000-000050650000}"/>
    <cellStyle name="출력 3 2 2 7" xfId="5033" xr:uid="{00000000-0005-0000-0000-000051650000}"/>
    <cellStyle name="출력 3 2 2 7 2" xfId="10574" xr:uid="{00000000-0005-0000-0000-000052650000}"/>
    <cellStyle name="출력 3 2 2 7 2 2" xfId="21677" xr:uid="{00000000-0005-0000-0000-000053650000}"/>
    <cellStyle name="출력 3 2 2 7 2 3" xfId="28502" xr:uid="{00000000-0005-0000-0000-000054650000}"/>
    <cellStyle name="출력 3 2 2 7 3" xfId="16257" xr:uid="{00000000-0005-0000-0000-000055650000}"/>
    <cellStyle name="출력 3 2 2 7 4" xfId="24168" xr:uid="{00000000-0005-0000-0000-000056650000}"/>
    <cellStyle name="출력 3 2 2 8" xfId="10563" xr:uid="{00000000-0005-0000-0000-000057650000}"/>
    <cellStyle name="출력 3 2 2 8 2" xfId="21666" xr:uid="{00000000-0005-0000-0000-000058650000}"/>
    <cellStyle name="출력 3 2 2 8 3" xfId="28491" xr:uid="{00000000-0005-0000-0000-000059650000}"/>
    <cellStyle name="출력 3 2 2 9" xfId="16246" xr:uid="{00000000-0005-0000-0000-00005A650000}"/>
    <cellStyle name="출력 3 2 3" xfId="5034" xr:uid="{00000000-0005-0000-0000-00005B650000}"/>
    <cellStyle name="출력 3 2 3 10" xfId="24169" xr:uid="{00000000-0005-0000-0000-00005C650000}"/>
    <cellStyle name="출력 3 2 3 2" xfId="5035" xr:uid="{00000000-0005-0000-0000-00005D650000}"/>
    <cellStyle name="출력 3 2 3 2 2" xfId="5036" xr:uid="{00000000-0005-0000-0000-00005E650000}"/>
    <cellStyle name="출력 3 2 3 2 2 2" xfId="10577" xr:uid="{00000000-0005-0000-0000-00005F650000}"/>
    <cellStyle name="출력 3 2 3 2 2 2 2" xfId="21680" xr:uid="{00000000-0005-0000-0000-000060650000}"/>
    <cellStyle name="출력 3 2 3 2 2 2 3" xfId="28505" xr:uid="{00000000-0005-0000-0000-000061650000}"/>
    <cellStyle name="출력 3 2 3 2 2 3" xfId="16260" xr:uid="{00000000-0005-0000-0000-000062650000}"/>
    <cellStyle name="출력 3 2 3 2 2 4" xfId="24171" xr:uid="{00000000-0005-0000-0000-000063650000}"/>
    <cellStyle name="출력 3 2 3 2 3" xfId="5037" xr:uid="{00000000-0005-0000-0000-000064650000}"/>
    <cellStyle name="출력 3 2 3 2 3 2" xfId="10578" xr:uid="{00000000-0005-0000-0000-000065650000}"/>
    <cellStyle name="출력 3 2 3 2 3 2 2" xfId="21681" xr:uid="{00000000-0005-0000-0000-000066650000}"/>
    <cellStyle name="출력 3 2 3 2 3 2 3" xfId="28506" xr:uid="{00000000-0005-0000-0000-000067650000}"/>
    <cellStyle name="출력 3 2 3 2 3 3" xfId="16261" xr:uid="{00000000-0005-0000-0000-000068650000}"/>
    <cellStyle name="출력 3 2 3 2 3 4" xfId="24172" xr:uid="{00000000-0005-0000-0000-000069650000}"/>
    <cellStyle name="출력 3 2 3 2 4" xfId="5038" xr:uid="{00000000-0005-0000-0000-00006A650000}"/>
    <cellStyle name="출력 3 2 3 2 4 2" xfId="10579" xr:uid="{00000000-0005-0000-0000-00006B650000}"/>
    <cellStyle name="출력 3 2 3 2 4 2 2" xfId="21682" xr:uid="{00000000-0005-0000-0000-00006C650000}"/>
    <cellStyle name="출력 3 2 3 2 4 2 3" xfId="28507" xr:uid="{00000000-0005-0000-0000-00006D650000}"/>
    <cellStyle name="출력 3 2 3 2 4 3" xfId="16262" xr:uid="{00000000-0005-0000-0000-00006E650000}"/>
    <cellStyle name="출력 3 2 3 2 4 4" xfId="24173" xr:uid="{00000000-0005-0000-0000-00006F650000}"/>
    <cellStyle name="출력 3 2 3 2 5" xfId="5039" xr:uid="{00000000-0005-0000-0000-000070650000}"/>
    <cellStyle name="출력 3 2 3 2 5 2" xfId="10580" xr:uid="{00000000-0005-0000-0000-000071650000}"/>
    <cellStyle name="출력 3 2 3 2 5 2 2" xfId="21683" xr:uid="{00000000-0005-0000-0000-000072650000}"/>
    <cellStyle name="출력 3 2 3 2 5 2 3" xfId="28508" xr:uid="{00000000-0005-0000-0000-000073650000}"/>
    <cellStyle name="출력 3 2 3 2 5 3" xfId="16263" xr:uid="{00000000-0005-0000-0000-000074650000}"/>
    <cellStyle name="출력 3 2 3 2 5 4" xfId="24174" xr:uid="{00000000-0005-0000-0000-000075650000}"/>
    <cellStyle name="출력 3 2 3 2 6" xfId="5040" xr:uid="{00000000-0005-0000-0000-000076650000}"/>
    <cellStyle name="출력 3 2 3 2 6 2" xfId="10581" xr:uid="{00000000-0005-0000-0000-000077650000}"/>
    <cellStyle name="출력 3 2 3 2 6 2 2" xfId="21684" xr:uid="{00000000-0005-0000-0000-000078650000}"/>
    <cellStyle name="출력 3 2 3 2 6 2 3" xfId="28509" xr:uid="{00000000-0005-0000-0000-000079650000}"/>
    <cellStyle name="출력 3 2 3 2 6 3" xfId="16264" xr:uid="{00000000-0005-0000-0000-00007A650000}"/>
    <cellStyle name="출력 3 2 3 2 6 4" xfId="24175" xr:uid="{00000000-0005-0000-0000-00007B650000}"/>
    <cellStyle name="출력 3 2 3 2 7" xfId="10576" xr:uid="{00000000-0005-0000-0000-00007C650000}"/>
    <cellStyle name="출력 3 2 3 2 7 2" xfId="21679" xr:uid="{00000000-0005-0000-0000-00007D650000}"/>
    <cellStyle name="출력 3 2 3 2 7 3" xfId="28504" xr:uid="{00000000-0005-0000-0000-00007E650000}"/>
    <cellStyle name="출력 3 2 3 2 8" xfId="16259" xr:uid="{00000000-0005-0000-0000-00007F650000}"/>
    <cellStyle name="출력 3 2 3 2 9" xfId="24170" xr:uid="{00000000-0005-0000-0000-000080650000}"/>
    <cellStyle name="출력 3 2 3 3" xfId="5041" xr:uid="{00000000-0005-0000-0000-000081650000}"/>
    <cellStyle name="출력 3 2 3 3 2" xfId="10582" xr:uid="{00000000-0005-0000-0000-000082650000}"/>
    <cellStyle name="출력 3 2 3 3 2 2" xfId="21685" xr:uid="{00000000-0005-0000-0000-000083650000}"/>
    <cellStyle name="출력 3 2 3 3 2 3" xfId="28510" xr:uid="{00000000-0005-0000-0000-000084650000}"/>
    <cellStyle name="출력 3 2 3 3 3" xfId="16265" xr:uid="{00000000-0005-0000-0000-000085650000}"/>
    <cellStyle name="출력 3 2 3 3 4" xfId="24176" xr:uid="{00000000-0005-0000-0000-000086650000}"/>
    <cellStyle name="출력 3 2 3 4" xfId="5042" xr:uid="{00000000-0005-0000-0000-000087650000}"/>
    <cellStyle name="출력 3 2 3 4 2" xfId="10583" xr:uid="{00000000-0005-0000-0000-000088650000}"/>
    <cellStyle name="출력 3 2 3 4 2 2" xfId="21686" xr:uid="{00000000-0005-0000-0000-000089650000}"/>
    <cellStyle name="출력 3 2 3 4 2 3" xfId="28511" xr:uid="{00000000-0005-0000-0000-00008A650000}"/>
    <cellStyle name="출력 3 2 3 4 3" xfId="16266" xr:uid="{00000000-0005-0000-0000-00008B650000}"/>
    <cellStyle name="출력 3 2 3 4 4" xfId="24177" xr:uid="{00000000-0005-0000-0000-00008C650000}"/>
    <cellStyle name="출력 3 2 3 5" xfId="5043" xr:uid="{00000000-0005-0000-0000-00008D650000}"/>
    <cellStyle name="출력 3 2 3 5 2" xfId="10584" xr:uid="{00000000-0005-0000-0000-00008E650000}"/>
    <cellStyle name="출력 3 2 3 5 2 2" xfId="21687" xr:uid="{00000000-0005-0000-0000-00008F650000}"/>
    <cellStyle name="출력 3 2 3 5 2 3" xfId="28512" xr:uid="{00000000-0005-0000-0000-000090650000}"/>
    <cellStyle name="출력 3 2 3 5 3" xfId="16267" xr:uid="{00000000-0005-0000-0000-000091650000}"/>
    <cellStyle name="출력 3 2 3 5 4" xfId="24178" xr:uid="{00000000-0005-0000-0000-000092650000}"/>
    <cellStyle name="출력 3 2 3 6" xfId="5044" xr:uid="{00000000-0005-0000-0000-000093650000}"/>
    <cellStyle name="출력 3 2 3 6 2" xfId="10585" xr:uid="{00000000-0005-0000-0000-000094650000}"/>
    <cellStyle name="출력 3 2 3 6 2 2" xfId="21688" xr:uid="{00000000-0005-0000-0000-000095650000}"/>
    <cellStyle name="출력 3 2 3 6 2 3" xfId="28513" xr:uid="{00000000-0005-0000-0000-000096650000}"/>
    <cellStyle name="출력 3 2 3 6 3" xfId="16268" xr:uid="{00000000-0005-0000-0000-000097650000}"/>
    <cellStyle name="출력 3 2 3 6 4" xfId="24179" xr:uid="{00000000-0005-0000-0000-000098650000}"/>
    <cellStyle name="출력 3 2 3 7" xfId="5045" xr:uid="{00000000-0005-0000-0000-000099650000}"/>
    <cellStyle name="출력 3 2 3 7 2" xfId="10586" xr:uid="{00000000-0005-0000-0000-00009A650000}"/>
    <cellStyle name="출력 3 2 3 7 2 2" xfId="21689" xr:uid="{00000000-0005-0000-0000-00009B650000}"/>
    <cellStyle name="출력 3 2 3 7 2 3" xfId="28514" xr:uid="{00000000-0005-0000-0000-00009C650000}"/>
    <cellStyle name="출력 3 2 3 7 3" xfId="16269" xr:uid="{00000000-0005-0000-0000-00009D650000}"/>
    <cellStyle name="출력 3 2 3 7 4" xfId="24180" xr:uid="{00000000-0005-0000-0000-00009E650000}"/>
    <cellStyle name="출력 3 2 3 8" xfId="10575" xr:uid="{00000000-0005-0000-0000-00009F650000}"/>
    <cellStyle name="출력 3 2 3 8 2" xfId="21678" xr:uid="{00000000-0005-0000-0000-0000A0650000}"/>
    <cellStyle name="출력 3 2 3 8 3" xfId="28503" xr:uid="{00000000-0005-0000-0000-0000A1650000}"/>
    <cellStyle name="출력 3 2 3 9" xfId="16258" xr:uid="{00000000-0005-0000-0000-0000A2650000}"/>
    <cellStyle name="출력 3 2 4" xfId="5046" xr:uid="{00000000-0005-0000-0000-0000A3650000}"/>
    <cellStyle name="출력 3 2 4 10" xfId="24181" xr:uid="{00000000-0005-0000-0000-0000A4650000}"/>
    <cellStyle name="출력 3 2 4 2" xfId="5047" xr:uid="{00000000-0005-0000-0000-0000A5650000}"/>
    <cellStyle name="출력 3 2 4 2 2" xfId="5048" xr:uid="{00000000-0005-0000-0000-0000A6650000}"/>
    <cellStyle name="출력 3 2 4 2 2 2" xfId="10589" xr:uid="{00000000-0005-0000-0000-0000A7650000}"/>
    <cellStyle name="출력 3 2 4 2 2 2 2" xfId="21692" xr:uid="{00000000-0005-0000-0000-0000A8650000}"/>
    <cellStyle name="출력 3 2 4 2 2 2 3" xfId="28517" xr:uid="{00000000-0005-0000-0000-0000A9650000}"/>
    <cellStyle name="출력 3 2 4 2 2 3" xfId="16272" xr:uid="{00000000-0005-0000-0000-0000AA650000}"/>
    <cellStyle name="출력 3 2 4 2 2 4" xfId="24183" xr:uid="{00000000-0005-0000-0000-0000AB650000}"/>
    <cellStyle name="출력 3 2 4 2 3" xfId="5049" xr:uid="{00000000-0005-0000-0000-0000AC650000}"/>
    <cellStyle name="출력 3 2 4 2 3 2" xfId="10590" xr:uid="{00000000-0005-0000-0000-0000AD650000}"/>
    <cellStyle name="출력 3 2 4 2 3 2 2" xfId="21693" xr:uid="{00000000-0005-0000-0000-0000AE650000}"/>
    <cellStyle name="출력 3 2 4 2 3 2 3" xfId="28518" xr:uid="{00000000-0005-0000-0000-0000AF650000}"/>
    <cellStyle name="출력 3 2 4 2 3 3" xfId="16273" xr:uid="{00000000-0005-0000-0000-0000B0650000}"/>
    <cellStyle name="출력 3 2 4 2 3 4" xfId="24184" xr:uid="{00000000-0005-0000-0000-0000B1650000}"/>
    <cellStyle name="출력 3 2 4 2 4" xfId="5050" xr:uid="{00000000-0005-0000-0000-0000B2650000}"/>
    <cellStyle name="출력 3 2 4 2 4 2" xfId="10591" xr:uid="{00000000-0005-0000-0000-0000B3650000}"/>
    <cellStyle name="출력 3 2 4 2 4 2 2" xfId="21694" xr:uid="{00000000-0005-0000-0000-0000B4650000}"/>
    <cellStyle name="출력 3 2 4 2 4 2 3" xfId="28519" xr:uid="{00000000-0005-0000-0000-0000B5650000}"/>
    <cellStyle name="출력 3 2 4 2 4 3" xfId="16274" xr:uid="{00000000-0005-0000-0000-0000B6650000}"/>
    <cellStyle name="출력 3 2 4 2 4 4" xfId="24185" xr:uid="{00000000-0005-0000-0000-0000B7650000}"/>
    <cellStyle name="출력 3 2 4 2 5" xfId="5051" xr:uid="{00000000-0005-0000-0000-0000B8650000}"/>
    <cellStyle name="출력 3 2 4 2 5 2" xfId="10592" xr:uid="{00000000-0005-0000-0000-0000B9650000}"/>
    <cellStyle name="출력 3 2 4 2 5 2 2" xfId="21695" xr:uid="{00000000-0005-0000-0000-0000BA650000}"/>
    <cellStyle name="출력 3 2 4 2 5 2 3" xfId="28520" xr:uid="{00000000-0005-0000-0000-0000BB650000}"/>
    <cellStyle name="출력 3 2 4 2 5 3" xfId="16275" xr:uid="{00000000-0005-0000-0000-0000BC650000}"/>
    <cellStyle name="출력 3 2 4 2 5 4" xfId="24186" xr:uid="{00000000-0005-0000-0000-0000BD650000}"/>
    <cellStyle name="출력 3 2 4 2 6" xfId="5052" xr:uid="{00000000-0005-0000-0000-0000BE650000}"/>
    <cellStyle name="출력 3 2 4 2 6 2" xfId="10593" xr:uid="{00000000-0005-0000-0000-0000BF650000}"/>
    <cellStyle name="출력 3 2 4 2 6 2 2" xfId="21696" xr:uid="{00000000-0005-0000-0000-0000C0650000}"/>
    <cellStyle name="출력 3 2 4 2 6 2 3" xfId="28521" xr:uid="{00000000-0005-0000-0000-0000C1650000}"/>
    <cellStyle name="출력 3 2 4 2 6 3" xfId="16276" xr:uid="{00000000-0005-0000-0000-0000C2650000}"/>
    <cellStyle name="출력 3 2 4 2 6 4" xfId="24187" xr:uid="{00000000-0005-0000-0000-0000C3650000}"/>
    <cellStyle name="출력 3 2 4 2 7" xfId="10588" xr:uid="{00000000-0005-0000-0000-0000C4650000}"/>
    <cellStyle name="출력 3 2 4 2 7 2" xfId="21691" xr:uid="{00000000-0005-0000-0000-0000C5650000}"/>
    <cellStyle name="출력 3 2 4 2 7 3" xfId="28516" xr:uid="{00000000-0005-0000-0000-0000C6650000}"/>
    <cellStyle name="출력 3 2 4 2 8" xfId="16271" xr:uid="{00000000-0005-0000-0000-0000C7650000}"/>
    <cellStyle name="출력 3 2 4 2 9" xfId="24182" xr:uid="{00000000-0005-0000-0000-0000C8650000}"/>
    <cellStyle name="출력 3 2 4 3" xfId="5053" xr:uid="{00000000-0005-0000-0000-0000C9650000}"/>
    <cellStyle name="출력 3 2 4 3 2" xfId="10594" xr:uid="{00000000-0005-0000-0000-0000CA650000}"/>
    <cellStyle name="출력 3 2 4 3 2 2" xfId="21697" xr:uid="{00000000-0005-0000-0000-0000CB650000}"/>
    <cellStyle name="출력 3 2 4 3 2 3" xfId="28522" xr:uid="{00000000-0005-0000-0000-0000CC650000}"/>
    <cellStyle name="출력 3 2 4 3 3" xfId="16277" xr:uid="{00000000-0005-0000-0000-0000CD650000}"/>
    <cellStyle name="출력 3 2 4 3 4" xfId="24188" xr:uid="{00000000-0005-0000-0000-0000CE650000}"/>
    <cellStyle name="출력 3 2 4 4" xfId="5054" xr:uid="{00000000-0005-0000-0000-0000CF650000}"/>
    <cellStyle name="출력 3 2 4 4 2" xfId="10595" xr:uid="{00000000-0005-0000-0000-0000D0650000}"/>
    <cellStyle name="출력 3 2 4 4 2 2" xfId="21698" xr:uid="{00000000-0005-0000-0000-0000D1650000}"/>
    <cellStyle name="출력 3 2 4 4 2 3" xfId="28523" xr:uid="{00000000-0005-0000-0000-0000D2650000}"/>
    <cellStyle name="출력 3 2 4 4 3" xfId="16278" xr:uid="{00000000-0005-0000-0000-0000D3650000}"/>
    <cellStyle name="출력 3 2 4 4 4" xfId="24189" xr:uid="{00000000-0005-0000-0000-0000D4650000}"/>
    <cellStyle name="출력 3 2 4 5" xfId="5055" xr:uid="{00000000-0005-0000-0000-0000D5650000}"/>
    <cellStyle name="출력 3 2 4 5 2" xfId="10596" xr:uid="{00000000-0005-0000-0000-0000D6650000}"/>
    <cellStyle name="출력 3 2 4 5 2 2" xfId="21699" xr:uid="{00000000-0005-0000-0000-0000D7650000}"/>
    <cellStyle name="출력 3 2 4 5 2 3" xfId="28524" xr:uid="{00000000-0005-0000-0000-0000D8650000}"/>
    <cellStyle name="출력 3 2 4 5 3" xfId="16279" xr:uid="{00000000-0005-0000-0000-0000D9650000}"/>
    <cellStyle name="출력 3 2 4 5 4" xfId="24190" xr:uid="{00000000-0005-0000-0000-0000DA650000}"/>
    <cellStyle name="출력 3 2 4 6" xfId="5056" xr:uid="{00000000-0005-0000-0000-0000DB650000}"/>
    <cellStyle name="출력 3 2 4 6 2" xfId="10597" xr:uid="{00000000-0005-0000-0000-0000DC650000}"/>
    <cellStyle name="출력 3 2 4 6 2 2" xfId="21700" xr:uid="{00000000-0005-0000-0000-0000DD650000}"/>
    <cellStyle name="출력 3 2 4 6 2 3" xfId="28525" xr:uid="{00000000-0005-0000-0000-0000DE650000}"/>
    <cellStyle name="출력 3 2 4 6 3" xfId="16280" xr:uid="{00000000-0005-0000-0000-0000DF650000}"/>
    <cellStyle name="출력 3 2 4 6 4" xfId="24191" xr:uid="{00000000-0005-0000-0000-0000E0650000}"/>
    <cellStyle name="출력 3 2 4 7" xfId="5057" xr:uid="{00000000-0005-0000-0000-0000E1650000}"/>
    <cellStyle name="출력 3 2 4 7 2" xfId="10598" xr:uid="{00000000-0005-0000-0000-0000E2650000}"/>
    <cellStyle name="출력 3 2 4 7 2 2" xfId="21701" xr:uid="{00000000-0005-0000-0000-0000E3650000}"/>
    <cellStyle name="출력 3 2 4 7 2 3" xfId="28526" xr:uid="{00000000-0005-0000-0000-0000E4650000}"/>
    <cellStyle name="출력 3 2 4 7 3" xfId="16281" xr:uid="{00000000-0005-0000-0000-0000E5650000}"/>
    <cellStyle name="출력 3 2 4 7 4" xfId="24192" xr:uid="{00000000-0005-0000-0000-0000E6650000}"/>
    <cellStyle name="출력 3 2 4 8" xfId="10587" xr:uid="{00000000-0005-0000-0000-0000E7650000}"/>
    <cellStyle name="출력 3 2 4 8 2" xfId="21690" xr:uid="{00000000-0005-0000-0000-0000E8650000}"/>
    <cellStyle name="출력 3 2 4 8 3" xfId="28515" xr:uid="{00000000-0005-0000-0000-0000E9650000}"/>
    <cellStyle name="출력 3 2 4 9" xfId="16270" xr:uid="{00000000-0005-0000-0000-0000EA650000}"/>
    <cellStyle name="출력 3 2 5" xfId="5058" xr:uid="{00000000-0005-0000-0000-0000EB650000}"/>
    <cellStyle name="출력 3 2 5 10" xfId="24193" xr:uid="{00000000-0005-0000-0000-0000EC650000}"/>
    <cellStyle name="출력 3 2 5 2" xfId="5059" xr:uid="{00000000-0005-0000-0000-0000ED650000}"/>
    <cellStyle name="출력 3 2 5 2 2" xfId="5060" xr:uid="{00000000-0005-0000-0000-0000EE650000}"/>
    <cellStyle name="출력 3 2 5 2 2 2" xfId="10601" xr:uid="{00000000-0005-0000-0000-0000EF650000}"/>
    <cellStyle name="출력 3 2 5 2 2 2 2" xfId="21704" xr:uid="{00000000-0005-0000-0000-0000F0650000}"/>
    <cellStyle name="출력 3 2 5 2 2 2 3" xfId="28529" xr:uid="{00000000-0005-0000-0000-0000F1650000}"/>
    <cellStyle name="출력 3 2 5 2 2 3" xfId="16284" xr:uid="{00000000-0005-0000-0000-0000F2650000}"/>
    <cellStyle name="출력 3 2 5 2 2 4" xfId="24195" xr:uid="{00000000-0005-0000-0000-0000F3650000}"/>
    <cellStyle name="출력 3 2 5 2 3" xfId="5061" xr:uid="{00000000-0005-0000-0000-0000F4650000}"/>
    <cellStyle name="출력 3 2 5 2 3 2" xfId="10602" xr:uid="{00000000-0005-0000-0000-0000F5650000}"/>
    <cellStyle name="출력 3 2 5 2 3 2 2" xfId="21705" xr:uid="{00000000-0005-0000-0000-0000F6650000}"/>
    <cellStyle name="출력 3 2 5 2 3 2 3" xfId="28530" xr:uid="{00000000-0005-0000-0000-0000F7650000}"/>
    <cellStyle name="출력 3 2 5 2 3 3" xfId="16285" xr:uid="{00000000-0005-0000-0000-0000F8650000}"/>
    <cellStyle name="출력 3 2 5 2 3 4" xfId="24196" xr:uid="{00000000-0005-0000-0000-0000F9650000}"/>
    <cellStyle name="출력 3 2 5 2 4" xfId="5062" xr:uid="{00000000-0005-0000-0000-0000FA650000}"/>
    <cellStyle name="출력 3 2 5 2 4 2" xfId="10603" xr:uid="{00000000-0005-0000-0000-0000FB650000}"/>
    <cellStyle name="출력 3 2 5 2 4 2 2" xfId="21706" xr:uid="{00000000-0005-0000-0000-0000FC650000}"/>
    <cellStyle name="출력 3 2 5 2 4 2 3" xfId="28531" xr:uid="{00000000-0005-0000-0000-0000FD650000}"/>
    <cellStyle name="출력 3 2 5 2 4 3" xfId="16286" xr:uid="{00000000-0005-0000-0000-0000FE650000}"/>
    <cellStyle name="출력 3 2 5 2 4 4" xfId="24197" xr:uid="{00000000-0005-0000-0000-0000FF650000}"/>
    <cellStyle name="출력 3 2 5 2 5" xfId="5063" xr:uid="{00000000-0005-0000-0000-000000660000}"/>
    <cellStyle name="출력 3 2 5 2 5 2" xfId="10604" xr:uid="{00000000-0005-0000-0000-000001660000}"/>
    <cellStyle name="출력 3 2 5 2 5 2 2" xfId="21707" xr:uid="{00000000-0005-0000-0000-000002660000}"/>
    <cellStyle name="출력 3 2 5 2 5 2 3" xfId="28532" xr:uid="{00000000-0005-0000-0000-000003660000}"/>
    <cellStyle name="출력 3 2 5 2 5 3" xfId="16287" xr:uid="{00000000-0005-0000-0000-000004660000}"/>
    <cellStyle name="출력 3 2 5 2 5 4" xfId="24198" xr:uid="{00000000-0005-0000-0000-000005660000}"/>
    <cellStyle name="출력 3 2 5 2 6" xfId="5064" xr:uid="{00000000-0005-0000-0000-000006660000}"/>
    <cellStyle name="출력 3 2 5 2 6 2" xfId="10605" xr:uid="{00000000-0005-0000-0000-000007660000}"/>
    <cellStyle name="출력 3 2 5 2 6 2 2" xfId="21708" xr:uid="{00000000-0005-0000-0000-000008660000}"/>
    <cellStyle name="출력 3 2 5 2 6 2 3" xfId="28533" xr:uid="{00000000-0005-0000-0000-000009660000}"/>
    <cellStyle name="출력 3 2 5 2 6 3" xfId="16288" xr:uid="{00000000-0005-0000-0000-00000A660000}"/>
    <cellStyle name="출력 3 2 5 2 6 4" xfId="24199" xr:uid="{00000000-0005-0000-0000-00000B660000}"/>
    <cellStyle name="출력 3 2 5 2 7" xfId="10600" xr:uid="{00000000-0005-0000-0000-00000C660000}"/>
    <cellStyle name="출력 3 2 5 2 7 2" xfId="21703" xr:uid="{00000000-0005-0000-0000-00000D660000}"/>
    <cellStyle name="출력 3 2 5 2 7 3" xfId="28528" xr:uid="{00000000-0005-0000-0000-00000E660000}"/>
    <cellStyle name="출력 3 2 5 2 8" xfId="16283" xr:uid="{00000000-0005-0000-0000-00000F660000}"/>
    <cellStyle name="출력 3 2 5 2 9" xfId="24194" xr:uid="{00000000-0005-0000-0000-000010660000}"/>
    <cellStyle name="출력 3 2 5 3" xfId="5065" xr:uid="{00000000-0005-0000-0000-000011660000}"/>
    <cellStyle name="출력 3 2 5 3 2" xfId="10606" xr:uid="{00000000-0005-0000-0000-000012660000}"/>
    <cellStyle name="출력 3 2 5 3 2 2" xfId="21709" xr:uid="{00000000-0005-0000-0000-000013660000}"/>
    <cellStyle name="출력 3 2 5 3 2 3" xfId="28534" xr:uid="{00000000-0005-0000-0000-000014660000}"/>
    <cellStyle name="출력 3 2 5 3 3" xfId="16289" xr:uid="{00000000-0005-0000-0000-000015660000}"/>
    <cellStyle name="출력 3 2 5 3 4" xfId="24200" xr:uid="{00000000-0005-0000-0000-000016660000}"/>
    <cellStyle name="출력 3 2 5 4" xfId="5066" xr:uid="{00000000-0005-0000-0000-000017660000}"/>
    <cellStyle name="출력 3 2 5 4 2" xfId="10607" xr:uid="{00000000-0005-0000-0000-000018660000}"/>
    <cellStyle name="출력 3 2 5 4 2 2" xfId="21710" xr:uid="{00000000-0005-0000-0000-000019660000}"/>
    <cellStyle name="출력 3 2 5 4 2 3" xfId="28535" xr:uid="{00000000-0005-0000-0000-00001A660000}"/>
    <cellStyle name="출력 3 2 5 4 3" xfId="16290" xr:uid="{00000000-0005-0000-0000-00001B660000}"/>
    <cellStyle name="출력 3 2 5 4 4" xfId="24201" xr:uid="{00000000-0005-0000-0000-00001C660000}"/>
    <cellStyle name="출력 3 2 5 5" xfId="5067" xr:uid="{00000000-0005-0000-0000-00001D660000}"/>
    <cellStyle name="출력 3 2 5 5 2" xfId="10608" xr:uid="{00000000-0005-0000-0000-00001E660000}"/>
    <cellStyle name="출력 3 2 5 5 2 2" xfId="21711" xr:uid="{00000000-0005-0000-0000-00001F660000}"/>
    <cellStyle name="출력 3 2 5 5 2 3" xfId="28536" xr:uid="{00000000-0005-0000-0000-000020660000}"/>
    <cellStyle name="출력 3 2 5 5 3" xfId="16291" xr:uid="{00000000-0005-0000-0000-000021660000}"/>
    <cellStyle name="출력 3 2 5 5 4" xfId="24202" xr:uid="{00000000-0005-0000-0000-000022660000}"/>
    <cellStyle name="출력 3 2 5 6" xfId="5068" xr:uid="{00000000-0005-0000-0000-000023660000}"/>
    <cellStyle name="출력 3 2 5 6 2" xfId="10609" xr:uid="{00000000-0005-0000-0000-000024660000}"/>
    <cellStyle name="출력 3 2 5 6 2 2" xfId="21712" xr:uid="{00000000-0005-0000-0000-000025660000}"/>
    <cellStyle name="출력 3 2 5 6 2 3" xfId="28537" xr:uid="{00000000-0005-0000-0000-000026660000}"/>
    <cellStyle name="출력 3 2 5 6 3" xfId="16292" xr:uid="{00000000-0005-0000-0000-000027660000}"/>
    <cellStyle name="출력 3 2 5 6 4" xfId="24203" xr:uid="{00000000-0005-0000-0000-000028660000}"/>
    <cellStyle name="출력 3 2 5 7" xfId="5069" xr:uid="{00000000-0005-0000-0000-000029660000}"/>
    <cellStyle name="출력 3 2 5 7 2" xfId="10610" xr:uid="{00000000-0005-0000-0000-00002A660000}"/>
    <cellStyle name="출력 3 2 5 7 2 2" xfId="21713" xr:uid="{00000000-0005-0000-0000-00002B660000}"/>
    <cellStyle name="출력 3 2 5 7 2 3" xfId="28538" xr:uid="{00000000-0005-0000-0000-00002C660000}"/>
    <cellStyle name="출력 3 2 5 7 3" xfId="16293" xr:uid="{00000000-0005-0000-0000-00002D660000}"/>
    <cellStyle name="출력 3 2 5 7 4" xfId="24204" xr:uid="{00000000-0005-0000-0000-00002E660000}"/>
    <cellStyle name="출력 3 2 5 8" xfId="10599" xr:uid="{00000000-0005-0000-0000-00002F660000}"/>
    <cellStyle name="출력 3 2 5 8 2" xfId="21702" xr:uid="{00000000-0005-0000-0000-000030660000}"/>
    <cellStyle name="출력 3 2 5 8 3" xfId="28527" xr:uid="{00000000-0005-0000-0000-000031660000}"/>
    <cellStyle name="출력 3 2 5 9" xfId="16282" xr:uid="{00000000-0005-0000-0000-000032660000}"/>
    <cellStyle name="출력 3 2 6" xfId="5070" xr:uid="{00000000-0005-0000-0000-000033660000}"/>
    <cellStyle name="출력 3 2 6 10" xfId="24205" xr:uid="{00000000-0005-0000-0000-000034660000}"/>
    <cellStyle name="출력 3 2 6 2" xfId="5071" xr:uid="{00000000-0005-0000-0000-000035660000}"/>
    <cellStyle name="출력 3 2 6 2 2" xfId="5072" xr:uid="{00000000-0005-0000-0000-000036660000}"/>
    <cellStyle name="출력 3 2 6 2 2 2" xfId="10613" xr:uid="{00000000-0005-0000-0000-000037660000}"/>
    <cellStyle name="출력 3 2 6 2 2 2 2" xfId="21716" xr:uid="{00000000-0005-0000-0000-000038660000}"/>
    <cellStyle name="출력 3 2 6 2 2 2 3" xfId="28541" xr:uid="{00000000-0005-0000-0000-000039660000}"/>
    <cellStyle name="출력 3 2 6 2 2 3" xfId="16296" xr:uid="{00000000-0005-0000-0000-00003A660000}"/>
    <cellStyle name="출력 3 2 6 2 2 4" xfId="24207" xr:uid="{00000000-0005-0000-0000-00003B660000}"/>
    <cellStyle name="출력 3 2 6 2 3" xfId="5073" xr:uid="{00000000-0005-0000-0000-00003C660000}"/>
    <cellStyle name="출력 3 2 6 2 3 2" xfId="10614" xr:uid="{00000000-0005-0000-0000-00003D660000}"/>
    <cellStyle name="출력 3 2 6 2 3 2 2" xfId="21717" xr:uid="{00000000-0005-0000-0000-00003E660000}"/>
    <cellStyle name="출력 3 2 6 2 3 2 3" xfId="28542" xr:uid="{00000000-0005-0000-0000-00003F660000}"/>
    <cellStyle name="출력 3 2 6 2 3 3" xfId="16297" xr:uid="{00000000-0005-0000-0000-000040660000}"/>
    <cellStyle name="출력 3 2 6 2 3 4" xfId="24208" xr:uid="{00000000-0005-0000-0000-000041660000}"/>
    <cellStyle name="출력 3 2 6 2 4" xfId="5074" xr:uid="{00000000-0005-0000-0000-000042660000}"/>
    <cellStyle name="출력 3 2 6 2 4 2" xfId="10615" xr:uid="{00000000-0005-0000-0000-000043660000}"/>
    <cellStyle name="출력 3 2 6 2 4 2 2" xfId="21718" xr:uid="{00000000-0005-0000-0000-000044660000}"/>
    <cellStyle name="출력 3 2 6 2 4 2 3" xfId="28543" xr:uid="{00000000-0005-0000-0000-000045660000}"/>
    <cellStyle name="출력 3 2 6 2 4 3" xfId="16298" xr:uid="{00000000-0005-0000-0000-000046660000}"/>
    <cellStyle name="출력 3 2 6 2 4 4" xfId="24209" xr:uid="{00000000-0005-0000-0000-000047660000}"/>
    <cellStyle name="출력 3 2 6 2 5" xfId="5075" xr:uid="{00000000-0005-0000-0000-000048660000}"/>
    <cellStyle name="출력 3 2 6 2 5 2" xfId="10616" xr:uid="{00000000-0005-0000-0000-000049660000}"/>
    <cellStyle name="출력 3 2 6 2 5 2 2" xfId="21719" xr:uid="{00000000-0005-0000-0000-00004A660000}"/>
    <cellStyle name="출력 3 2 6 2 5 2 3" xfId="28544" xr:uid="{00000000-0005-0000-0000-00004B660000}"/>
    <cellStyle name="출력 3 2 6 2 5 3" xfId="16299" xr:uid="{00000000-0005-0000-0000-00004C660000}"/>
    <cellStyle name="출력 3 2 6 2 5 4" xfId="24210" xr:uid="{00000000-0005-0000-0000-00004D660000}"/>
    <cellStyle name="출력 3 2 6 2 6" xfId="5076" xr:uid="{00000000-0005-0000-0000-00004E660000}"/>
    <cellStyle name="출력 3 2 6 2 6 2" xfId="10617" xr:uid="{00000000-0005-0000-0000-00004F660000}"/>
    <cellStyle name="출력 3 2 6 2 6 2 2" xfId="21720" xr:uid="{00000000-0005-0000-0000-000050660000}"/>
    <cellStyle name="출력 3 2 6 2 6 2 3" xfId="28545" xr:uid="{00000000-0005-0000-0000-000051660000}"/>
    <cellStyle name="출력 3 2 6 2 6 3" xfId="16300" xr:uid="{00000000-0005-0000-0000-000052660000}"/>
    <cellStyle name="출력 3 2 6 2 6 4" xfId="24211" xr:uid="{00000000-0005-0000-0000-000053660000}"/>
    <cellStyle name="출력 3 2 6 2 7" xfId="10612" xr:uid="{00000000-0005-0000-0000-000054660000}"/>
    <cellStyle name="출력 3 2 6 2 7 2" xfId="21715" xr:uid="{00000000-0005-0000-0000-000055660000}"/>
    <cellStyle name="출력 3 2 6 2 7 3" xfId="28540" xr:uid="{00000000-0005-0000-0000-000056660000}"/>
    <cellStyle name="출력 3 2 6 2 8" xfId="16295" xr:uid="{00000000-0005-0000-0000-000057660000}"/>
    <cellStyle name="출력 3 2 6 2 9" xfId="24206" xr:uid="{00000000-0005-0000-0000-000058660000}"/>
    <cellStyle name="출력 3 2 6 3" xfId="5077" xr:uid="{00000000-0005-0000-0000-000059660000}"/>
    <cellStyle name="출력 3 2 6 3 2" xfId="10618" xr:uid="{00000000-0005-0000-0000-00005A660000}"/>
    <cellStyle name="출력 3 2 6 3 2 2" xfId="21721" xr:uid="{00000000-0005-0000-0000-00005B660000}"/>
    <cellStyle name="출력 3 2 6 3 2 3" xfId="28546" xr:uid="{00000000-0005-0000-0000-00005C660000}"/>
    <cellStyle name="출력 3 2 6 3 3" xfId="16301" xr:uid="{00000000-0005-0000-0000-00005D660000}"/>
    <cellStyle name="출력 3 2 6 3 4" xfId="24212" xr:uid="{00000000-0005-0000-0000-00005E660000}"/>
    <cellStyle name="출력 3 2 6 4" xfId="5078" xr:uid="{00000000-0005-0000-0000-00005F660000}"/>
    <cellStyle name="출력 3 2 6 4 2" xfId="10619" xr:uid="{00000000-0005-0000-0000-000060660000}"/>
    <cellStyle name="출력 3 2 6 4 2 2" xfId="21722" xr:uid="{00000000-0005-0000-0000-000061660000}"/>
    <cellStyle name="출력 3 2 6 4 2 3" xfId="28547" xr:uid="{00000000-0005-0000-0000-000062660000}"/>
    <cellStyle name="출력 3 2 6 4 3" xfId="16302" xr:uid="{00000000-0005-0000-0000-000063660000}"/>
    <cellStyle name="출력 3 2 6 4 4" xfId="24213" xr:uid="{00000000-0005-0000-0000-000064660000}"/>
    <cellStyle name="출력 3 2 6 5" xfId="5079" xr:uid="{00000000-0005-0000-0000-000065660000}"/>
    <cellStyle name="출력 3 2 6 5 2" xfId="10620" xr:uid="{00000000-0005-0000-0000-000066660000}"/>
    <cellStyle name="출력 3 2 6 5 2 2" xfId="21723" xr:uid="{00000000-0005-0000-0000-000067660000}"/>
    <cellStyle name="출력 3 2 6 5 2 3" xfId="28548" xr:uid="{00000000-0005-0000-0000-000068660000}"/>
    <cellStyle name="출력 3 2 6 5 3" xfId="16303" xr:uid="{00000000-0005-0000-0000-000069660000}"/>
    <cellStyle name="출력 3 2 6 5 4" xfId="24214" xr:uid="{00000000-0005-0000-0000-00006A660000}"/>
    <cellStyle name="출력 3 2 6 6" xfId="5080" xr:uid="{00000000-0005-0000-0000-00006B660000}"/>
    <cellStyle name="출력 3 2 6 6 2" xfId="10621" xr:uid="{00000000-0005-0000-0000-00006C660000}"/>
    <cellStyle name="출력 3 2 6 6 2 2" xfId="21724" xr:uid="{00000000-0005-0000-0000-00006D660000}"/>
    <cellStyle name="출력 3 2 6 6 2 3" xfId="28549" xr:uid="{00000000-0005-0000-0000-00006E660000}"/>
    <cellStyle name="출력 3 2 6 6 3" xfId="16304" xr:uid="{00000000-0005-0000-0000-00006F660000}"/>
    <cellStyle name="출력 3 2 6 6 4" xfId="24215" xr:uid="{00000000-0005-0000-0000-000070660000}"/>
    <cellStyle name="출력 3 2 6 7" xfId="5081" xr:uid="{00000000-0005-0000-0000-000071660000}"/>
    <cellStyle name="출력 3 2 6 7 2" xfId="10622" xr:uid="{00000000-0005-0000-0000-000072660000}"/>
    <cellStyle name="출력 3 2 6 7 2 2" xfId="21725" xr:uid="{00000000-0005-0000-0000-000073660000}"/>
    <cellStyle name="출력 3 2 6 7 2 3" xfId="28550" xr:uid="{00000000-0005-0000-0000-000074660000}"/>
    <cellStyle name="출력 3 2 6 7 3" xfId="16305" xr:uid="{00000000-0005-0000-0000-000075660000}"/>
    <cellStyle name="출력 3 2 6 7 4" xfId="24216" xr:uid="{00000000-0005-0000-0000-000076660000}"/>
    <cellStyle name="출력 3 2 6 8" xfId="10611" xr:uid="{00000000-0005-0000-0000-000077660000}"/>
    <cellStyle name="출력 3 2 6 8 2" xfId="21714" xr:uid="{00000000-0005-0000-0000-000078660000}"/>
    <cellStyle name="출력 3 2 6 8 3" xfId="28539" xr:uid="{00000000-0005-0000-0000-000079660000}"/>
    <cellStyle name="출력 3 2 6 9" xfId="16294" xr:uid="{00000000-0005-0000-0000-00007A660000}"/>
    <cellStyle name="출력 3 2 7" xfId="5082" xr:uid="{00000000-0005-0000-0000-00007B660000}"/>
    <cellStyle name="출력 3 2 7 10" xfId="24217" xr:uid="{00000000-0005-0000-0000-00007C660000}"/>
    <cellStyle name="출력 3 2 7 2" xfId="5083" xr:uid="{00000000-0005-0000-0000-00007D660000}"/>
    <cellStyle name="출력 3 2 7 2 2" xfId="5084" xr:uid="{00000000-0005-0000-0000-00007E660000}"/>
    <cellStyle name="출력 3 2 7 2 2 2" xfId="10625" xr:uid="{00000000-0005-0000-0000-00007F660000}"/>
    <cellStyle name="출력 3 2 7 2 2 2 2" xfId="21728" xr:uid="{00000000-0005-0000-0000-000080660000}"/>
    <cellStyle name="출력 3 2 7 2 2 2 3" xfId="28553" xr:uid="{00000000-0005-0000-0000-000081660000}"/>
    <cellStyle name="출력 3 2 7 2 2 3" xfId="16308" xr:uid="{00000000-0005-0000-0000-000082660000}"/>
    <cellStyle name="출력 3 2 7 2 2 4" xfId="24219" xr:uid="{00000000-0005-0000-0000-000083660000}"/>
    <cellStyle name="출력 3 2 7 2 3" xfId="5085" xr:uid="{00000000-0005-0000-0000-000084660000}"/>
    <cellStyle name="출력 3 2 7 2 3 2" xfId="10626" xr:uid="{00000000-0005-0000-0000-000085660000}"/>
    <cellStyle name="출력 3 2 7 2 3 2 2" xfId="21729" xr:uid="{00000000-0005-0000-0000-000086660000}"/>
    <cellStyle name="출력 3 2 7 2 3 2 3" xfId="28554" xr:uid="{00000000-0005-0000-0000-000087660000}"/>
    <cellStyle name="출력 3 2 7 2 3 3" xfId="16309" xr:uid="{00000000-0005-0000-0000-000088660000}"/>
    <cellStyle name="출력 3 2 7 2 3 4" xfId="24220" xr:uid="{00000000-0005-0000-0000-000089660000}"/>
    <cellStyle name="출력 3 2 7 2 4" xfId="5086" xr:uid="{00000000-0005-0000-0000-00008A660000}"/>
    <cellStyle name="출력 3 2 7 2 4 2" xfId="10627" xr:uid="{00000000-0005-0000-0000-00008B660000}"/>
    <cellStyle name="출력 3 2 7 2 4 2 2" xfId="21730" xr:uid="{00000000-0005-0000-0000-00008C660000}"/>
    <cellStyle name="출력 3 2 7 2 4 2 3" xfId="28555" xr:uid="{00000000-0005-0000-0000-00008D660000}"/>
    <cellStyle name="출력 3 2 7 2 4 3" xfId="16310" xr:uid="{00000000-0005-0000-0000-00008E660000}"/>
    <cellStyle name="출력 3 2 7 2 4 4" xfId="24221" xr:uid="{00000000-0005-0000-0000-00008F660000}"/>
    <cellStyle name="출력 3 2 7 2 5" xfId="5087" xr:uid="{00000000-0005-0000-0000-000090660000}"/>
    <cellStyle name="출력 3 2 7 2 5 2" xfId="10628" xr:uid="{00000000-0005-0000-0000-000091660000}"/>
    <cellStyle name="출력 3 2 7 2 5 2 2" xfId="21731" xr:uid="{00000000-0005-0000-0000-000092660000}"/>
    <cellStyle name="출력 3 2 7 2 5 2 3" xfId="28556" xr:uid="{00000000-0005-0000-0000-000093660000}"/>
    <cellStyle name="출력 3 2 7 2 5 3" xfId="16311" xr:uid="{00000000-0005-0000-0000-000094660000}"/>
    <cellStyle name="출력 3 2 7 2 5 4" xfId="24222" xr:uid="{00000000-0005-0000-0000-000095660000}"/>
    <cellStyle name="출력 3 2 7 2 6" xfId="5088" xr:uid="{00000000-0005-0000-0000-000096660000}"/>
    <cellStyle name="출력 3 2 7 2 6 2" xfId="10629" xr:uid="{00000000-0005-0000-0000-000097660000}"/>
    <cellStyle name="출력 3 2 7 2 6 2 2" xfId="21732" xr:uid="{00000000-0005-0000-0000-000098660000}"/>
    <cellStyle name="출력 3 2 7 2 6 2 3" xfId="28557" xr:uid="{00000000-0005-0000-0000-000099660000}"/>
    <cellStyle name="출력 3 2 7 2 6 3" xfId="16312" xr:uid="{00000000-0005-0000-0000-00009A660000}"/>
    <cellStyle name="출력 3 2 7 2 6 4" xfId="24223" xr:uid="{00000000-0005-0000-0000-00009B660000}"/>
    <cellStyle name="출력 3 2 7 2 7" xfId="10624" xr:uid="{00000000-0005-0000-0000-00009C660000}"/>
    <cellStyle name="출력 3 2 7 2 7 2" xfId="21727" xr:uid="{00000000-0005-0000-0000-00009D660000}"/>
    <cellStyle name="출력 3 2 7 2 7 3" xfId="28552" xr:uid="{00000000-0005-0000-0000-00009E660000}"/>
    <cellStyle name="출력 3 2 7 2 8" xfId="16307" xr:uid="{00000000-0005-0000-0000-00009F660000}"/>
    <cellStyle name="출력 3 2 7 2 9" xfId="24218" xr:uid="{00000000-0005-0000-0000-0000A0660000}"/>
    <cellStyle name="출력 3 2 7 3" xfId="5089" xr:uid="{00000000-0005-0000-0000-0000A1660000}"/>
    <cellStyle name="출력 3 2 7 3 2" xfId="10630" xr:uid="{00000000-0005-0000-0000-0000A2660000}"/>
    <cellStyle name="출력 3 2 7 3 2 2" xfId="21733" xr:uid="{00000000-0005-0000-0000-0000A3660000}"/>
    <cellStyle name="출력 3 2 7 3 2 3" xfId="28558" xr:uid="{00000000-0005-0000-0000-0000A4660000}"/>
    <cellStyle name="출력 3 2 7 3 3" xfId="16313" xr:uid="{00000000-0005-0000-0000-0000A5660000}"/>
    <cellStyle name="출력 3 2 7 3 4" xfId="24224" xr:uid="{00000000-0005-0000-0000-0000A6660000}"/>
    <cellStyle name="출력 3 2 7 4" xfId="5090" xr:uid="{00000000-0005-0000-0000-0000A7660000}"/>
    <cellStyle name="출력 3 2 7 4 2" xfId="10631" xr:uid="{00000000-0005-0000-0000-0000A8660000}"/>
    <cellStyle name="출력 3 2 7 4 2 2" xfId="21734" xr:uid="{00000000-0005-0000-0000-0000A9660000}"/>
    <cellStyle name="출력 3 2 7 4 2 3" xfId="28559" xr:uid="{00000000-0005-0000-0000-0000AA660000}"/>
    <cellStyle name="출력 3 2 7 4 3" xfId="16314" xr:uid="{00000000-0005-0000-0000-0000AB660000}"/>
    <cellStyle name="출력 3 2 7 4 4" xfId="24225" xr:uid="{00000000-0005-0000-0000-0000AC660000}"/>
    <cellStyle name="출력 3 2 7 5" xfId="5091" xr:uid="{00000000-0005-0000-0000-0000AD660000}"/>
    <cellStyle name="출력 3 2 7 5 2" xfId="10632" xr:uid="{00000000-0005-0000-0000-0000AE660000}"/>
    <cellStyle name="출력 3 2 7 5 2 2" xfId="21735" xr:uid="{00000000-0005-0000-0000-0000AF660000}"/>
    <cellStyle name="출력 3 2 7 5 2 3" xfId="28560" xr:uid="{00000000-0005-0000-0000-0000B0660000}"/>
    <cellStyle name="출력 3 2 7 5 3" xfId="16315" xr:uid="{00000000-0005-0000-0000-0000B1660000}"/>
    <cellStyle name="출력 3 2 7 5 4" xfId="24226" xr:uid="{00000000-0005-0000-0000-0000B2660000}"/>
    <cellStyle name="출력 3 2 7 6" xfId="5092" xr:uid="{00000000-0005-0000-0000-0000B3660000}"/>
    <cellStyle name="출력 3 2 7 6 2" xfId="10633" xr:uid="{00000000-0005-0000-0000-0000B4660000}"/>
    <cellStyle name="출력 3 2 7 6 2 2" xfId="21736" xr:uid="{00000000-0005-0000-0000-0000B5660000}"/>
    <cellStyle name="출력 3 2 7 6 2 3" xfId="28561" xr:uid="{00000000-0005-0000-0000-0000B6660000}"/>
    <cellStyle name="출력 3 2 7 6 3" xfId="16316" xr:uid="{00000000-0005-0000-0000-0000B7660000}"/>
    <cellStyle name="출력 3 2 7 6 4" xfId="24227" xr:uid="{00000000-0005-0000-0000-0000B8660000}"/>
    <cellStyle name="출력 3 2 7 7" xfId="5093" xr:uid="{00000000-0005-0000-0000-0000B9660000}"/>
    <cellStyle name="출력 3 2 7 7 2" xfId="10634" xr:uid="{00000000-0005-0000-0000-0000BA660000}"/>
    <cellStyle name="출력 3 2 7 7 2 2" xfId="21737" xr:uid="{00000000-0005-0000-0000-0000BB660000}"/>
    <cellStyle name="출력 3 2 7 7 2 3" xfId="28562" xr:uid="{00000000-0005-0000-0000-0000BC660000}"/>
    <cellStyle name="출력 3 2 7 7 3" xfId="16317" xr:uid="{00000000-0005-0000-0000-0000BD660000}"/>
    <cellStyle name="출력 3 2 7 7 4" xfId="24228" xr:uid="{00000000-0005-0000-0000-0000BE660000}"/>
    <cellStyle name="출력 3 2 7 8" xfId="10623" xr:uid="{00000000-0005-0000-0000-0000BF660000}"/>
    <cellStyle name="출력 3 2 7 8 2" xfId="21726" xr:uid="{00000000-0005-0000-0000-0000C0660000}"/>
    <cellStyle name="출력 3 2 7 8 3" xfId="28551" xr:uid="{00000000-0005-0000-0000-0000C1660000}"/>
    <cellStyle name="출력 3 2 7 9" xfId="16306" xr:uid="{00000000-0005-0000-0000-0000C2660000}"/>
    <cellStyle name="출력 3 2 8" xfId="5094" xr:uid="{00000000-0005-0000-0000-0000C3660000}"/>
    <cellStyle name="출력 3 2 8 10" xfId="24229" xr:uid="{00000000-0005-0000-0000-0000C4660000}"/>
    <cellStyle name="출력 3 2 8 2" xfId="5095" xr:uid="{00000000-0005-0000-0000-0000C5660000}"/>
    <cellStyle name="출력 3 2 8 2 2" xfId="5096" xr:uid="{00000000-0005-0000-0000-0000C6660000}"/>
    <cellStyle name="출력 3 2 8 2 2 2" xfId="10637" xr:uid="{00000000-0005-0000-0000-0000C7660000}"/>
    <cellStyle name="출력 3 2 8 2 2 2 2" xfId="21740" xr:uid="{00000000-0005-0000-0000-0000C8660000}"/>
    <cellStyle name="출력 3 2 8 2 2 2 3" xfId="28565" xr:uid="{00000000-0005-0000-0000-0000C9660000}"/>
    <cellStyle name="출력 3 2 8 2 2 3" xfId="16320" xr:uid="{00000000-0005-0000-0000-0000CA660000}"/>
    <cellStyle name="출력 3 2 8 2 2 4" xfId="24231" xr:uid="{00000000-0005-0000-0000-0000CB660000}"/>
    <cellStyle name="출력 3 2 8 2 3" xfId="5097" xr:uid="{00000000-0005-0000-0000-0000CC660000}"/>
    <cellStyle name="출력 3 2 8 2 3 2" xfId="10638" xr:uid="{00000000-0005-0000-0000-0000CD660000}"/>
    <cellStyle name="출력 3 2 8 2 3 2 2" xfId="21741" xr:uid="{00000000-0005-0000-0000-0000CE660000}"/>
    <cellStyle name="출력 3 2 8 2 3 2 3" xfId="28566" xr:uid="{00000000-0005-0000-0000-0000CF660000}"/>
    <cellStyle name="출력 3 2 8 2 3 3" xfId="16321" xr:uid="{00000000-0005-0000-0000-0000D0660000}"/>
    <cellStyle name="출력 3 2 8 2 3 4" xfId="24232" xr:uid="{00000000-0005-0000-0000-0000D1660000}"/>
    <cellStyle name="출력 3 2 8 2 4" xfId="5098" xr:uid="{00000000-0005-0000-0000-0000D2660000}"/>
    <cellStyle name="출력 3 2 8 2 4 2" xfId="10639" xr:uid="{00000000-0005-0000-0000-0000D3660000}"/>
    <cellStyle name="출력 3 2 8 2 4 2 2" xfId="21742" xr:uid="{00000000-0005-0000-0000-0000D4660000}"/>
    <cellStyle name="출력 3 2 8 2 4 2 3" xfId="28567" xr:uid="{00000000-0005-0000-0000-0000D5660000}"/>
    <cellStyle name="출력 3 2 8 2 4 3" xfId="16322" xr:uid="{00000000-0005-0000-0000-0000D6660000}"/>
    <cellStyle name="출력 3 2 8 2 4 4" xfId="24233" xr:uid="{00000000-0005-0000-0000-0000D7660000}"/>
    <cellStyle name="출력 3 2 8 2 5" xfId="5099" xr:uid="{00000000-0005-0000-0000-0000D8660000}"/>
    <cellStyle name="출력 3 2 8 2 5 2" xfId="10640" xr:uid="{00000000-0005-0000-0000-0000D9660000}"/>
    <cellStyle name="출력 3 2 8 2 5 2 2" xfId="21743" xr:uid="{00000000-0005-0000-0000-0000DA660000}"/>
    <cellStyle name="출력 3 2 8 2 5 2 3" xfId="28568" xr:uid="{00000000-0005-0000-0000-0000DB660000}"/>
    <cellStyle name="출력 3 2 8 2 5 3" xfId="16323" xr:uid="{00000000-0005-0000-0000-0000DC660000}"/>
    <cellStyle name="출력 3 2 8 2 5 4" xfId="24234" xr:uid="{00000000-0005-0000-0000-0000DD660000}"/>
    <cellStyle name="출력 3 2 8 2 6" xfId="5100" xr:uid="{00000000-0005-0000-0000-0000DE660000}"/>
    <cellStyle name="출력 3 2 8 2 6 2" xfId="10641" xr:uid="{00000000-0005-0000-0000-0000DF660000}"/>
    <cellStyle name="출력 3 2 8 2 6 2 2" xfId="21744" xr:uid="{00000000-0005-0000-0000-0000E0660000}"/>
    <cellStyle name="출력 3 2 8 2 6 2 3" xfId="28569" xr:uid="{00000000-0005-0000-0000-0000E1660000}"/>
    <cellStyle name="출력 3 2 8 2 6 3" xfId="16324" xr:uid="{00000000-0005-0000-0000-0000E2660000}"/>
    <cellStyle name="출력 3 2 8 2 6 4" xfId="24235" xr:uid="{00000000-0005-0000-0000-0000E3660000}"/>
    <cellStyle name="출력 3 2 8 2 7" xfId="10636" xr:uid="{00000000-0005-0000-0000-0000E4660000}"/>
    <cellStyle name="출력 3 2 8 2 7 2" xfId="21739" xr:uid="{00000000-0005-0000-0000-0000E5660000}"/>
    <cellStyle name="출력 3 2 8 2 7 3" xfId="28564" xr:uid="{00000000-0005-0000-0000-0000E6660000}"/>
    <cellStyle name="출력 3 2 8 2 8" xfId="16319" xr:uid="{00000000-0005-0000-0000-0000E7660000}"/>
    <cellStyle name="출력 3 2 8 2 9" xfId="24230" xr:uid="{00000000-0005-0000-0000-0000E8660000}"/>
    <cellStyle name="출력 3 2 8 3" xfId="5101" xr:uid="{00000000-0005-0000-0000-0000E9660000}"/>
    <cellStyle name="출력 3 2 8 3 2" xfId="10642" xr:uid="{00000000-0005-0000-0000-0000EA660000}"/>
    <cellStyle name="출력 3 2 8 3 2 2" xfId="21745" xr:uid="{00000000-0005-0000-0000-0000EB660000}"/>
    <cellStyle name="출력 3 2 8 3 2 3" xfId="28570" xr:uid="{00000000-0005-0000-0000-0000EC660000}"/>
    <cellStyle name="출력 3 2 8 3 3" xfId="16325" xr:uid="{00000000-0005-0000-0000-0000ED660000}"/>
    <cellStyle name="출력 3 2 8 3 4" xfId="24236" xr:uid="{00000000-0005-0000-0000-0000EE660000}"/>
    <cellStyle name="출력 3 2 8 4" xfId="5102" xr:uid="{00000000-0005-0000-0000-0000EF660000}"/>
    <cellStyle name="출력 3 2 8 4 2" xfId="10643" xr:uid="{00000000-0005-0000-0000-0000F0660000}"/>
    <cellStyle name="출력 3 2 8 4 2 2" xfId="21746" xr:uid="{00000000-0005-0000-0000-0000F1660000}"/>
    <cellStyle name="출력 3 2 8 4 2 3" xfId="28571" xr:uid="{00000000-0005-0000-0000-0000F2660000}"/>
    <cellStyle name="출력 3 2 8 4 3" xfId="16326" xr:uid="{00000000-0005-0000-0000-0000F3660000}"/>
    <cellStyle name="출력 3 2 8 4 4" xfId="24237" xr:uid="{00000000-0005-0000-0000-0000F4660000}"/>
    <cellStyle name="출력 3 2 8 5" xfId="5103" xr:uid="{00000000-0005-0000-0000-0000F5660000}"/>
    <cellStyle name="출력 3 2 8 5 2" xfId="10644" xr:uid="{00000000-0005-0000-0000-0000F6660000}"/>
    <cellStyle name="출력 3 2 8 5 2 2" xfId="21747" xr:uid="{00000000-0005-0000-0000-0000F7660000}"/>
    <cellStyle name="출력 3 2 8 5 2 3" xfId="28572" xr:uid="{00000000-0005-0000-0000-0000F8660000}"/>
    <cellStyle name="출력 3 2 8 5 3" xfId="16327" xr:uid="{00000000-0005-0000-0000-0000F9660000}"/>
    <cellStyle name="출력 3 2 8 5 4" xfId="24238" xr:uid="{00000000-0005-0000-0000-0000FA660000}"/>
    <cellStyle name="출력 3 2 8 6" xfId="5104" xr:uid="{00000000-0005-0000-0000-0000FB660000}"/>
    <cellStyle name="출력 3 2 8 6 2" xfId="10645" xr:uid="{00000000-0005-0000-0000-0000FC660000}"/>
    <cellStyle name="출력 3 2 8 6 2 2" xfId="21748" xr:uid="{00000000-0005-0000-0000-0000FD660000}"/>
    <cellStyle name="출력 3 2 8 6 2 3" xfId="28573" xr:uid="{00000000-0005-0000-0000-0000FE660000}"/>
    <cellStyle name="출력 3 2 8 6 3" xfId="16328" xr:uid="{00000000-0005-0000-0000-0000FF660000}"/>
    <cellStyle name="출력 3 2 8 6 4" xfId="24239" xr:uid="{00000000-0005-0000-0000-000000670000}"/>
    <cellStyle name="출력 3 2 8 7" xfId="5105" xr:uid="{00000000-0005-0000-0000-000001670000}"/>
    <cellStyle name="출력 3 2 8 7 2" xfId="10646" xr:uid="{00000000-0005-0000-0000-000002670000}"/>
    <cellStyle name="출력 3 2 8 7 2 2" xfId="21749" xr:uid="{00000000-0005-0000-0000-000003670000}"/>
    <cellStyle name="출력 3 2 8 7 2 3" xfId="28574" xr:uid="{00000000-0005-0000-0000-000004670000}"/>
    <cellStyle name="출력 3 2 8 7 3" xfId="16329" xr:uid="{00000000-0005-0000-0000-000005670000}"/>
    <cellStyle name="출력 3 2 8 7 4" xfId="24240" xr:uid="{00000000-0005-0000-0000-000006670000}"/>
    <cellStyle name="출력 3 2 8 8" xfId="10635" xr:uid="{00000000-0005-0000-0000-000007670000}"/>
    <cellStyle name="출력 3 2 8 8 2" xfId="21738" xr:uid="{00000000-0005-0000-0000-000008670000}"/>
    <cellStyle name="출력 3 2 8 8 3" xfId="28563" xr:uid="{00000000-0005-0000-0000-000009670000}"/>
    <cellStyle name="출력 3 2 8 9" xfId="16318" xr:uid="{00000000-0005-0000-0000-00000A670000}"/>
    <cellStyle name="출력 3 2 9" xfId="5106" xr:uid="{00000000-0005-0000-0000-00000B670000}"/>
    <cellStyle name="출력 3 2 9 2" xfId="5107" xr:uid="{00000000-0005-0000-0000-00000C670000}"/>
    <cellStyle name="출력 3 2 9 2 2" xfId="10648" xr:uid="{00000000-0005-0000-0000-00000D670000}"/>
    <cellStyle name="출력 3 2 9 2 2 2" xfId="21751" xr:uid="{00000000-0005-0000-0000-00000E670000}"/>
    <cellStyle name="출력 3 2 9 2 2 3" xfId="28576" xr:uid="{00000000-0005-0000-0000-00000F670000}"/>
    <cellStyle name="출력 3 2 9 2 3" xfId="16331" xr:uid="{00000000-0005-0000-0000-000010670000}"/>
    <cellStyle name="출력 3 2 9 2 4" xfId="24242" xr:uid="{00000000-0005-0000-0000-000011670000}"/>
    <cellStyle name="출력 3 2 9 3" xfId="5108" xr:uid="{00000000-0005-0000-0000-000012670000}"/>
    <cellStyle name="출력 3 2 9 3 2" xfId="10649" xr:uid="{00000000-0005-0000-0000-000013670000}"/>
    <cellStyle name="출력 3 2 9 3 2 2" xfId="21752" xr:uid="{00000000-0005-0000-0000-000014670000}"/>
    <cellStyle name="출력 3 2 9 3 2 3" xfId="28577" xr:uid="{00000000-0005-0000-0000-000015670000}"/>
    <cellStyle name="출력 3 2 9 3 3" xfId="16332" xr:uid="{00000000-0005-0000-0000-000016670000}"/>
    <cellStyle name="출력 3 2 9 3 4" xfId="24243" xr:uid="{00000000-0005-0000-0000-000017670000}"/>
    <cellStyle name="출력 3 2 9 4" xfId="5109" xr:uid="{00000000-0005-0000-0000-000018670000}"/>
    <cellStyle name="출력 3 2 9 4 2" xfId="10650" xr:uid="{00000000-0005-0000-0000-000019670000}"/>
    <cellStyle name="출력 3 2 9 4 2 2" xfId="21753" xr:uid="{00000000-0005-0000-0000-00001A670000}"/>
    <cellStyle name="출력 3 2 9 4 2 3" xfId="28578" xr:uid="{00000000-0005-0000-0000-00001B670000}"/>
    <cellStyle name="출력 3 2 9 4 3" xfId="16333" xr:uid="{00000000-0005-0000-0000-00001C670000}"/>
    <cellStyle name="출력 3 2 9 4 4" xfId="24244" xr:uid="{00000000-0005-0000-0000-00001D670000}"/>
    <cellStyle name="출력 3 2 9 5" xfId="5110" xr:uid="{00000000-0005-0000-0000-00001E670000}"/>
    <cellStyle name="출력 3 2 9 5 2" xfId="10651" xr:uid="{00000000-0005-0000-0000-00001F670000}"/>
    <cellStyle name="출력 3 2 9 5 2 2" xfId="21754" xr:uid="{00000000-0005-0000-0000-000020670000}"/>
    <cellStyle name="출력 3 2 9 5 2 3" xfId="28579" xr:uid="{00000000-0005-0000-0000-000021670000}"/>
    <cellStyle name="출력 3 2 9 5 3" xfId="16334" xr:uid="{00000000-0005-0000-0000-000022670000}"/>
    <cellStyle name="출력 3 2 9 5 4" xfId="24245" xr:uid="{00000000-0005-0000-0000-000023670000}"/>
    <cellStyle name="출력 3 2 9 6" xfId="5111" xr:uid="{00000000-0005-0000-0000-000024670000}"/>
    <cellStyle name="출력 3 2 9 6 2" xfId="10652" xr:uid="{00000000-0005-0000-0000-000025670000}"/>
    <cellStyle name="출력 3 2 9 6 2 2" xfId="21755" xr:uid="{00000000-0005-0000-0000-000026670000}"/>
    <cellStyle name="출력 3 2 9 6 2 3" xfId="28580" xr:uid="{00000000-0005-0000-0000-000027670000}"/>
    <cellStyle name="출력 3 2 9 6 3" xfId="16335" xr:uid="{00000000-0005-0000-0000-000028670000}"/>
    <cellStyle name="출력 3 2 9 6 4" xfId="24246" xr:uid="{00000000-0005-0000-0000-000029670000}"/>
    <cellStyle name="출력 3 2 9 7" xfId="10647" xr:uid="{00000000-0005-0000-0000-00002A670000}"/>
    <cellStyle name="출력 3 2 9 7 2" xfId="21750" xr:uid="{00000000-0005-0000-0000-00002B670000}"/>
    <cellStyle name="출력 3 2 9 7 3" xfId="28575" xr:uid="{00000000-0005-0000-0000-00002C670000}"/>
    <cellStyle name="출력 3 2 9 8" xfId="16330" xr:uid="{00000000-0005-0000-0000-00002D670000}"/>
    <cellStyle name="출력 3 2 9 9" xfId="24241" xr:uid="{00000000-0005-0000-0000-00002E670000}"/>
    <cellStyle name="출력 3 3" xfId="5112" xr:uid="{00000000-0005-0000-0000-00002F670000}"/>
    <cellStyle name="출력 3 3 10" xfId="24247" xr:uid="{00000000-0005-0000-0000-000030670000}"/>
    <cellStyle name="출력 3 3 2" xfId="5113" xr:uid="{00000000-0005-0000-0000-000031670000}"/>
    <cellStyle name="출력 3 3 2 2" xfId="5114" xr:uid="{00000000-0005-0000-0000-000032670000}"/>
    <cellStyle name="출력 3 3 2 2 2" xfId="10655" xr:uid="{00000000-0005-0000-0000-000033670000}"/>
    <cellStyle name="출력 3 3 2 2 2 2" xfId="21758" xr:uid="{00000000-0005-0000-0000-000034670000}"/>
    <cellStyle name="출력 3 3 2 2 2 3" xfId="28583" xr:uid="{00000000-0005-0000-0000-000035670000}"/>
    <cellStyle name="출력 3 3 2 2 3" xfId="16338" xr:uid="{00000000-0005-0000-0000-000036670000}"/>
    <cellStyle name="출력 3 3 2 2 4" xfId="24249" xr:uid="{00000000-0005-0000-0000-000037670000}"/>
    <cellStyle name="출력 3 3 2 3" xfId="5115" xr:uid="{00000000-0005-0000-0000-000038670000}"/>
    <cellStyle name="출력 3 3 2 3 2" xfId="10656" xr:uid="{00000000-0005-0000-0000-000039670000}"/>
    <cellStyle name="출력 3 3 2 3 2 2" xfId="21759" xr:uid="{00000000-0005-0000-0000-00003A670000}"/>
    <cellStyle name="출력 3 3 2 3 2 3" xfId="28584" xr:uid="{00000000-0005-0000-0000-00003B670000}"/>
    <cellStyle name="출력 3 3 2 3 3" xfId="16339" xr:uid="{00000000-0005-0000-0000-00003C670000}"/>
    <cellStyle name="출력 3 3 2 3 4" xfId="24250" xr:uid="{00000000-0005-0000-0000-00003D670000}"/>
    <cellStyle name="출력 3 3 2 4" xfId="5116" xr:uid="{00000000-0005-0000-0000-00003E670000}"/>
    <cellStyle name="출력 3 3 2 4 2" xfId="10657" xr:uid="{00000000-0005-0000-0000-00003F670000}"/>
    <cellStyle name="출력 3 3 2 4 2 2" xfId="21760" xr:uid="{00000000-0005-0000-0000-000040670000}"/>
    <cellStyle name="출력 3 3 2 4 2 3" xfId="28585" xr:uid="{00000000-0005-0000-0000-000041670000}"/>
    <cellStyle name="출력 3 3 2 4 3" xfId="16340" xr:uid="{00000000-0005-0000-0000-000042670000}"/>
    <cellStyle name="출력 3 3 2 4 4" xfId="24251" xr:uid="{00000000-0005-0000-0000-000043670000}"/>
    <cellStyle name="출력 3 3 2 5" xfId="5117" xr:uid="{00000000-0005-0000-0000-000044670000}"/>
    <cellStyle name="출력 3 3 2 5 2" xfId="10658" xr:uid="{00000000-0005-0000-0000-000045670000}"/>
    <cellStyle name="출력 3 3 2 5 2 2" xfId="21761" xr:uid="{00000000-0005-0000-0000-000046670000}"/>
    <cellStyle name="출력 3 3 2 5 2 3" xfId="28586" xr:uid="{00000000-0005-0000-0000-000047670000}"/>
    <cellStyle name="출력 3 3 2 5 3" xfId="16341" xr:uid="{00000000-0005-0000-0000-000048670000}"/>
    <cellStyle name="출력 3 3 2 5 4" xfId="24252" xr:uid="{00000000-0005-0000-0000-000049670000}"/>
    <cellStyle name="출력 3 3 2 6" xfId="5118" xr:uid="{00000000-0005-0000-0000-00004A670000}"/>
    <cellStyle name="출력 3 3 2 6 2" xfId="10659" xr:uid="{00000000-0005-0000-0000-00004B670000}"/>
    <cellStyle name="출력 3 3 2 6 2 2" xfId="21762" xr:uid="{00000000-0005-0000-0000-00004C670000}"/>
    <cellStyle name="출력 3 3 2 6 2 3" xfId="28587" xr:uid="{00000000-0005-0000-0000-00004D670000}"/>
    <cellStyle name="출력 3 3 2 6 3" xfId="16342" xr:uid="{00000000-0005-0000-0000-00004E670000}"/>
    <cellStyle name="출력 3 3 2 6 4" xfId="24253" xr:uid="{00000000-0005-0000-0000-00004F670000}"/>
    <cellStyle name="출력 3 3 2 7" xfId="10654" xr:uid="{00000000-0005-0000-0000-000050670000}"/>
    <cellStyle name="출력 3 3 2 7 2" xfId="21757" xr:uid="{00000000-0005-0000-0000-000051670000}"/>
    <cellStyle name="출력 3 3 2 7 3" xfId="28582" xr:uid="{00000000-0005-0000-0000-000052670000}"/>
    <cellStyle name="출력 3 3 2 8" xfId="16337" xr:uid="{00000000-0005-0000-0000-000053670000}"/>
    <cellStyle name="출력 3 3 2 9" xfId="24248" xr:uid="{00000000-0005-0000-0000-000054670000}"/>
    <cellStyle name="출력 3 3 3" xfId="5119" xr:uid="{00000000-0005-0000-0000-000055670000}"/>
    <cellStyle name="출력 3 3 3 2" xfId="10660" xr:uid="{00000000-0005-0000-0000-000056670000}"/>
    <cellStyle name="출력 3 3 3 2 2" xfId="21763" xr:uid="{00000000-0005-0000-0000-000057670000}"/>
    <cellStyle name="출력 3 3 3 2 3" xfId="28588" xr:uid="{00000000-0005-0000-0000-000058670000}"/>
    <cellStyle name="출력 3 3 3 3" xfId="16343" xr:uid="{00000000-0005-0000-0000-000059670000}"/>
    <cellStyle name="출력 3 3 3 4" xfId="24254" xr:uid="{00000000-0005-0000-0000-00005A670000}"/>
    <cellStyle name="출력 3 3 4" xfId="5120" xr:uid="{00000000-0005-0000-0000-00005B670000}"/>
    <cellStyle name="출력 3 3 4 2" xfId="10661" xr:uid="{00000000-0005-0000-0000-00005C670000}"/>
    <cellStyle name="출력 3 3 4 2 2" xfId="21764" xr:uid="{00000000-0005-0000-0000-00005D670000}"/>
    <cellStyle name="출력 3 3 4 2 3" xfId="28589" xr:uid="{00000000-0005-0000-0000-00005E670000}"/>
    <cellStyle name="출력 3 3 4 3" xfId="16344" xr:uid="{00000000-0005-0000-0000-00005F670000}"/>
    <cellStyle name="출력 3 3 4 4" xfId="24255" xr:uid="{00000000-0005-0000-0000-000060670000}"/>
    <cellStyle name="출력 3 3 5" xfId="5121" xr:uid="{00000000-0005-0000-0000-000061670000}"/>
    <cellStyle name="출력 3 3 5 2" xfId="10662" xr:uid="{00000000-0005-0000-0000-000062670000}"/>
    <cellStyle name="출력 3 3 5 2 2" xfId="21765" xr:uid="{00000000-0005-0000-0000-000063670000}"/>
    <cellStyle name="출력 3 3 5 2 3" xfId="28590" xr:uid="{00000000-0005-0000-0000-000064670000}"/>
    <cellStyle name="출력 3 3 5 3" xfId="16345" xr:uid="{00000000-0005-0000-0000-000065670000}"/>
    <cellStyle name="출력 3 3 5 4" xfId="24256" xr:uid="{00000000-0005-0000-0000-000066670000}"/>
    <cellStyle name="출력 3 3 6" xfId="5122" xr:uid="{00000000-0005-0000-0000-000067670000}"/>
    <cellStyle name="출력 3 3 6 2" xfId="10663" xr:uid="{00000000-0005-0000-0000-000068670000}"/>
    <cellStyle name="출력 3 3 6 2 2" xfId="21766" xr:uid="{00000000-0005-0000-0000-000069670000}"/>
    <cellStyle name="출력 3 3 6 2 3" xfId="28591" xr:uid="{00000000-0005-0000-0000-00006A670000}"/>
    <cellStyle name="출력 3 3 6 3" xfId="16346" xr:uid="{00000000-0005-0000-0000-00006B670000}"/>
    <cellStyle name="출력 3 3 6 4" xfId="24257" xr:uid="{00000000-0005-0000-0000-00006C670000}"/>
    <cellStyle name="출력 3 3 7" xfId="5123" xr:uid="{00000000-0005-0000-0000-00006D670000}"/>
    <cellStyle name="출력 3 3 7 2" xfId="10664" xr:uid="{00000000-0005-0000-0000-00006E670000}"/>
    <cellStyle name="출력 3 3 7 2 2" xfId="21767" xr:uid="{00000000-0005-0000-0000-00006F670000}"/>
    <cellStyle name="출력 3 3 7 2 3" xfId="28592" xr:uid="{00000000-0005-0000-0000-000070670000}"/>
    <cellStyle name="출력 3 3 7 3" xfId="16347" xr:uid="{00000000-0005-0000-0000-000071670000}"/>
    <cellStyle name="출력 3 3 7 4" xfId="24258" xr:uid="{00000000-0005-0000-0000-000072670000}"/>
    <cellStyle name="출력 3 3 8" xfId="10653" xr:uid="{00000000-0005-0000-0000-000073670000}"/>
    <cellStyle name="출력 3 3 8 2" xfId="21756" xr:uid="{00000000-0005-0000-0000-000074670000}"/>
    <cellStyle name="출력 3 3 8 3" xfId="28581" xr:uid="{00000000-0005-0000-0000-000075670000}"/>
    <cellStyle name="출력 3 3 9" xfId="16336" xr:uid="{00000000-0005-0000-0000-000076670000}"/>
    <cellStyle name="출력 3 4" xfId="5124" xr:uid="{00000000-0005-0000-0000-000077670000}"/>
    <cellStyle name="출력 3 4 10" xfId="24259" xr:uid="{00000000-0005-0000-0000-000078670000}"/>
    <cellStyle name="출력 3 4 2" xfId="5125" xr:uid="{00000000-0005-0000-0000-000079670000}"/>
    <cellStyle name="출력 3 4 2 2" xfId="5126" xr:uid="{00000000-0005-0000-0000-00007A670000}"/>
    <cellStyle name="출력 3 4 2 2 2" xfId="10667" xr:uid="{00000000-0005-0000-0000-00007B670000}"/>
    <cellStyle name="출력 3 4 2 2 2 2" xfId="21770" xr:uid="{00000000-0005-0000-0000-00007C670000}"/>
    <cellStyle name="출력 3 4 2 2 2 3" xfId="28595" xr:uid="{00000000-0005-0000-0000-00007D670000}"/>
    <cellStyle name="출력 3 4 2 2 3" xfId="16350" xr:uid="{00000000-0005-0000-0000-00007E670000}"/>
    <cellStyle name="출력 3 4 2 2 4" xfId="24261" xr:uid="{00000000-0005-0000-0000-00007F670000}"/>
    <cellStyle name="출력 3 4 2 3" xfId="5127" xr:uid="{00000000-0005-0000-0000-000080670000}"/>
    <cellStyle name="출력 3 4 2 3 2" xfId="10668" xr:uid="{00000000-0005-0000-0000-000081670000}"/>
    <cellStyle name="출력 3 4 2 3 2 2" xfId="21771" xr:uid="{00000000-0005-0000-0000-000082670000}"/>
    <cellStyle name="출력 3 4 2 3 2 3" xfId="28596" xr:uid="{00000000-0005-0000-0000-000083670000}"/>
    <cellStyle name="출력 3 4 2 3 3" xfId="16351" xr:uid="{00000000-0005-0000-0000-000084670000}"/>
    <cellStyle name="출력 3 4 2 3 4" xfId="24262" xr:uid="{00000000-0005-0000-0000-000085670000}"/>
    <cellStyle name="출력 3 4 2 4" xfId="5128" xr:uid="{00000000-0005-0000-0000-000086670000}"/>
    <cellStyle name="출력 3 4 2 4 2" xfId="10669" xr:uid="{00000000-0005-0000-0000-000087670000}"/>
    <cellStyle name="출력 3 4 2 4 2 2" xfId="21772" xr:uid="{00000000-0005-0000-0000-000088670000}"/>
    <cellStyle name="출력 3 4 2 4 2 3" xfId="28597" xr:uid="{00000000-0005-0000-0000-000089670000}"/>
    <cellStyle name="출력 3 4 2 4 3" xfId="16352" xr:uid="{00000000-0005-0000-0000-00008A670000}"/>
    <cellStyle name="출력 3 4 2 4 4" xfId="24263" xr:uid="{00000000-0005-0000-0000-00008B670000}"/>
    <cellStyle name="출력 3 4 2 5" xfId="5129" xr:uid="{00000000-0005-0000-0000-00008C670000}"/>
    <cellStyle name="출력 3 4 2 5 2" xfId="10670" xr:uid="{00000000-0005-0000-0000-00008D670000}"/>
    <cellStyle name="출력 3 4 2 5 2 2" xfId="21773" xr:uid="{00000000-0005-0000-0000-00008E670000}"/>
    <cellStyle name="출력 3 4 2 5 2 3" xfId="28598" xr:uid="{00000000-0005-0000-0000-00008F670000}"/>
    <cellStyle name="출력 3 4 2 5 3" xfId="16353" xr:uid="{00000000-0005-0000-0000-000090670000}"/>
    <cellStyle name="출력 3 4 2 5 4" xfId="24264" xr:uid="{00000000-0005-0000-0000-000091670000}"/>
    <cellStyle name="출력 3 4 2 6" xfId="5130" xr:uid="{00000000-0005-0000-0000-000092670000}"/>
    <cellStyle name="출력 3 4 2 6 2" xfId="10671" xr:uid="{00000000-0005-0000-0000-000093670000}"/>
    <cellStyle name="출력 3 4 2 6 2 2" xfId="21774" xr:uid="{00000000-0005-0000-0000-000094670000}"/>
    <cellStyle name="출력 3 4 2 6 2 3" xfId="28599" xr:uid="{00000000-0005-0000-0000-000095670000}"/>
    <cellStyle name="출력 3 4 2 6 3" xfId="16354" xr:uid="{00000000-0005-0000-0000-000096670000}"/>
    <cellStyle name="출력 3 4 2 6 4" xfId="24265" xr:uid="{00000000-0005-0000-0000-000097670000}"/>
    <cellStyle name="출력 3 4 2 7" xfId="10666" xr:uid="{00000000-0005-0000-0000-000098670000}"/>
    <cellStyle name="출력 3 4 2 7 2" xfId="21769" xr:uid="{00000000-0005-0000-0000-000099670000}"/>
    <cellStyle name="출력 3 4 2 7 3" xfId="28594" xr:uid="{00000000-0005-0000-0000-00009A670000}"/>
    <cellStyle name="출력 3 4 2 8" xfId="16349" xr:uid="{00000000-0005-0000-0000-00009B670000}"/>
    <cellStyle name="출력 3 4 2 9" xfId="24260" xr:uid="{00000000-0005-0000-0000-00009C670000}"/>
    <cellStyle name="출력 3 4 3" xfId="5131" xr:uid="{00000000-0005-0000-0000-00009D670000}"/>
    <cellStyle name="출력 3 4 3 2" xfId="10672" xr:uid="{00000000-0005-0000-0000-00009E670000}"/>
    <cellStyle name="출력 3 4 3 2 2" xfId="21775" xr:uid="{00000000-0005-0000-0000-00009F670000}"/>
    <cellStyle name="출력 3 4 3 2 3" xfId="28600" xr:uid="{00000000-0005-0000-0000-0000A0670000}"/>
    <cellStyle name="출력 3 4 3 3" xfId="16355" xr:uid="{00000000-0005-0000-0000-0000A1670000}"/>
    <cellStyle name="출력 3 4 3 4" xfId="24266" xr:uid="{00000000-0005-0000-0000-0000A2670000}"/>
    <cellStyle name="출력 3 4 4" xfId="5132" xr:uid="{00000000-0005-0000-0000-0000A3670000}"/>
    <cellStyle name="출력 3 4 4 2" xfId="10673" xr:uid="{00000000-0005-0000-0000-0000A4670000}"/>
    <cellStyle name="출력 3 4 4 2 2" xfId="21776" xr:uid="{00000000-0005-0000-0000-0000A5670000}"/>
    <cellStyle name="출력 3 4 4 2 3" xfId="28601" xr:uid="{00000000-0005-0000-0000-0000A6670000}"/>
    <cellStyle name="출력 3 4 4 3" xfId="16356" xr:uid="{00000000-0005-0000-0000-0000A7670000}"/>
    <cellStyle name="출력 3 4 4 4" xfId="24267" xr:uid="{00000000-0005-0000-0000-0000A8670000}"/>
    <cellStyle name="출력 3 4 5" xfId="5133" xr:uid="{00000000-0005-0000-0000-0000A9670000}"/>
    <cellStyle name="출력 3 4 5 2" xfId="10674" xr:uid="{00000000-0005-0000-0000-0000AA670000}"/>
    <cellStyle name="출력 3 4 5 2 2" xfId="21777" xr:uid="{00000000-0005-0000-0000-0000AB670000}"/>
    <cellStyle name="출력 3 4 5 2 3" xfId="28602" xr:uid="{00000000-0005-0000-0000-0000AC670000}"/>
    <cellStyle name="출력 3 4 5 3" xfId="16357" xr:uid="{00000000-0005-0000-0000-0000AD670000}"/>
    <cellStyle name="출력 3 4 5 4" xfId="24268" xr:uid="{00000000-0005-0000-0000-0000AE670000}"/>
    <cellStyle name="출력 3 4 6" xfId="5134" xr:uid="{00000000-0005-0000-0000-0000AF670000}"/>
    <cellStyle name="출력 3 4 6 2" xfId="10675" xr:uid="{00000000-0005-0000-0000-0000B0670000}"/>
    <cellStyle name="출력 3 4 6 2 2" xfId="21778" xr:uid="{00000000-0005-0000-0000-0000B1670000}"/>
    <cellStyle name="출력 3 4 6 2 3" xfId="28603" xr:uid="{00000000-0005-0000-0000-0000B2670000}"/>
    <cellStyle name="출력 3 4 6 3" xfId="16358" xr:uid="{00000000-0005-0000-0000-0000B3670000}"/>
    <cellStyle name="출력 3 4 6 4" xfId="24269" xr:uid="{00000000-0005-0000-0000-0000B4670000}"/>
    <cellStyle name="출력 3 4 7" xfId="5135" xr:uid="{00000000-0005-0000-0000-0000B5670000}"/>
    <cellStyle name="출력 3 4 7 2" xfId="10676" xr:uid="{00000000-0005-0000-0000-0000B6670000}"/>
    <cellStyle name="출력 3 4 7 2 2" xfId="21779" xr:uid="{00000000-0005-0000-0000-0000B7670000}"/>
    <cellStyle name="출력 3 4 7 2 3" xfId="28604" xr:uid="{00000000-0005-0000-0000-0000B8670000}"/>
    <cellStyle name="출력 3 4 7 3" xfId="16359" xr:uid="{00000000-0005-0000-0000-0000B9670000}"/>
    <cellStyle name="출력 3 4 7 4" xfId="24270" xr:uid="{00000000-0005-0000-0000-0000BA670000}"/>
    <cellStyle name="출력 3 4 8" xfId="10665" xr:uid="{00000000-0005-0000-0000-0000BB670000}"/>
    <cellStyle name="출력 3 4 8 2" xfId="21768" xr:uid="{00000000-0005-0000-0000-0000BC670000}"/>
    <cellStyle name="출력 3 4 8 3" xfId="28593" xr:uid="{00000000-0005-0000-0000-0000BD670000}"/>
    <cellStyle name="출력 3 4 9" xfId="16348" xr:uid="{00000000-0005-0000-0000-0000BE670000}"/>
    <cellStyle name="출력 3 5" xfId="5136" xr:uid="{00000000-0005-0000-0000-0000BF670000}"/>
    <cellStyle name="출력 3 5 10" xfId="24271" xr:uid="{00000000-0005-0000-0000-0000C0670000}"/>
    <cellStyle name="출력 3 5 2" xfId="5137" xr:uid="{00000000-0005-0000-0000-0000C1670000}"/>
    <cellStyle name="출력 3 5 2 2" xfId="5138" xr:uid="{00000000-0005-0000-0000-0000C2670000}"/>
    <cellStyle name="출력 3 5 2 2 2" xfId="10679" xr:uid="{00000000-0005-0000-0000-0000C3670000}"/>
    <cellStyle name="출력 3 5 2 2 2 2" xfId="21782" xr:uid="{00000000-0005-0000-0000-0000C4670000}"/>
    <cellStyle name="출력 3 5 2 2 2 3" xfId="28607" xr:uid="{00000000-0005-0000-0000-0000C5670000}"/>
    <cellStyle name="출력 3 5 2 2 3" xfId="16362" xr:uid="{00000000-0005-0000-0000-0000C6670000}"/>
    <cellStyle name="출력 3 5 2 2 4" xfId="24273" xr:uid="{00000000-0005-0000-0000-0000C7670000}"/>
    <cellStyle name="출력 3 5 2 3" xfId="5139" xr:uid="{00000000-0005-0000-0000-0000C8670000}"/>
    <cellStyle name="출력 3 5 2 3 2" xfId="10680" xr:uid="{00000000-0005-0000-0000-0000C9670000}"/>
    <cellStyle name="출력 3 5 2 3 2 2" xfId="21783" xr:uid="{00000000-0005-0000-0000-0000CA670000}"/>
    <cellStyle name="출력 3 5 2 3 2 3" xfId="28608" xr:uid="{00000000-0005-0000-0000-0000CB670000}"/>
    <cellStyle name="출력 3 5 2 3 3" xfId="16363" xr:uid="{00000000-0005-0000-0000-0000CC670000}"/>
    <cellStyle name="출력 3 5 2 3 4" xfId="24274" xr:uid="{00000000-0005-0000-0000-0000CD670000}"/>
    <cellStyle name="출력 3 5 2 4" xfId="5140" xr:uid="{00000000-0005-0000-0000-0000CE670000}"/>
    <cellStyle name="출력 3 5 2 4 2" xfId="10681" xr:uid="{00000000-0005-0000-0000-0000CF670000}"/>
    <cellStyle name="출력 3 5 2 4 2 2" xfId="21784" xr:uid="{00000000-0005-0000-0000-0000D0670000}"/>
    <cellStyle name="출력 3 5 2 4 2 3" xfId="28609" xr:uid="{00000000-0005-0000-0000-0000D1670000}"/>
    <cellStyle name="출력 3 5 2 4 3" xfId="16364" xr:uid="{00000000-0005-0000-0000-0000D2670000}"/>
    <cellStyle name="출력 3 5 2 4 4" xfId="24275" xr:uid="{00000000-0005-0000-0000-0000D3670000}"/>
    <cellStyle name="출력 3 5 2 5" xfId="5141" xr:uid="{00000000-0005-0000-0000-0000D4670000}"/>
    <cellStyle name="출력 3 5 2 5 2" xfId="10682" xr:uid="{00000000-0005-0000-0000-0000D5670000}"/>
    <cellStyle name="출력 3 5 2 5 2 2" xfId="21785" xr:uid="{00000000-0005-0000-0000-0000D6670000}"/>
    <cellStyle name="출력 3 5 2 5 2 3" xfId="28610" xr:uid="{00000000-0005-0000-0000-0000D7670000}"/>
    <cellStyle name="출력 3 5 2 5 3" xfId="16365" xr:uid="{00000000-0005-0000-0000-0000D8670000}"/>
    <cellStyle name="출력 3 5 2 5 4" xfId="24276" xr:uid="{00000000-0005-0000-0000-0000D9670000}"/>
    <cellStyle name="출력 3 5 2 6" xfId="5142" xr:uid="{00000000-0005-0000-0000-0000DA670000}"/>
    <cellStyle name="출력 3 5 2 6 2" xfId="10683" xr:uid="{00000000-0005-0000-0000-0000DB670000}"/>
    <cellStyle name="출력 3 5 2 6 2 2" xfId="21786" xr:uid="{00000000-0005-0000-0000-0000DC670000}"/>
    <cellStyle name="출력 3 5 2 6 2 3" xfId="28611" xr:uid="{00000000-0005-0000-0000-0000DD670000}"/>
    <cellStyle name="출력 3 5 2 6 3" xfId="16366" xr:uid="{00000000-0005-0000-0000-0000DE670000}"/>
    <cellStyle name="출력 3 5 2 6 4" xfId="24277" xr:uid="{00000000-0005-0000-0000-0000DF670000}"/>
    <cellStyle name="출력 3 5 2 7" xfId="10678" xr:uid="{00000000-0005-0000-0000-0000E0670000}"/>
    <cellStyle name="출력 3 5 2 7 2" xfId="21781" xr:uid="{00000000-0005-0000-0000-0000E1670000}"/>
    <cellStyle name="출력 3 5 2 7 3" xfId="28606" xr:uid="{00000000-0005-0000-0000-0000E2670000}"/>
    <cellStyle name="출력 3 5 2 8" xfId="16361" xr:uid="{00000000-0005-0000-0000-0000E3670000}"/>
    <cellStyle name="출력 3 5 2 9" xfId="24272" xr:uid="{00000000-0005-0000-0000-0000E4670000}"/>
    <cellStyle name="출력 3 5 3" xfId="5143" xr:uid="{00000000-0005-0000-0000-0000E5670000}"/>
    <cellStyle name="출력 3 5 3 2" xfId="10684" xr:uid="{00000000-0005-0000-0000-0000E6670000}"/>
    <cellStyle name="출력 3 5 3 2 2" xfId="21787" xr:uid="{00000000-0005-0000-0000-0000E7670000}"/>
    <cellStyle name="출력 3 5 3 2 3" xfId="28612" xr:uid="{00000000-0005-0000-0000-0000E8670000}"/>
    <cellStyle name="출력 3 5 3 3" xfId="16367" xr:uid="{00000000-0005-0000-0000-0000E9670000}"/>
    <cellStyle name="출력 3 5 3 4" xfId="24278" xr:uid="{00000000-0005-0000-0000-0000EA670000}"/>
    <cellStyle name="출력 3 5 4" xfId="5144" xr:uid="{00000000-0005-0000-0000-0000EB670000}"/>
    <cellStyle name="출력 3 5 4 2" xfId="10685" xr:uid="{00000000-0005-0000-0000-0000EC670000}"/>
    <cellStyle name="출력 3 5 4 2 2" xfId="21788" xr:uid="{00000000-0005-0000-0000-0000ED670000}"/>
    <cellStyle name="출력 3 5 4 2 3" xfId="28613" xr:uid="{00000000-0005-0000-0000-0000EE670000}"/>
    <cellStyle name="출력 3 5 4 3" xfId="16368" xr:uid="{00000000-0005-0000-0000-0000EF670000}"/>
    <cellStyle name="출력 3 5 4 4" xfId="24279" xr:uid="{00000000-0005-0000-0000-0000F0670000}"/>
    <cellStyle name="출력 3 5 5" xfId="5145" xr:uid="{00000000-0005-0000-0000-0000F1670000}"/>
    <cellStyle name="출력 3 5 5 2" xfId="10686" xr:uid="{00000000-0005-0000-0000-0000F2670000}"/>
    <cellStyle name="출력 3 5 5 2 2" xfId="21789" xr:uid="{00000000-0005-0000-0000-0000F3670000}"/>
    <cellStyle name="출력 3 5 5 2 3" xfId="28614" xr:uid="{00000000-0005-0000-0000-0000F4670000}"/>
    <cellStyle name="출력 3 5 5 3" xfId="16369" xr:uid="{00000000-0005-0000-0000-0000F5670000}"/>
    <cellStyle name="출력 3 5 5 4" xfId="24280" xr:uid="{00000000-0005-0000-0000-0000F6670000}"/>
    <cellStyle name="출력 3 5 6" xfId="5146" xr:uid="{00000000-0005-0000-0000-0000F7670000}"/>
    <cellStyle name="출력 3 5 6 2" xfId="10687" xr:uid="{00000000-0005-0000-0000-0000F8670000}"/>
    <cellStyle name="출력 3 5 6 2 2" xfId="21790" xr:uid="{00000000-0005-0000-0000-0000F9670000}"/>
    <cellStyle name="출력 3 5 6 2 3" xfId="28615" xr:uid="{00000000-0005-0000-0000-0000FA670000}"/>
    <cellStyle name="출력 3 5 6 3" xfId="16370" xr:uid="{00000000-0005-0000-0000-0000FB670000}"/>
    <cellStyle name="출력 3 5 6 4" xfId="24281" xr:uid="{00000000-0005-0000-0000-0000FC670000}"/>
    <cellStyle name="출력 3 5 7" xfId="5147" xr:uid="{00000000-0005-0000-0000-0000FD670000}"/>
    <cellStyle name="출력 3 5 7 2" xfId="10688" xr:uid="{00000000-0005-0000-0000-0000FE670000}"/>
    <cellStyle name="출력 3 5 7 2 2" xfId="21791" xr:uid="{00000000-0005-0000-0000-0000FF670000}"/>
    <cellStyle name="출력 3 5 7 2 3" xfId="28616" xr:uid="{00000000-0005-0000-0000-000000680000}"/>
    <cellStyle name="출력 3 5 7 3" xfId="16371" xr:uid="{00000000-0005-0000-0000-000001680000}"/>
    <cellStyle name="출력 3 5 7 4" xfId="24282" xr:uid="{00000000-0005-0000-0000-000002680000}"/>
    <cellStyle name="출력 3 5 8" xfId="10677" xr:uid="{00000000-0005-0000-0000-000003680000}"/>
    <cellStyle name="출력 3 5 8 2" xfId="21780" xr:uid="{00000000-0005-0000-0000-000004680000}"/>
    <cellStyle name="출력 3 5 8 3" xfId="28605" xr:uid="{00000000-0005-0000-0000-000005680000}"/>
    <cellStyle name="출력 3 5 9" xfId="16360" xr:uid="{00000000-0005-0000-0000-000006680000}"/>
    <cellStyle name="출력 3 6" xfId="5148" xr:uid="{00000000-0005-0000-0000-000007680000}"/>
    <cellStyle name="출력 3 6 10" xfId="24283" xr:uid="{00000000-0005-0000-0000-000008680000}"/>
    <cellStyle name="출력 3 6 2" xfId="5149" xr:uid="{00000000-0005-0000-0000-000009680000}"/>
    <cellStyle name="출력 3 6 2 2" xfId="5150" xr:uid="{00000000-0005-0000-0000-00000A680000}"/>
    <cellStyle name="출력 3 6 2 2 2" xfId="10691" xr:uid="{00000000-0005-0000-0000-00000B680000}"/>
    <cellStyle name="출력 3 6 2 2 2 2" xfId="21794" xr:uid="{00000000-0005-0000-0000-00000C680000}"/>
    <cellStyle name="출력 3 6 2 2 2 3" xfId="28619" xr:uid="{00000000-0005-0000-0000-00000D680000}"/>
    <cellStyle name="출력 3 6 2 2 3" xfId="16374" xr:uid="{00000000-0005-0000-0000-00000E680000}"/>
    <cellStyle name="출력 3 6 2 2 4" xfId="24285" xr:uid="{00000000-0005-0000-0000-00000F680000}"/>
    <cellStyle name="출력 3 6 2 3" xfId="5151" xr:uid="{00000000-0005-0000-0000-000010680000}"/>
    <cellStyle name="출력 3 6 2 3 2" xfId="10692" xr:uid="{00000000-0005-0000-0000-000011680000}"/>
    <cellStyle name="출력 3 6 2 3 2 2" xfId="21795" xr:uid="{00000000-0005-0000-0000-000012680000}"/>
    <cellStyle name="출력 3 6 2 3 2 3" xfId="28620" xr:uid="{00000000-0005-0000-0000-000013680000}"/>
    <cellStyle name="출력 3 6 2 3 3" xfId="16375" xr:uid="{00000000-0005-0000-0000-000014680000}"/>
    <cellStyle name="출력 3 6 2 3 4" xfId="24286" xr:uid="{00000000-0005-0000-0000-000015680000}"/>
    <cellStyle name="출력 3 6 2 4" xfId="5152" xr:uid="{00000000-0005-0000-0000-000016680000}"/>
    <cellStyle name="출력 3 6 2 4 2" xfId="10693" xr:uid="{00000000-0005-0000-0000-000017680000}"/>
    <cellStyle name="출력 3 6 2 4 2 2" xfId="21796" xr:uid="{00000000-0005-0000-0000-000018680000}"/>
    <cellStyle name="출력 3 6 2 4 2 3" xfId="28621" xr:uid="{00000000-0005-0000-0000-000019680000}"/>
    <cellStyle name="출력 3 6 2 4 3" xfId="16376" xr:uid="{00000000-0005-0000-0000-00001A680000}"/>
    <cellStyle name="출력 3 6 2 4 4" xfId="24287" xr:uid="{00000000-0005-0000-0000-00001B680000}"/>
    <cellStyle name="출력 3 6 2 5" xfId="5153" xr:uid="{00000000-0005-0000-0000-00001C680000}"/>
    <cellStyle name="출력 3 6 2 5 2" xfId="10694" xr:uid="{00000000-0005-0000-0000-00001D680000}"/>
    <cellStyle name="출력 3 6 2 5 2 2" xfId="21797" xr:uid="{00000000-0005-0000-0000-00001E680000}"/>
    <cellStyle name="출력 3 6 2 5 2 3" xfId="28622" xr:uid="{00000000-0005-0000-0000-00001F680000}"/>
    <cellStyle name="출력 3 6 2 5 3" xfId="16377" xr:uid="{00000000-0005-0000-0000-000020680000}"/>
    <cellStyle name="출력 3 6 2 5 4" xfId="24288" xr:uid="{00000000-0005-0000-0000-000021680000}"/>
    <cellStyle name="출력 3 6 2 6" xfId="5154" xr:uid="{00000000-0005-0000-0000-000022680000}"/>
    <cellStyle name="출력 3 6 2 6 2" xfId="10695" xr:uid="{00000000-0005-0000-0000-000023680000}"/>
    <cellStyle name="출력 3 6 2 6 2 2" xfId="21798" xr:uid="{00000000-0005-0000-0000-000024680000}"/>
    <cellStyle name="출력 3 6 2 6 2 3" xfId="28623" xr:uid="{00000000-0005-0000-0000-000025680000}"/>
    <cellStyle name="출력 3 6 2 6 3" xfId="16378" xr:uid="{00000000-0005-0000-0000-000026680000}"/>
    <cellStyle name="출력 3 6 2 6 4" xfId="24289" xr:uid="{00000000-0005-0000-0000-000027680000}"/>
    <cellStyle name="출력 3 6 2 7" xfId="10690" xr:uid="{00000000-0005-0000-0000-000028680000}"/>
    <cellStyle name="출력 3 6 2 7 2" xfId="21793" xr:uid="{00000000-0005-0000-0000-000029680000}"/>
    <cellStyle name="출력 3 6 2 7 3" xfId="28618" xr:uid="{00000000-0005-0000-0000-00002A680000}"/>
    <cellStyle name="출력 3 6 2 8" xfId="16373" xr:uid="{00000000-0005-0000-0000-00002B680000}"/>
    <cellStyle name="출력 3 6 2 9" xfId="24284" xr:uid="{00000000-0005-0000-0000-00002C680000}"/>
    <cellStyle name="출력 3 6 3" xfId="5155" xr:uid="{00000000-0005-0000-0000-00002D680000}"/>
    <cellStyle name="출력 3 6 3 2" xfId="10696" xr:uid="{00000000-0005-0000-0000-00002E680000}"/>
    <cellStyle name="출력 3 6 3 2 2" xfId="21799" xr:uid="{00000000-0005-0000-0000-00002F680000}"/>
    <cellStyle name="출력 3 6 3 2 3" xfId="28624" xr:uid="{00000000-0005-0000-0000-000030680000}"/>
    <cellStyle name="출력 3 6 3 3" xfId="16379" xr:uid="{00000000-0005-0000-0000-000031680000}"/>
    <cellStyle name="출력 3 6 3 4" xfId="24290" xr:uid="{00000000-0005-0000-0000-000032680000}"/>
    <cellStyle name="출력 3 6 4" xfId="5156" xr:uid="{00000000-0005-0000-0000-000033680000}"/>
    <cellStyle name="출력 3 6 4 2" xfId="10697" xr:uid="{00000000-0005-0000-0000-000034680000}"/>
    <cellStyle name="출력 3 6 4 2 2" xfId="21800" xr:uid="{00000000-0005-0000-0000-000035680000}"/>
    <cellStyle name="출력 3 6 4 2 3" xfId="28625" xr:uid="{00000000-0005-0000-0000-000036680000}"/>
    <cellStyle name="출력 3 6 4 3" xfId="16380" xr:uid="{00000000-0005-0000-0000-000037680000}"/>
    <cellStyle name="출력 3 6 4 4" xfId="24291" xr:uid="{00000000-0005-0000-0000-000038680000}"/>
    <cellStyle name="출력 3 6 5" xfId="5157" xr:uid="{00000000-0005-0000-0000-000039680000}"/>
    <cellStyle name="출력 3 6 5 2" xfId="10698" xr:uid="{00000000-0005-0000-0000-00003A680000}"/>
    <cellStyle name="출력 3 6 5 2 2" xfId="21801" xr:uid="{00000000-0005-0000-0000-00003B680000}"/>
    <cellStyle name="출력 3 6 5 2 3" xfId="28626" xr:uid="{00000000-0005-0000-0000-00003C680000}"/>
    <cellStyle name="출력 3 6 5 3" xfId="16381" xr:uid="{00000000-0005-0000-0000-00003D680000}"/>
    <cellStyle name="출력 3 6 5 4" xfId="24292" xr:uid="{00000000-0005-0000-0000-00003E680000}"/>
    <cellStyle name="출력 3 6 6" xfId="5158" xr:uid="{00000000-0005-0000-0000-00003F680000}"/>
    <cellStyle name="출력 3 6 6 2" xfId="10699" xr:uid="{00000000-0005-0000-0000-000040680000}"/>
    <cellStyle name="출력 3 6 6 2 2" xfId="21802" xr:uid="{00000000-0005-0000-0000-000041680000}"/>
    <cellStyle name="출력 3 6 6 2 3" xfId="28627" xr:uid="{00000000-0005-0000-0000-000042680000}"/>
    <cellStyle name="출력 3 6 6 3" xfId="16382" xr:uid="{00000000-0005-0000-0000-000043680000}"/>
    <cellStyle name="출력 3 6 6 4" xfId="24293" xr:uid="{00000000-0005-0000-0000-000044680000}"/>
    <cellStyle name="출력 3 6 7" xfId="5159" xr:uid="{00000000-0005-0000-0000-000045680000}"/>
    <cellStyle name="출력 3 6 7 2" xfId="10700" xr:uid="{00000000-0005-0000-0000-000046680000}"/>
    <cellStyle name="출력 3 6 7 2 2" xfId="21803" xr:uid="{00000000-0005-0000-0000-000047680000}"/>
    <cellStyle name="출력 3 6 7 2 3" xfId="28628" xr:uid="{00000000-0005-0000-0000-000048680000}"/>
    <cellStyle name="출력 3 6 7 3" xfId="16383" xr:uid="{00000000-0005-0000-0000-000049680000}"/>
    <cellStyle name="출력 3 6 7 4" xfId="24294" xr:uid="{00000000-0005-0000-0000-00004A680000}"/>
    <cellStyle name="출력 3 6 8" xfId="10689" xr:uid="{00000000-0005-0000-0000-00004B680000}"/>
    <cellStyle name="출력 3 6 8 2" xfId="21792" xr:uid="{00000000-0005-0000-0000-00004C680000}"/>
    <cellStyle name="출력 3 6 8 3" xfId="28617" xr:uid="{00000000-0005-0000-0000-00004D680000}"/>
    <cellStyle name="출력 3 6 9" xfId="16372" xr:uid="{00000000-0005-0000-0000-00004E680000}"/>
    <cellStyle name="출력 3 7" xfId="5160" xr:uid="{00000000-0005-0000-0000-00004F680000}"/>
    <cellStyle name="출력 3 7 10" xfId="24295" xr:uid="{00000000-0005-0000-0000-000050680000}"/>
    <cellStyle name="출력 3 7 2" xfId="5161" xr:uid="{00000000-0005-0000-0000-000051680000}"/>
    <cellStyle name="출력 3 7 2 2" xfId="5162" xr:uid="{00000000-0005-0000-0000-000052680000}"/>
    <cellStyle name="출력 3 7 2 2 2" xfId="10703" xr:uid="{00000000-0005-0000-0000-000053680000}"/>
    <cellStyle name="출력 3 7 2 2 2 2" xfId="21806" xr:uid="{00000000-0005-0000-0000-000054680000}"/>
    <cellStyle name="출력 3 7 2 2 2 3" xfId="28631" xr:uid="{00000000-0005-0000-0000-000055680000}"/>
    <cellStyle name="출력 3 7 2 2 3" xfId="16386" xr:uid="{00000000-0005-0000-0000-000056680000}"/>
    <cellStyle name="출력 3 7 2 2 4" xfId="24297" xr:uid="{00000000-0005-0000-0000-000057680000}"/>
    <cellStyle name="출력 3 7 2 3" xfId="5163" xr:uid="{00000000-0005-0000-0000-000058680000}"/>
    <cellStyle name="출력 3 7 2 3 2" xfId="10704" xr:uid="{00000000-0005-0000-0000-000059680000}"/>
    <cellStyle name="출력 3 7 2 3 2 2" xfId="21807" xr:uid="{00000000-0005-0000-0000-00005A680000}"/>
    <cellStyle name="출력 3 7 2 3 2 3" xfId="28632" xr:uid="{00000000-0005-0000-0000-00005B680000}"/>
    <cellStyle name="출력 3 7 2 3 3" xfId="16387" xr:uid="{00000000-0005-0000-0000-00005C680000}"/>
    <cellStyle name="출력 3 7 2 3 4" xfId="24298" xr:uid="{00000000-0005-0000-0000-00005D680000}"/>
    <cellStyle name="출력 3 7 2 4" xfId="5164" xr:uid="{00000000-0005-0000-0000-00005E680000}"/>
    <cellStyle name="출력 3 7 2 4 2" xfId="10705" xr:uid="{00000000-0005-0000-0000-00005F680000}"/>
    <cellStyle name="출력 3 7 2 4 2 2" xfId="21808" xr:uid="{00000000-0005-0000-0000-000060680000}"/>
    <cellStyle name="출력 3 7 2 4 2 3" xfId="28633" xr:uid="{00000000-0005-0000-0000-000061680000}"/>
    <cellStyle name="출력 3 7 2 4 3" xfId="16388" xr:uid="{00000000-0005-0000-0000-000062680000}"/>
    <cellStyle name="출력 3 7 2 4 4" xfId="24299" xr:uid="{00000000-0005-0000-0000-000063680000}"/>
    <cellStyle name="출력 3 7 2 5" xfId="5165" xr:uid="{00000000-0005-0000-0000-000064680000}"/>
    <cellStyle name="출력 3 7 2 5 2" xfId="10706" xr:uid="{00000000-0005-0000-0000-000065680000}"/>
    <cellStyle name="출력 3 7 2 5 2 2" xfId="21809" xr:uid="{00000000-0005-0000-0000-000066680000}"/>
    <cellStyle name="출력 3 7 2 5 2 3" xfId="28634" xr:uid="{00000000-0005-0000-0000-000067680000}"/>
    <cellStyle name="출력 3 7 2 5 3" xfId="16389" xr:uid="{00000000-0005-0000-0000-000068680000}"/>
    <cellStyle name="출력 3 7 2 5 4" xfId="24300" xr:uid="{00000000-0005-0000-0000-000069680000}"/>
    <cellStyle name="출력 3 7 2 6" xfId="5166" xr:uid="{00000000-0005-0000-0000-00006A680000}"/>
    <cellStyle name="출력 3 7 2 6 2" xfId="10707" xr:uid="{00000000-0005-0000-0000-00006B680000}"/>
    <cellStyle name="출력 3 7 2 6 2 2" xfId="21810" xr:uid="{00000000-0005-0000-0000-00006C680000}"/>
    <cellStyle name="출력 3 7 2 6 2 3" xfId="28635" xr:uid="{00000000-0005-0000-0000-00006D680000}"/>
    <cellStyle name="출력 3 7 2 6 3" xfId="16390" xr:uid="{00000000-0005-0000-0000-00006E680000}"/>
    <cellStyle name="출력 3 7 2 6 4" xfId="24301" xr:uid="{00000000-0005-0000-0000-00006F680000}"/>
    <cellStyle name="출력 3 7 2 7" xfId="10702" xr:uid="{00000000-0005-0000-0000-000070680000}"/>
    <cellStyle name="출력 3 7 2 7 2" xfId="21805" xr:uid="{00000000-0005-0000-0000-000071680000}"/>
    <cellStyle name="출력 3 7 2 7 3" xfId="28630" xr:uid="{00000000-0005-0000-0000-000072680000}"/>
    <cellStyle name="출력 3 7 2 8" xfId="16385" xr:uid="{00000000-0005-0000-0000-000073680000}"/>
    <cellStyle name="출력 3 7 2 9" xfId="24296" xr:uid="{00000000-0005-0000-0000-000074680000}"/>
    <cellStyle name="출력 3 7 3" xfId="5167" xr:uid="{00000000-0005-0000-0000-000075680000}"/>
    <cellStyle name="출력 3 7 3 2" xfId="10708" xr:uid="{00000000-0005-0000-0000-000076680000}"/>
    <cellStyle name="출력 3 7 3 2 2" xfId="21811" xr:uid="{00000000-0005-0000-0000-000077680000}"/>
    <cellStyle name="출력 3 7 3 2 3" xfId="28636" xr:uid="{00000000-0005-0000-0000-000078680000}"/>
    <cellStyle name="출력 3 7 3 3" xfId="16391" xr:uid="{00000000-0005-0000-0000-000079680000}"/>
    <cellStyle name="출력 3 7 3 4" xfId="24302" xr:uid="{00000000-0005-0000-0000-00007A680000}"/>
    <cellStyle name="출력 3 7 4" xfId="5168" xr:uid="{00000000-0005-0000-0000-00007B680000}"/>
    <cellStyle name="출력 3 7 4 2" xfId="10709" xr:uid="{00000000-0005-0000-0000-00007C680000}"/>
    <cellStyle name="출력 3 7 4 2 2" xfId="21812" xr:uid="{00000000-0005-0000-0000-00007D680000}"/>
    <cellStyle name="출력 3 7 4 2 3" xfId="28637" xr:uid="{00000000-0005-0000-0000-00007E680000}"/>
    <cellStyle name="출력 3 7 4 3" xfId="16392" xr:uid="{00000000-0005-0000-0000-00007F680000}"/>
    <cellStyle name="출력 3 7 4 4" xfId="24303" xr:uid="{00000000-0005-0000-0000-000080680000}"/>
    <cellStyle name="출력 3 7 5" xfId="5169" xr:uid="{00000000-0005-0000-0000-000081680000}"/>
    <cellStyle name="출력 3 7 5 2" xfId="10710" xr:uid="{00000000-0005-0000-0000-000082680000}"/>
    <cellStyle name="출력 3 7 5 2 2" xfId="21813" xr:uid="{00000000-0005-0000-0000-000083680000}"/>
    <cellStyle name="출력 3 7 5 2 3" xfId="28638" xr:uid="{00000000-0005-0000-0000-000084680000}"/>
    <cellStyle name="출력 3 7 5 3" xfId="16393" xr:uid="{00000000-0005-0000-0000-000085680000}"/>
    <cellStyle name="출력 3 7 5 4" xfId="24304" xr:uid="{00000000-0005-0000-0000-000086680000}"/>
    <cellStyle name="출력 3 7 6" xfId="5170" xr:uid="{00000000-0005-0000-0000-000087680000}"/>
    <cellStyle name="출력 3 7 6 2" xfId="10711" xr:uid="{00000000-0005-0000-0000-000088680000}"/>
    <cellStyle name="출력 3 7 6 2 2" xfId="21814" xr:uid="{00000000-0005-0000-0000-000089680000}"/>
    <cellStyle name="출력 3 7 6 2 3" xfId="28639" xr:uid="{00000000-0005-0000-0000-00008A680000}"/>
    <cellStyle name="출력 3 7 6 3" xfId="16394" xr:uid="{00000000-0005-0000-0000-00008B680000}"/>
    <cellStyle name="출력 3 7 6 4" xfId="24305" xr:uid="{00000000-0005-0000-0000-00008C680000}"/>
    <cellStyle name="출력 3 7 7" xfId="5171" xr:uid="{00000000-0005-0000-0000-00008D680000}"/>
    <cellStyle name="출력 3 7 7 2" xfId="10712" xr:uid="{00000000-0005-0000-0000-00008E680000}"/>
    <cellStyle name="출력 3 7 7 2 2" xfId="21815" xr:uid="{00000000-0005-0000-0000-00008F680000}"/>
    <cellStyle name="출력 3 7 7 2 3" xfId="28640" xr:uid="{00000000-0005-0000-0000-000090680000}"/>
    <cellStyle name="출력 3 7 7 3" xfId="16395" xr:uid="{00000000-0005-0000-0000-000091680000}"/>
    <cellStyle name="출력 3 7 7 4" xfId="24306" xr:uid="{00000000-0005-0000-0000-000092680000}"/>
    <cellStyle name="출력 3 7 8" xfId="10701" xr:uid="{00000000-0005-0000-0000-000093680000}"/>
    <cellStyle name="출력 3 7 8 2" xfId="21804" xr:uid="{00000000-0005-0000-0000-000094680000}"/>
    <cellStyle name="출력 3 7 8 3" xfId="28629" xr:uid="{00000000-0005-0000-0000-000095680000}"/>
    <cellStyle name="출력 3 7 9" xfId="16384" xr:uid="{00000000-0005-0000-0000-000096680000}"/>
    <cellStyle name="출력 3 8" xfId="5172" xr:uid="{00000000-0005-0000-0000-000097680000}"/>
    <cellStyle name="출력 3 8 10" xfId="24307" xr:uid="{00000000-0005-0000-0000-000098680000}"/>
    <cellStyle name="출력 3 8 2" xfId="5173" xr:uid="{00000000-0005-0000-0000-000099680000}"/>
    <cellStyle name="출력 3 8 2 2" xfId="5174" xr:uid="{00000000-0005-0000-0000-00009A680000}"/>
    <cellStyle name="출력 3 8 2 2 2" xfId="10715" xr:uid="{00000000-0005-0000-0000-00009B680000}"/>
    <cellStyle name="출력 3 8 2 2 2 2" xfId="21818" xr:uid="{00000000-0005-0000-0000-00009C680000}"/>
    <cellStyle name="출력 3 8 2 2 2 3" xfId="28643" xr:uid="{00000000-0005-0000-0000-00009D680000}"/>
    <cellStyle name="출력 3 8 2 2 3" xfId="16398" xr:uid="{00000000-0005-0000-0000-00009E680000}"/>
    <cellStyle name="출력 3 8 2 2 4" xfId="24309" xr:uid="{00000000-0005-0000-0000-00009F680000}"/>
    <cellStyle name="출력 3 8 2 3" xfId="5175" xr:uid="{00000000-0005-0000-0000-0000A0680000}"/>
    <cellStyle name="출력 3 8 2 3 2" xfId="10716" xr:uid="{00000000-0005-0000-0000-0000A1680000}"/>
    <cellStyle name="출력 3 8 2 3 2 2" xfId="21819" xr:uid="{00000000-0005-0000-0000-0000A2680000}"/>
    <cellStyle name="출력 3 8 2 3 2 3" xfId="28644" xr:uid="{00000000-0005-0000-0000-0000A3680000}"/>
    <cellStyle name="출력 3 8 2 3 3" xfId="16399" xr:uid="{00000000-0005-0000-0000-0000A4680000}"/>
    <cellStyle name="출력 3 8 2 3 4" xfId="24310" xr:uid="{00000000-0005-0000-0000-0000A5680000}"/>
    <cellStyle name="출력 3 8 2 4" xfId="5176" xr:uid="{00000000-0005-0000-0000-0000A6680000}"/>
    <cellStyle name="출력 3 8 2 4 2" xfId="10717" xr:uid="{00000000-0005-0000-0000-0000A7680000}"/>
    <cellStyle name="출력 3 8 2 4 2 2" xfId="21820" xr:uid="{00000000-0005-0000-0000-0000A8680000}"/>
    <cellStyle name="출력 3 8 2 4 2 3" xfId="28645" xr:uid="{00000000-0005-0000-0000-0000A9680000}"/>
    <cellStyle name="출력 3 8 2 4 3" xfId="16400" xr:uid="{00000000-0005-0000-0000-0000AA680000}"/>
    <cellStyle name="출력 3 8 2 4 4" xfId="24311" xr:uid="{00000000-0005-0000-0000-0000AB680000}"/>
    <cellStyle name="출력 3 8 2 5" xfId="5177" xr:uid="{00000000-0005-0000-0000-0000AC680000}"/>
    <cellStyle name="출력 3 8 2 5 2" xfId="10718" xr:uid="{00000000-0005-0000-0000-0000AD680000}"/>
    <cellStyle name="출력 3 8 2 5 2 2" xfId="21821" xr:uid="{00000000-0005-0000-0000-0000AE680000}"/>
    <cellStyle name="출력 3 8 2 5 2 3" xfId="28646" xr:uid="{00000000-0005-0000-0000-0000AF680000}"/>
    <cellStyle name="출력 3 8 2 5 3" xfId="16401" xr:uid="{00000000-0005-0000-0000-0000B0680000}"/>
    <cellStyle name="출력 3 8 2 5 4" xfId="24312" xr:uid="{00000000-0005-0000-0000-0000B1680000}"/>
    <cellStyle name="출력 3 8 2 6" xfId="5178" xr:uid="{00000000-0005-0000-0000-0000B2680000}"/>
    <cellStyle name="출력 3 8 2 6 2" xfId="10719" xr:uid="{00000000-0005-0000-0000-0000B3680000}"/>
    <cellStyle name="출력 3 8 2 6 2 2" xfId="21822" xr:uid="{00000000-0005-0000-0000-0000B4680000}"/>
    <cellStyle name="출력 3 8 2 6 2 3" xfId="28647" xr:uid="{00000000-0005-0000-0000-0000B5680000}"/>
    <cellStyle name="출력 3 8 2 6 3" xfId="16402" xr:uid="{00000000-0005-0000-0000-0000B6680000}"/>
    <cellStyle name="출력 3 8 2 6 4" xfId="24313" xr:uid="{00000000-0005-0000-0000-0000B7680000}"/>
    <cellStyle name="출력 3 8 2 7" xfId="10714" xr:uid="{00000000-0005-0000-0000-0000B8680000}"/>
    <cellStyle name="출력 3 8 2 7 2" xfId="21817" xr:uid="{00000000-0005-0000-0000-0000B9680000}"/>
    <cellStyle name="출력 3 8 2 7 3" xfId="28642" xr:uid="{00000000-0005-0000-0000-0000BA680000}"/>
    <cellStyle name="출력 3 8 2 8" xfId="16397" xr:uid="{00000000-0005-0000-0000-0000BB680000}"/>
    <cellStyle name="출력 3 8 2 9" xfId="24308" xr:uid="{00000000-0005-0000-0000-0000BC680000}"/>
    <cellStyle name="출력 3 8 3" xfId="5179" xr:uid="{00000000-0005-0000-0000-0000BD680000}"/>
    <cellStyle name="출력 3 8 3 2" xfId="10720" xr:uid="{00000000-0005-0000-0000-0000BE680000}"/>
    <cellStyle name="출력 3 8 3 2 2" xfId="21823" xr:uid="{00000000-0005-0000-0000-0000BF680000}"/>
    <cellStyle name="출력 3 8 3 2 3" xfId="28648" xr:uid="{00000000-0005-0000-0000-0000C0680000}"/>
    <cellStyle name="출력 3 8 3 3" xfId="16403" xr:uid="{00000000-0005-0000-0000-0000C1680000}"/>
    <cellStyle name="출력 3 8 3 4" xfId="24314" xr:uid="{00000000-0005-0000-0000-0000C2680000}"/>
    <cellStyle name="출력 3 8 4" xfId="5180" xr:uid="{00000000-0005-0000-0000-0000C3680000}"/>
    <cellStyle name="출력 3 8 4 2" xfId="10721" xr:uid="{00000000-0005-0000-0000-0000C4680000}"/>
    <cellStyle name="출력 3 8 4 2 2" xfId="21824" xr:uid="{00000000-0005-0000-0000-0000C5680000}"/>
    <cellStyle name="출력 3 8 4 2 3" xfId="28649" xr:uid="{00000000-0005-0000-0000-0000C6680000}"/>
    <cellStyle name="출력 3 8 4 3" xfId="16404" xr:uid="{00000000-0005-0000-0000-0000C7680000}"/>
    <cellStyle name="출력 3 8 4 4" xfId="24315" xr:uid="{00000000-0005-0000-0000-0000C8680000}"/>
    <cellStyle name="출력 3 8 5" xfId="5181" xr:uid="{00000000-0005-0000-0000-0000C9680000}"/>
    <cellStyle name="출력 3 8 5 2" xfId="10722" xr:uid="{00000000-0005-0000-0000-0000CA680000}"/>
    <cellStyle name="출력 3 8 5 2 2" xfId="21825" xr:uid="{00000000-0005-0000-0000-0000CB680000}"/>
    <cellStyle name="출력 3 8 5 2 3" xfId="28650" xr:uid="{00000000-0005-0000-0000-0000CC680000}"/>
    <cellStyle name="출력 3 8 5 3" xfId="16405" xr:uid="{00000000-0005-0000-0000-0000CD680000}"/>
    <cellStyle name="출력 3 8 5 4" xfId="24316" xr:uid="{00000000-0005-0000-0000-0000CE680000}"/>
    <cellStyle name="출력 3 8 6" xfId="5182" xr:uid="{00000000-0005-0000-0000-0000CF680000}"/>
    <cellStyle name="출력 3 8 6 2" xfId="10723" xr:uid="{00000000-0005-0000-0000-0000D0680000}"/>
    <cellStyle name="출력 3 8 6 2 2" xfId="21826" xr:uid="{00000000-0005-0000-0000-0000D1680000}"/>
    <cellStyle name="출력 3 8 6 2 3" xfId="28651" xr:uid="{00000000-0005-0000-0000-0000D2680000}"/>
    <cellStyle name="출력 3 8 6 3" xfId="16406" xr:uid="{00000000-0005-0000-0000-0000D3680000}"/>
    <cellStyle name="출력 3 8 6 4" xfId="24317" xr:uid="{00000000-0005-0000-0000-0000D4680000}"/>
    <cellStyle name="출력 3 8 7" xfId="5183" xr:uid="{00000000-0005-0000-0000-0000D5680000}"/>
    <cellStyle name="출력 3 8 7 2" xfId="10724" xr:uid="{00000000-0005-0000-0000-0000D6680000}"/>
    <cellStyle name="출력 3 8 7 2 2" xfId="21827" xr:uid="{00000000-0005-0000-0000-0000D7680000}"/>
    <cellStyle name="출력 3 8 7 2 3" xfId="28652" xr:uid="{00000000-0005-0000-0000-0000D8680000}"/>
    <cellStyle name="출력 3 8 7 3" xfId="16407" xr:uid="{00000000-0005-0000-0000-0000D9680000}"/>
    <cellStyle name="출력 3 8 7 4" xfId="24318" xr:uid="{00000000-0005-0000-0000-0000DA680000}"/>
    <cellStyle name="출력 3 8 8" xfId="10713" xr:uid="{00000000-0005-0000-0000-0000DB680000}"/>
    <cellStyle name="출력 3 8 8 2" xfId="21816" xr:uid="{00000000-0005-0000-0000-0000DC680000}"/>
    <cellStyle name="출력 3 8 8 3" xfId="28641" xr:uid="{00000000-0005-0000-0000-0000DD680000}"/>
    <cellStyle name="출력 3 8 9" xfId="16396" xr:uid="{00000000-0005-0000-0000-0000DE680000}"/>
    <cellStyle name="출력 3 9" xfId="5184" xr:uid="{00000000-0005-0000-0000-0000DF680000}"/>
    <cellStyle name="출력 3 9 10" xfId="24319" xr:uid="{00000000-0005-0000-0000-0000E0680000}"/>
    <cellStyle name="출력 3 9 2" xfId="5185" xr:uid="{00000000-0005-0000-0000-0000E1680000}"/>
    <cellStyle name="출력 3 9 2 2" xfId="5186" xr:uid="{00000000-0005-0000-0000-0000E2680000}"/>
    <cellStyle name="출력 3 9 2 2 2" xfId="10727" xr:uid="{00000000-0005-0000-0000-0000E3680000}"/>
    <cellStyle name="출력 3 9 2 2 2 2" xfId="21830" xr:uid="{00000000-0005-0000-0000-0000E4680000}"/>
    <cellStyle name="출력 3 9 2 2 2 3" xfId="28655" xr:uid="{00000000-0005-0000-0000-0000E5680000}"/>
    <cellStyle name="출력 3 9 2 2 3" xfId="16410" xr:uid="{00000000-0005-0000-0000-0000E6680000}"/>
    <cellStyle name="출력 3 9 2 2 4" xfId="24321" xr:uid="{00000000-0005-0000-0000-0000E7680000}"/>
    <cellStyle name="출력 3 9 2 3" xfId="5187" xr:uid="{00000000-0005-0000-0000-0000E8680000}"/>
    <cellStyle name="출력 3 9 2 3 2" xfId="10728" xr:uid="{00000000-0005-0000-0000-0000E9680000}"/>
    <cellStyle name="출력 3 9 2 3 2 2" xfId="21831" xr:uid="{00000000-0005-0000-0000-0000EA680000}"/>
    <cellStyle name="출력 3 9 2 3 2 3" xfId="28656" xr:uid="{00000000-0005-0000-0000-0000EB680000}"/>
    <cellStyle name="출력 3 9 2 3 3" xfId="16411" xr:uid="{00000000-0005-0000-0000-0000EC680000}"/>
    <cellStyle name="출력 3 9 2 3 4" xfId="24322" xr:uid="{00000000-0005-0000-0000-0000ED680000}"/>
    <cellStyle name="출력 3 9 2 4" xfId="5188" xr:uid="{00000000-0005-0000-0000-0000EE680000}"/>
    <cellStyle name="출력 3 9 2 4 2" xfId="10729" xr:uid="{00000000-0005-0000-0000-0000EF680000}"/>
    <cellStyle name="출력 3 9 2 4 2 2" xfId="21832" xr:uid="{00000000-0005-0000-0000-0000F0680000}"/>
    <cellStyle name="출력 3 9 2 4 2 3" xfId="28657" xr:uid="{00000000-0005-0000-0000-0000F1680000}"/>
    <cellStyle name="출력 3 9 2 4 3" xfId="16412" xr:uid="{00000000-0005-0000-0000-0000F2680000}"/>
    <cellStyle name="출력 3 9 2 4 4" xfId="24323" xr:uid="{00000000-0005-0000-0000-0000F3680000}"/>
    <cellStyle name="출력 3 9 2 5" xfId="5189" xr:uid="{00000000-0005-0000-0000-0000F4680000}"/>
    <cellStyle name="출력 3 9 2 5 2" xfId="10730" xr:uid="{00000000-0005-0000-0000-0000F5680000}"/>
    <cellStyle name="출력 3 9 2 5 2 2" xfId="21833" xr:uid="{00000000-0005-0000-0000-0000F6680000}"/>
    <cellStyle name="출력 3 9 2 5 2 3" xfId="28658" xr:uid="{00000000-0005-0000-0000-0000F7680000}"/>
    <cellStyle name="출력 3 9 2 5 3" xfId="16413" xr:uid="{00000000-0005-0000-0000-0000F8680000}"/>
    <cellStyle name="출력 3 9 2 5 4" xfId="24324" xr:uid="{00000000-0005-0000-0000-0000F9680000}"/>
    <cellStyle name="출력 3 9 2 6" xfId="5190" xr:uid="{00000000-0005-0000-0000-0000FA680000}"/>
    <cellStyle name="출력 3 9 2 6 2" xfId="10731" xr:uid="{00000000-0005-0000-0000-0000FB680000}"/>
    <cellStyle name="출력 3 9 2 6 2 2" xfId="21834" xr:uid="{00000000-0005-0000-0000-0000FC680000}"/>
    <cellStyle name="출력 3 9 2 6 2 3" xfId="28659" xr:uid="{00000000-0005-0000-0000-0000FD680000}"/>
    <cellStyle name="출력 3 9 2 6 3" xfId="16414" xr:uid="{00000000-0005-0000-0000-0000FE680000}"/>
    <cellStyle name="출력 3 9 2 6 4" xfId="24325" xr:uid="{00000000-0005-0000-0000-0000FF680000}"/>
    <cellStyle name="출력 3 9 2 7" xfId="10726" xr:uid="{00000000-0005-0000-0000-000000690000}"/>
    <cellStyle name="출력 3 9 2 7 2" xfId="21829" xr:uid="{00000000-0005-0000-0000-000001690000}"/>
    <cellStyle name="출력 3 9 2 7 3" xfId="28654" xr:uid="{00000000-0005-0000-0000-000002690000}"/>
    <cellStyle name="출력 3 9 2 8" xfId="16409" xr:uid="{00000000-0005-0000-0000-000003690000}"/>
    <cellStyle name="출력 3 9 2 9" xfId="24320" xr:uid="{00000000-0005-0000-0000-000004690000}"/>
    <cellStyle name="출력 3 9 3" xfId="5191" xr:uid="{00000000-0005-0000-0000-000005690000}"/>
    <cellStyle name="출력 3 9 3 2" xfId="10732" xr:uid="{00000000-0005-0000-0000-000006690000}"/>
    <cellStyle name="출력 3 9 3 2 2" xfId="21835" xr:uid="{00000000-0005-0000-0000-000007690000}"/>
    <cellStyle name="출력 3 9 3 2 3" xfId="28660" xr:uid="{00000000-0005-0000-0000-000008690000}"/>
    <cellStyle name="출력 3 9 3 3" xfId="16415" xr:uid="{00000000-0005-0000-0000-000009690000}"/>
    <cellStyle name="출력 3 9 3 4" xfId="24326" xr:uid="{00000000-0005-0000-0000-00000A690000}"/>
    <cellStyle name="출력 3 9 4" xfId="5192" xr:uid="{00000000-0005-0000-0000-00000B690000}"/>
    <cellStyle name="출력 3 9 4 2" xfId="10733" xr:uid="{00000000-0005-0000-0000-00000C690000}"/>
    <cellStyle name="출력 3 9 4 2 2" xfId="21836" xr:uid="{00000000-0005-0000-0000-00000D690000}"/>
    <cellStyle name="출력 3 9 4 2 3" xfId="28661" xr:uid="{00000000-0005-0000-0000-00000E690000}"/>
    <cellStyle name="출력 3 9 4 3" xfId="16416" xr:uid="{00000000-0005-0000-0000-00000F690000}"/>
    <cellStyle name="출력 3 9 4 4" xfId="24327" xr:uid="{00000000-0005-0000-0000-000010690000}"/>
    <cellStyle name="출력 3 9 5" xfId="5193" xr:uid="{00000000-0005-0000-0000-000011690000}"/>
    <cellStyle name="출력 3 9 5 2" xfId="10734" xr:uid="{00000000-0005-0000-0000-000012690000}"/>
    <cellStyle name="출력 3 9 5 2 2" xfId="21837" xr:uid="{00000000-0005-0000-0000-000013690000}"/>
    <cellStyle name="출력 3 9 5 2 3" xfId="28662" xr:uid="{00000000-0005-0000-0000-000014690000}"/>
    <cellStyle name="출력 3 9 5 3" xfId="16417" xr:uid="{00000000-0005-0000-0000-000015690000}"/>
    <cellStyle name="출력 3 9 5 4" xfId="24328" xr:uid="{00000000-0005-0000-0000-000016690000}"/>
    <cellStyle name="출력 3 9 6" xfId="5194" xr:uid="{00000000-0005-0000-0000-000017690000}"/>
    <cellStyle name="출력 3 9 6 2" xfId="10735" xr:uid="{00000000-0005-0000-0000-000018690000}"/>
    <cellStyle name="출력 3 9 6 2 2" xfId="21838" xr:uid="{00000000-0005-0000-0000-000019690000}"/>
    <cellStyle name="출력 3 9 6 2 3" xfId="28663" xr:uid="{00000000-0005-0000-0000-00001A690000}"/>
    <cellStyle name="출력 3 9 6 3" xfId="16418" xr:uid="{00000000-0005-0000-0000-00001B690000}"/>
    <cellStyle name="출력 3 9 6 4" xfId="24329" xr:uid="{00000000-0005-0000-0000-00001C690000}"/>
    <cellStyle name="출력 3 9 7" xfId="5195" xr:uid="{00000000-0005-0000-0000-00001D690000}"/>
    <cellStyle name="출력 3 9 7 2" xfId="10736" xr:uid="{00000000-0005-0000-0000-00001E690000}"/>
    <cellStyle name="출력 3 9 7 2 2" xfId="21839" xr:uid="{00000000-0005-0000-0000-00001F690000}"/>
    <cellStyle name="출력 3 9 7 2 3" xfId="28664" xr:uid="{00000000-0005-0000-0000-000020690000}"/>
    <cellStyle name="출력 3 9 7 3" xfId="16419" xr:uid="{00000000-0005-0000-0000-000021690000}"/>
    <cellStyle name="출력 3 9 7 4" xfId="24330" xr:uid="{00000000-0005-0000-0000-000022690000}"/>
    <cellStyle name="출력 3 9 8" xfId="10725" xr:uid="{00000000-0005-0000-0000-000023690000}"/>
    <cellStyle name="출력 3 9 8 2" xfId="21828" xr:uid="{00000000-0005-0000-0000-000024690000}"/>
    <cellStyle name="출력 3 9 8 3" xfId="28653" xr:uid="{00000000-0005-0000-0000-000025690000}"/>
    <cellStyle name="출력 3 9 9" xfId="16408" xr:uid="{00000000-0005-0000-0000-000026690000}"/>
    <cellStyle name="출력 4" xfId="5196" xr:uid="{00000000-0005-0000-0000-000027690000}"/>
    <cellStyle name="출력 4 10" xfId="5197" xr:uid="{00000000-0005-0000-0000-000028690000}"/>
    <cellStyle name="출력 4 10 2" xfId="10738" xr:uid="{00000000-0005-0000-0000-000029690000}"/>
    <cellStyle name="출력 4 10 2 2" xfId="21841" xr:uid="{00000000-0005-0000-0000-00002A690000}"/>
    <cellStyle name="출력 4 10 2 3" xfId="28666" xr:uid="{00000000-0005-0000-0000-00002B690000}"/>
    <cellStyle name="출력 4 10 3" xfId="16421" xr:uid="{00000000-0005-0000-0000-00002C690000}"/>
    <cellStyle name="출력 4 10 4" xfId="24332" xr:uid="{00000000-0005-0000-0000-00002D690000}"/>
    <cellStyle name="출력 4 11" xfId="5198" xr:uid="{00000000-0005-0000-0000-00002E690000}"/>
    <cellStyle name="출력 4 11 2" xfId="10739" xr:uid="{00000000-0005-0000-0000-00002F690000}"/>
    <cellStyle name="출력 4 11 2 2" xfId="21842" xr:uid="{00000000-0005-0000-0000-000030690000}"/>
    <cellStyle name="출력 4 11 2 3" xfId="28667" xr:uid="{00000000-0005-0000-0000-000031690000}"/>
    <cellStyle name="출력 4 11 3" xfId="16422" xr:uid="{00000000-0005-0000-0000-000032690000}"/>
    <cellStyle name="출력 4 11 4" xfId="24333" xr:uid="{00000000-0005-0000-0000-000033690000}"/>
    <cellStyle name="출력 4 12" xfId="5199" xr:uid="{00000000-0005-0000-0000-000034690000}"/>
    <cellStyle name="출력 4 12 2" xfId="10740" xr:uid="{00000000-0005-0000-0000-000035690000}"/>
    <cellStyle name="출력 4 12 2 2" xfId="21843" xr:uid="{00000000-0005-0000-0000-000036690000}"/>
    <cellStyle name="출력 4 12 2 3" xfId="28668" xr:uid="{00000000-0005-0000-0000-000037690000}"/>
    <cellStyle name="출력 4 12 3" xfId="16423" xr:uid="{00000000-0005-0000-0000-000038690000}"/>
    <cellStyle name="출력 4 12 4" xfId="24334" xr:uid="{00000000-0005-0000-0000-000039690000}"/>
    <cellStyle name="출력 4 13" xfId="5200" xr:uid="{00000000-0005-0000-0000-00003A690000}"/>
    <cellStyle name="출력 4 13 2" xfId="10741" xr:uid="{00000000-0005-0000-0000-00003B690000}"/>
    <cellStyle name="출력 4 13 2 2" xfId="21844" xr:uid="{00000000-0005-0000-0000-00003C690000}"/>
    <cellStyle name="출력 4 13 2 3" xfId="28669" xr:uid="{00000000-0005-0000-0000-00003D690000}"/>
    <cellStyle name="출력 4 13 3" xfId="16424" xr:uid="{00000000-0005-0000-0000-00003E690000}"/>
    <cellStyle name="출력 4 13 4" xfId="24335" xr:uid="{00000000-0005-0000-0000-00003F690000}"/>
    <cellStyle name="출력 4 14" xfId="5201" xr:uid="{00000000-0005-0000-0000-000040690000}"/>
    <cellStyle name="출력 4 14 2" xfId="10742" xr:uid="{00000000-0005-0000-0000-000041690000}"/>
    <cellStyle name="출력 4 14 2 2" xfId="21845" xr:uid="{00000000-0005-0000-0000-000042690000}"/>
    <cellStyle name="출력 4 14 2 3" xfId="28670" xr:uid="{00000000-0005-0000-0000-000043690000}"/>
    <cellStyle name="출력 4 14 3" xfId="16425" xr:uid="{00000000-0005-0000-0000-000044690000}"/>
    <cellStyle name="출력 4 14 4" xfId="24336" xr:uid="{00000000-0005-0000-0000-000045690000}"/>
    <cellStyle name="출력 4 15" xfId="10737" xr:uid="{00000000-0005-0000-0000-000046690000}"/>
    <cellStyle name="출력 4 15 2" xfId="21840" xr:uid="{00000000-0005-0000-0000-000047690000}"/>
    <cellStyle name="출력 4 15 3" xfId="28665" xr:uid="{00000000-0005-0000-0000-000048690000}"/>
    <cellStyle name="출력 4 16" xfId="16420" xr:uid="{00000000-0005-0000-0000-000049690000}"/>
    <cellStyle name="출력 4 17" xfId="24331" xr:uid="{00000000-0005-0000-0000-00004A690000}"/>
    <cellStyle name="출력 4 2" xfId="5202" xr:uid="{00000000-0005-0000-0000-00004B690000}"/>
    <cellStyle name="출력 4 2 10" xfId="24337" xr:uid="{00000000-0005-0000-0000-00004C690000}"/>
    <cellStyle name="출력 4 2 2" xfId="5203" xr:uid="{00000000-0005-0000-0000-00004D690000}"/>
    <cellStyle name="출력 4 2 2 2" xfId="5204" xr:uid="{00000000-0005-0000-0000-00004E690000}"/>
    <cellStyle name="출력 4 2 2 2 2" xfId="10745" xr:uid="{00000000-0005-0000-0000-00004F690000}"/>
    <cellStyle name="출력 4 2 2 2 2 2" xfId="21848" xr:uid="{00000000-0005-0000-0000-000050690000}"/>
    <cellStyle name="출력 4 2 2 2 2 3" xfId="28673" xr:uid="{00000000-0005-0000-0000-000051690000}"/>
    <cellStyle name="출력 4 2 2 2 3" xfId="16428" xr:uid="{00000000-0005-0000-0000-000052690000}"/>
    <cellStyle name="출력 4 2 2 2 4" xfId="24339" xr:uid="{00000000-0005-0000-0000-000053690000}"/>
    <cellStyle name="출력 4 2 2 3" xfId="5205" xr:uid="{00000000-0005-0000-0000-000054690000}"/>
    <cellStyle name="출력 4 2 2 3 2" xfId="10746" xr:uid="{00000000-0005-0000-0000-000055690000}"/>
    <cellStyle name="출력 4 2 2 3 2 2" xfId="21849" xr:uid="{00000000-0005-0000-0000-000056690000}"/>
    <cellStyle name="출력 4 2 2 3 2 3" xfId="28674" xr:uid="{00000000-0005-0000-0000-000057690000}"/>
    <cellStyle name="출력 4 2 2 3 3" xfId="16429" xr:uid="{00000000-0005-0000-0000-000058690000}"/>
    <cellStyle name="출력 4 2 2 3 4" xfId="24340" xr:uid="{00000000-0005-0000-0000-000059690000}"/>
    <cellStyle name="출력 4 2 2 4" xfId="5206" xr:uid="{00000000-0005-0000-0000-00005A690000}"/>
    <cellStyle name="출력 4 2 2 4 2" xfId="10747" xr:uid="{00000000-0005-0000-0000-00005B690000}"/>
    <cellStyle name="출력 4 2 2 4 2 2" xfId="21850" xr:uid="{00000000-0005-0000-0000-00005C690000}"/>
    <cellStyle name="출력 4 2 2 4 2 3" xfId="28675" xr:uid="{00000000-0005-0000-0000-00005D690000}"/>
    <cellStyle name="출력 4 2 2 4 3" xfId="16430" xr:uid="{00000000-0005-0000-0000-00005E690000}"/>
    <cellStyle name="출력 4 2 2 4 4" xfId="24341" xr:uid="{00000000-0005-0000-0000-00005F690000}"/>
    <cellStyle name="출력 4 2 2 5" xfId="5207" xr:uid="{00000000-0005-0000-0000-000060690000}"/>
    <cellStyle name="출력 4 2 2 5 2" xfId="10748" xr:uid="{00000000-0005-0000-0000-000061690000}"/>
    <cellStyle name="출력 4 2 2 5 2 2" xfId="21851" xr:uid="{00000000-0005-0000-0000-000062690000}"/>
    <cellStyle name="출력 4 2 2 5 2 3" xfId="28676" xr:uid="{00000000-0005-0000-0000-000063690000}"/>
    <cellStyle name="출력 4 2 2 5 3" xfId="16431" xr:uid="{00000000-0005-0000-0000-000064690000}"/>
    <cellStyle name="출력 4 2 2 5 4" xfId="24342" xr:uid="{00000000-0005-0000-0000-000065690000}"/>
    <cellStyle name="출력 4 2 2 6" xfId="5208" xr:uid="{00000000-0005-0000-0000-000066690000}"/>
    <cellStyle name="출력 4 2 2 6 2" xfId="10749" xr:uid="{00000000-0005-0000-0000-000067690000}"/>
    <cellStyle name="출력 4 2 2 6 2 2" xfId="21852" xr:uid="{00000000-0005-0000-0000-000068690000}"/>
    <cellStyle name="출력 4 2 2 6 2 3" xfId="28677" xr:uid="{00000000-0005-0000-0000-000069690000}"/>
    <cellStyle name="출력 4 2 2 6 3" xfId="16432" xr:uid="{00000000-0005-0000-0000-00006A690000}"/>
    <cellStyle name="출력 4 2 2 6 4" xfId="24343" xr:uid="{00000000-0005-0000-0000-00006B690000}"/>
    <cellStyle name="출력 4 2 2 7" xfId="10744" xr:uid="{00000000-0005-0000-0000-00006C690000}"/>
    <cellStyle name="출력 4 2 2 7 2" xfId="21847" xr:uid="{00000000-0005-0000-0000-00006D690000}"/>
    <cellStyle name="출력 4 2 2 7 3" xfId="28672" xr:uid="{00000000-0005-0000-0000-00006E690000}"/>
    <cellStyle name="출력 4 2 2 8" xfId="16427" xr:uid="{00000000-0005-0000-0000-00006F690000}"/>
    <cellStyle name="출력 4 2 2 9" xfId="24338" xr:uid="{00000000-0005-0000-0000-000070690000}"/>
    <cellStyle name="출력 4 2 3" xfId="5209" xr:uid="{00000000-0005-0000-0000-000071690000}"/>
    <cellStyle name="출력 4 2 3 2" xfId="10750" xr:uid="{00000000-0005-0000-0000-000072690000}"/>
    <cellStyle name="출력 4 2 3 2 2" xfId="21853" xr:uid="{00000000-0005-0000-0000-000073690000}"/>
    <cellStyle name="출력 4 2 3 2 3" xfId="28678" xr:uid="{00000000-0005-0000-0000-000074690000}"/>
    <cellStyle name="출력 4 2 3 3" xfId="16433" xr:uid="{00000000-0005-0000-0000-000075690000}"/>
    <cellStyle name="출력 4 2 3 4" xfId="24344" xr:uid="{00000000-0005-0000-0000-000076690000}"/>
    <cellStyle name="출력 4 2 4" xfId="5210" xr:uid="{00000000-0005-0000-0000-000077690000}"/>
    <cellStyle name="출력 4 2 4 2" xfId="10751" xr:uid="{00000000-0005-0000-0000-000078690000}"/>
    <cellStyle name="출력 4 2 4 2 2" xfId="21854" xr:uid="{00000000-0005-0000-0000-000079690000}"/>
    <cellStyle name="출력 4 2 4 2 3" xfId="28679" xr:uid="{00000000-0005-0000-0000-00007A690000}"/>
    <cellStyle name="출력 4 2 4 3" xfId="16434" xr:uid="{00000000-0005-0000-0000-00007B690000}"/>
    <cellStyle name="출력 4 2 4 4" xfId="24345" xr:uid="{00000000-0005-0000-0000-00007C690000}"/>
    <cellStyle name="출력 4 2 5" xfId="5211" xr:uid="{00000000-0005-0000-0000-00007D690000}"/>
    <cellStyle name="출력 4 2 5 2" xfId="10752" xr:uid="{00000000-0005-0000-0000-00007E690000}"/>
    <cellStyle name="출력 4 2 5 2 2" xfId="21855" xr:uid="{00000000-0005-0000-0000-00007F690000}"/>
    <cellStyle name="출력 4 2 5 2 3" xfId="28680" xr:uid="{00000000-0005-0000-0000-000080690000}"/>
    <cellStyle name="출력 4 2 5 3" xfId="16435" xr:uid="{00000000-0005-0000-0000-000081690000}"/>
    <cellStyle name="출력 4 2 5 4" xfId="24346" xr:uid="{00000000-0005-0000-0000-000082690000}"/>
    <cellStyle name="출력 4 2 6" xfId="5212" xr:uid="{00000000-0005-0000-0000-000083690000}"/>
    <cellStyle name="출력 4 2 6 2" xfId="10753" xr:uid="{00000000-0005-0000-0000-000084690000}"/>
    <cellStyle name="출력 4 2 6 2 2" xfId="21856" xr:uid="{00000000-0005-0000-0000-000085690000}"/>
    <cellStyle name="출력 4 2 6 2 3" xfId="28681" xr:uid="{00000000-0005-0000-0000-000086690000}"/>
    <cellStyle name="출력 4 2 6 3" xfId="16436" xr:uid="{00000000-0005-0000-0000-000087690000}"/>
    <cellStyle name="출력 4 2 6 4" xfId="24347" xr:uid="{00000000-0005-0000-0000-000088690000}"/>
    <cellStyle name="출력 4 2 7" xfId="5213" xr:uid="{00000000-0005-0000-0000-000089690000}"/>
    <cellStyle name="출력 4 2 7 2" xfId="10754" xr:uid="{00000000-0005-0000-0000-00008A690000}"/>
    <cellStyle name="출력 4 2 7 2 2" xfId="21857" xr:uid="{00000000-0005-0000-0000-00008B690000}"/>
    <cellStyle name="출력 4 2 7 2 3" xfId="28682" xr:uid="{00000000-0005-0000-0000-00008C690000}"/>
    <cellStyle name="출력 4 2 7 3" xfId="16437" xr:uid="{00000000-0005-0000-0000-00008D690000}"/>
    <cellStyle name="출력 4 2 7 4" xfId="24348" xr:uid="{00000000-0005-0000-0000-00008E690000}"/>
    <cellStyle name="출력 4 2 8" xfId="10743" xr:uid="{00000000-0005-0000-0000-00008F690000}"/>
    <cellStyle name="출력 4 2 8 2" xfId="21846" xr:uid="{00000000-0005-0000-0000-000090690000}"/>
    <cellStyle name="출력 4 2 8 3" xfId="28671" xr:uid="{00000000-0005-0000-0000-000091690000}"/>
    <cellStyle name="출력 4 2 9" xfId="16426" xr:uid="{00000000-0005-0000-0000-000092690000}"/>
    <cellStyle name="출력 4 3" xfId="5214" xr:uid="{00000000-0005-0000-0000-000093690000}"/>
    <cellStyle name="출력 4 3 10" xfId="24349" xr:uid="{00000000-0005-0000-0000-000094690000}"/>
    <cellStyle name="출력 4 3 2" xfId="5215" xr:uid="{00000000-0005-0000-0000-000095690000}"/>
    <cellStyle name="출력 4 3 2 2" xfId="5216" xr:uid="{00000000-0005-0000-0000-000096690000}"/>
    <cellStyle name="출력 4 3 2 2 2" xfId="10757" xr:uid="{00000000-0005-0000-0000-000097690000}"/>
    <cellStyle name="출력 4 3 2 2 2 2" xfId="21860" xr:uid="{00000000-0005-0000-0000-000098690000}"/>
    <cellStyle name="출력 4 3 2 2 2 3" xfId="28685" xr:uid="{00000000-0005-0000-0000-000099690000}"/>
    <cellStyle name="출력 4 3 2 2 3" xfId="16440" xr:uid="{00000000-0005-0000-0000-00009A690000}"/>
    <cellStyle name="출력 4 3 2 2 4" xfId="24351" xr:uid="{00000000-0005-0000-0000-00009B690000}"/>
    <cellStyle name="출력 4 3 2 3" xfId="5217" xr:uid="{00000000-0005-0000-0000-00009C690000}"/>
    <cellStyle name="출력 4 3 2 3 2" xfId="10758" xr:uid="{00000000-0005-0000-0000-00009D690000}"/>
    <cellStyle name="출력 4 3 2 3 2 2" xfId="21861" xr:uid="{00000000-0005-0000-0000-00009E690000}"/>
    <cellStyle name="출력 4 3 2 3 2 3" xfId="28686" xr:uid="{00000000-0005-0000-0000-00009F690000}"/>
    <cellStyle name="출력 4 3 2 3 3" xfId="16441" xr:uid="{00000000-0005-0000-0000-0000A0690000}"/>
    <cellStyle name="출력 4 3 2 3 4" xfId="24352" xr:uid="{00000000-0005-0000-0000-0000A1690000}"/>
    <cellStyle name="출력 4 3 2 4" xfId="5218" xr:uid="{00000000-0005-0000-0000-0000A2690000}"/>
    <cellStyle name="출력 4 3 2 4 2" xfId="10759" xr:uid="{00000000-0005-0000-0000-0000A3690000}"/>
    <cellStyle name="출력 4 3 2 4 2 2" xfId="21862" xr:uid="{00000000-0005-0000-0000-0000A4690000}"/>
    <cellStyle name="출력 4 3 2 4 2 3" xfId="28687" xr:uid="{00000000-0005-0000-0000-0000A5690000}"/>
    <cellStyle name="출력 4 3 2 4 3" xfId="16442" xr:uid="{00000000-0005-0000-0000-0000A6690000}"/>
    <cellStyle name="출력 4 3 2 4 4" xfId="24353" xr:uid="{00000000-0005-0000-0000-0000A7690000}"/>
    <cellStyle name="출력 4 3 2 5" xfId="5219" xr:uid="{00000000-0005-0000-0000-0000A8690000}"/>
    <cellStyle name="출력 4 3 2 5 2" xfId="10760" xr:uid="{00000000-0005-0000-0000-0000A9690000}"/>
    <cellStyle name="출력 4 3 2 5 2 2" xfId="21863" xr:uid="{00000000-0005-0000-0000-0000AA690000}"/>
    <cellStyle name="출력 4 3 2 5 2 3" xfId="28688" xr:uid="{00000000-0005-0000-0000-0000AB690000}"/>
    <cellStyle name="출력 4 3 2 5 3" xfId="16443" xr:uid="{00000000-0005-0000-0000-0000AC690000}"/>
    <cellStyle name="출력 4 3 2 5 4" xfId="24354" xr:uid="{00000000-0005-0000-0000-0000AD690000}"/>
    <cellStyle name="출력 4 3 2 6" xfId="5220" xr:uid="{00000000-0005-0000-0000-0000AE690000}"/>
    <cellStyle name="출력 4 3 2 6 2" xfId="10761" xr:uid="{00000000-0005-0000-0000-0000AF690000}"/>
    <cellStyle name="출력 4 3 2 6 2 2" xfId="21864" xr:uid="{00000000-0005-0000-0000-0000B0690000}"/>
    <cellStyle name="출력 4 3 2 6 2 3" xfId="28689" xr:uid="{00000000-0005-0000-0000-0000B1690000}"/>
    <cellStyle name="출력 4 3 2 6 3" xfId="16444" xr:uid="{00000000-0005-0000-0000-0000B2690000}"/>
    <cellStyle name="출력 4 3 2 6 4" xfId="24355" xr:uid="{00000000-0005-0000-0000-0000B3690000}"/>
    <cellStyle name="출력 4 3 2 7" xfId="10756" xr:uid="{00000000-0005-0000-0000-0000B4690000}"/>
    <cellStyle name="출력 4 3 2 7 2" xfId="21859" xr:uid="{00000000-0005-0000-0000-0000B5690000}"/>
    <cellStyle name="출력 4 3 2 7 3" xfId="28684" xr:uid="{00000000-0005-0000-0000-0000B6690000}"/>
    <cellStyle name="출력 4 3 2 8" xfId="16439" xr:uid="{00000000-0005-0000-0000-0000B7690000}"/>
    <cellStyle name="출력 4 3 2 9" xfId="24350" xr:uid="{00000000-0005-0000-0000-0000B8690000}"/>
    <cellStyle name="출력 4 3 3" xfId="5221" xr:uid="{00000000-0005-0000-0000-0000B9690000}"/>
    <cellStyle name="출력 4 3 3 2" xfId="10762" xr:uid="{00000000-0005-0000-0000-0000BA690000}"/>
    <cellStyle name="출력 4 3 3 2 2" xfId="21865" xr:uid="{00000000-0005-0000-0000-0000BB690000}"/>
    <cellStyle name="출력 4 3 3 2 3" xfId="28690" xr:uid="{00000000-0005-0000-0000-0000BC690000}"/>
    <cellStyle name="출력 4 3 3 3" xfId="16445" xr:uid="{00000000-0005-0000-0000-0000BD690000}"/>
    <cellStyle name="출력 4 3 3 4" xfId="24356" xr:uid="{00000000-0005-0000-0000-0000BE690000}"/>
    <cellStyle name="출력 4 3 4" xfId="5222" xr:uid="{00000000-0005-0000-0000-0000BF690000}"/>
    <cellStyle name="출력 4 3 4 2" xfId="10763" xr:uid="{00000000-0005-0000-0000-0000C0690000}"/>
    <cellStyle name="출력 4 3 4 2 2" xfId="21866" xr:uid="{00000000-0005-0000-0000-0000C1690000}"/>
    <cellStyle name="출력 4 3 4 2 3" xfId="28691" xr:uid="{00000000-0005-0000-0000-0000C2690000}"/>
    <cellStyle name="출력 4 3 4 3" xfId="16446" xr:uid="{00000000-0005-0000-0000-0000C3690000}"/>
    <cellStyle name="출력 4 3 4 4" xfId="24357" xr:uid="{00000000-0005-0000-0000-0000C4690000}"/>
    <cellStyle name="출력 4 3 5" xfId="5223" xr:uid="{00000000-0005-0000-0000-0000C5690000}"/>
    <cellStyle name="출력 4 3 5 2" xfId="10764" xr:uid="{00000000-0005-0000-0000-0000C6690000}"/>
    <cellStyle name="출력 4 3 5 2 2" xfId="21867" xr:uid="{00000000-0005-0000-0000-0000C7690000}"/>
    <cellStyle name="출력 4 3 5 2 3" xfId="28692" xr:uid="{00000000-0005-0000-0000-0000C8690000}"/>
    <cellStyle name="출력 4 3 5 3" xfId="16447" xr:uid="{00000000-0005-0000-0000-0000C9690000}"/>
    <cellStyle name="출력 4 3 5 4" xfId="24358" xr:uid="{00000000-0005-0000-0000-0000CA690000}"/>
    <cellStyle name="출력 4 3 6" xfId="5224" xr:uid="{00000000-0005-0000-0000-0000CB690000}"/>
    <cellStyle name="출력 4 3 6 2" xfId="10765" xr:uid="{00000000-0005-0000-0000-0000CC690000}"/>
    <cellStyle name="출력 4 3 6 2 2" xfId="21868" xr:uid="{00000000-0005-0000-0000-0000CD690000}"/>
    <cellStyle name="출력 4 3 6 2 3" xfId="28693" xr:uid="{00000000-0005-0000-0000-0000CE690000}"/>
    <cellStyle name="출력 4 3 6 3" xfId="16448" xr:uid="{00000000-0005-0000-0000-0000CF690000}"/>
    <cellStyle name="출력 4 3 6 4" xfId="24359" xr:uid="{00000000-0005-0000-0000-0000D0690000}"/>
    <cellStyle name="출력 4 3 7" xfId="5225" xr:uid="{00000000-0005-0000-0000-0000D1690000}"/>
    <cellStyle name="출력 4 3 7 2" xfId="10766" xr:uid="{00000000-0005-0000-0000-0000D2690000}"/>
    <cellStyle name="출력 4 3 7 2 2" xfId="21869" xr:uid="{00000000-0005-0000-0000-0000D3690000}"/>
    <cellStyle name="출력 4 3 7 2 3" xfId="28694" xr:uid="{00000000-0005-0000-0000-0000D4690000}"/>
    <cellStyle name="출력 4 3 7 3" xfId="16449" xr:uid="{00000000-0005-0000-0000-0000D5690000}"/>
    <cellStyle name="출력 4 3 7 4" xfId="24360" xr:uid="{00000000-0005-0000-0000-0000D6690000}"/>
    <cellStyle name="출력 4 3 8" xfId="10755" xr:uid="{00000000-0005-0000-0000-0000D7690000}"/>
    <cellStyle name="출력 4 3 8 2" xfId="21858" xr:uid="{00000000-0005-0000-0000-0000D8690000}"/>
    <cellStyle name="출력 4 3 8 3" xfId="28683" xr:uid="{00000000-0005-0000-0000-0000D9690000}"/>
    <cellStyle name="출력 4 3 9" xfId="16438" xr:uid="{00000000-0005-0000-0000-0000DA690000}"/>
    <cellStyle name="출력 4 4" xfId="5226" xr:uid="{00000000-0005-0000-0000-0000DB690000}"/>
    <cellStyle name="출력 4 4 10" xfId="24361" xr:uid="{00000000-0005-0000-0000-0000DC690000}"/>
    <cellStyle name="출력 4 4 2" xfId="5227" xr:uid="{00000000-0005-0000-0000-0000DD690000}"/>
    <cellStyle name="출력 4 4 2 2" xfId="5228" xr:uid="{00000000-0005-0000-0000-0000DE690000}"/>
    <cellStyle name="출력 4 4 2 2 2" xfId="10769" xr:uid="{00000000-0005-0000-0000-0000DF690000}"/>
    <cellStyle name="출력 4 4 2 2 2 2" xfId="21872" xr:uid="{00000000-0005-0000-0000-0000E0690000}"/>
    <cellStyle name="출력 4 4 2 2 2 3" xfId="28697" xr:uid="{00000000-0005-0000-0000-0000E1690000}"/>
    <cellStyle name="출력 4 4 2 2 3" xfId="16452" xr:uid="{00000000-0005-0000-0000-0000E2690000}"/>
    <cellStyle name="출력 4 4 2 2 4" xfId="24363" xr:uid="{00000000-0005-0000-0000-0000E3690000}"/>
    <cellStyle name="출력 4 4 2 3" xfId="5229" xr:uid="{00000000-0005-0000-0000-0000E4690000}"/>
    <cellStyle name="출력 4 4 2 3 2" xfId="10770" xr:uid="{00000000-0005-0000-0000-0000E5690000}"/>
    <cellStyle name="출력 4 4 2 3 2 2" xfId="21873" xr:uid="{00000000-0005-0000-0000-0000E6690000}"/>
    <cellStyle name="출력 4 4 2 3 2 3" xfId="28698" xr:uid="{00000000-0005-0000-0000-0000E7690000}"/>
    <cellStyle name="출력 4 4 2 3 3" xfId="16453" xr:uid="{00000000-0005-0000-0000-0000E8690000}"/>
    <cellStyle name="출력 4 4 2 3 4" xfId="24364" xr:uid="{00000000-0005-0000-0000-0000E9690000}"/>
    <cellStyle name="출력 4 4 2 4" xfId="5230" xr:uid="{00000000-0005-0000-0000-0000EA690000}"/>
    <cellStyle name="출력 4 4 2 4 2" xfId="10771" xr:uid="{00000000-0005-0000-0000-0000EB690000}"/>
    <cellStyle name="출력 4 4 2 4 2 2" xfId="21874" xr:uid="{00000000-0005-0000-0000-0000EC690000}"/>
    <cellStyle name="출력 4 4 2 4 2 3" xfId="28699" xr:uid="{00000000-0005-0000-0000-0000ED690000}"/>
    <cellStyle name="출력 4 4 2 4 3" xfId="16454" xr:uid="{00000000-0005-0000-0000-0000EE690000}"/>
    <cellStyle name="출력 4 4 2 4 4" xfId="24365" xr:uid="{00000000-0005-0000-0000-0000EF690000}"/>
    <cellStyle name="출력 4 4 2 5" xfId="5231" xr:uid="{00000000-0005-0000-0000-0000F0690000}"/>
    <cellStyle name="출력 4 4 2 5 2" xfId="10772" xr:uid="{00000000-0005-0000-0000-0000F1690000}"/>
    <cellStyle name="출력 4 4 2 5 2 2" xfId="21875" xr:uid="{00000000-0005-0000-0000-0000F2690000}"/>
    <cellStyle name="출력 4 4 2 5 2 3" xfId="28700" xr:uid="{00000000-0005-0000-0000-0000F3690000}"/>
    <cellStyle name="출력 4 4 2 5 3" xfId="16455" xr:uid="{00000000-0005-0000-0000-0000F4690000}"/>
    <cellStyle name="출력 4 4 2 5 4" xfId="24366" xr:uid="{00000000-0005-0000-0000-0000F5690000}"/>
    <cellStyle name="출력 4 4 2 6" xfId="5232" xr:uid="{00000000-0005-0000-0000-0000F6690000}"/>
    <cellStyle name="출력 4 4 2 6 2" xfId="10773" xr:uid="{00000000-0005-0000-0000-0000F7690000}"/>
    <cellStyle name="출력 4 4 2 6 2 2" xfId="21876" xr:uid="{00000000-0005-0000-0000-0000F8690000}"/>
    <cellStyle name="출력 4 4 2 6 2 3" xfId="28701" xr:uid="{00000000-0005-0000-0000-0000F9690000}"/>
    <cellStyle name="출력 4 4 2 6 3" xfId="16456" xr:uid="{00000000-0005-0000-0000-0000FA690000}"/>
    <cellStyle name="출력 4 4 2 6 4" xfId="24367" xr:uid="{00000000-0005-0000-0000-0000FB690000}"/>
    <cellStyle name="출력 4 4 2 7" xfId="10768" xr:uid="{00000000-0005-0000-0000-0000FC690000}"/>
    <cellStyle name="출력 4 4 2 7 2" xfId="21871" xr:uid="{00000000-0005-0000-0000-0000FD690000}"/>
    <cellStyle name="출력 4 4 2 7 3" xfId="28696" xr:uid="{00000000-0005-0000-0000-0000FE690000}"/>
    <cellStyle name="출력 4 4 2 8" xfId="16451" xr:uid="{00000000-0005-0000-0000-0000FF690000}"/>
    <cellStyle name="출력 4 4 2 9" xfId="24362" xr:uid="{00000000-0005-0000-0000-0000006A0000}"/>
    <cellStyle name="출력 4 4 3" xfId="5233" xr:uid="{00000000-0005-0000-0000-0000016A0000}"/>
    <cellStyle name="출력 4 4 3 2" xfId="10774" xr:uid="{00000000-0005-0000-0000-0000026A0000}"/>
    <cellStyle name="출력 4 4 3 2 2" xfId="21877" xr:uid="{00000000-0005-0000-0000-0000036A0000}"/>
    <cellStyle name="출력 4 4 3 2 3" xfId="28702" xr:uid="{00000000-0005-0000-0000-0000046A0000}"/>
    <cellStyle name="출력 4 4 3 3" xfId="16457" xr:uid="{00000000-0005-0000-0000-0000056A0000}"/>
    <cellStyle name="출력 4 4 3 4" xfId="24368" xr:uid="{00000000-0005-0000-0000-0000066A0000}"/>
    <cellStyle name="출력 4 4 4" xfId="5234" xr:uid="{00000000-0005-0000-0000-0000076A0000}"/>
    <cellStyle name="출력 4 4 4 2" xfId="10775" xr:uid="{00000000-0005-0000-0000-0000086A0000}"/>
    <cellStyle name="출력 4 4 4 2 2" xfId="21878" xr:uid="{00000000-0005-0000-0000-0000096A0000}"/>
    <cellStyle name="출력 4 4 4 2 3" xfId="28703" xr:uid="{00000000-0005-0000-0000-00000A6A0000}"/>
    <cellStyle name="출력 4 4 4 3" xfId="16458" xr:uid="{00000000-0005-0000-0000-00000B6A0000}"/>
    <cellStyle name="출력 4 4 4 4" xfId="24369" xr:uid="{00000000-0005-0000-0000-00000C6A0000}"/>
    <cellStyle name="출력 4 4 5" xfId="5235" xr:uid="{00000000-0005-0000-0000-00000D6A0000}"/>
    <cellStyle name="출력 4 4 5 2" xfId="10776" xr:uid="{00000000-0005-0000-0000-00000E6A0000}"/>
    <cellStyle name="출력 4 4 5 2 2" xfId="21879" xr:uid="{00000000-0005-0000-0000-00000F6A0000}"/>
    <cellStyle name="출력 4 4 5 2 3" xfId="28704" xr:uid="{00000000-0005-0000-0000-0000106A0000}"/>
    <cellStyle name="출력 4 4 5 3" xfId="16459" xr:uid="{00000000-0005-0000-0000-0000116A0000}"/>
    <cellStyle name="출력 4 4 5 4" xfId="24370" xr:uid="{00000000-0005-0000-0000-0000126A0000}"/>
    <cellStyle name="출력 4 4 6" xfId="5236" xr:uid="{00000000-0005-0000-0000-0000136A0000}"/>
    <cellStyle name="출력 4 4 6 2" xfId="10777" xr:uid="{00000000-0005-0000-0000-0000146A0000}"/>
    <cellStyle name="출력 4 4 6 2 2" xfId="21880" xr:uid="{00000000-0005-0000-0000-0000156A0000}"/>
    <cellStyle name="출력 4 4 6 2 3" xfId="28705" xr:uid="{00000000-0005-0000-0000-0000166A0000}"/>
    <cellStyle name="출력 4 4 6 3" xfId="16460" xr:uid="{00000000-0005-0000-0000-0000176A0000}"/>
    <cellStyle name="출력 4 4 6 4" xfId="24371" xr:uid="{00000000-0005-0000-0000-0000186A0000}"/>
    <cellStyle name="출력 4 4 7" xfId="5237" xr:uid="{00000000-0005-0000-0000-0000196A0000}"/>
    <cellStyle name="출력 4 4 7 2" xfId="10778" xr:uid="{00000000-0005-0000-0000-00001A6A0000}"/>
    <cellStyle name="출력 4 4 7 2 2" xfId="21881" xr:uid="{00000000-0005-0000-0000-00001B6A0000}"/>
    <cellStyle name="출력 4 4 7 2 3" xfId="28706" xr:uid="{00000000-0005-0000-0000-00001C6A0000}"/>
    <cellStyle name="출력 4 4 7 3" xfId="16461" xr:uid="{00000000-0005-0000-0000-00001D6A0000}"/>
    <cellStyle name="출력 4 4 7 4" xfId="24372" xr:uid="{00000000-0005-0000-0000-00001E6A0000}"/>
    <cellStyle name="출력 4 4 8" xfId="10767" xr:uid="{00000000-0005-0000-0000-00001F6A0000}"/>
    <cellStyle name="출력 4 4 8 2" xfId="21870" xr:uid="{00000000-0005-0000-0000-0000206A0000}"/>
    <cellStyle name="출력 4 4 8 3" xfId="28695" xr:uid="{00000000-0005-0000-0000-0000216A0000}"/>
    <cellStyle name="출력 4 4 9" xfId="16450" xr:uid="{00000000-0005-0000-0000-0000226A0000}"/>
    <cellStyle name="출력 4 5" xfId="5238" xr:uid="{00000000-0005-0000-0000-0000236A0000}"/>
    <cellStyle name="출력 4 5 10" xfId="24373" xr:uid="{00000000-0005-0000-0000-0000246A0000}"/>
    <cellStyle name="출력 4 5 2" xfId="5239" xr:uid="{00000000-0005-0000-0000-0000256A0000}"/>
    <cellStyle name="출력 4 5 2 2" xfId="5240" xr:uid="{00000000-0005-0000-0000-0000266A0000}"/>
    <cellStyle name="출력 4 5 2 2 2" xfId="10781" xr:uid="{00000000-0005-0000-0000-0000276A0000}"/>
    <cellStyle name="출력 4 5 2 2 2 2" xfId="21884" xr:uid="{00000000-0005-0000-0000-0000286A0000}"/>
    <cellStyle name="출력 4 5 2 2 2 3" xfId="28709" xr:uid="{00000000-0005-0000-0000-0000296A0000}"/>
    <cellStyle name="출력 4 5 2 2 3" xfId="16464" xr:uid="{00000000-0005-0000-0000-00002A6A0000}"/>
    <cellStyle name="출력 4 5 2 2 4" xfId="24375" xr:uid="{00000000-0005-0000-0000-00002B6A0000}"/>
    <cellStyle name="출력 4 5 2 3" xfId="5241" xr:uid="{00000000-0005-0000-0000-00002C6A0000}"/>
    <cellStyle name="출력 4 5 2 3 2" xfId="10782" xr:uid="{00000000-0005-0000-0000-00002D6A0000}"/>
    <cellStyle name="출력 4 5 2 3 2 2" xfId="21885" xr:uid="{00000000-0005-0000-0000-00002E6A0000}"/>
    <cellStyle name="출력 4 5 2 3 2 3" xfId="28710" xr:uid="{00000000-0005-0000-0000-00002F6A0000}"/>
    <cellStyle name="출력 4 5 2 3 3" xfId="16465" xr:uid="{00000000-0005-0000-0000-0000306A0000}"/>
    <cellStyle name="출력 4 5 2 3 4" xfId="24376" xr:uid="{00000000-0005-0000-0000-0000316A0000}"/>
    <cellStyle name="출력 4 5 2 4" xfId="5242" xr:uid="{00000000-0005-0000-0000-0000326A0000}"/>
    <cellStyle name="출력 4 5 2 4 2" xfId="10783" xr:uid="{00000000-0005-0000-0000-0000336A0000}"/>
    <cellStyle name="출력 4 5 2 4 2 2" xfId="21886" xr:uid="{00000000-0005-0000-0000-0000346A0000}"/>
    <cellStyle name="출력 4 5 2 4 2 3" xfId="28711" xr:uid="{00000000-0005-0000-0000-0000356A0000}"/>
    <cellStyle name="출력 4 5 2 4 3" xfId="16466" xr:uid="{00000000-0005-0000-0000-0000366A0000}"/>
    <cellStyle name="출력 4 5 2 4 4" xfId="24377" xr:uid="{00000000-0005-0000-0000-0000376A0000}"/>
    <cellStyle name="출력 4 5 2 5" xfId="5243" xr:uid="{00000000-0005-0000-0000-0000386A0000}"/>
    <cellStyle name="출력 4 5 2 5 2" xfId="10784" xr:uid="{00000000-0005-0000-0000-0000396A0000}"/>
    <cellStyle name="출력 4 5 2 5 2 2" xfId="21887" xr:uid="{00000000-0005-0000-0000-00003A6A0000}"/>
    <cellStyle name="출력 4 5 2 5 2 3" xfId="28712" xr:uid="{00000000-0005-0000-0000-00003B6A0000}"/>
    <cellStyle name="출력 4 5 2 5 3" xfId="16467" xr:uid="{00000000-0005-0000-0000-00003C6A0000}"/>
    <cellStyle name="출력 4 5 2 5 4" xfId="24378" xr:uid="{00000000-0005-0000-0000-00003D6A0000}"/>
    <cellStyle name="출력 4 5 2 6" xfId="5244" xr:uid="{00000000-0005-0000-0000-00003E6A0000}"/>
    <cellStyle name="출력 4 5 2 6 2" xfId="10785" xr:uid="{00000000-0005-0000-0000-00003F6A0000}"/>
    <cellStyle name="출력 4 5 2 6 2 2" xfId="21888" xr:uid="{00000000-0005-0000-0000-0000406A0000}"/>
    <cellStyle name="출력 4 5 2 6 2 3" xfId="28713" xr:uid="{00000000-0005-0000-0000-0000416A0000}"/>
    <cellStyle name="출력 4 5 2 6 3" xfId="16468" xr:uid="{00000000-0005-0000-0000-0000426A0000}"/>
    <cellStyle name="출력 4 5 2 6 4" xfId="24379" xr:uid="{00000000-0005-0000-0000-0000436A0000}"/>
    <cellStyle name="출력 4 5 2 7" xfId="10780" xr:uid="{00000000-0005-0000-0000-0000446A0000}"/>
    <cellStyle name="출력 4 5 2 7 2" xfId="21883" xr:uid="{00000000-0005-0000-0000-0000456A0000}"/>
    <cellStyle name="출력 4 5 2 7 3" xfId="28708" xr:uid="{00000000-0005-0000-0000-0000466A0000}"/>
    <cellStyle name="출력 4 5 2 8" xfId="16463" xr:uid="{00000000-0005-0000-0000-0000476A0000}"/>
    <cellStyle name="출력 4 5 2 9" xfId="24374" xr:uid="{00000000-0005-0000-0000-0000486A0000}"/>
    <cellStyle name="출력 4 5 3" xfId="5245" xr:uid="{00000000-0005-0000-0000-0000496A0000}"/>
    <cellStyle name="출력 4 5 3 2" xfId="10786" xr:uid="{00000000-0005-0000-0000-00004A6A0000}"/>
    <cellStyle name="출력 4 5 3 2 2" xfId="21889" xr:uid="{00000000-0005-0000-0000-00004B6A0000}"/>
    <cellStyle name="출력 4 5 3 2 3" xfId="28714" xr:uid="{00000000-0005-0000-0000-00004C6A0000}"/>
    <cellStyle name="출력 4 5 3 3" xfId="16469" xr:uid="{00000000-0005-0000-0000-00004D6A0000}"/>
    <cellStyle name="출력 4 5 3 4" xfId="24380" xr:uid="{00000000-0005-0000-0000-00004E6A0000}"/>
    <cellStyle name="출력 4 5 4" xfId="5246" xr:uid="{00000000-0005-0000-0000-00004F6A0000}"/>
    <cellStyle name="출력 4 5 4 2" xfId="10787" xr:uid="{00000000-0005-0000-0000-0000506A0000}"/>
    <cellStyle name="출력 4 5 4 2 2" xfId="21890" xr:uid="{00000000-0005-0000-0000-0000516A0000}"/>
    <cellStyle name="출력 4 5 4 2 3" xfId="28715" xr:uid="{00000000-0005-0000-0000-0000526A0000}"/>
    <cellStyle name="출력 4 5 4 3" xfId="16470" xr:uid="{00000000-0005-0000-0000-0000536A0000}"/>
    <cellStyle name="출력 4 5 4 4" xfId="24381" xr:uid="{00000000-0005-0000-0000-0000546A0000}"/>
    <cellStyle name="출력 4 5 5" xfId="5247" xr:uid="{00000000-0005-0000-0000-0000556A0000}"/>
    <cellStyle name="출력 4 5 5 2" xfId="10788" xr:uid="{00000000-0005-0000-0000-0000566A0000}"/>
    <cellStyle name="출력 4 5 5 2 2" xfId="21891" xr:uid="{00000000-0005-0000-0000-0000576A0000}"/>
    <cellStyle name="출력 4 5 5 2 3" xfId="28716" xr:uid="{00000000-0005-0000-0000-0000586A0000}"/>
    <cellStyle name="출력 4 5 5 3" xfId="16471" xr:uid="{00000000-0005-0000-0000-0000596A0000}"/>
    <cellStyle name="출력 4 5 5 4" xfId="24382" xr:uid="{00000000-0005-0000-0000-00005A6A0000}"/>
    <cellStyle name="출력 4 5 6" xfId="5248" xr:uid="{00000000-0005-0000-0000-00005B6A0000}"/>
    <cellStyle name="출력 4 5 6 2" xfId="10789" xr:uid="{00000000-0005-0000-0000-00005C6A0000}"/>
    <cellStyle name="출력 4 5 6 2 2" xfId="21892" xr:uid="{00000000-0005-0000-0000-00005D6A0000}"/>
    <cellStyle name="출력 4 5 6 2 3" xfId="28717" xr:uid="{00000000-0005-0000-0000-00005E6A0000}"/>
    <cellStyle name="출력 4 5 6 3" xfId="16472" xr:uid="{00000000-0005-0000-0000-00005F6A0000}"/>
    <cellStyle name="출력 4 5 6 4" xfId="24383" xr:uid="{00000000-0005-0000-0000-0000606A0000}"/>
    <cellStyle name="출력 4 5 7" xfId="5249" xr:uid="{00000000-0005-0000-0000-0000616A0000}"/>
    <cellStyle name="출력 4 5 7 2" xfId="10790" xr:uid="{00000000-0005-0000-0000-0000626A0000}"/>
    <cellStyle name="출력 4 5 7 2 2" xfId="21893" xr:uid="{00000000-0005-0000-0000-0000636A0000}"/>
    <cellStyle name="출력 4 5 7 2 3" xfId="28718" xr:uid="{00000000-0005-0000-0000-0000646A0000}"/>
    <cellStyle name="출력 4 5 7 3" xfId="16473" xr:uid="{00000000-0005-0000-0000-0000656A0000}"/>
    <cellStyle name="출력 4 5 7 4" xfId="24384" xr:uid="{00000000-0005-0000-0000-0000666A0000}"/>
    <cellStyle name="출력 4 5 8" xfId="10779" xr:uid="{00000000-0005-0000-0000-0000676A0000}"/>
    <cellStyle name="출력 4 5 8 2" xfId="21882" xr:uid="{00000000-0005-0000-0000-0000686A0000}"/>
    <cellStyle name="출력 4 5 8 3" xfId="28707" xr:uid="{00000000-0005-0000-0000-0000696A0000}"/>
    <cellStyle name="출력 4 5 9" xfId="16462" xr:uid="{00000000-0005-0000-0000-00006A6A0000}"/>
    <cellStyle name="출력 4 6" xfId="5250" xr:uid="{00000000-0005-0000-0000-00006B6A0000}"/>
    <cellStyle name="출력 4 6 10" xfId="24385" xr:uid="{00000000-0005-0000-0000-00006C6A0000}"/>
    <cellStyle name="출력 4 6 2" xfId="5251" xr:uid="{00000000-0005-0000-0000-00006D6A0000}"/>
    <cellStyle name="출력 4 6 2 2" xfId="5252" xr:uid="{00000000-0005-0000-0000-00006E6A0000}"/>
    <cellStyle name="출력 4 6 2 2 2" xfId="10793" xr:uid="{00000000-0005-0000-0000-00006F6A0000}"/>
    <cellStyle name="출력 4 6 2 2 2 2" xfId="21896" xr:uid="{00000000-0005-0000-0000-0000706A0000}"/>
    <cellStyle name="출력 4 6 2 2 2 3" xfId="28721" xr:uid="{00000000-0005-0000-0000-0000716A0000}"/>
    <cellStyle name="출력 4 6 2 2 3" xfId="16476" xr:uid="{00000000-0005-0000-0000-0000726A0000}"/>
    <cellStyle name="출력 4 6 2 2 4" xfId="24387" xr:uid="{00000000-0005-0000-0000-0000736A0000}"/>
    <cellStyle name="출력 4 6 2 3" xfId="5253" xr:uid="{00000000-0005-0000-0000-0000746A0000}"/>
    <cellStyle name="출력 4 6 2 3 2" xfId="10794" xr:uid="{00000000-0005-0000-0000-0000756A0000}"/>
    <cellStyle name="출력 4 6 2 3 2 2" xfId="21897" xr:uid="{00000000-0005-0000-0000-0000766A0000}"/>
    <cellStyle name="출력 4 6 2 3 2 3" xfId="28722" xr:uid="{00000000-0005-0000-0000-0000776A0000}"/>
    <cellStyle name="출력 4 6 2 3 3" xfId="16477" xr:uid="{00000000-0005-0000-0000-0000786A0000}"/>
    <cellStyle name="출력 4 6 2 3 4" xfId="24388" xr:uid="{00000000-0005-0000-0000-0000796A0000}"/>
    <cellStyle name="출력 4 6 2 4" xfId="5254" xr:uid="{00000000-0005-0000-0000-00007A6A0000}"/>
    <cellStyle name="출력 4 6 2 4 2" xfId="10795" xr:uid="{00000000-0005-0000-0000-00007B6A0000}"/>
    <cellStyle name="출력 4 6 2 4 2 2" xfId="21898" xr:uid="{00000000-0005-0000-0000-00007C6A0000}"/>
    <cellStyle name="출력 4 6 2 4 2 3" xfId="28723" xr:uid="{00000000-0005-0000-0000-00007D6A0000}"/>
    <cellStyle name="출력 4 6 2 4 3" xfId="16478" xr:uid="{00000000-0005-0000-0000-00007E6A0000}"/>
    <cellStyle name="출력 4 6 2 4 4" xfId="24389" xr:uid="{00000000-0005-0000-0000-00007F6A0000}"/>
    <cellStyle name="출력 4 6 2 5" xfId="5255" xr:uid="{00000000-0005-0000-0000-0000806A0000}"/>
    <cellStyle name="출력 4 6 2 5 2" xfId="10796" xr:uid="{00000000-0005-0000-0000-0000816A0000}"/>
    <cellStyle name="출력 4 6 2 5 2 2" xfId="21899" xr:uid="{00000000-0005-0000-0000-0000826A0000}"/>
    <cellStyle name="출력 4 6 2 5 2 3" xfId="28724" xr:uid="{00000000-0005-0000-0000-0000836A0000}"/>
    <cellStyle name="출력 4 6 2 5 3" xfId="16479" xr:uid="{00000000-0005-0000-0000-0000846A0000}"/>
    <cellStyle name="출력 4 6 2 5 4" xfId="24390" xr:uid="{00000000-0005-0000-0000-0000856A0000}"/>
    <cellStyle name="출력 4 6 2 6" xfId="5256" xr:uid="{00000000-0005-0000-0000-0000866A0000}"/>
    <cellStyle name="출력 4 6 2 6 2" xfId="10797" xr:uid="{00000000-0005-0000-0000-0000876A0000}"/>
    <cellStyle name="출력 4 6 2 6 2 2" xfId="21900" xr:uid="{00000000-0005-0000-0000-0000886A0000}"/>
    <cellStyle name="출력 4 6 2 6 2 3" xfId="28725" xr:uid="{00000000-0005-0000-0000-0000896A0000}"/>
    <cellStyle name="출력 4 6 2 6 3" xfId="16480" xr:uid="{00000000-0005-0000-0000-00008A6A0000}"/>
    <cellStyle name="출력 4 6 2 6 4" xfId="24391" xr:uid="{00000000-0005-0000-0000-00008B6A0000}"/>
    <cellStyle name="출력 4 6 2 7" xfId="10792" xr:uid="{00000000-0005-0000-0000-00008C6A0000}"/>
    <cellStyle name="출력 4 6 2 7 2" xfId="21895" xr:uid="{00000000-0005-0000-0000-00008D6A0000}"/>
    <cellStyle name="출력 4 6 2 7 3" xfId="28720" xr:uid="{00000000-0005-0000-0000-00008E6A0000}"/>
    <cellStyle name="출력 4 6 2 8" xfId="16475" xr:uid="{00000000-0005-0000-0000-00008F6A0000}"/>
    <cellStyle name="출력 4 6 2 9" xfId="24386" xr:uid="{00000000-0005-0000-0000-0000906A0000}"/>
    <cellStyle name="출력 4 6 3" xfId="5257" xr:uid="{00000000-0005-0000-0000-0000916A0000}"/>
    <cellStyle name="출력 4 6 3 2" xfId="10798" xr:uid="{00000000-0005-0000-0000-0000926A0000}"/>
    <cellStyle name="출력 4 6 3 2 2" xfId="21901" xr:uid="{00000000-0005-0000-0000-0000936A0000}"/>
    <cellStyle name="출력 4 6 3 2 3" xfId="28726" xr:uid="{00000000-0005-0000-0000-0000946A0000}"/>
    <cellStyle name="출력 4 6 3 3" xfId="16481" xr:uid="{00000000-0005-0000-0000-0000956A0000}"/>
    <cellStyle name="출력 4 6 3 4" xfId="24392" xr:uid="{00000000-0005-0000-0000-0000966A0000}"/>
    <cellStyle name="출력 4 6 4" xfId="5258" xr:uid="{00000000-0005-0000-0000-0000976A0000}"/>
    <cellStyle name="출력 4 6 4 2" xfId="10799" xr:uid="{00000000-0005-0000-0000-0000986A0000}"/>
    <cellStyle name="출력 4 6 4 2 2" xfId="21902" xr:uid="{00000000-0005-0000-0000-0000996A0000}"/>
    <cellStyle name="출력 4 6 4 2 3" xfId="28727" xr:uid="{00000000-0005-0000-0000-00009A6A0000}"/>
    <cellStyle name="출력 4 6 4 3" xfId="16482" xr:uid="{00000000-0005-0000-0000-00009B6A0000}"/>
    <cellStyle name="출력 4 6 4 4" xfId="24393" xr:uid="{00000000-0005-0000-0000-00009C6A0000}"/>
    <cellStyle name="출력 4 6 5" xfId="5259" xr:uid="{00000000-0005-0000-0000-00009D6A0000}"/>
    <cellStyle name="출력 4 6 5 2" xfId="10800" xr:uid="{00000000-0005-0000-0000-00009E6A0000}"/>
    <cellStyle name="출력 4 6 5 2 2" xfId="21903" xr:uid="{00000000-0005-0000-0000-00009F6A0000}"/>
    <cellStyle name="출력 4 6 5 2 3" xfId="28728" xr:uid="{00000000-0005-0000-0000-0000A06A0000}"/>
    <cellStyle name="출력 4 6 5 3" xfId="16483" xr:uid="{00000000-0005-0000-0000-0000A16A0000}"/>
    <cellStyle name="출력 4 6 5 4" xfId="24394" xr:uid="{00000000-0005-0000-0000-0000A26A0000}"/>
    <cellStyle name="출력 4 6 6" xfId="5260" xr:uid="{00000000-0005-0000-0000-0000A36A0000}"/>
    <cellStyle name="출력 4 6 6 2" xfId="10801" xr:uid="{00000000-0005-0000-0000-0000A46A0000}"/>
    <cellStyle name="출력 4 6 6 2 2" xfId="21904" xr:uid="{00000000-0005-0000-0000-0000A56A0000}"/>
    <cellStyle name="출력 4 6 6 2 3" xfId="28729" xr:uid="{00000000-0005-0000-0000-0000A66A0000}"/>
    <cellStyle name="출력 4 6 6 3" xfId="16484" xr:uid="{00000000-0005-0000-0000-0000A76A0000}"/>
    <cellStyle name="출력 4 6 6 4" xfId="24395" xr:uid="{00000000-0005-0000-0000-0000A86A0000}"/>
    <cellStyle name="출력 4 6 7" xfId="5261" xr:uid="{00000000-0005-0000-0000-0000A96A0000}"/>
    <cellStyle name="출력 4 6 7 2" xfId="10802" xr:uid="{00000000-0005-0000-0000-0000AA6A0000}"/>
    <cellStyle name="출력 4 6 7 2 2" xfId="21905" xr:uid="{00000000-0005-0000-0000-0000AB6A0000}"/>
    <cellStyle name="출력 4 6 7 2 3" xfId="28730" xr:uid="{00000000-0005-0000-0000-0000AC6A0000}"/>
    <cellStyle name="출력 4 6 7 3" xfId="16485" xr:uid="{00000000-0005-0000-0000-0000AD6A0000}"/>
    <cellStyle name="출력 4 6 7 4" xfId="24396" xr:uid="{00000000-0005-0000-0000-0000AE6A0000}"/>
    <cellStyle name="출력 4 6 8" xfId="10791" xr:uid="{00000000-0005-0000-0000-0000AF6A0000}"/>
    <cellStyle name="출력 4 6 8 2" xfId="21894" xr:uid="{00000000-0005-0000-0000-0000B06A0000}"/>
    <cellStyle name="출력 4 6 8 3" xfId="28719" xr:uid="{00000000-0005-0000-0000-0000B16A0000}"/>
    <cellStyle name="출력 4 6 9" xfId="16474" xr:uid="{00000000-0005-0000-0000-0000B26A0000}"/>
    <cellStyle name="출력 4 7" xfId="5262" xr:uid="{00000000-0005-0000-0000-0000B36A0000}"/>
    <cellStyle name="출력 4 7 10" xfId="24397" xr:uid="{00000000-0005-0000-0000-0000B46A0000}"/>
    <cellStyle name="출력 4 7 2" xfId="5263" xr:uid="{00000000-0005-0000-0000-0000B56A0000}"/>
    <cellStyle name="출력 4 7 2 2" xfId="5264" xr:uid="{00000000-0005-0000-0000-0000B66A0000}"/>
    <cellStyle name="출력 4 7 2 2 2" xfId="10805" xr:uid="{00000000-0005-0000-0000-0000B76A0000}"/>
    <cellStyle name="출력 4 7 2 2 2 2" xfId="21908" xr:uid="{00000000-0005-0000-0000-0000B86A0000}"/>
    <cellStyle name="출력 4 7 2 2 2 3" xfId="28733" xr:uid="{00000000-0005-0000-0000-0000B96A0000}"/>
    <cellStyle name="출력 4 7 2 2 3" xfId="16488" xr:uid="{00000000-0005-0000-0000-0000BA6A0000}"/>
    <cellStyle name="출력 4 7 2 2 4" xfId="24399" xr:uid="{00000000-0005-0000-0000-0000BB6A0000}"/>
    <cellStyle name="출력 4 7 2 3" xfId="5265" xr:uid="{00000000-0005-0000-0000-0000BC6A0000}"/>
    <cellStyle name="출력 4 7 2 3 2" xfId="10806" xr:uid="{00000000-0005-0000-0000-0000BD6A0000}"/>
    <cellStyle name="출력 4 7 2 3 2 2" xfId="21909" xr:uid="{00000000-0005-0000-0000-0000BE6A0000}"/>
    <cellStyle name="출력 4 7 2 3 2 3" xfId="28734" xr:uid="{00000000-0005-0000-0000-0000BF6A0000}"/>
    <cellStyle name="출력 4 7 2 3 3" xfId="16489" xr:uid="{00000000-0005-0000-0000-0000C06A0000}"/>
    <cellStyle name="출력 4 7 2 3 4" xfId="24400" xr:uid="{00000000-0005-0000-0000-0000C16A0000}"/>
    <cellStyle name="출력 4 7 2 4" xfId="5266" xr:uid="{00000000-0005-0000-0000-0000C26A0000}"/>
    <cellStyle name="출력 4 7 2 4 2" xfId="10807" xr:uid="{00000000-0005-0000-0000-0000C36A0000}"/>
    <cellStyle name="출력 4 7 2 4 2 2" xfId="21910" xr:uid="{00000000-0005-0000-0000-0000C46A0000}"/>
    <cellStyle name="출력 4 7 2 4 2 3" xfId="28735" xr:uid="{00000000-0005-0000-0000-0000C56A0000}"/>
    <cellStyle name="출력 4 7 2 4 3" xfId="16490" xr:uid="{00000000-0005-0000-0000-0000C66A0000}"/>
    <cellStyle name="출력 4 7 2 4 4" xfId="24401" xr:uid="{00000000-0005-0000-0000-0000C76A0000}"/>
    <cellStyle name="출력 4 7 2 5" xfId="5267" xr:uid="{00000000-0005-0000-0000-0000C86A0000}"/>
    <cellStyle name="출력 4 7 2 5 2" xfId="10808" xr:uid="{00000000-0005-0000-0000-0000C96A0000}"/>
    <cellStyle name="출력 4 7 2 5 2 2" xfId="21911" xr:uid="{00000000-0005-0000-0000-0000CA6A0000}"/>
    <cellStyle name="출력 4 7 2 5 2 3" xfId="28736" xr:uid="{00000000-0005-0000-0000-0000CB6A0000}"/>
    <cellStyle name="출력 4 7 2 5 3" xfId="16491" xr:uid="{00000000-0005-0000-0000-0000CC6A0000}"/>
    <cellStyle name="출력 4 7 2 5 4" xfId="24402" xr:uid="{00000000-0005-0000-0000-0000CD6A0000}"/>
    <cellStyle name="출력 4 7 2 6" xfId="5268" xr:uid="{00000000-0005-0000-0000-0000CE6A0000}"/>
    <cellStyle name="출력 4 7 2 6 2" xfId="10809" xr:uid="{00000000-0005-0000-0000-0000CF6A0000}"/>
    <cellStyle name="출력 4 7 2 6 2 2" xfId="21912" xr:uid="{00000000-0005-0000-0000-0000D06A0000}"/>
    <cellStyle name="출력 4 7 2 6 2 3" xfId="28737" xr:uid="{00000000-0005-0000-0000-0000D16A0000}"/>
    <cellStyle name="출력 4 7 2 6 3" xfId="16492" xr:uid="{00000000-0005-0000-0000-0000D26A0000}"/>
    <cellStyle name="출력 4 7 2 6 4" xfId="24403" xr:uid="{00000000-0005-0000-0000-0000D36A0000}"/>
    <cellStyle name="출력 4 7 2 7" xfId="10804" xr:uid="{00000000-0005-0000-0000-0000D46A0000}"/>
    <cellStyle name="출력 4 7 2 7 2" xfId="21907" xr:uid="{00000000-0005-0000-0000-0000D56A0000}"/>
    <cellStyle name="출력 4 7 2 7 3" xfId="28732" xr:uid="{00000000-0005-0000-0000-0000D66A0000}"/>
    <cellStyle name="출력 4 7 2 8" xfId="16487" xr:uid="{00000000-0005-0000-0000-0000D76A0000}"/>
    <cellStyle name="출력 4 7 2 9" xfId="24398" xr:uid="{00000000-0005-0000-0000-0000D86A0000}"/>
    <cellStyle name="출력 4 7 3" xfId="5269" xr:uid="{00000000-0005-0000-0000-0000D96A0000}"/>
    <cellStyle name="출력 4 7 3 2" xfId="10810" xr:uid="{00000000-0005-0000-0000-0000DA6A0000}"/>
    <cellStyle name="출력 4 7 3 2 2" xfId="21913" xr:uid="{00000000-0005-0000-0000-0000DB6A0000}"/>
    <cellStyle name="출력 4 7 3 2 3" xfId="28738" xr:uid="{00000000-0005-0000-0000-0000DC6A0000}"/>
    <cellStyle name="출력 4 7 3 3" xfId="16493" xr:uid="{00000000-0005-0000-0000-0000DD6A0000}"/>
    <cellStyle name="출력 4 7 3 4" xfId="24404" xr:uid="{00000000-0005-0000-0000-0000DE6A0000}"/>
    <cellStyle name="출력 4 7 4" xfId="5270" xr:uid="{00000000-0005-0000-0000-0000DF6A0000}"/>
    <cellStyle name="출력 4 7 4 2" xfId="10811" xr:uid="{00000000-0005-0000-0000-0000E06A0000}"/>
    <cellStyle name="출력 4 7 4 2 2" xfId="21914" xr:uid="{00000000-0005-0000-0000-0000E16A0000}"/>
    <cellStyle name="출력 4 7 4 2 3" xfId="28739" xr:uid="{00000000-0005-0000-0000-0000E26A0000}"/>
    <cellStyle name="출력 4 7 4 3" xfId="16494" xr:uid="{00000000-0005-0000-0000-0000E36A0000}"/>
    <cellStyle name="출력 4 7 4 4" xfId="24405" xr:uid="{00000000-0005-0000-0000-0000E46A0000}"/>
    <cellStyle name="출력 4 7 5" xfId="5271" xr:uid="{00000000-0005-0000-0000-0000E56A0000}"/>
    <cellStyle name="출력 4 7 5 2" xfId="10812" xr:uid="{00000000-0005-0000-0000-0000E66A0000}"/>
    <cellStyle name="출력 4 7 5 2 2" xfId="21915" xr:uid="{00000000-0005-0000-0000-0000E76A0000}"/>
    <cellStyle name="출력 4 7 5 2 3" xfId="28740" xr:uid="{00000000-0005-0000-0000-0000E86A0000}"/>
    <cellStyle name="출력 4 7 5 3" xfId="16495" xr:uid="{00000000-0005-0000-0000-0000E96A0000}"/>
    <cellStyle name="출력 4 7 5 4" xfId="24406" xr:uid="{00000000-0005-0000-0000-0000EA6A0000}"/>
    <cellStyle name="출력 4 7 6" xfId="5272" xr:uid="{00000000-0005-0000-0000-0000EB6A0000}"/>
    <cellStyle name="출력 4 7 6 2" xfId="10813" xr:uid="{00000000-0005-0000-0000-0000EC6A0000}"/>
    <cellStyle name="출력 4 7 6 2 2" xfId="21916" xr:uid="{00000000-0005-0000-0000-0000ED6A0000}"/>
    <cellStyle name="출력 4 7 6 2 3" xfId="28741" xr:uid="{00000000-0005-0000-0000-0000EE6A0000}"/>
    <cellStyle name="출력 4 7 6 3" xfId="16496" xr:uid="{00000000-0005-0000-0000-0000EF6A0000}"/>
    <cellStyle name="출력 4 7 6 4" xfId="24407" xr:uid="{00000000-0005-0000-0000-0000F06A0000}"/>
    <cellStyle name="출력 4 7 7" xfId="5273" xr:uid="{00000000-0005-0000-0000-0000F16A0000}"/>
    <cellStyle name="출력 4 7 7 2" xfId="10814" xr:uid="{00000000-0005-0000-0000-0000F26A0000}"/>
    <cellStyle name="출력 4 7 7 2 2" xfId="21917" xr:uid="{00000000-0005-0000-0000-0000F36A0000}"/>
    <cellStyle name="출력 4 7 7 2 3" xfId="28742" xr:uid="{00000000-0005-0000-0000-0000F46A0000}"/>
    <cellStyle name="출력 4 7 7 3" xfId="16497" xr:uid="{00000000-0005-0000-0000-0000F56A0000}"/>
    <cellStyle name="출력 4 7 7 4" xfId="24408" xr:uid="{00000000-0005-0000-0000-0000F66A0000}"/>
    <cellStyle name="출력 4 7 8" xfId="10803" xr:uid="{00000000-0005-0000-0000-0000F76A0000}"/>
    <cellStyle name="출력 4 7 8 2" xfId="21906" xr:uid="{00000000-0005-0000-0000-0000F86A0000}"/>
    <cellStyle name="출력 4 7 8 3" xfId="28731" xr:uid="{00000000-0005-0000-0000-0000F96A0000}"/>
    <cellStyle name="출력 4 7 9" xfId="16486" xr:uid="{00000000-0005-0000-0000-0000FA6A0000}"/>
    <cellStyle name="출력 4 8" xfId="5274" xr:uid="{00000000-0005-0000-0000-0000FB6A0000}"/>
    <cellStyle name="출력 4 8 10" xfId="24409" xr:uid="{00000000-0005-0000-0000-0000FC6A0000}"/>
    <cellStyle name="출력 4 8 2" xfId="5275" xr:uid="{00000000-0005-0000-0000-0000FD6A0000}"/>
    <cellStyle name="출력 4 8 2 2" xfId="5276" xr:uid="{00000000-0005-0000-0000-0000FE6A0000}"/>
    <cellStyle name="출력 4 8 2 2 2" xfId="10817" xr:uid="{00000000-0005-0000-0000-0000FF6A0000}"/>
    <cellStyle name="출력 4 8 2 2 2 2" xfId="21920" xr:uid="{00000000-0005-0000-0000-0000006B0000}"/>
    <cellStyle name="출력 4 8 2 2 2 3" xfId="28745" xr:uid="{00000000-0005-0000-0000-0000016B0000}"/>
    <cellStyle name="출력 4 8 2 2 3" xfId="16500" xr:uid="{00000000-0005-0000-0000-0000026B0000}"/>
    <cellStyle name="출력 4 8 2 2 4" xfId="24411" xr:uid="{00000000-0005-0000-0000-0000036B0000}"/>
    <cellStyle name="출력 4 8 2 3" xfId="5277" xr:uid="{00000000-0005-0000-0000-0000046B0000}"/>
    <cellStyle name="출력 4 8 2 3 2" xfId="10818" xr:uid="{00000000-0005-0000-0000-0000056B0000}"/>
    <cellStyle name="출력 4 8 2 3 2 2" xfId="21921" xr:uid="{00000000-0005-0000-0000-0000066B0000}"/>
    <cellStyle name="출력 4 8 2 3 2 3" xfId="28746" xr:uid="{00000000-0005-0000-0000-0000076B0000}"/>
    <cellStyle name="출력 4 8 2 3 3" xfId="16501" xr:uid="{00000000-0005-0000-0000-0000086B0000}"/>
    <cellStyle name="출력 4 8 2 3 4" xfId="24412" xr:uid="{00000000-0005-0000-0000-0000096B0000}"/>
    <cellStyle name="출력 4 8 2 4" xfId="5278" xr:uid="{00000000-0005-0000-0000-00000A6B0000}"/>
    <cellStyle name="출력 4 8 2 4 2" xfId="10819" xr:uid="{00000000-0005-0000-0000-00000B6B0000}"/>
    <cellStyle name="출력 4 8 2 4 2 2" xfId="21922" xr:uid="{00000000-0005-0000-0000-00000C6B0000}"/>
    <cellStyle name="출력 4 8 2 4 2 3" xfId="28747" xr:uid="{00000000-0005-0000-0000-00000D6B0000}"/>
    <cellStyle name="출력 4 8 2 4 3" xfId="16502" xr:uid="{00000000-0005-0000-0000-00000E6B0000}"/>
    <cellStyle name="출력 4 8 2 4 4" xfId="24413" xr:uid="{00000000-0005-0000-0000-00000F6B0000}"/>
    <cellStyle name="출력 4 8 2 5" xfId="5279" xr:uid="{00000000-0005-0000-0000-0000106B0000}"/>
    <cellStyle name="출력 4 8 2 5 2" xfId="10820" xr:uid="{00000000-0005-0000-0000-0000116B0000}"/>
    <cellStyle name="출력 4 8 2 5 2 2" xfId="21923" xr:uid="{00000000-0005-0000-0000-0000126B0000}"/>
    <cellStyle name="출력 4 8 2 5 2 3" xfId="28748" xr:uid="{00000000-0005-0000-0000-0000136B0000}"/>
    <cellStyle name="출력 4 8 2 5 3" xfId="16503" xr:uid="{00000000-0005-0000-0000-0000146B0000}"/>
    <cellStyle name="출력 4 8 2 5 4" xfId="24414" xr:uid="{00000000-0005-0000-0000-0000156B0000}"/>
    <cellStyle name="출력 4 8 2 6" xfId="5280" xr:uid="{00000000-0005-0000-0000-0000166B0000}"/>
    <cellStyle name="출력 4 8 2 6 2" xfId="10821" xr:uid="{00000000-0005-0000-0000-0000176B0000}"/>
    <cellStyle name="출력 4 8 2 6 2 2" xfId="21924" xr:uid="{00000000-0005-0000-0000-0000186B0000}"/>
    <cellStyle name="출력 4 8 2 6 2 3" xfId="28749" xr:uid="{00000000-0005-0000-0000-0000196B0000}"/>
    <cellStyle name="출력 4 8 2 6 3" xfId="16504" xr:uid="{00000000-0005-0000-0000-00001A6B0000}"/>
    <cellStyle name="출력 4 8 2 6 4" xfId="24415" xr:uid="{00000000-0005-0000-0000-00001B6B0000}"/>
    <cellStyle name="출력 4 8 2 7" xfId="10816" xr:uid="{00000000-0005-0000-0000-00001C6B0000}"/>
    <cellStyle name="출력 4 8 2 7 2" xfId="21919" xr:uid="{00000000-0005-0000-0000-00001D6B0000}"/>
    <cellStyle name="출력 4 8 2 7 3" xfId="28744" xr:uid="{00000000-0005-0000-0000-00001E6B0000}"/>
    <cellStyle name="출력 4 8 2 8" xfId="16499" xr:uid="{00000000-0005-0000-0000-00001F6B0000}"/>
    <cellStyle name="출력 4 8 2 9" xfId="24410" xr:uid="{00000000-0005-0000-0000-0000206B0000}"/>
    <cellStyle name="출력 4 8 3" xfId="5281" xr:uid="{00000000-0005-0000-0000-0000216B0000}"/>
    <cellStyle name="출력 4 8 3 2" xfId="10822" xr:uid="{00000000-0005-0000-0000-0000226B0000}"/>
    <cellStyle name="출력 4 8 3 2 2" xfId="21925" xr:uid="{00000000-0005-0000-0000-0000236B0000}"/>
    <cellStyle name="출력 4 8 3 2 3" xfId="28750" xr:uid="{00000000-0005-0000-0000-0000246B0000}"/>
    <cellStyle name="출력 4 8 3 3" xfId="16505" xr:uid="{00000000-0005-0000-0000-0000256B0000}"/>
    <cellStyle name="출력 4 8 3 4" xfId="24416" xr:uid="{00000000-0005-0000-0000-0000266B0000}"/>
    <cellStyle name="출력 4 8 4" xfId="5282" xr:uid="{00000000-0005-0000-0000-0000276B0000}"/>
    <cellStyle name="출력 4 8 4 2" xfId="10823" xr:uid="{00000000-0005-0000-0000-0000286B0000}"/>
    <cellStyle name="출력 4 8 4 2 2" xfId="21926" xr:uid="{00000000-0005-0000-0000-0000296B0000}"/>
    <cellStyle name="출력 4 8 4 2 3" xfId="28751" xr:uid="{00000000-0005-0000-0000-00002A6B0000}"/>
    <cellStyle name="출력 4 8 4 3" xfId="16506" xr:uid="{00000000-0005-0000-0000-00002B6B0000}"/>
    <cellStyle name="출력 4 8 4 4" xfId="24417" xr:uid="{00000000-0005-0000-0000-00002C6B0000}"/>
    <cellStyle name="출력 4 8 5" xfId="5283" xr:uid="{00000000-0005-0000-0000-00002D6B0000}"/>
    <cellStyle name="출력 4 8 5 2" xfId="10824" xr:uid="{00000000-0005-0000-0000-00002E6B0000}"/>
    <cellStyle name="출력 4 8 5 2 2" xfId="21927" xr:uid="{00000000-0005-0000-0000-00002F6B0000}"/>
    <cellStyle name="출력 4 8 5 2 3" xfId="28752" xr:uid="{00000000-0005-0000-0000-0000306B0000}"/>
    <cellStyle name="출력 4 8 5 3" xfId="16507" xr:uid="{00000000-0005-0000-0000-0000316B0000}"/>
    <cellStyle name="출력 4 8 5 4" xfId="24418" xr:uid="{00000000-0005-0000-0000-0000326B0000}"/>
    <cellStyle name="출력 4 8 6" xfId="5284" xr:uid="{00000000-0005-0000-0000-0000336B0000}"/>
    <cellStyle name="출력 4 8 6 2" xfId="10825" xr:uid="{00000000-0005-0000-0000-0000346B0000}"/>
    <cellStyle name="출력 4 8 6 2 2" xfId="21928" xr:uid="{00000000-0005-0000-0000-0000356B0000}"/>
    <cellStyle name="출력 4 8 6 2 3" xfId="28753" xr:uid="{00000000-0005-0000-0000-0000366B0000}"/>
    <cellStyle name="출력 4 8 6 3" xfId="16508" xr:uid="{00000000-0005-0000-0000-0000376B0000}"/>
    <cellStyle name="출력 4 8 6 4" xfId="24419" xr:uid="{00000000-0005-0000-0000-0000386B0000}"/>
    <cellStyle name="출력 4 8 7" xfId="5285" xr:uid="{00000000-0005-0000-0000-0000396B0000}"/>
    <cellStyle name="출력 4 8 7 2" xfId="10826" xr:uid="{00000000-0005-0000-0000-00003A6B0000}"/>
    <cellStyle name="출력 4 8 7 2 2" xfId="21929" xr:uid="{00000000-0005-0000-0000-00003B6B0000}"/>
    <cellStyle name="출력 4 8 7 2 3" xfId="28754" xr:uid="{00000000-0005-0000-0000-00003C6B0000}"/>
    <cellStyle name="출력 4 8 7 3" xfId="16509" xr:uid="{00000000-0005-0000-0000-00003D6B0000}"/>
    <cellStyle name="출력 4 8 7 4" xfId="24420" xr:uid="{00000000-0005-0000-0000-00003E6B0000}"/>
    <cellStyle name="출력 4 8 8" xfId="10815" xr:uid="{00000000-0005-0000-0000-00003F6B0000}"/>
    <cellStyle name="출력 4 8 8 2" xfId="21918" xr:uid="{00000000-0005-0000-0000-0000406B0000}"/>
    <cellStyle name="출력 4 8 8 3" xfId="28743" xr:uid="{00000000-0005-0000-0000-0000416B0000}"/>
    <cellStyle name="출력 4 8 9" xfId="16498" xr:uid="{00000000-0005-0000-0000-0000426B0000}"/>
    <cellStyle name="출력 4 9" xfId="5286" xr:uid="{00000000-0005-0000-0000-0000436B0000}"/>
    <cellStyle name="출력 4 9 2" xfId="5287" xr:uid="{00000000-0005-0000-0000-0000446B0000}"/>
    <cellStyle name="출력 4 9 2 2" xfId="10828" xr:uid="{00000000-0005-0000-0000-0000456B0000}"/>
    <cellStyle name="출력 4 9 2 2 2" xfId="21931" xr:uid="{00000000-0005-0000-0000-0000466B0000}"/>
    <cellStyle name="출력 4 9 2 2 3" xfId="28756" xr:uid="{00000000-0005-0000-0000-0000476B0000}"/>
    <cellStyle name="출력 4 9 2 3" xfId="16511" xr:uid="{00000000-0005-0000-0000-0000486B0000}"/>
    <cellStyle name="출력 4 9 2 4" xfId="24422" xr:uid="{00000000-0005-0000-0000-0000496B0000}"/>
    <cellStyle name="출력 4 9 3" xfId="5288" xr:uid="{00000000-0005-0000-0000-00004A6B0000}"/>
    <cellStyle name="출력 4 9 3 2" xfId="10829" xr:uid="{00000000-0005-0000-0000-00004B6B0000}"/>
    <cellStyle name="출력 4 9 3 2 2" xfId="21932" xr:uid="{00000000-0005-0000-0000-00004C6B0000}"/>
    <cellStyle name="출력 4 9 3 2 3" xfId="28757" xr:uid="{00000000-0005-0000-0000-00004D6B0000}"/>
    <cellStyle name="출력 4 9 3 3" xfId="16512" xr:uid="{00000000-0005-0000-0000-00004E6B0000}"/>
    <cellStyle name="출력 4 9 3 4" xfId="24423" xr:uid="{00000000-0005-0000-0000-00004F6B0000}"/>
    <cellStyle name="출력 4 9 4" xfId="5289" xr:uid="{00000000-0005-0000-0000-0000506B0000}"/>
    <cellStyle name="출력 4 9 4 2" xfId="10830" xr:uid="{00000000-0005-0000-0000-0000516B0000}"/>
    <cellStyle name="출력 4 9 4 2 2" xfId="21933" xr:uid="{00000000-0005-0000-0000-0000526B0000}"/>
    <cellStyle name="출력 4 9 4 2 3" xfId="28758" xr:uid="{00000000-0005-0000-0000-0000536B0000}"/>
    <cellStyle name="출력 4 9 4 3" xfId="16513" xr:uid="{00000000-0005-0000-0000-0000546B0000}"/>
    <cellStyle name="출력 4 9 4 4" xfId="24424" xr:uid="{00000000-0005-0000-0000-0000556B0000}"/>
    <cellStyle name="출력 4 9 5" xfId="5290" xr:uid="{00000000-0005-0000-0000-0000566B0000}"/>
    <cellStyle name="출력 4 9 5 2" xfId="10831" xr:uid="{00000000-0005-0000-0000-0000576B0000}"/>
    <cellStyle name="출력 4 9 5 2 2" xfId="21934" xr:uid="{00000000-0005-0000-0000-0000586B0000}"/>
    <cellStyle name="출력 4 9 5 2 3" xfId="28759" xr:uid="{00000000-0005-0000-0000-0000596B0000}"/>
    <cellStyle name="출력 4 9 5 3" xfId="16514" xr:uid="{00000000-0005-0000-0000-00005A6B0000}"/>
    <cellStyle name="출력 4 9 5 4" xfId="24425" xr:uid="{00000000-0005-0000-0000-00005B6B0000}"/>
    <cellStyle name="출력 4 9 6" xfId="5291" xr:uid="{00000000-0005-0000-0000-00005C6B0000}"/>
    <cellStyle name="출력 4 9 6 2" xfId="10832" xr:uid="{00000000-0005-0000-0000-00005D6B0000}"/>
    <cellStyle name="출력 4 9 6 2 2" xfId="21935" xr:uid="{00000000-0005-0000-0000-00005E6B0000}"/>
    <cellStyle name="출력 4 9 6 2 3" xfId="28760" xr:uid="{00000000-0005-0000-0000-00005F6B0000}"/>
    <cellStyle name="출력 4 9 6 3" xfId="16515" xr:uid="{00000000-0005-0000-0000-0000606B0000}"/>
    <cellStyle name="출력 4 9 6 4" xfId="24426" xr:uid="{00000000-0005-0000-0000-0000616B0000}"/>
    <cellStyle name="출력 4 9 7" xfId="10827" xr:uid="{00000000-0005-0000-0000-0000626B0000}"/>
    <cellStyle name="출력 4 9 7 2" xfId="21930" xr:uid="{00000000-0005-0000-0000-0000636B0000}"/>
    <cellStyle name="출력 4 9 7 3" xfId="28755" xr:uid="{00000000-0005-0000-0000-0000646B0000}"/>
    <cellStyle name="출력 4 9 8" xfId="16510" xr:uid="{00000000-0005-0000-0000-0000656B0000}"/>
    <cellStyle name="출력 4 9 9" xfId="24421" xr:uid="{00000000-0005-0000-0000-0000666B0000}"/>
    <cellStyle name="출력 5" xfId="5292" xr:uid="{00000000-0005-0000-0000-0000676B0000}"/>
    <cellStyle name="출력 5 10" xfId="24427" xr:uid="{00000000-0005-0000-0000-0000686B0000}"/>
    <cellStyle name="출력 5 2" xfId="5293" xr:uid="{00000000-0005-0000-0000-0000696B0000}"/>
    <cellStyle name="출력 5 2 2" xfId="5294" xr:uid="{00000000-0005-0000-0000-00006A6B0000}"/>
    <cellStyle name="출력 5 2 2 2" xfId="10835" xr:uid="{00000000-0005-0000-0000-00006B6B0000}"/>
    <cellStyle name="출력 5 2 2 2 2" xfId="21938" xr:uid="{00000000-0005-0000-0000-00006C6B0000}"/>
    <cellStyle name="출력 5 2 2 2 3" xfId="28763" xr:uid="{00000000-0005-0000-0000-00006D6B0000}"/>
    <cellStyle name="출력 5 2 2 3" xfId="16518" xr:uid="{00000000-0005-0000-0000-00006E6B0000}"/>
    <cellStyle name="출력 5 2 2 4" xfId="24429" xr:uid="{00000000-0005-0000-0000-00006F6B0000}"/>
    <cellStyle name="출력 5 2 3" xfId="5295" xr:uid="{00000000-0005-0000-0000-0000706B0000}"/>
    <cellStyle name="출력 5 2 3 2" xfId="10836" xr:uid="{00000000-0005-0000-0000-0000716B0000}"/>
    <cellStyle name="출력 5 2 3 2 2" xfId="21939" xr:uid="{00000000-0005-0000-0000-0000726B0000}"/>
    <cellStyle name="출력 5 2 3 2 3" xfId="28764" xr:uid="{00000000-0005-0000-0000-0000736B0000}"/>
    <cellStyle name="출력 5 2 3 3" xfId="16519" xr:uid="{00000000-0005-0000-0000-0000746B0000}"/>
    <cellStyle name="출력 5 2 3 4" xfId="24430" xr:uid="{00000000-0005-0000-0000-0000756B0000}"/>
    <cellStyle name="출력 5 2 4" xfId="5296" xr:uid="{00000000-0005-0000-0000-0000766B0000}"/>
    <cellStyle name="출력 5 2 4 2" xfId="10837" xr:uid="{00000000-0005-0000-0000-0000776B0000}"/>
    <cellStyle name="출력 5 2 4 2 2" xfId="21940" xr:uid="{00000000-0005-0000-0000-0000786B0000}"/>
    <cellStyle name="출력 5 2 4 2 3" xfId="28765" xr:uid="{00000000-0005-0000-0000-0000796B0000}"/>
    <cellStyle name="출력 5 2 4 3" xfId="16520" xr:uid="{00000000-0005-0000-0000-00007A6B0000}"/>
    <cellStyle name="출력 5 2 4 4" xfId="24431" xr:uid="{00000000-0005-0000-0000-00007B6B0000}"/>
    <cellStyle name="출력 5 2 5" xfId="5297" xr:uid="{00000000-0005-0000-0000-00007C6B0000}"/>
    <cellStyle name="출력 5 2 5 2" xfId="10838" xr:uid="{00000000-0005-0000-0000-00007D6B0000}"/>
    <cellStyle name="출력 5 2 5 2 2" xfId="21941" xr:uid="{00000000-0005-0000-0000-00007E6B0000}"/>
    <cellStyle name="출력 5 2 5 2 3" xfId="28766" xr:uid="{00000000-0005-0000-0000-00007F6B0000}"/>
    <cellStyle name="출력 5 2 5 3" xfId="16521" xr:uid="{00000000-0005-0000-0000-0000806B0000}"/>
    <cellStyle name="출력 5 2 5 4" xfId="24432" xr:uid="{00000000-0005-0000-0000-0000816B0000}"/>
    <cellStyle name="출력 5 2 6" xfId="5298" xr:uid="{00000000-0005-0000-0000-0000826B0000}"/>
    <cellStyle name="출력 5 2 6 2" xfId="10839" xr:uid="{00000000-0005-0000-0000-0000836B0000}"/>
    <cellStyle name="출력 5 2 6 2 2" xfId="21942" xr:uid="{00000000-0005-0000-0000-0000846B0000}"/>
    <cellStyle name="출력 5 2 6 2 3" xfId="28767" xr:uid="{00000000-0005-0000-0000-0000856B0000}"/>
    <cellStyle name="출력 5 2 6 3" xfId="16522" xr:uid="{00000000-0005-0000-0000-0000866B0000}"/>
    <cellStyle name="출력 5 2 6 4" xfId="24433" xr:uid="{00000000-0005-0000-0000-0000876B0000}"/>
    <cellStyle name="출력 5 2 7" xfId="10834" xr:uid="{00000000-0005-0000-0000-0000886B0000}"/>
    <cellStyle name="출력 5 2 7 2" xfId="21937" xr:uid="{00000000-0005-0000-0000-0000896B0000}"/>
    <cellStyle name="출력 5 2 7 3" xfId="28762" xr:uid="{00000000-0005-0000-0000-00008A6B0000}"/>
    <cellStyle name="출력 5 2 8" xfId="16517" xr:uid="{00000000-0005-0000-0000-00008B6B0000}"/>
    <cellStyle name="출력 5 2 9" xfId="24428" xr:uid="{00000000-0005-0000-0000-00008C6B0000}"/>
    <cellStyle name="출력 5 3" xfId="5299" xr:uid="{00000000-0005-0000-0000-00008D6B0000}"/>
    <cellStyle name="출력 5 3 2" xfId="10840" xr:uid="{00000000-0005-0000-0000-00008E6B0000}"/>
    <cellStyle name="출력 5 3 2 2" xfId="21943" xr:uid="{00000000-0005-0000-0000-00008F6B0000}"/>
    <cellStyle name="출력 5 3 2 3" xfId="28768" xr:uid="{00000000-0005-0000-0000-0000906B0000}"/>
    <cellStyle name="출력 5 3 3" xfId="16523" xr:uid="{00000000-0005-0000-0000-0000916B0000}"/>
    <cellStyle name="출력 5 3 4" xfId="24434" xr:uid="{00000000-0005-0000-0000-0000926B0000}"/>
    <cellStyle name="출력 5 4" xfId="5300" xr:uid="{00000000-0005-0000-0000-0000936B0000}"/>
    <cellStyle name="출력 5 4 2" xfId="10841" xr:uid="{00000000-0005-0000-0000-0000946B0000}"/>
    <cellStyle name="출력 5 4 2 2" xfId="21944" xr:uid="{00000000-0005-0000-0000-0000956B0000}"/>
    <cellStyle name="출력 5 4 2 3" xfId="28769" xr:uid="{00000000-0005-0000-0000-0000966B0000}"/>
    <cellStyle name="출력 5 4 3" xfId="16524" xr:uid="{00000000-0005-0000-0000-0000976B0000}"/>
    <cellStyle name="출력 5 4 4" xfId="24435" xr:uid="{00000000-0005-0000-0000-0000986B0000}"/>
    <cellStyle name="출력 5 5" xfId="5301" xr:uid="{00000000-0005-0000-0000-0000996B0000}"/>
    <cellStyle name="출력 5 5 2" xfId="10842" xr:uid="{00000000-0005-0000-0000-00009A6B0000}"/>
    <cellStyle name="출력 5 5 2 2" xfId="21945" xr:uid="{00000000-0005-0000-0000-00009B6B0000}"/>
    <cellStyle name="출력 5 5 2 3" xfId="28770" xr:uid="{00000000-0005-0000-0000-00009C6B0000}"/>
    <cellStyle name="출력 5 5 3" xfId="16525" xr:uid="{00000000-0005-0000-0000-00009D6B0000}"/>
    <cellStyle name="출력 5 5 4" xfId="24436" xr:uid="{00000000-0005-0000-0000-00009E6B0000}"/>
    <cellStyle name="출력 5 6" xfId="5302" xr:uid="{00000000-0005-0000-0000-00009F6B0000}"/>
    <cellStyle name="출력 5 6 2" xfId="10843" xr:uid="{00000000-0005-0000-0000-0000A06B0000}"/>
    <cellStyle name="출력 5 6 2 2" xfId="21946" xr:uid="{00000000-0005-0000-0000-0000A16B0000}"/>
    <cellStyle name="출력 5 6 2 3" xfId="28771" xr:uid="{00000000-0005-0000-0000-0000A26B0000}"/>
    <cellStyle name="출력 5 6 3" xfId="16526" xr:uid="{00000000-0005-0000-0000-0000A36B0000}"/>
    <cellStyle name="출력 5 6 4" xfId="24437" xr:uid="{00000000-0005-0000-0000-0000A46B0000}"/>
    <cellStyle name="출력 5 7" xfId="5303" xr:uid="{00000000-0005-0000-0000-0000A56B0000}"/>
    <cellStyle name="출력 5 7 2" xfId="10844" xr:uid="{00000000-0005-0000-0000-0000A66B0000}"/>
    <cellStyle name="출력 5 7 2 2" xfId="21947" xr:uid="{00000000-0005-0000-0000-0000A76B0000}"/>
    <cellStyle name="출력 5 7 2 3" xfId="28772" xr:uid="{00000000-0005-0000-0000-0000A86B0000}"/>
    <cellStyle name="출력 5 7 3" xfId="16527" xr:uid="{00000000-0005-0000-0000-0000A96B0000}"/>
    <cellStyle name="출력 5 7 4" xfId="24438" xr:uid="{00000000-0005-0000-0000-0000AA6B0000}"/>
    <cellStyle name="출력 5 8" xfId="10833" xr:uid="{00000000-0005-0000-0000-0000AB6B0000}"/>
    <cellStyle name="출력 5 8 2" xfId="21936" xr:uid="{00000000-0005-0000-0000-0000AC6B0000}"/>
    <cellStyle name="출력 5 8 3" xfId="28761" xr:uid="{00000000-0005-0000-0000-0000AD6B0000}"/>
    <cellStyle name="출력 5 9" xfId="16516" xr:uid="{00000000-0005-0000-0000-0000AE6B0000}"/>
    <cellStyle name="출력 6" xfId="5304" xr:uid="{00000000-0005-0000-0000-0000AF6B0000}"/>
    <cellStyle name="출력 6 10" xfId="24439" xr:uid="{00000000-0005-0000-0000-0000B06B0000}"/>
    <cellStyle name="출력 6 2" xfId="5305" xr:uid="{00000000-0005-0000-0000-0000B16B0000}"/>
    <cellStyle name="출력 6 2 2" xfId="5306" xr:uid="{00000000-0005-0000-0000-0000B26B0000}"/>
    <cellStyle name="출력 6 2 2 2" xfId="10847" xr:uid="{00000000-0005-0000-0000-0000B36B0000}"/>
    <cellStyle name="출력 6 2 2 2 2" xfId="21950" xr:uid="{00000000-0005-0000-0000-0000B46B0000}"/>
    <cellStyle name="출력 6 2 2 2 3" xfId="28775" xr:uid="{00000000-0005-0000-0000-0000B56B0000}"/>
    <cellStyle name="출력 6 2 2 3" xfId="16530" xr:uid="{00000000-0005-0000-0000-0000B66B0000}"/>
    <cellStyle name="출력 6 2 2 4" xfId="24441" xr:uid="{00000000-0005-0000-0000-0000B76B0000}"/>
    <cellStyle name="출력 6 2 3" xfId="5307" xr:uid="{00000000-0005-0000-0000-0000B86B0000}"/>
    <cellStyle name="출력 6 2 3 2" xfId="10848" xr:uid="{00000000-0005-0000-0000-0000B96B0000}"/>
    <cellStyle name="출력 6 2 3 2 2" xfId="21951" xr:uid="{00000000-0005-0000-0000-0000BA6B0000}"/>
    <cellStyle name="출력 6 2 3 2 3" xfId="28776" xr:uid="{00000000-0005-0000-0000-0000BB6B0000}"/>
    <cellStyle name="출력 6 2 3 3" xfId="16531" xr:uid="{00000000-0005-0000-0000-0000BC6B0000}"/>
    <cellStyle name="출력 6 2 3 4" xfId="24442" xr:uid="{00000000-0005-0000-0000-0000BD6B0000}"/>
    <cellStyle name="출력 6 2 4" xfId="5308" xr:uid="{00000000-0005-0000-0000-0000BE6B0000}"/>
    <cellStyle name="출력 6 2 4 2" xfId="10849" xr:uid="{00000000-0005-0000-0000-0000BF6B0000}"/>
    <cellStyle name="출력 6 2 4 2 2" xfId="21952" xr:uid="{00000000-0005-0000-0000-0000C06B0000}"/>
    <cellStyle name="출력 6 2 4 2 3" xfId="28777" xr:uid="{00000000-0005-0000-0000-0000C16B0000}"/>
    <cellStyle name="출력 6 2 4 3" xfId="16532" xr:uid="{00000000-0005-0000-0000-0000C26B0000}"/>
    <cellStyle name="출력 6 2 4 4" xfId="24443" xr:uid="{00000000-0005-0000-0000-0000C36B0000}"/>
    <cellStyle name="출력 6 2 5" xfId="5309" xr:uid="{00000000-0005-0000-0000-0000C46B0000}"/>
    <cellStyle name="출력 6 2 5 2" xfId="10850" xr:uid="{00000000-0005-0000-0000-0000C56B0000}"/>
    <cellStyle name="출력 6 2 5 2 2" xfId="21953" xr:uid="{00000000-0005-0000-0000-0000C66B0000}"/>
    <cellStyle name="출력 6 2 5 2 3" xfId="28778" xr:uid="{00000000-0005-0000-0000-0000C76B0000}"/>
    <cellStyle name="출력 6 2 5 3" xfId="16533" xr:uid="{00000000-0005-0000-0000-0000C86B0000}"/>
    <cellStyle name="출력 6 2 5 4" xfId="24444" xr:uid="{00000000-0005-0000-0000-0000C96B0000}"/>
    <cellStyle name="출력 6 2 6" xfId="5310" xr:uid="{00000000-0005-0000-0000-0000CA6B0000}"/>
    <cellStyle name="출력 6 2 6 2" xfId="10851" xr:uid="{00000000-0005-0000-0000-0000CB6B0000}"/>
    <cellStyle name="출력 6 2 6 2 2" xfId="21954" xr:uid="{00000000-0005-0000-0000-0000CC6B0000}"/>
    <cellStyle name="출력 6 2 6 2 3" xfId="28779" xr:uid="{00000000-0005-0000-0000-0000CD6B0000}"/>
    <cellStyle name="출력 6 2 6 3" xfId="16534" xr:uid="{00000000-0005-0000-0000-0000CE6B0000}"/>
    <cellStyle name="출력 6 2 6 4" xfId="24445" xr:uid="{00000000-0005-0000-0000-0000CF6B0000}"/>
    <cellStyle name="출력 6 2 7" xfId="10846" xr:uid="{00000000-0005-0000-0000-0000D06B0000}"/>
    <cellStyle name="출력 6 2 7 2" xfId="21949" xr:uid="{00000000-0005-0000-0000-0000D16B0000}"/>
    <cellStyle name="출력 6 2 7 3" xfId="28774" xr:uid="{00000000-0005-0000-0000-0000D26B0000}"/>
    <cellStyle name="출력 6 2 8" xfId="16529" xr:uid="{00000000-0005-0000-0000-0000D36B0000}"/>
    <cellStyle name="출력 6 2 9" xfId="24440" xr:uid="{00000000-0005-0000-0000-0000D46B0000}"/>
    <cellStyle name="출력 6 3" xfId="5311" xr:uid="{00000000-0005-0000-0000-0000D56B0000}"/>
    <cellStyle name="출력 6 3 2" xfId="10852" xr:uid="{00000000-0005-0000-0000-0000D66B0000}"/>
    <cellStyle name="출력 6 3 2 2" xfId="21955" xr:uid="{00000000-0005-0000-0000-0000D76B0000}"/>
    <cellStyle name="출력 6 3 2 3" xfId="28780" xr:uid="{00000000-0005-0000-0000-0000D86B0000}"/>
    <cellStyle name="출력 6 3 3" xfId="16535" xr:uid="{00000000-0005-0000-0000-0000D96B0000}"/>
    <cellStyle name="출력 6 3 4" xfId="24446" xr:uid="{00000000-0005-0000-0000-0000DA6B0000}"/>
    <cellStyle name="출력 6 4" xfId="5312" xr:uid="{00000000-0005-0000-0000-0000DB6B0000}"/>
    <cellStyle name="출력 6 4 2" xfId="10853" xr:uid="{00000000-0005-0000-0000-0000DC6B0000}"/>
    <cellStyle name="출력 6 4 2 2" xfId="21956" xr:uid="{00000000-0005-0000-0000-0000DD6B0000}"/>
    <cellStyle name="출력 6 4 2 3" xfId="28781" xr:uid="{00000000-0005-0000-0000-0000DE6B0000}"/>
    <cellStyle name="출력 6 4 3" xfId="16536" xr:uid="{00000000-0005-0000-0000-0000DF6B0000}"/>
    <cellStyle name="출력 6 4 4" xfId="24447" xr:uid="{00000000-0005-0000-0000-0000E06B0000}"/>
    <cellStyle name="출력 6 5" xfId="5313" xr:uid="{00000000-0005-0000-0000-0000E16B0000}"/>
    <cellStyle name="출력 6 5 2" xfId="10854" xr:uid="{00000000-0005-0000-0000-0000E26B0000}"/>
    <cellStyle name="출력 6 5 2 2" xfId="21957" xr:uid="{00000000-0005-0000-0000-0000E36B0000}"/>
    <cellStyle name="출력 6 5 2 3" xfId="28782" xr:uid="{00000000-0005-0000-0000-0000E46B0000}"/>
    <cellStyle name="출력 6 5 3" xfId="16537" xr:uid="{00000000-0005-0000-0000-0000E56B0000}"/>
    <cellStyle name="출력 6 5 4" xfId="24448" xr:uid="{00000000-0005-0000-0000-0000E66B0000}"/>
    <cellStyle name="출력 6 6" xfId="5314" xr:uid="{00000000-0005-0000-0000-0000E76B0000}"/>
    <cellStyle name="출력 6 6 2" xfId="10855" xr:uid="{00000000-0005-0000-0000-0000E86B0000}"/>
    <cellStyle name="출력 6 6 2 2" xfId="21958" xr:uid="{00000000-0005-0000-0000-0000E96B0000}"/>
    <cellStyle name="출력 6 6 2 3" xfId="28783" xr:uid="{00000000-0005-0000-0000-0000EA6B0000}"/>
    <cellStyle name="출력 6 6 3" xfId="16538" xr:uid="{00000000-0005-0000-0000-0000EB6B0000}"/>
    <cellStyle name="출력 6 6 4" xfId="24449" xr:uid="{00000000-0005-0000-0000-0000EC6B0000}"/>
    <cellStyle name="출력 6 7" xfId="5315" xr:uid="{00000000-0005-0000-0000-0000ED6B0000}"/>
    <cellStyle name="출력 6 7 2" xfId="10856" xr:uid="{00000000-0005-0000-0000-0000EE6B0000}"/>
    <cellStyle name="출력 6 7 2 2" xfId="21959" xr:uid="{00000000-0005-0000-0000-0000EF6B0000}"/>
    <cellStyle name="출력 6 7 2 3" xfId="28784" xr:uid="{00000000-0005-0000-0000-0000F06B0000}"/>
    <cellStyle name="출력 6 7 3" xfId="16539" xr:uid="{00000000-0005-0000-0000-0000F16B0000}"/>
    <cellStyle name="출력 6 7 4" xfId="24450" xr:uid="{00000000-0005-0000-0000-0000F26B0000}"/>
    <cellStyle name="출력 6 8" xfId="10845" xr:uid="{00000000-0005-0000-0000-0000F36B0000}"/>
    <cellStyle name="출력 6 8 2" xfId="21948" xr:uid="{00000000-0005-0000-0000-0000F46B0000}"/>
    <cellStyle name="출력 6 8 3" xfId="28773" xr:uid="{00000000-0005-0000-0000-0000F56B0000}"/>
    <cellStyle name="출력 6 9" xfId="16528" xr:uid="{00000000-0005-0000-0000-0000F66B0000}"/>
    <cellStyle name="출력 7" xfId="5316" xr:uid="{00000000-0005-0000-0000-0000F76B0000}"/>
    <cellStyle name="출력 7 10" xfId="24451" xr:uid="{00000000-0005-0000-0000-0000F86B0000}"/>
    <cellStyle name="출력 7 2" xfId="5317" xr:uid="{00000000-0005-0000-0000-0000F96B0000}"/>
    <cellStyle name="출력 7 2 2" xfId="5318" xr:uid="{00000000-0005-0000-0000-0000FA6B0000}"/>
    <cellStyle name="출력 7 2 2 2" xfId="10859" xr:uid="{00000000-0005-0000-0000-0000FB6B0000}"/>
    <cellStyle name="출력 7 2 2 2 2" xfId="21962" xr:uid="{00000000-0005-0000-0000-0000FC6B0000}"/>
    <cellStyle name="출력 7 2 2 2 3" xfId="28787" xr:uid="{00000000-0005-0000-0000-0000FD6B0000}"/>
    <cellStyle name="출력 7 2 2 3" xfId="16542" xr:uid="{00000000-0005-0000-0000-0000FE6B0000}"/>
    <cellStyle name="출력 7 2 2 4" xfId="24453" xr:uid="{00000000-0005-0000-0000-0000FF6B0000}"/>
    <cellStyle name="출력 7 2 3" xfId="5319" xr:uid="{00000000-0005-0000-0000-0000006C0000}"/>
    <cellStyle name="출력 7 2 3 2" xfId="10860" xr:uid="{00000000-0005-0000-0000-0000016C0000}"/>
    <cellStyle name="출력 7 2 3 2 2" xfId="21963" xr:uid="{00000000-0005-0000-0000-0000026C0000}"/>
    <cellStyle name="출력 7 2 3 2 3" xfId="28788" xr:uid="{00000000-0005-0000-0000-0000036C0000}"/>
    <cellStyle name="출력 7 2 3 3" xfId="16543" xr:uid="{00000000-0005-0000-0000-0000046C0000}"/>
    <cellStyle name="출력 7 2 3 4" xfId="24454" xr:uid="{00000000-0005-0000-0000-0000056C0000}"/>
    <cellStyle name="출력 7 2 4" xfId="5320" xr:uid="{00000000-0005-0000-0000-0000066C0000}"/>
    <cellStyle name="출력 7 2 4 2" xfId="10861" xr:uid="{00000000-0005-0000-0000-0000076C0000}"/>
    <cellStyle name="출력 7 2 4 2 2" xfId="21964" xr:uid="{00000000-0005-0000-0000-0000086C0000}"/>
    <cellStyle name="출력 7 2 4 2 3" xfId="28789" xr:uid="{00000000-0005-0000-0000-0000096C0000}"/>
    <cellStyle name="출력 7 2 4 3" xfId="16544" xr:uid="{00000000-0005-0000-0000-00000A6C0000}"/>
    <cellStyle name="출력 7 2 4 4" xfId="24455" xr:uid="{00000000-0005-0000-0000-00000B6C0000}"/>
    <cellStyle name="출력 7 2 5" xfId="5321" xr:uid="{00000000-0005-0000-0000-00000C6C0000}"/>
    <cellStyle name="출력 7 2 5 2" xfId="10862" xr:uid="{00000000-0005-0000-0000-00000D6C0000}"/>
    <cellStyle name="출력 7 2 5 2 2" xfId="21965" xr:uid="{00000000-0005-0000-0000-00000E6C0000}"/>
    <cellStyle name="출력 7 2 5 2 3" xfId="28790" xr:uid="{00000000-0005-0000-0000-00000F6C0000}"/>
    <cellStyle name="출력 7 2 5 3" xfId="16545" xr:uid="{00000000-0005-0000-0000-0000106C0000}"/>
    <cellStyle name="출력 7 2 5 4" xfId="24456" xr:uid="{00000000-0005-0000-0000-0000116C0000}"/>
    <cellStyle name="출력 7 2 6" xfId="5322" xr:uid="{00000000-0005-0000-0000-0000126C0000}"/>
    <cellStyle name="출력 7 2 6 2" xfId="10863" xr:uid="{00000000-0005-0000-0000-0000136C0000}"/>
    <cellStyle name="출력 7 2 6 2 2" xfId="21966" xr:uid="{00000000-0005-0000-0000-0000146C0000}"/>
    <cellStyle name="출력 7 2 6 2 3" xfId="28791" xr:uid="{00000000-0005-0000-0000-0000156C0000}"/>
    <cellStyle name="출력 7 2 6 3" xfId="16546" xr:uid="{00000000-0005-0000-0000-0000166C0000}"/>
    <cellStyle name="출력 7 2 6 4" xfId="24457" xr:uid="{00000000-0005-0000-0000-0000176C0000}"/>
    <cellStyle name="출력 7 2 7" xfId="10858" xr:uid="{00000000-0005-0000-0000-0000186C0000}"/>
    <cellStyle name="출력 7 2 7 2" xfId="21961" xr:uid="{00000000-0005-0000-0000-0000196C0000}"/>
    <cellStyle name="출력 7 2 7 3" xfId="28786" xr:uid="{00000000-0005-0000-0000-00001A6C0000}"/>
    <cellStyle name="출력 7 2 8" xfId="16541" xr:uid="{00000000-0005-0000-0000-00001B6C0000}"/>
    <cellStyle name="출력 7 2 9" xfId="24452" xr:uid="{00000000-0005-0000-0000-00001C6C0000}"/>
    <cellStyle name="출력 7 3" xfId="5323" xr:uid="{00000000-0005-0000-0000-00001D6C0000}"/>
    <cellStyle name="출력 7 3 2" xfId="10864" xr:uid="{00000000-0005-0000-0000-00001E6C0000}"/>
    <cellStyle name="출력 7 3 2 2" xfId="21967" xr:uid="{00000000-0005-0000-0000-00001F6C0000}"/>
    <cellStyle name="출력 7 3 2 3" xfId="28792" xr:uid="{00000000-0005-0000-0000-0000206C0000}"/>
    <cellStyle name="출력 7 3 3" xfId="16547" xr:uid="{00000000-0005-0000-0000-0000216C0000}"/>
    <cellStyle name="출력 7 3 4" xfId="24458" xr:uid="{00000000-0005-0000-0000-0000226C0000}"/>
    <cellStyle name="출력 7 4" xfId="5324" xr:uid="{00000000-0005-0000-0000-0000236C0000}"/>
    <cellStyle name="출력 7 4 2" xfId="10865" xr:uid="{00000000-0005-0000-0000-0000246C0000}"/>
    <cellStyle name="출력 7 4 2 2" xfId="21968" xr:uid="{00000000-0005-0000-0000-0000256C0000}"/>
    <cellStyle name="출력 7 4 2 3" xfId="28793" xr:uid="{00000000-0005-0000-0000-0000266C0000}"/>
    <cellStyle name="출력 7 4 3" xfId="16548" xr:uid="{00000000-0005-0000-0000-0000276C0000}"/>
    <cellStyle name="출력 7 4 4" xfId="24459" xr:uid="{00000000-0005-0000-0000-0000286C0000}"/>
    <cellStyle name="출력 7 5" xfId="5325" xr:uid="{00000000-0005-0000-0000-0000296C0000}"/>
    <cellStyle name="출력 7 5 2" xfId="10866" xr:uid="{00000000-0005-0000-0000-00002A6C0000}"/>
    <cellStyle name="출력 7 5 2 2" xfId="21969" xr:uid="{00000000-0005-0000-0000-00002B6C0000}"/>
    <cellStyle name="출력 7 5 2 3" xfId="28794" xr:uid="{00000000-0005-0000-0000-00002C6C0000}"/>
    <cellStyle name="출력 7 5 3" xfId="16549" xr:uid="{00000000-0005-0000-0000-00002D6C0000}"/>
    <cellStyle name="출력 7 5 4" xfId="24460" xr:uid="{00000000-0005-0000-0000-00002E6C0000}"/>
    <cellStyle name="출력 7 6" xfId="5326" xr:uid="{00000000-0005-0000-0000-00002F6C0000}"/>
    <cellStyle name="출력 7 6 2" xfId="10867" xr:uid="{00000000-0005-0000-0000-0000306C0000}"/>
    <cellStyle name="출력 7 6 2 2" xfId="21970" xr:uid="{00000000-0005-0000-0000-0000316C0000}"/>
    <cellStyle name="출력 7 6 2 3" xfId="28795" xr:uid="{00000000-0005-0000-0000-0000326C0000}"/>
    <cellStyle name="출력 7 6 3" xfId="16550" xr:uid="{00000000-0005-0000-0000-0000336C0000}"/>
    <cellStyle name="출력 7 6 4" xfId="24461" xr:uid="{00000000-0005-0000-0000-0000346C0000}"/>
    <cellStyle name="출력 7 7" xfId="5327" xr:uid="{00000000-0005-0000-0000-0000356C0000}"/>
    <cellStyle name="출력 7 7 2" xfId="10868" xr:uid="{00000000-0005-0000-0000-0000366C0000}"/>
    <cellStyle name="출력 7 7 2 2" xfId="21971" xr:uid="{00000000-0005-0000-0000-0000376C0000}"/>
    <cellStyle name="출력 7 7 2 3" xfId="28796" xr:uid="{00000000-0005-0000-0000-0000386C0000}"/>
    <cellStyle name="출력 7 7 3" xfId="16551" xr:uid="{00000000-0005-0000-0000-0000396C0000}"/>
    <cellStyle name="출력 7 7 4" xfId="24462" xr:uid="{00000000-0005-0000-0000-00003A6C0000}"/>
    <cellStyle name="출력 7 8" xfId="10857" xr:uid="{00000000-0005-0000-0000-00003B6C0000}"/>
    <cellStyle name="출력 7 8 2" xfId="21960" xr:uid="{00000000-0005-0000-0000-00003C6C0000}"/>
    <cellStyle name="출력 7 8 3" xfId="28785" xr:uid="{00000000-0005-0000-0000-00003D6C0000}"/>
    <cellStyle name="출력 7 9" xfId="16540" xr:uid="{00000000-0005-0000-0000-00003E6C0000}"/>
    <cellStyle name="출력 8" xfId="5328" xr:uid="{00000000-0005-0000-0000-00003F6C0000}"/>
    <cellStyle name="출력 8 10" xfId="24463" xr:uid="{00000000-0005-0000-0000-0000406C0000}"/>
    <cellStyle name="출력 8 2" xfId="5329" xr:uid="{00000000-0005-0000-0000-0000416C0000}"/>
    <cellStyle name="출력 8 2 2" xfId="5330" xr:uid="{00000000-0005-0000-0000-0000426C0000}"/>
    <cellStyle name="출력 8 2 2 2" xfId="10871" xr:uid="{00000000-0005-0000-0000-0000436C0000}"/>
    <cellStyle name="출력 8 2 2 2 2" xfId="21974" xr:uid="{00000000-0005-0000-0000-0000446C0000}"/>
    <cellStyle name="출력 8 2 2 2 3" xfId="28799" xr:uid="{00000000-0005-0000-0000-0000456C0000}"/>
    <cellStyle name="출력 8 2 2 3" xfId="16554" xr:uid="{00000000-0005-0000-0000-0000466C0000}"/>
    <cellStyle name="출력 8 2 2 4" xfId="24465" xr:uid="{00000000-0005-0000-0000-0000476C0000}"/>
    <cellStyle name="출력 8 2 3" xfId="5331" xr:uid="{00000000-0005-0000-0000-0000486C0000}"/>
    <cellStyle name="출력 8 2 3 2" xfId="10872" xr:uid="{00000000-0005-0000-0000-0000496C0000}"/>
    <cellStyle name="출력 8 2 3 2 2" xfId="21975" xr:uid="{00000000-0005-0000-0000-00004A6C0000}"/>
    <cellStyle name="출력 8 2 3 2 3" xfId="28800" xr:uid="{00000000-0005-0000-0000-00004B6C0000}"/>
    <cellStyle name="출력 8 2 3 3" xfId="16555" xr:uid="{00000000-0005-0000-0000-00004C6C0000}"/>
    <cellStyle name="출력 8 2 3 4" xfId="24466" xr:uid="{00000000-0005-0000-0000-00004D6C0000}"/>
    <cellStyle name="출력 8 2 4" xfId="5332" xr:uid="{00000000-0005-0000-0000-00004E6C0000}"/>
    <cellStyle name="출력 8 2 4 2" xfId="10873" xr:uid="{00000000-0005-0000-0000-00004F6C0000}"/>
    <cellStyle name="출력 8 2 4 2 2" xfId="21976" xr:uid="{00000000-0005-0000-0000-0000506C0000}"/>
    <cellStyle name="출력 8 2 4 2 3" xfId="28801" xr:uid="{00000000-0005-0000-0000-0000516C0000}"/>
    <cellStyle name="출력 8 2 4 3" xfId="16556" xr:uid="{00000000-0005-0000-0000-0000526C0000}"/>
    <cellStyle name="출력 8 2 4 4" xfId="24467" xr:uid="{00000000-0005-0000-0000-0000536C0000}"/>
    <cellStyle name="출력 8 2 5" xfId="5333" xr:uid="{00000000-0005-0000-0000-0000546C0000}"/>
    <cellStyle name="출력 8 2 5 2" xfId="10874" xr:uid="{00000000-0005-0000-0000-0000556C0000}"/>
    <cellStyle name="출력 8 2 5 2 2" xfId="21977" xr:uid="{00000000-0005-0000-0000-0000566C0000}"/>
    <cellStyle name="출력 8 2 5 2 3" xfId="28802" xr:uid="{00000000-0005-0000-0000-0000576C0000}"/>
    <cellStyle name="출력 8 2 5 3" xfId="16557" xr:uid="{00000000-0005-0000-0000-0000586C0000}"/>
    <cellStyle name="출력 8 2 5 4" xfId="24468" xr:uid="{00000000-0005-0000-0000-0000596C0000}"/>
    <cellStyle name="출력 8 2 6" xfId="5334" xr:uid="{00000000-0005-0000-0000-00005A6C0000}"/>
    <cellStyle name="출력 8 2 6 2" xfId="10875" xr:uid="{00000000-0005-0000-0000-00005B6C0000}"/>
    <cellStyle name="출력 8 2 6 2 2" xfId="21978" xr:uid="{00000000-0005-0000-0000-00005C6C0000}"/>
    <cellStyle name="출력 8 2 6 2 3" xfId="28803" xr:uid="{00000000-0005-0000-0000-00005D6C0000}"/>
    <cellStyle name="출력 8 2 6 3" xfId="16558" xr:uid="{00000000-0005-0000-0000-00005E6C0000}"/>
    <cellStyle name="출력 8 2 6 4" xfId="24469" xr:uid="{00000000-0005-0000-0000-00005F6C0000}"/>
    <cellStyle name="출력 8 2 7" xfId="10870" xr:uid="{00000000-0005-0000-0000-0000606C0000}"/>
    <cellStyle name="출력 8 2 7 2" xfId="21973" xr:uid="{00000000-0005-0000-0000-0000616C0000}"/>
    <cellStyle name="출력 8 2 7 3" xfId="28798" xr:uid="{00000000-0005-0000-0000-0000626C0000}"/>
    <cellStyle name="출력 8 2 8" xfId="16553" xr:uid="{00000000-0005-0000-0000-0000636C0000}"/>
    <cellStyle name="출력 8 2 9" xfId="24464" xr:uid="{00000000-0005-0000-0000-0000646C0000}"/>
    <cellStyle name="출력 8 3" xfId="5335" xr:uid="{00000000-0005-0000-0000-0000656C0000}"/>
    <cellStyle name="출력 8 3 2" xfId="10876" xr:uid="{00000000-0005-0000-0000-0000666C0000}"/>
    <cellStyle name="출력 8 3 2 2" xfId="21979" xr:uid="{00000000-0005-0000-0000-0000676C0000}"/>
    <cellStyle name="출력 8 3 2 3" xfId="28804" xr:uid="{00000000-0005-0000-0000-0000686C0000}"/>
    <cellStyle name="출력 8 3 3" xfId="16559" xr:uid="{00000000-0005-0000-0000-0000696C0000}"/>
    <cellStyle name="출력 8 3 4" xfId="24470" xr:uid="{00000000-0005-0000-0000-00006A6C0000}"/>
    <cellStyle name="출력 8 4" xfId="5336" xr:uid="{00000000-0005-0000-0000-00006B6C0000}"/>
    <cellStyle name="출력 8 4 2" xfId="10877" xr:uid="{00000000-0005-0000-0000-00006C6C0000}"/>
    <cellStyle name="출력 8 4 2 2" xfId="21980" xr:uid="{00000000-0005-0000-0000-00006D6C0000}"/>
    <cellStyle name="출력 8 4 2 3" xfId="28805" xr:uid="{00000000-0005-0000-0000-00006E6C0000}"/>
    <cellStyle name="출력 8 4 3" xfId="16560" xr:uid="{00000000-0005-0000-0000-00006F6C0000}"/>
    <cellStyle name="출력 8 4 4" xfId="24471" xr:uid="{00000000-0005-0000-0000-0000706C0000}"/>
    <cellStyle name="출력 8 5" xfId="5337" xr:uid="{00000000-0005-0000-0000-0000716C0000}"/>
    <cellStyle name="출력 8 5 2" xfId="10878" xr:uid="{00000000-0005-0000-0000-0000726C0000}"/>
    <cellStyle name="출력 8 5 2 2" xfId="21981" xr:uid="{00000000-0005-0000-0000-0000736C0000}"/>
    <cellStyle name="출력 8 5 2 3" xfId="28806" xr:uid="{00000000-0005-0000-0000-0000746C0000}"/>
    <cellStyle name="출력 8 5 3" xfId="16561" xr:uid="{00000000-0005-0000-0000-0000756C0000}"/>
    <cellStyle name="출력 8 5 4" xfId="24472" xr:uid="{00000000-0005-0000-0000-0000766C0000}"/>
    <cellStyle name="출력 8 6" xfId="5338" xr:uid="{00000000-0005-0000-0000-0000776C0000}"/>
    <cellStyle name="출력 8 6 2" xfId="10879" xr:uid="{00000000-0005-0000-0000-0000786C0000}"/>
    <cellStyle name="출력 8 6 2 2" xfId="21982" xr:uid="{00000000-0005-0000-0000-0000796C0000}"/>
    <cellStyle name="출력 8 6 2 3" xfId="28807" xr:uid="{00000000-0005-0000-0000-00007A6C0000}"/>
    <cellStyle name="출력 8 6 3" xfId="16562" xr:uid="{00000000-0005-0000-0000-00007B6C0000}"/>
    <cellStyle name="출력 8 6 4" xfId="24473" xr:uid="{00000000-0005-0000-0000-00007C6C0000}"/>
    <cellStyle name="출력 8 7" xfId="5339" xr:uid="{00000000-0005-0000-0000-00007D6C0000}"/>
    <cellStyle name="출력 8 7 2" xfId="10880" xr:uid="{00000000-0005-0000-0000-00007E6C0000}"/>
    <cellStyle name="출력 8 7 2 2" xfId="21983" xr:uid="{00000000-0005-0000-0000-00007F6C0000}"/>
    <cellStyle name="출력 8 7 2 3" xfId="28808" xr:uid="{00000000-0005-0000-0000-0000806C0000}"/>
    <cellStyle name="출력 8 7 3" xfId="16563" xr:uid="{00000000-0005-0000-0000-0000816C0000}"/>
    <cellStyle name="출력 8 7 4" xfId="24474" xr:uid="{00000000-0005-0000-0000-0000826C0000}"/>
    <cellStyle name="출력 8 8" xfId="10869" xr:uid="{00000000-0005-0000-0000-0000836C0000}"/>
    <cellStyle name="출력 8 8 2" xfId="21972" xr:uid="{00000000-0005-0000-0000-0000846C0000}"/>
    <cellStyle name="출력 8 8 3" xfId="28797" xr:uid="{00000000-0005-0000-0000-0000856C0000}"/>
    <cellStyle name="출력 8 9" xfId="16552" xr:uid="{00000000-0005-0000-0000-0000866C0000}"/>
    <cellStyle name="출력 9" xfId="5340" xr:uid="{00000000-0005-0000-0000-0000876C0000}"/>
    <cellStyle name="출력 9 10" xfId="24475" xr:uid="{00000000-0005-0000-0000-0000886C0000}"/>
    <cellStyle name="출력 9 2" xfId="5341" xr:uid="{00000000-0005-0000-0000-0000896C0000}"/>
    <cellStyle name="출력 9 2 2" xfId="5342" xr:uid="{00000000-0005-0000-0000-00008A6C0000}"/>
    <cellStyle name="출력 9 2 2 2" xfId="10883" xr:uid="{00000000-0005-0000-0000-00008B6C0000}"/>
    <cellStyle name="출력 9 2 2 2 2" xfId="21986" xr:uid="{00000000-0005-0000-0000-00008C6C0000}"/>
    <cellStyle name="출력 9 2 2 2 3" xfId="28811" xr:uid="{00000000-0005-0000-0000-00008D6C0000}"/>
    <cellStyle name="출력 9 2 2 3" xfId="16566" xr:uid="{00000000-0005-0000-0000-00008E6C0000}"/>
    <cellStyle name="출력 9 2 2 4" xfId="24477" xr:uid="{00000000-0005-0000-0000-00008F6C0000}"/>
    <cellStyle name="출력 9 2 3" xfId="5343" xr:uid="{00000000-0005-0000-0000-0000906C0000}"/>
    <cellStyle name="출력 9 2 3 2" xfId="10884" xr:uid="{00000000-0005-0000-0000-0000916C0000}"/>
    <cellStyle name="출력 9 2 3 2 2" xfId="21987" xr:uid="{00000000-0005-0000-0000-0000926C0000}"/>
    <cellStyle name="출력 9 2 3 2 3" xfId="28812" xr:uid="{00000000-0005-0000-0000-0000936C0000}"/>
    <cellStyle name="출력 9 2 3 3" xfId="16567" xr:uid="{00000000-0005-0000-0000-0000946C0000}"/>
    <cellStyle name="출력 9 2 3 4" xfId="24478" xr:uid="{00000000-0005-0000-0000-0000956C0000}"/>
    <cellStyle name="출력 9 2 4" xfId="5344" xr:uid="{00000000-0005-0000-0000-0000966C0000}"/>
    <cellStyle name="출력 9 2 4 2" xfId="10885" xr:uid="{00000000-0005-0000-0000-0000976C0000}"/>
    <cellStyle name="출력 9 2 4 2 2" xfId="21988" xr:uid="{00000000-0005-0000-0000-0000986C0000}"/>
    <cellStyle name="출력 9 2 4 2 3" xfId="28813" xr:uid="{00000000-0005-0000-0000-0000996C0000}"/>
    <cellStyle name="출력 9 2 4 3" xfId="16568" xr:uid="{00000000-0005-0000-0000-00009A6C0000}"/>
    <cellStyle name="출력 9 2 4 4" xfId="24479" xr:uid="{00000000-0005-0000-0000-00009B6C0000}"/>
    <cellStyle name="출력 9 2 5" xfId="5345" xr:uid="{00000000-0005-0000-0000-00009C6C0000}"/>
    <cellStyle name="출력 9 2 5 2" xfId="10886" xr:uid="{00000000-0005-0000-0000-00009D6C0000}"/>
    <cellStyle name="출력 9 2 5 2 2" xfId="21989" xr:uid="{00000000-0005-0000-0000-00009E6C0000}"/>
    <cellStyle name="출력 9 2 5 2 3" xfId="28814" xr:uid="{00000000-0005-0000-0000-00009F6C0000}"/>
    <cellStyle name="출력 9 2 5 3" xfId="16569" xr:uid="{00000000-0005-0000-0000-0000A06C0000}"/>
    <cellStyle name="출력 9 2 5 4" xfId="24480" xr:uid="{00000000-0005-0000-0000-0000A16C0000}"/>
    <cellStyle name="출력 9 2 6" xfId="5346" xr:uid="{00000000-0005-0000-0000-0000A26C0000}"/>
    <cellStyle name="출력 9 2 6 2" xfId="10887" xr:uid="{00000000-0005-0000-0000-0000A36C0000}"/>
    <cellStyle name="출력 9 2 6 2 2" xfId="21990" xr:uid="{00000000-0005-0000-0000-0000A46C0000}"/>
    <cellStyle name="출력 9 2 6 2 3" xfId="28815" xr:uid="{00000000-0005-0000-0000-0000A56C0000}"/>
    <cellStyle name="출력 9 2 6 3" xfId="16570" xr:uid="{00000000-0005-0000-0000-0000A66C0000}"/>
    <cellStyle name="출력 9 2 6 4" xfId="24481" xr:uid="{00000000-0005-0000-0000-0000A76C0000}"/>
    <cellStyle name="출력 9 2 7" xfId="10882" xr:uid="{00000000-0005-0000-0000-0000A86C0000}"/>
    <cellStyle name="출력 9 2 7 2" xfId="21985" xr:uid="{00000000-0005-0000-0000-0000A96C0000}"/>
    <cellStyle name="출력 9 2 7 3" xfId="28810" xr:uid="{00000000-0005-0000-0000-0000AA6C0000}"/>
    <cellStyle name="출력 9 2 8" xfId="16565" xr:uid="{00000000-0005-0000-0000-0000AB6C0000}"/>
    <cellStyle name="출력 9 2 9" xfId="24476" xr:uid="{00000000-0005-0000-0000-0000AC6C0000}"/>
    <cellStyle name="출력 9 3" xfId="5347" xr:uid="{00000000-0005-0000-0000-0000AD6C0000}"/>
    <cellStyle name="출력 9 3 2" xfId="10888" xr:uid="{00000000-0005-0000-0000-0000AE6C0000}"/>
    <cellStyle name="출력 9 3 2 2" xfId="21991" xr:uid="{00000000-0005-0000-0000-0000AF6C0000}"/>
    <cellStyle name="출력 9 3 2 3" xfId="28816" xr:uid="{00000000-0005-0000-0000-0000B06C0000}"/>
    <cellStyle name="출력 9 3 3" xfId="16571" xr:uid="{00000000-0005-0000-0000-0000B16C0000}"/>
    <cellStyle name="출력 9 3 4" xfId="24482" xr:uid="{00000000-0005-0000-0000-0000B26C0000}"/>
    <cellStyle name="출력 9 4" xfId="5348" xr:uid="{00000000-0005-0000-0000-0000B36C0000}"/>
    <cellStyle name="출력 9 4 2" xfId="10889" xr:uid="{00000000-0005-0000-0000-0000B46C0000}"/>
    <cellStyle name="출력 9 4 2 2" xfId="21992" xr:uid="{00000000-0005-0000-0000-0000B56C0000}"/>
    <cellStyle name="출력 9 4 2 3" xfId="28817" xr:uid="{00000000-0005-0000-0000-0000B66C0000}"/>
    <cellStyle name="출력 9 4 3" xfId="16572" xr:uid="{00000000-0005-0000-0000-0000B76C0000}"/>
    <cellStyle name="출력 9 4 4" xfId="24483" xr:uid="{00000000-0005-0000-0000-0000B86C0000}"/>
    <cellStyle name="출력 9 5" xfId="5349" xr:uid="{00000000-0005-0000-0000-0000B96C0000}"/>
    <cellStyle name="출력 9 5 2" xfId="10890" xr:uid="{00000000-0005-0000-0000-0000BA6C0000}"/>
    <cellStyle name="출력 9 5 2 2" xfId="21993" xr:uid="{00000000-0005-0000-0000-0000BB6C0000}"/>
    <cellStyle name="출력 9 5 2 3" xfId="28818" xr:uid="{00000000-0005-0000-0000-0000BC6C0000}"/>
    <cellStyle name="출력 9 5 3" xfId="16573" xr:uid="{00000000-0005-0000-0000-0000BD6C0000}"/>
    <cellStyle name="출력 9 5 4" xfId="24484" xr:uid="{00000000-0005-0000-0000-0000BE6C0000}"/>
    <cellStyle name="출력 9 6" xfId="5350" xr:uid="{00000000-0005-0000-0000-0000BF6C0000}"/>
    <cellStyle name="출력 9 6 2" xfId="10891" xr:uid="{00000000-0005-0000-0000-0000C06C0000}"/>
    <cellStyle name="출력 9 6 2 2" xfId="21994" xr:uid="{00000000-0005-0000-0000-0000C16C0000}"/>
    <cellStyle name="출력 9 6 2 3" xfId="28819" xr:uid="{00000000-0005-0000-0000-0000C26C0000}"/>
    <cellStyle name="출력 9 6 3" xfId="16574" xr:uid="{00000000-0005-0000-0000-0000C36C0000}"/>
    <cellStyle name="출력 9 6 4" xfId="24485" xr:uid="{00000000-0005-0000-0000-0000C46C0000}"/>
    <cellStyle name="출력 9 7" xfId="5351" xr:uid="{00000000-0005-0000-0000-0000C56C0000}"/>
    <cellStyle name="출력 9 7 2" xfId="10892" xr:uid="{00000000-0005-0000-0000-0000C66C0000}"/>
    <cellStyle name="출력 9 7 2 2" xfId="21995" xr:uid="{00000000-0005-0000-0000-0000C76C0000}"/>
    <cellStyle name="출력 9 7 2 3" xfId="28820" xr:uid="{00000000-0005-0000-0000-0000C86C0000}"/>
    <cellStyle name="출력 9 7 3" xfId="16575" xr:uid="{00000000-0005-0000-0000-0000C96C0000}"/>
    <cellStyle name="출력 9 7 4" xfId="24486" xr:uid="{00000000-0005-0000-0000-0000CA6C0000}"/>
    <cellStyle name="출력 9 8" xfId="10881" xr:uid="{00000000-0005-0000-0000-0000CB6C0000}"/>
    <cellStyle name="출력 9 8 2" xfId="21984" xr:uid="{00000000-0005-0000-0000-0000CC6C0000}"/>
    <cellStyle name="출력 9 8 3" xfId="28809" xr:uid="{00000000-0005-0000-0000-0000CD6C0000}"/>
    <cellStyle name="출력 9 9" xfId="16564" xr:uid="{00000000-0005-0000-0000-0000CE6C0000}"/>
    <cellStyle name="콤마 [0]_ 98-05-057" xfId="5352" xr:uid="{00000000-0005-0000-0000-0000CF6C0000}"/>
    <cellStyle name="콤마 [0]_9월 SPEC실적" xfId="24" xr:uid="{00000000-0005-0000-0000-0000D06C0000}"/>
    <cellStyle name="콤마 [2" xfId="5353" xr:uid="{00000000-0005-0000-0000-0000D16C0000}"/>
    <cellStyle name="콤마_ 98-05-057" xfId="5354" xr:uid="{00000000-0005-0000-0000-0000D26C0000}"/>
    <cellStyle name="통화 [0] 2" xfId="5355" xr:uid="{00000000-0005-0000-0000-0000D36C0000}"/>
    <cellStyle name="통화 [0] 2 2" xfId="5356" xr:uid="{00000000-0005-0000-0000-0000D46C0000}"/>
    <cellStyle name="통화 [0] 2 2 2" xfId="5357" xr:uid="{00000000-0005-0000-0000-0000D56C0000}"/>
    <cellStyle name="통화 [0] 2 2 2 2" xfId="5358" xr:uid="{00000000-0005-0000-0000-0000D66C0000}"/>
    <cellStyle name="통화 [0] 2 2 2 2 2" xfId="5359" xr:uid="{00000000-0005-0000-0000-0000D76C0000}"/>
    <cellStyle name="통화 [0] 2 2 2 2 2 2" xfId="10897" xr:uid="{00000000-0005-0000-0000-0000D86C0000}"/>
    <cellStyle name="통화 [0] 2 2 2 2 3" xfId="10896" xr:uid="{00000000-0005-0000-0000-0000D96C0000}"/>
    <cellStyle name="통화 [0] 2 2 2 3" xfId="5360" xr:uid="{00000000-0005-0000-0000-0000DA6C0000}"/>
    <cellStyle name="통화 [0] 2 2 2 3 2" xfId="10898" xr:uid="{00000000-0005-0000-0000-0000DB6C0000}"/>
    <cellStyle name="통화 [0] 2 2 2 4" xfId="10895" xr:uid="{00000000-0005-0000-0000-0000DC6C0000}"/>
    <cellStyle name="통화 [0] 2 2 3" xfId="5361" xr:uid="{00000000-0005-0000-0000-0000DD6C0000}"/>
    <cellStyle name="통화 [0] 2 2 3 2" xfId="5362" xr:uid="{00000000-0005-0000-0000-0000DE6C0000}"/>
    <cellStyle name="통화 [0] 2 2 3 2 2" xfId="10900" xr:uid="{00000000-0005-0000-0000-0000DF6C0000}"/>
    <cellStyle name="통화 [0] 2 2 3 3" xfId="10899" xr:uid="{00000000-0005-0000-0000-0000E06C0000}"/>
    <cellStyle name="통화 [0] 2 2 4" xfId="5363" xr:uid="{00000000-0005-0000-0000-0000E16C0000}"/>
    <cellStyle name="통화 [0] 2 2 4 2" xfId="10901" xr:uid="{00000000-0005-0000-0000-0000E26C0000}"/>
    <cellStyle name="통화 [0] 2 2 5" xfId="10894" xr:uid="{00000000-0005-0000-0000-0000E36C0000}"/>
    <cellStyle name="통화 [0] 2 3" xfId="5364" xr:uid="{00000000-0005-0000-0000-0000E46C0000}"/>
    <cellStyle name="통화 [0] 2 3 2" xfId="5365" xr:uid="{00000000-0005-0000-0000-0000E56C0000}"/>
    <cellStyle name="통화 [0] 2 3 2 2" xfId="5366" xr:uid="{00000000-0005-0000-0000-0000E66C0000}"/>
    <cellStyle name="통화 [0] 2 3 2 2 2" xfId="10904" xr:uid="{00000000-0005-0000-0000-0000E76C0000}"/>
    <cellStyle name="통화 [0] 2 3 2 3" xfId="10903" xr:uid="{00000000-0005-0000-0000-0000E86C0000}"/>
    <cellStyle name="통화 [0] 2 3 3" xfId="5367" xr:uid="{00000000-0005-0000-0000-0000E96C0000}"/>
    <cellStyle name="통화 [0] 2 3 3 2" xfId="10905" xr:uid="{00000000-0005-0000-0000-0000EA6C0000}"/>
    <cellStyle name="통화 [0] 2 3 4" xfId="10902" xr:uid="{00000000-0005-0000-0000-0000EB6C0000}"/>
    <cellStyle name="통화 [0] 2 4" xfId="5368" xr:uid="{00000000-0005-0000-0000-0000EC6C0000}"/>
    <cellStyle name="통화 [0] 2 4 2" xfId="5369" xr:uid="{00000000-0005-0000-0000-0000ED6C0000}"/>
    <cellStyle name="통화 [0] 2 4 2 2" xfId="10907" xr:uid="{00000000-0005-0000-0000-0000EE6C0000}"/>
    <cellStyle name="통화 [0] 2 4 3" xfId="10906" xr:uid="{00000000-0005-0000-0000-0000EF6C0000}"/>
    <cellStyle name="통화 [0] 2 5" xfId="5370" xr:uid="{00000000-0005-0000-0000-0000F06C0000}"/>
    <cellStyle name="통화 [0] 2 5 2" xfId="10908" xr:uid="{00000000-0005-0000-0000-0000F16C0000}"/>
    <cellStyle name="통화 [0] 2 6" xfId="10893" xr:uid="{00000000-0005-0000-0000-0000F26C0000}"/>
    <cellStyle name="퍼센트" xfId="5371" xr:uid="{00000000-0005-0000-0000-0000F36C0000}"/>
    <cellStyle name="표준" xfId="0" builtinId="0"/>
    <cellStyle name="표준 10" xfId="5372" xr:uid="{00000000-0005-0000-0000-0000F56C0000}"/>
    <cellStyle name="표준 10 2" xfId="5373" xr:uid="{00000000-0005-0000-0000-0000F66C0000}"/>
    <cellStyle name="표준 10 2 2" xfId="5374" xr:uid="{00000000-0005-0000-0000-0000F76C0000}"/>
    <cellStyle name="표준 10 2 3" xfId="5375" xr:uid="{00000000-0005-0000-0000-0000F86C0000}"/>
    <cellStyle name="표준 10 2 4" xfId="5376" xr:uid="{00000000-0005-0000-0000-0000F96C0000}"/>
    <cellStyle name="표준 10 2 4 2" xfId="5377" xr:uid="{00000000-0005-0000-0000-0000FA6C0000}"/>
    <cellStyle name="표준 10 2 4 2 2" xfId="5378" xr:uid="{00000000-0005-0000-0000-0000FB6C0000}"/>
    <cellStyle name="표준 10 2 4 2 2 2" xfId="5379" xr:uid="{00000000-0005-0000-0000-0000FC6C0000}"/>
    <cellStyle name="표준 10 2 4 2 2 2 2" xfId="10914" xr:uid="{00000000-0005-0000-0000-0000FD6C0000}"/>
    <cellStyle name="표준 10 2 4 2 2 3" xfId="10913" xr:uid="{00000000-0005-0000-0000-0000FE6C0000}"/>
    <cellStyle name="표준 10 2 4 2 3" xfId="5380" xr:uid="{00000000-0005-0000-0000-0000FF6C0000}"/>
    <cellStyle name="표준 10 2 4 2 3 2" xfId="10915" xr:uid="{00000000-0005-0000-0000-0000006D0000}"/>
    <cellStyle name="표준 10 2 4 2 4" xfId="10912" xr:uid="{00000000-0005-0000-0000-0000016D0000}"/>
    <cellStyle name="표준 10 2 4 3" xfId="5381" xr:uid="{00000000-0005-0000-0000-0000026D0000}"/>
    <cellStyle name="표준 10 2 4 3 2" xfId="5382" xr:uid="{00000000-0005-0000-0000-0000036D0000}"/>
    <cellStyle name="표준 10 2 4 3 2 2" xfId="10917" xr:uid="{00000000-0005-0000-0000-0000046D0000}"/>
    <cellStyle name="표준 10 2 4 3 3" xfId="10916" xr:uid="{00000000-0005-0000-0000-0000056D0000}"/>
    <cellStyle name="표준 10 2 4 4" xfId="5383" xr:uid="{00000000-0005-0000-0000-0000066D0000}"/>
    <cellStyle name="표준 10 2 4 4 2" xfId="10918" xr:uid="{00000000-0005-0000-0000-0000076D0000}"/>
    <cellStyle name="표준 10 2 4 5" xfId="10911" xr:uid="{00000000-0005-0000-0000-0000086D0000}"/>
    <cellStyle name="표준 10 2 5" xfId="5384" xr:uid="{00000000-0005-0000-0000-0000096D0000}"/>
    <cellStyle name="표준 10 2 5 2" xfId="5385" xr:uid="{00000000-0005-0000-0000-00000A6D0000}"/>
    <cellStyle name="표준 10 2 5 2 2" xfId="5386" xr:uid="{00000000-0005-0000-0000-00000B6D0000}"/>
    <cellStyle name="표준 10 2 5 2 2 2" xfId="5387" xr:uid="{00000000-0005-0000-0000-00000C6D0000}"/>
    <cellStyle name="표준 10 2 5 2 2 2 2" xfId="10922" xr:uid="{00000000-0005-0000-0000-00000D6D0000}"/>
    <cellStyle name="표준 10 2 5 2 2 3" xfId="10921" xr:uid="{00000000-0005-0000-0000-00000E6D0000}"/>
    <cellStyle name="표준 10 2 5 2 3" xfId="5388" xr:uid="{00000000-0005-0000-0000-00000F6D0000}"/>
    <cellStyle name="표준 10 2 5 2 3 2" xfId="10923" xr:uid="{00000000-0005-0000-0000-0000106D0000}"/>
    <cellStyle name="표준 10 2 5 2 4" xfId="10920" xr:uid="{00000000-0005-0000-0000-0000116D0000}"/>
    <cellStyle name="표준 10 2 5 3" xfId="5389" xr:uid="{00000000-0005-0000-0000-0000126D0000}"/>
    <cellStyle name="표준 10 2 5 3 2" xfId="5390" xr:uid="{00000000-0005-0000-0000-0000136D0000}"/>
    <cellStyle name="표준 10 2 5 3 2 2" xfId="10925" xr:uid="{00000000-0005-0000-0000-0000146D0000}"/>
    <cellStyle name="표준 10 2 5 3 3" xfId="10924" xr:uid="{00000000-0005-0000-0000-0000156D0000}"/>
    <cellStyle name="표준 10 2 5 4" xfId="5391" xr:uid="{00000000-0005-0000-0000-0000166D0000}"/>
    <cellStyle name="표준 10 2 5 4 2" xfId="10926" xr:uid="{00000000-0005-0000-0000-0000176D0000}"/>
    <cellStyle name="표준 10 2 5 5" xfId="10919" xr:uid="{00000000-0005-0000-0000-0000186D0000}"/>
    <cellStyle name="표준 10 2 6" xfId="5392" xr:uid="{00000000-0005-0000-0000-0000196D0000}"/>
    <cellStyle name="표준 10 2 6 2" xfId="5393" xr:uid="{00000000-0005-0000-0000-00001A6D0000}"/>
    <cellStyle name="표준 10 2 6 2 2" xfId="5394" xr:uid="{00000000-0005-0000-0000-00001B6D0000}"/>
    <cellStyle name="표준 10 2 6 2 2 2" xfId="10929" xr:uid="{00000000-0005-0000-0000-00001C6D0000}"/>
    <cellStyle name="표준 10 2 6 2 3" xfId="10928" xr:uid="{00000000-0005-0000-0000-00001D6D0000}"/>
    <cellStyle name="표준 10 2 6 3" xfId="5395" xr:uid="{00000000-0005-0000-0000-00001E6D0000}"/>
    <cellStyle name="표준 10 2 6 3 2" xfId="10930" xr:uid="{00000000-0005-0000-0000-00001F6D0000}"/>
    <cellStyle name="표준 10 2 6 4" xfId="10927" xr:uid="{00000000-0005-0000-0000-0000206D0000}"/>
    <cellStyle name="표준 10 2 7" xfId="5396" xr:uid="{00000000-0005-0000-0000-0000216D0000}"/>
    <cellStyle name="표준 10 2 7 2" xfId="5397" xr:uid="{00000000-0005-0000-0000-0000226D0000}"/>
    <cellStyle name="표준 10 2 7 2 2" xfId="10932" xr:uid="{00000000-0005-0000-0000-0000236D0000}"/>
    <cellStyle name="표준 10 2 7 3" xfId="10931" xr:uid="{00000000-0005-0000-0000-0000246D0000}"/>
    <cellStyle name="표준 10 2 8" xfId="5398" xr:uid="{00000000-0005-0000-0000-0000256D0000}"/>
    <cellStyle name="표준 10 2 8 2" xfId="10933" xr:uid="{00000000-0005-0000-0000-0000266D0000}"/>
    <cellStyle name="표준 10 2 9" xfId="10910" xr:uid="{00000000-0005-0000-0000-0000276D0000}"/>
    <cellStyle name="표준 10 3" xfId="5399" xr:uid="{00000000-0005-0000-0000-0000286D0000}"/>
    <cellStyle name="표준 10 3 10" xfId="10934" xr:uid="{00000000-0005-0000-0000-0000296D0000}"/>
    <cellStyle name="표준 10 3 2" xfId="5400" xr:uid="{00000000-0005-0000-0000-00002A6D0000}"/>
    <cellStyle name="표준 10 3 2 10" xfId="10935" xr:uid="{00000000-0005-0000-0000-00002B6D0000}"/>
    <cellStyle name="표준 10 3 2 2" xfId="5401" xr:uid="{00000000-0005-0000-0000-00002C6D0000}"/>
    <cellStyle name="표준 10 3 2 2 2" xfId="5402" xr:uid="{00000000-0005-0000-0000-00002D6D0000}"/>
    <cellStyle name="표준 10 3 2 2 3" xfId="5403" xr:uid="{00000000-0005-0000-0000-00002E6D0000}"/>
    <cellStyle name="표준 10 3 2 2 4" xfId="5404" xr:uid="{00000000-0005-0000-0000-00002F6D0000}"/>
    <cellStyle name="표준 10 3 2 2 4 2" xfId="5405" xr:uid="{00000000-0005-0000-0000-0000306D0000}"/>
    <cellStyle name="표준 10 3 2 2 4 2 2" xfId="5406" xr:uid="{00000000-0005-0000-0000-0000316D0000}"/>
    <cellStyle name="표준 10 3 2 2 4 2 2 2" xfId="5407" xr:uid="{00000000-0005-0000-0000-0000326D0000}"/>
    <cellStyle name="표준 10 3 2 2 4 2 2 2 2" xfId="10940" xr:uid="{00000000-0005-0000-0000-0000336D0000}"/>
    <cellStyle name="표준 10 3 2 2 4 2 2 3" xfId="10939" xr:uid="{00000000-0005-0000-0000-0000346D0000}"/>
    <cellStyle name="표준 10 3 2 2 4 2 3" xfId="5408" xr:uid="{00000000-0005-0000-0000-0000356D0000}"/>
    <cellStyle name="표준 10 3 2 2 4 2 3 2" xfId="10941" xr:uid="{00000000-0005-0000-0000-0000366D0000}"/>
    <cellStyle name="표준 10 3 2 2 4 2 4" xfId="10938" xr:uid="{00000000-0005-0000-0000-0000376D0000}"/>
    <cellStyle name="표준 10 3 2 2 4 3" xfId="5409" xr:uid="{00000000-0005-0000-0000-0000386D0000}"/>
    <cellStyle name="표준 10 3 2 2 4 3 2" xfId="5410" xr:uid="{00000000-0005-0000-0000-0000396D0000}"/>
    <cellStyle name="표준 10 3 2 2 4 3 2 2" xfId="10943" xr:uid="{00000000-0005-0000-0000-00003A6D0000}"/>
    <cellStyle name="표준 10 3 2 2 4 3 3" xfId="10942" xr:uid="{00000000-0005-0000-0000-00003B6D0000}"/>
    <cellStyle name="표준 10 3 2 2 4 4" xfId="5411" xr:uid="{00000000-0005-0000-0000-00003C6D0000}"/>
    <cellStyle name="표준 10 3 2 2 4 4 2" xfId="10944" xr:uid="{00000000-0005-0000-0000-00003D6D0000}"/>
    <cellStyle name="표준 10 3 2 2 4 5" xfId="10937" xr:uid="{00000000-0005-0000-0000-00003E6D0000}"/>
    <cellStyle name="표준 10 3 2 2 5" xfId="5412" xr:uid="{00000000-0005-0000-0000-00003F6D0000}"/>
    <cellStyle name="표준 10 3 2 2 5 2" xfId="5413" xr:uid="{00000000-0005-0000-0000-0000406D0000}"/>
    <cellStyle name="표준 10 3 2 2 5 2 2" xfId="5414" xr:uid="{00000000-0005-0000-0000-0000416D0000}"/>
    <cellStyle name="표준 10 3 2 2 5 2 2 2" xfId="5415" xr:uid="{00000000-0005-0000-0000-0000426D0000}"/>
    <cellStyle name="표준 10 3 2 2 5 2 2 2 2" xfId="10948" xr:uid="{00000000-0005-0000-0000-0000436D0000}"/>
    <cellStyle name="표준 10 3 2 2 5 2 2 3" xfId="10947" xr:uid="{00000000-0005-0000-0000-0000446D0000}"/>
    <cellStyle name="표준 10 3 2 2 5 2 3" xfId="5416" xr:uid="{00000000-0005-0000-0000-0000456D0000}"/>
    <cellStyle name="표준 10 3 2 2 5 2 3 2" xfId="10949" xr:uid="{00000000-0005-0000-0000-0000466D0000}"/>
    <cellStyle name="표준 10 3 2 2 5 2 4" xfId="10946" xr:uid="{00000000-0005-0000-0000-0000476D0000}"/>
    <cellStyle name="표준 10 3 2 2 5 3" xfId="5417" xr:uid="{00000000-0005-0000-0000-0000486D0000}"/>
    <cellStyle name="표준 10 3 2 2 5 3 2" xfId="5418" xr:uid="{00000000-0005-0000-0000-0000496D0000}"/>
    <cellStyle name="표준 10 3 2 2 5 3 2 2" xfId="10951" xr:uid="{00000000-0005-0000-0000-00004A6D0000}"/>
    <cellStyle name="표준 10 3 2 2 5 3 3" xfId="10950" xr:uid="{00000000-0005-0000-0000-00004B6D0000}"/>
    <cellStyle name="표준 10 3 2 2 5 4" xfId="5419" xr:uid="{00000000-0005-0000-0000-00004C6D0000}"/>
    <cellStyle name="표준 10 3 2 2 5 4 2" xfId="10952" xr:uid="{00000000-0005-0000-0000-00004D6D0000}"/>
    <cellStyle name="표준 10 3 2 2 5 5" xfId="10945" xr:uid="{00000000-0005-0000-0000-00004E6D0000}"/>
    <cellStyle name="표준 10 3 2 2 6" xfId="5420" xr:uid="{00000000-0005-0000-0000-00004F6D0000}"/>
    <cellStyle name="표준 10 3 2 2 6 2" xfId="5421" xr:uid="{00000000-0005-0000-0000-0000506D0000}"/>
    <cellStyle name="표준 10 3 2 2 6 2 2" xfId="5422" xr:uid="{00000000-0005-0000-0000-0000516D0000}"/>
    <cellStyle name="표준 10 3 2 2 6 2 2 2" xfId="10955" xr:uid="{00000000-0005-0000-0000-0000526D0000}"/>
    <cellStyle name="표준 10 3 2 2 6 2 3" xfId="10954" xr:uid="{00000000-0005-0000-0000-0000536D0000}"/>
    <cellStyle name="표준 10 3 2 2 6 3" xfId="5423" xr:uid="{00000000-0005-0000-0000-0000546D0000}"/>
    <cellStyle name="표준 10 3 2 2 6 3 2" xfId="10956" xr:uid="{00000000-0005-0000-0000-0000556D0000}"/>
    <cellStyle name="표준 10 3 2 2 6 4" xfId="10953" xr:uid="{00000000-0005-0000-0000-0000566D0000}"/>
    <cellStyle name="표준 10 3 2 2 7" xfId="5424" xr:uid="{00000000-0005-0000-0000-0000576D0000}"/>
    <cellStyle name="표준 10 3 2 2 7 2" xfId="5425" xr:uid="{00000000-0005-0000-0000-0000586D0000}"/>
    <cellStyle name="표준 10 3 2 2 7 2 2" xfId="10958" xr:uid="{00000000-0005-0000-0000-0000596D0000}"/>
    <cellStyle name="표준 10 3 2 2 7 3" xfId="10957" xr:uid="{00000000-0005-0000-0000-00005A6D0000}"/>
    <cellStyle name="표준 10 3 2 2 8" xfId="5426" xr:uid="{00000000-0005-0000-0000-00005B6D0000}"/>
    <cellStyle name="표준 10 3 2 2 8 2" xfId="10959" xr:uid="{00000000-0005-0000-0000-00005C6D0000}"/>
    <cellStyle name="표준 10 3 2 2 9" xfId="10936" xr:uid="{00000000-0005-0000-0000-00005D6D0000}"/>
    <cellStyle name="표준 10 3 2 3" xfId="5427" xr:uid="{00000000-0005-0000-0000-00005E6D0000}"/>
    <cellStyle name="표준 10 3 2 4" xfId="5428" xr:uid="{00000000-0005-0000-0000-00005F6D0000}"/>
    <cellStyle name="표준 10 3 2 5" xfId="5429" xr:uid="{00000000-0005-0000-0000-0000606D0000}"/>
    <cellStyle name="표준 10 3 2 5 2" xfId="5430" xr:uid="{00000000-0005-0000-0000-0000616D0000}"/>
    <cellStyle name="표준 10 3 2 5 2 2" xfId="5431" xr:uid="{00000000-0005-0000-0000-0000626D0000}"/>
    <cellStyle name="표준 10 3 2 5 2 2 2" xfId="5432" xr:uid="{00000000-0005-0000-0000-0000636D0000}"/>
    <cellStyle name="표준 10 3 2 5 2 2 2 2" xfId="10963" xr:uid="{00000000-0005-0000-0000-0000646D0000}"/>
    <cellStyle name="표준 10 3 2 5 2 2 3" xfId="10962" xr:uid="{00000000-0005-0000-0000-0000656D0000}"/>
    <cellStyle name="표준 10 3 2 5 2 3" xfId="5433" xr:uid="{00000000-0005-0000-0000-0000666D0000}"/>
    <cellStyle name="표준 10 3 2 5 2 3 2" xfId="10964" xr:uid="{00000000-0005-0000-0000-0000676D0000}"/>
    <cellStyle name="표준 10 3 2 5 2 4" xfId="10961" xr:uid="{00000000-0005-0000-0000-0000686D0000}"/>
    <cellStyle name="표준 10 3 2 5 3" xfId="5434" xr:uid="{00000000-0005-0000-0000-0000696D0000}"/>
    <cellStyle name="표준 10 3 2 5 3 2" xfId="5435" xr:uid="{00000000-0005-0000-0000-00006A6D0000}"/>
    <cellStyle name="표준 10 3 2 5 3 2 2" xfId="10966" xr:uid="{00000000-0005-0000-0000-00006B6D0000}"/>
    <cellStyle name="표준 10 3 2 5 3 3" xfId="10965" xr:uid="{00000000-0005-0000-0000-00006C6D0000}"/>
    <cellStyle name="표준 10 3 2 5 4" xfId="5436" xr:uid="{00000000-0005-0000-0000-00006D6D0000}"/>
    <cellStyle name="표준 10 3 2 5 4 2" xfId="10967" xr:uid="{00000000-0005-0000-0000-00006E6D0000}"/>
    <cellStyle name="표준 10 3 2 5 5" xfId="10960" xr:uid="{00000000-0005-0000-0000-00006F6D0000}"/>
    <cellStyle name="표준 10 3 2 6" xfId="5437" xr:uid="{00000000-0005-0000-0000-0000706D0000}"/>
    <cellStyle name="표준 10 3 2 6 2" xfId="5438" xr:uid="{00000000-0005-0000-0000-0000716D0000}"/>
    <cellStyle name="표준 10 3 2 6 2 2" xfId="5439" xr:uid="{00000000-0005-0000-0000-0000726D0000}"/>
    <cellStyle name="표준 10 3 2 6 2 2 2" xfId="5440" xr:uid="{00000000-0005-0000-0000-0000736D0000}"/>
    <cellStyle name="표준 10 3 2 6 2 2 2 2" xfId="10971" xr:uid="{00000000-0005-0000-0000-0000746D0000}"/>
    <cellStyle name="표준 10 3 2 6 2 2 3" xfId="10970" xr:uid="{00000000-0005-0000-0000-0000756D0000}"/>
    <cellStyle name="표준 10 3 2 6 2 3" xfId="5441" xr:uid="{00000000-0005-0000-0000-0000766D0000}"/>
    <cellStyle name="표준 10 3 2 6 2 3 2" xfId="10972" xr:uid="{00000000-0005-0000-0000-0000776D0000}"/>
    <cellStyle name="표준 10 3 2 6 2 4" xfId="10969" xr:uid="{00000000-0005-0000-0000-0000786D0000}"/>
    <cellStyle name="표준 10 3 2 6 3" xfId="5442" xr:uid="{00000000-0005-0000-0000-0000796D0000}"/>
    <cellStyle name="표준 10 3 2 6 3 2" xfId="5443" xr:uid="{00000000-0005-0000-0000-00007A6D0000}"/>
    <cellStyle name="표준 10 3 2 6 3 2 2" xfId="10974" xr:uid="{00000000-0005-0000-0000-00007B6D0000}"/>
    <cellStyle name="표준 10 3 2 6 3 3" xfId="10973" xr:uid="{00000000-0005-0000-0000-00007C6D0000}"/>
    <cellStyle name="표준 10 3 2 6 4" xfId="5444" xr:uid="{00000000-0005-0000-0000-00007D6D0000}"/>
    <cellStyle name="표준 10 3 2 6 4 2" xfId="10975" xr:uid="{00000000-0005-0000-0000-00007E6D0000}"/>
    <cellStyle name="표준 10 3 2 6 5" xfId="10968" xr:uid="{00000000-0005-0000-0000-00007F6D0000}"/>
    <cellStyle name="표준 10 3 2 7" xfId="5445" xr:uid="{00000000-0005-0000-0000-0000806D0000}"/>
    <cellStyle name="표준 10 3 2 7 2" xfId="5446" xr:uid="{00000000-0005-0000-0000-0000816D0000}"/>
    <cellStyle name="표준 10 3 2 7 2 2" xfId="5447" xr:uid="{00000000-0005-0000-0000-0000826D0000}"/>
    <cellStyle name="표준 10 3 2 7 2 2 2" xfId="10978" xr:uid="{00000000-0005-0000-0000-0000836D0000}"/>
    <cellStyle name="표준 10 3 2 7 2 3" xfId="10977" xr:uid="{00000000-0005-0000-0000-0000846D0000}"/>
    <cellStyle name="표준 10 3 2 7 3" xfId="5448" xr:uid="{00000000-0005-0000-0000-0000856D0000}"/>
    <cellStyle name="표준 10 3 2 7 3 2" xfId="10979" xr:uid="{00000000-0005-0000-0000-0000866D0000}"/>
    <cellStyle name="표준 10 3 2 7 4" xfId="10976" xr:uid="{00000000-0005-0000-0000-0000876D0000}"/>
    <cellStyle name="표준 10 3 2 8" xfId="5449" xr:uid="{00000000-0005-0000-0000-0000886D0000}"/>
    <cellStyle name="표준 10 3 2 8 2" xfId="5450" xr:uid="{00000000-0005-0000-0000-0000896D0000}"/>
    <cellStyle name="표준 10 3 2 8 2 2" xfId="10981" xr:uid="{00000000-0005-0000-0000-00008A6D0000}"/>
    <cellStyle name="표준 10 3 2 8 3" xfId="10980" xr:uid="{00000000-0005-0000-0000-00008B6D0000}"/>
    <cellStyle name="표준 10 3 2 9" xfId="5451" xr:uid="{00000000-0005-0000-0000-00008C6D0000}"/>
    <cellStyle name="표준 10 3 2 9 2" xfId="10982" xr:uid="{00000000-0005-0000-0000-00008D6D0000}"/>
    <cellStyle name="표준 10 3 3" xfId="5452" xr:uid="{00000000-0005-0000-0000-00008E6D0000}"/>
    <cellStyle name="표준 10 3 4" xfId="5453" xr:uid="{00000000-0005-0000-0000-00008F6D0000}"/>
    <cellStyle name="표준 10 3 5" xfId="5454" xr:uid="{00000000-0005-0000-0000-0000906D0000}"/>
    <cellStyle name="표준 10 3 5 2" xfId="5455" xr:uid="{00000000-0005-0000-0000-0000916D0000}"/>
    <cellStyle name="표준 10 3 5 2 2" xfId="5456" xr:uid="{00000000-0005-0000-0000-0000926D0000}"/>
    <cellStyle name="표준 10 3 5 2 2 2" xfId="5457" xr:uid="{00000000-0005-0000-0000-0000936D0000}"/>
    <cellStyle name="표준 10 3 5 2 2 2 2" xfId="10986" xr:uid="{00000000-0005-0000-0000-0000946D0000}"/>
    <cellStyle name="표준 10 3 5 2 2 3" xfId="10985" xr:uid="{00000000-0005-0000-0000-0000956D0000}"/>
    <cellStyle name="표준 10 3 5 2 3" xfId="5458" xr:uid="{00000000-0005-0000-0000-0000966D0000}"/>
    <cellStyle name="표준 10 3 5 2 3 2" xfId="10987" xr:uid="{00000000-0005-0000-0000-0000976D0000}"/>
    <cellStyle name="표준 10 3 5 2 4" xfId="10984" xr:uid="{00000000-0005-0000-0000-0000986D0000}"/>
    <cellStyle name="표준 10 3 5 3" xfId="5459" xr:uid="{00000000-0005-0000-0000-0000996D0000}"/>
    <cellStyle name="표준 10 3 5 3 2" xfId="5460" xr:uid="{00000000-0005-0000-0000-00009A6D0000}"/>
    <cellStyle name="표준 10 3 5 3 2 2" xfId="10989" xr:uid="{00000000-0005-0000-0000-00009B6D0000}"/>
    <cellStyle name="표준 10 3 5 3 3" xfId="10988" xr:uid="{00000000-0005-0000-0000-00009C6D0000}"/>
    <cellStyle name="표준 10 3 5 4" xfId="5461" xr:uid="{00000000-0005-0000-0000-00009D6D0000}"/>
    <cellStyle name="표준 10 3 5 4 2" xfId="10990" xr:uid="{00000000-0005-0000-0000-00009E6D0000}"/>
    <cellStyle name="표준 10 3 5 5" xfId="10983" xr:uid="{00000000-0005-0000-0000-00009F6D0000}"/>
    <cellStyle name="표준 10 3 6" xfId="5462" xr:uid="{00000000-0005-0000-0000-0000A06D0000}"/>
    <cellStyle name="표준 10 3 6 2" xfId="5463" xr:uid="{00000000-0005-0000-0000-0000A16D0000}"/>
    <cellStyle name="표준 10 3 6 2 2" xfId="5464" xr:uid="{00000000-0005-0000-0000-0000A26D0000}"/>
    <cellStyle name="표준 10 3 6 2 2 2" xfId="5465" xr:uid="{00000000-0005-0000-0000-0000A36D0000}"/>
    <cellStyle name="표준 10 3 6 2 2 2 2" xfId="10994" xr:uid="{00000000-0005-0000-0000-0000A46D0000}"/>
    <cellStyle name="표준 10 3 6 2 2 3" xfId="10993" xr:uid="{00000000-0005-0000-0000-0000A56D0000}"/>
    <cellStyle name="표준 10 3 6 2 3" xfId="5466" xr:uid="{00000000-0005-0000-0000-0000A66D0000}"/>
    <cellStyle name="표준 10 3 6 2 3 2" xfId="10995" xr:uid="{00000000-0005-0000-0000-0000A76D0000}"/>
    <cellStyle name="표준 10 3 6 2 4" xfId="10992" xr:uid="{00000000-0005-0000-0000-0000A86D0000}"/>
    <cellStyle name="표준 10 3 6 3" xfId="5467" xr:uid="{00000000-0005-0000-0000-0000A96D0000}"/>
    <cellStyle name="표준 10 3 6 3 2" xfId="5468" xr:uid="{00000000-0005-0000-0000-0000AA6D0000}"/>
    <cellStyle name="표준 10 3 6 3 2 2" xfId="10997" xr:uid="{00000000-0005-0000-0000-0000AB6D0000}"/>
    <cellStyle name="표준 10 3 6 3 3" xfId="10996" xr:uid="{00000000-0005-0000-0000-0000AC6D0000}"/>
    <cellStyle name="표준 10 3 6 4" xfId="5469" xr:uid="{00000000-0005-0000-0000-0000AD6D0000}"/>
    <cellStyle name="표준 10 3 6 4 2" xfId="10998" xr:uid="{00000000-0005-0000-0000-0000AE6D0000}"/>
    <cellStyle name="표준 10 3 6 5" xfId="10991" xr:uid="{00000000-0005-0000-0000-0000AF6D0000}"/>
    <cellStyle name="표준 10 3 7" xfId="5470" xr:uid="{00000000-0005-0000-0000-0000B06D0000}"/>
    <cellStyle name="표준 10 3 7 2" xfId="5471" xr:uid="{00000000-0005-0000-0000-0000B16D0000}"/>
    <cellStyle name="표준 10 3 7 2 2" xfId="5472" xr:uid="{00000000-0005-0000-0000-0000B26D0000}"/>
    <cellStyle name="표준 10 3 7 2 2 2" xfId="11001" xr:uid="{00000000-0005-0000-0000-0000B36D0000}"/>
    <cellStyle name="표준 10 3 7 2 3" xfId="11000" xr:uid="{00000000-0005-0000-0000-0000B46D0000}"/>
    <cellStyle name="표준 10 3 7 3" xfId="5473" xr:uid="{00000000-0005-0000-0000-0000B56D0000}"/>
    <cellStyle name="표준 10 3 7 3 2" xfId="11002" xr:uid="{00000000-0005-0000-0000-0000B66D0000}"/>
    <cellStyle name="표준 10 3 7 4" xfId="10999" xr:uid="{00000000-0005-0000-0000-0000B76D0000}"/>
    <cellStyle name="표준 10 3 8" xfId="5474" xr:uid="{00000000-0005-0000-0000-0000B86D0000}"/>
    <cellStyle name="표준 10 3 8 2" xfId="5475" xr:uid="{00000000-0005-0000-0000-0000B96D0000}"/>
    <cellStyle name="표준 10 3 8 2 2" xfId="11004" xr:uid="{00000000-0005-0000-0000-0000BA6D0000}"/>
    <cellStyle name="표준 10 3 8 3" xfId="11003" xr:uid="{00000000-0005-0000-0000-0000BB6D0000}"/>
    <cellStyle name="표준 10 3 9" xfId="5476" xr:uid="{00000000-0005-0000-0000-0000BC6D0000}"/>
    <cellStyle name="표준 10 3 9 2" xfId="11005" xr:uid="{00000000-0005-0000-0000-0000BD6D0000}"/>
    <cellStyle name="표준 10 4" xfId="5477" xr:uid="{00000000-0005-0000-0000-0000BE6D0000}"/>
    <cellStyle name="표준 10 4 2" xfId="5478" xr:uid="{00000000-0005-0000-0000-0000BF6D0000}"/>
    <cellStyle name="표준 10 4 2 2" xfId="5479" xr:uid="{00000000-0005-0000-0000-0000C06D0000}"/>
    <cellStyle name="표준 10 4 2 2 2" xfId="11008" xr:uid="{00000000-0005-0000-0000-0000C16D0000}"/>
    <cellStyle name="표준 10 4 2 3" xfId="11007" xr:uid="{00000000-0005-0000-0000-0000C26D0000}"/>
    <cellStyle name="표준 10 4 3" xfId="5480" xr:uid="{00000000-0005-0000-0000-0000C36D0000}"/>
    <cellStyle name="표준 10 4 3 2" xfId="11009" xr:uid="{00000000-0005-0000-0000-0000C46D0000}"/>
    <cellStyle name="표준 10 4 4" xfId="11006" xr:uid="{00000000-0005-0000-0000-0000C56D0000}"/>
    <cellStyle name="표준 10 5" xfId="5481" xr:uid="{00000000-0005-0000-0000-0000C66D0000}"/>
    <cellStyle name="표준 10 5 2" xfId="5482" xr:uid="{00000000-0005-0000-0000-0000C76D0000}"/>
    <cellStyle name="표준 10 5 2 2" xfId="11011" xr:uid="{00000000-0005-0000-0000-0000C86D0000}"/>
    <cellStyle name="표준 10 5 3" xfId="11010" xr:uid="{00000000-0005-0000-0000-0000C96D0000}"/>
    <cellStyle name="표준 10 6" xfId="5483" xr:uid="{00000000-0005-0000-0000-0000CA6D0000}"/>
    <cellStyle name="표준 10 6 2" xfId="11012" xr:uid="{00000000-0005-0000-0000-0000CB6D0000}"/>
    <cellStyle name="표준 10 7" xfId="10909" xr:uid="{00000000-0005-0000-0000-0000CC6D0000}"/>
    <cellStyle name="표준 11" xfId="5484" xr:uid="{00000000-0005-0000-0000-0000CD6D0000}"/>
    <cellStyle name="표준 11 2" xfId="5485" xr:uid="{00000000-0005-0000-0000-0000CE6D0000}"/>
    <cellStyle name="표준 11 2 2" xfId="5486" xr:uid="{00000000-0005-0000-0000-0000CF6D0000}"/>
    <cellStyle name="표준 11 2 2 2" xfId="5487" xr:uid="{00000000-0005-0000-0000-0000D06D0000}"/>
    <cellStyle name="표준 11 2 2 2 2" xfId="11016" xr:uid="{00000000-0005-0000-0000-0000D16D0000}"/>
    <cellStyle name="표준 11 2 2 3" xfId="11015" xr:uid="{00000000-0005-0000-0000-0000D26D0000}"/>
    <cellStyle name="표준 11 2 3" xfId="5488" xr:uid="{00000000-0005-0000-0000-0000D36D0000}"/>
    <cellStyle name="표준 11 2 3 2" xfId="11017" xr:uid="{00000000-0005-0000-0000-0000D46D0000}"/>
    <cellStyle name="표준 11 2 4" xfId="11014" xr:uid="{00000000-0005-0000-0000-0000D56D0000}"/>
    <cellStyle name="표준 11 3" xfId="5489" xr:uid="{00000000-0005-0000-0000-0000D66D0000}"/>
    <cellStyle name="표준 11 3 2" xfId="5490" xr:uid="{00000000-0005-0000-0000-0000D76D0000}"/>
    <cellStyle name="표준 11 3 2 2" xfId="11019" xr:uid="{00000000-0005-0000-0000-0000D86D0000}"/>
    <cellStyle name="표준 11 3 3" xfId="11018" xr:uid="{00000000-0005-0000-0000-0000D96D0000}"/>
    <cellStyle name="표준 11 4" xfId="5491" xr:uid="{00000000-0005-0000-0000-0000DA6D0000}"/>
    <cellStyle name="표준 11 4 2" xfId="5492" xr:uid="{00000000-0005-0000-0000-0000DB6D0000}"/>
    <cellStyle name="표준 11 4 2 2" xfId="5493" xr:uid="{00000000-0005-0000-0000-0000DC6D0000}"/>
    <cellStyle name="표준 11 4 2 2 2" xfId="11022" xr:uid="{00000000-0005-0000-0000-0000DD6D0000}"/>
    <cellStyle name="표준 11 4 2 3" xfId="11021" xr:uid="{00000000-0005-0000-0000-0000DE6D0000}"/>
    <cellStyle name="표준 11 4 3" xfId="5494" xr:uid="{00000000-0005-0000-0000-0000DF6D0000}"/>
    <cellStyle name="표준 11 4 3 2" xfId="11023" xr:uid="{00000000-0005-0000-0000-0000E06D0000}"/>
    <cellStyle name="표준 11 4 4" xfId="11020" xr:uid="{00000000-0005-0000-0000-0000E16D0000}"/>
    <cellStyle name="표준 11 5" xfId="5495" xr:uid="{00000000-0005-0000-0000-0000E26D0000}"/>
    <cellStyle name="표준 11 5 2" xfId="11024" xr:uid="{00000000-0005-0000-0000-0000E36D0000}"/>
    <cellStyle name="표준 11 6" xfId="11013" xr:uid="{00000000-0005-0000-0000-0000E46D0000}"/>
    <cellStyle name="표준 12" xfId="5496" xr:uid="{00000000-0005-0000-0000-0000E56D0000}"/>
    <cellStyle name="표준 12 2" xfId="5497" xr:uid="{00000000-0005-0000-0000-0000E66D0000}"/>
    <cellStyle name="표준 12 2 2" xfId="5498" xr:uid="{00000000-0005-0000-0000-0000E76D0000}"/>
    <cellStyle name="표준 12 2 2 2" xfId="5499" xr:uid="{00000000-0005-0000-0000-0000E86D0000}"/>
    <cellStyle name="표준 12 2 2 2 2" xfId="11028" xr:uid="{00000000-0005-0000-0000-0000E96D0000}"/>
    <cellStyle name="표준 12 2 2 3" xfId="11027" xr:uid="{00000000-0005-0000-0000-0000EA6D0000}"/>
    <cellStyle name="표준 12 2 3" xfId="5500" xr:uid="{00000000-0005-0000-0000-0000EB6D0000}"/>
    <cellStyle name="표준 12 2 3 2" xfId="11029" xr:uid="{00000000-0005-0000-0000-0000EC6D0000}"/>
    <cellStyle name="표준 12 2 4" xfId="11026" xr:uid="{00000000-0005-0000-0000-0000ED6D0000}"/>
    <cellStyle name="표준 12 3" xfId="5501" xr:uid="{00000000-0005-0000-0000-0000EE6D0000}"/>
    <cellStyle name="표준 12 3 2" xfId="5502" xr:uid="{00000000-0005-0000-0000-0000EF6D0000}"/>
    <cellStyle name="표준 12 3 2 2" xfId="11031" xr:uid="{00000000-0005-0000-0000-0000F06D0000}"/>
    <cellStyle name="표준 12 3 3" xfId="11030" xr:uid="{00000000-0005-0000-0000-0000F16D0000}"/>
    <cellStyle name="표준 12 4" xfId="5503" xr:uid="{00000000-0005-0000-0000-0000F26D0000}"/>
    <cellStyle name="표준 12 4 2" xfId="11032" xr:uid="{00000000-0005-0000-0000-0000F36D0000}"/>
    <cellStyle name="표준 12 5" xfId="11025" xr:uid="{00000000-0005-0000-0000-0000F46D0000}"/>
    <cellStyle name="표준 13" xfId="5504" xr:uid="{00000000-0005-0000-0000-0000F56D0000}"/>
    <cellStyle name="표준 13 2" xfId="5505" xr:uid="{00000000-0005-0000-0000-0000F66D0000}"/>
    <cellStyle name="표준 13 2 2" xfId="5506" xr:uid="{00000000-0005-0000-0000-0000F76D0000}"/>
    <cellStyle name="표준 13 2 2 2" xfId="5507" xr:uid="{00000000-0005-0000-0000-0000F86D0000}"/>
    <cellStyle name="표준 13 2 2 2 2" xfId="11036" xr:uid="{00000000-0005-0000-0000-0000F96D0000}"/>
    <cellStyle name="표준 13 2 2 3" xfId="11035" xr:uid="{00000000-0005-0000-0000-0000FA6D0000}"/>
    <cellStyle name="표준 13 2 3" xfId="5508" xr:uid="{00000000-0005-0000-0000-0000FB6D0000}"/>
    <cellStyle name="표준 13 2 3 2" xfId="11037" xr:uid="{00000000-0005-0000-0000-0000FC6D0000}"/>
    <cellStyle name="표준 13 2 4" xfId="11034" xr:uid="{00000000-0005-0000-0000-0000FD6D0000}"/>
    <cellStyle name="표준 13 3" xfId="5509" xr:uid="{00000000-0005-0000-0000-0000FE6D0000}"/>
    <cellStyle name="표준 13 3 2" xfId="5510" xr:uid="{00000000-0005-0000-0000-0000FF6D0000}"/>
    <cellStyle name="표준 13 3 2 2" xfId="11039" xr:uid="{00000000-0005-0000-0000-0000006E0000}"/>
    <cellStyle name="표준 13 3 3" xfId="11038" xr:uid="{00000000-0005-0000-0000-0000016E0000}"/>
    <cellStyle name="표준 13 4" xfId="5511" xr:uid="{00000000-0005-0000-0000-0000026E0000}"/>
    <cellStyle name="표준 13 4 2" xfId="11040" xr:uid="{00000000-0005-0000-0000-0000036E0000}"/>
    <cellStyle name="표준 13 5" xfId="11033" xr:uid="{00000000-0005-0000-0000-0000046E0000}"/>
    <cellStyle name="표준 14" xfId="5512" xr:uid="{00000000-0005-0000-0000-0000056E0000}"/>
    <cellStyle name="표준 15" xfId="5513" xr:uid="{00000000-0005-0000-0000-0000066E0000}"/>
    <cellStyle name="표준 16" xfId="5514" xr:uid="{00000000-0005-0000-0000-0000076E0000}"/>
    <cellStyle name="표준 16 2" xfId="5515" xr:uid="{00000000-0005-0000-0000-0000086E0000}"/>
    <cellStyle name="표준 16 2 2" xfId="5516" xr:uid="{00000000-0005-0000-0000-0000096E0000}"/>
    <cellStyle name="표준 16 2 3" xfId="5517" xr:uid="{00000000-0005-0000-0000-00000A6E0000}"/>
    <cellStyle name="표준 16 2 4" xfId="5518" xr:uid="{00000000-0005-0000-0000-00000B6E0000}"/>
    <cellStyle name="표준 16 2 4 2" xfId="5519" xr:uid="{00000000-0005-0000-0000-00000C6E0000}"/>
    <cellStyle name="표준 16 2 5" xfId="5520" xr:uid="{00000000-0005-0000-0000-00000D6E0000}"/>
    <cellStyle name="표준 16 2 6" xfId="5521" xr:uid="{00000000-0005-0000-0000-00000E6E0000}"/>
    <cellStyle name="표준 16 2 7" xfId="5522" xr:uid="{00000000-0005-0000-0000-00000F6E0000}"/>
    <cellStyle name="표준 16 3" xfId="5523" xr:uid="{00000000-0005-0000-0000-0000106E0000}"/>
    <cellStyle name="표준 16 3 2" xfId="5524" xr:uid="{00000000-0005-0000-0000-0000116E0000}"/>
    <cellStyle name="표준 16 3 2 2" xfId="5525" xr:uid="{00000000-0005-0000-0000-0000126E0000}"/>
    <cellStyle name="표준 16 3 2 2 2" xfId="11044" xr:uid="{00000000-0005-0000-0000-0000136E0000}"/>
    <cellStyle name="표준 16 3 2 3" xfId="11043" xr:uid="{00000000-0005-0000-0000-0000146E0000}"/>
    <cellStyle name="표준 16 3 3" xfId="5526" xr:uid="{00000000-0005-0000-0000-0000156E0000}"/>
    <cellStyle name="표준 16 3 3 2" xfId="11045" xr:uid="{00000000-0005-0000-0000-0000166E0000}"/>
    <cellStyle name="표준 16 3 4" xfId="11042" xr:uid="{00000000-0005-0000-0000-0000176E0000}"/>
    <cellStyle name="표준 16 4" xfId="5527" xr:uid="{00000000-0005-0000-0000-0000186E0000}"/>
    <cellStyle name="표준 16 4 2" xfId="5528" xr:uid="{00000000-0005-0000-0000-0000196E0000}"/>
    <cellStyle name="표준 16 4 2 2" xfId="11047" xr:uid="{00000000-0005-0000-0000-00001A6E0000}"/>
    <cellStyle name="표준 16 4 3" xfId="11046" xr:uid="{00000000-0005-0000-0000-00001B6E0000}"/>
    <cellStyle name="표준 16 5" xfId="5529" xr:uid="{00000000-0005-0000-0000-00001C6E0000}"/>
    <cellStyle name="표준 16 5 2" xfId="11048" xr:uid="{00000000-0005-0000-0000-00001D6E0000}"/>
    <cellStyle name="표준 16 6" xfId="11041" xr:uid="{00000000-0005-0000-0000-00001E6E0000}"/>
    <cellStyle name="표준 17" xfId="3299" xr:uid="{00000000-0005-0000-0000-00001F6E0000}"/>
    <cellStyle name="표준 18" xfId="5530" xr:uid="{00000000-0005-0000-0000-0000206E0000}"/>
    <cellStyle name="표준 19" xfId="5531" xr:uid="{00000000-0005-0000-0000-0000216E0000}"/>
    <cellStyle name="표준 2 2 2" xfId="5874" xr:uid="{00000000-0005-0000-0000-0000226E0000}"/>
    <cellStyle name="표준 2 2 2 2" xfId="25" xr:uid="{00000000-0005-0000-0000-0000236E0000}"/>
    <cellStyle name="표준 2 2 2 2 2" xfId="201" xr:uid="{00000000-0005-0000-0000-0000246E0000}"/>
    <cellStyle name="표준 2 2 2 2 2 2" xfId="233" xr:uid="{00000000-0005-0000-0000-0000256E0000}"/>
    <cellStyle name="표준 2 2 2 2 2 2 2" xfId="5882" xr:uid="{00000000-0005-0000-0000-0000266E0000}"/>
    <cellStyle name="표준 2 2 2 2 2 2 2 2" xfId="5887" xr:uid="{00000000-0005-0000-0000-0000276E0000}"/>
    <cellStyle name="표준 2 2 2 2 2 2 2 2 2" xfId="11350" xr:uid="{00000000-0005-0000-0000-0000286E0000}"/>
    <cellStyle name="표준 2 2 2 2 2 2 2 3" xfId="11345" xr:uid="{00000000-0005-0000-0000-0000296E0000}"/>
    <cellStyle name="표준 2 2 2 2 2 2 3" xfId="11342" xr:uid="{00000000-0005-0000-0000-00002A6E0000}"/>
    <cellStyle name="표준 2 2 2 2 2 2 4" xfId="5879" xr:uid="{00000000-0005-0000-0000-00002B6E0000}"/>
    <cellStyle name="표준 2 2 2 2 2 3" xfId="11339" xr:uid="{00000000-0005-0000-0000-00002C6E0000}"/>
    <cellStyle name="표준 2 2 2 2 2 4" xfId="5876" xr:uid="{00000000-0005-0000-0000-00002D6E0000}"/>
    <cellStyle name="표준 2 2 2 2 3" xfId="11337" xr:uid="{00000000-0005-0000-0000-00002E6E0000}"/>
    <cellStyle name="표준 2 2 3" xfId="26" xr:uid="{00000000-0005-0000-0000-00002F6E0000}"/>
    <cellStyle name="표준 2 2 4" xfId="5981" xr:uid="{00000000-0005-0000-0000-0000306E0000}"/>
    <cellStyle name="표준 2 2 5" xfId="5532" xr:uid="{00000000-0005-0000-0000-0000316E0000}"/>
    <cellStyle name="표준 2 3" xfId="27" xr:uid="{00000000-0005-0000-0000-0000326E0000}"/>
    <cellStyle name="표준 2 4" xfId="5533" xr:uid="{00000000-0005-0000-0000-0000336E0000}"/>
    <cellStyle name="표준 2 4 2" xfId="6002" xr:uid="{00000000-0005-0000-0000-0000346E0000}"/>
    <cellStyle name="표준 2 4 2 2" xfId="11457" xr:uid="{00000000-0005-0000-0000-0000356E0000}"/>
    <cellStyle name="표준 2 5" xfId="5534" xr:uid="{00000000-0005-0000-0000-0000366E0000}"/>
    <cellStyle name="표준 2 5 2" xfId="6003" xr:uid="{00000000-0005-0000-0000-0000376E0000}"/>
    <cellStyle name="표준 2 5 2 2" xfId="11458" xr:uid="{00000000-0005-0000-0000-0000386E0000}"/>
    <cellStyle name="표준 2 6" xfId="5891" xr:uid="{00000000-0005-0000-0000-0000396E0000}"/>
    <cellStyle name="표준 2 7" xfId="5956" xr:uid="{00000000-0005-0000-0000-00003A6E0000}"/>
    <cellStyle name="표준 2 7 2" xfId="5960" xr:uid="{00000000-0005-0000-0000-00003B6E0000}"/>
    <cellStyle name="표준 2 8" xfId="5980" xr:uid="{00000000-0005-0000-0000-00003C6E0000}"/>
    <cellStyle name="표준 2_2011사업계획_101216_V14.0 (입력)_세부사항(시설투자포함)" xfId="5535" xr:uid="{00000000-0005-0000-0000-00003D6E0000}"/>
    <cellStyle name="표준 20" xfId="5536" xr:uid="{00000000-0005-0000-0000-00003E6E0000}"/>
    <cellStyle name="표준 21" xfId="5537" xr:uid="{00000000-0005-0000-0000-00003F6E0000}"/>
    <cellStyle name="표준 22" xfId="5538" xr:uid="{00000000-0005-0000-0000-0000406E0000}"/>
    <cellStyle name="표준 23" xfId="5539" xr:uid="{00000000-0005-0000-0000-0000416E0000}"/>
    <cellStyle name="표준 23 2" xfId="5540" xr:uid="{00000000-0005-0000-0000-0000426E0000}"/>
    <cellStyle name="표준 23 2 2" xfId="5541" xr:uid="{00000000-0005-0000-0000-0000436E0000}"/>
    <cellStyle name="표준 23 2 2 2" xfId="5542" xr:uid="{00000000-0005-0000-0000-0000446E0000}"/>
    <cellStyle name="표준 23 2 2 2 2" xfId="11052" xr:uid="{00000000-0005-0000-0000-0000456E0000}"/>
    <cellStyle name="표준 23 2 2 3" xfId="11051" xr:uid="{00000000-0005-0000-0000-0000466E0000}"/>
    <cellStyle name="표준 23 2 3" xfId="5543" xr:uid="{00000000-0005-0000-0000-0000476E0000}"/>
    <cellStyle name="표준 23 2 3 2" xfId="11053" xr:uid="{00000000-0005-0000-0000-0000486E0000}"/>
    <cellStyle name="표준 23 2 4" xfId="11050" xr:uid="{00000000-0005-0000-0000-0000496E0000}"/>
    <cellStyle name="표준 23 3" xfId="5544" xr:uid="{00000000-0005-0000-0000-00004A6E0000}"/>
    <cellStyle name="표준 23 3 2" xfId="5545" xr:uid="{00000000-0005-0000-0000-00004B6E0000}"/>
    <cellStyle name="표준 23 3 2 2" xfId="11055" xr:uid="{00000000-0005-0000-0000-00004C6E0000}"/>
    <cellStyle name="표준 23 3 3" xfId="11054" xr:uid="{00000000-0005-0000-0000-00004D6E0000}"/>
    <cellStyle name="표준 23 4" xfId="5546" xr:uid="{00000000-0005-0000-0000-00004E6E0000}"/>
    <cellStyle name="표준 23 4 2" xfId="11056" xr:uid="{00000000-0005-0000-0000-00004F6E0000}"/>
    <cellStyle name="표준 23 5" xfId="11049" xr:uid="{00000000-0005-0000-0000-0000506E0000}"/>
    <cellStyle name="표준 24" xfId="5547" xr:uid="{00000000-0005-0000-0000-0000516E0000}"/>
    <cellStyle name="표준 25" xfId="5548" xr:uid="{00000000-0005-0000-0000-0000526E0000}"/>
    <cellStyle name="표준 26" xfId="5549" xr:uid="{00000000-0005-0000-0000-0000536E0000}"/>
    <cellStyle name="표준 26 2" xfId="5550" xr:uid="{00000000-0005-0000-0000-0000546E0000}"/>
    <cellStyle name="표준 27" xfId="5551" xr:uid="{00000000-0005-0000-0000-0000556E0000}"/>
    <cellStyle name="표준 27 2" xfId="5552" xr:uid="{00000000-0005-0000-0000-0000566E0000}"/>
    <cellStyle name="표준 27 3" xfId="5553" xr:uid="{00000000-0005-0000-0000-0000576E0000}"/>
    <cellStyle name="표준 27 3 2" xfId="5554" xr:uid="{00000000-0005-0000-0000-0000586E0000}"/>
    <cellStyle name="표준 27 3 2 2" xfId="5555" xr:uid="{00000000-0005-0000-0000-0000596E0000}"/>
    <cellStyle name="표준 27 3 2 2 2" xfId="11060" xr:uid="{00000000-0005-0000-0000-00005A6E0000}"/>
    <cellStyle name="표준 27 3 2 3" xfId="11059" xr:uid="{00000000-0005-0000-0000-00005B6E0000}"/>
    <cellStyle name="표준 27 3 3" xfId="5556" xr:uid="{00000000-0005-0000-0000-00005C6E0000}"/>
    <cellStyle name="표준 27 3 3 2" xfId="11061" xr:uid="{00000000-0005-0000-0000-00005D6E0000}"/>
    <cellStyle name="표준 27 3 4" xfId="11058" xr:uid="{00000000-0005-0000-0000-00005E6E0000}"/>
    <cellStyle name="표준 27 4" xfId="5557" xr:uid="{00000000-0005-0000-0000-00005F6E0000}"/>
    <cellStyle name="표준 27 4 2" xfId="5558" xr:uid="{00000000-0005-0000-0000-0000606E0000}"/>
    <cellStyle name="표준 27 4 2 2" xfId="11063" xr:uid="{00000000-0005-0000-0000-0000616E0000}"/>
    <cellStyle name="표준 27 4 3" xfId="11062" xr:uid="{00000000-0005-0000-0000-0000626E0000}"/>
    <cellStyle name="표준 27 5" xfId="5559" xr:uid="{00000000-0005-0000-0000-0000636E0000}"/>
    <cellStyle name="표준 27 5 2" xfId="11064" xr:uid="{00000000-0005-0000-0000-0000646E0000}"/>
    <cellStyle name="표준 27 6" xfId="11057" xr:uid="{00000000-0005-0000-0000-0000656E0000}"/>
    <cellStyle name="표준 28" xfId="5560" xr:uid="{00000000-0005-0000-0000-0000666E0000}"/>
    <cellStyle name="표준 29" xfId="5561" xr:uid="{00000000-0005-0000-0000-0000676E0000}"/>
    <cellStyle name="표준 3" xfId="28" xr:uid="{00000000-0005-0000-0000-0000686E0000}"/>
    <cellStyle name="표준 3 2" xfId="192" xr:uid="{00000000-0005-0000-0000-0000696E0000}"/>
    <cellStyle name="표준 3 2 2" xfId="5563" xr:uid="{00000000-0005-0000-0000-00006A6E0000}"/>
    <cellStyle name="표준 3 3" xfId="5564" xr:uid="{00000000-0005-0000-0000-00006B6E0000}"/>
    <cellStyle name="표준 3 4" xfId="6004" xr:uid="{00000000-0005-0000-0000-00006C6E0000}"/>
    <cellStyle name="표준 3 5" xfId="29" xr:uid="{00000000-0005-0000-0000-00006D6E0000}"/>
    <cellStyle name="표준 3 6" xfId="5562" xr:uid="{00000000-0005-0000-0000-00006E6E0000}"/>
    <cellStyle name="표준 30" xfId="5565" xr:uid="{00000000-0005-0000-0000-00006F6E0000}"/>
    <cellStyle name="표준 31" xfId="5566" xr:uid="{00000000-0005-0000-0000-0000706E0000}"/>
    <cellStyle name="표준 32" xfId="5567" xr:uid="{00000000-0005-0000-0000-0000716E0000}"/>
    <cellStyle name="표준 33" xfId="5568" xr:uid="{00000000-0005-0000-0000-0000726E0000}"/>
    <cellStyle name="표준 34" xfId="5569" xr:uid="{00000000-0005-0000-0000-0000736E0000}"/>
    <cellStyle name="표준 35" xfId="5570" xr:uid="{00000000-0005-0000-0000-0000746E0000}"/>
    <cellStyle name="표준 36" xfId="5571" xr:uid="{00000000-0005-0000-0000-0000756E0000}"/>
    <cellStyle name="표준 37" xfId="5572" xr:uid="{00000000-0005-0000-0000-0000766E0000}"/>
    <cellStyle name="표준 38" xfId="5573" xr:uid="{00000000-0005-0000-0000-0000776E0000}"/>
    <cellStyle name="표준 39" xfId="5574" xr:uid="{00000000-0005-0000-0000-0000786E0000}"/>
    <cellStyle name="표준 39 2" xfId="5575" xr:uid="{00000000-0005-0000-0000-0000796E0000}"/>
    <cellStyle name="표준 39 2 2" xfId="5576" xr:uid="{00000000-0005-0000-0000-00007A6E0000}"/>
    <cellStyle name="표준 39 2 2 2" xfId="5577" xr:uid="{00000000-0005-0000-0000-00007B6E0000}"/>
    <cellStyle name="표준 39 2 2 2 2" xfId="5578" xr:uid="{00000000-0005-0000-0000-00007C6E0000}"/>
    <cellStyle name="표준 39 2 2 2 2 2" xfId="11069" xr:uid="{00000000-0005-0000-0000-00007D6E0000}"/>
    <cellStyle name="표준 39 2 2 2 3" xfId="11068" xr:uid="{00000000-0005-0000-0000-00007E6E0000}"/>
    <cellStyle name="표준 39 2 2 3" xfId="5579" xr:uid="{00000000-0005-0000-0000-00007F6E0000}"/>
    <cellStyle name="표준 39 2 2 3 2" xfId="11070" xr:uid="{00000000-0005-0000-0000-0000806E0000}"/>
    <cellStyle name="표준 39 2 2 4" xfId="11067" xr:uid="{00000000-0005-0000-0000-0000816E0000}"/>
    <cellStyle name="표준 39 2 3" xfId="5580" xr:uid="{00000000-0005-0000-0000-0000826E0000}"/>
    <cellStyle name="표준 39 2 3 2" xfId="5581" xr:uid="{00000000-0005-0000-0000-0000836E0000}"/>
    <cellStyle name="표준 39 2 3 2 2" xfId="11072" xr:uid="{00000000-0005-0000-0000-0000846E0000}"/>
    <cellStyle name="표준 39 2 3 3" xfId="11071" xr:uid="{00000000-0005-0000-0000-0000856E0000}"/>
    <cellStyle name="표준 39 2 4" xfId="5582" xr:uid="{00000000-0005-0000-0000-0000866E0000}"/>
    <cellStyle name="표준 39 2 4 2" xfId="11073" xr:uid="{00000000-0005-0000-0000-0000876E0000}"/>
    <cellStyle name="표준 39 2 5" xfId="11066" xr:uid="{00000000-0005-0000-0000-0000886E0000}"/>
    <cellStyle name="표준 39 3" xfId="5583" xr:uid="{00000000-0005-0000-0000-0000896E0000}"/>
    <cellStyle name="표준 39 3 2" xfId="5584" xr:uid="{00000000-0005-0000-0000-00008A6E0000}"/>
    <cellStyle name="표준 39 3 2 2" xfId="5585" xr:uid="{00000000-0005-0000-0000-00008B6E0000}"/>
    <cellStyle name="표준 39 3 2 2 2" xfId="11076" xr:uid="{00000000-0005-0000-0000-00008C6E0000}"/>
    <cellStyle name="표준 39 3 2 3" xfId="11075" xr:uid="{00000000-0005-0000-0000-00008D6E0000}"/>
    <cellStyle name="표준 39 3 3" xfId="5586" xr:uid="{00000000-0005-0000-0000-00008E6E0000}"/>
    <cellStyle name="표준 39 3 3 2" xfId="11077" xr:uid="{00000000-0005-0000-0000-00008F6E0000}"/>
    <cellStyle name="표준 39 3 4" xfId="11074" xr:uid="{00000000-0005-0000-0000-0000906E0000}"/>
    <cellStyle name="표준 39 4" xfId="5587" xr:uid="{00000000-0005-0000-0000-0000916E0000}"/>
    <cellStyle name="표준 39 4 2" xfId="5588" xr:uid="{00000000-0005-0000-0000-0000926E0000}"/>
    <cellStyle name="표준 39 4 2 2" xfId="11079" xr:uid="{00000000-0005-0000-0000-0000936E0000}"/>
    <cellStyle name="표준 39 4 3" xfId="11078" xr:uid="{00000000-0005-0000-0000-0000946E0000}"/>
    <cellStyle name="표준 39 5" xfId="5589" xr:uid="{00000000-0005-0000-0000-0000956E0000}"/>
    <cellStyle name="표준 39 5 2" xfId="5590" xr:uid="{00000000-0005-0000-0000-0000966E0000}"/>
    <cellStyle name="표준 39 5 2 2" xfId="5591" xr:uid="{00000000-0005-0000-0000-0000976E0000}"/>
    <cellStyle name="표준 39 5 2 2 2" xfId="11082" xr:uid="{00000000-0005-0000-0000-0000986E0000}"/>
    <cellStyle name="표준 39 5 2 3" xfId="11081" xr:uid="{00000000-0005-0000-0000-0000996E0000}"/>
    <cellStyle name="표준 39 5 3" xfId="5592" xr:uid="{00000000-0005-0000-0000-00009A6E0000}"/>
    <cellStyle name="표준 39 5 3 2" xfId="11083" xr:uid="{00000000-0005-0000-0000-00009B6E0000}"/>
    <cellStyle name="표준 39 5 4" xfId="11080" xr:uid="{00000000-0005-0000-0000-00009C6E0000}"/>
    <cellStyle name="표준 39 6" xfId="5593" xr:uid="{00000000-0005-0000-0000-00009D6E0000}"/>
    <cellStyle name="표준 39 6 2" xfId="11084" xr:uid="{00000000-0005-0000-0000-00009E6E0000}"/>
    <cellStyle name="표준 39 7" xfId="11065" xr:uid="{00000000-0005-0000-0000-00009F6E0000}"/>
    <cellStyle name="표준 4 2" xfId="56" xr:uid="{00000000-0005-0000-0000-0000A06E0000}"/>
    <cellStyle name="표준 4 2 2" xfId="6005" xr:uid="{00000000-0005-0000-0000-0000A16E0000}"/>
    <cellStyle name="표준 4 3" xfId="5594" xr:uid="{00000000-0005-0000-0000-0000A26E0000}"/>
    <cellStyle name="표준 40" xfId="5595" xr:uid="{00000000-0005-0000-0000-0000A36E0000}"/>
    <cellStyle name="표준 40 2" xfId="5596" xr:uid="{00000000-0005-0000-0000-0000A46E0000}"/>
    <cellStyle name="표준 40 2 2" xfId="5597" xr:uid="{00000000-0005-0000-0000-0000A56E0000}"/>
    <cellStyle name="표준 40 2 2 2" xfId="5598" xr:uid="{00000000-0005-0000-0000-0000A66E0000}"/>
    <cellStyle name="표준 40 2 2 2 2" xfId="11088" xr:uid="{00000000-0005-0000-0000-0000A76E0000}"/>
    <cellStyle name="표준 40 2 2 3" xfId="11087" xr:uid="{00000000-0005-0000-0000-0000A86E0000}"/>
    <cellStyle name="표준 40 2 3" xfId="5599" xr:uid="{00000000-0005-0000-0000-0000A96E0000}"/>
    <cellStyle name="표준 40 2 3 2" xfId="11089" xr:uid="{00000000-0005-0000-0000-0000AA6E0000}"/>
    <cellStyle name="표준 40 2 4" xfId="11086" xr:uid="{00000000-0005-0000-0000-0000AB6E0000}"/>
    <cellStyle name="표준 40 3" xfId="5600" xr:uid="{00000000-0005-0000-0000-0000AC6E0000}"/>
    <cellStyle name="표준 40 3 2" xfId="5601" xr:uid="{00000000-0005-0000-0000-0000AD6E0000}"/>
    <cellStyle name="표준 40 3 2 2" xfId="11091" xr:uid="{00000000-0005-0000-0000-0000AE6E0000}"/>
    <cellStyle name="표준 40 3 3" xfId="11090" xr:uid="{00000000-0005-0000-0000-0000AF6E0000}"/>
    <cellStyle name="표준 40 4" xfId="5602" xr:uid="{00000000-0005-0000-0000-0000B06E0000}"/>
    <cellStyle name="표준 40 4 2" xfId="11092" xr:uid="{00000000-0005-0000-0000-0000B16E0000}"/>
    <cellStyle name="표준 40 5" xfId="11085" xr:uid="{00000000-0005-0000-0000-0000B26E0000}"/>
    <cellStyle name="표준 41" xfId="5603" xr:uid="{00000000-0005-0000-0000-0000B36E0000}"/>
    <cellStyle name="표준 42" xfId="5604" xr:uid="{00000000-0005-0000-0000-0000B46E0000}"/>
    <cellStyle name="표준 42 2" xfId="5605" xr:uid="{00000000-0005-0000-0000-0000B56E0000}"/>
    <cellStyle name="표준 42 2 2" xfId="5606" xr:uid="{00000000-0005-0000-0000-0000B66E0000}"/>
    <cellStyle name="표준 42 2 2 2" xfId="5607" xr:uid="{00000000-0005-0000-0000-0000B76E0000}"/>
    <cellStyle name="표준 42 2 2 2 2" xfId="5608" xr:uid="{00000000-0005-0000-0000-0000B86E0000}"/>
    <cellStyle name="표준 42 2 2 2 2 2" xfId="5609" xr:uid="{00000000-0005-0000-0000-0000B96E0000}"/>
    <cellStyle name="표준 42 2 2 2 2 2 2" xfId="5610" xr:uid="{00000000-0005-0000-0000-0000BA6E0000}"/>
    <cellStyle name="표준 42 2 2 2 2 2 2 2" xfId="11099" xr:uid="{00000000-0005-0000-0000-0000BB6E0000}"/>
    <cellStyle name="표준 42 2 2 2 2 2 3" xfId="11098" xr:uid="{00000000-0005-0000-0000-0000BC6E0000}"/>
    <cellStyle name="표준 42 2 2 2 2 3" xfId="5611" xr:uid="{00000000-0005-0000-0000-0000BD6E0000}"/>
    <cellStyle name="표준 42 2 2 2 2 3 2" xfId="11100" xr:uid="{00000000-0005-0000-0000-0000BE6E0000}"/>
    <cellStyle name="표준 42 2 2 2 2 4" xfId="11097" xr:uid="{00000000-0005-0000-0000-0000BF6E0000}"/>
    <cellStyle name="표준 42 2 2 2 3" xfId="5612" xr:uid="{00000000-0005-0000-0000-0000C06E0000}"/>
    <cellStyle name="표준 42 2 2 2 3 2" xfId="5613" xr:uid="{00000000-0005-0000-0000-0000C16E0000}"/>
    <cellStyle name="표준 42 2 2 2 3 2 2" xfId="11102" xr:uid="{00000000-0005-0000-0000-0000C26E0000}"/>
    <cellStyle name="표준 42 2 2 2 3 3" xfId="11101" xr:uid="{00000000-0005-0000-0000-0000C36E0000}"/>
    <cellStyle name="표준 42 2 2 2 4" xfId="5614" xr:uid="{00000000-0005-0000-0000-0000C46E0000}"/>
    <cellStyle name="표준 42 2 2 2 4 2" xfId="11103" xr:uid="{00000000-0005-0000-0000-0000C56E0000}"/>
    <cellStyle name="표준 42 2 2 2 5" xfId="11096" xr:uid="{00000000-0005-0000-0000-0000C66E0000}"/>
    <cellStyle name="표준 42 2 2 3" xfId="5615" xr:uid="{00000000-0005-0000-0000-0000C76E0000}"/>
    <cellStyle name="표준 42 2 2 3 2" xfId="5616" xr:uid="{00000000-0005-0000-0000-0000C86E0000}"/>
    <cellStyle name="표준 42 2 2 3 2 2" xfId="5617" xr:uid="{00000000-0005-0000-0000-0000C96E0000}"/>
    <cellStyle name="표준 42 2 2 3 2 2 2" xfId="5618" xr:uid="{00000000-0005-0000-0000-0000CA6E0000}"/>
    <cellStyle name="표준 42 2 2 3 2 2 2 2" xfId="5788" xr:uid="{00000000-0005-0000-0000-0000CB6E0000}"/>
    <cellStyle name="표준 42 2 2 3 2 2 2 2 2" xfId="5792" xr:uid="{00000000-0005-0000-0000-0000CC6E0000}"/>
    <cellStyle name="표준 42 2 2 3 2 2 2 2 2 2" xfId="5818" xr:uid="{00000000-0005-0000-0000-0000CD6E0000}"/>
    <cellStyle name="표준 42 2 2 3 2 2 2 2 2 2 2" xfId="5819" xr:uid="{00000000-0005-0000-0000-0000CE6E0000}"/>
    <cellStyle name="표준 42 2 2 3 2 2 2 2 2 2 2 2" xfId="5827" xr:uid="{00000000-0005-0000-0000-0000CF6E0000}"/>
    <cellStyle name="표준 42 2 2 3 2 2 2 2 2 2 2 2 2" xfId="11294" xr:uid="{00000000-0005-0000-0000-0000D06E0000}"/>
    <cellStyle name="표준 42 2 2 3 2 2 2 2 2 2 2 2 3" xfId="5830" xr:uid="{00000000-0005-0000-0000-0000D16E0000}"/>
    <cellStyle name="표준 42 2 2 3 2 2 2 2 2 2 2 2 3 2" xfId="5840" xr:uid="{00000000-0005-0000-0000-0000D26E0000}"/>
    <cellStyle name="표준 42 2 2 3 2 2 2 2 2 2 2 2 3 2 2" xfId="6017" xr:uid="{00000000-0005-0000-0000-0000D36E0000}"/>
    <cellStyle name="표준 42 2 2 3 2 2 2 2 2 2 2 2 3 2 2 2" xfId="11467" xr:uid="{00000000-0005-0000-0000-0000D46E0000}"/>
    <cellStyle name="표준 42 2 2 3 2 2 2 2 2 2 2 2 3 2 3" xfId="11307" xr:uid="{00000000-0005-0000-0000-0000D56E0000}"/>
    <cellStyle name="표준 42 2 2 3 2 2 2 2 2 2 2 2 3 3" xfId="11297" xr:uid="{00000000-0005-0000-0000-0000D66E0000}"/>
    <cellStyle name="표준 42 2 2 3 2 2 2 2 2 2 2 3" xfId="11286" xr:uid="{00000000-0005-0000-0000-0000D76E0000}"/>
    <cellStyle name="표준 42 2 2 3 2 2 2 2 2 2 3" xfId="11285" xr:uid="{00000000-0005-0000-0000-0000D86E0000}"/>
    <cellStyle name="표준 42 2 2 3 2 2 2 2 2 3" xfId="11260" xr:uid="{00000000-0005-0000-0000-0000D96E0000}"/>
    <cellStyle name="표준 42 2 2 3 2 2 2 2 3" xfId="11257" xr:uid="{00000000-0005-0000-0000-0000DA6E0000}"/>
    <cellStyle name="표준 42 2 2 3 2 2 2 3" xfId="11107" xr:uid="{00000000-0005-0000-0000-0000DB6E0000}"/>
    <cellStyle name="표준 42 2 2 3 2 2 3" xfId="11106" xr:uid="{00000000-0005-0000-0000-0000DC6E0000}"/>
    <cellStyle name="표준 42 2 2 3 2 3" xfId="5619" xr:uid="{00000000-0005-0000-0000-0000DD6E0000}"/>
    <cellStyle name="표준 42 2 2 3 2 3 2" xfId="11108" xr:uid="{00000000-0005-0000-0000-0000DE6E0000}"/>
    <cellStyle name="표준 42 2 2 3 2 4" xfId="11105" xr:uid="{00000000-0005-0000-0000-0000DF6E0000}"/>
    <cellStyle name="표준 42 2 2 3 3" xfId="5620" xr:uid="{00000000-0005-0000-0000-0000E06E0000}"/>
    <cellStyle name="표준 42 2 2 3 3 2" xfId="5621" xr:uid="{00000000-0005-0000-0000-0000E16E0000}"/>
    <cellStyle name="표준 42 2 2 3 3 2 2" xfId="11110" xr:uid="{00000000-0005-0000-0000-0000E26E0000}"/>
    <cellStyle name="표준 42 2 2 3 3 3" xfId="11109" xr:uid="{00000000-0005-0000-0000-0000E36E0000}"/>
    <cellStyle name="표준 42 2 2 3 4" xfId="5622" xr:uid="{00000000-0005-0000-0000-0000E46E0000}"/>
    <cellStyle name="표준 42 2 2 3 4 2" xfId="11111" xr:uid="{00000000-0005-0000-0000-0000E56E0000}"/>
    <cellStyle name="표준 42 2 2 3 5" xfId="11104" xr:uid="{00000000-0005-0000-0000-0000E66E0000}"/>
    <cellStyle name="표준 42 2 2 4" xfId="5623" xr:uid="{00000000-0005-0000-0000-0000E76E0000}"/>
    <cellStyle name="표준 42 2 2 4 2" xfId="5624" xr:uid="{00000000-0005-0000-0000-0000E86E0000}"/>
    <cellStyle name="표준 42 2 2 4 2 2" xfId="5625" xr:uid="{00000000-0005-0000-0000-0000E96E0000}"/>
    <cellStyle name="표준 42 2 2 4 2 2 2" xfId="11114" xr:uid="{00000000-0005-0000-0000-0000EA6E0000}"/>
    <cellStyle name="표준 42 2 2 4 2 3" xfId="11113" xr:uid="{00000000-0005-0000-0000-0000EB6E0000}"/>
    <cellStyle name="표준 42 2 2 4 3" xfId="5626" xr:uid="{00000000-0005-0000-0000-0000EC6E0000}"/>
    <cellStyle name="표준 42 2 2 4 3 2" xfId="11115" xr:uid="{00000000-0005-0000-0000-0000ED6E0000}"/>
    <cellStyle name="표준 42 2 2 4 4" xfId="11112" xr:uid="{00000000-0005-0000-0000-0000EE6E0000}"/>
    <cellStyle name="표준 42 2 2 5" xfId="5627" xr:uid="{00000000-0005-0000-0000-0000EF6E0000}"/>
    <cellStyle name="표준 42 2 2 5 2" xfId="5628" xr:uid="{00000000-0005-0000-0000-0000F06E0000}"/>
    <cellStyle name="표준 42 2 2 5 2 2" xfId="11117" xr:uid="{00000000-0005-0000-0000-0000F16E0000}"/>
    <cellStyle name="표준 42 2 2 5 3" xfId="11116" xr:uid="{00000000-0005-0000-0000-0000F26E0000}"/>
    <cellStyle name="표준 42 2 2 6" xfId="5629" xr:uid="{00000000-0005-0000-0000-0000F36E0000}"/>
    <cellStyle name="표준 42 2 2 6 2" xfId="11118" xr:uid="{00000000-0005-0000-0000-0000F46E0000}"/>
    <cellStyle name="표준 42 2 2 7" xfId="11095" xr:uid="{00000000-0005-0000-0000-0000F56E0000}"/>
    <cellStyle name="표준 42 2 3" xfId="5630" xr:uid="{00000000-0005-0000-0000-0000F66E0000}"/>
    <cellStyle name="표준 42 2 3 2" xfId="5631" xr:uid="{00000000-0005-0000-0000-0000F76E0000}"/>
    <cellStyle name="표준 42 2 3 2 2" xfId="5632" xr:uid="{00000000-0005-0000-0000-0000F86E0000}"/>
    <cellStyle name="표준 42 2 3 2 2 2" xfId="11121" xr:uid="{00000000-0005-0000-0000-0000F96E0000}"/>
    <cellStyle name="표준 42 2 3 2 3" xfId="11120" xr:uid="{00000000-0005-0000-0000-0000FA6E0000}"/>
    <cellStyle name="표준 42 2 3 3" xfId="5633" xr:uid="{00000000-0005-0000-0000-0000FB6E0000}"/>
    <cellStyle name="표준 42 2 3 3 2" xfId="11122" xr:uid="{00000000-0005-0000-0000-0000FC6E0000}"/>
    <cellStyle name="표준 42 2 3 4" xfId="11119" xr:uid="{00000000-0005-0000-0000-0000FD6E0000}"/>
    <cellStyle name="표준 42 2 4" xfId="5634" xr:uid="{00000000-0005-0000-0000-0000FE6E0000}"/>
    <cellStyle name="표준 42 2 4 2" xfId="5635" xr:uid="{00000000-0005-0000-0000-0000FF6E0000}"/>
    <cellStyle name="표준 42 2 4 2 2" xfId="11124" xr:uid="{00000000-0005-0000-0000-0000006F0000}"/>
    <cellStyle name="표준 42 2 4 3" xfId="11123" xr:uid="{00000000-0005-0000-0000-0000016F0000}"/>
    <cellStyle name="표준 42 2 5" xfId="5636" xr:uid="{00000000-0005-0000-0000-0000026F0000}"/>
    <cellStyle name="표준 42 2 5 2" xfId="11125" xr:uid="{00000000-0005-0000-0000-0000036F0000}"/>
    <cellStyle name="표준 42 2 6" xfId="11094" xr:uid="{00000000-0005-0000-0000-0000046F0000}"/>
    <cellStyle name="표준 42 3" xfId="5637" xr:uid="{00000000-0005-0000-0000-0000056F0000}"/>
    <cellStyle name="표준 42 3 2" xfId="5638" xr:uid="{00000000-0005-0000-0000-0000066F0000}"/>
    <cellStyle name="표준 42 3 2 2" xfId="5639" xr:uid="{00000000-0005-0000-0000-0000076F0000}"/>
    <cellStyle name="표준 42 3 2 2 2" xfId="5640" xr:uid="{00000000-0005-0000-0000-0000086F0000}"/>
    <cellStyle name="표준 42 3 2 2 2 2" xfId="11129" xr:uid="{00000000-0005-0000-0000-0000096F0000}"/>
    <cellStyle name="표준 42 3 2 2 3" xfId="11128" xr:uid="{00000000-0005-0000-0000-00000A6F0000}"/>
    <cellStyle name="표준 42 3 2 3" xfId="5641" xr:uid="{00000000-0005-0000-0000-00000B6F0000}"/>
    <cellStyle name="표준 42 3 2 3 2" xfId="11130" xr:uid="{00000000-0005-0000-0000-00000C6F0000}"/>
    <cellStyle name="표준 42 3 2 4" xfId="11127" xr:uid="{00000000-0005-0000-0000-00000D6F0000}"/>
    <cellStyle name="표준 42 3 3" xfId="5642" xr:uid="{00000000-0005-0000-0000-00000E6F0000}"/>
    <cellStyle name="표준 42 3 3 2" xfId="5643" xr:uid="{00000000-0005-0000-0000-00000F6F0000}"/>
    <cellStyle name="표준 42 3 3 2 2" xfId="11132" xr:uid="{00000000-0005-0000-0000-0000106F0000}"/>
    <cellStyle name="표준 42 3 3 3" xfId="11131" xr:uid="{00000000-0005-0000-0000-0000116F0000}"/>
    <cellStyle name="표준 42 3 4" xfId="5644" xr:uid="{00000000-0005-0000-0000-0000126F0000}"/>
    <cellStyle name="표준 42 3 4 2" xfId="11133" xr:uid="{00000000-0005-0000-0000-0000136F0000}"/>
    <cellStyle name="표준 42 3 5" xfId="11126" xr:uid="{00000000-0005-0000-0000-0000146F0000}"/>
    <cellStyle name="표준 42 4" xfId="5645" xr:uid="{00000000-0005-0000-0000-0000156F0000}"/>
    <cellStyle name="표준 42 4 2" xfId="5646" xr:uid="{00000000-0005-0000-0000-0000166F0000}"/>
    <cellStyle name="표준 42 4 2 2" xfId="5647" xr:uid="{00000000-0005-0000-0000-0000176F0000}"/>
    <cellStyle name="표준 42 4 2 2 2" xfId="5648" xr:uid="{00000000-0005-0000-0000-0000186F0000}"/>
    <cellStyle name="표준 42 4 2 2 2 2" xfId="11137" xr:uid="{00000000-0005-0000-0000-0000196F0000}"/>
    <cellStyle name="표준 42 4 2 2 3" xfId="11136" xr:uid="{00000000-0005-0000-0000-00001A6F0000}"/>
    <cellStyle name="표준 42 4 2 3" xfId="5649" xr:uid="{00000000-0005-0000-0000-00001B6F0000}"/>
    <cellStyle name="표준 42 4 2 3 2" xfId="11138" xr:uid="{00000000-0005-0000-0000-00001C6F0000}"/>
    <cellStyle name="표준 42 4 2 4" xfId="11135" xr:uid="{00000000-0005-0000-0000-00001D6F0000}"/>
    <cellStyle name="표준 42 4 3" xfId="5650" xr:uid="{00000000-0005-0000-0000-00001E6F0000}"/>
    <cellStyle name="표준 42 4 3 2" xfId="5651" xr:uid="{00000000-0005-0000-0000-00001F6F0000}"/>
    <cellStyle name="표준 42 4 3 2 2" xfId="11140" xr:uid="{00000000-0005-0000-0000-0000206F0000}"/>
    <cellStyle name="표준 42 4 3 3" xfId="11139" xr:uid="{00000000-0005-0000-0000-0000216F0000}"/>
    <cellStyle name="표준 42 4 4" xfId="5652" xr:uid="{00000000-0005-0000-0000-0000226F0000}"/>
    <cellStyle name="표준 42 4 4 2" xfId="11141" xr:uid="{00000000-0005-0000-0000-0000236F0000}"/>
    <cellStyle name="표준 42 4 5" xfId="11134" xr:uid="{00000000-0005-0000-0000-0000246F0000}"/>
    <cellStyle name="표준 42 5" xfId="5653" xr:uid="{00000000-0005-0000-0000-0000256F0000}"/>
    <cellStyle name="표준 42 5 2" xfId="5654" xr:uid="{00000000-0005-0000-0000-0000266F0000}"/>
    <cellStyle name="표준 42 5 2 2" xfId="5655" xr:uid="{00000000-0005-0000-0000-0000276F0000}"/>
    <cellStyle name="표준 42 5 2 2 2" xfId="11144" xr:uid="{00000000-0005-0000-0000-0000286F0000}"/>
    <cellStyle name="표준 42 5 2 3" xfId="11143" xr:uid="{00000000-0005-0000-0000-0000296F0000}"/>
    <cellStyle name="표준 42 5 3" xfId="5656" xr:uid="{00000000-0005-0000-0000-00002A6F0000}"/>
    <cellStyle name="표준 42 5 3 2" xfId="11145" xr:uid="{00000000-0005-0000-0000-00002B6F0000}"/>
    <cellStyle name="표준 42 5 4" xfId="11142" xr:uid="{00000000-0005-0000-0000-00002C6F0000}"/>
    <cellStyle name="표준 42 6" xfId="5657" xr:uid="{00000000-0005-0000-0000-00002D6F0000}"/>
    <cellStyle name="표준 42 6 2" xfId="5658" xr:uid="{00000000-0005-0000-0000-00002E6F0000}"/>
    <cellStyle name="표준 42 6 2 2" xfId="11147" xr:uid="{00000000-0005-0000-0000-00002F6F0000}"/>
    <cellStyle name="표준 42 6 3" xfId="11146" xr:uid="{00000000-0005-0000-0000-0000306F0000}"/>
    <cellStyle name="표준 42 7" xfId="5659" xr:uid="{00000000-0005-0000-0000-0000316F0000}"/>
    <cellStyle name="표준 42 7 2" xfId="11148" xr:uid="{00000000-0005-0000-0000-0000326F0000}"/>
    <cellStyle name="표준 42 8" xfId="11093" xr:uid="{00000000-0005-0000-0000-0000336F0000}"/>
    <cellStyle name="표준 43" xfId="5660" xr:uid="{00000000-0005-0000-0000-0000346F0000}"/>
    <cellStyle name="표준 43 2" xfId="5786" xr:uid="{00000000-0005-0000-0000-0000356F0000}"/>
    <cellStyle name="표준 44" xfId="5661" xr:uid="{00000000-0005-0000-0000-0000366F0000}"/>
    <cellStyle name="표준 45" xfId="5662" xr:uid="{00000000-0005-0000-0000-0000376F0000}"/>
    <cellStyle name="표준 45 2" xfId="5663" xr:uid="{00000000-0005-0000-0000-0000386F0000}"/>
    <cellStyle name="표준 46" xfId="5664" xr:uid="{00000000-0005-0000-0000-0000396F0000}"/>
    <cellStyle name="표준 46 2" xfId="5665" xr:uid="{00000000-0005-0000-0000-00003A6F0000}"/>
    <cellStyle name="표준 47" xfId="5666" xr:uid="{00000000-0005-0000-0000-00003B6F0000}"/>
    <cellStyle name="표준 47 2" xfId="5667" xr:uid="{00000000-0005-0000-0000-00003C6F0000}"/>
    <cellStyle name="표준 47 2 2" xfId="5668" xr:uid="{00000000-0005-0000-0000-00003D6F0000}"/>
    <cellStyle name="표준 47 2 2 2" xfId="5669" xr:uid="{00000000-0005-0000-0000-00003E6F0000}"/>
    <cellStyle name="표준 47 2 2 2 2" xfId="11152" xr:uid="{00000000-0005-0000-0000-00003F6F0000}"/>
    <cellStyle name="표준 47 2 2 3" xfId="11151" xr:uid="{00000000-0005-0000-0000-0000406F0000}"/>
    <cellStyle name="표준 47 2 3" xfId="5670" xr:uid="{00000000-0005-0000-0000-0000416F0000}"/>
    <cellStyle name="표준 47 2 3 2" xfId="11153" xr:uid="{00000000-0005-0000-0000-0000426F0000}"/>
    <cellStyle name="표준 47 2 4" xfId="11150" xr:uid="{00000000-0005-0000-0000-0000436F0000}"/>
    <cellStyle name="표준 47 3" xfId="5671" xr:uid="{00000000-0005-0000-0000-0000446F0000}"/>
    <cellStyle name="표준 47 3 2" xfId="5672" xr:uid="{00000000-0005-0000-0000-0000456F0000}"/>
    <cellStyle name="표준 47 3 2 2" xfId="11155" xr:uid="{00000000-0005-0000-0000-0000466F0000}"/>
    <cellStyle name="표준 47 3 3" xfId="11154" xr:uid="{00000000-0005-0000-0000-0000476F0000}"/>
    <cellStyle name="표준 47 4" xfId="5673" xr:uid="{00000000-0005-0000-0000-0000486F0000}"/>
    <cellStyle name="표준 47 4 2" xfId="11156" xr:uid="{00000000-0005-0000-0000-0000496F0000}"/>
    <cellStyle name="표준 47 5" xfId="11149" xr:uid="{00000000-0005-0000-0000-00004A6F0000}"/>
    <cellStyle name="표준 48" xfId="5674" xr:uid="{00000000-0005-0000-0000-00004B6F0000}"/>
    <cellStyle name="표준 48 2" xfId="5675" xr:uid="{00000000-0005-0000-0000-00004C6F0000}"/>
    <cellStyle name="표준 48 2 2" xfId="5676" xr:uid="{00000000-0005-0000-0000-00004D6F0000}"/>
    <cellStyle name="표준 48 2 2 2" xfId="5677" xr:uid="{00000000-0005-0000-0000-00004E6F0000}"/>
    <cellStyle name="표준 48 2 2 2 2" xfId="11160" xr:uid="{00000000-0005-0000-0000-00004F6F0000}"/>
    <cellStyle name="표준 48 2 2 3" xfId="11159" xr:uid="{00000000-0005-0000-0000-0000506F0000}"/>
    <cellStyle name="표준 48 2 3" xfId="5678" xr:uid="{00000000-0005-0000-0000-0000516F0000}"/>
    <cellStyle name="표준 48 2 3 2" xfId="11161" xr:uid="{00000000-0005-0000-0000-0000526F0000}"/>
    <cellStyle name="표준 48 2 4" xfId="11158" xr:uid="{00000000-0005-0000-0000-0000536F0000}"/>
    <cellStyle name="표준 48 3" xfId="5679" xr:uid="{00000000-0005-0000-0000-0000546F0000}"/>
    <cellStyle name="표준 48 3 2" xfId="5680" xr:uid="{00000000-0005-0000-0000-0000556F0000}"/>
    <cellStyle name="표준 48 3 2 2" xfId="11163" xr:uid="{00000000-0005-0000-0000-0000566F0000}"/>
    <cellStyle name="표준 48 3 3" xfId="11162" xr:uid="{00000000-0005-0000-0000-0000576F0000}"/>
    <cellStyle name="표준 48 4" xfId="5681" xr:uid="{00000000-0005-0000-0000-0000586F0000}"/>
    <cellStyle name="표준 48 4 2" xfId="11164" xr:uid="{00000000-0005-0000-0000-0000596F0000}"/>
    <cellStyle name="표준 48 5" xfId="11157" xr:uid="{00000000-0005-0000-0000-00005A6F0000}"/>
    <cellStyle name="표준 49" xfId="5682" xr:uid="{00000000-0005-0000-0000-00005B6F0000}"/>
    <cellStyle name="표준 49 2" xfId="5683" xr:uid="{00000000-0005-0000-0000-00005C6F0000}"/>
    <cellStyle name="표준 49 2 2" xfId="5684" xr:uid="{00000000-0005-0000-0000-00005D6F0000}"/>
    <cellStyle name="표준 49 2 2 2" xfId="5685" xr:uid="{00000000-0005-0000-0000-00005E6F0000}"/>
    <cellStyle name="표준 49 2 2 2 2" xfId="11168" xr:uid="{00000000-0005-0000-0000-00005F6F0000}"/>
    <cellStyle name="표준 49 2 2 3" xfId="11167" xr:uid="{00000000-0005-0000-0000-0000606F0000}"/>
    <cellStyle name="표준 49 2 3" xfId="5686" xr:uid="{00000000-0005-0000-0000-0000616F0000}"/>
    <cellStyle name="표준 49 2 3 2" xfId="11169" xr:uid="{00000000-0005-0000-0000-0000626F0000}"/>
    <cellStyle name="표준 49 2 4" xfId="11166" xr:uid="{00000000-0005-0000-0000-0000636F0000}"/>
    <cellStyle name="표준 49 3" xfId="5687" xr:uid="{00000000-0005-0000-0000-0000646F0000}"/>
    <cellStyle name="표준 49 3 2" xfId="5688" xr:uid="{00000000-0005-0000-0000-0000656F0000}"/>
    <cellStyle name="표준 49 3 2 2" xfId="11171" xr:uid="{00000000-0005-0000-0000-0000666F0000}"/>
    <cellStyle name="표준 49 3 3" xfId="11170" xr:uid="{00000000-0005-0000-0000-0000676F0000}"/>
    <cellStyle name="표준 49 4" xfId="5689" xr:uid="{00000000-0005-0000-0000-0000686F0000}"/>
    <cellStyle name="표준 49 4 2" xfId="11172" xr:uid="{00000000-0005-0000-0000-0000696F0000}"/>
    <cellStyle name="표준 49 5" xfId="11165" xr:uid="{00000000-0005-0000-0000-00006A6F0000}"/>
    <cellStyle name="표준 5" xfId="30" xr:uid="{00000000-0005-0000-0000-00006B6F0000}"/>
    <cellStyle name="표준 5 2" xfId="5691" xr:uid="{00000000-0005-0000-0000-00006C6F0000}"/>
    <cellStyle name="표준 5 3" xfId="5866" xr:uid="{00000000-0005-0000-0000-00006D6F0000}"/>
    <cellStyle name="표준 5 4" xfId="6006" xr:uid="{00000000-0005-0000-0000-00006E6F0000}"/>
    <cellStyle name="표준 5 5" xfId="5690" xr:uid="{00000000-0005-0000-0000-00006F6F0000}"/>
    <cellStyle name="표준 50" xfId="5692" xr:uid="{00000000-0005-0000-0000-0000706F0000}"/>
    <cellStyle name="표준 50 2" xfId="5693" xr:uid="{00000000-0005-0000-0000-0000716F0000}"/>
    <cellStyle name="표준 50 2 2" xfId="5694" xr:uid="{00000000-0005-0000-0000-0000726F0000}"/>
    <cellStyle name="표준 50 2 2 2" xfId="5695" xr:uid="{00000000-0005-0000-0000-0000736F0000}"/>
    <cellStyle name="표준 50 2 2 2 2" xfId="11176" xr:uid="{00000000-0005-0000-0000-0000746F0000}"/>
    <cellStyle name="표준 50 2 2 3" xfId="11175" xr:uid="{00000000-0005-0000-0000-0000756F0000}"/>
    <cellStyle name="표준 50 2 3" xfId="5696" xr:uid="{00000000-0005-0000-0000-0000766F0000}"/>
    <cellStyle name="표준 50 2 3 2" xfId="11177" xr:uid="{00000000-0005-0000-0000-0000776F0000}"/>
    <cellStyle name="표준 50 2 4" xfId="11174" xr:uid="{00000000-0005-0000-0000-0000786F0000}"/>
    <cellStyle name="표준 50 3" xfId="5697" xr:uid="{00000000-0005-0000-0000-0000796F0000}"/>
    <cellStyle name="표준 50 3 2" xfId="5698" xr:uid="{00000000-0005-0000-0000-00007A6F0000}"/>
    <cellStyle name="표준 50 3 2 2" xfId="11179" xr:uid="{00000000-0005-0000-0000-00007B6F0000}"/>
    <cellStyle name="표준 50 3 3" xfId="11178" xr:uid="{00000000-0005-0000-0000-00007C6F0000}"/>
    <cellStyle name="표준 50 4" xfId="5699" xr:uid="{00000000-0005-0000-0000-00007D6F0000}"/>
    <cellStyle name="표준 50 4 2" xfId="11180" xr:uid="{00000000-0005-0000-0000-00007E6F0000}"/>
    <cellStyle name="표준 50 5" xfId="11173" xr:uid="{00000000-0005-0000-0000-00007F6F0000}"/>
    <cellStyle name="표준 51" xfId="5700" xr:uid="{00000000-0005-0000-0000-0000806F0000}"/>
    <cellStyle name="표준 51 2" xfId="5701" xr:uid="{00000000-0005-0000-0000-0000816F0000}"/>
    <cellStyle name="표준 51 2 2" xfId="5702" xr:uid="{00000000-0005-0000-0000-0000826F0000}"/>
    <cellStyle name="표준 51 2 2 2" xfId="5703" xr:uid="{00000000-0005-0000-0000-0000836F0000}"/>
    <cellStyle name="표준 51 2 2 2 2" xfId="11184" xr:uid="{00000000-0005-0000-0000-0000846F0000}"/>
    <cellStyle name="표준 51 2 2 3" xfId="11183" xr:uid="{00000000-0005-0000-0000-0000856F0000}"/>
    <cellStyle name="표준 51 2 3" xfId="5704" xr:uid="{00000000-0005-0000-0000-0000866F0000}"/>
    <cellStyle name="표준 51 2 3 2" xfId="11185" xr:uid="{00000000-0005-0000-0000-0000876F0000}"/>
    <cellStyle name="표준 51 2 4" xfId="11182" xr:uid="{00000000-0005-0000-0000-0000886F0000}"/>
    <cellStyle name="표준 51 3" xfId="5705" xr:uid="{00000000-0005-0000-0000-0000896F0000}"/>
    <cellStyle name="표준 51 3 2" xfId="5706" xr:uid="{00000000-0005-0000-0000-00008A6F0000}"/>
    <cellStyle name="표준 51 3 2 2" xfId="11187" xr:uid="{00000000-0005-0000-0000-00008B6F0000}"/>
    <cellStyle name="표준 51 3 3" xfId="11186" xr:uid="{00000000-0005-0000-0000-00008C6F0000}"/>
    <cellStyle name="표준 51 4" xfId="5707" xr:uid="{00000000-0005-0000-0000-00008D6F0000}"/>
    <cellStyle name="표준 51 4 2" xfId="11188" xr:uid="{00000000-0005-0000-0000-00008E6F0000}"/>
    <cellStyle name="표준 51 5" xfId="11181" xr:uid="{00000000-0005-0000-0000-00008F6F0000}"/>
    <cellStyle name="표준 52" xfId="5708" xr:uid="{00000000-0005-0000-0000-0000906F0000}"/>
    <cellStyle name="표준 52 2" xfId="5709" xr:uid="{00000000-0005-0000-0000-0000916F0000}"/>
    <cellStyle name="표준 52 2 2" xfId="5710" xr:uid="{00000000-0005-0000-0000-0000926F0000}"/>
    <cellStyle name="표준 52 2 2 2" xfId="5711" xr:uid="{00000000-0005-0000-0000-0000936F0000}"/>
    <cellStyle name="표준 52 2 2 2 2" xfId="11192" xr:uid="{00000000-0005-0000-0000-0000946F0000}"/>
    <cellStyle name="표준 52 2 2 3" xfId="11191" xr:uid="{00000000-0005-0000-0000-0000956F0000}"/>
    <cellStyle name="표준 52 2 3" xfId="5712" xr:uid="{00000000-0005-0000-0000-0000966F0000}"/>
    <cellStyle name="표준 52 2 3 2" xfId="11193" xr:uid="{00000000-0005-0000-0000-0000976F0000}"/>
    <cellStyle name="표준 52 2 4" xfId="11190" xr:uid="{00000000-0005-0000-0000-0000986F0000}"/>
    <cellStyle name="표준 52 3" xfId="5713" xr:uid="{00000000-0005-0000-0000-0000996F0000}"/>
    <cellStyle name="표준 52 3 2" xfId="5714" xr:uid="{00000000-0005-0000-0000-00009A6F0000}"/>
    <cellStyle name="표준 52 3 2 2" xfId="11195" xr:uid="{00000000-0005-0000-0000-00009B6F0000}"/>
    <cellStyle name="표준 52 3 3" xfId="11194" xr:uid="{00000000-0005-0000-0000-00009C6F0000}"/>
    <cellStyle name="표준 52 4" xfId="5715" xr:uid="{00000000-0005-0000-0000-00009D6F0000}"/>
    <cellStyle name="표준 52 4 2" xfId="5716" xr:uid="{00000000-0005-0000-0000-00009E6F0000}"/>
    <cellStyle name="표준 52 4 2 2" xfId="11197" xr:uid="{00000000-0005-0000-0000-00009F6F0000}"/>
    <cellStyle name="표준 52 4 3" xfId="11196" xr:uid="{00000000-0005-0000-0000-0000A06F0000}"/>
    <cellStyle name="표준 52 5" xfId="5717" xr:uid="{00000000-0005-0000-0000-0000A16F0000}"/>
    <cellStyle name="표준 52 5 2" xfId="11198" xr:uid="{00000000-0005-0000-0000-0000A26F0000}"/>
    <cellStyle name="표준 52 6" xfId="11189" xr:uid="{00000000-0005-0000-0000-0000A36F0000}"/>
    <cellStyle name="표준 53" xfId="5718" xr:uid="{00000000-0005-0000-0000-0000A46F0000}"/>
    <cellStyle name="표준 53 2" xfId="5719" xr:uid="{00000000-0005-0000-0000-0000A56F0000}"/>
    <cellStyle name="표준 53 2 2" xfId="5720" xr:uid="{00000000-0005-0000-0000-0000A66F0000}"/>
    <cellStyle name="표준 53 2 2 2" xfId="5721" xr:uid="{00000000-0005-0000-0000-0000A76F0000}"/>
    <cellStyle name="표준 53 2 2 2 2" xfId="11202" xr:uid="{00000000-0005-0000-0000-0000A86F0000}"/>
    <cellStyle name="표준 53 2 2 3" xfId="11201" xr:uid="{00000000-0005-0000-0000-0000A96F0000}"/>
    <cellStyle name="표준 53 2 3" xfId="5722" xr:uid="{00000000-0005-0000-0000-0000AA6F0000}"/>
    <cellStyle name="표준 53 2 3 2" xfId="11203" xr:uid="{00000000-0005-0000-0000-0000AB6F0000}"/>
    <cellStyle name="표준 53 2 4" xfId="11200" xr:uid="{00000000-0005-0000-0000-0000AC6F0000}"/>
    <cellStyle name="표준 53 3" xfId="5723" xr:uid="{00000000-0005-0000-0000-0000AD6F0000}"/>
    <cellStyle name="표준 53 3 2" xfId="5724" xr:uid="{00000000-0005-0000-0000-0000AE6F0000}"/>
    <cellStyle name="표준 53 3 2 2" xfId="11205" xr:uid="{00000000-0005-0000-0000-0000AF6F0000}"/>
    <cellStyle name="표준 53 3 3" xfId="11204" xr:uid="{00000000-0005-0000-0000-0000B06F0000}"/>
    <cellStyle name="표준 53 4" xfId="5725" xr:uid="{00000000-0005-0000-0000-0000B16F0000}"/>
    <cellStyle name="표준 53 4 2" xfId="11206" xr:uid="{00000000-0005-0000-0000-0000B26F0000}"/>
    <cellStyle name="표준 53 5" xfId="11199" xr:uid="{00000000-0005-0000-0000-0000B36F0000}"/>
    <cellStyle name="표준 54" xfId="5726" xr:uid="{00000000-0005-0000-0000-0000B46F0000}"/>
    <cellStyle name="표준 54 2" xfId="5727" xr:uid="{00000000-0005-0000-0000-0000B56F0000}"/>
    <cellStyle name="표준 54 2 2" xfId="5728" xr:uid="{00000000-0005-0000-0000-0000B66F0000}"/>
    <cellStyle name="표준 54 2 2 2" xfId="5729" xr:uid="{00000000-0005-0000-0000-0000B76F0000}"/>
    <cellStyle name="표준 54 2 2 2 2" xfId="11210" xr:uid="{00000000-0005-0000-0000-0000B86F0000}"/>
    <cellStyle name="표준 54 2 2 3" xfId="11209" xr:uid="{00000000-0005-0000-0000-0000B96F0000}"/>
    <cellStyle name="표준 54 2 3" xfId="5730" xr:uid="{00000000-0005-0000-0000-0000BA6F0000}"/>
    <cellStyle name="표준 54 2 3 2" xfId="11211" xr:uid="{00000000-0005-0000-0000-0000BB6F0000}"/>
    <cellStyle name="표준 54 2 4" xfId="11208" xr:uid="{00000000-0005-0000-0000-0000BC6F0000}"/>
    <cellStyle name="표준 54 3" xfId="5731" xr:uid="{00000000-0005-0000-0000-0000BD6F0000}"/>
    <cellStyle name="표준 54 3 2" xfId="5732" xr:uid="{00000000-0005-0000-0000-0000BE6F0000}"/>
    <cellStyle name="표준 54 3 2 2" xfId="11213" xr:uid="{00000000-0005-0000-0000-0000BF6F0000}"/>
    <cellStyle name="표준 54 3 3" xfId="11212" xr:uid="{00000000-0005-0000-0000-0000C06F0000}"/>
    <cellStyle name="표준 54 4" xfId="5733" xr:uid="{00000000-0005-0000-0000-0000C16F0000}"/>
    <cellStyle name="표준 54 4 2" xfId="11214" xr:uid="{00000000-0005-0000-0000-0000C26F0000}"/>
    <cellStyle name="표준 54 5" xfId="11207" xr:uid="{00000000-0005-0000-0000-0000C36F0000}"/>
    <cellStyle name="표준 55" xfId="5734" xr:uid="{00000000-0005-0000-0000-0000C46F0000}"/>
    <cellStyle name="표준 55 2" xfId="5735" xr:uid="{00000000-0005-0000-0000-0000C56F0000}"/>
    <cellStyle name="표준 55 2 2" xfId="5736" xr:uid="{00000000-0005-0000-0000-0000C66F0000}"/>
    <cellStyle name="표준 55 2 2 2" xfId="5737" xr:uid="{00000000-0005-0000-0000-0000C76F0000}"/>
    <cellStyle name="표준 55 2 2 2 2" xfId="11218" xr:uid="{00000000-0005-0000-0000-0000C86F0000}"/>
    <cellStyle name="표준 55 2 2 3" xfId="11217" xr:uid="{00000000-0005-0000-0000-0000C96F0000}"/>
    <cellStyle name="표준 55 2 3" xfId="5738" xr:uid="{00000000-0005-0000-0000-0000CA6F0000}"/>
    <cellStyle name="표준 55 2 3 2" xfId="11219" xr:uid="{00000000-0005-0000-0000-0000CB6F0000}"/>
    <cellStyle name="표준 55 2 4" xfId="11216" xr:uid="{00000000-0005-0000-0000-0000CC6F0000}"/>
    <cellStyle name="표준 55 3" xfId="5739" xr:uid="{00000000-0005-0000-0000-0000CD6F0000}"/>
    <cellStyle name="표준 55 3 2" xfId="5740" xr:uid="{00000000-0005-0000-0000-0000CE6F0000}"/>
    <cellStyle name="표준 55 3 2 2" xfId="11221" xr:uid="{00000000-0005-0000-0000-0000CF6F0000}"/>
    <cellStyle name="표준 55 3 3" xfId="11220" xr:uid="{00000000-0005-0000-0000-0000D06F0000}"/>
    <cellStyle name="표준 55 4" xfId="5741" xr:uid="{00000000-0005-0000-0000-0000D16F0000}"/>
    <cellStyle name="표준 55 4 2" xfId="11222" xr:uid="{00000000-0005-0000-0000-0000D26F0000}"/>
    <cellStyle name="표준 55 5" xfId="11215" xr:uid="{00000000-0005-0000-0000-0000D36F0000}"/>
    <cellStyle name="표준 56" xfId="5742" xr:uid="{00000000-0005-0000-0000-0000D46F0000}"/>
    <cellStyle name="표준 56 2" xfId="5743" xr:uid="{00000000-0005-0000-0000-0000D56F0000}"/>
    <cellStyle name="표준 56 2 2" xfId="5744" xr:uid="{00000000-0005-0000-0000-0000D66F0000}"/>
    <cellStyle name="표준 56 2 2 2" xfId="5745" xr:uid="{00000000-0005-0000-0000-0000D76F0000}"/>
    <cellStyle name="표준 56 2 2 2 2" xfId="11226" xr:uid="{00000000-0005-0000-0000-0000D86F0000}"/>
    <cellStyle name="표준 56 2 2 3" xfId="11225" xr:uid="{00000000-0005-0000-0000-0000D96F0000}"/>
    <cellStyle name="표준 56 2 3" xfId="5746" xr:uid="{00000000-0005-0000-0000-0000DA6F0000}"/>
    <cellStyle name="표준 56 2 3 2" xfId="11227" xr:uid="{00000000-0005-0000-0000-0000DB6F0000}"/>
    <cellStyle name="표준 56 2 4" xfId="11224" xr:uid="{00000000-0005-0000-0000-0000DC6F0000}"/>
    <cellStyle name="표준 56 3" xfId="5747" xr:uid="{00000000-0005-0000-0000-0000DD6F0000}"/>
    <cellStyle name="표준 56 3 2" xfId="5748" xr:uid="{00000000-0005-0000-0000-0000DE6F0000}"/>
    <cellStyle name="표준 56 3 2 2" xfId="11229" xr:uid="{00000000-0005-0000-0000-0000DF6F0000}"/>
    <cellStyle name="표준 56 3 3" xfId="11228" xr:uid="{00000000-0005-0000-0000-0000E06F0000}"/>
    <cellStyle name="표준 56 4" xfId="5749" xr:uid="{00000000-0005-0000-0000-0000E16F0000}"/>
    <cellStyle name="표준 56 4 2" xfId="11230" xr:uid="{00000000-0005-0000-0000-0000E26F0000}"/>
    <cellStyle name="표준 56 5" xfId="11223" xr:uid="{00000000-0005-0000-0000-0000E36F0000}"/>
    <cellStyle name="표준 57" xfId="5750" xr:uid="{00000000-0005-0000-0000-0000E46F0000}"/>
    <cellStyle name="표준 57 2" xfId="5751" xr:uid="{00000000-0005-0000-0000-0000E56F0000}"/>
    <cellStyle name="표준 57 2 2" xfId="5752" xr:uid="{00000000-0005-0000-0000-0000E66F0000}"/>
    <cellStyle name="표준 57 2 2 2" xfId="5753" xr:uid="{00000000-0005-0000-0000-0000E76F0000}"/>
    <cellStyle name="표준 57 2 2 2 2" xfId="11234" xr:uid="{00000000-0005-0000-0000-0000E86F0000}"/>
    <cellStyle name="표준 57 2 2 3" xfId="11233" xr:uid="{00000000-0005-0000-0000-0000E96F0000}"/>
    <cellStyle name="표준 57 2 3" xfId="5754" xr:uid="{00000000-0005-0000-0000-0000EA6F0000}"/>
    <cellStyle name="표준 57 2 3 2" xfId="11235" xr:uid="{00000000-0005-0000-0000-0000EB6F0000}"/>
    <cellStyle name="표준 57 2 4" xfId="11232" xr:uid="{00000000-0005-0000-0000-0000EC6F0000}"/>
    <cellStyle name="표준 57 3" xfId="5755" xr:uid="{00000000-0005-0000-0000-0000ED6F0000}"/>
    <cellStyle name="표준 57 3 2" xfId="5756" xr:uid="{00000000-0005-0000-0000-0000EE6F0000}"/>
    <cellStyle name="표준 57 3 2 2" xfId="11237" xr:uid="{00000000-0005-0000-0000-0000EF6F0000}"/>
    <cellStyle name="표준 57 3 3" xfId="11236" xr:uid="{00000000-0005-0000-0000-0000F06F0000}"/>
    <cellStyle name="표준 57 4" xfId="5757" xr:uid="{00000000-0005-0000-0000-0000F16F0000}"/>
    <cellStyle name="표준 57 4 2" xfId="11238" xr:uid="{00000000-0005-0000-0000-0000F26F0000}"/>
    <cellStyle name="표준 57 5" xfId="11231" xr:uid="{00000000-0005-0000-0000-0000F36F0000}"/>
    <cellStyle name="표준 58" xfId="5758" xr:uid="{00000000-0005-0000-0000-0000F46F0000}"/>
    <cellStyle name="표준 58 2" xfId="5759" xr:uid="{00000000-0005-0000-0000-0000F56F0000}"/>
    <cellStyle name="표준 58 2 2" xfId="5760" xr:uid="{00000000-0005-0000-0000-0000F66F0000}"/>
    <cellStyle name="표준 58 2 2 2" xfId="5761" xr:uid="{00000000-0005-0000-0000-0000F76F0000}"/>
    <cellStyle name="표준 58 2 2 2 2" xfId="11242" xr:uid="{00000000-0005-0000-0000-0000F86F0000}"/>
    <cellStyle name="표준 58 2 2 3" xfId="11241" xr:uid="{00000000-0005-0000-0000-0000F96F0000}"/>
    <cellStyle name="표준 58 2 3" xfId="5762" xr:uid="{00000000-0005-0000-0000-0000FA6F0000}"/>
    <cellStyle name="표준 58 2 3 2" xfId="11243" xr:uid="{00000000-0005-0000-0000-0000FB6F0000}"/>
    <cellStyle name="표준 58 2 4" xfId="11240" xr:uid="{00000000-0005-0000-0000-0000FC6F0000}"/>
    <cellStyle name="표준 58 3" xfId="5763" xr:uid="{00000000-0005-0000-0000-0000FD6F0000}"/>
    <cellStyle name="표준 58 3 2" xfId="5764" xr:uid="{00000000-0005-0000-0000-0000FE6F0000}"/>
    <cellStyle name="표준 58 3 2 2" xfId="11245" xr:uid="{00000000-0005-0000-0000-0000FF6F0000}"/>
    <cellStyle name="표준 58 3 3" xfId="11244" xr:uid="{00000000-0005-0000-0000-000000700000}"/>
    <cellStyle name="표준 58 4" xfId="5765" xr:uid="{00000000-0005-0000-0000-000001700000}"/>
    <cellStyle name="표준 58 4 2" xfId="11246" xr:uid="{00000000-0005-0000-0000-000002700000}"/>
    <cellStyle name="표준 58 5" xfId="11239" xr:uid="{00000000-0005-0000-0000-000003700000}"/>
    <cellStyle name="표준 59" xfId="5784" xr:uid="{00000000-0005-0000-0000-000004700000}"/>
    <cellStyle name="표준 59 2" xfId="11255" xr:uid="{00000000-0005-0000-0000-000005700000}"/>
    <cellStyle name="표준 6" xfId="31" xr:uid="{00000000-0005-0000-0000-000006700000}"/>
    <cellStyle name="표준 6 10" xfId="5863" xr:uid="{00000000-0005-0000-0000-000007700000}"/>
    <cellStyle name="표준 6 10 2" xfId="5865" xr:uid="{00000000-0005-0000-0000-000008700000}"/>
    <cellStyle name="표준 6 10 2 2" xfId="11332" xr:uid="{00000000-0005-0000-0000-000009700000}"/>
    <cellStyle name="표준 6 10 3" xfId="11330" xr:uid="{00000000-0005-0000-0000-00000A700000}"/>
    <cellStyle name="표준 6 11" xfId="5873" xr:uid="{00000000-0005-0000-0000-00000B700000}"/>
    <cellStyle name="표준 6 12" xfId="5870" xr:uid="{00000000-0005-0000-0000-00000C700000}"/>
    <cellStyle name="표준 6 13" xfId="11247" xr:uid="{00000000-0005-0000-0000-00000D700000}"/>
    <cellStyle name="표준 6 14" xfId="5766" xr:uid="{00000000-0005-0000-0000-00000E700000}"/>
    <cellStyle name="표준 6 2" xfId="5767" xr:uid="{00000000-0005-0000-0000-00000F700000}"/>
    <cellStyle name="표준 6 2 2" xfId="5768" xr:uid="{00000000-0005-0000-0000-000010700000}"/>
    <cellStyle name="표준 6 2 2 2" xfId="5769" xr:uid="{00000000-0005-0000-0000-000011700000}"/>
    <cellStyle name="표준 6 2 2 2 2" xfId="11250" xr:uid="{00000000-0005-0000-0000-000012700000}"/>
    <cellStyle name="표준 6 2 2 3" xfId="11249" xr:uid="{00000000-0005-0000-0000-000013700000}"/>
    <cellStyle name="표준 6 2 3" xfId="5770" xr:uid="{00000000-0005-0000-0000-000014700000}"/>
    <cellStyle name="표준 6 2 3 2" xfId="11251" xr:uid="{00000000-0005-0000-0000-000015700000}"/>
    <cellStyle name="표준 6 2 4" xfId="11248" xr:uid="{00000000-0005-0000-0000-000016700000}"/>
    <cellStyle name="표준 6 3" xfId="5771" xr:uid="{00000000-0005-0000-0000-000017700000}"/>
    <cellStyle name="표준 6 3 2" xfId="5772" xr:uid="{00000000-0005-0000-0000-000018700000}"/>
    <cellStyle name="표준 6 3 2 2" xfId="11253" xr:uid="{00000000-0005-0000-0000-000019700000}"/>
    <cellStyle name="표준 6 3 3" xfId="11252" xr:uid="{00000000-0005-0000-0000-00001A700000}"/>
    <cellStyle name="표준 6 4" xfId="5773" xr:uid="{00000000-0005-0000-0000-00001B700000}"/>
    <cellStyle name="표준 6 4 2" xfId="11254" xr:uid="{00000000-0005-0000-0000-00001C700000}"/>
    <cellStyle name="표준 6 5" xfId="5855" xr:uid="{00000000-0005-0000-0000-00001D700000}"/>
    <cellStyle name="표준 6 5 2" xfId="11322" xr:uid="{00000000-0005-0000-0000-00001E700000}"/>
    <cellStyle name="표준 6 6" xfId="5856" xr:uid="{00000000-0005-0000-0000-00001F700000}"/>
    <cellStyle name="표준 6 6 2" xfId="11323" xr:uid="{00000000-0005-0000-0000-000020700000}"/>
    <cellStyle name="표준 6 7" xfId="5858" xr:uid="{00000000-0005-0000-0000-000021700000}"/>
    <cellStyle name="표준 6 7 2" xfId="11325" xr:uid="{00000000-0005-0000-0000-000022700000}"/>
    <cellStyle name="표준 6 8" xfId="5859" xr:uid="{00000000-0005-0000-0000-000023700000}"/>
    <cellStyle name="표준 6 8 2" xfId="11326" xr:uid="{00000000-0005-0000-0000-000024700000}"/>
    <cellStyle name="표준 6 9" xfId="5860" xr:uid="{00000000-0005-0000-0000-000025700000}"/>
    <cellStyle name="표준 6 9 2" xfId="11327" xr:uid="{00000000-0005-0000-0000-000026700000}"/>
    <cellStyle name="표준 60" xfId="5837" xr:uid="{00000000-0005-0000-0000-000027700000}"/>
    <cellStyle name="표준 60 2" xfId="11304" xr:uid="{00000000-0005-0000-0000-000028700000}"/>
    <cellStyle name="표준 61" xfId="5851" xr:uid="{00000000-0005-0000-0000-000029700000}"/>
    <cellStyle name="표준 61 2" xfId="11318" xr:uid="{00000000-0005-0000-0000-00002A700000}"/>
    <cellStyle name="표준 62" xfId="5871" xr:uid="{00000000-0005-0000-0000-00002B700000}"/>
    <cellStyle name="표준 62 2" xfId="5875" xr:uid="{00000000-0005-0000-0000-00002C700000}"/>
    <cellStyle name="표준 62 2 2" xfId="11338" xr:uid="{00000000-0005-0000-0000-00002D700000}"/>
    <cellStyle name="표준 62 3" xfId="5881" xr:uid="{00000000-0005-0000-0000-00002E700000}"/>
    <cellStyle name="표준 62 3 2" xfId="11344" xr:uid="{00000000-0005-0000-0000-00002F700000}"/>
    <cellStyle name="표준 62 4" xfId="11335" xr:uid="{00000000-0005-0000-0000-000030700000}"/>
    <cellStyle name="표준 63" xfId="5884" xr:uid="{00000000-0005-0000-0000-000031700000}"/>
    <cellStyle name="표준 63 2" xfId="11347" xr:uid="{00000000-0005-0000-0000-000032700000}"/>
    <cellStyle name="표준 64" xfId="5888" xr:uid="{00000000-0005-0000-0000-000033700000}"/>
    <cellStyle name="표준 64 2" xfId="5892" xr:uid="{00000000-0005-0000-0000-000034700000}"/>
    <cellStyle name="표준 64 2 2" xfId="5895" xr:uid="{00000000-0005-0000-0000-000035700000}"/>
    <cellStyle name="표준 64 2 2 2" xfId="5900" xr:uid="{00000000-0005-0000-0000-000036700000}"/>
    <cellStyle name="표준 64 2 2 2 2" xfId="5907" xr:uid="{00000000-0005-0000-0000-000037700000}"/>
    <cellStyle name="표준 64 2 2 2 2 2" xfId="5911" xr:uid="{00000000-0005-0000-0000-000038700000}"/>
    <cellStyle name="표준 64 2 2 2 2 2 2" xfId="5921" xr:uid="{00000000-0005-0000-0000-000039700000}"/>
    <cellStyle name="표준 64 2 2 2 2 2 2 2" xfId="5926" xr:uid="{00000000-0005-0000-0000-00003A700000}"/>
    <cellStyle name="표준 64 2 2 2 2 2 2 2 2" xfId="5929" xr:uid="{00000000-0005-0000-0000-00003B700000}"/>
    <cellStyle name="표준 64 2 2 2 2 2 2 2 2 2" xfId="5934" xr:uid="{00000000-0005-0000-0000-00003C700000}"/>
    <cellStyle name="표준 64 2 2 2 2 2 2 2 2 2 2" xfId="5943" xr:uid="{00000000-0005-0000-0000-00003D700000}"/>
    <cellStyle name="표준 64 2 2 2 2 2 2 2 2 2 2 2" xfId="5946" xr:uid="{00000000-0005-0000-0000-00003E700000}"/>
    <cellStyle name="표준 64 2 2 2 2 2 2 2 2 2 2 2 2" xfId="5957" xr:uid="{00000000-0005-0000-0000-00003F700000}"/>
    <cellStyle name="표준 64 2 2 2 2 2 2 2 2 2 2 2 2 2" xfId="5968" xr:uid="{00000000-0005-0000-0000-000040700000}"/>
    <cellStyle name="표준 64 2 2 2 2 2 2 2 2 2 2 2 2 2 2" xfId="5974" xr:uid="{00000000-0005-0000-0000-000041700000}"/>
    <cellStyle name="표준 64 2 2 2 2 2 2 2 2 2 2 2 2 2 2 2" xfId="11470" xr:uid="{00000000-0005-0000-0000-000042700000}"/>
    <cellStyle name="표준 64 2 2 2 2 2 2 2 2 2 2 2 2 2 2 2 2" xfId="11477" xr:uid="{00000000-0005-0000-0000-000043700000}"/>
    <cellStyle name="표준 64 2 2 2 2 2 2 2 2 2 2 2 2 2 2 3" xfId="11432" xr:uid="{00000000-0005-0000-0000-000044700000}"/>
    <cellStyle name="표준 64 2 2 2 2 2 2 2 2 2 2 2 2 2 3" xfId="11426" xr:uid="{00000000-0005-0000-0000-000045700000}"/>
    <cellStyle name="표준 64 2 2 2 2 2 2 2 2 2 2 2 2 3" xfId="11416" xr:uid="{00000000-0005-0000-0000-000046700000}"/>
    <cellStyle name="표준 64 2 2 2 2 2 2 2 2 2 2 2 3" xfId="11407" xr:uid="{00000000-0005-0000-0000-000047700000}"/>
    <cellStyle name="표준 64 2 2 2 2 2 2 2 2 2 2 3" xfId="11404" xr:uid="{00000000-0005-0000-0000-000048700000}"/>
    <cellStyle name="표준 64 2 2 2 2 2 2 2 2 2 3" xfId="11395" xr:uid="{00000000-0005-0000-0000-000049700000}"/>
    <cellStyle name="표준 64 2 2 2 2 2 2 2 2 3" xfId="11390" xr:uid="{00000000-0005-0000-0000-00004A700000}"/>
    <cellStyle name="표준 64 2 2 2 2 2 2 2 3" xfId="11387" xr:uid="{00000000-0005-0000-0000-00004B700000}"/>
    <cellStyle name="표준 64 2 2 2 2 2 2 3" xfId="11382" xr:uid="{00000000-0005-0000-0000-00004C700000}"/>
    <cellStyle name="표준 64 2 2 2 2 2 3" xfId="11372" xr:uid="{00000000-0005-0000-0000-00004D700000}"/>
    <cellStyle name="표준 64 2 2 2 2 3" xfId="11368" xr:uid="{00000000-0005-0000-0000-00004E700000}"/>
    <cellStyle name="표준 64 2 2 2 3" xfId="11362" xr:uid="{00000000-0005-0000-0000-00004F700000}"/>
    <cellStyle name="표준 64 2 2 3" xfId="11357" xr:uid="{00000000-0005-0000-0000-000050700000}"/>
    <cellStyle name="표준 64 2 3" xfId="11354" xr:uid="{00000000-0005-0000-0000-000051700000}"/>
    <cellStyle name="표준 64 3" xfId="11351" xr:uid="{00000000-0005-0000-0000-000052700000}"/>
    <cellStyle name="표준 65" xfId="5905" xr:uid="{00000000-0005-0000-0000-000053700000}"/>
    <cellStyle name="표준 65 2" xfId="5914" xr:uid="{00000000-0005-0000-0000-000054700000}"/>
    <cellStyle name="표준 65 2 2" xfId="5919" xr:uid="{00000000-0005-0000-0000-000055700000}"/>
    <cellStyle name="표준 65 2 2 2" xfId="5924" xr:uid="{00000000-0005-0000-0000-000056700000}"/>
    <cellStyle name="표준 65 2 2 2 2" xfId="11385" xr:uid="{00000000-0005-0000-0000-000057700000}"/>
    <cellStyle name="표준 65 2 2 3" xfId="11380" xr:uid="{00000000-0005-0000-0000-000058700000}"/>
    <cellStyle name="표준 65 2 3" xfId="11375" xr:uid="{00000000-0005-0000-0000-000059700000}"/>
    <cellStyle name="표준 65 3" xfId="11366" xr:uid="{00000000-0005-0000-0000-00005A700000}"/>
    <cellStyle name="표준 66" xfId="5932" xr:uid="{00000000-0005-0000-0000-00005B700000}"/>
    <cellStyle name="표준 66 2" xfId="11393" xr:uid="{00000000-0005-0000-0000-00005C700000}"/>
    <cellStyle name="표준 67" xfId="5937" xr:uid="{00000000-0005-0000-0000-00005D700000}"/>
    <cellStyle name="표준 67 2" xfId="11398" xr:uid="{00000000-0005-0000-0000-00005E700000}"/>
    <cellStyle name="표준 68" xfId="5940" xr:uid="{00000000-0005-0000-0000-00005F700000}"/>
    <cellStyle name="표준 68 2" xfId="11401" xr:uid="{00000000-0005-0000-0000-000060700000}"/>
    <cellStyle name="표준 69" xfId="5949" xr:uid="{00000000-0005-0000-0000-000061700000}"/>
    <cellStyle name="표준 69 2" xfId="5952" xr:uid="{00000000-0005-0000-0000-000062700000}"/>
    <cellStyle name="표준 69 3" xfId="5953" xr:uid="{00000000-0005-0000-0000-000063700000}"/>
    <cellStyle name="표준 69 3 2" xfId="11413" xr:uid="{00000000-0005-0000-0000-000064700000}"/>
    <cellStyle name="표준 69 4" xfId="5965" xr:uid="{00000000-0005-0000-0000-000065700000}"/>
    <cellStyle name="표준 69 4 2" xfId="11423" xr:uid="{00000000-0005-0000-0000-000066700000}"/>
    <cellStyle name="표준 69 5" xfId="11410" xr:uid="{00000000-0005-0000-0000-000067700000}"/>
    <cellStyle name="표준 7" xfId="32" xr:uid="{00000000-0005-0000-0000-000068700000}"/>
    <cellStyle name="표준 7 2" xfId="196" xr:uid="{00000000-0005-0000-0000-000069700000}"/>
    <cellStyle name="표준 7 2 2" xfId="5775" xr:uid="{00000000-0005-0000-0000-00006A700000}"/>
    <cellStyle name="표준 7 3" xfId="5898" xr:uid="{00000000-0005-0000-0000-00006B700000}"/>
    <cellStyle name="표준 7 3 2" xfId="11360" xr:uid="{00000000-0005-0000-0000-00006C700000}"/>
    <cellStyle name="표준 7 4" xfId="33" xr:uid="{00000000-0005-0000-0000-00006D700000}"/>
    <cellStyle name="표준 7 4 2" xfId="5917" xr:uid="{00000000-0005-0000-0000-00006E700000}"/>
    <cellStyle name="표준 7 4 2 2" xfId="11378" xr:uid="{00000000-0005-0000-0000-00006F700000}"/>
    <cellStyle name="표준 7 4 3" xfId="6007" xr:uid="{00000000-0005-0000-0000-000070700000}"/>
    <cellStyle name="표준 7 4 4" xfId="11361" xr:uid="{00000000-0005-0000-0000-000071700000}"/>
    <cellStyle name="표준 7 4 5" xfId="5899" xr:uid="{00000000-0005-0000-0000-000072700000}"/>
    <cellStyle name="표준 7 5" xfId="5910" xr:uid="{00000000-0005-0000-0000-000073700000}"/>
    <cellStyle name="표준 7 5 2" xfId="11371" xr:uid="{00000000-0005-0000-0000-000074700000}"/>
    <cellStyle name="표준 7 6" xfId="6008" xr:uid="{00000000-0005-0000-0000-000075700000}"/>
    <cellStyle name="표준 7 7" xfId="5774" xr:uid="{00000000-0005-0000-0000-000076700000}"/>
    <cellStyle name="표준 70" xfId="5962" xr:uid="{00000000-0005-0000-0000-000077700000}"/>
    <cellStyle name="표준 70 2" xfId="11420" xr:uid="{00000000-0005-0000-0000-000078700000}"/>
    <cellStyle name="표준 71" xfId="5971" xr:uid="{00000000-0005-0000-0000-000079700000}"/>
    <cellStyle name="표준 71 2" xfId="11429" xr:uid="{00000000-0005-0000-0000-00007A700000}"/>
    <cellStyle name="표준 72" xfId="5977" xr:uid="{00000000-0005-0000-0000-00007B700000}"/>
    <cellStyle name="표준 72 2" xfId="11435" xr:uid="{00000000-0005-0000-0000-00007C700000}"/>
    <cellStyle name="표준 72 3" xfId="11476" xr:uid="{00000000-0005-0000-0000-00007D700000}"/>
    <cellStyle name="표준 73" xfId="6009" xr:uid="{00000000-0005-0000-0000-00007E700000}"/>
    <cellStyle name="표준 73 2" xfId="11459" xr:uid="{00000000-0005-0000-0000-00007F700000}"/>
    <cellStyle name="표준 74" xfId="6013" xr:uid="{00000000-0005-0000-0000-000080700000}"/>
    <cellStyle name="표준 74 2" xfId="11463" xr:uid="{00000000-0005-0000-0000-000081700000}"/>
    <cellStyle name="표준 75" xfId="6016" xr:uid="{00000000-0005-0000-0000-000082700000}"/>
    <cellStyle name="표준 75 2" xfId="11466" xr:uid="{00000000-0005-0000-0000-000083700000}"/>
    <cellStyle name="표준 76" xfId="6019" xr:uid="{00000000-0005-0000-0000-000084700000}"/>
    <cellStyle name="표준 77" xfId="6023" xr:uid="{00000000-0005-0000-0000-000085700000}"/>
    <cellStyle name="표준 8" xfId="203" xr:uid="{00000000-0005-0000-0000-000086700000}"/>
    <cellStyle name="표준 8 2" xfId="5777" xr:uid="{00000000-0005-0000-0000-000087700000}"/>
    <cellStyle name="표준 8 3" xfId="5778" xr:uid="{00000000-0005-0000-0000-000088700000}"/>
    <cellStyle name="표준 8 4" xfId="5869" xr:uid="{00000000-0005-0000-0000-000089700000}"/>
    <cellStyle name="표준 8 5" xfId="6010" xr:uid="{00000000-0005-0000-0000-00008A700000}"/>
    <cellStyle name="표준 8 5 2" xfId="11460" xr:uid="{00000000-0005-0000-0000-00008B700000}"/>
    <cellStyle name="표준 8 6" xfId="5776" xr:uid="{00000000-0005-0000-0000-00008C700000}"/>
    <cellStyle name="표준 80" xfId="11474" xr:uid="{00000000-0005-0000-0000-00008D700000}"/>
    <cellStyle name="표준 83" xfId="11481" xr:uid="{00000000-0005-0000-0000-00008E700000}"/>
    <cellStyle name="표준 84" xfId="11484" xr:uid="{00000000-0005-0000-0000-00008F700000}"/>
    <cellStyle name="표준 9" xfId="189" xr:uid="{00000000-0005-0000-0000-000090700000}"/>
    <cellStyle name="표준 9 2" xfId="234" xr:uid="{00000000-0005-0000-0000-000091700000}"/>
    <cellStyle name="표준(중앙)" xfId="5779" xr:uid="{00000000-0005-0000-0000-000092700000}"/>
    <cellStyle name="하이퍼링크 2" xfId="5780" xr:uid="{00000000-0005-0000-0000-000094700000}"/>
    <cellStyle name="합산" xfId="5781" xr:uid="{00000000-0005-0000-0000-000095700000}"/>
    <cellStyle name="화폐기호" xfId="5782" xr:uid="{00000000-0005-0000-0000-000096700000}"/>
    <cellStyle name="화폐기호0" xfId="5783" xr:uid="{00000000-0005-0000-0000-000097700000}"/>
  </cellStyles>
  <dxfs count="1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6E6FA"/>
      <rgbColor rgb="00F4F8FC"/>
      <rgbColor rgb="009DC0E8"/>
      <rgbColor rgb="00253D67"/>
      <rgbColor rgb="007FFFD4"/>
      <rgbColor rgb="0032CD32"/>
      <rgbColor rgb="00F2F5FE"/>
      <rgbColor rgb="007B99CE"/>
      <rgbColor rgb="00F0F0F0"/>
      <rgbColor rgb="00E4ECF8"/>
      <rgbColor rgb="00FFFFFF"/>
      <rgbColor rgb="00000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414619</xdr:colOff>
      <xdr:row>1</xdr:row>
      <xdr:rowOff>145678</xdr:rowOff>
    </xdr:from>
    <xdr:to>
      <xdr:col>10</xdr:col>
      <xdr:colOff>112060</xdr:colOff>
      <xdr:row>5</xdr:row>
      <xdr:rowOff>100854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29EB969-6A0F-5D15-C917-684BA0E9CF07}"/>
            </a:ext>
          </a:extLst>
        </xdr:cNvPr>
        <xdr:cNvSpPr/>
      </xdr:nvSpPr>
      <xdr:spPr>
        <a:xfrm>
          <a:off x="9446560" y="302560"/>
          <a:ext cx="1098176" cy="5827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600" b="1" cap="none" spc="50">
              <a:ln w="0"/>
              <a:solidFill>
                <a:schemeClr val="tx1">
                  <a:alpha val="12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2026</a:t>
          </a:r>
          <a:r>
            <a:rPr lang="ko-KR" altLang="en-US" sz="1600" b="1" cap="none" spc="50">
              <a:ln w="0"/>
              <a:solidFill>
                <a:schemeClr val="tx1">
                  <a:alpha val="12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년</a:t>
          </a:r>
          <a:endParaRPr lang="en-US" altLang="ko-KR" sz="1600" b="1" cap="none" spc="50">
            <a:ln w="0"/>
            <a:solidFill>
              <a:schemeClr val="tx1">
                <a:alpha val="12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/Desktop/Backup/&#9733;SW&#44397;&#49328;/2025/&#45225;&#54408;&#44228;&#54925;/2509/V3_&#54788;&#51109;&#48324;%20&#45225;&#54408;%20&#44228;&#54925;_(&#52712;&#54633;&#48376;)20250909.xlsx" TargetMode="External"/><Relationship Id="rId2" Type="http://schemas.openxmlformats.org/officeDocument/2006/relationships/externalLinkPath" Target="file:///C:\Users\User\Desktop\Backup\&#9733;SW&#44397;&#49328;\2025\&#45225;&#54408;&#44228;&#54925;\2509\V3_&#54788;&#51109;&#48324;%20&#45225;&#54408;%20&#44228;&#54925;_(&#52712;&#54633;&#48376;)20250909.xlsx" TargetMode="External"/><Relationship Id="rId1" Type="http://schemas.openxmlformats.org/officeDocument/2006/relationships/externalLinkPath" Target="/Users/User/Desktop/Backup/&#9733;SW&#44397;&#49328;/2025/&#45225;&#54408;&#44228;&#54925;/2509/V3_&#54788;&#51109;&#48324;%20&#45225;&#54408;%20&#44228;&#54925;_(&#52712;&#54633;&#48376;)202509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 요약"/>
      <sheetName val="Sheet1"/>
      <sheetName val="통합 납품 계획"/>
      <sheetName val="Sheet2"/>
      <sheetName val="※일정변경내역"/>
      <sheetName val="※비데 납품계획"/>
      <sheetName val="2025정상완료"/>
      <sheetName val="2025 스펙추가"/>
      <sheetName val="2025 스펙취소 "/>
      <sheetName val="2024정상완료"/>
      <sheetName val="2024 스펙취소"/>
      <sheetName val="부가업무"/>
      <sheetName val="2025정상완료 (2)"/>
    </sheetNames>
    <sheetDataSet>
      <sheetData sheetId="0"/>
      <sheetData sheetId="1">
        <row r="3">
          <cell r="I3" t="str">
            <v>품번</v>
          </cell>
          <cell r="J3" t="str">
            <v>중량</v>
          </cell>
        </row>
        <row r="4">
          <cell r="I4" t="str">
            <v>CL336D</v>
          </cell>
          <cell r="J4">
            <v>15.5</v>
          </cell>
        </row>
        <row r="5">
          <cell r="I5" t="str">
            <v>CL463D</v>
          </cell>
          <cell r="J5">
            <v>14.7</v>
          </cell>
        </row>
        <row r="6">
          <cell r="I6" t="str">
            <v>CC660NN</v>
          </cell>
          <cell r="J6">
            <v>27</v>
          </cell>
        </row>
        <row r="7">
          <cell r="I7" t="str">
            <v>CC768N</v>
          </cell>
          <cell r="J7">
            <v>31.9</v>
          </cell>
        </row>
        <row r="8">
          <cell r="I8" t="str">
            <v>CC267</v>
          </cell>
          <cell r="J8">
            <v>34.6</v>
          </cell>
        </row>
        <row r="9">
          <cell r="I9" t="str">
            <v>CC420P</v>
          </cell>
          <cell r="J9">
            <v>29.1</v>
          </cell>
        </row>
        <row r="10">
          <cell r="I10" t="str">
            <v>CC800</v>
          </cell>
          <cell r="J10">
            <v>33.700000000000003</v>
          </cell>
        </row>
        <row r="11">
          <cell r="I11" t="str">
            <v>CLL336S</v>
          </cell>
          <cell r="J11">
            <v>11.8</v>
          </cell>
        </row>
        <row r="12">
          <cell r="I12" t="str">
            <v>CL603</v>
          </cell>
          <cell r="J12">
            <v>7.2</v>
          </cell>
        </row>
        <row r="13">
          <cell r="I13" t="str">
            <v>CLL758D</v>
          </cell>
          <cell r="J13">
            <v>13.3</v>
          </cell>
        </row>
        <row r="14">
          <cell r="I14" t="str">
            <v>CC750</v>
          </cell>
          <cell r="J14">
            <v>20</v>
          </cell>
        </row>
        <row r="15">
          <cell r="I15" t="str">
            <v>CLR358</v>
          </cell>
          <cell r="J15">
            <v>21</v>
          </cell>
        </row>
        <row r="16">
          <cell r="I16" t="str">
            <v>CLR463</v>
          </cell>
          <cell r="J16">
            <v>14.7</v>
          </cell>
        </row>
        <row r="17">
          <cell r="I17" t="str">
            <v>CL605</v>
          </cell>
          <cell r="J17">
            <v>9.4</v>
          </cell>
        </row>
        <row r="18">
          <cell r="I18" t="str">
            <v>CLL336D</v>
          </cell>
          <cell r="J18">
            <v>15.5</v>
          </cell>
        </row>
        <row r="19">
          <cell r="I19" t="str">
            <v>CS1</v>
          </cell>
          <cell r="J19">
            <v>22.5</v>
          </cell>
        </row>
        <row r="20">
          <cell r="I20" t="str">
            <v>CC670EKT</v>
          </cell>
          <cell r="J20">
            <v>29.3</v>
          </cell>
        </row>
        <row r="21">
          <cell r="I21" t="str">
            <v>CC830</v>
          </cell>
          <cell r="J21">
            <v>34.200000000000003</v>
          </cell>
        </row>
        <row r="22">
          <cell r="I22" t="str">
            <v>CC550</v>
          </cell>
          <cell r="J22">
            <v>26.2</v>
          </cell>
        </row>
        <row r="23">
          <cell r="I23" t="str">
            <v>CC260</v>
          </cell>
          <cell r="J23">
            <v>42.3</v>
          </cell>
        </row>
        <row r="24">
          <cell r="I24" t="str">
            <v>CL340N</v>
          </cell>
          <cell r="J24">
            <v>19</v>
          </cell>
        </row>
        <row r="25">
          <cell r="I25" t="str">
            <v>CL610F</v>
          </cell>
          <cell r="J25">
            <v>10.5</v>
          </cell>
        </row>
        <row r="26">
          <cell r="I26" t="str">
            <v>CU600P</v>
          </cell>
          <cell r="J26">
            <v>39</v>
          </cell>
        </row>
        <row r="27">
          <cell r="I27" t="str">
            <v>CC550PF</v>
          </cell>
          <cell r="J27">
            <v>28.2</v>
          </cell>
        </row>
        <row r="28">
          <cell r="I28" t="str">
            <v>CC6000PFT</v>
          </cell>
          <cell r="J28">
            <v>30.5</v>
          </cell>
        </row>
        <row r="29">
          <cell r="I29" t="str">
            <v>CL341</v>
          </cell>
          <cell r="J29">
            <v>18</v>
          </cell>
        </row>
        <row r="30">
          <cell r="I30" t="str">
            <v>CC740</v>
          </cell>
          <cell r="J30">
            <v>26.4</v>
          </cell>
        </row>
        <row r="31">
          <cell r="I31" t="str">
            <v>CLR366</v>
          </cell>
          <cell r="J31">
            <v>18.7</v>
          </cell>
        </row>
        <row r="32">
          <cell r="I32" t="str">
            <v>CU600</v>
          </cell>
          <cell r="J32">
            <v>41.1</v>
          </cell>
        </row>
        <row r="33">
          <cell r="I33" t="str">
            <v>CL350D</v>
          </cell>
          <cell r="J33">
            <v>20</v>
          </cell>
        </row>
        <row r="34">
          <cell r="I34" t="str">
            <v>CC550PWFT</v>
          </cell>
          <cell r="J34">
            <v>28.2</v>
          </cell>
        </row>
        <row r="35">
          <cell r="I35" t="str">
            <v>CC214</v>
          </cell>
          <cell r="J35">
            <v>36.93</v>
          </cell>
        </row>
        <row r="36">
          <cell r="I36" t="str">
            <v>CL755</v>
          </cell>
          <cell r="J36">
            <v>14</v>
          </cell>
        </row>
        <row r="37">
          <cell r="I37" t="str">
            <v>CLR341</v>
          </cell>
          <cell r="J37">
            <v>18</v>
          </cell>
        </row>
        <row r="38">
          <cell r="I38" t="str">
            <v>CL336W</v>
          </cell>
          <cell r="J38">
            <v>15.5</v>
          </cell>
        </row>
        <row r="39">
          <cell r="I39" t="str">
            <v>CL463</v>
          </cell>
          <cell r="J39">
            <v>14.7</v>
          </cell>
        </row>
        <row r="40">
          <cell r="I40" t="str">
            <v>CC730P</v>
          </cell>
          <cell r="J40">
            <v>31</v>
          </cell>
        </row>
        <row r="41">
          <cell r="I41" t="str">
            <v>CL4000F</v>
          </cell>
          <cell r="J41">
            <v>24</v>
          </cell>
        </row>
        <row r="42">
          <cell r="I42" t="str">
            <v>CL336S</v>
          </cell>
          <cell r="J42">
            <v>11.8</v>
          </cell>
        </row>
        <row r="43">
          <cell r="I43" t="str">
            <v>CU730</v>
          </cell>
          <cell r="J43">
            <v>20.78</v>
          </cell>
        </row>
        <row r="44">
          <cell r="I44" t="str">
            <v>CC8000FT</v>
          </cell>
          <cell r="J44">
            <v>31.4</v>
          </cell>
        </row>
        <row r="45">
          <cell r="I45" t="str">
            <v>CLR336N</v>
          </cell>
          <cell r="J45">
            <v>11.8</v>
          </cell>
        </row>
        <row r="46">
          <cell r="I46" t="str">
            <v>CLR339</v>
          </cell>
          <cell r="J46">
            <v>15.6</v>
          </cell>
        </row>
        <row r="47">
          <cell r="I47" t="str">
            <v>CC767N</v>
          </cell>
          <cell r="J47">
            <v>31.9</v>
          </cell>
        </row>
        <row r="48">
          <cell r="I48" t="str">
            <v>CL366</v>
          </cell>
          <cell r="J48">
            <v>18.7</v>
          </cell>
        </row>
        <row r="49">
          <cell r="I49" t="str">
            <v>CLR336W</v>
          </cell>
          <cell r="J49">
            <v>15.5</v>
          </cell>
        </row>
        <row r="50">
          <cell r="I50" t="str">
            <v>CL861S</v>
          </cell>
          <cell r="J50">
            <v>18.600000000000001</v>
          </cell>
        </row>
        <row r="51">
          <cell r="I51" t="str">
            <v>CC256</v>
          </cell>
          <cell r="J51">
            <v>34</v>
          </cell>
        </row>
        <row r="52">
          <cell r="I52" t="str">
            <v>CL340</v>
          </cell>
          <cell r="J52">
            <v>19</v>
          </cell>
        </row>
        <row r="53">
          <cell r="I53" t="str">
            <v>CC230G</v>
          </cell>
          <cell r="J53">
            <v>38.799999999999997</v>
          </cell>
        </row>
        <row r="54">
          <cell r="I54" t="str">
            <v>CL366D</v>
          </cell>
          <cell r="J54">
            <v>18.7</v>
          </cell>
        </row>
        <row r="55">
          <cell r="I55" t="str">
            <v>CC4000T</v>
          </cell>
          <cell r="J55">
            <v>34</v>
          </cell>
        </row>
        <row r="56">
          <cell r="I56" t="str">
            <v>CL480F</v>
          </cell>
          <cell r="J56">
            <v>16.5</v>
          </cell>
        </row>
        <row r="57">
          <cell r="I57" t="str">
            <v>CLR470F</v>
          </cell>
          <cell r="J57">
            <v>16.5</v>
          </cell>
        </row>
        <row r="58">
          <cell r="I58" t="str">
            <v>CL760</v>
          </cell>
          <cell r="J58">
            <v>15.5</v>
          </cell>
        </row>
        <row r="59">
          <cell r="I59" t="str">
            <v>CL470F</v>
          </cell>
          <cell r="J59">
            <v>16.5</v>
          </cell>
        </row>
        <row r="60">
          <cell r="I60" t="str">
            <v>CLL340</v>
          </cell>
          <cell r="J60">
            <v>19</v>
          </cell>
        </row>
        <row r="61">
          <cell r="I61" t="str">
            <v>CL350</v>
          </cell>
          <cell r="J61">
            <v>20</v>
          </cell>
        </row>
        <row r="62">
          <cell r="I62" t="str">
            <v>CC4000FT</v>
          </cell>
          <cell r="J62">
            <v>34</v>
          </cell>
        </row>
        <row r="63">
          <cell r="I63" t="str">
            <v>CLL358D</v>
          </cell>
          <cell r="J63">
            <v>22.5</v>
          </cell>
        </row>
        <row r="64">
          <cell r="I64" t="str">
            <v>CL353</v>
          </cell>
          <cell r="J64">
            <v>19.5</v>
          </cell>
        </row>
        <row r="65">
          <cell r="I65" t="str">
            <v>CL355D</v>
          </cell>
          <cell r="J65">
            <v>21.5</v>
          </cell>
        </row>
        <row r="66">
          <cell r="I66" t="str">
            <v>CLL755S</v>
          </cell>
          <cell r="J66">
            <v>14</v>
          </cell>
        </row>
        <row r="67">
          <cell r="I67" t="str">
            <v>CC730</v>
          </cell>
          <cell r="J67">
            <v>31</v>
          </cell>
        </row>
        <row r="68">
          <cell r="I68" t="str">
            <v>CLR3000F</v>
          </cell>
          <cell r="J68">
            <v>24</v>
          </cell>
        </row>
        <row r="69">
          <cell r="I69" t="str">
            <v>CC6000FT</v>
          </cell>
          <cell r="J69">
            <v>30.5</v>
          </cell>
        </row>
        <row r="70">
          <cell r="I70" t="str">
            <v>CS4</v>
          </cell>
          <cell r="J70">
            <v>31.7</v>
          </cell>
        </row>
        <row r="71">
          <cell r="I71" t="str">
            <v>CU511U</v>
          </cell>
          <cell r="J71">
            <v>42</v>
          </cell>
        </row>
        <row r="72">
          <cell r="I72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tabColor theme="1"/>
    <pageSetUpPr fitToPage="1"/>
  </sheetPr>
  <dimension ref="B1:S353"/>
  <sheetViews>
    <sheetView showGridLines="0" workbookViewId="0">
      <selection activeCell="U9" sqref="U9"/>
    </sheetView>
  </sheetViews>
  <sheetFormatPr defaultColWidth="9.140625" defaultRowHeight="12.75"/>
  <cols>
    <col min="1" max="1" width="5.42578125" style="292" customWidth="1"/>
    <col min="2" max="2" width="15.42578125" style="292" customWidth="1"/>
    <col min="3" max="3" width="12" style="292" bestFit="1" customWidth="1"/>
    <col min="4" max="5" width="12.7109375" style="292" hidden="1" customWidth="1"/>
    <col min="6" max="17" width="12.7109375" style="292" customWidth="1"/>
    <col min="18" max="18" width="12" style="292" bestFit="1" customWidth="1"/>
    <col min="19" max="19" width="14" style="292" customWidth="1"/>
    <col min="20" max="16384" width="9.140625" style="292"/>
  </cols>
  <sheetData>
    <row r="1" spans="2:19" ht="15.75" customHeight="1">
      <c r="B1" s="467"/>
      <c r="C1" s="16"/>
      <c r="D1" s="16"/>
      <c r="E1" s="16"/>
      <c r="F1" s="440"/>
      <c r="G1" s="295" t="s">
        <v>944</v>
      </c>
      <c r="O1" s="419"/>
      <c r="P1" s="419"/>
      <c r="Q1" s="16"/>
    </row>
    <row r="2" spans="2:19" ht="13.5" customHeight="1">
      <c r="B2" s="467" t="s">
        <v>3143</v>
      </c>
      <c r="C2" s="16"/>
      <c r="D2" s="16"/>
      <c r="E2" s="16"/>
      <c r="F2" s="1201"/>
      <c r="G2" s="295" t="s">
        <v>65</v>
      </c>
      <c r="H2" s="1202"/>
      <c r="Q2" s="468"/>
      <c r="R2" s="461" t="s">
        <v>3142</v>
      </c>
    </row>
    <row r="3" spans="2:19" ht="34.5" customHeight="1">
      <c r="B3" s="1206" t="s">
        <v>1324</v>
      </c>
      <c r="C3" s="1207"/>
      <c r="D3" s="471" t="s">
        <v>527</v>
      </c>
      <c r="E3" s="478" t="s">
        <v>3140</v>
      </c>
      <c r="F3" s="1199" t="s">
        <v>4121</v>
      </c>
      <c r="G3" s="1200" t="s">
        <v>4280</v>
      </c>
      <c r="H3" s="1200" t="s">
        <v>4511</v>
      </c>
      <c r="I3" s="471" t="s">
        <v>991</v>
      </c>
      <c r="J3" s="471" t="s">
        <v>1146</v>
      </c>
      <c r="K3" s="471" t="s">
        <v>935</v>
      </c>
      <c r="L3" s="471" t="s">
        <v>1446</v>
      </c>
      <c r="M3" s="471" t="s">
        <v>1096</v>
      </c>
      <c r="N3" s="471" t="s">
        <v>469</v>
      </c>
      <c r="O3" s="471" t="s">
        <v>1306</v>
      </c>
      <c r="P3" s="471" t="s">
        <v>990</v>
      </c>
      <c r="Q3" s="471" t="s">
        <v>523</v>
      </c>
      <c r="R3" s="477" t="s">
        <v>3138</v>
      </c>
    </row>
    <row r="4" spans="2:19" ht="24" customHeight="1">
      <c r="B4" s="1210" t="s">
        <v>27</v>
      </c>
      <c r="C4" s="1211"/>
      <c r="D4" s="444">
        <f>SUMIFS('통합 납품 계획'!$M$8:$M$6900,'통합 납품 계획'!$R$8:$R$6900,'DATA 요약'!$B$4,'통합 납품 계획'!$D$8:$D$6900,'DATA 요약'!D3)</f>
        <v>0</v>
      </c>
      <c r="E4" s="485">
        <f>SUM(D4:D4)</f>
        <v>0</v>
      </c>
      <c r="F4" s="445">
        <v>2987886732</v>
      </c>
      <c r="G4" s="444">
        <v>2966540550</v>
      </c>
      <c r="H4" s="444">
        <v>2069431326</v>
      </c>
      <c r="I4" s="444">
        <f>SUMIFS('통합 납품 계획'!$M$8:$M$6900,'통합 납품 계획'!$R$8:$R$6900,'DATA 요약'!$B$4,'통합 납품 계획'!$D$8:$D$6900,'DATA 요약'!I3)</f>
        <v>3464797862.8000002</v>
      </c>
      <c r="J4" s="444">
        <f>SUMIFS('통합 납품 계획'!$M$8:$M$6900,'통합 납품 계획'!$R$8:$R$6900,'DATA 요약'!$B$4,'통합 납품 계획'!$D$8:$D$6900,'DATA 요약'!J3)</f>
        <v>3305175500.0999999</v>
      </c>
      <c r="K4" s="444">
        <f>SUMIFS('통합 납품 계획'!$M$8:$M$6900,'통합 납품 계획'!$R$8:$R$6900,'DATA 요약'!$B$4,'통합 납품 계획'!$D$8:$D$6900,'DATA 요약'!K3)</f>
        <v>2809544847</v>
      </c>
      <c r="L4" s="444">
        <f>SUMIFS('통합 납품 계획'!$M$8:$M$6900,'통합 납품 계획'!$R$8:$R$6900,'DATA 요약'!$B$4,'통합 납품 계획'!$D$8:$D$6900,'DATA 요약'!L3)</f>
        <v>1128637432</v>
      </c>
      <c r="M4" s="444">
        <f>SUMIFS('통합 납품 계획'!$M$8:$M$6900,'통합 납품 계획'!$R$8:$R$6900,'DATA 요약'!$B$4,'통합 납품 계획'!$D$8:$D$6900,'DATA 요약'!M3)</f>
        <v>2668153196</v>
      </c>
      <c r="N4" s="444">
        <f>SUMIFS('통합 납품 계획'!$M$8:$M$6900,'통합 납품 계획'!$R$8:$R$6900,'DATA 요약'!$B$4,'통합 납품 계획'!$D$8:$D$6900,'DATA 요약'!N3)</f>
        <v>1637733561.8</v>
      </c>
      <c r="O4" s="444">
        <f>SUMIFS('통합 납품 계획'!$M$8:$M$6900,'통합 납품 계획'!$R$8:$R$6900,'DATA 요약'!$B$4,'통합 납품 계획'!$D$8:$D$6900,'DATA 요약'!O3)</f>
        <v>1036977839</v>
      </c>
      <c r="P4" s="444">
        <f>SUMIFS('통합 납품 계획'!$M$8:$M$6900,'통합 납품 계획'!$R$8:$R$6900,'DATA 요약'!$B$4,'통합 납품 계획'!$D$8:$D$6900,'DATA 요약'!P3)</f>
        <v>289557147.19999999</v>
      </c>
      <c r="Q4" s="444">
        <f>SUMIFS('통합 납품 계획'!$M$8:$M$6900,'통합 납품 계획'!$R$8:$R$6900,'DATA 요약'!$B$4,'통합 납품 계획'!$D$8:$D$6900,'DATA 요약'!Q3)</f>
        <v>1958385628.2</v>
      </c>
      <c r="R4" s="485">
        <f>SUM(F4:Q4)</f>
        <v>26322821622.100002</v>
      </c>
    </row>
    <row r="5" spans="2:19" ht="24" customHeight="1">
      <c r="B5" s="1212" t="s">
        <v>68</v>
      </c>
      <c r="C5" s="1213"/>
      <c r="D5" s="446">
        <f>SUMIFS('통합 납품 계획'!$M$8:$M$6900,'통합 납품 계획'!$R$8:$R$6900,'DATA 요약'!$B$5,'통합 납품 계획'!$D$8:$D$6900,'DATA 요약'!D3)</f>
        <v>0</v>
      </c>
      <c r="E5" s="486">
        <f t="shared" ref="E5:E10" si="0">SUM(D5:D5)</f>
        <v>0</v>
      </c>
      <c r="F5" s="447">
        <v>568486209</v>
      </c>
      <c r="G5" s="446">
        <v>849732511</v>
      </c>
      <c r="H5" s="446">
        <v>464127510</v>
      </c>
      <c r="I5" s="446">
        <f>SUMIFS('통합 납품 계획'!$M$8:$M$6900,'통합 납품 계획'!$R$8:$R$6900,'DATA 요약'!$B$5,'통합 납품 계획'!$D$8:$D$6900,'DATA 요약'!I3)</f>
        <v>489380985</v>
      </c>
      <c r="J5" s="446">
        <f>SUMIFS('통합 납품 계획'!$M$8:$M$6900,'통합 납품 계획'!$R$8:$R$6900,'DATA 요약'!$B$5,'통합 납품 계획'!$D$8:$D$6900,'DATA 요약'!J3)</f>
        <v>307233337.49999994</v>
      </c>
      <c r="K5" s="446">
        <f>SUMIFS('통합 납품 계획'!$M$8:$M$6900,'통합 납품 계획'!$R$8:$R$6900,'DATA 요약'!$B$5,'통합 납품 계획'!$D$8:$D$6900,'DATA 요약'!K3)</f>
        <v>409453628</v>
      </c>
      <c r="L5" s="446">
        <f>SUMIFS('통합 납품 계획'!$M$8:$M$6900,'통합 납품 계획'!$R$8:$R$6900,'DATA 요약'!$B$5,'통합 납품 계획'!$D$8:$D$6900,'DATA 요약'!L3)</f>
        <v>393526701</v>
      </c>
      <c r="M5" s="446">
        <f>SUMIFS('통합 납품 계획'!$M$8:$M$6900,'통합 납품 계획'!$R$8:$R$6900,'DATA 요약'!$B$5,'통합 납품 계획'!$D$8:$D$6900,'DATA 요약'!M3)</f>
        <v>596881699</v>
      </c>
      <c r="N5" s="446">
        <f>SUMIFS('통합 납품 계획'!$M$8:$M$6900,'통합 납품 계획'!$R$8:$R$6900,'DATA 요약'!$B$5,'통합 납품 계획'!$D$8:$D$6900,'DATA 요약'!N3)</f>
        <v>401478046</v>
      </c>
      <c r="O5" s="446">
        <f>SUMIFS('통합 납품 계획'!$M$8:$M$6900,'통합 납품 계획'!$R$8:$R$6900,'DATA 요약'!$B$5,'통합 납품 계획'!$D$8:$D$6900,'DATA 요약'!O3)</f>
        <v>254901938</v>
      </c>
      <c r="P5" s="446">
        <f>SUMIFS('통합 납품 계획'!$M$8:$M$6900,'통합 납품 계획'!$R$8:$R$6900,'DATA 요약'!$B$5,'통합 납품 계획'!$D$8:$D$6900,'DATA 요약'!P3)</f>
        <v>96989926.599999994</v>
      </c>
      <c r="Q5" s="446">
        <f>SUMIFS('통합 납품 계획'!$M$8:$M$6900,'통합 납품 계획'!$R$8:$R$6900,'DATA 요약'!$B$5,'통합 납품 계획'!$D$8:$D$6900,'DATA 요약'!Q3)</f>
        <v>165081642</v>
      </c>
      <c r="R5" s="486">
        <f t="shared" ref="R5:R10" si="1">SUM(F5:Q5)</f>
        <v>4997274133.1000004</v>
      </c>
    </row>
    <row r="6" spans="2:19" ht="24" customHeight="1">
      <c r="B6" s="1212" t="s">
        <v>73</v>
      </c>
      <c r="C6" s="1213"/>
      <c r="D6" s="446">
        <f>SUMIFS('통합 납품 계획'!$M$8:$M$6900,'통합 납품 계획'!$R$8:$R$6900,'DATA 요약'!$B$6,'통합 납품 계획'!$D$8:$D$6900,'DATA 요약'!D3)</f>
        <v>0</v>
      </c>
      <c r="E6" s="486">
        <f t="shared" si="0"/>
        <v>0</v>
      </c>
      <c r="F6" s="447">
        <v>2069548978</v>
      </c>
      <c r="G6" s="446">
        <v>1654823958</v>
      </c>
      <c r="H6" s="446">
        <v>1773891556</v>
      </c>
      <c r="I6" s="446">
        <f>SUMIFS('통합 납품 계획'!$M$8:$M$6900,'통합 납품 계획'!$R$8:$R$6900,'DATA 요약'!$B$6,'통합 납품 계획'!$D$8:$D$6900,'DATA 요약'!I3)</f>
        <v>1088114076.5</v>
      </c>
      <c r="J6" s="446">
        <f>SUMIFS('통합 납품 계획'!$M$8:$M$6900,'통합 납품 계획'!$R$8:$R$6900,'DATA 요약'!$B$6,'통합 납품 계획'!$D$8:$D$6900,'DATA 요약'!J3)</f>
        <v>747271470.9000001</v>
      </c>
      <c r="K6" s="446">
        <f>SUMIFS('통합 납품 계획'!$M$8:$M$6900,'통합 납품 계획'!$R$8:$R$6900,'DATA 요약'!$B$6,'통합 납품 계획'!$D$8:$D$6900,'DATA 요약'!K3)</f>
        <v>1050227065.1000001</v>
      </c>
      <c r="L6" s="446">
        <f>SUMIFS('통합 납품 계획'!$M$8:$M$6900,'통합 납품 계획'!$R$8:$R$6900,'DATA 요약'!$B$6,'통합 납품 계획'!$D$8:$D$6900,'DATA 요약'!L3)</f>
        <v>481087895</v>
      </c>
      <c r="M6" s="446">
        <f>SUMIFS('통합 납품 계획'!$M$8:$M$6900,'통합 납품 계획'!$R$8:$R$6900,'DATA 요약'!$B$6,'통합 납품 계획'!$D$8:$D$6900,'DATA 요약'!M3)</f>
        <v>1868568288</v>
      </c>
      <c r="N6" s="446">
        <f>SUMIFS('통합 납품 계획'!$M$8:$M$6900,'통합 납품 계획'!$R$8:$R$6900,'DATA 요약'!$B$6,'통합 납품 계획'!$D$8:$D$6900,'DATA 요약'!N3)</f>
        <v>410129320</v>
      </c>
      <c r="O6" s="446">
        <f>SUMIFS('통합 납품 계획'!$M$8:$M$6900,'통합 납품 계획'!$R$8:$R$6900,'DATA 요약'!$B$6,'통합 납품 계획'!$D$8:$D$6900,'DATA 요약'!O3)</f>
        <v>739499532</v>
      </c>
      <c r="P6" s="446">
        <f>SUMIFS('통합 납품 계획'!$M$8:$M$6900,'통합 납품 계획'!$R$8:$R$6900,'DATA 요약'!$B$6,'통합 납품 계획'!$D$8:$D$6900,'DATA 요약'!P3)</f>
        <v>866557766</v>
      </c>
      <c r="Q6" s="446">
        <f>SUMIFS('통합 납품 계획'!$M$8:$M$6900,'통합 납품 계획'!$R$8:$R$6900,'DATA 요약'!$B$6,'통합 납품 계획'!$D$8:$D$6900,'DATA 요약'!Q3)</f>
        <v>711575297.80000007</v>
      </c>
      <c r="R6" s="486">
        <f t="shared" si="1"/>
        <v>13461295203.299999</v>
      </c>
    </row>
    <row r="7" spans="2:19" ht="24" customHeight="1">
      <c r="B7" s="1212" t="s">
        <v>70</v>
      </c>
      <c r="C7" s="1213"/>
      <c r="D7" s="446">
        <f>SUMIFS('통합 납품 계획'!$M$8:$M$6900,'통합 납품 계획'!$R$8:$R$6900,'DATA 요약'!$B$7,'통합 납품 계획'!$D$8:$D$6900,'DATA 요약'!D3)</f>
        <v>0</v>
      </c>
      <c r="E7" s="486">
        <f t="shared" si="0"/>
        <v>0</v>
      </c>
      <c r="F7" s="447">
        <v>472809600</v>
      </c>
      <c r="G7" s="446">
        <v>789031890</v>
      </c>
      <c r="H7" s="446">
        <v>128978630</v>
      </c>
      <c r="I7" s="446">
        <f>SUMIFS('통합 납품 계획'!$M$8:$M$6900,'통합 납품 계획'!$R$8:$R$6900,'DATA 요약'!$B$7,'통합 납품 계획'!$D$8:$D$6900,'DATA 요약'!I3)</f>
        <v>1167918099.7</v>
      </c>
      <c r="J7" s="446">
        <f>SUMIFS('통합 납품 계획'!$M$8:$M$6900,'통합 납품 계획'!$R$8:$R$6900,'DATA 요약'!$B$7,'통합 납품 계획'!$D$8:$D$6900,'DATA 요약'!J3)</f>
        <v>471408291.30000001</v>
      </c>
      <c r="K7" s="446">
        <f>SUMIFS('통합 납품 계획'!$M$8:$M$6900,'통합 납품 계획'!$R$8:$R$6900,'DATA 요약'!$B$7,'통합 납품 계획'!$D$8:$D$6900,'DATA 요약'!K3)</f>
        <v>3183760133</v>
      </c>
      <c r="L7" s="446">
        <f>SUMIFS('통합 납품 계획'!$M$8:$M$6900,'통합 납품 계획'!$R$8:$R$6900,'DATA 요약'!$B$7,'통합 납품 계획'!$D$8:$D$6900,'DATA 요약'!L3)</f>
        <v>67248750</v>
      </c>
      <c r="M7" s="446">
        <f>SUMIFS('통합 납품 계획'!$M$8:$M$6900,'통합 납품 계획'!$R$8:$R$6900,'DATA 요약'!$B$7,'통합 납품 계획'!$D$8:$D$6900,'DATA 요약'!M3)</f>
        <v>251999598</v>
      </c>
      <c r="N7" s="446">
        <f>SUMIFS('통합 납품 계획'!$M$8:$M$6900,'통합 납품 계획'!$R$8:$R$6900,'DATA 요약'!$B$7,'통합 납품 계획'!$D$8:$D$6900,'DATA 요약'!N3)</f>
        <v>214063932.80000001</v>
      </c>
      <c r="O7" s="446">
        <f>SUMIFS('통합 납품 계획'!$M$8:$M$6900,'통합 납품 계획'!$R$8:$R$6900,'DATA 요약'!$B$7,'통합 납품 계획'!$D$8:$D$6900,'DATA 요약'!O3)</f>
        <v>256554506</v>
      </c>
      <c r="P7" s="446">
        <f>SUMIFS('통합 납품 계획'!$M$8:$M$6900,'통합 납품 계획'!$R$8:$R$6900,'DATA 요약'!$B$7,'통합 납품 계획'!$D$8:$D$6900,'DATA 요약'!P3)</f>
        <v>99846996</v>
      </c>
      <c r="Q7" s="446">
        <f>SUMIFS('통합 납품 계획'!$M$8:$M$6900,'통합 납품 계획'!$R$8:$R$6900,'DATA 요약'!$B$7,'통합 납품 계획'!$D$8:$D$6900,'DATA 요약'!Q3)</f>
        <v>623130714</v>
      </c>
      <c r="R7" s="486">
        <f>SUM(F7:Q7)</f>
        <v>7726751140.8000002</v>
      </c>
    </row>
    <row r="8" spans="2:19" ht="24" customHeight="1">
      <c r="B8" s="448" t="s">
        <v>375</v>
      </c>
      <c r="C8" s="449" t="s">
        <v>3132</v>
      </c>
      <c r="D8" s="446">
        <f>SUMIFS('통합 납품 계획'!$M$8:$M$6900,'통합 납품 계획'!$R$8:$R$6900,'DATA 요약'!$B$8,'통합 납품 계획'!$D$8:$D$6900,'DATA 요약'!D3)</f>
        <v>0</v>
      </c>
      <c r="E8" s="486">
        <f t="shared" si="0"/>
        <v>0</v>
      </c>
      <c r="F8" s="447">
        <v>446800000</v>
      </c>
      <c r="G8" s="446">
        <v>141286000</v>
      </c>
      <c r="H8" s="446">
        <v>68140000</v>
      </c>
      <c r="I8" s="446">
        <f>SUMIFS('통합 납품 계획'!$M$8:$M$6900,'통합 납품 계획'!$R$8:$R$6900,'DATA 요약'!$B$8,'통합 납품 계획'!$D$8:$D$6900,'DATA 요약'!I3)</f>
        <v>166952777</v>
      </c>
      <c r="J8" s="446">
        <f>SUMIFS('통합 납품 계획'!$M$8:$M$6900,'통합 납품 계획'!$R$8:$R$6900,'DATA 요약'!$B$8,'통합 납품 계획'!$D$8:$D$6900,'DATA 요약'!J3)</f>
        <v>308533668.89999998</v>
      </c>
      <c r="K8" s="446">
        <f>SUMIFS('통합 납품 계획'!$M$8:$M$6900,'통합 납품 계획'!$R$8:$R$6900,'DATA 요약'!$B$8,'통합 납품 계획'!$D$8:$D$6900,'DATA 요약'!K3)</f>
        <v>45841919.799999997</v>
      </c>
      <c r="L8" s="446">
        <f>SUMIFS('통합 납품 계획'!$M$8:$M$6900,'통합 납품 계획'!$R$8:$R$6900,'DATA 요약'!$B$8,'통합 납품 계획'!$D$8:$D$6900,'DATA 요약'!L3)</f>
        <v>7383684</v>
      </c>
      <c r="M8" s="446">
        <f>SUMIFS('통합 납품 계획'!$M$8:$M$6900,'통합 납품 계획'!$R$8:$R$6900,'DATA 요약'!$B$8,'통합 납품 계획'!$D$8:$D$6900,'DATA 요약'!M3)</f>
        <v>750672204</v>
      </c>
      <c r="N8" s="446">
        <f>SUMIFS('통합 납품 계획'!$M$8:$M$6900,'통합 납품 계획'!$R$8:$R$6900,'DATA 요약'!$B$8,'통합 납품 계획'!$D$8:$D$6900,'DATA 요약'!N3)</f>
        <v>445268314.39999998</v>
      </c>
      <c r="O8" s="446">
        <f>SUMIFS('통합 납품 계획'!$M$8:$M$6900,'통합 납품 계획'!$R$8:$R$6900,'DATA 요약'!$B$8,'통합 납품 계획'!$D$8:$D$6900,'DATA 요약'!O3)</f>
        <v>35861764</v>
      </c>
      <c r="P8" s="446">
        <f>SUMIFS('통합 납품 계획'!$M$8:$M$6900,'통합 납품 계획'!$R$8:$R$6900,'DATA 요약'!$B$8,'통합 납품 계획'!$D$8:$D$6900,'DATA 요약'!P3)</f>
        <v>0</v>
      </c>
      <c r="Q8" s="446">
        <f>SUMIFS('통합 납품 계획'!$M$8:$M$6900,'통합 납품 계획'!$R$8:$R$6900,'DATA 요약'!$B$8,'통합 납품 계획'!$D$8:$D$6900,'DATA 요약'!Q3)</f>
        <v>99418984</v>
      </c>
      <c r="R8" s="486">
        <f t="shared" si="1"/>
        <v>2516159316.0999999</v>
      </c>
    </row>
    <row r="9" spans="2:19" ht="24" customHeight="1">
      <c r="B9" s="491" t="s">
        <v>240</v>
      </c>
      <c r="C9" s="492" t="s">
        <v>3133</v>
      </c>
      <c r="D9" s="493">
        <f>(D4+D5)*17%</f>
        <v>0</v>
      </c>
      <c r="E9" s="494">
        <f t="shared" si="0"/>
        <v>0</v>
      </c>
      <c r="F9" s="495">
        <v>642072925</v>
      </c>
      <c r="G9" s="493">
        <v>821977990</v>
      </c>
      <c r="H9" s="493">
        <v>501540864</v>
      </c>
      <c r="I9" s="493">
        <f t="shared" ref="I9:Q9" si="2">(I4+I5)*20%</f>
        <v>790835769.56000006</v>
      </c>
      <c r="J9" s="493">
        <f t="shared" si="2"/>
        <v>722481767.51999998</v>
      </c>
      <c r="K9" s="493">
        <f t="shared" si="2"/>
        <v>643799695</v>
      </c>
      <c r="L9" s="493">
        <f t="shared" si="2"/>
        <v>304432826.60000002</v>
      </c>
      <c r="M9" s="493">
        <f t="shared" si="2"/>
        <v>653006979</v>
      </c>
      <c r="N9" s="493">
        <f t="shared" si="2"/>
        <v>407842321.56</v>
      </c>
      <c r="O9" s="493">
        <f t="shared" si="2"/>
        <v>258375955.40000001</v>
      </c>
      <c r="P9" s="493">
        <f t="shared" si="2"/>
        <v>77309414.75999999</v>
      </c>
      <c r="Q9" s="493">
        <f t="shared" si="2"/>
        <v>424693454.04000002</v>
      </c>
      <c r="R9" s="494">
        <f t="shared" si="1"/>
        <v>6248369962.4400005</v>
      </c>
    </row>
    <row r="10" spans="2:19" ht="24" customHeight="1">
      <c r="B10" s="1216" t="s">
        <v>36</v>
      </c>
      <c r="C10" s="1217"/>
      <c r="D10" s="450">
        <f>SUM(D4:D9)</f>
        <v>0</v>
      </c>
      <c r="E10" s="487">
        <f t="shared" si="0"/>
        <v>0</v>
      </c>
      <c r="F10" s="451">
        <f t="shared" ref="F10:Q10" si="3">SUM(F4:F9)</f>
        <v>7187604444</v>
      </c>
      <c r="G10" s="450">
        <f t="shared" si="3"/>
        <v>7223392899</v>
      </c>
      <c r="H10" s="450">
        <f t="shared" si="3"/>
        <v>5006109886</v>
      </c>
      <c r="I10" s="450">
        <f t="shared" si="3"/>
        <v>7167999570.5600004</v>
      </c>
      <c r="J10" s="450">
        <f>SUM(J4:J9)</f>
        <v>5862104036.2199993</v>
      </c>
      <c r="K10" s="450">
        <f t="shared" si="3"/>
        <v>8142627287.9000006</v>
      </c>
      <c r="L10" s="450">
        <f t="shared" si="3"/>
        <v>2382317288.5999999</v>
      </c>
      <c r="M10" s="450">
        <f t="shared" si="3"/>
        <v>6789281964</v>
      </c>
      <c r="N10" s="450">
        <f t="shared" si="3"/>
        <v>3516515496.5600004</v>
      </c>
      <c r="O10" s="450">
        <f t="shared" si="3"/>
        <v>2582171534.4000001</v>
      </c>
      <c r="P10" s="450">
        <f t="shared" si="3"/>
        <v>1430261250.5599999</v>
      </c>
      <c r="Q10" s="450">
        <f t="shared" si="3"/>
        <v>3982285720.04</v>
      </c>
      <c r="R10" s="487">
        <f t="shared" si="1"/>
        <v>61272671377.839996</v>
      </c>
    </row>
    <row r="11" spans="2:19" ht="24" customHeight="1">
      <c r="B11" s="467" t="s">
        <v>3144</v>
      </c>
      <c r="C11" s="419"/>
      <c r="D11" s="419"/>
      <c r="E11" s="419"/>
      <c r="F11" s="452"/>
      <c r="G11" s="453" t="s">
        <v>564</v>
      </c>
      <c r="H11" s="1202"/>
      <c r="I11" s="454"/>
      <c r="J11" s="454"/>
      <c r="K11" s="454"/>
      <c r="L11" s="454"/>
      <c r="M11" s="454"/>
      <c r="N11" s="419"/>
      <c r="O11" s="419"/>
      <c r="P11" s="419"/>
      <c r="Q11" s="419"/>
    </row>
    <row r="12" spans="2:19" ht="35.25" customHeight="1">
      <c r="B12" s="1206" t="s">
        <v>3134</v>
      </c>
      <c r="C12" s="1207"/>
      <c r="D12" s="471" t="s">
        <v>527</v>
      </c>
      <c r="E12" s="477" t="s">
        <v>3141</v>
      </c>
      <c r="F12" s="1199" t="s">
        <v>4121</v>
      </c>
      <c r="G12" s="1200" t="s">
        <v>4280</v>
      </c>
      <c r="H12" s="1200" t="s">
        <v>4511</v>
      </c>
      <c r="I12" s="471" t="s">
        <v>991</v>
      </c>
      <c r="J12" s="471" t="s">
        <v>1146</v>
      </c>
      <c r="K12" s="471" t="s">
        <v>935</v>
      </c>
      <c r="L12" s="471" t="s">
        <v>1446</v>
      </c>
      <c r="M12" s="471" t="s">
        <v>1096</v>
      </c>
      <c r="N12" s="471" t="s">
        <v>469</v>
      </c>
      <c r="O12" s="471" t="s">
        <v>1306</v>
      </c>
      <c r="P12" s="471" t="s">
        <v>990</v>
      </c>
      <c r="Q12" s="471" t="s">
        <v>523</v>
      </c>
      <c r="R12" s="477" t="s">
        <v>3139</v>
      </c>
      <c r="S12" s="16"/>
    </row>
    <row r="13" spans="2:19" ht="21" customHeight="1">
      <c r="B13" s="1210" t="s">
        <v>27</v>
      </c>
      <c r="C13" s="1211"/>
      <c r="D13" s="455">
        <f>SUMIFS('통합 납품 계획'!$L$8:$L$6900,'통합 납품 계획'!$R$8:$R$6900,'DATA 요약'!$B$4,'통합 납품 계획'!$D$8:$D$6900,'DATA 요약'!D12)</f>
        <v>0</v>
      </c>
      <c r="E13" s="483">
        <f>SUM(D13:D13)</f>
        <v>0</v>
      </c>
      <c r="F13" s="456">
        <v>642</v>
      </c>
      <c r="G13" s="455">
        <v>674</v>
      </c>
      <c r="H13" s="455">
        <v>454</v>
      </c>
      <c r="I13" s="455">
        <f>SUMIFS('통합 납품 계획'!$L$8:$L$6900,'통합 납품 계획'!$R$8:$R$6900,'DATA 요약'!$B$4,'통합 납품 계획'!$D$8:$D$6900,'DATA 요약'!I12)</f>
        <v>656.42790000000002</v>
      </c>
      <c r="J13" s="455">
        <f>SUMIFS('통합 납품 계획'!$L$8:$L$6900,'통합 납품 계획'!$R$8:$R$6900,'DATA 요약'!$B$4,'통합 납품 계획'!$D$8:$D$6900,'DATA 요약'!J12)</f>
        <v>647.83919999999989</v>
      </c>
      <c r="K13" s="455">
        <f>SUMIFS('통합 납품 계획'!$L$8:$L$6900,'통합 납품 계획'!$R$8:$R$6900,'DATA 요약'!$B$4,'통합 납품 계획'!$D$8:$D$6900,'DATA 요약'!K12)</f>
        <v>585.45869999999991</v>
      </c>
      <c r="L13" s="455">
        <f>SUMIFS('통합 납품 계획'!$L$8:$L$6900,'통합 납품 계획'!$R$8:$R$6900,'DATA 요약'!$B$4,'통합 납품 계획'!$D$8:$D$6900,'DATA 요약'!L12)</f>
        <v>242.25739999999999</v>
      </c>
      <c r="M13" s="455">
        <f>SUMIFS('통합 납품 계획'!$L$8:$L$6900,'통합 납품 계획'!$R$8:$R$6900,'DATA 요약'!$B$4,'통합 납품 계획'!$D$8:$D$6900,'DATA 요약'!M12)</f>
        <v>578.50369999999998</v>
      </c>
      <c r="N13" s="455">
        <f>SUMIFS('통합 납품 계획'!$L$8:$L$6900,'통합 납품 계획'!$R$8:$R$6900,'DATA 요약'!$B$4,'통합 납품 계획'!$D$8:$D$6900,'DATA 요약'!N12)</f>
        <v>289.73719999999997</v>
      </c>
      <c r="O13" s="455">
        <f>SUMIFS('통합 납품 계획'!$L$8:$L$6900,'통합 납품 계획'!$R$8:$R$6900,'DATA 요약'!$B$4,'통합 납품 계획'!$D$8:$D$6900,'DATA 요약'!O12)</f>
        <v>196.53520000000003</v>
      </c>
      <c r="P13" s="455">
        <f>SUMIFS('통합 납품 계획'!$L$8:$L$6900,'통합 납품 계획'!$R$8:$R$6900,'DATA 요약'!$B$4,'통합 납품 계획'!$D$8:$D$6900,'DATA 요약'!P12)</f>
        <v>48.859400000000001</v>
      </c>
      <c r="Q13" s="455">
        <f>SUMIFS('통합 납품 계획'!$L$8:$L$6900,'통합 납품 계획'!$R$8:$R$6900,'DATA 요약'!$B$4,'통합 납품 계획'!$D$8:$D$6900,'DATA 요약'!Q12)</f>
        <v>415.47089999999992</v>
      </c>
      <c r="R13" s="483">
        <f>SUM(F13:Q13)</f>
        <v>5431.0896000000002</v>
      </c>
    </row>
    <row r="14" spans="2:19" ht="21" customHeight="1">
      <c r="B14" s="1214" t="s">
        <v>68</v>
      </c>
      <c r="C14" s="1215"/>
      <c r="D14" s="496">
        <f>SUMIFS('통합 납품 계획'!$L$8:$L$6900,'통합 납품 계획'!$R$8:$R$6900,'DATA 요약'!$B$5,'통합 납품 계획'!$D$8:$D$6900,'DATA 요약'!D12)</f>
        <v>0</v>
      </c>
      <c r="E14" s="497">
        <f>SUM(D14:D14)</f>
        <v>0</v>
      </c>
      <c r="F14" s="498">
        <v>223</v>
      </c>
      <c r="G14" s="496">
        <v>385</v>
      </c>
      <c r="H14" s="496">
        <v>168</v>
      </c>
      <c r="I14" s="496">
        <f>SUMIFS('통합 납품 계획'!$L$8:$L$6900,'통합 납품 계획'!$R$8:$R$6900,'DATA 요약'!$B$5,'통합 납품 계획'!$D$8:$D$6900,'DATA 요약'!I12)</f>
        <v>160.6523</v>
      </c>
      <c r="J14" s="496">
        <f>SUMIFS('통합 납품 계획'!$L$8:$L$6900,'통합 납품 계획'!$R$8:$R$6900,'DATA 요약'!$B$5,'통합 납품 계획'!$D$8:$D$6900,'DATA 요약'!J12)</f>
        <v>123.86150000000001</v>
      </c>
      <c r="K14" s="496">
        <f>SUMIFS('통합 납품 계획'!$L$8:$L$6900,'통합 납품 계획'!$R$8:$R$6900,'DATA 요약'!$B$5,'통합 납품 계획'!$D$8:$D$6900,'DATA 요약'!K12)</f>
        <v>178.9495</v>
      </c>
      <c r="L14" s="496">
        <f>SUMIFS('통합 납품 계획'!$L$8:$L$6900,'통합 납품 계획'!$R$8:$R$6900,'DATA 요약'!$B$5,'통합 납품 계획'!$D$8:$D$6900,'DATA 요약'!L12)</f>
        <v>185.64900000000003</v>
      </c>
      <c r="M14" s="496">
        <f>SUMIFS('통합 납품 계획'!$L$8:$L$6900,'통합 납품 계획'!$R$8:$R$6900,'DATA 요약'!$B$5,'통합 납품 계획'!$D$8:$D$6900,'DATA 요약'!M12)</f>
        <v>253.02900000000002</v>
      </c>
      <c r="N14" s="496">
        <f>SUMIFS('통합 납품 계획'!$L$8:$L$6900,'통합 납품 계획'!$R$8:$R$6900,'DATA 요약'!$B$5,'통합 납품 계획'!$D$8:$D$6900,'DATA 요약'!N12)</f>
        <v>157.51220000000001</v>
      </c>
      <c r="O14" s="496">
        <f>SUMIFS('통합 납품 계획'!$L$8:$L$6900,'통합 납품 계획'!$R$8:$R$6900,'DATA 요약'!$B$5,'통합 납품 계획'!$D$8:$D$6900,'DATA 요약'!O12)</f>
        <v>112.53209999999999</v>
      </c>
      <c r="P14" s="496">
        <f>SUMIFS('통합 납품 계획'!$L$8:$L$6900,'통합 납품 계획'!$R$8:$R$6900,'DATA 요약'!$B$5,'통합 납품 계획'!$D$8:$D$6900,'DATA 요약'!P12)</f>
        <v>69.713800000000006</v>
      </c>
      <c r="Q14" s="496">
        <f>SUMIFS('통합 납품 계획'!$L$8:$L$6900,'통합 납품 계획'!$R$8:$R$6900,'DATA 요약'!$B$5,'통합 납품 계획'!$D$8:$D$6900,'DATA 요약'!Q12)</f>
        <v>73.141999999999996</v>
      </c>
      <c r="R14" s="497">
        <f>SUM(F14:Q14)</f>
        <v>2091.0413999999996</v>
      </c>
    </row>
    <row r="15" spans="2:19" ht="21" customHeight="1">
      <c r="B15" s="1216" t="s">
        <v>36</v>
      </c>
      <c r="C15" s="1217"/>
      <c r="D15" s="457">
        <f>SUM(D13:D14)</f>
        <v>0</v>
      </c>
      <c r="E15" s="484">
        <f>SUM(D15:D15)</f>
        <v>0</v>
      </c>
      <c r="F15" s="458">
        <f>SUM(F13:F14)</f>
        <v>865</v>
      </c>
      <c r="G15" s="457">
        <f t="shared" ref="G15:Q15" si="4">SUM(G13:G14)</f>
        <v>1059</v>
      </c>
      <c r="H15" s="457">
        <f t="shared" si="4"/>
        <v>622</v>
      </c>
      <c r="I15" s="457">
        <f t="shared" si="4"/>
        <v>817.08019999999999</v>
      </c>
      <c r="J15" s="457">
        <f t="shared" si="4"/>
        <v>771.70069999999987</v>
      </c>
      <c r="K15" s="457">
        <f t="shared" si="4"/>
        <v>764.40819999999985</v>
      </c>
      <c r="L15" s="457">
        <f t="shared" si="4"/>
        <v>427.90640000000002</v>
      </c>
      <c r="M15" s="457">
        <f t="shared" si="4"/>
        <v>831.53269999999998</v>
      </c>
      <c r="N15" s="457">
        <f t="shared" si="4"/>
        <v>447.24939999999998</v>
      </c>
      <c r="O15" s="457">
        <f t="shared" si="4"/>
        <v>309.06730000000005</v>
      </c>
      <c r="P15" s="457">
        <f t="shared" si="4"/>
        <v>118.57320000000001</v>
      </c>
      <c r="Q15" s="457">
        <f t="shared" si="4"/>
        <v>488.61289999999991</v>
      </c>
      <c r="R15" s="484">
        <f>SUM(F15:Q15)</f>
        <v>7522.1309999999985</v>
      </c>
    </row>
    <row r="16" spans="2:19" ht="15.75">
      <c r="B16" s="454"/>
      <c r="C16" s="454"/>
      <c r="D16" s="419"/>
      <c r="E16" s="419"/>
      <c r="F16" s="419"/>
      <c r="G16" s="453" t="s">
        <v>81</v>
      </c>
      <c r="H16" s="454"/>
      <c r="I16" s="454"/>
      <c r="J16" s="454"/>
      <c r="K16" s="454"/>
      <c r="L16" s="454"/>
      <c r="M16" s="454"/>
      <c r="N16" s="419"/>
      <c r="O16" s="419"/>
      <c r="P16" s="419"/>
      <c r="Q16" s="419"/>
    </row>
    <row r="17" spans="2:18" ht="15.75">
      <c r="B17" s="460" t="s">
        <v>3145</v>
      </c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  <c r="O17" s="454"/>
      <c r="P17" s="454"/>
      <c r="Q17" s="454"/>
    </row>
    <row r="18" spans="2:18" ht="17.25">
      <c r="B18" s="454"/>
      <c r="C18" s="454"/>
      <c r="D18" s="454"/>
      <c r="E18" s="454"/>
      <c r="F18" s="461"/>
      <c r="G18" s="462" t="s">
        <v>133</v>
      </c>
      <c r="H18" s="454"/>
      <c r="I18" s="454"/>
      <c r="J18" s="454"/>
      <c r="K18" s="454"/>
      <c r="L18" s="454"/>
      <c r="M18" s="454"/>
      <c r="N18" s="454"/>
      <c r="O18" s="454"/>
      <c r="P18" s="454"/>
      <c r="Q18" s="461" t="s">
        <v>3135</v>
      </c>
    </row>
    <row r="19" spans="2:18" ht="34.5" customHeight="1">
      <c r="B19" s="463" t="s">
        <v>2251</v>
      </c>
      <c r="C19" s="441" t="s">
        <v>3130</v>
      </c>
      <c r="D19" s="442" t="s">
        <v>527</v>
      </c>
      <c r="E19" s="476" t="s">
        <v>3136</v>
      </c>
      <c r="F19" s="443" t="s">
        <v>821</v>
      </c>
      <c r="G19" s="442" t="s">
        <v>495</v>
      </c>
      <c r="H19" s="442" t="s">
        <v>952</v>
      </c>
      <c r="I19" s="442" t="s">
        <v>991</v>
      </c>
      <c r="J19" s="442" t="s">
        <v>1146</v>
      </c>
      <c r="K19" s="442" t="s">
        <v>935</v>
      </c>
      <c r="L19" s="442" t="s">
        <v>1446</v>
      </c>
      <c r="M19" s="442" t="s">
        <v>1096</v>
      </c>
      <c r="N19" s="442" t="s">
        <v>469</v>
      </c>
      <c r="O19" s="442" t="s">
        <v>1306</v>
      </c>
      <c r="P19" s="442" t="s">
        <v>990</v>
      </c>
      <c r="Q19" s="442" t="s">
        <v>523</v>
      </c>
      <c r="R19" s="476" t="s">
        <v>3137</v>
      </c>
    </row>
    <row r="20" spans="2:18" ht="15.75">
      <c r="B20" s="1208" t="s">
        <v>513</v>
      </c>
      <c r="C20" s="464" t="s">
        <v>901</v>
      </c>
      <c r="D20" s="455">
        <f>SUMIFS('통합 납품 계획'!$H$8:$H$6900,'통합 납품 계획'!$F$8:$F$6900,'DATA 요약'!$B$20,'통합 납품 계획'!$D$8:$D$6900,'DATA 요약'!D19)</f>
        <v>0</v>
      </c>
      <c r="E20" s="488">
        <f>SUM(D20:D20)</f>
        <v>0</v>
      </c>
      <c r="F20" s="456">
        <f>SUMIFS('통합 납품 계획'!$H$8:$H$6900,'통합 납품 계획'!$F$8:$F$6900,'DATA 요약'!$B$20,'통합 납품 계획'!$D$8:$D$6900,'DATA 요약'!F19)</f>
        <v>0</v>
      </c>
      <c r="G20" s="455">
        <f>SUMIFS('통합 납품 계획'!$H$8:$H$6900,'통합 납품 계획'!$F$8:$F$6900,'DATA 요약'!$B$20,'통합 납품 계획'!$D$8:$D$6900,'DATA 요약'!G19)</f>
        <v>0</v>
      </c>
      <c r="H20" s="455">
        <f>SUMIFS('통합 납품 계획'!$H$8:$H$6900,'통합 납품 계획'!$F$8:$F$6900,'DATA 요약'!$B$20,'통합 납품 계획'!$D$8:$D$6900,'DATA 요약'!H19)</f>
        <v>0</v>
      </c>
      <c r="I20" s="455">
        <f>SUMIFS('통합 납품 계획'!$H$8:$H$6900,'통합 납품 계획'!$F$8:$F$6900,'DATA 요약'!$B$20,'통합 납품 계획'!$D$8:$D$6900,'DATA 요약'!I19)</f>
        <v>192</v>
      </c>
      <c r="J20" s="455">
        <f>SUMIFS('통합 납품 계획'!$H$8:$H$6900,'통합 납품 계획'!$F$8:$F$6900,'DATA 요약'!$B$20,'통합 납품 계획'!$D$8:$D$6900,'DATA 요약'!J19)</f>
        <v>949</v>
      </c>
      <c r="K20" s="455">
        <f>SUMIFS('통합 납품 계획'!$H$8:$H$6900,'통합 납품 계획'!$F$8:$F$6900,'DATA 요약'!$B$20,'통합 납품 계획'!$D$8:$D$6900,'DATA 요약'!K19)</f>
        <v>0</v>
      </c>
      <c r="L20" s="455">
        <f>SUMIFS('통합 납품 계획'!$H$8:$H$6900,'통합 납품 계획'!$F$8:$F$6900,'DATA 요약'!$B$20,'통합 납품 계획'!$D$8:$D$6900,'DATA 요약'!L19)</f>
        <v>0</v>
      </c>
      <c r="M20" s="455">
        <f>SUMIFS('통합 납품 계획'!$H$8:$H$6900,'통합 납품 계획'!$F$8:$F$6900,'DATA 요약'!$B$20,'통합 납품 계획'!$D$8:$D$6900,'DATA 요약'!M19)</f>
        <v>2024</v>
      </c>
      <c r="N20" s="455">
        <f>SUMIFS('통합 납품 계획'!$H$8:$H$6900,'통합 납품 계획'!$F$8:$F$6900,'DATA 요약'!$B$20,'통합 납품 계획'!$D$8:$D$6900,'DATA 요약'!N19)</f>
        <v>0</v>
      </c>
      <c r="O20" s="455">
        <f>SUMIFS('통합 납품 계획'!$H$8:$H$6900,'통합 납품 계획'!$F$8:$F$6900,'DATA 요약'!$B$20,'통합 납품 계획'!$D$8:$D$6900,'DATA 요약'!O19)</f>
        <v>663</v>
      </c>
      <c r="P20" s="455">
        <f>SUMIFS('통합 납품 계획'!$H$8:$H$6900,'통합 납품 계획'!$F$8:$F$6900,'DATA 요약'!$B$20,'통합 납품 계획'!$D$8:$D$6900,'DATA 요약'!P19)</f>
        <v>0</v>
      </c>
      <c r="Q20" s="455">
        <f>SUMIFS('통합 납품 계획'!$H$8:$H$6900,'통합 납품 계획'!$F$8:$F$6900,'DATA 요약'!$B$20,'통합 납품 계획'!$D$8:$D$6900,'DATA 요약'!Q19)</f>
        <v>0</v>
      </c>
      <c r="R20" s="483">
        <f>SUM(F20:Q20)</f>
        <v>3828</v>
      </c>
    </row>
    <row r="21" spans="2:18" ht="15.75">
      <c r="B21" s="1209"/>
      <c r="C21" s="465" t="s">
        <v>1324</v>
      </c>
      <c r="D21" s="446">
        <f>SUMIFS('통합 납품 계획'!$M$8:$M$6900,'통합 납품 계획'!$F$8:$F$6900,'DATA 요약'!$B$20,'통합 납품 계획'!$D$8:$D$6900,'DATA 요약'!D19)</f>
        <v>0</v>
      </c>
      <c r="E21" s="499">
        <f>SUM(D21:D21)</f>
        <v>0</v>
      </c>
      <c r="F21" s="446">
        <f>SUMIFS('통합 납품 계획'!$M$8:$M$6900,'통합 납품 계획'!$F$8:$F$6900,'DATA 요약'!$B$20,'통합 납품 계획'!$D$8:$D$6900,'DATA 요약'!F19)</f>
        <v>0</v>
      </c>
      <c r="G21" s="446">
        <f>SUMIFS('통합 납품 계획'!$M$8:$M$6900,'통합 납품 계획'!$F$8:$F$6900,'DATA 요약'!$B$20,'통합 납품 계획'!$D$8:$D$6900,'DATA 요약'!G19)</f>
        <v>0</v>
      </c>
      <c r="H21" s="446">
        <f>SUMIFS('통합 납품 계획'!$M$8:$M$6900,'통합 납품 계획'!$F$8:$F$6900,'DATA 요약'!$B$20,'통합 납품 계획'!$D$8:$D$6900,'DATA 요약'!H19)</f>
        <v>0</v>
      </c>
      <c r="I21" s="446">
        <f>SUMIFS('통합 납품 계획'!$M$8:$M$6900,'통합 납품 계획'!$F$8:$F$6900,'DATA 요약'!$B$20,'통합 납품 계획'!$D$8:$D$6900,'DATA 요약'!I19)</f>
        <v>11379072</v>
      </c>
      <c r="J21" s="446">
        <f>SUMIFS('통합 납품 계획'!$M$8:$M$6900,'통합 납품 계획'!$F$8:$F$6900,'DATA 요약'!$B$20,'통합 납품 계획'!$D$8:$D$6900,'DATA 요약'!J19)</f>
        <v>56243434</v>
      </c>
      <c r="K21" s="446">
        <f>SUMIFS('통합 납품 계획'!$M$8:$M$6900,'통합 납품 계획'!$F$8:$F$6900,'DATA 요약'!$B$20,'통합 납품 계획'!$D$8:$D$6900,'DATA 요약'!K19)</f>
        <v>0</v>
      </c>
      <c r="L21" s="446">
        <f>SUMIFS('통합 납품 계획'!$M$8:$M$6900,'통합 납품 계획'!$F$8:$F$6900,'DATA 요약'!$B$20,'통합 납품 계획'!$D$8:$D$6900,'DATA 요약'!L19)</f>
        <v>0</v>
      </c>
      <c r="M21" s="446">
        <f>SUMIFS('통합 납품 계획'!$M$8:$M$6900,'통합 납품 계획'!$F$8:$F$6900,'DATA 요약'!$B$20,'통합 납품 계획'!$D$8:$D$6900,'DATA 요약'!M19)</f>
        <v>119954384</v>
      </c>
      <c r="N21" s="446">
        <f>SUMIFS('통합 납품 계획'!$M$8:$M$6900,'통합 납품 계획'!$F$8:$F$6900,'DATA 요약'!$B$20,'통합 납품 계획'!$D$8:$D$6900,'DATA 요약'!N19)</f>
        <v>0</v>
      </c>
      <c r="O21" s="446">
        <f>SUMIFS('통합 납품 계획'!$M$8:$M$6900,'통합 납품 계획'!$F$8:$F$6900,'DATA 요약'!$B$20,'통합 납품 계획'!$D$8:$D$6900,'DATA 요약'!O19)</f>
        <v>39293358</v>
      </c>
      <c r="P21" s="446">
        <f>SUMIFS('통합 납품 계획'!$M$8:$M$6900,'통합 납품 계획'!$F$8:$F$6900,'DATA 요약'!$B$20,'통합 납품 계획'!$D$8:$D$6900,'DATA 요약'!P19)</f>
        <v>0</v>
      </c>
      <c r="Q21" s="446">
        <f>SUMIFS('통합 납품 계획'!$M$8:$M$6900,'통합 납품 계획'!$F$8:$F$6900,'DATA 요약'!$B$20,'통합 납품 계획'!$D$8:$D$6900,'DATA 요약'!Q19)</f>
        <v>0</v>
      </c>
      <c r="R21" s="489">
        <f>SUM(F21:Q21)</f>
        <v>226870248</v>
      </c>
    </row>
    <row r="22" spans="2:18" ht="15.75">
      <c r="B22" s="420"/>
      <c r="C22" s="420"/>
      <c r="D22" s="481"/>
      <c r="F22" s="472"/>
      <c r="G22" s="453" t="s">
        <v>85</v>
      </c>
      <c r="H22" s="454"/>
      <c r="I22" s="454"/>
      <c r="J22" s="454"/>
      <c r="K22" s="454"/>
      <c r="L22" s="454"/>
      <c r="M22" s="454"/>
      <c r="N22" s="454"/>
      <c r="O22" s="479"/>
      <c r="P22" s="480"/>
      <c r="Q22" s="481"/>
    </row>
    <row r="23" spans="2:18" ht="15.75">
      <c r="B23" s="467" t="s">
        <v>3146</v>
      </c>
      <c r="C23" s="419"/>
      <c r="D23" s="482"/>
      <c r="F23" s="452"/>
      <c r="G23" s="453" t="s">
        <v>716</v>
      </c>
      <c r="H23" s="454"/>
      <c r="I23" s="454"/>
      <c r="J23" s="454"/>
      <c r="K23" s="454"/>
      <c r="L23" s="454"/>
      <c r="M23" s="454"/>
      <c r="N23" s="454"/>
      <c r="O23" s="468"/>
      <c r="P23" s="480"/>
      <c r="Q23" s="482"/>
    </row>
    <row r="24" spans="2:18" ht="15.75">
      <c r="B24" s="419"/>
      <c r="C24" s="419"/>
      <c r="D24" s="419"/>
      <c r="F24" s="468"/>
      <c r="G24" s="453" t="s">
        <v>350</v>
      </c>
      <c r="H24" s="454"/>
      <c r="I24" s="454"/>
      <c r="J24" s="454"/>
      <c r="K24" s="454"/>
      <c r="L24" s="454"/>
      <c r="M24" s="454"/>
      <c r="N24" s="454"/>
      <c r="O24" s="454"/>
      <c r="P24" s="454"/>
      <c r="Q24" s="468" t="s">
        <v>3135</v>
      </c>
    </row>
    <row r="25" spans="2:18" ht="15.75">
      <c r="B25" s="463" t="s">
        <v>2251</v>
      </c>
      <c r="C25" s="441" t="s">
        <v>3130</v>
      </c>
      <c r="D25" s="442" t="s">
        <v>527</v>
      </c>
      <c r="E25" s="476" t="s">
        <v>3136</v>
      </c>
      <c r="F25" s="443" t="s">
        <v>821</v>
      </c>
      <c r="G25" s="442" t="s">
        <v>495</v>
      </c>
      <c r="H25" s="442" t="s">
        <v>952</v>
      </c>
      <c r="I25" s="442" t="s">
        <v>991</v>
      </c>
      <c r="J25" s="442" t="s">
        <v>1146</v>
      </c>
      <c r="K25" s="442" t="s">
        <v>935</v>
      </c>
      <c r="L25" s="442" t="s">
        <v>1446</v>
      </c>
      <c r="M25" s="442" t="s">
        <v>1096</v>
      </c>
      <c r="N25" s="442" t="s">
        <v>469</v>
      </c>
      <c r="O25" s="442" t="s">
        <v>1306</v>
      </c>
      <c r="P25" s="442" t="s">
        <v>990</v>
      </c>
      <c r="Q25" s="442" t="s">
        <v>523</v>
      </c>
      <c r="R25" s="476" t="s">
        <v>3137</v>
      </c>
    </row>
    <row r="26" spans="2:18" ht="15.75">
      <c r="B26" s="1208" t="s">
        <v>343</v>
      </c>
      <c r="C26" s="469" t="s">
        <v>901</v>
      </c>
      <c r="D26" s="455">
        <f>SUMIFS('통합 납품 계획'!$H$8:$H$6900,'통합 납품 계획'!$Q$8:$Q$6900,'DATA 요약'!$B$26,'통합 납품 계획'!$D$8:$D$6900,'DATA 요약'!D25)</f>
        <v>0</v>
      </c>
      <c r="E26" s="488">
        <f>SUM(D26:D26)</f>
        <v>0</v>
      </c>
      <c r="F26" s="456">
        <f>SUMIFS('통합 납품 계획'!$H$8:$H$6900,'통합 납품 계획'!$Q$8:$Q$6900,'DATA 요약'!$B$26,'통합 납품 계획'!$D$8:$D$6900,'DATA 요약'!F25)</f>
        <v>0</v>
      </c>
      <c r="G26" s="455">
        <f>SUMIFS('통합 납품 계획'!$H$8:$H$6900,'통합 납품 계획'!$Q$8:$Q$6900,'DATA 요약'!$B$26,'통합 납품 계획'!$D$8:$D$6900,'DATA 요약'!G25)</f>
        <v>0</v>
      </c>
      <c r="H26" s="455">
        <f>SUMIFS('통합 납품 계획'!$H$8:$H$6900,'통합 납품 계획'!$Q$8:$Q$6900,'DATA 요약'!$B$26,'통합 납품 계획'!$D$8:$D$6900,'DATA 요약'!H25)</f>
        <v>0</v>
      </c>
      <c r="I26" s="455">
        <f>SUMIFS('통합 납품 계획'!$H$8:$H$6900,'통합 납품 계획'!$Q$8:$Q$6900,'DATA 요약'!$B$26,'통합 납품 계획'!$D$8:$D$6900,'DATA 요약'!I25)</f>
        <v>5190</v>
      </c>
      <c r="J26" s="455">
        <f>SUMIFS('통합 납품 계획'!$H$8:$H$6900,'통합 납품 계획'!$Q$8:$Q$6900,'DATA 요약'!$B$26,'통합 납품 계획'!$D$8:$D$6900,'DATA 요약'!J25)</f>
        <v>3184</v>
      </c>
      <c r="K26" s="455">
        <f>SUMIFS('통합 납품 계획'!$H$8:$H$6900,'통합 납품 계획'!$Q$8:$Q$6900,'DATA 요약'!$B$26,'통합 납품 계획'!$D$8:$D$6900,'DATA 요약'!K25)</f>
        <v>2073</v>
      </c>
      <c r="L26" s="455">
        <f>SUMIFS('통합 납품 계획'!$H$8:$H$6900,'통합 납품 계획'!$Q$8:$Q$6900,'DATA 요약'!$B$26,'통합 납품 계획'!$D$8:$D$6900,'DATA 요약'!L25)</f>
        <v>322</v>
      </c>
      <c r="M26" s="455">
        <f>SUMIFS('통합 납품 계획'!$H$8:$H$6900,'통합 납품 계획'!$Q$8:$Q$6900,'DATA 요약'!$B$26,'통합 납품 계획'!$D$8:$D$6900,'DATA 요약'!M25)</f>
        <v>1342</v>
      </c>
      <c r="N26" s="455">
        <f>SUMIFS('통합 납품 계획'!$H$8:$H$6900,'통합 납품 계획'!$Q$8:$Q$6900,'DATA 요약'!$B$26,'통합 납품 계획'!$D$8:$D$6900,'DATA 요약'!N25)</f>
        <v>3595</v>
      </c>
      <c r="O26" s="455">
        <f>SUMIFS('통합 납품 계획'!$H$8:$H$6900,'통합 납품 계획'!$Q$8:$Q$6900,'DATA 요약'!$B$26,'통합 납품 계획'!$D$8:$D$6900,'DATA 요약'!O25)</f>
        <v>1334</v>
      </c>
      <c r="P26" s="455">
        <f>SUMIFS('통합 납품 계획'!$H$8:$H$6900,'통합 납품 계획'!$Q$8:$Q$6900,'DATA 요약'!$B$26,'통합 납품 계획'!$D$8:$D$6900,'DATA 요약'!P25)</f>
        <v>1312</v>
      </c>
      <c r="Q26" s="455">
        <f>SUMIFS('통합 납품 계획'!$H$8:$H$6900,'통합 납품 계획'!$Q$8:$Q$6900,'DATA 요약'!$B$26,'통합 납품 계획'!$D$8:$D$6900,'DATA 요약'!Q25)</f>
        <v>1381</v>
      </c>
      <c r="R26" s="488">
        <f>SUM(F26:Q26)</f>
        <v>19733</v>
      </c>
    </row>
    <row r="27" spans="2:18" ht="15.75">
      <c r="B27" s="1209"/>
      <c r="C27" s="470" t="s">
        <v>1324</v>
      </c>
      <c r="D27" s="466">
        <f>SUMIFS('통합 납품 계획'!$M$8:$M$6900,'통합 납품 계획'!$Q$8:$Q$6900,'DATA 요약'!$B$26,'통합 납품 계획'!$D$8:$D$6900,'DATA 요약'!D25)</f>
        <v>0</v>
      </c>
      <c r="E27" s="490">
        <f>SUM(D27:D27)</f>
        <v>0</v>
      </c>
      <c r="F27" s="472">
        <f>SUMIFS('통합 납품 계획'!$M$8:$M$6900,'통합 납품 계획'!$Q$8:$Q$6900,'DATA 요약'!$B$26,'통합 납품 계획'!$D$8:$D$6900,'DATA 요약'!F25)</f>
        <v>0</v>
      </c>
      <c r="G27" s="466">
        <f>SUMIFS('통합 납품 계획'!$M$8:$M$6900,'통합 납품 계획'!$Q$8:$Q$6900,'DATA 요약'!$B$26,'통합 납품 계획'!$D$8:$D$6900,'DATA 요약'!G25)</f>
        <v>0</v>
      </c>
      <c r="H27" s="466">
        <f>SUMIFS('통합 납품 계획'!$M$8:$M$6900,'통합 납품 계획'!$Q$8:$Q$6900,'DATA 요약'!$B$26,'통합 납품 계획'!$D$8:$D$6900,'DATA 요약'!H25)</f>
        <v>0</v>
      </c>
      <c r="I27" s="466">
        <f>SUMIFS('통합 납품 계획'!$M$8:$M$6900,'통합 납품 계획'!$Q$8:$Q$6900,'DATA 요약'!$B$26,'통합 납품 계획'!$D$8:$D$6900,'DATA 요약'!I25)</f>
        <v>1181096783.8</v>
      </c>
      <c r="J27" s="466">
        <f>SUMIFS('통합 납품 계획'!$M$8:$M$6900,'통합 납품 계획'!$Q$8:$Q$6900,'DATA 요약'!$B$26,'통합 납품 계획'!$D$8:$D$6900,'DATA 요약'!J25)</f>
        <v>754741126.79999995</v>
      </c>
      <c r="K27" s="466">
        <f>SUMIFS('통합 납품 계획'!$M$8:$M$6900,'통합 납품 계획'!$Q$8:$Q$6900,'DATA 요약'!$B$26,'통합 납품 계획'!$D$8:$D$6900,'DATA 요약'!K25)</f>
        <v>356018520</v>
      </c>
      <c r="L27" s="466">
        <f>SUMIFS('통합 납품 계획'!$M$8:$M$6900,'통합 납품 계획'!$Q$8:$Q$6900,'DATA 요약'!$B$26,'통합 납품 계획'!$D$8:$D$6900,'DATA 요약'!L25)</f>
        <v>51799842</v>
      </c>
      <c r="M27" s="466">
        <f>SUMIFS('통합 납품 계획'!$M$8:$M$6900,'통합 납품 계획'!$Q$8:$Q$6900,'DATA 요약'!$B$26,'통합 납품 계획'!$D$8:$D$6900,'DATA 요약'!M25)</f>
        <v>219616676</v>
      </c>
      <c r="N27" s="466">
        <f>SUMIFS('통합 납품 계획'!$M$8:$M$6900,'통합 납품 계획'!$Q$8:$Q$6900,'DATA 요약'!$B$26,'통합 납품 계획'!$D$8:$D$6900,'DATA 요약'!N25)</f>
        <v>841319443</v>
      </c>
      <c r="O27" s="466">
        <f>SUMIFS('통합 납품 계획'!$M$8:$M$6900,'통합 납품 계획'!$Q$8:$Q$6900,'DATA 요약'!$B$26,'통합 납품 계획'!$D$8:$D$6900,'DATA 요약'!O25)</f>
        <v>258044280</v>
      </c>
      <c r="P27" s="466">
        <f>SUMIFS('통합 납품 계획'!$M$8:$M$6900,'통합 납품 계획'!$Q$8:$Q$6900,'DATA 요약'!$B$26,'통합 납품 계획'!$D$8:$D$6900,'DATA 요약'!P25)</f>
        <v>209169536</v>
      </c>
      <c r="Q27" s="466">
        <f>SUMIFS('통합 납품 계획'!$M$8:$M$6900,'통합 납품 계획'!$Q$8:$Q$6900,'DATA 요약'!$B$26,'통합 납품 계획'!$D$8:$D$6900,'DATA 요약'!Q25)</f>
        <v>250285134</v>
      </c>
      <c r="R27" s="490">
        <f>SUM(F27:Q27)</f>
        <v>4122091341.5999999</v>
      </c>
    </row>
    <row r="28" spans="2:18" ht="15.75">
      <c r="B28" s="454"/>
      <c r="C28" s="454"/>
      <c r="D28" s="454"/>
      <c r="E28" s="454"/>
      <c r="F28" s="454"/>
      <c r="G28" s="453" t="s">
        <v>442</v>
      </c>
      <c r="H28" s="454"/>
      <c r="I28" s="454"/>
      <c r="J28" s="454"/>
      <c r="K28" s="454"/>
      <c r="L28" s="454"/>
      <c r="M28" s="454"/>
      <c r="N28" s="459" t="s">
        <v>276</v>
      </c>
      <c r="O28" s="454"/>
      <c r="P28" s="419"/>
      <c r="Q28" s="419"/>
    </row>
    <row r="29" spans="2:18">
      <c r="G29" s="295" t="s">
        <v>390</v>
      </c>
      <c r="N29" s="294" t="s">
        <v>340</v>
      </c>
    </row>
    <row r="30" spans="2:18">
      <c r="G30" s="295" t="s">
        <v>392</v>
      </c>
      <c r="N30" s="294" t="s">
        <v>869</v>
      </c>
    </row>
    <row r="31" spans="2:18">
      <c r="G31" s="295" t="s">
        <v>957</v>
      </c>
      <c r="N31" s="294" t="s">
        <v>336</v>
      </c>
    </row>
    <row r="32" spans="2:18">
      <c r="G32" s="295" t="s">
        <v>2001</v>
      </c>
      <c r="N32" s="294" t="s">
        <v>339</v>
      </c>
    </row>
    <row r="33" spans="7:14">
      <c r="G33" s="295" t="s">
        <v>342</v>
      </c>
      <c r="N33" s="294" t="s">
        <v>280</v>
      </c>
    </row>
    <row r="34" spans="7:14">
      <c r="G34" s="295" t="s">
        <v>722</v>
      </c>
      <c r="N34" s="294" t="s">
        <v>278</v>
      </c>
    </row>
    <row r="35" spans="7:14">
      <c r="G35" s="295" t="s">
        <v>538</v>
      </c>
      <c r="N35" s="294" t="s">
        <v>343</v>
      </c>
    </row>
    <row r="36" spans="7:14">
      <c r="G36" s="295" t="s">
        <v>75</v>
      </c>
      <c r="N36" s="294" t="s">
        <v>271</v>
      </c>
    </row>
    <row r="37" spans="7:14">
      <c r="G37" s="295" t="s">
        <v>275</v>
      </c>
      <c r="N37" s="294" t="s">
        <v>370</v>
      </c>
    </row>
    <row r="38" spans="7:14">
      <c r="G38" s="295" t="s">
        <v>534</v>
      </c>
      <c r="N38" s="294" t="s">
        <v>358</v>
      </c>
    </row>
    <row r="39" spans="7:14">
      <c r="G39" s="295" t="s">
        <v>387</v>
      </c>
      <c r="N39" s="294" t="s">
        <v>274</v>
      </c>
    </row>
    <row r="40" spans="7:14">
      <c r="G40" s="295" t="s">
        <v>78</v>
      </c>
      <c r="N40" s="294" t="s">
        <v>272</v>
      </c>
    </row>
    <row r="41" spans="7:14">
      <c r="G41" s="295" t="s">
        <v>79</v>
      </c>
      <c r="N41" s="294" t="s">
        <v>360</v>
      </c>
    </row>
    <row r="42" spans="7:14">
      <c r="G42" s="295" t="s">
        <v>80</v>
      </c>
      <c r="N42" s="294" t="s">
        <v>537</v>
      </c>
    </row>
    <row r="43" spans="7:14">
      <c r="G43" s="295" t="s">
        <v>411</v>
      </c>
      <c r="N43" s="294" t="s">
        <v>403</v>
      </c>
    </row>
    <row r="44" spans="7:14">
      <c r="G44" s="295" t="s">
        <v>412</v>
      </c>
      <c r="N44" s="294" t="s">
        <v>878</v>
      </c>
    </row>
    <row r="45" spans="7:14">
      <c r="G45" s="295" t="s">
        <v>337</v>
      </c>
      <c r="N45" s="294" t="s">
        <v>341</v>
      </c>
    </row>
    <row r="46" spans="7:14">
      <c r="G46" s="295" t="s">
        <v>82</v>
      </c>
      <c r="N46" s="294" t="s">
        <v>344</v>
      </c>
    </row>
    <row r="47" spans="7:14">
      <c r="G47" s="295" t="s">
        <v>393</v>
      </c>
      <c r="N47" s="294" t="s">
        <v>575</v>
      </c>
    </row>
    <row r="48" spans="7:14">
      <c r="G48" s="295" t="s">
        <v>394</v>
      </c>
      <c r="N48" s="294" t="s">
        <v>357</v>
      </c>
    </row>
    <row r="49" spans="7:14">
      <c r="G49" s="295" t="s">
        <v>77</v>
      </c>
      <c r="N49" s="294" t="s">
        <v>361</v>
      </c>
    </row>
    <row r="50" spans="7:14">
      <c r="G50" s="295" t="s">
        <v>396</v>
      </c>
      <c r="N50" s="294" t="s">
        <v>364</v>
      </c>
    </row>
    <row r="51" spans="7:14">
      <c r="G51" s="295" t="s">
        <v>509</v>
      </c>
      <c r="N51" s="294" t="s">
        <v>345</v>
      </c>
    </row>
    <row r="52" spans="7:14">
      <c r="G52" s="295" t="s">
        <v>386</v>
      </c>
      <c r="N52" s="295" t="s">
        <v>755</v>
      </c>
    </row>
    <row r="53" spans="7:14">
      <c r="G53" s="295" t="s">
        <v>388</v>
      </c>
      <c r="N53" s="294" t="s">
        <v>577</v>
      </c>
    </row>
    <row r="54" spans="7:14">
      <c r="G54" s="295" t="s">
        <v>536</v>
      </c>
      <c r="N54" s="294" t="s">
        <v>691</v>
      </c>
    </row>
    <row r="55" spans="7:14">
      <c r="G55" s="295" t="s">
        <v>402</v>
      </c>
      <c r="N55" s="294" t="s">
        <v>628</v>
      </c>
    </row>
    <row r="56" spans="7:14">
      <c r="G56" s="295" t="s">
        <v>1031</v>
      </c>
      <c r="N56" s="294" t="s">
        <v>984</v>
      </c>
    </row>
    <row r="57" spans="7:14">
      <c r="G57" s="295" t="s">
        <v>666</v>
      </c>
      <c r="N57" s="294" t="s">
        <v>996</v>
      </c>
    </row>
    <row r="58" spans="7:14">
      <c r="G58" s="295" t="s">
        <v>267</v>
      </c>
      <c r="N58" s="294" t="s">
        <v>902</v>
      </c>
    </row>
    <row r="59" spans="7:14">
      <c r="G59" s="295" t="s">
        <v>401</v>
      </c>
      <c r="N59" s="294" t="s">
        <v>481</v>
      </c>
    </row>
    <row r="60" spans="7:14">
      <c r="G60" s="295" t="s">
        <v>427</v>
      </c>
      <c r="N60" s="294" t="s">
        <v>585</v>
      </c>
    </row>
    <row r="61" spans="7:14">
      <c r="G61" s="295" t="s">
        <v>672</v>
      </c>
      <c r="N61" s="294" t="s">
        <v>613</v>
      </c>
    </row>
    <row r="62" spans="7:14">
      <c r="G62" s="295" t="s">
        <v>541</v>
      </c>
      <c r="N62" s="294" t="s">
        <v>981</v>
      </c>
    </row>
    <row r="63" spans="7:14">
      <c r="G63" s="295" t="s">
        <v>1325</v>
      </c>
      <c r="N63" s="294" t="s">
        <v>2178</v>
      </c>
    </row>
    <row r="64" spans="7:14">
      <c r="G64" s="295" t="s">
        <v>1063</v>
      </c>
      <c r="N64" s="294" t="s">
        <v>374</v>
      </c>
    </row>
    <row r="65" spans="7:14">
      <c r="G65" s="295" t="s">
        <v>420</v>
      </c>
      <c r="N65" s="294" t="s">
        <v>1731</v>
      </c>
    </row>
    <row r="66" spans="7:14">
      <c r="G66" s="295" t="s">
        <v>1123</v>
      </c>
      <c r="N66" s="294" t="s">
        <v>1734</v>
      </c>
    </row>
    <row r="67" spans="7:14">
      <c r="G67" s="295" t="s">
        <v>1339</v>
      </c>
      <c r="N67" s="294" t="s">
        <v>1735</v>
      </c>
    </row>
    <row r="68" spans="7:14">
      <c r="G68" s="295" t="s">
        <v>367</v>
      </c>
      <c r="N68" s="294" t="s">
        <v>1737</v>
      </c>
    </row>
    <row r="69" spans="7:14">
      <c r="G69" s="295" t="s">
        <v>795</v>
      </c>
      <c r="N69" s="294" t="s">
        <v>1740</v>
      </c>
    </row>
    <row r="70" spans="7:14">
      <c r="G70" s="295" t="s">
        <v>909</v>
      </c>
      <c r="N70" s="296" t="s">
        <v>281</v>
      </c>
    </row>
    <row r="71" spans="7:14">
      <c r="G71" s="295" t="s">
        <v>630</v>
      </c>
      <c r="N71" s="294" t="s">
        <v>354</v>
      </c>
    </row>
    <row r="72" spans="7:14">
      <c r="G72" s="295" t="s">
        <v>642</v>
      </c>
      <c r="N72" s="294" t="s">
        <v>2243</v>
      </c>
    </row>
    <row r="73" spans="7:14">
      <c r="G73" s="295" t="s">
        <v>363</v>
      </c>
    </row>
    <row r="74" spans="7:14">
      <c r="G74" s="295" t="s">
        <v>775</v>
      </c>
    </row>
    <row r="75" spans="7:14">
      <c r="G75" s="295" t="s">
        <v>961</v>
      </c>
    </row>
    <row r="76" spans="7:14">
      <c r="G76" s="295" t="s">
        <v>632</v>
      </c>
    </row>
    <row r="77" spans="7:14">
      <c r="G77" s="295" t="s">
        <v>631</v>
      </c>
    </row>
    <row r="78" spans="7:14">
      <c r="G78" s="295" t="s">
        <v>1141</v>
      </c>
    </row>
    <row r="79" spans="7:14">
      <c r="G79" s="295" t="s">
        <v>710</v>
      </c>
    </row>
    <row r="80" spans="7:14">
      <c r="G80" s="295" t="s">
        <v>711</v>
      </c>
    </row>
    <row r="81" spans="7:7">
      <c r="G81" s="295" t="s">
        <v>694</v>
      </c>
    </row>
    <row r="82" spans="7:7">
      <c r="G82" s="295" t="s">
        <v>1276</v>
      </c>
    </row>
    <row r="83" spans="7:7">
      <c r="G83" s="295" t="s">
        <v>720</v>
      </c>
    </row>
    <row r="84" spans="7:7">
      <c r="G84" s="295" t="s">
        <v>943</v>
      </c>
    </row>
    <row r="85" spans="7:7">
      <c r="G85" s="295" t="s">
        <v>942</v>
      </c>
    </row>
    <row r="86" spans="7:7">
      <c r="G86" s="295" t="s">
        <v>413</v>
      </c>
    </row>
    <row r="87" spans="7:7">
      <c r="G87" s="295" t="s">
        <v>84</v>
      </c>
    </row>
    <row r="88" spans="7:7">
      <c r="G88" s="295" t="s">
        <v>356</v>
      </c>
    </row>
    <row r="89" spans="7:7">
      <c r="G89" s="295" t="s">
        <v>2016</v>
      </c>
    </row>
    <row r="90" spans="7:7">
      <c r="G90" s="295" t="s">
        <v>405</v>
      </c>
    </row>
    <row r="91" spans="7:7">
      <c r="G91" s="295" t="s">
        <v>2017</v>
      </c>
    </row>
    <row r="92" spans="7:7">
      <c r="G92" s="295" t="s">
        <v>373</v>
      </c>
    </row>
    <row r="93" spans="7:7">
      <c r="G93" s="295" t="s">
        <v>86</v>
      </c>
    </row>
    <row r="94" spans="7:7">
      <c r="G94" s="295" t="s">
        <v>603</v>
      </c>
    </row>
    <row r="95" spans="7:7">
      <c r="G95" s="295" t="s">
        <v>945</v>
      </c>
    </row>
    <row r="96" spans="7:7">
      <c r="G96" s="295" t="s">
        <v>743</v>
      </c>
    </row>
    <row r="97" spans="7:7">
      <c r="G97" s="295" t="s">
        <v>604</v>
      </c>
    </row>
    <row r="98" spans="7:7">
      <c r="G98" s="295" t="s">
        <v>349</v>
      </c>
    </row>
    <row r="99" spans="7:7">
      <c r="G99" s="295" t="s">
        <v>348</v>
      </c>
    </row>
    <row r="100" spans="7:7">
      <c r="G100" s="295" t="s">
        <v>385</v>
      </c>
    </row>
    <row r="101" spans="7:7">
      <c r="G101" s="295" t="s">
        <v>2020</v>
      </c>
    </row>
    <row r="102" spans="7:7">
      <c r="G102" s="295" t="s">
        <v>2021</v>
      </c>
    </row>
    <row r="103" spans="7:7">
      <c r="G103" s="295" t="s">
        <v>2023</v>
      </c>
    </row>
    <row r="104" spans="7:7">
      <c r="G104" s="295" t="s">
        <v>2025</v>
      </c>
    </row>
    <row r="105" spans="7:7">
      <c r="G105" s="295" t="s">
        <v>389</v>
      </c>
    </row>
    <row r="106" spans="7:7">
      <c r="G106" s="295" t="s">
        <v>359</v>
      </c>
    </row>
    <row r="107" spans="7:7">
      <c r="G107" s="295" t="s">
        <v>423</v>
      </c>
    </row>
    <row r="108" spans="7:7">
      <c r="G108" s="295" t="s">
        <v>1837</v>
      </c>
    </row>
    <row r="109" spans="7:7">
      <c r="G109" s="295" t="s">
        <v>1748</v>
      </c>
    </row>
    <row r="110" spans="7:7">
      <c r="G110" s="295" t="s">
        <v>362</v>
      </c>
    </row>
    <row r="111" spans="7:7">
      <c r="G111" s="295" t="s">
        <v>719</v>
      </c>
    </row>
    <row r="112" spans="7:7">
      <c r="G112" s="295" t="s">
        <v>517</v>
      </c>
    </row>
    <row r="113" spans="7:7">
      <c r="G113" s="295" t="s">
        <v>159</v>
      </c>
    </row>
    <row r="114" spans="7:7">
      <c r="G114" s="295" t="s">
        <v>160</v>
      </c>
    </row>
    <row r="115" spans="7:7">
      <c r="G115" s="295" t="s">
        <v>829</v>
      </c>
    </row>
    <row r="116" spans="7:7">
      <c r="G116" s="295" t="s">
        <v>656</v>
      </c>
    </row>
    <row r="117" spans="7:7">
      <c r="G117" s="295" t="s">
        <v>665</v>
      </c>
    </row>
    <row r="118" spans="7:7">
      <c r="G118" s="295" t="s">
        <v>422</v>
      </c>
    </row>
    <row r="119" spans="7:7">
      <c r="G119" s="295" t="s">
        <v>430</v>
      </c>
    </row>
    <row r="120" spans="7:7">
      <c r="G120" s="295" t="s">
        <v>2037</v>
      </c>
    </row>
    <row r="121" spans="7:7">
      <c r="G121" s="295" t="s">
        <v>648</v>
      </c>
    </row>
    <row r="122" spans="7:7">
      <c r="G122" s="295" t="s">
        <v>688</v>
      </c>
    </row>
    <row r="123" spans="7:7">
      <c r="G123" s="295" t="s">
        <v>671</v>
      </c>
    </row>
    <row r="124" spans="7:7">
      <c r="G124" s="295" t="s">
        <v>404</v>
      </c>
    </row>
    <row r="125" spans="7:7">
      <c r="G125" s="295" t="s">
        <v>347</v>
      </c>
    </row>
    <row r="126" spans="7:7">
      <c r="G126" s="295" t="s">
        <v>415</v>
      </c>
    </row>
    <row r="127" spans="7:7">
      <c r="G127" s="295" t="s">
        <v>433</v>
      </c>
    </row>
    <row r="128" spans="7:7">
      <c r="G128" s="295" t="s">
        <v>1010</v>
      </c>
    </row>
    <row r="129" spans="7:7">
      <c r="G129" s="295" t="s">
        <v>667</v>
      </c>
    </row>
    <row r="130" spans="7:7">
      <c r="G130" s="295" t="s">
        <v>440</v>
      </c>
    </row>
    <row r="131" spans="7:7">
      <c r="G131" s="295" t="s">
        <v>57</v>
      </c>
    </row>
    <row r="132" spans="7:7">
      <c r="G132" s="295" t="s">
        <v>568</v>
      </c>
    </row>
    <row r="133" spans="7:7">
      <c r="G133" s="295" t="s">
        <v>655</v>
      </c>
    </row>
    <row r="134" spans="7:7">
      <c r="G134" s="295" t="s">
        <v>1093</v>
      </c>
    </row>
    <row r="135" spans="7:7">
      <c r="G135" s="295" t="s">
        <v>645</v>
      </c>
    </row>
    <row r="136" spans="7:7">
      <c r="G136" s="295" t="s">
        <v>883</v>
      </c>
    </row>
    <row r="137" spans="7:7">
      <c r="G137" s="295" t="s">
        <v>1014</v>
      </c>
    </row>
    <row r="138" spans="7:7">
      <c r="G138" s="295" t="s">
        <v>1387</v>
      </c>
    </row>
    <row r="139" spans="7:7">
      <c r="G139" s="295" t="s">
        <v>1399</v>
      </c>
    </row>
    <row r="140" spans="7:7">
      <c r="G140" s="295" t="s">
        <v>1101</v>
      </c>
    </row>
    <row r="141" spans="7:7">
      <c r="G141" s="295" t="s">
        <v>2051</v>
      </c>
    </row>
    <row r="142" spans="7:7">
      <c r="G142" s="295" t="s">
        <v>880</v>
      </c>
    </row>
    <row r="143" spans="7:7">
      <c r="G143" s="295" t="s">
        <v>592</v>
      </c>
    </row>
    <row r="144" spans="7:7">
      <c r="G144" s="295" t="s">
        <v>539</v>
      </c>
    </row>
    <row r="145" spans="7:7">
      <c r="G145" s="295" t="s">
        <v>1083</v>
      </c>
    </row>
    <row r="146" spans="7:7">
      <c r="G146" s="295" t="s">
        <v>959</v>
      </c>
    </row>
    <row r="147" spans="7:7">
      <c r="G147" s="295" t="s">
        <v>634</v>
      </c>
    </row>
    <row r="148" spans="7:7">
      <c r="G148" s="295" t="s">
        <v>748</v>
      </c>
    </row>
    <row r="149" spans="7:7">
      <c r="G149" s="295" t="s">
        <v>670</v>
      </c>
    </row>
    <row r="150" spans="7:7">
      <c r="G150" s="295" t="s">
        <v>627</v>
      </c>
    </row>
    <row r="151" spans="7:7">
      <c r="G151" s="295" t="s">
        <v>2059</v>
      </c>
    </row>
    <row r="152" spans="7:7">
      <c r="G152" s="295" t="s">
        <v>2060</v>
      </c>
    </row>
    <row r="153" spans="7:7">
      <c r="G153" s="295" t="s">
        <v>2061</v>
      </c>
    </row>
    <row r="154" spans="7:7">
      <c r="G154" s="295" t="s">
        <v>724</v>
      </c>
    </row>
    <row r="155" spans="7:7">
      <c r="G155" s="295" t="s">
        <v>906</v>
      </c>
    </row>
    <row r="156" spans="7:7">
      <c r="G156" s="295" t="s">
        <v>650</v>
      </c>
    </row>
    <row r="157" spans="7:7">
      <c r="G157" s="295" t="s">
        <v>2066</v>
      </c>
    </row>
    <row r="158" spans="7:7">
      <c r="G158" s="295" t="s">
        <v>353</v>
      </c>
    </row>
    <row r="159" spans="7:7">
      <c r="G159" s="295" t="s">
        <v>566</v>
      </c>
    </row>
    <row r="160" spans="7:7">
      <c r="G160" s="295" t="s">
        <v>653</v>
      </c>
    </row>
    <row r="161" spans="7:7">
      <c r="G161" s="295" t="s">
        <v>562</v>
      </c>
    </row>
    <row r="162" spans="7:7">
      <c r="G162" s="295" t="s">
        <v>662</v>
      </c>
    </row>
    <row r="163" spans="7:7">
      <c r="G163" s="295" t="s">
        <v>448</v>
      </c>
    </row>
    <row r="164" spans="7:7">
      <c r="G164" s="295" t="s">
        <v>449</v>
      </c>
    </row>
    <row r="165" spans="7:7">
      <c r="G165" s="295" t="s">
        <v>450</v>
      </c>
    </row>
    <row r="166" spans="7:7">
      <c r="G166" s="295" t="s">
        <v>451</v>
      </c>
    </row>
    <row r="167" spans="7:7">
      <c r="G167" s="295" t="s">
        <v>565</v>
      </c>
    </row>
    <row r="168" spans="7:7">
      <c r="G168" s="295" t="s">
        <v>1336</v>
      </c>
    </row>
    <row r="169" spans="7:7">
      <c r="G169" s="295" t="s">
        <v>1288</v>
      </c>
    </row>
    <row r="170" spans="7:7">
      <c r="G170" s="295" t="s">
        <v>69</v>
      </c>
    </row>
    <row r="171" spans="7:7">
      <c r="G171" s="295" t="s">
        <v>416</v>
      </c>
    </row>
    <row r="172" spans="7:7">
      <c r="G172" s="295" t="s">
        <v>1038</v>
      </c>
    </row>
    <row r="173" spans="7:7">
      <c r="G173" s="295" t="s">
        <v>1363</v>
      </c>
    </row>
    <row r="174" spans="7:7">
      <c r="G174" s="295" t="s">
        <v>1091</v>
      </c>
    </row>
    <row r="175" spans="7:7">
      <c r="G175" s="295" t="s">
        <v>911</v>
      </c>
    </row>
    <row r="176" spans="7:7">
      <c r="G176" s="295" t="s">
        <v>1364</v>
      </c>
    </row>
    <row r="177" spans="7:7">
      <c r="G177" s="295" t="s">
        <v>460</v>
      </c>
    </row>
    <row r="178" spans="7:7">
      <c r="G178" s="295" t="s">
        <v>1365</v>
      </c>
    </row>
    <row r="179" spans="7:7">
      <c r="G179" s="295" t="s">
        <v>1366</v>
      </c>
    </row>
    <row r="180" spans="7:7">
      <c r="G180" s="295" t="s">
        <v>2074</v>
      </c>
    </row>
    <row r="181" spans="7:7">
      <c r="G181" s="295" t="s">
        <v>1066</v>
      </c>
    </row>
    <row r="182" spans="7:7">
      <c r="G182" s="295" t="s">
        <v>1736</v>
      </c>
    </row>
    <row r="183" spans="7:7">
      <c r="G183" s="295" t="s">
        <v>589</v>
      </c>
    </row>
    <row r="184" spans="7:7">
      <c r="G184" s="295" t="s">
        <v>2084</v>
      </c>
    </row>
    <row r="185" spans="7:7">
      <c r="G185" s="295" t="s">
        <v>649</v>
      </c>
    </row>
    <row r="186" spans="7:7">
      <c r="G186" s="295" t="s">
        <v>163</v>
      </c>
    </row>
    <row r="187" spans="7:7">
      <c r="G187" s="295" t="s">
        <v>187</v>
      </c>
    </row>
    <row r="188" spans="7:7">
      <c r="G188" s="295" t="s">
        <v>419</v>
      </c>
    </row>
    <row r="189" spans="7:7">
      <c r="G189" s="295" t="s">
        <v>502</v>
      </c>
    </row>
    <row r="190" spans="7:7">
      <c r="G190" s="295" t="s">
        <v>643</v>
      </c>
    </row>
    <row r="191" spans="7:7">
      <c r="G191" s="295" t="s">
        <v>335</v>
      </c>
    </row>
    <row r="192" spans="7:7">
      <c r="G192" s="295" t="s">
        <v>624</v>
      </c>
    </row>
    <row r="193" spans="7:7">
      <c r="G193" s="295" t="s">
        <v>512</v>
      </c>
    </row>
    <row r="194" spans="7:7">
      <c r="G194" s="295" t="s">
        <v>513</v>
      </c>
    </row>
    <row r="195" spans="7:7">
      <c r="G195" s="295" t="s">
        <v>164</v>
      </c>
    </row>
    <row r="196" spans="7:7">
      <c r="G196" s="295" t="s">
        <v>421</v>
      </c>
    </row>
    <row r="197" spans="7:7">
      <c r="G197" s="295" t="s">
        <v>437</v>
      </c>
    </row>
    <row r="198" spans="7:7">
      <c r="G198" s="295" t="s">
        <v>730</v>
      </c>
    </row>
    <row r="199" spans="7:7">
      <c r="G199" s="295" t="s">
        <v>431</v>
      </c>
    </row>
    <row r="200" spans="7:7">
      <c r="G200" s="295" t="s">
        <v>459</v>
      </c>
    </row>
    <row r="201" spans="7:7">
      <c r="G201" s="295" t="s">
        <v>588</v>
      </c>
    </row>
    <row r="202" spans="7:7">
      <c r="G202" s="295" t="s">
        <v>418</v>
      </c>
    </row>
    <row r="203" spans="7:7">
      <c r="G203" s="295" t="s">
        <v>239</v>
      </c>
    </row>
    <row r="204" spans="7:7">
      <c r="G204" s="295" t="s">
        <v>2105</v>
      </c>
    </row>
    <row r="205" spans="7:7">
      <c r="G205" s="295" t="s">
        <v>2106</v>
      </c>
    </row>
    <row r="206" spans="7:7">
      <c r="G206" s="295" t="s">
        <v>406</v>
      </c>
    </row>
    <row r="207" spans="7:7">
      <c r="G207" s="295" t="s">
        <v>470</v>
      </c>
    </row>
    <row r="208" spans="7:7">
      <c r="G208" s="295" t="s">
        <v>445</v>
      </c>
    </row>
    <row r="209" spans="7:7">
      <c r="G209" s="295" t="s">
        <v>446</v>
      </c>
    </row>
    <row r="210" spans="7:7">
      <c r="G210" s="295" t="s">
        <v>862</v>
      </c>
    </row>
    <row r="211" spans="7:7">
      <c r="G211" s="295" t="s">
        <v>198</v>
      </c>
    </row>
    <row r="212" spans="7:7">
      <c r="G212" s="295" t="s">
        <v>259</v>
      </c>
    </row>
    <row r="213" spans="7:7">
      <c r="G213" s="295" t="s">
        <v>590</v>
      </c>
    </row>
    <row r="214" spans="7:7">
      <c r="G214" s="295" t="s">
        <v>2113</v>
      </c>
    </row>
    <row r="215" spans="7:7">
      <c r="G215" s="295" t="s">
        <v>1115</v>
      </c>
    </row>
    <row r="216" spans="7:7">
      <c r="G216" s="295" t="s">
        <v>1117</v>
      </c>
    </row>
    <row r="217" spans="7:7">
      <c r="G217" s="295" t="s">
        <v>658</v>
      </c>
    </row>
    <row r="218" spans="7:7">
      <c r="G218" s="295" t="s">
        <v>223</v>
      </c>
    </row>
    <row r="219" spans="7:7">
      <c r="G219" s="295" t="s">
        <v>1121</v>
      </c>
    </row>
    <row r="220" spans="7:7">
      <c r="G220" s="295" t="s">
        <v>2121</v>
      </c>
    </row>
    <row r="221" spans="7:7">
      <c r="G221" s="295" t="s">
        <v>1177</v>
      </c>
    </row>
    <row r="222" spans="7:7">
      <c r="G222" s="295" t="s">
        <v>626</v>
      </c>
    </row>
    <row r="223" spans="7:7">
      <c r="G223" s="295" t="s">
        <v>768</v>
      </c>
    </row>
    <row r="224" spans="7:7">
      <c r="G224" s="295" t="s">
        <v>1105</v>
      </c>
    </row>
    <row r="225" spans="7:7">
      <c r="G225" s="295" t="s">
        <v>756</v>
      </c>
    </row>
    <row r="226" spans="7:7">
      <c r="G226" s="295" t="s">
        <v>778</v>
      </c>
    </row>
    <row r="227" spans="7:7">
      <c r="G227" s="295" t="s">
        <v>668</v>
      </c>
    </row>
    <row r="228" spans="7:7">
      <c r="G228" s="295" t="s">
        <v>669</v>
      </c>
    </row>
    <row r="229" spans="7:7">
      <c r="G229" s="295" t="s">
        <v>1261</v>
      </c>
    </row>
    <row r="230" spans="7:7">
      <c r="G230" s="295" t="s">
        <v>1023</v>
      </c>
    </row>
    <row r="231" spans="7:7">
      <c r="G231" s="295" t="s">
        <v>780</v>
      </c>
    </row>
    <row r="232" spans="7:7">
      <c r="G232" s="295" t="s">
        <v>2126</v>
      </c>
    </row>
    <row r="233" spans="7:7">
      <c r="G233" s="295" t="s">
        <v>754</v>
      </c>
    </row>
    <row r="234" spans="7:7">
      <c r="G234" s="295" t="s">
        <v>633</v>
      </c>
    </row>
    <row r="235" spans="7:7">
      <c r="G235" s="295" t="s">
        <v>1337</v>
      </c>
    </row>
    <row r="236" spans="7:7">
      <c r="G236" s="295" t="s">
        <v>1431</v>
      </c>
    </row>
    <row r="237" spans="7:7">
      <c r="G237" s="295" t="s">
        <v>556</v>
      </c>
    </row>
    <row r="238" spans="7:7">
      <c r="G238" s="295" t="s">
        <v>2130</v>
      </c>
    </row>
    <row r="239" spans="7:7">
      <c r="G239" s="295" t="s">
        <v>1733</v>
      </c>
    </row>
    <row r="240" spans="7:7">
      <c r="G240" s="295" t="s">
        <v>985</v>
      </c>
    </row>
    <row r="241" spans="7:7">
      <c r="G241" s="295" t="s">
        <v>620</v>
      </c>
    </row>
    <row r="242" spans="7:7">
      <c r="G242" s="295" t="s">
        <v>395</v>
      </c>
    </row>
    <row r="243" spans="7:7">
      <c r="G243" s="295" t="s">
        <v>660</v>
      </c>
    </row>
    <row r="244" spans="7:7">
      <c r="G244" s="295" t="s">
        <v>742</v>
      </c>
    </row>
    <row r="245" spans="7:7">
      <c r="G245" s="295" t="s">
        <v>2139</v>
      </c>
    </row>
    <row r="246" spans="7:7">
      <c r="G246" s="295" t="s">
        <v>2140</v>
      </c>
    </row>
    <row r="247" spans="7:7">
      <c r="G247" s="295" t="s">
        <v>2142</v>
      </c>
    </row>
    <row r="248" spans="7:7">
      <c r="G248" s="295" t="s">
        <v>465</v>
      </c>
    </row>
    <row r="249" spans="7:7">
      <c r="G249" s="295" t="s">
        <v>757</v>
      </c>
    </row>
    <row r="250" spans="7:7">
      <c r="G250" s="295" t="s">
        <v>277</v>
      </c>
    </row>
    <row r="251" spans="7:7">
      <c r="G251" s="295" t="s">
        <v>881</v>
      </c>
    </row>
    <row r="252" spans="7:7">
      <c r="G252" s="295" t="s">
        <v>875</v>
      </c>
    </row>
    <row r="253" spans="7:7">
      <c r="G253" s="295" t="s">
        <v>1580</v>
      </c>
    </row>
    <row r="254" spans="7:7">
      <c r="G254" s="295" t="s">
        <v>1004</v>
      </c>
    </row>
    <row r="255" spans="7:7">
      <c r="G255" s="295" t="s">
        <v>1430</v>
      </c>
    </row>
    <row r="256" spans="7:7">
      <c r="G256" s="295" t="s">
        <v>546</v>
      </c>
    </row>
    <row r="257" spans="7:7">
      <c r="G257" s="295" t="s">
        <v>884</v>
      </c>
    </row>
    <row r="258" spans="7:7">
      <c r="G258" s="295" t="s">
        <v>609</v>
      </c>
    </row>
    <row r="259" spans="7:7">
      <c r="G259" s="295" t="s">
        <v>1220</v>
      </c>
    </row>
    <row r="260" spans="7:7">
      <c r="G260" s="295" t="s">
        <v>1219</v>
      </c>
    </row>
    <row r="261" spans="7:7">
      <c r="G261" s="295" t="s">
        <v>67</v>
      </c>
    </row>
    <row r="262" spans="7:7">
      <c r="G262" s="295" t="s">
        <v>2172</v>
      </c>
    </row>
    <row r="263" spans="7:7">
      <c r="G263" s="295" t="s">
        <v>2173</v>
      </c>
    </row>
    <row r="264" spans="7:7">
      <c r="G264" s="295" t="s">
        <v>1136</v>
      </c>
    </row>
    <row r="265" spans="7:7">
      <c r="G265" s="295" t="s">
        <v>1389</v>
      </c>
    </row>
    <row r="266" spans="7:7">
      <c r="G266" s="295" t="s">
        <v>1391</v>
      </c>
    </row>
    <row r="267" spans="7:7">
      <c r="G267" s="295" t="s">
        <v>2177</v>
      </c>
    </row>
    <row r="268" spans="7:7">
      <c r="G268" s="295" t="s">
        <v>2181</v>
      </c>
    </row>
    <row r="269" spans="7:7">
      <c r="G269" s="295" t="s">
        <v>2186</v>
      </c>
    </row>
    <row r="270" spans="7:7">
      <c r="G270" s="295" t="s">
        <v>2187</v>
      </c>
    </row>
    <row r="271" spans="7:7">
      <c r="G271" s="295" t="s">
        <v>1037</v>
      </c>
    </row>
    <row r="272" spans="7:7">
      <c r="G272" s="295" t="s">
        <v>2188</v>
      </c>
    </row>
    <row r="273" spans="7:7">
      <c r="G273" s="295" t="s">
        <v>618</v>
      </c>
    </row>
    <row r="274" spans="7:7">
      <c r="G274" s="295" t="s">
        <v>1039</v>
      </c>
    </row>
    <row r="275" spans="7:7">
      <c r="G275" s="295" t="s">
        <v>1040</v>
      </c>
    </row>
    <row r="276" spans="7:7">
      <c r="G276" s="295" t="s">
        <v>663</v>
      </c>
    </row>
    <row r="277" spans="7:7">
      <c r="G277" s="295" t="s">
        <v>647</v>
      </c>
    </row>
    <row r="278" spans="7:7">
      <c r="G278" s="295" t="s">
        <v>560</v>
      </c>
    </row>
    <row r="279" spans="7:7">
      <c r="G279" s="295" t="s">
        <v>651</v>
      </c>
    </row>
    <row r="280" spans="7:7">
      <c r="G280" s="295" t="s">
        <v>1618</v>
      </c>
    </row>
    <row r="281" spans="7:7">
      <c r="G281" s="295" t="s">
        <v>2192</v>
      </c>
    </row>
    <row r="282" spans="7:7">
      <c r="G282" s="295" t="s">
        <v>410</v>
      </c>
    </row>
    <row r="283" spans="7:7">
      <c r="G283" s="295" t="s">
        <v>2195</v>
      </c>
    </row>
    <row r="284" spans="7:7">
      <c r="G284" s="295" t="s">
        <v>2197</v>
      </c>
    </row>
    <row r="285" spans="7:7">
      <c r="G285" s="295" t="s">
        <v>727</v>
      </c>
    </row>
    <row r="286" spans="7:7">
      <c r="G286" s="295" t="s">
        <v>1265</v>
      </c>
    </row>
    <row r="287" spans="7:7">
      <c r="G287" s="295" t="s">
        <v>1000</v>
      </c>
    </row>
    <row r="288" spans="7:7">
      <c r="G288" s="295" t="s">
        <v>689</v>
      </c>
    </row>
    <row r="289" spans="7:7">
      <c r="G289" s="295" t="s">
        <v>696</v>
      </c>
    </row>
    <row r="290" spans="7:7">
      <c r="G290" s="295" t="s">
        <v>644</v>
      </c>
    </row>
    <row r="291" spans="7:7">
      <c r="G291" s="295" t="s">
        <v>654</v>
      </c>
    </row>
    <row r="292" spans="7:7">
      <c r="G292" s="295" t="s">
        <v>871</v>
      </c>
    </row>
    <row r="293" spans="7:7">
      <c r="G293" s="295" t="s">
        <v>661</v>
      </c>
    </row>
    <row r="294" spans="7:7">
      <c r="G294" s="295" t="s">
        <v>963</v>
      </c>
    </row>
    <row r="295" spans="7:7">
      <c r="G295" s="295" t="s">
        <v>1732</v>
      </c>
    </row>
    <row r="296" spans="7:7">
      <c r="G296" s="295" t="s">
        <v>1575</v>
      </c>
    </row>
    <row r="297" spans="7:7">
      <c r="G297" s="295" t="s">
        <v>1292</v>
      </c>
    </row>
    <row r="298" spans="7:7">
      <c r="G298" s="295" t="s">
        <v>750</v>
      </c>
    </row>
    <row r="299" spans="7:7">
      <c r="G299" s="295" t="s">
        <v>1099</v>
      </c>
    </row>
    <row r="300" spans="7:7">
      <c r="G300" s="295" t="s">
        <v>1517</v>
      </c>
    </row>
    <row r="301" spans="7:7">
      <c r="G301" s="295" t="s">
        <v>1287</v>
      </c>
    </row>
    <row r="302" spans="7:7">
      <c r="G302" s="295" t="s">
        <v>346</v>
      </c>
    </row>
    <row r="303" spans="7:7">
      <c r="G303" s="295" t="s">
        <v>563</v>
      </c>
    </row>
    <row r="304" spans="7:7">
      <c r="G304" s="295" t="s">
        <v>1643</v>
      </c>
    </row>
    <row r="305" spans="7:7">
      <c r="G305" s="295" t="s">
        <v>1646</v>
      </c>
    </row>
    <row r="306" spans="7:7">
      <c r="G306" s="295" t="s">
        <v>1647</v>
      </c>
    </row>
    <row r="307" spans="7:7">
      <c r="G307" s="295" t="s">
        <v>1211</v>
      </c>
    </row>
    <row r="308" spans="7:7">
      <c r="G308" s="295" t="s">
        <v>1671</v>
      </c>
    </row>
    <row r="309" spans="7:7">
      <c r="G309" s="295" t="s">
        <v>758</v>
      </c>
    </row>
    <row r="310" spans="7:7">
      <c r="G310" s="295" t="s">
        <v>1724</v>
      </c>
    </row>
    <row r="311" spans="7:7">
      <c r="G311" s="295" t="s">
        <v>426</v>
      </c>
    </row>
    <row r="312" spans="7:7">
      <c r="G312" s="295" t="s">
        <v>1139</v>
      </c>
    </row>
    <row r="313" spans="7:7">
      <c r="G313" s="295" t="s">
        <v>584</v>
      </c>
    </row>
    <row r="314" spans="7:7">
      <c r="G314" s="295" t="s">
        <v>2219</v>
      </c>
    </row>
    <row r="315" spans="7:7">
      <c r="G315" s="295" t="s">
        <v>1901</v>
      </c>
    </row>
    <row r="316" spans="7:7">
      <c r="G316" s="295" t="s">
        <v>882</v>
      </c>
    </row>
    <row r="317" spans="7:7">
      <c r="G317" s="295" t="s">
        <v>876</v>
      </c>
    </row>
    <row r="318" spans="7:7">
      <c r="G318" s="295" t="s">
        <v>1905</v>
      </c>
    </row>
    <row r="319" spans="7:7">
      <c r="G319" s="295" t="s">
        <v>1912</v>
      </c>
    </row>
    <row r="320" spans="7:7">
      <c r="G320" s="295" t="s">
        <v>625</v>
      </c>
    </row>
    <row r="321" spans="7:7">
      <c r="G321" s="295" t="s">
        <v>907</v>
      </c>
    </row>
    <row r="322" spans="7:7">
      <c r="G322" s="295" t="s">
        <v>612</v>
      </c>
    </row>
    <row r="323" spans="7:7">
      <c r="G323" s="295" t="s">
        <v>1045</v>
      </c>
    </row>
    <row r="324" spans="7:7">
      <c r="G324" s="295" t="s">
        <v>1934</v>
      </c>
    </row>
    <row r="325" spans="7:7">
      <c r="G325" s="295" t="s">
        <v>1935</v>
      </c>
    </row>
    <row r="326" spans="7:7">
      <c r="G326" s="295" t="s">
        <v>1937</v>
      </c>
    </row>
    <row r="327" spans="7:7">
      <c r="G327" s="295" t="s">
        <v>709</v>
      </c>
    </row>
    <row r="328" spans="7:7">
      <c r="G328" s="295" t="s">
        <v>1184</v>
      </c>
    </row>
    <row r="329" spans="7:7">
      <c r="G329" s="295" t="s">
        <v>970</v>
      </c>
    </row>
    <row r="330" spans="7:7">
      <c r="G330" s="295" t="s">
        <v>1939</v>
      </c>
    </row>
    <row r="331" spans="7:7">
      <c r="G331" s="295" t="s">
        <v>1944</v>
      </c>
    </row>
    <row r="332" spans="7:7">
      <c r="G332" s="295" t="s">
        <v>2228</v>
      </c>
    </row>
    <row r="333" spans="7:7">
      <c r="G333" s="295" t="s">
        <v>1964</v>
      </c>
    </row>
    <row r="334" spans="7:7">
      <c r="G334" s="295" t="s">
        <v>1965</v>
      </c>
    </row>
    <row r="335" spans="7:7">
      <c r="G335" s="295" t="s">
        <v>2232</v>
      </c>
    </row>
    <row r="336" spans="7:7">
      <c r="G336" s="295" t="s">
        <v>1245</v>
      </c>
    </row>
    <row r="337" spans="7:7">
      <c r="G337" s="295" t="s">
        <v>1277</v>
      </c>
    </row>
    <row r="338" spans="7:7">
      <c r="G338" s="295" t="s">
        <v>1631</v>
      </c>
    </row>
    <row r="339" spans="7:7">
      <c r="G339" s="295" t="s">
        <v>2236</v>
      </c>
    </row>
    <row r="340" spans="7:7">
      <c r="G340" s="295" t="s">
        <v>1738</v>
      </c>
    </row>
    <row r="341" spans="7:7">
      <c r="G341" s="295" t="s">
        <v>2238</v>
      </c>
    </row>
    <row r="342" spans="7:7">
      <c r="G342" s="295" t="s">
        <v>2239</v>
      </c>
    </row>
    <row r="343" spans="7:7">
      <c r="G343" s="295" t="s">
        <v>1041</v>
      </c>
    </row>
    <row r="344" spans="7:7">
      <c r="G344" s="295" t="s">
        <v>2240</v>
      </c>
    </row>
    <row r="345" spans="7:7">
      <c r="G345" s="295" t="s">
        <v>2241</v>
      </c>
    </row>
    <row r="346" spans="7:7">
      <c r="G346" s="295" t="s">
        <v>1863</v>
      </c>
    </row>
    <row r="347" spans="7:7">
      <c r="G347" s="295" t="s">
        <v>2242</v>
      </c>
    </row>
    <row r="348" spans="7:7">
      <c r="G348" s="295" t="s">
        <v>441</v>
      </c>
    </row>
    <row r="349" spans="7:7">
      <c r="G349" s="295" t="s">
        <v>605</v>
      </c>
    </row>
    <row r="350" spans="7:7">
      <c r="G350" s="295" t="s">
        <v>2244</v>
      </c>
    </row>
    <row r="351" spans="7:7">
      <c r="G351" s="295" t="s">
        <v>408</v>
      </c>
    </row>
    <row r="352" spans="7:7">
      <c r="G352" s="295" t="s">
        <v>2246</v>
      </c>
    </row>
    <row r="353" spans="7:7">
      <c r="G353" s="295" t="s">
        <v>2247</v>
      </c>
    </row>
  </sheetData>
  <mergeCells count="12">
    <mergeCell ref="B3:C3"/>
    <mergeCell ref="B20:B21"/>
    <mergeCell ref="B26:B27"/>
    <mergeCell ref="B4:C4"/>
    <mergeCell ref="B5:C5"/>
    <mergeCell ref="B6:C6"/>
    <mergeCell ref="B7:C7"/>
    <mergeCell ref="B12:C12"/>
    <mergeCell ref="B13:C13"/>
    <mergeCell ref="B14:C14"/>
    <mergeCell ref="B15:C15"/>
    <mergeCell ref="B10:C10"/>
  </mergeCells>
  <phoneticPr fontId="7" type="noConversion"/>
  <dataValidations count="2">
    <dataValidation type="list" allowBlank="1" showInputMessage="1" showErrorMessage="1" sqref="B26:B27" xr:uid="{00000000-0002-0000-0000-000000000000}">
      <formula1>$N$14:$N$72</formula1>
    </dataValidation>
    <dataValidation type="list" allowBlank="1" showInputMessage="1" showErrorMessage="1" sqref="B20:B21" xr:uid="{00000000-0002-0000-0000-000001000000}">
      <formula1>$G$1:$G$353</formula1>
    </dataValidation>
  </dataValidations>
  <pageMargins left="0.7" right="0.7" top="0.75" bottom="0.75" header="0.3" footer="0.3"/>
  <pageSetup paperSize="8" scale="1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1"/>
    <pageSetUpPr fitToPage="1"/>
  </sheetPr>
  <dimension ref="A1:V2962"/>
  <sheetViews>
    <sheetView showGridLines="0" tabSelected="1" zoomScale="85" zoomScaleNormal="85" workbookViewId="0">
      <pane ySplit="8" topLeftCell="A9" activePane="bottomLeft" state="frozen"/>
      <selection activeCell="E422" sqref="E422"/>
      <selection pane="bottomLeft" activeCell="C19" sqref="C19"/>
    </sheetView>
  </sheetViews>
  <sheetFormatPr defaultColWidth="10.28515625" defaultRowHeight="20.25" customHeight="1"/>
  <cols>
    <col min="1" max="1" width="15.140625" style="85" customWidth="1"/>
    <col min="2" max="2" width="61.7109375" style="88" customWidth="1"/>
    <col min="3" max="3" width="17.5703125" style="89" customWidth="1"/>
    <col min="4" max="4" width="11.140625" style="85" customWidth="1"/>
    <col min="5" max="5" width="10.85546875" style="34" customWidth="1"/>
    <col min="6" max="6" width="16.28515625" style="85" bestFit="1" customWidth="1"/>
    <col min="7" max="7" width="9.5703125" style="85" customWidth="1"/>
    <col min="8" max="8" width="12.42578125" style="90" customWidth="1"/>
    <col min="9" max="9" width="11.5703125" style="90" customWidth="1"/>
    <col min="10" max="10" width="9.42578125" style="91" customWidth="1"/>
    <col min="11" max="11" width="12.7109375" style="90" customWidth="1"/>
    <col min="12" max="12" width="12.140625" style="34" customWidth="1"/>
    <col min="13" max="13" width="21.28515625" style="34" bestFit="1" customWidth="1"/>
    <col min="14" max="14" width="20.85546875" style="89" customWidth="1"/>
    <col min="15" max="15" width="19.28515625" style="89" customWidth="1"/>
    <col min="16" max="16" width="10.7109375" style="85" customWidth="1"/>
    <col min="17" max="17" width="14.28515625" style="89" customWidth="1"/>
    <col min="18" max="18" width="10" style="85" bestFit="1" customWidth="1"/>
    <col min="19" max="19" width="10.7109375" style="85" customWidth="1"/>
    <col min="20" max="16384" width="10.28515625" style="34"/>
  </cols>
  <sheetData>
    <row r="1" spans="1:20" s="86" customFormat="1" ht="12.75" customHeight="1">
      <c r="A1" s="1205" t="s">
        <v>3722</v>
      </c>
      <c r="B1" s="1205"/>
      <c r="C1" s="1068" t="s">
        <v>1052</v>
      </c>
      <c r="D1" s="1069" t="s">
        <v>834</v>
      </c>
      <c r="E1" s="1069" t="s">
        <v>832</v>
      </c>
      <c r="F1" s="1069" t="s">
        <v>1307</v>
      </c>
      <c r="H1" s="140" t="s">
        <v>1052</v>
      </c>
      <c r="I1" s="546" t="s">
        <v>45</v>
      </c>
      <c r="J1" s="547" t="s">
        <v>1160</v>
      </c>
      <c r="K1" s="548" t="s">
        <v>36</v>
      </c>
      <c r="L1" s="104"/>
      <c r="M1" s="383"/>
      <c r="N1" s="395"/>
      <c r="O1" s="396"/>
      <c r="P1" s="394"/>
      <c r="Q1" s="168"/>
      <c r="R1" s="301"/>
      <c r="S1" s="87"/>
    </row>
    <row r="2" spans="1:20" ht="12.95" customHeight="1">
      <c r="A2" s="1205"/>
      <c r="B2" s="1205"/>
      <c r="C2" s="1070" t="s">
        <v>27</v>
      </c>
      <c r="D2" s="349">
        <f>SUMIFS($M$8:$M$6900,$R$8:$R$6900,C2,$D$8:$D$6900,$D$1)</f>
        <v>3464797862.8000002</v>
      </c>
      <c r="E2" s="137">
        <f>SUMIFS($M$8:$M$6900,$R$8:$R$6900,C2,$D$8:$D$6900,$E$1)</f>
        <v>3305175500.0999999</v>
      </c>
      <c r="F2" s="349">
        <f>SUMIFS($M$8:$M$6900,$R$8:$R$6900,C2,$D$8:$D$6900,$F$1)</f>
        <v>2809544847</v>
      </c>
      <c r="H2" s="87" t="s">
        <v>27</v>
      </c>
      <c r="I2" s="170">
        <v>6083121027</v>
      </c>
      <c r="J2" s="170">
        <f>K2-I2</f>
        <v>12014269505</v>
      </c>
      <c r="K2" s="551">
        <v>18097390532</v>
      </c>
      <c r="L2" s="188"/>
      <c r="M2" s="383"/>
      <c r="N2" s="395"/>
      <c r="O2" s="396"/>
      <c r="P2" s="394"/>
      <c r="Q2" s="390"/>
      <c r="R2" s="135"/>
      <c r="T2" s="135"/>
    </row>
    <row r="3" spans="1:20" ht="12.95" customHeight="1">
      <c r="A3" s="1120" t="s">
        <v>4675</v>
      </c>
      <c r="C3" s="1070" t="s">
        <v>68</v>
      </c>
      <c r="D3" s="349">
        <f>SUMIFS($M$8:$M$6900,$R$8:$R$6900,C3,$D$8:$D$6900,$D$1)</f>
        <v>489380985</v>
      </c>
      <c r="E3" s="137">
        <f>SUMIFS($M$8:$M$6900,$R$8:$R$6900,C3,$D$8:$D$6900,$E$1)</f>
        <v>307233337.49999994</v>
      </c>
      <c r="F3" s="349">
        <f>SUMIFS($M$8:$M$6900,$R$8:$R$6900,C3,$D$8:$D$6900,$F$1)</f>
        <v>409453628</v>
      </c>
      <c r="H3" s="87" t="s">
        <v>68</v>
      </c>
      <c r="I3" s="171">
        <v>674700360</v>
      </c>
      <c r="J3" s="170">
        <f>K3-I3</f>
        <v>3640556577</v>
      </c>
      <c r="K3" s="552">
        <v>4315256937</v>
      </c>
      <c r="L3" s="189"/>
      <c r="M3" s="383"/>
      <c r="N3" s="395"/>
      <c r="O3" s="396"/>
      <c r="P3" s="394"/>
      <c r="Q3" s="390"/>
      <c r="R3" s="135"/>
      <c r="T3" s="135"/>
    </row>
    <row r="4" spans="1:20" ht="12.95" customHeight="1">
      <c r="A4" s="1123" t="s">
        <v>4676</v>
      </c>
      <c r="B4" s="238"/>
      <c r="C4" s="1070" t="s">
        <v>73</v>
      </c>
      <c r="D4" s="349">
        <f>SUMIFS($M$8:$M$6900,$R$8:$R$6900,C4,$D$8:$D$6900,$D$1)</f>
        <v>1088114076.5</v>
      </c>
      <c r="E4" s="137">
        <f>SUMIFS($M$8:$M$6900,$R$8:$R$6900,C4,$D$8:$D$6900,$E$1)</f>
        <v>747271470.9000001</v>
      </c>
      <c r="F4" s="349">
        <f>SUMIFS($M$8:$M$6900,$R$8:$R$6900,C4,$D$8:$D$6900,$F$1)</f>
        <v>1050227065.1000001</v>
      </c>
      <c r="H4" s="87" t="s">
        <v>73</v>
      </c>
      <c r="I4" s="171">
        <v>5023252826</v>
      </c>
      <c r="J4" s="170">
        <f>K4-I4</f>
        <v>3809779439</v>
      </c>
      <c r="K4" s="552">
        <v>8833032265</v>
      </c>
      <c r="L4" s="190"/>
      <c r="M4" s="166"/>
      <c r="N4" s="135"/>
      <c r="O4" s="164"/>
      <c r="P4" s="135"/>
      <c r="Q4" s="390"/>
      <c r="R4" s="135"/>
    </row>
    <row r="5" spans="1:20" ht="12.95" customHeight="1">
      <c r="A5" s="1170"/>
      <c r="B5" s="238"/>
      <c r="C5" s="1070" t="s">
        <v>70</v>
      </c>
      <c r="D5" s="349">
        <f>SUMIFS($M$8:$M$6900,$R$8:$R$6900,C5,$D$8:$D$6900,$D$1)</f>
        <v>1167918099.7</v>
      </c>
      <c r="E5" s="137">
        <f>SUMIFS($M$8:$M$6900,$R$8:$R$6900,C5,$D$8:$D$6900,$E$1)</f>
        <v>471408291.30000001</v>
      </c>
      <c r="F5" s="349">
        <f>SUMIFS($M$8:$M$6900,$R$8:$R$6900,C5,$D$8:$D$6900,$F$1)</f>
        <v>3183760133</v>
      </c>
      <c r="H5" s="87" t="s">
        <v>70</v>
      </c>
      <c r="I5" s="170">
        <v>3981904747</v>
      </c>
      <c r="J5" s="170">
        <f>K5-I5</f>
        <v>3840761675</v>
      </c>
      <c r="K5" s="551">
        <v>7822666422</v>
      </c>
      <c r="L5" s="191"/>
      <c r="M5" s="240"/>
      <c r="N5" s="145"/>
      <c r="O5" s="167"/>
    </row>
    <row r="6" spans="1:20" ht="12.95" customHeight="1">
      <c r="A6" s="1170"/>
      <c r="C6" s="1071" t="s">
        <v>375</v>
      </c>
      <c r="D6" s="349">
        <f>SUMIFS($M$8:$M$6900,$R$8:$R$6900,C6,$D$8:$D$6900,$D$1)+((D2+D3)*0.2)</f>
        <v>957788546.56000006</v>
      </c>
      <c r="E6" s="137">
        <f>SUMIFS($M$8:$M$6900,$R$8:$R$6900,C6,$D$8:$D$6900,$E$1)+((E2+E3)*0.2)</f>
        <v>1031015436.42</v>
      </c>
      <c r="F6" s="349">
        <f>SUMIFS($M$8:$M$6900,$R$8:$R$6900,C6,$D$8:$D$6900,$F$1)+((F2+F3)*0.2)</f>
        <v>689641614.79999995</v>
      </c>
      <c r="H6" s="168" t="s">
        <v>375</v>
      </c>
      <c r="I6" s="169">
        <f>1984839735+((I2+I3)*0.2)</f>
        <v>3336404012.4000001</v>
      </c>
      <c r="J6" s="170">
        <f>K6-I6</f>
        <v>3818305287.4000001</v>
      </c>
      <c r="K6" s="553">
        <f>2672179806+((K2+K3)*0.2)</f>
        <v>7154709299.8000002</v>
      </c>
      <c r="L6" s="108"/>
      <c r="M6" s="108"/>
      <c r="N6" s="538"/>
    </row>
    <row r="7" spans="1:20" ht="20.25" customHeight="1">
      <c r="A7" s="397">
        <v>46119</v>
      </c>
      <c r="C7" s="1071" t="s">
        <v>36</v>
      </c>
      <c r="D7" s="1072">
        <f>SUM(D2:D6)</f>
        <v>7167999570.5600004</v>
      </c>
      <c r="E7" s="1073">
        <f>SUM(E2:E6)</f>
        <v>5862104036.2200003</v>
      </c>
      <c r="F7" s="1072">
        <f>SUM(F2:F6)</f>
        <v>8142627287.9000006</v>
      </c>
      <c r="H7" s="549" t="s">
        <v>36</v>
      </c>
      <c r="I7" s="550">
        <f>SUBTOTAL(9,I2:I6)</f>
        <v>19099382972.400002</v>
      </c>
      <c r="J7" s="550">
        <f>SUBTOTAL(9,J2:J6)</f>
        <v>27123672483.400002</v>
      </c>
      <c r="K7" s="550">
        <f>SUBTOTAL(9,K2:K6)</f>
        <v>46223055455.800003</v>
      </c>
      <c r="L7" s="525">
        <f>SUBTOTAL(9,L9:L4183)</f>
        <v>14288.982399999986</v>
      </c>
      <c r="M7" s="139">
        <f>SUBTOTAL(9,M9:M4183)</f>
        <v>105113766161.30008</v>
      </c>
      <c r="S7" s="85" t="s">
        <v>37</v>
      </c>
    </row>
    <row r="8" spans="1:20" ht="35.25" customHeight="1">
      <c r="A8" s="702" t="s">
        <v>0</v>
      </c>
      <c r="B8" s="702" t="s">
        <v>1</v>
      </c>
      <c r="C8" s="702" t="s">
        <v>1160</v>
      </c>
      <c r="D8" s="702" t="s">
        <v>12</v>
      </c>
      <c r="E8" s="702" t="s">
        <v>1976</v>
      </c>
      <c r="F8" s="702" t="s">
        <v>133</v>
      </c>
      <c r="G8" s="702" t="s">
        <v>3372</v>
      </c>
      <c r="H8" s="702" t="s">
        <v>4</v>
      </c>
      <c r="I8" s="703" t="s">
        <v>1977</v>
      </c>
      <c r="J8" s="704" t="s">
        <v>5</v>
      </c>
      <c r="K8" s="703" t="s">
        <v>6</v>
      </c>
      <c r="L8" s="703" t="s">
        <v>7</v>
      </c>
      <c r="M8" s="703" t="s">
        <v>8</v>
      </c>
      <c r="N8" s="703" t="s">
        <v>1001</v>
      </c>
      <c r="O8" s="703" t="s">
        <v>9</v>
      </c>
      <c r="P8" s="703" t="s">
        <v>1978</v>
      </c>
      <c r="Q8" s="703" t="s">
        <v>3</v>
      </c>
      <c r="R8" s="703" t="s">
        <v>1979</v>
      </c>
      <c r="S8" s="703" t="s">
        <v>1980</v>
      </c>
    </row>
    <row r="9" spans="1:20" s="33" customFormat="1" ht="20.25" customHeight="1">
      <c r="A9" s="639" t="s">
        <v>55</v>
      </c>
      <c r="B9" s="638" t="s">
        <v>1260</v>
      </c>
      <c r="C9" s="639" t="s">
        <v>56</v>
      </c>
      <c r="D9" s="640" t="s">
        <v>4464</v>
      </c>
      <c r="E9" s="638"/>
      <c r="F9" s="639" t="s">
        <v>57</v>
      </c>
      <c r="G9" s="638"/>
      <c r="H9" s="1110">
        <v>1382</v>
      </c>
      <c r="I9" s="705">
        <v>191082</v>
      </c>
      <c r="J9" s="643">
        <v>34.6</v>
      </c>
      <c r="K9" s="578">
        <f t="shared" ref="K9" si="0">IFERROR(J9*H9,"0")</f>
        <v>47817.200000000004</v>
      </c>
      <c r="L9" s="579">
        <f t="shared" ref="L9" si="1">IFERROR(K9/1000,"0")</f>
        <v>47.817200000000007</v>
      </c>
      <c r="M9" s="580">
        <f>I9*H9</f>
        <v>264075324</v>
      </c>
      <c r="N9" s="638"/>
      <c r="O9" s="638"/>
      <c r="P9" s="639" t="s">
        <v>759</v>
      </c>
      <c r="Q9" s="639" t="s">
        <v>327</v>
      </c>
      <c r="R9" s="639" t="s">
        <v>60</v>
      </c>
      <c r="S9" s="639" t="s">
        <v>109</v>
      </c>
    </row>
    <row r="10" spans="1:20" s="33" customFormat="1" ht="20.25" customHeight="1">
      <c r="A10" s="639" t="s">
        <v>55</v>
      </c>
      <c r="B10" s="638" t="s">
        <v>1260</v>
      </c>
      <c r="C10" s="639" t="s">
        <v>56</v>
      </c>
      <c r="D10" s="640" t="s">
        <v>4464</v>
      </c>
      <c r="E10" s="638"/>
      <c r="F10" s="639" t="s">
        <v>1010</v>
      </c>
      <c r="G10" s="638"/>
      <c r="H10" s="1110">
        <v>691</v>
      </c>
      <c r="I10" s="705">
        <v>63889</v>
      </c>
      <c r="J10" s="643">
        <v>13.3</v>
      </c>
      <c r="K10" s="578">
        <f t="shared" ref="K10:K73" si="2">IFERROR(J10*H10,"0")</f>
        <v>9190.3000000000011</v>
      </c>
      <c r="L10" s="579">
        <f t="shared" ref="L10:L73" si="3">IFERROR(K10/1000,"0")</f>
        <v>9.1903000000000006</v>
      </c>
      <c r="M10" s="580">
        <f t="shared" ref="M10:M73" si="4">I10*H10</f>
        <v>44147299</v>
      </c>
      <c r="N10" s="638"/>
      <c r="O10" s="638"/>
      <c r="P10" s="639" t="s">
        <v>759</v>
      </c>
      <c r="Q10" s="639" t="s">
        <v>270</v>
      </c>
      <c r="R10" s="639" t="s">
        <v>60</v>
      </c>
      <c r="S10" s="639" t="s">
        <v>109</v>
      </c>
    </row>
    <row r="11" spans="1:20" s="33" customFormat="1" ht="20.25" customHeight="1">
      <c r="A11" s="639" t="s">
        <v>55</v>
      </c>
      <c r="B11" s="638" t="s">
        <v>1260</v>
      </c>
      <c r="C11" s="639" t="s">
        <v>56</v>
      </c>
      <c r="D11" s="640" t="s">
        <v>4464</v>
      </c>
      <c r="E11" s="638"/>
      <c r="F11" s="639" t="s">
        <v>644</v>
      </c>
      <c r="G11" s="638"/>
      <c r="H11" s="1110">
        <v>691</v>
      </c>
      <c r="I11" s="705">
        <v>62283</v>
      </c>
      <c r="J11" s="643">
        <v>11.8</v>
      </c>
      <c r="K11" s="578">
        <f t="shared" si="2"/>
        <v>8153.8</v>
      </c>
      <c r="L11" s="579">
        <f t="shared" si="3"/>
        <v>8.1538000000000004</v>
      </c>
      <c r="M11" s="580">
        <f t="shared" si="4"/>
        <v>43037553</v>
      </c>
      <c r="N11" s="638"/>
      <c r="O11" s="638"/>
      <c r="P11" s="639" t="s">
        <v>759</v>
      </c>
      <c r="Q11" s="639" t="s">
        <v>270</v>
      </c>
      <c r="R11" s="639" t="s">
        <v>60</v>
      </c>
      <c r="S11" s="639" t="s">
        <v>109</v>
      </c>
    </row>
    <row r="12" spans="1:20" s="33" customFormat="1" ht="20.25" customHeight="1">
      <c r="A12" s="639" t="s">
        <v>55</v>
      </c>
      <c r="B12" s="638" t="s">
        <v>3729</v>
      </c>
      <c r="C12" s="639" t="s">
        <v>56</v>
      </c>
      <c r="D12" s="640" t="s">
        <v>4399</v>
      </c>
      <c r="E12" s="638"/>
      <c r="F12" s="639" t="s">
        <v>1325</v>
      </c>
      <c r="G12" s="638"/>
      <c r="H12" s="1110">
        <v>200</v>
      </c>
      <c r="I12" s="705">
        <v>11500</v>
      </c>
      <c r="J12" s="643">
        <v>0</v>
      </c>
      <c r="K12" s="578">
        <f t="shared" si="2"/>
        <v>0</v>
      </c>
      <c r="L12" s="579">
        <f t="shared" si="3"/>
        <v>0</v>
      </c>
      <c r="M12" s="580">
        <f t="shared" si="4"/>
        <v>2300000</v>
      </c>
      <c r="N12" s="638"/>
      <c r="O12" s="638"/>
      <c r="P12" s="639" t="s">
        <v>759</v>
      </c>
      <c r="Q12" s="639" t="s">
        <v>575</v>
      </c>
      <c r="R12" s="639" t="s">
        <v>375</v>
      </c>
      <c r="S12" s="639" t="s">
        <v>109</v>
      </c>
    </row>
    <row r="13" spans="1:20" s="33" customFormat="1" ht="20.25" customHeight="1">
      <c r="A13" s="639" t="s">
        <v>55</v>
      </c>
      <c r="B13" s="638" t="s">
        <v>3729</v>
      </c>
      <c r="C13" s="639" t="s">
        <v>56</v>
      </c>
      <c r="D13" s="640" t="s">
        <v>4397</v>
      </c>
      <c r="E13" s="638"/>
      <c r="F13" s="639" t="s">
        <v>1177</v>
      </c>
      <c r="G13" s="638"/>
      <c r="H13" s="1110">
        <v>389</v>
      </c>
      <c r="I13" s="705">
        <v>90400</v>
      </c>
      <c r="J13" s="643">
        <v>21</v>
      </c>
      <c r="K13" s="578">
        <f t="shared" si="2"/>
        <v>8169</v>
      </c>
      <c r="L13" s="579">
        <f t="shared" si="3"/>
        <v>8.1690000000000005</v>
      </c>
      <c r="M13" s="580">
        <f t="shared" si="4"/>
        <v>35165600</v>
      </c>
      <c r="N13" s="638"/>
      <c r="O13" s="638"/>
      <c r="P13" s="639" t="s">
        <v>759</v>
      </c>
      <c r="Q13" s="639" t="s">
        <v>341</v>
      </c>
      <c r="R13" s="639" t="s">
        <v>60</v>
      </c>
      <c r="S13" s="639" t="s">
        <v>109</v>
      </c>
    </row>
    <row r="14" spans="1:20" s="33" customFormat="1" ht="20.25" customHeight="1">
      <c r="A14" s="639" t="s">
        <v>55</v>
      </c>
      <c r="B14" s="1204" t="s">
        <v>4388</v>
      </c>
      <c r="C14" s="639" t="s">
        <v>56</v>
      </c>
      <c r="D14" s="640" t="s">
        <v>4397</v>
      </c>
      <c r="E14" s="638"/>
      <c r="F14" s="639" t="s">
        <v>3529</v>
      </c>
      <c r="G14" s="638"/>
      <c r="H14" s="1110">
        <v>384</v>
      </c>
      <c r="I14" s="705">
        <v>158000</v>
      </c>
      <c r="J14" s="643">
        <v>27</v>
      </c>
      <c r="K14" s="578">
        <f t="shared" si="2"/>
        <v>10368</v>
      </c>
      <c r="L14" s="579">
        <f t="shared" si="3"/>
        <v>10.368</v>
      </c>
      <c r="M14" s="580">
        <f t="shared" si="4"/>
        <v>60672000</v>
      </c>
      <c r="N14" s="638"/>
      <c r="O14" s="638"/>
      <c r="P14" s="639" t="s">
        <v>759</v>
      </c>
      <c r="Q14" s="639" t="s">
        <v>343</v>
      </c>
      <c r="R14" s="639" t="s">
        <v>60</v>
      </c>
      <c r="S14" s="639" t="s">
        <v>109</v>
      </c>
    </row>
    <row r="15" spans="1:20" s="33" customFormat="1" ht="20.25" customHeight="1">
      <c r="A15" s="639" t="s">
        <v>55</v>
      </c>
      <c r="B15" s="638" t="s">
        <v>3712</v>
      </c>
      <c r="C15" s="639" t="s">
        <v>56</v>
      </c>
      <c r="D15" s="640" t="s">
        <v>4399</v>
      </c>
      <c r="E15" s="638"/>
      <c r="F15" s="639" t="s">
        <v>1325</v>
      </c>
      <c r="G15" s="638"/>
      <c r="H15" s="1110">
        <v>235</v>
      </c>
      <c r="I15" s="705">
        <v>11500</v>
      </c>
      <c r="J15" s="643">
        <v>0</v>
      </c>
      <c r="K15" s="578">
        <f t="shared" si="2"/>
        <v>0</v>
      </c>
      <c r="L15" s="579">
        <f t="shared" si="3"/>
        <v>0</v>
      </c>
      <c r="M15" s="580">
        <f t="shared" si="4"/>
        <v>2702500</v>
      </c>
      <c r="N15" s="638"/>
      <c r="O15" s="638"/>
      <c r="P15" s="639" t="s">
        <v>759</v>
      </c>
      <c r="Q15" s="639" t="s">
        <v>575</v>
      </c>
      <c r="R15" s="639" t="s">
        <v>375</v>
      </c>
      <c r="S15" s="639" t="s">
        <v>109</v>
      </c>
    </row>
    <row r="16" spans="1:20" s="33" customFormat="1" ht="20.25" customHeight="1">
      <c r="A16" s="639" t="s">
        <v>55</v>
      </c>
      <c r="B16" s="638" t="s">
        <v>3712</v>
      </c>
      <c r="C16" s="639" t="s">
        <v>56</v>
      </c>
      <c r="D16" s="640" t="s">
        <v>4397</v>
      </c>
      <c r="E16" s="638"/>
      <c r="F16" s="639" t="s">
        <v>609</v>
      </c>
      <c r="G16" s="638"/>
      <c r="H16" s="1110">
        <v>187</v>
      </c>
      <c r="I16" s="705">
        <v>140980</v>
      </c>
      <c r="J16" s="643">
        <v>20</v>
      </c>
      <c r="K16" s="578">
        <f t="shared" si="2"/>
        <v>3740</v>
      </c>
      <c r="L16" s="579">
        <f t="shared" si="3"/>
        <v>3.74</v>
      </c>
      <c r="M16" s="580">
        <f t="shared" si="4"/>
        <v>26363260</v>
      </c>
      <c r="N16" s="638"/>
      <c r="O16" s="638"/>
      <c r="P16" s="639" t="s">
        <v>759</v>
      </c>
      <c r="Q16" s="639" t="s">
        <v>370</v>
      </c>
      <c r="R16" s="639" t="s">
        <v>60</v>
      </c>
      <c r="S16" s="639" t="s">
        <v>109</v>
      </c>
    </row>
    <row r="17" spans="1:19" s="33" customFormat="1" ht="20.25" customHeight="1">
      <c r="A17" s="639" t="s">
        <v>55</v>
      </c>
      <c r="B17" s="638" t="s">
        <v>3712</v>
      </c>
      <c r="C17" s="639" t="s">
        <v>56</v>
      </c>
      <c r="D17" s="640" t="s">
        <v>4397</v>
      </c>
      <c r="E17" s="638"/>
      <c r="F17" s="639" t="s">
        <v>1177</v>
      </c>
      <c r="G17" s="638"/>
      <c r="H17" s="1110">
        <v>598</v>
      </c>
      <c r="I17" s="705">
        <v>90400</v>
      </c>
      <c r="J17" s="643">
        <v>21</v>
      </c>
      <c r="K17" s="578">
        <f t="shared" si="2"/>
        <v>12558</v>
      </c>
      <c r="L17" s="579">
        <f t="shared" si="3"/>
        <v>12.558</v>
      </c>
      <c r="M17" s="580">
        <f t="shared" si="4"/>
        <v>54059200</v>
      </c>
      <c r="N17" s="638"/>
      <c r="O17" s="638"/>
      <c r="P17" s="639" t="s">
        <v>759</v>
      </c>
      <c r="Q17" s="639" t="s">
        <v>341</v>
      </c>
      <c r="R17" s="639" t="s">
        <v>60</v>
      </c>
      <c r="S17" s="639" t="s">
        <v>109</v>
      </c>
    </row>
    <row r="18" spans="1:19" s="33" customFormat="1" ht="20.25" customHeight="1">
      <c r="A18" s="639" t="s">
        <v>781</v>
      </c>
      <c r="B18" s="638" t="s">
        <v>3729</v>
      </c>
      <c r="C18" s="639" t="s">
        <v>912</v>
      </c>
      <c r="D18" s="640" t="s">
        <v>4397</v>
      </c>
      <c r="E18" s="638"/>
      <c r="F18" s="639" t="s">
        <v>1325</v>
      </c>
      <c r="G18" s="638"/>
      <c r="H18" s="1110">
        <v>200</v>
      </c>
      <c r="I18" s="705">
        <v>11649</v>
      </c>
      <c r="J18" s="643">
        <v>0</v>
      </c>
      <c r="K18" s="578">
        <f t="shared" si="2"/>
        <v>0</v>
      </c>
      <c r="L18" s="579">
        <f t="shared" si="3"/>
        <v>0</v>
      </c>
      <c r="M18" s="580">
        <f t="shared" si="4"/>
        <v>2329800</v>
      </c>
      <c r="N18" s="638"/>
      <c r="O18" s="638"/>
      <c r="P18" s="639" t="s">
        <v>372</v>
      </c>
      <c r="Q18" s="639" t="s">
        <v>575</v>
      </c>
      <c r="R18" s="639" t="s">
        <v>375</v>
      </c>
      <c r="S18" s="639" t="s">
        <v>152</v>
      </c>
    </row>
    <row r="19" spans="1:19" s="33" customFormat="1" ht="20.25" customHeight="1">
      <c r="A19" s="639" t="s">
        <v>781</v>
      </c>
      <c r="B19" s="638" t="s">
        <v>3712</v>
      </c>
      <c r="C19" s="639" t="s">
        <v>912</v>
      </c>
      <c r="D19" s="640" t="s">
        <v>4397</v>
      </c>
      <c r="E19" s="638"/>
      <c r="F19" s="639" t="s">
        <v>3529</v>
      </c>
      <c r="G19" s="638"/>
      <c r="H19" s="1110">
        <v>426</v>
      </c>
      <c r="I19" s="705">
        <v>157944</v>
      </c>
      <c r="J19" s="643">
        <v>27</v>
      </c>
      <c r="K19" s="578">
        <f t="shared" si="2"/>
        <v>11502</v>
      </c>
      <c r="L19" s="579">
        <f t="shared" si="3"/>
        <v>11.502000000000001</v>
      </c>
      <c r="M19" s="580">
        <f t="shared" si="4"/>
        <v>67284144</v>
      </c>
      <c r="N19" s="638"/>
      <c r="O19" s="638"/>
      <c r="P19" s="639" t="s">
        <v>372</v>
      </c>
      <c r="Q19" s="639" t="s">
        <v>343</v>
      </c>
      <c r="R19" s="639" t="s">
        <v>60</v>
      </c>
      <c r="S19" s="639" t="s">
        <v>152</v>
      </c>
    </row>
    <row r="20" spans="1:19" s="33" customFormat="1" ht="20.25" customHeight="1">
      <c r="A20" s="639" t="s">
        <v>781</v>
      </c>
      <c r="B20" s="638" t="s">
        <v>3712</v>
      </c>
      <c r="C20" s="639" t="s">
        <v>912</v>
      </c>
      <c r="D20" s="640" t="s">
        <v>4397</v>
      </c>
      <c r="E20" s="638"/>
      <c r="F20" s="639" t="s">
        <v>1325</v>
      </c>
      <c r="G20" s="638"/>
      <c r="H20" s="1110">
        <v>344</v>
      </c>
      <c r="I20" s="705">
        <v>11649</v>
      </c>
      <c r="J20" s="643">
        <v>0</v>
      </c>
      <c r="K20" s="578">
        <f t="shared" si="2"/>
        <v>0</v>
      </c>
      <c r="L20" s="579">
        <f t="shared" si="3"/>
        <v>0</v>
      </c>
      <c r="M20" s="580">
        <f t="shared" si="4"/>
        <v>4007256</v>
      </c>
      <c r="N20" s="638"/>
      <c r="O20" s="638"/>
      <c r="P20" s="639" t="s">
        <v>372</v>
      </c>
      <c r="Q20" s="639" t="s">
        <v>575</v>
      </c>
      <c r="R20" s="639" t="s">
        <v>375</v>
      </c>
      <c r="S20" s="639" t="s">
        <v>152</v>
      </c>
    </row>
    <row r="21" spans="1:19" s="33" customFormat="1" ht="20.25" customHeight="1">
      <c r="A21" s="639" t="s">
        <v>781</v>
      </c>
      <c r="B21" s="638" t="s">
        <v>3712</v>
      </c>
      <c r="C21" s="639" t="s">
        <v>912</v>
      </c>
      <c r="D21" s="640" t="s">
        <v>4397</v>
      </c>
      <c r="E21" s="638"/>
      <c r="F21" s="639" t="s">
        <v>609</v>
      </c>
      <c r="G21" s="638"/>
      <c r="H21" s="1110">
        <v>304</v>
      </c>
      <c r="I21" s="705">
        <v>130011</v>
      </c>
      <c r="J21" s="643">
        <v>20</v>
      </c>
      <c r="K21" s="578">
        <f t="shared" si="2"/>
        <v>6080</v>
      </c>
      <c r="L21" s="579">
        <f t="shared" si="3"/>
        <v>6.08</v>
      </c>
      <c r="M21" s="580">
        <f t="shared" si="4"/>
        <v>39523344</v>
      </c>
      <c r="N21" s="638"/>
      <c r="O21" s="638"/>
      <c r="P21" s="639" t="s">
        <v>372</v>
      </c>
      <c r="Q21" s="639" t="s">
        <v>370</v>
      </c>
      <c r="R21" s="639" t="s">
        <v>60</v>
      </c>
      <c r="S21" s="639" t="s">
        <v>152</v>
      </c>
    </row>
    <row r="22" spans="1:19" s="33" customFormat="1" ht="20.25" customHeight="1">
      <c r="A22" s="639" t="s">
        <v>324</v>
      </c>
      <c r="B22" s="638" t="s">
        <v>2289</v>
      </c>
      <c r="C22" s="639" t="s">
        <v>1073</v>
      </c>
      <c r="D22" s="640" t="s">
        <v>4397</v>
      </c>
      <c r="E22" s="638"/>
      <c r="F22" s="639" t="s">
        <v>1387</v>
      </c>
      <c r="G22" s="638"/>
      <c r="H22" s="1110">
        <v>153</v>
      </c>
      <c r="I22" s="705">
        <v>12122</v>
      </c>
      <c r="J22" s="643">
        <v>0</v>
      </c>
      <c r="K22" s="578">
        <f t="shared" si="2"/>
        <v>0</v>
      </c>
      <c r="L22" s="579">
        <f t="shared" si="3"/>
        <v>0</v>
      </c>
      <c r="M22" s="580">
        <f t="shared" si="4"/>
        <v>1854666</v>
      </c>
      <c r="N22" s="638"/>
      <c r="O22" s="638"/>
      <c r="P22" s="639" t="s">
        <v>372</v>
      </c>
      <c r="Q22" s="639" t="s">
        <v>577</v>
      </c>
      <c r="R22" s="639" t="s">
        <v>375</v>
      </c>
      <c r="S22" s="639" t="s">
        <v>213</v>
      </c>
    </row>
    <row r="23" spans="1:19" s="33" customFormat="1" ht="20.25" customHeight="1">
      <c r="A23" s="639" t="s">
        <v>324</v>
      </c>
      <c r="B23" s="638" t="s">
        <v>2289</v>
      </c>
      <c r="C23" s="639" t="s">
        <v>1073</v>
      </c>
      <c r="D23" s="640" t="s">
        <v>4397</v>
      </c>
      <c r="E23" s="638"/>
      <c r="F23" s="639" t="s">
        <v>565</v>
      </c>
      <c r="G23" s="638"/>
      <c r="H23" s="1110">
        <v>153</v>
      </c>
      <c r="I23" s="705">
        <v>34281</v>
      </c>
      <c r="J23" s="643">
        <v>0</v>
      </c>
      <c r="K23" s="578">
        <f t="shared" si="2"/>
        <v>0</v>
      </c>
      <c r="L23" s="579">
        <f t="shared" si="3"/>
        <v>0</v>
      </c>
      <c r="M23" s="580">
        <f t="shared" si="4"/>
        <v>5244993</v>
      </c>
      <c r="N23" s="638"/>
      <c r="O23" s="638"/>
      <c r="P23" s="639" t="s">
        <v>372</v>
      </c>
      <c r="Q23" s="639" t="s">
        <v>271</v>
      </c>
      <c r="R23" s="639" t="s">
        <v>73</v>
      </c>
      <c r="S23" s="639" t="s">
        <v>213</v>
      </c>
    </row>
    <row r="24" spans="1:19" s="33" customFormat="1" ht="20.25" customHeight="1">
      <c r="A24" s="639" t="s">
        <v>324</v>
      </c>
      <c r="B24" s="638" t="s">
        <v>2289</v>
      </c>
      <c r="C24" s="639" t="s">
        <v>1073</v>
      </c>
      <c r="D24" s="640" t="s">
        <v>4397</v>
      </c>
      <c r="E24" s="638"/>
      <c r="F24" s="639" t="s">
        <v>881</v>
      </c>
      <c r="G24" s="638"/>
      <c r="H24" s="1110">
        <v>153</v>
      </c>
      <c r="I24" s="705">
        <v>9667</v>
      </c>
      <c r="J24" s="643">
        <v>0</v>
      </c>
      <c r="K24" s="578">
        <f t="shared" si="2"/>
        <v>0</v>
      </c>
      <c r="L24" s="579">
        <f t="shared" si="3"/>
        <v>0</v>
      </c>
      <c r="M24" s="580">
        <f t="shared" si="4"/>
        <v>1479051</v>
      </c>
      <c r="N24" s="638"/>
      <c r="O24" s="638"/>
      <c r="P24" s="639" t="s">
        <v>372</v>
      </c>
      <c r="Q24" s="639" t="s">
        <v>336</v>
      </c>
      <c r="R24" s="639" t="s">
        <v>73</v>
      </c>
      <c r="S24" s="639" t="s">
        <v>213</v>
      </c>
    </row>
    <row r="25" spans="1:19" s="33" customFormat="1" ht="20.25" customHeight="1">
      <c r="A25" s="639" t="s">
        <v>324</v>
      </c>
      <c r="B25" s="638" t="s">
        <v>2289</v>
      </c>
      <c r="C25" s="639" t="s">
        <v>1073</v>
      </c>
      <c r="D25" s="640" t="s">
        <v>4397</v>
      </c>
      <c r="E25" s="638"/>
      <c r="F25" s="639" t="s">
        <v>882</v>
      </c>
      <c r="G25" s="638"/>
      <c r="H25" s="1110">
        <v>153</v>
      </c>
      <c r="I25" s="705">
        <v>7608</v>
      </c>
      <c r="J25" s="643">
        <v>0</v>
      </c>
      <c r="K25" s="578">
        <f t="shared" si="2"/>
        <v>0</v>
      </c>
      <c r="L25" s="579">
        <f t="shared" si="3"/>
        <v>0</v>
      </c>
      <c r="M25" s="580">
        <f t="shared" si="4"/>
        <v>1164024</v>
      </c>
      <c r="N25" s="638"/>
      <c r="O25" s="638"/>
      <c r="P25" s="639" t="s">
        <v>372</v>
      </c>
      <c r="Q25" s="639" t="s">
        <v>336</v>
      </c>
      <c r="R25" s="639" t="s">
        <v>73</v>
      </c>
      <c r="S25" s="639" t="s">
        <v>213</v>
      </c>
    </row>
    <row r="26" spans="1:19" s="33" customFormat="1" ht="20.25" customHeight="1">
      <c r="A26" s="639" t="s">
        <v>324</v>
      </c>
      <c r="B26" s="638" t="s">
        <v>2289</v>
      </c>
      <c r="C26" s="639" t="s">
        <v>1073</v>
      </c>
      <c r="D26" s="640" t="s">
        <v>4397</v>
      </c>
      <c r="E26" s="638"/>
      <c r="F26" s="639" t="s">
        <v>638</v>
      </c>
      <c r="G26" s="638"/>
      <c r="H26" s="1110">
        <v>153</v>
      </c>
      <c r="I26" s="705">
        <v>29000</v>
      </c>
      <c r="J26" s="643">
        <v>0</v>
      </c>
      <c r="K26" s="578">
        <f t="shared" si="2"/>
        <v>0</v>
      </c>
      <c r="L26" s="579">
        <f t="shared" si="3"/>
        <v>0</v>
      </c>
      <c r="M26" s="580">
        <f t="shared" si="4"/>
        <v>4437000</v>
      </c>
      <c r="N26" s="638"/>
      <c r="O26" s="638"/>
      <c r="P26" s="639" t="s">
        <v>372</v>
      </c>
      <c r="Q26" s="639" t="s">
        <v>360</v>
      </c>
      <c r="R26" s="639" t="s">
        <v>73</v>
      </c>
      <c r="S26" s="639" t="s">
        <v>213</v>
      </c>
    </row>
    <row r="27" spans="1:19" s="33" customFormat="1" ht="20.25" customHeight="1">
      <c r="A27" s="639" t="s">
        <v>324</v>
      </c>
      <c r="B27" s="638" t="s">
        <v>2289</v>
      </c>
      <c r="C27" s="639" t="s">
        <v>1073</v>
      </c>
      <c r="D27" s="640" t="s">
        <v>4397</v>
      </c>
      <c r="E27" s="638"/>
      <c r="F27" s="639" t="s">
        <v>2292</v>
      </c>
      <c r="G27" s="638"/>
      <c r="H27" s="1110">
        <v>99</v>
      </c>
      <c r="I27" s="705">
        <v>51299</v>
      </c>
      <c r="J27" s="643">
        <v>0</v>
      </c>
      <c r="K27" s="578">
        <f t="shared" si="2"/>
        <v>0</v>
      </c>
      <c r="L27" s="579">
        <f t="shared" si="3"/>
        <v>0</v>
      </c>
      <c r="M27" s="580">
        <f t="shared" si="4"/>
        <v>5078601</v>
      </c>
      <c r="N27" s="638"/>
      <c r="O27" s="638"/>
      <c r="P27" s="639" t="s">
        <v>372</v>
      </c>
      <c r="Q27" s="639" t="s">
        <v>272</v>
      </c>
      <c r="R27" s="639" t="s">
        <v>73</v>
      </c>
      <c r="S27" s="639" t="s">
        <v>213</v>
      </c>
    </row>
    <row r="28" spans="1:19" s="33" customFormat="1" ht="20.25" customHeight="1">
      <c r="A28" s="639" t="s">
        <v>324</v>
      </c>
      <c r="B28" s="638" t="s">
        <v>2289</v>
      </c>
      <c r="C28" s="639" t="s">
        <v>1073</v>
      </c>
      <c r="D28" s="640" t="s">
        <v>4397</v>
      </c>
      <c r="E28" s="638"/>
      <c r="F28" s="639" t="s">
        <v>2294</v>
      </c>
      <c r="G28" s="638"/>
      <c r="H28" s="1110">
        <v>54</v>
      </c>
      <c r="I28" s="705">
        <v>12261</v>
      </c>
      <c r="J28" s="643">
        <v>0</v>
      </c>
      <c r="K28" s="578">
        <f t="shared" si="2"/>
        <v>0</v>
      </c>
      <c r="L28" s="579">
        <f t="shared" si="3"/>
        <v>0</v>
      </c>
      <c r="M28" s="580">
        <f t="shared" si="4"/>
        <v>662094</v>
      </c>
      <c r="N28" s="638"/>
      <c r="O28" s="638"/>
      <c r="P28" s="639" t="s">
        <v>372</v>
      </c>
      <c r="Q28" s="639" t="s">
        <v>336</v>
      </c>
      <c r="R28" s="639" t="s">
        <v>73</v>
      </c>
      <c r="S28" s="639" t="s">
        <v>213</v>
      </c>
    </row>
    <row r="29" spans="1:19" s="33" customFormat="1" ht="20.25" customHeight="1">
      <c r="A29" s="639" t="s">
        <v>324</v>
      </c>
      <c r="B29" s="638" t="s">
        <v>2289</v>
      </c>
      <c r="C29" s="639" t="s">
        <v>1073</v>
      </c>
      <c r="D29" s="640" t="s">
        <v>4397</v>
      </c>
      <c r="E29" s="638"/>
      <c r="F29" s="639" t="s">
        <v>2295</v>
      </c>
      <c r="G29" s="638"/>
      <c r="H29" s="1110">
        <v>54</v>
      </c>
      <c r="I29" s="705">
        <v>81739</v>
      </c>
      <c r="J29" s="643">
        <v>0</v>
      </c>
      <c r="K29" s="578">
        <f t="shared" si="2"/>
        <v>0</v>
      </c>
      <c r="L29" s="579">
        <f t="shared" si="3"/>
        <v>0</v>
      </c>
      <c r="M29" s="580">
        <f t="shared" si="4"/>
        <v>4413906</v>
      </c>
      <c r="N29" s="638"/>
      <c r="O29" s="638"/>
      <c r="P29" s="639" t="s">
        <v>372</v>
      </c>
      <c r="Q29" s="639" t="s">
        <v>276</v>
      </c>
      <c r="R29" s="639" t="s">
        <v>73</v>
      </c>
      <c r="S29" s="639" t="s">
        <v>213</v>
      </c>
    </row>
    <row r="30" spans="1:19" s="33" customFormat="1" ht="20.25" customHeight="1">
      <c r="A30" s="639" t="s">
        <v>424</v>
      </c>
      <c r="B30" s="638" t="s">
        <v>2516</v>
      </c>
      <c r="C30" s="639" t="s">
        <v>425</v>
      </c>
      <c r="D30" s="640" t="s">
        <v>4465</v>
      </c>
      <c r="E30" s="638"/>
      <c r="F30" s="639" t="s">
        <v>696</v>
      </c>
      <c r="G30" s="638"/>
      <c r="H30" s="1110">
        <v>443</v>
      </c>
      <c r="I30" s="705">
        <v>242005</v>
      </c>
      <c r="J30" s="643">
        <v>34.200000000000003</v>
      </c>
      <c r="K30" s="578">
        <f t="shared" si="2"/>
        <v>15150.6</v>
      </c>
      <c r="L30" s="579">
        <f t="shared" si="3"/>
        <v>15.150600000000001</v>
      </c>
      <c r="M30" s="580">
        <f t="shared" si="4"/>
        <v>107208215</v>
      </c>
      <c r="N30" s="638"/>
      <c r="O30" s="638" t="s">
        <v>854</v>
      </c>
      <c r="P30" s="639" t="s">
        <v>372</v>
      </c>
      <c r="Q30" s="639" t="s">
        <v>343</v>
      </c>
      <c r="R30" s="639" t="s">
        <v>60</v>
      </c>
      <c r="S30" s="639" t="s">
        <v>59</v>
      </c>
    </row>
    <row r="31" spans="1:19" s="33" customFormat="1" ht="20.25" customHeight="1">
      <c r="A31" s="639" t="s">
        <v>424</v>
      </c>
      <c r="B31" s="638" t="s">
        <v>2516</v>
      </c>
      <c r="C31" s="639" t="s">
        <v>425</v>
      </c>
      <c r="D31" s="640" t="s">
        <v>4465</v>
      </c>
      <c r="E31" s="638"/>
      <c r="F31" s="639" t="s">
        <v>880</v>
      </c>
      <c r="G31" s="638"/>
      <c r="H31" s="1110">
        <v>1085</v>
      </c>
      <c r="I31" s="705">
        <v>2281</v>
      </c>
      <c r="J31" s="643">
        <v>0</v>
      </c>
      <c r="K31" s="578">
        <f t="shared" si="2"/>
        <v>0</v>
      </c>
      <c r="L31" s="579">
        <f t="shared" si="3"/>
        <v>0</v>
      </c>
      <c r="M31" s="580">
        <f t="shared" si="4"/>
        <v>2474885</v>
      </c>
      <c r="N31" s="638"/>
      <c r="O31" s="638" t="s">
        <v>854</v>
      </c>
      <c r="P31" s="639" t="s">
        <v>372</v>
      </c>
      <c r="Q31" s="639" t="s">
        <v>336</v>
      </c>
      <c r="R31" s="639" t="s">
        <v>73</v>
      </c>
      <c r="S31" s="639" t="s">
        <v>59</v>
      </c>
    </row>
    <row r="32" spans="1:19" s="33" customFormat="1" ht="20.25" customHeight="1">
      <c r="A32" s="639" t="s">
        <v>424</v>
      </c>
      <c r="B32" s="638" t="s">
        <v>2516</v>
      </c>
      <c r="C32" s="639" t="s">
        <v>425</v>
      </c>
      <c r="D32" s="640" t="s">
        <v>4465</v>
      </c>
      <c r="E32" s="638"/>
      <c r="F32" s="639" t="s">
        <v>767</v>
      </c>
      <c r="G32" s="638"/>
      <c r="H32" s="1110">
        <v>48</v>
      </c>
      <c r="I32" s="705">
        <v>196675</v>
      </c>
      <c r="J32" s="643">
        <v>26.2</v>
      </c>
      <c r="K32" s="578">
        <f t="shared" si="2"/>
        <v>1257.5999999999999</v>
      </c>
      <c r="L32" s="579">
        <f t="shared" si="3"/>
        <v>1.2575999999999998</v>
      </c>
      <c r="M32" s="580">
        <f t="shared" si="4"/>
        <v>9440400</v>
      </c>
      <c r="N32" s="638"/>
      <c r="O32" s="638" t="s">
        <v>854</v>
      </c>
      <c r="P32" s="639" t="s">
        <v>372</v>
      </c>
      <c r="Q32" s="639" t="s">
        <v>343</v>
      </c>
      <c r="R32" s="639" t="s">
        <v>60</v>
      </c>
      <c r="S32" s="639" t="s">
        <v>59</v>
      </c>
    </row>
    <row r="33" spans="1:19" s="33" customFormat="1" ht="20.25" customHeight="1">
      <c r="A33" s="639" t="s">
        <v>424</v>
      </c>
      <c r="B33" s="638" t="s">
        <v>2516</v>
      </c>
      <c r="C33" s="639" t="s">
        <v>425</v>
      </c>
      <c r="D33" s="640" t="s">
        <v>4465</v>
      </c>
      <c r="E33" s="638"/>
      <c r="F33" s="639" t="s">
        <v>2983</v>
      </c>
      <c r="G33" s="638"/>
      <c r="H33" s="1110">
        <v>32</v>
      </c>
      <c r="I33" s="705">
        <v>173412</v>
      </c>
      <c r="J33" s="643">
        <v>29.3</v>
      </c>
      <c r="K33" s="578">
        <f t="shared" si="2"/>
        <v>937.6</v>
      </c>
      <c r="L33" s="579">
        <f t="shared" si="3"/>
        <v>0.93759999999999999</v>
      </c>
      <c r="M33" s="580">
        <f t="shared" si="4"/>
        <v>5549184</v>
      </c>
      <c r="N33" s="638"/>
      <c r="O33" s="638" t="s">
        <v>854</v>
      </c>
      <c r="P33" s="639" t="s">
        <v>372</v>
      </c>
      <c r="Q33" s="639" t="s">
        <v>343</v>
      </c>
      <c r="R33" s="639" t="s">
        <v>60</v>
      </c>
      <c r="S33" s="639" t="s">
        <v>59</v>
      </c>
    </row>
    <row r="34" spans="1:19" s="33" customFormat="1" ht="20.25" customHeight="1">
      <c r="A34" s="639" t="s">
        <v>424</v>
      </c>
      <c r="B34" s="638" t="s">
        <v>2516</v>
      </c>
      <c r="C34" s="639" t="s">
        <v>425</v>
      </c>
      <c r="D34" s="640" t="s">
        <v>4465</v>
      </c>
      <c r="E34" s="638"/>
      <c r="F34" s="639" t="s">
        <v>427</v>
      </c>
      <c r="G34" s="638"/>
      <c r="H34" s="1110">
        <v>562</v>
      </c>
      <c r="I34" s="705">
        <v>224490</v>
      </c>
      <c r="J34" s="643">
        <v>42.3</v>
      </c>
      <c r="K34" s="578">
        <f t="shared" si="2"/>
        <v>23772.6</v>
      </c>
      <c r="L34" s="579">
        <f t="shared" si="3"/>
        <v>23.772599999999997</v>
      </c>
      <c r="M34" s="580">
        <f t="shared" si="4"/>
        <v>126163380</v>
      </c>
      <c r="N34" s="638"/>
      <c r="O34" s="638"/>
      <c r="P34" s="639" t="s">
        <v>372</v>
      </c>
      <c r="Q34" s="639" t="s">
        <v>327</v>
      </c>
      <c r="R34" s="639" t="s">
        <v>60</v>
      </c>
      <c r="S34" s="639" t="s">
        <v>59</v>
      </c>
    </row>
    <row r="35" spans="1:19" s="33" customFormat="1" ht="20.25" customHeight="1">
      <c r="A35" s="639" t="s">
        <v>424</v>
      </c>
      <c r="B35" s="638" t="s">
        <v>2516</v>
      </c>
      <c r="C35" s="639" t="s">
        <v>425</v>
      </c>
      <c r="D35" s="640" t="s">
        <v>4465</v>
      </c>
      <c r="E35" s="638"/>
      <c r="F35" s="639" t="s">
        <v>880</v>
      </c>
      <c r="G35" s="638"/>
      <c r="H35" s="1110">
        <v>562</v>
      </c>
      <c r="I35" s="705">
        <v>3233</v>
      </c>
      <c r="J35" s="643">
        <v>0</v>
      </c>
      <c r="K35" s="578">
        <f t="shared" si="2"/>
        <v>0</v>
      </c>
      <c r="L35" s="579">
        <f t="shared" si="3"/>
        <v>0</v>
      </c>
      <c r="M35" s="580">
        <f t="shared" si="4"/>
        <v>1816946</v>
      </c>
      <c r="N35" s="638"/>
      <c r="O35" s="638"/>
      <c r="P35" s="639" t="s">
        <v>372</v>
      </c>
      <c r="Q35" s="639" t="s">
        <v>336</v>
      </c>
      <c r="R35" s="639" t="s">
        <v>73</v>
      </c>
      <c r="S35" s="639" t="s">
        <v>59</v>
      </c>
    </row>
    <row r="36" spans="1:19" s="33" customFormat="1" ht="20.25" customHeight="1">
      <c r="A36" s="639" t="s">
        <v>424</v>
      </c>
      <c r="B36" s="638" t="s">
        <v>2516</v>
      </c>
      <c r="C36" s="639" t="s">
        <v>425</v>
      </c>
      <c r="D36" s="640" t="s">
        <v>4465</v>
      </c>
      <c r="E36" s="638"/>
      <c r="F36" s="639" t="s">
        <v>2016</v>
      </c>
      <c r="G36" s="638"/>
      <c r="H36" s="1110">
        <v>446</v>
      </c>
      <c r="I36" s="705">
        <v>55940</v>
      </c>
      <c r="J36" s="643">
        <v>16</v>
      </c>
      <c r="K36" s="578">
        <f t="shared" si="2"/>
        <v>7136</v>
      </c>
      <c r="L36" s="579">
        <f t="shared" si="3"/>
        <v>7.1360000000000001</v>
      </c>
      <c r="M36" s="580">
        <f t="shared" si="4"/>
        <v>24949240</v>
      </c>
      <c r="N36" s="638"/>
      <c r="O36" s="638" t="s">
        <v>2559</v>
      </c>
      <c r="P36" s="639" t="s">
        <v>372</v>
      </c>
      <c r="Q36" s="639" t="s">
        <v>755</v>
      </c>
      <c r="R36" s="639" t="s">
        <v>68</v>
      </c>
      <c r="S36" s="639" t="s">
        <v>59</v>
      </c>
    </row>
    <row r="37" spans="1:19" s="33" customFormat="1" ht="20.25" customHeight="1">
      <c r="A37" s="639" t="s">
        <v>424</v>
      </c>
      <c r="B37" s="638" t="s">
        <v>2516</v>
      </c>
      <c r="C37" s="639" t="s">
        <v>425</v>
      </c>
      <c r="D37" s="640" t="s">
        <v>4465</v>
      </c>
      <c r="E37" s="638"/>
      <c r="F37" s="639" t="s">
        <v>656</v>
      </c>
      <c r="G37" s="638"/>
      <c r="H37" s="1110">
        <v>60</v>
      </c>
      <c r="I37" s="705">
        <v>86400</v>
      </c>
      <c r="J37" s="643">
        <v>19</v>
      </c>
      <c r="K37" s="578">
        <f t="shared" si="2"/>
        <v>1140</v>
      </c>
      <c r="L37" s="579">
        <f t="shared" si="3"/>
        <v>1.1399999999999999</v>
      </c>
      <c r="M37" s="580">
        <f t="shared" si="4"/>
        <v>5184000</v>
      </c>
      <c r="N37" s="638"/>
      <c r="O37" s="638" t="s">
        <v>2560</v>
      </c>
      <c r="P37" s="639" t="s">
        <v>372</v>
      </c>
      <c r="Q37" s="639" t="s">
        <v>537</v>
      </c>
      <c r="R37" s="639" t="s">
        <v>60</v>
      </c>
      <c r="S37" s="639" t="s">
        <v>59</v>
      </c>
    </row>
    <row r="38" spans="1:19" s="33" customFormat="1" ht="20.25" customHeight="1">
      <c r="A38" s="639" t="s">
        <v>424</v>
      </c>
      <c r="B38" s="638" t="s">
        <v>2516</v>
      </c>
      <c r="C38" s="639" t="s">
        <v>425</v>
      </c>
      <c r="D38" s="640" t="s">
        <v>4465</v>
      </c>
      <c r="E38" s="638"/>
      <c r="F38" s="639" t="s">
        <v>1090</v>
      </c>
      <c r="G38" s="638"/>
      <c r="H38" s="1110">
        <v>75</v>
      </c>
      <c r="I38" s="705">
        <v>87379</v>
      </c>
      <c r="J38" s="643">
        <v>10.5</v>
      </c>
      <c r="K38" s="578">
        <f t="shared" si="2"/>
        <v>787.5</v>
      </c>
      <c r="L38" s="579">
        <f t="shared" si="3"/>
        <v>0.78749999999999998</v>
      </c>
      <c r="M38" s="580">
        <f t="shared" si="4"/>
        <v>6553425</v>
      </c>
      <c r="N38" s="638"/>
      <c r="O38" s="638"/>
      <c r="P38" s="639" t="s">
        <v>372</v>
      </c>
      <c r="Q38" s="639" t="s">
        <v>344</v>
      </c>
      <c r="R38" s="639" t="s">
        <v>60</v>
      </c>
      <c r="S38" s="639" t="s">
        <v>59</v>
      </c>
    </row>
    <row r="39" spans="1:19" s="33" customFormat="1" ht="20.25" customHeight="1">
      <c r="A39" s="639" t="s">
        <v>424</v>
      </c>
      <c r="B39" s="638" t="s">
        <v>2516</v>
      </c>
      <c r="C39" s="639" t="s">
        <v>425</v>
      </c>
      <c r="D39" s="640" t="s">
        <v>4465</v>
      </c>
      <c r="E39" s="638"/>
      <c r="F39" s="639" t="s">
        <v>1066</v>
      </c>
      <c r="G39" s="638"/>
      <c r="H39" s="1110">
        <v>7</v>
      </c>
      <c r="I39" s="705">
        <v>121858</v>
      </c>
      <c r="J39" s="643">
        <v>40</v>
      </c>
      <c r="K39" s="578">
        <f t="shared" si="2"/>
        <v>280</v>
      </c>
      <c r="L39" s="579">
        <f t="shared" si="3"/>
        <v>0.28000000000000003</v>
      </c>
      <c r="M39" s="580">
        <f t="shared" si="4"/>
        <v>853006</v>
      </c>
      <c r="N39" s="638"/>
      <c r="O39" s="638"/>
      <c r="P39" s="639" t="s">
        <v>372</v>
      </c>
      <c r="Q39" s="639" t="s">
        <v>361</v>
      </c>
      <c r="R39" s="639" t="s">
        <v>68</v>
      </c>
      <c r="S39" s="639" t="s">
        <v>59</v>
      </c>
    </row>
    <row r="40" spans="1:19" s="33" customFormat="1" ht="20.25" customHeight="1">
      <c r="A40" s="639" t="s">
        <v>424</v>
      </c>
      <c r="B40" s="638" t="s">
        <v>2516</v>
      </c>
      <c r="C40" s="639" t="s">
        <v>425</v>
      </c>
      <c r="D40" s="640" t="s">
        <v>4465</v>
      </c>
      <c r="E40" s="638"/>
      <c r="F40" s="639" t="s">
        <v>1292</v>
      </c>
      <c r="G40" s="638"/>
      <c r="H40" s="1110">
        <v>15</v>
      </c>
      <c r="I40" s="705">
        <v>231954</v>
      </c>
      <c r="J40" s="643">
        <v>39</v>
      </c>
      <c r="K40" s="578">
        <f t="shared" si="2"/>
        <v>585</v>
      </c>
      <c r="L40" s="579">
        <f t="shared" si="3"/>
        <v>0.58499999999999996</v>
      </c>
      <c r="M40" s="580">
        <f t="shared" si="4"/>
        <v>3479310</v>
      </c>
      <c r="N40" s="638"/>
      <c r="O40" s="638"/>
      <c r="P40" s="639" t="s">
        <v>372</v>
      </c>
      <c r="Q40" s="639" t="s">
        <v>364</v>
      </c>
      <c r="R40" s="639" t="s">
        <v>60</v>
      </c>
      <c r="S40" s="639" t="s">
        <v>59</v>
      </c>
    </row>
    <row r="41" spans="1:19" s="33" customFormat="1" ht="20.25" customHeight="1">
      <c r="A41" s="639" t="s">
        <v>424</v>
      </c>
      <c r="B41" s="638" t="s">
        <v>2516</v>
      </c>
      <c r="C41" s="639" t="s">
        <v>425</v>
      </c>
      <c r="D41" s="640" t="s">
        <v>4465</v>
      </c>
      <c r="E41" s="638"/>
      <c r="F41" s="639" t="s">
        <v>750</v>
      </c>
      <c r="G41" s="638"/>
      <c r="H41" s="1110">
        <v>7</v>
      </c>
      <c r="I41" s="705">
        <v>105294</v>
      </c>
      <c r="J41" s="643">
        <v>0</v>
      </c>
      <c r="K41" s="578">
        <f t="shared" si="2"/>
        <v>0</v>
      </c>
      <c r="L41" s="579">
        <f t="shared" si="3"/>
        <v>0</v>
      </c>
      <c r="M41" s="580">
        <f t="shared" si="4"/>
        <v>737058</v>
      </c>
      <c r="N41" s="638"/>
      <c r="O41" s="638"/>
      <c r="P41" s="639" t="s">
        <v>372</v>
      </c>
      <c r="Q41" s="639" t="s">
        <v>271</v>
      </c>
      <c r="R41" s="639" t="s">
        <v>73</v>
      </c>
      <c r="S41" s="639" t="s">
        <v>59</v>
      </c>
    </row>
    <row r="42" spans="1:19" s="33" customFormat="1" ht="20.25" customHeight="1">
      <c r="A42" s="639" t="s">
        <v>424</v>
      </c>
      <c r="B42" s="638" t="s">
        <v>2516</v>
      </c>
      <c r="C42" s="639" t="s">
        <v>425</v>
      </c>
      <c r="D42" s="640" t="s">
        <v>4465</v>
      </c>
      <c r="E42" s="638"/>
      <c r="F42" s="639" t="s">
        <v>799</v>
      </c>
      <c r="G42" s="638"/>
      <c r="H42" s="1110">
        <v>32</v>
      </c>
      <c r="I42" s="705">
        <v>99000</v>
      </c>
      <c r="J42" s="643">
        <v>0</v>
      </c>
      <c r="K42" s="578">
        <f t="shared" si="2"/>
        <v>0</v>
      </c>
      <c r="L42" s="579">
        <f t="shared" si="3"/>
        <v>0</v>
      </c>
      <c r="M42" s="580">
        <f t="shared" si="4"/>
        <v>3168000</v>
      </c>
      <c r="N42" s="638"/>
      <c r="O42" s="638"/>
      <c r="P42" s="639" t="s">
        <v>372</v>
      </c>
      <c r="Q42" s="639" t="s">
        <v>336</v>
      </c>
      <c r="R42" s="639" t="s">
        <v>73</v>
      </c>
      <c r="S42" s="639" t="s">
        <v>59</v>
      </c>
    </row>
    <row r="43" spans="1:19" s="33" customFormat="1" ht="20.25" customHeight="1">
      <c r="A43" s="639" t="s">
        <v>424</v>
      </c>
      <c r="B43" s="638" t="s">
        <v>2516</v>
      </c>
      <c r="C43" s="639" t="s">
        <v>425</v>
      </c>
      <c r="D43" s="640" t="s">
        <v>4465</v>
      </c>
      <c r="E43" s="638"/>
      <c r="F43" s="639" t="s">
        <v>2518</v>
      </c>
      <c r="G43" s="638"/>
      <c r="H43" s="1110">
        <v>32</v>
      </c>
      <c r="I43" s="705">
        <v>77400</v>
      </c>
      <c r="J43" s="643">
        <v>0</v>
      </c>
      <c r="K43" s="578">
        <f t="shared" si="2"/>
        <v>0</v>
      </c>
      <c r="L43" s="579">
        <f t="shared" si="3"/>
        <v>0</v>
      </c>
      <c r="M43" s="580">
        <f t="shared" si="4"/>
        <v>2476800</v>
      </c>
      <c r="N43" s="638"/>
      <c r="O43" s="638"/>
      <c r="P43" s="639" t="s">
        <v>372</v>
      </c>
      <c r="Q43" s="639" t="s">
        <v>336</v>
      </c>
      <c r="R43" s="639" t="s">
        <v>73</v>
      </c>
      <c r="S43" s="639" t="s">
        <v>59</v>
      </c>
    </row>
    <row r="44" spans="1:19" s="33" customFormat="1" ht="20.25" customHeight="1">
      <c r="A44" s="639" t="s">
        <v>41</v>
      </c>
      <c r="B44" s="638" t="s">
        <v>1249</v>
      </c>
      <c r="C44" s="639" t="s">
        <v>1250</v>
      </c>
      <c r="D44" s="640" t="s">
        <v>4466</v>
      </c>
      <c r="E44" s="638"/>
      <c r="F44" s="639" t="s">
        <v>957</v>
      </c>
      <c r="G44" s="638"/>
      <c r="H44" s="1110">
        <v>1138</v>
      </c>
      <c r="I44" s="705">
        <v>87300</v>
      </c>
      <c r="J44" s="643">
        <v>0</v>
      </c>
      <c r="K44" s="578">
        <f t="shared" si="2"/>
        <v>0</v>
      </c>
      <c r="L44" s="579">
        <f t="shared" si="3"/>
        <v>0</v>
      </c>
      <c r="M44" s="580">
        <f t="shared" si="4"/>
        <v>99347400</v>
      </c>
      <c r="N44" s="638"/>
      <c r="O44" s="638"/>
      <c r="P44" s="639" t="s">
        <v>372</v>
      </c>
      <c r="Q44" s="639" t="s">
        <v>278</v>
      </c>
      <c r="R44" s="639" t="s">
        <v>73</v>
      </c>
      <c r="S44" s="639" t="s">
        <v>109</v>
      </c>
    </row>
    <row r="45" spans="1:19" s="33" customFormat="1" ht="20.25" customHeight="1">
      <c r="A45" s="639" t="s">
        <v>41</v>
      </c>
      <c r="B45" s="638" t="s">
        <v>1249</v>
      </c>
      <c r="C45" s="639" t="s">
        <v>1250</v>
      </c>
      <c r="D45" s="640" t="s">
        <v>4466</v>
      </c>
      <c r="E45" s="638"/>
      <c r="F45" s="639" t="s">
        <v>389</v>
      </c>
      <c r="G45" s="638"/>
      <c r="H45" s="1110">
        <v>1138</v>
      </c>
      <c r="I45" s="705">
        <v>11218</v>
      </c>
      <c r="J45" s="643">
        <v>0</v>
      </c>
      <c r="K45" s="578">
        <f t="shared" si="2"/>
        <v>0</v>
      </c>
      <c r="L45" s="579">
        <f t="shared" si="3"/>
        <v>0</v>
      </c>
      <c r="M45" s="580">
        <f t="shared" si="4"/>
        <v>12766084</v>
      </c>
      <c r="N45" s="638"/>
      <c r="O45" s="638"/>
      <c r="P45" s="639" t="s">
        <v>372</v>
      </c>
      <c r="Q45" s="639" t="s">
        <v>336</v>
      </c>
      <c r="R45" s="639" t="s">
        <v>73</v>
      </c>
      <c r="S45" s="639" t="s">
        <v>109</v>
      </c>
    </row>
    <row r="46" spans="1:19" s="33" customFormat="1" ht="20.25" customHeight="1">
      <c r="A46" s="639" t="s">
        <v>41</v>
      </c>
      <c r="B46" s="638" t="s">
        <v>1249</v>
      </c>
      <c r="C46" s="639" t="s">
        <v>1250</v>
      </c>
      <c r="D46" s="640" t="s">
        <v>4466</v>
      </c>
      <c r="E46" s="638"/>
      <c r="F46" s="639" t="s">
        <v>442</v>
      </c>
      <c r="G46" s="638"/>
      <c r="H46" s="1110">
        <v>1138</v>
      </c>
      <c r="I46" s="705">
        <v>641</v>
      </c>
      <c r="J46" s="643">
        <v>0</v>
      </c>
      <c r="K46" s="578">
        <f t="shared" si="2"/>
        <v>0</v>
      </c>
      <c r="L46" s="579">
        <f t="shared" si="3"/>
        <v>0</v>
      </c>
      <c r="M46" s="580">
        <f t="shared" si="4"/>
        <v>729458</v>
      </c>
      <c r="N46" s="638"/>
      <c r="O46" s="638"/>
      <c r="P46" s="639" t="s">
        <v>372</v>
      </c>
      <c r="Q46" s="639" t="s">
        <v>336</v>
      </c>
      <c r="R46" s="639" t="s">
        <v>73</v>
      </c>
      <c r="S46" s="639" t="s">
        <v>109</v>
      </c>
    </row>
    <row r="47" spans="1:19" s="33" customFormat="1" ht="20.25" customHeight="1">
      <c r="A47" s="639" t="s">
        <v>41</v>
      </c>
      <c r="B47" s="638" t="s">
        <v>1249</v>
      </c>
      <c r="C47" s="639" t="s">
        <v>1250</v>
      </c>
      <c r="D47" s="640" t="s">
        <v>4466</v>
      </c>
      <c r="E47" s="638"/>
      <c r="F47" s="639" t="s">
        <v>81</v>
      </c>
      <c r="G47" s="638"/>
      <c r="H47" s="1110">
        <v>1138</v>
      </c>
      <c r="I47" s="705">
        <v>4487</v>
      </c>
      <c r="J47" s="643">
        <v>0</v>
      </c>
      <c r="K47" s="578">
        <f t="shared" si="2"/>
        <v>0</v>
      </c>
      <c r="L47" s="579">
        <f t="shared" si="3"/>
        <v>0</v>
      </c>
      <c r="M47" s="580">
        <f t="shared" si="4"/>
        <v>5106206</v>
      </c>
      <c r="N47" s="638"/>
      <c r="O47" s="638"/>
      <c r="P47" s="639" t="s">
        <v>372</v>
      </c>
      <c r="Q47" s="639" t="s">
        <v>336</v>
      </c>
      <c r="R47" s="639" t="s">
        <v>73</v>
      </c>
      <c r="S47" s="639" t="s">
        <v>109</v>
      </c>
    </row>
    <row r="48" spans="1:19" s="33" customFormat="1" ht="20.25" customHeight="1">
      <c r="A48" s="639" t="s">
        <v>41</v>
      </c>
      <c r="B48" s="638" t="s">
        <v>1249</v>
      </c>
      <c r="C48" s="639" t="s">
        <v>1250</v>
      </c>
      <c r="D48" s="640" t="s">
        <v>4466</v>
      </c>
      <c r="E48" s="638"/>
      <c r="F48" s="639" t="s">
        <v>84</v>
      </c>
      <c r="G48" s="638"/>
      <c r="H48" s="1110">
        <v>1138</v>
      </c>
      <c r="I48" s="705">
        <v>6154</v>
      </c>
      <c r="J48" s="643">
        <v>0</v>
      </c>
      <c r="K48" s="578">
        <f t="shared" si="2"/>
        <v>0</v>
      </c>
      <c r="L48" s="579">
        <f t="shared" si="3"/>
        <v>0</v>
      </c>
      <c r="M48" s="580">
        <f t="shared" si="4"/>
        <v>7003252</v>
      </c>
      <c r="N48" s="638"/>
      <c r="O48" s="638"/>
      <c r="P48" s="639" t="s">
        <v>372</v>
      </c>
      <c r="Q48" s="639" t="s">
        <v>336</v>
      </c>
      <c r="R48" s="639" t="s">
        <v>73</v>
      </c>
      <c r="S48" s="639" t="s">
        <v>109</v>
      </c>
    </row>
    <row r="49" spans="1:19" s="33" customFormat="1" ht="20.25" customHeight="1">
      <c r="A49" s="639" t="s">
        <v>41</v>
      </c>
      <c r="B49" s="638" t="s">
        <v>1249</v>
      </c>
      <c r="C49" s="639" t="s">
        <v>1250</v>
      </c>
      <c r="D49" s="640" t="s">
        <v>4466</v>
      </c>
      <c r="E49" s="638"/>
      <c r="F49" s="639" t="s">
        <v>348</v>
      </c>
      <c r="G49" s="638"/>
      <c r="H49" s="1110">
        <v>2276</v>
      </c>
      <c r="I49" s="705">
        <v>7200</v>
      </c>
      <c r="J49" s="643">
        <v>0</v>
      </c>
      <c r="K49" s="578">
        <f t="shared" si="2"/>
        <v>0</v>
      </c>
      <c r="L49" s="579">
        <f t="shared" si="3"/>
        <v>0</v>
      </c>
      <c r="M49" s="580">
        <f t="shared" si="4"/>
        <v>16387200</v>
      </c>
      <c r="N49" s="638"/>
      <c r="O49" s="638"/>
      <c r="P49" s="639" t="s">
        <v>372</v>
      </c>
      <c r="Q49" s="639" t="s">
        <v>336</v>
      </c>
      <c r="R49" s="639" t="s">
        <v>73</v>
      </c>
      <c r="S49" s="639" t="s">
        <v>109</v>
      </c>
    </row>
    <row r="50" spans="1:19" s="33" customFormat="1" ht="20.25" customHeight="1">
      <c r="A50" s="639" t="s">
        <v>41</v>
      </c>
      <c r="B50" s="638" t="s">
        <v>1249</v>
      </c>
      <c r="C50" s="639" t="s">
        <v>1250</v>
      </c>
      <c r="D50" s="640" t="s">
        <v>4466</v>
      </c>
      <c r="E50" s="638"/>
      <c r="F50" s="639" t="s">
        <v>359</v>
      </c>
      <c r="G50" s="638"/>
      <c r="H50" s="1110">
        <v>1138</v>
      </c>
      <c r="I50" s="705">
        <v>15300</v>
      </c>
      <c r="J50" s="643">
        <v>0</v>
      </c>
      <c r="K50" s="578">
        <f t="shared" si="2"/>
        <v>0</v>
      </c>
      <c r="L50" s="579">
        <f t="shared" si="3"/>
        <v>0</v>
      </c>
      <c r="M50" s="580">
        <f t="shared" si="4"/>
        <v>17411400</v>
      </c>
      <c r="N50" s="638"/>
      <c r="O50" s="638"/>
      <c r="P50" s="639" t="s">
        <v>372</v>
      </c>
      <c r="Q50" s="639" t="s">
        <v>360</v>
      </c>
      <c r="R50" s="639" t="s">
        <v>73</v>
      </c>
      <c r="S50" s="639" t="s">
        <v>109</v>
      </c>
    </row>
    <row r="51" spans="1:19" s="33" customFormat="1" ht="20.25" customHeight="1">
      <c r="A51" s="639" t="s">
        <v>2634</v>
      </c>
      <c r="B51" s="638" t="s">
        <v>2635</v>
      </c>
      <c r="C51" s="639" t="s">
        <v>472</v>
      </c>
      <c r="D51" s="640" t="s">
        <v>4466</v>
      </c>
      <c r="E51" s="638"/>
      <c r="F51" s="639" t="s">
        <v>386</v>
      </c>
      <c r="G51" s="638"/>
      <c r="H51" s="1110">
        <v>1170</v>
      </c>
      <c r="I51" s="705">
        <v>1195</v>
      </c>
      <c r="J51" s="643">
        <v>0</v>
      </c>
      <c r="K51" s="578">
        <f t="shared" si="2"/>
        <v>0</v>
      </c>
      <c r="L51" s="579">
        <f t="shared" si="3"/>
        <v>0</v>
      </c>
      <c r="M51" s="580">
        <f t="shared" si="4"/>
        <v>1398150</v>
      </c>
      <c r="N51" s="638"/>
      <c r="O51" s="638" t="s">
        <v>2636</v>
      </c>
      <c r="P51" s="639" t="s">
        <v>372</v>
      </c>
      <c r="Q51" s="639" t="s">
        <v>336</v>
      </c>
      <c r="R51" s="639" t="s">
        <v>73</v>
      </c>
      <c r="S51" s="639" t="s">
        <v>109</v>
      </c>
    </row>
    <row r="52" spans="1:19" s="33" customFormat="1" ht="20.25" customHeight="1">
      <c r="A52" s="639" t="s">
        <v>2634</v>
      </c>
      <c r="B52" s="638" t="s">
        <v>2635</v>
      </c>
      <c r="C52" s="639" t="s">
        <v>472</v>
      </c>
      <c r="D52" s="640" t="s">
        <v>4467</v>
      </c>
      <c r="E52" s="638"/>
      <c r="F52" s="639" t="s">
        <v>81</v>
      </c>
      <c r="G52" s="638"/>
      <c r="H52" s="1110">
        <v>1170</v>
      </c>
      <c r="I52" s="705">
        <v>4647</v>
      </c>
      <c r="J52" s="643">
        <v>0</v>
      </c>
      <c r="K52" s="578">
        <f t="shared" si="2"/>
        <v>0</v>
      </c>
      <c r="L52" s="579">
        <f t="shared" si="3"/>
        <v>0</v>
      </c>
      <c r="M52" s="580">
        <f t="shared" si="4"/>
        <v>5436990</v>
      </c>
      <c r="N52" s="638"/>
      <c r="O52" s="638" t="s">
        <v>2636</v>
      </c>
      <c r="P52" s="639" t="s">
        <v>372</v>
      </c>
      <c r="Q52" s="639" t="s">
        <v>336</v>
      </c>
      <c r="R52" s="639" t="s">
        <v>73</v>
      </c>
      <c r="S52" s="639" t="s">
        <v>109</v>
      </c>
    </row>
    <row r="53" spans="1:19" s="33" customFormat="1" ht="27" customHeight="1">
      <c r="A53" s="639" t="s">
        <v>2634</v>
      </c>
      <c r="B53" s="638" t="s">
        <v>2635</v>
      </c>
      <c r="C53" s="639" t="s">
        <v>472</v>
      </c>
      <c r="D53" s="640" t="s">
        <v>4466</v>
      </c>
      <c r="E53" s="638"/>
      <c r="F53" s="639" t="s">
        <v>509</v>
      </c>
      <c r="G53" s="638"/>
      <c r="H53" s="1110">
        <v>1170</v>
      </c>
      <c r="I53" s="705">
        <v>1195</v>
      </c>
      <c r="J53" s="643">
        <v>0</v>
      </c>
      <c r="K53" s="578">
        <f t="shared" si="2"/>
        <v>0</v>
      </c>
      <c r="L53" s="579">
        <f t="shared" si="3"/>
        <v>0</v>
      </c>
      <c r="M53" s="580">
        <f t="shared" si="4"/>
        <v>1398150</v>
      </c>
      <c r="N53" s="638"/>
      <c r="O53" s="638" t="s">
        <v>2636</v>
      </c>
      <c r="P53" s="639" t="s">
        <v>372</v>
      </c>
      <c r="Q53" s="639" t="s">
        <v>336</v>
      </c>
      <c r="R53" s="639" t="s">
        <v>73</v>
      </c>
      <c r="S53" s="639" t="s">
        <v>109</v>
      </c>
    </row>
    <row r="54" spans="1:19" s="33" customFormat="1" ht="20.25" customHeight="1">
      <c r="A54" s="639" t="s">
        <v>2634</v>
      </c>
      <c r="B54" s="638" t="s">
        <v>2635</v>
      </c>
      <c r="C54" s="639" t="s">
        <v>472</v>
      </c>
      <c r="D54" s="640" t="s">
        <v>4466</v>
      </c>
      <c r="E54" s="638"/>
      <c r="F54" s="639" t="s">
        <v>71</v>
      </c>
      <c r="G54" s="638"/>
      <c r="H54" s="1110">
        <v>2340</v>
      </c>
      <c r="I54" s="705">
        <v>31624</v>
      </c>
      <c r="J54" s="643">
        <v>0</v>
      </c>
      <c r="K54" s="578">
        <f t="shared" si="2"/>
        <v>0</v>
      </c>
      <c r="L54" s="579">
        <f t="shared" si="3"/>
        <v>0</v>
      </c>
      <c r="M54" s="580">
        <f t="shared" si="4"/>
        <v>74000160</v>
      </c>
      <c r="N54" s="638"/>
      <c r="O54" s="638" t="s">
        <v>2637</v>
      </c>
      <c r="P54" s="639" t="s">
        <v>372</v>
      </c>
      <c r="Q54" s="639" t="s">
        <v>271</v>
      </c>
      <c r="R54" s="639" t="s">
        <v>73</v>
      </c>
      <c r="S54" s="639" t="s">
        <v>109</v>
      </c>
    </row>
    <row r="55" spans="1:19" s="33" customFormat="1" ht="20.25" customHeight="1">
      <c r="A55" s="639" t="s">
        <v>2634</v>
      </c>
      <c r="B55" s="638" t="s">
        <v>2635</v>
      </c>
      <c r="C55" s="639" t="s">
        <v>472</v>
      </c>
      <c r="D55" s="640" t="s">
        <v>4466</v>
      </c>
      <c r="E55" s="638"/>
      <c r="F55" s="639" t="s">
        <v>880</v>
      </c>
      <c r="G55" s="638"/>
      <c r="H55" s="1110">
        <v>2340</v>
      </c>
      <c r="I55" s="705">
        <v>2972</v>
      </c>
      <c r="J55" s="643">
        <v>0</v>
      </c>
      <c r="K55" s="578">
        <f t="shared" si="2"/>
        <v>0</v>
      </c>
      <c r="L55" s="579">
        <f t="shared" si="3"/>
        <v>0</v>
      </c>
      <c r="M55" s="580">
        <f t="shared" si="4"/>
        <v>6954480</v>
      </c>
      <c r="N55" s="638"/>
      <c r="O55" s="638" t="s">
        <v>2637</v>
      </c>
      <c r="P55" s="639" t="s">
        <v>372</v>
      </c>
      <c r="Q55" s="639" t="s">
        <v>336</v>
      </c>
      <c r="R55" s="639" t="s">
        <v>73</v>
      </c>
      <c r="S55" s="639" t="s">
        <v>109</v>
      </c>
    </row>
    <row r="56" spans="1:19" s="33" customFormat="1" ht="20.25" customHeight="1">
      <c r="A56" s="639" t="s">
        <v>2634</v>
      </c>
      <c r="B56" s="638" t="s">
        <v>2635</v>
      </c>
      <c r="C56" s="639" t="s">
        <v>472</v>
      </c>
      <c r="D56" s="640" t="s">
        <v>4466</v>
      </c>
      <c r="E56" s="638"/>
      <c r="F56" s="639" t="s">
        <v>880</v>
      </c>
      <c r="G56" s="638"/>
      <c r="H56" s="1110">
        <v>2340</v>
      </c>
      <c r="I56" s="705">
        <v>2972</v>
      </c>
      <c r="J56" s="643">
        <v>0</v>
      </c>
      <c r="K56" s="578">
        <f t="shared" si="2"/>
        <v>0</v>
      </c>
      <c r="L56" s="579">
        <f t="shared" si="3"/>
        <v>0</v>
      </c>
      <c r="M56" s="580">
        <f t="shared" si="4"/>
        <v>6954480</v>
      </c>
      <c r="N56" s="638"/>
      <c r="O56" s="638" t="s">
        <v>2637</v>
      </c>
      <c r="P56" s="639" t="s">
        <v>372</v>
      </c>
      <c r="Q56" s="639" t="s">
        <v>336</v>
      </c>
      <c r="R56" s="639" t="s">
        <v>73</v>
      </c>
      <c r="S56" s="639" t="s">
        <v>109</v>
      </c>
    </row>
    <row r="57" spans="1:19" s="33" customFormat="1" ht="20.25" customHeight="1">
      <c r="A57" s="639" t="s">
        <v>2634</v>
      </c>
      <c r="B57" s="638" t="s">
        <v>2635</v>
      </c>
      <c r="C57" s="639" t="s">
        <v>472</v>
      </c>
      <c r="D57" s="640" t="s">
        <v>4466</v>
      </c>
      <c r="E57" s="638"/>
      <c r="F57" s="639" t="s">
        <v>881</v>
      </c>
      <c r="G57" s="638"/>
      <c r="H57" s="1110">
        <v>2340</v>
      </c>
      <c r="I57" s="705">
        <v>8917</v>
      </c>
      <c r="J57" s="643">
        <v>0</v>
      </c>
      <c r="K57" s="578">
        <f t="shared" si="2"/>
        <v>0</v>
      </c>
      <c r="L57" s="579">
        <f t="shared" si="3"/>
        <v>0</v>
      </c>
      <c r="M57" s="580">
        <f t="shared" si="4"/>
        <v>20865780</v>
      </c>
      <c r="N57" s="638"/>
      <c r="O57" s="638" t="s">
        <v>2637</v>
      </c>
      <c r="P57" s="639" t="s">
        <v>372</v>
      </c>
      <c r="Q57" s="639" t="s">
        <v>336</v>
      </c>
      <c r="R57" s="639" t="s">
        <v>73</v>
      </c>
      <c r="S57" s="639" t="s">
        <v>109</v>
      </c>
    </row>
    <row r="58" spans="1:19" ht="20.25" customHeight="1">
      <c r="A58" s="639" t="s">
        <v>2634</v>
      </c>
      <c r="B58" s="638" t="s">
        <v>2635</v>
      </c>
      <c r="C58" s="639" t="s">
        <v>472</v>
      </c>
      <c r="D58" s="640" t="s">
        <v>4466</v>
      </c>
      <c r="E58" s="638"/>
      <c r="F58" s="639" t="s">
        <v>882</v>
      </c>
      <c r="G58" s="638"/>
      <c r="H58" s="1110">
        <v>2340</v>
      </c>
      <c r="I58" s="705">
        <v>7018</v>
      </c>
      <c r="J58" s="643">
        <v>0</v>
      </c>
      <c r="K58" s="578">
        <f t="shared" si="2"/>
        <v>0</v>
      </c>
      <c r="L58" s="579">
        <f t="shared" si="3"/>
        <v>0</v>
      </c>
      <c r="M58" s="580">
        <f t="shared" si="4"/>
        <v>16422120</v>
      </c>
      <c r="N58" s="638"/>
      <c r="O58" s="638" t="s">
        <v>2637</v>
      </c>
      <c r="P58" s="639" t="s">
        <v>372</v>
      </c>
      <c r="Q58" s="639" t="s">
        <v>336</v>
      </c>
      <c r="R58" s="639" t="s">
        <v>73</v>
      </c>
      <c r="S58" s="639" t="s">
        <v>109</v>
      </c>
    </row>
    <row r="59" spans="1:19" s="33" customFormat="1" ht="20.25" customHeight="1">
      <c r="A59" s="639" t="s">
        <v>2634</v>
      </c>
      <c r="B59" s="638" t="s">
        <v>2635</v>
      </c>
      <c r="C59" s="639" t="s">
        <v>472</v>
      </c>
      <c r="D59" s="640" t="s">
        <v>4466</v>
      </c>
      <c r="E59" s="638"/>
      <c r="F59" s="639" t="s">
        <v>619</v>
      </c>
      <c r="G59" s="638"/>
      <c r="H59" s="1110">
        <v>1170</v>
      </c>
      <c r="I59" s="705">
        <v>10394</v>
      </c>
      <c r="J59" s="643">
        <v>0</v>
      </c>
      <c r="K59" s="578">
        <f t="shared" si="2"/>
        <v>0</v>
      </c>
      <c r="L59" s="579">
        <f t="shared" si="3"/>
        <v>0</v>
      </c>
      <c r="M59" s="580">
        <f t="shared" si="4"/>
        <v>12160980</v>
      </c>
      <c r="N59" s="638"/>
      <c r="O59" s="638" t="s">
        <v>2638</v>
      </c>
      <c r="P59" s="639" t="s">
        <v>372</v>
      </c>
      <c r="Q59" s="639" t="s">
        <v>336</v>
      </c>
      <c r="R59" s="639" t="s">
        <v>73</v>
      </c>
      <c r="S59" s="639" t="s">
        <v>109</v>
      </c>
    </row>
    <row r="60" spans="1:19" s="33" customFormat="1" ht="20.25" customHeight="1">
      <c r="A60" s="639" t="s">
        <v>2634</v>
      </c>
      <c r="B60" s="638" t="s">
        <v>2635</v>
      </c>
      <c r="C60" s="639" t="s">
        <v>472</v>
      </c>
      <c r="D60" s="640" t="s">
        <v>4466</v>
      </c>
      <c r="E60" s="638"/>
      <c r="F60" s="639" t="s">
        <v>442</v>
      </c>
      <c r="G60" s="638"/>
      <c r="H60" s="1110">
        <v>1170</v>
      </c>
      <c r="I60" s="705">
        <v>594</v>
      </c>
      <c r="J60" s="643">
        <v>0</v>
      </c>
      <c r="K60" s="578">
        <f t="shared" si="2"/>
        <v>0</v>
      </c>
      <c r="L60" s="579">
        <f t="shared" si="3"/>
        <v>0</v>
      </c>
      <c r="M60" s="580">
        <f t="shared" si="4"/>
        <v>694980</v>
      </c>
      <c r="N60" s="638"/>
      <c r="O60" s="638" t="s">
        <v>2638</v>
      </c>
      <c r="P60" s="639" t="s">
        <v>372</v>
      </c>
      <c r="Q60" s="639" t="s">
        <v>336</v>
      </c>
      <c r="R60" s="639" t="s">
        <v>73</v>
      </c>
      <c r="S60" s="639" t="s">
        <v>109</v>
      </c>
    </row>
    <row r="61" spans="1:19" s="33" customFormat="1" ht="20.25" customHeight="1">
      <c r="A61" s="639" t="s">
        <v>2634</v>
      </c>
      <c r="B61" s="638" t="s">
        <v>2635</v>
      </c>
      <c r="C61" s="639" t="s">
        <v>472</v>
      </c>
      <c r="D61" s="640" t="s">
        <v>4467</v>
      </c>
      <c r="E61" s="638"/>
      <c r="F61" s="639" t="s">
        <v>81</v>
      </c>
      <c r="G61" s="638"/>
      <c r="H61" s="1110">
        <v>1170</v>
      </c>
      <c r="I61" s="705">
        <v>4158</v>
      </c>
      <c r="J61" s="643">
        <v>0</v>
      </c>
      <c r="K61" s="578">
        <f t="shared" si="2"/>
        <v>0</v>
      </c>
      <c r="L61" s="579">
        <f t="shared" si="3"/>
        <v>0</v>
      </c>
      <c r="M61" s="580">
        <f t="shared" si="4"/>
        <v>4864860</v>
      </c>
      <c r="N61" s="638"/>
      <c r="O61" s="638" t="s">
        <v>2638</v>
      </c>
      <c r="P61" s="639" t="s">
        <v>372</v>
      </c>
      <c r="Q61" s="639" t="s">
        <v>336</v>
      </c>
      <c r="R61" s="639" t="s">
        <v>73</v>
      </c>
      <c r="S61" s="639" t="s">
        <v>109</v>
      </c>
    </row>
    <row r="62" spans="1:19" s="33" customFormat="1" ht="20.25" customHeight="1">
      <c r="A62" s="639" t="s">
        <v>2634</v>
      </c>
      <c r="B62" s="638" t="s">
        <v>2635</v>
      </c>
      <c r="C62" s="639" t="s">
        <v>472</v>
      </c>
      <c r="D62" s="640" t="s">
        <v>4466</v>
      </c>
      <c r="E62" s="638"/>
      <c r="F62" s="639" t="s">
        <v>385</v>
      </c>
      <c r="G62" s="638"/>
      <c r="H62" s="1110">
        <v>1170</v>
      </c>
      <c r="I62" s="705">
        <v>713</v>
      </c>
      <c r="J62" s="643">
        <v>0</v>
      </c>
      <c r="K62" s="578">
        <f t="shared" si="2"/>
        <v>0</v>
      </c>
      <c r="L62" s="579">
        <f t="shared" si="3"/>
        <v>0</v>
      </c>
      <c r="M62" s="580">
        <f t="shared" si="4"/>
        <v>834210</v>
      </c>
      <c r="N62" s="638"/>
      <c r="O62" s="638" t="s">
        <v>2638</v>
      </c>
      <c r="P62" s="639" t="s">
        <v>372</v>
      </c>
      <c r="Q62" s="639" t="s">
        <v>336</v>
      </c>
      <c r="R62" s="639" t="s">
        <v>73</v>
      </c>
      <c r="S62" s="639" t="s">
        <v>109</v>
      </c>
    </row>
    <row r="63" spans="1:19" s="33" customFormat="1" ht="20.25" customHeight="1">
      <c r="A63" s="639" t="s">
        <v>2634</v>
      </c>
      <c r="B63" s="638" t="s">
        <v>2635</v>
      </c>
      <c r="C63" s="639" t="s">
        <v>472</v>
      </c>
      <c r="D63" s="640" t="s">
        <v>4467</v>
      </c>
      <c r="E63" s="638"/>
      <c r="F63" s="639" t="s">
        <v>84</v>
      </c>
      <c r="G63" s="638"/>
      <c r="H63" s="1110">
        <v>1170</v>
      </c>
      <c r="I63" s="705">
        <v>5702</v>
      </c>
      <c r="J63" s="643">
        <v>0</v>
      </c>
      <c r="K63" s="578">
        <f t="shared" si="2"/>
        <v>0</v>
      </c>
      <c r="L63" s="579">
        <f t="shared" si="3"/>
        <v>0</v>
      </c>
      <c r="M63" s="580">
        <f t="shared" si="4"/>
        <v>6671340</v>
      </c>
      <c r="N63" s="638"/>
      <c r="O63" s="638" t="s">
        <v>2638</v>
      </c>
      <c r="P63" s="639" t="s">
        <v>372</v>
      </c>
      <c r="Q63" s="639" t="s">
        <v>336</v>
      </c>
      <c r="R63" s="639" t="s">
        <v>73</v>
      </c>
      <c r="S63" s="639" t="s">
        <v>109</v>
      </c>
    </row>
    <row r="64" spans="1:19" s="33" customFormat="1" ht="20.25" customHeight="1">
      <c r="A64" s="639" t="s">
        <v>2634</v>
      </c>
      <c r="B64" s="638" t="s">
        <v>2635</v>
      </c>
      <c r="C64" s="639" t="s">
        <v>472</v>
      </c>
      <c r="D64" s="640" t="s">
        <v>4466</v>
      </c>
      <c r="E64" s="638"/>
      <c r="F64" s="639" t="s">
        <v>619</v>
      </c>
      <c r="G64" s="638"/>
      <c r="H64" s="1110">
        <v>1170</v>
      </c>
      <c r="I64" s="705">
        <v>12408</v>
      </c>
      <c r="J64" s="643">
        <v>0</v>
      </c>
      <c r="K64" s="578">
        <f t="shared" si="2"/>
        <v>0</v>
      </c>
      <c r="L64" s="579">
        <f t="shared" si="3"/>
        <v>0</v>
      </c>
      <c r="M64" s="580">
        <f t="shared" si="4"/>
        <v>14517360</v>
      </c>
      <c r="N64" s="638"/>
      <c r="O64" s="638" t="s">
        <v>2639</v>
      </c>
      <c r="P64" s="639" t="s">
        <v>372</v>
      </c>
      <c r="Q64" s="639" t="s">
        <v>336</v>
      </c>
      <c r="R64" s="639" t="s">
        <v>73</v>
      </c>
      <c r="S64" s="639" t="s">
        <v>109</v>
      </c>
    </row>
    <row r="65" spans="1:19" s="33" customFormat="1" ht="20.25" customHeight="1">
      <c r="A65" s="639" t="s">
        <v>2634</v>
      </c>
      <c r="B65" s="638" t="s">
        <v>2635</v>
      </c>
      <c r="C65" s="639" t="s">
        <v>472</v>
      </c>
      <c r="D65" s="640" t="s">
        <v>4466</v>
      </c>
      <c r="E65" s="638"/>
      <c r="F65" s="639" t="s">
        <v>620</v>
      </c>
      <c r="G65" s="638"/>
      <c r="H65" s="1110">
        <v>1170</v>
      </c>
      <c r="I65" s="705">
        <v>5626</v>
      </c>
      <c r="J65" s="643">
        <v>0</v>
      </c>
      <c r="K65" s="578">
        <f t="shared" si="2"/>
        <v>0</v>
      </c>
      <c r="L65" s="579">
        <f t="shared" si="3"/>
        <v>0</v>
      </c>
      <c r="M65" s="580">
        <f t="shared" si="4"/>
        <v>6582420</v>
      </c>
      <c r="N65" s="638"/>
      <c r="O65" s="638" t="s">
        <v>2640</v>
      </c>
      <c r="P65" s="639" t="s">
        <v>372</v>
      </c>
      <c r="Q65" s="639" t="s">
        <v>336</v>
      </c>
      <c r="R65" s="639" t="s">
        <v>73</v>
      </c>
      <c r="S65" s="639" t="s">
        <v>109</v>
      </c>
    </row>
    <row r="66" spans="1:19" s="33" customFormat="1" ht="20.25" customHeight="1">
      <c r="A66" s="639" t="s">
        <v>2634</v>
      </c>
      <c r="B66" s="638" t="s">
        <v>2635</v>
      </c>
      <c r="C66" s="639" t="s">
        <v>472</v>
      </c>
      <c r="D66" s="640" t="s">
        <v>4466</v>
      </c>
      <c r="E66" s="638"/>
      <c r="F66" s="639" t="s">
        <v>442</v>
      </c>
      <c r="G66" s="638"/>
      <c r="H66" s="1110">
        <v>1170</v>
      </c>
      <c r="I66" s="705">
        <v>618</v>
      </c>
      <c r="J66" s="643">
        <v>0</v>
      </c>
      <c r="K66" s="578">
        <f t="shared" si="2"/>
        <v>0</v>
      </c>
      <c r="L66" s="579">
        <f t="shared" si="3"/>
        <v>0</v>
      </c>
      <c r="M66" s="580">
        <f t="shared" si="4"/>
        <v>723060</v>
      </c>
      <c r="N66" s="638"/>
      <c r="O66" s="638" t="s">
        <v>2640</v>
      </c>
      <c r="P66" s="639" t="s">
        <v>372</v>
      </c>
      <c r="Q66" s="639" t="s">
        <v>336</v>
      </c>
      <c r="R66" s="639" t="s">
        <v>73</v>
      </c>
      <c r="S66" s="639" t="s">
        <v>109</v>
      </c>
    </row>
    <row r="67" spans="1:19" s="33" customFormat="1" ht="20.25" customHeight="1">
      <c r="A67" s="639" t="s">
        <v>2634</v>
      </c>
      <c r="B67" s="638" t="s">
        <v>2635</v>
      </c>
      <c r="C67" s="639" t="s">
        <v>472</v>
      </c>
      <c r="D67" s="640" t="s">
        <v>4467</v>
      </c>
      <c r="E67" s="638"/>
      <c r="F67" s="639" t="s">
        <v>81</v>
      </c>
      <c r="G67" s="638"/>
      <c r="H67" s="1110">
        <v>1170</v>
      </c>
      <c r="I67" s="705">
        <v>4328</v>
      </c>
      <c r="J67" s="643">
        <v>0</v>
      </c>
      <c r="K67" s="578">
        <f t="shared" si="2"/>
        <v>0</v>
      </c>
      <c r="L67" s="579">
        <f t="shared" si="3"/>
        <v>0</v>
      </c>
      <c r="M67" s="580">
        <f t="shared" si="4"/>
        <v>5063760</v>
      </c>
      <c r="N67" s="638"/>
      <c r="O67" s="638" t="s">
        <v>2640</v>
      </c>
      <c r="P67" s="639" t="s">
        <v>372</v>
      </c>
      <c r="Q67" s="639" t="s">
        <v>336</v>
      </c>
      <c r="R67" s="639" t="s">
        <v>73</v>
      </c>
      <c r="S67" s="639" t="s">
        <v>109</v>
      </c>
    </row>
    <row r="68" spans="1:19" s="33" customFormat="1" ht="20.25" customHeight="1">
      <c r="A68" s="639" t="s">
        <v>2634</v>
      </c>
      <c r="B68" s="638" t="s">
        <v>2635</v>
      </c>
      <c r="C68" s="639" t="s">
        <v>472</v>
      </c>
      <c r="D68" s="640" t="s">
        <v>4466</v>
      </c>
      <c r="E68" s="638"/>
      <c r="F68" s="639" t="s">
        <v>385</v>
      </c>
      <c r="G68" s="638"/>
      <c r="H68" s="1110">
        <v>1170</v>
      </c>
      <c r="I68" s="705">
        <v>742</v>
      </c>
      <c r="J68" s="643">
        <v>0</v>
      </c>
      <c r="K68" s="578">
        <f t="shared" si="2"/>
        <v>0</v>
      </c>
      <c r="L68" s="579">
        <f t="shared" si="3"/>
        <v>0</v>
      </c>
      <c r="M68" s="580">
        <f t="shared" si="4"/>
        <v>868140</v>
      </c>
      <c r="N68" s="638"/>
      <c r="O68" s="638" t="s">
        <v>2640</v>
      </c>
      <c r="P68" s="639" t="s">
        <v>372</v>
      </c>
      <c r="Q68" s="639" t="s">
        <v>336</v>
      </c>
      <c r="R68" s="639" t="s">
        <v>73</v>
      </c>
      <c r="S68" s="639" t="s">
        <v>109</v>
      </c>
    </row>
    <row r="69" spans="1:19" s="33" customFormat="1" ht="20.25" customHeight="1">
      <c r="A69" s="639" t="s">
        <v>2634</v>
      </c>
      <c r="B69" s="638" t="s">
        <v>2635</v>
      </c>
      <c r="C69" s="639" t="s">
        <v>472</v>
      </c>
      <c r="D69" s="640" t="s">
        <v>4467</v>
      </c>
      <c r="E69" s="638"/>
      <c r="F69" s="639" t="s">
        <v>84</v>
      </c>
      <c r="G69" s="638"/>
      <c r="H69" s="1110">
        <v>1170</v>
      </c>
      <c r="I69" s="705">
        <v>5935</v>
      </c>
      <c r="J69" s="643">
        <v>0</v>
      </c>
      <c r="K69" s="578">
        <f t="shared" si="2"/>
        <v>0</v>
      </c>
      <c r="L69" s="579">
        <f t="shared" si="3"/>
        <v>0</v>
      </c>
      <c r="M69" s="580">
        <f t="shared" si="4"/>
        <v>6943950</v>
      </c>
      <c r="N69" s="638"/>
      <c r="O69" s="638" t="s">
        <v>2640</v>
      </c>
      <c r="P69" s="639" t="s">
        <v>372</v>
      </c>
      <c r="Q69" s="639" t="s">
        <v>336</v>
      </c>
      <c r="R69" s="639" t="s">
        <v>73</v>
      </c>
      <c r="S69" s="639" t="s">
        <v>109</v>
      </c>
    </row>
    <row r="70" spans="1:19" s="33" customFormat="1" ht="20.25" customHeight="1">
      <c r="A70" s="639" t="s">
        <v>2634</v>
      </c>
      <c r="B70" s="638" t="s">
        <v>2635</v>
      </c>
      <c r="C70" s="639" t="s">
        <v>472</v>
      </c>
      <c r="D70" s="640" t="s">
        <v>4466</v>
      </c>
      <c r="E70" s="638"/>
      <c r="F70" s="639" t="s">
        <v>650</v>
      </c>
      <c r="G70" s="638"/>
      <c r="H70" s="1110">
        <v>2340</v>
      </c>
      <c r="I70" s="705">
        <v>33559</v>
      </c>
      <c r="J70" s="643">
        <v>15</v>
      </c>
      <c r="K70" s="578">
        <f t="shared" si="2"/>
        <v>35100</v>
      </c>
      <c r="L70" s="579">
        <f t="shared" si="3"/>
        <v>35.1</v>
      </c>
      <c r="M70" s="580">
        <f t="shared" si="4"/>
        <v>78528060</v>
      </c>
      <c r="N70" s="638"/>
      <c r="O70" s="638" t="s">
        <v>2641</v>
      </c>
      <c r="P70" s="639" t="s">
        <v>372</v>
      </c>
      <c r="Q70" s="639" t="s">
        <v>270</v>
      </c>
      <c r="R70" s="639" t="s">
        <v>68</v>
      </c>
      <c r="S70" s="639" t="s">
        <v>109</v>
      </c>
    </row>
    <row r="71" spans="1:19" s="33" customFormat="1" ht="20.25" customHeight="1">
      <c r="A71" s="639" t="s">
        <v>2634</v>
      </c>
      <c r="B71" s="638" t="s">
        <v>2635</v>
      </c>
      <c r="C71" s="639" t="s">
        <v>472</v>
      </c>
      <c r="D71" s="640" t="s">
        <v>4466</v>
      </c>
      <c r="E71" s="638"/>
      <c r="F71" s="639" t="s">
        <v>1387</v>
      </c>
      <c r="G71" s="638"/>
      <c r="H71" s="1110">
        <v>2340</v>
      </c>
      <c r="I71" s="705">
        <v>11410</v>
      </c>
      <c r="J71" s="643">
        <v>0</v>
      </c>
      <c r="K71" s="578">
        <f t="shared" si="2"/>
        <v>0</v>
      </c>
      <c r="L71" s="579">
        <f t="shared" si="3"/>
        <v>0</v>
      </c>
      <c r="M71" s="580">
        <f t="shared" si="4"/>
        <v>26699400</v>
      </c>
      <c r="N71" s="638"/>
      <c r="O71" s="638" t="s">
        <v>2641</v>
      </c>
      <c r="P71" s="639" t="s">
        <v>372</v>
      </c>
      <c r="Q71" s="639" t="s">
        <v>577</v>
      </c>
      <c r="R71" s="639" t="s">
        <v>375</v>
      </c>
      <c r="S71" s="639" t="s">
        <v>109</v>
      </c>
    </row>
    <row r="72" spans="1:19" s="33" customFormat="1" ht="20.25" customHeight="1">
      <c r="A72" s="639" t="s">
        <v>2634</v>
      </c>
      <c r="B72" s="638" t="s">
        <v>2635</v>
      </c>
      <c r="C72" s="639" t="s">
        <v>472</v>
      </c>
      <c r="D72" s="640" t="s">
        <v>4466</v>
      </c>
      <c r="E72" s="638"/>
      <c r="F72" s="639" t="s">
        <v>356</v>
      </c>
      <c r="G72" s="638"/>
      <c r="H72" s="1110">
        <v>1170</v>
      </c>
      <c r="I72" s="705">
        <v>138646</v>
      </c>
      <c r="J72" s="643">
        <v>43</v>
      </c>
      <c r="K72" s="578">
        <f t="shared" si="2"/>
        <v>50310</v>
      </c>
      <c r="L72" s="579">
        <f t="shared" si="3"/>
        <v>50.31</v>
      </c>
      <c r="M72" s="580">
        <f t="shared" si="4"/>
        <v>162215820</v>
      </c>
      <c r="N72" s="638"/>
      <c r="O72" s="638" t="s">
        <v>2642</v>
      </c>
      <c r="P72" s="639" t="s">
        <v>372</v>
      </c>
      <c r="Q72" s="639" t="s">
        <v>327</v>
      </c>
      <c r="R72" s="639" t="s">
        <v>68</v>
      </c>
      <c r="S72" s="639" t="s">
        <v>109</v>
      </c>
    </row>
    <row r="73" spans="1:19" s="33" customFormat="1" ht="20.25" customHeight="1">
      <c r="A73" s="639" t="s">
        <v>2634</v>
      </c>
      <c r="B73" s="638" t="s">
        <v>2635</v>
      </c>
      <c r="C73" s="639" t="s">
        <v>472</v>
      </c>
      <c r="D73" s="640" t="s">
        <v>4466</v>
      </c>
      <c r="E73" s="638"/>
      <c r="F73" s="639" t="s">
        <v>880</v>
      </c>
      <c r="G73" s="638"/>
      <c r="H73" s="1110">
        <v>1170</v>
      </c>
      <c r="I73" s="705">
        <v>2627</v>
      </c>
      <c r="J73" s="643">
        <v>0</v>
      </c>
      <c r="K73" s="578">
        <f t="shared" si="2"/>
        <v>0</v>
      </c>
      <c r="L73" s="579">
        <f t="shared" si="3"/>
        <v>0</v>
      </c>
      <c r="M73" s="580">
        <f t="shared" si="4"/>
        <v>3073590</v>
      </c>
      <c r="N73" s="638"/>
      <c r="O73" s="638" t="s">
        <v>2642</v>
      </c>
      <c r="P73" s="639" t="s">
        <v>372</v>
      </c>
      <c r="Q73" s="639" t="s">
        <v>336</v>
      </c>
      <c r="R73" s="639" t="s">
        <v>73</v>
      </c>
      <c r="S73" s="639" t="s">
        <v>109</v>
      </c>
    </row>
    <row r="74" spans="1:19" s="33" customFormat="1" ht="20.25" customHeight="1">
      <c r="A74" s="639" t="s">
        <v>2634</v>
      </c>
      <c r="B74" s="638" t="s">
        <v>2635</v>
      </c>
      <c r="C74" s="639" t="s">
        <v>472</v>
      </c>
      <c r="D74" s="640" t="s">
        <v>4466</v>
      </c>
      <c r="E74" s="638"/>
      <c r="F74" s="639" t="s">
        <v>356</v>
      </c>
      <c r="G74" s="638"/>
      <c r="H74" s="1110">
        <v>1170</v>
      </c>
      <c r="I74" s="705">
        <v>138936</v>
      </c>
      <c r="J74" s="643">
        <v>43</v>
      </c>
      <c r="K74" s="578">
        <f t="shared" ref="K74:K137" si="5">IFERROR(J74*H74,"0")</f>
        <v>50310</v>
      </c>
      <c r="L74" s="579">
        <f t="shared" ref="L74:L137" si="6">IFERROR(K74/1000,"0")</f>
        <v>50.31</v>
      </c>
      <c r="M74" s="580">
        <f t="shared" ref="M74:M137" si="7">I74*H74</f>
        <v>162555120</v>
      </c>
      <c r="N74" s="638"/>
      <c r="O74" s="638" t="s">
        <v>2643</v>
      </c>
      <c r="P74" s="639" t="s">
        <v>372</v>
      </c>
      <c r="Q74" s="639" t="s">
        <v>327</v>
      </c>
      <c r="R74" s="639" t="s">
        <v>68</v>
      </c>
      <c r="S74" s="639" t="s">
        <v>109</v>
      </c>
    </row>
    <row r="75" spans="1:19" s="33" customFormat="1" ht="20.25" customHeight="1">
      <c r="A75" s="639" t="s">
        <v>2634</v>
      </c>
      <c r="B75" s="638" t="s">
        <v>2635</v>
      </c>
      <c r="C75" s="639" t="s">
        <v>472</v>
      </c>
      <c r="D75" s="640" t="s">
        <v>4466</v>
      </c>
      <c r="E75" s="638"/>
      <c r="F75" s="639" t="s">
        <v>880</v>
      </c>
      <c r="G75" s="638"/>
      <c r="H75" s="1110">
        <v>1170</v>
      </c>
      <c r="I75" s="705">
        <v>2633</v>
      </c>
      <c r="J75" s="643">
        <v>0</v>
      </c>
      <c r="K75" s="578">
        <f t="shared" si="5"/>
        <v>0</v>
      </c>
      <c r="L75" s="579">
        <f t="shared" si="6"/>
        <v>0</v>
      </c>
      <c r="M75" s="580">
        <f t="shared" si="7"/>
        <v>3080610</v>
      </c>
      <c r="N75" s="638"/>
      <c r="O75" s="638" t="s">
        <v>2643</v>
      </c>
      <c r="P75" s="639" t="s">
        <v>372</v>
      </c>
      <c r="Q75" s="639" t="s">
        <v>336</v>
      </c>
      <c r="R75" s="639" t="s">
        <v>73</v>
      </c>
      <c r="S75" s="639" t="s">
        <v>109</v>
      </c>
    </row>
    <row r="76" spans="1:19" s="33" customFormat="1" ht="20.25" customHeight="1">
      <c r="A76" s="639" t="s">
        <v>2634</v>
      </c>
      <c r="B76" s="638" t="s">
        <v>2635</v>
      </c>
      <c r="C76" s="639" t="s">
        <v>472</v>
      </c>
      <c r="D76" s="640" t="s">
        <v>4466</v>
      </c>
      <c r="E76" s="638"/>
      <c r="F76" s="639" t="s">
        <v>743</v>
      </c>
      <c r="G76" s="638"/>
      <c r="H76" s="1110">
        <v>1170</v>
      </c>
      <c r="I76" s="705">
        <v>65209</v>
      </c>
      <c r="J76" s="643">
        <v>0</v>
      </c>
      <c r="K76" s="578">
        <f t="shared" si="5"/>
        <v>0</v>
      </c>
      <c r="L76" s="579">
        <f t="shared" si="6"/>
        <v>0</v>
      </c>
      <c r="M76" s="580">
        <f t="shared" si="7"/>
        <v>76294530</v>
      </c>
      <c r="N76" s="638"/>
      <c r="O76" s="638" t="s">
        <v>2644</v>
      </c>
      <c r="P76" s="639" t="s">
        <v>372</v>
      </c>
      <c r="Q76" s="639" t="s">
        <v>276</v>
      </c>
      <c r="R76" s="639" t="s">
        <v>73</v>
      </c>
      <c r="S76" s="639" t="s">
        <v>109</v>
      </c>
    </row>
    <row r="77" spans="1:19" s="33" customFormat="1" ht="20.25" customHeight="1">
      <c r="A77" s="639" t="s">
        <v>2634</v>
      </c>
      <c r="B77" s="638" t="s">
        <v>2635</v>
      </c>
      <c r="C77" s="639" t="s">
        <v>472</v>
      </c>
      <c r="D77" s="640" t="s">
        <v>4467</v>
      </c>
      <c r="E77" s="638"/>
      <c r="F77" s="639" t="s">
        <v>1912</v>
      </c>
      <c r="G77" s="638"/>
      <c r="H77" s="1110">
        <v>1170</v>
      </c>
      <c r="I77" s="705">
        <v>6793</v>
      </c>
      <c r="J77" s="643">
        <v>0</v>
      </c>
      <c r="K77" s="578">
        <f t="shared" si="5"/>
        <v>0</v>
      </c>
      <c r="L77" s="579">
        <f t="shared" si="6"/>
        <v>0</v>
      </c>
      <c r="M77" s="580">
        <f t="shared" si="7"/>
        <v>7947810</v>
      </c>
      <c r="N77" s="638"/>
      <c r="O77" s="638" t="s">
        <v>2644</v>
      </c>
      <c r="P77" s="639" t="s">
        <v>372</v>
      </c>
      <c r="Q77" s="639" t="s">
        <v>336</v>
      </c>
      <c r="R77" s="639" t="s">
        <v>73</v>
      </c>
      <c r="S77" s="639" t="s">
        <v>109</v>
      </c>
    </row>
    <row r="78" spans="1:19" s="33" customFormat="1" ht="20.25" customHeight="1">
      <c r="A78" s="639" t="s">
        <v>2634</v>
      </c>
      <c r="B78" s="638" t="s">
        <v>2635</v>
      </c>
      <c r="C78" s="639" t="s">
        <v>472</v>
      </c>
      <c r="D78" s="640" t="s">
        <v>4467</v>
      </c>
      <c r="E78" s="638"/>
      <c r="F78" s="639" t="s">
        <v>81</v>
      </c>
      <c r="G78" s="638"/>
      <c r="H78" s="1110">
        <v>1170</v>
      </c>
      <c r="I78" s="705">
        <v>5944</v>
      </c>
      <c r="J78" s="643">
        <v>0</v>
      </c>
      <c r="K78" s="578">
        <f t="shared" si="5"/>
        <v>0</v>
      </c>
      <c r="L78" s="579">
        <f t="shared" si="6"/>
        <v>0</v>
      </c>
      <c r="M78" s="580">
        <f t="shared" si="7"/>
        <v>6954480</v>
      </c>
      <c r="N78" s="638"/>
      <c r="O78" s="638" t="s">
        <v>2644</v>
      </c>
      <c r="P78" s="639" t="s">
        <v>372</v>
      </c>
      <c r="Q78" s="639" t="s">
        <v>336</v>
      </c>
      <c r="R78" s="639" t="s">
        <v>73</v>
      </c>
      <c r="S78" s="639" t="s">
        <v>109</v>
      </c>
    </row>
    <row r="79" spans="1:19" s="33" customFormat="1" ht="20.25" customHeight="1">
      <c r="A79" s="639" t="s">
        <v>2634</v>
      </c>
      <c r="B79" s="638" t="s">
        <v>2635</v>
      </c>
      <c r="C79" s="639" t="s">
        <v>472</v>
      </c>
      <c r="D79" s="640" t="s">
        <v>4466</v>
      </c>
      <c r="E79" s="638"/>
      <c r="F79" s="639" t="s">
        <v>945</v>
      </c>
      <c r="G79" s="638"/>
      <c r="H79" s="1110">
        <v>1170</v>
      </c>
      <c r="I79" s="705">
        <v>16302</v>
      </c>
      <c r="J79" s="643">
        <v>0</v>
      </c>
      <c r="K79" s="578">
        <f t="shared" si="5"/>
        <v>0</v>
      </c>
      <c r="L79" s="579">
        <f t="shared" si="6"/>
        <v>0</v>
      </c>
      <c r="M79" s="580">
        <f t="shared" si="7"/>
        <v>19073340</v>
      </c>
      <c r="N79" s="638"/>
      <c r="O79" s="638" t="s">
        <v>2644</v>
      </c>
      <c r="P79" s="639" t="s">
        <v>372</v>
      </c>
      <c r="Q79" s="639" t="s">
        <v>336</v>
      </c>
      <c r="R79" s="639" t="s">
        <v>73</v>
      </c>
      <c r="S79" s="639" t="s">
        <v>109</v>
      </c>
    </row>
    <row r="80" spans="1:19" s="33" customFormat="1" ht="20.25" customHeight="1">
      <c r="A80" s="639" t="s">
        <v>2634</v>
      </c>
      <c r="B80" s="638" t="s">
        <v>2635</v>
      </c>
      <c r="C80" s="639" t="s">
        <v>472</v>
      </c>
      <c r="D80" s="640" t="s">
        <v>4467</v>
      </c>
      <c r="E80" s="638"/>
      <c r="F80" s="639" t="s">
        <v>85</v>
      </c>
      <c r="G80" s="638"/>
      <c r="H80" s="1110">
        <v>1170</v>
      </c>
      <c r="I80" s="705">
        <v>12821</v>
      </c>
      <c r="J80" s="643">
        <v>0</v>
      </c>
      <c r="K80" s="578">
        <f t="shared" si="5"/>
        <v>0</v>
      </c>
      <c r="L80" s="579">
        <f t="shared" si="6"/>
        <v>0</v>
      </c>
      <c r="M80" s="580">
        <f t="shared" si="7"/>
        <v>15000570</v>
      </c>
      <c r="N80" s="638"/>
      <c r="O80" s="638" t="s">
        <v>2644</v>
      </c>
      <c r="P80" s="639" t="s">
        <v>372</v>
      </c>
      <c r="Q80" s="639" t="s">
        <v>336</v>
      </c>
      <c r="R80" s="639" t="s">
        <v>73</v>
      </c>
      <c r="S80" s="639" t="s">
        <v>109</v>
      </c>
    </row>
    <row r="81" spans="1:19" s="33" customFormat="1" ht="20.25" customHeight="1">
      <c r="A81" s="639" t="s">
        <v>2634</v>
      </c>
      <c r="B81" s="638" t="s">
        <v>2635</v>
      </c>
      <c r="C81" s="639" t="s">
        <v>472</v>
      </c>
      <c r="D81" s="640" t="s">
        <v>4466</v>
      </c>
      <c r="E81" s="638"/>
      <c r="F81" s="639" t="s">
        <v>1121</v>
      </c>
      <c r="G81" s="638"/>
      <c r="H81" s="1110">
        <v>1170</v>
      </c>
      <c r="I81" s="705">
        <v>16132</v>
      </c>
      <c r="J81" s="643">
        <v>0</v>
      </c>
      <c r="K81" s="578">
        <f t="shared" si="5"/>
        <v>0</v>
      </c>
      <c r="L81" s="579">
        <f t="shared" si="6"/>
        <v>0</v>
      </c>
      <c r="M81" s="580">
        <f t="shared" si="7"/>
        <v>18874440</v>
      </c>
      <c r="N81" s="638"/>
      <c r="O81" s="638" t="s">
        <v>2644</v>
      </c>
      <c r="P81" s="639" t="s">
        <v>372</v>
      </c>
      <c r="Q81" s="639" t="s">
        <v>336</v>
      </c>
      <c r="R81" s="639" t="s">
        <v>73</v>
      </c>
      <c r="S81" s="639" t="s">
        <v>109</v>
      </c>
    </row>
    <row r="82" spans="1:19" s="33" customFormat="1" ht="20.25" customHeight="1">
      <c r="A82" s="639" t="s">
        <v>2634</v>
      </c>
      <c r="B82" s="638" t="s">
        <v>2635</v>
      </c>
      <c r="C82" s="639" t="s">
        <v>472</v>
      </c>
      <c r="D82" s="640" t="s">
        <v>4466</v>
      </c>
      <c r="E82" s="638"/>
      <c r="F82" s="639" t="s">
        <v>75</v>
      </c>
      <c r="G82" s="638"/>
      <c r="H82" s="1110">
        <v>1170</v>
      </c>
      <c r="I82" s="705">
        <v>35334</v>
      </c>
      <c r="J82" s="643">
        <v>0</v>
      </c>
      <c r="K82" s="578">
        <f t="shared" si="5"/>
        <v>0</v>
      </c>
      <c r="L82" s="579">
        <f t="shared" si="6"/>
        <v>0</v>
      </c>
      <c r="M82" s="580">
        <f t="shared" si="7"/>
        <v>41340780</v>
      </c>
      <c r="N82" s="638"/>
      <c r="O82" s="638" t="s">
        <v>2645</v>
      </c>
      <c r="P82" s="639" t="s">
        <v>372</v>
      </c>
      <c r="Q82" s="639" t="s">
        <v>272</v>
      </c>
      <c r="R82" s="639" t="s">
        <v>73</v>
      </c>
      <c r="S82" s="639" t="s">
        <v>109</v>
      </c>
    </row>
    <row r="83" spans="1:19" s="33" customFormat="1" ht="20.25" customHeight="1">
      <c r="A83" s="639" t="s">
        <v>2634</v>
      </c>
      <c r="B83" s="638" t="s">
        <v>2635</v>
      </c>
      <c r="C83" s="639" t="s">
        <v>472</v>
      </c>
      <c r="D83" s="640" t="s">
        <v>4466</v>
      </c>
      <c r="E83" s="638"/>
      <c r="F83" s="639" t="s">
        <v>1937</v>
      </c>
      <c r="G83" s="638"/>
      <c r="H83" s="1110">
        <v>1170</v>
      </c>
      <c r="I83" s="705">
        <v>7266</v>
      </c>
      <c r="J83" s="643">
        <v>0</v>
      </c>
      <c r="K83" s="578">
        <f t="shared" si="5"/>
        <v>0</v>
      </c>
      <c r="L83" s="579">
        <f t="shared" si="6"/>
        <v>0</v>
      </c>
      <c r="M83" s="580">
        <f t="shared" si="7"/>
        <v>8501220</v>
      </c>
      <c r="N83" s="638"/>
      <c r="O83" s="638" t="s">
        <v>2645</v>
      </c>
      <c r="P83" s="639" t="s">
        <v>372</v>
      </c>
      <c r="Q83" s="639" t="s">
        <v>336</v>
      </c>
      <c r="R83" s="639" t="s">
        <v>73</v>
      </c>
      <c r="S83" s="639" t="s">
        <v>109</v>
      </c>
    </row>
    <row r="84" spans="1:19" s="33" customFormat="1" ht="20.25" customHeight="1">
      <c r="A84" s="639" t="s">
        <v>2634</v>
      </c>
      <c r="B84" s="638" t="s">
        <v>2635</v>
      </c>
      <c r="C84" s="639" t="s">
        <v>472</v>
      </c>
      <c r="D84" s="640" t="s">
        <v>4467</v>
      </c>
      <c r="E84" s="638"/>
      <c r="F84" s="639" t="s">
        <v>81</v>
      </c>
      <c r="G84" s="638"/>
      <c r="H84" s="1110">
        <v>1170</v>
      </c>
      <c r="I84" s="705">
        <v>4987</v>
      </c>
      <c r="J84" s="643">
        <v>0</v>
      </c>
      <c r="K84" s="578">
        <f t="shared" si="5"/>
        <v>0</v>
      </c>
      <c r="L84" s="579">
        <f t="shared" si="6"/>
        <v>0</v>
      </c>
      <c r="M84" s="580">
        <f t="shared" si="7"/>
        <v>5834790</v>
      </c>
      <c r="N84" s="638"/>
      <c r="O84" s="638" t="s">
        <v>2645</v>
      </c>
      <c r="P84" s="639" t="s">
        <v>372</v>
      </c>
      <c r="Q84" s="639" t="s">
        <v>336</v>
      </c>
      <c r="R84" s="639" t="s">
        <v>73</v>
      </c>
      <c r="S84" s="639" t="s">
        <v>109</v>
      </c>
    </row>
    <row r="85" spans="1:19" s="33" customFormat="1" ht="20.25" customHeight="1">
      <c r="A85" s="639" t="s">
        <v>2634</v>
      </c>
      <c r="B85" s="638" t="s">
        <v>2635</v>
      </c>
      <c r="C85" s="639" t="s">
        <v>472</v>
      </c>
      <c r="D85" s="640" t="s">
        <v>4467</v>
      </c>
      <c r="E85" s="638"/>
      <c r="F85" s="639" t="s">
        <v>85</v>
      </c>
      <c r="G85" s="638"/>
      <c r="H85" s="1110">
        <v>1170</v>
      </c>
      <c r="I85" s="705">
        <v>10757</v>
      </c>
      <c r="J85" s="643">
        <v>0</v>
      </c>
      <c r="K85" s="578">
        <f t="shared" si="5"/>
        <v>0</v>
      </c>
      <c r="L85" s="579">
        <f t="shared" si="6"/>
        <v>0</v>
      </c>
      <c r="M85" s="580">
        <f t="shared" si="7"/>
        <v>12585690</v>
      </c>
      <c r="N85" s="638"/>
      <c r="O85" s="638" t="s">
        <v>2645</v>
      </c>
      <c r="P85" s="639" t="s">
        <v>372</v>
      </c>
      <c r="Q85" s="639" t="s">
        <v>336</v>
      </c>
      <c r="R85" s="639" t="s">
        <v>73</v>
      </c>
      <c r="S85" s="639" t="s">
        <v>109</v>
      </c>
    </row>
    <row r="86" spans="1:19" s="33" customFormat="1" ht="20.25" customHeight="1">
      <c r="A86" s="639" t="s">
        <v>2634</v>
      </c>
      <c r="B86" s="638" t="s">
        <v>2635</v>
      </c>
      <c r="C86" s="639" t="s">
        <v>472</v>
      </c>
      <c r="D86" s="640" t="s">
        <v>4466</v>
      </c>
      <c r="E86" s="638"/>
      <c r="F86" s="639" t="s">
        <v>337</v>
      </c>
      <c r="G86" s="638"/>
      <c r="H86" s="1110">
        <v>1170</v>
      </c>
      <c r="I86" s="705">
        <v>17248</v>
      </c>
      <c r="J86" s="643">
        <v>0</v>
      </c>
      <c r="K86" s="578">
        <f t="shared" si="5"/>
        <v>0</v>
      </c>
      <c r="L86" s="579">
        <f t="shared" si="6"/>
        <v>0</v>
      </c>
      <c r="M86" s="580">
        <f t="shared" si="7"/>
        <v>20180160</v>
      </c>
      <c r="N86" s="638"/>
      <c r="O86" s="638" t="s">
        <v>2646</v>
      </c>
      <c r="P86" s="639" t="s">
        <v>372</v>
      </c>
      <c r="Q86" s="639" t="s">
        <v>336</v>
      </c>
      <c r="R86" s="639" t="s">
        <v>73</v>
      </c>
      <c r="S86" s="639" t="s">
        <v>109</v>
      </c>
    </row>
    <row r="87" spans="1:19" s="33" customFormat="1" ht="20.25" customHeight="1">
      <c r="A87" s="639" t="s">
        <v>2634</v>
      </c>
      <c r="B87" s="638" t="s">
        <v>2635</v>
      </c>
      <c r="C87" s="639" t="s">
        <v>472</v>
      </c>
      <c r="D87" s="640" t="s">
        <v>4466</v>
      </c>
      <c r="E87" s="638"/>
      <c r="F87" s="639" t="s">
        <v>350</v>
      </c>
      <c r="G87" s="638"/>
      <c r="H87" s="1110">
        <v>1170</v>
      </c>
      <c r="I87" s="705">
        <v>8431</v>
      </c>
      <c r="J87" s="643">
        <v>0</v>
      </c>
      <c r="K87" s="578">
        <f t="shared" si="5"/>
        <v>0</v>
      </c>
      <c r="L87" s="579">
        <f t="shared" si="6"/>
        <v>0</v>
      </c>
      <c r="M87" s="580">
        <f t="shared" si="7"/>
        <v>9864270</v>
      </c>
      <c r="N87" s="638"/>
      <c r="O87" s="638" t="s">
        <v>2636</v>
      </c>
      <c r="P87" s="639" t="s">
        <v>372</v>
      </c>
      <c r="Q87" s="639" t="s">
        <v>336</v>
      </c>
      <c r="R87" s="639" t="s">
        <v>73</v>
      </c>
      <c r="S87" s="639" t="s">
        <v>109</v>
      </c>
    </row>
    <row r="88" spans="1:19" s="33" customFormat="1" ht="20.25" customHeight="1">
      <c r="A88" s="639" t="s">
        <v>2634</v>
      </c>
      <c r="B88" s="638" t="s">
        <v>2635</v>
      </c>
      <c r="C88" s="639" t="s">
        <v>472</v>
      </c>
      <c r="D88" s="640" t="s">
        <v>4467</v>
      </c>
      <c r="E88" s="638"/>
      <c r="F88" s="639" t="s">
        <v>366</v>
      </c>
      <c r="G88" s="638"/>
      <c r="H88" s="1110">
        <v>1170</v>
      </c>
      <c r="I88" s="705">
        <v>3452</v>
      </c>
      <c r="J88" s="643">
        <v>0</v>
      </c>
      <c r="K88" s="578">
        <f t="shared" si="5"/>
        <v>0</v>
      </c>
      <c r="L88" s="579">
        <f t="shared" si="6"/>
        <v>0</v>
      </c>
      <c r="M88" s="580">
        <f t="shared" si="7"/>
        <v>4038840</v>
      </c>
      <c r="N88" s="638"/>
      <c r="O88" s="638" t="s">
        <v>2636</v>
      </c>
      <c r="P88" s="639" t="s">
        <v>372</v>
      </c>
      <c r="Q88" s="639" t="s">
        <v>336</v>
      </c>
      <c r="R88" s="639" t="s">
        <v>73</v>
      </c>
      <c r="S88" s="639" t="s">
        <v>109</v>
      </c>
    </row>
    <row r="89" spans="1:19" s="33" customFormat="1" ht="20.25" customHeight="1">
      <c r="A89" s="639" t="s">
        <v>467</v>
      </c>
      <c r="B89" s="638" t="s">
        <v>1176</v>
      </c>
      <c r="C89" s="639" t="s">
        <v>371</v>
      </c>
      <c r="D89" s="640" t="s">
        <v>4468</v>
      </c>
      <c r="E89" s="638"/>
      <c r="F89" s="639" t="s">
        <v>267</v>
      </c>
      <c r="G89" s="638"/>
      <c r="H89" s="1110">
        <v>398</v>
      </c>
      <c r="I89" s="705">
        <v>80000</v>
      </c>
      <c r="J89" s="643">
        <v>7.2</v>
      </c>
      <c r="K89" s="578">
        <f t="shared" si="5"/>
        <v>2865.6</v>
      </c>
      <c r="L89" s="579">
        <f t="shared" si="6"/>
        <v>2.8655999999999997</v>
      </c>
      <c r="M89" s="580">
        <f t="shared" si="7"/>
        <v>31840000</v>
      </c>
      <c r="N89" s="638"/>
      <c r="O89" s="638"/>
      <c r="P89" s="639" t="s">
        <v>1273</v>
      </c>
      <c r="Q89" s="639" t="s">
        <v>344</v>
      </c>
      <c r="R89" s="639" t="s">
        <v>60</v>
      </c>
      <c r="S89" s="639" t="s">
        <v>237</v>
      </c>
    </row>
    <row r="90" spans="1:19" s="33" customFormat="1" ht="20.25" customHeight="1">
      <c r="A90" s="639" t="s">
        <v>467</v>
      </c>
      <c r="B90" s="638" t="s">
        <v>1176</v>
      </c>
      <c r="C90" s="639" t="s">
        <v>371</v>
      </c>
      <c r="D90" s="640" t="s">
        <v>4468</v>
      </c>
      <c r="E90" s="638"/>
      <c r="F90" s="639" t="s">
        <v>402</v>
      </c>
      <c r="G90" s="638"/>
      <c r="H90" s="1110">
        <v>2962</v>
      </c>
      <c r="I90" s="705">
        <v>176000</v>
      </c>
      <c r="J90" s="643">
        <v>36.4</v>
      </c>
      <c r="K90" s="578">
        <f t="shared" si="5"/>
        <v>107816.8</v>
      </c>
      <c r="L90" s="579">
        <f t="shared" si="6"/>
        <v>107.8168</v>
      </c>
      <c r="M90" s="580">
        <f t="shared" si="7"/>
        <v>521312000</v>
      </c>
      <c r="N90" s="638"/>
      <c r="O90" s="638"/>
      <c r="P90" s="639" t="s">
        <v>1273</v>
      </c>
      <c r="Q90" s="639" t="s">
        <v>403</v>
      </c>
      <c r="R90" s="639" t="s">
        <v>60</v>
      </c>
      <c r="S90" s="639" t="s">
        <v>237</v>
      </c>
    </row>
    <row r="91" spans="1:19" s="33" customFormat="1" ht="20.25" customHeight="1">
      <c r="A91" s="639" t="s">
        <v>467</v>
      </c>
      <c r="B91" s="638" t="s">
        <v>1176</v>
      </c>
      <c r="C91" s="639" t="s">
        <v>371</v>
      </c>
      <c r="D91" s="640" t="s">
        <v>4468</v>
      </c>
      <c r="E91" s="638"/>
      <c r="F91" s="639" t="s">
        <v>2983</v>
      </c>
      <c r="G91" s="638"/>
      <c r="H91" s="1110">
        <v>386</v>
      </c>
      <c r="I91" s="705">
        <v>191920</v>
      </c>
      <c r="J91" s="643">
        <v>29.3</v>
      </c>
      <c r="K91" s="578">
        <f t="shared" si="5"/>
        <v>11309.800000000001</v>
      </c>
      <c r="L91" s="579">
        <f t="shared" si="6"/>
        <v>11.309800000000001</v>
      </c>
      <c r="M91" s="580">
        <f t="shared" si="7"/>
        <v>74081120</v>
      </c>
      <c r="N91" s="638"/>
      <c r="O91" s="638"/>
      <c r="P91" s="639" t="s">
        <v>1273</v>
      </c>
      <c r="Q91" s="639" t="s">
        <v>343</v>
      </c>
      <c r="R91" s="639" t="s">
        <v>60</v>
      </c>
      <c r="S91" s="639" t="s">
        <v>237</v>
      </c>
    </row>
    <row r="92" spans="1:19" s="33" customFormat="1" ht="20.25" customHeight="1">
      <c r="A92" s="639" t="s">
        <v>467</v>
      </c>
      <c r="B92" s="638" t="s">
        <v>1176</v>
      </c>
      <c r="C92" s="639" t="s">
        <v>371</v>
      </c>
      <c r="D92" s="640" t="s">
        <v>4468</v>
      </c>
      <c r="E92" s="638"/>
      <c r="F92" s="639" t="s">
        <v>646</v>
      </c>
      <c r="G92" s="638"/>
      <c r="H92" s="1110">
        <v>1656</v>
      </c>
      <c r="I92" s="705">
        <v>97561</v>
      </c>
      <c r="J92" s="643">
        <v>18.7</v>
      </c>
      <c r="K92" s="578">
        <f t="shared" si="5"/>
        <v>30967.199999999997</v>
      </c>
      <c r="L92" s="579">
        <f t="shared" si="6"/>
        <v>30.967199999999998</v>
      </c>
      <c r="M92" s="580">
        <f t="shared" si="7"/>
        <v>161561016</v>
      </c>
      <c r="N92" s="638"/>
      <c r="O92" s="638"/>
      <c r="P92" s="639" t="s">
        <v>1273</v>
      </c>
      <c r="Q92" s="639" t="s">
        <v>341</v>
      </c>
      <c r="R92" s="639" t="s">
        <v>60</v>
      </c>
      <c r="S92" s="639" t="s">
        <v>237</v>
      </c>
    </row>
    <row r="93" spans="1:19" s="33" customFormat="1" ht="20.25" customHeight="1">
      <c r="A93" s="639" t="s">
        <v>467</v>
      </c>
      <c r="B93" s="638" t="s">
        <v>1176</v>
      </c>
      <c r="C93" s="639" t="s">
        <v>371</v>
      </c>
      <c r="D93" s="640" t="s">
        <v>4468</v>
      </c>
      <c r="E93" s="638"/>
      <c r="F93" s="639" t="s">
        <v>1177</v>
      </c>
      <c r="G93" s="638"/>
      <c r="H93" s="1110">
        <v>1294</v>
      </c>
      <c r="I93" s="705">
        <v>107317</v>
      </c>
      <c r="J93" s="643">
        <v>21</v>
      </c>
      <c r="K93" s="578">
        <f t="shared" si="5"/>
        <v>27174</v>
      </c>
      <c r="L93" s="579">
        <f t="shared" si="6"/>
        <v>27.173999999999999</v>
      </c>
      <c r="M93" s="580">
        <f t="shared" si="7"/>
        <v>138868198</v>
      </c>
      <c r="N93" s="638"/>
      <c r="O93" s="638"/>
      <c r="P93" s="639" t="s">
        <v>1273</v>
      </c>
      <c r="Q93" s="639" t="s">
        <v>341</v>
      </c>
      <c r="R93" s="639" t="s">
        <v>60</v>
      </c>
      <c r="S93" s="639" t="s">
        <v>237</v>
      </c>
    </row>
    <row r="94" spans="1:19" s="33" customFormat="1" ht="20.25" customHeight="1">
      <c r="A94" s="639" t="s">
        <v>806</v>
      </c>
      <c r="B94" s="638" t="s">
        <v>1402</v>
      </c>
      <c r="C94" s="639" t="s">
        <v>371</v>
      </c>
      <c r="D94" s="640" t="s">
        <v>4454</v>
      </c>
      <c r="E94" s="638"/>
      <c r="F94" s="639" t="s">
        <v>1337</v>
      </c>
      <c r="G94" s="638"/>
      <c r="H94" s="1110">
        <v>3290</v>
      </c>
      <c r="I94" s="705">
        <v>12000</v>
      </c>
      <c r="J94" s="643">
        <v>0</v>
      </c>
      <c r="K94" s="578">
        <f t="shared" si="5"/>
        <v>0</v>
      </c>
      <c r="L94" s="579">
        <f t="shared" si="6"/>
        <v>0</v>
      </c>
      <c r="M94" s="580">
        <f t="shared" si="7"/>
        <v>39480000</v>
      </c>
      <c r="N94" s="638"/>
      <c r="O94" s="638"/>
      <c r="P94" s="639" t="s">
        <v>1273</v>
      </c>
      <c r="Q94" s="639" t="s">
        <v>575</v>
      </c>
      <c r="R94" s="639" t="s">
        <v>375</v>
      </c>
      <c r="S94" s="639" t="s">
        <v>237</v>
      </c>
    </row>
    <row r="95" spans="1:19" s="26" customFormat="1" ht="20.25" customHeight="1">
      <c r="A95" s="639" t="s">
        <v>806</v>
      </c>
      <c r="B95" s="638" t="s">
        <v>4298</v>
      </c>
      <c r="C95" s="639" t="s">
        <v>371</v>
      </c>
      <c r="D95" s="640" t="s">
        <v>4397</v>
      </c>
      <c r="E95" s="638"/>
      <c r="F95" s="639" t="s">
        <v>402</v>
      </c>
      <c r="G95" s="638"/>
      <c r="H95" s="1110">
        <v>726</v>
      </c>
      <c r="I95" s="705">
        <v>176321</v>
      </c>
      <c r="J95" s="643">
        <v>36.4</v>
      </c>
      <c r="K95" s="578">
        <f t="shared" si="5"/>
        <v>26426.399999999998</v>
      </c>
      <c r="L95" s="579">
        <f t="shared" si="6"/>
        <v>26.426399999999997</v>
      </c>
      <c r="M95" s="580">
        <f t="shared" si="7"/>
        <v>128009046</v>
      </c>
      <c r="N95" s="638"/>
      <c r="O95" s="638"/>
      <c r="P95" s="639" t="s">
        <v>1273</v>
      </c>
      <c r="Q95" s="639" t="s">
        <v>403</v>
      </c>
      <c r="R95" s="639" t="s">
        <v>60</v>
      </c>
      <c r="S95" s="639" t="s">
        <v>237</v>
      </c>
    </row>
    <row r="96" spans="1:19" s="26" customFormat="1" ht="20.25" customHeight="1">
      <c r="A96" s="639" t="s">
        <v>806</v>
      </c>
      <c r="B96" s="638" t="s">
        <v>1715</v>
      </c>
      <c r="C96" s="639" t="s">
        <v>371</v>
      </c>
      <c r="D96" s="640" t="s">
        <v>4397</v>
      </c>
      <c r="E96" s="638"/>
      <c r="F96" s="639" t="s">
        <v>402</v>
      </c>
      <c r="G96" s="638"/>
      <c r="H96" s="1110">
        <v>442</v>
      </c>
      <c r="I96" s="705">
        <v>176321</v>
      </c>
      <c r="J96" s="643">
        <v>36.4</v>
      </c>
      <c r="K96" s="578">
        <f t="shared" si="5"/>
        <v>16088.8</v>
      </c>
      <c r="L96" s="579">
        <f t="shared" si="6"/>
        <v>16.088799999999999</v>
      </c>
      <c r="M96" s="580">
        <f t="shared" si="7"/>
        <v>77933882</v>
      </c>
      <c r="N96" s="638"/>
      <c r="O96" s="638"/>
      <c r="P96" s="639" t="s">
        <v>1273</v>
      </c>
      <c r="Q96" s="639" t="s">
        <v>403</v>
      </c>
      <c r="R96" s="639" t="s">
        <v>60</v>
      </c>
      <c r="S96" s="639" t="s">
        <v>237</v>
      </c>
    </row>
    <row r="97" spans="1:19" s="26" customFormat="1" ht="20.25" customHeight="1">
      <c r="A97" s="639" t="s">
        <v>806</v>
      </c>
      <c r="B97" s="638" t="s">
        <v>1715</v>
      </c>
      <c r="C97" s="639" t="s">
        <v>371</v>
      </c>
      <c r="D97" s="640" t="s">
        <v>4397</v>
      </c>
      <c r="E97" s="638"/>
      <c r="F97" s="639" t="s">
        <v>651</v>
      </c>
      <c r="G97" s="638"/>
      <c r="H97" s="1110">
        <v>442</v>
      </c>
      <c r="I97" s="705">
        <v>76279</v>
      </c>
      <c r="J97" s="643">
        <v>20</v>
      </c>
      <c r="K97" s="578">
        <f t="shared" si="5"/>
        <v>8840</v>
      </c>
      <c r="L97" s="579">
        <f t="shared" si="6"/>
        <v>8.84</v>
      </c>
      <c r="M97" s="580">
        <f t="shared" si="7"/>
        <v>33715318</v>
      </c>
      <c r="N97" s="638"/>
      <c r="O97" s="638"/>
      <c r="P97" s="639" t="s">
        <v>1273</v>
      </c>
      <c r="Q97" s="639" t="s">
        <v>341</v>
      </c>
      <c r="R97" s="639" t="s">
        <v>60</v>
      </c>
      <c r="S97" s="639" t="s">
        <v>237</v>
      </c>
    </row>
    <row r="98" spans="1:19" s="26" customFormat="1" ht="20.25" customHeight="1">
      <c r="A98" s="639" t="s">
        <v>467</v>
      </c>
      <c r="B98" s="638" t="s">
        <v>1059</v>
      </c>
      <c r="C98" s="639" t="s">
        <v>371</v>
      </c>
      <c r="D98" s="640" t="s">
        <v>4466</v>
      </c>
      <c r="E98" s="638"/>
      <c r="F98" s="639" t="s">
        <v>719</v>
      </c>
      <c r="G98" s="638"/>
      <c r="H98" s="1110">
        <v>960</v>
      </c>
      <c r="I98" s="705">
        <v>145300</v>
      </c>
      <c r="J98" s="643">
        <v>31.9</v>
      </c>
      <c r="K98" s="578">
        <f t="shared" si="5"/>
        <v>30624</v>
      </c>
      <c r="L98" s="579">
        <f t="shared" si="6"/>
        <v>30.623999999999999</v>
      </c>
      <c r="M98" s="580">
        <f t="shared" si="7"/>
        <v>139488000</v>
      </c>
      <c r="N98" s="638"/>
      <c r="O98" s="638"/>
      <c r="P98" s="639" t="s">
        <v>1273</v>
      </c>
      <c r="Q98" s="639" t="s">
        <v>370</v>
      </c>
      <c r="R98" s="639" t="s">
        <v>60</v>
      </c>
      <c r="S98" s="639" t="s">
        <v>40</v>
      </c>
    </row>
    <row r="99" spans="1:19" s="26" customFormat="1" ht="20.25" customHeight="1">
      <c r="A99" s="639" t="s">
        <v>467</v>
      </c>
      <c r="B99" s="638" t="s">
        <v>1059</v>
      </c>
      <c r="C99" s="639" t="s">
        <v>371</v>
      </c>
      <c r="D99" s="640" t="s">
        <v>4466</v>
      </c>
      <c r="E99" s="638"/>
      <c r="F99" s="639" t="s">
        <v>1010</v>
      </c>
      <c r="G99" s="638"/>
      <c r="H99" s="1110">
        <v>480</v>
      </c>
      <c r="I99" s="705">
        <v>59630</v>
      </c>
      <c r="J99" s="643">
        <v>13.3</v>
      </c>
      <c r="K99" s="578">
        <f t="shared" si="5"/>
        <v>6384</v>
      </c>
      <c r="L99" s="579">
        <f t="shared" si="6"/>
        <v>6.3840000000000003</v>
      </c>
      <c r="M99" s="580">
        <f t="shared" si="7"/>
        <v>28622400</v>
      </c>
      <c r="N99" s="638"/>
      <c r="O99" s="638"/>
      <c r="P99" s="639" t="s">
        <v>1273</v>
      </c>
      <c r="Q99" s="639" t="s">
        <v>270</v>
      </c>
      <c r="R99" s="639" t="s">
        <v>60</v>
      </c>
      <c r="S99" s="639" t="s">
        <v>40</v>
      </c>
    </row>
    <row r="100" spans="1:19" s="26" customFormat="1" ht="20.25" customHeight="1">
      <c r="A100" s="639" t="s">
        <v>467</v>
      </c>
      <c r="B100" s="638" t="s">
        <v>1059</v>
      </c>
      <c r="C100" s="639" t="s">
        <v>371</v>
      </c>
      <c r="D100" s="640" t="s">
        <v>4466</v>
      </c>
      <c r="E100" s="638"/>
      <c r="F100" s="639" t="s">
        <v>568</v>
      </c>
      <c r="G100" s="638"/>
      <c r="H100" s="1110">
        <v>480</v>
      </c>
      <c r="I100" s="705">
        <v>60411</v>
      </c>
      <c r="J100" s="643">
        <v>15.5</v>
      </c>
      <c r="K100" s="578">
        <f t="shared" si="5"/>
        <v>7440</v>
      </c>
      <c r="L100" s="579">
        <f t="shared" si="6"/>
        <v>7.44</v>
      </c>
      <c r="M100" s="580">
        <f t="shared" si="7"/>
        <v>28997280</v>
      </c>
      <c r="N100" s="638"/>
      <c r="O100" s="638"/>
      <c r="P100" s="639" t="s">
        <v>1273</v>
      </c>
      <c r="Q100" s="639" t="s">
        <v>270</v>
      </c>
      <c r="R100" s="639" t="s">
        <v>60</v>
      </c>
      <c r="S100" s="639" t="s">
        <v>40</v>
      </c>
    </row>
    <row r="101" spans="1:19" s="26" customFormat="1" ht="20.25" customHeight="1">
      <c r="A101" s="639" t="s">
        <v>467</v>
      </c>
      <c r="B101" s="638" t="s">
        <v>1173</v>
      </c>
      <c r="C101" s="639" t="s">
        <v>371</v>
      </c>
      <c r="D101" s="640" t="s">
        <v>4397</v>
      </c>
      <c r="E101" s="638"/>
      <c r="F101" s="639" t="s">
        <v>719</v>
      </c>
      <c r="G101" s="638"/>
      <c r="H101" s="1110">
        <v>2584</v>
      </c>
      <c r="I101" s="705">
        <v>150398</v>
      </c>
      <c r="J101" s="643">
        <v>31.9</v>
      </c>
      <c r="K101" s="578">
        <f t="shared" si="5"/>
        <v>82429.599999999991</v>
      </c>
      <c r="L101" s="579">
        <f t="shared" si="6"/>
        <v>82.429599999999994</v>
      </c>
      <c r="M101" s="580">
        <f t="shared" si="7"/>
        <v>388628432</v>
      </c>
      <c r="N101" s="638"/>
      <c r="O101" s="638"/>
      <c r="P101" s="639" t="s">
        <v>1273</v>
      </c>
      <c r="Q101" s="639" t="s">
        <v>370</v>
      </c>
      <c r="R101" s="639" t="s">
        <v>60</v>
      </c>
      <c r="S101" s="639" t="s">
        <v>237</v>
      </c>
    </row>
    <row r="102" spans="1:19" s="26" customFormat="1" ht="20.25" customHeight="1">
      <c r="A102" s="639" t="s">
        <v>467</v>
      </c>
      <c r="B102" s="638" t="s">
        <v>1173</v>
      </c>
      <c r="C102" s="639" t="s">
        <v>371</v>
      </c>
      <c r="D102" s="640" t="s">
        <v>4397</v>
      </c>
      <c r="E102" s="638"/>
      <c r="F102" s="639" t="s">
        <v>1010</v>
      </c>
      <c r="G102" s="638"/>
      <c r="H102" s="1110">
        <v>1292</v>
      </c>
      <c r="I102" s="705">
        <v>61049</v>
      </c>
      <c r="J102" s="643">
        <v>13.3</v>
      </c>
      <c r="K102" s="578">
        <f t="shared" si="5"/>
        <v>17183.600000000002</v>
      </c>
      <c r="L102" s="579">
        <f t="shared" si="6"/>
        <v>17.183600000000002</v>
      </c>
      <c r="M102" s="580">
        <f t="shared" si="7"/>
        <v>78875308</v>
      </c>
      <c r="N102" s="638"/>
      <c r="O102" s="638"/>
      <c r="P102" s="639" t="s">
        <v>1273</v>
      </c>
      <c r="Q102" s="639" t="s">
        <v>270</v>
      </c>
      <c r="R102" s="639" t="s">
        <v>60</v>
      </c>
      <c r="S102" s="639" t="s">
        <v>237</v>
      </c>
    </row>
    <row r="103" spans="1:19" s="35" customFormat="1" ht="20.25" customHeight="1">
      <c r="A103" s="639" t="s">
        <v>467</v>
      </c>
      <c r="B103" s="638" t="s">
        <v>1173</v>
      </c>
      <c r="C103" s="639" t="s">
        <v>371</v>
      </c>
      <c r="D103" s="640" t="s">
        <v>4397</v>
      </c>
      <c r="E103" s="638"/>
      <c r="F103" s="639" t="s">
        <v>568</v>
      </c>
      <c r="G103" s="638"/>
      <c r="H103" s="1110">
        <v>1292</v>
      </c>
      <c r="I103" s="705">
        <v>58031</v>
      </c>
      <c r="J103" s="643">
        <v>15.5</v>
      </c>
      <c r="K103" s="578">
        <f t="shared" si="5"/>
        <v>20026</v>
      </c>
      <c r="L103" s="579">
        <f t="shared" si="6"/>
        <v>20.026</v>
      </c>
      <c r="M103" s="580">
        <f t="shared" si="7"/>
        <v>74976052</v>
      </c>
      <c r="N103" s="638"/>
      <c r="O103" s="638"/>
      <c r="P103" s="639" t="s">
        <v>1273</v>
      </c>
      <c r="Q103" s="639" t="s">
        <v>270</v>
      </c>
      <c r="R103" s="639" t="s">
        <v>60</v>
      </c>
      <c r="S103" s="639" t="s">
        <v>237</v>
      </c>
    </row>
    <row r="104" spans="1:19" s="35" customFormat="1" ht="20.25" customHeight="1">
      <c r="A104" s="639" t="s">
        <v>467</v>
      </c>
      <c r="B104" s="638" t="s">
        <v>1175</v>
      </c>
      <c r="C104" s="639" t="s">
        <v>371</v>
      </c>
      <c r="D104" s="640" t="s">
        <v>4399</v>
      </c>
      <c r="E104" s="638"/>
      <c r="F104" s="639" t="s">
        <v>1010</v>
      </c>
      <c r="G104" s="638"/>
      <c r="H104" s="1110">
        <v>1244</v>
      </c>
      <c r="I104" s="705">
        <v>61049</v>
      </c>
      <c r="J104" s="643">
        <v>13.3</v>
      </c>
      <c r="K104" s="578">
        <f t="shared" si="5"/>
        <v>16545.2</v>
      </c>
      <c r="L104" s="579">
        <f t="shared" si="6"/>
        <v>16.545200000000001</v>
      </c>
      <c r="M104" s="580">
        <f t="shared" si="7"/>
        <v>75944956</v>
      </c>
      <c r="N104" s="638"/>
      <c r="O104" s="638"/>
      <c r="P104" s="639" t="s">
        <v>1273</v>
      </c>
      <c r="Q104" s="639" t="s">
        <v>270</v>
      </c>
      <c r="R104" s="639" t="s">
        <v>60</v>
      </c>
      <c r="S104" s="639" t="s">
        <v>237</v>
      </c>
    </row>
    <row r="105" spans="1:19" s="35" customFormat="1" ht="20.25" customHeight="1">
      <c r="A105" s="639" t="s">
        <v>467</v>
      </c>
      <c r="B105" s="638" t="s">
        <v>1175</v>
      </c>
      <c r="C105" s="639" t="s">
        <v>371</v>
      </c>
      <c r="D105" s="640" t="s">
        <v>4399</v>
      </c>
      <c r="E105" s="638"/>
      <c r="F105" s="639" t="s">
        <v>2983</v>
      </c>
      <c r="G105" s="638"/>
      <c r="H105" s="1110">
        <v>420</v>
      </c>
      <c r="I105" s="705">
        <v>187793</v>
      </c>
      <c r="J105" s="643">
        <v>29.3</v>
      </c>
      <c r="K105" s="578">
        <f t="shared" si="5"/>
        <v>12306</v>
      </c>
      <c r="L105" s="579">
        <f t="shared" si="6"/>
        <v>12.305999999999999</v>
      </c>
      <c r="M105" s="580">
        <f t="shared" si="7"/>
        <v>78873060</v>
      </c>
      <c r="N105" s="638"/>
      <c r="O105" s="638"/>
      <c r="P105" s="639" t="s">
        <v>1273</v>
      </c>
      <c r="Q105" s="639" t="s">
        <v>343</v>
      </c>
      <c r="R105" s="639" t="s">
        <v>60</v>
      </c>
      <c r="S105" s="639" t="s">
        <v>237</v>
      </c>
    </row>
    <row r="106" spans="1:19" s="35" customFormat="1" ht="20.25" customHeight="1">
      <c r="A106" s="639" t="s">
        <v>467</v>
      </c>
      <c r="B106" s="638" t="s">
        <v>1175</v>
      </c>
      <c r="C106" s="639" t="s">
        <v>371</v>
      </c>
      <c r="D106" s="640" t="s">
        <v>4399</v>
      </c>
      <c r="E106" s="638"/>
      <c r="F106" s="639" t="s">
        <v>655</v>
      </c>
      <c r="G106" s="638"/>
      <c r="H106" s="1110">
        <v>1244</v>
      </c>
      <c r="I106" s="705">
        <v>87000</v>
      </c>
      <c r="J106" s="643">
        <v>18</v>
      </c>
      <c r="K106" s="578">
        <f t="shared" si="5"/>
        <v>22392</v>
      </c>
      <c r="L106" s="579">
        <f t="shared" si="6"/>
        <v>22.391999999999999</v>
      </c>
      <c r="M106" s="580">
        <f t="shared" si="7"/>
        <v>108228000</v>
      </c>
      <c r="N106" s="638"/>
      <c r="O106" s="638"/>
      <c r="P106" s="639" t="s">
        <v>1273</v>
      </c>
      <c r="Q106" s="639" t="s">
        <v>537</v>
      </c>
      <c r="R106" s="639" t="s">
        <v>60</v>
      </c>
      <c r="S106" s="639" t="s">
        <v>237</v>
      </c>
    </row>
    <row r="107" spans="1:19" ht="20.25" customHeight="1">
      <c r="A107" s="639" t="s">
        <v>467</v>
      </c>
      <c r="B107" s="638" t="s">
        <v>1175</v>
      </c>
      <c r="C107" s="639" t="s">
        <v>371</v>
      </c>
      <c r="D107" s="640" t="s">
        <v>4399</v>
      </c>
      <c r="E107" s="638"/>
      <c r="F107" s="639" t="s">
        <v>719</v>
      </c>
      <c r="G107" s="638"/>
      <c r="H107" s="1110">
        <v>2068</v>
      </c>
      <c r="I107" s="705">
        <v>150398</v>
      </c>
      <c r="J107" s="643">
        <v>31.9</v>
      </c>
      <c r="K107" s="578">
        <f t="shared" si="5"/>
        <v>65969.2</v>
      </c>
      <c r="L107" s="579">
        <f t="shared" si="6"/>
        <v>65.969200000000001</v>
      </c>
      <c r="M107" s="580">
        <f t="shared" si="7"/>
        <v>311023064</v>
      </c>
      <c r="N107" s="638"/>
      <c r="O107" s="638"/>
      <c r="P107" s="639" t="s">
        <v>1273</v>
      </c>
      <c r="Q107" s="639" t="s">
        <v>370</v>
      </c>
      <c r="R107" s="639" t="s">
        <v>60</v>
      </c>
      <c r="S107" s="639" t="s">
        <v>237</v>
      </c>
    </row>
    <row r="108" spans="1:19" ht="20.25" customHeight="1">
      <c r="A108" s="639" t="s">
        <v>608</v>
      </c>
      <c r="B108" s="638" t="s">
        <v>1291</v>
      </c>
      <c r="C108" s="639" t="s">
        <v>371</v>
      </c>
      <c r="D108" s="640" t="s">
        <v>4468</v>
      </c>
      <c r="E108" s="638"/>
      <c r="F108" s="639" t="s">
        <v>1177</v>
      </c>
      <c r="G108" s="638"/>
      <c r="H108" s="1110">
        <v>999</v>
      </c>
      <c r="I108" s="705">
        <v>107317</v>
      </c>
      <c r="J108" s="643">
        <v>21</v>
      </c>
      <c r="K108" s="578">
        <f t="shared" si="5"/>
        <v>20979</v>
      </c>
      <c r="L108" s="579">
        <f t="shared" si="6"/>
        <v>20.978999999999999</v>
      </c>
      <c r="M108" s="580">
        <f t="shared" si="7"/>
        <v>107209683</v>
      </c>
      <c r="N108" s="638"/>
      <c r="O108" s="638"/>
      <c r="P108" s="639" t="s">
        <v>1273</v>
      </c>
      <c r="Q108" s="639" t="s">
        <v>341</v>
      </c>
      <c r="R108" s="639" t="s">
        <v>60</v>
      </c>
      <c r="S108" s="639" t="s">
        <v>152</v>
      </c>
    </row>
    <row r="109" spans="1:19" s="33" customFormat="1" ht="20.25" customHeight="1">
      <c r="A109" s="639" t="s">
        <v>608</v>
      </c>
      <c r="B109" s="638" t="s">
        <v>1291</v>
      </c>
      <c r="C109" s="639" t="s">
        <v>371</v>
      </c>
      <c r="D109" s="640" t="s">
        <v>4468</v>
      </c>
      <c r="E109" s="638"/>
      <c r="F109" s="639" t="s">
        <v>646</v>
      </c>
      <c r="G109" s="638"/>
      <c r="H109" s="1110">
        <v>999</v>
      </c>
      <c r="I109" s="705">
        <v>97561</v>
      </c>
      <c r="J109" s="643">
        <v>18.7</v>
      </c>
      <c r="K109" s="578">
        <f t="shared" si="5"/>
        <v>18681.3</v>
      </c>
      <c r="L109" s="579">
        <f t="shared" si="6"/>
        <v>18.6813</v>
      </c>
      <c r="M109" s="580">
        <f t="shared" si="7"/>
        <v>97463439</v>
      </c>
      <c r="N109" s="638"/>
      <c r="O109" s="638"/>
      <c r="P109" s="639" t="s">
        <v>1273</v>
      </c>
      <c r="Q109" s="639" t="s">
        <v>341</v>
      </c>
      <c r="R109" s="639" t="s">
        <v>60</v>
      </c>
      <c r="S109" s="639" t="s">
        <v>152</v>
      </c>
    </row>
    <row r="110" spans="1:19" s="33" customFormat="1" ht="20.25" customHeight="1">
      <c r="A110" s="639" t="s">
        <v>608</v>
      </c>
      <c r="B110" s="638" t="s">
        <v>1291</v>
      </c>
      <c r="C110" s="639" t="s">
        <v>371</v>
      </c>
      <c r="D110" s="640" t="s">
        <v>4468</v>
      </c>
      <c r="E110" s="638"/>
      <c r="F110" s="639" t="s">
        <v>267</v>
      </c>
      <c r="G110" s="638"/>
      <c r="H110" s="1110">
        <v>772</v>
      </c>
      <c r="I110" s="705">
        <v>80000</v>
      </c>
      <c r="J110" s="643">
        <v>7.2</v>
      </c>
      <c r="K110" s="578">
        <f t="shared" si="5"/>
        <v>5558.4000000000005</v>
      </c>
      <c r="L110" s="579">
        <f t="shared" si="6"/>
        <v>5.5584000000000007</v>
      </c>
      <c r="M110" s="580">
        <f t="shared" si="7"/>
        <v>61760000</v>
      </c>
      <c r="N110" s="638"/>
      <c r="O110" s="638"/>
      <c r="P110" s="639" t="s">
        <v>1273</v>
      </c>
      <c r="Q110" s="639" t="s">
        <v>344</v>
      </c>
      <c r="R110" s="639" t="s">
        <v>60</v>
      </c>
      <c r="S110" s="639" t="s">
        <v>152</v>
      </c>
    </row>
    <row r="111" spans="1:19" s="33" customFormat="1" ht="20.25" customHeight="1">
      <c r="A111" s="639" t="s">
        <v>608</v>
      </c>
      <c r="B111" s="638" t="s">
        <v>1291</v>
      </c>
      <c r="C111" s="639" t="s">
        <v>371</v>
      </c>
      <c r="D111" s="640" t="s">
        <v>4468</v>
      </c>
      <c r="E111" s="638"/>
      <c r="F111" s="639" t="s">
        <v>2983</v>
      </c>
      <c r="G111" s="638"/>
      <c r="H111" s="1110">
        <v>386</v>
      </c>
      <c r="I111" s="705">
        <v>191920</v>
      </c>
      <c r="J111" s="643">
        <v>29.3</v>
      </c>
      <c r="K111" s="578">
        <f t="shared" si="5"/>
        <v>11309.800000000001</v>
      </c>
      <c r="L111" s="579">
        <f t="shared" si="6"/>
        <v>11.309800000000001</v>
      </c>
      <c r="M111" s="580">
        <f t="shared" si="7"/>
        <v>74081120</v>
      </c>
      <c r="N111" s="638"/>
      <c r="O111" s="638"/>
      <c r="P111" s="639" t="s">
        <v>1273</v>
      </c>
      <c r="Q111" s="639" t="s">
        <v>343</v>
      </c>
      <c r="R111" s="639" t="s">
        <v>60</v>
      </c>
      <c r="S111" s="639" t="s">
        <v>152</v>
      </c>
    </row>
    <row r="112" spans="1:19" s="33" customFormat="1" ht="20.25" customHeight="1">
      <c r="A112" s="639" t="s">
        <v>608</v>
      </c>
      <c r="B112" s="638" t="s">
        <v>1291</v>
      </c>
      <c r="C112" s="639" t="s">
        <v>371</v>
      </c>
      <c r="D112" s="640" t="s">
        <v>4468</v>
      </c>
      <c r="E112" s="638"/>
      <c r="F112" s="639" t="s">
        <v>402</v>
      </c>
      <c r="G112" s="638"/>
      <c r="H112" s="1110">
        <v>1620</v>
      </c>
      <c r="I112" s="705">
        <v>176000</v>
      </c>
      <c r="J112" s="643">
        <v>36.4</v>
      </c>
      <c r="K112" s="578">
        <f t="shared" si="5"/>
        <v>58968</v>
      </c>
      <c r="L112" s="579">
        <f t="shared" si="6"/>
        <v>58.968000000000004</v>
      </c>
      <c r="M112" s="580">
        <f t="shared" si="7"/>
        <v>285120000</v>
      </c>
      <c r="N112" s="638"/>
      <c r="O112" s="638"/>
      <c r="P112" s="639" t="s">
        <v>1273</v>
      </c>
      <c r="Q112" s="639" t="s">
        <v>403</v>
      </c>
      <c r="R112" s="639" t="s">
        <v>60</v>
      </c>
      <c r="S112" s="639" t="s">
        <v>152</v>
      </c>
    </row>
    <row r="113" spans="1:19" s="33" customFormat="1" ht="20.25" customHeight="1">
      <c r="A113" s="639" t="s">
        <v>467</v>
      </c>
      <c r="B113" s="638" t="s">
        <v>1341</v>
      </c>
      <c r="C113" s="639" t="s">
        <v>371</v>
      </c>
      <c r="D113" s="640" t="s">
        <v>4397</v>
      </c>
      <c r="E113" s="638"/>
      <c r="F113" s="639" t="s">
        <v>1010</v>
      </c>
      <c r="G113" s="638"/>
      <c r="H113" s="1110">
        <v>2094</v>
      </c>
      <c r="I113" s="705">
        <v>59630</v>
      </c>
      <c r="J113" s="643">
        <v>13.3</v>
      </c>
      <c r="K113" s="578">
        <f t="shared" si="5"/>
        <v>27850.2</v>
      </c>
      <c r="L113" s="579">
        <f t="shared" si="6"/>
        <v>27.850200000000001</v>
      </c>
      <c r="M113" s="580">
        <f t="shared" si="7"/>
        <v>124865220</v>
      </c>
      <c r="N113" s="638"/>
      <c r="O113" s="638"/>
      <c r="P113" s="639" t="s">
        <v>1273</v>
      </c>
      <c r="Q113" s="639" t="s">
        <v>270</v>
      </c>
      <c r="R113" s="639" t="s">
        <v>60</v>
      </c>
      <c r="S113" s="639" t="s">
        <v>237</v>
      </c>
    </row>
    <row r="114" spans="1:19" s="33" customFormat="1" ht="20.25" customHeight="1">
      <c r="A114" s="639" t="s">
        <v>467</v>
      </c>
      <c r="B114" s="638" t="s">
        <v>1341</v>
      </c>
      <c r="C114" s="639" t="s">
        <v>371</v>
      </c>
      <c r="D114" s="640" t="s">
        <v>4397</v>
      </c>
      <c r="E114" s="638"/>
      <c r="F114" s="639" t="s">
        <v>568</v>
      </c>
      <c r="G114" s="638"/>
      <c r="H114" s="1110">
        <v>2094</v>
      </c>
      <c r="I114" s="705">
        <v>60411</v>
      </c>
      <c r="J114" s="643">
        <v>15.5</v>
      </c>
      <c r="K114" s="578">
        <f t="shared" si="5"/>
        <v>32457</v>
      </c>
      <c r="L114" s="579">
        <f t="shared" si="6"/>
        <v>32.457000000000001</v>
      </c>
      <c r="M114" s="580">
        <f t="shared" si="7"/>
        <v>126500634</v>
      </c>
      <c r="N114" s="638"/>
      <c r="O114" s="638"/>
      <c r="P114" s="639" t="s">
        <v>1273</v>
      </c>
      <c r="Q114" s="639" t="s">
        <v>270</v>
      </c>
      <c r="R114" s="639" t="s">
        <v>60</v>
      </c>
      <c r="S114" s="639" t="s">
        <v>237</v>
      </c>
    </row>
    <row r="115" spans="1:19" s="33" customFormat="1" ht="20.25" customHeight="1">
      <c r="A115" s="639" t="s">
        <v>467</v>
      </c>
      <c r="B115" s="638" t="s">
        <v>1341</v>
      </c>
      <c r="C115" s="639" t="s">
        <v>371</v>
      </c>
      <c r="D115" s="640" t="s">
        <v>4454</v>
      </c>
      <c r="E115" s="638"/>
      <c r="F115" s="639" t="s">
        <v>719</v>
      </c>
      <c r="G115" s="638"/>
      <c r="H115" s="1110">
        <v>4188</v>
      </c>
      <c r="I115" s="705">
        <v>143940</v>
      </c>
      <c r="J115" s="643">
        <v>31.9</v>
      </c>
      <c r="K115" s="578">
        <f t="shared" si="5"/>
        <v>133597.19999999998</v>
      </c>
      <c r="L115" s="579">
        <f t="shared" si="6"/>
        <v>133.59719999999999</v>
      </c>
      <c r="M115" s="580">
        <f t="shared" si="7"/>
        <v>602820720</v>
      </c>
      <c r="N115" s="638"/>
      <c r="O115" s="638"/>
      <c r="P115" s="639" t="s">
        <v>1273</v>
      </c>
      <c r="Q115" s="639" t="s">
        <v>370</v>
      </c>
      <c r="R115" s="639" t="s">
        <v>60</v>
      </c>
      <c r="S115" s="639" t="s">
        <v>237</v>
      </c>
    </row>
    <row r="116" spans="1:19" s="33" customFormat="1" ht="20.25" customHeight="1">
      <c r="A116" s="639" t="s">
        <v>467</v>
      </c>
      <c r="B116" s="638" t="s">
        <v>1341</v>
      </c>
      <c r="C116" s="639" t="s">
        <v>371</v>
      </c>
      <c r="D116" s="640" t="s">
        <v>4469</v>
      </c>
      <c r="E116" s="638"/>
      <c r="F116" s="639" t="s">
        <v>1337</v>
      </c>
      <c r="G116" s="638"/>
      <c r="H116" s="1110">
        <v>2094</v>
      </c>
      <c r="I116" s="705">
        <v>12000</v>
      </c>
      <c r="J116" s="643">
        <v>0</v>
      </c>
      <c r="K116" s="578">
        <f t="shared" si="5"/>
        <v>0</v>
      </c>
      <c r="L116" s="579">
        <f t="shared" si="6"/>
        <v>0</v>
      </c>
      <c r="M116" s="580">
        <f t="shared" si="7"/>
        <v>25128000</v>
      </c>
      <c r="N116" s="638"/>
      <c r="O116" s="638"/>
      <c r="P116" s="639" t="s">
        <v>1273</v>
      </c>
      <c r="Q116" s="639" t="s">
        <v>575</v>
      </c>
      <c r="R116" s="639" t="s">
        <v>375</v>
      </c>
      <c r="S116" s="639" t="s">
        <v>237</v>
      </c>
    </row>
    <row r="117" spans="1:19" s="33" customFormat="1" ht="20.25" customHeight="1">
      <c r="A117" s="639" t="s">
        <v>806</v>
      </c>
      <c r="B117" s="638" t="s">
        <v>1400</v>
      </c>
      <c r="C117" s="639" t="s">
        <v>371</v>
      </c>
      <c r="D117" s="640" t="s">
        <v>4399</v>
      </c>
      <c r="E117" s="638"/>
      <c r="F117" s="639" t="s">
        <v>402</v>
      </c>
      <c r="G117" s="638"/>
      <c r="H117" s="1110">
        <v>984</v>
      </c>
      <c r="I117" s="705">
        <v>176321</v>
      </c>
      <c r="J117" s="643">
        <v>36.4</v>
      </c>
      <c r="K117" s="578">
        <f t="shared" si="5"/>
        <v>35817.599999999999</v>
      </c>
      <c r="L117" s="579">
        <f t="shared" si="6"/>
        <v>35.817599999999999</v>
      </c>
      <c r="M117" s="580">
        <f t="shared" si="7"/>
        <v>173499864</v>
      </c>
      <c r="N117" s="638"/>
      <c r="O117" s="638"/>
      <c r="P117" s="639" t="s">
        <v>1273</v>
      </c>
      <c r="Q117" s="639" t="s">
        <v>403</v>
      </c>
      <c r="R117" s="639" t="s">
        <v>60</v>
      </c>
      <c r="S117" s="639" t="s">
        <v>237</v>
      </c>
    </row>
    <row r="118" spans="1:19" s="33" customFormat="1" ht="20.25" customHeight="1">
      <c r="A118" s="639" t="s">
        <v>806</v>
      </c>
      <c r="B118" s="638" t="s">
        <v>1400</v>
      </c>
      <c r="C118" s="639" t="s">
        <v>371</v>
      </c>
      <c r="D118" s="640" t="s">
        <v>4454</v>
      </c>
      <c r="E118" s="638"/>
      <c r="F118" s="639" t="s">
        <v>267</v>
      </c>
      <c r="G118" s="638"/>
      <c r="H118" s="1110">
        <v>21</v>
      </c>
      <c r="I118" s="705">
        <v>80000</v>
      </c>
      <c r="J118" s="643">
        <v>7.2</v>
      </c>
      <c r="K118" s="578">
        <f t="shared" si="5"/>
        <v>151.20000000000002</v>
      </c>
      <c r="L118" s="579">
        <f t="shared" si="6"/>
        <v>0.15120000000000003</v>
      </c>
      <c r="M118" s="580">
        <f t="shared" si="7"/>
        <v>1680000</v>
      </c>
      <c r="N118" s="638"/>
      <c r="O118" s="638"/>
      <c r="P118" s="639" t="s">
        <v>1273</v>
      </c>
      <c r="Q118" s="639" t="s">
        <v>344</v>
      </c>
      <c r="R118" s="639" t="s">
        <v>60</v>
      </c>
      <c r="S118" s="639" t="s">
        <v>237</v>
      </c>
    </row>
    <row r="119" spans="1:19" ht="20.25" customHeight="1">
      <c r="A119" s="639" t="s">
        <v>806</v>
      </c>
      <c r="B119" s="638" t="s">
        <v>4299</v>
      </c>
      <c r="C119" s="639" t="s">
        <v>371</v>
      </c>
      <c r="D119" s="640" t="s">
        <v>4454</v>
      </c>
      <c r="E119" s="638"/>
      <c r="F119" s="639" t="s">
        <v>643</v>
      </c>
      <c r="G119" s="638"/>
      <c r="H119" s="1110">
        <v>578</v>
      </c>
      <c r="I119" s="705">
        <v>60411</v>
      </c>
      <c r="J119" s="643">
        <v>15.5</v>
      </c>
      <c r="K119" s="578">
        <f t="shared" si="5"/>
        <v>8959</v>
      </c>
      <c r="L119" s="579">
        <f t="shared" si="6"/>
        <v>8.9589999999999996</v>
      </c>
      <c r="M119" s="580">
        <f t="shared" si="7"/>
        <v>34917558</v>
      </c>
      <c r="N119" s="638"/>
      <c r="O119" s="638"/>
      <c r="P119" s="639" t="s">
        <v>1273</v>
      </c>
      <c r="Q119" s="639" t="s">
        <v>270</v>
      </c>
      <c r="R119" s="639" t="s">
        <v>60</v>
      </c>
      <c r="S119" s="639" t="s">
        <v>237</v>
      </c>
    </row>
    <row r="120" spans="1:19" ht="20.25" customHeight="1">
      <c r="A120" s="639" t="s">
        <v>806</v>
      </c>
      <c r="B120" s="638" t="s">
        <v>4300</v>
      </c>
      <c r="C120" s="639" t="s">
        <v>371</v>
      </c>
      <c r="D120" s="640" t="s">
        <v>4399</v>
      </c>
      <c r="E120" s="638"/>
      <c r="F120" s="639" t="s">
        <v>643</v>
      </c>
      <c r="G120" s="638"/>
      <c r="H120" s="1110">
        <v>384</v>
      </c>
      <c r="I120" s="705">
        <v>60411</v>
      </c>
      <c r="J120" s="643">
        <v>15.5</v>
      </c>
      <c r="K120" s="578">
        <f t="shared" si="5"/>
        <v>5952</v>
      </c>
      <c r="L120" s="579">
        <f t="shared" si="6"/>
        <v>5.952</v>
      </c>
      <c r="M120" s="580">
        <f t="shared" si="7"/>
        <v>23197824</v>
      </c>
      <c r="N120" s="638"/>
      <c r="O120" s="638"/>
      <c r="P120" s="639" t="s">
        <v>1273</v>
      </c>
      <c r="Q120" s="639" t="s">
        <v>270</v>
      </c>
      <c r="R120" s="639" t="s">
        <v>60</v>
      </c>
      <c r="S120" s="639" t="s">
        <v>237</v>
      </c>
    </row>
    <row r="121" spans="1:19" s="33" customFormat="1" ht="20.25" customHeight="1">
      <c r="A121" s="639" t="s">
        <v>806</v>
      </c>
      <c r="B121" s="638" t="s">
        <v>1400</v>
      </c>
      <c r="C121" s="639" t="s">
        <v>371</v>
      </c>
      <c r="D121" s="640" t="s">
        <v>4454</v>
      </c>
      <c r="E121" s="638"/>
      <c r="F121" s="639" t="s">
        <v>1387</v>
      </c>
      <c r="G121" s="638"/>
      <c r="H121" s="1110">
        <v>776</v>
      </c>
      <c r="I121" s="705">
        <v>13396</v>
      </c>
      <c r="J121" s="643">
        <v>0</v>
      </c>
      <c r="K121" s="578">
        <f t="shared" si="5"/>
        <v>0</v>
      </c>
      <c r="L121" s="579">
        <f t="shared" si="6"/>
        <v>0</v>
      </c>
      <c r="M121" s="580">
        <f t="shared" si="7"/>
        <v>10395296</v>
      </c>
      <c r="N121" s="638"/>
      <c r="O121" s="638"/>
      <c r="P121" s="639" t="s">
        <v>1273</v>
      </c>
      <c r="Q121" s="639" t="s">
        <v>577</v>
      </c>
      <c r="R121" s="639" t="s">
        <v>375</v>
      </c>
      <c r="S121" s="639" t="s">
        <v>237</v>
      </c>
    </row>
    <row r="122" spans="1:19" s="33" customFormat="1" ht="20.25" customHeight="1">
      <c r="A122" s="639" t="s">
        <v>806</v>
      </c>
      <c r="B122" s="638" t="s">
        <v>1400</v>
      </c>
      <c r="C122" s="639" t="s">
        <v>371</v>
      </c>
      <c r="D122" s="640" t="s">
        <v>4469</v>
      </c>
      <c r="E122" s="638"/>
      <c r="F122" s="639" t="s">
        <v>1337</v>
      </c>
      <c r="G122" s="638"/>
      <c r="H122" s="1110">
        <v>487</v>
      </c>
      <c r="I122" s="705">
        <v>12000</v>
      </c>
      <c r="J122" s="643">
        <v>0</v>
      </c>
      <c r="K122" s="578">
        <f t="shared" si="5"/>
        <v>0</v>
      </c>
      <c r="L122" s="579">
        <f t="shared" si="6"/>
        <v>0</v>
      </c>
      <c r="M122" s="580">
        <f t="shared" si="7"/>
        <v>5844000</v>
      </c>
      <c r="N122" s="638"/>
      <c r="O122" s="638"/>
      <c r="P122" s="639" t="s">
        <v>1273</v>
      </c>
      <c r="Q122" s="639" t="s">
        <v>575</v>
      </c>
      <c r="R122" s="639" t="s">
        <v>375</v>
      </c>
      <c r="S122" s="639" t="s">
        <v>237</v>
      </c>
    </row>
    <row r="123" spans="1:19" s="33" customFormat="1" ht="20.25" customHeight="1">
      <c r="A123" s="639" t="s">
        <v>806</v>
      </c>
      <c r="B123" s="638" t="s">
        <v>2128</v>
      </c>
      <c r="C123" s="639" t="s">
        <v>371</v>
      </c>
      <c r="D123" s="640" t="s">
        <v>4470</v>
      </c>
      <c r="E123" s="638"/>
      <c r="F123" s="639" t="s">
        <v>643</v>
      </c>
      <c r="G123" s="638"/>
      <c r="H123" s="1110">
        <v>2411</v>
      </c>
      <c r="I123" s="705">
        <v>60411</v>
      </c>
      <c r="J123" s="643">
        <v>15.5</v>
      </c>
      <c r="K123" s="578">
        <f t="shared" si="5"/>
        <v>37370.5</v>
      </c>
      <c r="L123" s="579">
        <f t="shared" si="6"/>
        <v>37.3705</v>
      </c>
      <c r="M123" s="580">
        <f t="shared" si="7"/>
        <v>145650921</v>
      </c>
      <c r="N123" s="638"/>
      <c r="O123" s="638"/>
      <c r="P123" s="639" t="s">
        <v>1273</v>
      </c>
      <c r="Q123" s="639" t="s">
        <v>270</v>
      </c>
      <c r="R123" s="639" t="s">
        <v>60</v>
      </c>
      <c r="S123" s="639" t="s">
        <v>237</v>
      </c>
    </row>
    <row r="124" spans="1:19" s="33" customFormat="1" ht="20.25" customHeight="1">
      <c r="A124" s="639" t="s">
        <v>806</v>
      </c>
      <c r="B124" s="638" t="s">
        <v>2128</v>
      </c>
      <c r="C124" s="639" t="s">
        <v>371</v>
      </c>
      <c r="D124" s="640" t="s">
        <v>4470</v>
      </c>
      <c r="E124" s="638"/>
      <c r="F124" s="639" t="s">
        <v>1387</v>
      </c>
      <c r="G124" s="638"/>
      <c r="H124" s="1110">
        <v>2411</v>
      </c>
      <c r="I124" s="705">
        <v>13396</v>
      </c>
      <c r="J124" s="643">
        <v>0</v>
      </c>
      <c r="K124" s="578">
        <f t="shared" si="5"/>
        <v>0</v>
      </c>
      <c r="L124" s="579">
        <f t="shared" si="6"/>
        <v>0</v>
      </c>
      <c r="M124" s="580">
        <f t="shared" si="7"/>
        <v>32297756</v>
      </c>
      <c r="N124" s="638"/>
      <c r="O124" s="638"/>
      <c r="P124" s="639" t="s">
        <v>1273</v>
      </c>
      <c r="Q124" s="639" t="s">
        <v>577</v>
      </c>
      <c r="R124" s="639" t="s">
        <v>375</v>
      </c>
      <c r="S124" s="639" t="s">
        <v>237</v>
      </c>
    </row>
    <row r="125" spans="1:19" s="33" customFormat="1" ht="20.25" customHeight="1">
      <c r="A125" s="639" t="s">
        <v>806</v>
      </c>
      <c r="B125" s="638" t="s">
        <v>2128</v>
      </c>
      <c r="C125" s="639" t="s">
        <v>371</v>
      </c>
      <c r="D125" s="640" t="s">
        <v>4470</v>
      </c>
      <c r="E125" s="638"/>
      <c r="F125" s="639" t="s">
        <v>1337</v>
      </c>
      <c r="G125" s="638"/>
      <c r="H125" s="1110">
        <v>2411</v>
      </c>
      <c r="I125" s="705">
        <v>12000</v>
      </c>
      <c r="J125" s="643">
        <v>0</v>
      </c>
      <c r="K125" s="578">
        <f t="shared" si="5"/>
        <v>0</v>
      </c>
      <c r="L125" s="579">
        <f t="shared" si="6"/>
        <v>0</v>
      </c>
      <c r="M125" s="580">
        <f t="shared" si="7"/>
        <v>28932000</v>
      </c>
      <c r="N125" s="638"/>
      <c r="O125" s="638"/>
      <c r="P125" s="639" t="s">
        <v>1273</v>
      </c>
      <c r="Q125" s="639" t="s">
        <v>575</v>
      </c>
      <c r="R125" s="639" t="s">
        <v>375</v>
      </c>
      <c r="S125" s="639" t="s">
        <v>237</v>
      </c>
    </row>
    <row r="126" spans="1:19" s="33" customFormat="1" ht="20.25" customHeight="1">
      <c r="A126" s="639" t="s">
        <v>806</v>
      </c>
      <c r="B126" s="638" t="s">
        <v>2128</v>
      </c>
      <c r="C126" s="639" t="s">
        <v>371</v>
      </c>
      <c r="D126" s="640" t="s">
        <v>4470</v>
      </c>
      <c r="E126" s="638"/>
      <c r="F126" s="639" t="s">
        <v>402</v>
      </c>
      <c r="G126" s="638"/>
      <c r="H126" s="1110">
        <v>2411</v>
      </c>
      <c r="I126" s="705">
        <v>176321</v>
      </c>
      <c r="J126" s="643">
        <v>36.4</v>
      </c>
      <c r="K126" s="578">
        <f t="shared" si="5"/>
        <v>87760.4</v>
      </c>
      <c r="L126" s="579">
        <f t="shared" si="6"/>
        <v>87.76039999999999</v>
      </c>
      <c r="M126" s="580">
        <f t="shared" si="7"/>
        <v>425109931</v>
      </c>
      <c r="N126" s="638"/>
      <c r="O126" s="638"/>
      <c r="P126" s="639" t="s">
        <v>1273</v>
      </c>
      <c r="Q126" s="639" t="s">
        <v>403</v>
      </c>
      <c r="R126" s="639" t="s">
        <v>60</v>
      </c>
      <c r="S126" s="639" t="s">
        <v>237</v>
      </c>
    </row>
    <row r="127" spans="1:19" s="33" customFormat="1" ht="20.25" customHeight="1">
      <c r="A127" s="639" t="s">
        <v>806</v>
      </c>
      <c r="B127" s="638" t="s">
        <v>4301</v>
      </c>
      <c r="C127" s="639" t="s">
        <v>371</v>
      </c>
      <c r="D127" s="640" t="s">
        <v>4454</v>
      </c>
      <c r="E127" s="638"/>
      <c r="F127" s="639" t="s">
        <v>402</v>
      </c>
      <c r="G127" s="638"/>
      <c r="H127" s="1110">
        <v>600</v>
      </c>
      <c r="I127" s="705">
        <v>176321</v>
      </c>
      <c r="J127" s="643">
        <v>36.4</v>
      </c>
      <c r="K127" s="578">
        <f t="shared" si="5"/>
        <v>21840</v>
      </c>
      <c r="L127" s="579">
        <f t="shared" si="6"/>
        <v>21.84</v>
      </c>
      <c r="M127" s="580">
        <f t="shared" si="7"/>
        <v>105792600</v>
      </c>
      <c r="N127" s="638"/>
      <c r="O127" s="638" t="s">
        <v>598</v>
      </c>
      <c r="P127" s="639" t="s">
        <v>1273</v>
      </c>
      <c r="Q127" s="639" t="s">
        <v>403</v>
      </c>
      <c r="R127" s="639" t="s">
        <v>60</v>
      </c>
      <c r="S127" s="639" t="s">
        <v>237</v>
      </c>
    </row>
    <row r="128" spans="1:19" s="33" customFormat="1" ht="20.25" customHeight="1">
      <c r="A128" s="639" t="s">
        <v>806</v>
      </c>
      <c r="B128" s="638" t="s">
        <v>4302</v>
      </c>
      <c r="C128" s="639" t="s">
        <v>371</v>
      </c>
      <c r="D128" s="640" t="s">
        <v>4399</v>
      </c>
      <c r="E128" s="638"/>
      <c r="F128" s="639" t="s">
        <v>402</v>
      </c>
      <c r="G128" s="638"/>
      <c r="H128" s="1110">
        <v>599</v>
      </c>
      <c r="I128" s="705">
        <v>176321</v>
      </c>
      <c r="J128" s="643">
        <v>36.4</v>
      </c>
      <c r="K128" s="578">
        <f t="shared" si="5"/>
        <v>21803.599999999999</v>
      </c>
      <c r="L128" s="579">
        <f t="shared" si="6"/>
        <v>21.803599999999999</v>
      </c>
      <c r="M128" s="580">
        <f t="shared" si="7"/>
        <v>105616279</v>
      </c>
      <c r="N128" s="638"/>
      <c r="O128" s="638" t="s">
        <v>598</v>
      </c>
      <c r="P128" s="639" t="s">
        <v>1273</v>
      </c>
      <c r="Q128" s="639" t="s">
        <v>403</v>
      </c>
      <c r="R128" s="639" t="s">
        <v>60</v>
      </c>
      <c r="S128" s="639" t="s">
        <v>237</v>
      </c>
    </row>
    <row r="129" spans="1:19" s="33" customFormat="1" ht="20.25" customHeight="1">
      <c r="A129" s="639" t="s">
        <v>806</v>
      </c>
      <c r="B129" s="638" t="s">
        <v>2499</v>
      </c>
      <c r="C129" s="639" t="s">
        <v>371</v>
      </c>
      <c r="D129" s="640" t="s">
        <v>4397</v>
      </c>
      <c r="E129" s="638"/>
      <c r="F129" s="639" t="s">
        <v>880</v>
      </c>
      <c r="G129" s="638"/>
      <c r="H129" s="1110">
        <v>869</v>
      </c>
      <c r="I129" s="705">
        <v>3255</v>
      </c>
      <c r="J129" s="643">
        <v>0</v>
      </c>
      <c r="K129" s="578">
        <f t="shared" si="5"/>
        <v>0</v>
      </c>
      <c r="L129" s="579">
        <f t="shared" si="6"/>
        <v>0</v>
      </c>
      <c r="M129" s="580">
        <f t="shared" si="7"/>
        <v>2828595</v>
      </c>
      <c r="N129" s="638"/>
      <c r="O129" s="638" t="s">
        <v>598</v>
      </c>
      <c r="P129" s="639" t="s">
        <v>1273</v>
      </c>
      <c r="Q129" s="639" t="s">
        <v>336</v>
      </c>
      <c r="R129" s="639" t="s">
        <v>73</v>
      </c>
      <c r="S129" s="639" t="s">
        <v>237</v>
      </c>
    </row>
    <row r="130" spans="1:19" s="33" customFormat="1" ht="20.25" customHeight="1">
      <c r="A130" s="639" t="s">
        <v>806</v>
      </c>
      <c r="B130" s="638" t="s">
        <v>2499</v>
      </c>
      <c r="C130" s="639" t="s">
        <v>371</v>
      </c>
      <c r="D130" s="640" t="s">
        <v>4454</v>
      </c>
      <c r="E130" s="638"/>
      <c r="F130" s="639" t="s">
        <v>643</v>
      </c>
      <c r="G130" s="638"/>
      <c r="H130" s="1110">
        <v>869</v>
      </c>
      <c r="I130" s="705">
        <v>60411</v>
      </c>
      <c r="J130" s="643">
        <v>15.5</v>
      </c>
      <c r="K130" s="578">
        <f t="shared" si="5"/>
        <v>13469.5</v>
      </c>
      <c r="L130" s="579">
        <f t="shared" si="6"/>
        <v>13.4695</v>
      </c>
      <c r="M130" s="580">
        <f t="shared" si="7"/>
        <v>52497159</v>
      </c>
      <c r="N130" s="638"/>
      <c r="O130" s="638"/>
      <c r="P130" s="639" t="s">
        <v>1273</v>
      </c>
      <c r="Q130" s="639" t="s">
        <v>270</v>
      </c>
      <c r="R130" s="639" t="s">
        <v>60</v>
      </c>
      <c r="S130" s="639" t="s">
        <v>237</v>
      </c>
    </row>
    <row r="131" spans="1:19" s="33" customFormat="1" ht="20.25" customHeight="1">
      <c r="A131" s="639" t="s">
        <v>806</v>
      </c>
      <c r="B131" s="638" t="s">
        <v>2499</v>
      </c>
      <c r="C131" s="639" t="s">
        <v>371</v>
      </c>
      <c r="D131" s="640" t="s">
        <v>4454</v>
      </c>
      <c r="E131" s="638"/>
      <c r="F131" s="639" t="s">
        <v>1387</v>
      </c>
      <c r="G131" s="638"/>
      <c r="H131" s="1110">
        <v>869</v>
      </c>
      <c r="I131" s="705">
        <v>13396</v>
      </c>
      <c r="J131" s="643">
        <v>0</v>
      </c>
      <c r="K131" s="578">
        <f t="shared" si="5"/>
        <v>0</v>
      </c>
      <c r="L131" s="579">
        <f t="shared" si="6"/>
        <v>0</v>
      </c>
      <c r="M131" s="580">
        <f t="shared" si="7"/>
        <v>11641124</v>
      </c>
      <c r="N131" s="638"/>
      <c r="O131" s="638" t="s">
        <v>1009</v>
      </c>
      <c r="P131" s="639" t="s">
        <v>1273</v>
      </c>
      <c r="Q131" s="639" t="s">
        <v>577</v>
      </c>
      <c r="R131" s="639" t="s">
        <v>375</v>
      </c>
      <c r="S131" s="639" t="s">
        <v>237</v>
      </c>
    </row>
    <row r="132" spans="1:19" s="33" customFormat="1" ht="20.25" customHeight="1">
      <c r="A132" s="639" t="s">
        <v>806</v>
      </c>
      <c r="B132" s="638" t="s">
        <v>2500</v>
      </c>
      <c r="C132" s="639" t="s">
        <v>371</v>
      </c>
      <c r="D132" s="640" t="s">
        <v>4399</v>
      </c>
      <c r="E132" s="638"/>
      <c r="F132" s="639" t="s">
        <v>402</v>
      </c>
      <c r="G132" s="638"/>
      <c r="H132" s="1110">
        <v>1086</v>
      </c>
      <c r="I132" s="705">
        <v>176321</v>
      </c>
      <c r="J132" s="643">
        <v>36.4</v>
      </c>
      <c r="K132" s="578">
        <f t="shared" si="5"/>
        <v>39530.400000000001</v>
      </c>
      <c r="L132" s="579">
        <f t="shared" si="6"/>
        <v>39.5304</v>
      </c>
      <c r="M132" s="580">
        <f t="shared" si="7"/>
        <v>191484606</v>
      </c>
      <c r="N132" s="638"/>
      <c r="O132" s="638" t="s">
        <v>598</v>
      </c>
      <c r="P132" s="639" t="s">
        <v>1273</v>
      </c>
      <c r="Q132" s="639" t="s">
        <v>403</v>
      </c>
      <c r="R132" s="639" t="s">
        <v>60</v>
      </c>
      <c r="S132" s="639" t="s">
        <v>237</v>
      </c>
    </row>
    <row r="133" spans="1:19" s="33" customFormat="1" ht="20.25" customHeight="1">
      <c r="A133" s="639" t="s">
        <v>806</v>
      </c>
      <c r="B133" s="638" t="s">
        <v>2500</v>
      </c>
      <c r="C133" s="639" t="s">
        <v>371</v>
      </c>
      <c r="D133" s="640" t="s">
        <v>4454</v>
      </c>
      <c r="E133" s="638"/>
      <c r="F133" s="639" t="s">
        <v>880</v>
      </c>
      <c r="G133" s="638"/>
      <c r="H133" s="1110">
        <v>1086</v>
      </c>
      <c r="I133" s="705">
        <v>3255</v>
      </c>
      <c r="J133" s="643">
        <v>0</v>
      </c>
      <c r="K133" s="578">
        <f t="shared" si="5"/>
        <v>0</v>
      </c>
      <c r="L133" s="579">
        <f t="shared" si="6"/>
        <v>0</v>
      </c>
      <c r="M133" s="580">
        <f t="shared" si="7"/>
        <v>3534930</v>
      </c>
      <c r="N133" s="638"/>
      <c r="O133" s="638" t="s">
        <v>598</v>
      </c>
      <c r="P133" s="639" t="s">
        <v>1273</v>
      </c>
      <c r="Q133" s="639" t="s">
        <v>336</v>
      </c>
      <c r="R133" s="639" t="s">
        <v>73</v>
      </c>
      <c r="S133" s="639" t="s">
        <v>237</v>
      </c>
    </row>
    <row r="134" spans="1:19" s="33" customFormat="1" ht="20.25" customHeight="1">
      <c r="A134" s="639" t="s">
        <v>806</v>
      </c>
      <c r="B134" s="638" t="s">
        <v>2500</v>
      </c>
      <c r="C134" s="639" t="s">
        <v>371</v>
      </c>
      <c r="D134" s="640" t="s">
        <v>4454</v>
      </c>
      <c r="E134" s="638"/>
      <c r="F134" s="639" t="s">
        <v>722</v>
      </c>
      <c r="G134" s="638"/>
      <c r="H134" s="1110">
        <v>622</v>
      </c>
      <c r="I134" s="705">
        <v>64932</v>
      </c>
      <c r="J134" s="643">
        <v>15.5</v>
      </c>
      <c r="K134" s="578">
        <f t="shared" si="5"/>
        <v>9641</v>
      </c>
      <c r="L134" s="579">
        <f t="shared" si="6"/>
        <v>9.641</v>
      </c>
      <c r="M134" s="580">
        <f t="shared" si="7"/>
        <v>40387704</v>
      </c>
      <c r="N134" s="638"/>
      <c r="O134" s="638"/>
      <c r="P134" s="639" t="s">
        <v>1273</v>
      </c>
      <c r="Q134" s="639" t="s">
        <v>270</v>
      </c>
      <c r="R134" s="639" t="s">
        <v>60</v>
      </c>
      <c r="S134" s="639" t="s">
        <v>237</v>
      </c>
    </row>
    <row r="135" spans="1:19" s="33" customFormat="1" ht="20.25" customHeight="1">
      <c r="A135" s="639" t="s">
        <v>806</v>
      </c>
      <c r="B135" s="638" t="s">
        <v>2500</v>
      </c>
      <c r="C135" s="639" t="s">
        <v>371</v>
      </c>
      <c r="D135" s="640" t="s">
        <v>4454</v>
      </c>
      <c r="E135" s="638"/>
      <c r="F135" s="639" t="s">
        <v>1387</v>
      </c>
      <c r="G135" s="638"/>
      <c r="H135" s="1110">
        <v>622</v>
      </c>
      <c r="I135" s="705">
        <v>14398</v>
      </c>
      <c r="J135" s="643">
        <v>0</v>
      </c>
      <c r="K135" s="578">
        <f t="shared" si="5"/>
        <v>0</v>
      </c>
      <c r="L135" s="579">
        <f t="shared" si="6"/>
        <v>0</v>
      </c>
      <c r="M135" s="580">
        <f t="shared" si="7"/>
        <v>8955556</v>
      </c>
      <c r="N135" s="638"/>
      <c r="O135" s="638"/>
      <c r="P135" s="639" t="s">
        <v>1273</v>
      </c>
      <c r="Q135" s="639" t="s">
        <v>577</v>
      </c>
      <c r="R135" s="639" t="s">
        <v>375</v>
      </c>
      <c r="S135" s="639" t="s">
        <v>237</v>
      </c>
    </row>
    <row r="136" spans="1:19" s="33" customFormat="1" ht="20.25" customHeight="1">
      <c r="A136" s="639" t="s">
        <v>806</v>
      </c>
      <c r="B136" s="638" t="s">
        <v>2500</v>
      </c>
      <c r="C136" s="639" t="s">
        <v>371</v>
      </c>
      <c r="D136" s="640" t="s">
        <v>4454</v>
      </c>
      <c r="E136" s="638"/>
      <c r="F136" s="639" t="s">
        <v>1339</v>
      </c>
      <c r="G136" s="638"/>
      <c r="H136" s="1110">
        <v>466</v>
      </c>
      <c r="I136" s="705">
        <v>70000</v>
      </c>
      <c r="J136" s="643">
        <v>14.7</v>
      </c>
      <c r="K136" s="578">
        <f t="shared" si="5"/>
        <v>6850.2</v>
      </c>
      <c r="L136" s="579">
        <f t="shared" si="6"/>
        <v>6.8502000000000001</v>
      </c>
      <c r="M136" s="580">
        <f t="shared" si="7"/>
        <v>32620000</v>
      </c>
      <c r="N136" s="638"/>
      <c r="O136" s="638"/>
      <c r="P136" s="639" t="s">
        <v>1273</v>
      </c>
      <c r="Q136" s="639" t="s">
        <v>357</v>
      </c>
      <c r="R136" s="639" t="s">
        <v>60</v>
      </c>
      <c r="S136" s="639" t="s">
        <v>237</v>
      </c>
    </row>
    <row r="137" spans="1:19" s="33" customFormat="1" ht="20.25" customHeight="1">
      <c r="A137" s="639" t="s">
        <v>2676</v>
      </c>
      <c r="B137" s="638" t="s">
        <v>2763</v>
      </c>
      <c r="C137" s="639" t="s">
        <v>371</v>
      </c>
      <c r="D137" s="640" t="s">
        <v>4471</v>
      </c>
      <c r="E137" s="638"/>
      <c r="F137" s="639" t="s">
        <v>724</v>
      </c>
      <c r="G137" s="638"/>
      <c r="H137" s="1110">
        <v>2496</v>
      </c>
      <c r="I137" s="705">
        <v>60498</v>
      </c>
      <c r="J137" s="643">
        <v>24</v>
      </c>
      <c r="K137" s="578">
        <f t="shared" si="5"/>
        <v>59904</v>
      </c>
      <c r="L137" s="579">
        <f t="shared" si="6"/>
        <v>59.904000000000003</v>
      </c>
      <c r="M137" s="580">
        <f t="shared" si="7"/>
        <v>151003008</v>
      </c>
      <c r="N137" s="638"/>
      <c r="O137" s="638" t="s">
        <v>2677</v>
      </c>
      <c r="P137" s="639" t="s">
        <v>483</v>
      </c>
      <c r="Q137" s="639" t="s">
        <v>341</v>
      </c>
      <c r="R137" s="639" t="s">
        <v>68</v>
      </c>
      <c r="S137" s="639" t="s">
        <v>237</v>
      </c>
    </row>
    <row r="138" spans="1:19" s="33" customFormat="1" ht="20.25" customHeight="1">
      <c r="A138" s="639" t="s">
        <v>287</v>
      </c>
      <c r="B138" s="638" t="s">
        <v>2204</v>
      </c>
      <c r="C138" s="639" t="s">
        <v>368</v>
      </c>
      <c r="D138" s="640" t="s">
        <v>4399</v>
      </c>
      <c r="E138" s="638"/>
      <c r="F138" s="639" t="s">
        <v>454</v>
      </c>
      <c r="G138" s="638"/>
      <c r="H138" s="1110">
        <v>348</v>
      </c>
      <c r="I138" s="705">
        <v>80000</v>
      </c>
      <c r="J138" s="643">
        <v>37</v>
      </c>
      <c r="K138" s="578">
        <f t="shared" ref="K138:K201" si="8">IFERROR(J138*H138,"0")</f>
        <v>12876</v>
      </c>
      <c r="L138" s="579">
        <f t="shared" ref="L138:L201" si="9">IFERROR(K138/1000,"0")</f>
        <v>12.875999999999999</v>
      </c>
      <c r="M138" s="580">
        <f t="shared" ref="M138:M201" si="10">I138*H138</f>
        <v>27840000</v>
      </c>
      <c r="N138" s="638"/>
      <c r="O138" s="638"/>
      <c r="P138" s="639" t="s">
        <v>1361</v>
      </c>
      <c r="Q138" s="639" t="s">
        <v>370</v>
      </c>
      <c r="R138" s="639" t="s">
        <v>68</v>
      </c>
      <c r="S138" s="639"/>
    </row>
    <row r="139" spans="1:19" s="33" customFormat="1" ht="20.25" customHeight="1">
      <c r="A139" s="639" t="s">
        <v>287</v>
      </c>
      <c r="B139" s="638" t="s">
        <v>2204</v>
      </c>
      <c r="C139" s="639" t="s">
        <v>368</v>
      </c>
      <c r="D139" s="640" t="s">
        <v>4399</v>
      </c>
      <c r="E139" s="638"/>
      <c r="F139" s="639" t="s">
        <v>2983</v>
      </c>
      <c r="G139" s="638"/>
      <c r="H139" s="1110">
        <v>348</v>
      </c>
      <c r="I139" s="705">
        <v>150000</v>
      </c>
      <c r="J139" s="643">
        <v>29.3</v>
      </c>
      <c r="K139" s="578">
        <f t="shared" si="8"/>
        <v>10196.4</v>
      </c>
      <c r="L139" s="579">
        <f t="shared" si="9"/>
        <v>10.196399999999999</v>
      </c>
      <c r="M139" s="580">
        <f t="shared" si="10"/>
        <v>52200000</v>
      </c>
      <c r="N139" s="638"/>
      <c r="O139" s="638"/>
      <c r="P139" s="639" t="s">
        <v>1361</v>
      </c>
      <c r="Q139" s="639" t="s">
        <v>343</v>
      </c>
      <c r="R139" s="639" t="s">
        <v>60</v>
      </c>
      <c r="S139" s="639"/>
    </row>
    <row r="140" spans="1:19" s="33" customFormat="1" ht="20.25" customHeight="1">
      <c r="A140" s="639" t="s">
        <v>287</v>
      </c>
      <c r="B140" s="638" t="s">
        <v>2204</v>
      </c>
      <c r="C140" s="639" t="s">
        <v>368</v>
      </c>
      <c r="D140" s="640" t="s">
        <v>4399</v>
      </c>
      <c r="E140" s="638"/>
      <c r="F140" s="639" t="s">
        <v>671</v>
      </c>
      <c r="G140" s="638"/>
      <c r="H140" s="1110">
        <v>696</v>
      </c>
      <c r="I140" s="705">
        <v>50000</v>
      </c>
      <c r="J140" s="643">
        <v>24</v>
      </c>
      <c r="K140" s="578">
        <f t="shared" si="8"/>
        <v>16704</v>
      </c>
      <c r="L140" s="579">
        <f t="shared" si="9"/>
        <v>16.704000000000001</v>
      </c>
      <c r="M140" s="580">
        <f t="shared" si="10"/>
        <v>34800000</v>
      </c>
      <c r="N140" s="638" t="s">
        <v>559</v>
      </c>
      <c r="O140" s="638"/>
      <c r="P140" s="639" t="s">
        <v>1361</v>
      </c>
      <c r="Q140" s="639" t="s">
        <v>341</v>
      </c>
      <c r="R140" s="639" t="s">
        <v>68</v>
      </c>
      <c r="S140" s="639"/>
    </row>
    <row r="141" spans="1:19" s="33" customFormat="1" ht="20.25" customHeight="1">
      <c r="A141" s="639" t="s">
        <v>2519</v>
      </c>
      <c r="B141" s="638" t="s">
        <v>3732</v>
      </c>
      <c r="C141" s="639" t="s">
        <v>368</v>
      </c>
      <c r="D141" s="640" t="s">
        <v>4469</v>
      </c>
      <c r="E141" s="638"/>
      <c r="F141" s="639" t="s">
        <v>2983</v>
      </c>
      <c r="G141" s="638"/>
      <c r="H141" s="1110">
        <v>70</v>
      </c>
      <c r="I141" s="705">
        <v>177474</v>
      </c>
      <c r="J141" s="643">
        <v>29.3</v>
      </c>
      <c r="K141" s="578">
        <f t="shared" si="8"/>
        <v>2051</v>
      </c>
      <c r="L141" s="579">
        <f t="shared" si="9"/>
        <v>2.0510000000000002</v>
      </c>
      <c r="M141" s="580">
        <f t="shared" si="10"/>
        <v>12423180</v>
      </c>
      <c r="N141" s="638"/>
      <c r="O141" s="638"/>
      <c r="P141" s="639" t="s">
        <v>1361</v>
      </c>
      <c r="Q141" s="639" t="s">
        <v>343</v>
      </c>
      <c r="R141" s="639" t="s">
        <v>60</v>
      </c>
      <c r="S141" s="639" t="s">
        <v>59</v>
      </c>
    </row>
    <row r="142" spans="1:19" s="33" customFormat="1" ht="20.25" customHeight="1">
      <c r="A142" s="639" t="s">
        <v>2519</v>
      </c>
      <c r="B142" s="638" t="s">
        <v>3732</v>
      </c>
      <c r="C142" s="639" t="s">
        <v>368</v>
      </c>
      <c r="D142" s="640" t="s">
        <v>4469</v>
      </c>
      <c r="E142" s="638"/>
      <c r="F142" s="639" t="s">
        <v>880</v>
      </c>
      <c r="G142" s="638"/>
      <c r="H142" s="1110">
        <v>70</v>
      </c>
      <c r="I142" s="705">
        <v>3179</v>
      </c>
      <c r="J142" s="643">
        <v>0</v>
      </c>
      <c r="K142" s="578">
        <f t="shared" si="8"/>
        <v>0</v>
      </c>
      <c r="L142" s="579">
        <f t="shared" si="9"/>
        <v>0</v>
      </c>
      <c r="M142" s="580">
        <f t="shared" si="10"/>
        <v>222530</v>
      </c>
      <c r="N142" s="638"/>
      <c r="O142" s="638"/>
      <c r="P142" s="639" t="s">
        <v>1361</v>
      </c>
      <c r="Q142" s="639" t="s">
        <v>336</v>
      </c>
      <c r="R142" s="639" t="s">
        <v>73</v>
      </c>
      <c r="S142" s="639" t="s">
        <v>59</v>
      </c>
    </row>
    <row r="143" spans="1:19" s="33" customFormat="1" ht="20.25" customHeight="1">
      <c r="A143" s="639" t="s">
        <v>765</v>
      </c>
      <c r="B143" s="638" t="s">
        <v>994</v>
      </c>
      <c r="C143" s="639" t="s">
        <v>621</v>
      </c>
      <c r="D143" s="640" t="s">
        <v>4465</v>
      </c>
      <c r="E143" s="638"/>
      <c r="F143" s="639" t="s">
        <v>959</v>
      </c>
      <c r="G143" s="638"/>
      <c r="H143" s="1110">
        <v>20</v>
      </c>
      <c r="I143" s="705">
        <v>174800</v>
      </c>
      <c r="J143" s="643">
        <v>40</v>
      </c>
      <c r="K143" s="578">
        <f t="shared" si="8"/>
        <v>800</v>
      </c>
      <c r="L143" s="579">
        <f t="shared" si="9"/>
        <v>0.8</v>
      </c>
      <c r="M143" s="580">
        <f t="shared" si="10"/>
        <v>3496000</v>
      </c>
      <c r="N143" s="638" t="s">
        <v>2169</v>
      </c>
      <c r="O143" s="638"/>
      <c r="P143" s="639" t="s">
        <v>1361</v>
      </c>
      <c r="Q143" s="639" t="s">
        <v>364</v>
      </c>
      <c r="R143" s="639" t="s">
        <v>68</v>
      </c>
      <c r="S143" s="639"/>
    </row>
    <row r="144" spans="1:19" s="33" customFormat="1" ht="20.25" customHeight="1">
      <c r="A144" s="639" t="s">
        <v>765</v>
      </c>
      <c r="B144" s="638" t="s">
        <v>994</v>
      </c>
      <c r="C144" s="639" t="s">
        <v>621</v>
      </c>
      <c r="D144" s="640" t="s">
        <v>4465</v>
      </c>
      <c r="E144" s="638"/>
      <c r="F144" s="639" t="s">
        <v>1083</v>
      </c>
      <c r="G144" s="638"/>
      <c r="H144" s="1110">
        <v>87</v>
      </c>
      <c r="I144" s="705">
        <v>209950</v>
      </c>
      <c r="J144" s="643">
        <v>29.1</v>
      </c>
      <c r="K144" s="578">
        <f t="shared" si="8"/>
        <v>2531.7000000000003</v>
      </c>
      <c r="L144" s="579">
        <f t="shared" si="9"/>
        <v>2.5317000000000003</v>
      </c>
      <c r="M144" s="580">
        <f t="shared" si="10"/>
        <v>18265650</v>
      </c>
      <c r="N144" s="638"/>
      <c r="O144" s="638"/>
      <c r="P144" s="639" t="s">
        <v>1361</v>
      </c>
      <c r="Q144" s="639" t="s">
        <v>691</v>
      </c>
      <c r="R144" s="639" t="s">
        <v>60</v>
      </c>
      <c r="S144" s="639"/>
    </row>
    <row r="145" spans="1:19" s="33" customFormat="1" ht="20.25" customHeight="1">
      <c r="A145" s="639" t="s">
        <v>765</v>
      </c>
      <c r="B145" s="638" t="s">
        <v>994</v>
      </c>
      <c r="C145" s="639" t="s">
        <v>621</v>
      </c>
      <c r="D145" s="640" t="s">
        <v>4465</v>
      </c>
      <c r="E145" s="638"/>
      <c r="F145" s="639" t="s">
        <v>267</v>
      </c>
      <c r="G145" s="638"/>
      <c r="H145" s="1110">
        <v>49</v>
      </c>
      <c r="I145" s="705">
        <v>77000</v>
      </c>
      <c r="J145" s="643">
        <v>7.2</v>
      </c>
      <c r="K145" s="578">
        <f t="shared" si="8"/>
        <v>352.8</v>
      </c>
      <c r="L145" s="579">
        <f t="shared" si="9"/>
        <v>0.3528</v>
      </c>
      <c r="M145" s="580">
        <f t="shared" si="10"/>
        <v>3773000</v>
      </c>
      <c r="N145" s="638"/>
      <c r="O145" s="638"/>
      <c r="P145" s="639" t="s">
        <v>1361</v>
      </c>
      <c r="Q145" s="639" t="s">
        <v>344</v>
      </c>
      <c r="R145" s="639" t="s">
        <v>60</v>
      </c>
      <c r="S145" s="639"/>
    </row>
    <row r="146" spans="1:19" s="33" customFormat="1" ht="20.25" customHeight="1">
      <c r="A146" s="639" t="s">
        <v>765</v>
      </c>
      <c r="B146" s="638" t="s">
        <v>2931</v>
      </c>
      <c r="C146" s="639" t="s">
        <v>621</v>
      </c>
      <c r="D146" s="640" t="s">
        <v>4454</v>
      </c>
      <c r="E146" s="638"/>
      <c r="F146" s="639" t="s">
        <v>1083</v>
      </c>
      <c r="G146" s="638"/>
      <c r="H146" s="1110">
        <v>530</v>
      </c>
      <c r="I146" s="705">
        <v>225000</v>
      </c>
      <c r="J146" s="643">
        <v>29.1</v>
      </c>
      <c r="K146" s="578">
        <f t="shared" si="8"/>
        <v>15423</v>
      </c>
      <c r="L146" s="579">
        <f t="shared" si="9"/>
        <v>15.423</v>
      </c>
      <c r="M146" s="580">
        <f t="shared" si="10"/>
        <v>119250000</v>
      </c>
      <c r="N146" s="638"/>
      <c r="O146" s="638"/>
      <c r="P146" s="639" t="s">
        <v>1361</v>
      </c>
      <c r="Q146" s="639" t="s">
        <v>691</v>
      </c>
      <c r="R146" s="639" t="s">
        <v>60</v>
      </c>
      <c r="S146" s="639"/>
    </row>
    <row r="147" spans="1:19" s="33" customFormat="1" ht="20.25" customHeight="1">
      <c r="A147" s="639" t="s">
        <v>2306</v>
      </c>
      <c r="B147" s="638" t="s">
        <v>2307</v>
      </c>
      <c r="C147" s="639" t="s">
        <v>2083</v>
      </c>
      <c r="D147" s="640" t="s">
        <v>4399</v>
      </c>
      <c r="E147" s="638"/>
      <c r="F147" s="639" t="s">
        <v>880</v>
      </c>
      <c r="G147" s="638"/>
      <c r="H147" s="1110">
        <v>361</v>
      </c>
      <c r="I147" s="705">
        <v>2592</v>
      </c>
      <c r="J147" s="643">
        <v>0</v>
      </c>
      <c r="K147" s="578">
        <f t="shared" si="8"/>
        <v>0</v>
      </c>
      <c r="L147" s="579">
        <f t="shared" si="9"/>
        <v>0</v>
      </c>
      <c r="M147" s="580">
        <f t="shared" si="10"/>
        <v>935712</v>
      </c>
      <c r="N147" s="638"/>
      <c r="O147" s="638"/>
      <c r="P147" s="639" t="s">
        <v>1361</v>
      </c>
      <c r="Q147" s="639" t="s">
        <v>336</v>
      </c>
      <c r="R147" s="639" t="s">
        <v>73</v>
      </c>
      <c r="S147" s="639" t="s">
        <v>213</v>
      </c>
    </row>
    <row r="148" spans="1:19" s="33" customFormat="1" ht="20.25" customHeight="1">
      <c r="A148" s="639" t="s">
        <v>2306</v>
      </c>
      <c r="B148" s="638" t="s">
        <v>2307</v>
      </c>
      <c r="C148" s="639" t="s">
        <v>2083</v>
      </c>
      <c r="D148" s="640" t="s">
        <v>4399</v>
      </c>
      <c r="E148" s="638"/>
      <c r="F148" s="639" t="s">
        <v>2844</v>
      </c>
      <c r="G148" s="638"/>
      <c r="H148" s="1110">
        <v>2</v>
      </c>
      <c r="I148" s="705">
        <v>54000</v>
      </c>
      <c r="J148" s="643">
        <v>19</v>
      </c>
      <c r="K148" s="578">
        <f t="shared" si="8"/>
        <v>38</v>
      </c>
      <c r="L148" s="579">
        <f t="shared" si="9"/>
        <v>3.7999999999999999E-2</v>
      </c>
      <c r="M148" s="580">
        <f t="shared" si="10"/>
        <v>108000</v>
      </c>
      <c r="N148" s="638"/>
      <c r="O148" s="638"/>
      <c r="P148" s="639" t="s">
        <v>1361</v>
      </c>
      <c r="Q148" s="639" t="s">
        <v>361</v>
      </c>
      <c r="R148" s="639" t="s">
        <v>68</v>
      </c>
      <c r="S148" s="639" t="s">
        <v>213</v>
      </c>
    </row>
    <row r="149" spans="1:19" s="33" customFormat="1" ht="20.25" customHeight="1">
      <c r="A149" s="639" t="s">
        <v>2306</v>
      </c>
      <c r="B149" s="638" t="s">
        <v>2307</v>
      </c>
      <c r="C149" s="639" t="s">
        <v>2083</v>
      </c>
      <c r="D149" s="640" t="s">
        <v>4399</v>
      </c>
      <c r="E149" s="638"/>
      <c r="F149" s="639" t="s">
        <v>612</v>
      </c>
      <c r="G149" s="638"/>
      <c r="H149" s="1110">
        <v>2</v>
      </c>
      <c r="I149" s="705">
        <v>45000</v>
      </c>
      <c r="J149" s="643">
        <v>0</v>
      </c>
      <c r="K149" s="578">
        <f t="shared" si="8"/>
        <v>0</v>
      </c>
      <c r="L149" s="579">
        <f t="shared" si="9"/>
        <v>0</v>
      </c>
      <c r="M149" s="580">
        <f t="shared" si="10"/>
        <v>90000</v>
      </c>
      <c r="N149" s="638"/>
      <c r="O149" s="638"/>
      <c r="P149" s="639" t="s">
        <v>1361</v>
      </c>
      <c r="Q149" s="639" t="s">
        <v>336</v>
      </c>
      <c r="R149" s="639" t="s">
        <v>73</v>
      </c>
      <c r="S149" s="639" t="s">
        <v>213</v>
      </c>
    </row>
    <row r="150" spans="1:19" s="33" customFormat="1" ht="20.25" customHeight="1">
      <c r="A150" s="639" t="s">
        <v>2306</v>
      </c>
      <c r="B150" s="638" t="s">
        <v>2307</v>
      </c>
      <c r="C150" s="639" t="s">
        <v>2083</v>
      </c>
      <c r="D150" s="640" t="s">
        <v>4399</v>
      </c>
      <c r="E150" s="638"/>
      <c r="F150" s="639" t="s">
        <v>2200</v>
      </c>
      <c r="G150" s="638"/>
      <c r="H150" s="1110">
        <v>157</v>
      </c>
      <c r="I150" s="705">
        <v>101503</v>
      </c>
      <c r="J150" s="643">
        <v>0</v>
      </c>
      <c r="K150" s="578">
        <f t="shared" si="8"/>
        <v>0</v>
      </c>
      <c r="L150" s="579">
        <f t="shared" si="9"/>
        <v>0</v>
      </c>
      <c r="M150" s="580">
        <f t="shared" si="10"/>
        <v>15935971</v>
      </c>
      <c r="N150" s="638"/>
      <c r="O150" s="638"/>
      <c r="P150" s="639" t="s">
        <v>1361</v>
      </c>
      <c r="Q150" s="639" t="s">
        <v>271</v>
      </c>
      <c r="R150" s="639" t="s">
        <v>73</v>
      </c>
      <c r="S150" s="639" t="s">
        <v>213</v>
      </c>
    </row>
    <row r="151" spans="1:19" s="33" customFormat="1" ht="20.25" customHeight="1">
      <c r="A151" s="639" t="s">
        <v>2306</v>
      </c>
      <c r="B151" s="638" t="s">
        <v>2307</v>
      </c>
      <c r="C151" s="639" t="s">
        <v>2083</v>
      </c>
      <c r="D151" s="640" t="s">
        <v>4399</v>
      </c>
      <c r="E151" s="638"/>
      <c r="F151" s="639" t="s">
        <v>880</v>
      </c>
      <c r="G151" s="638"/>
      <c r="H151" s="1110">
        <v>161</v>
      </c>
      <c r="I151" s="705">
        <v>3222</v>
      </c>
      <c r="J151" s="643">
        <v>0</v>
      </c>
      <c r="K151" s="578">
        <f t="shared" si="8"/>
        <v>0</v>
      </c>
      <c r="L151" s="579">
        <f t="shared" si="9"/>
        <v>0</v>
      </c>
      <c r="M151" s="580">
        <f t="shared" si="10"/>
        <v>518742</v>
      </c>
      <c r="N151" s="638"/>
      <c r="O151" s="638"/>
      <c r="P151" s="639" t="s">
        <v>1361</v>
      </c>
      <c r="Q151" s="639" t="s">
        <v>336</v>
      </c>
      <c r="R151" s="639" t="s">
        <v>73</v>
      </c>
      <c r="S151" s="639" t="s">
        <v>213</v>
      </c>
    </row>
    <row r="152" spans="1:19" s="33" customFormat="1" ht="20.25" customHeight="1">
      <c r="A152" s="639" t="s">
        <v>2306</v>
      </c>
      <c r="B152" s="638" t="s">
        <v>2307</v>
      </c>
      <c r="C152" s="639" t="s">
        <v>2083</v>
      </c>
      <c r="D152" s="640" t="s">
        <v>4399</v>
      </c>
      <c r="E152" s="638"/>
      <c r="F152" s="639" t="s">
        <v>880</v>
      </c>
      <c r="G152" s="638"/>
      <c r="H152" s="1110">
        <v>161</v>
      </c>
      <c r="I152" s="705">
        <v>3222</v>
      </c>
      <c r="J152" s="643">
        <v>0</v>
      </c>
      <c r="K152" s="578">
        <f t="shared" si="8"/>
        <v>0</v>
      </c>
      <c r="L152" s="579">
        <f t="shared" si="9"/>
        <v>0</v>
      </c>
      <c r="M152" s="580">
        <f t="shared" si="10"/>
        <v>518742</v>
      </c>
      <c r="N152" s="638"/>
      <c r="O152" s="638"/>
      <c r="P152" s="639" t="s">
        <v>1361</v>
      </c>
      <c r="Q152" s="639" t="s">
        <v>336</v>
      </c>
      <c r="R152" s="639" t="s">
        <v>73</v>
      </c>
      <c r="S152" s="639" t="s">
        <v>213</v>
      </c>
    </row>
    <row r="153" spans="1:19" s="33" customFormat="1" ht="20.25" customHeight="1">
      <c r="A153" s="639" t="s">
        <v>2306</v>
      </c>
      <c r="B153" s="638" t="s">
        <v>2307</v>
      </c>
      <c r="C153" s="639" t="s">
        <v>2083</v>
      </c>
      <c r="D153" s="640" t="s">
        <v>4399</v>
      </c>
      <c r="E153" s="638"/>
      <c r="F153" s="639" t="s">
        <v>1575</v>
      </c>
      <c r="G153" s="638"/>
      <c r="H153" s="1110">
        <v>161</v>
      </c>
      <c r="I153" s="705">
        <v>6445</v>
      </c>
      <c r="J153" s="643">
        <v>0</v>
      </c>
      <c r="K153" s="578">
        <f t="shared" si="8"/>
        <v>0</v>
      </c>
      <c r="L153" s="579">
        <f t="shared" si="9"/>
        <v>0</v>
      </c>
      <c r="M153" s="580">
        <f t="shared" si="10"/>
        <v>1037645</v>
      </c>
      <c r="N153" s="638"/>
      <c r="O153" s="638"/>
      <c r="P153" s="639" t="s">
        <v>1361</v>
      </c>
      <c r="Q153" s="639" t="s">
        <v>336</v>
      </c>
      <c r="R153" s="639" t="s">
        <v>73</v>
      </c>
      <c r="S153" s="639" t="s">
        <v>213</v>
      </c>
    </row>
    <row r="154" spans="1:19" s="33" customFormat="1" ht="20.25" customHeight="1">
      <c r="A154" s="639" t="s">
        <v>2306</v>
      </c>
      <c r="B154" s="638" t="s">
        <v>2307</v>
      </c>
      <c r="C154" s="639" t="s">
        <v>2083</v>
      </c>
      <c r="D154" s="640" t="s">
        <v>4399</v>
      </c>
      <c r="E154" s="638"/>
      <c r="F154" s="639" t="s">
        <v>882</v>
      </c>
      <c r="G154" s="638"/>
      <c r="H154" s="1110">
        <v>161</v>
      </c>
      <c r="I154" s="705">
        <v>7608</v>
      </c>
      <c r="J154" s="643">
        <v>0</v>
      </c>
      <c r="K154" s="578">
        <f t="shared" si="8"/>
        <v>0</v>
      </c>
      <c r="L154" s="579">
        <f t="shared" si="9"/>
        <v>0</v>
      </c>
      <c r="M154" s="580">
        <f t="shared" si="10"/>
        <v>1224888</v>
      </c>
      <c r="N154" s="638"/>
      <c r="O154" s="638"/>
      <c r="P154" s="639" t="s">
        <v>1361</v>
      </c>
      <c r="Q154" s="639" t="s">
        <v>336</v>
      </c>
      <c r="R154" s="639" t="s">
        <v>73</v>
      </c>
      <c r="S154" s="639" t="s">
        <v>213</v>
      </c>
    </row>
    <row r="155" spans="1:19" s="33" customFormat="1" ht="20.25" customHeight="1">
      <c r="A155" s="639" t="s">
        <v>2306</v>
      </c>
      <c r="B155" s="638" t="s">
        <v>2307</v>
      </c>
      <c r="C155" s="639" t="s">
        <v>2083</v>
      </c>
      <c r="D155" s="640" t="s">
        <v>4399</v>
      </c>
      <c r="E155" s="638"/>
      <c r="F155" s="639" t="s">
        <v>2311</v>
      </c>
      <c r="G155" s="638"/>
      <c r="H155" s="1110">
        <v>152</v>
      </c>
      <c r="I155" s="705">
        <v>55000</v>
      </c>
      <c r="J155" s="643">
        <v>17</v>
      </c>
      <c r="K155" s="578">
        <f t="shared" si="8"/>
        <v>2584</v>
      </c>
      <c r="L155" s="579">
        <f t="shared" si="9"/>
        <v>2.5840000000000001</v>
      </c>
      <c r="M155" s="580">
        <f t="shared" si="10"/>
        <v>8360000</v>
      </c>
      <c r="N155" s="638"/>
      <c r="O155" s="638"/>
      <c r="P155" s="639" t="s">
        <v>1361</v>
      </c>
      <c r="Q155" s="639" t="s">
        <v>357</v>
      </c>
      <c r="R155" s="639" t="s">
        <v>68</v>
      </c>
      <c r="S155" s="639" t="s">
        <v>213</v>
      </c>
    </row>
    <row r="156" spans="1:19" s="33" customFormat="1" ht="20.25" customHeight="1">
      <c r="A156" s="639" t="s">
        <v>2306</v>
      </c>
      <c r="B156" s="638" t="s">
        <v>2307</v>
      </c>
      <c r="C156" s="639" t="s">
        <v>2083</v>
      </c>
      <c r="D156" s="640" t="s">
        <v>4399</v>
      </c>
      <c r="E156" s="638"/>
      <c r="F156" s="639" t="s">
        <v>657</v>
      </c>
      <c r="G156" s="638"/>
      <c r="H156" s="1110">
        <v>5</v>
      </c>
      <c r="I156" s="705">
        <v>91320</v>
      </c>
      <c r="J156" s="643">
        <v>27</v>
      </c>
      <c r="K156" s="578">
        <f t="shared" si="8"/>
        <v>135</v>
      </c>
      <c r="L156" s="579">
        <f t="shared" si="9"/>
        <v>0.13500000000000001</v>
      </c>
      <c r="M156" s="580">
        <f t="shared" si="10"/>
        <v>456600</v>
      </c>
      <c r="N156" s="638"/>
      <c r="O156" s="638"/>
      <c r="P156" s="639" t="s">
        <v>1361</v>
      </c>
      <c r="Q156" s="639" t="s">
        <v>341</v>
      </c>
      <c r="R156" s="639" t="s">
        <v>68</v>
      </c>
      <c r="S156" s="639" t="s">
        <v>213</v>
      </c>
    </row>
    <row r="157" spans="1:19" s="33" customFormat="1" ht="20.25" customHeight="1">
      <c r="A157" s="639" t="s">
        <v>2306</v>
      </c>
      <c r="B157" s="638" t="s">
        <v>2307</v>
      </c>
      <c r="C157" s="639" t="s">
        <v>2083</v>
      </c>
      <c r="D157" s="640" t="s">
        <v>4399</v>
      </c>
      <c r="E157" s="638"/>
      <c r="F157" s="639" t="s">
        <v>757</v>
      </c>
      <c r="G157" s="638"/>
      <c r="H157" s="1110">
        <v>363</v>
      </c>
      <c r="I157" s="705">
        <v>18000</v>
      </c>
      <c r="J157" s="643">
        <v>0</v>
      </c>
      <c r="K157" s="578">
        <f t="shared" si="8"/>
        <v>0</v>
      </c>
      <c r="L157" s="579">
        <f t="shared" si="9"/>
        <v>0</v>
      </c>
      <c r="M157" s="580">
        <f t="shared" si="10"/>
        <v>6534000</v>
      </c>
      <c r="N157" s="638"/>
      <c r="O157" s="638"/>
      <c r="P157" s="639" t="s">
        <v>1361</v>
      </c>
      <c r="Q157" s="639" t="s">
        <v>336</v>
      </c>
      <c r="R157" s="639" t="s">
        <v>73</v>
      </c>
      <c r="S157" s="639" t="s">
        <v>213</v>
      </c>
    </row>
    <row r="158" spans="1:19" s="33" customFormat="1" ht="20.25" customHeight="1">
      <c r="A158" s="639" t="s">
        <v>2306</v>
      </c>
      <c r="B158" s="638" t="s">
        <v>2307</v>
      </c>
      <c r="C158" s="639" t="s">
        <v>2083</v>
      </c>
      <c r="D158" s="640" t="s">
        <v>4399</v>
      </c>
      <c r="E158" s="638"/>
      <c r="F158" s="639" t="s">
        <v>624</v>
      </c>
      <c r="G158" s="638"/>
      <c r="H158" s="1110">
        <v>1</v>
      </c>
      <c r="I158" s="705">
        <v>66000</v>
      </c>
      <c r="J158" s="643">
        <v>0</v>
      </c>
      <c r="K158" s="578">
        <f t="shared" si="8"/>
        <v>0</v>
      </c>
      <c r="L158" s="579">
        <f t="shared" si="9"/>
        <v>0</v>
      </c>
      <c r="M158" s="580">
        <f t="shared" si="10"/>
        <v>66000</v>
      </c>
      <c r="N158" s="638"/>
      <c r="O158" s="638"/>
      <c r="P158" s="639" t="s">
        <v>1361</v>
      </c>
      <c r="Q158" s="639" t="s">
        <v>272</v>
      </c>
      <c r="R158" s="639" t="s">
        <v>73</v>
      </c>
      <c r="S158" s="639" t="s">
        <v>213</v>
      </c>
    </row>
    <row r="159" spans="1:19" s="33" customFormat="1" ht="20.25" customHeight="1">
      <c r="A159" s="639" t="s">
        <v>843</v>
      </c>
      <c r="B159" s="638" t="s">
        <v>1362</v>
      </c>
      <c r="C159" s="639" t="s">
        <v>1360</v>
      </c>
      <c r="D159" s="640" t="s">
        <v>4472</v>
      </c>
      <c r="E159" s="638"/>
      <c r="F159" s="639" t="s">
        <v>1038</v>
      </c>
      <c r="G159" s="638"/>
      <c r="H159" s="1110">
        <v>1295</v>
      </c>
      <c r="I159" s="705">
        <v>158416</v>
      </c>
      <c r="J159" s="643">
        <v>24</v>
      </c>
      <c r="K159" s="578">
        <f t="shared" si="8"/>
        <v>31080</v>
      </c>
      <c r="L159" s="579">
        <f t="shared" si="9"/>
        <v>31.08</v>
      </c>
      <c r="M159" s="580">
        <f t="shared" si="10"/>
        <v>205148720</v>
      </c>
      <c r="N159" s="638"/>
      <c r="O159" s="638"/>
      <c r="P159" s="639" t="s">
        <v>1361</v>
      </c>
      <c r="Q159" s="639" t="s">
        <v>341</v>
      </c>
      <c r="R159" s="639" t="s">
        <v>60</v>
      </c>
      <c r="S159" s="639" t="s">
        <v>237</v>
      </c>
    </row>
    <row r="160" spans="1:19" s="33" customFormat="1" ht="20.25" customHeight="1">
      <c r="A160" s="639" t="s">
        <v>843</v>
      </c>
      <c r="B160" s="638" t="s">
        <v>1362</v>
      </c>
      <c r="C160" s="639" t="s">
        <v>1360</v>
      </c>
      <c r="D160" s="640" t="s">
        <v>4472</v>
      </c>
      <c r="E160" s="638"/>
      <c r="F160" s="639" t="s">
        <v>1363</v>
      </c>
      <c r="G160" s="638"/>
      <c r="H160" s="1110">
        <v>4284</v>
      </c>
      <c r="I160" s="705">
        <v>84596</v>
      </c>
      <c r="J160" s="643">
        <v>30</v>
      </c>
      <c r="K160" s="578">
        <f t="shared" si="8"/>
        <v>128520</v>
      </c>
      <c r="L160" s="579">
        <f t="shared" si="9"/>
        <v>128.52000000000001</v>
      </c>
      <c r="M160" s="580">
        <f t="shared" si="10"/>
        <v>362409264</v>
      </c>
      <c r="N160" s="638"/>
      <c r="O160" s="638"/>
      <c r="P160" s="639" t="s">
        <v>1361</v>
      </c>
      <c r="Q160" s="639" t="s">
        <v>755</v>
      </c>
      <c r="R160" s="639" t="s">
        <v>68</v>
      </c>
      <c r="S160" s="639" t="s">
        <v>237</v>
      </c>
    </row>
    <row r="161" spans="1:19" s="33" customFormat="1" ht="20.25" customHeight="1">
      <c r="A161" s="639" t="s">
        <v>843</v>
      </c>
      <c r="B161" s="638" t="s">
        <v>1362</v>
      </c>
      <c r="C161" s="639" t="s">
        <v>1360</v>
      </c>
      <c r="D161" s="640" t="s">
        <v>4472</v>
      </c>
      <c r="E161" s="638"/>
      <c r="F161" s="639" t="s">
        <v>1091</v>
      </c>
      <c r="G161" s="638"/>
      <c r="H161" s="1110">
        <v>365</v>
      </c>
      <c r="I161" s="705">
        <v>70000</v>
      </c>
      <c r="J161" s="643">
        <v>17</v>
      </c>
      <c r="K161" s="578">
        <f t="shared" si="8"/>
        <v>6205</v>
      </c>
      <c r="L161" s="579">
        <f t="shared" si="9"/>
        <v>6.2050000000000001</v>
      </c>
      <c r="M161" s="580">
        <f t="shared" si="10"/>
        <v>25550000</v>
      </c>
      <c r="N161" s="638"/>
      <c r="O161" s="638"/>
      <c r="P161" s="639" t="s">
        <v>1361</v>
      </c>
      <c r="Q161" s="639" t="s">
        <v>755</v>
      </c>
      <c r="R161" s="639" t="s">
        <v>68</v>
      </c>
      <c r="S161" s="639" t="s">
        <v>237</v>
      </c>
    </row>
    <row r="162" spans="1:19" s="33" customFormat="1" ht="20.25" customHeight="1">
      <c r="A162" s="639" t="s">
        <v>843</v>
      </c>
      <c r="B162" s="638" t="s">
        <v>1362</v>
      </c>
      <c r="C162" s="639" t="s">
        <v>1360</v>
      </c>
      <c r="D162" s="640" t="s">
        <v>4472</v>
      </c>
      <c r="E162" s="638"/>
      <c r="F162" s="639" t="s">
        <v>1325</v>
      </c>
      <c r="G162" s="638"/>
      <c r="H162" s="1110">
        <v>4482</v>
      </c>
      <c r="I162" s="705">
        <v>11149</v>
      </c>
      <c r="J162" s="643">
        <v>0</v>
      </c>
      <c r="K162" s="578">
        <f t="shared" si="8"/>
        <v>0</v>
      </c>
      <c r="L162" s="579">
        <f t="shared" si="9"/>
        <v>0</v>
      </c>
      <c r="M162" s="580">
        <f t="shared" si="10"/>
        <v>49969818</v>
      </c>
      <c r="N162" s="638"/>
      <c r="O162" s="638"/>
      <c r="P162" s="639" t="s">
        <v>1361</v>
      </c>
      <c r="Q162" s="639" t="s">
        <v>575</v>
      </c>
      <c r="R162" s="639" t="s">
        <v>375</v>
      </c>
      <c r="S162" s="639" t="s">
        <v>237</v>
      </c>
    </row>
    <row r="163" spans="1:19" s="33" customFormat="1" ht="20.25" customHeight="1">
      <c r="A163" s="639" t="s">
        <v>843</v>
      </c>
      <c r="B163" s="638" t="s">
        <v>1362</v>
      </c>
      <c r="C163" s="639" t="s">
        <v>1360</v>
      </c>
      <c r="D163" s="640" t="s">
        <v>4472</v>
      </c>
      <c r="E163" s="638"/>
      <c r="F163" s="639" t="s">
        <v>911</v>
      </c>
      <c r="G163" s="638"/>
      <c r="H163" s="1110">
        <v>4482</v>
      </c>
      <c r="I163" s="705">
        <v>91868</v>
      </c>
      <c r="J163" s="643">
        <v>31</v>
      </c>
      <c r="K163" s="578">
        <f t="shared" si="8"/>
        <v>138942</v>
      </c>
      <c r="L163" s="579">
        <f t="shared" si="9"/>
        <v>138.94200000000001</v>
      </c>
      <c r="M163" s="580">
        <f t="shared" si="10"/>
        <v>411752376</v>
      </c>
      <c r="N163" s="638"/>
      <c r="O163" s="638"/>
      <c r="P163" s="639" t="s">
        <v>1361</v>
      </c>
      <c r="Q163" s="639" t="s">
        <v>403</v>
      </c>
      <c r="R163" s="639" t="s">
        <v>68</v>
      </c>
      <c r="S163" s="639" t="s">
        <v>237</v>
      </c>
    </row>
    <row r="164" spans="1:19" s="33" customFormat="1" ht="20.25" customHeight="1">
      <c r="A164" s="639" t="s">
        <v>843</v>
      </c>
      <c r="B164" s="638" t="s">
        <v>1362</v>
      </c>
      <c r="C164" s="639" t="s">
        <v>1360</v>
      </c>
      <c r="D164" s="640" t="s">
        <v>4472</v>
      </c>
      <c r="E164" s="638"/>
      <c r="F164" s="639" t="s">
        <v>1364</v>
      </c>
      <c r="G164" s="638"/>
      <c r="H164" s="1110">
        <v>2836</v>
      </c>
      <c r="I164" s="705">
        <v>171744</v>
      </c>
      <c r="J164" s="643">
        <v>0</v>
      </c>
      <c r="K164" s="578">
        <f t="shared" si="8"/>
        <v>0</v>
      </c>
      <c r="L164" s="579">
        <f t="shared" si="9"/>
        <v>0</v>
      </c>
      <c r="M164" s="580">
        <f t="shared" si="10"/>
        <v>487065984</v>
      </c>
      <c r="N164" s="638"/>
      <c r="O164" s="638"/>
      <c r="P164" s="639" t="s">
        <v>1361</v>
      </c>
      <c r="Q164" s="639" t="s">
        <v>276</v>
      </c>
      <c r="R164" s="639" t="s">
        <v>73</v>
      </c>
      <c r="S164" s="639" t="s">
        <v>237</v>
      </c>
    </row>
    <row r="165" spans="1:19" s="33" customFormat="1" ht="20.25" customHeight="1">
      <c r="A165" s="639" t="s">
        <v>843</v>
      </c>
      <c r="B165" s="638" t="s">
        <v>1362</v>
      </c>
      <c r="C165" s="639" t="s">
        <v>1360</v>
      </c>
      <c r="D165" s="640" t="s">
        <v>4472</v>
      </c>
      <c r="E165" s="638"/>
      <c r="F165" s="639" t="s">
        <v>82</v>
      </c>
      <c r="G165" s="638"/>
      <c r="H165" s="1110">
        <v>2836</v>
      </c>
      <c r="I165" s="705">
        <v>17256</v>
      </c>
      <c r="J165" s="643">
        <v>0</v>
      </c>
      <c r="K165" s="578">
        <f t="shared" si="8"/>
        <v>0</v>
      </c>
      <c r="L165" s="579">
        <f t="shared" si="9"/>
        <v>0</v>
      </c>
      <c r="M165" s="580">
        <f t="shared" si="10"/>
        <v>48938016</v>
      </c>
      <c r="N165" s="638"/>
      <c r="O165" s="638"/>
      <c r="P165" s="639" t="s">
        <v>1361</v>
      </c>
      <c r="Q165" s="639" t="s">
        <v>336</v>
      </c>
      <c r="R165" s="639" t="s">
        <v>73</v>
      </c>
      <c r="S165" s="639" t="s">
        <v>237</v>
      </c>
    </row>
    <row r="166" spans="1:19" s="33" customFormat="1" ht="20.25" customHeight="1">
      <c r="A166" s="639" t="s">
        <v>843</v>
      </c>
      <c r="B166" s="638" t="s">
        <v>1362</v>
      </c>
      <c r="C166" s="639" t="s">
        <v>1360</v>
      </c>
      <c r="D166" s="640" t="s">
        <v>4472</v>
      </c>
      <c r="E166" s="638"/>
      <c r="F166" s="639" t="s">
        <v>460</v>
      </c>
      <c r="G166" s="638"/>
      <c r="H166" s="1110">
        <v>3058</v>
      </c>
      <c r="I166" s="705">
        <v>103000</v>
      </c>
      <c r="J166" s="643">
        <v>0</v>
      </c>
      <c r="K166" s="578">
        <f t="shared" si="8"/>
        <v>0</v>
      </c>
      <c r="L166" s="579">
        <f t="shared" si="9"/>
        <v>0</v>
      </c>
      <c r="M166" s="580">
        <f t="shared" si="10"/>
        <v>314974000</v>
      </c>
      <c r="N166" s="638"/>
      <c r="O166" s="638"/>
      <c r="P166" s="639" t="s">
        <v>1361</v>
      </c>
      <c r="Q166" s="639" t="s">
        <v>276</v>
      </c>
      <c r="R166" s="639" t="s">
        <v>73</v>
      </c>
      <c r="S166" s="639" t="s">
        <v>237</v>
      </c>
    </row>
    <row r="167" spans="1:19" s="33" customFormat="1" ht="20.25" customHeight="1">
      <c r="A167" s="639" t="s">
        <v>843</v>
      </c>
      <c r="B167" s="638" t="s">
        <v>1362</v>
      </c>
      <c r="C167" s="639" t="s">
        <v>1360</v>
      </c>
      <c r="D167" s="640" t="s">
        <v>4472</v>
      </c>
      <c r="E167" s="638"/>
      <c r="F167" s="639" t="s">
        <v>337</v>
      </c>
      <c r="G167" s="638"/>
      <c r="H167" s="1110">
        <v>3058</v>
      </c>
      <c r="I167" s="705">
        <v>19800</v>
      </c>
      <c r="J167" s="643">
        <v>0</v>
      </c>
      <c r="K167" s="578">
        <f t="shared" si="8"/>
        <v>0</v>
      </c>
      <c r="L167" s="579">
        <f t="shared" si="9"/>
        <v>0</v>
      </c>
      <c r="M167" s="580">
        <f t="shared" si="10"/>
        <v>60548400</v>
      </c>
      <c r="N167" s="638"/>
      <c r="O167" s="638"/>
      <c r="P167" s="639" t="s">
        <v>1361</v>
      </c>
      <c r="Q167" s="639" t="s">
        <v>336</v>
      </c>
      <c r="R167" s="639" t="s">
        <v>73</v>
      </c>
      <c r="S167" s="639" t="s">
        <v>237</v>
      </c>
    </row>
    <row r="168" spans="1:19" s="33" customFormat="1" ht="20.25" customHeight="1">
      <c r="A168" s="639" t="s">
        <v>843</v>
      </c>
      <c r="B168" s="638" t="s">
        <v>1362</v>
      </c>
      <c r="C168" s="639" t="s">
        <v>1360</v>
      </c>
      <c r="D168" s="640" t="s">
        <v>4472</v>
      </c>
      <c r="E168" s="638"/>
      <c r="F168" s="639" t="s">
        <v>1365</v>
      </c>
      <c r="G168" s="638"/>
      <c r="H168" s="1110">
        <v>740</v>
      </c>
      <c r="I168" s="705">
        <v>150000</v>
      </c>
      <c r="J168" s="643">
        <v>0</v>
      </c>
      <c r="K168" s="578">
        <f t="shared" si="8"/>
        <v>0</v>
      </c>
      <c r="L168" s="579">
        <f t="shared" si="9"/>
        <v>0</v>
      </c>
      <c r="M168" s="580">
        <f t="shared" si="10"/>
        <v>111000000</v>
      </c>
      <c r="N168" s="638"/>
      <c r="O168" s="638"/>
      <c r="P168" s="639" t="s">
        <v>1361</v>
      </c>
      <c r="Q168" s="639" t="s">
        <v>984</v>
      </c>
      <c r="R168" s="639" t="s">
        <v>73</v>
      </c>
      <c r="S168" s="639" t="s">
        <v>237</v>
      </c>
    </row>
    <row r="169" spans="1:19" s="33" customFormat="1" ht="20.25" customHeight="1">
      <c r="A169" s="639" t="s">
        <v>843</v>
      </c>
      <c r="B169" s="638" t="s">
        <v>1362</v>
      </c>
      <c r="C169" s="639" t="s">
        <v>1360</v>
      </c>
      <c r="D169" s="640" t="s">
        <v>4472</v>
      </c>
      <c r="E169" s="638"/>
      <c r="F169" s="639" t="s">
        <v>1366</v>
      </c>
      <c r="G169" s="638"/>
      <c r="H169" s="1110">
        <v>5894</v>
      </c>
      <c r="I169" s="705">
        <v>39338</v>
      </c>
      <c r="J169" s="643">
        <v>0</v>
      </c>
      <c r="K169" s="578">
        <f t="shared" si="8"/>
        <v>0</v>
      </c>
      <c r="L169" s="579">
        <f t="shared" si="9"/>
        <v>0</v>
      </c>
      <c r="M169" s="580">
        <f t="shared" si="10"/>
        <v>231858172</v>
      </c>
      <c r="N169" s="638"/>
      <c r="O169" s="638"/>
      <c r="P169" s="639" t="s">
        <v>1361</v>
      </c>
      <c r="Q169" s="639" t="s">
        <v>271</v>
      </c>
      <c r="R169" s="639" t="s">
        <v>73</v>
      </c>
      <c r="S169" s="639" t="s">
        <v>237</v>
      </c>
    </row>
    <row r="170" spans="1:19" s="33" customFormat="1" ht="20.25" customHeight="1">
      <c r="A170" s="639" t="s">
        <v>2306</v>
      </c>
      <c r="B170" s="638" t="s">
        <v>2307</v>
      </c>
      <c r="C170" s="639" t="s">
        <v>2083</v>
      </c>
      <c r="D170" s="640" t="s">
        <v>4399</v>
      </c>
      <c r="E170" s="638"/>
      <c r="F170" s="639" t="s">
        <v>2084</v>
      </c>
      <c r="G170" s="638"/>
      <c r="H170" s="1110">
        <v>142</v>
      </c>
      <c r="I170" s="705">
        <v>127560</v>
      </c>
      <c r="J170" s="643">
        <v>20.8</v>
      </c>
      <c r="K170" s="578">
        <f t="shared" si="8"/>
        <v>2953.6</v>
      </c>
      <c r="L170" s="579">
        <f t="shared" si="9"/>
        <v>2.9535999999999998</v>
      </c>
      <c r="M170" s="580">
        <f t="shared" si="10"/>
        <v>18113520</v>
      </c>
      <c r="N170" s="638"/>
      <c r="O170" s="638"/>
      <c r="P170" s="639" t="s">
        <v>1361</v>
      </c>
      <c r="Q170" s="639" t="s">
        <v>364</v>
      </c>
      <c r="R170" s="639" t="s">
        <v>60</v>
      </c>
      <c r="S170" s="639" t="s">
        <v>213</v>
      </c>
    </row>
    <row r="171" spans="1:19" s="33" customFormat="1" ht="20.25" customHeight="1">
      <c r="A171" s="639" t="s">
        <v>2613</v>
      </c>
      <c r="B171" s="638" t="s">
        <v>2764</v>
      </c>
      <c r="C171" s="639" t="s">
        <v>1360</v>
      </c>
      <c r="D171" s="640" t="s">
        <v>4473</v>
      </c>
      <c r="E171" s="638"/>
      <c r="F171" s="639" t="s">
        <v>1038</v>
      </c>
      <c r="G171" s="638"/>
      <c r="H171" s="1110">
        <v>408</v>
      </c>
      <c r="I171" s="705">
        <v>156436</v>
      </c>
      <c r="J171" s="643">
        <v>24</v>
      </c>
      <c r="K171" s="578">
        <f t="shared" si="8"/>
        <v>9792</v>
      </c>
      <c r="L171" s="579">
        <f t="shared" si="9"/>
        <v>9.7919999999999998</v>
      </c>
      <c r="M171" s="580">
        <f t="shared" si="10"/>
        <v>63825888</v>
      </c>
      <c r="N171" s="638"/>
      <c r="O171" s="638" t="s">
        <v>542</v>
      </c>
      <c r="P171" s="639" t="s">
        <v>1361</v>
      </c>
      <c r="Q171" s="639" t="s">
        <v>341</v>
      </c>
      <c r="R171" s="639" t="s">
        <v>60</v>
      </c>
      <c r="S171" s="639" t="s">
        <v>237</v>
      </c>
    </row>
    <row r="172" spans="1:19" s="33" customFormat="1" ht="20.25" customHeight="1">
      <c r="A172" s="639" t="s">
        <v>2613</v>
      </c>
      <c r="B172" s="638" t="s">
        <v>2764</v>
      </c>
      <c r="C172" s="639" t="s">
        <v>1360</v>
      </c>
      <c r="D172" s="640" t="s">
        <v>4473</v>
      </c>
      <c r="E172" s="638"/>
      <c r="F172" s="639" t="s">
        <v>1090</v>
      </c>
      <c r="G172" s="638"/>
      <c r="H172" s="1110">
        <v>408</v>
      </c>
      <c r="I172" s="705">
        <v>63107</v>
      </c>
      <c r="J172" s="643">
        <v>10.5</v>
      </c>
      <c r="K172" s="578">
        <f t="shared" si="8"/>
        <v>4284</v>
      </c>
      <c r="L172" s="579">
        <f t="shared" si="9"/>
        <v>4.2839999999999998</v>
      </c>
      <c r="M172" s="580">
        <f t="shared" si="10"/>
        <v>25747656</v>
      </c>
      <c r="N172" s="638"/>
      <c r="O172" s="638" t="s">
        <v>2615</v>
      </c>
      <c r="P172" s="639" t="s">
        <v>1361</v>
      </c>
      <c r="Q172" s="639" t="s">
        <v>344</v>
      </c>
      <c r="R172" s="639" t="s">
        <v>60</v>
      </c>
      <c r="S172" s="639" t="s">
        <v>237</v>
      </c>
    </row>
    <row r="173" spans="1:19" s="33" customFormat="1" ht="20.25" customHeight="1">
      <c r="A173" s="639" t="s">
        <v>2613</v>
      </c>
      <c r="B173" s="638" t="s">
        <v>2764</v>
      </c>
      <c r="C173" s="639" t="s">
        <v>1360</v>
      </c>
      <c r="D173" s="640" t="s">
        <v>4473</v>
      </c>
      <c r="E173" s="638"/>
      <c r="F173" s="639" t="s">
        <v>1276</v>
      </c>
      <c r="G173" s="638"/>
      <c r="H173" s="1110">
        <v>816</v>
      </c>
      <c r="I173" s="705">
        <v>295847</v>
      </c>
      <c r="J173" s="643">
        <v>31.4</v>
      </c>
      <c r="K173" s="578">
        <f t="shared" si="8"/>
        <v>25622.399999999998</v>
      </c>
      <c r="L173" s="579">
        <f t="shared" si="9"/>
        <v>25.622399999999999</v>
      </c>
      <c r="M173" s="580">
        <f t="shared" si="10"/>
        <v>241411152</v>
      </c>
      <c r="N173" s="638"/>
      <c r="O173" s="638" t="s">
        <v>2616</v>
      </c>
      <c r="P173" s="639" t="s">
        <v>1361</v>
      </c>
      <c r="Q173" s="639" t="s">
        <v>343</v>
      </c>
      <c r="R173" s="639" t="s">
        <v>60</v>
      </c>
      <c r="S173" s="639" t="s">
        <v>237</v>
      </c>
    </row>
    <row r="174" spans="1:19" s="33" customFormat="1" ht="20.25" customHeight="1">
      <c r="A174" s="639" t="s">
        <v>2613</v>
      </c>
      <c r="B174" s="638" t="s">
        <v>2764</v>
      </c>
      <c r="C174" s="639" t="s">
        <v>1360</v>
      </c>
      <c r="D174" s="640" t="s">
        <v>4473</v>
      </c>
      <c r="E174" s="638"/>
      <c r="F174" s="639" t="s">
        <v>880</v>
      </c>
      <c r="G174" s="638"/>
      <c r="H174" s="1110">
        <v>816</v>
      </c>
      <c r="I174" s="705">
        <v>1704</v>
      </c>
      <c r="J174" s="643">
        <v>0</v>
      </c>
      <c r="K174" s="578">
        <f t="shared" si="8"/>
        <v>0</v>
      </c>
      <c r="L174" s="579">
        <f t="shared" si="9"/>
        <v>0</v>
      </c>
      <c r="M174" s="580">
        <f t="shared" si="10"/>
        <v>1390464</v>
      </c>
      <c r="N174" s="638"/>
      <c r="O174" s="638" t="s">
        <v>2616</v>
      </c>
      <c r="P174" s="639" t="s">
        <v>1361</v>
      </c>
      <c r="Q174" s="639" t="s">
        <v>336</v>
      </c>
      <c r="R174" s="639" t="s">
        <v>73</v>
      </c>
      <c r="S174" s="639" t="s">
        <v>237</v>
      </c>
    </row>
    <row r="175" spans="1:19" s="33" customFormat="1" ht="20.25" customHeight="1">
      <c r="A175" s="639" t="s">
        <v>10</v>
      </c>
      <c r="B175" s="638" t="s">
        <v>1590</v>
      </c>
      <c r="C175" s="639" t="s">
        <v>1024</v>
      </c>
      <c r="D175" s="640" t="s">
        <v>4397</v>
      </c>
      <c r="E175" s="638"/>
      <c r="F175" s="639" t="s">
        <v>719</v>
      </c>
      <c r="G175" s="638"/>
      <c r="H175" s="1110">
        <v>1544</v>
      </c>
      <c r="I175" s="705">
        <v>170000</v>
      </c>
      <c r="J175" s="643">
        <v>31.9</v>
      </c>
      <c r="K175" s="578">
        <f t="shared" si="8"/>
        <v>49253.599999999999</v>
      </c>
      <c r="L175" s="579">
        <f t="shared" si="9"/>
        <v>49.253599999999999</v>
      </c>
      <c r="M175" s="580">
        <f t="shared" si="10"/>
        <v>262480000</v>
      </c>
      <c r="N175" s="638"/>
      <c r="O175" s="638"/>
      <c r="P175" s="639" t="s">
        <v>1164</v>
      </c>
      <c r="Q175" s="639" t="s">
        <v>370</v>
      </c>
      <c r="R175" s="639" t="s">
        <v>60</v>
      </c>
      <c r="S175" s="639" t="s">
        <v>109</v>
      </c>
    </row>
    <row r="176" spans="1:19" s="33" customFormat="1" ht="20.25" customHeight="1">
      <c r="A176" s="639" t="s">
        <v>10</v>
      </c>
      <c r="B176" s="638" t="s">
        <v>1590</v>
      </c>
      <c r="C176" s="639" t="s">
        <v>1024</v>
      </c>
      <c r="D176" s="640" t="s">
        <v>4454</v>
      </c>
      <c r="E176" s="638"/>
      <c r="F176" s="639" t="s">
        <v>2983</v>
      </c>
      <c r="G176" s="638"/>
      <c r="H176" s="1110">
        <v>872</v>
      </c>
      <c r="I176" s="705">
        <v>215550</v>
      </c>
      <c r="J176" s="643">
        <v>29.3</v>
      </c>
      <c r="K176" s="578">
        <f t="shared" si="8"/>
        <v>25549.600000000002</v>
      </c>
      <c r="L176" s="579">
        <f t="shared" si="9"/>
        <v>25.549600000000002</v>
      </c>
      <c r="M176" s="580">
        <f t="shared" si="10"/>
        <v>187959600</v>
      </c>
      <c r="N176" s="638"/>
      <c r="O176" s="638"/>
      <c r="P176" s="639" t="s">
        <v>1164</v>
      </c>
      <c r="Q176" s="639" t="s">
        <v>343</v>
      </c>
      <c r="R176" s="639" t="s">
        <v>60</v>
      </c>
      <c r="S176" s="639" t="s">
        <v>109</v>
      </c>
    </row>
    <row r="177" spans="1:19" s="33" customFormat="1" ht="20.25" customHeight="1">
      <c r="A177" s="639" t="s">
        <v>10</v>
      </c>
      <c r="B177" s="638" t="s">
        <v>4122</v>
      </c>
      <c r="C177" s="639" t="s">
        <v>1024</v>
      </c>
      <c r="D177" s="640" t="s">
        <v>4397</v>
      </c>
      <c r="E177" s="638"/>
      <c r="F177" s="639" t="s">
        <v>672</v>
      </c>
      <c r="G177" s="638"/>
      <c r="H177" s="1110">
        <v>1544</v>
      </c>
      <c r="I177" s="705">
        <v>56260</v>
      </c>
      <c r="J177" s="643">
        <v>14</v>
      </c>
      <c r="K177" s="578">
        <f t="shared" si="8"/>
        <v>21616</v>
      </c>
      <c r="L177" s="579">
        <f t="shared" si="9"/>
        <v>21.616</v>
      </c>
      <c r="M177" s="580">
        <f t="shared" si="10"/>
        <v>86865440</v>
      </c>
      <c r="N177" s="638"/>
      <c r="O177" s="638"/>
      <c r="P177" s="639" t="s">
        <v>1164</v>
      </c>
      <c r="Q177" s="639" t="s">
        <v>270</v>
      </c>
      <c r="R177" s="639" t="s">
        <v>60</v>
      </c>
      <c r="S177" s="639" t="s">
        <v>109</v>
      </c>
    </row>
    <row r="178" spans="1:19" s="33" customFormat="1" ht="20.25" customHeight="1">
      <c r="A178" s="639" t="s">
        <v>10</v>
      </c>
      <c r="B178" s="638" t="s">
        <v>4123</v>
      </c>
      <c r="C178" s="639" t="s">
        <v>1024</v>
      </c>
      <c r="D178" s="640" t="s">
        <v>4454</v>
      </c>
      <c r="E178" s="638"/>
      <c r="F178" s="639" t="s">
        <v>672</v>
      </c>
      <c r="G178" s="638"/>
      <c r="H178" s="1110">
        <v>1544</v>
      </c>
      <c r="I178" s="705">
        <v>56260</v>
      </c>
      <c r="J178" s="643">
        <v>14</v>
      </c>
      <c r="K178" s="578">
        <f t="shared" si="8"/>
        <v>21616</v>
      </c>
      <c r="L178" s="579">
        <f t="shared" si="9"/>
        <v>21.616</v>
      </c>
      <c r="M178" s="580">
        <f t="shared" si="10"/>
        <v>86865440</v>
      </c>
      <c r="N178" s="638"/>
      <c r="O178" s="638"/>
      <c r="P178" s="639" t="s">
        <v>1164</v>
      </c>
      <c r="Q178" s="639" t="s">
        <v>270</v>
      </c>
      <c r="R178" s="639" t="s">
        <v>60</v>
      </c>
      <c r="S178" s="639" t="s">
        <v>109</v>
      </c>
    </row>
    <row r="179" spans="1:19" s="33" customFormat="1" ht="20.25" customHeight="1">
      <c r="A179" s="639" t="s">
        <v>10</v>
      </c>
      <c r="B179" s="638" t="s">
        <v>4452</v>
      </c>
      <c r="C179" s="639" t="s">
        <v>1024</v>
      </c>
      <c r="D179" s="640" t="s">
        <v>4454</v>
      </c>
      <c r="E179" s="638"/>
      <c r="F179" s="639" t="s">
        <v>1399</v>
      </c>
      <c r="G179" s="638"/>
      <c r="H179" s="1110">
        <v>3088</v>
      </c>
      <c r="I179" s="705">
        <v>11740</v>
      </c>
      <c r="J179" s="643">
        <v>0</v>
      </c>
      <c r="K179" s="578">
        <f t="shared" si="8"/>
        <v>0</v>
      </c>
      <c r="L179" s="579">
        <f t="shared" si="9"/>
        <v>0</v>
      </c>
      <c r="M179" s="580">
        <f t="shared" si="10"/>
        <v>36253120</v>
      </c>
      <c r="N179" s="638"/>
      <c r="O179" s="638"/>
      <c r="P179" s="639" t="s">
        <v>1164</v>
      </c>
      <c r="Q179" s="639" t="s">
        <v>577</v>
      </c>
      <c r="R179" s="639" t="s">
        <v>375</v>
      </c>
      <c r="S179" s="639" t="s">
        <v>109</v>
      </c>
    </row>
    <row r="180" spans="1:19" s="33" customFormat="1" ht="20.25" customHeight="1">
      <c r="A180" s="639" t="s">
        <v>10</v>
      </c>
      <c r="B180" s="638" t="s">
        <v>4303</v>
      </c>
      <c r="C180" s="639" t="s">
        <v>1024</v>
      </c>
      <c r="D180" s="640" t="s">
        <v>4474</v>
      </c>
      <c r="E180" s="638"/>
      <c r="F180" s="639" t="s">
        <v>267</v>
      </c>
      <c r="G180" s="638"/>
      <c r="H180" s="1110">
        <v>240</v>
      </c>
      <c r="I180" s="705">
        <v>59500</v>
      </c>
      <c r="J180" s="643">
        <v>7.2</v>
      </c>
      <c r="K180" s="578">
        <f t="shared" si="8"/>
        <v>1728</v>
      </c>
      <c r="L180" s="579">
        <f t="shared" si="9"/>
        <v>1.728</v>
      </c>
      <c r="M180" s="580">
        <f t="shared" si="10"/>
        <v>14280000</v>
      </c>
      <c r="N180" s="638"/>
      <c r="O180" s="638"/>
      <c r="P180" s="639" t="s">
        <v>1164</v>
      </c>
      <c r="Q180" s="639" t="s">
        <v>344</v>
      </c>
      <c r="R180" s="639" t="s">
        <v>60</v>
      </c>
      <c r="S180" s="639" t="s">
        <v>109</v>
      </c>
    </row>
    <row r="181" spans="1:19" s="33" customFormat="1" ht="20.25" customHeight="1">
      <c r="A181" s="639" t="s">
        <v>10</v>
      </c>
      <c r="B181" s="638" t="s">
        <v>4303</v>
      </c>
      <c r="C181" s="639" t="s">
        <v>1024</v>
      </c>
      <c r="D181" s="640" t="s">
        <v>4474</v>
      </c>
      <c r="E181" s="638"/>
      <c r="F181" s="639" t="s">
        <v>2983</v>
      </c>
      <c r="G181" s="638"/>
      <c r="H181" s="1110">
        <v>408</v>
      </c>
      <c r="I181" s="705">
        <v>215550</v>
      </c>
      <c r="J181" s="643">
        <v>29.3</v>
      </c>
      <c r="K181" s="578">
        <f t="shared" si="8"/>
        <v>11954.4</v>
      </c>
      <c r="L181" s="579">
        <f t="shared" si="9"/>
        <v>11.9544</v>
      </c>
      <c r="M181" s="580">
        <f t="shared" si="10"/>
        <v>87944400</v>
      </c>
      <c r="N181" s="638"/>
      <c r="O181" s="638"/>
      <c r="P181" s="639" t="s">
        <v>1164</v>
      </c>
      <c r="Q181" s="639" t="s">
        <v>343</v>
      </c>
      <c r="R181" s="639" t="s">
        <v>60</v>
      </c>
      <c r="S181" s="639" t="s">
        <v>109</v>
      </c>
    </row>
    <row r="182" spans="1:19" s="33" customFormat="1" ht="20.25" customHeight="1">
      <c r="A182" s="639" t="s">
        <v>10</v>
      </c>
      <c r="B182" s="638" t="s">
        <v>4303</v>
      </c>
      <c r="C182" s="639" t="s">
        <v>1024</v>
      </c>
      <c r="D182" s="640" t="s">
        <v>4474</v>
      </c>
      <c r="E182" s="638"/>
      <c r="F182" s="639" t="s">
        <v>719</v>
      </c>
      <c r="G182" s="638"/>
      <c r="H182" s="1110">
        <v>480</v>
      </c>
      <c r="I182" s="705">
        <v>170000</v>
      </c>
      <c r="J182" s="643">
        <v>31.9</v>
      </c>
      <c r="K182" s="578">
        <f t="shared" si="8"/>
        <v>15312</v>
      </c>
      <c r="L182" s="579">
        <f t="shared" si="9"/>
        <v>15.311999999999999</v>
      </c>
      <c r="M182" s="580">
        <f t="shared" si="10"/>
        <v>81600000</v>
      </c>
      <c r="N182" s="638"/>
      <c r="O182" s="638"/>
      <c r="P182" s="639" t="s">
        <v>1164</v>
      </c>
      <c r="Q182" s="639" t="s">
        <v>370</v>
      </c>
      <c r="R182" s="639" t="s">
        <v>60</v>
      </c>
      <c r="S182" s="639" t="s">
        <v>109</v>
      </c>
    </row>
    <row r="183" spans="1:19" s="33" customFormat="1" ht="20.25" customHeight="1">
      <c r="A183" s="639" t="s">
        <v>10</v>
      </c>
      <c r="B183" s="638" t="s">
        <v>4303</v>
      </c>
      <c r="C183" s="639" t="s">
        <v>1024</v>
      </c>
      <c r="D183" s="640" t="s">
        <v>4474</v>
      </c>
      <c r="E183" s="638"/>
      <c r="F183" s="639" t="s">
        <v>672</v>
      </c>
      <c r="G183" s="638"/>
      <c r="H183" s="1110">
        <v>400</v>
      </c>
      <c r="I183" s="705">
        <v>56260</v>
      </c>
      <c r="J183" s="643">
        <v>14</v>
      </c>
      <c r="K183" s="578">
        <f t="shared" si="8"/>
        <v>5600</v>
      </c>
      <c r="L183" s="579">
        <f t="shared" si="9"/>
        <v>5.6</v>
      </c>
      <c r="M183" s="580">
        <f t="shared" si="10"/>
        <v>22504000</v>
      </c>
      <c r="N183" s="638"/>
      <c r="O183" s="638"/>
      <c r="P183" s="639" t="s">
        <v>1164</v>
      </c>
      <c r="Q183" s="639" t="s">
        <v>270</v>
      </c>
      <c r="R183" s="639" t="s">
        <v>60</v>
      </c>
      <c r="S183" s="639" t="s">
        <v>109</v>
      </c>
    </row>
    <row r="184" spans="1:19" s="33" customFormat="1" ht="20.25" customHeight="1">
      <c r="A184" s="639" t="s">
        <v>10</v>
      </c>
      <c r="B184" s="638" t="s">
        <v>4303</v>
      </c>
      <c r="C184" s="639" t="s">
        <v>1024</v>
      </c>
      <c r="D184" s="640" t="s">
        <v>4474</v>
      </c>
      <c r="E184" s="638"/>
      <c r="F184" s="639" t="s">
        <v>1399</v>
      </c>
      <c r="G184" s="638"/>
      <c r="H184" s="1110">
        <v>400</v>
      </c>
      <c r="I184" s="705">
        <v>11740</v>
      </c>
      <c r="J184" s="643">
        <v>0</v>
      </c>
      <c r="K184" s="578">
        <f t="shared" si="8"/>
        <v>0</v>
      </c>
      <c r="L184" s="579">
        <f t="shared" si="9"/>
        <v>0</v>
      </c>
      <c r="M184" s="580">
        <f t="shared" si="10"/>
        <v>4696000</v>
      </c>
      <c r="N184" s="638"/>
      <c r="O184" s="638"/>
      <c r="P184" s="639" t="s">
        <v>1164</v>
      </c>
      <c r="Q184" s="639" t="s">
        <v>577</v>
      </c>
      <c r="R184" s="639" t="s">
        <v>375</v>
      </c>
      <c r="S184" s="639" t="s">
        <v>109</v>
      </c>
    </row>
    <row r="185" spans="1:19" s="33" customFormat="1" ht="20.25" customHeight="1">
      <c r="A185" s="639" t="s">
        <v>10</v>
      </c>
      <c r="B185" s="638" t="s">
        <v>4303</v>
      </c>
      <c r="C185" s="639" t="s">
        <v>1024</v>
      </c>
      <c r="D185" s="640" t="s">
        <v>4474</v>
      </c>
      <c r="E185" s="638"/>
      <c r="F185" s="639" t="s">
        <v>57</v>
      </c>
      <c r="G185" s="638"/>
      <c r="H185" s="1110">
        <v>540</v>
      </c>
      <c r="I185" s="705">
        <v>204000</v>
      </c>
      <c r="J185" s="643">
        <v>34.6</v>
      </c>
      <c r="K185" s="578">
        <f t="shared" si="8"/>
        <v>18684</v>
      </c>
      <c r="L185" s="579">
        <f t="shared" si="9"/>
        <v>18.684000000000001</v>
      </c>
      <c r="M185" s="580">
        <f t="shared" si="10"/>
        <v>110160000</v>
      </c>
      <c r="N185" s="638"/>
      <c r="O185" s="638"/>
      <c r="P185" s="639" t="s">
        <v>1164</v>
      </c>
      <c r="Q185" s="639" t="s">
        <v>327</v>
      </c>
      <c r="R185" s="639" t="s">
        <v>60</v>
      </c>
      <c r="S185" s="639" t="s">
        <v>109</v>
      </c>
    </row>
    <row r="186" spans="1:19" s="33" customFormat="1" ht="20.25" customHeight="1">
      <c r="A186" s="639" t="s">
        <v>10</v>
      </c>
      <c r="B186" s="638" t="s">
        <v>4303</v>
      </c>
      <c r="C186" s="639" t="s">
        <v>1024</v>
      </c>
      <c r="D186" s="640" t="s">
        <v>4474</v>
      </c>
      <c r="E186" s="638"/>
      <c r="F186" s="639" t="s">
        <v>541</v>
      </c>
      <c r="G186" s="638"/>
      <c r="H186" s="1110">
        <v>800</v>
      </c>
      <c r="I186" s="705">
        <v>93500</v>
      </c>
      <c r="J186" s="643">
        <v>18.7</v>
      </c>
      <c r="K186" s="578">
        <f t="shared" si="8"/>
        <v>14960</v>
      </c>
      <c r="L186" s="579">
        <f t="shared" si="9"/>
        <v>14.96</v>
      </c>
      <c r="M186" s="580">
        <f t="shared" si="10"/>
        <v>74800000</v>
      </c>
      <c r="N186" s="638"/>
      <c r="O186" s="638"/>
      <c r="P186" s="639" t="s">
        <v>1164</v>
      </c>
      <c r="Q186" s="639" t="s">
        <v>341</v>
      </c>
      <c r="R186" s="639" t="s">
        <v>60</v>
      </c>
      <c r="S186" s="639" t="s">
        <v>109</v>
      </c>
    </row>
    <row r="187" spans="1:19" s="33" customFormat="1" ht="20.25" customHeight="1">
      <c r="A187" s="639" t="s">
        <v>10</v>
      </c>
      <c r="B187" s="638" t="s">
        <v>4304</v>
      </c>
      <c r="C187" s="639" t="s">
        <v>1024</v>
      </c>
      <c r="D187" s="640" t="s">
        <v>4474</v>
      </c>
      <c r="E187" s="638"/>
      <c r="F187" s="639" t="s">
        <v>267</v>
      </c>
      <c r="G187" s="638"/>
      <c r="H187" s="1110">
        <v>200</v>
      </c>
      <c r="I187" s="705">
        <v>59500</v>
      </c>
      <c r="J187" s="643">
        <v>7.2</v>
      </c>
      <c r="K187" s="578">
        <f t="shared" si="8"/>
        <v>1440</v>
      </c>
      <c r="L187" s="579">
        <f t="shared" si="9"/>
        <v>1.44</v>
      </c>
      <c r="M187" s="580">
        <f t="shared" si="10"/>
        <v>11900000</v>
      </c>
      <c r="N187" s="638"/>
      <c r="O187" s="638"/>
      <c r="P187" s="639" t="s">
        <v>1164</v>
      </c>
      <c r="Q187" s="639" t="s">
        <v>344</v>
      </c>
      <c r="R187" s="639" t="s">
        <v>60</v>
      </c>
      <c r="S187" s="639" t="s">
        <v>109</v>
      </c>
    </row>
    <row r="188" spans="1:19" s="33" customFormat="1" ht="20.25" customHeight="1">
      <c r="A188" s="639" t="s">
        <v>10</v>
      </c>
      <c r="B188" s="638" t="s">
        <v>4304</v>
      </c>
      <c r="C188" s="639" t="s">
        <v>1024</v>
      </c>
      <c r="D188" s="640" t="s">
        <v>4474</v>
      </c>
      <c r="E188" s="638"/>
      <c r="F188" s="639" t="s">
        <v>2983</v>
      </c>
      <c r="G188" s="638"/>
      <c r="H188" s="1110">
        <v>416</v>
      </c>
      <c r="I188" s="705">
        <v>215550</v>
      </c>
      <c r="J188" s="643">
        <v>29.3</v>
      </c>
      <c r="K188" s="578">
        <f t="shared" si="8"/>
        <v>12188.800000000001</v>
      </c>
      <c r="L188" s="579">
        <f t="shared" si="9"/>
        <v>12.188800000000001</v>
      </c>
      <c r="M188" s="580">
        <f t="shared" si="10"/>
        <v>89668800</v>
      </c>
      <c r="N188" s="638"/>
      <c r="O188" s="638"/>
      <c r="P188" s="639" t="s">
        <v>1164</v>
      </c>
      <c r="Q188" s="639" t="s">
        <v>343</v>
      </c>
      <c r="R188" s="639" t="s">
        <v>60</v>
      </c>
      <c r="S188" s="639" t="s">
        <v>109</v>
      </c>
    </row>
    <row r="189" spans="1:19" s="33" customFormat="1" ht="20.25" customHeight="1">
      <c r="A189" s="639" t="s">
        <v>10</v>
      </c>
      <c r="B189" s="638" t="s">
        <v>4304</v>
      </c>
      <c r="C189" s="639" t="s">
        <v>1024</v>
      </c>
      <c r="D189" s="640" t="s">
        <v>4474</v>
      </c>
      <c r="E189" s="638"/>
      <c r="F189" s="639" t="s">
        <v>719</v>
      </c>
      <c r="G189" s="638"/>
      <c r="H189" s="1110">
        <v>132</v>
      </c>
      <c r="I189" s="705">
        <v>170000</v>
      </c>
      <c r="J189" s="643">
        <v>31.9</v>
      </c>
      <c r="K189" s="578">
        <f t="shared" si="8"/>
        <v>4210.8</v>
      </c>
      <c r="L189" s="579">
        <f t="shared" si="9"/>
        <v>4.2107999999999999</v>
      </c>
      <c r="M189" s="580">
        <f t="shared" si="10"/>
        <v>22440000</v>
      </c>
      <c r="N189" s="638"/>
      <c r="O189" s="638"/>
      <c r="P189" s="639" t="s">
        <v>1164</v>
      </c>
      <c r="Q189" s="639" t="s">
        <v>370</v>
      </c>
      <c r="R189" s="639" t="s">
        <v>60</v>
      </c>
      <c r="S189" s="639" t="s">
        <v>109</v>
      </c>
    </row>
    <row r="190" spans="1:19" s="122" customFormat="1" ht="20.25" customHeight="1">
      <c r="A190" s="639" t="s">
        <v>10</v>
      </c>
      <c r="B190" s="638" t="s">
        <v>4304</v>
      </c>
      <c r="C190" s="639" t="s">
        <v>1024</v>
      </c>
      <c r="D190" s="640" t="s">
        <v>4474</v>
      </c>
      <c r="E190" s="638"/>
      <c r="F190" s="639" t="s">
        <v>672</v>
      </c>
      <c r="G190" s="638"/>
      <c r="H190" s="1110">
        <v>401</v>
      </c>
      <c r="I190" s="705">
        <v>56260</v>
      </c>
      <c r="J190" s="643">
        <v>14</v>
      </c>
      <c r="K190" s="578">
        <f t="shared" si="8"/>
        <v>5614</v>
      </c>
      <c r="L190" s="579">
        <f t="shared" si="9"/>
        <v>5.6139999999999999</v>
      </c>
      <c r="M190" s="580">
        <f t="shared" si="10"/>
        <v>22560260</v>
      </c>
      <c r="N190" s="638"/>
      <c r="O190" s="638"/>
      <c r="P190" s="639" t="s">
        <v>1164</v>
      </c>
      <c r="Q190" s="639" t="s">
        <v>270</v>
      </c>
      <c r="R190" s="639" t="s">
        <v>60</v>
      </c>
      <c r="S190" s="639" t="s">
        <v>109</v>
      </c>
    </row>
    <row r="191" spans="1:19" s="33" customFormat="1" ht="20.25" customHeight="1">
      <c r="A191" s="639" t="s">
        <v>10</v>
      </c>
      <c r="B191" s="638" t="s">
        <v>4304</v>
      </c>
      <c r="C191" s="639" t="s">
        <v>1024</v>
      </c>
      <c r="D191" s="640" t="s">
        <v>4474</v>
      </c>
      <c r="E191" s="638"/>
      <c r="F191" s="639" t="s">
        <v>1399</v>
      </c>
      <c r="G191" s="638"/>
      <c r="H191" s="1110">
        <v>401</v>
      </c>
      <c r="I191" s="705">
        <v>11740</v>
      </c>
      <c r="J191" s="643">
        <v>0</v>
      </c>
      <c r="K191" s="578">
        <f t="shared" si="8"/>
        <v>0</v>
      </c>
      <c r="L191" s="579">
        <f t="shared" si="9"/>
        <v>0</v>
      </c>
      <c r="M191" s="580">
        <f t="shared" si="10"/>
        <v>4707740</v>
      </c>
      <c r="N191" s="638"/>
      <c r="O191" s="638"/>
      <c r="P191" s="639" t="s">
        <v>1164</v>
      </c>
      <c r="Q191" s="639" t="s">
        <v>577</v>
      </c>
      <c r="R191" s="639" t="s">
        <v>375</v>
      </c>
      <c r="S191" s="639" t="s">
        <v>109</v>
      </c>
    </row>
    <row r="192" spans="1:19" s="33" customFormat="1" ht="20.25" customHeight="1">
      <c r="A192" s="639" t="s">
        <v>10</v>
      </c>
      <c r="B192" s="638" t="s">
        <v>4304</v>
      </c>
      <c r="C192" s="639" t="s">
        <v>1024</v>
      </c>
      <c r="D192" s="640" t="s">
        <v>4474</v>
      </c>
      <c r="E192" s="638"/>
      <c r="F192" s="639" t="s">
        <v>57</v>
      </c>
      <c r="G192" s="638"/>
      <c r="H192" s="1110">
        <v>548</v>
      </c>
      <c r="I192" s="705">
        <v>204000</v>
      </c>
      <c r="J192" s="643">
        <v>34.6</v>
      </c>
      <c r="K192" s="578">
        <f t="shared" si="8"/>
        <v>18960.8</v>
      </c>
      <c r="L192" s="579">
        <f t="shared" si="9"/>
        <v>18.960799999999999</v>
      </c>
      <c r="M192" s="580">
        <f t="shared" si="10"/>
        <v>111792000</v>
      </c>
      <c r="N192" s="638"/>
      <c r="O192" s="638"/>
      <c r="P192" s="639" t="s">
        <v>1164</v>
      </c>
      <c r="Q192" s="639" t="s">
        <v>327</v>
      </c>
      <c r="R192" s="639" t="s">
        <v>60</v>
      </c>
      <c r="S192" s="639" t="s">
        <v>109</v>
      </c>
    </row>
    <row r="193" spans="1:19" s="33" customFormat="1" ht="20.25" customHeight="1">
      <c r="A193" s="639" t="s">
        <v>10</v>
      </c>
      <c r="B193" s="638" t="s">
        <v>4304</v>
      </c>
      <c r="C193" s="639" t="s">
        <v>1024</v>
      </c>
      <c r="D193" s="640" t="s">
        <v>4474</v>
      </c>
      <c r="E193" s="638"/>
      <c r="F193" s="639" t="s">
        <v>541</v>
      </c>
      <c r="G193" s="638"/>
      <c r="H193" s="1110">
        <v>861</v>
      </c>
      <c r="I193" s="705">
        <v>93500</v>
      </c>
      <c r="J193" s="643">
        <v>18.7</v>
      </c>
      <c r="K193" s="578">
        <f t="shared" si="8"/>
        <v>16100.699999999999</v>
      </c>
      <c r="L193" s="579">
        <f t="shared" si="9"/>
        <v>16.1007</v>
      </c>
      <c r="M193" s="580">
        <f t="shared" si="10"/>
        <v>80503500</v>
      </c>
      <c r="N193" s="638"/>
      <c r="O193" s="638"/>
      <c r="P193" s="639" t="s">
        <v>1164</v>
      </c>
      <c r="Q193" s="639" t="s">
        <v>341</v>
      </c>
      <c r="R193" s="639" t="s">
        <v>60</v>
      </c>
      <c r="S193" s="639" t="s">
        <v>109</v>
      </c>
    </row>
    <row r="194" spans="1:19" s="33" customFormat="1" ht="19.5" customHeight="1">
      <c r="A194" s="639" t="s">
        <v>10</v>
      </c>
      <c r="B194" s="638" t="s">
        <v>1606</v>
      </c>
      <c r="C194" s="639" t="s">
        <v>1027</v>
      </c>
      <c r="D194" s="640" t="s">
        <v>4475</v>
      </c>
      <c r="E194" s="638"/>
      <c r="F194" s="639" t="s">
        <v>402</v>
      </c>
      <c r="G194" s="638"/>
      <c r="H194" s="1110">
        <v>1992</v>
      </c>
      <c r="I194" s="705">
        <v>158517</v>
      </c>
      <c r="J194" s="643">
        <v>36.4</v>
      </c>
      <c r="K194" s="578">
        <f t="shared" si="8"/>
        <v>72508.800000000003</v>
      </c>
      <c r="L194" s="579">
        <f t="shared" si="9"/>
        <v>72.508800000000008</v>
      </c>
      <c r="M194" s="580">
        <f t="shared" si="10"/>
        <v>315765864</v>
      </c>
      <c r="N194" s="638"/>
      <c r="O194" s="638"/>
      <c r="P194" s="639" t="s">
        <v>1164</v>
      </c>
      <c r="Q194" s="639" t="s">
        <v>403</v>
      </c>
      <c r="R194" s="639" t="s">
        <v>60</v>
      </c>
      <c r="S194" s="639" t="s">
        <v>109</v>
      </c>
    </row>
    <row r="195" spans="1:19" s="33" customFormat="1" ht="19.5" customHeight="1">
      <c r="A195" s="639" t="s">
        <v>10</v>
      </c>
      <c r="B195" s="638" t="s">
        <v>1606</v>
      </c>
      <c r="C195" s="639" t="s">
        <v>1027</v>
      </c>
      <c r="D195" s="640" t="s">
        <v>4475</v>
      </c>
      <c r="E195" s="638"/>
      <c r="F195" s="639" t="s">
        <v>880</v>
      </c>
      <c r="G195" s="638"/>
      <c r="H195" s="1110">
        <v>1992</v>
      </c>
      <c r="I195" s="705">
        <v>2927</v>
      </c>
      <c r="J195" s="643">
        <v>0</v>
      </c>
      <c r="K195" s="578">
        <f t="shared" si="8"/>
        <v>0</v>
      </c>
      <c r="L195" s="579">
        <f t="shared" si="9"/>
        <v>0</v>
      </c>
      <c r="M195" s="580">
        <f t="shared" si="10"/>
        <v>5830584</v>
      </c>
      <c r="N195" s="638"/>
      <c r="O195" s="638"/>
      <c r="P195" s="639" t="s">
        <v>1164</v>
      </c>
      <c r="Q195" s="639" t="s">
        <v>336</v>
      </c>
      <c r="R195" s="639" t="s">
        <v>73</v>
      </c>
      <c r="S195" s="639" t="s">
        <v>109</v>
      </c>
    </row>
    <row r="196" spans="1:19" s="33" customFormat="1" ht="19.5" customHeight="1">
      <c r="A196" s="639" t="s">
        <v>10</v>
      </c>
      <c r="B196" s="638" t="s">
        <v>1606</v>
      </c>
      <c r="C196" s="639" t="s">
        <v>1027</v>
      </c>
      <c r="D196" s="640" t="s">
        <v>4475</v>
      </c>
      <c r="E196" s="638"/>
      <c r="F196" s="639" t="s">
        <v>517</v>
      </c>
      <c r="G196" s="638"/>
      <c r="H196" s="1110">
        <v>1588</v>
      </c>
      <c r="I196" s="705">
        <v>55834</v>
      </c>
      <c r="J196" s="643">
        <v>15.5</v>
      </c>
      <c r="K196" s="578">
        <f t="shared" si="8"/>
        <v>24614</v>
      </c>
      <c r="L196" s="579">
        <f t="shared" si="9"/>
        <v>24.614000000000001</v>
      </c>
      <c r="M196" s="580">
        <f t="shared" si="10"/>
        <v>88664392</v>
      </c>
      <c r="N196" s="638"/>
      <c r="O196" s="638"/>
      <c r="P196" s="639" t="s">
        <v>1164</v>
      </c>
      <c r="Q196" s="639" t="s">
        <v>270</v>
      </c>
      <c r="R196" s="639" t="s">
        <v>60</v>
      </c>
      <c r="S196" s="639" t="s">
        <v>109</v>
      </c>
    </row>
    <row r="197" spans="1:19" s="33" customFormat="1" ht="20.25" customHeight="1">
      <c r="A197" s="639" t="s">
        <v>10</v>
      </c>
      <c r="B197" s="638" t="s">
        <v>1606</v>
      </c>
      <c r="C197" s="639" t="s">
        <v>1027</v>
      </c>
      <c r="D197" s="640" t="s">
        <v>4475</v>
      </c>
      <c r="E197" s="638"/>
      <c r="F197" s="639" t="s">
        <v>1387</v>
      </c>
      <c r="G197" s="638"/>
      <c r="H197" s="1110">
        <v>1588</v>
      </c>
      <c r="I197" s="705">
        <v>12381</v>
      </c>
      <c r="J197" s="643">
        <v>0</v>
      </c>
      <c r="K197" s="578">
        <f t="shared" si="8"/>
        <v>0</v>
      </c>
      <c r="L197" s="579">
        <f t="shared" si="9"/>
        <v>0</v>
      </c>
      <c r="M197" s="580">
        <f t="shared" si="10"/>
        <v>19661028</v>
      </c>
      <c r="N197" s="638"/>
      <c r="O197" s="638"/>
      <c r="P197" s="639" t="s">
        <v>1164</v>
      </c>
      <c r="Q197" s="639" t="s">
        <v>577</v>
      </c>
      <c r="R197" s="639" t="s">
        <v>375</v>
      </c>
      <c r="S197" s="639" t="s">
        <v>109</v>
      </c>
    </row>
    <row r="198" spans="1:19" s="33" customFormat="1" ht="20.25" customHeight="1">
      <c r="A198" s="639" t="s">
        <v>10</v>
      </c>
      <c r="B198" s="638" t="s">
        <v>1606</v>
      </c>
      <c r="C198" s="639" t="s">
        <v>1027</v>
      </c>
      <c r="D198" s="640" t="s">
        <v>4475</v>
      </c>
      <c r="E198" s="638"/>
      <c r="F198" s="639" t="s">
        <v>401</v>
      </c>
      <c r="G198" s="638"/>
      <c r="H198" s="1110">
        <v>404</v>
      </c>
      <c r="I198" s="705">
        <v>50325</v>
      </c>
      <c r="J198" s="643">
        <v>9.4</v>
      </c>
      <c r="K198" s="578">
        <f t="shared" si="8"/>
        <v>3797.6000000000004</v>
      </c>
      <c r="L198" s="579">
        <f t="shared" si="9"/>
        <v>3.7976000000000005</v>
      </c>
      <c r="M198" s="580">
        <f t="shared" si="10"/>
        <v>20331300</v>
      </c>
      <c r="N198" s="638"/>
      <c r="O198" s="638"/>
      <c r="P198" s="639" t="s">
        <v>1164</v>
      </c>
      <c r="Q198" s="639" t="s">
        <v>344</v>
      </c>
      <c r="R198" s="639" t="s">
        <v>60</v>
      </c>
      <c r="S198" s="639" t="s">
        <v>109</v>
      </c>
    </row>
    <row r="199" spans="1:19" s="33" customFormat="1" ht="20.25" customHeight="1">
      <c r="A199" s="639" t="s">
        <v>1033</v>
      </c>
      <c r="B199" s="638" t="s">
        <v>1034</v>
      </c>
      <c r="C199" s="639" t="s">
        <v>355</v>
      </c>
      <c r="D199" s="640" t="s">
        <v>4476</v>
      </c>
      <c r="E199" s="638"/>
      <c r="F199" s="639" t="s">
        <v>589</v>
      </c>
      <c r="G199" s="638"/>
      <c r="H199" s="1110">
        <v>1000</v>
      </c>
      <c r="I199" s="705">
        <v>23139</v>
      </c>
      <c r="J199" s="643">
        <v>15</v>
      </c>
      <c r="K199" s="578">
        <f t="shared" si="8"/>
        <v>15000</v>
      </c>
      <c r="L199" s="579">
        <f t="shared" si="9"/>
        <v>15</v>
      </c>
      <c r="M199" s="580">
        <f t="shared" si="10"/>
        <v>23139000</v>
      </c>
      <c r="N199" s="638"/>
      <c r="O199" s="638"/>
      <c r="P199" s="639" t="s">
        <v>1164</v>
      </c>
      <c r="Q199" s="639" t="s">
        <v>270</v>
      </c>
      <c r="R199" s="639" t="s">
        <v>68</v>
      </c>
      <c r="S199" s="639" t="s">
        <v>109</v>
      </c>
    </row>
    <row r="200" spans="1:19" s="33" customFormat="1" ht="20.25" customHeight="1">
      <c r="A200" s="639" t="s">
        <v>1033</v>
      </c>
      <c r="B200" s="638" t="s">
        <v>1034</v>
      </c>
      <c r="C200" s="639" t="s">
        <v>355</v>
      </c>
      <c r="D200" s="640" t="s">
        <v>4476</v>
      </c>
      <c r="E200" s="638"/>
      <c r="F200" s="639" t="s">
        <v>694</v>
      </c>
      <c r="G200" s="638"/>
      <c r="H200" s="1110">
        <v>1000</v>
      </c>
      <c r="I200" s="705">
        <v>57000</v>
      </c>
      <c r="J200" s="643">
        <v>35</v>
      </c>
      <c r="K200" s="578">
        <f t="shared" si="8"/>
        <v>35000</v>
      </c>
      <c r="L200" s="579">
        <f t="shared" si="9"/>
        <v>35</v>
      </c>
      <c r="M200" s="580">
        <f t="shared" si="10"/>
        <v>57000000</v>
      </c>
      <c r="N200" s="638"/>
      <c r="O200" s="638"/>
      <c r="P200" s="639" t="s">
        <v>1164</v>
      </c>
      <c r="Q200" s="639" t="s">
        <v>358</v>
      </c>
      <c r="R200" s="639" t="s">
        <v>68</v>
      </c>
      <c r="S200" s="639" t="s">
        <v>109</v>
      </c>
    </row>
    <row r="201" spans="1:19" s="33" customFormat="1" ht="20.25" customHeight="1">
      <c r="A201" s="639" t="s">
        <v>1033</v>
      </c>
      <c r="B201" s="638" t="s">
        <v>2081</v>
      </c>
      <c r="C201" s="639" t="s">
        <v>355</v>
      </c>
      <c r="D201" s="640" t="s">
        <v>4476</v>
      </c>
      <c r="E201" s="638"/>
      <c r="F201" s="639" t="s">
        <v>671</v>
      </c>
      <c r="G201" s="638"/>
      <c r="H201" s="1110">
        <v>122</v>
      </c>
      <c r="I201" s="705">
        <v>60594</v>
      </c>
      <c r="J201" s="643">
        <v>24</v>
      </c>
      <c r="K201" s="578">
        <f t="shared" si="8"/>
        <v>2928</v>
      </c>
      <c r="L201" s="579">
        <f t="shared" si="9"/>
        <v>2.9279999999999999</v>
      </c>
      <c r="M201" s="580">
        <f t="shared" si="10"/>
        <v>7392468</v>
      </c>
      <c r="N201" s="638"/>
      <c r="O201" s="638"/>
      <c r="P201" s="639" t="s">
        <v>1164</v>
      </c>
      <c r="Q201" s="639" t="s">
        <v>341</v>
      </c>
      <c r="R201" s="639" t="s">
        <v>68</v>
      </c>
      <c r="S201" s="639" t="s">
        <v>109</v>
      </c>
    </row>
    <row r="202" spans="1:19" s="33" customFormat="1" ht="20.25" customHeight="1">
      <c r="A202" s="639" t="s">
        <v>1033</v>
      </c>
      <c r="B202" s="638" t="s">
        <v>2081</v>
      </c>
      <c r="C202" s="639" t="s">
        <v>355</v>
      </c>
      <c r="D202" s="640" t="s">
        <v>4476</v>
      </c>
      <c r="E202" s="638"/>
      <c r="F202" s="639" t="s">
        <v>2983</v>
      </c>
      <c r="G202" s="638"/>
      <c r="H202" s="1110">
        <v>122</v>
      </c>
      <c r="I202" s="705">
        <v>144761</v>
      </c>
      <c r="J202" s="643">
        <v>29.3</v>
      </c>
      <c r="K202" s="578">
        <f t="shared" ref="K202:K265" si="11">IFERROR(J202*H202,"0")</f>
        <v>3574.6</v>
      </c>
      <c r="L202" s="579">
        <f t="shared" ref="L202:L265" si="12">IFERROR(K202/1000,"0")</f>
        <v>3.5745999999999998</v>
      </c>
      <c r="M202" s="580">
        <f t="shared" ref="M202:M265" si="13">I202*H202</f>
        <v>17660842</v>
      </c>
      <c r="N202" s="638"/>
      <c r="O202" s="638"/>
      <c r="P202" s="639" t="s">
        <v>1164</v>
      </c>
      <c r="Q202" s="639" t="s">
        <v>343</v>
      </c>
      <c r="R202" s="639" t="s">
        <v>60</v>
      </c>
      <c r="S202" s="639" t="s">
        <v>109</v>
      </c>
    </row>
    <row r="203" spans="1:19" s="33" customFormat="1" ht="20.25" customHeight="1">
      <c r="A203" s="639" t="s">
        <v>10</v>
      </c>
      <c r="B203" s="638" t="s">
        <v>1587</v>
      </c>
      <c r="C203" s="639" t="s">
        <v>1027</v>
      </c>
      <c r="D203" s="640" t="s">
        <v>4397</v>
      </c>
      <c r="E203" s="638"/>
      <c r="F203" s="639" t="s">
        <v>2983</v>
      </c>
      <c r="G203" s="638"/>
      <c r="H203" s="1110">
        <v>272</v>
      </c>
      <c r="I203" s="705">
        <v>215550</v>
      </c>
      <c r="J203" s="643">
        <v>29.3</v>
      </c>
      <c r="K203" s="578">
        <f t="shared" si="11"/>
        <v>7969.6</v>
      </c>
      <c r="L203" s="579">
        <f t="shared" si="12"/>
        <v>7.9696000000000007</v>
      </c>
      <c r="M203" s="580">
        <f t="shared" si="13"/>
        <v>58629600</v>
      </c>
      <c r="N203" s="638"/>
      <c r="O203" s="638"/>
      <c r="P203" s="639" t="s">
        <v>1164</v>
      </c>
      <c r="Q203" s="639" t="s">
        <v>343</v>
      </c>
      <c r="R203" s="639" t="s">
        <v>60</v>
      </c>
      <c r="S203" s="639" t="s">
        <v>109</v>
      </c>
    </row>
    <row r="204" spans="1:19" s="33" customFormat="1" ht="20.25" customHeight="1">
      <c r="A204" s="639" t="s">
        <v>10</v>
      </c>
      <c r="B204" s="638" t="s">
        <v>1587</v>
      </c>
      <c r="C204" s="639" t="s">
        <v>1027</v>
      </c>
      <c r="D204" s="640" t="s">
        <v>4397</v>
      </c>
      <c r="E204" s="638"/>
      <c r="F204" s="639" t="s">
        <v>672</v>
      </c>
      <c r="G204" s="638"/>
      <c r="H204" s="1110">
        <v>181</v>
      </c>
      <c r="I204" s="705">
        <v>56260</v>
      </c>
      <c r="J204" s="643">
        <v>14</v>
      </c>
      <c r="K204" s="578">
        <f t="shared" si="11"/>
        <v>2534</v>
      </c>
      <c r="L204" s="579">
        <f t="shared" si="12"/>
        <v>2.5339999999999998</v>
      </c>
      <c r="M204" s="580">
        <f t="shared" si="13"/>
        <v>10183060</v>
      </c>
      <c r="N204" s="638"/>
      <c r="O204" s="638"/>
      <c r="P204" s="639" t="s">
        <v>1164</v>
      </c>
      <c r="Q204" s="639" t="s">
        <v>270</v>
      </c>
      <c r="R204" s="639" t="s">
        <v>60</v>
      </c>
      <c r="S204" s="639" t="s">
        <v>109</v>
      </c>
    </row>
    <row r="205" spans="1:19" s="33" customFormat="1" ht="20.25" customHeight="1">
      <c r="A205" s="639" t="s">
        <v>10</v>
      </c>
      <c r="B205" s="638" t="s">
        <v>1587</v>
      </c>
      <c r="C205" s="639" t="s">
        <v>1027</v>
      </c>
      <c r="D205" s="640" t="s">
        <v>4397</v>
      </c>
      <c r="E205" s="638"/>
      <c r="F205" s="639" t="s">
        <v>1399</v>
      </c>
      <c r="G205" s="638"/>
      <c r="H205" s="1110">
        <v>181</v>
      </c>
      <c r="I205" s="705">
        <v>11740</v>
      </c>
      <c r="J205" s="643">
        <v>0</v>
      </c>
      <c r="K205" s="578">
        <f t="shared" si="11"/>
        <v>0</v>
      </c>
      <c r="L205" s="579">
        <f t="shared" si="12"/>
        <v>0</v>
      </c>
      <c r="M205" s="580">
        <f t="shared" si="13"/>
        <v>2124940</v>
      </c>
      <c r="N205" s="638"/>
      <c r="O205" s="638"/>
      <c r="P205" s="639" t="s">
        <v>1164</v>
      </c>
      <c r="Q205" s="639" t="s">
        <v>577</v>
      </c>
      <c r="R205" s="639" t="s">
        <v>375</v>
      </c>
      <c r="S205" s="639" t="s">
        <v>109</v>
      </c>
    </row>
    <row r="206" spans="1:19" s="33" customFormat="1" ht="20.25" customHeight="1">
      <c r="A206" s="639" t="s">
        <v>10</v>
      </c>
      <c r="B206" s="638" t="s">
        <v>1587</v>
      </c>
      <c r="C206" s="639" t="s">
        <v>1027</v>
      </c>
      <c r="D206" s="640" t="s">
        <v>4397</v>
      </c>
      <c r="E206" s="638"/>
      <c r="F206" s="639" t="s">
        <v>719</v>
      </c>
      <c r="G206" s="638"/>
      <c r="H206" s="1110">
        <v>181</v>
      </c>
      <c r="I206" s="705">
        <v>170000</v>
      </c>
      <c r="J206" s="643">
        <v>31.9</v>
      </c>
      <c r="K206" s="578">
        <f t="shared" si="11"/>
        <v>5773.9</v>
      </c>
      <c r="L206" s="579">
        <f t="shared" si="12"/>
        <v>5.7738999999999994</v>
      </c>
      <c r="M206" s="580">
        <f t="shared" si="13"/>
        <v>30770000</v>
      </c>
      <c r="N206" s="638"/>
      <c r="O206" s="638"/>
      <c r="P206" s="639" t="s">
        <v>1164</v>
      </c>
      <c r="Q206" s="639" t="s">
        <v>370</v>
      </c>
      <c r="R206" s="639" t="s">
        <v>60</v>
      </c>
      <c r="S206" s="639" t="s">
        <v>109</v>
      </c>
    </row>
    <row r="207" spans="1:19" s="33" customFormat="1" ht="20.25" customHeight="1">
      <c r="A207" s="639" t="s">
        <v>10</v>
      </c>
      <c r="B207" s="638" t="s">
        <v>1587</v>
      </c>
      <c r="C207" s="639" t="s">
        <v>1027</v>
      </c>
      <c r="D207" s="640" t="s">
        <v>4397</v>
      </c>
      <c r="E207" s="638"/>
      <c r="F207" s="639" t="s">
        <v>57</v>
      </c>
      <c r="G207" s="638"/>
      <c r="H207" s="1110">
        <v>181</v>
      </c>
      <c r="I207" s="705">
        <v>204000</v>
      </c>
      <c r="J207" s="643">
        <v>34.6</v>
      </c>
      <c r="K207" s="578">
        <f t="shared" si="11"/>
        <v>6262.6</v>
      </c>
      <c r="L207" s="579">
        <f t="shared" si="12"/>
        <v>6.2625999999999999</v>
      </c>
      <c r="M207" s="580">
        <f t="shared" si="13"/>
        <v>36924000</v>
      </c>
      <c r="N207" s="638"/>
      <c r="O207" s="638"/>
      <c r="P207" s="639" t="s">
        <v>1164</v>
      </c>
      <c r="Q207" s="639" t="s">
        <v>327</v>
      </c>
      <c r="R207" s="639" t="s">
        <v>60</v>
      </c>
      <c r="S207" s="639" t="s">
        <v>109</v>
      </c>
    </row>
    <row r="208" spans="1:19" s="33" customFormat="1" ht="20.25" customHeight="1">
      <c r="A208" s="639" t="s">
        <v>10</v>
      </c>
      <c r="B208" s="638" t="s">
        <v>1596</v>
      </c>
      <c r="C208" s="639" t="s">
        <v>1027</v>
      </c>
      <c r="D208" s="640" t="s">
        <v>4469</v>
      </c>
      <c r="E208" s="638"/>
      <c r="F208" s="639" t="s">
        <v>719</v>
      </c>
      <c r="G208" s="638"/>
      <c r="H208" s="1110">
        <v>360</v>
      </c>
      <c r="I208" s="705">
        <v>170000</v>
      </c>
      <c r="J208" s="643">
        <v>31.9</v>
      </c>
      <c r="K208" s="578">
        <f t="shared" si="11"/>
        <v>11484</v>
      </c>
      <c r="L208" s="579">
        <f t="shared" si="12"/>
        <v>11.484</v>
      </c>
      <c r="M208" s="580">
        <f t="shared" si="13"/>
        <v>61200000</v>
      </c>
      <c r="N208" s="638"/>
      <c r="O208" s="638"/>
      <c r="P208" s="639" t="s">
        <v>1164</v>
      </c>
      <c r="Q208" s="639" t="s">
        <v>370</v>
      </c>
      <c r="R208" s="639" t="s">
        <v>60</v>
      </c>
      <c r="S208" s="639" t="s">
        <v>109</v>
      </c>
    </row>
    <row r="209" spans="1:19" s="33" customFormat="1" ht="20.25" customHeight="1">
      <c r="A209" s="639" t="s">
        <v>10</v>
      </c>
      <c r="B209" s="638" t="s">
        <v>1596</v>
      </c>
      <c r="C209" s="639" t="s">
        <v>1027</v>
      </c>
      <c r="D209" s="640" t="s">
        <v>4469</v>
      </c>
      <c r="E209" s="638"/>
      <c r="F209" s="639" t="s">
        <v>672</v>
      </c>
      <c r="G209" s="638"/>
      <c r="H209" s="1110">
        <v>441</v>
      </c>
      <c r="I209" s="705">
        <v>56260</v>
      </c>
      <c r="J209" s="643">
        <v>14</v>
      </c>
      <c r="K209" s="578">
        <f t="shared" si="11"/>
        <v>6174</v>
      </c>
      <c r="L209" s="579">
        <f t="shared" si="12"/>
        <v>6.1740000000000004</v>
      </c>
      <c r="M209" s="580">
        <f t="shared" si="13"/>
        <v>24810660</v>
      </c>
      <c r="N209" s="638"/>
      <c r="O209" s="638"/>
      <c r="P209" s="639" t="s">
        <v>1164</v>
      </c>
      <c r="Q209" s="639" t="s">
        <v>270</v>
      </c>
      <c r="R209" s="639" t="s">
        <v>60</v>
      </c>
      <c r="S209" s="639" t="s">
        <v>109</v>
      </c>
    </row>
    <row r="210" spans="1:19" s="33" customFormat="1" ht="20.25" customHeight="1">
      <c r="A210" s="639" t="s">
        <v>10</v>
      </c>
      <c r="B210" s="638" t="s">
        <v>1596</v>
      </c>
      <c r="C210" s="639" t="s">
        <v>1027</v>
      </c>
      <c r="D210" s="640" t="s">
        <v>4469</v>
      </c>
      <c r="E210" s="638"/>
      <c r="F210" s="639" t="s">
        <v>541</v>
      </c>
      <c r="G210" s="638"/>
      <c r="H210" s="1110">
        <v>308</v>
      </c>
      <c r="I210" s="705">
        <v>93500</v>
      </c>
      <c r="J210" s="643">
        <v>18.7</v>
      </c>
      <c r="K210" s="578">
        <f t="shared" si="11"/>
        <v>5759.5999999999995</v>
      </c>
      <c r="L210" s="579">
        <f t="shared" si="12"/>
        <v>5.7595999999999998</v>
      </c>
      <c r="M210" s="580">
        <f t="shared" si="13"/>
        <v>28798000</v>
      </c>
      <c r="N210" s="638"/>
      <c r="O210" s="638"/>
      <c r="P210" s="639" t="s">
        <v>1164</v>
      </c>
      <c r="Q210" s="639" t="s">
        <v>341</v>
      </c>
      <c r="R210" s="639" t="s">
        <v>60</v>
      </c>
      <c r="S210" s="639" t="s">
        <v>109</v>
      </c>
    </row>
    <row r="211" spans="1:19" s="33" customFormat="1" ht="21" customHeight="1">
      <c r="A211" s="639" t="s">
        <v>10</v>
      </c>
      <c r="B211" s="638" t="s">
        <v>1596</v>
      </c>
      <c r="C211" s="639" t="s">
        <v>1027</v>
      </c>
      <c r="D211" s="640" t="s">
        <v>4469</v>
      </c>
      <c r="E211" s="638"/>
      <c r="F211" s="639" t="s">
        <v>401</v>
      </c>
      <c r="G211" s="638"/>
      <c r="H211" s="1110">
        <v>279</v>
      </c>
      <c r="I211" s="705">
        <v>56500</v>
      </c>
      <c r="J211" s="643">
        <v>9.4</v>
      </c>
      <c r="K211" s="578">
        <f t="shared" si="11"/>
        <v>2622.6</v>
      </c>
      <c r="L211" s="579">
        <f t="shared" si="12"/>
        <v>2.6225999999999998</v>
      </c>
      <c r="M211" s="580">
        <f t="shared" si="13"/>
        <v>15763500</v>
      </c>
      <c r="N211" s="638"/>
      <c r="O211" s="638"/>
      <c r="P211" s="639" t="s">
        <v>1164</v>
      </c>
      <c r="Q211" s="639" t="s">
        <v>344</v>
      </c>
      <c r="R211" s="639" t="s">
        <v>60</v>
      </c>
      <c r="S211" s="639" t="s">
        <v>109</v>
      </c>
    </row>
    <row r="212" spans="1:19" s="33" customFormat="1" ht="20.25" customHeight="1">
      <c r="A212" s="639" t="s">
        <v>10</v>
      </c>
      <c r="B212" s="638" t="s">
        <v>1596</v>
      </c>
      <c r="C212" s="639" t="s">
        <v>1027</v>
      </c>
      <c r="D212" s="640" t="s">
        <v>4469</v>
      </c>
      <c r="E212" s="638"/>
      <c r="F212" s="639" t="s">
        <v>2983</v>
      </c>
      <c r="G212" s="638"/>
      <c r="H212" s="1110">
        <v>308</v>
      </c>
      <c r="I212" s="705">
        <v>215550</v>
      </c>
      <c r="J212" s="643">
        <v>29.3</v>
      </c>
      <c r="K212" s="578">
        <f t="shared" si="11"/>
        <v>9024.4</v>
      </c>
      <c r="L212" s="579">
        <f t="shared" si="12"/>
        <v>9.0244</v>
      </c>
      <c r="M212" s="580">
        <f t="shared" si="13"/>
        <v>66389400</v>
      </c>
      <c r="N212" s="638"/>
      <c r="O212" s="638"/>
      <c r="P212" s="639" t="s">
        <v>1164</v>
      </c>
      <c r="Q212" s="639" t="s">
        <v>343</v>
      </c>
      <c r="R212" s="639" t="s">
        <v>60</v>
      </c>
      <c r="S212" s="639" t="s">
        <v>109</v>
      </c>
    </row>
    <row r="213" spans="1:19" s="33" customFormat="1" ht="20.25" customHeight="1">
      <c r="A213" s="639" t="s">
        <v>10</v>
      </c>
      <c r="B213" s="638" t="s">
        <v>1596</v>
      </c>
      <c r="C213" s="639" t="s">
        <v>1027</v>
      </c>
      <c r="D213" s="640" t="s">
        <v>4469</v>
      </c>
      <c r="E213" s="638"/>
      <c r="F213" s="639" t="s">
        <v>57</v>
      </c>
      <c r="G213" s="638"/>
      <c r="H213" s="1110">
        <v>360</v>
      </c>
      <c r="I213" s="705">
        <v>204000</v>
      </c>
      <c r="J213" s="643">
        <v>34.6</v>
      </c>
      <c r="K213" s="578">
        <f t="shared" si="11"/>
        <v>12456</v>
      </c>
      <c r="L213" s="579">
        <f t="shared" si="12"/>
        <v>12.456</v>
      </c>
      <c r="M213" s="580">
        <f t="shared" si="13"/>
        <v>73440000</v>
      </c>
      <c r="N213" s="638"/>
      <c r="O213" s="638"/>
      <c r="P213" s="639" t="s">
        <v>1164</v>
      </c>
      <c r="Q213" s="639" t="s">
        <v>327</v>
      </c>
      <c r="R213" s="639" t="s">
        <v>60</v>
      </c>
      <c r="S213" s="639" t="s">
        <v>109</v>
      </c>
    </row>
    <row r="214" spans="1:19" s="33" customFormat="1" ht="20.25" customHeight="1">
      <c r="A214" s="639" t="s">
        <v>10</v>
      </c>
      <c r="B214" s="638" t="s">
        <v>1596</v>
      </c>
      <c r="C214" s="639" t="s">
        <v>1027</v>
      </c>
      <c r="D214" s="640" t="s">
        <v>4469</v>
      </c>
      <c r="E214" s="638"/>
      <c r="F214" s="639" t="s">
        <v>1399</v>
      </c>
      <c r="G214" s="638"/>
      <c r="H214" s="1110">
        <v>441</v>
      </c>
      <c r="I214" s="705">
        <v>11740</v>
      </c>
      <c r="J214" s="643">
        <v>0</v>
      </c>
      <c r="K214" s="578">
        <f t="shared" si="11"/>
        <v>0</v>
      </c>
      <c r="L214" s="579">
        <f t="shared" si="12"/>
        <v>0</v>
      </c>
      <c r="M214" s="580">
        <f t="shared" si="13"/>
        <v>5177340</v>
      </c>
      <c r="N214" s="638"/>
      <c r="O214" s="638"/>
      <c r="P214" s="639" t="s">
        <v>1164</v>
      </c>
      <c r="Q214" s="639" t="s">
        <v>577</v>
      </c>
      <c r="R214" s="639" t="s">
        <v>375</v>
      </c>
      <c r="S214" s="639" t="s">
        <v>109</v>
      </c>
    </row>
    <row r="215" spans="1:19" s="33" customFormat="1" ht="20.25" customHeight="1">
      <c r="A215" s="639" t="s">
        <v>436</v>
      </c>
      <c r="B215" s="638" t="s">
        <v>925</v>
      </c>
      <c r="C215" s="639" t="s">
        <v>371</v>
      </c>
      <c r="D215" s="640" t="s">
        <v>4397</v>
      </c>
      <c r="E215" s="638"/>
      <c r="F215" s="639" t="s">
        <v>373</v>
      </c>
      <c r="G215" s="638"/>
      <c r="H215" s="1110">
        <v>425</v>
      </c>
      <c r="I215" s="705">
        <v>10000</v>
      </c>
      <c r="J215" s="643">
        <v>0</v>
      </c>
      <c r="K215" s="578">
        <f t="shared" si="11"/>
        <v>0</v>
      </c>
      <c r="L215" s="579">
        <f t="shared" si="12"/>
        <v>0</v>
      </c>
      <c r="M215" s="580">
        <f t="shared" si="13"/>
        <v>4250000</v>
      </c>
      <c r="N215" s="638"/>
      <c r="O215" s="638"/>
      <c r="P215" s="639" t="s">
        <v>483</v>
      </c>
      <c r="Q215" s="639" t="s">
        <v>340</v>
      </c>
      <c r="R215" s="639" t="s">
        <v>73</v>
      </c>
      <c r="S215" s="639" t="s">
        <v>213</v>
      </c>
    </row>
    <row r="216" spans="1:19" s="33" customFormat="1" ht="20.25" customHeight="1">
      <c r="A216" s="639" t="s">
        <v>436</v>
      </c>
      <c r="B216" s="638" t="s">
        <v>3244</v>
      </c>
      <c r="C216" s="639" t="s">
        <v>371</v>
      </c>
      <c r="D216" s="640" t="s">
        <v>4397</v>
      </c>
      <c r="E216" s="638"/>
      <c r="F216" s="639" t="s">
        <v>433</v>
      </c>
      <c r="G216" s="638"/>
      <c r="H216" s="1110">
        <v>425</v>
      </c>
      <c r="I216" s="705">
        <v>2400</v>
      </c>
      <c r="J216" s="643">
        <v>0</v>
      </c>
      <c r="K216" s="578">
        <f t="shared" si="11"/>
        <v>0</v>
      </c>
      <c r="L216" s="579">
        <f t="shared" si="12"/>
        <v>0</v>
      </c>
      <c r="M216" s="580">
        <f t="shared" si="13"/>
        <v>1020000</v>
      </c>
      <c r="N216" s="638"/>
      <c r="O216" s="638"/>
      <c r="P216" s="639" t="s">
        <v>483</v>
      </c>
      <c r="Q216" s="639" t="s">
        <v>339</v>
      </c>
      <c r="R216" s="639" t="s">
        <v>73</v>
      </c>
      <c r="S216" s="639" t="s">
        <v>213</v>
      </c>
    </row>
    <row r="217" spans="1:19" s="33" customFormat="1" ht="20.25" customHeight="1">
      <c r="A217" s="639" t="s">
        <v>436</v>
      </c>
      <c r="B217" s="638" t="s">
        <v>925</v>
      </c>
      <c r="C217" s="639" t="s">
        <v>371</v>
      </c>
      <c r="D217" s="640" t="s">
        <v>4397</v>
      </c>
      <c r="E217" s="638"/>
      <c r="F217" s="639" t="s">
        <v>81</v>
      </c>
      <c r="G217" s="638"/>
      <c r="H217" s="1110">
        <v>425</v>
      </c>
      <c r="I217" s="705">
        <v>6000</v>
      </c>
      <c r="J217" s="643">
        <v>0</v>
      </c>
      <c r="K217" s="578">
        <f t="shared" si="11"/>
        <v>0</v>
      </c>
      <c r="L217" s="579">
        <f t="shared" si="12"/>
        <v>0</v>
      </c>
      <c r="M217" s="580">
        <f t="shared" si="13"/>
        <v>2550000</v>
      </c>
      <c r="N217" s="638"/>
      <c r="O217" s="638"/>
      <c r="P217" s="639" t="s">
        <v>483</v>
      </c>
      <c r="Q217" s="639" t="s">
        <v>336</v>
      </c>
      <c r="R217" s="639" t="s">
        <v>73</v>
      </c>
      <c r="S217" s="639" t="s">
        <v>213</v>
      </c>
    </row>
    <row r="218" spans="1:19" s="33" customFormat="1" ht="20.25" customHeight="1">
      <c r="A218" s="639" t="s">
        <v>436</v>
      </c>
      <c r="B218" s="638" t="s">
        <v>925</v>
      </c>
      <c r="C218" s="639" t="s">
        <v>371</v>
      </c>
      <c r="D218" s="640" t="s">
        <v>4397</v>
      </c>
      <c r="E218" s="638"/>
      <c r="F218" s="639" t="s">
        <v>373</v>
      </c>
      <c r="G218" s="638"/>
      <c r="H218" s="1110">
        <v>425</v>
      </c>
      <c r="I218" s="705">
        <v>10000</v>
      </c>
      <c r="J218" s="643">
        <v>0</v>
      </c>
      <c r="K218" s="578">
        <f t="shared" si="11"/>
        <v>0</v>
      </c>
      <c r="L218" s="579">
        <f t="shared" si="12"/>
        <v>0</v>
      </c>
      <c r="M218" s="580">
        <f t="shared" si="13"/>
        <v>4250000</v>
      </c>
      <c r="N218" s="638"/>
      <c r="O218" s="638"/>
      <c r="P218" s="639" t="s">
        <v>483</v>
      </c>
      <c r="Q218" s="639" t="s">
        <v>340</v>
      </c>
      <c r="R218" s="639" t="s">
        <v>73</v>
      </c>
      <c r="S218" s="639" t="s">
        <v>213</v>
      </c>
    </row>
    <row r="219" spans="1:19" s="33" customFormat="1" ht="20.25" customHeight="1">
      <c r="A219" s="639" t="s">
        <v>436</v>
      </c>
      <c r="B219" s="638" t="s">
        <v>2107</v>
      </c>
      <c r="C219" s="639" t="s">
        <v>371</v>
      </c>
      <c r="D219" s="640" t="s">
        <v>4454</v>
      </c>
      <c r="E219" s="638"/>
      <c r="F219" s="639" t="s">
        <v>373</v>
      </c>
      <c r="G219" s="638"/>
      <c r="H219" s="1110">
        <v>697</v>
      </c>
      <c r="I219" s="705">
        <v>10000</v>
      </c>
      <c r="J219" s="643">
        <v>0</v>
      </c>
      <c r="K219" s="578">
        <f t="shared" si="11"/>
        <v>0</v>
      </c>
      <c r="L219" s="579">
        <f t="shared" si="12"/>
        <v>0</v>
      </c>
      <c r="M219" s="580">
        <f t="shared" si="13"/>
        <v>6970000</v>
      </c>
      <c r="N219" s="638"/>
      <c r="O219" s="638"/>
      <c r="P219" s="639" t="s">
        <v>483</v>
      </c>
      <c r="Q219" s="639" t="s">
        <v>340</v>
      </c>
      <c r="R219" s="639" t="s">
        <v>73</v>
      </c>
      <c r="S219" s="639" t="s">
        <v>213</v>
      </c>
    </row>
    <row r="220" spans="1:19" ht="20.25" customHeight="1">
      <c r="A220" s="639" t="s">
        <v>436</v>
      </c>
      <c r="B220" s="638" t="s">
        <v>2107</v>
      </c>
      <c r="C220" s="639" t="s">
        <v>371</v>
      </c>
      <c r="D220" s="640" t="s">
        <v>4454</v>
      </c>
      <c r="E220" s="638"/>
      <c r="F220" s="639" t="s">
        <v>373</v>
      </c>
      <c r="G220" s="638"/>
      <c r="H220" s="1110">
        <v>736</v>
      </c>
      <c r="I220" s="705">
        <v>10000</v>
      </c>
      <c r="J220" s="643">
        <v>0</v>
      </c>
      <c r="K220" s="578">
        <f t="shared" si="11"/>
        <v>0</v>
      </c>
      <c r="L220" s="579">
        <f t="shared" si="12"/>
        <v>0</v>
      </c>
      <c r="M220" s="580">
        <f t="shared" si="13"/>
        <v>7360000</v>
      </c>
      <c r="N220" s="638"/>
      <c r="O220" s="638"/>
      <c r="P220" s="639" t="s">
        <v>483</v>
      </c>
      <c r="Q220" s="639" t="s">
        <v>340</v>
      </c>
      <c r="R220" s="639" t="s">
        <v>73</v>
      </c>
      <c r="S220" s="639" t="s">
        <v>213</v>
      </c>
    </row>
    <row r="221" spans="1:19" s="33" customFormat="1" ht="20.25" customHeight="1">
      <c r="A221" s="639" t="s">
        <v>741</v>
      </c>
      <c r="B221" s="638" t="s">
        <v>4305</v>
      </c>
      <c r="C221" s="639" t="s">
        <v>371</v>
      </c>
      <c r="D221" s="640" t="s">
        <v>4476</v>
      </c>
      <c r="E221" s="638"/>
      <c r="F221" s="639" t="s">
        <v>911</v>
      </c>
      <c r="G221" s="638"/>
      <c r="H221" s="1110">
        <v>1209</v>
      </c>
      <c r="I221" s="705">
        <v>102500</v>
      </c>
      <c r="J221" s="643">
        <v>41</v>
      </c>
      <c r="K221" s="578">
        <f t="shared" si="11"/>
        <v>49569</v>
      </c>
      <c r="L221" s="579">
        <f t="shared" si="12"/>
        <v>49.569000000000003</v>
      </c>
      <c r="M221" s="580">
        <f t="shared" si="13"/>
        <v>123922500</v>
      </c>
      <c r="N221" s="638"/>
      <c r="O221" s="638"/>
      <c r="P221" s="639" t="s">
        <v>483</v>
      </c>
      <c r="Q221" s="639" t="s">
        <v>403</v>
      </c>
      <c r="R221" s="639" t="s">
        <v>68</v>
      </c>
      <c r="S221" s="639" t="s">
        <v>40</v>
      </c>
    </row>
    <row r="222" spans="1:19" s="33" customFormat="1" ht="20.25" customHeight="1">
      <c r="A222" s="639" t="s">
        <v>741</v>
      </c>
      <c r="B222" s="638" t="s">
        <v>4305</v>
      </c>
      <c r="C222" s="639" t="s">
        <v>371</v>
      </c>
      <c r="D222" s="640" t="s">
        <v>4476</v>
      </c>
      <c r="E222" s="638"/>
      <c r="F222" s="639" t="s">
        <v>590</v>
      </c>
      <c r="G222" s="638"/>
      <c r="H222" s="1110">
        <v>1129</v>
      </c>
      <c r="I222" s="705">
        <v>27289</v>
      </c>
      <c r="J222" s="643">
        <v>18</v>
      </c>
      <c r="K222" s="578">
        <f t="shared" si="11"/>
        <v>20322</v>
      </c>
      <c r="L222" s="579">
        <f t="shared" si="12"/>
        <v>20.321999999999999</v>
      </c>
      <c r="M222" s="580">
        <f t="shared" si="13"/>
        <v>30809281</v>
      </c>
      <c r="N222" s="638"/>
      <c r="O222" s="638"/>
      <c r="P222" s="639" t="s">
        <v>483</v>
      </c>
      <c r="Q222" s="639" t="s">
        <v>270</v>
      </c>
      <c r="R222" s="639" t="s">
        <v>68</v>
      </c>
      <c r="S222" s="639" t="s">
        <v>40</v>
      </c>
    </row>
    <row r="223" spans="1:19" s="33" customFormat="1" ht="20.25" customHeight="1">
      <c r="A223" s="639" t="s">
        <v>741</v>
      </c>
      <c r="B223" s="638" t="s">
        <v>4306</v>
      </c>
      <c r="C223" s="639" t="s">
        <v>371</v>
      </c>
      <c r="D223" s="640" t="s">
        <v>4469</v>
      </c>
      <c r="E223" s="638"/>
      <c r="F223" s="639" t="s">
        <v>911</v>
      </c>
      <c r="G223" s="638"/>
      <c r="H223" s="1110">
        <v>1209</v>
      </c>
      <c r="I223" s="705">
        <v>102500</v>
      </c>
      <c r="J223" s="643">
        <v>41</v>
      </c>
      <c r="K223" s="578">
        <f t="shared" si="11"/>
        <v>49569</v>
      </c>
      <c r="L223" s="579">
        <f t="shared" si="12"/>
        <v>49.569000000000003</v>
      </c>
      <c r="M223" s="580">
        <f t="shared" si="13"/>
        <v>123922500</v>
      </c>
      <c r="N223" s="638"/>
      <c r="O223" s="638"/>
      <c r="P223" s="639" t="s">
        <v>483</v>
      </c>
      <c r="Q223" s="639" t="s">
        <v>403</v>
      </c>
      <c r="R223" s="639" t="s">
        <v>68</v>
      </c>
      <c r="S223" s="639" t="s">
        <v>40</v>
      </c>
    </row>
    <row r="224" spans="1:19" s="33" customFormat="1" ht="20.25" customHeight="1">
      <c r="A224" s="639" t="s">
        <v>741</v>
      </c>
      <c r="B224" s="638" t="s">
        <v>4306</v>
      </c>
      <c r="C224" s="639" t="s">
        <v>371</v>
      </c>
      <c r="D224" s="640" t="s">
        <v>4469</v>
      </c>
      <c r="E224" s="638"/>
      <c r="F224" s="639" t="s">
        <v>590</v>
      </c>
      <c r="G224" s="638"/>
      <c r="H224" s="1110">
        <v>1129</v>
      </c>
      <c r="I224" s="705">
        <v>27289</v>
      </c>
      <c r="J224" s="643">
        <v>18</v>
      </c>
      <c r="K224" s="578">
        <f t="shared" si="11"/>
        <v>20322</v>
      </c>
      <c r="L224" s="579">
        <f t="shared" si="12"/>
        <v>20.321999999999999</v>
      </c>
      <c r="M224" s="580">
        <f t="shared" si="13"/>
        <v>30809281</v>
      </c>
      <c r="N224" s="638"/>
      <c r="O224" s="638"/>
      <c r="P224" s="639" t="s">
        <v>483</v>
      </c>
      <c r="Q224" s="639" t="s">
        <v>270</v>
      </c>
      <c r="R224" s="639" t="s">
        <v>68</v>
      </c>
      <c r="S224" s="639" t="s">
        <v>40</v>
      </c>
    </row>
    <row r="225" spans="1:19" s="33" customFormat="1" ht="20.25" customHeight="1">
      <c r="A225" s="639" t="s">
        <v>428</v>
      </c>
      <c r="B225" s="638" t="s">
        <v>1129</v>
      </c>
      <c r="C225" s="639" t="s">
        <v>371</v>
      </c>
      <c r="D225" s="640" t="s">
        <v>4399</v>
      </c>
      <c r="E225" s="638"/>
      <c r="F225" s="639" t="s">
        <v>84</v>
      </c>
      <c r="G225" s="638"/>
      <c r="H225" s="1110">
        <v>472</v>
      </c>
      <c r="I225" s="705">
        <v>5189</v>
      </c>
      <c r="J225" s="643">
        <v>0</v>
      </c>
      <c r="K225" s="578">
        <f t="shared" si="11"/>
        <v>0</v>
      </c>
      <c r="L225" s="579">
        <f t="shared" si="12"/>
        <v>0</v>
      </c>
      <c r="M225" s="580">
        <f t="shared" si="13"/>
        <v>2449208</v>
      </c>
      <c r="N225" s="638"/>
      <c r="O225" s="638"/>
      <c r="P225" s="639" t="s">
        <v>483</v>
      </c>
      <c r="Q225" s="639" t="s">
        <v>336</v>
      </c>
      <c r="R225" s="639" t="s">
        <v>73</v>
      </c>
      <c r="S225" s="639" t="s">
        <v>40</v>
      </c>
    </row>
    <row r="226" spans="1:19" s="1" customFormat="1" ht="20.25" customHeight="1">
      <c r="A226" s="639" t="s">
        <v>428</v>
      </c>
      <c r="B226" s="638" t="s">
        <v>468</v>
      </c>
      <c r="C226" s="639" t="s">
        <v>371</v>
      </c>
      <c r="D226" s="640" t="s">
        <v>4399</v>
      </c>
      <c r="E226" s="638"/>
      <c r="F226" s="639" t="s">
        <v>449</v>
      </c>
      <c r="G226" s="638"/>
      <c r="H226" s="1110">
        <v>1166</v>
      </c>
      <c r="I226" s="705">
        <v>103372</v>
      </c>
      <c r="J226" s="643">
        <v>0</v>
      </c>
      <c r="K226" s="578">
        <f t="shared" si="11"/>
        <v>0</v>
      </c>
      <c r="L226" s="579">
        <f t="shared" si="12"/>
        <v>0</v>
      </c>
      <c r="M226" s="580">
        <f t="shared" si="13"/>
        <v>120531752</v>
      </c>
      <c r="N226" s="638"/>
      <c r="O226" s="638"/>
      <c r="P226" s="639" t="s">
        <v>35</v>
      </c>
      <c r="Q226" s="639" t="s">
        <v>278</v>
      </c>
      <c r="R226" s="639" t="s">
        <v>73</v>
      </c>
      <c r="S226" s="639" t="s">
        <v>40</v>
      </c>
    </row>
    <row r="227" spans="1:19" s="1" customFormat="1" ht="20.25" customHeight="1">
      <c r="A227" s="639" t="s">
        <v>428</v>
      </c>
      <c r="B227" s="638" t="s">
        <v>468</v>
      </c>
      <c r="C227" s="639" t="s">
        <v>371</v>
      </c>
      <c r="D227" s="640" t="s">
        <v>4399</v>
      </c>
      <c r="E227" s="638"/>
      <c r="F227" s="639" t="s">
        <v>2186</v>
      </c>
      <c r="G227" s="638"/>
      <c r="H227" s="1110">
        <v>1166</v>
      </c>
      <c r="I227" s="705">
        <v>79046</v>
      </c>
      <c r="J227" s="643">
        <v>0</v>
      </c>
      <c r="K227" s="578">
        <f t="shared" si="11"/>
        <v>0</v>
      </c>
      <c r="L227" s="579">
        <f t="shared" si="12"/>
        <v>0</v>
      </c>
      <c r="M227" s="580">
        <f t="shared" si="13"/>
        <v>92167636</v>
      </c>
      <c r="N227" s="638"/>
      <c r="O227" s="638"/>
      <c r="P227" s="639" t="s">
        <v>35</v>
      </c>
      <c r="Q227" s="639" t="s">
        <v>271</v>
      </c>
      <c r="R227" s="639" t="s">
        <v>73</v>
      </c>
      <c r="S227" s="639" t="s">
        <v>40</v>
      </c>
    </row>
    <row r="228" spans="1:19" s="33" customFormat="1" ht="20.25" customHeight="1">
      <c r="A228" s="639" t="s">
        <v>428</v>
      </c>
      <c r="B228" s="638" t="s">
        <v>468</v>
      </c>
      <c r="C228" s="639" t="s">
        <v>371</v>
      </c>
      <c r="D228" s="640" t="s">
        <v>4399</v>
      </c>
      <c r="E228" s="638"/>
      <c r="F228" s="639" t="s">
        <v>2187</v>
      </c>
      <c r="G228" s="638"/>
      <c r="H228" s="1110">
        <v>1166</v>
      </c>
      <c r="I228" s="705">
        <v>227000</v>
      </c>
      <c r="J228" s="643">
        <v>0</v>
      </c>
      <c r="K228" s="578">
        <f t="shared" si="11"/>
        <v>0</v>
      </c>
      <c r="L228" s="579">
        <f t="shared" si="12"/>
        <v>0</v>
      </c>
      <c r="M228" s="580">
        <f t="shared" si="13"/>
        <v>264682000</v>
      </c>
      <c r="N228" s="638"/>
      <c r="O228" s="638"/>
      <c r="P228" s="639" t="s">
        <v>35</v>
      </c>
      <c r="Q228" s="639" t="s">
        <v>271</v>
      </c>
      <c r="R228" s="639" t="s">
        <v>73</v>
      </c>
      <c r="S228" s="639" t="s">
        <v>40</v>
      </c>
    </row>
    <row r="229" spans="1:19" s="33" customFormat="1" ht="20.25" customHeight="1">
      <c r="A229" s="639" t="s">
        <v>428</v>
      </c>
      <c r="B229" s="638" t="s">
        <v>468</v>
      </c>
      <c r="C229" s="639" t="s">
        <v>371</v>
      </c>
      <c r="D229" s="640" t="s">
        <v>4399</v>
      </c>
      <c r="E229" s="638"/>
      <c r="F229" s="639" t="s">
        <v>83</v>
      </c>
      <c r="G229" s="638"/>
      <c r="H229" s="1110">
        <v>1166</v>
      </c>
      <c r="I229" s="705">
        <v>12000</v>
      </c>
      <c r="J229" s="643">
        <v>0</v>
      </c>
      <c r="K229" s="578">
        <f t="shared" si="11"/>
        <v>0</v>
      </c>
      <c r="L229" s="579">
        <f t="shared" si="12"/>
        <v>0</v>
      </c>
      <c r="M229" s="580">
        <f t="shared" si="13"/>
        <v>13992000</v>
      </c>
      <c r="N229" s="638"/>
      <c r="O229" s="638"/>
      <c r="P229" s="639" t="s">
        <v>35</v>
      </c>
      <c r="Q229" s="639" t="s">
        <v>274</v>
      </c>
      <c r="R229" s="639" t="s">
        <v>73</v>
      </c>
      <c r="S229" s="639" t="s">
        <v>40</v>
      </c>
    </row>
    <row r="230" spans="1:19" s="1" customFormat="1" ht="20.25" customHeight="1">
      <c r="A230" s="639" t="s">
        <v>428</v>
      </c>
      <c r="B230" s="638" t="s">
        <v>468</v>
      </c>
      <c r="C230" s="639" t="s">
        <v>371</v>
      </c>
      <c r="D230" s="640" t="s">
        <v>4399</v>
      </c>
      <c r="E230" s="638"/>
      <c r="F230" s="639" t="s">
        <v>445</v>
      </c>
      <c r="G230" s="638"/>
      <c r="H230" s="1110">
        <v>701</v>
      </c>
      <c r="I230" s="705">
        <v>38856</v>
      </c>
      <c r="J230" s="643">
        <v>0</v>
      </c>
      <c r="K230" s="578">
        <f t="shared" si="11"/>
        <v>0</v>
      </c>
      <c r="L230" s="579">
        <f t="shared" si="12"/>
        <v>0</v>
      </c>
      <c r="M230" s="580">
        <f t="shared" si="13"/>
        <v>27238056</v>
      </c>
      <c r="N230" s="638" t="s">
        <v>2006</v>
      </c>
      <c r="O230" s="638"/>
      <c r="P230" s="639" t="s">
        <v>35</v>
      </c>
      <c r="Q230" s="639" t="s">
        <v>271</v>
      </c>
      <c r="R230" s="639" t="s">
        <v>73</v>
      </c>
      <c r="S230" s="639" t="s">
        <v>40</v>
      </c>
    </row>
    <row r="231" spans="1:19" s="1" customFormat="1" ht="20.25" customHeight="1">
      <c r="A231" s="639" t="s">
        <v>428</v>
      </c>
      <c r="B231" s="638" t="s">
        <v>468</v>
      </c>
      <c r="C231" s="639" t="s">
        <v>371</v>
      </c>
      <c r="D231" s="640" t="s">
        <v>4399</v>
      </c>
      <c r="E231" s="638"/>
      <c r="F231" s="639" t="s">
        <v>386</v>
      </c>
      <c r="G231" s="638"/>
      <c r="H231" s="1110">
        <v>1166</v>
      </c>
      <c r="I231" s="705">
        <v>1000</v>
      </c>
      <c r="J231" s="643">
        <v>0</v>
      </c>
      <c r="K231" s="578">
        <f t="shared" si="11"/>
        <v>0</v>
      </c>
      <c r="L231" s="579">
        <f t="shared" si="12"/>
        <v>0</v>
      </c>
      <c r="M231" s="580">
        <f t="shared" si="13"/>
        <v>1166000</v>
      </c>
      <c r="N231" s="638"/>
      <c r="O231" s="638"/>
      <c r="P231" s="639" t="s">
        <v>35</v>
      </c>
      <c r="Q231" s="639" t="s">
        <v>336</v>
      </c>
      <c r="R231" s="639" t="s">
        <v>73</v>
      </c>
      <c r="S231" s="639" t="s">
        <v>40</v>
      </c>
    </row>
    <row r="232" spans="1:19" s="1" customFormat="1" ht="20.25" customHeight="1">
      <c r="A232" s="639" t="s">
        <v>428</v>
      </c>
      <c r="B232" s="638" t="s">
        <v>468</v>
      </c>
      <c r="C232" s="639" t="s">
        <v>371</v>
      </c>
      <c r="D232" s="640" t="s">
        <v>4470</v>
      </c>
      <c r="E232" s="638"/>
      <c r="F232" s="639" t="s">
        <v>366</v>
      </c>
      <c r="G232" s="638"/>
      <c r="H232" s="1110">
        <v>1166</v>
      </c>
      <c r="I232" s="705">
        <v>2600</v>
      </c>
      <c r="J232" s="643">
        <v>0</v>
      </c>
      <c r="K232" s="578">
        <f t="shared" si="11"/>
        <v>0</v>
      </c>
      <c r="L232" s="579">
        <f t="shared" si="12"/>
        <v>0</v>
      </c>
      <c r="M232" s="580">
        <f t="shared" si="13"/>
        <v>3031600</v>
      </c>
      <c r="N232" s="638"/>
      <c r="O232" s="638"/>
      <c r="P232" s="639" t="s">
        <v>35</v>
      </c>
      <c r="Q232" s="639" t="s">
        <v>339</v>
      </c>
      <c r="R232" s="639" t="s">
        <v>73</v>
      </c>
      <c r="S232" s="639" t="s">
        <v>40</v>
      </c>
    </row>
    <row r="233" spans="1:19" s="1" customFormat="1" ht="20.25" customHeight="1">
      <c r="A233" s="639" t="s">
        <v>428</v>
      </c>
      <c r="B233" s="638" t="s">
        <v>468</v>
      </c>
      <c r="C233" s="639" t="s">
        <v>371</v>
      </c>
      <c r="D233" s="640" t="s">
        <v>4399</v>
      </c>
      <c r="E233" s="638"/>
      <c r="F233" s="639" t="s">
        <v>350</v>
      </c>
      <c r="G233" s="638"/>
      <c r="H233" s="1110">
        <v>1166</v>
      </c>
      <c r="I233" s="705">
        <v>6350</v>
      </c>
      <c r="J233" s="643">
        <v>0</v>
      </c>
      <c r="K233" s="578">
        <f t="shared" si="11"/>
        <v>0</v>
      </c>
      <c r="L233" s="579">
        <f t="shared" si="12"/>
        <v>0</v>
      </c>
      <c r="M233" s="580">
        <f t="shared" si="13"/>
        <v>7404100</v>
      </c>
      <c r="N233" s="638"/>
      <c r="O233" s="638"/>
      <c r="P233" s="639" t="s">
        <v>35</v>
      </c>
      <c r="Q233" s="639" t="s">
        <v>336</v>
      </c>
      <c r="R233" s="639" t="s">
        <v>73</v>
      </c>
      <c r="S233" s="639" t="s">
        <v>40</v>
      </c>
    </row>
    <row r="234" spans="1:19" s="1" customFormat="1" ht="20.25" customHeight="1">
      <c r="A234" s="639" t="s">
        <v>428</v>
      </c>
      <c r="B234" s="638" t="s">
        <v>468</v>
      </c>
      <c r="C234" s="639" t="s">
        <v>371</v>
      </c>
      <c r="D234" s="640" t="s">
        <v>4470</v>
      </c>
      <c r="E234" s="638"/>
      <c r="F234" s="639" t="s">
        <v>81</v>
      </c>
      <c r="G234" s="638"/>
      <c r="H234" s="1110">
        <v>1166</v>
      </c>
      <c r="I234" s="705">
        <v>4150</v>
      </c>
      <c r="J234" s="643">
        <v>0</v>
      </c>
      <c r="K234" s="578">
        <f t="shared" si="11"/>
        <v>0</v>
      </c>
      <c r="L234" s="579">
        <f t="shared" si="12"/>
        <v>0</v>
      </c>
      <c r="M234" s="580">
        <f t="shared" si="13"/>
        <v>4838900</v>
      </c>
      <c r="N234" s="638"/>
      <c r="O234" s="638"/>
      <c r="P234" s="639" t="s">
        <v>35</v>
      </c>
      <c r="Q234" s="639" t="s">
        <v>336</v>
      </c>
      <c r="R234" s="639" t="s">
        <v>73</v>
      </c>
      <c r="S234" s="639" t="s">
        <v>40</v>
      </c>
    </row>
    <row r="235" spans="1:19" s="33" customFormat="1" ht="20.25" customHeight="1">
      <c r="A235" s="639" t="s">
        <v>428</v>
      </c>
      <c r="B235" s="638" t="s">
        <v>468</v>
      </c>
      <c r="C235" s="639" t="s">
        <v>371</v>
      </c>
      <c r="D235" s="640" t="s">
        <v>4399</v>
      </c>
      <c r="E235" s="638"/>
      <c r="F235" s="639" t="s">
        <v>470</v>
      </c>
      <c r="G235" s="638"/>
      <c r="H235" s="1110">
        <v>352</v>
      </c>
      <c r="I235" s="705">
        <v>74000</v>
      </c>
      <c r="J235" s="643">
        <v>0</v>
      </c>
      <c r="K235" s="578">
        <f t="shared" si="11"/>
        <v>0</v>
      </c>
      <c r="L235" s="579">
        <f t="shared" si="12"/>
        <v>0</v>
      </c>
      <c r="M235" s="580">
        <f t="shared" si="13"/>
        <v>26048000</v>
      </c>
      <c r="N235" s="638"/>
      <c r="O235" s="638"/>
      <c r="P235" s="639" t="s">
        <v>35</v>
      </c>
      <c r="Q235" s="639" t="s">
        <v>271</v>
      </c>
      <c r="R235" s="639" t="s">
        <v>73</v>
      </c>
      <c r="S235" s="639" t="s">
        <v>40</v>
      </c>
    </row>
    <row r="236" spans="1:19" s="1" customFormat="1" ht="20.25" customHeight="1">
      <c r="A236" s="639" t="s">
        <v>428</v>
      </c>
      <c r="B236" s="638" t="s">
        <v>468</v>
      </c>
      <c r="C236" s="639" t="s">
        <v>371</v>
      </c>
      <c r="D236" s="640" t="s">
        <v>4399</v>
      </c>
      <c r="E236" s="638"/>
      <c r="F236" s="639" t="s">
        <v>446</v>
      </c>
      <c r="G236" s="638"/>
      <c r="H236" s="1110">
        <v>591</v>
      </c>
      <c r="I236" s="705">
        <v>62000</v>
      </c>
      <c r="J236" s="643">
        <v>0</v>
      </c>
      <c r="K236" s="578">
        <f t="shared" si="11"/>
        <v>0</v>
      </c>
      <c r="L236" s="579">
        <f t="shared" si="12"/>
        <v>0</v>
      </c>
      <c r="M236" s="580">
        <f t="shared" si="13"/>
        <v>36642000</v>
      </c>
      <c r="N236" s="638"/>
      <c r="O236" s="638"/>
      <c r="P236" s="639" t="s">
        <v>35</v>
      </c>
      <c r="Q236" s="639" t="s">
        <v>272</v>
      </c>
      <c r="R236" s="639" t="s">
        <v>73</v>
      </c>
      <c r="S236" s="639" t="s">
        <v>40</v>
      </c>
    </row>
    <row r="237" spans="1:19" s="33" customFormat="1" ht="20.25" customHeight="1">
      <c r="A237" s="639" t="s">
        <v>428</v>
      </c>
      <c r="B237" s="638" t="s">
        <v>468</v>
      </c>
      <c r="C237" s="639" t="s">
        <v>371</v>
      </c>
      <c r="D237" s="640" t="s">
        <v>4399</v>
      </c>
      <c r="E237" s="638"/>
      <c r="F237" s="639" t="s">
        <v>385</v>
      </c>
      <c r="G237" s="638"/>
      <c r="H237" s="1110">
        <v>1166</v>
      </c>
      <c r="I237" s="705">
        <v>595</v>
      </c>
      <c r="J237" s="643">
        <v>0</v>
      </c>
      <c r="K237" s="578">
        <f t="shared" si="11"/>
        <v>0</v>
      </c>
      <c r="L237" s="579">
        <f t="shared" si="12"/>
        <v>0</v>
      </c>
      <c r="M237" s="580">
        <f t="shared" si="13"/>
        <v>693770</v>
      </c>
      <c r="N237" s="638"/>
      <c r="O237" s="638"/>
      <c r="P237" s="639" t="s">
        <v>35</v>
      </c>
      <c r="Q237" s="639" t="s">
        <v>336</v>
      </c>
      <c r="R237" s="639" t="s">
        <v>73</v>
      </c>
      <c r="S237" s="639" t="s">
        <v>40</v>
      </c>
    </row>
    <row r="238" spans="1:19" s="1" customFormat="1" ht="20.25" customHeight="1">
      <c r="A238" s="639" t="s">
        <v>428</v>
      </c>
      <c r="B238" s="638" t="s">
        <v>468</v>
      </c>
      <c r="C238" s="639" t="s">
        <v>371</v>
      </c>
      <c r="D238" s="640" t="s">
        <v>4399</v>
      </c>
      <c r="E238" s="638"/>
      <c r="F238" s="639" t="s">
        <v>348</v>
      </c>
      <c r="G238" s="638"/>
      <c r="H238" s="1110">
        <v>1166</v>
      </c>
      <c r="I238" s="705">
        <v>5155</v>
      </c>
      <c r="J238" s="643">
        <v>0</v>
      </c>
      <c r="K238" s="578">
        <f t="shared" si="11"/>
        <v>0</v>
      </c>
      <c r="L238" s="579">
        <f t="shared" si="12"/>
        <v>0</v>
      </c>
      <c r="M238" s="580">
        <f t="shared" si="13"/>
        <v>6010730</v>
      </c>
      <c r="N238" s="638"/>
      <c r="O238" s="638"/>
      <c r="P238" s="639" t="s">
        <v>35</v>
      </c>
      <c r="Q238" s="639" t="s">
        <v>280</v>
      </c>
      <c r="R238" s="639" t="s">
        <v>73</v>
      </c>
      <c r="S238" s="639" t="s">
        <v>40</v>
      </c>
    </row>
    <row r="239" spans="1:19" s="1" customFormat="1" ht="20.25" customHeight="1">
      <c r="A239" s="639" t="s">
        <v>428</v>
      </c>
      <c r="B239" s="638" t="s">
        <v>468</v>
      </c>
      <c r="C239" s="639" t="s">
        <v>371</v>
      </c>
      <c r="D239" s="640" t="s">
        <v>4399</v>
      </c>
      <c r="E239" s="638"/>
      <c r="F239" s="639" t="s">
        <v>349</v>
      </c>
      <c r="G239" s="638"/>
      <c r="H239" s="1110">
        <v>1166</v>
      </c>
      <c r="I239" s="705">
        <v>5155</v>
      </c>
      <c r="J239" s="643">
        <v>0</v>
      </c>
      <c r="K239" s="578">
        <f t="shared" si="11"/>
        <v>0</v>
      </c>
      <c r="L239" s="579">
        <f t="shared" si="12"/>
        <v>0</v>
      </c>
      <c r="M239" s="580">
        <f t="shared" si="13"/>
        <v>6010730</v>
      </c>
      <c r="N239" s="638"/>
      <c r="O239" s="638"/>
      <c r="P239" s="639" t="s">
        <v>35</v>
      </c>
      <c r="Q239" s="639" t="s">
        <v>280</v>
      </c>
      <c r="R239" s="639" t="s">
        <v>73</v>
      </c>
      <c r="S239" s="639" t="s">
        <v>40</v>
      </c>
    </row>
    <row r="240" spans="1:19" s="1" customFormat="1" ht="20.25" customHeight="1">
      <c r="A240" s="639" t="s">
        <v>428</v>
      </c>
      <c r="B240" s="638" t="s">
        <v>468</v>
      </c>
      <c r="C240" s="639" t="s">
        <v>371</v>
      </c>
      <c r="D240" s="640" t="s">
        <v>4399</v>
      </c>
      <c r="E240" s="638"/>
      <c r="F240" s="639" t="s">
        <v>385</v>
      </c>
      <c r="G240" s="638"/>
      <c r="H240" s="1110">
        <v>1166</v>
      </c>
      <c r="I240" s="705">
        <v>595</v>
      </c>
      <c r="J240" s="643">
        <v>0</v>
      </c>
      <c r="K240" s="578">
        <f t="shared" si="11"/>
        <v>0</v>
      </c>
      <c r="L240" s="579">
        <f t="shared" si="12"/>
        <v>0</v>
      </c>
      <c r="M240" s="580">
        <f t="shared" si="13"/>
        <v>693770</v>
      </c>
      <c r="N240" s="638"/>
      <c r="O240" s="638"/>
      <c r="P240" s="639" t="s">
        <v>35</v>
      </c>
      <c r="Q240" s="639" t="s">
        <v>336</v>
      </c>
      <c r="R240" s="639" t="s">
        <v>73</v>
      </c>
      <c r="S240" s="639" t="s">
        <v>40</v>
      </c>
    </row>
    <row r="241" spans="1:19" s="33" customFormat="1" ht="20.25" customHeight="1">
      <c r="A241" s="639" t="s">
        <v>428</v>
      </c>
      <c r="B241" s="638" t="s">
        <v>468</v>
      </c>
      <c r="C241" s="639" t="s">
        <v>371</v>
      </c>
      <c r="D241" s="640" t="s">
        <v>4399</v>
      </c>
      <c r="E241" s="638"/>
      <c r="F241" s="639" t="s">
        <v>406</v>
      </c>
      <c r="G241" s="638"/>
      <c r="H241" s="1110">
        <v>479</v>
      </c>
      <c r="I241" s="705">
        <v>42158</v>
      </c>
      <c r="J241" s="643">
        <v>0</v>
      </c>
      <c r="K241" s="578">
        <f t="shared" si="11"/>
        <v>0</v>
      </c>
      <c r="L241" s="579">
        <f t="shared" si="12"/>
        <v>0</v>
      </c>
      <c r="M241" s="580">
        <f t="shared" si="13"/>
        <v>20193682</v>
      </c>
      <c r="N241" s="638"/>
      <c r="O241" s="638"/>
      <c r="P241" s="639" t="s">
        <v>35</v>
      </c>
      <c r="Q241" s="639" t="s">
        <v>271</v>
      </c>
      <c r="R241" s="639" t="s">
        <v>73</v>
      </c>
      <c r="S241" s="639" t="s">
        <v>40</v>
      </c>
    </row>
    <row r="242" spans="1:19" s="33" customFormat="1" ht="20.25" customHeight="1">
      <c r="A242" s="639" t="s">
        <v>235</v>
      </c>
      <c r="B242" s="638" t="s">
        <v>1278</v>
      </c>
      <c r="C242" s="639" t="s">
        <v>371</v>
      </c>
      <c r="D242" s="640" t="s">
        <v>4397</v>
      </c>
      <c r="E242" s="638"/>
      <c r="F242" s="639" t="s">
        <v>420</v>
      </c>
      <c r="G242" s="638"/>
      <c r="H242" s="1110">
        <v>254</v>
      </c>
      <c r="I242" s="705">
        <v>8000</v>
      </c>
      <c r="J242" s="643">
        <v>0</v>
      </c>
      <c r="K242" s="578">
        <f t="shared" si="11"/>
        <v>0</v>
      </c>
      <c r="L242" s="579">
        <f t="shared" si="12"/>
        <v>0</v>
      </c>
      <c r="M242" s="580">
        <f t="shared" si="13"/>
        <v>2032000</v>
      </c>
      <c r="N242" s="638"/>
      <c r="O242" s="638"/>
      <c r="P242" s="639" t="s">
        <v>35</v>
      </c>
      <c r="Q242" s="639" t="s">
        <v>336</v>
      </c>
      <c r="R242" s="639" t="s">
        <v>73</v>
      </c>
      <c r="S242" s="639" t="s">
        <v>213</v>
      </c>
    </row>
    <row r="243" spans="1:19" s="1" customFormat="1" ht="20.25" customHeight="1">
      <c r="A243" s="639" t="s">
        <v>235</v>
      </c>
      <c r="B243" s="638" t="s">
        <v>1278</v>
      </c>
      <c r="C243" s="639" t="s">
        <v>371</v>
      </c>
      <c r="D243" s="640" t="s">
        <v>4397</v>
      </c>
      <c r="E243" s="638"/>
      <c r="F243" s="639" t="s">
        <v>437</v>
      </c>
      <c r="G243" s="638"/>
      <c r="H243" s="1110">
        <v>254</v>
      </c>
      <c r="I243" s="705">
        <v>15000</v>
      </c>
      <c r="J243" s="643">
        <v>0</v>
      </c>
      <c r="K243" s="578">
        <f t="shared" si="11"/>
        <v>0</v>
      </c>
      <c r="L243" s="579">
        <f t="shared" si="12"/>
        <v>0</v>
      </c>
      <c r="M243" s="580">
        <f t="shared" si="13"/>
        <v>3810000</v>
      </c>
      <c r="N243" s="638"/>
      <c r="O243" s="638"/>
      <c r="P243" s="639" t="s">
        <v>35</v>
      </c>
      <c r="Q243" s="639" t="s">
        <v>336</v>
      </c>
      <c r="R243" s="639" t="s">
        <v>73</v>
      </c>
      <c r="S243" s="639" t="s">
        <v>213</v>
      </c>
    </row>
    <row r="244" spans="1:19" s="33" customFormat="1" ht="20.25" customHeight="1">
      <c r="A244" s="639" t="s">
        <v>235</v>
      </c>
      <c r="B244" s="638" t="s">
        <v>1278</v>
      </c>
      <c r="C244" s="639" t="s">
        <v>371</v>
      </c>
      <c r="D244" s="640" t="s">
        <v>4397</v>
      </c>
      <c r="E244" s="638"/>
      <c r="F244" s="639" t="s">
        <v>418</v>
      </c>
      <c r="G244" s="638"/>
      <c r="H244" s="1110">
        <v>254</v>
      </c>
      <c r="I244" s="705">
        <v>18794</v>
      </c>
      <c r="J244" s="643">
        <v>0</v>
      </c>
      <c r="K244" s="578">
        <f t="shared" si="11"/>
        <v>0</v>
      </c>
      <c r="L244" s="579">
        <f t="shared" si="12"/>
        <v>0</v>
      </c>
      <c r="M244" s="580">
        <f t="shared" si="13"/>
        <v>4773676</v>
      </c>
      <c r="N244" s="638"/>
      <c r="O244" s="638"/>
      <c r="P244" s="639" t="s">
        <v>35</v>
      </c>
      <c r="Q244" s="639" t="s">
        <v>360</v>
      </c>
      <c r="R244" s="639" t="s">
        <v>73</v>
      </c>
      <c r="S244" s="639" t="s">
        <v>213</v>
      </c>
    </row>
    <row r="245" spans="1:19" s="1" customFormat="1" ht="20.25" customHeight="1">
      <c r="A245" s="639" t="s">
        <v>235</v>
      </c>
      <c r="B245" s="638" t="s">
        <v>947</v>
      </c>
      <c r="C245" s="639" t="s">
        <v>371</v>
      </c>
      <c r="D245" s="640" t="s">
        <v>4399</v>
      </c>
      <c r="E245" s="638"/>
      <c r="F245" s="639" t="s">
        <v>373</v>
      </c>
      <c r="G245" s="638"/>
      <c r="H245" s="1110">
        <v>2916</v>
      </c>
      <c r="I245" s="705">
        <v>15649</v>
      </c>
      <c r="J245" s="643">
        <v>0</v>
      </c>
      <c r="K245" s="578">
        <f t="shared" si="11"/>
        <v>0</v>
      </c>
      <c r="L245" s="579">
        <f t="shared" si="12"/>
        <v>0</v>
      </c>
      <c r="M245" s="580">
        <f t="shared" si="13"/>
        <v>45632484</v>
      </c>
      <c r="N245" s="638"/>
      <c r="O245" s="638"/>
      <c r="P245" s="639" t="s">
        <v>483</v>
      </c>
      <c r="Q245" s="639" t="s">
        <v>340</v>
      </c>
      <c r="R245" s="639" t="s">
        <v>73</v>
      </c>
      <c r="S245" s="639" t="s">
        <v>213</v>
      </c>
    </row>
    <row r="246" spans="1:19" s="33" customFormat="1" ht="20.25" customHeight="1">
      <c r="A246" s="639" t="s">
        <v>235</v>
      </c>
      <c r="B246" s="638" t="s">
        <v>1278</v>
      </c>
      <c r="C246" s="639" t="s">
        <v>371</v>
      </c>
      <c r="D246" s="640" t="s">
        <v>4397</v>
      </c>
      <c r="E246" s="638"/>
      <c r="F246" s="639" t="s">
        <v>387</v>
      </c>
      <c r="G246" s="638"/>
      <c r="H246" s="1110">
        <v>254</v>
      </c>
      <c r="I246" s="705">
        <v>16831</v>
      </c>
      <c r="J246" s="643">
        <v>0</v>
      </c>
      <c r="K246" s="578">
        <f t="shared" si="11"/>
        <v>0</v>
      </c>
      <c r="L246" s="579">
        <f t="shared" si="12"/>
        <v>0</v>
      </c>
      <c r="M246" s="580">
        <f t="shared" si="13"/>
        <v>4275074</v>
      </c>
      <c r="N246" s="638"/>
      <c r="O246" s="638"/>
      <c r="P246" s="639" t="s">
        <v>35</v>
      </c>
      <c r="Q246" s="639" t="s">
        <v>360</v>
      </c>
      <c r="R246" s="639" t="s">
        <v>73</v>
      </c>
      <c r="S246" s="639" t="s">
        <v>213</v>
      </c>
    </row>
    <row r="247" spans="1:19" s="1" customFormat="1" ht="20.25" customHeight="1">
      <c r="A247" s="639" t="s">
        <v>235</v>
      </c>
      <c r="B247" s="638" t="s">
        <v>1278</v>
      </c>
      <c r="C247" s="639" t="s">
        <v>371</v>
      </c>
      <c r="D247" s="640" t="s">
        <v>4397</v>
      </c>
      <c r="E247" s="638"/>
      <c r="F247" s="639" t="s">
        <v>82</v>
      </c>
      <c r="G247" s="638"/>
      <c r="H247" s="1110">
        <v>254</v>
      </c>
      <c r="I247" s="705">
        <v>13324</v>
      </c>
      <c r="J247" s="643">
        <v>0</v>
      </c>
      <c r="K247" s="578">
        <f t="shared" si="11"/>
        <v>0</v>
      </c>
      <c r="L247" s="579">
        <f t="shared" si="12"/>
        <v>0</v>
      </c>
      <c r="M247" s="580">
        <f t="shared" si="13"/>
        <v>3384296</v>
      </c>
      <c r="N247" s="638"/>
      <c r="O247" s="638"/>
      <c r="P247" s="639" t="s">
        <v>35</v>
      </c>
      <c r="Q247" s="639" t="s">
        <v>336</v>
      </c>
      <c r="R247" s="639" t="s">
        <v>73</v>
      </c>
      <c r="S247" s="639" t="s">
        <v>213</v>
      </c>
    </row>
    <row r="248" spans="1:19" s="1" customFormat="1" ht="20.25" customHeight="1">
      <c r="A248" s="639" t="s">
        <v>235</v>
      </c>
      <c r="B248" s="638" t="s">
        <v>1278</v>
      </c>
      <c r="C248" s="639" t="s">
        <v>371</v>
      </c>
      <c r="D248" s="640" t="s">
        <v>4477</v>
      </c>
      <c r="E248" s="638"/>
      <c r="F248" s="639" t="s">
        <v>373</v>
      </c>
      <c r="G248" s="638"/>
      <c r="H248" s="1110">
        <v>254</v>
      </c>
      <c r="I248" s="705">
        <v>14306</v>
      </c>
      <c r="J248" s="643">
        <v>0</v>
      </c>
      <c r="K248" s="578">
        <f t="shared" si="11"/>
        <v>0</v>
      </c>
      <c r="L248" s="579">
        <f t="shared" si="12"/>
        <v>0</v>
      </c>
      <c r="M248" s="580">
        <f t="shared" si="13"/>
        <v>3633724</v>
      </c>
      <c r="N248" s="638"/>
      <c r="O248" s="638"/>
      <c r="P248" s="639" t="s">
        <v>35</v>
      </c>
      <c r="Q248" s="639" t="s">
        <v>336</v>
      </c>
      <c r="R248" s="639" t="s">
        <v>73</v>
      </c>
      <c r="S248" s="639" t="s">
        <v>213</v>
      </c>
    </row>
    <row r="249" spans="1:19" s="1" customFormat="1" ht="20.25" customHeight="1">
      <c r="A249" s="639" t="s">
        <v>235</v>
      </c>
      <c r="B249" s="638" t="s">
        <v>1278</v>
      </c>
      <c r="C249" s="639" t="s">
        <v>371</v>
      </c>
      <c r="D249" s="640" t="s">
        <v>4397</v>
      </c>
      <c r="E249" s="638"/>
      <c r="F249" s="639" t="s">
        <v>1115</v>
      </c>
      <c r="G249" s="638"/>
      <c r="H249" s="1110">
        <v>254</v>
      </c>
      <c r="I249" s="705">
        <v>8065</v>
      </c>
      <c r="J249" s="643">
        <v>0</v>
      </c>
      <c r="K249" s="578">
        <f t="shared" si="11"/>
        <v>0</v>
      </c>
      <c r="L249" s="579">
        <f t="shared" si="12"/>
        <v>0</v>
      </c>
      <c r="M249" s="580">
        <f t="shared" si="13"/>
        <v>2048510</v>
      </c>
      <c r="N249" s="638"/>
      <c r="O249" s="638"/>
      <c r="P249" s="639" t="s">
        <v>35</v>
      </c>
      <c r="Q249" s="639" t="s">
        <v>336</v>
      </c>
      <c r="R249" s="639" t="s">
        <v>73</v>
      </c>
      <c r="S249" s="639" t="s">
        <v>213</v>
      </c>
    </row>
    <row r="250" spans="1:19" s="1" customFormat="1" ht="20.25" customHeight="1">
      <c r="A250" s="639" t="s">
        <v>235</v>
      </c>
      <c r="B250" s="638" t="s">
        <v>1278</v>
      </c>
      <c r="C250" s="639" t="s">
        <v>371</v>
      </c>
      <c r="D250" s="640" t="s">
        <v>4397</v>
      </c>
      <c r="E250" s="638"/>
      <c r="F250" s="639" t="s">
        <v>275</v>
      </c>
      <c r="G250" s="638"/>
      <c r="H250" s="1110">
        <v>254</v>
      </c>
      <c r="I250" s="705">
        <v>71250</v>
      </c>
      <c r="J250" s="643">
        <v>0</v>
      </c>
      <c r="K250" s="578">
        <f t="shared" si="11"/>
        <v>0</v>
      </c>
      <c r="L250" s="579">
        <f t="shared" si="12"/>
        <v>0</v>
      </c>
      <c r="M250" s="580">
        <f t="shared" si="13"/>
        <v>18097500</v>
      </c>
      <c r="N250" s="638"/>
      <c r="O250" s="638"/>
      <c r="P250" s="639" t="s">
        <v>35</v>
      </c>
      <c r="Q250" s="639" t="s">
        <v>276</v>
      </c>
      <c r="R250" s="639" t="s">
        <v>73</v>
      </c>
      <c r="S250" s="639" t="s">
        <v>213</v>
      </c>
    </row>
    <row r="251" spans="1:19" s="1" customFormat="1" ht="20.25" customHeight="1">
      <c r="A251" s="639" t="s">
        <v>235</v>
      </c>
      <c r="B251" s="638" t="s">
        <v>1278</v>
      </c>
      <c r="C251" s="639" t="s">
        <v>371</v>
      </c>
      <c r="D251" s="640" t="s">
        <v>4477</v>
      </c>
      <c r="E251" s="638"/>
      <c r="F251" s="639" t="s">
        <v>81</v>
      </c>
      <c r="G251" s="638"/>
      <c r="H251" s="1110">
        <v>254</v>
      </c>
      <c r="I251" s="705">
        <v>5821</v>
      </c>
      <c r="J251" s="643">
        <v>0</v>
      </c>
      <c r="K251" s="578">
        <f t="shared" si="11"/>
        <v>0</v>
      </c>
      <c r="L251" s="579">
        <f t="shared" si="12"/>
        <v>0</v>
      </c>
      <c r="M251" s="580">
        <f t="shared" si="13"/>
        <v>1478534</v>
      </c>
      <c r="N251" s="638"/>
      <c r="O251" s="638"/>
      <c r="P251" s="639" t="s">
        <v>35</v>
      </c>
      <c r="Q251" s="639" t="s">
        <v>336</v>
      </c>
      <c r="R251" s="639" t="s">
        <v>73</v>
      </c>
      <c r="S251" s="639" t="s">
        <v>213</v>
      </c>
    </row>
    <row r="252" spans="1:19" s="33" customFormat="1" ht="20.25" customHeight="1">
      <c r="A252" s="639" t="s">
        <v>235</v>
      </c>
      <c r="B252" s="638" t="s">
        <v>1278</v>
      </c>
      <c r="C252" s="639" t="s">
        <v>371</v>
      </c>
      <c r="D252" s="640" t="s">
        <v>4397</v>
      </c>
      <c r="E252" s="638"/>
      <c r="F252" s="639" t="s">
        <v>160</v>
      </c>
      <c r="G252" s="638"/>
      <c r="H252" s="1110">
        <v>508</v>
      </c>
      <c r="I252" s="705">
        <v>22000</v>
      </c>
      <c r="J252" s="643">
        <v>0</v>
      </c>
      <c r="K252" s="578">
        <f t="shared" si="11"/>
        <v>0</v>
      </c>
      <c r="L252" s="579">
        <f t="shared" si="12"/>
        <v>0</v>
      </c>
      <c r="M252" s="580">
        <f t="shared" si="13"/>
        <v>11176000</v>
      </c>
      <c r="N252" s="638"/>
      <c r="O252" s="638"/>
      <c r="P252" s="639" t="s">
        <v>35</v>
      </c>
      <c r="Q252" s="639" t="s">
        <v>360</v>
      </c>
      <c r="R252" s="639" t="s">
        <v>73</v>
      </c>
      <c r="S252" s="639" t="s">
        <v>213</v>
      </c>
    </row>
    <row r="253" spans="1:19" s="1" customFormat="1" ht="20.25" customHeight="1">
      <c r="A253" s="639" t="s">
        <v>235</v>
      </c>
      <c r="B253" s="638" t="s">
        <v>1278</v>
      </c>
      <c r="C253" s="639" t="s">
        <v>371</v>
      </c>
      <c r="D253" s="640" t="s">
        <v>4397</v>
      </c>
      <c r="E253" s="638"/>
      <c r="F253" s="639" t="s">
        <v>159</v>
      </c>
      <c r="G253" s="638"/>
      <c r="H253" s="1110">
        <v>508</v>
      </c>
      <c r="I253" s="705">
        <v>14000</v>
      </c>
      <c r="J253" s="643">
        <v>0</v>
      </c>
      <c r="K253" s="578">
        <f t="shared" si="11"/>
        <v>0</v>
      </c>
      <c r="L253" s="579">
        <f t="shared" si="12"/>
        <v>0</v>
      </c>
      <c r="M253" s="580">
        <f t="shared" si="13"/>
        <v>7112000</v>
      </c>
      <c r="N253" s="638"/>
      <c r="O253" s="638"/>
      <c r="P253" s="639" t="s">
        <v>35</v>
      </c>
      <c r="Q253" s="639" t="s">
        <v>360</v>
      </c>
      <c r="R253" s="639" t="s">
        <v>73</v>
      </c>
      <c r="S253" s="639" t="s">
        <v>213</v>
      </c>
    </row>
    <row r="254" spans="1:19" s="1" customFormat="1" ht="20.25" customHeight="1">
      <c r="A254" s="639" t="s">
        <v>235</v>
      </c>
      <c r="B254" s="638" t="s">
        <v>1278</v>
      </c>
      <c r="C254" s="639" t="s">
        <v>371</v>
      </c>
      <c r="D254" s="640" t="s">
        <v>4397</v>
      </c>
      <c r="E254" s="638"/>
      <c r="F254" s="639" t="s">
        <v>337</v>
      </c>
      <c r="G254" s="638"/>
      <c r="H254" s="1110">
        <v>254</v>
      </c>
      <c r="I254" s="705">
        <v>14365</v>
      </c>
      <c r="J254" s="643">
        <v>0</v>
      </c>
      <c r="K254" s="578">
        <f t="shared" si="11"/>
        <v>0</v>
      </c>
      <c r="L254" s="579">
        <f t="shared" si="12"/>
        <v>0</v>
      </c>
      <c r="M254" s="580">
        <f t="shared" si="13"/>
        <v>3648710</v>
      </c>
      <c r="N254" s="638"/>
      <c r="O254" s="638"/>
      <c r="P254" s="639" t="s">
        <v>35</v>
      </c>
      <c r="Q254" s="639" t="s">
        <v>336</v>
      </c>
      <c r="R254" s="639" t="s">
        <v>73</v>
      </c>
      <c r="S254" s="639" t="s">
        <v>213</v>
      </c>
    </row>
    <row r="255" spans="1:19" ht="20.25" customHeight="1">
      <c r="A255" s="639" t="s">
        <v>235</v>
      </c>
      <c r="B255" s="638" t="s">
        <v>1278</v>
      </c>
      <c r="C255" s="639" t="s">
        <v>371</v>
      </c>
      <c r="D255" s="640" t="s">
        <v>4477</v>
      </c>
      <c r="E255" s="638"/>
      <c r="F255" s="639" t="s">
        <v>373</v>
      </c>
      <c r="G255" s="638"/>
      <c r="H255" s="1110">
        <v>254</v>
      </c>
      <c r="I255" s="705">
        <v>14800</v>
      </c>
      <c r="J255" s="643">
        <v>0</v>
      </c>
      <c r="K255" s="578">
        <f t="shared" si="11"/>
        <v>0</v>
      </c>
      <c r="L255" s="579">
        <f t="shared" si="12"/>
        <v>0</v>
      </c>
      <c r="M255" s="580">
        <f t="shared" si="13"/>
        <v>3759200</v>
      </c>
      <c r="N255" s="638"/>
      <c r="O255" s="638"/>
      <c r="P255" s="639" t="s">
        <v>35</v>
      </c>
      <c r="Q255" s="639" t="s">
        <v>336</v>
      </c>
      <c r="R255" s="639" t="s">
        <v>73</v>
      </c>
      <c r="S255" s="639" t="s">
        <v>213</v>
      </c>
    </row>
    <row r="256" spans="1:19" ht="20.25" customHeight="1">
      <c r="A256" s="639" t="s">
        <v>235</v>
      </c>
      <c r="B256" s="638" t="s">
        <v>1278</v>
      </c>
      <c r="C256" s="639" t="s">
        <v>371</v>
      </c>
      <c r="D256" s="640" t="s">
        <v>4397</v>
      </c>
      <c r="E256" s="638"/>
      <c r="F256" s="639" t="s">
        <v>421</v>
      </c>
      <c r="G256" s="638"/>
      <c r="H256" s="1110">
        <v>254</v>
      </c>
      <c r="I256" s="705">
        <v>70010</v>
      </c>
      <c r="J256" s="643">
        <v>0</v>
      </c>
      <c r="K256" s="578">
        <f t="shared" si="11"/>
        <v>0</v>
      </c>
      <c r="L256" s="579">
        <f t="shared" si="12"/>
        <v>0</v>
      </c>
      <c r="M256" s="580">
        <f t="shared" si="13"/>
        <v>17782540</v>
      </c>
      <c r="N256" s="638"/>
      <c r="O256" s="638"/>
      <c r="P256" s="639" t="s">
        <v>35</v>
      </c>
      <c r="Q256" s="639" t="s">
        <v>276</v>
      </c>
      <c r="R256" s="639" t="s">
        <v>73</v>
      </c>
      <c r="S256" s="639" t="s">
        <v>213</v>
      </c>
    </row>
    <row r="257" spans="1:19" ht="20.25" customHeight="1">
      <c r="A257" s="639" t="s">
        <v>235</v>
      </c>
      <c r="B257" s="638" t="s">
        <v>1278</v>
      </c>
      <c r="C257" s="639" t="s">
        <v>371</v>
      </c>
      <c r="D257" s="640" t="s">
        <v>4477</v>
      </c>
      <c r="E257" s="638"/>
      <c r="F257" s="639" t="s">
        <v>81</v>
      </c>
      <c r="G257" s="638"/>
      <c r="H257" s="1110">
        <v>254</v>
      </c>
      <c r="I257" s="705">
        <v>6022</v>
      </c>
      <c r="J257" s="643">
        <v>0</v>
      </c>
      <c r="K257" s="578">
        <f t="shared" si="11"/>
        <v>0</v>
      </c>
      <c r="L257" s="579">
        <f t="shared" si="12"/>
        <v>0</v>
      </c>
      <c r="M257" s="580">
        <f t="shared" si="13"/>
        <v>1529588</v>
      </c>
      <c r="N257" s="638"/>
      <c r="O257" s="638"/>
      <c r="P257" s="639" t="s">
        <v>35</v>
      </c>
      <c r="Q257" s="639" t="s">
        <v>336</v>
      </c>
      <c r="R257" s="639" t="s">
        <v>73</v>
      </c>
      <c r="S257" s="639" t="s">
        <v>213</v>
      </c>
    </row>
    <row r="258" spans="1:19" ht="20.25" customHeight="1">
      <c r="A258" s="639" t="s">
        <v>235</v>
      </c>
      <c r="B258" s="638" t="s">
        <v>1278</v>
      </c>
      <c r="C258" s="639" t="s">
        <v>371</v>
      </c>
      <c r="D258" s="640" t="s">
        <v>4397</v>
      </c>
      <c r="E258" s="638"/>
      <c r="F258" s="639" t="s">
        <v>422</v>
      </c>
      <c r="G258" s="638"/>
      <c r="H258" s="1110">
        <v>508</v>
      </c>
      <c r="I258" s="705">
        <v>29719</v>
      </c>
      <c r="J258" s="643">
        <v>0</v>
      </c>
      <c r="K258" s="578">
        <f t="shared" si="11"/>
        <v>0</v>
      </c>
      <c r="L258" s="579">
        <f t="shared" si="12"/>
        <v>0</v>
      </c>
      <c r="M258" s="580">
        <f t="shared" si="13"/>
        <v>15097252</v>
      </c>
      <c r="N258" s="638"/>
      <c r="O258" s="638"/>
      <c r="P258" s="639" t="s">
        <v>35</v>
      </c>
      <c r="Q258" s="639" t="s">
        <v>271</v>
      </c>
      <c r="R258" s="639" t="s">
        <v>73</v>
      </c>
      <c r="S258" s="639" t="s">
        <v>213</v>
      </c>
    </row>
    <row r="259" spans="1:19" ht="20.25" customHeight="1">
      <c r="A259" s="639" t="s">
        <v>235</v>
      </c>
      <c r="B259" s="638" t="s">
        <v>1278</v>
      </c>
      <c r="C259" s="639" t="s">
        <v>371</v>
      </c>
      <c r="D259" s="640" t="s">
        <v>4397</v>
      </c>
      <c r="E259" s="638"/>
      <c r="F259" s="639" t="s">
        <v>164</v>
      </c>
      <c r="G259" s="638"/>
      <c r="H259" s="1110">
        <v>254</v>
      </c>
      <c r="I259" s="705">
        <v>17000</v>
      </c>
      <c r="J259" s="643">
        <v>0</v>
      </c>
      <c r="K259" s="578">
        <f t="shared" si="11"/>
        <v>0</v>
      </c>
      <c r="L259" s="579">
        <f t="shared" si="12"/>
        <v>0</v>
      </c>
      <c r="M259" s="580">
        <f t="shared" si="13"/>
        <v>4318000</v>
      </c>
      <c r="N259" s="638"/>
      <c r="O259" s="638"/>
      <c r="P259" s="639" t="s">
        <v>35</v>
      </c>
      <c r="Q259" s="639" t="s">
        <v>360</v>
      </c>
      <c r="R259" s="639" t="s">
        <v>73</v>
      </c>
      <c r="S259" s="639" t="s">
        <v>213</v>
      </c>
    </row>
    <row r="260" spans="1:19" ht="20.25" customHeight="1">
      <c r="A260" s="639" t="s">
        <v>235</v>
      </c>
      <c r="B260" s="638" t="s">
        <v>4453</v>
      </c>
      <c r="C260" s="639" t="s">
        <v>371</v>
      </c>
      <c r="D260" s="640" t="s">
        <v>4397</v>
      </c>
      <c r="E260" s="638"/>
      <c r="F260" s="639" t="s">
        <v>880</v>
      </c>
      <c r="G260" s="638"/>
      <c r="H260" s="1110">
        <v>508</v>
      </c>
      <c r="I260" s="705">
        <v>2308</v>
      </c>
      <c r="J260" s="643">
        <v>0</v>
      </c>
      <c r="K260" s="578">
        <f t="shared" si="11"/>
        <v>0</v>
      </c>
      <c r="L260" s="579">
        <f t="shared" si="12"/>
        <v>0</v>
      </c>
      <c r="M260" s="580">
        <f t="shared" si="13"/>
        <v>1172464</v>
      </c>
      <c r="N260" s="638"/>
      <c r="O260" s="638"/>
      <c r="P260" s="639" t="s">
        <v>35</v>
      </c>
      <c r="Q260" s="639" t="s">
        <v>360</v>
      </c>
      <c r="R260" s="639" t="s">
        <v>73</v>
      </c>
      <c r="S260" s="639" t="s">
        <v>213</v>
      </c>
    </row>
    <row r="261" spans="1:19" ht="20.25" customHeight="1">
      <c r="A261" s="639" t="s">
        <v>235</v>
      </c>
      <c r="B261" s="638" t="s">
        <v>1278</v>
      </c>
      <c r="C261" s="639" t="s">
        <v>371</v>
      </c>
      <c r="D261" s="640" t="s">
        <v>4397</v>
      </c>
      <c r="E261" s="638"/>
      <c r="F261" s="639" t="s">
        <v>513</v>
      </c>
      <c r="G261" s="638"/>
      <c r="H261" s="1110">
        <v>192</v>
      </c>
      <c r="I261" s="705">
        <v>59266</v>
      </c>
      <c r="J261" s="643">
        <v>15.6</v>
      </c>
      <c r="K261" s="578">
        <f t="shared" si="11"/>
        <v>2995.2</v>
      </c>
      <c r="L261" s="579">
        <f t="shared" si="12"/>
        <v>2.9951999999999996</v>
      </c>
      <c r="M261" s="580">
        <f t="shared" si="13"/>
        <v>11379072</v>
      </c>
      <c r="N261" s="638"/>
      <c r="O261" s="638"/>
      <c r="P261" s="639" t="s">
        <v>35</v>
      </c>
      <c r="Q261" s="639" t="s">
        <v>270</v>
      </c>
      <c r="R261" s="639" t="s">
        <v>60</v>
      </c>
      <c r="S261" s="639" t="s">
        <v>213</v>
      </c>
    </row>
    <row r="262" spans="1:19" ht="20.25" customHeight="1">
      <c r="A262" s="639" t="s">
        <v>235</v>
      </c>
      <c r="B262" s="638" t="s">
        <v>1278</v>
      </c>
      <c r="C262" s="639" t="s">
        <v>371</v>
      </c>
      <c r="D262" s="640" t="s">
        <v>4397</v>
      </c>
      <c r="E262" s="638"/>
      <c r="F262" s="639" t="s">
        <v>512</v>
      </c>
      <c r="G262" s="638"/>
      <c r="H262" s="1110">
        <v>316</v>
      </c>
      <c r="I262" s="705">
        <v>45281</v>
      </c>
      <c r="J262" s="643">
        <v>11.8</v>
      </c>
      <c r="K262" s="578">
        <f t="shared" si="11"/>
        <v>3728.8</v>
      </c>
      <c r="L262" s="579">
        <f t="shared" si="12"/>
        <v>3.7288000000000001</v>
      </c>
      <c r="M262" s="580">
        <f t="shared" si="13"/>
        <v>14308796</v>
      </c>
      <c r="N262" s="638"/>
      <c r="O262" s="638"/>
      <c r="P262" s="639" t="s">
        <v>35</v>
      </c>
      <c r="Q262" s="639" t="s">
        <v>270</v>
      </c>
      <c r="R262" s="639" t="s">
        <v>60</v>
      </c>
      <c r="S262" s="639" t="s">
        <v>213</v>
      </c>
    </row>
    <row r="263" spans="1:19" ht="20.25" customHeight="1">
      <c r="A263" s="639" t="s">
        <v>235</v>
      </c>
      <c r="B263" s="638" t="s">
        <v>1278</v>
      </c>
      <c r="C263" s="639" t="s">
        <v>371</v>
      </c>
      <c r="D263" s="640" t="s">
        <v>4397</v>
      </c>
      <c r="E263" s="638"/>
      <c r="F263" s="639" t="s">
        <v>688</v>
      </c>
      <c r="G263" s="638"/>
      <c r="H263" s="1110">
        <v>508</v>
      </c>
      <c r="I263" s="705">
        <v>110891</v>
      </c>
      <c r="J263" s="643">
        <v>31.9</v>
      </c>
      <c r="K263" s="578">
        <f t="shared" si="11"/>
        <v>16205.199999999999</v>
      </c>
      <c r="L263" s="579">
        <f t="shared" si="12"/>
        <v>16.205199999999998</v>
      </c>
      <c r="M263" s="580">
        <f t="shared" si="13"/>
        <v>56332628</v>
      </c>
      <c r="N263" s="638"/>
      <c r="O263" s="638"/>
      <c r="P263" s="639" t="s">
        <v>35</v>
      </c>
      <c r="Q263" s="639" t="s">
        <v>370</v>
      </c>
      <c r="R263" s="639" t="s">
        <v>60</v>
      </c>
      <c r="S263" s="639" t="s">
        <v>213</v>
      </c>
    </row>
    <row r="264" spans="1:19" ht="20.25" customHeight="1">
      <c r="A264" s="639" t="s">
        <v>436</v>
      </c>
      <c r="B264" s="638" t="s">
        <v>1111</v>
      </c>
      <c r="C264" s="639" t="s">
        <v>371</v>
      </c>
      <c r="D264" s="640" t="s">
        <v>4399</v>
      </c>
      <c r="E264" s="638"/>
      <c r="F264" s="639" t="s">
        <v>81</v>
      </c>
      <c r="G264" s="638"/>
      <c r="H264" s="1110">
        <v>686</v>
      </c>
      <c r="I264" s="705">
        <v>5507</v>
      </c>
      <c r="J264" s="643">
        <v>0</v>
      </c>
      <c r="K264" s="578">
        <f t="shared" si="11"/>
        <v>0</v>
      </c>
      <c r="L264" s="579">
        <f t="shared" si="12"/>
        <v>0</v>
      </c>
      <c r="M264" s="580">
        <f t="shared" si="13"/>
        <v>3777802</v>
      </c>
      <c r="N264" s="638"/>
      <c r="O264" s="638"/>
      <c r="P264" s="639" t="s">
        <v>483</v>
      </c>
      <c r="Q264" s="639" t="s">
        <v>336</v>
      </c>
      <c r="R264" s="639" t="s">
        <v>73</v>
      </c>
      <c r="S264" s="639" t="s">
        <v>213</v>
      </c>
    </row>
    <row r="265" spans="1:19" ht="20.25" customHeight="1">
      <c r="A265" s="639" t="s">
        <v>436</v>
      </c>
      <c r="B265" s="638" t="s">
        <v>1111</v>
      </c>
      <c r="C265" s="639" t="s">
        <v>371</v>
      </c>
      <c r="D265" s="640" t="s">
        <v>4397</v>
      </c>
      <c r="E265" s="638"/>
      <c r="F265" s="639" t="s">
        <v>431</v>
      </c>
      <c r="G265" s="638"/>
      <c r="H265" s="1110">
        <v>384</v>
      </c>
      <c r="I265" s="705">
        <v>45865</v>
      </c>
      <c r="J265" s="643">
        <v>0</v>
      </c>
      <c r="K265" s="578">
        <f t="shared" si="11"/>
        <v>0</v>
      </c>
      <c r="L265" s="579">
        <f t="shared" si="12"/>
        <v>0</v>
      </c>
      <c r="M265" s="580">
        <f t="shared" si="13"/>
        <v>17612160</v>
      </c>
      <c r="N265" s="638"/>
      <c r="O265" s="638"/>
      <c r="P265" s="639" t="s">
        <v>483</v>
      </c>
      <c r="Q265" s="639" t="s">
        <v>278</v>
      </c>
      <c r="R265" s="639" t="s">
        <v>73</v>
      </c>
      <c r="S265" s="639" t="s">
        <v>213</v>
      </c>
    </row>
    <row r="266" spans="1:19" ht="20.25" customHeight="1">
      <c r="A266" s="639" t="s">
        <v>436</v>
      </c>
      <c r="B266" s="638" t="s">
        <v>1111</v>
      </c>
      <c r="C266" s="639" t="s">
        <v>371</v>
      </c>
      <c r="D266" s="640" t="s">
        <v>4399</v>
      </c>
      <c r="E266" s="638"/>
      <c r="F266" s="639" t="s">
        <v>2113</v>
      </c>
      <c r="G266" s="638"/>
      <c r="H266" s="1110">
        <v>384</v>
      </c>
      <c r="I266" s="705">
        <v>5203</v>
      </c>
      <c r="J266" s="643">
        <v>0</v>
      </c>
      <c r="K266" s="578">
        <f t="shared" ref="K266:K329" si="14">IFERROR(J266*H266,"0")</f>
        <v>0</v>
      </c>
      <c r="L266" s="579">
        <f t="shared" ref="L266:L329" si="15">IFERROR(K266/1000,"0")</f>
        <v>0</v>
      </c>
      <c r="M266" s="580">
        <f t="shared" ref="M266:M329" si="16">I266*H266</f>
        <v>1997952</v>
      </c>
      <c r="N266" s="638"/>
      <c r="O266" s="638"/>
      <c r="P266" s="639" t="s">
        <v>483</v>
      </c>
      <c r="Q266" s="639" t="s">
        <v>336</v>
      </c>
      <c r="R266" s="639" t="s">
        <v>73</v>
      </c>
      <c r="S266" s="639" t="s">
        <v>213</v>
      </c>
    </row>
    <row r="267" spans="1:19" ht="20.25" customHeight="1">
      <c r="A267" s="639" t="s">
        <v>436</v>
      </c>
      <c r="B267" s="638" t="s">
        <v>1111</v>
      </c>
      <c r="C267" s="639" t="s">
        <v>371</v>
      </c>
      <c r="D267" s="640" t="s">
        <v>4399</v>
      </c>
      <c r="E267" s="638"/>
      <c r="F267" s="639" t="s">
        <v>373</v>
      </c>
      <c r="G267" s="638"/>
      <c r="H267" s="1110">
        <v>770</v>
      </c>
      <c r="I267" s="705">
        <v>14800</v>
      </c>
      <c r="J267" s="643">
        <v>0</v>
      </c>
      <c r="K267" s="578">
        <f t="shared" si="14"/>
        <v>0</v>
      </c>
      <c r="L267" s="579">
        <f t="shared" si="15"/>
        <v>0</v>
      </c>
      <c r="M267" s="580">
        <f t="shared" si="16"/>
        <v>11396000</v>
      </c>
      <c r="N267" s="638"/>
      <c r="O267" s="638"/>
      <c r="P267" s="639" t="s">
        <v>483</v>
      </c>
      <c r="Q267" s="639" t="s">
        <v>336</v>
      </c>
      <c r="R267" s="639" t="s">
        <v>73</v>
      </c>
      <c r="S267" s="639" t="s">
        <v>213</v>
      </c>
    </row>
    <row r="268" spans="1:19" ht="20.25" customHeight="1">
      <c r="A268" s="639" t="s">
        <v>436</v>
      </c>
      <c r="B268" s="638" t="s">
        <v>1111</v>
      </c>
      <c r="C268" s="639" t="s">
        <v>371</v>
      </c>
      <c r="D268" s="640" t="s">
        <v>4399</v>
      </c>
      <c r="E268" s="638"/>
      <c r="F268" s="639" t="s">
        <v>81</v>
      </c>
      <c r="G268" s="638"/>
      <c r="H268" s="1110">
        <v>770</v>
      </c>
      <c r="I268" s="705">
        <v>6022</v>
      </c>
      <c r="J268" s="643">
        <v>0</v>
      </c>
      <c r="K268" s="578">
        <f t="shared" si="14"/>
        <v>0</v>
      </c>
      <c r="L268" s="579">
        <f t="shared" si="15"/>
        <v>0</v>
      </c>
      <c r="M268" s="580">
        <f t="shared" si="16"/>
        <v>4636940</v>
      </c>
      <c r="N268" s="638"/>
      <c r="O268" s="638"/>
      <c r="P268" s="639" t="s">
        <v>483</v>
      </c>
      <c r="Q268" s="639" t="s">
        <v>336</v>
      </c>
      <c r="R268" s="639" t="s">
        <v>73</v>
      </c>
      <c r="S268" s="639" t="s">
        <v>213</v>
      </c>
    </row>
    <row r="269" spans="1:19" ht="20.25" customHeight="1">
      <c r="A269" s="639" t="s">
        <v>436</v>
      </c>
      <c r="B269" s="638" t="s">
        <v>1111</v>
      </c>
      <c r="C269" s="639" t="s">
        <v>371</v>
      </c>
      <c r="D269" s="640" t="s">
        <v>4399</v>
      </c>
      <c r="E269" s="638"/>
      <c r="F269" s="639" t="s">
        <v>373</v>
      </c>
      <c r="G269" s="638"/>
      <c r="H269" s="1110">
        <v>686</v>
      </c>
      <c r="I269" s="705">
        <v>13536</v>
      </c>
      <c r="J269" s="643">
        <v>0</v>
      </c>
      <c r="K269" s="578">
        <f t="shared" si="14"/>
        <v>0</v>
      </c>
      <c r="L269" s="579">
        <f t="shared" si="15"/>
        <v>0</v>
      </c>
      <c r="M269" s="580">
        <f t="shared" si="16"/>
        <v>9285696</v>
      </c>
      <c r="N269" s="638"/>
      <c r="O269" s="638"/>
      <c r="P269" s="639" t="s">
        <v>483</v>
      </c>
      <c r="Q269" s="639" t="s">
        <v>336</v>
      </c>
      <c r="R269" s="639" t="s">
        <v>73</v>
      </c>
      <c r="S269" s="639" t="s">
        <v>213</v>
      </c>
    </row>
    <row r="270" spans="1:19" s="33" customFormat="1" ht="20.25" customHeight="1">
      <c r="A270" s="639" t="s">
        <v>436</v>
      </c>
      <c r="B270" s="638" t="s">
        <v>1116</v>
      </c>
      <c r="C270" s="639" t="s">
        <v>371</v>
      </c>
      <c r="D270" s="640" t="s">
        <v>4399</v>
      </c>
      <c r="E270" s="638"/>
      <c r="F270" s="639" t="s">
        <v>373</v>
      </c>
      <c r="G270" s="638"/>
      <c r="H270" s="1110">
        <v>732</v>
      </c>
      <c r="I270" s="705">
        <v>14800</v>
      </c>
      <c r="J270" s="643">
        <v>0</v>
      </c>
      <c r="K270" s="578">
        <f t="shared" si="14"/>
        <v>0</v>
      </c>
      <c r="L270" s="579">
        <f t="shared" si="15"/>
        <v>0</v>
      </c>
      <c r="M270" s="580">
        <f t="shared" si="16"/>
        <v>10833600</v>
      </c>
      <c r="N270" s="638"/>
      <c r="O270" s="638"/>
      <c r="P270" s="639" t="s">
        <v>483</v>
      </c>
      <c r="Q270" s="639" t="s">
        <v>336</v>
      </c>
      <c r="R270" s="639" t="s">
        <v>73</v>
      </c>
      <c r="S270" s="639" t="s">
        <v>213</v>
      </c>
    </row>
    <row r="271" spans="1:19" s="33" customFormat="1" ht="20.25" customHeight="1">
      <c r="A271" s="639" t="s">
        <v>436</v>
      </c>
      <c r="B271" s="638" t="s">
        <v>1116</v>
      </c>
      <c r="C271" s="639" t="s">
        <v>371</v>
      </c>
      <c r="D271" s="640" t="s">
        <v>4399</v>
      </c>
      <c r="E271" s="638"/>
      <c r="F271" s="639" t="s">
        <v>81</v>
      </c>
      <c r="G271" s="638"/>
      <c r="H271" s="1110">
        <v>732</v>
      </c>
      <c r="I271" s="705">
        <v>6022</v>
      </c>
      <c r="J271" s="643">
        <v>0</v>
      </c>
      <c r="K271" s="578">
        <f t="shared" si="14"/>
        <v>0</v>
      </c>
      <c r="L271" s="579">
        <f t="shared" si="15"/>
        <v>0</v>
      </c>
      <c r="M271" s="580">
        <f t="shared" si="16"/>
        <v>4408104</v>
      </c>
      <c r="N271" s="638"/>
      <c r="O271" s="638"/>
      <c r="P271" s="639" t="s">
        <v>483</v>
      </c>
      <c r="Q271" s="639" t="s">
        <v>336</v>
      </c>
      <c r="R271" s="639" t="s">
        <v>73</v>
      </c>
      <c r="S271" s="639" t="s">
        <v>213</v>
      </c>
    </row>
    <row r="272" spans="1:19" s="33" customFormat="1" ht="20.25" customHeight="1">
      <c r="A272" s="639" t="s">
        <v>436</v>
      </c>
      <c r="B272" s="638" t="s">
        <v>1116</v>
      </c>
      <c r="C272" s="639" t="s">
        <v>371</v>
      </c>
      <c r="D272" s="640" t="s">
        <v>4399</v>
      </c>
      <c r="E272" s="638"/>
      <c r="F272" s="639" t="s">
        <v>373</v>
      </c>
      <c r="G272" s="638"/>
      <c r="H272" s="1110">
        <v>732</v>
      </c>
      <c r="I272" s="705">
        <v>13536</v>
      </c>
      <c r="J272" s="643">
        <v>0</v>
      </c>
      <c r="K272" s="578">
        <f t="shared" si="14"/>
        <v>0</v>
      </c>
      <c r="L272" s="579">
        <f t="shared" si="15"/>
        <v>0</v>
      </c>
      <c r="M272" s="580">
        <f t="shared" si="16"/>
        <v>9908352</v>
      </c>
      <c r="N272" s="638"/>
      <c r="O272" s="638"/>
      <c r="P272" s="639" t="s">
        <v>483</v>
      </c>
      <c r="Q272" s="639" t="s">
        <v>336</v>
      </c>
      <c r="R272" s="639" t="s">
        <v>73</v>
      </c>
      <c r="S272" s="639" t="s">
        <v>213</v>
      </c>
    </row>
    <row r="273" spans="1:19" s="33" customFormat="1" ht="20.25" customHeight="1">
      <c r="A273" s="639" t="s">
        <v>436</v>
      </c>
      <c r="B273" s="638" t="s">
        <v>1116</v>
      </c>
      <c r="C273" s="639" t="s">
        <v>371</v>
      </c>
      <c r="D273" s="640" t="s">
        <v>4399</v>
      </c>
      <c r="E273" s="638"/>
      <c r="F273" s="639" t="s">
        <v>81</v>
      </c>
      <c r="G273" s="638"/>
      <c r="H273" s="1110">
        <v>732</v>
      </c>
      <c r="I273" s="705">
        <v>5507</v>
      </c>
      <c r="J273" s="643">
        <v>0</v>
      </c>
      <c r="K273" s="578">
        <f t="shared" si="14"/>
        <v>0</v>
      </c>
      <c r="L273" s="579">
        <f t="shared" si="15"/>
        <v>0</v>
      </c>
      <c r="M273" s="580">
        <f t="shared" si="16"/>
        <v>4031124</v>
      </c>
      <c r="N273" s="638"/>
      <c r="O273" s="638"/>
      <c r="P273" s="639" t="s">
        <v>483</v>
      </c>
      <c r="Q273" s="639" t="s">
        <v>336</v>
      </c>
      <c r="R273" s="639" t="s">
        <v>73</v>
      </c>
      <c r="S273" s="639" t="s">
        <v>213</v>
      </c>
    </row>
    <row r="274" spans="1:19" s="33" customFormat="1" ht="20.25" customHeight="1">
      <c r="A274" s="639" t="s">
        <v>436</v>
      </c>
      <c r="B274" s="638" t="s">
        <v>1116</v>
      </c>
      <c r="C274" s="639" t="s">
        <v>371</v>
      </c>
      <c r="D274" s="640" t="s">
        <v>4399</v>
      </c>
      <c r="E274" s="638"/>
      <c r="F274" s="639" t="s">
        <v>1117</v>
      </c>
      <c r="G274" s="638"/>
      <c r="H274" s="1110">
        <v>120</v>
      </c>
      <c r="I274" s="705">
        <v>10791</v>
      </c>
      <c r="J274" s="643">
        <v>0</v>
      </c>
      <c r="K274" s="578">
        <f t="shared" si="14"/>
        <v>0</v>
      </c>
      <c r="L274" s="579">
        <f t="shared" si="15"/>
        <v>0</v>
      </c>
      <c r="M274" s="580">
        <f t="shared" si="16"/>
        <v>1294920</v>
      </c>
      <c r="N274" s="638"/>
      <c r="O274" s="638"/>
      <c r="P274" s="639" t="s">
        <v>483</v>
      </c>
      <c r="Q274" s="639" t="s">
        <v>336</v>
      </c>
      <c r="R274" s="639" t="s">
        <v>73</v>
      </c>
      <c r="S274" s="639" t="s">
        <v>213</v>
      </c>
    </row>
    <row r="275" spans="1:19" s="33" customFormat="1" ht="20.25" customHeight="1">
      <c r="A275" s="639" t="s">
        <v>436</v>
      </c>
      <c r="B275" s="638" t="s">
        <v>1116</v>
      </c>
      <c r="C275" s="639" t="s">
        <v>371</v>
      </c>
      <c r="D275" s="640" t="s">
        <v>4399</v>
      </c>
      <c r="E275" s="638"/>
      <c r="F275" s="639" t="s">
        <v>81</v>
      </c>
      <c r="G275" s="638"/>
      <c r="H275" s="1110">
        <v>120</v>
      </c>
      <c r="I275" s="705">
        <v>8293</v>
      </c>
      <c r="J275" s="643">
        <v>0</v>
      </c>
      <c r="K275" s="578">
        <f t="shared" si="14"/>
        <v>0</v>
      </c>
      <c r="L275" s="579">
        <f t="shared" si="15"/>
        <v>0</v>
      </c>
      <c r="M275" s="580">
        <f t="shared" si="16"/>
        <v>995160</v>
      </c>
      <c r="N275" s="638"/>
      <c r="O275" s="638"/>
      <c r="P275" s="639" t="s">
        <v>483</v>
      </c>
      <c r="Q275" s="639" t="s">
        <v>336</v>
      </c>
      <c r="R275" s="639" t="s">
        <v>73</v>
      </c>
      <c r="S275" s="639" t="s">
        <v>213</v>
      </c>
    </row>
    <row r="276" spans="1:19" s="33" customFormat="1" ht="20.25" customHeight="1">
      <c r="A276" s="639" t="s">
        <v>436</v>
      </c>
      <c r="B276" s="638" t="s">
        <v>1116</v>
      </c>
      <c r="C276" s="639" t="s">
        <v>371</v>
      </c>
      <c r="D276" s="640" t="s">
        <v>4397</v>
      </c>
      <c r="E276" s="638"/>
      <c r="F276" s="639" t="s">
        <v>431</v>
      </c>
      <c r="G276" s="638"/>
      <c r="H276" s="1110">
        <v>269</v>
      </c>
      <c r="I276" s="705">
        <v>45865</v>
      </c>
      <c r="J276" s="643">
        <v>0</v>
      </c>
      <c r="K276" s="578">
        <f t="shared" si="14"/>
        <v>0</v>
      </c>
      <c r="L276" s="579">
        <f t="shared" si="15"/>
        <v>0</v>
      </c>
      <c r="M276" s="580">
        <f t="shared" si="16"/>
        <v>12337685</v>
      </c>
      <c r="N276" s="638"/>
      <c r="O276" s="638"/>
      <c r="P276" s="639" t="s">
        <v>483</v>
      </c>
      <c r="Q276" s="639" t="s">
        <v>278</v>
      </c>
      <c r="R276" s="639" t="s">
        <v>73</v>
      </c>
      <c r="S276" s="639" t="s">
        <v>213</v>
      </c>
    </row>
    <row r="277" spans="1:19" s="33" customFormat="1" ht="20.25" customHeight="1">
      <c r="A277" s="639" t="s">
        <v>436</v>
      </c>
      <c r="B277" s="638" t="s">
        <v>1116</v>
      </c>
      <c r="C277" s="639" t="s">
        <v>371</v>
      </c>
      <c r="D277" s="640" t="s">
        <v>4399</v>
      </c>
      <c r="E277" s="638"/>
      <c r="F277" s="639" t="s">
        <v>2113</v>
      </c>
      <c r="G277" s="638"/>
      <c r="H277" s="1110">
        <v>269</v>
      </c>
      <c r="I277" s="705">
        <v>5203</v>
      </c>
      <c r="J277" s="643">
        <v>0</v>
      </c>
      <c r="K277" s="578">
        <f t="shared" si="14"/>
        <v>0</v>
      </c>
      <c r="L277" s="579">
        <f t="shared" si="15"/>
        <v>0</v>
      </c>
      <c r="M277" s="580">
        <f t="shared" si="16"/>
        <v>1399607</v>
      </c>
      <c r="N277" s="638"/>
      <c r="O277" s="638"/>
      <c r="P277" s="639" t="s">
        <v>483</v>
      </c>
      <c r="Q277" s="639" t="s">
        <v>336</v>
      </c>
      <c r="R277" s="639" t="s">
        <v>73</v>
      </c>
      <c r="S277" s="639" t="s">
        <v>213</v>
      </c>
    </row>
    <row r="278" spans="1:19" s="33" customFormat="1" ht="20.25" customHeight="1">
      <c r="A278" s="639" t="s">
        <v>235</v>
      </c>
      <c r="B278" s="638" t="s">
        <v>1280</v>
      </c>
      <c r="C278" s="639" t="s">
        <v>371</v>
      </c>
      <c r="D278" s="640" t="s">
        <v>4454</v>
      </c>
      <c r="E278" s="638"/>
      <c r="F278" s="639" t="s">
        <v>373</v>
      </c>
      <c r="G278" s="638"/>
      <c r="H278" s="1110">
        <v>415</v>
      </c>
      <c r="I278" s="705">
        <v>14306</v>
      </c>
      <c r="J278" s="643">
        <v>0</v>
      </c>
      <c r="K278" s="578">
        <f t="shared" si="14"/>
        <v>0</v>
      </c>
      <c r="L278" s="579">
        <f t="shared" si="15"/>
        <v>0</v>
      </c>
      <c r="M278" s="580">
        <f t="shared" si="16"/>
        <v>5936990</v>
      </c>
      <c r="N278" s="638"/>
      <c r="O278" s="638"/>
      <c r="P278" s="639" t="s">
        <v>483</v>
      </c>
      <c r="Q278" s="639" t="s">
        <v>336</v>
      </c>
      <c r="R278" s="639" t="s">
        <v>73</v>
      </c>
      <c r="S278" s="639" t="s">
        <v>213</v>
      </c>
    </row>
    <row r="279" spans="1:19" s="33" customFormat="1" ht="20.25" customHeight="1">
      <c r="A279" s="639" t="s">
        <v>235</v>
      </c>
      <c r="B279" s="638" t="s">
        <v>1280</v>
      </c>
      <c r="C279" s="639" t="s">
        <v>371</v>
      </c>
      <c r="D279" s="640" t="s">
        <v>4454</v>
      </c>
      <c r="E279" s="638"/>
      <c r="F279" s="639" t="s">
        <v>81</v>
      </c>
      <c r="G279" s="638"/>
      <c r="H279" s="1110">
        <v>415</v>
      </c>
      <c r="I279" s="705">
        <v>5821</v>
      </c>
      <c r="J279" s="643">
        <v>0</v>
      </c>
      <c r="K279" s="578">
        <f t="shared" si="14"/>
        <v>0</v>
      </c>
      <c r="L279" s="579">
        <f t="shared" si="15"/>
        <v>0</v>
      </c>
      <c r="M279" s="580">
        <f t="shared" si="16"/>
        <v>2415715</v>
      </c>
      <c r="N279" s="638"/>
      <c r="O279" s="638"/>
      <c r="P279" s="639" t="s">
        <v>483</v>
      </c>
      <c r="Q279" s="639" t="s">
        <v>336</v>
      </c>
      <c r="R279" s="639" t="s">
        <v>73</v>
      </c>
      <c r="S279" s="639" t="s">
        <v>213</v>
      </c>
    </row>
    <row r="280" spans="1:19" s="33" customFormat="1" ht="20.25" customHeight="1">
      <c r="A280" s="639" t="s">
        <v>235</v>
      </c>
      <c r="B280" s="638" t="s">
        <v>1280</v>
      </c>
      <c r="C280" s="639" t="s">
        <v>371</v>
      </c>
      <c r="D280" s="640" t="s">
        <v>4454</v>
      </c>
      <c r="E280" s="638"/>
      <c r="F280" s="639" t="s">
        <v>81</v>
      </c>
      <c r="G280" s="638"/>
      <c r="H280" s="1110">
        <v>415</v>
      </c>
      <c r="I280" s="705">
        <v>4136</v>
      </c>
      <c r="J280" s="643">
        <v>0</v>
      </c>
      <c r="K280" s="578">
        <f t="shared" si="14"/>
        <v>0</v>
      </c>
      <c r="L280" s="579">
        <f t="shared" si="15"/>
        <v>0</v>
      </c>
      <c r="M280" s="580">
        <f t="shared" si="16"/>
        <v>1716440</v>
      </c>
      <c r="N280" s="638"/>
      <c r="O280" s="638"/>
      <c r="P280" s="639" t="s">
        <v>483</v>
      </c>
      <c r="Q280" s="639" t="s">
        <v>336</v>
      </c>
      <c r="R280" s="639" t="s">
        <v>73</v>
      </c>
      <c r="S280" s="639" t="s">
        <v>213</v>
      </c>
    </row>
    <row r="281" spans="1:19" s="33" customFormat="1" ht="20.25" customHeight="1">
      <c r="A281" s="639" t="s">
        <v>235</v>
      </c>
      <c r="B281" s="638" t="s">
        <v>1280</v>
      </c>
      <c r="C281" s="639" t="s">
        <v>371</v>
      </c>
      <c r="D281" s="640" t="s">
        <v>4454</v>
      </c>
      <c r="E281" s="638"/>
      <c r="F281" s="639" t="s">
        <v>84</v>
      </c>
      <c r="G281" s="638"/>
      <c r="H281" s="1110">
        <v>415</v>
      </c>
      <c r="I281" s="705">
        <v>5704</v>
      </c>
      <c r="J281" s="643">
        <v>0</v>
      </c>
      <c r="K281" s="578">
        <f t="shared" si="14"/>
        <v>0</v>
      </c>
      <c r="L281" s="579">
        <f t="shared" si="15"/>
        <v>0</v>
      </c>
      <c r="M281" s="580">
        <f t="shared" si="16"/>
        <v>2367160</v>
      </c>
      <c r="N281" s="638"/>
      <c r="O281" s="638"/>
      <c r="P281" s="639" t="s">
        <v>483</v>
      </c>
      <c r="Q281" s="639" t="s">
        <v>336</v>
      </c>
      <c r="R281" s="639" t="s">
        <v>73</v>
      </c>
      <c r="S281" s="639" t="s">
        <v>213</v>
      </c>
    </row>
    <row r="282" spans="1:19" s="33" customFormat="1" ht="20.25" customHeight="1">
      <c r="A282" s="639" t="s">
        <v>235</v>
      </c>
      <c r="B282" s="638" t="s">
        <v>1280</v>
      </c>
      <c r="C282" s="639" t="s">
        <v>371</v>
      </c>
      <c r="D282" s="640" t="s">
        <v>4454</v>
      </c>
      <c r="E282" s="638"/>
      <c r="F282" s="639" t="s">
        <v>385</v>
      </c>
      <c r="G282" s="638"/>
      <c r="H282" s="1110">
        <v>415</v>
      </c>
      <c r="I282" s="705">
        <v>856</v>
      </c>
      <c r="J282" s="643">
        <v>0</v>
      </c>
      <c r="K282" s="578">
        <f t="shared" si="14"/>
        <v>0</v>
      </c>
      <c r="L282" s="579">
        <f t="shared" si="15"/>
        <v>0</v>
      </c>
      <c r="M282" s="580">
        <f t="shared" si="16"/>
        <v>355240</v>
      </c>
      <c r="N282" s="638"/>
      <c r="O282" s="638"/>
      <c r="P282" s="639" t="s">
        <v>483</v>
      </c>
      <c r="Q282" s="639" t="s">
        <v>336</v>
      </c>
      <c r="R282" s="639" t="s">
        <v>73</v>
      </c>
      <c r="S282" s="639" t="s">
        <v>213</v>
      </c>
    </row>
    <row r="283" spans="1:19" s="33" customFormat="1" ht="20.25" customHeight="1">
      <c r="A283" s="639" t="s">
        <v>235</v>
      </c>
      <c r="B283" s="638" t="s">
        <v>1280</v>
      </c>
      <c r="C283" s="639" t="s">
        <v>371</v>
      </c>
      <c r="D283" s="640" t="s">
        <v>4454</v>
      </c>
      <c r="E283" s="638"/>
      <c r="F283" s="639" t="s">
        <v>373</v>
      </c>
      <c r="G283" s="638"/>
      <c r="H283" s="1110">
        <v>415</v>
      </c>
      <c r="I283" s="705">
        <v>14800</v>
      </c>
      <c r="J283" s="643">
        <v>0</v>
      </c>
      <c r="K283" s="578">
        <f t="shared" si="14"/>
        <v>0</v>
      </c>
      <c r="L283" s="579">
        <f t="shared" si="15"/>
        <v>0</v>
      </c>
      <c r="M283" s="580">
        <f t="shared" si="16"/>
        <v>6142000</v>
      </c>
      <c r="N283" s="638"/>
      <c r="O283" s="638"/>
      <c r="P283" s="639" t="s">
        <v>483</v>
      </c>
      <c r="Q283" s="639" t="s">
        <v>336</v>
      </c>
      <c r="R283" s="639" t="s">
        <v>73</v>
      </c>
      <c r="S283" s="639" t="s">
        <v>213</v>
      </c>
    </row>
    <row r="284" spans="1:19" s="33" customFormat="1" ht="20.25" customHeight="1">
      <c r="A284" s="639" t="s">
        <v>235</v>
      </c>
      <c r="B284" s="638" t="s">
        <v>1280</v>
      </c>
      <c r="C284" s="639" t="s">
        <v>371</v>
      </c>
      <c r="D284" s="640" t="s">
        <v>4454</v>
      </c>
      <c r="E284" s="638"/>
      <c r="F284" s="639" t="s">
        <v>81</v>
      </c>
      <c r="G284" s="638"/>
      <c r="H284" s="1110">
        <v>415</v>
      </c>
      <c r="I284" s="705">
        <v>6022</v>
      </c>
      <c r="J284" s="643">
        <v>0</v>
      </c>
      <c r="K284" s="578">
        <f t="shared" si="14"/>
        <v>0</v>
      </c>
      <c r="L284" s="579">
        <f t="shared" si="15"/>
        <v>0</v>
      </c>
      <c r="M284" s="580">
        <f t="shared" si="16"/>
        <v>2499130</v>
      </c>
      <c r="N284" s="638"/>
      <c r="O284" s="638"/>
      <c r="P284" s="639" t="s">
        <v>483</v>
      </c>
      <c r="Q284" s="639" t="s">
        <v>336</v>
      </c>
      <c r="R284" s="639" t="s">
        <v>73</v>
      </c>
      <c r="S284" s="639" t="s">
        <v>213</v>
      </c>
    </row>
    <row r="285" spans="1:19" ht="20.25" customHeight="1">
      <c r="A285" s="639" t="s">
        <v>436</v>
      </c>
      <c r="B285" s="638" t="s">
        <v>1429</v>
      </c>
      <c r="C285" s="639" t="s">
        <v>371</v>
      </c>
      <c r="D285" s="640" t="s">
        <v>4454</v>
      </c>
      <c r="E285" s="638"/>
      <c r="F285" s="639" t="s">
        <v>373</v>
      </c>
      <c r="G285" s="638"/>
      <c r="H285" s="1110">
        <v>458</v>
      </c>
      <c r="I285" s="705">
        <v>14800</v>
      </c>
      <c r="J285" s="643">
        <v>0</v>
      </c>
      <c r="K285" s="578">
        <f t="shared" si="14"/>
        <v>0</v>
      </c>
      <c r="L285" s="579">
        <f t="shared" si="15"/>
        <v>0</v>
      </c>
      <c r="M285" s="580">
        <f t="shared" si="16"/>
        <v>6778400</v>
      </c>
      <c r="N285" s="638"/>
      <c r="O285" s="638"/>
      <c r="P285" s="639" t="s">
        <v>483</v>
      </c>
      <c r="Q285" s="639" t="s">
        <v>336</v>
      </c>
      <c r="R285" s="639" t="s">
        <v>73</v>
      </c>
      <c r="S285" s="639" t="s">
        <v>213</v>
      </c>
    </row>
    <row r="286" spans="1:19" ht="20.25" customHeight="1">
      <c r="A286" s="639" t="s">
        <v>436</v>
      </c>
      <c r="B286" s="638" t="s">
        <v>1429</v>
      </c>
      <c r="C286" s="639" t="s">
        <v>371</v>
      </c>
      <c r="D286" s="640" t="s">
        <v>4454</v>
      </c>
      <c r="E286" s="638"/>
      <c r="F286" s="639" t="s">
        <v>81</v>
      </c>
      <c r="G286" s="638"/>
      <c r="H286" s="1110">
        <v>458</v>
      </c>
      <c r="I286" s="705">
        <v>6022</v>
      </c>
      <c r="J286" s="643">
        <v>0</v>
      </c>
      <c r="K286" s="578">
        <f t="shared" si="14"/>
        <v>0</v>
      </c>
      <c r="L286" s="579">
        <f t="shared" si="15"/>
        <v>0</v>
      </c>
      <c r="M286" s="580">
        <f t="shared" si="16"/>
        <v>2758076</v>
      </c>
      <c r="N286" s="638"/>
      <c r="O286" s="638"/>
      <c r="P286" s="639" t="s">
        <v>483</v>
      </c>
      <c r="Q286" s="639" t="s">
        <v>336</v>
      </c>
      <c r="R286" s="639" t="s">
        <v>73</v>
      </c>
      <c r="S286" s="639" t="s">
        <v>213</v>
      </c>
    </row>
    <row r="287" spans="1:19" ht="20.25" customHeight="1">
      <c r="A287" s="639" t="s">
        <v>436</v>
      </c>
      <c r="B287" s="638" t="s">
        <v>1429</v>
      </c>
      <c r="C287" s="639" t="s">
        <v>371</v>
      </c>
      <c r="D287" s="640" t="s">
        <v>4454</v>
      </c>
      <c r="E287" s="638"/>
      <c r="F287" s="639" t="s">
        <v>373</v>
      </c>
      <c r="G287" s="638"/>
      <c r="H287" s="1110">
        <v>458</v>
      </c>
      <c r="I287" s="705">
        <v>13536</v>
      </c>
      <c r="J287" s="643">
        <v>0</v>
      </c>
      <c r="K287" s="578">
        <f t="shared" si="14"/>
        <v>0</v>
      </c>
      <c r="L287" s="579">
        <f t="shared" si="15"/>
        <v>0</v>
      </c>
      <c r="M287" s="580">
        <f t="shared" si="16"/>
        <v>6199488</v>
      </c>
      <c r="N287" s="638"/>
      <c r="O287" s="638"/>
      <c r="P287" s="639" t="s">
        <v>483</v>
      </c>
      <c r="Q287" s="639" t="s">
        <v>336</v>
      </c>
      <c r="R287" s="639" t="s">
        <v>73</v>
      </c>
      <c r="S287" s="639" t="s">
        <v>213</v>
      </c>
    </row>
    <row r="288" spans="1:19" ht="20.25" customHeight="1">
      <c r="A288" s="639" t="s">
        <v>436</v>
      </c>
      <c r="B288" s="638" t="s">
        <v>1429</v>
      </c>
      <c r="C288" s="639" t="s">
        <v>371</v>
      </c>
      <c r="D288" s="640" t="s">
        <v>4454</v>
      </c>
      <c r="E288" s="638"/>
      <c r="F288" s="639" t="s">
        <v>81</v>
      </c>
      <c r="G288" s="638"/>
      <c r="H288" s="1110">
        <v>458</v>
      </c>
      <c r="I288" s="705">
        <v>5507</v>
      </c>
      <c r="J288" s="643">
        <v>0</v>
      </c>
      <c r="K288" s="578">
        <f t="shared" si="14"/>
        <v>0</v>
      </c>
      <c r="L288" s="579">
        <f t="shared" si="15"/>
        <v>0</v>
      </c>
      <c r="M288" s="580">
        <f t="shared" si="16"/>
        <v>2522206</v>
      </c>
      <c r="N288" s="638"/>
      <c r="O288" s="638"/>
      <c r="P288" s="639" t="s">
        <v>483</v>
      </c>
      <c r="Q288" s="639" t="s">
        <v>336</v>
      </c>
      <c r="R288" s="639" t="s">
        <v>73</v>
      </c>
      <c r="S288" s="639" t="s">
        <v>213</v>
      </c>
    </row>
    <row r="289" spans="1:19" ht="20.25" customHeight="1">
      <c r="A289" s="639" t="s">
        <v>436</v>
      </c>
      <c r="B289" s="638" t="s">
        <v>1429</v>
      </c>
      <c r="C289" s="639" t="s">
        <v>371</v>
      </c>
      <c r="D289" s="640" t="s">
        <v>4454</v>
      </c>
      <c r="E289" s="638"/>
      <c r="F289" s="639" t="s">
        <v>2113</v>
      </c>
      <c r="G289" s="638"/>
      <c r="H289" s="1110">
        <v>59</v>
      </c>
      <c r="I289" s="705">
        <v>5203</v>
      </c>
      <c r="J289" s="643">
        <v>0</v>
      </c>
      <c r="K289" s="578">
        <f t="shared" si="14"/>
        <v>0</v>
      </c>
      <c r="L289" s="579">
        <f t="shared" si="15"/>
        <v>0</v>
      </c>
      <c r="M289" s="580">
        <f t="shared" si="16"/>
        <v>306977</v>
      </c>
      <c r="N289" s="638"/>
      <c r="O289" s="638"/>
      <c r="P289" s="639" t="s">
        <v>483</v>
      </c>
      <c r="Q289" s="639" t="s">
        <v>336</v>
      </c>
      <c r="R289" s="639" t="s">
        <v>73</v>
      </c>
      <c r="S289" s="639" t="s">
        <v>213</v>
      </c>
    </row>
    <row r="290" spans="1:19" ht="20.25" customHeight="1">
      <c r="A290" s="639" t="s">
        <v>428</v>
      </c>
      <c r="B290" s="638" t="s">
        <v>1129</v>
      </c>
      <c r="C290" s="639" t="s">
        <v>371</v>
      </c>
      <c r="D290" s="640" t="s">
        <v>4476</v>
      </c>
      <c r="E290" s="638"/>
      <c r="F290" s="639" t="s">
        <v>85</v>
      </c>
      <c r="G290" s="638"/>
      <c r="H290" s="1110">
        <v>848</v>
      </c>
      <c r="I290" s="705">
        <v>9229</v>
      </c>
      <c r="J290" s="643">
        <v>0</v>
      </c>
      <c r="K290" s="578">
        <f t="shared" si="14"/>
        <v>0</v>
      </c>
      <c r="L290" s="579">
        <f t="shared" si="15"/>
        <v>0</v>
      </c>
      <c r="M290" s="580">
        <f t="shared" si="16"/>
        <v>7826192</v>
      </c>
      <c r="N290" s="638"/>
      <c r="O290" s="638"/>
      <c r="P290" s="639" t="s">
        <v>483</v>
      </c>
      <c r="Q290" s="639" t="s">
        <v>336</v>
      </c>
      <c r="R290" s="639" t="s">
        <v>73</v>
      </c>
      <c r="S290" s="639" t="s">
        <v>40</v>
      </c>
    </row>
    <row r="291" spans="1:19" ht="20.25" customHeight="1">
      <c r="A291" s="639" t="s">
        <v>428</v>
      </c>
      <c r="B291" s="638" t="s">
        <v>1129</v>
      </c>
      <c r="C291" s="639" t="s">
        <v>371</v>
      </c>
      <c r="D291" s="640" t="s">
        <v>4476</v>
      </c>
      <c r="E291" s="638"/>
      <c r="F291" s="639" t="s">
        <v>81</v>
      </c>
      <c r="G291" s="638"/>
      <c r="H291" s="1110">
        <v>472</v>
      </c>
      <c r="I291" s="705">
        <v>4487</v>
      </c>
      <c r="J291" s="643">
        <v>0</v>
      </c>
      <c r="K291" s="578">
        <f t="shared" si="14"/>
        <v>0</v>
      </c>
      <c r="L291" s="579">
        <f t="shared" si="15"/>
        <v>0</v>
      </c>
      <c r="M291" s="580">
        <f t="shared" si="16"/>
        <v>2117864</v>
      </c>
      <c r="N291" s="638"/>
      <c r="O291" s="638"/>
      <c r="P291" s="639" t="s">
        <v>483</v>
      </c>
      <c r="Q291" s="639" t="s">
        <v>336</v>
      </c>
      <c r="R291" s="639" t="s">
        <v>73</v>
      </c>
      <c r="S291" s="639" t="s">
        <v>40</v>
      </c>
    </row>
    <row r="292" spans="1:19" ht="20.25" customHeight="1">
      <c r="A292" s="639" t="s">
        <v>428</v>
      </c>
      <c r="B292" s="638" t="s">
        <v>1129</v>
      </c>
      <c r="C292" s="639" t="s">
        <v>371</v>
      </c>
      <c r="D292" s="640" t="s">
        <v>4476</v>
      </c>
      <c r="E292" s="638"/>
      <c r="F292" s="639" t="s">
        <v>81</v>
      </c>
      <c r="G292" s="638"/>
      <c r="H292" s="1110">
        <v>472</v>
      </c>
      <c r="I292" s="705">
        <v>4686</v>
      </c>
      <c r="J292" s="643">
        <v>0</v>
      </c>
      <c r="K292" s="578">
        <f t="shared" si="14"/>
        <v>0</v>
      </c>
      <c r="L292" s="579">
        <f t="shared" si="15"/>
        <v>0</v>
      </c>
      <c r="M292" s="580">
        <f t="shared" si="16"/>
        <v>2211792</v>
      </c>
      <c r="N292" s="638"/>
      <c r="O292" s="638"/>
      <c r="P292" s="639" t="s">
        <v>483</v>
      </c>
      <c r="Q292" s="639" t="s">
        <v>336</v>
      </c>
      <c r="R292" s="639" t="s">
        <v>73</v>
      </c>
      <c r="S292" s="639" t="s">
        <v>40</v>
      </c>
    </row>
    <row r="293" spans="1:19" ht="20.25" customHeight="1">
      <c r="A293" s="639" t="s">
        <v>428</v>
      </c>
      <c r="B293" s="638" t="s">
        <v>1129</v>
      </c>
      <c r="C293" s="639" t="s">
        <v>371</v>
      </c>
      <c r="D293" s="640" t="s">
        <v>4476</v>
      </c>
      <c r="E293" s="638"/>
      <c r="F293" s="639" t="s">
        <v>84</v>
      </c>
      <c r="G293" s="638"/>
      <c r="H293" s="1110">
        <v>472</v>
      </c>
      <c r="I293" s="705">
        <v>5419</v>
      </c>
      <c r="J293" s="643">
        <v>0</v>
      </c>
      <c r="K293" s="578">
        <f t="shared" si="14"/>
        <v>0</v>
      </c>
      <c r="L293" s="579">
        <f t="shared" si="15"/>
        <v>0</v>
      </c>
      <c r="M293" s="580">
        <f t="shared" si="16"/>
        <v>2557768</v>
      </c>
      <c r="N293" s="638"/>
      <c r="O293" s="638"/>
      <c r="P293" s="639" t="s">
        <v>483</v>
      </c>
      <c r="Q293" s="639" t="s">
        <v>336</v>
      </c>
      <c r="R293" s="639" t="s">
        <v>73</v>
      </c>
      <c r="S293" s="639" t="s">
        <v>40</v>
      </c>
    </row>
    <row r="294" spans="1:19" ht="20.25" customHeight="1">
      <c r="A294" s="639" t="s">
        <v>235</v>
      </c>
      <c r="B294" s="638" t="s">
        <v>1644</v>
      </c>
      <c r="C294" s="639" t="s">
        <v>371</v>
      </c>
      <c r="D294" s="640" t="s">
        <v>4475</v>
      </c>
      <c r="E294" s="638"/>
      <c r="F294" s="639" t="s">
        <v>1387</v>
      </c>
      <c r="G294" s="638"/>
      <c r="H294" s="1110">
        <v>1029</v>
      </c>
      <c r="I294" s="705">
        <v>13323</v>
      </c>
      <c r="J294" s="643">
        <v>0</v>
      </c>
      <c r="K294" s="578">
        <f t="shared" si="14"/>
        <v>0</v>
      </c>
      <c r="L294" s="579">
        <f t="shared" si="15"/>
        <v>0</v>
      </c>
      <c r="M294" s="580">
        <f t="shared" si="16"/>
        <v>13709367</v>
      </c>
      <c r="N294" s="638"/>
      <c r="O294" s="638"/>
      <c r="P294" s="639" t="s">
        <v>35</v>
      </c>
      <c r="Q294" s="639" t="s">
        <v>577</v>
      </c>
      <c r="R294" s="639" t="s">
        <v>375</v>
      </c>
      <c r="S294" s="639" t="s">
        <v>213</v>
      </c>
    </row>
    <row r="295" spans="1:19" ht="20.25" customHeight="1">
      <c r="A295" s="639" t="s">
        <v>235</v>
      </c>
      <c r="B295" s="638" t="s">
        <v>1644</v>
      </c>
      <c r="C295" s="639" t="s">
        <v>371</v>
      </c>
      <c r="D295" s="640" t="s">
        <v>4475</v>
      </c>
      <c r="E295" s="638"/>
      <c r="F295" s="639" t="s">
        <v>159</v>
      </c>
      <c r="G295" s="638"/>
      <c r="H295" s="1110">
        <v>1029</v>
      </c>
      <c r="I295" s="705">
        <v>14000</v>
      </c>
      <c r="J295" s="643">
        <v>0</v>
      </c>
      <c r="K295" s="578">
        <f t="shared" si="14"/>
        <v>0</v>
      </c>
      <c r="L295" s="579">
        <f t="shared" si="15"/>
        <v>0</v>
      </c>
      <c r="M295" s="580">
        <f t="shared" si="16"/>
        <v>14406000</v>
      </c>
      <c r="N295" s="638"/>
      <c r="O295" s="638"/>
      <c r="P295" s="639" t="s">
        <v>35</v>
      </c>
      <c r="Q295" s="639" t="s">
        <v>360</v>
      </c>
      <c r="R295" s="639" t="s">
        <v>73</v>
      </c>
      <c r="S295" s="639" t="s">
        <v>213</v>
      </c>
    </row>
    <row r="296" spans="1:19" ht="20.25" customHeight="1">
      <c r="A296" s="639" t="s">
        <v>235</v>
      </c>
      <c r="B296" s="638" t="s">
        <v>1644</v>
      </c>
      <c r="C296" s="639" t="s">
        <v>371</v>
      </c>
      <c r="D296" s="640" t="s">
        <v>4475</v>
      </c>
      <c r="E296" s="638"/>
      <c r="F296" s="639" t="s">
        <v>437</v>
      </c>
      <c r="G296" s="638"/>
      <c r="H296" s="1110">
        <v>550</v>
      </c>
      <c r="I296" s="705">
        <v>15000</v>
      </c>
      <c r="J296" s="643">
        <v>0</v>
      </c>
      <c r="K296" s="578">
        <f t="shared" si="14"/>
        <v>0</v>
      </c>
      <c r="L296" s="579">
        <f t="shared" si="15"/>
        <v>0</v>
      </c>
      <c r="M296" s="580">
        <f t="shared" si="16"/>
        <v>8250000</v>
      </c>
      <c r="N296" s="638"/>
      <c r="O296" s="638"/>
      <c r="P296" s="639" t="s">
        <v>35</v>
      </c>
      <c r="Q296" s="639" t="s">
        <v>336</v>
      </c>
      <c r="R296" s="639" t="s">
        <v>73</v>
      </c>
      <c r="S296" s="639" t="s">
        <v>213</v>
      </c>
    </row>
    <row r="297" spans="1:19" ht="20.25" customHeight="1">
      <c r="A297" s="639" t="s">
        <v>235</v>
      </c>
      <c r="B297" s="638" t="s">
        <v>1644</v>
      </c>
      <c r="C297" s="639" t="s">
        <v>371</v>
      </c>
      <c r="D297" s="640" t="s">
        <v>4475</v>
      </c>
      <c r="E297" s="638"/>
      <c r="F297" s="639" t="s">
        <v>337</v>
      </c>
      <c r="G297" s="638"/>
      <c r="H297" s="1110">
        <v>479</v>
      </c>
      <c r="I297" s="705">
        <v>14365</v>
      </c>
      <c r="J297" s="643">
        <v>0</v>
      </c>
      <c r="K297" s="578">
        <f t="shared" si="14"/>
        <v>0</v>
      </c>
      <c r="L297" s="579">
        <f t="shared" si="15"/>
        <v>0</v>
      </c>
      <c r="M297" s="580">
        <f t="shared" si="16"/>
        <v>6880835</v>
      </c>
      <c r="N297" s="638"/>
      <c r="O297" s="638"/>
      <c r="P297" s="639" t="s">
        <v>35</v>
      </c>
      <c r="Q297" s="639" t="s">
        <v>336</v>
      </c>
      <c r="R297" s="639" t="s">
        <v>73</v>
      </c>
      <c r="S297" s="639" t="s">
        <v>213</v>
      </c>
    </row>
    <row r="298" spans="1:19" ht="20.25" customHeight="1">
      <c r="A298" s="639" t="s">
        <v>235</v>
      </c>
      <c r="B298" s="638" t="s">
        <v>1644</v>
      </c>
      <c r="C298" s="639" t="s">
        <v>371</v>
      </c>
      <c r="D298" s="640" t="s">
        <v>4475</v>
      </c>
      <c r="E298" s="638"/>
      <c r="F298" s="639" t="s">
        <v>373</v>
      </c>
      <c r="G298" s="638"/>
      <c r="H298" s="1110">
        <v>1029</v>
      </c>
      <c r="I298" s="705">
        <v>14800</v>
      </c>
      <c r="J298" s="643">
        <v>0</v>
      </c>
      <c r="K298" s="578">
        <f t="shared" si="14"/>
        <v>0</v>
      </c>
      <c r="L298" s="579">
        <f t="shared" si="15"/>
        <v>0</v>
      </c>
      <c r="M298" s="580">
        <f t="shared" si="16"/>
        <v>15229200</v>
      </c>
      <c r="N298" s="638"/>
      <c r="O298" s="638"/>
      <c r="P298" s="639" t="s">
        <v>35</v>
      </c>
      <c r="Q298" s="639" t="s">
        <v>336</v>
      </c>
      <c r="R298" s="639" t="s">
        <v>73</v>
      </c>
      <c r="S298" s="639" t="s">
        <v>213</v>
      </c>
    </row>
    <row r="299" spans="1:19" ht="20.25" customHeight="1">
      <c r="A299" s="639" t="s">
        <v>235</v>
      </c>
      <c r="B299" s="638" t="s">
        <v>1644</v>
      </c>
      <c r="C299" s="639" t="s">
        <v>371</v>
      </c>
      <c r="D299" s="640" t="s">
        <v>4475</v>
      </c>
      <c r="E299" s="638"/>
      <c r="F299" s="639" t="s">
        <v>421</v>
      </c>
      <c r="G299" s="638"/>
      <c r="H299" s="1110">
        <v>479</v>
      </c>
      <c r="I299" s="705">
        <v>70010</v>
      </c>
      <c r="J299" s="643">
        <v>0</v>
      </c>
      <c r="K299" s="578">
        <f t="shared" si="14"/>
        <v>0</v>
      </c>
      <c r="L299" s="579">
        <f t="shared" si="15"/>
        <v>0</v>
      </c>
      <c r="M299" s="580">
        <f t="shared" si="16"/>
        <v>33534790</v>
      </c>
      <c r="N299" s="638"/>
      <c r="O299" s="638"/>
      <c r="P299" s="639" t="s">
        <v>35</v>
      </c>
      <c r="Q299" s="639" t="s">
        <v>276</v>
      </c>
      <c r="R299" s="639" t="s">
        <v>73</v>
      </c>
      <c r="S299" s="639" t="s">
        <v>213</v>
      </c>
    </row>
    <row r="300" spans="1:19" ht="20.25" customHeight="1">
      <c r="A300" s="639" t="s">
        <v>235</v>
      </c>
      <c r="B300" s="638" t="s">
        <v>1644</v>
      </c>
      <c r="C300" s="639" t="s">
        <v>371</v>
      </c>
      <c r="D300" s="640" t="s">
        <v>4475</v>
      </c>
      <c r="E300" s="638"/>
      <c r="F300" s="639" t="s">
        <v>81</v>
      </c>
      <c r="G300" s="638"/>
      <c r="H300" s="1110">
        <v>1029</v>
      </c>
      <c r="I300" s="705">
        <v>6022</v>
      </c>
      <c r="J300" s="643">
        <v>0</v>
      </c>
      <c r="K300" s="578">
        <f t="shared" si="14"/>
        <v>0</v>
      </c>
      <c r="L300" s="579">
        <f t="shared" si="15"/>
        <v>0</v>
      </c>
      <c r="M300" s="580">
        <f t="shared" si="16"/>
        <v>6196638</v>
      </c>
      <c r="N300" s="638"/>
      <c r="O300" s="638"/>
      <c r="P300" s="639" t="s">
        <v>35</v>
      </c>
      <c r="Q300" s="639" t="s">
        <v>336</v>
      </c>
      <c r="R300" s="639" t="s">
        <v>73</v>
      </c>
      <c r="S300" s="639" t="s">
        <v>213</v>
      </c>
    </row>
    <row r="301" spans="1:19" ht="20.25" customHeight="1">
      <c r="A301" s="639" t="s">
        <v>235</v>
      </c>
      <c r="B301" s="638" t="s">
        <v>1644</v>
      </c>
      <c r="C301" s="639" t="s">
        <v>371</v>
      </c>
      <c r="D301" s="640" t="s">
        <v>4475</v>
      </c>
      <c r="E301" s="638"/>
      <c r="F301" s="639" t="s">
        <v>1647</v>
      </c>
      <c r="G301" s="638"/>
      <c r="H301" s="1110">
        <v>1029</v>
      </c>
      <c r="I301" s="705">
        <v>5804</v>
      </c>
      <c r="J301" s="643">
        <v>0</v>
      </c>
      <c r="K301" s="578">
        <f t="shared" si="14"/>
        <v>0</v>
      </c>
      <c r="L301" s="579">
        <f t="shared" si="15"/>
        <v>0</v>
      </c>
      <c r="M301" s="580">
        <f t="shared" si="16"/>
        <v>5972316</v>
      </c>
      <c r="N301" s="638"/>
      <c r="O301" s="638"/>
      <c r="P301" s="639" t="s">
        <v>35</v>
      </c>
      <c r="Q301" s="639" t="s">
        <v>336</v>
      </c>
      <c r="R301" s="639" t="s">
        <v>73</v>
      </c>
      <c r="S301" s="639" t="s">
        <v>213</v>
      </c>
    </row>
    <row r="302" spans="1:19" ht="20.25" customHeight="1">
      <c r="A302" s="639" t="s">
        <v>235</v>
      </c>
      <c r="B302" s="638" t="s">
        <v>1644</v>
      </c>
      <c r="C302" s="639" t="s">
        <v>371</v>
      </c>
      <c r="D302" s="640" t="s">
        <v>4475</v>
      </c>
      <c r="E302" s="638"/>
      <c r="F302" s="639" t="s">
        <v>418</v>
      </c>
      <c r="G302" s="638"/>
      <c r="H302" s="1110">
        <v>550</v>
      </c>
      <c r="I302" s="705">
        <v>18794</v>
      </c>
      <c r="J302" s="643">
        <v>0</v>
      </c>
      <c r="K302" s="578">
        <f t="shared" si="14"/>
        <v>0</v>
      </c>
      <c r="L302" s="579">
        <f t="shared" si="15"/>
        <v>0</v>
      </c>
      <c r="M302" s="580">
        <f t="shared" si="16"/>
        <v>10336700</v>
      </c>
      <c r="N302" s="638"/>
      <c r="O302" s="638"/>
      <c r="P302" s="639" t="s">
        <v>35</v>
      </c>
      <c r="Q302" s="639" t="s">
        <v>360</v>
      </c>
      <c r="R302" s="639" t="s">
        <v>73</v>
      </c>
      <c r="S302" s="639" t="s">
        <v>213</v>
      </c>
    </row>
    <row r="303" spans="1:19" ht="20.25" customHeight="1">
      <c r="A303" s="639" t="s">
        <v>235</v>
      </c>
      <c r="B303" s="638" t="s">
        <v>1644</v>
      </c>
      <c r="C303" s="639" t="s">
        <v>371</v>
      </c>
      <c r="D303" s="640" t="s">
        <v>4475</v>
      </c>
      <c r="E303" s="638"/>
      <c r="F303" s="639" t="s">
        <v>387</v>
      </c>
      <c r="G303" s="638"/>
      <c r="H303" s="1110">
        <v>550</v>
      </c>
      <c r="I303" s="705">
        <v>16831</v>
      </c>
      <c r="J303" s="643">
        <v>0</v>
      </c>
      <c r="K303" s="578">
        <f t="shared" si="14"/>
        <v>0</v>
      </c>
      <c r="L303" s="579">
        <f t="shared" si="15"/>
        <v>0</v>
      </c>
      <c r="M303" s="580">
        <f t="shared" si="16"/>
        <v>9257050</v>
      </c>
      <c r="N303" s="638"/>
      <c r="O303" s="638"/>
      <c r="P303" s="639" t="s">
        <v>35</v>
      </c>
      <c r="Q303" s="639" t="s">
        <v>360</v>
      </c>
      <c r="R303" s="639" t="s">
        <v>73</v>
      </c>
      <c r="S303" s="639" t="s">
        <v>213</v>
      </c>
    </row>
    <row r="304" spans="1:19" ht="20.25" customHeight="1">
      <c r="A304" s="639" t="s">
        <v>235</v>
      </c>
      <c r="B304" s="638" t="s">
        <v>1644</v>
      </c>
      <c r="C304" s="639" t="s">
        <v>371</v>
      </c>
      <c r="D304" s="640" t="s">
        <v>4475</v>
      </c>
      <c r="E304" s="638"/>
      <c r="F304" s="639" t="s">
        <v>82</v>
      </c>
      <c r="G304" s="638"/>
      <c r="H304" s="1110">
        <v>550</v>
      </c>
      <c r="I304" s="705">
        <v>13324</v>
      </c>
      <c r="J304" s="643">
        <v>0</v>
      </c>
      <c r="K304" s="578">
        <f t="shared" si="14"/>
        <v>0</v>
      </c>
      <c r="L304" s="579">
        <f t="shared" si="15"/>
        <v>0</v>
      </c>
      <c r="M304" s="580">
        <f t="shared" si="16"/>
        <v>7328200</v>
      </c>
      <c r="N304" s="638"/>
      <c r="O304" s="638"/>
      <c r="P304" s="639" t="s">
        <v>35</v>
      </c>
      <c r="Q304" s="639" t="s">
        <v>336</v>
      </c>
      <c r="R304" s="639" t="s">
        <v>73</v>
      </c>
      <c r="S304" s="639" t="s">
        <v>213</v>
      </c>
    </row>
    <row r="305" spans="1:19" ht="20.25" customHeight="1">
      <c r="A305" s="639" t="s">
        <v>235</v>
      </c>
      <c r="B305" s="638" t="s">
        <v>1644</v>
      </c>
      <c r="C305" s="639" t="s">
        <v>371</v>
      </c>
      <c r="D305" s="640" t="s">
        <v>4475</v>
      </c>
      <c r="E305" s="638"/>
      <c r="F305" s="639" t="s">
        <v>1115</v>
      </c>
      <c r="G305" s="638"/>
      <c r="H305" s="1110">
        <v>550</v>
      </c>
      <c r="I305" s="705">
        <v>8065</v>
      </c>
      <c r="J305" s="643">
        <v>0</v>
      </c>
      <c r="K305" s="578">
        <f t="shared" si="14"/>
        <v>0</v>
      </c>
      <c r="L305" s="579">
        <f t="shared" si="15"/>
        <v>0</v>
      </c>
      <c r="M305" s="580">
        <f t="shared" si="16"/>
        <v>4435750</v>
      </c>
      <c r="N305" s="638"/>
      <c r="O305" s="638"/>
      <c r="P305" s="639" t="s">
        <v>35</v>
      </c>
      <c r="Q305" s="639" t="s">
        <v>336</v>
      </c>
      <c r="R305" s="639" t="s">
        <v>73</v>
      </c>
      <c r="S305" s="639" t="s">
        <v>213</v>
      </c>
    </row>
    <row r="306" spans="1:19" ht="20.25" customHeight="1">
      <c r="A306" s="639" t="s">
        <v>235</v>
      </c>
      <c r="B306" s="638" t="s">
        <v>1644</v>
      </c>
      <c r="C306" s="639" t="s">
        <v>371</v>
      </c>
      <c r="D306" s="640" t="s">
        <v>4475</v>
      </c>
      <c r="E306" s="638"/>
      <c r="F306" s="639" t="s">
        <v>275</v>
      </c>
      <c r="G306" s="638"/>
      <c r="H306" s="1110">
        <v>550</v>
      </c>
      <c r="I306" s="705">
        <v>71250</v>
      </c>
      <c r="J306" s="643">
        <v>0</v>
      </c>
      <c r="K306" s="578">
        <f t="shared" si="14"/>
        <v>0</v>
      </c>
      <c r="L306" s="579">
        <f t="shared" si="15"/>
        <v>0</v>
      </c>
      <c r="M306" s="580">
        <f t="shared" si="16"/>
        <v>39187500</v>
      </c>
      <c r="N306" s="638"/>
      <c r="O306" s="638"/>
      <c r="P306" s="639" t="s">
        <v>35</v>
      </c>
      <c r="Q306" s="639" t="s">
        <v>276</v>
      </c>
      <c r="R306" s="639" t="s">
        <v>73</v>
      </c>
      <c r="S306" s="639" t="s">
        <v>213</v>
      </c>
    </row>
    <row r="307" spans="1:19" ht="20.25" customHeight="1">
      <c r="A307" s="639" t="s">
        <v>235</v>
      </c>
      <c r="B307" s="638" t="s">
        <v>1644</v>
      </c>
      <c r="C307" s="639" t="s">
        <v>371</v>
      </c>
      <c r="D307" s="640" t="s">
        <v>4475</v>
      </c>
      <c r="E307" s="638"/>
      <c r="F307" s="639" t="s">
        <v>160</v>
      </c>
      <c r="G307" s="638"/>
      <c r="H307" s="1110">
        <v>1029</v>
      </c>
      <c r="I307" s="705">
        <v>22000</v>
      </c>
      <c r="J307" s="643">
        <v>0</v>
      </c>
      <c r="K307" s="578">
        <f t="shared" si="14"/>
        <v>0</v>
      </c>
      <c r="L307" s="579">
        <f t="shared" si="15"/>
        <v>0</v>
      </c>
      <c r="M307" s="580">
        <f t="shared" si="16"/>
        <v>22638000</v>
      </c>
      <c r="N307" s="638"/>
      <c r="O307" s="638"/>
      <c r="P307" s="639" t="s">
        <v>35</v>
      </c>
      <c r="Q307" s="639" t="s">
        <v>360</v>
      </c>
      <c r="R307" s="639" t="s">
        <v>73</v>
      </c>
      <c r="S307" s="639" t="s">
        <v>213</v>
      </c>
    </row>
    <row r="308" spans="1:19" ht="20.25" customHeight="1">
      <c r="A308" s="639" t="s">
        <v>235</v>
      </c>
      <c r="B308" s="638" t="s">
        <v>1644</v>
      </c>
      <c r="C308" s="639" t="s">
        <v>371</v>
      </c>
      <c r="D308" s="640" t="s">
        <v>4475</v>
      </c>
      <c r="E308" s="638"/>
      <c r="F308" s="639" t="s">
        <v>688</v>
      </c>
      <c r="G308" s="638"/>
      <c r="H308" s="1110">
        <v>1029</v>
      </c>
      <c r="I308" s="705">
        <v>107840</v>
      </c>
      <c r="J308" s="643">
        <v>31.9</v>
      </c>
      <c r="K308" s="578">
        <f t="shared" si="14"/>
        <v>32825.1</v>
      </c>
      <c r="L308" s="579">
        <f t="shared" si="15"/>
        <v>32.825099999999999</v>
      </c>
      <c r="M308" s="580">
        <f t="shared" si="16"/>
        <v>110967360</v>
      </c>
      <c r="N308" s="638"/>
      <c r="O308" s="638"/>
      <c r="P308" s="639" t="s">
        <v>35</v>
      </c>
      <c r="Q308" s="639" t="s">
        <v>370</v>
      </c>
      <c r="R308" s="639" t="s">
        <v>60</v>
      </c>
      <c r="S308" s="639" t="s">
        <v>213</v>
      </c>
    </row>
    <row r="309" spans="1:19" ht="20.25" customHeight="1">
      <c r="A309" s="639" t="s">
        <v>235</v>
      </c>
      <c r="B309" s="638" t="s">
        <v>1644</v>
      </c>
      <c r="C309" s="639" t="s">
        <v>371</v>
      </c>
      <c r="D309" s="640" t="s">
        <v>4475</v>
      </c>
      <c r="E309" s="638"/>
      <c r="F309" s="639" t="s">
        <v>880</v>
      </c>
      <c r="G309" s="638"/>
      <c r="H309" s="1110">
        <v>3087</v>
      </c>
      <c r="I309" s="705">
        <v>2252</v>
      </c>
      <c r="J309" s="643">
        <v>0</v>
      </c>
      <c r="K309" s="578">
        <f t="shared" si="14"/>
        <v>0</v>
      </c>
      <c r="L309" s="579">
        <f t="shared" si="15"/>
        <v>0</v>
      </c>
      <c r="M309" s="580">
        <f t="shared" si="16"/>
        <v>6951924</v>
      </c>
      <c r="N309" s="638"/>
      <c r="O309" s="638"/>
      <c r="P309" s="639" t="s">
        <v>35</v>
      </c>
      <c r="Q309" s="639" t="s">
        <v>336</v>
      </c>
      <c r="R309" s="639" t="s">
        <v>73</v>
      </c>
      <c r="S309" s="639" t="s">
        <v>213</v>
      </c>
    </row>
    <row r="310" spans="1:19" ht="20.25" customHeight="1">
      <c r="A310" s="639" t="s">
        <v>235</v>
      </c>
      <c r="B310" s="638" t="s">
        <v>1644</v>
      </c>
      <c r="C310" s="639" t="s">
        <v>371</v>
      </c>
      <c r="D310" s="640" t="s">
        <v>4475</v>
      </c>
      <c r="E310" s="638"/>
      <c r="F310" s="639" t="s">
        <v>420</v>
      </c>
      <c r="G310" s="638"/>
      <c r="H310" s="1110">
        <v>550</v>
      </c>
      <c r="I310" s="705">
        <v>8000</v>
      </c>
      <c r="J310" s="643">
        <v>0</v>
      </c>
      <c r="K310" s="578">
        <f t="shared" si="14"/>
        <v>0</v>
      </c>
      <c r="L310" s="579">
        <f t="shared" si="15"/>
        <v>0</v>
      </c>
      <c r="M310" s="580">
        <f t="shared" si="16"/>
        <v>4400000</v>
      </c>
      <c r="N310" s="638"/>
      <c r="O310" s="638"/>
      <c r="P310" s="639" t="s">
        <v>35</v>
      </c>
      <c r="Q310" s="639" t="s">
        <v>336</v>
      </c>
      <c r="R310" s="639" t="s">
        <v>73</v>
      </c>
      <c r="S310" s="639" t="s">
        <v>213</v>
      </c>
    </row>
    <row r="311" spans="1:19" ht="20.25" customHeight="1">
      <c r="A311" s="639" t="s">
        <v>235</v>
      </c>
      <c r="B311" s="638" t="s">
        <v>1644</v>
      </c>
      <c r="C311" s="639" t="s">
        <v>371</v>
      </c>
      <c r="D311" s="640" t="s">
        <v>4475</v>
      </c>
      <c r="E311" s="638"/>
      <c r="F311" s="639" t="s">
        <v>513</v>
      </c>
      <c r="G311" s="638"/>
      <c r="H311" s="1110">
        <v>479</v>
      </c>
      <c r="I311" s="705">
        <v>59266</v>
      </c>
      <c r="J311" s="643">
        <v>15.6</v>
      </c>
      <c r="K311" s="578">
        <f t="shared" si="14"/>
        <v>7472.4</v>
      </c>
      <c r="L311" s="579">
        <f t="shared" si="15"/>
        <v>7.4723999999999995</v>
      </c>
      <c r="M311" s="580">
        <f t="shared" si="16"/>
        <v>28388414</v>
      </c>
      <c r="N311" s="638"/>
      <c r="O311" s="638"/>
      <c r="P311" s="639" t="s">
        <v>35</v>
      </c>
      <c r="Q311" s="639" t="s">
        <v>270</v>
      </c>
      <c r="R311" s="639" t="s">
        <v>60</v>
      </c>
      <c r="S311" s="639" t="s">
        <v>213</v>
      </c>
    </row>
    <row r="312" spans="1:19" ht="20.25" customHeight="1">
      <c r="A312" s="639" t="s">
        <v>235</v>
      </c>
      <c r="B312" s="638" t="s">
        <v>1644</v>
      </c>
      <c r="C312" s="639" t="s">
        <v>371</v>
      </c>
      <c r="D312" s="640" t="s">
        <v>4475</v>
      </c>
      <c r="E312" s="638"/>
      <c r="F312" s="639" t="s">
        <v>1431</v>
      </c>
      <c r="G312" s="638"/>
      <c r="H312" s="1110">
        <v>1029</v>
      </c>
      <c r="I312" s="705">
        <v>1098</v>
      </c>
      <c r="J312" s="643">
        <v>0</v>
      </c>
      <c r="K312" s="578">
        <f t="shared" si="14"/>
        <v>0</v>
      </c>
      <c r="L312" s="579">
        <f t="shared" si="15"/>
        <v>0</v>
      </c>
      <c r="M312" s="580">
        <f t="shared" si="16"/>
        <v>1129842</v>
      </c>
      <c r="N312" s="638"/>
      <c r="O312" s="638"/>
      <c r="P312" s="639" t="s">
        <v>35</v>
      </c>
      <c r="Q312" s="639" t="s">
        <v>336</v>
      </c>
      <c r="R312" s="639" t="s">
        <v>73</v>
      </c>
      <c r="S312" s="639" t="s">
        <v>213</v>
      </c>
    </row>
    <row r="313" spans="1:19" ht="20.25" customHeight="1">
      <c r="A313" s="639" t="s">
        <v>235</v>
      </c>
      <c r="B313" s="638" t="s">
        <v>1644</v>
      </c>
      <c r="C313" s="639" t="s">
        <v>371</v>
      </c>
      <c r="D313" s="640" t="s">
        <v>4475</v>
      </c>
      <c r="E313" s="638"/>
      <c r="F313" s="639" t="s">
        <v>881</v>
      </c>
      <c r="G313" s="638"/>
      <c r="H313" s="1110">
        <v>1029</v>
      </c>
      <c r="I313" s="705">
        <v>6225</v>
      </c>
      <c r="J313" s="643">
        <v>0</v>
      </c>
      <c r="K313" s="578">
        <f t="shared" si="14"/>
        <v>0</v>
      </c>
      <c r="L313" s="579">
        <f t="shared" si="15"/>
        <v>0</v>
      </c>
      <c r="M313" s="580">
        <f t="shared" si="16"/>
        <v>6405525</v>
      </c>
      <c r="N313" s="638"/>
      <c r="O313" s="638"/>
      <c r="P313" s="639" t="s">
        <v>35</v>
      </c>
      <c r="Q313" s="639" t="s">
        <v>336</v>
      </c>
      <c r="R313" s="639" t="s">
        <v>73</v>
      </c>
      <c r="S313" s="639" t="s">
        <v>213</v>
      </c>
    </row>
    <row r="314" spans="1:19" ht="20.25" customHeight="1">
      <c r="A314" s="639" t="s">
        <v>235</v>
      </c>
      <c r="B314" s="638" t="s">
        <v>1644</v>
      </c>
      <c r="C314" s="639" t="s">
        <v>371</v>
      </c>
      <c r="D314" s="640" t="s">
        <v>4475</v>
      </c>
      <c r="E314" s="638"/>
      <c r="F314" s="639" t="s">
        <v>422</v>
      </c>
      <c r="G314" s="638"/>
      <c r="H314" s="1110">
        <v>1029</v>
      </c>
      <c r="I314" s="705">
        <v>29719</v>
      </c>
      <c r="J314" s="643">
        <v>0</v>
      </c>
      <c r="K314" s="578">
        <f t="shared" si="14"/>
        <v>0</v>
      </c>
      <c r="L314" s="579">
        <f t="shared" si="15"/>
        <v>0</v>
      </c>
      <c r="M314" s="580">
        <f t="shared" si="16"/>
        <v>30580851</v>
      </c>
      <c r="N314" s="638"/>
      <c r="O314" s="638"/>
      <c r="P314" s="639" t="s">
        <v>35</v>
      </c>
      <c r="Q314" s="639" t="s">
        <v>271</v>
      </c>
      <c r="R314" s="639" t="s">
        <v>73</v>
      </c>
      <c r="S314" s="639" t="s">
        <v>213</v>
      </c>
    </row>
    <row r="315" spans="1:19" s="1" customFormat="1" ht="20.25" customHeight="1">
      <c r="A315" s="639" t="s">
        <v>235</v>
      </c>
      <c r="B315" s="638" t="s">
        <v>1644</v>
      </c>
      <c r="C315" s="639" t="s">
        <v>371</v>
      </c>
      <c r="D315" s="640" t="s">
        <v>4475</v>
      </c>
      <c r="E315" s="638"/>
      <c r="F315" s="639" t="s">
        <v>556</v>
      </c>
      <c r="G315" s="638"/>
      <c r="H315" s="1110">
        <v>1029</v>
      </c>
      <c r="I315" s="705">
        <v>1648</v>
      </c>
      <c r="J315" s="643">
        <v>0</v>
      </c>
      <c r="K315" s="578">
        <f t="shared" si="14"/>
        <v>0</v>
      </c>
      <c r="L315" s="579">
        <f t="shared" si="15"/>
        <v>0</v>
      </c>
      <c r="M315" s="580">
        <f t="shared" si="16"/>
        <v>1695792</v>
      </c>
      <c r="N315" s="638"/>
      <c r="O315" s="638"/>
      <c r="P315" s="639" t="s">
        <v>35</v>
      </c>
      <c r="Q315" s="639" t="s">
        <v>336</v>
      </c>
      <c r="R315" s="639" t="s">
        <v>73</v>
      </c>
      <c r="S315" s="639" t="s">
        <v>213</v>
      </c>
    </row>
    <row r="316" spans="1:19" s="1" customFormat="1" ht="20.25" customHeight="1">
      <c r="A316" s="639" t="s">
        <v>235</v>
      </c>
      <c r="B316" s="638" t="s">
        <v>1644</v>
      </c>
      <c r="C316" s="639" t="s">
        <v>371</v>
      </c>
      <c r="D316" s="640" t="s">
        <v>4475</v>
      </c>
      <c r="E316" s="638"/>
      <c r="F316" s="639" t="s">
        <v>164</v>
      </c>
      <c r="G316" s="638"/>
      <c r="H316" s="1110">
        <v>479</v>
      </c>
      <c r="I316" s="705">
        <v>17000</v>
      </c>
      <c r="J316" s="643">
        <v>0</v>
      </c>
      <c r="K316" s="578">
        <f t="shared" si="14"/>
        <v>0</v>
      </c>
      <c r="L316" s="579">
        <f t="shared" si="15"/>
        <v>0</v>
      </c>
      <c r="M316" s="580">
        <f t="shared" si="16"/>
        <v>8143000</v>
      </c>
      <c r="N316" s="638"/>
      <c r="O316" s="638"/>
      <c r="P316" s="639" t="s">
        <v>35</v>
      </c>
      <c r="Q316" s="639" t="s">
        <v>360</v>
      </c>
      <c r="R316" s="639" t="s">
        <v>73</v>
      </c>
      <c r="S316" s="639" t="s">
        <v>213</v>
      </c>
    </row>
    <row r="317" spans="1:19" s="1" customFormat="1" ht="20.25" customHeight="1">
      <c r="A317" s="639" t="s">
        <v>235</v>
      </c>
      <c r="B317" s="638" t="s">
        <v>1644</v>
      </c>
      <c r="C317" s="639" t="s">
        <v>371</v>
      </c>
      <c r="D317" s="640" t="s">
        <v>4475</v>
      </c>
      <c r="E317" s="638"/>
      <c r="F317" s="639" t="s">
        <v>512</v>
      </c>
      <c r="G317" s="638"/>
      <c r="H317" s="1110">
        <v>550</v>
      </c>
      <c r="I317" s="705">
        <v>45281</v>
      </c>
      <c r="J317" s="643">
        <v>11.8</v>
      </c>
      <c r="K317" s="578">
        <f t="shared" si="14"/>
        <v>6490</v>
      </c>
      <c r="L317" s="579">
        <f t="shared" si="15"/>
        <v>6.49</v>
      </c>
      <c r="M317" s="580">
        <f t="shared" si="16"/>
        <v>24904550</v>
      </c>
      <c r="N317" s="638"/>
      <c r="O317" s="638"/>
      <c r="P317" s="639" t="s">
        <v>35</v>
      </c>
      <c r="Q317" s="639" t="s">
        <v>270</v>
      </c>
      <c r="R317" s="639" t="s">
        <v>60</v>
      </c>
      <c r="S317" s="639" t="s">
        <v>213</v>
      </c>
    </row>
    <row r="318" spans="1:19" s="1" customFormat="1" ht="20.25" customHeight="1">
      <c r="A318" s="639" t="s">
        <v>235</v>
      </c>
      <c r="B318" s="638" t="s">
        <v>1900</v>
      </c>
      <c r="C318" s="639" t="s">
        <v>371</v>
      </c>
      <c r="D318" s="640" t="s">
        <v>4478</v>
      </c>
      <c r="E318" s="638"/>
      <c r="F318" s="639" t="s">
        <v>437</v>
      </c>
      <c r="G318" s="638"/>
      <c r="H318" s="1110">
        <v>1763</v>
      </c>
      <c r="I318" s="705">
        <v>15000</v>
      </c>
      <c r="J318" s="643">
        <v>0</v>
      </c>
      <c r="K318" s="578">
        <f t="shared" si="14"/>
        <v>0</v>
      </c>
      <c r="L318" s="579">
        <f t="shared" si="15"/>
        <v>0</v>
      </c>
      <c r="M318" s="580">
        <f t="shared" si="16"/>
        <v>26445000</v>
      </c>
      <c r="N318" s="638"/>
      <c r="O318" s="638"/>
      <c r="P318" s="639" t="s">
        <v>35</v>
      </c>
      <c r="Q318" s="639" t="s">
        <v>336</v>
      </c>
      <c r="R318" s="639" t="s">
        <v>73</v>
      </c>
      <c r="S318" s="639" t="s">
        <v>213</v>
      </c>
    </row>
    <row r="319" spans="1:19" s="1" customFormat="1" ht="20.25" customHeight="1">
      <c r="A319" s="639" t="s">
        <v>235</v>
      </c>
      <c r="B319" s="638" t="s">
        <v>1900</v>
      </c>
      <c r="C319" s="639" t="s">
        <v>371</v>
      </c>
      <c r="D319" s="640" t="s">
        <v>4478</v>
      </c>
      <c r="E319" s="638"/>
      <c r="F319" s="639" t="s">
        <v>420</v>
      </c>
      <c r="G319" s="638"/>
      <c r="H319" s="1110">
        <v>1763</v>
      </c>
      <c r="I319" s="705">
        <v>8000</v>
      </c>
      <c r="J319" s="643">
        <v>0</v>
      </c>
      <c r="K319" s="578">
        <f t="shared" si="14"/>
        <v>0</v>
      </c>
      <c r="L319" s="579">
        <f t="shared" si="15"/>
        <v>0</v>
      </c>
      <c r="M319" s="580">
        <f t="shared" si="16"/>
        <v>14104000</v>
      </c>
      <c r="N319" s="638"/>
      <c r="O319" s="638"/>
      <c r="P319" s="639" t="s">
        <v>35</v>
      </c>
      <c r="Q319" s="639" t="s">
        <v>336</v>
      </c>
      <c r="R319" s="639" t="s">
        <v>73</v>
      </c>
      <c r="S319" s="639" t="s">
        <v>213</v>
      </c>
    </row>
    <row r="320" spans="1:19" s="1" customFormat="1" ht="20.25" customHeight="1">
      <c r="A320" s="639" t="s">
        <v>235</v>
      </c>
      <c r="B320" s="638" t="s">
        <v>1900</v>
      </c>
      <c r="C320" s="639" t="s">
        <v>371</v>
      </c>
      <c r="D320" s="640" t="s">
        <v>4478</v>
      </c>
      <c r="E320" s="638"/>
      <c r="F320" s="639" t="s">
        <v>513</v>
      </c>
      <c r="G320" s="638"/>
      <c r="H320" s="1110">
        <v>1763</v>
      </c>
      <c r="I320" s="705">
        <v>59266</v>
      </c>
      <c r="J320" s="643">
        <v>15.6</v>
      </c>
      <c r="K320" s="578">
        <f t="shared" si="14"/>
        <v>27502.799999999999</v>
      </c>
      <c r="L320" s="579">
        <f t="shared" si="15"/>
        <v>27.502800000000001</v>
      </c>
      <c r="M320" s="580">
        <f t="shared" si="16"/>
        <v>104485958</v>
      </c>
      <c r="N320" s="638"/>
      <c r="O320" s="638"/>
      <c r="P320" s="639" t="s">
        <v>35</v>
      </c>
      <c r="Q320" s="639" t="s">
        <v>270</v>
      </c>
      <c r="R320" s="639" t="s">
        <v>60</v>
      </c>
      <c r="S320" s="639" t="s">
        <v>213</v>
      </c>
    </row>
    <row r="321" spans="1:19" s="1" customFormat="1" ht="20.25" customHeight="1">
      <c r="A321" s="639" t="s">
        <v>235</v>
      </c>
      <c r="B321" s="638" t="s">
        <v>1900</v>
      </c>
      <c r="C321" s="639" t="s">
        <v>371</v>
      </c>
      <c r="D321" s="640" t="s">
        <v>4478</v>
      </c>
      <c r="E321" s="638"/>
      <c r="F321" s="639" t="s">
        <v>1901</v>
      </c>
      <c r="G321" s="638"/>
      <c r="H321" s="1110">
        <v>1763</v>
      </c>
      <c r="I321" s="705">
        <v>13335</v>
      </c>
      <c r="J321" s="643">
        <v>0</v>
      </c>
      <c r="K321" s="578">
        <f t="shared" si="14"/>
        <v>0</v>
      </c>
      <c r="L321" s="579">
        <f t="shared" si="15"/>
        <v>0</v>
      </c>
      <c r="M321" s="580">
        <f t="shared" si="16"/>
        <v>23509605</v>
      </c>
      <c r="N321" s="638"/>
      <c r="O321" s="638"/>
      <c r="P321" s="639" t="s">
        <v>35</v>
      </c>
      <c r="Q321" s="639" t="s">
        <v>577</v>
      </c>
      <c r="R321" s="639" t="s">
        <v>375</v>
      </c>
      <c r="S321" s="639" t="s">
        <v>213</v>
      </c>
    </row>
    <row r="322" spans="1:19" s="1" customFormat="1" ht="20.25" customHeight="1">
      <c r="A322" s="639" t="s">
        <v>235</v>
      </c>
      <c r="B322" s="638" t="s">
        <v>1900</v>
      </c>
      <c r="C322" s="639" t="s">
        <v>371</v>
      </c>
      <c r="D322" s="640" t="s">
        <v>4478</v>
      </c>
      <c r="E322" s="638"/>
      <c r="F322" s="639" t="s">
        <v>512</v>
      </c>
      <c r="G322" s="638"/>
      <c r="H322" s="1110">
        <v>1493</v>
      </c>
      <c r="I322" s="705">
        <v>45281</v>
      </c>
      <c r="J322" s="643">
        <v>11.8</v>
      </c>
      <c r="K322" s="578">
        <f t="shared" si="14"/>
        <v>17617.400000000001</v>
      </c>
      <c r="L322" s="579">
        <f t="shared" si="15"/>
        <v>17.6174</v>
      </c>
      <c r="M322" s="580">
        <f t="shared" si="16"/>
        <v>67604533</v>
      </c>
      <c r="N322" s="638"/>
      <c r="O322" s="638"/>
      <c r="P322" s="639" t="s">
        <v>35</v>
      </c>
      <c r="Q322" s="639" t="s">
        <v>270</v>
      </c>
      <c r="R322" s="639" t="s">
        <v>60</v>
      </c>
      <c r="S322" s="639" t="s">
        <v>213</v>
      </c>
    </row>
    <row r="323" spans="1:19" s="1" customFormat="1" ht="20.25" customHeight="1">
      <c r="A323" s="639" t="s">
        <v>235</v>
      </c>
      <c r="B323" s="638" t="s">
        <v>1900</v>
      </c>
      <c r="C323" s="639" t="s">
        <v>371</v>
      </c>
      <c r="D323" s="640" t="s">
        <v>4478</v>
      </c>
      <c r="E323" s="638"/>
      <c r="F323" s="639" t="s">
        <v>1387</v>
      </c>
      <c r="G323" s="638"/>
      <c r="H323" s="1110">
        <v>1493</v>
      </c>
      <c r="I323" s="705">
        <v>13323</v>
      </c>
      <c r="J323" s="643">
        <v>0</v>
      </c>
      <c r="K323" s="578">
        <f t="shared" si="14"/>
        <v>0</v>
      </c>
      <c r="L323" s="579">
        <f t="shared" si="15"/>
        <v>0</v>
      </c>
      <c r="M323" s="580">
        <f t="shared" si="16"/>
        <v>19891239</v>
      </c>
      <c r="N323" s="638"/>
      <c r="O323" s="638"/>
      <c r="P323" s="639" t="s">
        <v>35</v>
      </c>
      <c r="Q323" s="639" t="s">
        <v>577</v>
      </c>
      <c r="R323" s="639" t="s">
        <v>375</v>
      </c>
      <c r="S323" s="639" t="s">
        <v>213</v>
      </c>
    </row>
    <row r="324" spans="1:19" s="1" customFormat="1" ht="20.25" customHeight="1">
      <c r="A324" s="639" t="s">
        <v>235</v>
      </c>
      <c r="B324" s="638" t="s">
        <v>1900</v>
      </c>
      <c r="C324" s="639" t="s">
        <v>371</v>
      </c>
      <c r="D324" s="640" t="s">
        <v>4478</v>
      </c>
      <c r="E324" s="638"/>
      <c r="F324" s="639" t="s">
        <v>422</v>
      </c>
      <c r="G324" s="638"/>
      <c r="H324" s="1110">
        <v>3256</v>
      </c>
      <c r="I324" s="705">
        <v>29719</v>
      </c>
      <c r="J324" s="643">
        <v>0</v>
      </c>
      <c r="K324" s="578">
        <f t="shared" si="14"/>
        <v>0</v>
      </c>
      <c r="L324" s="579">
        <f t="shared" si="15"/>
        <v>0</v>
      </c>
      <c r="M324" s="580">
        <f t="shared" si="16"/>
        <v>96765064</v>
      </c>
      <c r="N324" s="638"/>
      <c r="O324" s="638"/>
      <c r="P324" s="639" t="s">
        <v>35</v>
      </c>
      <c r="Q324" s="639" t="s">
        <v>271</v>
      </c>
      <c r="R324" s="639" t="s">
        <v>73</v>
      </c>
      <c r="S324" s="639" t="s">
        <v>213</v>
      </c>
    </row>
    <row r="325" spans="1:19" s="1" customFormat="1" ht="20.25" customHeight="1">
      <c r="A325" s="639" t="s">
        <v>235</v>
      </c>
      <c r="B325" s="638" t="s">
        <v>1900</v>
      </c>
      <c r="C325" s="639" t="s">
        <v>371</v>
      </c>
      <c r="D325" s="640" t="s">
        <v>4478</v>
      </c>
      <c r="E325" s="638"/>
      <c r="F325" s="639" t="s">
        <v>881</v>
      </c>
      <c r="G325" s="638"/>
      <c r="H325" s="1110">
        <v>3256</v>
      </c>
      <c r="I325" s="705">
        <v>6225</v>
      </c>
      <c r="J325" s="643">
        <v>0</v>
      </c>
      <c r="K325" s="578">
        <f t="shared" si="14"/>
        <v>0</v>
      </c>
      <c r="L325" s="579">
        <f t="shared" si="15"/>
        <v>0</v>
      </c>
      <c r="M325" s="580">
        <f t="shared" si="16"/>
        <v>20268600</v>
      </c>
      <c r="N325" s="638"/>
      <c r="O325" s="638"/>
      <c r="P325" s="639" t="s">
        <v>35</v>
      </c>
      <c r="Q325" s="639" t="s">
        <v>336</v>
      </c>
      <c r="R325" s="639" t="s">
        <v>73</v>
      </c>
      <c r="S325" s="639" t="s">
        <v>213</v>
      </c>
    </row>
    <row r="326" spans="1:19" s="1" customFormat="1" ht="20.25" customHeight="1">
      <c r="A326" s="639" t="s">
        <v>235</v>
      </c>
      <c r="B326" s="638" t="s">
        <v>1900</v>
      </c>
      <c r="C326" s="639" t="s">
        <v>371</v>
      </c>
      <c r="D326" s="640" t="s">
        <v>4478</v>
      </c>
      <c r="E326" s="638"/>
      <c r="F326" s="639" t="s">
        <v>882</v>
      </c>
      <c r="G326" s="638"/>
      <c r="H326" s="1110">
        <v>3256</v>
      </c>
      <c r="I326" s="705">
        <v>5187</v>
      </c>
      <c r="J326" s="643">
        <v>0</v>
      </c>
      <c r="K326" s="578">
        <f t="shared" si="14"/>
        <v>0</v>
      </c>
      <c r="L326" s="579">
        <f t="shared" si="15"/>
        <v>0</v>
      </c>
      <c r="M326" s="580">
        <f t="shared" si="16"/>
        <v>16888872</v>
      </c>
      <c r="N326" s="638"/>
      <c r="O326" s="638"/>
      <c r="P326" s="639" t="s">
        <v>35</v>
      </c>
      <c r="Q326" s="639" t="s">
        <v>336</v>
      </c>
      <c r="R326" s="639" t="s">
        <v>73</v>
      </c>
      <c r="S326" s="639" t="s">
        <v>213</v>
      </c>
    </row>
    <row r="327" spans="1:19" s="1" customFormat="1" ht="20.25" customHeight="1">
      <c r="A327" s="639" t="s">
        <v>235</v>
      </c>
      <c r="B327" s="638" t="s">
        <v>1900</v>
      </c>
      <c r="C327" s="639" t="s">
        <v>371</v>
      </c>
      <c r="D327" s="640" t="s">
        <v>4478</v>
      </c>
      <c r="E327" s="638"/>
      <c r="F327" s="639" t="s">
        <v>1431</v>
      </c>
      <c r="G327" s="638"/>
      <c r="H327" s="1110">
        <v>3256</v>
      </c>
      <c r="I327" s="705">
        <v>1098</v>
      </c>
      <c r="J327" s="643">
        <v>0</v>
      </c>
      <c r="K327" s="578">
        <f t="shared" si="14"/>
        <v>0</v>
      </c>
      <c r="L327" s="579">
        <f t="shared" si="15"/>
        <v>0</v>
      </c>
      <c r="M327" s="580">
        <f t="shared" si="16"/>
        <v>3575088</v>
      </c>
      <c r="N327" s="638"/>
      <c r="O327" s="638"/>
      <c r="P327" s="639" t="s">
        <v>35</v>
      </c>
      <c r="Q327" s="639" t="s">
        <v>336</v>
      </c>
      <c r="R327" s="639" t="s">
        <v>73</v>
      </c>
      <c r="S327" s="639" t="s">
        <v>213</v>
      </c>
    </row>
    <row r="328" spans="1:19" s="1" customFormat="1" ht="20.25" customHeight="1">
      <c r="A328" s="639" t="s">
        <v>235</v>
      </c>
      <c r="B328" s="638" t="s">
        <v>1900</v>
      </c>
      <c r="C328" s="639" t="s">
        <v>371</v>
      </c>
      <c r="D328" s="640" t="s">
        <v>4471</v>
      </c>
      <c r="E328" s="638"/>
      <c r="F328" s="639" t="s">
        <v>880</v>
      </c>
      <c r="G328" s="638"/>
      <c r="H328" s="1110">
        <v>3256</v>
      </c>
      <c r="I328" s="705">
        <v>2197</v>
      </c>
      <c r="J328" s="643">
        <v>0</v>
      </c>
      <c r="K328" s="578">
        <f t="shared" si="14"/>
        <v>0</v>
      </c>
      <c r="L328" s="579">
        <f t="shared" si="15"/>
        <v>0</v>
      </c>
      <c r="M328" s="580">
        <f t="shared" si="16"/>
        <v>7153432</v>
      </c>
      <c r="N328" s="638"/>
      <c r="O328" s="638"/>
      <c r="P328" s="639" t="s">
        <v>35</v>
      </c>
      <c r="Q328" s="639" t="s">
        <v>336</v>
      </c>
      <c r="R328" s="639" t="s">
        <v>73</v>
      </c>
      <c r="S328" s="639" t="s">
        <v>213</v>
      </c>
    </row>
    <row r="329" spans="1:19" s="1" customFormat="1" ht="20.25" customHeight="1">
      <c r="A329" s="639" t="s">
        <v>235</v>
      </c>
      <c r="B329" s="638" t="s">
        <v>1900</v>
      </c>
      <c r="C329" s="639" t="s">
        <v>371</v>
      </c>
      <c r="D329" s="640" t="s">
        <v>4471</v>
      </c>
      <c r="E329" s="638"/>
      <c r="F329" s="639" t="s">
        <v>880</v>
      </c>
      <c r="G329" s="638"/>
      <c r="H329" s="1110">
        <v>3256</v>
      </c>
      <c r="I329" s="705">
        <v>2197</v>
      </c>
      <c r="J329" s="643">
        <v>0</v>
      </c>
      <c r="K329" s="578">
        <f t="shared" si="14"/>
        <v>0</v>
      </c>
      <c r="L329" s="579">
        <f t="shared" si="15"/>
        <v>0</v>
      </c>
      <c r="M329" s="580">
        <f t="shared" si="16"/>
        <v>7153432</v>
      </c>
      <c r="N329" s="638"/>
      <c r="O329" s="638"/>
      <c r="P329" s="639" t="s">
        <v>35</v>
      </c>
      <c r="Q329" s="639" t="s">
        <v>336</v>
      </c>
      <c r="R329" s="639" t="s">
        <v>73</v>
      </c>
      <c r="S329" s="639" t="s">
        <v>213</v>
      </c>
    </row>
    <row r="330" spans="1:19" s="1" customFormat="1" ht="20.25" customHeight="1">
      <c r="A330" s="639" t="s">
        <v>235</v>
      </c>
      <c r="B330" s="638" t="s">
        <v>1900</v>
      </c>
      <c r="C330" s="639" t="s">
        <v>371</v>
      </c>
      <c r="D330" s="640" t="s">
        <v>4478</v>
      </c>
      <c r="E330" s="638"/>
      <c r="F330" s="639" t="s">
        <v>556</v>
      </c>
      <c r="G330" s="638"/>
      <c r="H330" s="1110">
        <v>3256</v>
      </c>
      <c r="I330" s="705">
        <v>1648</v>
      </c>
      <c r="J330" s="643">
        <v>0</v>
      </c>
      <c r="K330" s="578">
        <f t="shared" ref="K330:K393" si="17">IFERROR(J330*H330,"0")</f>
        <v>0</v>
      </c>
      <c r="L330" s="579">
        <f t="shared" ref="L330:L393" si="18">IFERROR(K330/1000,"0")</f>
        <v>0</v>
      </c>
      <c r="M330" s="580">
        <f t="shared" ref="M330:M393" si="19">I330*H330</f>
        <v>5365888</v>
      </c>
      <c r="N330" s="638"/>
      <c r="O330" s="638"/>
      <c r="P330" s="639" t="s">
        <v>35</v>
      </c>
      <c r="Q330" s="639" t="s">
        <v>336</v>
      </c>
      <c r="R330" s="639" t="s">
        <v>73</v>
      </c>
      <c r="S330" s="639" t="s">
        <v>213</v>
      </c>
    </row>
    <row r="331" spans="1:19" s="1" customFormat="1" ht="20.25" customHeight="1">
      <c r="A331" s="639" t="s">
        <v>235</v>
      </c>
      <c r="B331" s="638" t="s">
        <v>1900</v>
      </c>
      <c r="C331" s="639" t="s">
        <v>371</v>
      </c>
      <c r="D331" s="640" t="s">
        <v>4478</v>
      </c>
      <c r="E331" s="638"/>
      <c r="F331" s="639" t="s">
        <v>159</v>
      </c>
      <c r="G331" s="638"/>
      <c r="H331" s="1110">
        <v>3533</v>
      </c>
      <c r="I331" s="705">
        <v>14000</v>
      </c>
      <c r="J331" s="643">
        <v>0</v>
      </c>
      <c r="K331" s="578">
        <f t="shared" si="17"/>
        <v>0</v>
      </c>
      <c r="L331" s="579">
        <f t="shared" si="18"/>
        <v>0</v>
      </c>
      <c r="M331" s="580">
        <f t="shared" si="19"/>
        <v>49462000</v>
      </c>
      <c r="N331" s="638"/>
      <c r="O331" s="638"/>
      <c r="P331" s="639" t="s">
        <v>35</v>
      </c>
      <c r="Q331" s="639" t="s">
        <v>360</v>
      </c>
      <c r="R331" s="639" t="s">
        <v>73</v>
      </c>
      <c r="S331" s="639" t="s">
        <v>213</v>
      </c>
    </row>
    <row r="332" spans="1:19" s="1" customFormat="1" ht="20.25" customHeight="1">
      <c r="A332" s="639" t="s">
        <v>235</v>
      </c>
      <c r="B332" s="638" t="s">
        <v>1900</v>
      </c>
      <c r="C332" s="639" t="s">
        <v>371</v>
      </c>
      <c r="D332" s="640" t="s">
        <v>4478</v>
      </c>
      <c r="E332" s="638"/>
      <c r="F332" s="639" t="s">
        <v>164</v>
      </c>
      <c r="G332" s="638"/>
      <c r="H332" s="1110">
        <v>2033</v>
      </c>
      <c r="I332" s="705">
        <v>17000</v>
      </c>
      <c r="J332" s="643">
        <v>0</v>
      </c>
      <c r="K332" s="578">
        <f t="shared" si="17"/>
        <v>0</v>
      </c>
      <c r="L332" s="579">
        <f t="shared" si="18"/>
        <v>0</v>
      </c>
      <c r="M332" s="580">
        <f t="shared" si="19"/>
        <v>34561000</v>
      </c>
      <c r="N332" s="638"/>
      <c r="O332" s="638"/>
      <c r="P332" s="639" t="s">
        <v>35</v>
      </c>
      <c r="Q332" s="639" t="s">
        <v>360</v>
      </c>
      <c r="R332" s="639" t="s">
        <v>73</v>
      </c>
      <c r="S332" s="639" t="s">
        <v>213</v>
      </c>
    </row>
    <row r="333" spans="1:19" s="1" customFormat="1" ht="20.25" customHeight="1">
      <c r="A333" s="639" t="s">
        <v>235</v>
      </c>
      <c r="B333" s="638" t="s">
        <v>1900</v>
      </c>
      <c r="C333" s="639" t="s">
        <v>371</v>
      </c>
      <c r="D333" s="640" t="s">
        <v>4478</v>
      </c>
      <c r="E333" s="638"/>
      <c r="F333" s="639" t="s">
        <v>160</v>
      </c>
      <c r="G333" s="638"/>
      <c r="H333" s="1110">
        <v>3270</v>
      </c>
      <c r="I333" s="705">
        <v>22000</v>
      </c>
      <c r="J333" s="643">
        <v>0</v>
      </c>
      <c r="K333" s="578">
        <f t="shared" si="17"/>
        <v>0</v>
      </c>
      <c r="L333" s="579">
        <f t="shared" si="18"/>
        <v>0</v>
      </c>
      <c r="M333" s="580">
        <f t="shared" si="19"/>
        <v>71940000</v>
      </c>
      <c r="N333" s="638"/>
      <c r="O333" s="638"/>
      <c r="P333" s="639" t="s">
        <v>35</v>
      </c>
      <c r="Q333" s="639" t="s">
        <v>360</v>
      </c>
      <c r="R333" s="639" t="s">
        <v>73</v>
      </c>
      <c r="S333" s="639" t="s">
        <v>213</v>
      </c>
    </row>
    <row r="334" spans="1:19" s="1" customFormat="1" ht="20.25" customHeight="1">
      <c r="A334" s="639" t="s">
        <v>235</v>
      </c>
      <c r="B334" s="638" t="s">
        <v>1900</v>
      </c>
      <c r="C334" s="639" t="s">
        <v>371</v>
      </c>
      <c r="D334" s="640" t="s">
        <v>4471</v>
      </c>
      <c r="E334" s="638"/>
      <c r="F334" s="639" t="s">
        <v>880</v>
      </c>
      <c r="G334" s="638"/>
      <c r="H334" s="1110">
        <v>1763</v>
      </c>
      <c r="I334" s="705">
        <v>2798</v>
      </c>
      <c r="J334" s="643">
        <v>0</v>
      </c>
      <c r="K334" s="578">
        <f t="shared" si="17"/>
        <v>0</v>
      </c>
      <c r="L334" s="579">
        <f t="shared" si="18"/>
        <v>0</v>
      </c>
      <c r="M334" s="580">
        <f t="shared" si="19"/>
        <v>4932874</v>
      </c>
      <c r="N334" s="638"/>
      <c r="O334" s="638"/>
      <c r="P334" s="639" t="s">
        <v>35</v>
      </c>
      <c r="Q334" s="639" t="s">
        <v>336</v>
      </c>
      <c r="R334" s="639" t="s">
        <v>73</v>
      </c>
      <c r="S334" s="639" t="s">
        <v>213</v>
      </c>
    </row>
    <row r="335" spans="1:19" ht="20.25" customHeight="1">
      <c r="A335" s="639" t="s">
        <v>235</v>
      </c>
      <c r="B335" s="638" t="s">
        <v>1900</v>
      </c>
      <c r="C335" s="639" t="s">
        <v>371</v>
      </c>
      <c r="D335" s="640" t="s">
        <v>4471</v>
      </c>
      <c r="E335" s="638"/>
      <c r="F335" s="639" t="s">
        <v>880</v>
      </c>
      <c r="G335" s="638"/>
      <c r="H335" s="1110">
        <v>1763</v>
      </c>
      <c r="I335" s="705">
        <v>2798</v>
      </c>
      <c r="J335" s="643">
        <v>0</v>
      </c>
      <c r="K335" s="578">
        <f t="shared" si="17"/>
        <v>0</v>
      </c>
      <c r="L335" s="579">
        <f t="shared" si="18"/>
        <v>0</v>
      </c>
      <c r="M335" s="580">
        <f t="shared" si="19"/>
        <v>4932874</v>
      </c>
      <c r="N335" s="638"/>
      <c r="O335" s="638"/>
      <c r="P335" s="639" t="s">
        <v>35</v>
      </c>
      <c r="Q335" s="639" t="s">
        <v>336</v>
      </c>
      <c r="R335" s="639" t="s">
        <v>73</v>
      </c>
      <c r="S335" s="639" t="s">
        <v>213</v>
      </c>
    </row>
    <row r="336" spans="1:19" ht="20.25" customHeight="1">
      <c r="A336" s="639" t="s">
        <v>235</v>
      </c>
      <c r="B336" s="638" t="s">
        <v>1279</v>
      </c>
      <c r="C336" s="639" t="s">
        <v>371</v>
      </c>
      <c r="D336" s="640" t="s">
        <v>4469</v>
      </c>
      <c r="E336" s="638"/>
      <c r="F336" s="639" t="s">
        <v>373</v>
      </c>
      <c r="G336" s="638"/>
      <c r="H336" s="1110">
        <v>221</v>
      </c>
      <c r="I336" s="705">
        <v>14800</v>
      </c>
      <c r="J336" s="643">
        <v>0</v>
      </c>
      <c r="K336" s="578">
        <f t="shared" si="17"/>
        <v>0</v>
      </c>
      <c r="L336" s="579">
        <f t="shared" si="18"/>
        <v>0</v>
      </c>
      <c r="M336" s="580">
        <f t="shared" si="19"/>
        <v>3270800</v>
      </c>
      <c r="N336" s="638"/>
      <c r="O336" s="638"/>
      <c r="P336" s="639" t="s">
        <v>35</v>
      </c>
      <c r="Q336" s="639" t="s">
        <v>336</v>
      </c>
      <c r="R336" s="639" t="s">
        <v>73</v>
      </c>
      <c r="S336" s="639" t="s">
        <v>213</v>
      </c>
    </row>
    <row r="337" spans="1:20" ht="20.25" customHeight="1">
      <c r="A337" s="639" t="s">
        <v>235</v>
      </c>
      <c r="B337" s="638" t="s">
        <v>1279</v>
      </c>
      <c r="C337" s="639" t="s">
        <v>371</v>
      </c>
      <c r="D337" s="640" t="s">
        <v>4469</v>
      </c>
      <c r="E337" s="638"/>
      <c r="F337" s="639" t="s">
        <v>81</v>
      </c>
      <c r="G337" s="638"/>
      <c r="H337" s="1110">
        <v>221</v>
      </c>
      <c r="I337" s="705">
        <v>6022</v>
      </c>
      <c r="J337" s="643">
        <v>0</v>
      </c>
      <c r="K337" s="578">
        <f t="shared" si="17"/>
        <v>0</v>
      </c>
      <c r="L337" s="579">
        <f t="shared" si="18"/>
        <v>0</v>
      </c>
      <c r="M337" s="580">
        <f t="shared" si="19"/>
        <v>1330862</v>
      </c>
      <c r="N337" s="638"/>
      <c r="O337" s="638"/>
      <c r="P337" s="639" t="s">
        <v>35</v>
      </c>
      <c r="Q337" s="639" t="s">
        <v>336</v>
      </c>
      <c r="R337" s="639" t="s">
        <v>73</v>
      </c>
      <c r="S337" s="639" t="s">
        <v>213</v>
      </c>
    </row>
    <row r="338" spans="1:20" ht="20.25" customHeight="1">
      <c r="A338" s="639" t="s">
        <v>235</v>
      </c>
      <c r="B338" s="638" t="s">
        <v>1279</v>
      </c>
      <c r="C338" s="639" t="s">
        <v>371</v>
      </c>
      <c r="D338" s="640" t="s">
        <v>4469</v>
      </c>
      <c r="E338" s="638"/>
      <c r="F338" s="639" t="s">
        <v>373</v>
      </c>
      <c r="G338" s="638"/>
      <c r="H338" s="1110">
        <v>221</v>
      </c>
      <c r="I338" s="705">
        <v>14306</v>
      </c>
      <c r="J338" s="643">
        <v>0</v>
      </c>
      <c r="K338" s="578">
        <f t="shared" si="17"/>
        <v>0</v>
      </c>
      <c r="L338" s="579">
        <f t="shared" si="18"/>
        <v>0</v>
      </c>
      <c r="M338" s="580">
        <f t="shared" si="19"/>
        <v>3161626</v>
      </c>
      <c r="N338" s="638"/>
      <c r="O338" s="638"/>
      <c r="P338" s="639" t="s">
        <v>35</v>
      </c>
      <c r="Q338" s="639" t="s">
        <v>336</v>
      </c>
      <c r="R338" s="639" t="s">
        <v>73</v>
      </c>
      <c r="S338" s="639" t="s">
        <v>213</v>
      </c>
    </row>
    <row r="339" spans="1:20" ht="20.25" customHeight="1">
      <c r="A339" s="639" t="s">
        <v>235</v>
      </c>
      <c r="B339" s="638" t="s">
        <v>1279</v>
      </c>
      <c r="C339" s="639" t="s">
        <v>371</v>
      </c>
      <c r="D339" s="640" t="s">
        <v>4469</v>
      </c>
      <c r="E339" s="638"/>
      <c r="F339" s="639" t="s">
        <v>81</v>
      </c>
      <c r="G339" s="638"/>
      <c r="H339" s="1110">
        <v>221</v>
      </c>
      <c r="I339" s="705">
        <v>5821</v>
      </c>
      <c r="J339" s="643">
        <v>0</v>
      </c>
      <c r="K339" s="578">
        <f t="shared" si="17"/>
        <v>0</v>
      </c>
      <c r="L339" s="579">
        <f t="shared" si="18"/>
        <v>0</v>
      </c>
      <c r="M339" s="580">
        <f t="shared" si="19"/>
        <v>1286441</v>
      </c>
      <c r="N339" s="638"/>
      <c r="O339" s="638"/>
      <c r="P339" s="639" t="s">
        <v>35</v>
      </c>
      <c r="Q339" s="639" t="s">
        <v>336</v>
      </c>
      <c r="R339" s="639" t="s">
        <v>73</v>
      </c>
      <c r="S339" s="639" t="s">
        <v>213</v>
      </c>
    </row>
    <row r="340" spans="1:20" ht="20.25" customHeight="1">
      <c r="A340" s="639" t="s">
        <v>235</v>
      </c>
      <c r="B340" s="638" t="s">
        <v>1900</v>
      </c>
      <c r="C340" s="639" t="s">
        <v>371</v>
      </c>
      <c r="D340" s="640" t="s">
        <v>4478</v>
      </c>
      <c r="E340" s="638"/>
      <c r="F340" s="639" t="s">
        <v>431</v>
      </c>
      <c r="G340" s="638"/>
      <c r="H340" s="1110">
        <v>1763</v>
      </c>
      <c r="I340" s="705">
        <v>50825</v>
      </c>
      <c r="J340" s="643">
        <v>0</v>
      </c>
      <c r="K340" s="578">
        <f t="shared" si="17"/>
        <v>0</v>
      </c>
      <c r="L340" s="579">
        <f t="shared" si="18"/>
        <v>0</v>
      </c>
      <c r="M340" s="580">
        <f t="shared" si="19"/>
        <v>89604475</v>
      </c>
      <c r="N340" s="638"/>
      <c r="O340" s="638"/>
      <c r="P340" s="639" t="s">
        <v>35</v>
      </c>
      <c r="Q340" s="639" t="s">
        <v>278</v>
      </c>
      <c r="R340" s="639" t="s">
        <v>73</v>
      </c>
      <c r="S340" s="639" t="s">
        <v>213</v>
      </c>
    </row>
    <row r="341" spans="1:20" ht="20.25" customHeight="1">
      <c r="A341" s="639" t="s">
        <v>235</v>
      </c>
      <c r="B341" s="638" t="s">
        <v>1900</v>
      </c>
      <c r="C341" s="639" t="s">
        <v>371</v>
      </c>
      <c r="D341" s="640" t="s">
        <v>4478</v>
      </c>
      <c r="E341" s="638"/>
      <c r="F341" s="639" t="s">
        <v>418</v>
      </c>
      <c r="G341" s="638"/>
      <c r="H341" s="1110">
        <v>1770</v>
      </c>
      <c r="I341" s="705">
        <v>18794</v>
      </c>
      <c r="J341" s="643">
        <v>0</v>
      </c>
      <c r="K341" s="578">
        <f t="shared" si="17"/>
        <v>0</v>
      </c>
      <c r="L341" s="579">
        <f t="shared" si="18"/>
        <v>0</v>
      </c>
      <c r="M341" s="580">
        <f t="shared" si="19"/>
        <v>33265380</v>
      </c>
      <c r="N341" s="638"/>
      <c r="O341" s="638"/>
      <c r="P341" s="639" t="s">
        <v>35</v>
      </c>
      <c r="Q341" s="639" t="s">
        <v>360</v>
      </c>
      <c r="R341" s="639" t="s">
        <v>73</v>
      </c>
      <c r="S341" s="639" t="s">
        <v>213</v>
      </c>
    </row>
    <row r="342" spans="1:20" ht="20.25" customHeight="1">
      <c r="A342" s="639" t="s">
        <v>235</v>
      </c>
      <c r="B342" s="638" t="s">
        <v>1900</v>
      </c>
      <c r="C342" s="639" t="s">
        <v>371</v>
      </c>
      <c r="D342" s="640" t="s">
        <v>4478</v>
      </c>
      <c r="E342" s="638"/>
      <c r="F342" s="639" t="s">
        <v>387</v>
      </c>
      <c r="G342" s="638"/>
      <c r="H342" s="1110">
        <v>1770</v>
      </c>
      <c r="I342" s="705">
        <v>16831</v>
      </c>
      <c r="J342" s="643">
        <v>0</v>
      </c>
      <c r="K342" s="578">
        <f t="shared" si="17"/>
        <v>0</v>
      </c>
      <c r="L342" s="579">
        <f t="shared" si="18"/>
        <v>0</v>
      </c>
      <c r="M342" s="580">
        <f t="shared" si="19"/>
        <v>29790870</v>
      </c>
      <c r="N342" s="638"/>
      <c r="O342" s="638"/>
      <c r="P342" s="639" t="s">
        <v>35</v>
      </c>
      <c r="Q342" s="639" t="s">
        <v>360</v>
      </c>
      <c r="R342" s="639" t="s">
        <v>73</v>
      </c>
      <c r="S342" s="639" t="s">
        <v>213</v>
      </c>
    </row>
    <row r="343" spans="1:20" ht="20.25" customHeight="1">
      <c r="A343" s="639" t="s">
        <v>235</v>
      </c>
      <c r="B343" s="638" t="s">
        <v>1900</v>
      </c>
      <c r="C343" s="639" t="s">
        <v>371</v>
      </c>
      <c r="D343" s="640" t="s">
        <v>4478</v>
      </c>
      <c r="E343" s="638"/>
      <c r="F343" s="639" t="s">
        <v>82</v>
      </c>
      <c r="G343" s="638"/>
      <c r="H343" s="1110">
        <v>1770</v>
      </c>
      <c r="I343" s="705">
        <v>13324</v>
      </c>
      <c r="J343" s="643">
        <v>0</v>
      </c>
      <c r="K343" s="578">
        <f t="shared" si="17"/>
        <v>0</v>
      </c>
      <c r="L343" s="579">
        <f t="shared" si="18"/>
        <v>0</v>
      </c>
      <c r="M343" s="580">
        <f t="shared" si="19"/>
        <v>23583480</v>
      </c>
      <c r="N343" s="638"/>
      <c r="O343" s="638"/>
      <c r="P343" s="639" t="s">
        <v>35</v>
      </c>
      <c r="Q343" s="639" t="s">
        <v>336</v>
      </c>
      <c r="R343" s="639" t="s">
        <v>73</v>
      </c>
      <c r="S343" s="639" t="s">
        <v>213</v>
      </c>
    </row>
    <row r="344" spans="1:20" ht="20.25" customHeight="1">
      <c r="A344" s="639" t="s">
        <v>235</v>
      </c>
      <c r="B344" s="638" t="s">
        <v>1900</v>
      </c>
      <c r="C344" s="639" t="s">
        <v>371</v>
      </c>
      <c r="D344" s="640" t="s">
        <v>4478</v>
      </c>
      <c r="E344" s="638"/>
      <c r="F344" s="639" t="s">
        <v>275</v>
      </c>
      <c r="G344" s="638"/>
      <c r="H344" s="1110">
        <v>1770</v>
      </c>
      <c r="I344" s="705">
        <v>71250</v>
      </c>
      <c r="J344" s="643">
        <v>0</v>
      </c>
      <c r="K344" s="578">
        <f t="shared" si="17"/>
        <v>0</v>
      </c>
      <c r="L344" s="579">
        <f t="shared" si="18"/>
        <v>0</v>
      </c>
      <c r="M344" s="580">
        <f t="shared" si="19"/>
        <v>126112500</v>
      </c>
      <c r="N344" s="638"/>
      <c r="O344" s="638"/>
      <c r="P344" s="639" t="s">
        <v>35</v>
      </c>
      <c r="Q344" s="639" t="s">
        <v>276</v>
      </c>
      <c r="R344" s="639" t="s">
        <v>73</v>
      </c>
      <c r="S344" s="639" t="s">
        <v>213</v>
      </c>
    </row>
    <row r="345" spans="1:20" ht="20.25" customHeight="1">
      <c r="A345" s="639" t="s">
        <v>235</v>
      </c>
      <c r="B345" s="638" t="s">
        <v>1900</v>
      </c>
      <c r="C345" s="639" t="s">
        <v>371</v>
      </c>
      <c r="D345" s="640" t="s">
        <v>4478</v>
      </c>
      <c r="E345" s="638"/>
      <c r="F345" s="639" t="s">
        <v>1647</v>
      </c>
      <c r="G345" s="638"/>
      <c r="H345" s="1110">
        <v>1770</v>
      </c>
      <c r="I345" s="705">
        <v>5610</v>
      </c>
      <c r="J345" s="643">
        <v>0</v>
      </c>
      <c r="K345" s="578">
        <f t="shared" si="17"/>
        <v>0</v>
      </c>
      <c r="L345" s="579">
        <f t="shared" si="18"/>
        <v>0</v>
      </c>
      <c r="M345" s="580">
        <f t="shared" si="19"/>
        <v>9929700</v>
      </c>
      <c r="N345" s="638"/>
      <c r="O345" s="638"/>
      <c r="P345" s="639" t="s">
        <v>35</v>
      </c>
      <c r="Q345" s="639" t="s">
        <v>336</v>
      </c>
      <c r="R345" s="639" t="s">
        <v>73</v>
      </c>
      <c r="S345" s="639" t="s">
        <v>213</v>
      </c>
    </row>
    <row r="346" spans="1:20" ht="20.25" customHeight="1">
      <c r="A346" s="639" t="s">
        <v>235</v>
      </c>
      <c r="B346" s="638" t="s">
        <v>1900</v>
      </c>
      <c r="C346" s="639" t="s">
        <v>371</v>
      </c>
      <c r="D346" s="640" t="s">
        <v>4478</v>
      </c>
      <c r="E346" s="638"/>
      <c r="F346" s="639" t="s">
        <v>421</v>
      </c>
      <c r="G346" s="638"/>
      <c r="H346" s="1110">
        <v>1763</v>
      </c>
      <c r="I346" s="705">
        <v>70010</v>
      </c>
      <c r="J346" s="643">
        <v>0</v>
      </c>
      <c r="K346" s="578">
        <f t="shared" si="17"/>
        <v>0</v>
      </c>
      <c r="L346" s="579">
        <f t="shared" si="18"/>
        <v>0</v>
      </c>
      <c r="M346" s="580">
        <f t="shared" si="19"/>
        <v>123427630</v>
      </c>
      <c r="N346" s="638"/>
      <c r="O346" s="638"/>
      <c r="P346" s="639" t="s">
        <v>35</v>
      </c>
      <c r="Q346" s="639" t="s">
        <v>276</v>
      </c>
      <c r="R346" s="639" t="s">
        <v>73</v>
      </c>
      <c r="S346" s="639" t="s">
        <v>213</v>
      </c>
    </row>
    <row r="347" spans="1:20" ht="20.25" customHeight="1">
      <c r="A347" s="639" t="s">
        <v>235</v>
      </c>
      <c r="B347" s="638" t="s">
        <v>1900</v>
      </c>
      <c r="C347" s="639" t="s">
        <v>371</v>
      </c>
      <c r="D347" s="640" t="s">
        <v>4478</v>
      </c>
      <c r="E347" s="638"/>
      <c r="F347" s="639" t="s">
        <v>1647</v>
      </c>
      <c r="G347" s="638"/>
      <c r="H347" s="1110">
        <v>1763</v>
      </c>
      <c r="I347" s="705">
        <v>5804</v>
      </c>
      <c r="J347" s="643">
        <v>0</v>
      </c>
      <c r="K347" s="578">
        <f t="shared" si="17"/>
        <v>0</v>
      </c>
      <c r="L347" s="579">
        <f t="shared" si="18"/>
        <v>0</v>
      </c>
      <c r="M347" s="580">
        <f t="shared" si="19"/>
        <v>10232452</v>
      </c>
      <c r="N347" s="638"/>
      <c r="O347" s="638"/>
      <c r="P347" s="639" t="s">
        <v>35</v>
      </c>
      <c r="Q347" s="639" t="s">
        <v>336</v>
      </c>
      <c r="R347" s="639" t="s">
        <v>73</v>
      </c>
      <c r="S347" s="639" t="s">
        <v>213</v>
      </c>
    </row>
    <row r="348" spans="1:20" ht="20.25" customHeight="1">
      <c r="A348" s="639" t="s">
        <v>235</v>
      </c>
      <c r="B348" s="638" t="s">
        <v>1900</v>
      </c>
      <c r="C348" s="639" t="s">
        <v>371</v>
      </c>
      <c r="D348" s="640" t="s">
        <v>4478</v>
      </c>
      <c r="E348" s="638"/>
      <c r="F348" s="639" t="s">
        <v>337</v>
      </c>
      <c r="G348" s="638"/>
      <c r="H348" s="1110">
        <v>1763</v>
      </c>
      <c r="I348" s="705">
        <v>14365</v>
      </c>
      <c r="J348" s="643">
        <v>0</v>
      </c>
      <c r="K348" s="578">
        <f t="shared" si="17"/>
        <v>0</v>
      </c>
      <c r="L348" s="579">
        <f t="shared" si="18"/>
        <v>0</v>
      </c>
      <c r="M348" s="580">
        <f t="shared" si="19"/>
        <v>25325495</v>
      </c>
      <c r="N348" s="638"/>
      <c r="O348" s="638"/>
      <c r="P348" s="639" t="s">
        <v>35</v>
      </c>
      <c r="Q348" s="639" t="s">
        <v>336</v>
      </c>
      <c r="R348" s="639" t="s">
        <v>73</v>
      </c>
      <c r="S348" s="639" t="s">
        <v>213</v>
      </c>
      <c r="T348" s="383"/>
    </row>
    <row r="349" spans="1:20" ht="20.25" customHeight="1">
      <c r="A349" s="639" t="s">
        <v>235</v>
      </c>
      <c r="B349" s="638" t="s">
        <v>1900</v>
      </c>
      <c r="C349" s="639" t="s">
        <v>371</v>
      </c>
      <c r="D349" s="640" t="s">
        <v>4478</v>
      </c>
      <c r="E349" s="638"/>
      <c r="F349" s="639" t="s">
        <v>688</v>
      </c>
      <c r="G349" s="638"/>
      <c r="H349" s="1110">
        <v>1770</v>
      </c>
      <c r="I349" s="705">
        <v>110891</v>
      </c>
      <c r="J349" s="643">
        <v>31.9</v>
      </c>
      <c r="K349" s="578">
        <f t="shared" si="17"/>
        <v>56463</v>
      </c>
      <c r="L349" s="579">
        <f t="shared" si="18"/>
        <v>56.463000000000001</v>
      </c>
      <c r="M349" s="580">
        <f t="shared" si="19"/>
        <v>196277070</v>
      </c>
      <c r="N349" s="638"/>
      <c r="O349" s="638"/>
      <c r="P349" s="639" t="s">
        <v>35</v>
      </c>
      <c r="Q349" s="639" t="s">
        <v>370</v>
      </c>
      <c r="R349" s="639" t="s">
        <v>60</v>
      </c>
      <c r="S349" s="639" t="s">
        <v>213</v>
      </c>
      <c r="T349" s="383"/>
    </row>
    <row r="350" spans="1:20" ht="20.25" customHeight="1">
      <c r="A350" s="639" t="s">
        <v>235</v>
      </c>
      <c r="B350" s="638" t="s">
        <v>1900</v>
      </c>
      <c r="C350" s="639" t="s">
        <v>371</v>
      </c>
      <c r="D350" s="640" t="s">
        <v>4471</v>
      </c>
      <c r="E350" s="638"/>
      <c r="F350" s="639" t="s">
        <v>880</v>
      </c>
      <c r="G350" s="638"/>
      <c r="H350" s="1110">
        <v>1770</v>
      </c>
      <c r="I350" s="705">
        <v>2308</v>
      </c>
      <c r="J350" s="643">
        <v>0</v>
      </c>
      <c r="K350" s="578">
        <f t="shared" si="17"/>
        <v>0</v>
      </c>
      <c r="L350" s="579">
        <f t="shared" si="18"/>
        <v>0</v>
      </c>
      <c r="M350" s="580">
        <f t="shared" si="19"/>
        <v>4085160</v>
      </c>
      <c r="N350" s="638"/>
      <c r="O350" s="638"/>
      <c r="P350" s="639" t="s">
        <v>35</v>
      </c>
      <c r="Q350" s="639" t="s">
        <v>336</v>
      </c>
      <c r="R350" s="639" t="s">
        <v>73</v>
      </c>
      <c r="S350" s="639" t="s">
        <v>213</v>
      </c>
      <c r="T350" s="383"/>
    </row>
    <row r="351" spans="1:20" ht="20.25" customHeight="1">
      <c r="A351" s="639" t="s">
        <v>235</v>
      </c>
      <c r="B351" s="638" t="s">
        <v>1900</v>
      </c>
      <c r="C351" s="639" t="s">
        <v>371</v>
      </c>
      <c r="D351" s="640" t="s">
        <v>4478</v>
      </c>
      <c r="E351" s="638"/>
      <c r="F351" s="639" t="s">
        <v>688</v>
      </c>
      <c r="G351" s="638"/>
      <c r="H351" s="1110">
        <v>1763</v>
      </c>
      <c r="I351" s="705">
        <v>110891</v>
      </c>
      <c r="J351" s="643">
        <v>31.9</v>
      </c>
      <c r="K351" s="578">
        <f t="shared" si="17"/>
        <v>56239.7</v>
      </c>
      <c r="L351" s="579">
        <f t="shared" si="18"/>
        <v>56.239699999999999</v>
      </c>
      <c r="M351" s="580">
        <f t="shared" si="19"/>
        <v>195500833</v>
      </c>
      <c r="N351" s="638"/>
      <c r="O351" s="638"/>
      <c r="P351" s="639" t="s">
        <v>35</v>
      </c>
      <c r="Q351" s="639" t="s">
        <v>370</v>
      </c>
      <c r="R351" s="639" t="s">
        <v>60</v>
      </c>
      <c r="S351" s="639" t="s">
        <v>213</v>
      </c>
      <c r="T351" s="383"/>
    </row>
    <row r="352" spans="1:20" ht="20.25" customHeight="1">
      <c r="A352" s="639" t="s">
        <v>235</v>
      </c>
      <c r="B352" s="638" t="s">
        <v>1900</v>
      </c>
      <c r="C352" s="639" t="s">
        <v>371</v>
      </c>
      <c r="D352" s="640" t="s">
        <v>4471</v>
      </c>
      <c r="E352" s="638"/>
      <c r="F352" s="639" t="s">
        <v>880</v>
      </c>
      <c r="G352" s="638"/>
      <c r="H352" s="1110">
        <v>1763</v>
      </c>
      <c r="I352" s="705">
        <v>2252</v>
      </c>
      <c r="J352" s="643">
        <v>0</v>
      </c>
      <c r="K352" s="578">
        <f t="shared" si="17"/>
        <v>0</v>
      </c>
      <c r="L352" s="579">
        <f t="shared" si="18"/>
        <v>0</v>
      </c>
      <c r="M352" s="580">
        <f t="shared" si="19"/>
        <v>3970276</v>
      </c>
      <c r="N352" s="638"/>
      <c r="O352" s="638"/>
      <c r="P352" s="639" t="s">
        <v>35</v>
      </c>
      <c r="Q352" s="639" t="s">
        <v>336</v>
      </c>
      <c r="R352" s="639" t="s">
        <v>73</v>
      </c>
      <c r="S352" s="639" t="s">
        <v>213</v>
      </c>
      <c r="T352" s="383"/>
    </row>
    <row r="353" spans="1:20" ht="20.25" customHeight="1">
      <c r="A353" s="639" t="s">
        <v>235</v>
      </c>
      <c r="B353" s="638" t="s">
        <v>1900</v>
      </c>
      <c r="C353" s="639" t="s">
        <v>371</v>
      </c>
      <c r="D353" s="640" t="s">
        <v>4478</v>
      </c>
      <c r="E353" s="638"/>
      <c r="F353" s="639" t="s">
        <v>401</v>
      </c>
      <c r="G353" s="638"/>
      <c r="H353" s="1110">
        <v>277</v>
      </c>
      <c r="I353" s="705">
        <v>66648</v>
      </c>
      <c r="J353" s="643">
        <v>9.4</v>
      </c>
      <c r="K353" s="578">
        <f t="shared" si="17"/>
        <v>2603.8000000000002</v>
      </c>
      <c r="L353" s="579">
        <f t="shared" si="18"/>
        <v>2.6038000000000001</v>
      </c>
      <c r="M353" s="580">
        <f t="shared" si="19"/>
        <v>18461496</v>
      </c>
      <c r="N353" s="638"/>
      <c r="O353" s="638"/>
      <c r="P353" s="639" t="s">
        <v>35</v>
      </c>
      <c r="Q353" s="639" t="s">
        <v>344</v>
      </c>
      <c r="R353" s="639" t="s">
        <v>60</v>
      </c>
      <c r="S353" s="639" t="s">
        <v>213</v>
      </c>
      <c r="T353" s="383"/>
    </row>
    <row r="354" spans="1:20" ht="20.25" customHeight="1">
      <c r="A354" s="639" t="s">
        <v>235</v>
      </c>
      <c r="B354" s="638" t="s">
        <v>1900</v>
      </c>
      <c r="C354" s="639" t="s">
        <v>371</v>
      </c>
      <c r="D354" s="640" t="s">
        <v>4478</v>
      </c>
      <c r="E354" s="638"/>
      <c r="F354" s="639" t="s">
        <v>882</v>
      </c>
      <c r="G354" s="638"/>
      <c r="H354" s="1110">
        <v>277</v>
      </c>
      <c r="I354" s="705">
        <v>8234</v>
      </c>
      <c r="J354" s="643">
        <v>0</v>
      </c>
      <c r="K354" s="578">
        <f t="shared" si="17"/>
        <v>0</v>
      </c>
      <c r="L354" s="579">
        <f t="shared" si="18"/>
        <v>0</v>
      </c>
      <c r="M354" s="580">
        <f t="shared" si="19"/>
        <v>2280818</v>
      </c>
      <c r="N354" s="638"/>
      <c r="O354" s="638"/>
      <c r="P354" s="639" t="s">
        <v>35</v>
      </c>
      <c r="Q354" s="639" t="s">
        <v>336</v>
      </c>
      <c r="R354" s="639" t="s">
        <v>73</v>
      </c>
      <c r="S354" s="639" t="s">
        <v>213</v>
      </c>
      <c r="T354" s="383"/>
    </row>
    <row r="355" spans="1:20" ht="20.25" customHeight="1">
      <c r="A355" s="639" t="s">
        <v>235</v>
      </c>
      <c r="B355" s="638" t="s">
        <v>1900</v>
      </c>
      <c r="C355" s="639" t="s">
        <v>371</v>
      </c>
      <c r="D355" s="640" t="s">
        <v>4478</v>
      </c>
      <c r="E355" s="638"/>
      <c r="F355" s="639" t="s">
        <v>1575</v>
      </c>
      <c r="G355" s="638"/>
      <c r="H355" s="1110">
        <v>277</v>
      </c>
      <c r="I355" s="705">
        <v>6975</v>
      </c>
      <c r="J355" s="643">
        <v>0</v>
      </c>
      <c r="K355" s="578">
        <f t="shared" si="17"/>
        <v>0</v>
      </c>
      <c r="L355" s="579">
        <f t="shared" si="18"/>
        <v>0</v>
      </c>
      <c r="M355" s="580">
        <f t="shared" si="19"/>
        <v>1932075</v>
      </c>
      <c r="N355" s="638"/>
      <c r="O355" s="638"/>
      <c r="P355" s="639" t="s">
        <v>35</v>
      </c>
      <c r="Q355" s="639" t="s">
        <v>336</v>
      </c>
      <c r="R355" s="639" t="s">
        <v>73</v>
      </c>
      <c r="S355" s="639" t="s">
        <v>213</v>
      </c>
      <c r="T355" s="383"/>
    </row>
    <row r="356" spans="1:20" ht="20.25" customHeight="1">
      <c r="A356" s="639" t="s">
        <v>235</v>
      </c>
      <c r="B356" s="638" t="s">
        <v>1900</v>
      </c>
      <c r="C356" s="639" t="s">
        <v>371</v>
      </c>
      <c r="D356" s="640" t="s">
        <v>4478</v>
      </c>
      <c r="E356" s="638"/>
      <c r="F356" s="639" t="s">
        <v>406</v>
      </c>
      <c r="G356" s="638"/>
      <c r="H356" s="1110">
        <v>277</v>
      </c>
      <c r="I356" s="705">
        <v>42817</v>
      </c>
      <c r="J356" s="643">
        <v>0</v>
      </c>
      <c r="K356" s="578">
        <f t="shared" si="17"/>
        <v>0</v>
      </c>
      <c r="L356" s="579">
        <f t="shared" si="18"/>
        <v>0</v>
      </c>
      <c r="M356" s="580">
        <f t="shared" si="19"/>
        <v>11860309</v>
      </c>
      <c r="N356" s="638"/>
      <c r="O356" s="638"/>
      <c r="P356" s="639" t="s">
        <v>35</v>
      </c>
      <c r="Q356" s="639" t="s">
        <v>271</v>
      </c>
      <c r="R356" s="639" t="s">
        <v>73</v>
      </c>
      <c r="S356" s="639" t="s">
        <v>213</v>
      </c>
    </row>
    <row r="357" spans="1:20" ht="20.25" customHeight="1">
      <c r="A357" s="639" t="s">
        <v>235</v>
      </c>
      <c r="B357" s="638" t="s">
        <v>1900</v>
      </c>
      <c r="C357" s="639" t="s">
        <v>371</v>
      </c>
      <c r="D357" s="640" t="s">
        <v>4471</v>
      </c>
      <c r="E357" s="638"/>
      <c r="F357" s="639" t="s">
        <v>880</v>
      </c>
      <c r="G357" s="638"/>
      <c r="H357" s="1110">
        <v>277</v>
      </c>
      <c r="I357" s="705">
        <v>3487</v>
      </c>
      <c r="J357" s="643">
        <v>0</v>
      </c>
      <c r="K357" s="578">
        <f t="shared" si="17"/>
        <v>0</v>
      </c>
      <c r="L357" s="579">
        <f t="shared" si="18"/>
        <v>0</v>
      </c>
      <c r="M357" s="580">
        <f t="shared" si="19"/>
        <v>965899</v>
      </c>
      <c r="N357" s="638"/>
      <c r="O357" s="638"/>
      <c r="P357" s="639" t="s">
        <v>35</v>
      </c>
      <c r="Q357" s="639" t="s">
        <v>336</v>
      </c>
      <c r="R357" s="639" t="s">
        <v>73</v>
      </c>
      <c r="S357" s="639" t="s">
        <v>213</v>
      </c>
    </row>
    <row r="358" spans="1:20" ht="20.25" customHeight="1">
      <c r="A358" s="639" t="s">
        <v>235</v>
      </c>
      <c r="B358" s="638" t="s">
        <v>1900</v>
      </c>
      <c r="C358" s="639" t="s">
        <v>371</v>
      </c>
      <c r="D358" s="640" t="s">
        <v>4471</v>
      </c>
      <c r="E358" s="638"/>
      <c r="F358" s="639" t="s">
        <v>880</v>
      </c>
      <c r="G358" s="638"/>
      <c r="H358" s="1110">
        <v>277</v>
      </c>
      <c r="I358" s="705">
        <v>3487</v>
      </c>
      <c r="J358" s="643">
        <v>0</v>
      </c>
      <c r="K358" s="578">
        <f t="shared" si="17"/>
        <v>0</v>
      </c>
      <c r="L358" s="579">
        <f t="shared" si="18"/>
        <v>0</v>
      </c>
      <c r="M358" s="580">
        <f t="shared" si="19"/>
        <v>965899</v>
      </c>
      <c r="N358" s="638"/>
      <c r="O358" s="638"/>
      <c r="P358" s="639" t="s">
        <v>35</v>
      </c>
      <c r="Q358" s="639" t="s">
        <v>336</v>
      </c>
      <c r="R358" s="639" t="s">
        <v>73</v>
      </c>
      <c r="S358" s="639" t="s">
        <v>213</v>
      </c>
    </row>
    <row r="359" spans="1:20" ht="20.25" customHeight="1">
      <c r="A359" s="639" t="s">
        <v>235</v>
      </c>
      <c r="B359" s="638" t="s">
        <v>1900</v>
      </c>
      <c r="C359" s="639" t="s">
        <v>371</v>
      </c>
      <c r="D359" s="640" t="s">
        <v>4478</v>
      </c>
      <c r="E359" s="638"/>
      <c r="F359" s="639" t="s">
        <v>442</v>
      </c>
      <c r="G359" s="638"/>
      <c r="H359" s="1110">
        <v>270</v>
      </c>
      <c r="I359" s="705">
        <v>969</v>
      </c>
      <c r="J359" s="643">
        <v>0</v>
      </c>
      <c r="K359" s="578">
        <f t="shared" si="17"/>
        <v>0</v>
      </c>
      <c r="L359" s="579">
        <f t="shared" si="18"/>
        <v>0</v>
      </c>
      <c r="M359" s="580">
        <f t="shared" si="19"/>
        <v>261630</v>
      </c>
      <c r="N359" s="638"/>
      <c r="O359" s="638"/>
      <c r="P359" s="639" t="s">
        <v>35</v>
      </c>
      <c r="Q359" s="639" t="s">
        <v>336</v>
      </c>
      <c r="R359" s="639" t="s">
        <v>73</v>
      </c>
      <c r="S359" s="639" t="s">
        <v>213</v>
      </c>
    </row>
    <row r="360" spans="1:20" ht="20.25" customHeight="1">
      <c r="A360" s="639" t="s">
        <v>235</v>
      </c>
      <c r="B360" s="638" t="s">
        <v>1900</v>
      </c>
      <c r="C360" s="639" t="s">
        <v>371</v>
      </c>
      <c r="D360" s="640" t="s">
        <v>4478</v>
      </c>
      <c r="E360" s="638"/>
      <c r="F360" s="639" t="s">
        <v>1912</v>
      </c>
      <c r="G360" s="638"/>
      <c r="H360" s="1110">
        <v>270</v>
      </c>
      <c r="I360" s="705">
        <v>7751</v>
      </c>
      <c r="J360" s="643">
        <v>0</v>
      </c>
      <c r="K360" s="578">
        <f t="shared" si="17"/>
        <v>0</v>
      </c>
      <c r="L360" s="579">
        <f t="shared" si="18"/>
        <v>0</v>
      </c>
      <c r="M360" s="580">
        <f t="shared" si="19"/>
        <v>2092770</v>
      </c>
      <c r="N360" s="638"/>
      <c r="O360" s="638"/>
      <c r="P360" s="639" t="s">
        <v>35</v>
      </c>
      <c r="Q360" s="639" t="s">
        <v>336</v>
      </c>
      <c r="R360" s="639" t="s">
        <v>73</v>
      </c>
      <c r="S360" s="639" t="s">
        <v>213</v>
      </c>
    </row>
    <row r="361" spans="1:20" ht="20.25" customHeight="1">
      <c r="A361" s="639" t="s">
        <v>235</v>
      </c>
      <c r="B361" s="638" t="s">
        <v>1900</v>
      </c>
      <c r="C361" s="639" t="s">
        <v>371</v>
      </c>
      <c r="D361" s="640" t="s">
        <v>4478</v>
      </c>
      <c r="E361" s="638"/>
      <c r="F361" s="639" t="s">
        <v>730</v>
      </c>
      <c r="G361" s="638"/>
      <c r="H361" s="1110">
        <v>270</v>
      </c>
      <c r="I361" s="705">
        <v>76734</v>
      </c>
      <c r="J361" s="643">
        <v>0</v>
      </c>
      <c r="K361" s="578">
        <f t="shared" si="17"/>
        <v>0</v>
      </c>
      <c r="L361" s="579">
        <f t="shared" si="18"/>
        <v>0</v>
      </c>
      <c r="M361" s="580">
        <f t="shared" si="19"/>
        <v>20718180</v>
      </c>
      <c r="N361" s="638"/>
      <c r="O361" s="638"/>
      <c r="P361" s="639" t="s">
        <v>35</v>
      </c>
      <c r="Q361" s="639" t="s">
        <v>272</v>
      </c>
      <c r="R361" s="639" t="s">
        <v>73</v>
      </c>
      <c r="S361" s="639" t="s">
        <v>213</v>
      </c>
    </row>
    <row r="362" spans="1:20" ht="20.25" customHeight="1">
      <c r="A362" s="639" t="s">
        <v>235</v>
      </c>
      <c r="B362" s="638" t="s">
        <v>1900</v>
      </c>
      <c r="C362" s="639" t="s">
        <v>371</v>
      </c>
      <c r="D362" s="640" t="s">
        <v>4478</v>
      </c>
      <c r="E362" s="638"/>
      <c r="F362" s="639" t="s">
        <v>1115</v>
      </c>
      <c r="G362" s="638"/>
      <c r="H362" s="1110">
        <v>1770</v>
      </c>
      <c r="I362" s="705">
        <v>8065</v>
      </c>
      <c r="J362" s="643">
        <v>0</v>
      </c>
      <c r="K362" s="578">
        <f t="shared" si="17"/>
        <v>0</v>
      </c>
      <c r="L362" s="579">
        <f t="shared" si="18"/>
        <v>0</v>
      </c>
      <c r="M362" s="580">
        <f t="shared" si="19"/>
        <v>14275050</v>
      </c>
      <c r="N362" s="638"/>
      <c r="O362" s="638"/>
      <c r="P362" s="639" t="s">
        <v>35</v>
      </c>
      <c r="Q362" s="639" t="s">
        <v>336</v>
      </c>
      <c r="R362" s="639" t="s">
        <v>73</v>
      </c>
      <c r="S362" s="639" t="s">
        <v>213</v>
      </c>
    </row>
    <row r="363" spans="1:20" ht="20.25" customHeight="1">
      <c r="A363" s="639" t="s">
        <v>235</v>
      </c>
      <c r="B363" s="638" t="s">
        <v>1900</v>
      </c>
      <c r="C363" s="639" t="s">
        <v>371</v>
      </c>
      <c r="D363" s="640" t="s">
        <v>4479</v>
      </c>
      <c r="E363" s="638"/>
      <c r="F363" s="639" t="s">
        <v>373</v>
      </c>
      <c r="G363" s="638"/>
      <c r="H363" s="1110">
        <v>270</v>
      </c>
      <c r="I363" s="705">
        <v>19765</v>
      </c>
      <c r="J363" s="643">
        <v>0</v>
      </c>
      <c r="K363" s="578">
        <f t="shared" si="17"/>
        <v>0</v>
      </c>
      <c r="L363" s="579">
        <f t="shared" si="18"/>
        <v>0</v>
      </c>
      <c r="M363" s="580">
        <f t="shared" si="19"/>
        <v>5336550</v>
      </c>
      <c r="N363" s="638"/>
      <c r="O363" s="638"/>
      <c r="P363" s="639" t="s">
        <v>35</v>
      </c>
      <c r="Q363" s="639" t="s">
        <v>336</v>
      </c>
      <c r="R363" s="639" t="s">
        <v>73</v>
      </c>
      <c r="S363" s="639" t="s">
        <v>213</v>
      </c>
    </row>
    <row r="364" spans="1:20" ht="20.25" customHeight="1">
      <c r="A364" s="639" t="s">
        <v>235</v>
      </c>
      <c r="B364" s="638" t="s">
        <v>1900</v>
      </c>
      <c r="C364" s="639" t="s">
        <v>371</v>
      </c>
      <c r="D364" s="640" t="s">
        <v>4479</v>
      </c>
      <c r="E364" s="638"/>
      <c r="F364" s="639" t="s">
        <v>373</v>
      </c>
      <c r="G364" s="638"/>
      <c r="H364" s="1110">
        <v>1770</v>
      </c>
      <c r="I364" s="705">
        <v>14306</v>
      </c>
      <c r="J364" s="643">
        <v>0</v>
      </c>
      <c r="K364" s="578">
        <f t="shared" si="17"/>
        <v>0</v>
      </c>
      <c r="L364" s="579">
        <f t="shared" si="18"/>
        <v>0</v>
      </c>
      <c r="M364" s="580">
        <f t="shared" si="19"/>
        <v>25321620</v>
      </c>
      <c r="N364" s="638"/>
      <c r="O364" s="638"/>
      <c r="P364" s="639" t="s">
        <v>35</v>
      </c>
      <c r="Q364" s="639" t="s">
        <v>336</v>
      </c>
      <c r="R364" s="639" t="s">
        <v>73</v>
      </c>
      <c r="S364" s="639" t="s">
        <v>213</v>
      </c>
    </row>
    <row r="365" spans="1:20" ht="20.25" customHeight="1">
      <c r="A365" s="639" t="s">
        <v>436</v>
      </c>
      <c r="B365" s="638" t="s">
        <v>1281</v>
      </c>
      <c r="C365" s="639" t="s">
        <v>371</v>
      </c>
      <c r="D365" s="640" t="s">
        <v>4466</v>
      </c>
      <c r="E365" s="638"/>
      <c r="F365" s="639" t="s">
        <v>432</v>
      </c>
      <c r="G365" s="638"/>
      <c r="H365" s="1110">
        <v>1120</v>
      </c>
      <c r="I365" s="705">
        <v>9355</v>
      </c>
      <c r="J365" s="643">
        <v>0</v>
      </c>
      <c r="K365" s="578">
        <f t="shared" si="17"/>
        <v>0</v>
      </c>
      <c r="L365" s="579">
        <f t="shared" si="18"/>
        <v>0</v>
      </c>
      <c r="M365" s="580">
        <f t="shared" si="19"/>
        <v>10477600</v>
      </c>
      <c r="N365" s="638"/>
      <c r="O365" s="638"/>
      <c r="P365" s="639" t="s">
        <v>483</v>
      </c>
      <c r="Q365" s="639" t="s">
        <v>336</v>
      </c>
      <c r="R365" s="639" t="s">
        <v>73</v>
      </c>
      <c r="S365" s="639" t="s">
        <v>213</v>
      </c>
    </row>
    <row r="366" spans="1:20" ht="20.25" customHeight="1">
      <c r="A366" s="639" t="s">
        <v>436</v>
      </c>
      <c r="B366" s="638" t="s">
        <v>1281</v>
      </c>
      <c r="C366" s="639" t="s">
        <v>371</v>
      </c>
      <c r="D366" s="640" t="s">
        <v>4466</v>
      </c>
      <c r="E366" s="638"/>
      <c r="F366" s="639" t="s">
        <v>442</v>
      </c>
      <c r="G366" s="638"/>
      <c r="H366" s="1110">
        <v>1120</v>
      </c>
      <c r="I366" s="705">
        <v>500</v>
      </c>
      <c r="J366" s="643">
        <v>0</v>
      </c>
      <c r="K366" s="578">
        <f t="shared" si="17"/>
        <v>0</v>
      </c>
      <c r="L366" s="579">
        <f t="shared" si="18"/>
        <v>0</v>
      </c>
      <c r="M366" s="580">
        <f t="shared" si="19"/>
        <v>560000</v>
      </c>
      <c r="N366" s="638"/>
      <c r="O366" s="638"/>
      <c r="P366" s="639" t="s">
        <v>483</v>
      </c>
      <c r="Q366" s="639" t="s">
        <v>336</v>
      </c>
      <c r="R366" s="639" t="s">
        <v>73</v>
      </c>
      <c r="S366" s="639" t="s">
        <v>213</v>
      </c>
    </row>
    <row r="367" spans="1:20" ht="20.25" customHeight="1">
      <c r="A367" s="639" t="s">
        <v>436</v>
      </c>
      <c r="B367" s="638" t="s">
        <v>1281</v>
      </c>
      <c r="C367" s="639" t="s">
        <v>371</v>
      </c>
      <c r="D367" s="640" t="s">
        <v>4466</v>
      </c>
      <c r="E367" s="638"/>
      <c r="F367" s="639" t="s">
        <v>433</v>
      </c>
      <c r="G367" s="638"/>
      <c r="H367" s="1110">
        <v>1120</v>
      </c>
      <c r="I367" s="705">
        <v>4803</v>
      </c>
      <c r="J367" s="643">
        <v>0</v>
      </c>
      <c r="K367" s="578">
        <f t="shared" si="17"/>
        <v>0</v>
      </c>
      <c r="L367" s="579">
        <f t="shared" si="18"/>
        <v>0</v>
      </c>
      <c r="M367" s="580">
        <f t="shared" si="19"/>
        <v>5379360</v>
      </c>
      <c r="N367" s="638"/>
      <c r="O367" s="638"/>
      <c r="P367" s="639" t="s">
        <v>483</v>
      </c>
      <c r="Q367" s="639" t="s">
        <v>336</v>
      </c>
      <c r="R367" s="639" t="s">
        <v>73</v>
      </c>
      <c r="S367" s="639" t="s">
        <v>213</v>
      </c>
    </row>
    <row r="368" spans="1:20" ht="20.25" customHeight="1">
      <c r="A368" s="639" t="s">
        <v>436</v>
      </c>
      <c r="B368" s="638" t="s">
        <v>1281</v>
      </c>
      <c r="C368" s="639" t="s">
        <v>371</v>
      </c>
      <c r="D368" s="640" t="s">
        <v>4466</v>
      </c>
      <c r="E368" s="638"/>
      <c r="F368" s="639" t="s">
        <v>81</v>
      </c>
      <c r="G368" s="638"/>
      <c r="H368" s="1110">
        <v>1120</v>
      </c>
      <c r="I368" s="705">
        <v>3502</v>
      </c>
      <c r="J368" s="643">
        <v>0</v>
      </c>
      <c r="K368" s="578">
        <f t="shared" si="17"/>
        <v>0</v>
      </c>
      <c r="L368" s="579">
        <f t="shared" si="18"/>
        <v>0</v>
      </c>
      <c r="M368" s="580">
        <f t="shared" si="19"/>
        <v>3922240</v>
      </c>
      <c r="N368" s="638"/>
      <c r="O368" s="638"/>
      <c r="P368" s="639" t="s">
        <v>483</v>
      </c>
      <c r="Q368" s="639" t="s">
        <v>336</v>
      </c>
      <c r="R368" s="639" t="s">
        <v>73</v>
      </c>
      <c r="S368" s="639" t="s">
        <v>213</v>
      </c>
    </row>
    <row r="369" spans="1:19" ht="20.25" customHeight="1">
      <c r="A369" s="639" t="s">
        <v>436</v>
      </c>
      <c r="B369" s="638" t="s">
        <v>1281</v>
      </c>
      <c r="C369" s="639" t="s">
        <v>371</v>
      </c>
      <c r="D369" s="640" t="s">
        <v>4466</v>
      </c>
      <c r="E369" s="638"/>
      <c r="F369" s="639" t="s">
        <v>164</v>
      </c>
      <c r="G369" s="638"/>
      <c r="H369" s="1110">
        <v>856</v>
      </c>
      <c r="I369" s="705">
        <v>17000</v>
      </c>
      <c r="J369" s="643">
        <v>0</v>
      </c>
      <c r="K369" s="578">
        <f t="shared" si="17"/>
        <v>0</v>
      </c>
      <c r="L369" s="579">
        <f t="shared" si="18"/>
        <v>0</v>
      </c>
      <c r="M369" s="580">
        <f t="shared" si="19"/>
        <v>14552000</v>
      </c>
      <c r="N369" s="638"/>
      <c r="O369" s="638"/>
      <c r="P369" s="639" t="s">
        <v>483</v>
      </c>
      <c r="Q369" s="639" t="s">
        <v>360</v>
      </c>
      <c r="R369" s="639" t="s">
        <v>73</v>
      </c>
      <c r="S369" s="639" t="s">
        <v>213</v>
      </c>
    </row>
    <row r="370" spans="1:19" ht="20.25" customHeight="1">
      <c r="A370" s="639" t="s">
        <v>436</v>
      </c>
      <c r="B370" s="638" t="s">
        <v>1281</v>
      </c>
      <c r="C370" s="639" t="s">
        <v>371</v>
      </c>
      <c r="D370" s="640" t="s">
        <v>4466</v>
      </c>
      <c r="E370" s="638"/>
      <c r="F370" s="639" t="s">
        <v>163</v>
      </c>
      <c r="G370" s="638"/>
      <c r="H370" s="1110">
        <v>1936</v>
      </c>
      <c r="I370" s="705">
        <v>14000</v>
      </c>
      <c r="J370" s="643">
        <v>0</v>
      </c>
      <c r="K370" s="578">
        <f t="shared" si="17"/>
        <v>0</v>
      </c>
      <c r="L370" s="579">
        <f t="shared" si="18"/>
        <v>0</v>
      </c>
      <c r="M370" s="580">
        <f t="shared" si="19"/>
        <v>27104000</v>
      </c>
      <c r="N370" s="638"/>
      <c r="O370" s="638"/>
      <c r="P370" s="639" t="s">
        <v>483</v>
      </c>
      <c r="Q370" s="639" t="s">
        <v>360</v>
      </c>
      <c r="R370" s="639" t="s">
        <v>73</v>
      </c>
      <c r="S370" s="639" t="s">
        <v>213</v>
      </c>
    </row>
    <row r="371" spans="1:19" ht="20.25" customHeight="1">
      <c r="A371" s="639" t="s">
        <v>436</v>
      </c>
      <c r="B371" s="638" t="s">
        <v>1281</v>
      </c>
      <c r="C371" s="639" t="s">
        <v>371</v>
      </c>
      <c r="D371" s="640" t="s">
        <v>4466</v>
      </c>
      <c r="E371" s="638"/>
      <c r="F371" s="639" t="s">
        <v>187</v>
      </c>
      <c r="G371" s="638"/>
      <c r="H371" s="1110">
        <v>856</v>
      </c>
      <c r="I371" s="705">
        <v>23000</v>
      </c>
      <c r="J371" s="643">
        <v>0</v>
      </c>
      <c r="K371" s="578">
        <f t="shared" si="17"/>
        <v>0</v>
      </c>
      <c r="L371" s="579">
        <f t="shared" si="18"/>
        <v>0</v>
      </c>
      <c r="M371" s="580">
        <f t="shared" si="19"/>
        <v>19688000</v>
      </c>
      <c r="N371" s="638"/>
      <c r="O371" s="638"/>
      <c r="P371" s="639" t="s">
        <v>483</v>
      </c>
      <c r="Q371" s="639" t="s">
        <v>360</v>
      </c>
      <c r="R371" s="639" t="s">
        <v>73</v>
      </c>
      <c r="S371" s="639" t="s">
        <v>213</v>
      </c>
    </row>
    <row r="372" spans="1:19" ht="20.25" customHeight="1">
      <c r="A372" s="639" t="s">
        <v>436</v>
      </c>
      <c r="B372" s="638" t="s">
        <v>1281</v>
      </c>
      <c r="C372" s="639" t="s">
        <v>371</v>
      </c>
      <c r="D372" s="640" t="s">
        <v>4466</v>
      </c>
      <c r="E372" s="638"/>
      <c r="F372" s="639" t="s">
        <v>422</v>
      </c>
      <c r="G372" s="638"/>
      <c r="H372" s="1110">
        <v>1936</v>
      </c>
      <c r="I372" s="705">
        <v>29719</v>
      </c>
      <c r="J372" s="643">
        <v>0</v>
      </c>
      <c r="K372" s="578">
        <f t="shared" si="17"/>
        <v>0</v>
      </c>
      <c r="L372" s="579">
        <f t="shared" si="18"/>
        <v>0</v>
      </c>
      <c r="M372" s="580">
        <f t="shared" si="19"/>
        <v>57535984</v>
      </c>
      <c r="N372" s="638"/>
      <c r="O372" s="638"/>
      <c r="P372" s="639" t="s">
        <v>483</v>
      </c>
      <c r="Q372" s="639" t="s">
        <v>271</v>
      </c>
      <c r="R372" s="639" t="s">
        <v>73</v>
      </c>
      <c r="S372" s="639" t="s">
        <v>213</v>
      </c>
    </row>
    <row r="373" spans="1:19" ht="20.25" customHeight="1">
      <c r="A373" s="639" t="s">
        <v>436</v>
      </c>
      <c r="B373" s="638" t="s">
        <v>1281</v>
      </c>
      <c r="C373" s="639" t="s">
        <v>371</v>
      </c>
      <c r="D373" s="640" t="s">
        <v>4466</v>
      </c>
      <c r="E373" s="638"/>
      <c r="F373" s="639" t="s">
        <v>420</v>
      </c>
      <c r="G373" s="638"/>
      <c r="H373" s="1110">
        <v>856</v>
      </c>
      <c r="I373" s="705">
        <v>8000</v>
      </c>
      <c r="J373" s="643">
        <v>0</v>
      </c>
      <c r="K373" s="578">
        <f t="shared" si="17"/>
        <v>0</v>
      </c>
      <c r="L373" s="579">
        <f t="shared" si="18"/>
        <v>0</v>
      </c>
      <c r="M373" s="580">
        <f t="shared" si="19"/>
        <v>6848000</v>
      </c>
      <c r="N373" s="638"/>
      <c r="O373" s="638"/>
      <c r="P373" s="639" t="s">
        <v>483</v>
      </c>
      <c r="Q373" s="639" t="s">
        <v>336</v>
      </c>
      <c r="R373" s="639" t="s">
        <v>73</v>
      </c>
      <c r="S373" s="639" t="s">
        <v>213</v>
      </c>
    </row>
    <row r="374" spans="1:19" ht="20.25" customHeight="1">
      <c r="A374" s="639" t="s">
        <v>436</v>
      </c>
      <c r="B374" s="638" t="s">
        <v>1281</v>
      </c>
      <c r="C374" s="639" t="s">
        <v>371</v>
      </c>
      <c r="D374" s="640" t="s">
        <v>4466</v>
      </c>
      <c r="E374" s="638"/>
      <c r="F374" s="639" t="s">
        <v>337</v>
      </c>
      <c r="G374" s="638"/>
      <c r="H374" s="1110">
        <v>1080</v>
      </c>
      <c r="I374" s="705">
        <v>14365</v>
      </c>
      <c r="J374" s="643">
        <v>0</v>
      </c>
      <c r="K374" s="578">
        <f t="shared" si="17"/>
        <v>0</v>
      </c>
      <c r="L374" s="579">
        <f t="shared" si="18"/>
        <v>0</v>
      </c>
      <c r="M374" s="580">
        <f t="shared" si="19"/>
        <v>15514200</v>
      </c>
      <c r="N374" s="638"/>
      <c r="O374" s="638"/>
      <c r="P374" s="639" t="s">
        <v>483</v>
      </c>
      <c r="Q374" s="639" t="s">
        <v>336</v>
      </c>
      <c r="R374" s="639" t="s">
        <v>73</v>
      </c>
      <c r="S374" s="639" t="s">
        <v>213</v>
      </c>
    </row>
    <row r="375" spans="1:19" ht="20.25" customHeight="1">
      <c r="A375" s="639" t="s">
        <v>436</v>
      </c>
      <c r="B375" s="638" t="s">
        <v>1281</v>
      </c>
      <c r="C375" s="639" t="s">
        <v>371</v>
      </c>
      <c r="D375" s="640" t="s">
        <v>4466</v>
      </c>
      <c r="E375" s="638"/>
      <c r="F375" s="639" t="s">
        <v>373</v>
      </c>
      <c r="G375" s="638"/>
      <c r="H375" s="1110">
        <v>1080</v>
      </c>
      <c r="I375" s="705">
        <v>14800</v>
      </c>
      <c r="J375" s="643">
        <v>0</v>
      </c>
      <c r="K375" s="578">
        <f t="shared" si="17"/>
        <v>0</v>
      </c>
      <c r="L375" s="579">
        <f t="shared" si="18"/>
        <v>0</v>
      </c>
      <c r="M375" s="580">
        <f t="shared" si="19"/>
        <v>15984000</v>
      </c>
      <c r="N375" s="638"/>
      <c r="O375" s="638"/>
      <c r="P375" s="639" t="s">
        <v>483</v>
      </c>
      <c r="Q375" s="639" t="s">
        <v>336</v>
      </c>
      <c r="R375" s="639" t="s">
        <v>73</v>
      </c>
      <c r="S375" s="639" t="s">
        <v>213</v>
      </c>
    </row>
    <row r="376" spans="1:19" ht="20.25" customHeight="1">
      <c r="A376" s="639" t="s">
        <v>436</v>
      </c>
      <c r="B376" s="638" t="s">
        <v>1281</v>
      </c>
      <c r="C376" s="639" t="s">
        <v>371</v>
      </c>
      <c r="D376" s="640" t="s">
        <v>4466</v>
      </c>
      <c r="E376" s="638"/>
      <c r="F376" s="639" t="s">
        <v>421</v>
      </c>
      <c r="G376" s="638"/>
      <c r="H376" s="1110">
        <v>1080</v>
      </c>
      <c r="I376" s="705">
        <v>70010</v>
      </c>
      <c r="J376" s="643">
        <v>0</v>
      </c>
      <c r="K376" s="578">
        <f t="shared" si="17"/>
        <v>0</v>
      </c>
      <c r="L376" s="579">
        <f t="shared" si="18"/>
        <v>0</v>
      </c>
      <c r="M376" s="580">
        <f t="shared" si="19"/>
        <v>75610800</v>
      </c>
      <c r="N376" s="638"/>
      <c r="O376" s="638"/>
      <c r="P376" s="639" t="s">
        <v>483</v>
      </c>
      <c r="Q376" s="639" t="s">
        <v>276</v>
      </c>
      <c r="R376" s="639" t="s">
        <v>73</v>
      </c>
      <c r="S376" s="639" t="s">
        <v>213</v>
      </c>
    </row>
    <row r="377" spans="1:19" ht="20.25" customHeight="1">
      <c r="A377" s="639" t="s">
        <v>436</v>
      </c>
      <c r="B377" s="638" t="s">
        <v>1281</v>
      </c>
      <c r="C377" s="639" t="s">
        <v>371</v>
      </c>
      <c r="D377" s="640" t="s">
        <v>4466</v>
      </c>
      <c r="E377" s="638"/>
      <c r="F377" s="639" t="s">
        <v>81</v>
      </c>
      <c r="G377" s="638"/>
      <c r="H377" s="1110">
        <v>1080</v>
      </c>
      <c r="I377" s="705">
        <v>6022</v>
      </c>
      <c r="J377" s="643">
        <v>0</v>
      </c>
      <c r="K377" s="578">
        <f t="shared" si="17"/>
        <v>0</v>
      </c>
      <c r="L377" s="579">
        <f t="shared" si="18"/>
        <v>0</v>
      </c>
      <c r="M377" s="580">
        <f t="shared" si="19"/>
        <v>6503760</v>
      </c>
      <c r="N377" s="638"/>
      <c r="O377" s="638"/>
      <c r="P377" s="639" t="s">
        <v>483</v>
      </c>
      <c r="Q377" s="639" t="s">
        <v>336</v>
      </c>
      <c r="R377" s="639" t="s">
        <v>73</v>
      </c>
      <c r="S377" s="639" t="s">
        <v>213</v>
      </c>
    </row>
    <row r="378" spans="1:19" ht="20.25" customHeight="1">
      <c r="A378" s="639" t="s">
        <v>436</v>
      </c>
      <c r="B378" s="638" t="s">
        <v>1281</v>
      </c>
      <c r="C378" s="639" t="s">
        <v>371</v>
      </c>
      <c r="D378" s="640" t="s">
        <v>4466</v>
      </c>
      <c r="E378" s="638"/>
      <c r="F378" s="639" t="s">
        <v>437</v>
      </c>
      <c r="G378" s="638"/>
      <c r="H378" s="1110">
        <v>856</v>
      </c>
      <c r="I378" s="705">
        <v>15000</v>
      </c>
      <c r="J378" s="643">
        <v>0</v>
      </c>
      <c r="K378" s="578">
        <f t="shared" si="17"/>
        <v>0</v>
      </c>
      <c r="L378" s="579">
        <f t="shared" si="18"/>
        <v>0</v>
      </c>
      <c r="M378" s="580">
        <f t="shared" si="19"/>
        <v>12840000</v>
      </c>
      <c r="N378" s="638"/>
      <c r="O378" s="638"/>
      <c r="P378" s="639" t="s">
        <v>483</v>
      </c>
      <c r="Q378" s="639" t="s">
        <v>336</v>
      </c>
      <c r="R378" s="639" t="s">
        <v>73</v>
      </c>
      <c r="S378" s="639" t="s">
        <v>213</v>
      </c>
    </row>
    <row r="379" spans="1:19" ht="20.25" customHeight="1">
      <c r="A379" s="639" t="s">
        <v>436</v>
      </c>
      <c r="B379" s="638" t="s">
        <v>1281</v>
      </c>
      <c r="C379" s="639" t="s">
        <v>371</v>
      </c>
      <c r="D379" s="640" t="s">
        <v>4466</v>
      </c>
      <c r="E379" s="638"/>
      <c r="F379" s="639" t="s">
        <v>239</v>
      </c>
      <c r="G379" s="638"/>
      <c r="H379" s="1110">
        <v>1080</v>
      </c>
      <c r="I379" s="705">
        <v>29000</v>
      </c>
      <c r="J379" s="643">
        <v>0</v>
      </c>
      <c r="K379" s="578">
        <f t="shared" si="17"/>
        <v>0</v>
      </c>
      <c r="L379" s="579">
        <f t="shared" si="18"/>
        <v>0</v>
      </c>
      <c r="M379" s="580">
        <f t="shared" si="19"/>
        <v>31320000</v>
      </c>
      <c r="N379" s="638"/>
      <c r="O379" s="638"/>
      <c r="P379" s="639" t="s">
        <v>483</v>
      </c>
      <c r="Q379" s="639" t="s">
        <v>360</v>
      </c>
      <c r="R379" s="639" t="s">
        <v>73</v>
      </c>
      <c r="S379" s="639" t="s">
        <v>213</v>
      </c>
    </row>
    <row r="380" spans="1:19" ht="20.25" customHeight="1">
      <c r="A380" s="639" t="s">
        <v>436</v>
      </c>
      <c r="B380" s="638" t="s">
        <v>1281</v>
      </c>
      <c r="C380" s="639" t="s">
        <v>371</v>
      </c>
      <c r="D380" s="640" t="s">
        <v>4466</v>
      </c>
      <c r="E380" s="638"/>
      <c r="F380" s="639" t="s">
        <v>82</v>
      </c>
      <c r="G380" s="638"/>
      <c r="H380" s="1110">
        <v>856</v>
      </c>
      <c r="I380" s="705">
        <v>12607</v>
      </c>
      <c r="J380" s="643">
        <v>0</v>
      </c>
      <c r="K380" s="578">
        <f t="shared" si="17"/>
        <v>0</v>
      </c>
      <c r="L380" s="579">
        <f t="shared" si="18"/>
        <v>0</v>
      </c>
      <c r="M380" s="580">
        <f t="shared" si="19"/>
        <v>10791592</v>
      </c>
      <c r="N380" s="638"/>
      <c r="O380" s="638"/>
      <c r="P380" s="639" t="s">
        <v>483</v>
      </c>
      <c r="Q380" s="639" t="s">
        <v>336</v>
      </c>
      <c r="R380" s="639" t="s">
        <v>73</v>
      </c>
      <c r="S380" s="639" t="s">
        <v>213</v>
      </c>
    </row>
    <row r="381" spans="1:19" ht="20.25" customHeight="1">
      <c r="A381" s="639" t="s">
        <v>436</v>
      </c>
      <c r="B381" s="638" t="s">
        <v>1281</v>
      </c>
      <c r="C381" s="639" t="s">
        <v>371</v>
      </c>
      <c r="D381" s="640" t="s">
        <v>4466</v>
      </c>
      <c r="E381" s="638"/>
      <c r="F381" s="639" t="s">
        <v>373</v>
      </c>
      <c r="G381" s="638"/>
      <c r="H381" s="1110">
        <v>856</v>
      </c>
      <c r="I381" s="705">
        <v>13536</v>
      </c>
      <c r="J381" s="643">
        <v>0</v>
      </c>
      <c r="K381" s="578">
        <f t="shared" si="17"/>
        <v>0</v>
      </c>
      <c r="L381" s="579">
        <f t="shared" si="18"/>
        <v>0</v>
      </c>
      <c r="M381" s="580">
        <f t="shared" si="19"/>
        <v>11586816</v>
      </c>
      <c r="N381" s="638"/>
      <c r="O381" s="638"/>
      <c r="P381" s="639" t="s">
        <v>483</v>
      </c>
      <c r="Q381" s="639" t="s">
        <v>336</v>
      </c>
      <c r="R381" s="639" t="s">
        <v>73</v>
      </c>
      <c r="S381" s="639" t="s">
        <v>213</v>
      </c>
    </row>
    <row r="382" spans="1:19" ht="20.25" customHeight="1">
      <c r="A382" s="639" t="s">
        <v>436</v>
      </c>
      <c r="B382" s="638" t="s">
        <v>1281</v>
      </c>
      <c r="C382" s="639" t="s">
        <v>371</v>
      </c>
      <c r="D382" s="640" t="s">
        <v>4466</v>
      </c>
      <c r="E382" s="638"/>
      <c r="F382" s="639" t="s">
        <v>1115</v>
      </c>
      <c r="G382" s="638"/>
      <c r="H382" s="1110">
        <v>856</v>
      </c>
      <c r="I382" s="705">
        <v>7630</v>
      </c>
      <c r="J382" s="643">
        <v>0</v>
      </c>
      <c r="K382" s="578">
        <f t="shared" si="17"/>
        <v>0</v>
      </c>
      <c r="L382" s="579">
        <f t="shared" si="18"/>
        <v>0</v>
      </c>
      <c r="M382" s="580">
        <f t="shared" si="19"/>
        <v>6531280</v>
      </c>
      <c r="N382" s="638"/>
      <c r="O382" s="638"/>
      <c r="P382" s="639" t="s">
        <v>483</v>
      </c>
      <c r="Q382" s="639" t="s">
        <v>336</v>
      </c>
      <c r="R382" s="639" t="s">
        <v>73</v>
      </c>
      <c r="S382" s="639" t="s">
        <v>213</v>
      </c>
    </row>
    <row r="383" spans="1:19" ht="20.25" customHeight="1">
      <c r="A383" s="639" t="s">
        <v>436</v>
      </c>
      <c r="B383" s="638" t="s">
        <v>1281</v>
      </c>
      <c r="C383" s="639" t="s">
        <v>371</v>
      </c>
      <c r="D383" s="640" t="s">
        <v>4466</v>
      </c>
      <c r="E383" s="638"/>
      <c r="F383" s="639" t="s">
        <v>275</v>
      </c>
      <c r="G383" s="638"/>
      <c r="H383" s="1110">
        <v>856</v>
      </c>
      <c r="I383" s="705">
        <v>67412</v>
      </c>
      <c r="J383" s="643">
        <v>0</v>
      </c>
      <c r="K383" s="578">
        <f t="shared" si="17"/>
        <v>0</v>
      </c>
      <c r="L383" s="579">
        <f t="shared" si="18"/>
        <v>0</v>
      </c>
      <c r="M383" s="580">
        <f t="shared" si="19"/>
        <v>57704672</v>
      </c>
      <c r="N383" s="638"/>
      <c r="O383" s="638"/>
      <c r="P383" s="639" t="s">
        <v>483</v>
      </c>
      <c r="Q383" s="639" t="s">
        <v>276</v>
      </c>
      <c r="R383" s="639" t="s">
        <v>73</v>
      </c>
      <c r="S383" s="639" t="s">
        <v>213</v>
      </c>
    </row>
    <row r="384" spans="1:19" ht="20.25" customHeight="1">
      <c r="A384" s="639" t="s">
        <v>436</v>
      </c>
      <c r="B384" s="638" t="s">
        <v>1281</v>
      </c>
      <c r="C384" s="639" t="s">
        <v>371</v>
      </c>
      <c r="D384" s="640" t="s">
        <v>4466</v>
      </c>
      <c r="E384" s="638"/>
      <c r="F384" s="639" t="s">
        <v>81</v>
      </c>
      <c r="G384" s="638"/>
      <c r="H384" s="1110">
        <v>856</v>
      </c>
      <c r="I384" s="705">
        <v>5507</v>
      </c>
      <c r="J384" s="643">
        <v>0</v>
      </c>
      <c r="K384" s="578">
        <f t="shared" si="17"/>
        <v>0</v>
      </c>
      <c r="L384" s="579">
        <f t="shared" si="18"/>
        <v>0</v>
      </c>
      <c r="M384" s="580">
        <f t="shared" si="19"/>
        <v>4713992</v>
      </c>
      <c r="N384" s="638"/>
      <c r="O384" s="638"/>
      <c r="P384" s="639" t="s">
        <v>483</v>
      </c>
      <c r="Q384" s="639" t="s">
        <v>336</v>
      </c>
      <c r="R384" s="639" t="s">
        <v>73</v>
      </c>
      <c r="S384" s="639" t="s">
        <v>213</v>
      </c>
    </row>
    <row r="385" spans="1:19" ht="20.25" customHeight="1">
      <c r="A385" s="639" t="s">
        <v>436</v>
      </c>
      <c r="B385" s="638" t="s">
        <v>1281</v>
      </c>
      <c r="C385" s="639" t="s">
        <v>371</v>
      </c>
      <c r="D385" s="640" t="s">
        <v>4466</v>
      </c>
      <c r="E385" s="638"/>
      <c r="F385" s="639" t="s">
        <v>649</v>
      </c>
      <c r="G385" s="638"/>
      <c r="H385" s="1110">
        <v>1712</v>
      </c>
      <c r="I385" s="705">
        <v>88000</v>
      </c>
      <c r="J385" s="643">
        <v>14.7</v>
      </c>
      <c r="K385" s="578">
        <f t="shared" si="17"/>
        <v>25166.399999999998</v>
      </c>
      <c r="L385" s="579">
        <f t="shared" si="18"/>
        <v>25.166399999999999</v>
      </c>
      <c r="M385" s="580">
        <f t="shared" si="19"/>
        <v>150656000</v>
      </c>
      <c r="N385" s="638"/>
      <c r="O385" s="638"/>
      <c r="P385" s="639" t="s">
        <v>483</v>
      </c>
      <c r="Q385" s="639" t="s">
        <v>357</v>
      </c>
      <c r="R385" s="639" t="s">
        <v>60</v>
      </c>
      <c r="S385" s="639" t="s">
        <v>213</v>
      </c>
    </row>
    <row r="386" spans="1:19" ht="20.25" customHeight="1">
      <c r="A386" s="639" t="s">
        <v>436</v>
      </c>
      <c r="B386" s="638" t="s">
        <v>1281</v>
      </c>
      <c r="C386" s="639" t="s">
        <v>371</v>
      </c>
      <c r="D386" s="640" t="s">
        <v>4466</v>
      </c>
      <c r="E386" s="638"/>
      <c r="F386" s="639" t="s">
        <v>688</v>
      </c>
      <c r="G386" s="638"/>
      <c r="H386" s="1110">
        <v>1936</v>
      </c>
      <c r="I386" s="705">
        <v>110000</v>
      </c>
      <c r="J386" s="643">
        <v>31.9</v>
      </c>
      <c r="K386" s="578">
        <f t="shared" si="17"/>
        <v>61758.399999999994</v>
      </c>
      <c r="L386" s="579">
        <f t="shared" si="18"/>
        <v>61.758399999999995</v>
      </c>
      <c r="M386" s="580">
        <f t="shared" si="19"/>
        <v>212960000</v>
      </c>
      <c r="N386" s="638"/>
      <c r="O386" s="638"/>
      <c r="P386" s="639" t="s">
        <v>483</v>
      </c>
      <c r="Q386" s="639" t="s">
        <v>370</v>
      </c>
      <c r="R386" s="639" t="s">
        <v>60</v>
      </c>
      <c r="S386" s="639" t="s">
        <v>213</v>
      </c>
    </row>
    <row r="387" spans="1:19" ht="20.25" customHeight="1">
      <c r="A387" s="639" t="s">
        <v>436</v>
      </c>
      <c r="B387" s="638" t="s">
        <v>1281</v>
      </c>
      <c r="C387" s="639" t="s">
        <v>371</v>
      </c>
      <c r="D387" s="640" t="s">
        <v>4466</v>
      </c>
      <c r="E387" s="638"/>
      <c r="F387" s="639" t="s">
        <v>512</v>
      </c>
      <c r="G387" s="638"/>
      <c r="H387" s="1110">
        <v>224</v>
      </c>
      <c r="I387" s="705">
        <v>47340</v>
      </c>
      <c r="J387" s="643">
        <v>11.8</v>
      </c>
      <c r="K387" s="578">
        <f t="shared" si="17"/>
        <v>2643.2000000000003</v>
      </c>
      <c r="L387" s="579">
        <f t="shared" si="18"/>
        <v>2.6432000000000002</v>
      </c>
      <c r="M387" s="580">
        <f t="shared" si="19"/>
        <v>10604160</v>
      </c>
      <c r="N387" s="638"/>
      <c r="O387" s="638"/>
      <c r="P387" s="639" t="s">
        <v>483</v>
      </c>
      <c r="Q387" s="639" t="s">
        <v>270</v>
      </c>
      <c r="R387" s="639" t="s">
        <v>60</v>
      </c>
      <c r="S387" s="639" t="s">
        <v>213</v>
      </c>
    </row>
    <row r="388" spans="1:19" ht="20.25" customHeight="1">
      <c r="A388" s="639" t="s">
        <v>235</v>
      </c>
      <c r="B388" s="638" t="s">
        <v>1900</v>
      </c>
      <c r="C388" s="639" t="s">
        <v>371</v>
      </c>
      <c r="D388" s="640" t="s">
        <v>4479</v>
      </c>
      <c r="E388" s="638"/>
      <c r="F388" s="639" t="s">
        <v>373</v>
      </c>
      <c r="G388" s="638"/>
      <c r="H388" s="1110">
        <v>1763</v>
      </c>
      <c r="I388" s="705">
        <v>14800</v>
      </c>
      <c r="J388" s="643">
        <v>0</v>
      </c>
      <c r="K388" s="578">
        <f t="shared" si="17"/>
        <v>0</v>
      </c>
      <c r="L388" s="579">
        <f t="shared" si="18"/>
        <v>0</v>
      </c>
      <c r="M388" s="580">
        <f t="shared" si="19"/>
        <v>26092400</v>
      </c>
      <c r="N388" s="638"/>
      <c r="O388" s="638"/>
      <c r="P388" s="639" t="s">
        <v>35</v>
      </c>
      <c r="Q388" s="639" t="s">
        <v>336</v>
      </c>
      <c r="R388" s="639" t="s">
        <v>73</v>
      </c>
      <c r="S388" s="639" t="s">
        <v>213</v>
      </c>
    </row>
    <row r="389" spans="1:19" ht="20.25" customHeight="1">
      <c r="A389" s="639" t="s">
        <v>235</v>
      </c>
      <c r="B389" s="638" t="s">
        <v>1900</v>
      </c>
      <c r="C389" s="639" t="s">
        <v>371</v>
      </c>
      <c r="D389" s="640" t="s">
        <v>4479</v>
      </c>
      <c r="E389" s="638"/>
      <c r="F389" s="639" t="s">
        <v>81</v>
      </c>
      <c r="G389" s="638"/>
      <c r="H389" s="1110">
        <v>270</v>
      </c>
      <c r="I389" s="705">
        <v>6782</v>
      </c>
      <c r="J389" s="643">
        <v>0</v>
      </c>
      <c r="K389" s="578">
        <f t="shared" si="17"/>
        <v>0</v>
      </c>
      <c r="L389" s="579">
        <f t="shared" si="18"/>
        <v>0</v>
      </c>
      <c r="M389" s="580">
        <f t="shared" si="19"/>
        <v>1831140</v>
      </c>
      <c r="N389" s="638"/>
      <c r="O389" s="638"/>
      <c r="P389" s="639" t="s">
        <v>35</v>
      </c>
      <c r="Q389" s="639" t="s">
        <v>336</v>
      </c>
      <c r="R389" s="639" t="s">
        <v>73</v>
      </c>
      <c r="S389" s="639" t="s">
        <v>213</v>
      </c>
    </row>
    <row r="390" spans="1:19" ht="20.25" customHeight="1">
      <c r="A390" s="639" t="s">
        <v>235</v>
      </c>
      <c r="B390" s="638" t="s">
        <v>1900</v>
      </c>
      <c r="C390" s="639" t="s">
        <v>371</v>
      </c>
      <c r="D390" s="640" t="s">
        <v>4479</v>
      </c>
      <c r="E390" s="638"/>
      <c r="F390" s="639" t="s">
        <v>81</v>
      </c>
      <c r="G390" s="638"/>
      <c r="H390" s="1110">
        <v>1770</v>
      </c>
      <c r="I390" s="705">
        <v>5821</v>
      </c>
      <c r="J390" s="643">
        <v>0</v>
      </c>
      <c r="K390" s="578">
        <f t="shared" si="17"/>
        <v>0</v>
      </c>
      <c r="L390" s="579">
        <f t="shared" si="18"/>
        <v>0</v>
      </c>
      <c r="M390" s="580">
        <f t="shared" si="19"/>
        <v>10303170</v>
      </c>
      <c r="N390" s="638"/>
      <c r="O390" s="638"/>
      <c r="P390" s="639" t="s">
        <v>35</v>
      </c>
      <c r="Q390" s="639" t="s">
        <v>336</v>
      </c>
      <c r="R390" s="639" t="s">
        <v>73</v>
      </c>
      <c r="S390" s="639" t="s">
        <v>213</v>
      </c>
    </row>
    <row r="391" spans="1:19" ht="20.25" customHeight="1">
      <c r="A391" s="639" t="s">
        <v>235</v>
      </c>
      <c r="B391" s="638" t="s">
        <v>1900</v>
      </c>
      <c r="C391" s="639" t="s">
        <v>371</v>
      </c>
      <c r="D391" s="640" t="s">
        <v>4479</v>
      </c>
      <c r="E391" s="638"/>
      <c r="F391" s="639" t="s">
        <v>81</v>
      </c>
      <c r="G391" s="638"/>
      <c r="H391" s="1110">
        <v>1763</v>
      </c>
      <c r="I391" s="705">
        <v>6022</v>
      </c>
      <c r="J391" s="643">
        <v>0</v>
      </c>
      <c r="K391" s="578">
        <f t="shared" si="17"/>
        <v>0</v>
      </c>
      <c r="L391" s="579">
        <f t="shared" si="18"/>
        <v>0</v>
      </c>
      <c r="M391" s="580">
        <f t="shared" si="19"/>
        <v>10616786</v>
      </c>
      <c r="N391" s="638"/>
      <c r="O391" s="638"/>
      <c r="P391" s="639" t="s">
        <v>35</v>
      </c>
      <c r="Q391" s="639" t="s">
        <v>336</v>
      </c>
      <c r="R391" s="639" t="s">
        <v>73</v>
      </c>
      <c r="S391" s="639" t="s">
        <v>213</v>
      </c>
    </row>
    <row r="392" spans="1:19" ht="20.25" customHeight="1">
      <c r="A392" s="639" t="s">
        <v>235</v>
      </c>
      <c r="B392" s="638" t="s">
        <v>2279</v>
      </c>
      <c r="C392" s="639" t="s">
        <v>371</v>
      </c>
      <c r="D392" s="640" t="s">
        <v>4472</v>
      </c>
      <c r="E392" s="638"/>
      <c r="F392" s="639" t="s">
        <v>422</v>
      </c>
      <c r="G392" s="638"/>
      <c r="H392" s="1110">
        <v>2936</v>
      </c>
      <c r="I392" s="705">
        <v>29719</v>
      </c>
      <c r="J392" s="643">
        <v>0</v>
      </c>
      <c r="K392" s="578">
        <f t="shared" si="17"/>
        <v>0</v>
      </c>
      <c r="L392" s="579">
        <f t="shared" si="18"/>
        <v>0</v>
      </c>
      <c r="M392" s="580">
        <f t="shared" si="19"/>
        <v>87254984</v>
      </c>
      <c r="N392" s="638"/>
      <c r="O392" s="638"/>
      <c r="P392" s="639" t="s">
        <v>35</v>
      </c>
      <c r="Q392" s="639" t="s">
        <v>271</v>
      </c>
      <c r="R392" s="639" t="s">
        <v>73</v>
      </c>
      <c r="S392" s="639" t="s">
        <v>213</v>
      </c>
    </row>
    <row r="393" spans="1:19" ht="20.25" customHeight="1">
      <c r="A393" s="639" t="s">
        <v>235</v>
      </c>
      <c r="B393" s="638" t="s">
        <v>2279</v>
      </c>
      <c r="C393" s="639" t="s">
        <v>371</v>
      </c>
      <c r="D393" s="640" t="s">
        <v>4472</v>
      </c>
      <c r="E393" s="638"/>
      <c r="F393" s="639" t="s">
        <v>881</v>
      </c>
      <c r="G393" s="638"/>
      <c r="H393" s="1110">
        <v>2936</v>
      </c>
      <c r="I393" s="705">
        <v>6225</v>
      </c>
      <c r="J393" s="643">
        <v>0</v>
      </c>
      <c r="K393" s="578">
        <f t="shared" si="17"/>
        <v>0</v>
      </c>
      <c r="L393" s="579">
        <f t="shared" si="18"/>
        <v>0</v>
      </c>
      <c r="M393" s="580">
        <f t="shared" si="19"/>
        <v>18276600</v>
      </c>
      <c r="N393" s="638"/>
      <c r="O393" s="638"/>
      <c r="P393" s="639" t="s">
        <v>35</v>
      </c>
      <c r="Q393" s="639" t="s">
        <v>336</v>
      </c>
      <c r="R393" s="639" t="s">
        <v>73</v>
      </c>
      <c r="S393" s="639" t="s">
        <v>213</v>
      </c>
    </row>
    <row r="394" spans="1:19" ht="20.25" customHeight="1">
      <c r="A394" s="639" t="s">
        <v>235</v>
      </c>
      <c r="B394" s="638" t="s">
        <v>2279</v>
      </c>
      <c r="C394" s="639" t="s">
        <v>371</v>
      </c>
      <c r="D394" s="640" t="s">
        <v>4472</v>
      </c>
      <c r="E394" s="638"/>
      <c r="F394" s="639" t="s">
        <v>882</v>
      </c>
      <c r="G394" s="638"/>
      <c r="H394" s="1110">
        <v>2936</v>
      </c>
      <c r="I394" s="705">
        <v>5187</v>
      </c>
      <c r="J394" s="643">
        <v>0</v>
      </c>
      <c r="K394" s="578">
        <f t="shared" ref="K394:K457" si="20">IFERROR(J394*H394,"0")</f>
        <v>0</v>
      </c>
      <c r="L394" s="579">
        <f t="shared" ref="L394:L457" si="21">IFERROR(K394/1000,"0")</f>
        <v>0</v>
      </c>
      <c r="M394" s="580">
        <f t="shared" ref="M394:M457" si="22">I394*H394</f>
        <v>15229032</v>
      </c>
      <c r="N394" s="638"/>
      <c r="O394" s="638"/>
      <c r="P394" s="639" t="s">
        <v>35</v>
      </c>
      <c r="Q394" s="639" t="s">
        <v>336</v>
      </c>
      <c r="R394" s="639" t="s">
        <v>73</v>
      </c>
      <c r="S394" s="639" t="s">
        <v>213</v>
      </c>
    </row>
    <row r="395" spans="1:19" ht="20.25" customHeight="1">
      <c r="A395" s="639" t="s">
        <v>235</v>
      </c>
      <c r="B395" s="638" t="s">
        <v>2279</v>
      </c>
      <c r="C395" s="639" t="s">
        <v>371</v>
      </c>
      <c r="D395" s="640" t="s">
        <v>4472</v>
      </c>
      <c r="E395" s="638"/>
      <c r="F395" s="639" t="s">
        <v>1431</v>
      </c>
      <c r="G395" s="638"/>
      <c r="H395" s="1110">
        <v>2936</v>
      </c>
      <c r="I395" s="705">
        <v>1098</v>
      </c>
      <c r="J395" s="643">
        <v>0</v>
      </c>
      <c r="K395" s="578">
        <f t="shared" si="20"/>
        <v>0</v>
      </c>
      <c r="L395" s="579">
        <f t="shared" si="21"/>
        <v>0</v>
      </c>
      <c r="M395" s="580">
        <f t="shared" si="22"/>
        <v>3223728</v>
      </c>
      <c r="N395" s="638"/>
      <c r="O395" s="638"/>
      <c r="P395" s="639" t="s">
        <v>35</v>
      </c>
      <c r="Q395" s="639" t="s">
        <v>336</v>
      </c>
      <c r="R395" s="639" t="s">
        <v>73</v>
      </c>
      <c r="S395" s="639" t="s">
        <v>213</v>
      </c>
    </row>
    <row r="396" spans="1:19" ht="20.25" customHeight="1">
      <c r="A396" s="639" t="s">
        <v>235</v>
      </c>
      <c r="B396" s="638" t="s">
        <v>2279</v>
      </c>
      <c r="C396" s="639" t="s">
        <v>371</v>
      </c>
      <c r="D396" s="640" t="s">
        <v>4472</v>
      </c>
      <c r="E396" s="638"/>
      <c r="F396" s="639" t="s">
        <v>880</v>
      </c>
      <c r="G396" s="638"/>
      <c r="H396" s="1110">
        <v>2936</v>
      </c>
      <c r="I396" s="705">
        <v>2197</v>
      </c>
      <c r="J396" s="643">
        <v>0</v>
      </c>
      <c r="K396" s="578">
        <f t="shared" si="20"/>
        <v>0</v>
      </c>
      <c r="L396" s="579">
        <f t="shared" si="21"/>
        <v>0</v>
      </c>
      <c r="M396" s="580">
        <f t="shared" si="22"/>
        <v>6450392</v>
      </c>
      <c r="N396" s="638"/>
      <c r="O396" s="638"/>
      <c r="P396" s="639" t="s">
        <v>35</v>
      </c>
      <c r="Q396" s="639" t="s">
        <v>336</v>
      </c>
      <c r="R396" s="639" t="s">
        <v>73</v>
      </c>
      <c r="S396" s="639" t="s">
        <v>213</v>
      </c>
    </row>
    <row r="397" spans="1:19" ht="20.25" customHeight="1">
      <c r="A397" s="639" t="s">
        <v>436</v>
      </c>
      <c r="B397" s="638" t="s">
        <v>1406</v>
      </c>
      <c r="C397" s="639" t="s">
        <v>371</v>
      </c>
      <c r="D397" s="640" t="s">
        <v>4469</v>
      </c>
      <c r="E397" s="638"/>
      <c r="F397" s="639" t="s">
        <v>163</v>
      </c>
      <c r="G397" s="638"/>
      <c r="H397" s="1110">
        <v>3324</v>
      </c>
      <c r="I397" s="705">
        <v>14000</v>
      </c>
      <c r="J397" s="643">
        <v>0</v>
      </c>
      <c r="K397" s="578">
        <f t="shared" si="20"/>
        <v>0</v>
      </c>
      <c r="L397" s="579">
        <f t="shared" si="21"/>
        <v>0</v>
      </c>
      <c r="M397" s="580">
        <f t="shared" si="22"/>
        <v>46536000</v>
      </c>
      <c r="N397" s="638"/>
      <c r="O397" s="638"/>
      <c r="P397" s="639" t="s">
        <v>483</v>
      </c>
      <c r="Q397" s="639" t="s">
        <v>360</v>
      </c>
      <c r="R397" s="639" t="s">
        <v>73</v>
      </c>
      <c r="S397" s="639" t="s">
        <v>213</v>
      </c>
    </row>
    <row r="398" spans="1:19" ht="20.25" customHeight="1">
      <c r="A398" s="639" t="s">
        <v>436</v>
      </c>
      <c r="B398" s="638" t="s">
        <v>1406</v>
      </c>
      <c r="C398" s="639" t="s">
        <v>371</v>
      </c>
      <c r="D398" s="640" t="s">
        <v>4469</v>
      </c>
      <c r="E398" s="638"/>
      <c r="F398" s="639" t="s">
        <v>187</v>
      </c>
      <c r="G398" s="638"/>
      <c r="H398" s="1110">
        <v>2781</v>
      </c>
      <c r="I398" s="705">
        <v>23000</v>
      </c>
      <c r="J398" s="643">
        <v>0</v>
      </c>
      <c r="K398" s="578">
        <f t="shared" si="20"/>
        <v>0</v>
      </c>
      <c r="L398" s="579">
        <f t="shared" si="21"/>
        <v>0</v>
      </c>
      <c r="M398" s="580">
        <f t="shared" si="22"/>
        <v>63963000</v>
      </c>
      <c r="N398" s="638"/>
      <c r="O398" s="638"/>
      <c r="P398" s="639" t="s">
        <v>483</v>
      </c>
      <c r="Q398" s="639" t="s">
        <v>360</v>
      </c>
      <c r="R398" s="639" t="s">
        <v>73</v>
      </c>
      <c r="S398" s="639" t="s">
        <v>213</v>
      </c>
    </row>
    <row r="399" spans="1:19" ht="20.25" customHeight="1">
      <c r="A399" s="639" t="s">
        <v>436</v>
      </c>
      <c r="B399" s="638" t="s">
        <v>1406</v>
      </c>
      <c r="C399" s="639" t="s">
        <v>371</v>
      </c>
      <c r="D399" s="640" t="s">
        <v>4469</v>
      </c>
      <c r="E399" s="638"/>
      <c r="F399" s="639" t="s">
        <v>164</v>
      </c>
      <c r="G399" s="638"/>
      <c r="H399" s="1110">
        <v>1705</v>
      </c>
      <c r="I399" s="705">
        <v>17000</v>
      </c>
      <c r="J399" s="643">
        <v>0</v>
      </c>
      <c r="K399" s="578">
        <f t="shared" si="20"/>
        <v>0</v>
      </c>
      <c r="L399" s="579">
        <f t="shared" si="21"/>
        <v>0</v>
      </c>
      <c r="M399" s="580">
        <f t="shared" si="22"/>
        <v>28985000</v>
      </c>
      <c r="N399" s="638"/>
      <c r="O399" s="638"/>
      <c r="P399" s="639" t="s">
        <v>483</v>
      </c>
      <c r="Q399" s="639" t="s">
        <v>360</v>
      </c>
      <c r="R399" s="639" t="s">
        <v>73</v>
      </c>
      <c r="S399" s="639" t="s">
        <v>213</v>
      </c>
    </row>
    <row r="400" spans="1:19" ht="20.25" customHeight="1">
      <c r="A400" s="639" t="s">
        <v>436</v>
      </c>
      <c r="B400" s="638" t="s">
        <v>1406</v>
      </c>
      <c r="C400" s="639" t="s">
        <v>371</v>
      </c>
      <c r="D400" s="640" t="s">
        <v>4469</v>
      </c>
      <c r="E400" s="638"/>
      <c r="F400" s="639" t="s">
        <v>239</v>
      </c>
      <c r="G400" s="638"/>
      <c r="H400" s="1110">
        <v>1705</v>
      </c>
      <c r="I400" s="705">
        <v>29000</v>
      </c>
      <c r="J400" s="643">
        <v>0</v>
      </c>
      <c r="K400" s="578">
        <f t="shared" si="20"/>
        <v>0</v>
      </c>
      <c r="L400" s="579">
        <f t="shared" si="21"/>
        <v>0</v>
      </c>
      <c r="M400" s="580">
        <f t="shared" si="22"/>
        <v>49445000</v>
      </c>
      <c r="N400" s="638"/>
      <c r="O400" s="638"/>
      <c r="P400" s="639" t="s">
        <v>483</v>
      </c>
      <c r="Q400" s="639" t="s">
        <v>360</v>
      </c>
      <c r="R400" s="639" t="s">
        <v>73</v>
      </c>
      <c r="S400" s="639" t="s">
        <v>213</v>
      </c>
    </row>
    <row r="401" spans="1:19" ht="20.25" customHeight="1">
      <c r="A401" s="639" t="s">
        <v>436</v>
      </c>
      <c r="B401" s="638" t="s">
        <v>1406</v>
      </c>
      <c r="C401" s="639" t="s">
        <v>371</v>
      </c>
      <c r="D401" s="640" t="s">
        <v>4469</v>
      </c>
      <c r="E401" s="638"/>
      <c r="F401" s="639" t="s">
        <v>649</v>
      </c>
      <c r="G401" s="638"/>
      <c r="H401" s="1110">
        <v>3238</v>
      </c>
      <c r="I401" s="705">
        <v>88000</v>
      </c>
      <c r="J401" s="643">
        <v>14.7</v>
      </c>
      <c r="K401" s="578">
        <f t="shared" si="20"/>
        <v>47598.6</v>
      </c>
      <c r="L401" s="579">
        <f t="shared" si="21"/>
        <v>47.598599999999998</v>
      </c>
      <c r="M401" s="580">
        <f t="shared" si="22"/>
        <v>284944000</v>
      </c>
      <c r="N401" s="638"/>
      <c r="O401" s="638"/>
      <c r="P401" s="639" t="s">
        <v>483</v>
      </c>
      <c r="Q401" s="639" t="s">
        <v>357</v>
      </c>
      <c r="R401" s="639" t="s">
        <v>60</v>
      </c>
      <c r="S401" s="639" t="s">
        <v>213</v>
      </c>
    </row>
    <row r="402" spans="1:19" ht="20.25" customHeight="1">
      <c r="A402" s="639" t="s">
        <v>436</v>
      </c>
      <c r="B402" s="638" t="s">
        <v>1406</v>
      </c>
      <c r="C402" s="639" t="s">
        <v>371</v>
      </c>
      <c r="D402" s="640" t="s">
        <v>4469</v>
      </c>
      <c r="E402" s="638"/>
      <c r="F402" s="639" t="s">
        <v>512</v>
      </c>
      <c r="G402" s="638"/>
      <c r="H402" s="1110">
        <v>86</v>
      </c>
      <c r="I402" s="705">
        <v>47340</v>
      </c>
      <c r="J402" s="643">
        <v>11.8</v>
      </c>
      <c r="K402" s="578">
        <f t="shared" si="20"/>
        <v>1014.8000000000001</v>
      </c>
      <c r="L402" s="579">
        <f t="shared" si="21"/>
        <v>1.0148000000000001</v>
      </c>
      <c r="M402" s="580">
        <f t="shared" si="22"/>
        <v>4071240</v>
      </c>
      <c r="N402" s="638"/>
      <c r="O402" s="638"/>
      <c r="P402" s="639" t="s">
        <v>483</v>
      </c>
      <c r="Q402" s="639" t="s">
        <v>270</v>
      </c>
      <c r="R402" s="639" t="s">
        <v>60</v>
      </c>
      <c r="S402" s="639" t="s">
        <v>213</v>
      </c>
    </row>
    <row r="403" spans="1:19" ht="20.25" customHeight="1">
      <c r="A403" s="639" t="s">
        <v>436</v>
      </c>
      <c r="B403" s="638" t="s">
        <v>1406</v>
      </c>
      <c r="C403" s="639" t="s">
        <v>371</v>
      </c>
      <c r="D403" s="640" t="s">
        <v>4469</v>
      </c>
      <c r="E403" s="638"/>
      <c r="F403" s="639" t="s">
        <v>1387</v>
      </c>
      <c r="G403" s="638"/>
      <c r="H403" s="1110">
        <v>86</v>
      </c>
      <c r="I403" s="705">
        <v>11682</v>
      </c>
      <c r="J403" s="643">
        <v>0</v>
      </c>
      <c r="K403" s="578">
        <f t="shared" si="20"/>
        <v>0</v>
      </c>
      <c r="L403" s="579">
        <f t="shared" si="21"/>
        <v>0</v>
      </c>
      <c r="M403" s="580">
        <f t="shared" si="22"/>
        <v>1004652</v>
      </c>
      <c r="N403" s="638"/>
      <c r="O403" s="638"/>
      <c r="P403" s="639" t="s">
        <v>483</v>
      </c>
      <c r="Q403" s="639" t="s">
        <v>577</v>
      </c>
      <c r="R403" s="639" t="s">
        <v>375</v>
      </c>
      <c r="S403" s="639" t="s">
        <v>213</v>
      </c>
    </row>
    <row r="404" spans="1:19" ht="20.25" customHeight="1">
      <c r="A404" s="639" t="s">
        <v>436</v>
      </c>
      <c r="B404" s="638" t="s">
        <v>1406</v>
      </c>
      <c r="C404" s="639" t="s">
        <v>371</v>
      </c>
      <c r="D404" s="640" t="s">
        <v>4469</v>
      </c>
      <c r="E404" s="638"/>
      <c r="F404" s="639" t="s">
        <v>688</v>
      </c>
      <c r="G404" s="638"/>
      <c r="H404" s="1110">
        <v>491</v>
      </c>
      <c r="I404" s="705">
        <v>108202</v>
      </c>
      <c r="J404" s="643">
        <v>31.9</v>
      </c>
      <c r="K404" s="578">
        <f t="shared" si="20"/>
        <v>15662.9</v>
      </c>
      <c r="L404" s="579">
        <f t="shared" si="21"/>
        <v>15.6629</v>
      </c>
      <c r="M404" s="580">
        <f t="shared" si="22"/>
        <v>53127182</v>
      </c>
      <c r="N404" s="638"/>
      <c r="O404" s="638"/>
      <c r="P404" s="639" t="s">
        <v>483</v>
      </c>
      <c r="Q404" s="639" t="s">
        <v>370</v>
      </c>
      <c r="R404" s="639" t="s">
        <v>60</v>
      </c>
      <c r="S404" s="639" t="s">
        <v>213</v>
      </c>
    </row>
    <row r="405" spans="1:19" ht="20.25" customHeight="1">
      <c r="A405" s="639" t="s">
        <v>436</v>
      </c>
      <c r="B405" s="638" t="s">
        <v>1406</v>
      </c>
      <c r="C405" s="639" t="s">
        <v>371</v>
      </c>
      <c r="D405" s="640" t="s">
        <v>4469</v>
      </c>
      <c r="E405" s="638"/>
      <c r="F405" s="639" t="s">
        <v>688</v>
      </c>
      <c r="G405" s="638"/>
      <c r="H405" s="1110">
        <v>2833</v>
      </c>
      <c r="I405" s="705">
        <v>108202</v>
      </c>
      <c r="J405" s="643">
        <v>31.9</v>
      </c>
      <c r="K405" s="578">
        <f t="shared" si="20"/>
        <v>90372.7</v>
      </c>
      <c r="L405" s="579">
        <f t="shared" si="21"/>
        <v>90.372699999999995</v>
      </c>
      <c r="M405" s="580">
        <f t="shared" si="22"/>
        <v>306536266</v>
      </c>
      <c r="N405" s="638"/>
      <c r="O405" s="638"/>
      <c r="P405" s="639" t="s">
        <v>483</v>
      </c>
      <c r="Q405" s="639" t="s">
        <v>370</v>
      </c>
      <c r="R405" s="639" t="s">
        <v>60</v>
      </c>
      <c r="S405" s="639" t="s">
        <v>213</v>
      </c>
    </row>
    <row r="406" spans="1:19" ht="20.25" customHeight="1">
      <c r="A406" s="639" t="s">
        <v>436</v>
      </c>
      <c r="B406" s="638" t="s">
        <v>1406</v>
      </c>
      <c r="C406" s="639" t="s">
        <v>371</v>
      </c>
      <c r="D406" s="640" t="s">
        <v>4469</v>
      </c>
      <c r="E406" s="638"/>
      <c r="F406" s="639" t="s">
        <v>1325</v>
      </c>
      <c r="G406" s="638"/>
      <c r="H406" s="1110">
        <v>2833</v>
      </c>
      <c r="I406" s="705">
        <v>8012</v>
      </c>
      <c r="J406" s="643">
        <v>0</v>
      </c>
      <c r="K406" s="578">
        <f t="shared" si="20"/>
        <v>0</v>
      </c>
      <c r="L406" s="579">
        <f t="shared" si="21"/>
        <v>0</v>
      </c>
      <c r="M406" s="580">
        <f t="shared" si="22"/>
        <v>22697996</v>
      </c>
      <c r="N406" s="638"/>
      <c r="O406" s="638"/>
      <c r="P406" s="639" t="s">
        <v>483</v>
      </c>
      <c r="Q406" s="639" t="s">
        <v>575</v>
      </c>
      <c r="R406" s="639" t="s">
        <v>375</v>
      </c>
      <c r="S406" s="639" t="s">
        <v>213</v>
      </c>
    </row>
    <row r="407" spans="1:19" ht="20.25" customHeight="1">
      <c r="A407" s="639" t="s">
        <v>436</v>
      </c>
      <c r="B407" s="638" t="s">
        <v>1406</v>
      </c>
      <c r="C407" s="639" t="s">
        <v>371</v>
      </c>
      <c r="D407" s="640" t="s">
        <v>4469</v>
      </c>
      <c r="E407" s="638"/>
      <c r="F407" s="639" t="s">
        <v>437</v>
      </c>
      <c r="G407" s="638"/>
      <c r="H407" s="1110">
        <v>1705</v>
      </c>
      <c r="I407" s="705">
        <v>15000</v>
      </c>
      <c r="J407" s="643">
        <v>0</v>
      </c>
      <c r="K407" s="578">
        <f t="shared" si="20"/>
        <v>0</v>
      </c>
      <c r="L407" s="579">
        <f t="shared" si="21"/>
        <v>0</v>
      </c>
      <c r="M407" s="580">
        <f t="shared" si="22"/>
        <v>25575000</v>
      </c>
      <c r="N407" s="638"/>
      <c r="O407" s="638"/>
      <c r="P407" s="639" t="s">
        <v>483</v>
      </c>
      <c r="Q407" s="639" t="s">
        <v>336</v>
      </c>
      <c r="R407" s="639" t="s">
        <v>73</v>
      </c>
      <c r="S407" s="639" t="s">
        <v>213</v>
      </c>
    </row>
    <row r="408" spans="1:19" ht="20.25" customHeight="1">
      <c r="A408" s="639" t="s">
        <v>436</v>
      </c>
      <c r="B408" s="638" t="s">
        <v>1406</v>
      </c>
      <c r="C408" s="639" t="s">
        <v>371</v>
      </c>
      <c r="D408" s="640" t="s">
        <v>4469</v>
      </c>
      <c r="E408" s="638"/>
      <c r="F408" s="639" t="s">
        <v>422</v>
      </c>
      <c r="G408" s="638"/>
      <c r="H408" s="1110">
        <v>3324</v>
      </c>
      <c r="I408" s="705">
        <v>29719</v>
      </c>
      <c r="J408" s="643">
        <v>0</v>
      </c>
      <c r="K408" s="578">
        <f t="shared" si="20"/>
        <v>0</v>
      </c>
      <c r="L408" s="579">
        <f t="shared" si="21"/>
        <v>0</v>
      </c>
      <c r="M408" s="580">
        <f t="shared" si="22"/>
        <v>98785956</v>
      </c>
      <c r="N408" s="638"/>
      <c r="O408" s="638"/>
      <c r="P408" s="639" t="s">
        <v>483</v>
      </c>
      <c r="Q408" s="639" t="s">
        <v>271</v>
      </c>
      <c r="R408" s="639" t="s">
        <v>73</v>
      </c>
      <c r="S408" s="639" t="s">
        <v>213</v>
      </c>
    </row>
    <row r="409" spans="1:19" ht="20.25" customHeight="1">
      <c r="A409" s="639" t="s">
        <v>436</v>
      </c>
      <c r="B409" s="638" t="s">
        <v>1406</v>
      </c>
      <c r="C409" s="639" t="s">
        <v>371</v>
      </c>
      <c r="D409" s="640" t="s">
        <v>4469</v>
      </c>
      <c r="E409" s="638"/>
      <c r="F409" s="639" t="s">
        <v>420</v>
      </c>
      <c r="G409" s="638"/>
      <c r="H409" s="1110">
        <v>1705</v>
      </c>
      <c r="I409" s="705">
        <v>8000</v>
      </c>
      <c r="J409" s="643">
        <v>0</v>
      </c>
      <c r="K409" s="578">
        <f t="shared" si="20"/>
        <v>0</v>
      </c>
      <c r="L409" s="579">
        <f t="shared" si="21"/>
        <v>0</v>
      </c>
      <c r="M409" s="580">
        <f t="shared" si="22"/>
        <v>13640000</v>
      </c>
      <c r="N409" s="638"/>
      <c r="O409" s="638"/>
      <c r="P409" s="639" t="s">
        <v>483</v>
      </c>
      <c r="Q409" s="639" t="s">
        <v>336</v>
      </c>
      <c r="R409" s="639" t="s">
        <v>73</v>
      </c>
      <c r="S409" s="639" t="s">
        <v>213</v>
      </c>
    </row>
    <row r="410" spans="1:19" ht="20.25" customHeight="1">
      <c r="A410" s="639" t="s">
        <v>436</v>
      </c>
      <c r="B410" s="638" t="s">
        <v>1406</v>
      </c>
      <c r="C410" s="639" t="s">
        <v>371</v>
      </c>
      <c r="D410" s="640" t="s">
        <v>4469</v>
      </c>
      <c r="E410" s="638"/>
      <c r="F410" s="639" t="s">
        <v>337</v>
      </c>
      <c r="G410" s="638"/>
      <c r="H410" s="1110">
        <v>1705</v>
      </c>
      <c r="I410" s="705">
        <v>14365</v>
      </c>
      <c r="J410" s="643">
        <v>0</v>
      </c>
      <c r="K410" s="578">
        <f t="shared" si="20"/>
        <v>0</v>
      </c>
      <c r="L410" s="579">
        <f t="shared" si="21"/>
        <v>0</v>
      </c>
      <c r="M410" s="580">
        <f t="shared" si="22"/>
        <v>24492325</v>
      </c>
      <c r="N410" s="638"/>
      <c r="O410" s="638"/>
      <c r="P410" s="639" t="s">
        <v>483</v>
      </c>
      <c r="Q410" s="639" t="s">
        <v>336</v>
      </c>
      <c r="R410" s="639" t="s">
        <v>73</v>
      </c>
      <c r="S410" s="639" t="s">
        <v>213</v>
      </c>
    </row>
    <row r="411" spans="1:19" ht="20.25" customHeight="1">
      <c r="A411" s="639" t="s">
        <v>436</v>
      </c>
      <c r="B411" s="638" t="s">
        <v>1406</v>
      </c>
      <c r="C411" s="639" t="s">
        <v>371</v>
      </c>
      <c r="D411" s="640" t="s">
        <v>4470</v>
      </c>
      <c r="E411" s="638"/>
      <c r="F411" s="639" t="s">
        <v>373</v>
      </c>
      <c r="G411" s="638"/>
      <c r="H411" s="1110">
        <v>1705</v>
      </c>
      <c r="I411" s="705">
        <v>14800</v>
      </c>
      <c r="J411" s="643">
        <v>0</v>
      </c>
      <c r="K411" s="578">
        <f t="shared" si="20"/>
        <v>0</v>
      </c>
      <c r="L411" s="579">
        <f t="shared" si="21"/>
        <v>0</v>
      </c>
      <c r="M411" s="580">
        <f t="shared" si="22"/>
        <v>25234000</v>
      </c>
      <c r="N411" s="638"/>
      <c r="O411" s="638"/>
      <c r="P411" s="639" t="s">
        <v>483</v>
      </c>
      <c r="Q411" s="639" t="s">
        <v>336</v>
      </c>
      <c r="R411" s="639" t="s">
        <v>73</v>
      </c>
      <c r="S411" s="639" t="s">
        <v>213</v>
      </c>
    </row>
    <row r="412" spans="1:19" ht="20.25" customHeight="1">
      <c r="A412" s="639" t="s">
        <v>436</v>
      </c>
      <c r="B412" s="638" t="s">
        <v>1406</v>
      </c>
      <c r="C412" s="639" t="s">
        <v>371</v>
      </c>
      <c r="D412" s="640" t="s">
        <v>4469</v>
      </c>
      <c r="E412" s="638"/>
      <c r="F412" s="639" t="s">
        <v>421</v>
      </c>
      <c r="G412" s="638"/>
      <c r="H412" s="1110">
        <v>1705</v>
      </c>
      <c r="I412" s="705">
        <v>70010</v>
      </c>
      <c r="J412" s="643">
        <v>0</v>
      </c>
      <c r="K412" s="578">
        <f t="shared" si="20"/>
        <v>0</v>
      </c>
      <c r="L412" s="579">
        <f t="shared" si="21"/>
        <v>0</v>
      </c>
      <c r="M412" s="580">
        <f t="shared" si="22"/>
        <v>119367050</v>
      </c>
      <c r="N412" s="638"/>
      <c r="O412" s="638"/>
      <c r="P412" s="639" t="s">
        <v>483</v>
      </c>
      <c r="Q412" s="639" t="s">
        <v>276</v>
      </c>
      <c r="R412" s="639" t="s">
        <v>73</v>
      </c>
      <c r="S412" s="639" t="s">
        <v>213</v>
      </c>
    </row>
    <row r="413" spans="1:19" ht="20.25" customHeight="1">
      <c r="A413" s="639" t="s">
        <v>436</v>
      </c>
      <c r="B413" s="638" t="s">
        <v>1406</v>
      </c>
      <c r="C413" s="639" t="s">
        <v>371</v>
      </c>
      <c r="D413" s="640" t="s">
        <v>4470</v>
      </c>
      <c r="E413" s="638"/>
      <c r="F413" s="639" t="s">
        <v>81</v>
      </c>
      <c r="G413" s="638"/>
      <c r="H413" s="1110">
        <v>1705</v>
      </c>
      <c r="I413" s="705">
        <v>6022</v>
      </c>
      <c r="J413" s="643">
        <v>0</v>
      </c>
      <c r="K413" s="578">
        <f t="shared" si="20"/>
        <v>0</v>
      </c>
      <c r="L413" s="579">
        <f t="shared" si="21"/>
        <v>0</v>
      </c>
      <c r="M413" s="580">
        <f t="shared" si="22"/>
        <v>10267510</v>
      </c>
      <c r="N413" s="638"/>
      <c r="O413" s="638"/>
      <c r="P413" s="639" t="s">
        <v>483</v>
      </c>
      <c r="Q413" s="639" t="s">
        <v>336</v>
      </c>
      <c r="R413" s="639" t="s">
        <v>73</v>
      </c>
      <c r="S413" s="639" t="s">
        <v>213</v>
      </c>
    </row>
    <row r="414" spans="1:19" ht="20.25" customHeight="1">
      <c r="A414" s="639" t="s">
        <v>436</v>
      </c>
      <c r="B414" s="638" t="s">
        <v>1406</v>
      </c>
      <c r="C414" s="639" t="s">
        <v>371</v>
      </c>
      <c r="D414" s="640" t="s">
        <v>4469</v>
      </c>
      <c r="E414" s="638"/>
      <c r="F414" s="639" t="s">
        <v>82</v>
      </c>
      <c r="G414" s="638"/>
      <c r="H414" s="1110">
        <v>1619</v>
      </c>
      <c r="I414" s="705">
        <v>12607</v>
      </c>
      <c r="J414" s="643">
        <v>0</v>
      </c>
      <c r="K414" s="578">
        <f t="shared" si="20"/>
        <v>0</v>
      </c>
      <c r="L414" s="579">
        <f t="shared" si="21"/>
        <v>0</v>
      </c>
      <c r="M414" s="580">
        <f t="shared" si="22"/>
        <v>20410733</v>
      </c>
      <c r="N414" s="638"/>
      <c r="O414" s="638"/>
      <c r="P414" s="639" t="s">
        <v>483</v>
      </c>
      <c r="Q414" s="639" t="s">
        <v>336</v>
      </c>
      <c r="R414" s="639" t="s">
        <v>73</v>
      </c>
      <c r="S414" s="639" t="s">
        <v>213</v>
      </c>
    </row>
    <row r="415" spans="1:19" ht="20.25" customHeight="1">
      <c r="A415" s="639" t="s">
        <v>436</v>
      </c>
      <c r="B415" s="638" t="s">
        <v>1406</v>
      </c>
      <c r="C415" s="639" t="s">
        <v>371</v>
      </c>
      <c r="D415" s="640" t="s">
        <v>4470</v>
      </c>
      <c r="E415" s="638"/>
      <c r="F415" s="639" t="s">
        <v>373</v>
      </c>
      <c r="G415" s="638"/>
      <c r="H415" s="1110">
        <v>1619</v>
      </c>
      <c r="I415" s="705">
        <v>13536</v>
      </c>
      <c r="J415" s="643">
        <v>0</v>
      </c>
      <c r="K415" s="578">
        <f t="shared" si="20"/>
        <v>0</v>
      </c>
      <c r="L415" s="579">
        <f t="shared" si="21"/>
        <v>0</v>
      </c>
      <c r="M415" s="580">
        <f t="shared" si="22"/>
        <v>21914784</v>
      </c>
      <c r="N415" s="638"/>
      <c r="O415" s="638"/>
      <c r="P415" s="639" t="s">
        <v>483</v>
      </c>
      <c r="Q415" s="639" t="s">
        <v>336</v>
      </c>
      <c r="R415" s="639" t="s">
        <v>73</v>
      </c>
      <c r="S415" s="639" t="s">
        <v>213</v>
      </c>
    </row>
    <row r="416" spans="1:19" ht="20.25" customHeight="1">
      <c r="A416" s="639" t="s">
        <v>436</v>
      </c>
      <c r="B416" s="638" t="s">
        <v>1406</v>
      </c>
      <c r="C416" s="639" t="s">
        <v>371</v>
      </c>
      <c r="D416" s="640" t="s">
        <v>4469</v>
      </c>
      <c r="E416" s="638"/>
      <c r="F416" s="639" t="s">
        <v>1115</v>
      </c>
      <c r="G416" s="638"/>
      <c r="H416" s="1110">
        <v>1619</v>
      </c>
      <c r="I416" s="705">
        <v>7630</v>
      </c>
      <c r="J416" s="643">
        <v>0</v>
      </c>
      <c r="K416" s="578">
        <f t="shared" si="20"/>
        <v>0</v>
      </c>
      <c r="L416" s="579">
        <f t="shared" si="21"/>
        <v>0</v>
      </c>
      <c r="M416" s="580">
        <f t="shared" si="22"/>
        <v>12352970</v>
      </c>
      <c r="N416" s="638"/>
      <c r="O416" s="638"/>
      <c r="P416" s="639" t="s">
        <v>483</v>
      </c>
      <c r="Q416" s="639" t="s">
        <v>336</v>
      </c>
      <c r="R416" s="639" t="s">
        <v>73</v>
      </c>
      <c r="S416" s="639" t="s">
        <v>213</v>
      </c>
    </row>
    <row r="417" spans="1:19" ht="20.25" customHeight="1">
      <c r="A417" s="639" t="s">
        <v>436</v>
      </c>
      <c r="B417" s="638" t="s">
        <v>1406</v>
      </c>
      <c r="C417" s="639" t="s">
        <v>371</v>
      </c>
      <c r="D417" s="640" t="s">
        <v>4469</v>
      </c>
      <c r="E417" s="638"/>
      <c r="F417" s="639" t="s">
        <v>275</v>
      </c>
      <c r="G417" s="638"/>
      <c r="H417" s="1110">
        <v>1619</v>
      </c>
      <c r="I417" s="705">
        <v>67412</v>
      </c>
      <c r="J417" s="643">
        <v>0</v>
      </c>
      <c r="K417" s="578">
        <f t="shared" si="20"/>
        <v>0</v>
      </c>
      <c r="L417" s="579">
        <f t="shared" si="21"/>
        <v>0</v>
      </c>
      <c r="M417" s="580">
        <f t="shared" si="22"/>
        <v>109140028</v>
      </c>
      <c r="N417" s="638"/>
      <c r="O417" s="638"/>
      <c r="P417" s="639" t="s">
        <v>483</v>
      </c>
      <c r="Q417" s="639" t="s">
        <v>276</v>
      </c>
      <c r="R417" s="639" t="s">
        <v>73</v>
      </c>
      <c r="S417" s="639" t="s">
        <v>213</v>
      </c>
    </row>
    <row r="418" spans="1:19" ht="20.25" customHeight="1">
      <c r="A418" s="639" t="s">
        <v>436</v>
      </c>
      <c r="B418" s="638" t="s">
        <v>1406</v>
      </c>
      <c r="C418" s="639" t="s">
        <v>371</v>
      </c>
      <c r="D418" s="640" t="s">
        <v>4470</v>
      </c>
      <c r="E418" s="638"/>
      <c r="F418" s="639" t="s">
        <v>81</v>
      </c>
      <c r="G418" s="638"/>
      <c r="H418" s="1110">
        <v>1619</v>
      </c>
      <c r="I418" s="705">
        <v>5507</v>
      </c>
      <c r="J418" s="643">
        <v>0</v>
      </c>
      <c r="K418" s="578">
        <f t="shared" si="20"/>
        <v>0</v>
      </c>
      <c r="L418" s="579">
        <f t="shared" si="21"/>
        <v>0</v>
      </c>
      <c r="M418" s="580">
        <f t="shared" si="22"/>
        <v>8915833</v>
      </c>
      <c r="N418" s="638"/>
      <c r="O418" s="638"/>
      <c r="P418" s="639" t="s">
        <v>483</v>
      </c>
      <c r="Q418" s="639" t="s">
        <v>336</v>
      </c>
      <c r="R418" s="639" t="s">
        <v>73</v>
      </c>
      <c r="S418" s="639" t="s">
        <v>213</v>
      </c>
    </row>
    <row r="419" spans="1:19" ht="20.25" customHeight="1">
      <c r="A419" s="639" t="s">
        <v>235</v>
      </c>
      <c r="B419" s="638" t="s">
        <v>2279</v>
      </c>
      <c r="C419" s="639" t="s">
        <v>371</v>
      </c>
      <c r="D419" s="640" t="s">
        <v>4472</v>
      </c>
      <c r="E419" s="638"/>
      <c r="F419" s="639" t="s">
        <v>880</v>
      </c>
      <c r="G419" s="638"/>
      <c r="H419" s="1110">
        <v>2936</v>
      </c>
      <c r="I419" s="705">
        <v>2197</v>
      </c>
      <c r="J419" s="643">
        <v>0</v>
      </c>
      <c r="K419" s="578">
        <f t="shared" si="20"/>
        <v>0</v>
      </c>
      <c r="L419" s="579">
        <f t="shared" si="21"/>
        <v>0</v>
      </c>
      <c r="M419" s="580">
        <f t="shared" si="22"/>
        <v>6450392</v>
      </c>
      <c r="N419" s="638"/>
      <c r="O419" s="638"/>
      <c r="P419" s="639" t="s">
        <v>35</v>
      </c>
      <c r="Q419" s="639" t="s">
        <v>336</v>
      </c>
      <c r="R419" s="639" t="s">
        <v>73</v>
      </c>
      <c r="S419" s="639" t="s">
        <v>213</v>
      </c>
    </row>
    <row r="420" spans="1:19" ht="20.25" customHeight="1">
      <c r="A420" s="639" t="s">
        <v>235</v>
      </c>
      <c r="B420" s="638" t="s">
        <v>2279</v>
      </c>
      <c r="C420" s="639" t="s">
        <v>371</v>
      </c>
      <c r="D420" s="640" t="s">
        <v>4472</v>
      </c>
      <c r="E420" s="638"/>
      <c r="F420" s="639" t="s">
        <v>556</v>
      </c>
      <c r="G420" s="638"/>
      <c r="H420" s="1110">
        <v>2936</v>
      </c>
      <c r="I420" s="705">
        <v>1648</v>
      </c>
      <c r="J420" s="643">
        <v>0</v>
      </c>
      <c r="K420" s="578">
        <f t="shared" si="20"/>
        <v>0</v>
      </c>
      <c r="L420" s="579">
        <f t="shared" si="21"/>
        <v>0</v>
      </c>
      <c r="M420" s="580">
        <f t="shared" si="22"/>
        <v>4838528</v>
      </c>
      <c r="N420" s="638"/>
      <c r="O420" s="638"/>
      <c r="P420" s="639" t="s">
        <v>35</v>
      </c>
      <c r="Q420" s="639" t="s">
        <v>336</v>
      </c>
      <c r="R420" s="639" t="s">
        <v>73</v>
      </c>
      <c r="S420" s="639" t="s">
        <v>213</v>
      </c>
    </row>
    <row r="421" spans="1:19" ht="20.25" customHeight="1">
      <c r="A421" s="639" t="s">
        <v>235</v>
      </c>
      <c r="B421" s="638" t="s">
        <v>2279</v>
      </c>
      <c r="C421" s="639" t="s">
        <v>371</v>
      </c>
      <c r="D421" s="640" t="s">
        <v>4472</v>
      </c>
      <c r="E421" s="638"/>
      <c r="F421" s="639" t="s">
        <v>418</v>
      </c>
      <c r="G421" s="638"/>
      <c r="H421" s="1110">
        <v>1296</v>
      </c>
      <c r="I421" s="705">
        <v>18906</v>
      </c>
      <c r="J421" s="643">
        <v>0</v>
      </c>
      <c r="K421" s="578">
        <f t="shared" si="20"/>
        <v>0</v>
      </c>
      <c r="L421" s="579">
        <f t="shared" si="21"/>
        <v>0</v>
      </c>
      <c r="M421" s="580">
        <f t="shared" si="22"/>
        <v>24502176</v>
      </c>
      <c r="N421" s="638"/>
      <c r="O421" s="638"/>
      <c r="P421" s="639" t="s">
        <v>35</v>
      </c>
      <c r="Q421" s="639" t="s">
        <v>360</v>
      </c>
      <c r="R421" s="639" t="s">
        <v>73</v>
      </c>
      <c r="S421" s="639" t="s">
        <v>213</v>
      </c>
    </row>
    <row r="422" spans="1:19" ht="20.25" customHeight="1">
      <c r="A422" s="639" t="s">
        <v>235</v>
      </c>
      <c r="B422" s="638" t="s">
        <v>2279</v>
      </c>
      <c r="C422" s="639" t="s">
        <v>371</v>
      </c>
      <c r="D422" s="640" t="s">
        <v>4472</v>
      </c>
      <c r="E422" s="638"/>
      <c r="F422" s="639" t="s">
        <v>387</v>
      </c>
      <c r="G422" s="638"/>
      <c r="H422" s="1110">
        <v>1296</v>
      </c>
      <c r="I422" s="705">
        <v>16931</v>
      </c>
      <c r="J422" s="643">
        <v>0</v>
      </c>
      <c r="K422" s="578">
        <f t="shared" si="20"/>
        <v>0</v>
      </c>
      <c r="L422" s="579">
        <f t="shared" si="21"/>
        <v>0</v>
      </c>
      <c r="M422" s="580">
        <f t="shared" si="22"/>
        <v>21942576</v>
      </c>
      <c r="N422" s="638"/>
      <c r="O422" s="638"/>
      <c r="P422" s="639" t="s">
        <v>35</v>
      </c>
      <c r="Q422" s="639" t="s">
        <v>360</v>
      </c>
      <c r="R422" s="639" t="s">
        <v>73</v>
      </c>
      <c r="S422" s="639" t="s">
        <v>213</v>
      </c>
    </row>
    <row r="423" spans="1:19" ht="20.25" customHeight="1">
      <c r="A423" s="639" t="s">
        <v>235</v>
      </c>
      <c r="B423" s="638" t="s">
        <v>2279</v>
      </c>
      <c r="C423" s="639" t="s">
        <v>371</v>
      </c>
      <c r="D423" s="640" t="s">
        <v>4472</v>
      </c>
      <c r="E423" s="638"/>
      <c r="F423" s="639" t="s">
        <v>82</v>
      </c>
      <c r="G423" s="638"/>
      <c r="H423" s="1110">
        <v>1296</v>
      </c>
      <c r="I423" s="705">
        <v>13404</v>
      </c>
      <c r="J423" s="643">
        <v>0</v>
      </c>
      <c r="K423" s="578">
        <f t="shared" si="20"/>
        <v>0</v>
      </c>
      <c r="L423" s="579">
        <f t="shared" si="21"/>
        <v>0</v>
      </c>
      <c r="M423" s="580">
        <f t="shared" si="22"/>
        <v>17371584</v>
      </c>
      <c r="N423" s="638"/>
      <c r="O423" s="638"/>
      <c r="P423" s="639" t="s">
        <v>35</v>
      </c>
      <c r="Q423" s="639" t="s">
        <v>336</v>
      </c>
      <c r="R423" s="639" t="s">
        <v>73</v>
      </c>
      <c r="S423" s="639" t="s">
        <v>213</v>
      </c>
    </row>
    <row r="424" spans="1:19" ht="20.25" customHeight="1">
      <c r="A424" s="639" t="s">
        <v>235</v>
      </c>
      <c r="B424" s="638" t="s">
        <v>2279</v>
      </c>
      <c r="C424" s="639" t="s">
        <v>371</v>
      </c>
      <c r="D424" s="640" t="s">
        <v>4472</v>
      </c>
      <c r="E424" s="638"/>
      <c r="F424" s="639" t="s">
        <v>275</v>
      </c>
      <c r="G424" s="638"/>
      <c r="H424" s="1110">
        <v>1296</v>
      </c>
      <c r="I424" s="705">
        <v>71674</v>
      </c>
      <c r="J424" s="643">
        <v>0</v>
      </c>
      <c r="K424" s="578">
        <f t="shared" si="20"/>
        <v>0</v>
      </c>
      <c r="L424" s="579">
        <f t="shared" si="21"/>
        <v>0</v>
      </c>
      <c r="M424" s="580">
        <f t="shared" si="22"/>
        <v>92889504</v>
      </c>
      <c r="N424" s="638"/>
      <c r="O424" s="638"/>
      <c r="P424" s="639" t="s">
        <v>35</v>
      </c>
      <c r="Q424" s="639" t="s">
        <v>276</v>
      </c>
      <c r="R424" s="639" t="s">
        <v>73</v>
      </c>
      <c r="S424" s="639" t="s">
        <v>213</v>
      </c>
    </row>
    <row r="425" spans="1:19" ht="20.25" customHeight="1">
      <c r="A425" s="639" t="s">
        <v>235</v>
      </c>
      <c r="B425" s="638" t="s">
        <v>2279</v>
      </c>
      <c r="C425" s="639" t="s">
        <v>371</v>
      </c>
      <c r="D425" s="640" t="s">
        <v>4472</v>
      </c>
      <c r="E425" s="638"/>
      <c r="F425" s="639" t="s">
        <v>373</v>
      </c>
      <c r="G425" s="638"/>
      <c r="H425" s="1110">
        <v>1296</v>
      </c>
      <c r="I425" s="705">
        <v>14391</v>
      </c>
      <c r="J425" s="643">
        <v>0</v>
      </c>
      <c r="K425" s="578">
        <f t="shared" si="20"/>
        <v>0</v>
      </c>
      <c r="L425" s="579">
        <f t="shared" si="21"/>
        <v>0</v>
      </c>
      <c r="M425" s="580">
        <f t="shared" si="22"/>
        <v>18650736</v>
      </c>
      <c r="N425" s="638"/>
      <c r="O425" s="638"/>
      <c r="P425" s="639" t="s">
        <v>35</v>
      </c>
      <c r="Q425" s="639" t="s">
        <v>336</v>
      </c>
      <c r="R425" s="639" t="s">
        <v>73</v>
      </c>
      <c r="S425" s="639" t="s">
        <v>213</v>
      </c>
    </row>
    <row r="426" spans="1:19" ht="20.25" customHeight="1">
      <c r="A426" s="639" t="s">
        <v>235</v>
      </c>
      <c r="B426" s="638" t="s">
        <v>2279</v>
      </c>
      <c r="C426" s="639" t="s">
        <v>371</v>
      </c>
      <c r="D426" s="640" t="s">
        <v>4472</v>
      </c>
      <c r="E426" s="638"/>
      <c r="F426" s="639" t="s">
        <v>1115</v>
      </c>
      <c r="G426" s="638"/>
      <c r="H426" s="1110">
        <v>1296</v>
      </c>
      <c r="I426" s="705">
        <v>8113</v>
      </c>
      <c r="J426" s="643">
        <v>0</v>
      </c>
      <c r="K426" s="578">
        <f t="shared" si="20"/>
        <v>0</v>
      </c>
      <c r="L426" s="579">
        <f t="shared" si="21"/>
        <v>0</v>
      </c>
      <c r="M426" s="580">
        <f t="shared" si="22"/>
        <v>10514448</v>
      </c>
      <c r="N426" s="638"/>
      <c r="O426" s="638"/>
      <c r="P426" s="639" t="s">
        <v>35</v>
      </c>
      <c r="Q426" s="639" t="s">
        <v>336</v>
      </c>
      <c r="R426" s="639" t="s">
        <v>73</v>
      </c>
      <c r="S426" s="639" t="s">
        <v>213</v>
      </c>
    </row>
    <row r="427" spans="1:19" ht="20.25" customHeight="1">
      <c r="A427" s="639" t="s">
        <v>235</v>
      </c>
      <c r="B427" s="638" t="s">
        <v>2279</v>
      </c>
      <c r="C427" s="639" t="s">
        <v>371</v>
      </c>
      <c r="D427" s="640" t="s">
        <v>4472</v>
      </c>
      <c r="E427" s="638"/>
      <c r="F427" s="639" t="s">
        <v>81</v>
      </c>
      <c r="G427" s="638"/>
      <c r="H427" s="1110">
        <v>1296</v>
      </c>
      <c r="I427" s="705">
        <v>4938</v>
      </c>
      <c r="J427" s="643">
        <v>0</v>
      </c>
      <c r="K427" s="578">
        <f t="shared" si="20"/>
        <v>0</v>
      </c>
      <c r="L427" s="579">
        <f t="shared" si="21"/>
        <v>0</v>
      </c>
      <c r="M427" s="580">
        <f t="shared" si="22"/>
        <v>6399648</v>
      </c>
      <c r="N427" s="638"/>
      <c r="O427" s="638"/>
      <c r="P427" s="639" t="s">
        <v>35</v>
      </c>
      <c r="Q427" s="639" t="s">
        <v>336</v>
      </c>
      <c r="R427" s="639" t="s">
        <v>73</v>
      </c>
      <c r="S427" s="639" t="s">
        <v>213</v>
      </c>
    </row>
    <row r="428" spans="1:19" ht="20.25" customHeight="1">
      <c r="A428" s="639" t="s">
        <v>235</v>
      </c>
      <c r="B428" s="638" t="s">
        <v>2279</v>
      </c>
      <c r="C428" s="639" t="s">
        <v>371</v>
      </c>
      <c r="D428" s="640" t="s">
        <v>4472</v>
      </c>
      <c r="E428" s="638"/>
      <c r="F428" s="639" t="s">
        <v>1647</v>
      </c>
      <c r="G428" s="638"/>
      <c r="H428" s="1110">
        <v>1296</v>
      </c>
      <c r="I428" s="705">
        <v>5644</v>
      </c>
      <c r="J428" s="643">
        <v>0</v>
      </c>
      <c r="K428" s="578">
        <f t="shared" si="20"/>
        <v>0</v>
      </c>
      <c r="L428" s="579">
        <f t="shared" si="21"/>
        <v>0</v>
      </c>
      <c r="M428" s="580">
        <f t="shared" si="22"/>
        <v>7314624</v>
      </c>
      <c r="N428" s="638"/>
      <c r="O428" s="638"/>
      <c r="P428" s="639" t="s">
        <v>35</v>
      </c>
      <c r="Q428" s="639" t="s">
        <v>336</v>
      </c>
      <c r="R428" s="639" t="s">
        <v>73</v>
      </c>
      <c r="S428" s="639" t="s">
        <v>213</v>
      </c>
    </row>
    <row r="429" spans="1:19" ht="20.25" customHeight="1">
      <c r="A429" s="639" t="s">
        <v>235</v>
      </c>
      <c r="B429" s="638" t="s">
        <v>2279</v>
      </c>
      <c r="C429" s="639" t="s">
        <v>371</v>
      </c>
      <c r="D429" s="640" t="s">
        <v>4472</v>
      </c>
      <c r="E429" s="638"/>
      <c r="F429" s="639" t="s">
        <v>421</v>
      </c>
      <c r="G429" s="638"/>
      <c r="H429" s="1110">
        <v>1640</v>
      </c>
      <c r="I429" s="705">
        <v>70610</v>
      </c>
      <c r="J429" s="643">
        <v>0</v>
      </c>
      <c r="K429" s="578">
        <f t="shared" si="20"/>
        <v>0</v>
      </c>
      <c r="L429" s="579">
        <f t="shared" si="21"/>
        <v>0</v>
      </c>
      <c r="M429" s="580">
        <f t="shared" si="22"/>
        <v>115800400</v>
      </c>
      <c r="N429" s="638"/>
      <c r="O429" s="638"/>
      <c r="P429" s="639" t="s">
        <v>35</v>
      </c>
      <c r="Q429" s="639" t="s">
        <v>276</v>
      </c>
      <c r="R429" s="639" t="s">
        <v>73</v>
      </c>
      <c r="S429" s="639" t="s">
        <v>213</v>
      </c>
    </row>
    <row r="430" spans="1:19" ht="20.25" customHeight="1">
      <c r="A430" s="639" t="s">
        <v>235</v>
      </c>
      <c r="B430" s="638" t="s">
        <v>2279</v>
      </c>
      <c r="C430" s="639" t="s">
        <v>371</v>
      </c>
      <c r="D430" s="640" t="s">
        <v>4472</v>
      </c>
      <c r="E430" s="638"/>
      <c r="F430" s="639" t="s">
        <v>1647</v>
      </c>
      <c r="G430" s="638"/>
      <c r="H430" s="1110">
        <v>1640</v>
      </c>
      <c r="I430" s="705">
        <v>5854</v>
      </c>
      <c r="J430" s="643">
        <v>0</v>
      </c>
      <c r="K430" s="578">
        <f t="shared" si="20"/>
        <v>0</v>
      </c>
      <c r="L430" s="579">
        <f t="shared" si="21"/>
        <v>0</v>
      </c>
      <c r="M430" s="580">
        <f t="shared" si="22"/>
        <v>9600560</v>
      </c>
      <c r="N430" s="638"/>
      <c r="O430" s="638"/>
      <c r="P430" s="639" t="s">
        <v>35</v>
      </c>
      <c r="Q430" s="639" t="s">
        <v>336</v>
      </c>
      <c r="R430" s="639" t="s">
        <v>73</v>
      </c>
      <c r="S430" s="639" t="s">
        <v>213</v>
      </c>
    </row>
    <row r="431" spans="1:19" ht="20.25" customHeight="1">
      <c r="A431" s="639" t="s">
        <v>235</v>
      </c>
      <c r="B431" s="638" t="s">
        <v>2279</v>
      </c>
      <c r="C431" s="639" t="s">
        <v>371</v>
      </c>
      <c r="D431" s="640" t="s">
        <v>4472</v>
      </c>
      <c r="E431" s="638"/>
      <c r="F431" s="639" t="s">
        <v>81</v>
      </c>
      <c r="G431" s="638"/>
      <c r="H431" s="1110">
        <v>1640</v>
      </c>
      <c r="I431" s="705">
        <v>5122</v>
      </c>
      <c r="J431" s="643">
        <v>0</v>
      </c>
      <c r="K431" s="578">
        <f t="shared" si="20"/>
        <v>0</v>
      </c>
      <c r="L431" s="579">
        <f t="shared" si="21"/>
        <v>0</v>
      </c>
      <c r="M431" s="580">
        <f t="shared" si="22"/>
        <v>8400080</v>
      </c>
      <c r="N431" s="638"/>
      <c r="O431" s="638"/>
      <c r="P431" s="639" t="s">
        <v>35</v>
      </c>
      <c r="Q431" s="639" t="s">
        <v>336</v>
      </c>
      <c r="R431" s="639" t="s">
        <v>73</v>
      </c>
      <c r="S431" s="639" t="s">
        <v>213</v>
      </c>
    </row>
    <row r="432" spans="1:19" ht="20.25" customHeight="1">
      <c r="A432" s="639" t="s">
        <v>235</v>
      </c>
      <c r="B432" s="638" t="s">
        <v>2279</v>
      </c>
      <c r="C432" s="639" t="s">
        <v>371</v>
      </c>
      <c r="D432" s="640" t="s">
        <v>4472</v>
      </c>
      <c r="E432" s="638"/>
      <c r="F432" s="639" t="s">
        <v>373</v>
      </c>
      <c r="G432" s="638"/>
      <c r="H432" s="1110">
        <v>1640</v>
      </c>
      <c r="I432" s="705">
        <v>14927</v>
      </c>
      <c r="J432" s="643">
        <v>0</v>
      </c>
      <c r="K432" s="578">
        <f t="shared" si="20"/>
        <v>0</v>
      </c>
      <c r="L432" s="579">
        <f t="shared" si="21"/>
        <v>0</v>
      </c>
      <c r="M432" s="580">
        <f t="shared" si="22"/>
        <v>24480280</v>
      </c>
      <c r="N432" s="638"/>
      <c r="O432" s="638"/>
      <c r="P432" s="639" t="s">
        <v>35</v>
      </c>
      <c r="Q432" s="639" t="s">
        <v>336</v>
      </c>
      <c r="R432" s="639" t="s">
        <v>73</v>
      </c>
      <c r="S432" s="639" t="s">
        <v>213</v>
      </c>
    </row>
    <row r="433" spans="1:19" ht="20.25" customHeight="1">
      <c r="A433" s="639" t="s">
        <v>235</v>
      </c>
      <c r="B433" s="638" t="s">
        <v>2279</v>
      </c>
      <c r="C433" s="639" t="s">
        <v>371</v>
      </c>
      <c r="D433" s="640" t="s">
        <v>4472</v>
      </c>
      <c r="E433" s="638"/>
      <c r="F433" s="639" t="s">
        <v>337</v>
      </c>
      <c r="G433" s="638"/>
      <c r="H433" s="1110">
        <v>1640</v>
      </c>
      <c r="I433" s="705">
        <v>14488</v>
      </c>
      <c r="J433" s="643">
        <v>0</v>
      </c>
      <c r="K433" s="578">
        <f t="shared" si="20"/>
        <v>0</v>
      </c>
      <c r="L433" s="579">
        <f t="shared" si="21"/>
        <v>0</v>
      </c>
      <c r="M433" s="580">
        <f t="shared" si="22"/>
        <v>23760320</v>
      </c>
      <c r="N433" s="638"/>
      <c r="O433" s="638"/>
      <c r="P433" s="639" t="s">
        <v>35</v>
      </c>
      <c r="Q433" s="639" t="s">
        <v>336</v>
      </c>
      <c r="R433" s="639" t="s">
        <v>73</v>
      </c>
      <c r="S433" s="639" t="s">
        <v>213</v>
      </c>
    </row>
    <row r="434" spans="1:19" ht="20.25" customHeight="1">
      <c r="A434" s="639" t="s">
        <v>235</v>
      </c>
      <c r="B434" s="638" t="s">
        <v>2279</v>
      </c>
      <c r="C434" s="639" t="s">
        <v>371</v>
      </c>
      <c r="D434" s="640" t="s">
        <v>4472</v>
      </c>
      <c r="E434" s="638"/>
      <c r="F434" s="639" t="s">
        <v>512</v>
      </c>
      <c r="G434" s="638"/>
      <c r="H434" s="1110">
        <v>1296</v>
      </c>
      <c r="I434" s="705">
        <v>45281</v>
      </c>
      <c r="J434" s="643">
        <v>11.8</v>
      </c>
      <c r="K434" s="578">
        <f t="shared" si="20"/>
        <v>15292.800000000001</v>
      </c>
      <c r="L434" s="579">
        <f t="shared" si="21"/>
        <v>15.292800000000002</v>
      </c>
      <c r="M434" s="580">
        <f t="shared" si="22"/>
        <v>58684176</v>
      </c>
      <c r="N434" s="638"/>
      <c r="O434" s="638"/>
      <c r="P434" s="639" t="s">
        <v>35</v>
      </c>
      <c r="Q434" s="639" t="s">
        <v>270</v>
      </c>
      <c r="R434" s="639" t="s">
        <v>60</v>
      </c>
      <c r="S434" s="639" t="s">
        <v>213</v>
      </c>
    </row>
    <row r="435" spans="1:19" ht="20.25" customHeight="1">
      <c r="A435" s="639" t="s">
        <v>235</v>
      </c>
      <c r="B435" s="638" t="s">
        <v>2279</v>
      </c>
      <c r="C435" s="639" t="s">
        <v>371</v>
      </c>
      <c r="D435" s="640" t="s">
        <v>4472</v>
      </c>
      <c r="E435" s="638"/>
      <c r="F435" s="639" t="s">
        <v>1387</v>
      </c>
      <c r="G435" s="638"/>
      <c r="H435" s="1110">
        <v>1296</v>
      </c>
      <c r="I435" s="705">
        <v>13323</v>
      </c>
      <c r="J435" s="643">
        <v>0</v>
      </c>
      <c r="K435" s="578">
        <f t="shared" si="20"/>
        <v>0</v>
      </c>
      <c r="L435" s="579">
        <f t="shared" si="21"/>
        <v>0</v>
      </c>
      <c r="M435" s="580">
        <f t="shared" si="22"/>
        <v>17266608</v>
      </c>
      <c r="N435" s="638"/>
      <c r="O435" s="638"/>
      <c r="P435" s="639" t="s">
        <v>35</v>
      </c>
      <c r="Q435" s="639" t="s">
        <v>577</v>
      </c>
      <c r="R435" s="639" t="s">
        <v>375</v>
      </c>
      <c r="S435" s="639" t="s">
        <v>213</v>
      </c>
    </row>
    <row r="436" spans="1:19" ht="20.25" customHeight="1">
      <c r="A436" s="639" t="s">
        <v>235</v>
      </c>
      <c r="B436" s="638" t="s">
        <v>2279</v>
      </c>
      <c r="C436" s="639" t="s">
        <v>371</v>
      </c>
      <c r="D436" s="640" t="s">
        <v>4472</v>
      </c>
      <c r="E436" s="638"/>
      <c r="F436" s="639" t="s">
        <v>880</v>
      </c>
      <c r="G436" s="638"/>
      <c r="H436" s="1110">
        <v>2936</v>
      </c>
      <c r="I436" s="705">
        <v>2789</v>
      </c>
      <c r="J436" s="643">
        <v>0</v>
      </c>
      <c r="K436" s="578">
        <f t="shared" si="20"/>
        <v>0</v>
      </c>
      <c r="L436" s="579">
        <f t="shared" si="21"/>
        <v>0</v>
      </c>
      <c r="M436" s="580">
        <f t="shared" si="22"/>
        <v>8188504</v>
      </c>
      <c r="N436" s="638"/>
      <c r="O436" s="638"/>
      <c r="P436" s="639" t="s">
        <v>35</v>
      </c>
      <c r="Q436" s="639" t="s">
        <v>336</v>
      </c>
      <c r="R436" s="639" t="s">
        <v>73</v>
      </c>
      <c r="S436" s="639" t="s">
        <v>213</v>
      </c>
    </row>
    <row r="437" spans="1:19" ht="20.25" customHeight="1">
      <c r="A437" s="639" t="s">
        <v>235</v>
      </c>
      <c r="B437" s="638" t="s">
        <v>2279</v>
      </c>
      <c r="C437" s="639" t="s">
        <v>371</v>
      </c>
      <c r="D437" s="640" t="s">
        <v>4472</v>
      </c>
      <c r="E437" s="638"/>
      <c r="F437" s="639" t="s">
        <v>862</v>
      </c>
      <c r="G437" s="638"/>
      <c r="H437" s="1110">
        <v>2936</v>
      </c>
      <c r="I437" s="705">
        <v>159615</v>
      </c>
      <c r="J437" s="643">
        <v>34</v>
      </c>
      <c r="K437" s="578">
        <f t="shared" si="20"/>
        <v>99824</v>
      </c>
      <c r="L437" s="579">
        <f t="shared" si="21"/>
        <v>99.823999999999998</v>
      </c>
      <c r="M437" s="580">
        <f t="shared" si="22"/>
        <v>468629640</v>
      </c>
      <c r="N437" s="638"/>
      <c r="O437" s="638"/>
      <c r="P437" s="639" t="s">
        <v>35</v>
      </c>
      <c r="Q437" s="639" t="s">
        <v>327</v>
      </c>
      <c r="R437" s="639" t="s">
        <v>60</v>
      </c>
      <c r="S437" s="639" t="s">
        <v>213</v>
      </c>
    </row>
    <row r="438" spans="1:19" ht="20.25" customHeight="1">
      <c r="A438" s="639" t="s">
        <v>235</v>
      </c>
      <c r="B438" s="638" t="s">
        <v>2279</v>
      </c>
      <c r="C438" s="639" t="s">
        <v>371</v>
      </c>
      <c r="D438" s="640" t="s">
        <v>4472</v>
      </c>
      <c r="E438" s="638"/>
      <c r="F438" s="639" t="s">
        <v>513</v>
      </c>
      <c r="G438" s="638"/>
      <c r="H438" s="1110">
        <v>1640</v>
      </c>
      <c r="I438" s="705">
        <v>59266</v>
      </c>
      <c r="J438" s="643">
        <v>15.6</v>
      </c>
      <c r="K438" s="578">
        <f t="shared" si="20"/>
        <v>25584</v>
      </c>
      <c r="L438" s="579">
        <f t="shared" si="21"/>
        <v>25.584</v>
      </c>
      <c r="M438" s="580">
        <f t="shared" si="22"/>
        <v>97196240</v>
      </c>
      <c r="N438" s="638"/>
      <c r="O438" s="638"/>
      <c r="P438" s="639" t="s">
        <v>35</v>
      </c>
      <c r="Q438" s="639" t="s">
        <v>270</v>
      </c>
      <c r="R438" s="639" t="s">
        <v>60</v>
      </c>
      <c r="S438" s="639" t="s">
        <v>213</v>
      </c>
    </row>
    <row r="439" spans="1:19" ht="20.25" customHeight="1">
      <c r="A439" s="639" t="s">
        <v>235</v>
      </c>
      <c r="B439" s="638" t="s">
        <v>2279</v>
      </c>
      <c r="C439" s="639" t="s">
        <v>371</v>
      </c>
      <c r="D439" s="640" t="s">
        <v>4472</v>
      </c>
      <c r="E439" s="638"/>
      <c r="F439" s="639" t="s">
        <v>1901</v>
      </c>
      <c r="G439" s="638"/>
      <c r="H439" s="1110">
        <v>1640</v>
      </c>
      <c r="I439" s="705">
        <v>13335</v>
      </c>
      <c r="J439" s="643">
        <v>0</v>
      </c>
      <c r="K439" s="578">
        <f t="shared" si="20"/>
        <v>0</v>
      </c>
      <c r="L439" s="579">
        <f t="shared" si="21"/>
        <v>0</v>
      </c>
      <c r="M439" s="580">
        <f t="shared" si="22"/>
        <v>21869400</v>
      </c>
      <c r="N439" s="638"/>
      <c r="O439" s="638"/>
      <c r="P439" s="639" t="s">
        <v>35</v>
      </c>
      <c r="Q439" s="639" t="s">
        <v>577</v>
      </c>
      <c r="R439" s="639" t="s">
        <v>375</v>
      </c>
      <c r="S439" s="639" t="s">
        <v>213</v>
      </c>
    </row>
    <row r="440" spans="1:19" ht="20.25" customHeight="1">
      <c r="A440" s="639" t="s">
        <v>235</v>
      </c>
      <c r="B440" s="638" t="s">
        <v>2279</v>
      </c>
      <c r="C440" s="639" t="s">
        <v>371</v>
      </c>
      <c r="D440" s="640" t="s">
        <v>4472</v>
      </c>
      <c r="E440" s="638"/>
      <c r="F440" s="639" t="s">
        <v>160</v>
      </c>
      <c r="G440" s="638"/>
      <c r="H440" s="1110">
        <v>1296</v>
      </c>
      <c r="I440" s="705">
        <v>22000</v>
      </c>
      <c r="J440" s="643">
        <v>0</v>
      </c>
      <c r="K440" s="578">
        <f t="shared" si="20"/>
        <v>0</v>
      </c>
      <c r="L440" s="579">
        <f t="shared" si="21"/>
        <v>0</v>
      </c>
      <c r="M440" s="580">
        <f t="shared" si="22"/>
        <v>28512000</v>
      </c>
      <c r="N440" s="638"/>
      <c r="O440" s="638"/>
      <c r="P440" s="639" t="s">
        <v>35</v>
      </c>
      <c r="Q440" s="639" t="s">
        <v>360</v>
      </c>
      <c r="R440" s="639" t="s">
        <v>73</v>
      </c>
      <c r="S440" s="639" t="s">
        <v>213</v>
      </c>
    </row>
    <row r="441" spans="1:19" ht="20.25" customHeight="1">
      <c r="A441" s="639" t="s">
        <v>235</v>
      </c>
      <c r="B441" s="638" t="s">
        <v>2279</v>
      </c>
      <c r="C441" s="639" t="s">
        <v>371</v>
      </c>
      <c r="D441" s="640" t="s">
        <v>4472</v>
      </c>
      <c r="E441" s="638"/>
      <c r="F441" s="639" t="s">
        <v>164</v>
      </c>
      <c r="G441" s="638"/>
      <c r="H441" s="1110">
        <v>1640</v>
      </c>
      <c r="I441" s="705">
        <v>17000</v>
      </c>
      <c r="J441" s="643">
        <v>0</v>
      </c>
      <c r="K441" s="578">
        <f t="shared" si="20"/>
        <v>0</v>
      </c>
      <c r="L441" s="579">
        <f t="shared" si="21"/>
        <v>0</v>
      </c>
      <c r="M441" s="580">
        <f t="shared" si="22"/>
        <v>27880000</v>
      </c>
      <c r="N441" s="638"/>
      <c r="O441" s="638"/>
      <c r="P441" s="639" t="s">
        <v>35</v>
      </c>
      <c r="Q441" s="639" t="s">
        <v>360</v>
      </c>
      <c r="R441" s="639" t="s">
        <v>73</v>
      </c>
      <c r="S441" s="639" t="s">
        <v>213</v>
      </c>
    </row>
    <row r="442" spans="1:19" ht="20.25" customHeight="1">
      <c r="A442" s="639" t="s">
        <v>235</v>
      </c>
      <c r="B442" s="638" t="s">
        <v>2279</v>
      </c>
      <c r="C442" s="639" t="s">
        <v>371</v>
      </c>
      <c r="D442" s="640" t="s">
        <v>4472</v>
      </c>
      <c r="E442" s="638"/>
      <c r="F442" s="639" t="s">
        <v>159</v>
      </c>
      <c r="G442" s="638"/>
      <c r="H442" s="1110">
        <v>2936</v>
      </c>
      <c r="I442" s="705">
        <v>14000</v>
      </c>
      <c r="J442" s="643">
        <v>0</v>
      </c>
      <c r="K442" s="578">
        <f t="shared" si="20"/>
        <v>0</v>
      </c>
      <c r="L442" s="579">
        <f t="shared" si="21"/>
        <v>0</v>
      </c>
      <c r="M442" s="580">
        <f t="shared" si="22"/>
        <v>41104000</v>
      </c>
      <c r="N442" s="638"/>
      <c r="O442" s="638"/>
      <c r="P442" s="639" t="s">
        <v>35</v>
      </c>
      <c r="Q442" s="639" t="s">
        <v>360</v>
      </c>
      <c r="R442" s="639" t="s">
        <v>73</v>
      </c>
      <c r="S442" s="639" t="s">
        <v>213</v>
      </c>
    </row>
    <row r="443" spans="1:19" ht="20.25" customHeight="1">
      <c r="A443" s="639" t="s">
        <v>235</v>
      </c>
      <c r="B443" s="638" t="s">
        <v>2279</v>
      </c>
      <c r="C443" s="639" t="s">
        <v>371</v>
      </c>
      <c r="D443" s="640" t="s">
        <v>4472</v>
      </c>
      <c r="E443" s="638"/>
      <c r="F443" s="639" t="s">
        <v>198</v>
      </c>
      <c r="G443" s="638"/>
      <c r="H443" s="1110">
        <v>1640</v>
      </c>
      <c r="I443" s="705">
        <v>28000</v>
      </c>
      <c r="J443" s="643">
        <v>0</v>
      </c>
      <c r="K443" s="578">
        <f t="shared" si="20"/>
        <v>0</v>
      </c>
      <c r="L443" s="579">
        <f t="shared" si="21"/>
        <v>0</v>
      </c>
      <c r="M443" s="580">
        <f t="shared" si="22"/>
        <v>45920000</v>
      </c>
      <c r="N443" s="638"/>
      <c r="O443" s="638"/>
      <c r="P443" s="639" t="s">
        <v>35</v>
      </c>
      <c r="Q443" s="639" t="s">
        <v>360</v>
      </c>
      <c r="R443" s="639" t="s">
        <v>73</v>
      </c>
      <c r="S443" s="639" t="s">
        <v>213</v>
      </c>
    </row>
    <row r="444" spans="1:19" ht="20.25" customHeight="1">
      <c r="A444" s="639" t="s">
        <v>235</v>
      </c>
      <c r="B444" s="638" t="s">
        <v>2279</v>
      </c>
      <c r="C444" s="639" t="s">
        <v>371</v>
      </c>
      <c r="D444" s="640" t="s">
        <v>4472</v>
      </c>
      <c r="E444" s="638"/>
      <c r="F444" s="639" t="s">
        <v>80</v>
      </c>
      <c r="G444" s="638"/>
      <c r="H444" s="1110">
        <v>1640</v>
      </c>
      <c r="I444" s="705">
        <v>5660</v>
      </c>
      <c r="J444" s="643">
        <v>0</v>
      </c>
      <c r="K444" s="578">
        <f t="shared" si="20"/>
        <v>0</v>
      </c>
      <c r="L444" s="579">
        <f t="shared" si="21"/>
        <v>0</v>
      </c>
      <c r="M444" s="580">
        <f t="shared" si="22"/>
        <v>9282400</v>
      </c>
      <c r="N444" s="638"/>
      <c r="O444" s="638"/>
      <c r="P444" s="639" t="s">
        <v>35</v>
      </c>
      <c r="Q444" s="639" t="s">
        <v>336</v>
      </c>
      <c r="R444" s="639" t="s">
        <v>73</v>
      </c>
      <c r="S444" s="639" t="s">
        <v>213</v>
      </c>
    </row>
    <row r="445" spans="1:19" ht="20.25" customHeight="1">
      <c r="A445" s="639" t="s">
        <v>235</v>
      </c>
      <c r="B445" s="638" t="s">
        <v>2279</v>
      </c>
      <c r="C445" s="639" t="s">
        <v>371</v>
      </c>
      <c r="D445" s="640" t="s">
        <v>4472</v>
      </c>
      <c r="E445" s="638"/>
      <c r="F445" s="639" t="s">
        <v>432</v>
      </c>
      <c r="G445" s="638"/>
      <c r="H445" s="1110">
        <v>1640</v>
      </c>
      <c r="I445" s="705">
        <v>9355</v>
      </c>
      <c r="J445" s="643">
        <v>0</v>
      </c>
      <c r="K445" s="578">
        <f t="shared" si="20"/>
        <v>0</v>
      </c>
      <c r="L445" s="579">
        <f t="shared" si="21"/>
        <v>0</v>
      </c>
      <c r="M445" s="580">
        <f t="shared" si="22"/>
        <v>15342200</v>
      </c>
      <c r="N445" s="638" t="s">
        <v>1718</v>
      </c>
      <c r="O445" s="638"/>
      <c r="P445" s="639" t="s">
        <v>35</v>
      </c>
      <c r="Q445" s="639" t="s">
        <v>336</v>
      </c>
      <c r="R445" s="639" t="s">
        <v>73</v>
      </c>
      <c r="S445" s="639" t="s">
        <v>213</v>
      </c>
    </row>
    <row r="446" spans="1:19" ht="20.25" customHeight="1">
      <c r="A446" s="639" t="s">
        <v>235</v>
      </c>
      <c r="B446" s="638" t="s">
        <v>2279</v>
      </c>
      <c r="C446" s="639" t="s">
        <v>371</v>
      </c>
      <c r="D446" s="640" t="s">
        <v>4472</v>
      </c>
      <c r="E446" s="638"/>
      <c r="F446" s="639" t="s">
        <v>442</v>
      </c>
      <c r="G446" s="638"/>
      <c r="H446" s="1110">
        <v>1640</v>
      </c>
      <c r="I446" s="705">
        <v>500</v>
      </c>
      <c r="J446" s="643">
        <v>0</v>
      </c>
      <c r="K446" s="578">
        <f t="shared" si="20"/>
        <v>0</v>
      </c>
      <c r="L446" s="579">
        <f t="shared" si="21"/>
        <v>0</v>
      </c>
      <c r="M446" s="580">
        <f t="shared" si="22"/>
        <v>820000</v>
      </c>
      <c r="N446" s="638" t="s">
        <v>1719</v>
      </c>
      <c r="O446" s="638"/>
      <c r="P446" s="639" t="s">
        <v>35</v>
      </c>
      <c r="Q446" s="639" t="s">
        <v>336</v>
      </c>
      <c r="R446" s="639" t="s">
        <v>73</v>
      </c>
      <c r="S446" s="639" t="s">
        <v>213</v>
      </c>
    </row>
    <row r="447" spans="1:19" ht="20.25" customHeight="1">
      <c r="A447" s="639" t="s">
        <v>235</v>
      </c>
      <c r="B447" s="638" t="s">
        <v>2279</v>
      </c>
      <c r="C447" s="639" t="s">
        <v>371</v>
      </c>
      <c r="D447" s="640" t="s">
        <v>4472</v>
      </c>
      <c r="E447" s="638"/>
      <c r="F447" s="639" t="s">
        <v>433</v>
      </c>
      <c r="G447" s="638"/>
      <c r="H447" s="1110">
        <v>1640</v>
      </c>
      <c r="I447" s="705">
        <v>4803</v>
      </c>
      <c r="J447" s="643">
        <v>0</v>
      </c>
      <c r="K447" s="578">
        <f t="shared" si="20"/>
        <v>0</v>
      </c>
      <c r="L447" s="579">
        <f t="shared" si="21"/>
        <v>0</v>
      </c>
      <c r="M447" s="580">
        <f t="shared" si="22"/>
        <v>7876920</v>
      </c>
      <c r="N447" s="638" t="s">
        <v>1720</v>
      </c>
      <c r="O447" s="638"/>
      <c r="P447" s="639" t="s">
        <v>35</v>
      </c>
      <c r="Q447" s="639" t="s">
        <v>336</v>
      </c>
      <c r="R447" s="639" t="s">
        <v>73</v>
      </c>
      <c r="S447" s="639" t="s">
        <v>213</v>
      </c>
    </row>
    <row r="448" spans="1:19" ht="20.25" customHeight="1">
      <c r="A448" s="639" t="s">
        <v>235</v>
      </c>
      <c r="B448" s="638" t="s">
        <v>2279</v>
      </c>
      <c r="C448" s="639" t="s">
        <v>371</v>
      </c>
      <c r="D448" s="640" t="s">
        <v>4472</v>
      </c>
      <c r="E448" s="638"/>
      <c r="F448" s="639" t="s">
        <v>81</v>
      </c>
      <c r="G448" s="638"/>
      <c r="H448" s="1110">
        <v>1640</v>
      </c>
      <c r="I448" s="705">
        <v>3502</v>
      </c>
      <c r="J448" s="643">
        <v>0</v>
      </c>
      <c r="K448" s="578">
        <f t="shared" si="20"/>
        <v>0</v>
      </c>
      <c r="L448" s="579">
        <f t="shared" si="21"/>
        <v>0</v>
      </c>
      <c r="M448" s="580">
        <f t="shared" si="22"/>
        <v>5743280</v>
      </c>
      <c r="N448" s="638"/>
      <c r="O448" s="638"/>
      <c r="P448" s="639" t="s">
        <v>35</v>
      </c>
      <c r="Q448" s="639" t="s">
        <v>336</v>
      </c>
      <c r="R448" s="639" t="s">
        <v>73</v>
      </c>
      <c r="S448" s="639" t="s">
        <v>213</v>
      </c>
    </row>
    <row r="449" spans="1:20" ht="20.25" customHeight="1">
      <c r="A449" s="639" t="s">
        <v>235</v>
      </c>
      <c r="B449" s="638" t="s">
        <v>1440</v>
      </c>
      <c r="C449" s="639" t="s">
        <v>371</v>
      </c>
      <c r="D449" s="640" t="s">
        <v>4469</v>
      </c>
      <c r="E449" s="638"/>
      <c r="F449" s="639" t="s">
        <v>387</v>
      </c>
      <c r="G449" s="638"/>
      <c r="H449" s="1110">
        <v>1342</v>
      </c>
      <c r="I449" s="705">
        <v>16831</v>
      </c>
      <c r="J449" s="643">
        <v>0</v>
      </c>
      <c r="K449" s="578">
        <f t="shared" si="20"/>
        <v>0</v>
      </c>
      <c r="L449" s="579">
        <f t="shared" si="21"/>
        <v>0</v>
      </c>
      <c r="M449" s="580">
        <f t="shared" si="22"/>
        <v>22587202</v>
      </c>
      <c r="N449" s="638"/>
      <c r="O449" s="638"/>
      <c r="P449" s="639" t="s">
        <v>35</v>
      </c>
      <c r="Q449" s="639" t="s">
        <v>360</v>
      </c>
      <c r="R449" s="639" t="s">
        <v>73</v>
      </c>
      <c r="S449" s="639" t="s">
        <v>213</v>
      </c>
    </row>
    <row r="450" spans="1:20" ht="20.25" customHeight="1">
      <c r="A450" s="639" t="s">
        <v>235</v>
      </c>
      <c r="B450" s="638" t="s">
        <v>1440</v>
      </c>
      <c r="C450" s="639" t="s">
        <v>371</v>
      </c>
      <c r="D450" s="640" t="s">
        <v>4469</v>
      </c>
      <c r="E450" s="638"/>
      <c r="F450" s="639" t="s">
        <v>82</v>
      </c>
      <c r="G450" s="638"/>
      <c r="H450" s="1110">
        <v>1342</v>
      </c>
      <c r="I450" s="705">
        <v>13324</v>
      </c>
      <c r="J450" s="643">
        <v>0</v>
      </c>
      <c r="K450" s="578">
        <f t="shared" si="20"/>
        <v>0</v>
      </c>
      <c r="L450" s="579">
        <f t="shared" si="21"/>
        <v>0</v>
      </c>
      <c r="M450" s="580">
        <f t="shared" si="22"/>
        <v>17880808</v>
      </c>
      <c r="N450" s="638"/>
      <c r="O450" s="638"/>
      <c r="P450" s="639" t="s">
        <v>35</v>
      </c>
      <c r="Q450" s="639" t="s">
        <v>336</v>
      </c>
      <c r="R450" s="639" t="s">
        <v>73</v>
      </c>
      <c r="S450" s="639" t="s">
        <v>213</v>
      </c>
    </row>
    <row r="451" spans="1:20" ht="20.25" customHeight="1">
      <c r="A451" s="639" t="s">
        <v>235</v>
      </c>
      <c r="B451" s="638" t="s">
        <v>1440</v>
      </c>
      <c r="C451" s="639" t="s">
        <v>371</v>
      </c>
      <c r="D451" s="640" t="s">
        <v>4465</v>
      </c>
      <c r="E451" s="638"/>
      <c r="F451" s="639" t="s">
        <v>373</v>
      </c>
      <c r="G451" s="638"/>
      <c r="H451" s="1110">
        <v>1342</v>
      </c>
      <c r="I451" s="705">
        <v>14306</v>
      </c>
      <c r="J451" s="643">
        <v>0</v>
      </c>
      <c r="K451" s="578">
        <f t="shared" si="20"/>
        <v>0</v>
      </c>
      <c r="L451" s="579">
        <f t="shared" si="21"/>
        <v>0</v>
      </c>
      <c r="M451" s="580">
        <f t="shared" si="22"/>
        <v>19198652</v>
      </c>
      <c r="N451" s="638"/>
      <c r="O451" s="638"/>
      <c r="P451" s="639" t="s">
        <v>35</v>
      </c>
      <c r="Q451" s="639" t="s">
        <v>336</v>
      </c>
      <c r="R451" s="639" t="s">
        <v>73</v>
      </c>
      <c r="S451" s="639" t="s">
        <v>213</v>
      </c>
    </row>
    <row r="452" spans="1:20" ht="20.25" customHeight="1">
      <c r="A452" s="639" t="s">
        <v>235</v>
      </c>
      <c r="B452" s="638" t="s">
        <v>1440</v>
      </c>
      <c r="C452" s="639" t="s">
        <v>371</v>
      </c>
      <c r="D452" s="640" t="s">
        <v>4469</v>
      </c>
      <c r="E452" s="638"/>
      <c r="F452" s="639" t="s">
        <v>1115</v>
      </c>
      <c r="G452" s="638"/>
      <c r="H452" s="1110">
        <v>1342</v>
      </c>
      <c r="I452" s="705">
        <v>8065</v>
      </c>
      <c r="J452" s="643">
        <v>0</v>
      </c>
      <c r="K452" s="578">
        <f t="shared" si="20"/>
        <v>0</v>
      </c>
      <c r="L452" s="579">
        <f t="shared" si="21"/>
        <v>0</v>
      </c>
      <c r="M452" s="580">
        <f t="shared" si="22"/>
        <v>10823230</v>
      </c>
      <c r="N452" s="638"/>
      <c r="O452" s="638"/>
      <c r="P452" s="639" t="s">
        <v>35</v>
      </c>
      <c r="Q452" s="639" t="s">
        <v>336</v>
      </c>
      <c r="R452" s="639" t="s">
        <v>73</v>
      </c>
      <c r="S452" s="639" t="s">
        <v>213</v>
      </c>
    </row>
    <row r="453" spans="1:20" ht="20.25" customHeight="1">
      <c r="A453" s="639" t="s">
        <v>235</v>
      </c>
      <c r="B453" s="638" t="s">
        <v>1440</v>
      </c>
      <c r="C453" s="639" t="s">
        <v>371</v>
      </c>
      <c r="D453" s="640" t="s">
        <v>4469</v>
      </c>
      <c r="E453" s="638"/>
      <c r="F453" s="639" t="s">
        <v>275</v>
      </c>
      <c r="G453" s="638"/>
      <c r="H453" s="1110">
        <v>1342</v>
      </c>
      <c r="I453" s="705">
        <v>71250</v>
      </c>
      <c r="J453" s="643">
        <v>0</v>
      </c>
      <c r="K453" s="578">
        <f t="shared" si="20"/>
        <v>0</v>
      </c>
      <c r="L453" s="579">
        <f t="shared" si="21"/>
        <v>0</v>
      </c>
      <c r="M453" s="580">
        <f t="shared" si="22"/>
        <v>95617500</v>
      </c>
      <c r="N453" s="638"/>
      <c r="O453" s="638"/>
      <c r="P453" s="639" t="s">
        <v>35</v>
      </c>
      <c r="Q453" s="639" t="s">
        <v>276</v>
      </c>
      <c r="R453" s="639" t="s">
        <v>73</v>
      </c>
      <c r="S453" s="639" t="s">
        <v>213</v>
      </c>
    </row>
    <row r="454" spans="1:20" ht="20.25" customHeight="1">
      <c r="A454" s="639" t="s">
        <v>235</v>
      </c>
      <c r="B454" s="638" t="s">
        <v>1440</v>
      </c>
      <c r="C454" s="639" t="s">
        <v>371</v>
      </c>
      <c r="D454" s="640" t="s">
        <v>4465</v>
      </c>
      <c r="E454" s="638"/>
      <c r="F454" s="639" t="s">
        <v>81</v>
      </c>
      <c r="G454" s="638"/>
      <c r="H454" s="1110">
        <v>1342</v>
      </c>
      <c r="I454" s="705">
        <v>5821</v>
      </c>
      <c r="J454" s="643">
        <v>0</v>
      </c>
      <c r="K454" s="578">
        <f t="shared" si="20"/>
        <v>0</v>
      </c>
      <c r="L454" s="579">
        <f t="shared" si="21"/>
        <v>0</v>
      </c>
      <c r="M454" s="580">
        <f t="shared" si="22"/>
        <v>7811782</v>
      </c>
      <c r="N454" s="638"/>
      <c r="O454" s="638"/>
      <c r="P454" s="639" t="s">
        <v>35</v>
      </c>
      <c r="Q454" s="639" t="s">
        <v>336</v>
      </c>
      <c r="R454" s="639" t="s">
        <v>73</v>
      </c>
      <c r="S454" s="639" t="s">
        <v>213</v>
      </c>
    </row>
    <row r="455" spans="1:20" ht="20.25" customHeight="1">
      <c r="A455" s="639" t="s">
        <v>235</v>
      </c>
      <c r="B455" s="638" t="s">
        <v>1440</v>
      </c>
      <c r="C455" s="639" t="s">
        <v>371</v>
      </c>
      <c r="D455" s="640" t="s">
        <v>4469</v>
      </c>
      <c r="E455" s="638"/>
      <c r="F455" s="639" t="s">
        <v>1431</v>
      </c>
      <c r="G455" s="638"/>
      <c r="H455" s="1110">
        <v>2684</v>
      </c>
      <c r="I455" s="705">
        <v>1098</v>
      </c>
      <c r="J455" s="643">
        <v>0</v>
      </c>
      <c r="K455" s="578">
        <f t="shared" si="20"/>
        <v>0</v>
      </c>
      <c r="L455" s="579">
        <f t="shared" si="21"/>
        <v>0</v>
      </c>
      <c r="M455" s="580">
        <f t="shared" si="22"/>
        <v>2947032</v>
      </c>
      <c r="N455" s="638"/>
      <c r="O455" s="638"/>
      <c r="P455" s="639" t="s">
        <v>35</v>
      </c>
      <c r="Q455" s="639" t="s">
        <v>336</v>
      </c>
      <c r="R455" s="639" t="s">
        <v>73</v>
      </c>
      <c r="S455" s="639" t="s">
        <v>213</v>
      </c>
    </row>
    <row r="456" spans="1:20" ht="20.25" customHeight="1">
      <c r="A456" s="639" t="s">
        <v>235</v>
      </c>
      <c r="B456" s="638" t="s">
        <v>1440</v>
      </c>
      <c r="C456" s="639" t="s">
        <v>371</v>
      </c>
      <c r="D456" s="640" t="s">
        <v>4469</v>
      </c>
      <c r="E456" s="638"/>
      <c r="F456" s="639" t="s">
        <v>422</v>
      </c>
      <c r="G456" s="638"/>
      <c r="H456" s="1110">
        <v>2684</v>
      </c>
      <c r="I456" s="705">
        <v>29719</v>
      </c>
      <c r="J456" s="643">
        <v>0</v>
      </c>
      <c r="K456" s="578">
        <f t="shared" si="20"/>
        <v>0</v>
      </c>
      <c r="L456" s="579">
        <f t="shared" si="21"/>
        <v>0</v>
      </c>
      <c r="M456" s="580">
        <f t="shared" si="22"/>
        <v>79765796</v>
      </c>
      <c r="N456" s="638"/>
      <c r="O456" s="638"/>
      <c r="P456" s="639" t="s">
        <v>35</v>
      </c>
      <c r="Q456" s="639" t="s">
        <v>271</v>
      </c>
      <c r="R456" s="639" t="s">
        <v>73</v>
      </c>
      <c r="S456" s="639" t="s">
        <v>213</v>
      </c>
    </row>
    <row r="457" spans="1:20" ht="20.25" customHeight="1">
      <c r="A457" s="639" t="s">
        <v>235</v>
      </c>
      <c r="B457" s="638" t="s">
        <v>1440</v>
      </c>
      <c r="C457" s="639" t="s">
        <v>371</v>
      </c>
      <c r="D457" s="640" t="s">
        <v>4469</v>
      </c>
      <c r="E457" s="638"/>
      <c r="F457" s="639" t="s">
        <v>556</v>
      </c>
      <c r="G457" s="638"/>
      <c r="H457" s="1110">
        <v>2684</v>
      </c>
      <c r="I457" s="705">
        <v>1648</v>
      </c>
      <c r="J457" s="643">
        <v>0</v>
      </c>
      <c r="K457" s="578">
        <f t="shared" si="20"/>
        <v>0</v>
      </c>
      <c r="L457" s="579">
        <f t="shared" si="21"/>
        <v>0</v>
      </c>
      <c r="M457" s="580">
        <f t="shared" si="22"/>
        <v>4423232</v>
      </c>
      <c r="N457" s="638"/>
      <c r="O457" s="638"/>
      <c r="P457" s="639" t="s">
        <v>35</v>
      </c>
      <c r="Q457" s="639" t="s">
        <v>336</v>
      </c>
      <c r="R457" s="639" t="s">
        <v>73</v>
      </c>
      <c r="S457" s="639" t="s">
        <v>213</v>
      </c>
    </row>
    <row r="458" spans="1:20" ht="20.25" customHeight="1">
      <c r="A458" s="639" t="s">
        <v>235</v>
      </c>
      <c r="B458" s="638" t="s">
        <v>1440</v>
      </c>
      <c r="C458" s="639" t="s">
        <v>371</v>
      </c>
      <c r="D458" s="640" t="s">
        <v>4469</v>
      </c>
      <c r="E458" s="638"/>
      <c r="F458" s="639" t="s">
        <v>688</v>
      </c>
      <c r="G458" s="638"/>
      <c r="H458" s="1110">
        <v>2140</v>
      </c>
      <c r="I458" s="705">
        <v>110891</v>
      </c>
      <c r="J458" s="643">
        <v>31.9</v>
      </c>
      <c r="K458" s="578">
        <f t="shared" ref="K458:K521" si="23">IFERROR(J458*H458,"0")</f>
        <v>68266</v>
      </c>
      <c r="L458" s="579">
        <f t="shared" ref="L458:L521" si="24">IFERROR(K458/1000,"0")</f>
        <v>68.266000000000005</v>
      </c>
      <c r="M458" s="580">
        <f t="shared" ref="M458:M521" si="25">I458*H458</f>
        <v>237306740</v>
      </c>
      <c r="N458" s="638"/>
      <c r="O458" s="638"/>
      <c r="P458" s="639" t="s">
        <v>35</v>
      </c>
      <c r="Q458" s="639" t="s">
        <v>370</v>
      </c>
      <c r="R458" s="639" t="s">
        <v>60</v>
      </c>
      <c r="S458" s="639" t="s">
        <v>213</v>
      </c>
    </row>
    <row r="459" spans="1:20" ht="20.25" customHeight="1">
      <c r="A459" s="639" t="s">
        <v>235</v>
      </c>
      <c r="B459" s="638" t="s">
        <v>1440</v>
      </c>
      <c r="C459" s="639" t="s">
        <v>371</v>
      </c>
      <c r="D459" s="640" t="s">
        <v>4465</v>
      </c>
      <c r="E459" s="638"/>
      <c r="F459" s="639" t="s">
        <v>1325</v>
      </c>
      <c r="G459" s="638"/>
      <c r="H459" s="1110">
        <v>2684</v>
      </c>
      <c r="I459" s="705">
        <v>8012</v>
      </c>
      <c r="J459" s="643">
        <v>0</v>
      </c>
      <c r="K459" s="578">
        <f t="shared" si="23"/>
        <v>0</v>
      </c>
      <c r="L459" s="579">
        <f t="shared" si="24"/>
        <v>0</v>
      </c>
      <c r="M459" s="580">
        <f t="shared" si="25"/>
        <v>21504208</v>
      </c>
      <c r="N459" s="638"/>
      <c r="O459" s="638"/>
      <c r="P459" s="639" t="s">
        <v>35</v>
      </c>
      <c r="Q459" s="639" t="s">
        <v>575</v>
      </c>
      <c r="R459" s="639" t="s">
        <v>375</v>
      </c>
      <c r="S459" s="639" t="s">
        <v>213</v>
      </c>
    </row>
    <row r="460" spans="1:20" ht="20.25" customHeight="1">
      <c r="A460" s="639" t="s">
        <v>235</v>
      </c>
      <c r="B460" s="638" t="s">
        <v>1440</v>
      </c>
      <c r="C460" s="639" t="s">
        <v>371</v>
      </c>
      <c r="D460" s="640" t="s">
        <v>4469</v>
      </c>
      <c r="E460" s="638"/>
      <c r="F460" s="639" t="s">
        <v>437</v>
      </c>
      <c r="G460" s="638"/>
      <c r="H460" s="1110">
        <v>1342</v>
      </c>
      <c r="I460" s="705">
        <v>15000</v>
      </c>
      <c r="J460" s="643">
        <v>0</v>
      </c>
      <c r="K460" s="578">
        <f t="shared" si="23"/>
        <v>0</v>
      </c>
      <c r="L460" s="579">
        <f t="shared" si="24"/>
        <v>0</v>
      </c>
      <c r="M460" s="580">
        <f t="shared" si="25"/>
        <v>20130000</v>
      </c>
      <c r="N460" s="638"/>
      <c r="O460" s="638"/>
      <c r="P460" s="639" t="s">
        <v>35</v>
      </c>
      <c r="Q460" s="639" t="s">
        <v>336</v>
      </c>
      <c r="R460" s="639" t="s">
        <v>73</v>
      </c>
      <c r="S460" s="639" t="s">
        <v>213</v>
      </c>
    </row>
    <row r="461" spans="1:20" ht="20.25" customHeight="1">
      <c r="A461" s="639" t="s">
        <v>235</v>
      </c>
      <c r="B461" s="638" t="s">
        <v>1440</v>
      </c>
      <c r="C461" s="639" t="s">
        <v>371</v>
      </c>
      <c r="D461" s="640" t="s">
        <v>4469</v>
      </c>
      <c r="E461" s="638"/>
      <c r="F461" s="639" t="s">
        <v>420</v>
      </c>
      <c r="G461" s="638"/>
      <c r="H461" s="1110">
        <v>1342</v>
      </c>
      <c r="I461" s="705">
        <v>8000</v>
      </c>
      <c r="J461" s="643">
        <v>0</v>
      </c>
      <c r="K461" s="578">
        <f t="shared" si="23"/>
        <v>0</v>
      </c>
      <c r="L461" s="579">
        <f t="shared" si="24"/>
        <v>0</v>
      </c>
      <c r="M461" s="580">
        <f t="shared" si="25"/>
        <v>10736000</v>
      </c>
      <c r="N461" s="638"/>
      <c r="O461" s="638"/>
      <c r="P461" s="639" t="s">
        <v>35</v>
      </c>
      <c r="Q461" s="639" t="s">
        <v>336</v>
      </c>
      <c r="R461" s="639" t="s">
        <v>73</v>
      </c>
      <c r="S461" s="639" t="s">
        <v>213</v>
      </c>
    </row>
    <row r="462" spans="1:20" ht="20.25" customHeight="1">
      <c r="A462" s="639" t="s">
        <v>235</v>
      </c>
      <c r="B462" s="638" t="s">
        <v>1440</v>
      </c>
      <c r="C462" s="639" t="s">
        <v>371</v>
      </c>
      <c r="D462" s="640" t="s">
        <v>4469</v>
      </c>
      <c r="E462" s="638"/>
      <c r="F462" s="639" t="s">
        <v>159</v>
      </c>
      <c r="G462" s="638"/>
      <c r="H462" s="1110">
        <v>2684</v>
      </c>
      <c r="I462" s="705">
        <v>14000</v>
      </c>
      <c r="J462" s="643">
        <v>0</v>
      </c>
      <c r="K462" s="578">
        <f t="shared" si="23"/>
        <v>0</v>
      </c>
      <c r="L462" s="579">
        <f t="shared" si="24"/>
        <v>0</v>
      </c>
      <c r="M462" s="580">
        <f t="shared" si="25"/>
        <v>37576000</v>
      </c>
      <c r="N462" s="638"/>
      <c r="O462" s="638"/>
      <c r="P462" s="639" t="s">
        <v>35</v>
      </c>
      <c r="Q462" s="639" t="s">
        <v>360</v>
      </c>
      <c r="R462" s="639" t="s">
        <v>73</v>
      </c>
      <c r="S462" s="639" t="s">
        <v>213</v>
      </c>
    </row>
    <row r="463" spans="1:20" ht="20.25" customHeight="1">
      <c r="A463" s="639" t="s">
        <v>235</v>
      </c>
      <c r="B463" s="638" t="s">
        <v>1440</v>
      </c>
      <c r="C463" s="639" t="s">
        <v>371</v>
      </c>
      <c r="D463" s="640" t="s">
        <v>4469</v>
      </c>
      <c r="E463" s="638"/>
      <c r="F463" s="639" t="s">
        <v>160</v>
      </c>
      <c r="G463" s="638"/>
      <c r="H463" s="1110">
        <v>2684</v>
      </c>
      <c r="I463" s="705">
        <v>22000</v>
      </c>
      <c r="J463" s="643">
        <v>0</v>
      </c>
      <c r="K463" s="578">
        <f t="shared" si="23"/>
        <v>0</v>
      </c>
      <c r="L463" s="579">
        <f t="shared" si="24"/>
        <v>0</v>
      </c>
      <c r="M463" s="580">
        <f t="shared" si="25"/>
        <v>59048000</v>
      </c>
      <c r="N463" s="638"/>
      <c r="O463" s="638"/>
      <c r="P463" s="639" t="s">
        <v>35</v>
      </c>
      <c r="Q463" s="639" t="s">
        <v>360</v>
      </c>
      <c r="R463" s="639" t="s">
        <v>73</v>
      </c>
      <c r="S463" s="639" t="s">
        <v>213</v>
      </c>
      <c r="T463" s="89"/>
    </row>
    <row r="464" spans="1:20" ht="20.25" customHeight="1">
      <c r="A464" s="639" t="s">
        <v>235</v>
      </c>
      <c r="B464" s="638" t="s">
        <v>1440</v>
      </c>
      <c r="C464" s="639" t="s">
        <v>371</v>
      </c>
      <c r="D464" s="640" t="s">
        <v>4469</v>
      </c>
      <c r="E464" s="638"/>
      <c r="F464" s="639" t="s">
        <v>164</v>
      </c>
      <c r="G464" s="638"/>
      <c r="H464" s="1110">
        <v>1342</v>
      </c>
      <c r="I464" s="705">
        <v>17000</v>
      </c>
      <c r="J464" s="643">
        <v>0</v>
      </c>
      <c r="K464" s="578">
        <f t="shared" si="23"/>
        <v>0</v>
      </c>
      <c r="L464" s="579">
        <f t="shared" si="24"/>
        <v>0</v>
      </c>
      <c r="M464" s="580">
        <f t="shared" si="25"/>
        <v>22814000</v>
      </c>
      <c r="N464" s="638"/>
      <c r="O464" s="638"/>
      <c r="P464" s="639" t="s">
        <v>35</v>
      </c>
      <c r="Q464" s="639" t="s">
        <v>360</v>
      </c>
      <c r="R464" s="639" t="s">
        <v>73</v>
      </c>
      <c r="S464" s="639" t="s">
        <v>213</v>
      </c>
      <c r="T464" s="89"/>
    </row>
    <row r="465" spans="1:20" s="172" customFormat="1" ht="15.75">
      <c r="A465" s="639" t="s">
        <v>235</v>
      </c>
      <c r="B465" s="638" t="s">
        <v>1440</v>
      </c>
      <c r="C465" s="639" t="s">
        <v>371</v>
      </c>
      <c r="D465" s="640" t="s">
        <v>4469</v>
      </c>
      <c r="E465" s="638"/>
      <c r="F465" s="639" t="s">
        <v>431</v>
      </c>
      <c r="G465" s="638"/>
      <c r="H465" s="1110">
        <v>1171</v>
      </c>
      <c r="I465" s="705">
        <v>45865</v>
      </c>
      <c r="J465" s="643">
        <v>0</v>
      </c>
      <c r="K465" s="578">
        <f t="shared" si="23"/>
        <v>0</v>
      </c>
      <c r="L465" s="579">
        <f t="shared" si="24"/>
        <v>0</v>
      </c>
      <c r="M465" s="580">
        <f t="shared" si="25"/>
        <v>53707915</v>
      </c>
      <c r="N465" s="638"/>
      <c r="O465" s="638"/>
      <c r="P465" s="639" t="s">
        <v>35</v>
      </c>
      <c r="Q465" s="639" t="s">
        <v>278</v>
      </c>
      <c r="R465" s="639" t="s">
        <v>73</v>
      </c>
      <c r="S465" s="639" t="s">
        <v>213</v>
      </c>
      <c r="T465" s="554"/>
    </row>
    <row r="466" spans="1:20" s="221" customFormat="1" ht="20.25" customHeight="1">
      <c r="A466" s="639" t="s">
        <v>235</v>
      </c>
      <c r="B466" s="638" t="s">
        <v>1440</v>
      </c>
      <c r="C466" s="639" t="s">
        <v>371</v>
      </c>
      <c r="D466" s="640" t="s">
        <v>4465</v>
      </c>
      <c r="E466" s="638"/>
      <c r="F466" s="639" t="s">
        <v>2113</v>
      </c>
      <c r="G466" s="638"/>
      <c r="H466" s="1110">
        <v>1171</v>
      </c>
      <c r="I466" s="705">
        <v>5203</v>
      </c>
      <c r="J466" s="643">
        <v>0</v>
      </c>
      <c r="K466" s="578">
        <f t="shared" si="23"/>
        <v>0</v>
      </c>
      <c r="L466" s="579">
        <f t="shared" si="24"/>
        <v>0</v>
      </c>
      <c r="M466" s="580">
        <f t="shared" si="25"/>
        <v>6092713</v>
      </c>
      <c r="N466" s="638"/>
      <c r="O466" s="638"/>
      <c r="P466" s="639" t="s">
        <v>35</v>
      </c>
      <c r="Q466" s="639" t="s">
        <v>336</v>
      </c>
      <c r="R466" s="639" t="s">
        <v>73</v>
      </c>
      <c r="S466" s="639" t="s">
        <v>213</v>
      </c>
      <c r="T466" s="224" t="s">
        <v>1604</v>
      </c>
    </row>
    <row r="467" spans="1:20" s="172" customFormat="1" ht="20.25" customHeight="1">
      <c r="A467" s="639" t="s">
        <v>235</v>
      </c>
      <c r="B467" s="638" t="s">
        <v>1440</v>
      </c>
      <c r="C467" s="639" t="s">
        <v>371</v>
      </c>
      <c r="D467" s="640" t="s">
        <v>4469</v>
      </c>
      <c r="E467" s="638"/>
      <c r="F467" s="639" t="s">
        <v>513</v>
      </c>
      <c r="G467" s="638"/>
      <c r="H467" s="1110">
        <v>1342</v>
      </c>
      <c r="I467" s="705">
        <v>59266</v>
      </c>
      <c r="J467" s="643">
        <v>15.6</v>
      </c>
      <c r="K467" s="578">
        <f t="shared" si="23"/>
        <v>20935.2</v>
      </c>
      <c r="L467" s="579">
        <f t="shared" si="24"/>
        <v>20.935200000000002</v>
      </c>
      <c r="M467" s="580">
        <f t="shared" si="25"/>
        <v>79534972</v>
      </c>
      <c r="N467" s="638"/>
      <c r="O467" s="638"/>
      <c r="P467" s="639" t="s">
        <v>35</v>
      </c>
      <c r="Q467" s="639" t="s">
        <v>270</v>
      </c>
      <c r="R467" s="639" t="s">
        <v>60</v>
      </c>
      <c r="S467" s="639" t="s">
        <v>213</v>
      </c>
    </row>
    <row r="468" spans="1:20" ht="20.25" customHeight="1">
      <c r="A468" s="639" t="s">
        <v>235</v>
      </c>
      <c r="B468" s="638" t="s">
        <v>1440</v>
      </c>
      <c r="C468" s="639" t="s">
        <v>371</v>
      </c>
      <c r="D468" s="640" t="s">
        <v>4469</v>
      </c>
      <c r="E468" s="638"/>
      <c r="F468" s="639" t="s">
        <v>1387</v>
      </c>
      <c r="G468" s="638"/>
      <c r="H468" s="1110">
        <v>1342</v>
      </c>
      <c r="I468" s="705">
        <v>13335</v>
      </c>
      <c r="J468" s="643">
        <v>0</v>
      </c>
      <c r="K468" s="578">
        <f t="shared" si="23"/>
        <v>0</v>
      </c>
      <c r="L468" s="579">
        <f t="shared" si="24"/>
        <v>0</v>
      </c>
      <c r="M468" s="580">
        <f t="shared" si="25"/>
        <v>17895570</v>
      </c>
      <c r="N468" s="638"/>
      <c r="O468" s="638"/>
      <c r="P468" s="639" t="s">
        <v>35</v>
      </c>
      <c r="Q468" s="639" t="s">
        <v>577</v>
      </c>
      <c r="R468" s="639" t="s">
        <v>375</v>
      </c>
      <c r="S468" s="639" t="s">
        <v>213</v>
      </c>
    </row>
    <row r="469" spans="1:20" ht="20.25" customHeight="1">
      <c r="A469" s="639" t="s">
        <v>235</v>
      </c>
      <c r="B469" s="638" t="s">
        <v>1440</v>
      </c>
      <c r="C469" s="639" t="s">
        <v>371</v>
      </c>
      <c r="D469" s="640" t="s">
        <v>4469</v>
      </c>
      <c r="E469" s="638"/>
      <c r="F469" s="639" t="s">
        <v>512</v>
      </c>
      <c r="G469" s="638"/>
      <c r="H469" s="1110">
        <v>1342</v>
      </c>
      <c r="I469" s="705">
        <v>45281</v>
      </c>
      <c r="J469" s="643">
        <v>11.8</v>
      </c>
      <c r="K469" s="578">
        <f t="shared" si="23"/>
        <v>15835.6</v>
      </c>
      <c r="L469" s="579">
        <f t="shared" si="24"/>
        <v>15.835600000000001</v>
      </c>
      <c r="M469" s="580">
        <f t="shared" si="25"/>
        <v>60767102</v>
      </c>
      <c r="N469" s="638"/>
      <c r="O469" s="638"/>
      <c r="P469" s="639" t="s">
        <v>35</v>
      </c>
      <c r="Q469" s="639" t="s">
        <v>270</v>
      </c>
      <c r="R469" s="639" t="s">
        <v>60</v>
      </c>
      <c r="S469" s="639" t="s">
        <v>213</v>
      </c>
    </row>
    <row r="470" spans="1:20" ht="20.25" customHeight="1">
      <c r="A470" s="639" t="s">
        <v>235</v>
      </c>
      <c r="B470" s="638" t="s">
        <v>1440</v>
      </c>
      <c r="C470" s="639" t="s">
        <v>371</v>
      </c>
      <c r="D470" s="640" t="s">
        <v>4469</v>
      </c>
      <c r="E470" s="638"/>
      <c r="F470" s="639" t="s">
        <v>1387</v>
      </c>
      <c r="G470" s="638"/>
      <c r="H470" s="1110">
        <v>1342</v>
      </c>
      <c r="I470" s="705">
        <v>13323</v>
      </c>
      <c r="J470" s="643">
        <v>0</v>
      </c>
      <c r="K470" s="578">
        <f t="shared" si="23"/>
        <v>0</v>
      </c>
      <c r="L470" s="579">
        <f t="shared" si="24"/>
        <v>0</v>
      </c>
      <c r="M470" s="580">
        <f t="shared" si="25"/>
        <v>17879466</v>
      </c>
      <c r="N470" s="638"/>
      <c r="O470" s="638"/>
      <c r="P470" s="639" t="s">
        <v>35</v>
      </c>
      <c r="Q470" s="639" t="s">
        <v>577</v>
      </c>
      <c r="R470" s="639" t="s">
        <v>375</v>
      </c>
      <c r="S470" s="639" t="s">
        <v>213</v>
      </c>
    </row>
    <row r="471" spans="1:20" ht="20.25" customHeight="1">
      <c r="A471" s="639" t="s">
        <v>235</v>
      </c>
      <c r="B471" s="638" t="s">
        <v>1440</v>
      </c>
      <c r="C471" s="639" t="s">
        <v>371</v>
      </c>
      <c r="D471" s="640" t="s">
        <v>4469</v>
      </c>
      <c r="E471" s="638"/>
      <c r="F471" s="639" t="s">
        <v>337</v>
      </c>
      <c r="G471" s="638"/>
      <c r="H471" s="1110">
        <v>1342</v>
      </c>
      <c r="I471" s="705">
        <v>14365</v>
      </c>
      <c r="J471" s="643">
        <v>0</v>
      </c>
      <c r="K471" s="578">
        <f t="shared" si="23"/>
        <v>0</v>
      </c>
      <c r="L471" s="579">
        <f t="shared" si="24"/>
        <v>0</v>
      </c>
      <c r="M471" s="580">
        <f t="shared" si="25"/>
        <v>19277830</v>
      </c>
      <c r="N471" s="638"/>
      <c r="O471" s="638"/>
      <c r="P471" s="639" t="s">
        <v>35</v>
      </c>
      <c r="Q471" s="639" t="s">
        <v>336</v>
      </c>
      <c r="R471" s="639" t="s">
        <v>73</v>
      </c>
      <c r="S471" s="639" t="s">
        <v>213</v>
      </c>
    </row>
    <row r="472" spans="1:20" ht="20.25" customHeight="1">
      <c r="A472" s="639" t="s">
        <v>235</v>
      </c>
      <c r="B472" s="638" t="s">
        <v>1440</v>
      </c>
      <c r="C472" s="639" t="s">
        <v>371</v>
      </c>
      <c r="D472" s="640" t="s">
        <v>4465</v>
      </c>
      <c r="E472" s="638"/>
      <c r="F472" s="639" t="s">
        <v>373</v>
      </c>
      <c r="G472" s="638"/>
      <c r="H472" s="1110">
        <v>1342</v>
      </c>
      <c r="I472" s="705">
        <v>14800</v>
      </c>
      <c r="J472" s="643">
        <v>0</v>
      </c>
      <c r="K472" s="578">
        <f t="shared" si="23"/>
        <v>0</v>
      </c>
      <c r="L472" s="579">
        <f t="shared" si="24"/>
        <v>0</v>
      </c>
      <c r="M472" s="580">
        <f t="shared" si="25"/>
        <v>19861600</v>
      </c>
      <c r="N472" s="638"/>
      <c r="O472" s="638"/>
      <c r="P472" s="639" t="s">
        <v>35</v>
      </c>
      <c r="Q472" s="639" t="s">
        <v>336</v>
      </c>
      <c r="R472" s="639" t="s">
        <v>73</v>
      </c>
      <c r="S472" s="639" t="s">
        <v>213</v>
      </c>
    </row>
    <row r="473" spans="1:20" ht="20.25" customHeight="1">
      <c r="A473" s="639" t="s">
        <v>235</v>
      </c>
      <c r="B473" s="638" t="s">
        <v>1440</v>
      </c>
      <c r="C473" s="639" t="s">
        <v>371</v>
      </c>
      <c r="D473" s="640" t="s">
        <v>4469</v>
      </c>
      <c r="E473" s="638"/>
      <c r="F473" s="639" t="s">
        <v>421</v>
      </c>
      <c r="G473" s="638"/>
      <c r="H473" s="1110">
        <v>1342</v>
      </c>
      <c r="I473" s="705">
        <v>70010</v>
      </c>
      <c r="J473" s="643">
        <v>0</v>
      </c>
      <c r="K473" s="578">
        <f t="shared" si="23"/>
        <v>0</v>
      </c>
      <c r="L473" s="579">
        <f t="shared" si="24"/>
        <v>0</v>
      </c>
      <c r="M473" s="580">
        <f t="shared" si="25"/>
        <v>93953420</v>
      </c>
      <c r="N473" s="638"/>
      <c r="O473" s="638"/>
      <c r="P473" s="639" t="s">
        <v>35</v>
      </c>
      <c r="Q473" s="639" t="s">
        <v>276</v>
      </c>
      <c r="R473" s="639" t="s">
        <v>73</v>
      </c>
      <c r="S473" s="639" t="s">
        <v>213</v>
      </c>
    </row>
    <row r="474" spans="1:20" ht="20.25" customHeight="1">
      <c r="A474" s="639" t="s">
        <v>235</v>
      </c>
      <c r="B474" s="638" t="s">
        <v>1440</v>
      </c>
      <c r="C474" s="639" t="s">
        <v>371</v>
      </c>
      <c r="D474" s="640" t="s">
        <v>4465</v>
      </c>
      <c r="E474" s="638"/>
      <c r="F474" s="639" t="s">
        <v>81</v>
      </c>
      <c r="G474" s="638"/>
      <c r="H474" s="1110">
        <v>1342</v>
      </c>
      <c r="I474" s="705">
        <v>6022</v>
      </c>
      <c r="J474" s="643">
        <v>0</v>
      </c>
      <c r="K474" s="578">
        <f t="shared" si="23"/>
        <v>0</v>
      </c>
      <c r="L474" s="579">
        <f t="shared" si="24"/>
        <v>0</v>
      </c>
      <c r="M474" s="580">
        <f t="shared" si="25"/>
        <v>8081524</v>
      </c>
      <c r="N474" s="638"/>
      <c r="O474" s="638"/>
      <c r="P474" s="639" t="s">
        <v>35</v>
      </c>
      <c r="Q474" s="639" t="s">
        <v>336</v>
      </c>
      <c r="R474" s="639" t="s">
        <v>73</v>
      </c>
      <c r="S474" s="639" t="s">
        <v>213</v>
      </c>
    </row>
    <row r="475" spans="1:20" ht="20.25" customHeight="1">
      <c r="A475" s="639" t="s">
        <v>235</v>
      </c>
      <c r="B475" s="638" t="s">
        <v>1440</v>
      </c>
      <c r="C475" s="639" t="s">
        <v>371</v>
      </c>
      <c r="D475" s="640" t="s">
        <v>4469</v>
      </c>
      <c r="E475" s="638"/>
      <c r="F475" s="639" t="s">
        <v>418</v>
      </c>
      <c r="G475" s="638"/>
      <c r="H475" s="1110">
        <v>1342</v>
      </c>
      <c r="I475" s="705">
        <v>18794</v>
      </c>
      <c r="J475" s="643">
        <v>0</v>
      </c>
      <c r="K475" s="578">
        <f t="shared" si="23"/>
        <v>0</v>
      </c>
      <c r="L475" s="579">
        <f t="shared" si="24"/>
        <v>0</v>
      </c>
      <c r="M475" s="580">
        <f t="shared" si="25"/>
        <v>25221548</v>
      </c>
      <c r="N475" s="638"/>
      <c r="O475" s="638"/>
      <c r="P475" s="639" t="s">
        <v>35</v>
      </c>
      <c r="Q475" s="639" t="s">
        <v>360</v>
      </c>
      <c r="R475" s="639" t="s">
        <v>73</v>
      </c>
      <c r="S475" s="639" t="s">
        <v>213</v>
      </c>
    </row>
    <row r="476" spans="1:20" ht="20.25" customHeight="1">
      <c r="A476" s="639" t="s">
        <v>235</v>
      </c>
      <c r="B476" s="638" t="s">
        <v>1445</v>
      </c>
      <c r="C476" s="639" t="s">
        <v>371</v>
      </c>
      <c r="D476" s="640" t="s">
        <v>4454</v>
      </c>
      <c r="E476" s="638"/>
      <c r="F476" s="639" t="s">
        <v>418</v>
      </c>
      <c r="G476" s="638"/>
      <c r="H476" s="1110">
        <v>949</v>
      </c>
      <c r="I476" s="705">
        <v>18845</v>
      </c>
      <c r="J476" s="643">
        <v>0</v>
      </c>
      <c r="K476" s="578">
        <f t="shared" si="23"/>
        <v>0</v>
      </c>
      <c r="L476" s="579">
        <f t="shared" si="24"/>
        <v>0</v>
      </c>
      <c r="M476" s="580">
        <f t="shared" si="25"/>
        <v>17883905</v>
      </c>
      <c r="N476" s="638"/>
      <c r="O476" s="638"/>
      <c r="P476" s="639" t="s">
        <v>35</v>
      </c>
      <c r="Q476" s="639" t="s">
        <v>360</v>
      </c>
      <c r="R476" s="639" t="s">
        <v>73</v>
      </c>
      <c r="S476" s="639" t="s">
        <v>213</v>
      </c>
    </row>
    <row r="477" spans="1:20" ht="20.25" customHeight="1">
      <c r="A477" s="639" t="s">
        <v>235</v>
      </c>
      <c r="B477" s="638" t="s">
        <v>1445</v>
      </c>
      <c r="C477" s="639" t="s">
        <v>371</v>
      </c>
      <c r="D477" s="640" t="s">
        <v>4454</v>
      </c>
      <c r="E477" s="638"/>
      <c r="F477" s="639" t="s">
        <v>387</v>
      </c>
      <c r="G477" s="638"/>
      <c r="H477" s="1110">
        <v>949</v>
      </c>
      <c r="I477" s="705">
        <v>16876</v>
      </c>
      <c r="J477" s="643">
        <v>0</v>
      </c>
      <c r="K477" s="578">
        <f t="shared" si="23"/>
        <v>0</v>
      </c>
      <c r="L477" s="579">
        <f t="shared" si="24"/>
        <v>0</v>
      </c>
      <c r="M477" s="580">
        <f t="shared" si="25"/>
        <v>16015324</v>
      </c>
      <c r="N477" s="638"/>
      <c r="O477" s="638"/>
      <c r="P477" s="639" t="s">
        <v>35</v>
      </c>
      <c r="Q477" s="639" t="s">
        <v>360</v>
      </c>
      <c r="R477" s="639" t="s">
        <v>73</v>
      </c>
      <c r="S477" s="639" t="s">
        <v>213</v>
      </c>
    </row>
    <row r="478" spans="1:20" ht="20.25" customHeight="1">
      <c r="A478" s="639" t="s">
        <v>235</v>
      </c>
      <c r="B478" s="638" t="s">
        <v>1445</v>
      </c>
      <c r="C478" s="639" t="s">
        <v>371</v>
      </c>
      <c r="D478" s="640" t="s">
        <v>4454</v>
      </c>
      <c r="E478" s="638"/>
      <c r="F478" s="639" t="s">
        <v>82</v>
      </c>
      <c r="G478" s="638"/>
      <c r="H478" s="1110">
        <v>949</v>
      </c>
      <c r="I478" s="705">
        <v>13360</v>
      </c>
      <c r="J478" s="643">
        <v>0</v>
      </c>
      <c r="K478" s="578">
        <f t="shared" si="23"/>
        <v>0</v>
      </c>
      <c r="L478" s="579">
        <f t="shared" si="24"/>
        <v>0</v>
      </c>
      <c r="M478" s="580">
        <f t="shared" si="25"/>
        <v>12678640</v>
      </c>
      <c r="N478" s="638"/>
      <c r="O478" s="638"/>
      <c r="P478" s="639" t="s">
        <v>35</v>
      </c>
      <c r="Q478" s="639" t="s">
        <v>336</v>
      </c>
      <c r="R478" s="639" t="s">
        <v>73</v>
      </c>
      <c r="S478" s="639" t="s">
        <v>213</v>
      </c>
    </row>
    <row r="479" spans="1:20" ht="20.25" customHeight="1">
      <c r="A479" s="639" t="s">
        <v>235</v>
      </c>
      <c r="B479" s="638" t="s">
        <v>1445</v>
      </c>
      <c r="C479" s="639" t="s">
        <v>371</v>
      </c>
      <c r="D479" s="640" t="s">
        <v>4454</v>
      </c>
      <c r="E479" s="638"/>
      <c r="F479" s="639" t="s">
        <v>275</v>
      </c>
      <c r="G479" s="638"/>
      <c r="H479" s="1110">
        <v>949</v>
      </c>
      <c r="I479" s="705">
        <v>71441</v>
      </c>
      <c r="J479" s="643">
        <v>0</v>
      </c>
      <c r="K479" s="578">
        <f t="shared" si="23"/>
        <v>0</v>
      </c>
      <c r="L479" s="579">
        <f t="shared" si="24"/>
        <v>0</v>
      </c>
      <c r="M479" s="580">
        <f t="shared" si="25"/>
        <v>67797509</v>
      </c>
      <c r="N479" s="638"/>
      <c r="O479" s="638"/>
      <c r="P479" s="639" t="s">
        <v>35</v>
      </c>
      <c r="Q479" s="639" t="s">
        <v>276</v>
      </c>
      <c r="R479" s="639" t="s">
        <v>73</v>
      </c>
      <c r="S479" s="639" t="s">
        <v>213</v>
      </c>
    </row>
    <row r="480" spans="1:20" ht="20.25" customHeight="1">
      <c r="A480" s="639" t="s">
        <v>235</v>
      </c>
      <c r="B480" s="638" t="s">
        <v>1445</v>
      </c>
      <c r="C480" s="639" t="s">
        <v>371</v>
      </c>
      <c r="D480" s="640" t="s">
        <v>4474</v>
      </c>
      <c r="E480" s="638"/>
      <c r="F480" s="639" t="s">
        <v>373</v>
      </c>
      <c r="G480" s="638"/>
      <c r="H480" s="1110">
        <v>949</v>
      </c>
      <c r="I480" s="705">
        <v>14345</v>
      </c>
      <c r="J480" s="643">
        <v>0</v>
      </c>
      <c r="K480" s="578">
        <f t="shared" si="23"/>
        <v>0</v>
      </c>
      <c r="L480" s="579">
        <f t="shared" si="24"/>
        <v>0</v>
      </c>
      <c r="M480" s="580">
        <f t="shared" si="25"/>
        <v>13613405</v>
      </c>
      <c r="N480" s="638"/>
      <c r="O480" s="638"/>
      <c r="P480" s="639" t="s">
        <v>35</v>
      </c>
      <c r="Q480" s="639" t="s">
        <v>336</v>
      </c>
      <c r="R480" s="639" t="s">
        <v>73</v>
      </c>
      <c r="S480" s="639" t="s">
        <v>213</v>
      </c>
    </row>
    <row r="481" spans="1:19" ht="20.25" customHeight="1">
      <c r="A481" s="639" t="s">
        <v>235</v>
      </c>
      <c r="B481" s="638" t="s">
        <v>1445</v>
      </c>
      <c r="C481" s="639" t="s">
        <v>371</v>
      </c>
      <c r="D481" s="640" t="s">
        <v>4454</v>
      </c>
      <c r="E481" s="638"/>
      <c r="F481" s="639" t="s">
        <v>1115</v>
      </c>
      <c r="G481" s="638"/>
      <c r="H481" s="1110">
        <v>949</v>
      </c>
      <c r="I481" s="705">
        <v>8086</v>
      </c>
      <c r="J481" s="643">
        <v>0</v>
      </c>
      <c r="K481" s="578">
        <f t="shared" si="23"/>
        <v>0</v>
      </c>
      <c r="L481" s="579">
        <f t="shared" si="24"/>
        <v>0</v>
      </c>
      <c r="M481" s="580">
        <f t="shared" si="25"/>
        <v>7673614</v>
      </c>
      <c r="N481" s="638"/>
      <c r="O481" s="638"/>
      <c r="P481" s="639" t="s">
        <v>35</v>
      </c>
      <c r="Q481" s="639" t="s">
        <v>336</v>
      </c>
      <c r="R481" s="639" t="s">
        <v>73</v>
      </c>
      <c r="S481" s="639" t="s">
        <v>213</v>
      </c>
    </row>
    <row r="482" spans="1:19" ht="20.25" customHeight="1">
      <c r="A482" s="639" t="s">
        <v>235</v>
      </c>
      <c r="B482" s="638" t="s">
        <v>1445</v>
      </c>
      <c r="C482" s="639" t="s">
        <v>371</v>
      </c>
      <c r="D482" s="640" t="s">
        <v>4474</v>
      </c>
      <c r="E482" s="638"/>
      <c r="F482" s="639" t="s">
        <v>81</v>
      </c>
      <c r="G482" s="638"/>
      <c r="H482" s="1110">
        <v>949</v>
      </c>
      <c r="I482" s="705">
        <v>4922</v>
      </c>
      <c r="J482" s="643">
        <v>0</v>
      </c>
      <c r="K482" s="578">
        <f t="shared" si="23"/>
        <v>0</v>
      </c>
      <c r="L482" s="579">
        <f t="shared" si="24"/>
        <v>0</v>
      </c>
      <c r="M482" s="580">
        <f t="shared" si="25"/>
        <v>4670978</v>
      </c>
      <c r="N482" s="638"/>
      <c r="O482" s="638"/>
      <c r="P482" s="639" t="s">
        <v>35</v>
      </c>
      <c r="Q482" s="639" t="s">
        <v>336</v>
      </c>
      <c r="R482" s="639" t="s">
        <v>73</v>
      </c>
      <c r="S482" s="639" t="s">
        <v>213</v>
      </c>
    </row>
    <row r="483" spans="1:19" ht="20.25" customHeight="1">
      <c r="A483" s="639" t="s">
        <v>235</v>
      </c>
      <c r="B483" s="638" t="s">
        <v>1445</v>
      </c>
      <c r="C483" s="639" t="s">
        <v>371</v>
      </c>
      <c r="D483" s="640" t="s">
        <v>4454</v>
      </c>
      <c r="E483" s="638"/>
      <c r="F483" s="639" t="s">
        <v>421</v>
      </c>
      <c r="G483" s="638"/>
      <c r="H483" s="1110">
        <v>949</v>
      </c>
      <c r="I483" s="705">
        <v>70292</v>
      </c>
      <c r="J483" s="643">
        <v>0</v>
      </c>
      <c r="K483" s="578">
        <f t="shared" si="23"/>
        <v>0</v>
      </c>
      <c r="L483" s="579">
        <f t="shared" si="24"/>
        <v>0</v>
      </c>
      <c r="M483" s="580">
        <f t="shared" si="25"/>
        <v>66707108</v>
      </c>
      <c r="N483" s="638"/>
      <c r="O483" s="638"/>
      <c r="P483" s="639" t="s">
        <v>35</v>
      </c>
      <c r="Q483" s="639" t="s">
        <v>276</v>
      </c>
      <c r="R483" s="639" t="s">
        <v>73</v>
      </c>
      <c r="S483" s="639" t="s">
        <v>213</v>
      </c>
    </row>
    <row r="484" spans="1:19" ht="20.25" customHeight="1">
      <c r="A484" s="639" t="s">
        <v>235</v>
      </c>
      <c r="B484" s="638" t="s">
        <v>1445</v>
      </c>
      <c r="C484" s="639" t="s">
        <v>371</v>
      </c>
      <c r="D484" s="640" t="s">
        <v>4474</v>
      </c>
      <c r="E484" s="638"/>
      <c r="F484" s="639" t="s">
        <v>81</v>
      </c>
      <c r="G484" s="638"/>
      <c r="H484" s="1110">
        <v>949</v>
      </c>
      <c r="I484" s="705">
        <v>5099</v>
      </c>
      <c r="J484" s="643">
        <v>0</v>
      </c>
      <c r="K484" s="578">
        <f t="shared" si="23"/>
        <v>0</v>
      </c>
      <c r="L484" s="579">
        <f t="shared" si="24"/>
        <v>0</v>
      </c>
      <c r="M484" s="580">
        <f t="shared" si="25"/>
        <v>4838951</v>
      </c>
      <c r="N484" s="638"/>
      <c r="O484" s="638"/>
      <c r="P484" s="639" t="s">
        <v>35</v>
      </c>
      <c r="Q484" s="639" t="s">
        <v>336</v>
      </c>
      <c r="R484" s="639" t="s">
        <v>73</v>
      </c>
      <c r="S484" s="639" t="s">
        <v>213</v>
      </c>
    </row>
    <row r="485" spans="1:19" ht="20.25" customHeight="1">
      <c r="A485" s="639" t="s">
        <v>235</v>
      </c>
      <c r="B485" s="638" t="s">
        <v>1445</v>
      </c>
      <c r="C485" s="639" t="s">
        <v>371</v>
      </c>
      <c r="D485" s="640" t="s">
        <v>4474</v>
      </c>
      <c r="E485" s="638"/>
      <c r="F485" s="639" t="s">
        <v>373</v>
      </c>
      <c r="G485" s="638"/>
      <c r="H485" s="1110">
        <v>949</v>
      </c>
      <c r="I485" s="705">
        <v>14860</v>
      </c>
      <c r="J485" s="643">
        <v>0</v>
      </c>
      <c r="K485" s="578">
        <f t="shared" si="23"/>
        <v>0</v>
      </c>
      <c r="L485" s="579">
        <f t="shared" si="24"/>
        <v>0</v>
      </c>
      <c r="M485" s="580">
        <f t="shared" si="25"/>
        <v>14102140</v>
      </c>
      <c r="N485" s="638"/>
      <c r="O485" s="638"/>
      <c r="P485" s="639" t="s">
        <v>35</v>
      </c>
      <c r="Q485" s="639" t="s">
        <v>336</v>
      </c>
      <c r="R485" s="639" t="s">
        <v>73</v>
      </c>
      <c r="S485" s="639" t="s">
        <v>213</v>
      </c>
    </row>
    <row r="486" spans="1:19" ht="20.25" customHeight="1">
      <c r="A486" s="639" t="s">
        <v>235</v>
      </c>
      <c r="B486" s="638" t="s">
        <v>1445</v>
      </c>
      <c r="C486" s="639" t="s">
        <v>371</v>
      </c>
      <c r="D486" s="640" t="s">
        <v>4454</v>
      </c>
      <c r="E486" s="638"/>
      <c r="F486" s="639" t="s">
        <v>337</v>
      </c>
      <c r="G486" s="638"/>
      <c r="H486" s="1110">
        <v>949</v>
      </c>
      <c r="I486" s="705">
        <v>14423</v>
      </c>
      <c r="J486" s="643">
        <v>0</v>
      </c>
      <c r="K486" s="578">
        <f t="shared" si="23"/>
        <v>0</v>
      </c>
      <c r="L486" s="579">
        <f t="shared" si="24"/>
        <v>0</v>
      </c>
      <c r="M486" s="580">
        <f t="shared" si="25"/>
        <v>13687427</v>
      </c>
      <c r="N486" s="638"/>
      <c r="O486" s="638"/>
      <c r="P486" s="639" t="s">
        <v>35</v>
      </c>
      <c r="Q486" s="639" t="s">
        <v>336</v>
      </c>
      <c r="R486" s="639" t="s">
        <v>73</v>
      </c>
      <c r="S486" s="639" t="s">
        <v>213</v>
      </c>
    </row>
    <row r="487" spans="1:19" ht="20.25" customHeight="1">
      <c r="A487" s="639" t="s">
        <v>235</v>
      </c>
      <c r="B487" s="638" t="s">
        <v>1445</v>
      </c>
      <c r="C487" s="639" t="s">
        <v>371</v>
      </c>
      <c r="D487" s="640" t="s">
        <v>4454</v>
      </c>
      <c r="E487" s="638"/>
      <c r="F487" s="639" t="s">
        <v>437</v>
      </c>
      <c r="G487" s="638"/>
      <c r="H487" s="1110">
        <v>949</v>
      </c>
      <c r="I487" s="705">
        <v>15000</v>
      </c>
      <c r="J487" s="643">
        <v>0</v>
      </c>
      <c r="K487" s="578">
        <f t="shared" si="23"/>
        <v>0</v>
      </c>
      <c r="L487" s="579">
        <f t="shared" si="24"/>
        <v>0</v>
      </c>
      <c r="M487" s="580">
        <f t="shared" si="25"/>
        <v>14235000</v>
      </c>
      <c r="N487" s="638"/>
      <c r="O487" s="638"/>
      <c r="P487" s="639" t="s">
        <v>35</v>
      </c>
      <c r="Q487" s="639" t="s">
        <v>336</v>
      </c>
      <c r="R487" s="639" t="s">
        <v>73</v>
      </c>
      <c r="S487" s="639" t="s">
        <v>213</v>
      </c>
    </row>
    <row r="488" spans="1:19" ht="20.25" customHeight="1">
      <c r="A488" s="639" t="s">
        <v>235</v>
      </c>
      <c r="B488" s="638" t="s">
        <v>1445</v>
      </c>
      <c r="C488" s="639" t="s">
        <v>371</v>
      </c>
      <c r="D488" s="640" t="s">
        <v>4454</v>
      </c>
      <c r="E488" s="638"/>
      <c r="F488" s="639" t="s">
        <v>164</v>
      </c>
      <c r="G488" s="638"/>
      <c r="H488" s="1110">
        <v>949</v>
      </c>
      <c r="I488" s="705">
        <v>17000</v>
      </c>
      <c r="J488" s="643">
        <v>0</v>
      </c>
      <c r="K488" s="578">
        <f t="shared" si="23"/>
        <v>0</v>
      </c>
      <c r="L488" s="579">
        <f t="shared" si="24"/>
        <v>0</v>
      </c>
      <c r="M488" s="580">
        <f t="shared" si="25"/>
        <v>16133000</v>
      </c>
      <c r="N488" s="638"/>
      <c r="O488" s="638"/>
      <c r="P488" s="639" t="s">
        <v>35</v>
      </c>
      <c r="Q488" s="639" t="s">
        <v>360</v>
      </c>
      <c r="R488" s="639" t="s">
        <v>73</v>
      </c>
      <c r="S488" s="639" t="s">
        <v>213</v>
      </c>
    </row>
    <row r="489" spans="1:19" ht="20.25" customHeight="1">
      <c r="A489" s="639" t="s">
        <v>235</v>
      </c>
      <c r="B489" s="638" t="s">
        <v>1445</v>
      </c>
      <c r="C489" s="639" t="s">
        <v>371</v>
      </c>
      <c r="D489" s="640" t="s">
        <v>4454</v>
      </c>
      <c r="E489" s="638"/>
      <c r="F489" s="639" t="s">
        <v>1325</v>
      </c>
      <c r="G489" s="638"/>
      <c r="H489" s="1110">
        <v>949</v>
      </c>
      <c r="I489" s="705">
        <v>9013</v>
      </c>
      <c r="J489" s="643">
        <v>0</v>
      </c>
      <c r="K489" s="578">
        <f t="shared" si="23"/>
        <v>0</v>
      </c>
      <c r="L489" s="579">
        <f t="shared" si="24"/>
        <v>0</v>
      </c>
      <c r="M489" s="580">
        <f t="shared" si="25"/>
        <v>8553337</v>
      </c>
      <c r="N489" s="638"/>
      <c r="O489" s="638"/>
      <c r="P489" s="639" t="s">
        <v>35</v>
      </c>
      <c r="Q489" s="639" t="s">
        <v>575</v>
      </c>
      <c r="R489" s="639" t="s">
        <v>375</v>
      </c>
      <c r="S489" s="639" t="s">
        <v>213</v>
      </c>
    </row>
    <row r="490" spans="1:19" ht="20.25" customHeight="1">
      <c r="A490" s="639" t="s">
        <v>235</v>
      </c>
      <c r="B490" s="638" t="s">
        <v>1445</v>
      </c>
      <c r="C490" s="639" t="s">
        <v>371</v>
      </c>
      <c r="D490" s="640" t="s">
        <v>4454</v>
      </c>
      <c r="E490" s="638"/>
      <c r="F490" s="639" t="s">
        <v>862</v>
      </c>
      <c r="G490" s="638"/>
      <c r="H490" s="1110">
        <v>949</v>
      </c>
      <c r="I490" s="705">
        <v>161452</v>
      </c>
      <c r="J490" s="643">
        <v>34</v>
      </c>
      <c r="K490" s="578">
        <f t="shared" si="23"/>
        <v>32266</v>
      </c>
      <c r="L490" s="579">
        <f t="shared" si="24"/>
        <v>32.265999999999998</v>
      </c>
      <c r="M490" s="580">
        <f t="shared" si="25"/>
        <v>153217948</v>
      </c>
      <c r="N490" s="638"/>
      <c r="O490" s="638"/>
      <c r="P490" s="639" t="s">
        <v>35</v>
      </c>
      <c r="Q490" s="639" t="s">
        <v>327</v>
      </c>
      <c r="R490" s="639" t="s">
        <v>60</v>
      </c>
      <c r="S490" s="639" t="s">
        <v>213</v>
      </c>
    </row>
    <row r="491" spans="1:19" ht="20.25" customHeight="1">
      <c r="A491" s="639" t="s">
        <v>235</v>
      </c>
      <c r="B491" s="638" t="s">
        <v>1445</v>
      </c>
      <c r="C491" s="639" t="s">
        <v>371</v>
      </c>
      <c r="D491" s="640" t="s">
        <v>4454</v>
      </c>
      <c r="E491" s="638"/>
      <c r="F491" s="639" t="s">
        <v>160</v>
      </c>
      <c r="G491" s="638"/>
      <c r="H491" s="1110">
        <v>1898</v>
      </c>
      <c r="I491" s="705">
        <v>22000</v>
      </c>
      <c r="J491" s="643">
        <v>0</v>
      </c>
      <c r="K491" s="578">
        <f t="shared" si="23"/>
        <v>0</v>
      </c>
      <c r="L491" s="579">
        <f t="shared" si="24"/>
        <v>0</v>
      </c>
      <c r="M491" s="580">
        <f t="shared" si="25"/>
        <v>41756000</v>
      </c>
      <c r="N491" s="638"/>
      <c r="O491" s="638"/>
      <c r="P491" s="639" t="s">
        <v>35</v>
      </c>
      <c r="Q491" s="639" t="s">
        <v>360</v>
      </c>
      <c r="R491" s="639" t="s">
        <v>73</v>
      </c>
      <c r="S491" s="639" t="s">
        <v>213</v>
      </c>
    </row>
    <row r="492" spans="1:19" ht="20.25" customHeight="1">
      <c r="A492" s="639" t="s">
        <v>235</v>
      </c>
      <c r="B492" s="638" t="s">
        <v>1445</v>
      </c>
      <c r="C492" s="639" t="s">
        <v>371</v>
      </c>
      <c r="D492" s="640" t="s">
        <v>4454</v>
      </c>
      <c r="E492" s="638"/>
      <c r="F492" s="639" t="s">
        <v>862</v>
      </c>
      <c r="G492" s="638"/>
      <c r="H492" s="1110">
        <v>949</v>
      </c>
      <c r="I492" s="705">
        <v>159615</v>
      </c>
      <c r="J492" s="643">
        <v>34</v>
      </c>
      <c r="K492" s="578">
        <f t="shared" si="23"/>
        <v>32266</v>
      </c>
      <c r="L492" s="579">
        <f t="shared" si="24"/>
        <v>32.265999999999998</v>
      </c>
      <c r="M492" s="580">
        <f t="shared" si="25"/>
        <v>151474635</v>
      </c>
      <c r="N492" s="638"/>
      <c r="O492" s="638"/>
      <c r="P492" s="639" t="s">
        <v>35</v>
      </c>
      <c r="Q492" s="639" t="s">
        <v>327</v>
      </c>
      <c r="R492" s="639" t="s">
        <v>60</v>
      </c>
      <c r="S492" s="639" t="s">
        <v>213</v>
      </c>
    </row>
    <row r="493" spans="1:19" ht="20.25" customHeight="1">
      <c r="A493" s="639" t="s">
        <v>235</v>
      </c>
      <c r="B493" s="638" t="s">
        <v>1445</v>
      </c>
      <c r="C493" s="639" t="s">
        <v>371</v>
      </c>
      <c r="D493" s="640" t="s">
        <v>4454</v>
      </c>
      <c r="E493" s="638"/>
      <c r="F493" s="639" t="s">
        <v>422</v>
      </c>
      <c r="G493" s="638"/>
      <c r="H493" s="1110">
        <v>1898</v>
      </c>
      <c r="I493" s="705">
        <v>29719</v>
      </c>
      <c r="J493" s="643">
        <v>0</v>
      </c>
      <c r="K493" s="578">
        <f t="shared" si="23"/>
        <v>0</v>
      </c>
      <c r="L493" s="579">
        <f t="shared" si="24"/>
        <v>0</v>
      </c>
      <c r="M493" s="580">
        <f t="shared" si="25"/>
        <v>56406662</v>
      </c>
      <c r="N493" s="638"/>
      <c r="O493" s="638"/>
      <c r="P493" s="639" t="s">
        <v>35</v>
      </c>
      <c r="Q493" s="639" t="s">
        <v>271</v>
      </c>
      <c r="R493" s="639" t="s">
        <v>73</v>
      </c>
      <c r="S493" s="639" t="s">
        <v>213</v>
      </c>
    </row>
    <row r="494" spans="1:19" ht="20.25" customHeight="1">
      <c r="A494" s="639" t="s">
        <v>235</v>
      </c>
      <c r="B494" s="638" t="s">
        <v>1445</v>
      </c>
      <c r="C494" s="639" t="s">
        <v>371</v>
      </c>
      <c r="D494" s="640" t="s">
        <v>4454</v>
      </c>
      <c r="E494" s="638"/>
      <c r="F494" s="639" t="s">
        <v>1431</v>
      </c>
      <c r="G494" s="638"/>
      <c r="H494" s="1110">
        <v>1898</v>
      </c>
      <c r="I494" s="705">
        <v>1098</v>
      </c>
      <c r="J494" s="643">
        <v>0</v>
      </c>
      <c r="K494" s="578">
        <f t="shared" si="23"/>
        <v>0</v>
      </c>
      <c r="L494" s="579">
        <f t="shared" si="24"/>
        <v>0</v>
      </c>
      <c r="M494" s="580">
        <f t="shared" si="25"/>
        <v>2084004</v>
      </c>
      <c r="N494" s="638"/>
      <c r="O494" s="638"/>
      <c r="P494" s="639" t="s">
        <v>35</v>
      </c>
      <c r="Q494" s="639" t="s">
        <v>336</v>
      </c>
      <c r="R494" s="639" t="s">
        <v>73</v>
      </c>
      <c r="S494" s="639" t="s">
        <v>213</v>
      </c>
    </row>
    <row r="495" spans="1:19" ht="20.25" customHeight="1">
      <c r="A495" s="639" t="s">
        <v>235</v>
      </c>
      <c r="B495" s="638" t="s">
        <v>1445</v>
      </c>
      <c r="C495" s="639" t="s">
        <v>371</v>
      </c>
      <c r="D495" s="640" t="s">
        <v>4454</v>
      </c>
      <c r="E495" s="638"/>
      <c r="F495" s="639" t="s">
        <v>556</v>
      </c>
      <c r="G495" s="638"/>
      <c r="H495" s="1110">
        <v>1898</v>
      </c>
      <c r="I495" s="705">
        <v>1648</v>
      </c>
      <c r="J495" s="643">
        <v>0</v>
      </c>
      <c r="K495" s="578">
        <f t="shared" si="23"/>
        <v>0</v>
      </c>
      <c r="L495" s="579">
        <f t="shared" si="24"/>
        <v>0</v>
      </c>
      <c r="M495" s="580">
        <f t="shared" si="25"/>
        <v>3127904</v>
      </c>
      <c r="N495" s="638"/>
      <c r="O495" s="638"/>
      <c r="P495" s="639" t="s">
        <v>35</v>
      </c>
      <c r="Q495" s="639" t="s">
        <v>336</v>
      </c>
      <c r="R495" s="639" t="s">
        <v>73</v>
      </c>
      <c r="S495" s="639" t="s">
        <v>213</v>
      </c>
    </row>
    <row r="496" spans="1:19" ht="20.25" customHeight="1">
      <c r="A496" s="639" t="s">
        <v>235</v>
      </c>
      <c r="B496" s="638" t="s">
        <v>1445</v>
      </c>
      <c r="C496" s="639" t="s">
        <v>371</v>
      </c>
      <c r="D496" s="640" t="s">
        <v>4454</v>
      </c>
      <c r="E496" s="638"/>
      <c r="F496" s="639" t="s">
        <v>159</v>
      </c>
      <c r="G496" s="638"/>
      <c r="H496" s="1110">
        <v>1898</v>
      </c>
      <c r="I496" s="705">
        <v>14000</v>
      </c>
      <c r="J496" s="643">
        <v>0</v>
      </c>
      <c r="K496" s="578">
        <f t="shared" si="23"/>
        <v>0</v>
      </c>
      <c r="L496" s="579">
        <f t="shared" si="24"/>
        <v>0</v>
      </c>
      <c r="M496" s="580">
        <f t="shared" si="25"/>
        <v>26572000</v>
      </c>
      <c r="N496" s="638"/>
      <c r="O496" s="638"/>
      <c r="P496" s="639" t="s">
        <v>35</v>
      </c>
      <c r="Q496" s="639" t="s">
        <v>360</v>
      </c>
      <c r="R496" s="639" t="s">
        <v>73</v>
      </c>
      <c r="S496" s="639" t="s">
        <v>213</v>
      </c>
    </row>
    <row r="497" spans="1:19" ht="20.25" customHeight="1">
      <c r="A497" s="639" t="s">
        <v>235</v>
      </c>
      <c r="B497" s="638" t="s">
        <v>1445</v>
      </c>
      <c r="C497" s="639" t="s">
        <v>371</v>
      </c>
      <c r="D497" s="640" t="s">
        <v>4454</v>
      </c>
      <c r="E497" s="638"/>
      <c r="F497" s="639" t="s">
        <v>513</v>
      </c>
      <c r="G497" s="638"/>
      <c r="H497" s="1110">
        <v>949</v>
      </c>
      <c r="I497" s="705">
        <v>59266</v>
      </c>
      <c r="J497" s="643">
        <v>15.6</v>
      </c>
      <c r="K497" s="578">
        <f t="shared" si="23"/>
        <v>14804.4</v>
      </c>
      <c r="L497" s="579">
        <f t="shared" si="24"/>
        <v>14.804399999999999</v>
      </c>
      <c r="M497" s="580">
        <f t="shared" si="25"/>
        <v>56243434</v>
      </c>
      <c r="N497" s="638"/>
      <c r="O497" s="638"/>
      <c r="P497" s="639" t="s">
        <v>35</v>
      </c>
      <c r="Q497" s="639" t="s">
        <v>270</v>
      </c>
      <c r="R497" s="639" t="s">
        <v>60</v>
      </c>
      <c r="S497" s="639" t="s">
        <v>213</v>
      </c>
    </row>
    <row r="498" spans="1:19" ht="20.25" customHeight="1">
      <c r="A498" s="639" t="s">
        <v>235</v>
      </c>
      <c r="B498" s="638" t="s">
        <v>1445</v>
      </c>
      <c r="C498" s="639" t="s">
        <v>371</v>
      </c>
      <c r="D498" s="640" t="s">
        <v>4454</v>
      </c>
      <c r="E498" s="638"/>
      <c r="F498" s="639" t="s">
        <v>1387</v>
      </c>
      <c r="G498" s="638"/>
      <c r="H498" s="1110">
        <v>949</v>
      </c>
      <c r="I498" s="705">
        <v>13335</v>
      </c>
      <c r="J498" s="643">
        <v>0</v>
      </c>
      <c r="K498" s="578">
        <f t="shared" si="23"/>
        <v>0</v>
      </c>
      <c r="L498" s="579">
        <f t="shared" si="24"/>
        <v>0</v>
      </c>
      <c r="M498" s="580">
        <f t="shared" si="25"/>
        <v>12654915</v>
      </c>
      <c r="N498" s="638"/>
      <c r="O498" s="638"/>
      <c r="P498" s="639" t="s">
        <v>35</v>
      </c>
      <c r="Q498" s="639" t="s">
        <v>577</v>
      </c>
      <c r="R498" s="639" t="s">
        <v>375</v>
      </c>
      <c r="S498" s="639" t="s">
        <v>213</v>
      </c>
    </row>
    <row r="499" spans="1:19" ht="20.25" customHeight="1">
      <c r="A499" s="639" t="s">
        <v>235</v>
      </c>
      <c r="B499" s="638" t="s">
        <v>1445</v>
      </c>
      <c r="C499" s="639" t="s">
        <v>371</v>
      </c>
      <c r="D499" s="640" t="s">
        <v>4454</v>
      </c>
      <c r="E499" s="638"/>
      <c r="F499" s="639" t="s">
        <v>420</v>
      </c>
      <c r="G499" s="638"/>
      <c r="H499" s="1110">
        <v>949</v>
      </c>
      <c r="I499" s="705">
        <v>8000</v>
      </c>
      <c r="J499" s="643">
        <v>0</v>
      </c>
      <c r="K499" s="578">
        <f t="shared" si="23"/>
        <v>0</v>
      </c>
      <c r="L499" s="579">
        <f t="shared" si="24"/>
        <v>0</v>
      </c>
      <c r="M499" s="580">
        <f t="shared" si="25"/>
        <v>7592000</v>
      </c>
      <c r="N499" s="638"/>
      <c r="O499" s="638"/>
      <c r="P499" s="639" t="s">
        <v>35</v>
      </c>
      <c r="Q499" s="639" t="s">
        <v>336</v>
      </c>
      <c r="R499" s="639" t="s">
        <v>73</v>
      </c>
      <c r="S499" s="639" t="s">
        <v>213</v>
      </c>
    </row>
    <row r="500" spans="1:19" ht="20.25" customHeight="1">
      <c r="A500" s="639" t="s">
        <v>235</v>
      </c>
      <c r="B500" s="638" t="s">
        <v>1445</v>
      </c>
      <c r="C500" s="639" t="s">
        <v>371</v>
      </c>
      <c r="D500" s="640" t="s">
        <v>4454</v>
      </c>
      <c r="E500" s="638"/>
      <c r="F500" s="639" t="s">
        <v>512</v>
      </c>
      <c r="G500" s="638"/>
      <c r="H500" s="1110">
        <v>949</v>
      </c>
      <c r="I500" s="705">
        <v>45281</v>
      </c>
      <c r="J500" s="643">
        <v>11.8</v>
      </c>
      <c r="K500" s="578">
        <f t="shared" si="23"/>
        <v>11198.2</v>
      </c>
      <c r="L500" s="579">
        <f t="shared" si="24"/>
        <v>11.1982</v>
      </c>
      <c r="M500" s="580">
        <f t="shared" si="25"/>
        <v>42971669</v>
      </c>
      <c r="N500" s="638"/>
      <c r="O500" s="638"/>
      <c r="P500" s="639" t="s">
        <v>35</v>
      </c>
      <c r="Q500" s="639" t="s">
        <v>270</v>
      </c>
      <c r="R500" s="639" t="s">
        <v>60</v>
      </c>
      <c r="S500" s="639" t="s">
        <v>213</v>
      </c>
    </row>
    <row r="501" spans="1:19" ht="20.25" customHeight="1">
      <c r="A501" s="639" t="s">
        <v>235</v>
      </c>
      <c r="B501" s="638" t="s">
        <v>1445</v>
      </c>
      <c r="C501" s="639" t="s">
        <v>371</v>
      </c>
      <c r="D501" s="640" t="s">
        <v>4454</v>
      </c>
      <c r="E501" s="638"/>
      <c r="F501" s="639" t="s">
        <v>1387</v>
      </c>
      <c r="G501" s="638"/>
      <c r="H501" s="1110">
        <v>949</v>
      </c>
      <c r="I501" s="705">
        <v>13323</v>
      </c>
      <c r="J501" s="643">
        <v>0</v>
      </c>
      <c r="K501" s="578">
        <f t="shared" si="23"/>
        <v>0</v>
      </c>
      <c r="L501" s="579">
        <f t="shared" si="24"/>
        <v>0</v>
      </c>
      <c r="M501" s="580">
        <f t="shared" si="25"/>
        <v>12643527</v>
      </c>
      <c r="N501" s="638"/>
      <c r="O501" s="638"/>
      <c r="P501" s="639" t="s">
        <v>35</v>
      </c>
      <c r="Q501" s="639" t="s">
        <v>577</v>
      </c>
      <c r="R501" s="639" t="s">
        <v>375</v>
      </c>
      <c r="S501" s="639" t="s">
        <v>213</v>
      </c>
    </row>
    <row r="502" spans="1:19" ht="20.25" customHeight="1">
      <c r="A502" s="639" t="s">
        <v>235</v>
      </c>
      <c r="B502" s="638" t="s">
        <v>1445</v>
      </c>
      <c r="C502" s="639" t="s">
        <v>371</v>
      </c>
      <c r="D502" s="640" t="s">
        <v>4454</v>
      </c>
      <c r="E502" s="638"/>
      <c r="F502" s="639" t="s">
        <v>431</v>
      </c>
      <c r="G502" s="638"/>
      <c r="H502" s="1110">
        <v>949</v>
      </c>
      <c r="I502" s="705">
        <v>50825</v>
      </c>
      <c r="J502" s="643">
        <v>0</v>
      </c>
      <c r="K502" s="578">
        <f t="shared" si="23"/>
        <v>0</v>
      </c>
      <c r="L502" s="579">
        <f t="shared" si="24"/>
        <v>0</v>
      </c>
      <c r="M502" s="580">
        <f t="shared" si="25"/>
        <v>48232925</v>
      </c>
      <c r="N502" s="638"/>
      <c r="O502" s="638"/>
      <c r="P502" s="639" t="s">
        <v>35</v>
      </c>
      <c r="Q502" s="639" t="s">
        <v>278</v>
      </c>
      <c r="R502" s="639" t="s">
        <v>73</v>
      </c>
      <c r="S502" s="639" t="s">
        <v>213</v>
      </c>
    </row>
    <row r="503" spans="1:19" ht="20.25" customHeight="1">
      <c r="A503" s="639" t="s">
        <v>436</v>
      </c>
      <c r="B503" s="638" t="s">
        <v>1747</v>
      </c>
      <c r="C503" s="639" t="s">
        <v>371</v>
      </c>
      <c r="D503" s="640" t="s">
        <v>4474</v>
      </c>
      <c r="E503" s="638"/>
      <c r="F503" s="639" t="s">
        <v>1748</v>
      </c>
      <c r="G503" s="638"/>
      <c r="H503" s="1110">
        <v>6</v>
      </c>
      <c r="I503" s="705">
        <v>73000</v>
      </c>
      <c r="J503" s="643">
        <v>24.5</v>
      </c>
      <c r="K503" s="578">
        <f t="shared" si="23"/>
        <v>147</v>
      </c>
      <c r="L503" s="579">
        <f t="shared" si="24"/>
        <v>0.14699999999999999</v>
      </c>
      <c r="M503" s="580">
        <f t="shared" si="25"/>
        <v>438000</v>
      </c>
      <c r="N503" s="638"/>
      <c r="O503" s="638"/>
      <c r="P503" s="639" t="s">
        <v>483</v>
      </c>
      <c r="Q503" s="639" t="s">
        <v>361</v>
      </c>
      <c r="R503" s="639" t="s">
        <v>68</v>
      </c>
      <c r="S503" s="639"/>
    </row>
    <row r="504" spans="1:19" ht="20.25" customHeight="1">
      <c r="A504" s="639" t="s">
        <v>436</v>
      </c>
      <c r="B504" s="638" t="s">
        <v>1747</v>
      </c>
      <c r="C504" s="639" t="s">
        <v>371</v>
      </c>
      <c r="D504" s="640" t="s">
        <v>4474</v>
      </c>
      <c r="E504" s="638"/>
      <c r="F504" s="639" t="s">
        <v>1748</v>
      </c>
      <c r="G504" s="638"/>
      <c r="H504" s="1110">
        <v>325</v>
      </c>
      <c r="I504" s="705">
        <v>73000</v>
      </c>
      <c r="J504" s="643">
        <v>24.5</v>
      </c>
      <c r="K504" s="578">
        <f t="shared" si="23"/>
        <v>7962.5</v>
      </c>
      <c r="L504" s="579">
        <f t="shared" si="24"/>
        <v>7.9625000000000004</v>
      </c>
      <c r="M504" s="580">
        <f t="shared" si="25"/>
        <v>23725000</v>
      </c>
      <c r="N504" s="638"/>
      <c r="O504" s="638"/>
      <c r="P504" s="639" t="s">
        <v>483</v>
      </c>
      <c r="Q504" s="639" t="s">
        <v>361</v>
      </c>
      <c r="R504" s="639" t="s">
        <v>68</v>
      </c>
      <c r="S504" s="639"/>
    </row>
    <row r="505" spans="1:19" ht="20.25" customHeight="1">
      <c r="A505" s="639" t="s">
        <v>436</v>
      </c>
      <c r="B505" s="638" t="s">
        <v>1747</v>
      </c>
      <c r="C505" s="639" t="s">
        <v>371</v>
      </c>
      <c r="D505" s="640" t="s">
        <v>4474</v>
      </c>
      <c r="E505" s="638"/>
      <c r="F505" s="639" t="s">
        <v>363</v>
      </c>
      <c r="G505" s="638"/>
      <c r="H505" s="1110">
        <v>139</v>
      </c>
      <c r="I505" s="705">
        <v>115000</v>
      </c>
      <c r="J505" s="643">
        <v>40.299999999999997</v>
      </c>
      <c r="K505" s="578">
        <f t="shared" si="23"/>
        <v>5601.7</v>
      </c>
      <c r="L505" s="579">
        <f t="shared" si="24"/>
        <v>5.6017000000000001</v>
      </c>
      <c r="M505" s="580">
        <f t="shared" si="25"/>
        <v>15985000</v>
      </c>
      <c r="N505" s="638"/>
      <c r="O505" s="638"/>
      <c r="P505" s="639" t="s">
        <v>483</v>
      </c>
      <c r="Q505" s="639" t="s">
        <v>996</v>
      </c>
      <c r="R505" s="639" t="s">
        <v>68</v>
      </c>
      <c r="S505" s="639"/>
    </row>
    <row r="506" spans="1:19" ht="20.25" customHeight="1">
      <c r="A506" s="639" t="s">
        <v>2620</v>
      </c>
      <c r="B506" s="638" t="s">
        <v>2621</v>
      </c>
      <c r="C506" s="639" t="s">
        <v>371</v>
      </c>
      <c r="D506" s="640" t="s">
        <v>4464</v>
      </c>
      <c r="E506" s="638"/>
      <c r="F506" s="639" t="s">
        <v>187</v>
      </c>
      <c r="G506" s="638"/>
      <c r="H506" s="1110">
        <v>579</v>
      </c>
      <c r="I506" s="705">
        <v>23000</v>
      </c>
      <c r="J506" s="643">
        <v>0</v>
      </c>
      <c r="K506" s="578">
        <f t="shared" si="23"/>
        <v>0</v>
      </c>
      <c r="L506" s="579">
        <f t="shared" si="24"/>
        <v>0</v>
      </c>
      <c r="M506" s="580">
        <f t="shared" si="25"/>
        <v>13317000</v>
      </c>
      <c r="N506" s="638"/>
      <c r="O506" s="638"/>
      <c r="P506" s="639" t="s">
        <v>483</v>
      </c>
      <c r="Q506" s="639" t="s">
        <v>360</v>
      </c>
      <c r="R506" s="639" t="s">
        <v>73</v>
      </c>
      <c r="S506" s="639" t="s">
        <v>213</v>
      </c>
    </row>
    <row r="507" spans="1:19" ht="20.25" customHeight="1">
      <c r="A507" s="639" t="s">
        <v>2620</v>
      </c>
      <c r="B507" s="638" t="s">
        <v>2621</v>
      </c>
      <c r="C507" s="639" t="s">
        <v>371</v>
      </c>
      <c r="D507" s="640" t="s">
        <v>4464</v>
      </c>
      <c r="E507" s="638"/>
      <c r="F507" s="639" t="s">
        <v>163</v>
      </c>
      <c r="G507" s="638"/>
      <c r="H507" s="1110">
        <v>1246</v>
      </c>
      <c r="I507" s="705">
        <v>14000</v>
      </c>
      <c r="J507" s="643">
        <v>0</v>
      </c>
      <c r="K507" s="578">
        <f t="shared" si="23"/>
        <v>0</v>
      </c>
      <c r="L507" s="579">
        <f t="shared" si="24"/>
        <v>0</v>
      </c>
      <c r="M507" s="580">
        <f t="shared" si="25"/>
        <v>17444000</v>
      </c>
      <c r="N507" s="638"/>
      <c r="O507" s="638"/>
      <c r="P507" s="639" t="s">
        <v>483</v>
      </c>
      <c r="Q507" s="639" t="s">
        <v>360</v>
      </c>
      <c r="R507" s="639" t="s">
        <v>73</v>
      </c>
      <c r="S507" s="639" t="s">
        <v>213</v>
      </c>
    </row>
    <row r="508" spans="1:19" ht="20.25" customHeight="1">
      <c r="A508" s="639" t="s">
        <v>2620</v>
      </c>
      <c r="B508" s="638" t="s">
        <v>2621</v>
      </c>
      <c r="C508" s="639" t="s">
        <v>371</v>
      </c>
      <c r="D508" s="640" t="s">
        <v>4464</v>
      </c>
      <c r="E508" s="638"/>
      <c r="F508" s="639" t="s">
        <v>164</v>
      </c>
      <c r="G508" s="638"/>
      <c r="H508" s="1110">
        <v>579</v>
      </c>
      <c r="I508" s="705">
        <v>17000</v>
      </c>
      <c r="J508" s="643">
        <v>0</v>
      </c>
      <c r="K508" s="578">
        <f t="shared" si="23"/>
        <v>0</v>
      </c>
      <c r="L508" s="579">
        <f t="shared" si="24"/>
        <v>0</v>
      </c>
      <c r="M508" s="580">
        <f t="shared" si="25"/>
        <v>9843000</v>
      </c>
      <c r="N508" s="638"/>
      <c r="O508" s="638"/>
      <c r="P508" s="639" t="s">
        <v>483</v>
      </c>
      <c r="Q508" s="639" t="s">
        <v>360</v>
      </c>
      <c r="R508" s="639" t="s">
        <v>73</v>
      </c>
      <c r="S508" s="639" t="s">
        <v>213</v>
      </c>
    </row>
    <row r="509" spans="1:19" ht="20.25" customHeight="1">
      <c r="A509" s="639" t="s">
        <v>2620</v>
      </c>
      <c r="B509" s="638" t="s">
        <v>2621</v>
      </c>
      <c r="C509" s="639" t="s">
        <v>371</v>
      </c>
      <c r="D509" s="640" t="s">
        <v>4464</v>
      </c>
      <c r="E509" s="638"/>
      <c r="F509" s="639" t="s">
        <v>239</v>
      </c>
      <c r="G509" s="638"/>
      <c r="H509" s="1110">
        <v>667</v>
      </c>
      <c r="I509" s="705">
        <v>29000</v>
      </c>
      <c r="J509" s="643">
        <v>0</v>
      </c>
      <c r="K509" s="578">
        <f t="shared" si="23"/>
        <v>0</v>
      </c>
      <c r="L509" s="579">
        <f t="shared" si="24"/>
        <v>0</v>
      </c>
      <c r="M509" s="580">
        <f t="shared" si="25"/>
        <v>19343000</v>
      </c>
      <c r="N509" s="638"/>
      <c r="O509" s="638"/>
      <c r="P509" s="639" t="s">
        <v>483</v>
      </c>
      <c r="Q509" s="639" t="s">
        <v>360</v>
      </c>
      <c r="R509" s="639" t="s">
        <v>73</v>
      </c>
      <c r="S509" s="639" t="s">
        <v>213</v>
      </c>
    </row>
    <row r="510" spans="1:19" ht="20.25" customHeight="1">
      <c r="A510" s="639" t="s">
        <v>2620</v>
      </c>
      <c r="B510" s="638" t="s">
        <v>2621</v>
      </c>
      <c r="C510" s="639" t="s">
        <v>371</v>
      </c>
      <c r="D510" s="640" t="s">
        <v>4464</v>
      </c>
      <c r="E510" s="638"/>
      <c r="F510" s="639" t="s">
        <v>2710</v>
      </c>
      <c r="G510" s="638"/>
      <c r="H510" s="1110">
        <v>579</v>
      </c>
      <c r="I510" s="705">
        <v>17000</v>
      </c>
      <c r="J510" s="643">
        <v>0</v>
      </c>
      <c r="K510" s="578">
        <f t="shared" si="23"/>
        <v>0</v>
      </c>
      <c r="L510" s="579">
        <f t="shared" si="24"/>
        <v>0</v>
      </c>
      <c r="M510" s="580">
        <f t="shared" si="25"/>
        <v>9843000</v>
      </c>
      <c r="N510" s="638"/>
      <c r="O510" s="638"/>
      <c r="P510" s="639" t="s">
        <v>483</v>
      </c>
      <c r="Q510" s="639" t="s">
        <v>360</v>
      </c>
      <c r="R510" s="639" t="s">
        <v>73</v>
      </c>
      <c r="S510" s="639" t="s">
        <v>213</v>
      </c>
    </row>
    <row r="511" spans="1:19" ht="20.25" customHeight="1">
      <c r="A511" s="639" t="s">
        <v>2620</v>
      </c>
      <c r="B511" s="638" t="s">
        <v>2621</v>
      </c>
      <c r="C511" s="639" t="s">
        <v>371</v>
      </c>
      <c r="D511" s="640" t="s">
        <v>4464</v>
      </c>
      <c r="E511" s="638"/>
      <c r="F511" s="639" t="s">
        <v>688</v>
      </c>
      <c r="G511" s="638"/>
      <c r="H511" s="1110">
        <v>579</v>
      </c>
      <c r="I511" s="705">
        <v>110891</v>
      </c>
      <c r="J511" s="643">
        <v>31.9</v>
      </c>
      <c r="K511" s="578">
        <f t="shared" si="23"/>
        <v>18470.099999999999</v>
      </c>
      <c r="L511" s="579">
        <f t="shared" si="24"/>
        <v>18.470099999999999</v>
      </c>
      <c r="M511" s="580">
        <f t="shared" si="25"/>
        <v>64205889</v>
      </c>
      <c r="N511" s="638"/>
      <c r="O511" s="638" t="s">
        <v>1718</v>
      </c>
      <c r="P511" s="639" t="s">
        <v>483</v>
      </c>
      <c r="Q511" s="639" t="s">
        <v>370</v>
      </c>
      <c r="R511" s="639" t="s">
        <v>60</v>
      </c>
      <c r="S511" s="639" t="s">
        <v>213</v>
      </c>
    </row>
    <row r="512" spans="1:19" ht="20.25" customHeight="1">
      <c r="A512" s="639" t="s">
        <v>2620</v>
      </c>
      <c r="B512" s="638" t="s">
        <v>2621</v>
      </c>
      <c r="C512" s="639" t="s">
        <v>371</v>
      </c>
      <c r="D512" s="640" t="s">
        <v>4464</v>
      </c>
      <c r="E512" s="638"/>
      <c r="F512" s="639" t="s">
        <v>880</v>
      </c>
      <c r="G512" s="638"/>
      <c r="H512" s="1110">
        <v>579</v>
      </c>
      <c r="I512" s="705">
        <v>2308</v>
      </c>
      <c r="J512" s="643">
        <v>0</v>
      </c>
      <c r="K512" s="578">
        <f t="shared" si="23"/>
        <v>0</v>
      </c>
      <c r="L512" s="579">
        <f t="shared" si="24"/>
        <v>0</v>
      </c>
      <c r="M512" s="580">
        <f t="shared" si="25"/>
        <v>1336332</v>
      </c>
      <c r="N512" s="638"/>
      <c r="O512" s="638" t="s">
        <v>1718</v>
      </c>
      <c r="P512" s="639" t="s">
        <v>483</v>
      </c>
      <c r="Q512" s="639" t="s">
        <v>336</v>
      </c>
      <c r="R512" s="639" t="s">
        <v>73</v>
      </c>
      <c r="S512" s="639" t="s">
        <v>213</v>
      </c>
    </row>
    <row r="513" spans="1:19" ht="20.25" customHeight="1">
      <c r="A513" s="639" t="s">
        <v>2620</v>
      </c>
      <c r="B513" s="638" t="s">
        <v>2621</v>
      </c>
      <c r="C513" s="639" t="s">
        <v>371</v>
      </c>
      <c r="D513" s="640" t="s">
        <v>4464</v>
      </c>
      <c r="E513" s="638"/>
      <c r="F513" s="639" t="s">
        <v>880</v>
      </c>
      <c r="G513" s="638"/>
      <c r="H513" s="1110">
        <v>667</v>
      </c>
      <c r="I513" s="705">
        <v>2252</v>
      </c>
      <c r="J513" s="643">
        <v>0</v>
      </c>
      <c r="K513" s="578">
        <f t="shared" si="23"/>
        <v>0</v>
      </c>
      <c r="L513" s="579">
        <f t="shared" si="24"/>
        <v>0</v>
      </c>
      <c r="M513" s="580">
        <f t="shared" si="25"/>
        <v>1502084</v>
      </c>
      <c r="N513" s="638"/>
      <c r="O513" s="638" t="s">
        <v>2776</v>
      </c>
      <c r="P513" s="639" t="s">
        <v>483</v>
      </c>
      <c r="Q513" s="639" t="s">
        <v>336</v>
      </c>
      <c r="R513" s="639" t="s">
        <v>73</v>
      </c>
      <c r="S513" s="639" t="s">
        <v>213</v>
      </c>
    </row>
    <row r="514" spans="1:19" ht="20.25" customHeight="1">
      <c r="A514" s="639" t="s">
        <v>2620</v>
      </c>
      <c r="B514" s="638" t="s">
        <v>2621</v>
      </c>
      <c r="C514" s="639" t="s">
        <v>371</v>
      </c>
      <c r="D514" s="640" t="s">
        <v>4464</v>
      </c>
      <c r="E514" s="638"/>
      <c r="F514" s="639" t="s">
        <v>688</v>
      </c>
      <c r="G514" s="638"/>
      <c r="H514" s="1110">
        <v>667</v>
      </c>
      <c r="I514" s="705">
        <v>108202</v>
      </c>
      <c r="J514" s="643">
        <v>31.9</v>
      </c>
      <c r="K514" s="578">
        <f t="shared" si="23"/>
        <v>21277.3</v>
      </c>
      <c r="L514" s="579">
        <f t="shared" si="24"/>
        <v>21.2773</v>
      </c>
      <c r="M514" s="580">
        <f t="shared" si="25"/>
        <v>72170734</v>
      </c>
      <c r="N514" s="638"/>
      <c r="O514" s="638" t="s">
        <v>2776</v>
      </c>
      <c r="P514" s="639" t="s">
        <v>483</v>
      </c>
      <c r="Q514" s="639" t="s">
        <v>370</v>
      </c>
      <c r="R514" s="639" t="s">
        <v>60</v>
      </c>
      <c r="S514" s="639" t="s">
        <v>213</v>
      </c>
    </row>
    <row r="515" spans="1:19" ht="20.25" customHeight="1">
      <c r="A515" s="639" t="s">
        <v>2620</v>
      </c>
      <c r="B515" s="638" t="s">
        <v>2621</v>
      </c>
      <c r="C515" s="639" t="s">
        <v>371</v>
      </c>
      <c r="D515" s="640" t="s">
        <v>4464</v>
      </c>
      <c r="E515" s="638"/>
      <c r="F515" s="639" t="s">
        <v>1901</v>
      </c>
      <c r="G515" s="638"/>
      <c r="H515" s="1110">
        <v>1246</v>
      </c>
      <c r="I515" s="705">
        <v>12087</v>
      </c>
      <c r="J515" s="643">
        <v>0</v>
      </c>
      <c r="K515" s="578">
        <f t="shared" si="23"/>
        <v>0</v>
      </c>
      <c r="L515" s="579">
        <f t="shared" si="24"/>
        <v>0</v>
      </c>
      <c r="M515" s="580">
        <f t="shared" si="25"/>
        <v>15060402</v>
      </c>
      <c r="N515" s="638"/>
      <c r="O515" s="638" t="s">
        <v>2623</v>
      </c>
      <c r="P515" s="639" t="s">
        <v>483</v>
      </c>
      <c r="Q515" s="639" t="s">
        <v>577</v>
      </c>
      <c r="R515" s="639" t="s">
        <v>375</v>
      </c>
      <c r="S515" s="639" t="s">
        <v>213</v>
      </c>
    </row>
    <row r="516" spans="1:19" ht="20.25" customHeight="1">
      <c r="A516" s="639" t="s">
        <v>2620</v>
      </c>
      <c r="B516" s="638" t="s">
        <v>2621</v>
      </c>
      <c r="C516" s="639" t="s">
        <v>371</v>
      </c>
      <c r="D516" s="640" t="s">
        <v>4464</v>
      </c>
      <c r="E516" s="638"/>
      <c r="F516" s="639" t="s">
        <v>513</v>
      </c>
      <c r="G516" s="638"/>
      <c r="H516" s="1110">
        <v>1246</v>
      </c>
      <c r="I516" s="705">
        <v>60832</v>
      </c>
      <c r="J516" s="643">
        <v>15.6</v>
      </c>
      <c r="K516" s="578">
        <f t="shared" si="23"/>
        <v>19437.599999999999</v>
      </c>
      <c r="L516" s="579">
        <f t="shared" si="24"/>
        <v>19.4376</v>
      </c>
      <c r="M516" s="580">
        <f t="shared" si="25"/>
        <v>75796672</v>
      </c>
      <c r="N516" s="638"/>
      <c r="O516" s="638" t="s">
        <v>2623</v>
      </c>
      <c r="P516" s="639" t="s">
        <v>483</v>
      </c>
      <c r="Q516" s="639" t="s">
        <v>270</v>
      </c>
      <c r="R516" s="639" t="s">
        <v>60</v>
      </c>
      <c r="S516" s="639" t="s">
        <v>213</v>
      </c>
    </row>
    <row r="517" spans="1:19" ht="20.25" customHeight="1">
      <c r="A517" s="639" t="s">
        <v>2620</v>
      </c>
      <c r="B517" s="638" t="s">
        <v>2621</v>
      </c>
      <c r="C517" s="639" t="s">
        <v>371</v>
      </c>
      <c r="D517" s="640" t="s">
        <v>4464</v>
      </c>
      <c r="E517" s="638"/>
      <c r="F517" s="639" t="s">
        <v>82</v>
      </c>
      <c r="G517" s="638"/>
      <c r="H517" s="1110">
        <v>667</v>
      </c>
      <c r="I517" s="705">
        <v>12607</v>
      </c>
      <c r="J517" s="643">
        <v>0</v>
      </c>
      <c r="K517" s="578">
        <f t="shared" si="23"/>
        <v>0</v>
      </c>
      <c r="L517" s="579">
        <f t="shared" si="24"/>
        <v>0</v>
      </c>
      <c r="M517" s="580">
        <f t="shared" si="25"/>
        <v>8408869</v>
      </c>
      <c r="N517" s="638"/>
      <c r="O517" s="638" t="s">
        <v>2111</v>
      </c>
      <c r="P517" s="639" t="s">
        <v>483</v>
      </c>
      <c r="Q517" s="639" t="s">
        <v>336</v>
      </c>
      <c r="R517" s="639" t="s">
        <v>73</v>
      </c>
      <c r="S517" s="639" t="s">
        <v>213</v>
      </c>
    </row>
    <row r="518" spans="1:19" ht="20.25" customHeight="1">
      <c r="A518" s="639" t="s">
        <v>2620</v>
      </c>
      <c r="B518" s="638" t="s">
        <v>2621</v>
      </c>
      <c r="C518" s="639" t="s">
        <v>371</v>
      </c>
      <c r="D518" s="640" t="s">
        <v>4464</v>
      </c>
      <c r="E518" s="638"/>
      <c r="F518" s="639" t="s">
        <v>373</v>
      </c>
      <c r="G518" s="638"/>
      <c r="H518" s="1110">
        <v>667</v>
      </c>
      <c r="I518" s="705">
        <v>13536</v>
      </c>
      <c r="J518" s="643">
        <v>0</v>
      </c>
      <c r="K518" s="578">
        <f t="shared" si="23"/>
        <v>0</v>
      </c>
      <c r="L518" s="579">
        <f t="shared" si="24"/>
        <v>0</v>
      </c>
      <c r="M518" s="580">
        <f t="shared" si="25"/>
        <v>9028512</v>
      </c>
      <c r="N518" s="638"/>
      <c r="O518" s="638" t="s">
        <v>2111</v>
      </c>
      <c r="P518" s="639" t="s">
        <v>483</v>
      </c>
      <c r="Q518" s="639" t="s">
        <v>336</v>
      </c>
      <c r="R518" s="639" t="s">
        <v>73</v>
      </c>
      <c r="S518" s="639" t="s">
        <v>213</v>
      </c>
    </row>
    <row r="519" spans="1:19" ht="20.25" customHeight="1">
      <c r="A519" s="639" t="s">
        <v>2620</v>
      </c>
      <c r="B519" s="638" t="s">
        <v>2621</v>
      </c>
      <c r="C519" s="639" t="s">
        <v>371</v>
      </c>
      <c r="D519" s="640" t="s">
        <v>4464</v>
      </c>
      <c r="E519" s="638"/>
      <c r="F519" s="639" t="s">
        <v>1115</v>
      </c>
      <c r="G519" s="638"/>
      <c r="H519" s="1110">
        <v>667</v>
      </c>
      <c r="I519" s="705">
        <v>7630</v>
      </c>
      <c r="J519" s="643">
        <v>0</v>
      </c>
      <c r="K519" s="578">
        <f t="shared" si="23"/>
        <v>0</v>
      </c>
      <c r="L519" s="579">
        <f t="shared" si="24"/>
        <v>0</v>
      </c>
      <c r="M519" s="580">
        <f t="shared" si="25"/>
        <v>5089210</v>
      </c>
      <c r="N519" s="638"/>
      <c r="O519" s="638" t="s">
        <v>2111</v>
      </c>
      <c r="P519" s="639" t="s">
        <v>483</v>
      </c>
      <c r="Q519" s="639" t="s">
        <v>336</v>
      </c>
      <c r="R519" s="639" t="s">
        <v>73</v>
      </c>
      <c r="S519" s="639" t="s">
        <v>213</v>
      </c>
    </row>
    <row r="520" spans="1:19" ht="20.25" customHeight="1">
      <c r="A520" s="639" t="s">
        <v>2620</v>
      </c>
      <c r="B520" s="638" t="s">
        <v>2621</v>
      </c>
      <c r="C520" s="639" t="s">
        <v>371</v>
      </c>
      <c r="D520" s="640" t="s">
        <v>4464</v>
      </c>
      <c r="E520" s="638"/>
      <c r="F520" s="639" t="s">
        <v>275</v>
      </c>
      <c r="G520" s="638"/>
      <c r="H520" s="1110">
        <v>667</v>
      </c>
      <c r="I520" s="705">
        <v>67412</v>
      </c>
      <c r="J520" s="643">
        <v>0</v>
      </c>
      <c r="K520" s="578">
        <f t="shared" si="23"/>
        <v>0</v>
      </c>
      <c r="L520" s="579">
        <f t="shared" si="24"/>
        <v>0</v>
      </c>
      <c r="M520" s="580">
        <f t="shared" si="25"/>
        <v>44963804</v>
      </c>
      <c r="N520" s="638"/>
      <c r="O520" s="638" t="s">
        <v>2111</v>
      </c>
      <c r="P520" s="639" t="s">
        <v>483</v>
      </c>
      <c r="Q520" s="639" t="s">
        <v>276</v>
      </c>
      <c r="R520" s="639" t="s">
        <v>73</v>
      </c>
      <c r="S520" s="639" t="s">
        <v>213</v>
      </c>
    </row>
    <row r="521" spans="1:19" ht="20.25" customHeight="1">
      <c r="A521" s="639" t="s">
        <v>2620</v>
      </c>
      <c r="B521" s="638" t="s">
        <v>2621</v>
      </c>
      <c r="C521" s="639" t="s">
        <v>371</v>
      </c>
      <c r="D521" s="640" t="s">
        <v>4464</v>
      </c>
      <c r="E521" s="638"/>
      <c r="F521" s="639" t="s">
        <v>81</v>
      </c>
      <c r="G521" s="638"/>
      <c r="H521" s="1110">
        <v>667</v>
      </c>
      <c r="I521" s="705">
        <v>5507</v>
      </c>
      <c r="J521" s="643">
        <v>0</v>
      </c>
      <c r="K521" s="578">
        <f t="shared" si="23"/>
        <v>0</v>
      </c>
      <c r="L521" s="579">
        <f t="shared" si="24"/>
        <v>0</v>
      </c>
      <c r="M521" s="580">
        <f t="shared" si="25"/>
        <v>3673169</v>
      </c>
      <c r="N521" s="638"/>
      <c r="O521" s="638" t="s">
        <v>2111</v>
      </c>
      <c r="P521" s="639" t="s">
        <v>483</v>
      </c>
      <c r="Q521" s="639" t="s">
        <v>336</v>
      </c>
      <c r="R521" s="639" t="s">
        <v>73</v>
      </c>
      <c r="S521" s="639" t="s">
        <v>213</v>
      </c>
    </row>
    <row r="522" spans="1:19" ht="20.25" customHeight="1">
      <c r="A522" s="639" t="s">
        <v>2620</v>
      </c>
      <c r="B522" s="638" t="s">
        <v>2621</v>
      </c>
      <c r="C522" s="639" t="s">
        <v>371</v>
      </c>
      <c r="D522" s="640" t="s">
        <v>4464</v>
      </c>
      <c r="E522" s="638"/>
      <c r="F522" s="639" t="s">
        <v>1647</v>
      </c>
      <c r="G522" s="638"/>
      <c r="H522" s="1110">
        <v>667</v>
      </c>
      <c r="I522" s="705">
        <v>5308</v>
      </c>
      <c r="J522" s="643">
        <v>0</v>
      </c>
      <c r="K522" s="578">
        <f t="shared" ref="K522:K585" si="26">IFERROR(J522*H522,"0")</f>
        <v>0</v>
      </c>
      <c r="L522" s="579">
        <f t="shared" ref="L522:L585" si="27">IFERROR(K522/1000,"0")</f>
        <v>0</v>
      </c>
      <c r="M522" s="580">
        <f t="shared" ref="M522:M585" si="28">I522*H522</f>
        <v>3540436</v>
      </c>
      <c r="N522" s="638"/>
      <c r="O522" s="638" t="s">
        <v>2111</v>
      </c>
      <c r="P522" s="639" t="s">
        <v>483</v>
      </c>
      <c r="Q522" s="639" t="s">
        <v>336</v>
      </c>
      <c r="R522" s="639" t="s">
        <v>73</v>
      </c>
      <c r="S522" s="639" t="s">
        <v>213</v>
      </c>
    </row>
    <row r="523" spans="1:19" ht="20.25" customHeight="1">
      <c r="A523" s="639" t="s">
        <v>2620</v>
      </c>
      <c r="B523" s="638" t="s">
        <v>2621</v>
      </c>
      <c r="C523" s="639" t="s">
        <v>371</v>
      </c>
      <c r="D523" s="640" t="s">
        <v>4464</v>
      </c>
      <c r="E523" s="638"/>
      <c r="F523" s="639" t="s">
        <v>1646</v>
      </c>
      <c r="G523" s="638"/>
      <c r="H523" s="1110">
        <v>579</v>
      </c>
      <c r="I523" s="705">
        <v>15000</v>
      </c>
      <c r="J523" s="643">
        <v>0</v>
      </c>
      <c r="K523" s="578">
        <f t="shared" si="26"/>
        <v>0</v>
      </c>
      <c r="L523" s="579">
        <f t="shared" si="27"/>
        <v>0</v>
      </c>
      <c r="M523" s="580">
        <f t="shared" si="28"/>
        <v>8685000</v>
      </c>
      <c r="N523" s="638"/>
      <c r="O523" s="638"/>
      <c r="P523" s="639" t="s">
        <v>483</v>
      </c>
      <c r="Q523" s="639" t="s">
        <v>336</v>
      </c>
      <c r="R523" s="639" t="s">
        <v>73</v>
      </c>
      <c r="S523" s="639" t="s">
        <v>213</v>
      </c>
    </row>
    <row r="524" spans="1:19" ht="20.25" customHeight="1">
      <c r="A524" s="639" t="s">
        <v>2620</v>
      </c>
      <c r="B524" s="638" t="s">
        <v>2621</v>
      </c>
      <c r="C524" s="639" t="s">
        <v>371</v>
      </c>
      <c r="D524" s="640" t="s">
        <v>4464</v>
      </c>
      <c r="E524" s="638"/>
      <c r="F524" s="639" t="s">
        <v>882</v>
      </c>
      <c r="G524" s="638"/>
      <c r="H524" s="1110">
        <v>1246</v>
      </c>
      <c r="I524" s="705">
        <v>5187</v>
      </c>
      <c r="J524" s="643">
        <v>0</v>
      </c>
      <c r="K524" s="578">
        <f t="shared" si="26"/>
        <v>0</v>
      </c>
      <c r="L524" s="579">
        <f t="shared" si="27"/>
        <v>0</v>
      </c>
      <c r="M524" s="580">
        <f t="shared" si="28"/>
        <v>6463002</v>
      </c>
      <c r="N524" s="638"/>
      <c r="O524" s="638" t="s">
        <v>2116</v>
      </c>
      <c r="P524" s="639" t="s">
        <v>483</v>
      </c>
      <c r="Q524" s="639" t="s">
        <v>336</v>
      </c>
      <c r="R524" s="639" t="s">
        <v>73</v>
      </c>
      <c r="S524" s="639" t="s">
        <v>213</v>
      </c>
    </row>
    <row r="525" spans="1:19" ht="20.25" customHeight="1">
      <c r="A525" s="639" t="s">
        <v>2620</v>
      </c>
      <c r="B525" s="638" t="s">
        <v>2621</v>
      </c>
      <c r="C525" s="639" t="s">
        <v>371</v>
      </c>
      <c r="D525" s="640" t="s">
        <v>4464</v>
      </c>
      <c r="E525" s="638"/>
      <c r="F525" s="639" t="s">
        <v>876</v>
      </c>
      <c r="G525" s="638"/>
      <c r="H525" s="1110">
        <v>1246</v>
      </c>
      <c r="I525" s="705">
        <v>1098</v>
      </c>
      <c r="J525" s="643">
        <v>0</v>
      </c>
      <c r="K525" s="578">
        <f t="shared" si="26"/>
        <v>0</v>
      </c>
      <c r="L525" s="579">
        <f t="shared" si="27"/>
        <v>0</v>
      </c>
      <c r="M525" s="580">
        <f t="shared" si="28"/>
        <v>1368108</v>
      </c>
      <c r="N525" s="638"/>
      <c r="O525" s="638" t="s">
        <v>2116</v>
      </c>
      <c r="P525" s="639" t="s">
        <v>483</v>
      </c>
      <c r="Q525" s="639" t="s">
        <v>336</v>
      </c>
      <c r="R525" s="639" t="s">
        <v>73</v>
      </c>
      <c r="S525" s="639" t="s">
        <v>213</v>
      </c>
    </row>
    <row r="526" spans="1:19" ht="20.25" customHeight="1">
      <c r="A526" s="639" t="s">
        <v>2620</v>
      </c>
      <c r="B526" s="638" t="s">
        <v>2621</v>
      </c>
      <c r="C526" s="639" t="s">
        <v>371</v>
      </c>
      <c r="D526" s="640" t="s">
        <v>4464</v>
      </c>
      <c r="E526" s="638"/>
      <c r="F526" s="639" t="s">
        <v>881</v>
      </c>
      <c r="G526" s="638"/>
      <c r="H526" s="1110">
        <v>1246</v>
      </c>
      <c r="I526" s="705">
        <v>6225</v>
      </c>
      <c r="J526" s="643">
        <v>0</v>
      </c>
      <c r="K526" s="578">
        <f t="shared" si="26"/>
        <v>0</v>
      </c>
      <c r="L526" s="579">
        <f t="shared" si="27"/>
        <v>0</v>
      </c>
      <c r="M526" s="580">
        <f t="shared" si="28"/>
        <v>7756350</v>
      </c>
      <c r="N526" s="638"/>
      <c r="O526" s="638" t="s">
        <v>2116</v>
      </c>
      <c r="P526" s="639" t="s">
        <v>483</v>
      </c>
      <c r="Q526" s="639" t="s">
        <v>336</v>
      </c>
      <c r="R526" s="639" t="s">
        <v>73</v>
      </c>
      <c r="S526" s="639" t="s">
        <v>213</v>
      </c>
    </row>
    <row r="527" spans="1:19" ht="20.25" customHeight="1">
      <c r="A527" s="639" t="s">
        <v>2620</v>
      </c>
      <c r="B527" s="638" t="s">
        <v>2621</v>
      </c>
      <c r="C527" s="639" t="s">
        <v>371</v>
      </c>
      <c r="D527" s="640" t="s">
        <v>4464</v>
      </c>
      <c r="E527" s="638"/>
      <c r="F527" s="639" t="s">
        <v>422</v>
      </c>
      <c r="G527" s="638"/>
      <c r="H527" s="1110">
        <v>1246</v>
      </c>
      <c r="I527" s="705">
        <v>29719</v>
      </c>
      <c r="J527" s="643">
        <v>0</v>
      </c>
      <c r="K527" s="578">
        <f t="shared" si="26"/>
        <v>0</v>
      </c>
      <c r="L527" s="579">
        <f t="shared" si="27"/>
        <v>0</v>
      </c>
      <c r="M527" s="580">
        <f t="shared" si="28"/>
        <v>37029874</v>
      </c>
      <c r="N527" s="638"/>
      <c r="O527" s="638" t="s">
        <v>2116</v>
      </c>
      <c r="P527" s="639" t="s">
        <v>483</v>
      </c>
      <c r="Q527" s="639" t="s">
        <v>271</v>
      </c>
      <c r="R527" s="639" t="s">
        <v>73</v>
      </c>
      <c r="S527" s="639" t="s">
        <v>213</v>
      </c>
    </row>
    <row r="528" spans="1:19" ht="20.25" customHeight="1">
      <c r="A528" s="639" t="s">
        <v>2620</v>
      </c>
      <c r="B528" s="638" t="s">
        <v>2621</v>
      </c>
      <c r="C528" s="639" t="s">
        <v>371</v>
      </c>
      <c r="D528" s="640" t="s">
        <v>4464</v>
      </c>
      <c r="E528" s="638"/>
      <c r="F528" s="639" t="s">
        <v>556</v>
      </c>
      <c r="G528" s="638"/>
      <c r="H528" s="1110">
        <v>1246</v>
      </c>
      <c r="I528" s="705">
        <v>1648</v>
      </c>
      <c r="J528" s="643">
        <v>0</v>
      </c>
      <c r="K528" s="578">
        <f t="shared" si="26"/>
        <v>0</v>
      </c>
      <c r="L528" s="579">
        <f t="shared" si="27"/>
        <v>0</v>
      </c>
      <c r="M528" s="580">
        <f t="shared" si="28"/>
        <v>2053408</v>
      </c>
      <c r="N528" s="638"/>
      <c r="O528" s="638" t="s">
        <v>2116</v>
      </c>
      <c r="P528" s="639" t="s">
        <v>483</v>
      </c>
      <c r="Q528" s="639" t="s">
        <v>336</v>
      </c>
      <c r="R528" s="639" t="s">
        <v>73</v>
      </c>
      <c r="S528" s="639" t="s">
        <v>213</v>
      </c>
    </row>
    <row r="529" spans="1:19" ht="20.25" customHeight="1">
      <c r="A529" s="639" t="s">
        <v>2620</v>
      </c>
      <c r="B529" s="638" t="s">
        <v>2621</v>
      </c>
      <c r="C529" s="639" t="s">
        <v>371</v>
      </c>
      <c r="D529" s="640" t="s">
        <v>4464</v>
      </c>
      <c r="E529" s="638"/>
      <c r="F529" s="639" t="s">
        <v>880</v>
      </c>
      <c r="G529" s="638"/>
      <c r="H529" s="1110">
        <v>1246</v>
      </c>
      <c r="I529" s="705">
        <v>2197</v>
      </c>
      <c r="J529" s="643">
        <v>0</v>
      </c>
      <c r="K529" s="578">
        <f t="shared" si="26"/>
        <v>0</v>
      </c>
      <c r="L529" s="579">
        <f t="shared" si="27"/>
        <v>0</v>
      </c>
      <c r="M529" s="580">
        <f t="shared" si="28"/>
        <v>2737462</v>
      </c>
      <c r="N529" s="638"/>
      <c r="O529" s="638" t="s">
        <v>2116</v>
      </c>
      <c r="P529" s="639" t="s">
        <v>483</v>
      </c>
      <c r="Q529" s="639" t="s">
        <v>336</v>
      </c>
      <c r="R529" s="639" t="s">
        <v>73</v>
      </c>
      <c r="S529" s="639" t="s">
        <v>213</v>
      </c>
    </row>
    <row r="530" spans="1:19" ht="20.25" customHeight="1">
      <c r="A530" s="639" t="s">
        <v>2620</v>
      </c>
      <c r="B530" s="638" t="s">
        <v>2621</v>
      </c>
      <c r="C530" s="639" t="s">
        <v>371</v>
      </c>
      <c r="D530" s="640" t="s">
        <v>4464</v>
      </c>
      <c r="E530" s="638"/>
      <c r="F530" s="639" t="s">
        <v>880</v>
      </c>
      <c r="G530" s="638"/>
      <c r="H530" s="1110">
        <v>1246</v>
      </c>
      <c r="I530" s="705">
        <v>2197</v>
      </c>
      <c r="J530" s="643">
        <v>0</v>
      </c>
      <c r="K530" s="578">
        <f t="shared" si="26"/>
        <v>0</v>
      </c>
      <c r="L530" s="579">
        <f t="shared" si="27"/>
        <v>0</v>
      </c>
      <c r="M530" s="580">
        <f t="shared" si="28"/>
        <v>2737462</v>
      </c>
      <c r="N530" s="638"/>
      <c r="O530" s="638" t="s">
        <v>2116</v>
      </c>
      <c r="P530" s="639" t="s">
        <v>483</v>
      </c>
      <c r="Q530" s="639" t="s">
        <v>336</v>
      </c>
      <c r="R530" s="639" t="s">
        <v>73</v>
      </c>
      <c r="S530" s="639" t="s">
        <v>213</v>
      </c>
    </row>
    <row r="531" spans="1:19" ht="20.25" customHeight="1">
      <c r="A531" s="639" t="s">
        <v>2620</v>
      </c>
      <c r="B531" s="638" t="s">
        <v>2621</v>
      </c>
      <c r="C531" s="639" t="s">
        <v>371</v>
      </c>
      <c r="D531" s="640" t="s">
        <v>4464</v>
      </c>
      <c r="E531" s="638"/>
      <c r="F531" s="639" t="s">
        <v>337</v>
      </c>
      <c r="G531" s="638"/>
      <c r="H531" s="1110">
        <v>579</v>
      </c>
      <c r="I531" s="705">
        <v>14365</v>
      </c>
      <c r="J531" s="643">
        <v>0</v>
      </c>
      <c r="K531" s="578">
        <f t="shared" si="26"/>
        <v>0</v>
      </c>
      <c r="L531" s="579">
        <f t="shared" si="27"/>
        <v>0</v>
      </c>
      <c r="M531" s="580">
        <f t="shared" si="28"/>
        <v>8317335</v>
      </c>
      <c r="N531" s="638"/>
      <c r="O531" s="638" t="s">
        <v>2117</v>
      </c>
      <c r="P531" s="639" t="s">
        <v>483</v>
      </c>
      <c r="Q531" s="639" t="s">
        <v>336</v>
      </c>
      <c r="R531" s="639" t="s">
        <v>73</v>
      </c>
      <c r="S531" s="639" t="s">
        <v>213</v>
      </c>
    </row>
    <row r="532" spans="1:19" ht="20.25" customHeight="1">
      <c r="A532" s="639" t="s">
        <v>2620</v>
      </c>
      <c r="B532" s="638" t="s">
        <v>2621</v>
      </c>
      <c r="C532" s="639" t="s">
        <v>371</v>
      </c>
      <c r="D532" s="640" t="s">
        <v>4464</v>
      </c>
      <c r="E532" s="638"/>
      <c r="F532" s="639" t="s">
        <v>373</v>
      </c>
      <c r="G532" s="638"/>
      <c r="H532" s="1110">
        <v>579</v>
      </c>
      <c r="I532" s="705">
        <v>14800</v>
      </c>
      <c r="J532" s="643">
        <v>0</v>
      </c>
      <c r="K532" s="578">
        <f t="shared" si="26"/>
        <v>0</v>
      </c>
      <c r="L532" s="579">
        <f t="shared" si="27"/>
        <v>0</v>
      </c>
      <c r="M532" s="580">
        <f t="shared" si="28"/>
        <v>8569200</v>
      </c>
      <c r="N532" s="638"/>
      <c r="O532" s="638" t="s">
        <v>2117</v>
      </c>
      <c r="P532" s="639" t="s">
        <v>483</v>
      </c>
      <c r="Q532" s="639" t="s">
        <v>336</v>
      </c>
      <c r="R532" s="639" t="s">
        <v>73</v>
      </c>
      <c r="S532" s="639" t="s">
        <v>213</v>
      </c>
    </row>
    <row r="533" spans="1:19" ht="20.25" customHeight="1">
      <c r="A533" s="639" t="s">
        <v>2620</v>
      </c>
      <c r="B533" s="638" t="s">
        <v>2621</v>
      </c>
      <c r="C533" s="639" t="s">
        <v>371</v>
      </c>
      <c r="D533" s="640" t="s">
        <v>4464</v>
      </c>
      <c r="E533" s="638"/>
      <c r="F533" s="639" t="s">
        <v>1905</v>
      </c>
      <c r="G533" s="638"/>
      <c r="H533" s="1110">
        <v>579</v>
      </c>
      <c r="I533" s="705">
        <v>70010</v>
      </c>
      <c r="J533" s="643">
        <v>0</v>
      </c>
      <c r="K533" s="578">
        <f t="shared" si="26"/>
        <v>0</v>
      </c>
      <c r="L533" s="579">
        <f t="shared" si="27"/>
        <v>0</v>
      </c>
      <c r="M533" s="580">
        <f t="shared" si="28"/>
        <v>40535790</v>
      </c>
      <c r="N533" s="638"/>
      <c r="O533" s="638" t="s">
        <v>2117</v>
      </c>
      <c r="P533" s="639" t="s">
        <v>483</v>
      </c>
      <c r="Q533" s="639" t="s">
        <v>276</v>
      </c>
      <c r="R533" s="639" t="s">
        <v>73</v>
      </c>
      <c r="S533" s="639" t="s">
        <v>213</v>
      </c>
    </row>
    <row r="534" spans="1:19" ht="20.25" customHeight="1">
      <c r="A534" s="639" t="s">
        <v>2620</v>
      </c>
      <c r="B534" s="638" t="s">
        <v>2621</v>
      </c>
      <c r="C534" s="639" t="s">
        <v>371</v>
      </c>
      <c r="D534" s="640" t="s">
        <v>4464</v>
      </c>
      <c r="E534" s="638"/>
      <c r="F534" s="639" t="s">
        <v>81</v>
      </c>
      <c r="G534" s="638"/>
      <c r="H534" s="1110">
        <v>579</v>
      </c>
      <c r="I534" s="705">
        <v>6022</v>
      </c>
      <c r="J534" s="643">
        <v>0</v>
      </c>
      <c r="K534" s="578">
        <f t="shared" si="26"/>
        <v>0</v>
      </c>
      <c r="L534" s="579">
        <f t="shared" si="27"/>
        <v>0</v>
      </c>
      <c r="M534" s="580">
        <f t="shared" si="28"/>
        <v>3486738</v>
      </c>
      <c r="N534" s="638"/>
      <c r="O534" s="638" t="s">
        <v>2117</v>
      </c>
      <c r="P534" s="639" t="s">
        <v>483</v>
      </c>
      <c r="Q534" s="639" t="s">
        <v>336</v>
      </c>
      <c r="R534" s="639" t="s">
        <v>73</v>
      </c>
      <c r="S534" s="639" t="s">
        <v>213</v>
      </c>
    </row>
    <row r="535" spans="1:19" ht="20.25" customHeight="1">
      <c r="A535" s="639" t="s">
        <v>2620</v>
      </c>
      <c r="B535" s="638" t="s">
        <v>2621</v>
      </c>
      <c r="C535" s="639" t="s">
        <v>371</v>
      </c>
      <c r="D535" s="640" t="s">
        <v>4464</v>
      </c>
      <c r="E535" s="638"/>
      <c r="F535" s="639" t="s">
        <v>1647</v>
      </c>
      <c r="G535" s="638"/>
      <c r="H535" s="1110">
        <v>579</v>
      </c>
      <c r="I535" s="705">
        <v>5804</v>
      </c>
      <c r="J535" s="643">
        <v>0</v>
      </c>
      <c r="K535" s="578">
        <f t="shared" si="26"/>
        <v>0</v>
      </c>
      <c r="L535" s="579">
        <f t="shared" si="27"/>
        <v>0</v>
      </c>
      <c r="M535" s="580">
        <f t="shared" si="28"/>
        <v>3360516</v>
      </c>
      <c r="N535" s="638"/>
      <c r="O535" s="638" t="s">
        <v>2117</v>
      </c>
      <c r="P535" s="639" t="s">
        <v>483</v>
      </c>
      <c r="Q535" s="639" t="s">
        <v>336</v>
      </c>
      <c r="R535" s="639" t="s">
        <v>73</v>
      </c>
      <c r="S535" s="639" t="s">
        <v>213</v>
      </c>
    </row>
    <row r="536" spans="1:19" ht="20.25" customHeight="1">
      <c r="A536" s="639" t="s">
        <v>2620</v>
      </c>
      <c r="B536" s="638" t="s">
        <v>2621</v>
      </c>
      <c r="C536" s="639" t="s">
        <v>371</v>
      </c>
      <c r="D536" s="640" t="s">
        <v>4464</v>
      </c>
      <c r="E536" s="638"/>
      <c r="F536" s="639" t="s">
        <v>1430</v>
      </c>
      <c r="G536" s="638"/>
      <c r="H536" s="1110">
        <v>579</v>
      </c>
      <c r="I536" s="705">
        <v>8000</v>
      </c>
      <c r="J536" s="643">
        <v>0</v>
      </c>
      <c r="K536" s="578">
        <f t="shared" si="26"/>
        <v>0</v>
      </c>
      <c r="L536" s="579">
        <f t="shared" si="27"/>
        <v>0</v>
      </c>
      <c r="M536" s="580">
        <f t="shared" si="28"/>
        <v>4632000</v>
      </c>
      <c r="N536" s="638"/>
      <c r="O536" s="638"/>
      <c r="P536" s="639" t="s">
        <v>483</v>
      </c>
      <c r="Q536" s="639" t="s">
        <v>336</v>
      </c>
      <c r="R536" s="639" t="s">
        <v>73</v>
      </c>
      <c r="S536" s="639" t="s">
        <v>213</v>
      </c>
    </row>
    <row r="537" spans="1:19" ht="20.25" customHeight="1">
      <c r="A537" s="639" t="s">
        <v>2620</v>
      </c>
      <c r="B537" s="638" t="s">
        <v>2621</v>
      </c>
      <c r="C537" s="639" t="s">
        <v>371</v>
      </c>
      <c r="D537" s="640" t="s">
        <v>4464</v>
      </c>
      <c r="E537" s="638"/>
      <c r="F537" s="639" t="s">
        <v>1430</v>
      </c>
      <c r="G537" s="638"/>
      <c r="H537" s="1110">
        <v>88</v>
      </c>
      <c r="I537" s="705">
        <v>8000</v>
      </c>
      <c r="J537" s="643">
        <v>0</v>
      </c>
      <c r="K537" s="578">
        <f t="shared" si="26"/>
        <v>0</v>
      </c>
      <c r="L537" s="579">
        <f t="shared" si="27"/>
        <v>0</v>
      </c>
      <c r="M537" s="580">
        <f t="shared" si="28"/>
        <v>704000</v>
      </c>
      <c r="N537" s="638"/>
      <c r="O537" s="638" t="s">
        <v>2777</v>
      </c>
      <c r="P537" s="639" t="s">
        <v>483</v>
      </c>
      <c r="Q537" s="639" t="s">
        <v>336</v>
      </c>
      <c r="R537" s="639" t="s">
        <v>73</v>
      </c>
      <c r="S537" s="639" t="s">
        <v>213</v>
      </c>
    </row>
    <row r="538" spans="1:19" ht="20.25" customHeight="1">
      <c r="A538" s="639" t="s">
        <v>2620</v>
      </c>
      <c r="B538" s="638" t="s">
        <v>2621</v>
      </c>
      <c r="C538" s="639" t="s">
        <v>371</v>
      </c>
      <c r="D538" s="640" t="s">
        <v>4464</v>
      </c>
      <c r="E538" s="638"/>
      <c r="F538" s="639" t="s">
        <v>1430</v>
      </c>
      <c r="G538" s="638"/>
      <c r="H538" s="1110">
        <v>88</v>
      </c>
      <c r="I538" s="705">
        <v>8000</v>
      </c>
      <c r="J538" s="643">
        <v>0</v>
      </c>
      <c r="K538" s="578">
        <f t="shared" si="26"/>
        <v>0</v>
      </c>
      <c r="L538" s="579">
        <f t="shared" si="27"/>
        <v>0</v>
      </c>
      <c r="M538" s="580">
        <f t="shared" si="28"/>
        <v>704000</v>
      </c>
      <c r="N538" s="638"/>
      <c r="O538" s="638" t="s">
        <v>2777</v>
      </c>
      <c r="P538" s="639" t="s">
        <v>483</v>
      </c>
      <c r="Q538" s="639" t="s">
        <v>336</v>
      </c>
      <c r="R538" s="639" t="s">
        <v>73</v>
      </c>
      <c r="S538" s="639" t="s">
        <v>213</v>
      </c>
    </row>
    <row r="539" spans="1:19" ht="20.25" customHeight="1">
      <c r="A539" s="639" t="s">
        <v>2620</v>
      </c>
      <c r="B539" s="638" t="s">
        <v>2621</v>
      </c>
      <c r="C539" s="639" t="s">
        <v>371</v>
      </c>
      <c r="D539" s="640" t="s">
        <v>4464</v>
      </c>
      <c r="E539" s="638"/>
      <c r="F539" s="639" t="s">
        <v>1724</v>
      </c>
      <c r="G539" s="638"/>
      <c r="H539" s="1110">
        <v>579</v>
      </c>
      <c r="I539" s="705">
        <v>9355</v>
      </c>
      <c r="J539" s="643">
        <v>0</v>
      </c>
      <c r="K539" s="578">
        <f t="shared" si="26"/>
        <v>0</v>
      </c>
      <c r="L539" s="579">
        <f t="shared" si="27"/>
        <v>0</v>
      </c>
      <c r="M539" s="580">
        <f t="shared" si="28"/>
        <v>5416545</v>
      </c>
      <c r="N539" s="638"/>
      <c r="O539" s="638" t="s">
        <v>2778</v>
      </c>
      <c r="P539" s="639" t="s">
        <v>483</v>
      </c>
      <c r="Q539" s="639" t="s">
        <v>336</v>
      </c>
      <c r="R539" s="639" t="s">
        <v>73</v>
      </c>
      <c r="S539" s="639" t="s">
        <v>213</v>
      </c>
    </row>
    <row r="540" spans="1:19" ht="20.25" customHeight="1">
      <c r="A540" s="639" t="s">
        <v>2620</v>
      </c>
      <c r="B540" s="638" t="s">
        <v>2621</v>
      </c>
      <c r="C540" s="639" t="s">
        <v>371</v>
      </c>
      <c r="D540" s="640" t="s">
        <v>4464</v>
      </c>
      <c r="E540" s="638"/>
      <c r="F540" s="639" t="s">
        <v>84</v>
      </c>
      <c r="G540" s="638"/>
      <c r="H540" s="1110">
        <v>579</v>
      </c>
      <c r="I540" s="705">
        <v>4803</v>
      </c>
      <c r="J540" s="643">
        <v>0</v>
      </c>
      <c r="K540" s="578">
        <f t="shared" si="26"/>
        <v>0</v>
      </c>
      <c r="L540" s="579">
        <f t="shared" si="27"/>
        <v>0</v>
      </c>
      <c r="M540" s="580">
        <f t="shared" si="28"/>
        <v>2780937</v>
      </c>
      <c r="N540" s="638"/>
      <c r="O540" s="638" t="s">
        <v>2778</v>
      </c>
      <c r="P540" s="639" t="s">
        <v>483</v>
      </c>
      <c r="Q540" s="639" t="s">
        <v>336</v>
      </c>
      <c r="R540" s="639" t="s">
        <v>73</v>
      </c>
      <c r="S540" s="639" t="s">
        <v>213</v>
      </c>
    </row>
    <row r="541" spans="1:19" ht="20.25" customHeight="1">
      <c r="A541" s="639" t="s">
        <v>2620</v>
      </c>
      <c r="B541" s="638" t="s">
        <v>2621</v>
      </c>
      <c r="C541" s="639" t="s">
        <v>371</v>
      </c>
      <c r="D541" s="640" t="s">
        <v>4464</v>
      </c>
      <c r="E541" s="638"/>
      <c r="F541" s="639" t="s">
        <v>442</v>
      </c>
      <c r="G541" s="638"/>
      <c r="H541" s="1110">
        <v>579</v>
      </c>
      <c r="I541" s="705">
        <v>500</v>
      </c>
      <c r="J541" s="643">
        <v>0</v>
      </c>
      <c r="K541" s="578">
        <f t="shared" si="26"/>
        <v>0</v>
      </c>
      <c r="L541" s="579">
        <f t="shared" si="27"/>
        <v>0</v>
      </c>
      <c r="M541" s="580">
        <f t="shared" si="28"/>
        <v>289500</v>
      </c>
      <c r="N541" s="638"/>
      <c r="O541" s="638" t="s">
        <v>2778</v>
      </c>
      <c r="P541" s="639" t="s">
        <v>483</v>
      </c>
      <c r="Q541" s="639" t="s">
        <v>336</v>
      </c>
      <c r="R541" s="639" t="s">
        <v>73</v>
      </c>
      <c r="S541" s="639" t="s">
        <v>213</v>
      </c>
    </row>
    <row r="542" spans="1:19" ht="20.25" customHeight="1">
      <c r="A542" s="639" t="s">
        <v>2620</v>
      </c>
      <c r="B542" s="638" t="s">
        <v>2621</v>
      </c>
      <c r="C542" s="639" t="s">
        <v>371</v>
      </c>
      <c r="D542" s="640" t="s">
        <v>4464</v>
      </c>
      <c r="E542" s="638"/>
      <c r="F542" s="639" t="s">
        <v>81</v>
      </c>
      <c r="G542" s="638"/>
      <c r="H542" s="1110">
        <v>579</v>
      </c>
      <c r="I542" s="705">
        <v>3502</v>
      </c>
      <c r="J542" s="643">
        <v>0</v>
      </c>
      <c r="K542" s="578">
        <f t="shared" si="26"/>
        <v>0</v>
      </c>
      <c r="L542" s="579">
        <f t="shared" si="27"/>
        <v>0</v>
      </c>
      <c r="M542" s="580">
        <f t="shared" si="28"/>
        <v>2027658</v>
      </c>
      <c r="N542" s="638"/>
      <c r="O542" s="638" t="s">
        <v>2778</v>
      </c>
      <c r="P542" s="639" t="s">
        <v>483</v>
      </c>
      <c r="Q542" s="639" t="s">
        <v>336</v>
      </c>
      <c r="R542" s="639" t="s">
        <v>73</v>
      </c>
      <c r="S542" s="639" t="s">
        <v>213</v>
      </c>
    </row>
    <row r="543" spans="1:19" ht="20.25" customHeight="1">
      <c r="A543" s="639" t="s">
        <v>235</v>
      </c>
      <c r="B543" s="638" t="s">
        <v>3883</v>
      </c>
      <c r="C543" s="639" t="s">
        <v>371</v>
      </c>
      <c r="D543" s="640" t="s">
        <v>4469</v>
      </c>
      <c r="E543" s="638"/>
      <c r="F543" s="639" t="s">
        <v>421</v>
      </c>
      <c r="G543" s="638"/>
      <c r="H543" s="1110">
        <v>682</v>
      </c>
      <c r="I543" s="705">
        <v>70610</v>
      </c>
      <c r="J543" s="643">
        <v>0</v>
      </c>
      <c r="K543" s="578">
        <f t="shared" si="26"/>
        <v>0</v>
      </c>
      <c r="L543" s="579">
        <f t="shared" si="27"/>
        <v>0</v>
      </c>
      <c r="M543" s="580">
        <f t="shared" si="28"/>
        <v>48156020</v>
      </c>
      <c r="N543" s="638"/>
      <c r="O543" s="638" t="s">
        <v>2589</v>
      </c>
      <c r="P543" s="639" t="s">
        <v>35</v>
      </c>
      <c r="Q543" s="639" t="s">
        <v>276</v>
      </c>
      <c r="R543" s="639" t="s">
        <v>73</v>
      </c>
      <c r="S543" s="639" t="s">
        <v>213</v>
      </c>
    </row>
    <row r="544" spans="1:19" ht="20.25" customHeight="1">
      <c r="A544" s="639" t="s">
        <v>235</v>
      </c>
      <c r="B544" s="638" t="s">
        <v>3883</v>
      </c>
      <c r="C544" s="639" t="s">
        <v>371</v>
      </c>
      <c r="D544" s="640" t="s">
        <v>4469</v>
      </c>
      <c r="E544" s="638"/>
      <c r="F544" s="639" t="s">
        <v>1647</v>
      </c>
      <c r="G544" s="638"/>
      <c r="H544" s="1110">
        <v>1472</v>
      </c>
      <c r="I544" s="705">
        <v>5854</v>
      </c>
      <c r="J544" s="643">
        <v>0</v>
      </c>
      <c r="K544" s="578">
        <f t="shared" si="26"/>
        <v>0</v>
      </c>
      <c r="L544" s="579">
        <f t="shared" si="27"/>
        <v>0</v>
      </c>
      <c r="M544" s="580">
        <f t="shared" si="28"/>
        <v>8617088</v>
      </c>
      <c r="N544" s="638"/>
      <c r="O544" s="638" t="s">
        <v>2589</v>
      </c>
      <c r="P544" s="639" t="s">
        <v>35</v>
      </c>
      <c r="Q544" s="639" t="s">
        <v>336</v>
      </c>
      <c r="R544" s="639" t="s">
        <v>73</v>
      </c>
      <c r="S544" s="639" t="s">
        <v>213</v>
      </c>
    </row>
    <row r="545" spans="1:19" ht="20.25" customHeight="1">
      <c r="A545" s="639" t="s">
        <v>235</v>
      </c>
      <c r="B545" s="638" t="s">
        <v>3883</v>
      </c>
      <c r="C545" s="639" t="s">
        <v>371</v>
      </c>
      <c r="D545" s="640" t="s">
        <v>4469</v>
      </c>
      <c r="E545" s="638"/>
      <c r="F545" s="639" t="s">
        <v>337</v>
      </c>
      <c r="G545" s="638"/>
      <c r="H545" s="1110">
        <v>683</v>
      </c>
      <c r="I545" s="705">
        <v>14488</v>
      </c>
      <c r="J545" s="643">
        <v>0</v>
      </c>
      <c r="K545" s="578">
        <f t="shared" si="26"/>
        <v>0</v>
      </c>
      <c r="L545" s="579">
        <f t="shared" si="27"/>
        <v>0</v>
      </c>
      <c r="M545" s="580">
        <f t="shared" si="28"/>
        <v>9895304</v>
      </c>
      <c r="N545" s="638"/>
      <c r="O545" s="638" t="s">
        <v>2589</v>
      </c>
      <c r="P545" s="639" t="s">
        <v>35</v>
      </c>
      <c r="Q545" s="639" t="s">
        <v>336</v>
      </c>
      <c r="R545" s="639" t="s">
        <v>73</v>
      </c>
      <c r="S545" s="639" t="s">
        <v>213</v>
      </c>
    </row>
    <row r="546" spans="1:19" ht="20.25" customHeight="1">
      <c r="A546" s="639" t="s">
        <v>235</v>
      </c>
      <c r="B546" s="638" t="s">
        <v>3883</v>
      </c>
      <c r="C546" s="639" t="s">
        <v>371</v>
      </c>
      <c r="D546" s="640" t="s">
        <v>4469</v>
      </c>
      <c r="E546" s="638"/>
      <c r="F546" s="639" t="s">
        <v>418</v>
      </c>
      <c r="G546" s="638"/>
      <c r="H546" s="1110">
        <v>790</v>
      </c>
      <c r="I546" s="705">
        <v>18906</v>
      </c>
      <c r="J546" s="643">
        <v>0</v>
      </c>
      <c r="K546" s="578">
        <f t="shared" si="26"/>
        <v>0</v>
      </c>
      <c r="L546" s="579">
        <f t="shared" si="27"/>
        <v>0</v>
      </c>
      <c r="M546" s="580">
        <f t="shared" si="28"/>
        <v>14935740</v>
      </c>
      <c r="N546" s="638"/>
      <c r="O546" s="638" t="s">
        <v>2590</v>
      </c>
      <c r="P546" s="639" t="s">
        <v>35</v>
      </c>
      <c r="Q546" s="639" t="s">
        <v>360</v>
      </c>
      <c r="R546" s="639" t="s">
        <v>73</v>
      </c>
      <c r="S546" s="639" t="s">
        <v>213</v>
      </c>
    </row>
    <row r="547" spans="1:19" ht="20.25" customHeight="1">
      <c r="A547" s="639" t="s">
        <v>235</v>
      </c>
      <c r="B547" s="638" t="s">
        <v>3883</v>
      </c>
      <c r="C547" s="639" t="s">
        <v>371</v>
      </c>
      <c r="D547" s="640" t="s">
        <v>4469</v>
      </c>
      <c r="E547" s="638"/>
      <c r="F547" s="639" t="s">
        <v>387</v>
      </c>
      <c r="G547" s="638"/>
      <c r="H547" s="1110">
        <v>790</v>
      </c>
      <c r="I547" s="705">
        <v>16931</v>
      </c>
      <c r="J547" s="643">
        <v>0</v>
      </c>
      <c r="K547" s="578">
        <f t="shared" si="26"/>
        <v>0</v>
      </c>
      <c r="L547" s="579">
        <f t="shared" si="27"/>
        <v>0</v>
      </c>
      <c r="M547" s="580">
        <f t="shared" si="28"/>
        <v>13375490</v>
      </c>
      <c r="N547" s="638"/>
      <c r="O547" s="638" t="s">
        <v>2590</v>
      </c>
      <c r="P547" s="639" t="s">
        <v>35</v>
      </c>
      <c r="Q547" s="639" t="s">
        <v>360</v>
      </c>
      <c r="R547" s="639" t="s">
        <v>73</v>
      </c>
      <c r="S547" s="639" t="s">
        <v>213</v>
      </c>
    </row>
    <row r="548" spans="1:19" ht="20.25" customHeight="1">
      <c r="A548" s="639" t="s">
        <v>235</v>
      </c>
      <c r="B548" s="638" t="s">
        <v>3883</v>
      </c>
      <c r="C548" s="639" t="s">
        <v>371</v>
      </c>
      <c r="D548" s="640" t="s">
        <v>4469</v>
      </c>
      <c r="E548" s="638"/>
      <c r="F548" s="639" t="s">
        <v>82</v>
      </c>
      <c r="G548" s="638"/>
      <c r="H548" s="1110">
        <v>790</v>
      </c>
      <c r="I548" s="705">
        <v>13404</v>
      </c>
      <c r="J548" s="643">
        <v>0</v>
      </c>
      <c r="K548" s="578">
        <f t="shared" si="26"/>
        <v>0</v>
      </c>
      <c r="L548" s="579">
        <f t="shared" si="27"/>
        <v>0</v>
      </c>
      <c r="M548" s="580">
        <f t="shared" si="28"/>
        <v>10589160</v>
      </c>
      <c r="N548" s="638"/>
      <c r="O548" s="638" t="s">
        <v>2590</v>
      </c>
      <c r="P548" s="639" t="s">
        <v>35</v>
      </c>
      <c r="Q548" s="639" t="s">
        <v>336</v>
      </c>
      <c r="R548" s="639" t="s">
        <v>73</v>
      </c>
      <c r="S548" s="639" t="s">
        <v>213</v>
      </c>
    </row>
    <row r="549" spans="1:19" ht="20.25" customHeight="1">
      <c r="A549" s="639" t="s">
        <v>235</v>
      </c>
      <c r="B549" s="638" t="s">
        <v>3883</v>
      </c>
      <c r="C549" s="639" t="s">
        <v>371</v>
      </c>
      <c r="D549" s="640" t="s">
        <v>4469</v>
      </c>
      <c r="E549" s="638"/>
      <c r="F549" s="639" t="s">
        <v>275</v>
      </c>
      <c r="G549" s="638"/>
      <c r="H549" s="1110">
        <v>790</v>
      </c>
      <c r="I549" s="705">
        <v>71674</v>
      </c>
      <c r="J549" s="643">
        <v>0</v>
      </c>
      <c r="K549" s="578">
        <f t="shared" si="26"/>
        <v>0</v>
      </c>
      <c r="L549" s="579">
        <f t="shared" si="27"/>
        <v>0</v>
      </c>
      <c r="M549" s="580">
        <f t="shared" si="28"/>
        <v>56622460</v>
      </c>
      <c r="N549" s="638"/>
      <c r="O549" s="638" t="s">
        <v>2590</v>
      </c>
      <c r="P549" s="639" t="s">
        <v>35</v>
      </c>
      <c r="Q549" s="639" t="s">
        <v>276</v>
      </c>
      <c r="R549" s="639" t="s">
        <v>73</v>
      </c>
      <c r="S549" s="639" t="s">
        <v>213</v>
      </c>
    </row>
    <row r="550" spans="1:19" ht="20.25" customHeight="1">
      <c r="A550" s="639" t="s">
        <v>235</v>
      </c>
      <c r="B550" s="638" t="s">
        <v>3883</v>
      </c>
      <c r="C550" s="639" t="s">
        <v>371</v>
      </c>
      <c r="D550" s="640" t="s">
        <v>4469</v>
      </c>
      <c r="E550" s="638"/>
      <c r="F550" s="639" t="s">
        <v>422</v>
      </c>
      <c r="G550" s="638"/>
      <c r="H550" s="1110">
        <v>1365</v>
      </c>
      <c r="I550" s="705">
        <v>29719</v>
      </c>
      <c r="J550" s="643">
        <v>0</v>
      </c>
      <c r="K550" s="578">
        <f t="shared" si="26"/>
        <v>0</v>
      </c>
      <c r="L550" s="579">
        <f t="shared" si="27"/>
        <v>0</v>
      </c>
      <c r="M550" s="580">
        <f t="shared" si="28"/>
        <v>40566435</v>
      </c>
      <c r="N550" s="638"/>
      <c r="O550" s="638" t="s">
        <v>2096</v>
      </c>
      <c r="P550" s="639" t="s">
        <v>35</v>
      </c>
      <c r="Q550" s="639" t="s">
        <v>271</v>
      </c>
      <c r="R550" s="639" t="s">
        <v>73</v>
      </c>
      <c r="S550" s="639" t="s">
        <v>213</v>
      </c>
    </row>
    <row r="551" spans="1:19" ht="20.25" customHeight="1">
      <c r="A551" s="639" t="s">
        <v>235</v>
      </c>
      <c r="B551" s="638" t="s">
        <v>3883</v>
      </c>
      <c r="C551" s="639" t="s">
        <v>371</v>
      </c>
      <c r="D551" s="640" t="s">
        <v>4469</v>
      </c>
      <c r="E551" s="638"/>
      <c r="F551" s="639" t="s">
        <v>881</v>
      </c>
      <c r="G551" s="638"/>
      <c r="H551" s="1110">
        <v>1365</v>
      </c>
      <c r="I551" s="705">
        <v>6225</v>
      </c>
      <c r="J551" s="643">
        <v>0</v>
      </c>
      <c r="K551" s="578">
        <f t="shared" si="26"/>
        <v>0</v>
      </c>
      <c r="L551" s="579">
        <f t="shared" si="27"/>
        <v>0</v>
      </c>
      <c r="M551" s="580">
        <f t="shared" si="28"/>
        <v>8497125</v>
      </c>
      <c r="N551" s="638"/>
      <c r="O551" s="638" t="s">
        <v>2096</v>
      </c>
      <c r="P551" s="639" t="s">
        <v>35</v>
      </c>
      <c r="Q551" s="639" t="s">
        <v>336</v>
      </c>
      <c r="R551" s="639" t="s">
        <v>73</v>
      </c>
      <c r="S551" s="639" t="s">
        <v>213</v>
      </c>
    </row>
    <row r="552" spans="1:19" ht="20.25" customHeight="1">
      <c r="A552" s="639" t="s">
        <v>235</v>
      </c>
      <c r="B552" s="638" t="s">
        <v>3883</v>
      </c>
      <c r="C552" s="639" t="s">
        <v>371</v>
      </c>
      <c r="D552" s="640" t="s">
        <v>4469</v>
      </c>
      <c r="E552" s="638"/>
      <c r="F552" s="639" t="s">
        <v>882</v>
      </c>
      <c r="G552" s="638"/>
      <c r="H552" s="1110">
        <v>1365</v>
      </c>
      <c r="I552" s="705">
        <v>5187</v>
      </c>
      <c r="J552" s="643">
        <v>0</v>
      </c>
      <c r="K552" s="578">
        <f t="shared" si="26"/>
        <v>0</v>
      </c>
      <c r="L552" s="579">
        <f t="shared" si="27"/>
        <v>0</v>
      </c>
      <c r="M552" s="580">
        <f t="shared" si="28"/>
        <v>7080255</v>
      </c>
      <c r="N552" s="638"/>
      <c r="O552" s="638" t="s">
        <v>2096</v>
      </c>
      <c r="P552" s="639" t="s">
        <v>35</v>
      </c>
      <c r="Q552" s="639" t="s">
        <v>336</v>
      </c>
      <c r="R552" s="639" t="s">
        <v>73</v>
      </c>
      <c r="S552" s="639" t="s">
        <v>213</v>
      </c>
    </row>
    <row r="553" spans="1:19" ht="20.25" customHeight="1">
      <c r="A553" s="639" t="s">
        <v>235</v>
      </c>
      <c r="B553" s="638" t="s">
        <v>3883</v>
      </c>
      <c r="C553" s="639" t="s">
        <v>371</v>
      </c>
      <c r="D553" s="640" t="s">
        <v>4469</v>
      </c>
      <c r="E553" s="638"/>
      <c r="F553" s="639" t="s">
        <v>876</v>
      </c>
      <c r="G553" s="638"/>
      <c r="H553" s="1110">
        <v>1365</v>
      </c>
      <c r="I553" s="705">
        <v>1098</v>
      </c>
      <c r="J553" s="643">
        <v>0</v>
      </c>
      <c r="K553" s="578">
        <f t="shared" si="26"/>
        <v>0</v>
      </c>
      <c r="L553" s="579">
        <f t="shared" si="27"/>
        <v>0</v>
      </c>
      <c r="M553" s="580">
        <f t="shared" si="28"/>
        <v>1498770</v>
      </c>
      <c r="N553" s="638"/>
      <c r="O553" s="638" t="s">
        <v>2096</v>
      </c>
      <c r="P553" s="639" t="s">
        <v>35</v>
      </c>
      <c r="Q553" s="639" t="s">
        <v>336</v>
      </c>
      <c r="R553" s="639" t="s">
        <v>73</v>
      </c>
      <c r="S553" s="639" t="s">
        <v>213</v>
      </c>
    </row>
    <row r="554" spans="1:19" ht="20.25" customHeight="1">
      <c r="A554" s="639" t="s">
        <v>235</v>
      </c>
      <c r="B554" s="638" t="s">
        <v>3884</v>
      </c>
      <c r="C554" s="639" t="s">
        <v>371</v>
      </c>
      <c r="D554" s="640" t="s">
        <v>4474</v>
      </c>
      <c r="E554" s="638"/>
      <c r="F554" s="639" t="s">
        <v>421</v>
      </c>
      <c r="G554" s="638"/>
      <c r="H554" s="1110">
        <v>683</v>
      </c>
      <c r="I554" s="705">
        <v>70610</v>
      </c>
      <c r="J554" s="643">
        <v>0</v>
      </c>
      <c r="K554" s="578">
        <f t="shared" si="26"/>
        <v>0</v>
      </c>
      <c r="L554" s="579">
        <f t="shared" si="27"/>
        <v>0</v>
      </c>
      <c r="M554" s="580">
        <f t="shared" si="28"/>
        <v>48226630</v>
      </c>
      <c r="N554" s="638"/>
      <c r="O554" s="638" t="s">
        <v>2589</v>
      </c>
      <c r="P554" s="639" t="s">
        <v>35</v>
      </c>
      <c r="Q554" s="639" t="s">
        <v>276</v>
      </c>
      <c r="R554" s="639" t="s">
        <v>73</v>
      </c>
      <c r="S554" s="639" t="s">
        <v>213</v>
      </c>
    </row>
    <row r="555" spans="1:19" ht="20.25" customHeight="1">
      <c r="A555" s="639" t="s">
        <v>235</v>
      </c>
      <c r="B555" s="638" t="s">
        <v>3884</v>
      </c>
      <c r="C555" s="639" t="s">
        <v>371</v>
      </c>
      <c r="D555" s="640" t="s">
        <v>4474</v>
      </c>
      <c r="E555" s="638"/>
      <c r="F555" s="639" t="s">
        <v>1647</v>
      </c>
      <c r="G555" s="638"/>
      <c r="H555" s="1110">
        <v>1473</v>
      </c>
      <c r="I555" s="705">
        <v>5854</v>
      </c>
      <c r="J555" s="643">
        <v>0</v>
      </c>
      <c r="K555" s="578">
        <f t="shared" si="26"/>
        <v>0</v>
      </c>
      <c r="L555" s="579">
        <f t="shared" si="27"/>
        <v>0</v>
      </c>
      <c r="M555" s="580">
        <f t="shared" si="28"/>
        <v>8622942</v>
      </c>
      <c r="N555" s="638"/>
      <c r="O555" s="638" t="s">
        <v>2589</v>
      </c>
      <c r="P555" s="639" t="s">
        <v>35</v>
      </c>
      <c r="Q555" s="639" t="s">
        <v>336</v>
      </c>
      <c r="R555" s="639" t="s">
        <v>73</v>
      </c>
      <c r="S555" s="639" t="s">
        <v>213</v>
      </c>
    </row>
    <row r="556" spans="1:19" ht="20.25" customHeight="1">
      <c r="A556" s="639" t="s">
        <v>235</v>
      </c>
      <c r="B556" s="638" t="s">
        <v>3884</v>
      </c>
      <c r="C556" s="639" t="s">
        <v>371</v>
      </c>
      <c r="D556" s="640" t="s">
        <v>4474</v>
      </c>
      <c r="E556" s="638"/>
      <c r="F556" s="639" t="s">
        <v>337</v>
      </c>
      <c r="G556" s="638"/>
      <c r="H556" s="1110">
        <v>683</v>
      </c>
      <c r="I556" s="705">
        <v>14488</v>
      </c>
      <c r="J556" s="643">
        <v>0</v>
      </c>
      <c r="K556" s="578">
        <f t="shared" si="26"/>
        <v>0</v>
      </c>
      <c r="L556" s="579">
        <f t="shared" si="27"/>
        <v>0</v>
      </c>
      <c r="M556" s="580">
        <f t="shared" si="28"/>
        <v>9895304</v>
      </c>
      <c r="N556" s="638"/>
      <c r="O556" s="638" t="s">
        <v>2589</v>
      </c>
      <c r="P556" s="639" t="s">
        <v>35</v>
      </c>
      <c r="Q556" s="639" t="s">
        <v>336</v>
      </c>
      <c r="R556" s="639" t="s">
        <v>73</v>
      </c>
      <c r="S556" s="639" t="s">
        <v>213</v>
      </c>
    </row>
    <row r="557" spans="1:19" ht="20.25" customHeight="1">
      <c r="A557" s="639" t="s">
        <v>235</v>
      </c>
      <c r="B557" s="638" t="s">
        <v>3884</v>
      </c>
      <c r="C557" s="639" t="s">
        <v>371</v>
      </c>
      <c r="D557" s="640" t="s">
        <v>4474</v>
      </c>
      <c r="E557" s="638"/>
      <c r="F557" s="639" t="s">
        <v>418</v>
      </c>
      <c r="G557" s="638"/>
      <c r="H557" s="1110">
        <v>790</v>
      </c>
      <c r="I557" s="705">
        <v>18906</v>
      </c>
      <c r="J557" s="643">
        <v>0</v>
      </c>
      <c r="K557" s="578">
        <f t="shared" si="26"/>
        <v>0</v>
      </c>
      <c r="L557" s="579">
        <f t="shared" si="27"/>
        <v>0</v>
      </c>
      <c r="M557" s="580">
        <f t="shared" si="28"/>
        <v>14935740</v>
      </c>
      <c r="N557" s="638"/>
      <c r="O557" s="638" t="s">
        <v>2590</v>
      </c>
      <c r="P557" s="639" t="s">
        <v>35</v>
      </c>
      <c r="Q557" s="639" t="s">
        <v>360</v>
      </c>
      <c r="R557" s="639" t="s">
        <v>73</v>
      </c>
      <c r="S557" s="639" t="s">
        <v>213</v>
      </c>
    </row>
    <row r="558" spans="1:19" ht="20.25" customHeight="1">
      <c r="A558" s="639" t="s">
        <v>235</v>
      </c>
      <c r="B558" s="638" t="s">
        <v>3884</v>
      </c>
      <c r="C558" s="639" t="s">
        <v>371</v>
      </c>
      <c r="D558" s="640" t="s">
        <v>4474</v>
      </c>
      <c r="E558" s="638"/>
      <c r="F558" s="639" t="s">
        <v>387</v>
      </c>
      <c r="G558" s="638"/>
      <c r="H558" s="1110">
        <v>790</v>
      </c>
      <c r="I558" s="705">
        <v>16931</v>
      </c>
      <c r="J558" s="643">
        <v>0</v>
      </c>
      <c r="K558" s="578">
        <f t="shared" si="26"/>
        <v>0</v>
      </c>
      <c r="L558" s="579">
        <f t="shared" si="27"/>
        <v>0</v>
      </c>
      <c r="M558" s="580">
        <f t="shared" si="28"/>
        <v>13375490</v>
      </c>
      <c r="N558" s="638"/>
      <c r="O558" s="638" t="s">
        <v>2590</v>
      </c>
      <c r="P558" s="639" t="s">
        <v>35</v>
      </c>
      <c r="Q558" s="639" t="s">
        <v>360</v>
      </c>
      <c r="R558" s="639" t="s">
        <v>73</v>
      </c>
      <c r="S558" s="639" t="s">
        <v>213</v>
      </c>
    </row>
    <row r="559" spans="1:19" ht="20.25" customHeight="1">
      <c r="A559" s="639" t="s">
        <v>235</v>
      </c>
      <c r="B559" s="638" t="s">
        <v>3884</v>
      </c>
      <c r="C559" s="639" t="s">
        <v>371</v>
      </c>
      <c r="D559" s="640" t="s">
        <v>4474</v>
      </c>
      <c r="E559" s="638"/>
      <c r="F559" s="639" t="s">
        <v>82</v>
      </c>
      <c r="G559" s="638"/>
      <c r="H559" s="1110">
        <v>790</v>
      </c>
      <c r="I559" s="705">
        <v>13404</v>
      </c>
      <c r="J559" s="643">
        <v>0</v>
      </c>
      <c r="K559" s="578">
        <f t="shared" si="26"/>
        <v>0</v>
      </c>
      <c r="L559" s="579">
        <f t="shared" si="27"/>
        <v>0</v>
      </c>
      <c r="M559" s="580">
        <f t="shared" si="28"/>
        <v>10589160</v>
      </c>
      <c r="N559" s="638"/>
      <c r="O559" s="638" t="s">
        <v>2590</v>
      </c>
      <c r="P559" s="639" t="s">
        <v>35</v>
      </c>
      <c r="Q559" s="639" t="s">
        <v>336</v>
      </c>
      <c r="R559" s="639" t="s">
        <v>73</v>
      </c>
      <c r="S559" s="639" t="s">
        <v>213</v>
      </c>
    </row>
    <row r="560" spans="1:19" ht="20.25" customHeight="1">
      <c r="A560" s="639" t="s">
        <v>235</v>
      </c>
      <c r="B560" s="638" t="s">
        <v>3884</v>
      </c>
      <c r="C560" s="639" t="s">
        <v>371</v>
      </c>
      <c r="D560" s="640" t="s">
        <v>4474</v>
      </c>
      <c r="E560" s="638"/>
      <c r="F560" s="639" t="s">
        <v>275</v>
      </c>
      <c r="G560" s="638"/>
      <c r="H560" s="1110">
        <v>790</v>
      </c>
      <c r="I560" s="705">
        <v>71674</v>
      </c>
      <c r="J560" s="643">
        <v>0</v>
      </c>
      <c r="K560" s="578">
        <f t="shared" si="26"/>
        <v>0</v>
      </c>
      <c r="L560" s="579">
        <f t="shared" si="27"/>
        <v>0</v>
      </c>
      <c r="M560" s="580">
        <f t="shared" si="28"/>
        <v>56622460</v>
      </c>
      <c r="N560" s="638"/>
      <c r="O560" s="638" t="s">
        <v>2590</v>
      </c>
      <c r="P560" s="639" t="s">
        <v>35</v>
      </c>
      <c r="Q560" s="639" t="s">
        <v>276</v>
      </c>
      <c r="R560" s="639" t="s">
        <v>73</v>
      </c>
      <c r="S560" s="639" t="s">
        <v>213</v>
      </c>
    </row>
    <row r="561" spans="1:19" ht="20.25" customHeight="1">
      <c r="A561" s="639" t="s">
        <v>235</v>
      </c>
      <c r="B561" s="638" t="s">
        <v>3884</v>
      </c>
      <c r="C561" s="639" t="s">
        <v>371</v>
      </c>
      <c r="D561" s="640" t="s">
        <v>4474</v>
      </c>
      <c r="E561" s="638"/>
      <c r="F561" s="639" t="s">
        <v>422</v>
      </c>
      <c r="G561" s="638"/>
      <c r="H561" s="1110">
        <v>1365</v>
      </c>
      <c r="I561" s="705">
        <v>29719</v>
      </c>
      <c r="J561" s="643">
        <v>0</v>
      </c>
      <c r="K561" s="578">
        <f t="shared" si="26"/>
        <v>0</v>
      </c>
      <c r="L561" s="579">
        <f t="shared" si="27"/>
        <v>0</v>
      </c>
      <c r="M561" s="580">
        <f t="shared" si="28"/>
        <v>40566435</v>
      </c>
      <c r="N561" s="638"/>
      <c r="O561" s="638" t="s">
        <v>2096</v>
      </c>
      <c r="P561" s="639" t="s">
        <v>35</v>
      </c>
      <c r="Q561" s="639" t="s">
        <v>271</v>
      </c>
      <c r="R561" s="639" t="s">
        <v>73</v>
      </c>
      <c r="S561" s="639" t="s">
        <v>213</v>
      </c>
    </row>
    <row r="562" spans="1:19" s="33" customFormat="1" ht="20.25" customHeight="1">
      <c r="A562" s="639" t="s">
        <v>235</v>
      </c>
      <c r="B562" s="638" t="s">
        <v>3884</v>
      </c>
      <c r="C562" s="639" t="s">
        <v>371</v>
      </c>
      <c r="D562" s="640" t="s">
        <v>4474</v>
      </c>
      <c r="E562" s="638"/>
      <c r="F562" s="639" t="s">
        <v>881</v>
      </c>
      <c r="G562" s="638"/>
      <c r="H562" s="1110">
        <v>1365</v>
      </c>
      <c r="I562" s="705">
        <v>6225</v>
      </c>
      <c r="J562" s="643">
        <v>0</v>
      </c>
      <c r="K562" s="578">
        <f t="shared" si="26"/>
        <v>0</v>
      </c>
      <c r="L562" s="579">
        <f t="shared" si="27"/>
        <v>0</v>
      </c>
      <c r="M562" s="580">
        <f t="shared" si="28"/>
        <v>8497125</v>
      </c>
      <c r="N562" s="638"/>
      <c r="O562" s="638" t="s">
        <v>2096</v>
      </c>
      <c r="P562" s="639" t="s">
        <v>35</v>
      </c>
      <c r="Q562" s="639" t="s">
        <v>336</v>
      </c>
      <c r="R562" s="639" t="s">
        <v>73</v>
      </c>
      <c r="S562" s="639" t="s">
        <v>213</v>
      </c>
    </row>
    <row r="563" spans="1:19" ht="20.25" customHeight="1">
      <c r="A563" s="639" t="s">
        <v>235</v>
      </c>
      <c r="B563" s="638" t="s">
        <v>3884</v>
      </c>
      <c r="C563" s="639" t="s">
        <v>371</v>
      </c>
      <c r="D563" s="640" t="s">
        <v>4474</v>
      </c>
      <c r="E563" s="638"/>
      <c r="F563" s="639" t="s">
        <v>882</v>
      </c>
      <c r="G563" s="638"/>
      <c r="H563" s="1110">
        <v>1365</v>
      </c>
      <c r="I563" s="705">
        <v>5187</v>
      </c>
      <c r="J563" s="643">
        <v>0</v>
      </c>
      <c r="K563" s="578">
        <f t="shared" si="26"/>
        <v>0</v>
      </c>
      <c r="L563" s="579">
        <f t="shared" si="27"/>
        <v>0</v>
      </c>
      <c r="M563" s="580">
        <f t="shared" si="28"/>
        <v>7080255</v>
      </c>
      <c r="N563" s="638"/>
      <c r="O563" s="638" t="s">
        <v>2096</v>
      </c>
      <c r="P563" s="639" t="s">
        <v>35</v>
      </c>
      <c r="Q563" s="639" t="s">
        <v>336</v>
      </c>
      <c r="R563" s="639" t="s">
        <v>73</v>
      </c>
      <c r="S563" s="639" t="s">
        <v>213</v>
      </c>
    </row>
    <row r="564" spans="1:19" ht="20.25" customHeight="1">
      <c r="A564" s="639" t="s">
        <v>235</v>
      </c>
      <c r="B564" s="638" t="s">
        <v>3884</v>
      </c>
      <c r="C564" s="639" t="s">
        <v>371</v>
      </c>
      <c r="D564" s="640" t="s">
        <v>4474</v>
      </c>
      <c r="E564" s="638"/>
      <c r="F564" s="639" t="s">
        <v>876</v>
      </c>
      <c r="G564" s="638"/>
      <c r="H564" s="1110">
        <v>1365</v>
      </c>
      <c r="I564" s="705">
        <v>1098</v>
      </c>
      <c r="J564" s="643">
        <v>0</v>
      </c>
      <c r="K564" s="578">
        <f t="shared" si="26"/>
        <v>0</v>
      </c>
      <c r="L564" s="579">
        <f t="shared" si="27"/>
        <v>0</v>
      </c>
      <c r="M564" s="580">
        <f t="shared" si="28"/>
        <v>1498770</v>
      </c>
      <c r="N564" s="638"/>
      <c r="O564" s="638" t="s">
        <v>2096</v>
      </c>
      <c r="P564" s="639" t="s">
        <v>35</v>
      </c>
      <c r="Q564" s="639" t="s">
        <v>336</v>
      </c>
      <c r="R564" s="639" t="s">
        <v>73</v>
      </c>
      <c r="S564" s="639" t="s">
        <v>213</v>
      </c>
    </row>
    <row r="565" spans="1:19" ht="20.25" customHeight="1">
      <c r="A565" s="639" t="s">
        <v>235</v>
      </c>
      <c r="B565" s="638" t="s">
        <v>2483</v>
      </c>
      <c r="C565" s="639" t="s">
        <v>371</v>
      </c>
      <c r="D565" s="640" t="s">
        <v>4399</v>
      </c>
      <c r="E565" s="638"/>
      <c r="F565" s="639" t="s">
        <v>880</v>
      </c>
      <c r="G565" s="638"/>
      <c r="H565" s="1110">
        <v>2730</v>
      </c>
      <c r="I565" s="705">
        <v>2197</v>
      </c>
      <c r="J565" s="643">
        <v>0</v>
      </c>
      <c r="K565" s="578">
        <f t="shared" si="26"/>
        <v>0</v>
      </c>
      <c r="L565" s="579">
        <f t="shared" si="27"/>
        <v>0</v>
      </c>
      <c r="M565" s="580">
        <f t="shared" si="28"/>
        <v>5997810</v>
      </c>
      <c r="N565" s="638"/>
      <c r="O565" s="638" t="s">
        <v>2096</v>
      </c>
      <c r="P565" s="639" t="s">
        <v>35</v>
      </c>
      <c r="Q565" s="639" t="s">
        <v>336</v>
      </c>
      <c r="R565" s="639" t="s">
        <v>73</v>
      </c>
      <c r="S565" s="639" t="s">
        <v>213</v>
      </c>
    </row>
    <row r="566" spans="1:19" ht="20.25" customHeight="1">
      <c r="A566" s="639" t="s">
        <v>235</v>
      </c>
      <c r="B566" s="638" t="s">
        <v>2483</v>
      </c>
      <c r="C566" s="639" t="s">
        <v>371</v>
      </c>
      <c r="D566" s="640" t="s">
        <v>4399</v>
      </c>
      <c r="E566" s="638"/>
      <c r="F566" s="639" t="s">
        <v>880</v>
      </c>
      <c r="G566" s="638"/>
      <c r="H566" s="1110">
        <v>2730</v>
      </c>
      <c r="I566" s="705">
        <v>2197</v>
      </c>
      <c r="J566" s="643">
        <v>0</v>
      </c>
      <c r="K566" s="578">
        <f t="shared" si="26"/>
        <v>0</v>
      </c>
      <c r="L566" s="579">
        <f t="shared" si="27"/>
        <v>0</v>
      </c>
      <c r="M566" s="580">
        <f t="shared" si="28"/>
        <v>5997810</v>
      </c>
      <c r="N566" s="638"/>
      <c r="O566" s="638" t="s">
        <v>2096</v>
      </c>
      <c r="P566" s="639" t="s">
        <v>35</v>
      </c>
      <c r="Q566" s="639" t="s">
        <v>336</v>
      </c>
      <c r="R566" s="639" t="s">
        <v>73</v>
      </c>
      <c r="S566" s="639" t="s">
        <v>213</v>
      </c>
    </row>
    <row r="567" spans="1:19" ht="20.25" customHeight="1">
      <c r="A567" s="639" t="s">
        <v>235</v>
      </c>
      <c r="B567" s="638" t="s">
        <v>3883</v>
      </c>
      <c r="C567" s="639" t="s">
        <v>371</v>
      </c>
      <c r="D567" s="640" t="s">
        <v>4469</v>
      </c>
      <c r="E567" s="638"/>
      <c r="F567" s="639" t="s">
        <v>556</v>
      </c>
      <c r="G567" s="638"/>
      <c r="H567" s="1110">
        <v>1365</v>
      </c>
      <c r="I567" s="705">
        <v>1648</v>
      </c>
      <c r="J567" s="643">
        <v>0</v>
      </c>
      <c r="K567" s="578">
        <f t="shared" si="26"/>
        <v>0</v>
      </c>
      <c r="L567" s="579">
        <f t="shared" si="27"/>
        <v>0</v>
      </c>
      <c r="M567" s="580">
        <f t="shared" si="28"/>
        <v>2249520</v>
      </c>
      <c r="N567" s="638"/>
      <c r="O567" s="638" t="s">
        <v>2096</v>
      </c>
      <c r="P567" s="639" t="s">
        <v>35</v>
      </c>
      <c r="Q567" s="639" t="s">
        <v>336</v>
      </c>
      <c r="R567" s="639" t="s">
        <v>73</v>
      </c>
      <c r="S567" s="639" t="s">
        <v>213</v>
      </c>
    </row>
    <row r="568" spans="1:19" ht="20.25" customHeight="1">
      <c r="A568" s="639" t="s">
        <v>235</v>
      </c>
      <c r="B568" s="638" t="s">
        <v>3883</v>
      </c>
      <c r="C568" s="639" t="s">
        <v>371</v>
      </c>
      <c r="D568" s="640" t="s">
        <v>4469</v>
      </c>
      <c r="E568" s="638"/>
      <c r="F568" s="639" t="s">
        <v>164</v>
      </c>
      <c r="G568" s="638"/>
      <c r="H568" s="1110">
        <v>682</v>
      </c>
      <c r="I568" s="705">
        <v>17000</v>
      </c>
      <c r="J568" s="643">
        <v>0</v>
      </c>
      <c r="K568" s="578">
        <f t="shared" si="26"/>
        <v>0</v>
      </c>
      <c r="L568" s="579">
        <f t="shared" si="27"/>
        <v>0</v>
      </c>
      <c r="M568" s="580">
        <f t="shared" si="28"/>
        <v>11594000</v>
      </c>
      <c r="N568" s="638"/>
      <c r="O568" s="638"/>
      <c r="P568" s="639" t="s">
        <v>35</v>
      </c>
      <c r="Q568" s="639" t="s">
        <v>360</v>
      </c>
      <c r="R568" s="639" t="s">
        <v>73</v>
      </c>
      <c r="S568" s="639" t="s">
        <v>213</v>
      </c>
    </row>
    <row r="569" spans="1:19" ht="20.25" customHeight="1">
      <c r="A569" s="639" t="s">
        <v>235</v>
      </c>
      <c r="B569" s="638" t="s">
        <v>3883</v>
      </c>
      <c r="C569" s="639" t="s">
        <v>371</v>
      </c>
      <c r="D569" s="640" t="s">
        <v>4469</v>
      </c>
      <c r="E569" s="638"/>
      <c r="F569" s="639" t="s">
        <v>512</v>
      </c>
      <c r="G569" s="638"/>
      <c r="H569" s="1110">
        <v>682</v>
      </c>
      <c r="I569" s="705">
        <v>45281</v>
      </c>
      <c r="J569" s="643">
        <v>11.8</v>
      </c>
      <c r="K569" s="578">
        <f t="shared" si="26"/>
        <v>8047.6</v>
      </c>
      <c r="L569" s="579">
        <f t="shared" si="27"/>
        <v>8.047600000000001</v>
      </c>
      <c r="M569" s="580">
        <f t="shared" si="28"/>
        <v>30881642</v>
      </c>
      <c r="N569" s="638"/>
      <c r="O569" s="638" t="s">
        <v>583</v>
      </c>
      <c r="P569" s="639" t="s">
        <v>35</v>
      </c>
      <c r="Q569" s="639" t="s">
        <v>270</v>
      </c>
      <c r="R569" s="639" t="s">
        <v>60</v>
      </c>
      <c r="S569" s="639" t="s">
        <v>213</v>
      </c>
    </row>
    <row r="570" spans="1:19" ht="20.25" customHeight="1">
      <c r="A570" s="639" t="s">
        <v>235</v>
      </c>
      <c r="B570" s="638" t="s">
        <v>3883</v>
      </c>
      <c r="C570" s="639" t="s">
        <v>371</v>
      </c>
      <c r="D570" s="640" t="s">
        <v>4469</v>
      </c>
      <c r="E570" s="638"/>
      <c r="F570" s="639" t="s">
        <v>1387</v>
      </c>
      <c r="G570" s="638"/>
      <c r="H570" s="1110">
        <v>682</v>
      </c>
      <c r="I570" s="705">
        <v>13323</v>
      </c>
      <c r="J570" s="643">
        <v>0</v>
      </c>
      <c r="K570" s="578">
        <f t="shared" si="26"/>
        <v>0</v>
      </c>
      <c r="L570" s="579">
        <f t="shared" si="27"/>
        <v>0</v>
      </c>
      <c r="M570" s="580">
        <f t="shared" si="28"/>
        <v>9086286</v>
      </c>
      <c r="N570" s="638"/>
      <c r="O570" s="638" t="s">
        <v>583</v>
      </c>
      <c r="P570" s="639" t="s">
        <v>35</v>
      </c>
      <c r="Q570" s="639" t="s">
        <v>577</v>
      </c>
      <c r="R570" s="639" t="s">
        <v>375</v>
      </c>
      <c r="S570" s="639" t="s">
        <v>213</v>
      </c>
    </row>
    <row r="571" spans="1:19" ht="20.25" customHeight="1">
      <c r="A571" s="639" t="s">
        <v>235</v>
      </c>
      <c r="B571" s="638" t="s">
        <v>3883</v>
      </c>
      <c r="C571" s="639" t="s">
        <v>371</v>
      </c>
      <c r="D571" s="640" t="s">
        <v>4469</v>
      </c>
      <c r="E571" s="638"/>
      <c r="F571" s="639" t="s">
        <v>159</v>
      </c>
      <c r="G571" s="638"/>
      <c r="H571" s="1110">
        <v>1365</v>
      </c>
      <c r="I571" s="705">
        <v>14000</v>
      </c>
      <c r="J571" s="643">
        <v>0</v>
      </c>
      <c r="K571" s="578">
        <f t="shared" si="26"/>
        <v>0</v>
      </c>
      <c r="L571" s="579">
        <f t="shared" si="27"/>
        <v>0</v>
      </c>
      <c r="M571" s="580">
        <f t="shared" si="28"/>
        <v>19110000</v>
      </c>
      <c r="N571" s="638"/>
      <c r="O571" s="638"/>
      <c r="P571" s="639" t="s">
        <v>35</v>
      </c>
      <c r="Q571" s="639" t="s">
        <v>360</v>
      </c>
      <c r="R571" s="639" t="s">
        <v>73</v>
      </c>
      <c r="S571" s="639" t="s">
        <v>213</v>
      </c>
    </row>
    <row r="572" spans="1:19" ht="20.25" customHeight="1">
      <c r="A572" s="639" t="s">
        <v>235</v>
      </c>
      <c r="B572" s="638" t="s">
        <v>3883</v>
      </c>
      <c r="C572" s="639" t="s">
        <v>371</v>
      </c>
      <c r="D572" s="640" t="s">
        <v>4469</v>
      </c>
      <c r="E572" s="638"/>
      <c r="F572" s="639" t="s">
        <v>160</v>
      </c>
      <c r="G572" s="638"/>
      <c r="H572" s="1110">
        <v>1365</v>
      </c>
      <c r="I572" s="705">
        <v>22000</v>
      </c>
      <c r="J572" s="643">
        <v>0</v>
      </c>
      <c r="K572" s="578">
        <f t="shared" si="26"/>
        <v>0</v>
      </c>
      <c r="L572" s="579">
        <f t="shared" si="27"/>
        <v>0</v>
      </c>
      <c r="M572" s="580">
        <f t="shared" si="28"/>
        <v>30030000</v>
      </c>
      <c r="N572" s="638"/>
      <c r="O572" s="638"/>
      <c r="P572" s="639" t="s">
        <v>35</v>
      </c>
      <c r="Q572" s="639" t="s">
        <v>360</v>
      </c>
      <c r="R572" s="639" t="s">
        <v>73</v>
      </c>
      <c r="S572" s="639" t="s">
        <v>213</v>
      </c>
    </row>
    <row r="573" spans="1:19" ht="20.25" customHeight="1">
      <c r="A573" s="639" t="s">
        <v>235</v>
      </c>
      <c r="B573" s="638" t="s">
        <v>3883</v>
      </c>
      <c r="C573" s="639" t="s">
        <v>371</v>
      </c>
      <c r="D573" s="640" t="s">
        <v>4469</v>
      </c>
      <c r="E573" s="638"/>
      <c r="F573" s="639" t="s">
        <v>513</v>
      </c>
      <c r="G573" s="638"/>
      <c r="H573" s="1110">
        <v>682</v>
      </c>
      <c r="I573" s="705">
        <v>59266</v>
      </c>
      <c r="J573" s="643">
        <v>15.6</v>
      </c>
      <c r="K573" s="578">
        <f t="shared" si="26"/>
        <v>10639.199999999999</v>
      </c>
      <c r="L573" s="579">
        <f t="shared" si="27"/>
        <v>10.639199999999999</v>
      </c>
      <c r="M573" s="580">
        <f t="shared" si="28"/>
        <v>40419412</v>
      </c>
      <c r="N573" s="638"/>
      <c r="O573" s="638" t="s">
        <v>579</v>
      </c>
      <c r="P573" s="639" t="s">
        <v>35</v>
      </c>
      <c r="Q573" s="639" t="s">
        <v>270</v>
      </c>
      <c r="R573" s="639" t="s">
        <v>60</v>
      </c>
      <c r="S573" s="639" t="s">
        <v>213</v>
      </c>
    </row>
    <row r="574" spans="1:19" ht="20.25" customHeight="1">
      <c r="A574" s="639" t="s">
        <v>235</v>
      </c>
      <c r="B574" s="638" t="s">
        <v>3883</v>
      </c>
      <c r="C574" s="639" t="s">
        <v>371</v>
      </c>
      <c r="D574" s="640" t="s">
        <v>4469</v>
      </c>
      <c r="E574" s="638"/>
      <c r="F574" s="639" t="s">
        <v>1901</v>
      </c>
      <c r="G574" s="638"/>
      <c r="H574" s="1110">
        <v>682</v>
      </c>
      <c r="I574" s="705">
        <v>13335</v>
      </c>
      <c r="J574" s="643">
        <v>0</v>
      </c>
      <c r="K574" s="578">
        <f t="shared" si="26"/>
        <v>0</v>
      </c>
      <c r="L574" s="579">
        <f t="shared" si="27"/>
        <v>0</v>
      </c>
      <c r="M574" s="580">
        <f t="shared" si="28"/>
        <v>9094470</v>
      </c>
      <c r="N574" s="638"/>
      <c r="O574" s="638" t="s">
        <v>579</v>
      </c>
      <c r="P574" s="639" t="s">
        <v>35</v>
      </c>
      <c r="Q574" s="639" t="s">
        <v>577</v>
      </c>
      <c r="R574" s="639" t="s">
        <v>375</v>
      </c>
      <c r="S574" s="639" t="s">
        <v>213</v>
      </c>
    </row>
    <row r="575" spans="1:19" ht="20.25" customHeight="1">
      <c r="A575" s="639" t="s">
        <v>235</v>
      </c>
      <c r="B575" s="638" t="s">
        <v>3883</v>
      </c>
      <c r="C575" s="639" t="s">
        <v>371</v>
      </c>
      <c r="D575" s="640" t="s">
        <v>4469</v>
      </c>
      <c r="E575" s="638"/>
      <c r="F575" s="639" t="s">
        <v>688</v>
      </c>
      <c r="G575" s="638"/>
      <c r="H575" s="1110">
        <v>1365</v>
      </c>
      <c r="I575" s="705">
        <v>110674</v>
      </c>
      <c r="J575" s="643">
        <v>31.9</v>
      </c>
      <c r="K575" s="578">
        <f t="shared" si="26"/>
        <v>43543.5</v>
      </c>
      <c r="L575" s="579">
        <f t="shared" si="27"/>
        <v>43.543500000000002</v>
      </c>
      <c r="M575" s="580">
        <f t="shared" si="28"/>
        <v>151070010</v>
      </c>
      <c r="N575" s="638"/>
      <c r="O575" s="638" t="s">
        <v>2591</v>
      </c>
      <c r="P575" s="639" t="s">
        <v>35</v>
      </c>
      <c r="Q575" s="639" t="s">
        <v>370</v>
      </c>
      <c r="R575" s="639" t="s">
        <v>60</v>
      </c>
      <c r="S575" s="639" t="s">
        <v>213</v>
      </c>
    </row>
    <row r="576" spans="1:19" ht="20.25" customHeight="1">
      <c r="A576" s="639" t="s">
        <v>235</v>
      </c>
      <c r="B576" s="638" t="s">
        <v>3884</v>
      </c>
      <c r="C576" s="639" t="s">
        <v>371</v>
      </c>
      <c r="D576" s="640" t="s">
        <v>4474</v>
      </c>
      <c r="E576" s="638"/>
      <c r="F576" s="639" t="s">
        <v>556</v>
      </c>
      <c r="G576" s="638"/>
      <c r="H576" s="1110">
        <v>1365</v>
      </c>
      <c r="I576" s="705">
        <v>1648</v>
      </c>
      <c r="J576" s="643">
        <v>0</v>
      </c>
      <c r="K576" s="578">
        <f t="shared" si="26"/>
        <v>0</v>
      </c>
      <c r="L576" s="579">
        <f t="shared" si="27"/>
        <v>0</v>
      </c>
      <c r="M576" s="580">
        <f t="shared" si="28"/>
        <v>2249520</v>
      </c>
      <c r="N576" s="638"/>
      <c r="O576" s="638" t="s">
        <v>2096</v>
      </c>
      <c r="P576" s="639" t="s">
        <v>35</v>
      </c>
      <c r="Q576" s="639" t="s">
        <v>336</v>
      </c>
      <c r="R576" s="639" t="s">
        <v>73</v>
      </c>
      <c r="S576" s="639" t="s">
        <v>213</v>
      </c>
    </row>
    <row r="577" spans="1:19" ht="20.25" customHeight="1">
      <c r="A577" s="639" t="s">
        <v>235</v>
      </c>
      <c r="B577" s="638" t="s">
        <v>3884</v>
      </c>
      <c r="C577" s="639" t="s">
        <v>371</v>
      </c>
      <c r="D577" s="640" t="s">
        <v>4474</v>
      </c>
      <c r="E577" s="638"/>
      <c r="F577" s="639" t="s">
        <v>164</v>
      </c>
      <c r="G577" s="638"/>
      <c r="H577" s="1110">
        <v>683</v>
      </c>
      <c r="I577" s="705">
        <v>17000</v>
      </c>
      <c r="J577" s="643">
        <v>0</v>
      </c>
      <c r="K577" s="578">
        <f t="shared" si="26"/>
        <v>0</v>
      </c>
      <c r="L577" s="579">
        <f t="shared" si="27"/>
        <v>0</v>
      </c>
      <c r="M577" s="580">
        <f t="shared" si="28"/>
        <v>11611000</v>
      </c>
      <c r="N577" s="638"/>
      <c r="O577" s="638"/>
      <c r="P577" s="639" t="s">
        <v>35</v>
      </c>
      <c r="Q577" s="639" t="s">
        <v>360</v>
      </c>
      <c r="R577" s="639" t="s">
        <v>73</v>
      </c>
      <c r="S577" s="639" t="s">
        <v>213</v>
      </c>
    </row>
    <row r="578" spans="1:19" ht="20.25" customHeight="1">
      <c r="A578" s="639" t="s">
        <v>235</v>
      </c>
      <c r="B578" s="638" t="s">
        <v>3884</v>
      </c>
      <c r="C578" s="639" t="s">
        <v>371</v>
      </c>
      <c r="D578" s="640" t="s">
        <v>4474</v>
      </c>
      <c r="E578" s="638"/>
      <c r="F578" s="639" t="s">
        <v>512</v>
      </c>
      <c r="G578" s="638"/>
      <c r="H578" s="1110">
        <v>663</v>
      </c>
      <c r="I578" s="705">
        <v>45281</v>
      </c>
      <c r="J578" s="643">
        <v>11.8</v>
      </c>
      <c r="K578" s="578">
        <f t="shared" si="26"/>
        <v>7823.4000000000005</v>
      </c>
      <c r="L578" s="579">
        <f t="shared" si="27"/>
        <v>7.8234000000000004</v>
      </c>
      <c r="M578" s="580">
        <f t="shared" si="28"/>
        <v>30021303</v>
      </c>
      <c r="N578" s="638"/>
      <c r="O578" s="638" t="s">
        <v>583</v>
      </c>
      <c r="P578" s="639" t="s">
        <v>35</v>
      </c>
      <c r="Q578" s="639" t="s">
        <v>270</v>
      </c>
      <c r="R578" s="639" t="s">
        <v>60</v>
      </c>
      <c r="S578" s="639" t="s">
        <v>213</v>
      </c>
    </row>
    <row r="579" spans="1:19" ht="20.25" customHeight="1">
      <c r="A579" s="639" t="s">
        <v>235</v>
      </c>
      <c r="B579" s="638" t="s">
        <v>3884</v>
      </c>
      <c r="C579" s="639" t="s">
        <v>371</v>
      </c>
      <c r="D579" s="640" t="s">
        <v>4474</v>
      </c>
      <c r="E579" s="638"/>
      <c r="F579" s="639" t="s">
        <v>1387</v>
      </c>
      <c r="G579" s="638"/>
      <c r="H579" s="1110">
        <v>663</v>
      </c>
      <c r="I579" s="705">
        <v>13323</v>
      </c>
      <c r="J579" s="643">
        <v>0</v>
      </c>
      <c r="K579" s="578">
        <f t="shared" si="26"/>
        <v>0</v>
      </c>
      <c r="L579" s="579">
        <f t="shared" si="27"/>
        <v>0</v>
      </c>
      <c r="M579" s="580">
        <f t="shared" si="28"/>
        <v>8833149</v>
      </c>
      <c r="N579" s="638"/>
      <c r="O579" s="638" t="s">
        <v>583</v>
      </c>
      <c r="P579" s="639" t="s">
        <v>35</v>
      </c>
      <c r="Q579" s="639" t="s">
        <v>577</v>
      </c>
      <c r="R579" s="639" t="s">
        <v>375</v>
      </c>
      <c r="S579" s="639" t="s">
        <v>213</v>
      </c>
    </row>
    <row r="580" spans="1:19" ht="20.25" customHeight="1">
      <c r="A580" s="639" t="s">
        <v>235</v>
      </c>
      <c r="B580" s="638" t="s">
        <v>3884</v>
      </c>
      <c r="C580" s="639" t="s">
        <v>371</v>
      </c>
      <c r="D580" s="640" t="s">
        <v>4474</v>
      </c>
      <c r="E580" s="638"/>
      <c r="F580" s="639" t="s">
        <v>159</v>
      </c>
      <c r="G580" s="638"/>
      <c r="H580" s="1110">
        <v>1365</v>
      </c>
      <c r="I580" s="705">
        <v>14000</v>
      </c>
      <c r="J580" s="643">
        <v>0</v>
      </c>
      <c r="K580" s="578">
        <f t="shared" si="26"/>
        <v>0</v>
      </c>
      <c r="L580" s="579">
        <f t="shared" si="27"/>
        <v>0</v>
      </c>
      <c r="M580" s="580">
        <f t="shared" si="28"/>
        <v>19110000</v>
      </c>
      <c r="N580" s="638"/>
      <c r="O580" s="638"/>
      <c r="P580" s="639" t="s">
        <v>35</v>
      </c>
      <c r="Q580" s="639" t="s">
        <v>360</v>
      </c>
      <c r="R580" s="639" t="s">
        <v>73</v>
      </c>
      <c r="S580" s="639" t="s">
        <v>213</v>
      </c>
    </row>
    <row r="581" spans="1:19" ht="20.25" customHeight="1">
      <c r="A581" s="639" t="s">
        <v>235</v>
      </c>
      <c r="B581" s="638" t="s">
        <v>3884</v>
      </c>
      <c r="C581" s="639" t="s">
        <v>371</v>
      </c>
      <c r="D581" s="640" t="s">
        <v>4474</v>
      </c>
      <c r="E581" s="638"/>
      <c r="F581" s="639" t="s">
        <v>160</v>
      </c>
      <c r="G581" s="638"/>
      <c r="H581" s="1110">
        <v>1365</v>
      </c>
      <c r="I581" s="705">
        <v>22000</v>
      </c>
      <c r="J581" s="643">
        <v>0</v>
      </c>
      <c r="K581" s="578">
        <f t="shared" si="26"/>
        <v>0</v>
      </c>
      <c r="L581" s="579">
        <f t="shared" si="27"/>
        <v>0</v>
      </c>
      <c r="M581" s="580">
        <f t="shared" si="28"/>
        <v>30030000</v>
      </c>
      <c r="N581" s="638"/>
      <c r="O581" s="638"/>
      <c r="P581" s="639" t="s">
        <v>35</v>
      </c>
      <c r="Q581" s="639" t="s">
        <v>360</v>
      </c>
      <c r="R581" s="639" t="s">
        <v>73</v>
      </c>
      <c r="S581" s="639" t="s">
        <v>213</v>
      </c>
    </row>
    <row r="582" spans="1:19" ht="20.25" customHeight="1">
      <c r="A582" s="639" t="s">
        <v>235</v>
      </c>
      <c r="B582" s="638" t="s">
        <v>3884</v>
      </c>
      <c r="C582" s="639" t="s">
        <v>371</v>
      </c>
      <c r="D582" s="640" t="s">
        <v>4474</v>
      </c>
      <c r="E582" s="638"/>
      <c r="F582" s="639" t="s">
        <v>513</v>
      </c>
      <c r="G582" s="638"/>
      <c r="H582" s="1110">
        <v>663</v>
      </c>
      <c r="I582" s="705">
        <v>59266</v>
      </c>
      <c r="J582" s="643">
        <v>15.6</v>
      </c>
      <c r="K582" s="578">
        <f t="shared" si="26"/>
        <v>10342.799999999999</v>
      </c>
      <c r="L582" s="579">
        <f t="shared" si="27"/>
        <v>10.342799999999999</v>
      </c>
      <c r="M582" s="580">
        <f t="shared" si="28"/>
        <v>39293358</v>
      </c>
      <c r="N582" s="638"/>
      <c r="O582" s="638" t="s">
        <v>579</v>
      </c>
      <c r="P582" s="639" t="s">
        <v>35</v>
      </c>
      <c r="Q582" s="639" t="s">
        <v>270</v>
      </c>
      <c r="R582" s="639" t="s">
        <v>60</v>
      </c>
      <c r="S582" s="639" t="s">
        <v>213</v>
      </c>
    </row>
    <row r="583" spans="1:19" ht="20.25" customHeight="1">
      <c r="A583" s="639" t="s">
        <v>235</v>
      </c>
      <c r="B583" s="638" t="s">
        <v>3884</v>
      </c>
      <c r="C583" s="639" t="s">
        <v>371</v>
      </c>
      <c r="D583" s="640" t="s">
        <v>4474</v>
      </c>
      <c r="E583" s="638"/>
      <c r="F583" s="639" t="s">
        <v>1901</v>
      </c>
      <c r="G583" s="638"/>
      <c r="H583" s="1110">
        <v>663</v>
      </c>
      <c r="I583" s="705">
        <v>13335</v>
      </c>
      <c r="J583" s="643">
        <v>0</v>
      </c>
      <c r="K583" s="578">
        <f t="shared" si="26"/>
        <v>0</v>
      </c>
      <c r="L583" s="579">
        <f t="shared" si="27"/>
        <v>0</v>
      </c>
      <c r="M583" s="580">
        <f t="shared" si="28"/>
        <v>8841105</v>
      </c>
      <c r="N583" s="638"/>
      <c r="O583" s="638" t="s">
        <v>579</v>
      </c>
      <c r="P583" s="639" t="s">
        <v>35</v>
      </c>
      <c r="Q583" s="639" t="s">
        <v>577</v>
      </c>
      <c r="R583" s="639" t="s">
        <v>375</v>
      </c>
      <c r="S583" s="639" t="s">
        <v>213</v>
      </c>
    </row>
    <row r="584" spans="1:19" ht="20.25" customHeight="1">
      <c r="A584" s="639" t="s">
        <v>235</v>
      </c>
      <c r="B584" s="638" t="s">
        <v>3884</v>
      </c>
      <c r="C584" s="639" t="s">
        <v>371</v>
      </c>
      <c r="D584" s="640" t="s">
        <v>4474</v>
      </c>
      <c r="E584" s="638"/>
      <c r="F584" s="639" t="s">
        <v>688</v>
      </c>
      <c r="G584" s="638"/>
      <c r="H584" s="1110">
        <v>1145</v>
      </c>
      <c r="I584" s="705">
        <v>110674</v>
      </c>
      <c r="J584" s="643">
        <v>31.9</v>
      </c>
      <c r="K584" s="578">
        <f t="shared" si="26"/>
        <v>36525.5</v>
      </c>
      <c r="L584" s="579">
        <f t="shared" si="27"/>
        <v>36.525500000000001</v>
      </c>
      <c r="M584" s="580">
        <f t="shared" si="28"/>
        <v>126721730</v>
      </c>
      <c r="N584" s="638"/>
      <c r="O584" s="638" t="s">
        <v>2591</v>
      </c>
      <c r="P584" s="639" t="s">
        <v>35</v>
      </c>
      <c r="Q584" s="639" t="s">
        <v>370</v>
      </c>
      <c r="R584" s="639" t="s">
        <v>60</v>
      </c>
      <c r="S584" s="639" t="s">
        <v>213</v>
      </c>
    </row>
    <row r="585" spans="1:19" ht="20.25" customHeight="1">
      <c r="A585" s="639" t="s">
        <v>235</v>
      </c>
      <c r="B585" s="638" t="s">
        <v>2483</v>
      </c>
      <c r="C585" s="639" t="s">
        <v>371</v>
      </c>
      <c r="D585" s="640" t="s">
        <v>4399</v>
      </c>
      <c r="E585" s="638"/>
      <c r="F585" s="639" t="s">
        <v>880</v>
      </c>
      <c r="G585" s="638"/>
      <c r="H585" s="1110">
        <v>1446</v>
      </c>
      <c r="I585" s="705">
        <v>2303</v>
      </c>
      <c r="J585" s="643">
        <v>0</v>
      </c>
      <c r="K585" s="578">
        <f t="shared" si="26"/>
        <v>0</v>
      </c>
      <c r="L585" s="579">
        <f t="shared" si="27"/>
        <v>0</v>
      </c>
      <c r="M585" s="580">
        <f t="shared" si="28"/>
        <v>3330138</v>
      </c>
      <c r="N585" s="638"/>
      <c r="O585" s="638" t="s">
        <v>2591</v>
      </c>
      <c r="P585" s="639" t="s">
        <v>35</v>
      </c>
      <c r="Q585" s="639" t="s">
        <v>336</v>
      </c>
      <c r="R585" s="639" t="s">
        <v>73</v>
      </c>
      <c r="S585" s="639" t="s">
        <v>213</v>
      </c>
    </row>
    <row r="586" spans="1:19" ht="20.25" customHeight="1">
      <c r="A586" s="639" t="s">
        <v>235</v>
      </c>
      <c r="B586" s="638" t="s">
        <v>2483</v>
      </c>
      <c r="C586" s="639" t="s">
        <v>371</v>
      </c>
      <c r="D586" s="640" t="s">
        <v>4399</v>
      </c>
      <c r="E586" s="638"/>
      <c r="F586" s="639" t="s">
        <v>880</v>
      </c>
      <c r="G586" s="638"/>
      <c r="H586" s="1110">
        <v>1284</v>
      </c>
      <c r="I586" s="705">
        <v>2247</v>
      </c>
      <c r="J586" s="643">
        <v>0</v>
      </c>
      <c r="K586" s="578">
        <f t="shared" ref="K586:K649" si="29">IFERROR(J586*H586,"0")</f>
        <v>0</v>
      </c>
      <c r="L586" s="579">
        <f t="shared" ref="L586:L649" si="30">IFERROR(K586/1000,"0")</f>
        <v>0</v>
      </c>
      <c r="M586" s="580">
        <f t="shared" ref="M586:M649" si="31">I586*H586</f>
        <v>2885148</v>
      </c>
      <c r="N586" s="638"/>
      <c r="O586" s="638" t="s">
        <v>2592</v>
      </c>
      <c r="P586" s="639" t="s">
        <v>35</v>
      </c>
      <c r="Q586" s="639" t="s">
        <v>336</v>
      </c>
      <c r="R586" s="639" t="s">
        <v>73</v>
      </c>
      <c r="S586" s="639" t="s">
        <v>213</v>
      </c>
    </row>
    <row r="587" spans="1:19" ht="20.25" customHeight="1">
      <c r="A587" s="639" t="s">
        <v>235</v>
      </c>
      <c r="B587" s="638" t="s">
        <v>3883</v>
      </c>
      <c r="C587" s="639" t="s">
        <v>371</v>
      </c>
      <c r="D587" s="640" t="s">
        <v>4469</v>
      </c>
      <c r="E587" s="638"/>
      <c r="F587" s="639" t="s">
        <v>1430</v>
      </c>
      <c r="G587" s="638"/>
      <c r="H587" s="1110">
        <v>682</v>
      </c>
      <c r="I587" s="705">
        <v>8000</v>
      </c>
      <c r="J587" s="643">
        <v>0</v>
      </c>
      <c r="K587" s="578">
        <f t="shared" si="29"/>
        <v>0</v>
      </c>
      <c r="L587" s="579">
        <f t="shared" si="30"/>
        <v>0</v>
      </c>
      <c r="M587" s="580">
        <f t="shared" si="31"/>
        <v>5456000</v>
      </c>
      <c r="N587" s="638"/>
      <c r="O587" s="638" t="s">
        <v>587</v>
      </c>
      <c r="P587" s="639" t="s">
        <v>35</v>
      </c>
      <c r="Q587" s="639" t="s">
        <v>336</v>
      </c>
      <c r="R587" s="639" t="s">
        <v>73</v>
      </c>
      <c r="S587" s="639" t="s">
        <v>213</v>
      </c>
    </row>
    <row r="588" spans="1:19" ht="20.25" customHeight="1">
      <c r="A588" s="639" t="s">
        <v>235</v>
      </c>
      <c r="B588" s="638" t="s">
        <v>3883</v>
      </c>
      <c r="C588" s="639" t="s">
        <v>371</v>
      </c>
      <c r="D588" s="640" t="s">
        <v>4469</v>
      </c>
      <c r="E588" s="638"/>
      <c r="F588" s="639" t="s">
        <v>1646</v>
      </c>
      <c r="G588" s="638"/>
      <c r="H588" s="1110">
        <v>682</v>
      </c>
      <c r="I588" s="705">
        <v>15000</v>
      </c>
      <c r="J588" s="643">
        <v>0</v>
      </c>
      <c r="K588" s="578">
        <f t="shared" si="29"/>
        <v>0</v>
      </c>
      <c r="L588" s="579">
        <f t="shared" si="30"/>
        <v>0</v>
      </c>
      <c r="M588" s="580">
        <f t="shared" si="31"/>
        <v>10230000</v>
      </c>
      <c r="N588" s="638"/>
      <c r="O588" s="638" t="s">
        <v>586</v>
      </c>
      <c r="P588" s="639" t="s">
        <v>35</v>
      </c>
      <c r="Q588" s="639" t="s">
        <v>336</v>
      </c>
      <c r="R588" s="639" t="s">
        <v>73</v>
      </c>
      <c r="S588" s="639" t="s">
        <v>213</v>
      </c>
    </row>
    <row r="589" spans="1:19" ht="20.25" customHeight="1">
      <c r="A589" s="639" t="s">
        <v>235</v>
      </c>
      <c r="B589" s="638" t="s">
        <v>3884</v>
      </c>
      <c r="C589" s="639" t="s">
        <v>371</v>
      </c>
      <c r="D589" s="640" t="s">
        <v>4474</v>
      </c>
      <c r="E589" s="638"/>
      <c r="F589" s="639" t="s">
        <v>1430</v>
      </c>
      <c r="G589" s="638"/>
      <c r="H589" s="1110">
        <v>683</v>
      </c>
      <c r="I589" s="705">
        <v>8000</v>
      </c>
      <c r="J589" s="643">
        <v>0</v>
      </c>
      <c r="K589" s="578">
        <f t="shared" si="29"/>
        <v>0</v>
      </c>
      <c r="L589" s="579">
        <f t="shared" si="30"/>
        <v>0</v>
      </c>
      <c r="M589" s="580">
        <f t="shared" si="31"/>
        <v>5464000</v>
      </c>
      <c r="N589" s="638"/>
      <c r="O589" s="638" t="s">
        <v>587</v>
      </c>
      <c r="P589" s="639" t="s">
        <v>35</v>
      </c>
      <c r="Q589" s="639" t="s">
        <v>336</v>
      </c>
      <c r="R589" s="639" t="s">
        <v>73</v>
      </c>
      <c r="S589" s="639" t="s">
        <v>213</v>
      </c>
    </row>
    <row r="590" spans="1:19" ht="20.25" customHeight="1">
      <c r="A590" s="639" t="s">
        <v>235</v>
      </c>
      <c r="B590" s="638" t="s">
        <v>3884</v>
      </c>
      <c r="C590" s="639" t="s">
        <v>371</v>
      </c>
      <c r="D590" s="640" t="s">
        <v>4474</v>
      </c>
      <c r="E590" s="638"/>
      <c r="F590" s="639" t="s">
        <v>1646</v>
      </c>
      <c r="G590" s="638"/>
      <c r="H590" s="1110">
        <v>683</v>
      </c>
      <c r="I590" s="705">
        <v>15000</v>
      </c>
      <c r="J590" s="643">
        <v>0</v>
      </c>
      <c r="K590" s="578">
        <f t="shared" si="29"/>
        <v>0</v>
      </c>
      <c r="L590" s="579">
        <f t="shared" si="30"/>
        <v>0</v>
      </c>
      <c r="M590" s="580">
        <f t="shared" si="31"/>
        <v>10245000</v>
      </c>
      <c r="N590" s="638"/>
      <c r="O590" s="638" t="s">
        <v>586</v>
      </c>
      <c r="P590" s="639" t="s">
        <v>35</v>
      </c>
      <c r="Q590" s="639" t="s">
        <v>336</v>
      </c>
      <c r="R590" s="639" t="s">
        <v>73</v>
      </c>
      <c r="S590" s="639" t="s">
        <v>213</v>
      </c>
    </row>
    <row r="591" spans="1:19" ht="20.25" customHeight="1">
      <c r="A591" s="639" t="s">
        <v>235</v>
      </c>
      <c r="B591" s="638" t="s">
        <v>2483</v>
      </c>
      <c r="C591" s="639" t="s">
        <v>371</v>
      </c>
      <c r="D591" s="640" t="s">
        <v>4399</v>
      </c>
      <c r="E591" s="638"/>
      <c r="F591" s="639" t="s">
        <v>880</v>
      </c>
      <c r="G591" s="638"/>
      <c r="H591" s="1110">
        <v>1245</v>
      </c>
      <c r="I591" s="705">
        <v>2676</v>
      </c>
      <c r="J591" s="643">
        <v>0</v>
      </c>
      <c r="K591" s="578">
        <f t="shared" si="29"/>
        <v>0</v>
      </c>
      <c r="L591" s="579">
        <f t="shared" si="30"/>
        <v>0</v>
      </c>
      <c r="M591" s="580">
        <f t="shared" si="31"/>
        <v>3331620</v>
      </c>
      <c r="N591" s="638"/>
      <c r="O591" s="638" t="s">
        <v>2593</v>
      </c>
      <c r="P591" s="639" t="s">
        <v>35</v>
      </c>
      <c r="Q591" s="639" t="s">
        <v>336</v>
      </c>
      <c r="R591" s="639" t="s">
        <v>73</v>
      </c>
      <c r="S591" s="639" t="s">
        <v>213</v>
      </c>
    </row>
    <row r="592" spans="1:19" ht="20.25" customHeight="1">
      <c r="A592" s="639" t="s">
        <v>235</v>
      </c>
      <c r="B592" s="638" t="s">
        <v>2483</v>
      </c>
      <c r="C592" s="639" t="s">
        <v>371</v>
      </c>
      <c r="D592" s="640" t="s">
        <v>4399</v>
      </c>
      <c r="E592" s="638"/>
      <c r="F592" s="639" t="s">
        <v>880</v>
      </c>
      <c r="G592" s="638"/>
      <c r="H592" s="1110">
        <v>1245</v>
      </c>
      <c r="I592" s="705">
        <v>2676</v>
      </c>
      <c r="J592" s="643">
        <v>0</v>
      </c>
      <c r="K592" s="578">
        <f t="shared" si="29"/>
        <v>0</v>
      </c>
      <c r="L592" s="579">
        <f t="shared" si="30"/>
        <v>0</v>
      </c>
      <c r="M592" s="580">
        <f t="shared" si="31"/>
        <v>3331620</v>
      </c>
      <c r="N592" s="638"/>
      <c r="O592" s="638" t="s">
        <v>2593</v>
      </c>
      <c r="P592" s="639" t="s">
        <v>35</v>
      </c>
      <c r="Q592" s="639" t="s">
        <v>336</v>
      </c>
      <c r="R592" s="639" t="s">
        <v>73</v>
      </c>
      <c r="S592" s="639" t="s">
        <v>213</v>
      </c>
    </row>
    <row r="593" spans="1:20" ht="20.25" customHeight="1">
      <c r="A593" s="639" t="s">
        <v>235</v>
      </c>
      <c r="B593" s="638" t="s">
        <v>3883</v>
      </c>
      <c r="C593" s="639" t="s">
        <v>371</v>
      </c>
      <c r="D593" s="640" t="s">
        <v>4469</v>
      </c>
      <c r="E593" s="638"/>
      <c r="F593" s="639" t="s">
        <v>431</v>
      </c>
      <c r="G593" s="638"/>
      <c r="H593" s="1110">
        <v>622</v>
      </c>
      <c r="I593" s="705">
        <v>45865</v>
      </c>
      <c r="J593" s="643">
        <v>0</v>
      </c>
      <c r="K593" s="578">
        <f t="shared" si="29"/>
        <v>0</v>
      </c>
      <c r="L593" s="579">
        <f t="shared" si="30"/>
        <v>0</v>
      </c>
      <c r="M593" s="580">
        <f t="shared" si="31"/>
        <v>28528030</v>
      </c>
      <c r="N593" s="638"/>
      <c r="O593" s="638" t="s">
        <v>2593</v>
      </c>
      <c r="P593" s="639" t="s">
        <v>35</v>
      </c>
      <c r="Q593" s="639" t="s">
        <v>278</v>
      </c>
      <c r="R593" s="639" t="s">
        <v>73</v>
      </c>
      <c r="S593" s="639" t="s">
        <v>213</v>
      </c>
    </row>
    <row r="594" spans="1:20" ht="20.25" customHeight="1">
      <c r="A594" s="639" t="s">
        <v>235</v>
      </c>
      <c r="B594" s="638" t="s">
        <v>3884</v>
      </c>
      <c r="C594" s="639" t="s">
        <v>371</v>
      </c>
      <c r="D594" s="640" t="s">
        <v>4474</v>
      </c>
      <c r="E594" s="638"/>
      <c r="F594" s="639" t="s">
        <v>431</v>
      </c>
      <c r="G594" s="638"/>
      <c r="H594" s="1110">
        <v>623</v>
      </c>
      <c r="I594" s="705">
        <v>45865</v>
      </c>
      <c r="J594" s="643">
        <v>0</v>
      </c>
      <c r="K594" s="578">
        <f t="shared" si="29"/>
        <v>0</v>
      </c>
      <c r="L594" s="579">
        <f t="shared" si="30"/>
        <v>0</v>
      </c>
      <c r="M594" s="580">
        <f t="shared" si="31"/>
        <v>28573895</v>
      </c>
      <c r="N594" s="638"/>
      <c r="O594" s="638" t="s">
        <v>2593</v>
      </c>
      <c r="P594" s="639" t="s">
        <v>35</v>
      </c>
      <c r="Q594" s="639" t="s">
        <v>278</v>
      </c>
      <c r="R594" s="639" t="s">
        <v>73</v>
      </c>
      <c r="S594" s="639" t="s">
        <v>213</v>
      </c>
    </row>
    <row r="595" spans="1:20" ht="20.25" customHeight="1">
      <c r="A595" s="639" t="s">
        <v>235</v>
      </c>
      <c r="B595" s="638" t="s">
        <v>2483</v>
      </c>
      <c r="C595" s="639" t="s">
        <v>371</v>
      </c>
      <c r="D595" s="640" t="s">
        <v>4465</v>
      </c>
      <c r="E595" s="638"/>
      <c r="F595" s="639" t="s">
        <v>2113</v>
      </c>
      <c r="G595" s="638"/>
      <c r="H595" s="1110">
        <v>1245</v>
      </c>
      <c r="I595" s="705">
        <v>5203</v>
      </c>
      <c r="J595" s="643">
        <v>0</v>
      </c>
      <c r="K595" s="578">
        <f t="shared" si="29"/>
        <v>0</v>
      </c>
      <c r="L595" s="579">
        <f t="shared" si="30"/>
        <v>0</v>
      </c>
      <c r="M595" s="580">
        <f t="shared" si="31"/>
        <v>6477735</v>
      </c>
      <c r="N595" s="638"/>
      <c r="O595" s="638" t="s">
        <v>2593</v>
      </c>
      <c r="P595" s="639" t="s">
        <v>35</v>
      </c>
      <c r="Q595" s="639" t="s">
        <v>336</v>
      </c>
      <c r="R595" s="639" t="s">
        <v>73</v>
      </c>
      <c r="S595" s="639" t="s">
        <v>213</v>
      </c>
    </row>
    <row r="596" spans="1:20" ht="20.25" customHeight="1">
      <c r="A596" s="639" t="s">
        <v>235</v>
      </c>
      <c r="B596" s="638" t="s">
        <v>3883</v>
      </c>
      <c r="C596" s="639" t="s">
        <v>371</v>
      </c>
      <c r="D596" s="640" t="s">
        <v>4469</v>
      </c>
      <c r="E596" s="638"/>
      <c r="F596" s="639" t="s">
        <v>1115</v>
      </c>
      <c r="G596" s="638"/>
      <c r="H596" s="1110">
        <v>790</v>
      </c>
      <c r="I596" s="705">
        <v>8113</v>
      </c>
      <c r="J596" s="643">
        <v>0</v>
      </c>
      <c r="K596" s="578">
        <f t="shared" si="29"/>
        <v>0</v>
      </c>
      <c r="L596" s="579">
        <f t="shared" si="30"/>
        <v>0</v>
      </c>
      <c r="M596" s="580">
        <f t="shared" si="31"/>
        <v>6409270</v>
      </c>
      <c r="N596" s="638"/>
      <c r="O596" s="638" t="s">
        <v>2590</v>
      </c>
      <c r="P596" s="639" t="s">
        <v>35</v>
      </c>
      <c r="Q596" s="639" t="s">
        <v>336</v>
      </c>
      <c r="R596" s="639" t="s">
        <v>73</v>
      </c>
      <c r="S596" s="639" t="s">
        <v>213</v>
      </c>
    </row>
    <row r="597" spans="1:20" ht="20.25" customHeight="1">
      <c r="A597" s="639" t="s">
        <v>235</v>
      </c>
      <c r="B597" s="638" t="s">
        <v>3884</v>
      </c>
      <c r="C597" s="639" t="s">
        <v>371</v>
      </c>
      <c r="D597" s="640" t="s">
        <v>4474</v>
      </c>
      <c r="E597" s="638"/>
      <c r="F597" s="639" t="s">
        <v>1115</v>
      </c>
      <c r="G597" s="638"/>
      <c r="H597" s="1110">
        <v>790</v>
      </c>
      <c r="I597" s="705">
        <v>8113</v>
      </c>
      <c r="J597" s="643">
        <v>0</v>
      </c>
      <c r="K597" s="578">
        <f t="shared" si="29"/>
        <v>0</v>
      </c>
      <c r="L597" s="579">
        <f t="shared" si="30"/>
        <v>0</v>
      </c>
      <c r="M597" s="580">
        <f t="shared" si="31"/>
        <v>6409270</v>
      </c>
      <c r="N597" s="638"/>
      <c r="O597" s="638" t="s">
        <v>2590</v>
      </c>
      <c r="P597" s="639" t="s">
        <v>35</v>
      </c>
      <c r="Q597" s="639" t="s">
        <v>336</v>
      </c>
      <c r="R597" s="639" t="s">
        <v>73</v>
      </c>
      <c r="S597" s="639" t="s">
        <v>213</v>
      </c>
    </row>
    <row r="598" spans="1:20" ht="20.25" customHeight="1">
      <c r="A598" s="639" t="s">
        <v>235</v>
      </c>
      <c r="B598" s="638" t="s">
        <v>2483</v>
      </c>
      <c r="C598" s="639" t="s">
        <v>371</v>
      </c>
      <c r="D598" s="640" t="s">
        <v>4465</v>
      </c>
      <c r="E598" s="638"/>
      <c r="F598" s="639" t="s">
        <v>81</v>
      </c>
      <c r="G598" s="638"/>
      <c r="H598" s="1110">
        <v>2945</v>
      </c>
      <c r="I598" s="705">
        <v>4938</v>
      </c>
      <c r="J598" s="643">
        <v>0</v>
      </c>
      <c r="K598" s="578">
        <f t="shared" si="29"/>
        <v>0</v>
      </c>
      <c r="L598" s="579">
        <f t="shared" si="30"/>
        <v>0</v>
      </c>
      <c r="M598" s="580">
        <f t="shared" si="31"/>
        <v>14542410</v>
      </c>
      <c r="N598" s="638"/>
      <c r="O598" s="638" t="s">
        <v>2590</v>
      </c>
      <c r="P598" s="639" t="s">
        <v>35</v>
      </c>
      <c r="Q598" s="639" t="s">
        <v>336</v>
      </c>
      <c r="R598" s="639" t="s">
        <v>73</v>
      </c>
      <c r="S598" s="639" t="s">
        <v>213</v>
      </c>
    </row>
    <row r="599" spans="1:20" ht="20.25" customHeight="1">
      <c r="A599" s="639" t="s">
        <v>235</v>
      </c>
      <c r="B599" s="638" t="s">
        <v>2483</v>
      </c>
      <c r="C599" s="639" t="s">
        <v>371</v>
      </c>
      <c r="D599" s="640" t="s">
        <v>4465</v>
      </c>
      <c r="E599" s="638"/>
      <c r="F599" s="639" t="s">
        <v>373</v>
      </c>
      <c r="G599" s="638"/>
      <c r="H599" s="1110">
        <v>2945</v>
      </c>
      <c r="I599" s="705">
        <v>14391</v>
      </c>
      <c r="J599" s="643">
        <v>0</v>
      </c>
      <c r="K599" s="578">
        <f t="shared" si="29"/>
        <v>0</v>
      </c>
      <c r="L599" s="579">
        <f t="shared" si="30"/>
        <v>0</v>
      </c>
      <c r="M599" s="580">
        <f t="shared" si="31"/>
        <v>42381495</v>
      </c>
      <c r="N599" s="638"/>
      <c r="O599" s="638" t="s">
        <v>2590</v>
      </c>
      <c r="P599" s="639" t="s">
        <v>35</v>
      </c>
      <c r="Q599" s="639" t="s">
        <v>336</v>
      </c>
      <c r="R599" s="639" t="s">
        <v>73</v>
      </c>
      <c r="S599" s="639" t="s">
        <v>213</v>
      </c>
    </row>
    <row r="600" spans="1:20" ht="20.25" customHeight="1">
      <c r="A600" s="639" t="s">
        <v>113</v>
      </c>
      <c r="B600" s="638" t="s">
        <v>1130</v>
      </c>
      <c r="C600" s="639" t="s">
        <v>365</v>
      </c>
      <c r="D600" s="640" t="s">
        <v>4454</v>
      </c>
      <c r="E600" s="638"/>
      <c r="F600" s="639" t="s">
        <v>367</v>
      </c>
      <c r="G600" s="638"/>
      <c r="H600" s="1110">
        <v>1430</v>
      </c>
      <c r="I600" s="705">
        <v>4176</v>
      </c>
      <c r="J600" s="643">
        <v>0</v>
      </c>
      <c r="K600" s="578">
        <f t="shared" si="29"/>
        <v>0</v>
      </c>
      <c r="L600" s="579">
        <f t="shared" si="30"/>
        <v>0</v>
      </c>
      <c r="M600" s="580">
        <f t="shared" si="31"/>
        <v>5971680</v>
      </c>
      <c r="N600" s="638"/>
      <c r="O600" s="638"/>
      <c r="P600" s="639" t="s">
        <v>269</v>
      </c>
      <c r="Q600" s="639" t="s">
        <v>336</v>
      </c>
      <c r="R600" s="639" t="s">
        <v>73</v>
      </c>
      <c r="S600" s="639" t="s">
        <v>152</v>
      </c>
      <c r="T600" s="89"/>
    </row>
    <row r="601" spans="1:20" ht="20.25" customHeight="1">
      <c r="A601" s="639" t="s">
        <v>113</v>
      </c>
      <c r="B601" s="638" t="s">
        <v>4125</v>
      </c>
      <c r="C601" s="639" t="s">
        <v>365</v>
      </c>
      <c r="D601" s="640" t="s">
        <v>4454</v>
      </c>
      <c r="E601" s="638"/>
      <c r="F601" s="639" t="s">
        <v>442</v>
      </c>
      <c r="G601" s="638"/>
      <c r="H601" s="1110">
        <v>715</v>
      </c>
      <c r="I601" s="705">
        <v>679</v>
      </c>
      <c r="J601" s="643">
        <v>0</v>
      </c>
      <c r="K601" s="578">
        <f t="shared" si="29"/>
        <v>0</v>
      </c>
      <c r="L601" s="579">
        <f t="shared" si="30"/>
        <v>0</v>
      </c>
      <c r="M601" s="580">
        <f t="shared" si="31"/>
        <v>485485</v>
      </c>
      <c r="N601" s="638"/>
      <c r="O601" s="638"/>
      <c r="P601" s="639" t="s">
        <v>269</v>
      </c>
      <c r="Q601" s="639" t="s">
        <v>336</v>
      </c>
      <c r="R601" s="639" t="s">
        <v>73</v>
      </c>
      <c r="S601" s="639" t="s">
        <v>152</v>
      </c>
      <c r="T601" s="89"/>
    </row>
    <row r="602" spans="1:20" ht="20.25" customHeight="1">
      <c r="A602" s="639" t="s">
        <v>113</v>
      </c>
      <c r="B602" s="638" t="s">
        <v>1130</v>
      </c>
      <c r="C602" s="639" t="s">
        <v>365</v>
      </c>
      <c r="D602" s="640" t="s">
        <v>4454</v>
      </c>
      <c r="E602" s="638"/>
      <c r="F602" s="639" t="s">
        <v>81</v>
      </c>
      <c r="G602" s="638"/>
      <c r="H602" s="1110">
        <v>1430</v>
      </c>
      <c r="I602" s="705">
        <v>4755</v>
      </c>
      <c r="J602" s="643">
        <v>0</v>
      </c>
      <c r="K602" s="578">
        <f t="shared" si="29"/>
        <v>0</v>
      </c>
      <c r="L602" s="579">
        <f t="shared" si="30"/>
        <v>0</v>
      </c>
      <c r="M602" s="580">
        <f t="shared" si="31"/>
        <v>6799650</v>
      </c>
      <c r="N602" s="638"/>
      <c r="O602" s="638"/>
      <c r="P602" s="639" t="s">
        <v>269</v>
      </c>
      <c r="Q602" s="639" t="s">
        <v>336</v>
      </c>
      <c r="R602" s="639" t="s">
        <v>73</v>
      </c>
      <c r="S602" s="639" t="s">
        <v>152</v>
      </c>
      <c r="T602" s="89"/>
    </row>
    <row r="603" spans="1:20" ht="20.25" customHeight="1">
      <c r="A603" s="639" t="s">
        <v>113</v>
      </c>
      <c r="B603" s="638" t="s">
        <v>1130</v>
      </c>
      <c r="C603" s="639" t="s">
        <v>365</v>
      </c>
      <c r="D603" s="640" t="s">
        <v>4454</v>
      </c>
      <c r="E603" s="638"/>
      <c r="F603" s="639" t="s">
        <v>84</v>
      </c>
      <c r="G603" s="638"/>
      <c r="H603" s="1110">
        <v>1430</v>
      </c>
      <c r="I603" s="705">
        <v>6521</v>
      </c>
      <c r="J603" s="643">
        <v>0</v>
      </c>
      <c r="K603" s="578">
        <f t="shared" si="29"/>
        <v>0</v>
      </c>
      <c r="L603" s="579">
        <f t="shared" si="30"/>
        <v>0</v>
      </c>
      <c r="M603" s="580">
        <f t="shared" si="31"/>
        <v>9325030</v>
      </c>
      <c r="N603" s="638"/>
      <c r="O603" s="638"/>
      <c r="P603" s="639" t="s">
        <v>269</v>
      </c>
      <c r="Q603" s="639" t="s">
        <v>336</v>
      </c>
      <c r="R603" s="639" t="s">
        <v>73</v>
      </c>
      <c r="S603" s="639" t="s">
        <v>152</v>
      </c>
      <c r="T603" s="89"/>
    </row>
    <row r="604" spans="1:20" ht="20.25" customHeight="1">
      <c r="A604" s="639" t="s">
        <v>113</v>
      </c>
      <c r="B604" s="638" t="s">
        <v>1172</v>
      </c>
      <c r="C604" s="639" t="s">
        <v>365</v>
      </c>
      <c r="D604" s="640" t="s">
        <v>4474</v>
      </c>
      <c r="E604" s="638"/>
      <c r="F604" s="639" t="s">
        <v>391</v>
      </c>
      <c r="G604" s="638"/>
      <c r="H604" s="1110">
        <v>2936</v>
      </c>
      <c r="I604" s="705">
        <v>7290</v>
      </c>
      <c r="J604" s="643">
        <v>0</v>
      </c>
      <c r="K604" s="578">
        <f t="shared" si="29"/>
        <v>0</v>
      </c>
      <c r="L604" s="579">
        <f t="shared" si="30"/>
        <v>0</v>
      </c>
      <c r="M604" s="580">
        <f t="shared" si="31"/>
        <v>21403440</v>
      </c>
      <c r="N604" s="638"/>
      <c r="O604" s="638"/>
      <c r="P604" s="639" t="s">
        <v>269</v>
      </c>
      <c r="Q604" s="639" t="s">
        <v>336</v>
      </c>
      <c r="R604" s="639" t="s">
        <v>73</v>
      </c>
      <c r="S604" s="639" t="s">
        <v>152</v>
      </c>
      <c r="T604" s="89"/>
    </row>
    <row r="605" spans="1:20" ht="20.25" customHeight="1">
      <c r="A605" s="639" t="s">
        <v>113</v>
      </c>
      <c r="B605" s="638" t="s">
        <v>1172</v>
      </c>
      <c r="C605" s="639" t="s">
        <v>365</v>
      </c>
      <c r="D605" s="640" t="s">
        <v>4469</v>
      </c>
      <c r="E605" s="638"/>
      <c r="F605" s="639" t="s">
        <v>350</v>
      </c>
      <c r="G605" s="638"/>
      <c r="H605" s="1110">
        <v>734</v>
      </c>
      <c r="I605" s="705">
        <v>18900</v>
      </c>
      <c r="J605" s="643">
        <v>0</v>
      </c>
      <c r="K605" s="578">
        <f t="shared" si="29"/>
        <v>0</v>
      </c>
      <c r="L605" s="579">
        <f t="shared" si="30"/>
        <v>0</v>
      </c>
      <c r="M605" s="580">
        <f t="shared" si="31"/>
        <v>13872600</v>
      </c>
      <c r="N605" s="638"/>
      <c r="O605" s="638"/>
      <c r="P605" s="639" t="s">
        <v>269</v>
      </c>
      <c r="Q605" s="639" t="s">
        <v>336</v>
      </c>
      <c r="R605" s="639" t="s">
        <v>73</v>
      </c>
      <c r="S605" s="639" t="s">
        <v>152</v>
      </c>
      <c r="T605" s="89"/>
    </row>
    <row r="606" spans="1:20" ht="20.25" customHeight="1">
      <c r="A606" s="639" t="s">
        <v>113</v>
      </c>
      <c r="B606" s="638" t="s">
        <v>1172</v>
      </c>
      <c r="C606" s="639" t="s">
        <v>365</v>
      </c>
      <c r="D606" s="640" t="s">
        <v>4474</v>
      </c>
      <c r="E606" s="638"/>
      <c r="F606" s="639" t="s">
        <v>390</v>
      </c>
      <c r="G606" s="638"/>
      <c r="H606" s="1110">
        <v>734</v>
      </c>
      <c r="I606" s="705">
        <v>7845</v>
      </c>
      <c r="J606" s="643">
        <v>0</v>
      </c>
      <c r="K606" s="578">
        <f t="shared" si="29"/>
        <v>0</v>
      </c>
      <c r="L606" s="579">
        <f t="shared" si="30"/>
        <v>0</v>
      </c>
      <c r="M606" s="580">
        <f t="shared" si="31"/>
        <v>5758230</v>
      </c>
      <c r="N606" s="638"/>
      <c r="O606" s="638"/>
      <c r="P606" s="639" t="s">
        <v>269</v>
      </c>
      <c r="Q606" s="639" t="s">
        <v>336</v>
      </c>
      <c r="R606" s="639" t="s">
        <v>73</v>
      </c>
      <c r="S606" s="639" t="s">
        <v>152</v>
      </c>
      <c r="T606" s="89"/>
    </row>
    <row r="607" spans="1:20" ht="20.25" customHeight="1">
      <c r="A607" s="639" t="s">
        <v>113</v>
      </c>
      <c r="B607" s="638" t="s">
        <v>1172</v>
      </c>
      <c r="C607" s="639" t="s">
        <v>365</v>
      </c>
      <c r="D607" s="640" t="s">
        <v>4470</v>
      </c>
      <c r="E607" s="638"/>
      <c r="F607" s="639" t="s">
        <v>84</v>
      </c>
      <c r="G607" s="638"/>
      <c r="H607" s="1110">
        <v>734</v>
      </c>
      <c r="I607" s="705">
        <v>6521</v>
      </c>
      <c r="J607" s="643">
        <v>0</v>
      </c>
      <c r="K607" s="578">
        <f t="shared" si="29"/>
        <v>0</v>
      </c>
      <c r="L607" s="579">
        <f t="shared" si="30"/>
        <v>0</v>
      </c>
      <c r="M607" s="580">
        <f t="shared" si="31"/>
        <v>4786414</v>
      </c>
      <c r="N607" s="638"/>
      <c r="O607" s="638"/>
      <c r="P607" s="639" t="s">
        <v>269</v>
      </c>
      <c r="Q607" s="639" t="s">
        <v>336</v>
      </c>
      <c r="R607" s="639" t="s">
        <v>73</v>
      </c>
      <c r="S607" s="639" t="s">
        <v>152</v>
      </c>
      <c r="T607" s="89"/>
    </row>
    <row r="608" spans="1:20" ht="20.25" customHeight="1">
      <c r="A608" s="639" t="s">
        <v>113</v>
      </c>
      <c r="B608" s="638" t="s">
        <v>1172</v>
      </c>
      <c r="C608" s="639" t="s">
        <v>365</v>
      </c>
      <c r="D608" s="640" t="s">
        <v>4474</v>
      </c>
      <c r="E608" s="638"/>
      <c r="F608" s="639" t="s">
        <v>454</v>
      </c>
      <c r="G608" s="638"/>
      <c r="H608" s="1110">
        <v>1199</v>
      </c>
      <c r="I608" s="705">
        <v>80000</v>
      </c>
      <c r="J608" s="643">
        <v>37.5</v>
      </c>
      <c r="K608" s="578">
        <f t="shared" si="29"/>
        <v>44962.5</v>
      </c>
      <c r="L608" s="579">
        <f t="shared" si="30"/>
        <v>44.962499999999999</v>
      </c>
      <c r="M608" s="580">
        <f t="shared" si="31"/>
        <v>95920000</v>
      </c>
      <c r="N608" s="638"/>
      <c r="O608" s="638"/>
      <c r="P608" s="639" t="s">
        <v>269</v>
      </c>
      <c r="Q608" s="639" t="s">
        <v>370</v>
      </c>
      <c r="R608" s="639" t="s">
        <v>68</v>
      </c>
      <c r="S608" s="639" t="s">
        <v>152</v>
      </c>
      <c r="T608" s="89"/>
    </row>
    <row r="609" spans="1:20" ht="20.25" customHeight="1">
      <c r="A609" s="639" t="s">
        <v>113</v>
      </c>
      <c r="B609" s="638" t="s">
        <v>1172</v>
      </c>
      <c r="C609" s="639" t="s">
        <v>365</v>
      </c>
      <c r="D609" s="640" t="s">
        <v>4474</v>
      </c>
      <c r="E609" s="638"/>
      <c r="F609" s="639" t="s">
        <v>71</v>
      </c>
      <c r="G609" s="638"/>
      <c r="H609" s="1110">
        <v>1468</v>
      </c>
      <c r="I609" s="705">
        <v>36951</v>
      </c>
      <c r="J609" s="643">
        <v>0</v>
      </c>
      <c r="K609" s="578">
        <f t="shared" si="29"/>
        <v>0</v>
      </c>
      <c r="L609" s="579">
        <f t="shared" si="30"/>
        <v>0</v>
      </c>
      <c r="M609" s="580">
        <f t="shared" si="31"/>
        <v>54244068</v>
      </c>
      <c r="N609" s="638"/>
      <c r="O609" s="638"/>
      <c r="P609" s="639" t="s">
        <v>269</v>
      </c>
      <c r="Q609" s="639" t="s">
        <v>271</v>
      </c>
      <c r="R609" s="639" t="s">
        <v>73</v>
      </c>
      <c r="S609" s="639" t="s">
        <v>152</v>
      </c>
      <c r="T609" s="89"/>
    </row>
    <row r="610" spans="1:20" ht="20.25" customHeight="1">
      <c r="A610" s="639" t="s">
        <v>113</v>
      </c>
      <c r="B610" s="638" t="s">
        <v>1172</v>
      </c>
      <c r="C610" s="639" t="s">
        <v>365</v>
      </c>
      <c r="D610" s="640" t="s">
        <v>4474</v>
      </c>
      <c r="E610" s="638"/>
      <c r="F610" s="639" t="s">
        <v>75</v>
      </c>
      <c r="G610" s="638"/>
      <c r="H610" s="1110">
        <v>734</v>
      </c>
      <c r="I610" s="705">
        <v>38801</v>
      </c>
      <c r="J610" s="643">
        <v>0</v>
      </c>
      <c r="K610" s="578">
        <f t="shared" si="29"/>
        <v>0</v>
      </c>
      <c r="L610" s="579">
        <f t="shared" si="30"/>
        <v>0</v>
      </c>
      <c r="M610" s="580">
        <f t="shared" si="31"/>
        <v>28479934</v>
      </c>
      <c r="N610" s="638"/>
      <c r="O610" s="638"/>
      <c r="P610" s="639" t="s">
        <v>269</v>
      </c>
      <c r="Q610" s="639" t="s">
        <v>272</v>
      </c>
      <c r="R610" s="639" t="s">
        <v>73</v>
      </c>
      <c r="S610" s="639" t="s">
        <v>152</v>
      </c>
      <c r="T610" s="89"/>
    </row>
    <row r="611" spans="1:20" ht="20.25" customHeight="1">
      <c r="A611" s="639" t="s">
        <v>113</v>
      </c>
      <c r="B611" s="638" t="s">
        <v>1172</v>
      </c>
      <c r="C611" s="639" t="s">
        <v>365</v>
      </c>
      <c r="D611" s="640" t="s">
        <v>4474</v>
      </c>
      <c r="E611" s="638"/>
      <c r="F611" s="639" t="s">
        <v>83</v>
      </c>
      <c r="G611" s="638"/>
      <c r="H611" s="1110">
        <v>734</v>
      </c>
      <c r="I611" s="705">
        <v>9112</v>
      </c>
      <c r="J611" s="643">
        <v>0</v>
      </c>
      <c r="K611" s="578">
        <f t="shared" si="29"/>
        <v>0</v>
      </c>
      <c r="L611" s="579">
        <f t="shared" si="30"/>
        <v>0</v>
      </c>
      <c r="M611" s="580">
        <f t="shared" si="31"/>
        <v>6688208</v>
      </c>
      <c r="N611" s="638"/>
      <c r="O611" s="638"/>
      <c r="P611" s="639" t="s">
        <v>269</v>
      </c>
      <c r="Q611" s="639" t="s">
        <v>336</v>
      </c>
      <c r="R611" s="639" t="s">
        <v>73</v>
      </c>
      <c r="S611" s="639" t="s">
        <v>152</v>
      </c>
      <c r="T611" s="89"/>
    </row>
    <row r="612" spans="1:20" ht="20.25" customHeight="1">
      <c r="A612" s="639" t="s">
        <v>113</v>
      </c>
      <c r="B612" s="638" t="s">
        <v>1172</v>
      </c>
      <c r="C612" s="639" t="s">
        <v>365</v>
      </c>
      <c r="D612" s="640" t="s">
        <v>4470</v>
      </c>
      <c r="E612" s="638"/>
      <c r="F612" s="639" t="s">
        <v>367</v>
      </c>
      <c r="G612" s="638"/>
      <c r="H612" s="1110">
        <v>734</v>
      </c>
      <c r="I612" s="705">
        <v>4176</v>
      </c>
      <c r="J612" s="643">
        <v>0</v>
      </c>
      <c r="K612" s="578">
        <f t="shared" si="29"/>
        <v>0</v>
      </c>
      <c r="L612" s="579">
        <f t="shared" si="30"/>
        <v>0</v>
      </c>
      <c r="M612" s="580">
        <f t="shared" si="31"/>
        <v>3065184</v>
      </c>
      <c r="N612" s="638"/>
      <c r="O612" s="638"/>
      <c r="P612" s="639" t="s">
        <v>269</v>
      </c>
      <c r="Q612" s="639" t="s">
        <v>336</v>
      </c>
      <c r="R612" s="639" t="s">
        <v>73</v>
      </c>
      <c r="S612" s="639" t="s">
        <v>152</v>
      </c>
      <c r="T612" s="89"/>
    </row>
    <row r="613" spans="1:20" ht="20.25" customHeight="1">
      <c r="A613" s="639" t="s">
        <v>113</v>
      </c>
      <c r="B613" s="638" t="s">
        <v>1172</v>
      </c>
      <c r="C613" s="639" t="s">
        <v>365</v>
      </c>
      <c r="D613" s="640" t="s">
        <v>4474</v>
      </c>
      <c r="E613" s="638"/>
      <c r="F613" s="639" t="s">
        <v>277</v>
      </c>
      <c r="G613" s="638"/>
      <c r="H613" s="1110">
        <v>74</v>
      </c>
      <c r="I613" s="705">
        <v>46000</v>
      </c>
      <c r="J613" s="643">
        <v>0</v>
      </c>
      <c r="K613" s="578">
        <f t="shared" si="29"/>
        <v>0</v>
      </c>
      <c r="L613" s="579">
        <f t="shared" si="30"/>
        <v>0</v>
      </c>
      <c r="M613" s="580">
        <f t="shared" si="31"/>
        <v>3404000</v>
      </c>
      <c r="N613" s="638"/>
      <c r="O613" s="638"/>
      <c r="P613" s="639" t="s">
        <v>269</v>
      </c>
      <c r="Q613" s="639" t="s">
        <v>278</v>
      </c>
      <c r="R613" s="639" t="s">
        <v>73</v>
      </c>
      <c r="S613" s="639" t="s">
        <v>152</v>
      </c>
      <c r="T613" s="89"/>
    </row>
    <row r="614" spans="1:20" ht="20.25" customHeight="1">
      <c r="A614" s="639" t="s">
        <v>113</v>
      </c>
      <c r="B614" s="638" t="s">
        <v>1262</v>
      </c>
      <c r="C614" s="639" t="s">
        <v>365</v>
      </c>
      <c r="D614" s="640" t="s">
        <v>4480</v>
      </c>
      <c r="E614" s="638"/>
      <c r="F614" s="639" t="s">
        <v>454</v>
      </c>
      <c r="G614" s="638"/>
      <c r="H614" s="1110">
        <v>1729</v>
      </c>
      <c r="I614" s="705">
        <v>48815</v>
      </c>
      <c r="J614" s="643">
        <v>37.5</v>
      </c>
      <c r="K614" s="578">
        <f t="shared" si="29"/>
        <v>64837.5</v>
      </c>
      <c r="L614" s="579">
        <f t="shared" si="30"/>
        <v>64.837500000000006</v>
      </c>
      <c r="M614" s="580">
        <f t="shared" si="31"/>
        <v>84401135</v>
      </c>
      <c r="N614" s="638"/>
      <c r="O614" s="638"/>
      <c r="P614" s="639" t="s">
        <v>269</v>
      </c>
      <c r="Q614" s="639" t="s">
        <v>370</v>
      </c>
      <c r="R614" s="639" t="s">
        <v>68</v>
      </c>
      <c r="S614" s="639" t="s">
        <v>152</v>
      </c>
      <c r="T614" s="89"/>
    </row>
    <row r="615" spans="1:20" ht="20.25" customHeight="1">
      <c r="A615" s="639" t="s">
        <v>113</v>
      </c>
      <c r="B615" s="638" t="s">
        <v>1262</v>
      </c>
      <c r="C615" s="639" t="s">
        <v>365</v>
      </c>
      <c r="D615" s="640" t="s">
        <v>4480</v>
      </c>
      <c r="E615" s="638"/>
      <c r="F615" s="639" t="s">
        <v>71</v>
      </c>
      <c r="G615" s="638"/>
      <c r="H615" s="1110">
        <v>2063</v>
      </c>
      <c r="I615" s="705">
        <v>36951</v>
      </c>
      <c r="J615" s="643">
        <v>0</v>
      </c>
      <c r="K615" s="578">
        <f t="shared" si="29"/>
        <v>0</v>
      </c>
      <c r="L615" s="579">
        <f t="shared" si="30"/>
        <v>0</v>
      </c>
      <c r="M615" s="580">
        <f t="shared" si="31"/>
        <v>76229913</v>
      </c>
      <c r="N615" s="638"/>
      <c r="O615" s="638"/>
      <c r="P615" s="639" t="s">
        <v>269</v>
      </c>
      <c r="Q615" s="639" t="s">
        <v>271</v>
      </c>
      <c r="R615" s="639" t="s">
        <v>73</v>
      </c>
      <c r="S615" s="639" t="s">
        <v>152</v>
      </c>
      <c r="T615" s="89"/>
    </row>
    <row r="616" spans="1:20" ht="20.25" customHeight="1">
      <c r="A616" s="639" t="s">
        <v>113</v>
      </c>
      <c r="B616" s="638" t="s">
        <v>1262</v>
      </c>
      <c r="C616" s="639" t="s">
        <v>365</v>
      </c>
      <c r="D616" s="640" t="s">
        <v>4480</v>
      </c>
      <c r="E616" s="638"/>
      <c r="F616" s="639" t="s">
        <v>75</v>
      </c>
      <c r="G616" s="638"/>
      <c r="H616" s="1110">
        <v>986</v>
      </c>
      <c r="I616" s="705">
        <v>38801</v>
      </c>
      <c r="J616" s="643">
        <v>0</v>
      </c>
      <c r="K616" s="578">
        <f t="shared" si="29"/>
        <v>0</v>
      </c>
      <c r="L616" s="579">
        <f t="shared" si="30"/>
        <v>0</v>
      </c>
      <c r="M616" s="580">
        <f t="shared" si="31"/>
        <v>38257786</v>
      </c>
      <c r="N616" s="638"/>
      <c r="O616" s="638"/>
      <c r="P616" s="639" t="s">
        <v>269</v>
      </c>
      <c r="Q616" s="639" t="s">
        <v>272</v>
      </c>
      <c r="R616" s="639" t="s">
        <v>73</v>
      </c>
      <c r="S616" s="639" t="s">
        <v>152</v>
      </c>
      <c r="T616" s="89"/>
    </row>
    <row r="617" spans="1:20" ht="20.25" customHeight="1">
      <c r="A617" s="639" t="s">
        <v>113</v>
      </c>
      <c r="B617" s="638" t="s">
        <v>1262</v>
      </c>
      <c r="C617" s="639" t="s">
        <v>365</v>
      </c>
      <c r="D617" s="640" t="s">
        <v>4480</v>
      </c>
      <c r="E617" s="638"/>
      <c r="F617" s="639" t="s">
        <v>83</v>
      </c>
      <c r="G617" s="638"/>
      <c r="H617" s="1110">
        <v>986</v>
      </c>
      <c r="I617" s="705">
        <v>9112</v>
      </c>
      <c r="J617" s="643">
        <v>0</v>
      </c>
      <c r="K617" s="578">
        <f t="shared" si="29"/>
        <v>0</v>
      </c>
      <c r="L617" s="579">
        <f t="shared" si="30"/>
        <v>0</v>
      </c>
      <c r="M617" s="580">
        <f t="shared" si="31"/>
        <v>8984432</v>
      </c>
      <c r="N617" s="638"/>
      <c r="O617" s="638"/>
      <c r="P617" s="639" t="s">
        <v>269</v>
      </c>
      <c r="Q617" s="639" t="s">
        <v>336</v>
      </c>
      <c r="R617" s="639" t="s">
        <v>73</v>
      </c>
      <c r="S617" s="639" t="s">
        <v>152</v>
      </c>
      <c r="T617" s="89"/>
    </row>
    <row r="618" spans="1:20" ht="20.25" customHeight="1">
      <c r="A618" s="639" t="s">
        <v>113</v>
      </c>
      <c r="B618" s="638" t="s">
        <v>1262</v>
      </c>
      <c r="C618" s="639" t="s">
        <v>365</v>
      </c>
      <c r="D618" s="640" t="s">
        <v>4481</v>
      </c>
      <c r="E618" s="638"/>
      <c r="F618" s="639" t="s">
        <v>367</v>
      </c>
      <c r="G618" s="638"/>
      <c r="H618" s="1110">
        <v>968</v>
      </c>
      <c r="I618" s="705">
        <v>4176</v>
      </c>
      <c r="J618" s="643">
        <v>0</v>
      </c>
      <c r="K618" s="578">
        <f t="shared" si="29"/>
        <v>0</v>
      </c>
      <c r="L618" s="579">
        <f t="shared" si="30"/>
        <v>0</v>
      </c>
      <c r="M618" s="580">
        <f t="shared" si="31"/>
        <v>4042368</v>
      </c>
      <c r="N618" s="638"/>
      <c r="O618" s="638"/>
      <c r="P618" s="639" t="s">
        <v>269</v>
      </c>
      <c r="Q618" s="639" t="s">
        <v>336</v>
      </c>
      <c r="R618" s="639" t="s">
        <v>73</v>
      </c>
      <c r="S618" s="639" t="s">
        <v>152</v>
      </c>
      <c r="T618" s="89"/>
    </row>
    <row r="619" spans="1:20" ht="20.25" customHeight="1">
      <c r="A619" s="639" t="s">
        <v>113</v>
      </c>
      <c r="B619" s="638" t="s">
        <v>1262</v>
      </c>
      <c r="C619" s="639" t="s">
        <v>365</v>
      </c>
      <c r="D619" s="640" t="s">
        <v>4480</v>
      </c>
      <c r="E619" s="638"/>
      <c r="F619" s="639" t="s">
        <v>277</v>
      </c>
      <c r="G619" s="638"/>
      <c r="H619" s="1110">
        <v>675</v>
      </c>
      <c r="I619" s="705">
        <v>46000</v>
      </c>
      <c r="J619" s="643">
        <v>0</v>
      </c>
      <c r="K619" s="578">
        <f t="shared" si="29"/>
        <v>0</v>
      </c>
      <c r="L619" s="579">
        <f t="shared" si="30"/>
        <v>0</v>
      </c>
      <c r="M619" s="580">
        <f t="shared" si="31"/>
        <v>31050000</v>
      </c>
      <c r="N619" s="638"/>
      <c r="O619" s="638"/>
      <c r="P619" s="639" t="s">
        <v>269</v>
      </c>
      <c r="Q619" s="639" t="s">
        <v>278</v>
      </c>
      <c r="R619" s="639" t="s">
        <v>73</v>
      </c>
      <c r="S619" s="639" t="s">
        <v>152</v>
      </c>
      <c r="T619" s="89"/>
    </row>
    <row r="620" spans="1:20" ht="20.25" customHeight="1">
      <c r="A620" s="639" t="s">
        <v>113</v>
      </c>
      <c r="B620" s="638" t="s">
        <v>1262</v>
      </c>
      <c r="C620" s="639" t="s">
        <v>365</v>
      </c>
      <c r="D620" s="640" t="s">
        <v>4480</v>
      </c>
      <c r="E620" s="638"/>
      <c r="F620" s="639" t="s">
        <v>390</v>
      </c>
      <c r="G620" s="638"/>
      <c r="H620" s="1110">
        <v>1135</v>
      </c>
      <c r="I620" s="705">
        <v>7845</v>
      </c>
      <c r="J620" s="643">
        <v>0</v>
      </c>
      <c r="K620" s="578">
        <f t="shared" si="29"/>
        <v>0</v>
      </c>
      <c r="L620" s="579">
        <f t="shared" si="30"/>
        <v>0</v>
      </c>
      <c r="M620" s="580">
        <f t="shared" si="31"/>
        <v>8904075</v>
      </c>
      <c r="N620" s="638"/>
      <c r="O620" s="638"/>
      <c r="P620" s="639" t="s">
        <v>269</v>
      </c>
      <c r="Q620" s="639" t="s">
        <v>336</v>
      </c>
      <c r="R620" s="639" t="s">
        <v>73</v>
      </c>
      <c r="S620" s="639" t="s">
        <v>152</v>
      </c>
      <c r="T620" s="89"/>
    </row>
    <row r="621" spans="1:20" ht="20.25" customHeight="1">
      <c r="A621" s="639" t="s">
        <v>113</v>
      </c>
      <c r="B621" s="638" t="s">
        <v>1262</v>
      </c>
      <c r="C621" s="639" t="s">
        <v>365</v>
      </c>
      <c r="D621" s="640" t="s">
        <v>4481</v>
      </c>
      <c r="E621" s="638"/>
      <c r="F621" s="639" t="s">
        <v>84</v>
      </c>
      <c r="G621" s="638"/>
      <c r="H621" s="1110">
        <v>1135</v>
      </c>
      <c r="I621" s="705">
        <v>6521</v>
      </c>
      <c r="J621" s="643">
        <v>0</v>
      </c>
      <c r="K621" s="578">
        <f t="shared" si="29"/>
        <v>0</v>
      </c>
      <c r="L621" s="579">
        <f t="shared" si="30"/>
        <v>0</v>
      </c>
      <c r="M621" s="580">
        <f t="shared" si="31"/>
        <v>7401335</v>
      </c>
      <c r="N621" s="638"/>
      <c r="O621" s="638"/>
      <c r="P621" s="639" t="s">
        <v>269</v>
      </c>
      <c r="Q621" s="639" t="s">
        <v>336</v>
      </c>
      <c r="R621" s="639" t="s">
        <v>73</v>
      </c>
      <c r="S621" s="639" t="s">
        <v>152</v>
      </c>
      <c r="T621" s="89"/>
    </row>
    <row r="622" spans="1:20" ht="20.25" customHeight="1">
      <c r="A622" s="639" t="s">
        <v>113</v>
      </c>
      <c r="B622" s="638" t="s">
        <v>1262</v>
      </c>
      <c r="C622" s="639" t="s">
        <v>365</v>
      </c>
      <c r="D622" s="640" t="s">
        <v>4480</v>
      </c>
      <c r="E622" s="638"/>
      <c r="F622" s="639" t="s">
        <v>350</v>
      </c>
      <c r="G622" s="638"/>
      <c r="H622" s="1110">
        <v>1729</v>
      </c>
      <c r="I622" s="705">
        <v>18900</v>
      </c>
      <c r="J622" s="643">
        <v>0</v>
      </c>
      <c r="K622" s="578">
        <f t="shared" si="29"/>
        <v>0</v>
      </c>
      <c r="L622" s="579">
        <f t="shared" si="30"/>
        <v>0</v>
      </c>
      <c r="M622" s="580">
        <f t="shared" si="31"/>
        <v>32678100</v>
      </c>
      <c r="N622" s="638"/>
      <c r="O622" s="638"/>
      <c r="P622" s="639" t="s">
        <v>269</v>
      </c>
      <c r="Q622" s="639" t="s">
        <v>336</v>
      </c>
      <c r="R622" s="639" t="s">
        <v>73</v>
      </c>
      <c r="S622" s="639" t="s">
        <v>152</v>
      </c>
      <c r="T622" s="89"/>
    </row>
    <row r="623" spans="1:20" ht="20.25" customHeight="1">
      <c r="A623" s="639" t="s">
        <v>113</v>
      </c>
      <c r="B623" s="638" t="s">
        <v>1262</v>
      </c>
      <c r="C623" s="639" t="s">
        <v>365</v>
      </c>
      <c r="D623" s="640" t="s">
        <v>4480</v>
      </c>
      <c r="E623" s="638"/>
      <c r="F623" s="639" t="s">
        <v>391</v>
      </c>
      <c r="G623" s="638"/>
      <c r="H623" s="1110">
        <v>2348</v>
      </c>
      <c r="I623" s="705">
        <v>7290</v>
      </c>
      <c r="J623" s="643">
        <v>0</v>
      </c>
      <c r="K623" s="578">
        <f t="shared" si="29"/>
        <v>0</v>
      </c>
      <c r="L623" s="579">
        <f t="shared" si="30"/>
        <v>0</v>
      </c>
      <c r="M623" s="580">
        <f t="shared" si="31"/>
        <v>17116920</v>
      </c>
      <c r="N623" s="638"/>
      <c r="O623" s="638"/>
      <c r="P623" s="639" t="s">
        <v>269</v>
      </c>
      <c r="Q623" s="639" t="s">
        <v>336</v>
      </c>
      <c r="R623" s="639" t="s">
        <v>73</v>
      </c>
      <c r="S623" s="639" t="s">
        <v>152</v>
      </c>
      <c r="T623" s="89"/>
    </row>
    <row r="624" spans="1:20" ht="20.25" customHeight="1">
      <c r="A624" s="639" t="s">
        <v>113</v>
      </c>
      <c r="B624" s="638" t="s">
        <v>1262</v>
      </c>
      <c r="C624" s="639" t="s">
        <v>365</v>
      </c>
      <c r="D624" s="640" t="s">
        <v>4480</v>
      </c>
      <c r="E624" s="638"/>
      <c r="F624" s="639" t="s">
        <v>393</v>
      </c>
      <c r="G624" s="638"/>
      <c r="H624" s="1110">
        <v>2348</v>
      </c>
      <c r="I624" s="705">
        <v>7290</v>
      </c>
      <c r="J624" s="643">
        <v>0</v>
      </c>
      <c r="K624" s="578">
        <f t="shared" si="29"/>
        <v>0</v>
      </c>
      <c r="L624" s="579">
        <f t="shared" si="30"/>
        <v>0</v>
      </c>
      <c r="M624" s="580">
        <f t="shared" si="31"/>
        <v>17116920</v>
      </c>
      <c r="N624" s="638"/>
      <c r="O624" s="638"/>
      <c r="P624" s="639" t="s">
        <v>269</v>
      </c>
      <c r="Q624" s="639" t="s">
        <v>336</v>
      </c>
      <c r="R624" s="639" t="s">
        <v>73</v>
      </c>
      <c r="S624" s="639" t="s">
        <v>152</v>
      </c>
      <c r="T624" s="89"/>
    </row>
    <row r="625" spans="1:20" ht="20.25" customHeight="1">
      <c r="A625" s="639" t="s">
        <v>113</v>
      </c>
      <c r="B625" s="638" t="s">
        <v>1385</v>
      </c>
      <c r="C625" s="639" t="s">
        <v>365</v>
      </c>
      <c r="D625" s="640" t="s">
        <v>4466</v>
      </c>
      <c r="E625" s="638"/>
      <c r="F625" s="639" t="s">
        <v>1325</v>
      </c>
      <c r="G625" s="638"/>
      <c r="H625" s="1110">
        <v>1620</v>
      </c>
      <c r="I625" s="705">
        <v>9842</v>
      </c>
      <c r="J625" s="643">
        <v>0</v>
      </c>
      <c r="K625" s="578">
        <f t="shared" si="29"/>
        <v>0</v>
      </c>
      <c r="L625" s="579">
        <f t="shared" si="30"/>
        <v>0</v>
      </c>
      <c r="M625" s="580">
        <f t="shared" si="31"/>
        <v>15944040</v>
      </c>
      <c r="N625" s="638"/>
      <c r="O625" s="638"/>
      <c r="P625" s="639" t="s">
        <v>269</v>
      </c>
      <c r="Q625" s="639" t="s">
        <v>575</v>
      </c>
      <c r="R625" s="639" t="s">
        <v>375</v>
      </c>
      <c r="S625" s="639" t="s">
        <v>152</v>
      </c>
      <c r="T625" s="89"/>
    </row>
    <row r="626" spans="1:20" ht="20.25" customHeight="1">
      <c r="A626" s="639" t="s">
        <v>113</v>
      </c>
      <c r="B626" s="638" t="s">
        <v>1385</v>
      </c>
      <c r="C626" s="639" t="s">
        <v>365</v>
      </c>
      <c r="D626" s="640" t="s">
        <v>4466</v>
      </c>
      <c r="E626" s="638"/>
      <c r="F626" s="639" t="s">
        <v>454</v>
      </c>
      <c r="G626" s="638"/>
      <c r="H626" s="1110">
        <v>1620</v>
      </c>
      <c r="I626" s="705">
        <v>48815</v>
      </c>
      <c r="J626" s="643">
        <v>37.5</v>
      </c>
      <c r="K626" s="578">
        <f t="shared" si="29"/>
        <v>60750</v>
      </c>
      <c r="L626" s="579">
        <f t="shared" si="30"/>
        <v>60.75</v>
      </c>
      <c r="M626" s="580">
        <f t="shared" si="31"/>
        <v>79080300</v>
      </c>
      <c r="N626" s="638"/>
      <c r="O626" s="638"/>
      <c r="P626" s="639" t="s">
        <v>269</v>
      </c>
      <c r="Q626" s="639" t="s">
        <v>370</v>
      </c>
      <c r="R626" s="639" t="s">
        <v>68</v>
      </c>
      <c r="S626" s="639" t="s">
        <v>152</v>
      </c>
      <c r="T626" s="89"/>
    </row>
    <row r="627" spans="1:20" ht="20.25" customHeight="1">
      <c r="A627" s="639" t="s">
        <v>113</v>
      </c>
      <c r="B627" s="638" t="s">
        <v>1385</v>
      </c>
      <c r="C627" s="639" t="s">
        <v>365</v>
      </c>
      <c r="D627" s="640" t="s">
        <v>4466</v>
      </c>
      <c r="E627" s="638"/>
      <c r="F627" s="639" t="s">
        <v>71</v>
      </c>
      <c r="G627" s="638"/>
      <c r="H627" s="1110">
        <v>1620</v>
      </c>
      <c r="I627" s="705">
        <v>36951</v>
      </c>
      <c r="J627" s="643">
        <v>0</v>
      </c>
      <c r="K627" s="578">
        <f t="shared" si="29"/>
        <v>0</v>
      </c>
      <c r="L627" s="579">
        <f t="shared" si="30"/>
        <v>0</v>
      </c>
      <c r="M627" s="580">
        <f t="shared" si="31"/>
        <v>59860620</v>
      </c>
      <c r="N627" s="638"/>
      <c r="O627" s="638"/>
      <c r="P627" s="639" t="s">
        <v>269</v>
      </c>
      <c r="Q627" s="639" t="s">
        <v>271</v>
      </c>
      <c r="R627" s="639" t="s">
        <v>73</v>
      </c>
      <c r="S627" s="639" t="s">
        <v>152</v>
      </c>
      <c r="T627" s="89"/>
    </row>
    <row r="628" spans="1:20" ht="20.25" customHeight="1">
      <c r="A628" s="639" t="s">
        <v>113</v>
      </c>
      <c r="B628" s="638" t="s">
        <v>1385</v>
      </c>
      <c r="C628" s="639" t="s">
        <v>365</v>
      </c>
      <c r="D628" s="640" t="s">
        <v>4466</v>
      </c>
      <c r="E628" s="638"/>
      <c r="F628" s="639" t="s">
        <v>277</v>
      </c>
      <c r="G628" s="638"/>
      <c r="H628" s="1110">
        <v>810</v>
      </c>
      <c r="I628" s="705">
        <v>46000</v>
      </c>
      <c r="J628" s="643">
        <v>0</v>
      </c>
      <c r="K628" s="578">
        <f t="shared" si="29"/>
        <v>0</v>
      </c>
      <c r="L628" s="579">
        <f t="shared" si="30"/>
        <v>0</v>
      </c>
      <c r="M628" s="580">
        <f t="shared" si="31"/>
        <v>37260000</v>
      </c>
      <c r="N628" s="638"/>
      <c r="O628" s="638"/>
      <c r="P628" s="639" t="s">
        <v>269</v>
      </c>
      <c r="Q628" s="639" t="s">
        <v>278</v>
      </c>
      <c r="R628" s="639" t="s">
        <v>73</v>
      </c>
      <c r="S628" s="639" t="s">
        <v>152</v>
      </c>
      <c r="T628" s="89"/>
    </row>
    <row r="629" spans="1:20" s="221" customFormat="1" ht="20.25" customHeight="1">
      <c r="A629" s="639" t="s">
        <v>113</v>
      </c>
      <c r="B629" s="638" t="s">
        <v>1385</v>
      </c>
      <c r="C629" s="639" t="s">
        <v>365</v>
      </c>
      <c r="D629" s="640" t="s">
        <v>4466</v>
      </c>
      <c r="E629" s="638"/>
      <c r="F629" s="639" t="s">
        <v>75</v>
      </c>
      <c r="G629" s="638"/>
      <c r="H629" s="1110">
        <v>810</v>
      </c>
      <c r="I629" s="705">
        <v>38801</v>
      </c>
      <c r="J629" s="643">
        <v>0</v>
      </c>
      <c r="K629" s="578">
        <f t="shared" si="29"/>
        <v>0</v>
      </c>
      <c r="L629" s="579">
        <f t="shared" si="30"/>
        <v>0</v>
      </c>
      <c r="M629" s="580">
        <f t="shared" si="31"/>
        <v>31428810</v>
      </c>
      <c r="N629" s="638"/>
      <c r="O629" s="638"/>
      <c r="P629" s="639" t="s">
        <v>269</v>
      </c>
      <c r="Q629" s="639" t="s">
        <v>272</v>
      </c>
      <c r="R629" s="639" t="s">
        <v>73</v>
      </c>
      <c r="S629" s="639" t="s">
        <v>152</v>
      </c>
      <c r="T629" s="224" t="s">
        <v>1601</v>
      </c>
    </row>
    <row r="630" spans="1:20" s="221" customFormat="1" ht="20.25" customHeight="1">
      <c r="A630" s="639" t="s">
        <v>113</v>
      </c>
      <c r="B630" s="638" t="s">
        <v>1385</v>
      </c>
      <c r="C630" s="639" t="s">
        <v>365</v>
      </c>
      <c r="D630" s="640" t="s">
        <v>4466</v>
      </c>
      <c r="E630" s="638"/>
      <c r="F630" s="639" t="s">
        <v>83</v>
      </c>
      <c r="G630" s="638"/>
      <c r="H630" s="1110">
        <v>810</v>
      </c>
      <c r="I630" s="705">
        <v>9112</v>
      </c>
      <c r="J630" s="643">
        <v>0</v>
      </c>
      <c r="K630" s="578">
        <f t="shared" si="29"/>
        <v>0</v>
      </c>
      <c r="L630" s="579">
        <f t="shared" si="30"/>
        <v>0</v>
      </c>
      <c r="M630" s="580">
        <f t="shared" si="31"/>
        <v>7380720</v>
      </c>
      <c r="N630" s="638"/>
      <c r="O630" s="638"/>
      <c r="P630" s="639" t="s">
        <v>269</v>
      </c>
      <c r="Q630" s="639" t="s">
        <v>336</v>
      </c>
      <c r="R630" s="639" t="s">
        <v>73</v>
      </c>
      <c r="S630" s="639" t="s">
        <v>152</v>
      </c>
      <c r="T630" s="224" t="s">
        <v>851</v>
      </c>
    </row>
    <row r="631" spans="1:20" s="221" customFormat="1" ht="20.25" customHeight="1">
      <c r="A631" s="639" t="s">
        <v>113</v>
      </c>
      <c r="B631" s="638" t="s">
        <v>1385</v>
      </c>
      <c r="C631" s="639" t="s">
        <v>365</v>
      </c>
      <c r="D631" s="640" t="s">
        <v>4466</v>
      </c>
      <c r="E631" s="638"/>
      <c r="F631" s="639" t="s">
        <v>367</v>
      </c>
      <c r="G631" s="638"/>
      <c r="H631" s="1110">
        <v>810</v>
      </c>
      <c r="I631" s="705">
        <v>4176</v>
      </c>
      <c r="J631" s="643">
        <v>0</v>
      </c>
      <c r="K631" s="578">
        <f t="shared" si="29"/>
        <v>0</v>
      </c>
      <c r="L631" s="579">
        <f t="shared" si="30"/>
        <v>0</v>
      </c>
      <c r="M631" s="580">
        <f t="shared" si="31"/>
        <v>3382560</v>
      </c>
      <c r="N631" s="638"/>
      <c r="O631" s="638"/>
      <c r="P631" s="639" t="s">
        <v>269</v>
      </c>
      <c r="Q631" s="639" t="s">
        <v>336</v>
      </c>
      <c r="R631" s="639" t="s">
        <v>73</v>
      </c>
      <c r="S631" s="639" t="s">
        <v>152</v>
      </c>
      <c r="T631" s="224" t="s">
        <v>1602</v>
      </c>
    </row>
    <row r="632" spans="1:20" s="221" customFormat="1" ht="20.25" customHeight="1">
      <c r="A632" s="639" t="s">
        <v>113</v>
      </c>
      <c r="B632" s="638" t="s">
        <v>1385</v>
      </c>
      <c r="C632" s="639" t="s">
        <v>365</v>
      </c>
      <c r="D632" s="640" t="s">
        <v>4466</v>
      </c>
      <c r="E632" s="638"/>
      <c r="F632" s="639" t="s">
        <v>390</v>
      </c>
      <c r="G632" s="638"/>
      <c r="H632" s="1110">
        <v>900</v>
      </c>
      <c r="I632" s="705">
        <v>7845</v>
      </c>
      <c r="J632" s="643">
        <v>0</v>
      </c>
      <c r="K632" s="578">
        <f t="shared" si="29"/>
        <v>0</v>
      </c>
      <c r="L632" s="579">
        <f t="shared" si="30"/>
        <v>0</v>
      </c>
      <c r="M632" s="580">
        <f t="shared" si="31"/>
        <v>7060500</v>
      </c>
      <c r="N632" s="638"/>
      <c r="O632" s="638"/>
      <c r="P632" s="639" t="s">
        <v>269</v>
      </c>
      <c r="Q632" s="639" t="s">
        <v>336</v>
      </c>
      <c r="R632" s="639" t="s">
        <v>73</v>
      </c>
      <c r="S632" s="639" t="s">
        <v>152</v>
      </c>
      <c r="T632" s="224" t="s">
        <v>1603</v>
      </c>
    </row>
    <row r="633" spans="1:20" s="221" customFormat="1" ht="20.25" customHeight="1">
      <c r="A633" s="639" t="s">
        <v>113</v>
      </c>
      <c r="B633" s="638" t="s">
        <v>1385</v>
      </c>
      <c r="C633" s="639" t="s">
        <v>365</v>
      </c>
      <c r="D633" s="640" t="s">
        <v>4466</v>
      </c>
      <c r="E633" s="638"/>
      <c r="F633" s="639" t="s">
        <v>442</v>
      </c>
      <c r="G633" s="638"/>
      <c r="H633" s="1110">
        <v>900</v>
      </c>
      <c r="I633" s="705">
        <v>679</v>
      </c>
      <c r="J633" s="643">
        <v>0</v>
      </c>
      <c r="K633" s="578">
        <f t="shared" si="29"/>
        <v>0</v>
      </c>
      <c r="L633" s="579">
        <f t="shared" si="30"/>
        <v>0</v>
      </c>
      <c r="M633" s="580">
        <f t="shared" si="31"/>
        <v>611100</v>
      </c>
      <c r="N633" s="638"/>
      <c r="O633" s="638"/>
      <c r="P633" s="639" t="s">
        <v>269</v>
      </c>
      <c r="Q633" s="639" t="s">
        <v>336</v>
      </c>
      <c r="R633" s="639" t="s">
        <v>73</v>
      </c>
      <c r="S633" s="639" t="s">
        <v>152</v>
      </c>
      <c r="T633" s="224" t="s">
        <v>1603</v>
      </c>
    </row>
    <row r="634" spans="1:20" s="221" customFormat="1" ht="20.25" customHeight="1">
      <c r="A634" s="639" t="s">
        <v>113</v>
      </c>
      <c r="B634" s="638" t="s">
        <v>1385</v>
      </c>
      <c r="C634" s="639" t="s">
        <v>365</v>
      </c>
      <c r="D634" s="640" t="s">
        <v>4466</v>
      </c>
      <c r="E634" s="638"/>
      <c r="F634" s="639" t="s">
        <v>81</v>
      </c>
      <c r="G634" s="638"/>
      <c r="H634" s="1110">
        <v>900</v>
      </c>
      <c r="I634" s="705">
        <v>4755</v>
      </c>
      <c r="J634" s="643">
        <v>0</v>
      </c>
      <c r="K634" s="578">
        <f t="shared" si="29"/>
        <v>0</v>
      </c>
      <c r="L634" s="579">
        <f t="shared" si="30"/>
        <v>0</v>
      </c>
      <c r="M634" s="580">
        <f t="shared" si="31"/>
        <v>4279500</v>
      </c>
      <c r="N634" s="638"/>
      <c r="O634" s="638"/>
      <c r="P634" s="639" t="s">
        <v>269</v>
      </c>
      <c r="Q634" s="639" t="s">
        <v>336</v>
      </c>
      <c r="R634" s="639" t="s">
        <v>73</v>
      </c>
      <c r="S634" s="639" t="s">
        <v>152</v>
      </c>
      <c r="T634" s="224" t="s">
        <v>1605</v>
      </c>
    </row>
    <row r="635" spans="1:20" s="221" customFormat="1" ht="20.25" customHeight="1">
      <c r="A635" s="639" t="s">
        <v>113</v>
      </c>
      <c r="B635" s="638" t="s">
        <v>1385</v>
      </c>
      <c r="C635" s="639" t="s">
        <v>365</v>
      </c>
      <c r="D635" s="640" t="s">
        <v>4466</v>
      </c>
      <c r="E635" s="638"/>
      <c r="F635" s="639" t="s">
        <v>84</v>
      </c>
      <c r="G635" s="638"/>
      <c r="H635" s="1110">
        <v>900</v>
      </c>
      <c r="I635" s="705">
        <v>6521</v>
      </c>
      <c r="J635" s="643">
        <v>0</v>
      </c>
      <c r="K635" s="578">
        <f t="shared" si="29"/>
        <v>0</v>
      </c>
      <c r="L635" s="579">
        <f t="shared" si="30"/>
        <v>0</v>
      </c>
      <c r="M635" s="580">
        <f t="shared" si="31"/>
        <v>5868900</v>
      </c>
      <c r="N635" s="638"/>
      <c r="O635" s="638"/>
      <c r="P635" s="639" t="s">
        <v>269</v>
      </c>
      <c r="Q635" s="639" t="s">
        <v>336</v>
      </c>
      <c r="R635" s="639" t="s">
        <v>73</v>
      </c>
      <c r="S635" s="639" t="s">
        <v>152</v>
      </c>
      <c r="T635" s="224" t="s">
        <v>1576</v>
      </c>
    </row>
    <row r="636" spans="1:20" s="172" customFormat="1" ht="20.25" customHeight="1">
      <c r="A636" s="639" t="s">
        <v>113</v>
      </c>
      <c r="B636" s="638" t="s">
        <v>1385</v>
      </c>
      <c r="C636" s="639" t="s">
        <v>365</v>
      </c>
      <c r="D636" s="640" t="s">
        <v>4466</v>
      </c>
      <c r="E636" s="638"/>
      <c r="F636" s="639" t="s">
        <v>350</v>
      </c>
      <c r="G636" s="638"/>
      <c r="H636" s="1110">
        <v>1800</v>
      </c>
      <c r="I636" s="705">
        <v>18900</v>
      </c>
      <c r="J636" s="643">
        <v>0</v>
      </c>
      <c r="K636" s="578">
        <f t="shared" si="29"/>
        <v>0</v>
      </c>
      <c r="L636" s="579">
        <f t="shared" si="30"/>
        <v>0</v>
      </c>
      <c r="M636" s="580">
        <f t="shared" si="31"/>
        <v>34020000</v>
      </c>
      <c r="N636" s="638"/>
      <c r="O636" s="638"/>
      <c r="P636" s="639" t="s">
        <v>269</v>
      </c>
      <c r="Q636" s="639" t="s">
        <v>336</v>
      </c>
      <c r="R636" s="639" t="s">
        <v>73</v>
      </c>
      <c r="S636" s="639" t="s">
        <v>152</v>
      </c>
    </row>
    <row r="637" spans="1:20" ht="20.25" customHeight="1">
      <c r="A637" s="639" t="s">
        <v>113</v>
      </c>
      <c r="B637" s="638" t="s">
        <v>1385</v>
      </c>
      <c r="C637" s="639" t="s">
        <v>365</v>
      </c>
      <c r="D637" s="640" t="s">
        <v>4466</v>
      </c>
      <c r="E637" s="638"/>
      <c r="F637" s="639" t="s">
        <v>1063</v>
      </c>
      <c r="G637" s="638"/>
      <c r="H637" s="1110">
        <v>1800</v>
      </c>
      <c r="I637" s="705">
        <v>9900</v>
      </c>
      <c r="J637" s="643">
        <v>0</v>
      </c>
      <c r="K637" s="578">
        <f t="shared" si="29"/>
        <v>0</v>
      </c>
      <c r="L637" s="579">
        <f t="shared" si="30"/>
        <v>0</v>
      </c>
      <c r="M637" s="580">
        <f t="shared" si="31"/>
        <v>17820000</v>
      </c>
      <c r="N637" s="638"/>
      <c r="O637" s="638"/>
      <c r="P637" s="639" t="s">
        <v>269</v>
      </c>
      <c r="Q637" s="639" t="s">
        <v>336</v>
      </c>
      <c r="R637" s="639" t="s">
        <v>73</v>
      </c>
      <c r="S637" s="639" t="s">
        <v>152</v>
      </c>
    </row>
    <row r="638" spans="1:20" ht="20.25" customHeight="1">
      <c r="A638" s="639" t="s">
        <v>113</v>
      </c>
      <c r="B638" s="638" t="s">
        <v>1385</v>
      </c>
      <c r="C638" s="639" t="s">
        <v>365</v>
      </c>
      <c r="D638" s="640" t="s">
        <v>4466</v>
      </c>
      <c r="E638" s="638"/>
      <c r="F638" s="639" t="s">
        <v>420</v>
      </c>
      <c r="G638" s="638"/>
      <c r="H638" s="1110">
        <v>1800</v>
      </c>
      <c r="I638" s="705">
        <v>9900</v>
      </c>
      <c r="J638" s="643">
        <v>0</v>
      </c>
      <c r="K638" s="578">
        <f t="shared" si="29"/>
        <v>0</v>
      </c>
      <c r="L638" s="579">
        <f t="shared" si="30"/>
        <v>0</v>
      </c>
      <c r="M638" s="580">
        <f t="shared" si="31"/>
        <v>17820000</v>
      </c>
      <c r="N638" s="638"/>
      <c r="O638" s="638"/>
      <c r="P638" s="639" t="s">
        <v>269</v>
      </c>
      <c r="Q638" s="639" t="s">
        <v>336</v>
      </c>
      <c r="R638" s="639" t="s">
        <v>73</v>
      </c>
      <c r="S638" s="639" t="s">
        <v>152</v>
      </c>
    </row>
    <row r="639" spans="1:20" ht="20.25" customHeight="1">
      <c r="A639" s="639" t="s">
        <v>113</v>
      </c>
      <c r="B639" s="638" t="s">
        <v>4307</v>
      </c>
      <c r="C639" s="639" t="s">
        <v>365</v>
      </c>
      <c r="D639" s="640" t="s">
        <v>4454</v>
      </c>
      <c r="E639" s="638"/>
      <c r="F639" s="639" t="s">
        <v>694</v>
      </c>
      <c r="G639" s="638"/>
      <c r="H639" s="1110">
        <v>1050</v>
      </c>
      <c r="I639" s="705">
        <v>51817</v>
      </c>
      <c r="J639" s="643">
        <v>35</v>
      </c>
      <c r="K639" s="578">
        <f t="shared" si="29"/>
        <v>36750</v>
      </c>
      <c r="L639" s="579">
        <f t="shared" si="30"/>
        <v>36.75</v>
      </c>
      <c r="M639" s="580">
        <f t="shared" si="31"/>
        <v>54407850</v>
      </c>
      <c r="N639" s="638"/>
      <c r="O639" s="638"/>
      <c r="P639" s="639" t="s">
        <v>269</v>
      </c>
      <c r="Q639" s="639" t="s">
        <v>358</v>
      </c>
      <c r="R639" s="639" t="s">
        <v>68</v>
      </c>
      <c r="S639" s="639" t="s">
        <v>152</v>
      </c>
    </row>
    <row r="640" spans="1:20" ht="20.25" customHeight="1">
      <c r="A640" s="639" t="s">
        <v>113</v>
      </c>
      <c r="B640" s="638" t="s">
        <v>4307</v>
      </c>
      <c r="C640" s="639" t="s">
        <v>365</v>
      </c>
      <c r="D640" s="640" t="s">
        <v>4397</v>
      </c>
      <c r="E640" s="638"/>
      <c r="F640" s="639" t="s">
        <v>558</v>
      </c>
      <c r="G640" s="638"/>
      <c r="H640" s="1110">
        <v>1050</v>
      </c>
      <c r="I640" s="705">
        <v>8600</v>
      </c>
      <c r="J640" s="643">
        <v>0</v>
      </c>
      <c r="K640" s="578">
        <f t="shared" si="29"/>
        <v>0</v>
      </c>
      <c r="L640" s="579">
        <f t="shared" si="30"/>
        <v>0</v>
      </c>
      <c r="M640" s="580">
        <f t="shared" si="31"/>
        <v>9030000</v>
      </c>
      <c r="N640" s="638"/>
      <c r="O640" s="638"/>
      <c r="P640" s="639" t="s">
        <v>269</v>
      </c>
      <c r="Q640" s="639" t="s">
        <v>336</v>
      </c>
      <c r="R640" s="639" t="s">
        <v>73</v>
      </c>
      <c r="S640" s="639" t="s">
        <v>152</v>
      </c>
    </row>
    <row r="641" spans="1:20" ht="20.25" customHeight="1">
      <c r="A641" s="639" t="s">
        <v>113</v>
      </c>
      <c r="B641" s="638" t="s">
        <v>4308</v>
      </c>
      <c r="C641" s="639" t="s">
        <v>365</v>
      </c>
      <c r="D641" s="640" t="s">
        <v>4399</v>
      </c>
      <c r="E641" s="638"/>
      <c r="F641" s="639" t="s">
        <v>694</v>
      </c>
      <c r="G641" s="638"/>
      <c r="H641" s="1110">
        <v>1050</v>
      </c>
      <c r="I641" s="705">
        <v>51817</v>
      </c>
      <c r="J641" s="643">
        <v>35</v>
      </c>
      <c r="K641" s="578">
        <f t="shared" si="29"/>
        <v>36750</v>
      </c>
      <c r="L641" s="579">
        <f t="shared" si="30"/>
        <v>36.75</v>
      </c>
      <c r="M641" s="580">
        <f t="shared" si="31"/>
        <v>54407850</v>
      </c>
      <c r="N641" s="638"/>
      <c r="O641" s="638"/>
      <c r="P641" s="639" t="s">
        <v>269</v>
      </c>
      <c r="Q641" s="639" t="s">
        <v>358</v>
      </c>
      <c r="R641" s="639" t="s">
        <v>68</v>
      </c>
      <c r="S641" s="639" t="s">
        <v>152</v>
      </c>
    </row>
    <row r="642" spans="1:20" ht="20.25" customHeight="1">
      <c r="A642" s="639" t="s">
        <v>113</v>
      </c>
      <c r="B642" s="638" t="s">
        <v>4308</v>
      </c>
      <c r="C642" s="639" t="s">
        <v>365</v>
      </c>
      <c r="D642" s="640" t="s">
        <v>4397</v>
      </c>
      <c r="E642" s="638"/>
      <c r="F642" s="639" t="s">
        <v>558</v>
      </c>
      <c r="G642" s="638"/>
      <c r="H642" s="1110">
        <v>1050</v>
      </c>
      <c r="I642" s="705">
        <v>8600</v>
      </c>
      <c r="J642" s="643">
        <v>0</v>
      </c>
      <c r="K642" s="578">
        <f t="shared" si="29"/>
        <v>0</v>
      </c>
      <c r="L642" s="579">
        <f t="shared" si="30"/>
        <v>0</v>
      </c>
      <c r="M642" s="580">
        <f t="shared" si="31"/>
        <v>9030000</v>
      </c>
      <c r="N642" s="638"/>
      <c r="O642" s="638"/>
      <c r="P642" s="639" t="s">
        <v>269</v>
      </c>
      <c r="Q642" s="639" t="s">
        <v>336</v>
      </c>
      <c r="R642" s="639" t="s">
        <v>73</v>
      </c>
      <c r="S642" s="639" t="s">
        <v>152</v>
      </c>
    </row>
    <row r="643" spans="1:20" ht="20.25" customHeight="1">
      <c r="A643" s="639" t="s">
        <v>113</v>
      </c>
      <c r="B643" s="638" t="s">
        <v>2157</v>
      </c>
      <c r="C643" s="639" t="s">
        <v>365</v>
      </c>
      <c r="D643" s="640" t="s">
        <v>4397</v>
      </c>
      <c r="E643" s="638"/>
      <c r="F643" s="639" t="s">
        <v>84</v>
      </c>
      <c r="G643" s="638"/>
      <c r="H643" s="1110">
        <v>209</v>
      </c>
      <c r="I643" s="705">
        <v>6521</v>
      </c>
      <c r="J643" s="643">
        <v>0</v>
      </c>
      <c r="K643" s="578">
        <f t="shared" si="29"/>
        <v>0</v>
      </c>
      <c r="L643" s="579">
        <f t="shared" si="30"/>
        <v>0</v>
      </c>
      <c r="M643" s="580">
        <f t="shared" si="31"/>
        <v>1362889</v>
      </c>
      <c r="N643" s="638"/>
      <c r="O643" s="638"/>
      <c r="P643" s="639" t="s">
        <v>269</v>
      </c>
      <c r="Q643" s="639" t="s">
        <v>336</v>
      </c>
      <c r="R643" s="639" t="s">
        <v>73</v>
      </c>
      <c r="S643" s="639" t="s">
        <v>152</v>
      </c>
    </row>
    <row r="644" spans="1:20" ht="20.25" customHeight="1">
      <c r="A644" s="639" t="s">
        <v>113</v>
      </c>
      <c r="B644" s="638" t="s">
        <v>2157</v>
      </c>
      <c r="C644" s="639" t="s">
        <v>365</v>
      </c>
      <c r="D644" s="640" t="s">
        <v>4397</v>
      </c>
      <c r="E644" s="638"/>
      <c r="F644" s="639" t="s">
        <v>367</v>
      </c>
      <c r="G644" s="638"/>
      <c r="H644" s="1110">
        <v>209</v>
      </c>
      <c r="I644" s="705">
        <v>4176</v>
      </c>
      <c r="J644" s="643">
        <v>0</v>
      </c>
      <c r="K644" s="578">
        <f t="shared" si="29"/>
        <v>0</v>
      </c>
      <c r="L644" s="579">
        <f t="shared" si="30"/>
        <v>0</v>
      </c>
      <c r="M644" s="580">
        <f t="shared" si="31"/>
        <v>872784</v>
      </c>
      <c r="N644" s="638"/>
      <c r="O644" s="638"/>
      <c r="P644" s="639" t="s">
        <v>269</v>
      </c>
      <c r="Q644" s="639" t="s">
        <v>336</v>
      </c>
      <c r="R644" s="639" t="s">
        <v>73</v>
      </c>
      <c r="S644" s="639" t="s">
        <v>152</v>
      </c>
    </row>
    <row r="645" spans="1:20" ht="20.25" customHeight="1">
      <c r="A645" s="639" t="s">
        <v>113</v>
      </c>
      <c r="B645" s="638" t="s">
        <v>2158</v>
      </c>
      <c r="C645" s="639" t="s">
        <v>365</v>
      </c>
      <c r="D645" s="640" t="s">
        <v>4397</v>
      </c>
      <c r="E645" s="638"/>
      <c r="F645" s="639" t="s">
        <v>84</v>
      </c>
      <c r="G645" s="638"/>
      <c r="H645" s="1110">
        <v>209</v>
      </c>
      <c r="I645" s="705">
        <v>6521</v>
      </c>
      <c r="J645" s="643">
        <v>0</v>
      </c>
      <c r="K645" s="578">
        <f t="shared" si="29"/>
        <v>0</v>
      </c>
      <c r="L645" s="579">
        <f t="shared" si="30"/>
        <v>0</v>
      </c>
      <c r="M645" s="580">
        <f t="shared" si="31"/>
        <v>1362889</v>
      </c>
      <c r="N645" s="638"/>
      <c r="O645" s="638"/>
      <c r="P645" s="639" t="s">
        <v>269</v>
      </c>
      <c r="Q645" s="639" t="s">
        <v>336</v>
      </c>
      <c r="R645" s="639" t="s">
        <v>73</v>
      </c>
      <c r="S645" s="639" t="s">
        <v>152</v>
      </c>
    </row>
    <row r="646" spans="1:20" s="122" customFormat="1" ht="20.25" customHeight="1">
      <c r="A646" s="639" t="s">
        <v>113</v>
      </c>
      <c r="B646" s="638" t="s">
        <v>2158</v>
      </c>
      <c r="C646" s="639" t="s">
        <v>365</v>
      </c>
      <c r="D646" s="640" t="s">
        <v>4397</v>
      </c>
      <c r="E646" s="638"/>
      <c r="F646" s="639" t="s">
        <v>367</v>
      </c>
      <c r="G646" s="638"/>
      <c r="H646" s="1110">
        <v>209</v>
      </c>
      <c r="I646" s="705">
        <v>4176</v>
      </c>
      <c r="J646" s="643">
        <v>0</v>
      </c>
      <c r="K646" s="578">
        <f t="shared" si="29"/>
        <v>0</v>
      </c>
      <c r="L646" s="579">
        <f t="shared" si="30"/>
        <v>0</v>
      </c>
      <c r="M646" s="580">
        <f t="shared" si="31"/>
        <v>872784</v>
      </c>
      <c r="N646" s="638"/>
      <c r="O646" s="638"/>
      <c r="P646" s="639" t="s">
        <v>269</v>
      </c>
      <c r="Q646" s="639" t="s">
        <v>336</v>
      </c>
      <c r="R646" s="639" t="s">
        <v>73</v>
      </c>
      <c r="S646" s="639" t="s">
        <v>152</v>
      </c>
      <c r="T646" s="122" t="s">
        <v>1651</v>
      </c>
    </row>
    <row r="647" spans="1:20" s="221" customFormat="1" ht="20.25" customHeight="1">
      <c r="A647" s="639" t="s">
        <v>113</v>
      </c>
      <c r="B647" s="638" t="s">
        <v>2158</v>
      </c>
      <c r="C647" s="639" t="s">
        <v>365</v>
      </c>
      <c r="D647" s="640" t="s">
        <v>4397</v>
      </c>
      <c r="E647" s="638"/>
      <c r="F647" s="639" t="s">
        <v>350</v>
      </c>
      <c r="G647" s="638"/>
      <c r="H647" s="1110">
        <v>418</v>
      </c>
      <c r="I647" s="705">
        <v>18900</v>
      </c>
      <c r="J647" s="643">
        <v>0</v>
      </c>
      <c r="K647" s="578">
        <f t="shared" si="29"/>
        <v>0</v>
      </c>
      <c r="L647" s="579">
        <f t="shared" si="30"/>
        <v>0</v>
      </c>
      <c r="M647" s="580">
        <f t="shared" si="31"/>
        <v>7900200</v>
      </c>
      <c r="N647" s="638"/>
      <c r="O647" s="638"/>
      <c r="P647" s="639" t="s">
        <v>269</v>
      </c>
      <c r="Q647" s="639" t="s">
        <v>336</v>
      </c>
      <c r="R647" s="639" t="s">
        <v>73</v>
      </c>
      <c r="S647" s="639" t="s">
        <v>152</v>
      </c>
      <c r="T647" s="224" t="s">
        <v>1605</v>
      </c>
    </row>
    <row r="648" spans="1:20" s="221" customFormat="1" ht="20.25" customHeight="1">
      <c r="A648" s="639" t="s">
        <v>113</v>
      </c>
      <c r="B648" s="638" t="s">
        <v>1257</v>
      </c>
      <c r="C648" s="639" t="s">
        <v>365</v>
      </c>
      <c r="D648" s="640" t="s">
        <v>4482</v>
      </c>
      <c r="E648" s="638"/>
      <c r="F648" s="639" t="s">
        <v>454</v>
      </c>
      <c r="G648" s="638"/>
      <c r="H648" s="1110">
        <v>1246</v>
      </c>
      <c r="I648" s="705">
        <v>80300</v>
      </c>
      <c r="J648" s="643">
        <v>37.5</v>
      </c>
      <c r="K648" s="578">
        <f t="shared" si="29"/>
        <v>46725</v>
      </c>
      <c r="L648" s="579">
        <f t="shared" si="30"/>
        <v>46.725000000000001</v>
      </c>
      <c r="M648" s="580">
        <f t="shared" si="31"/>
        <v>100053800</v>
      </c>
      <c r="N648" s="638"/>
      <c r="O648" s="638"/>
      <c r="P648" s="639" t="s">
        <v>269</v>
      </c>
      <c r="Q648" s="639" t="s">
        <v>370</v>
      </c>
      <c r="R648" s="639" t="s">
        <v>68</v>
      </c>
      <c r="S648" s="639" t="s">
        <v>152</v>
      </c>
      <c r="T648" s="224" t="s">
        <v>1576</v>
      </c>
    </row>
    <row r="649" spans="1:20" s="172" customFormat="1" ht="20.25" customHeight="1">
      <c r="A649" s="639" t="s">
        <v>113</v>
      </c>
      <c r="B649" s="638" t="s">
        <v>1257</v>
      </c>
      <c r="C649" s="639" t="s">
        <v>365</v>
      </c>
      <c r="D649" s="640" t="s">
        <v>4482</v>
      </c>
      <c r="E649" s="638"/>
      <c r="F649" s="639" t="s">
        <v>75</v>
      </c>
      <c r="G649" s="638"/>
      <c r="H649" s="1110">
        <v>900</v>
      </c>
      <c r="I649" s="705">
        <v>38801</v>
      </c>
      <c r="J649" s="643">
        <v>0</v>
      </c>
      <c r="K649" s="578">
        <f t="shared" si="29"/>
        <v>0</v>
      </c>
      <c r="L649" s="579">
        <f t="shared" si="30"/>
        <v>0</v>
      </c>
      <c r="M649" s="580">
        <f t="shared" si="31"/>
        <v>34920900</v>
      </c>
      <c r="N649" s="638"/>
      <c r="O649" s="638"/>
      <c r="P649" s="639" t="s">
        <v>269</v>
      </c>
      <c r="Q649" s="639" t="s">
        <v>272</v>
      </c>
      <c r="R649" s="639" t="s">
        <v>73</v>
      </c>
      <c r="S649" s="639" t="s">
        <v>152</v>
      </c>
    </row>
    <row r="650" spans="1:20" ht="20.25" customHeight="1">
      <c r="A650" s="639" t="s">
        <v>113</v>
      </c>
      <c r="B650" s="638" t="s">
        <v>1257</v>
      </c>
      <c r="C650" s="639" t="s">
        <v>365</v>
      </c>
      <c r="D650" s="640" t="s">
        <v>4482</v>
      </c>
      <c r="E650" s="638"/>
      <c r="F650" s="639" t="s">
        <v>83</v>
      </c>
      <c r="G650" s="638"/>
      <c r="H650" s="1110">
        <v>900</v>
      </c>
      <c r="I650" s="705">
        <v>9112</v>
      </c>
      <c r="J650" s="643">
        <v>0</v>
      </c>
      <c r="K650" s="578">
        <f t="shared" ref="K650:K713" si="32">IFERROR(J650*H650,"0")</f>
        <v>0</v>
      </c>
      <c r="L650" s="579">
        <f t="shared" ref="L650:L713" si="33">IFERROR(K650/1000,"0")</f>
        <v>0</v>
      </c>
      <c r="M650" s="580">
        <f t="shared" ref="M650:M713" si="34">I650*H650</f>
        <v>8200800</v>
      </c>
      <c r="N650" s="638"/>
      <c r="O650" s="638"/>
      <c r="P650" s="639" t="s">
        <v>269</v>
      </c>
      <c r="Q650" s="639" t="s">
        <v>336</v>
      </c>
      <c r="R650" s="639" t="s">
        <v>73</v>
      </c>
      <c r="S650" s="639" t="s">
        <v>152</v>
      </c>
    </row>
    <row r="651" spans="1:20" ht="20.25" customHeight="1">
      <c r="A651" s="639" t="s">
        <v>113</v>
      </c>
      <c r="B651" s="638" t="s">
        <v>1257</v>
      </c>
      <c r="C651" s="639" t="s">
        <v>365</v>
      </c>
      <c r="D651" s="640" t="s">
        <v>4483</v>
      </c>
      <c r="E651" s="638"/>
      <c r="F651" s="639" t="s">
        <v>367</v>
      </c>
      <c r="G651" s="638"/>
      <c r="H651" s="1110">
        <v>900</v>
      </c>
      <c r="I651" s="705">
        <v>4176</v>
      </c>
      <c r="J651" s="643">
        <v>0</v>
      </c>
      <c r="K651" s="578">
        <f t="shared" si="32"/>
        <v>0</v>
      </c>
      <c r="L651" s="579">
        <f t="shared" si="33"/>
        <v>0</v>
      </c>
      <c r="M651" s="580">
        <f t="shared" si="34"/>
        <v>3758400</v>
      </c>
      <c r="N651" s="638"/>
      <c r="O651" s="638"/>
      <c r="P651" s="639" t="s">
        <v>269</v>
      </c>
      <c r="Q651" s="639" t="s">
        <v>336</v>
      </c>
      <c r="R651" s="639" t="s">
        <v>73</v>
      </c>
      <c r="S651" s="639" t="s">
        <v>152</v>
      </c>
    </row>
    <row r="652" spans="1:20" ht="20.25" customHeight="1">
      <c r="A652" s="639" t="s">
        <v>113</v>
      </c>
      <c r="B652" s="638" t="s">
        <v>1257</v>
      </c>
      <c r="C652" s="639" t="s">
        <v>365</v>
      </c>
      <c r="D652" s="640" t="s">
        <v>4482</v>
      </c>
      <c r="E652" s="638"/>
      <c r="F652" s="639" t="s">
        <v>277</v>
      </c>
      <c r="G652" s="638"/>
      <c r="H652" s="1110">
        <v>900</v>
      </c>
      <c r="I652" s="705">
        <v>46000</v>
      </c>
      <c r="J652" s="643">
        <v>0</v>
      </c>
      <c r="K652" s="578">
        <f t="shared" si="32"/>
        <v>0</v>
      </c>
      <c r="L652" s="579">
        <f t="shared" si="33"/>
        <v>0</v>
      </c>
      <c r="M652" s="580">
        <f t="shared" si="34"/>
        <v>41400000</v>
      </c>
      <c r="N652" s="638"/>
      <c r="O652" s="638"/>
      <c r="P652" s="639" t="s">
        <v>269</v>
      </c>
      <c r="Q652" s="639" t="s">
        <v>278</v>
      </c>
      <c r="R652" s="639" t="s">
        <v>73</v>
      </c>
      <c r="S652" s="639" t="s">
        <v>152</v>
      </c>
    </row>
    <row r="653" spans="1:20" ht="20.25" customHeight="1">
      <c r="A653" s="639" t="s">
        <v>113</v>
      </c>
      <c r="B653" s="638" t="s">
        <v>1257</v>
      </c>
      <c r="C653" s="639" t="s">
        <v>365</v>
      </c>
      <c r="D653" s="640" t="s">
        <v>4482</v>
      </c>
      <c r="E653" s="638"/>
      <c r="F653" s="639" t="s">
        <v>71</v>
      </c>
      <c r="G653" s="638"/>
      <c r="H653" s="1110">
        <v>1800</v>
      </c>
      <c r="I653" s="705">
        <v>36951</v>
      </c>
      <c r="J653" s="643">
        <v>0</v>
      </c>
      <c r="K653" s="578">
        <f t="shared" si="32"/>
        <v>0</v>
      </c>
      <c r="L653" s="579">
        <f t="shared" si="33"/>
        <v>0</v>
      </c>
      <c r="M653" s="580">
        <f t="shared" si="34"/>
        <v>66511800</v>
      </c>
      <c r="N653" s="638"/>
      <c r="O653" s="638"/>
      <c r="P653" s="639" t="s">
        <v>269</v>
      </c>
      <c r="Q653" s="639" t="s">
        <v>271</v>
      </c>
      <c r="R653" s="639" t="s">
        <v>73</v>
      </c>
      <c r="S653" s="639" t="s">
        <v>152</v>
      </c>
    </row>
    <row r="654" spans="1:20" ht="20.25" customHeight="1">
      <c r="A654" s="639" t="s">
        <v>113</v>
      </c>
      <c r="B654" s="638" t="s">
        <v>1598</v>
      </c>
      <c r="C654" s="639" t="s">
        <v>365</v>
      </c>
      <c r="D654" s="640" t="s">
        <v>4465</v>
      </c>
      <c r="E654" s="638"/>
      <c r="F654" s="639" t="s">
        <v>454</v>
      </c>
      <c r="G654" s="638"/>
      <c r="H654" s="1110">
        <v>1242</v>
      </c>
      <c r="I654" s="705">
        <v>80308</v>
      </c>
      <c r="J654" s="643">
        <v>37.5</v>
      </c>
      <c r="K654" s="578">
        <f t="shared" si="32"/>
        <v>46575</v>
      </c>
      <c r="L654" s="579">
        <f t="shared" si="33"/>
        <v>46.575000000000003</v>
      </c>
      <c r="M654" s="580">
        <f t="shared" si="34"/>
        <v>99742536</v>
      </c>
      <c r="N654" s="638"/>
      <c r="O654" s="638"/>
      <c r="P654" s="639" t="s">
        <v>269</v>
      </c>
      <c r="Q654" s="639" t="s">
        <v>370</v>
      </c>
      <c r="R654" s="639" t="s">
        <v>68</v>
      </c>
      <c r="S654" s="639" t="s">
        <v>152</v>
      </c>
    </row>
    <row r="655" spans="1:20" ht="20.25" customHeight="1">
      <c r="A655" s="639" t="s">
        <v>113</v>
      </c>
      <c r="B655" s="638" t="s">
        <v>1598</v>
      </c>
      <c r="C655" s="639" t="s">
        <v>365</v>
      </c>
      <c r="D655" s="640" t="s">
        <v>4465</v>
      </c>
      <c r="E655" s="638"/>
      <c r="F655" s="639" t="s">
        <v>880</v>
      </c>
      <c r="G655" s="638"/>
      <c r="H655" s="1110">
        <v>1242</v>
      </c>
      <c r="I655" s="705">
        <v>2834</v>
      </c>
      <c r="J655" s="643">
        <v>0</v>
      </c>
      <c r="K655" s="578">
        <f t="shared" si="32"/>
        <v>0</v>
      </c>
      <c r="L655" s="579">
        <f t="shared" si="33"/>
        <v>0</v>
      </c>
      <c r="M655" s="580">
        <f t="shared" si="34"/>
        <v>3519828</v>
      </c>
      <c r="N655" s="638"/>
      <c r="O655" s="638"/>
      <c r="P655" s="639" t="s">
        <v>269</v>
      </c>
      <c r="Q655" s="639" t="s">
        <v>336</v>
      </c>
      <c r="R655" s="639" t="s">
        <v>73</v>
      </c>
      <c r="S655" s="639" t="s">
        <v>152</v>
      </c>
    </row>
    <row r="656" spans="1:20" ht="20.25" customHeight="1">
      <c r="A656" s="639" t="s">
        <v>113</v>
      </c>
      <c r="B656" s="638" t="s">
        <v>1598</v>
      </c>
      <c r="C656" s="639" t="s">
        <v>365</v>
      </c>
      <c r="D656" s="640" t="s">
        <v>4465</v>
      </c>
      <c r="E656" s="638"/>
      <c r="F656" s="639" t="s">
        <v>277</v>
      </c>
      <c r="G656" s="638"/>
      <c r="H656" s="1110">
        <v>621</v>
      </c>
      <c r="I656" s="705">
        <v>46000</v>
      </c>
      <c r="J656" s="643">
        <v>0</v>
      </c>
      <c r="K656" s="578">
        <f t="shared" si="32"/>
        <v>0</v>
      </c>
      <c r="L656" s="579">
        <f t="shared" si="33"/>
        <v>0</v>
      </c>
      <c r="M656" s="580">
        <f t="shared" si="34"/>
        <v>28566000</v>
      </c>
      <c r="N656" s="638"/>
      <c r="O656" s="638"/>
      <c r="P656" s="639" t="s">
        <v>269</v>
      </c>
      <c r="Q656" s="639" t="s">
        <v>278</v>
      </c>
      <c r="R656" s="639" t="s">
        <v>73</v>
      </c>
      <c r="S656" s="639" t="s">
        <v>152</v>
      </c>
    </row>
    <row r="657" spans="1:20" s="122" customFormat="1" ht="20.25" customHeight="1">
      <c r="A657" s="639" t="s">
        <v>113</v>
      </c>
      <c r="B657" s="638" t="s">
        <v>1598</v>
      </c>
      <c r="C657" s="639" t="s">
        <v>365</v>
      </c>
      <c r="D657" s="640" t="s">
        <v>4465</v>
      </c>
      <c r="E657" s="638"/>
      <c r="F657" s="639" t="s">
        <v>881</v>
      </c>
      <c r="G657" s="638"/>
      <c r="H657" s="1110">
        <v>1462</v>
      </c>
      <c r="I657" s="705">
        <v>8648</v>
      </c>
      <c r="J657" s="643">
        <v>0</v>
      </c>
      <c r="K657" s="578">
        <f t="shared" si="32"/>
        <v>0</v>
      </c>
      <c r="L657" s="579">
        <f t="shared" si="33"/>
        <v>0</v>
      </c>
      <c r="M657" s="580">
        <f t="shared" si="34"/>
        <v>12643376</v>
      </c>
      <c r="N657" s="638"/>
      <c r="O657" s="638"/>
      <c r="P657" s="639" t="s">
        <v>269</v>
      </c>
      <c r="Q657" s="639" t="s">
        <v>336</v>
      </c>
      <c r="R657" s="639" t="s">
        <v>73</v>
      </c>
      <c r="S657" s="639" t="s">
        <v>152</v>
      </c>
      <c r="T657" s="122" t="s">
        <v>1651</v>
      </c>
    </row>
    <row r="658" spans="1:20" s="122" customFormat="1" ht="20.25" customHeight="1">
      <c r="A658" s="639" t="s">
        <v>113</v>
      </c>
      <c r="B658" s="638" t="s">
        <v>1598</v>
      </c>
      <c r="C658" s="639" t="s">
        <v>365</v>
      </c>
      <c r="D658" s="640" t="s">
        <v>4465</v>
      </c>
      <c r="E658" s="638"/>
      <c r="F658" s="639" t="s">
        <v>1431</v>
      </c>
      <c r="G658" s="638"/>
      <c r="H658" s="1110">
        <v>1462</v>
      </c>
      <c r="I658" s="705">
        <v>1526</v>
      </c>
      <c r="J658" s="643">
        <v>0</v>
      </c>
      <c r="K658" s="578">
        <f t="shared" si="32"/>
        <v>0</v>
      </c>
      <c r="L658" s="579">
        <f t="shared" si="33"/>
        <v>0</v>
      </c>
      <c r="M658" s="580">
        <f t="shared" si="34"/>
        <v>2231012</v>
      </c>
      <c r="N658" s="638"/>
      <c r="O658" s="638"/>
      <c r="P658" s="639" t="s">
        <v>269</v>
      </c>
      <c r="Q658" s="639" t="s">
        <v>336</v>
      </c>
      <c r="R658" s="639" t="s">
        <v>73</v>
      </c>
      <c r="S658" s="639" t="s">
        <v>152</v>
      </c>
      <c r="T658" s="122" t="s">
        <v>1652</v>
      </c>
    </row>
    <row r="659" spans="1:20" s="122" customFormat="1" ht="20.25" customHeight="1">
      <c r="A659" s="639" t="s">
        <v>113</v>
      </c>
      <c r="B659" s="638" t="s">
        <v>1598</v>
      </c>
      <c r="C659" s="639" t="s">
        <v>365</v>
      </c>
      <c r="D659" s="640" t="s">
        <v>4465</v>
      </c>
      <c r="E659" s="638"/>
      <c r="F659" s="639" t="s">
        <v>556</v>
      </c>
      <c r="G659" s="638"/>
      <c r="H659" s="1110">
        <v>1462</v>
      </c>
      <c r="I659" s="705">
        <v>2289</v>
      </c>
      <c r="J659" s="643">
        <v>0</v>
      </c>
      <c r="K659" s="578">
        <f t="shared" si="32"/>
        <v>0</v>
      </c>
      <c r="L659" s="579">
        <f t="shared" si="33"/>
        <v>0</v>
      </c>
      <c r="M659" s="580">
        <f t="shared" si="34"/>
        <v>3346518</v>
      </c>
      <c r="N659" s="638"/>
      <c r="O659" s="638"/>
      <c r="P659" s="639" t="s">
        <v>269</v>
      </c>
      <c r="Q659" s="639" t="s">
        <v>336</v>
      </c>
      <c r="R659" s="639" t="s">
        <v>73</v>
      </c>
      <c r="S659" s="639" t="s">
        <v>152</v>
      </c>
      <c r="T659" s="122" t="s">
        <v>1653</v>
      </c>
    </row>
    <row r="660" spans="1:20" s="122" customFormat="1" ht="20.25" customHeight="1">
      <c r="A660" s="639" t="s">
        <v>113</v>
      </c>
      <c r="B660" s="638" t="s">
        <v>1598</v>
      </c>
      <c r="C660" s="639" t="s">
        <v>365</v>
      </c>
      <c r="D660" s="640" t="s">
        <v>4465</v>
      </c>
      <c r="E660" s="638"/>
      <c r="F660" s="639" t="s">
        <v>71</v>
      </c>
      <c r="G660" s="638"/>
      <c r="H660" s="1110">
        <v>1462</v>
      </c>
      <c r="I660" s="705">
        <v>32474</v>
      </c>
      <c r="J660" s="643">
        <v>0</v>
      </c>
      <c r="K660" s="578">
        <f t="shared" si="32"/>
        <v>0</v>
      </c>
      <c r="L660" s="579">
        <f t="shared" si="33"/>
        <v>0</v>
      </c>
      <c r="M660" s="580">
        <f t="shared" si="34"/>
        <v>47476988</v>
      </c>
      <c r="N660" s="638"/>
      <c r="O660" s="638"/>
      <c r="P660" s="639" t="s">
        <v>269</v>
      </c>
      <c r="Q660" s="639" t="s">
        <v>271</v>
      </c>
      <c r="R660" s="639" t="s">
        <v>73</v>
      </c>
      <c r="S660" s="639" t="s">
        <v>152</v>
      </c>
      <c r="T660" s="122" t="s">
        <v>1659</v>
      </c>
    </row>
    <row r="661" spans="1:20" s="122" customFormat="1" ht="20.25" customHeight="1">
      <c r="A661" s="639" t="s">
        <v>113</v>
      </c>
      <c r="B661" s="638" t="s">
        <v>1598</v>
      </c>
      <c r="C661" s="639" t="s">
        <v>365</v>
      </c>
      <c r="D661" s="640" t="s">
        <v>4465</v>
      </c>
      <c r="E661" s="638"/>
      <c r="F661" s="639" t="s">
        <v>875</v>
      </c>
      <c r="G661" s="638"/>
      <c r="H661" s="1110">
        <v>1462</v>
      </c>
      <c r="I661" s="705">
        <v>5850</v>
      </c>
      <c r="J661" s="643">
        <v>0</v>
      </c>
      <c r="K661" s="578">
        <f t="shared" si="32"/>
        <v>0</v>
      </c>
      <c r="L661" s="579">
        <f t="shared" si="33"/>
        <v>0</v>
      </c>
      <c r="M661" s="580">
        <f t="shared" si="34"/>
        <v>8552700</v>
      </c>
      <c r="N661" s="638"/>
      <c r="O661" s="638"/>
      <c r="P661" s="639" t="s">
        <v>269</v>
      </c>
      <c r="Q661" s="639" t="s">
        <v>336</v>
      </c>
      <c r="R661" s="639" t="s">
        <v>73</v>
      </c>
      <c r="S661" s="639" t="s">
        <v>152</v>
      </c>
      <c r="T661" s="122" t="s">
        <v>164</v>
      </c>
    </row>
    <row r="662" spans="1:20" s="172" customFormat="1" ht="20.25" customHeight="1">
      <c r="A662" s="639" t="s">
        <v>113</v>
      </c>
      <c r="B662" s="638" t="s">
        <v>1598</v>
      </c>
      <c r="C662" s="639" t="s">
        <v>365</v>
      </c>
      <c r="D662" s="640" t="s">
        <v>4465</v>
      </c>
      <c r="E662" s="638"/>
      <c r="F662" s="639" t="s">
        <v>880</v>
      </c>
      <c r="G662" s="638"/>
      <c r="H662" s="1110">
        <v>1462</v>
      </c>
      <c r="I662" s="705">
        <v>3646</v>
      </c>
      <c r="J662" s="643">
        <v>0</v>
      </c>
      <c r="K662" s="578">
        <f t="shared" si="32"/>
        <v>0</v>
      </c>
      <c r="L662" s="579">
        <f t="shared" si="33"/>
        <v>0</v>
      </c>
      <c r="M662" s="580">
        <f t="shared" si="34"/>
        <v>5330452</v>
      </c>
      <c r="N662" s="638"/>
      <c r="O662" s="638"/>
      <c r="P662" s="639" t="s">
        <v>269</v>
      </c>
      <c r="Q662" s="639" t="s">
        <v>336</v>
      </c>
      <c r="R662" s="639" t="s">
        <v>73</v>
      </c>
      <c r="S662" s="639" t="s">
        <v>152</v>
      </c>
    </row>
    <row r="663" spans="1:20" s="172" customFormat="1" ht="20.25" customHeight="1">
      <c r="A663" s="639" t="s">
        <v>113</v>
      </c>
      <c r="B663" s="638" t="s">
        <v>1598</v>
      </c>
      <c r="C663" s="639" t="s">
        <v>365</v>
      </c>
      <c r="D663" s="640" t="s">
        <v>4465</v>
      </c>
      <c r="E663" s="638"/>
      <c r="F663" s="639" t="s">
        <v>880</v>
      </c>
      <c r="G663" s="638"/>
      <c r="H663" s="1110">
        <v>1462</v>
      </c>
      <c r="I663" s="705">
        <v>3646</v>
      </c>
      <c r="J663" s="643">
        <v>0</v>
      </c>
      <c r="K663" s="578">
        <f t="shared" si="32"/>
        <v>0</v>
      </c>
      <c r="L663" s="579">
        <f t="shared" si="33"/>
        <v>0</v>
      </c>
      <c r="M663" s="580">
        <f t="shared" si="34"/>
        <v>5330452</v>
      </c>
      <c r="N663" s="638"/>
      <c r="O663" s="638"/>
      <c r="P663" s="639" t="s">
        <v>269</v>
      </c>
      <c r="Q663" s="639" t="s">
        <v>336</v>
      </c>
      <c r="R663" s="639" t="s">
        <v>73</v>
      </c>
      <c r="S663" s="639" t="s">
        <v>152</v>
      </c>
    </row>
    <row r="664" spans="1:20" s="172" customFormat="1" ht="20.25" customHeight="1">
      <c r="A664" s="639" t="s">
        <v>113</v>
      </c>
      <c r="B664" s="638" t="s">
        <v>1598</v>
      </c>
      <c r="C664" s="639" t="s">
        <v>365</v>
      </c>
      <c r="D664" s="640" t="s">
        <v>4465</v>
      </c>
      <c r="E664" s="638"/>
      <c r="F664" s="639" t="s">
        <v>75</v>
      </c>
      <c r="G664" s="638"/>
      <c r="H664" s="1110">
        <v>731</v>
      </c>
      <c r="I664" s="705">
        <v>38801</v>
      </c>
      <c r="J664" s="643">
        <v>0</v>
      </c>
      <c r="K664" s="578">
        <f t="shared" si="32"/>
        <v>0</v>
      </c>
      <c r="L664" s="579">
        <f t="shared" si="33"/>
        <v>0</v>
      </c>
      <c r="M664" s="580">
        <f t="shared" si="34"/>
        <v>28363531</v>
      </c>
      <c r="N664" s="638"/>
      <c r="O664" s="638"/>
      <c r="P664" s="639" t="s">
        <v>269</v>
      </c>
      <c r="Q664" s="639" t="s">
        <v>272</v>
      </c>
      <c r="R664" s="639" t="s">
        <v>73</v>
      </c>
      <c r="S664" s="639" t="s">
        <v>152</v>
      </c>
    </row>
    <row r="665" spans="1:20" s="172" customFormat="1" ht="20.25" customHeight="1">
      <c r="A665" s="639" t="s">
        <v>113</v>
      </c>
      <c r="B665" s="638" t="s">
        <v>1598</v>
      </c>
      <c r="C665" s="639" t="s">
        <v>365</v>
      </c>
      <c r="D665" s="640" t="s">
        <v>4465</v>
      </c>
      <c r="E665" s="638"/>
      <c r="F665" s="639" t="s">
        <v>1580</v>
      </c>
      <c r="G665" s="638"/>
      <c r="H665" s="1110">
        <v>731</v>
      </c>
      <c r="I665" s="705">
        <v>9112</v>
      </c>
      <c r="J665" s="643">
        <v>0</v>
      </c>
      <c r="K665" s="578">
        <f t="shared" si="32"/>
        <v>0</v>
      </c>
      <c r="L665" s="579">
        <f t="shared" si="33"/>
        <v>0</v>
      </c>
      <c r="M665" s="580">
        <f t="shared" si="34"/>
        <v>6660872</v>
      </c>
      <c r="N665" s="638"/>
      <c r="O665" s="638"/>
      <c r="P665" s="639" t="s">
        <v>269</v>
      </c>
      <c r="Q665" s="639" t="s">
        <v>336</v>
      </c>
      <c r="R665" s="639" t="s">
        <v>73</v>
      </c>
      <c r="S665" s="639" t="s">
        <v>152</v>
      </c>
    </row>
    <row r="666" spans="1:20" s="172" customFormat="1" ht="20.25" customHeight="1">
      <c r="A666" s="639" t="s">
        <v>113</v>
      </c>
      <c r="B666" s="638" t="s">
        <v>1598</v>
      </c>
      <c r="C666" s="639" t="s">
        <v>365</v>
      </c>
      <c r="D666" s="640" t="s">
        <v>4465</v>
      </c>
      <c r="E666" s="638"/>
      <c r="F666" s="639" t="s">
        <v>83</v>
      </c>
      <c r="G666" s="638"/>
      <c r="H666" s="1110">
        <v>731</v>
      </c>
      <c r="I666" s="705">
        <v>9112</v>
      </c>
      <c r="J666" s="643">
        <v>0</v>
      </c>
      <c r="K666" s="578">
        <f t="shared" si="32"/>
        <v>0</v>
      </c>
      <c r="L666" s="579">
        <f t="shared" si="33"/>
        <v>0</v>
      </c>
      <c r="M666" s="580">
        <f t="shared" si="34"/>
        <v>6660872</v>
      </c>
      <c r="N666" s="638"/>
      <c r="O666" s="638"/>
      <c r="P666" s="639" t="s">
        <v>269</v>
      </c>
      <c r="Q666" s="639" t="s">
        <v>336</v>
      </c>
      <c r="R666" s="639" t="s">
        <v>73</v>
      </c>
      <c r="S666" s="639" t="s">
        <v>152</v>
      </c>
    </row>
    <row r="667" spans="1:20" s="172" customFormat="1" ht="20.25" customHeight="1">
      <c r="A667" s="639" t="s">
        <v>113</v>
      </c>
      <c r="B667" s="638" t="s">
        <v>1598</v>
      </c>
      <c r="C667" s="639" t="s">
        <v>365</v>
      </c>
      <c r="D667" s="640" t="s">
        <v>4465</v>
      </c>
      <c r="E667" s="638"/>
      <c r="F667" s="639" t="s">
        <v>367</v>
      </c>
      <c r="G667" s="638"/>
      <c r="H667" s="1110">
        <v>731</v>
      </c>
      <c r="I667" s="705">
        <v>4176</v>
      </c>
      <c r="J667" s="643">
        <v>0</v>
      </c>
      <c r="K667" s="578">
        <f t="shared" si="32"/>
        <v>0</v>
      </c>
      <c r="L667" s="579">
        <f t="shared" si="33"/>
        <v>0</v>
      </c>
      <c r="M667" s="580">
        <f t="shared" si="34"/>
        <v>3052656</v>
      </c>
      <c r="N667" s="638"/>
      <c r="O667" s="638"/>
      <c r="P667" s="639" t="s">
        <v>269</v>
      </c>
      <c r="Q667" s="639" t="s">
        <v>336</v>
      </c>
      <c r="R667" s="639" t="s">
        <v>73</v>
      </c>
      <c r="S667" s="639" t="s">
        <v>152</v>
      </c>
    </row>
    <row r="668" spans="1:20" s="172" customFormat="1" ht="20.25" customHeight="1">
      <c r="A668" s="639" t="s">
        <v>113</v>
      </c>
      <c r="B668" s="638" t="s">
        <v>1598</v>
      </c>
      <c r="C668" s="639" t="s">
        <v>365</v>
      </c>
      <c r="D668" s="640" t="s">
        <v>4465</v>
      </c>
      <c r="E668" s="638"/>
      <c r="F668" s="639" t="s">
        <v>350</v>
      </c>
      <c r="G668" s="638"/>
      <c r="H668" s="1110">
        <v>1462</v>
      </c>
      <c r="I668" s="705">
        <v>18900</v>
      </c>
      <c r="J668" s="643">
        <v>0</v>
      </c>
      <c r="K668" s="578">
        <f t="shared" si="32"/>
        <v>0</v>
      </c>
      <c r="L668" s="579">
        <f t="shared" si="33"/>
        <v>0</v>
      </c>
      <c r="M668" s="580">
        <f t="shared" si="34"/>
        <v>27631800</v>
      </c>
      <c r="N668" s="638"/>
      <c r="O668" s="638"/>
      <c r="P668" s="639" t="s">
        <v>269</v>
      </c>
      <c r="Q668" s="639" t="s">
        <v>336</v>
      </c>
      <c r="R668" s="639" t="s">
        <v>73</v>
      </c>
      <c r="S668" s="639" t="s">
        <v>152</v>
      </c>
    </row>
    <row r="669" spans="1:20" s="122" customFormat="1" ht="20.25" customHeight="1">
      <c r="A669" s="639" t="s">
        <v>113</v>
      </c>
      <c r="B669" s="638" t="s">
        <v>1598</v>
      </c>
      <c r="C669" s="639" t="s">
        <v>365</v>
      </c>
      <c r="D669" s="640" t="s">
        <v>4465</v>
      </c>
      <c r="E669" s="638"/>
      <c r="F669" s="639" t="s">
        <v>78</v>
      </c>
      <c r="G669" s="638"/>
      <c r="H669" s="1110">
        <v>731</v>
      </c>
      <c r="I669" s="705">
        <v>7845</v>
      </c>
      <c r="J669" s="643">
        <v>0</v>
      </c>
      <c r="K669" s="578">
        <f t="shared" si="32"/>
        <v>0</v>
      </c>
      <c r="L669" s="579">
        <f t="shared" si="33"/>
        <v>0</v>
      </c>
      <c r="M669" s="580">
        <f t="shared" si="34"/>
        <v>5734695</v>
      </c>
      <c r="N669" s="638"/>
      <c r="O669" s="638"/>
      <c r="P669" s="639" t="s">
        <v>269</v>
      </c>
      <c r="Q669" s="639" t="s">
        <v>336</v>
      </c>
      <c r="R669" s="639" t="s">
        <v>73</v>
      </c>
      <c r="S669" s="639" t="s">
        <v>152</v>
      </c>
      <c r="T669" s="122" t="s">
        <v>1659</v>
      </c>
    </row>
    <row r="670" spans="1:20" s="122" customFormat="1" ht="20.25" customHeight="1">
      <c r="A670" s="639" t="s">
        <v>113</v>
      </c>
      <c r="B670" s="638" t="s">
        <v>1598</v>
      </c>
      <c r="C670" s="639" t="s">
        <v>365</v>
      </c>
      <c r="D670" s="640" t="s">
        <v>4465</v>
      </c>
      <c r="E670" s="638"/>
      <c r="F670" s="639" t="s">
        <v>442</v>
      </c>
      <c r="G670" s="638"/>
      <c r="H670" s="1110">
        <v>731</v>
      </c>
      <c r="I670" s="705">
        <v>679</v>
      </c>
      <c r="J670" s="643">
        <v>0</v>
      </c>
      <c r="K670" s="578">
        <f t="shared" si="32"/>
        <v>0</v>
      </c>
      <c r="L670" s="579">
        <f t="shared" si="33"/>
        <v>0</v>
      </c>
      <c r="M670" s="580">
        <f t="shared" si="34"/>
        <v>496349</v>
      </c>
      <c r="N670" s="638"/>
      <c r="O670" s="638"/>
      <c r="P670" s="639" t="s">
        <v>269</v>
      </c>
      <c r="Q670" s="639" t="s">
        <v>336</v>
      </c>
      <c r="R670" s="639" t="s">
        <v>73</v>
      </c>
      <c r="S670" s="639" t="s">
        <v>152</v>
      </c>
      <c r="T670" s="122" t="s">
        <v>164</v>
      </c>
    </row>
    <row r="671" spans="1:20" s="172" customFormat="1" ht="20.25" customHeight="1">
      <c r="A671" s="639" t="s">
        <v>113</v>
      </c>
      <c r="B671" s="638" t="s">
        <v>1598</v>
      </c>
      <c r="C671" s="639" t="s">
        <v>365</v>
      </c>
      <c r="D671" s="640" t="s">
        <v>4465</v>
      </c>
      <c r="E671" s="638"/>
      <c r="F671" s="639" t="s">
        <v>81</v>
      </c>
      <c r="G671" s="638"/>
      <c r="H671" s="1110">
        <v>731</v>
      </c>
      <c r="I671" s="705">
        <v>4755</v>
      </c>
      <c r="J671" s="643">
        <v>0</v>
      </c>
      <c r="K671" s="578">
        <f t="shared" si="32"/>
        <v>0</v>
      </c>
      <c r="L671" s="579">
        <f t="shared" si="33"/>
        <v>0</v>
      </c>
      <c r="M671" s="580">
        <f t="shared" si="34"/>
        <v>3475905</v>
      </c>
      <c r="N671" s="638"/>
      <c r="O671" s="638"/>
      <c r="P671" s="639" t="s">
        <v>269</v>
      </c>
      <c r="Q671" s="639" t="s">
        <v>336</v>
      </c>
      <c r="R671" s="639" t="s">
        <v>73</v>
      </c>
      <c r="S671" s="639" t="s">
        <v>152</v>
      </c>
    </row>
    <row r="672" spans="1:20" s="172" customFormat="1" ht="20.25" customHeight="1">
      <c r="A672" s="639" t="s">
        <v>113</v>
      </c>
      <c r="B672" s="638" t="s">
        <v>1598</v>
      </c>
      <c r="C672" s="639" t="s">
        <v>365</v>
      </c>
      <c r="D672" s="640" t="s">
        <v>4465</v>
      </c>
      <c r="E672" s="638"/>
      <c r="F672" s="639" t="s">
        <v>84</v>
      </c>
      <c r="G672" s="638"/>
      <c r="H672" s="1110">
        <v>731</v>
      </c>
      <c r="I672" s="705">
        <v>6521</v>
      </c>
      <c r="J672" s="643">
        <v>0</v>
      </c>
      <c r="K672" s="578">
        <f t="shared" si="32"/>
        <v>0</v>
      </c>
      <c r="L672" s="579">
        <f t="shared" si="33"/>
        <v>0</v>
      </c>
      <c r="M672" s="580">
        <f t="shared" si="34"/>
        <v>4766851</v>
      </c>
      <c r="N672" s="638"/>
      <c r="O672" s="638"/>
      <c r="P672" s="639" t="s">
        <v>269</v>
      </c>
      <c r="Q672" s="639" t="s">
        <v>336</v>
      </c>
      <c r="R672" s="639" t="s">
        <v>73</v>
      </c>
      <c r="S672" s="639" t="s">
        <v>152</v>
      </c>
    </row>
    <row r="673" spans="1:19" s="172" customFormat="1" ht="20.25" customHeight="1">
      <c r="A673" s="639" t="s">
        <v>113</v>
      </c>
      <c r="B673" s="638" t="s">
        <v>1598</v>
      </c>
      <c r="C673" s="639" t="s">
        <v>365</v>
      </c>
      <c r="D673" s="640" t="s">
        <v>4465</v>
      </c>
      <c r="E673" s="638"/>
      <c r="F673" s="639" t="s">
        <v>1063</v>
      </c>
      <c r="G673" s="638"/>
      <c r="H673" s="1110">
        <v>731</v>
      </c>
      <c r="I673" s="705">
        <v>9900</v>
      </c>
      <c r="J673" s="643">
        <v>0</v>
      </c>
      <c r="K673" s="578">
        <f t="shared" si="32"/>
        <v>0</v>
      </c>
      <c r="L673" s="579">
        <f t="shared" si="33"/>
        <v>0</v>
      </c>
      <c r="M673" s="580">
        <f t="shared" si="34"/>
        <v>7236900</v>
      </c>
      <c r="N673" s="638"/>
      <c r="O673" s="638"/>
      <c r="P673" s="639" t="s">
        <v>269</v>
      </c>
      <c r="Q673" s="639" t="s">
        <v>336</v>
      </c>
      <c r="R673" s="639" t="s">
        <v>73</v>
      </c>
      <c r="S673" s="639" t="s">
        <v>152</v>
      </c>
    </row>
    <row r="674" spans="1:19" s="172" customFormat="1" ht="20.25" customHeight="1">
      <c r="A674" s="639" t="s">
        <v>113</v>
      </c>
      <c r="B674" s="638" t="s">
        <v>1598</v>
      </c>
      <c r="C674" s="639" t="s">
        <v>365</v>
      </c>
      <c r="D674" s="640" t="s">
        <v>4465</v>
      </c>
      <c r="E674" s="638"/>
      <c r="F674" s="639" t="s">
        <v>420</v>
      </c>
      <c r="G674" s="638"/>
      <c r="H674" s="1110">
        <v>731</v>
      </c>
      <c r="I674" s="705">
        <v>9900</v>
      </c>
      <c r="J674" s="643">
        <v>0</v>
      </c>
      <c r="K674" s="578">
        <f t="shared" si="32"/>
        <v>0</v>
      </c>
      <c r="L674" s="579">
        <f t="shared" si="33"/>
        <v>0</v>
      </c>
      <c r="M674" s="580">
        <f t="shared" si="34"/>
        <v>7236900</v>
      </c>
      <c r="N674" s="638"/>
      <c r="O674" s="638"/>
      <c r="P674" s="639" t="s">
        <v>269</v>
      </c>
      <c r="Q674" s="639" t="s">
        <v>336</v>
      </c>
      <c r="R674" s="639" t="s">
        <v>73</v>
      </c>
      <c r="S674" s="639" t="s">
        <v>152</v>
      </c>
    </row>
    <row r="675" spans="1:19" s="172" customFormat="1" ht="20.25" customHeight="1">
      <c r="A675" s="639" t="s">
        <v>1705</v>
      </c>
      <c r="B675" s="638" t="s">
        <v>1706</v>
      </c>
      <c r="C675" s="639" t="s">
        <v>145</v>
      </c>
      <c r="D675" s="640" t="s">
        <v>4472</v>
      </c>
      <c r="E675" s="638"/>
      <c r="F675" s="639" t="s">
        <v>694</v>
      </c>
      <c r="G675" s="638"/>
      <c r="H675" s="1110">
        <v>465</v>
      </c>
      <c r="I675" s="705">
        <v>57249</v>
      </c>
      <c r="J675" s="643">
        <v>35</v>
      </c>
      <c r="K675" s="578">
        <f t="shared" si="32"/>
        <v>16275</v>
      </c>
      <c r="L675" s="579">
        <f t="shared" si="33"/>
        <v>16.274999999999999</v>
      </c>
      <c r="M675" s="580">
        <f t="shared" si="34"/>
        <v>26620785</v>
      </c>
      <c r="N675" s="638"/>
      <c r="O675" s="638"/>
      <c r="P675" s="639" t="s">
        <v>269</v>
      </c>
      <c r="Q675" s="639" t="s">
        <v>358</v>
      </c>
      <c r="R675" s="639" t="s">
        <v>68</v>
      </c>
      <c r="S675" s="639" t="s">
        <v>109</v>
      </c>
    </row>
    <row r="676" spans="1:19" s="172" customFormat="1" ht="20.25" customHeight="1">
      <c r="A676" s="639" t="s">
        <v>1705</v>
      </c>
      <c r="B676" s="638" t="s">
        <v>1706</v>
      </c>
      <c r="C676" s="639" t="s">
        <v>145</v>
      </c>
      <c r="D676" s="640" t="s">
        <v>4472</v>
      </c>
      <c r="E676" s="638"/>
      <c r="F676" s="639" t="s">
        <v>880</v>
      </c>
      <c r="G676" s="638"/>
      <c r="H676" s="1110">
        <v>465</v>
      </c>
      <c r="I676" s="705">
        <v>3817</v>
      </c>
      <c r="J676" s="643">
        <v>0</v>
      </c>
      <c r="K676" s="578">
        <f t="shared" si="32"/>
        <v>0</v>
      </c>
      <c r="L676" s="579">
        <f t="shared" si="33"/>
        <v>0</v>
      </c>
      <c r="M676" s="580">
        <f t="shared" si="34"/>
        <v>1774905</v>
      </c>
      <c r="N676" s="638"/>
      <c r="O676" s="638"/>
      <c r="P676" s="639" t="s">
        <v>269</v>
      </c>
      <c r="Q676" s="639" t="s">
        <v>336</v>
      </c>
      <c r="R676" s="639" t="s">
        <v>73</v>
      </c>
      <c r="S676" s="639" t="s">
        <v>109</v>
      </c>
    </row>
    <row r="677" spans="1:19" s="172" customFormat="1" ht="20.25" customHeight="1">
      <c r="A677" s="639" t="s">
        <v>1705</v>
      </c>
      <c r="B677" s="638" t="s">
        <v>1706</v>
      </c>
      <c r="C677" s="639" t="s">
        <v>145</v>
      </c>
      <c r="D677" s="640" t="s">
        <v>4472</v>
      </c>
      <c r="E677" s="638"/>
      <c r="F677" s="639" t="s">
        <v>906</v>
      </c>
      <c r="G677" s="638"/>
      <c r="H677" s="1110">
        <v>427</v>
      </c>
      <c r="I677" s="705">
        <v>140173</v>
      </c>
      <c r="J677" s="643">
        <v>46</v>
      </c>
      <c r="K677" s="578">
        <f t="shared" si="32"/>
        <v>19642</v>
      </c>
      <c r="L677" s="579">
        <f t="shared" si="33"/>
        <v>19.641999999999999</v>
      </c>
      <c r="M677" s="580">
        <f t="shared" si="34"/>
        <v>59853871</v>
      </c>
      <c r="N677" s="638"/>
      <c r="O677" s="638"/>
      <c r="P677" s="639" t="s">
        <v>269</v>
      </c>
      <c r="Q677" s="639" t="s">
        <v>370</v>
      </c>
      <c r="R677" s="639" t="s">
        <v>68</v>
      </c>
      <c r="S677" s="639" t="s">
        <v>109</v>
      </c>
    </row>
    <row r="678" spans="1:19" s="172" customFormat="1" ht="20.25" customHeight="1">
      <c r="A678" s="639" t="s">
        <v>1705</v>
      </c>
      <c r="B678" s="638" t="s">
        <v>1706</v>
      </c>
      <c r="C678" s="639" t="s">
        <v>145</v>
      </c>
      <c r="D678" s="640" t="s">
        <v>4472</v>
      </c>
      <c r="E678" s="638"/>
      <c r="F678" s="639" t="s">
        <v>880</v>
      </c>
      <c r="G678" s="638"/>
      <c r="H678" s="1110">
        <v>427</v>
      </c>
      <c r="I678" s="705">
        <v>3256</v>
      </c>
      <c r="J678" s="643">
        <v>0</v>
      </c>
      <c r="K678" s="578">
        <f t="shared" si="32"/>
        <v>0</v>
      </c>
      <c r="L678" s="579">
        <f t="shared" si="33"/>
        <v>0</v>
      </c>
      <c r="M678" s="580">
        <f t="shared" si="34"/>
        <v>1390312</v>
      </c>
      <c r="N678" s="638"/>
      <c r="O678" s="638"/>
      <c r="P678" s="639" t="s">
        <v>269</v>
      </c>
      <c r="Q678" s="639" t="s">
        <v>336</v>
      </c>
      <c r="R678" s="639" t="s">
        <v>73</v>
      </c>
      <c r="S678" s="639" t="s">
        <v>109</v>
      </c>
    </row>
    <row r="679" spans="1:19" s="172" customFormat="1" ht="20.25" customHeight="1">
      <c r="A679" s="639" t="s">
        <v>1705</v>
      </c>
      <c r="B679" s="638" t="s">
        <v>1706</v>
      </c>
      <c r="C679" s="639" t="s">
        <v>145</v>
      </c>
      <c r="D679" s="640" t="s">
        <v>4472</v>
      </c>
      <c r="E679" s="638"/>
      <c r="F679" s="639" t="s">
        <v>671</v>
      </c>
      <c r="G679" s="638"/>
      <c r="H679" s="1110">
        <v>381</v>
      </c>
      <c r="I679" s="705">
        <v>66892</v>
      </c>
      <c r="J679" s="643">
        <v>24</v>
      </c>
      <c r="K679" s="578">
        <f t="shared" si="32"/>
        <v>9144</v>
      </c>
      <c r="L679" s="579">
        <f t="shared" si="33"/>
        <v>9.1440000000000001</v>
      </c>
      <c r="M679" s="580">
        <f t="shared" si="34"/>
        <v>25485852</v>
      </c>
      <c r="N679" s="638"/>
      <c r="O679" s="638"/>
      <c r="P679" s="639" t="s">
        <v>269</v>
      </c>
      <c r="Q679" s="639" t="s">
        <v>341</v>
      </c>
      <c r="R679" s="639" t="s">
        <v>68</v>
      </c>
      <c r="S679" s="639" t="s">
        <v>109</v>
      </c>
    </row>
    <row r="680" spans="1:19" s="172" customFormat="1" ht="20.25" customHeight="1">
      <c r="A680" s="639" t="s">
        <v>1705</v>
      </c>
      <c r="B680" s="638" t="s">
        <v>1706</v>
      </c>
      <c r="C680" s="639" t="s">
        <v>145</v>
      </c>
      <c r="D680" s="640" t="s">
        <v>4472</v>
      </c>
      <c r="E680" s="638"/>
      <c r="F680" s="639" t="s">
        <v>589</v>
      </c>
      <c r="G680" s="638"/>
      <c r="H680" s="1110">
        <v>381</v>
      </c>
      <c r="I680" s="705">
        <v>27789</v>
      </c>
      <c r="J680" s="643">
        <v>15</v>
      </c>
      <c r="K680" s="578">
        <f t="shared" si="32"/>
        <v>5715</v>
      </c>
      <c r="L680" s="579">
        <f t="shared" si="33"/>
        <v>5.7149999999999999</v>
      </c>
      <c r="M680" s="580">
        <f t="shared" si="34"/>
        <v>10587609</v>
      </c>
      <c r="N680" s="638"/>
      <c r="O680" s="638"/>
      <c r="P680" s="639" t="s">
        <v>269</v>
      </c>
      <c r="Q680" s="639" t="s">
        <v>270</v>
      </c>
      <c r="R680" s="639" t="s">
        <v>68</v>
      </c>
      <c r="S680" s="639" t="s">
        <v>109</v>
      </c>
    </row>
    <row r="681" spans="1:19" s="172" customFormat="1" ht="20.25" customHeight="1">
      <c r="A681" s="639" t="s">
        <v>1705</v>
      </c>
      <c r="B681" s="638" t="s">
        <v>1706</v>
      </c>
      <c r="C681" s="639" t="s">
        <v>145</v>
      </c>
      <c r="D681" s="640" t="s">
        <v>4472</v>
      </c>
      <c r="E681" s="638"/>
      <c r="F681" s="639" t="s">
        <v>1387</v>
      </c>
      <c r="G681" s="638"/>
      <c r="H681" s="1110">
        <v>381</v>
      </c>
      <c r="I681" s="705">
        <v>13715</v>
      </c>
      <c r="J681" s="643">
        <v>0</v>
      </c>
      <c r="K681" s="578">
        <f t="shared" si="32"/>
        <v>0</v>
      </c>
      <c r="L681" s="579">
        <f t="shared" si="33"/>
        <v>0</v>
      </c>
      <c r="M681" s="580">
        <f t="shared" si="34"/>
        <v>5225415</v>
      </c>
      <c r="N681" s="638"/>
      <c r="O681" s="638"/>
      <c r="P681" s="639" t="s">
        <v>269</v>
      </c>
      <c r="Q681" s="639" t="s">
        <v>577</v>
      </c>
      <c r="R681" s="639" t="s">
        <v>375</v>
      </c>
      <c r="S681" s="639" t="s">
        <v>109</v>
      </c>
    </row>
    <row r="682" spans="1:19" s="172" customFormat="1" ht="20.25" customHeight="1">
      <c r="A682" s="639" t="s">
        <v>1705</v>
      </c>
      <c r="B682" s="638" t="s">
        <v>1706</v>
      </c>
      <c r="C682" s="639" t="s">
        <v>145</v>
      </c>
      <c r="D682" s="640" t="s">
        <v>4472</v>
      </c>
      <c r="E682" s="638"/>
      <c r="F682" s="639" t="s">
        <v>267</v>
      </c>
      <c r="G682" s="638"/>
      <c r="H682" s="1110">
        <v>94</v>
      </c>
      <c r="I682" s="705">
        <v>68434</v>
      </c>
      <c r="J682" s="643">
        <v>7.2</v>
      </c>
      <c r="K682" s="578">
        <f t="shared" si="32"/>
        <v>676.80000000000007</v>
      </c>
      <c r="L682" s="579">
        <f t="shared" si="33"/>
        <v>0.67680000000000007</v>
      </c>
      <c r="M682" s="580">
        <f t="shared" si="34"/>
        <v>6432796</v>
      </c>
      <c r="N682" s="638"/>
      <c r="O682" s="638"/>
      <c r="P682" s="639" t="s">
        <v>269</v>
      </c>
      <c r="Q682" s="639" t="s">
        <v>344</v>
      </c>
      <c r="R682" s="639" t="s">
        <v>60</v>
      </c>
      <c r="S682" s="639" t="s">
        <v>109</v>
      </c>
    </row>
    <row r="683" spans="1:19" s="172" customFormat="1" ht="20.25" customHeight="1">
      <c r="A683" s="639" t="s">
        <v>1705</v>
      </c>
      <c r="B683" s="638" t="s">
        <v>1706</v>
      </c>
      <c r="C683" s="639" t="s">
        <v>145</v>
      </c>
      <c r="D683" s="640" t="s">
        <v>4472</v>
      </c>
      <c r="E683" s="638"/>
      <c r="F683" s="639" t="s">
        <v>1091</v>
      </c>
      <c r="G683" s="638"/>
      <c r="H683" s="1110">
        <v>94</v>
      </c>
      <c r="I683" s="705">
        <v>70200</v>
      </c>
      <c r="J683" s="643">
        <v>16.5</v>
      </c>
      <c r="K683" s="578">
        <f t="shared" si="32"/>
        <v>1551</v>
      </c>
      <c r="L683" s="579">
        <f t="shared" si="33"/>
        <v>1.5509999999999999</v>
      </c>
      <c r="M683" s="580">
        <f t="shared" si="34"/>
        <v>6598800</v>
      </c>
      <c r="N683" s="638"/>
      <c r="O683" s="638"/>
      <c r="P683" s="639" t="s">
        <v>269</v>
      </c>
      <c r="Q683" s="639" t="s">
        <v>755</v>
      </c>
      <c r="R683" s="639" t="s">
        <v>68</v>
      </c>
      <c r="S683" s="639" t="s">
        <v>109</v>
      </c>
    </row>
    <row r="684" spans="1:19" s="172" customFormat="1" ht="20.25" customHeight="1">
      <c r="A684" s="639" t="s">
        <v>144</v>
      </c>
      <c r="B684" s="638" t="s">
        <v>2629</v>
      </c>
      <c r="C684" s="639" t="s">
        <v>145</v>
      </c>
      <c r="D684" s="640" t="s">
        <v>4484</v>
      </c>
      <c r="E684" s="638"/>
      <c r="F684" s="639" t="s">
        <v>694</v>
      </c>
      <c r="G684" s="638"/>
      <c r="H684" s="1110">
        <v>613</v>
      </c>
      <c r="I684" s="705">
        <v>51649</v>
      </c>
      <c r="J684" s="643">
        <v>35</v>
      </c>
      <c r="K684" s="578">
        <f t="shared" si="32"/>
        <v>21455</v>
      </c>
      <c r="L684" s="579">
        <f t="shared" si="33"/>
        <v>21.454999999999998</v>
      </c>
      <c r="M684" s="580">
        <f t="shared" si="34"/>
        <v>31660837</v>
      </c>
      <c r="N684" s="638"/>
      <c r="O684" s="638" t="s">
        <v>2358</v>
      </c>
      <c r="P684" s="639" t="s">
        <v>269</v>
      </c>
      <c r="Q684" s="639" t="s">
        <v>358</v>
      </c>
      <c r="R684" s="639" t="s">
        <v>68</v>
      </c>
      <c r="S684" s="639" t="s">
        <v>109</v>
      </c>
    </row>
    <row r="685" spans="1:19" s="172" customFormat="1" ht="20.25" customHeight="1">
      <c r="A685" s="639" t="s">
        <v>144</v>
      </c>
      <c r="B685" s="638" t="s">
        <v>2629</v>
      </c>
      <c r="C685" s="639" t="s">
        <v>145</v>
      </c>
      <c r="D685" s="640" t="s">
        <v>4484</v>
      </c>
      <c r="E685" s="638"/>
      <c r="F685" s="639" t="s">
        <v>880</v>
      </c>
      <c r="G685" s="638"/>
      <c r="H685" s="1110">
        <v>613</v>
      </c>
      <c r="I685" s="705">
        <v>3443</v>
      </c>
      <c r="J685" s="643">
        <v>0</v>
      </c>
      <c r="K685" s="578">
        <f t="shared" si="32"/>
        <v>0</v>
      </c>
      <c r="L685" s="579">
        <f t="shared" si="33"/>
        <v>0</v>
      </c>
      <c r="M685" s="580">
        <f t="shared" si="34"/>
        <v>2110559</v>
      </c>
      <c r="N685" s="638"/>
      <c r="O685" s="638" t="s">
        <v>2358</v>
      </c>
      <c r="P685" s="639" t="s">
        <v>269</v>
      </c>
      <c r="Q685" s="639" t="s">
        <v>336</v>
      </c>
      <c r="R685" s="639" t="s">
        <v>73</v>
      </c>
      <c r="S685" s="639" t="s">
        <v>109</v>
      </c>
    </row>
    <row r="686" spans="1:19" s="172" customFormat="1" ht="20.25" customHeight="1">
      <c r="A686" s="639" t="s">
        <v>144</v>
      </c>
      <c r="B686" s="638" t="s">
        <v>2629</v>
      </c>
      <c r="C686" s="639" t="s">
        <v>145</v>
      </c>
      <c r="D686" s="640" t="s">
        <v>4484</v>
      </c>
      <c r="E686" s="638"/>
      <c r="F686" s="639" t="s">
        <v>694</v>
      </c>
      <c r="G686" s="638"/>
      <c r="H686" s="1110">
        <v>613</v>
      </c>
      <c r="I686" s="705">
        <v>51587</v>
      </c>
      <c r="J686" s="643">
        <v>35</v>
      </c>
      <c r="K686" s="578">
        <f t="shared" si="32"/>
        <v>21455</v>
      </c>
      <c r="L686" s="579">
        <f t="shared" si="33"/>
        <v>21.454999999999998</v>
      </c>
      <c r="M686" s="580">
        <f t="shared" si="34"/>
        <v>31622831</v>
      </c>
      <c r="N686" s="638"/>
      <c r="O686" s="638" t="s">
        <v>2630</v>
      </c>
      <c r="P686" s="639" t="s">
        <v>269</v>
      </c>
      <c r="Q686" s="639" t="s">
        <v>358</v>
      </c>
      <c r="R686" s="639" t="s">
        <v>68</v>
      </c>
      <c r="S686" s="639" t="s">
        <v>109</v>
      </c>
    </row>
    <row r="687" spans="1:19" s="172" customFormat="1" ht="20.25" customHeight="1">
      <c r="A687" s="639" t="s">
        <v>144</v>
      </c>
      <c r="B687" s="638" t="s">
        <v>2629</v>
      </c>
      <c r="C687" s="639" t="s">
        <v>145</v>
      </c>
      <c r="D687" s="640" t="s">
        <v>4484</v>
      </c>
      <c r="E687" s="638"/>
      <c r="F687" s="639" t="s">
        <v>880</v>
      </c>
      <c r="G687" s="638"/>
      <c r="H687" s="1110">
        <v>613</v>
      </c>
      <c r="I687" s="705">
        <v>3439</v>
      </c>
      <c r="J687" s="643">
        <v>0</v>
      </c>
      <c r="K687" s="578">
        <f t="shared" si="32"/>
        <v>0</v>
      </c>
      <c r="L687" s="579">
        <f t="shared" si="33"/>
        <v>0</v>
      </c>
      <c r="M687" s="580">
        <f t="shared" si="34"/>
        <v>2108107</v>
      </c>
      <c r="N687" s="638"/>
      <c r="O687" s="638" t="s">
        <v>2630</v>
      </c>
      <c r="P687" s="639" t="s">
        <v>269</v>
      </c>
      <c r="Q687" s="639" t="s">
        <v>336</v>
      </c>
      <c r="R687" s="639" t="s">
        <v>73</v>
      </c>
      <c r="S687" s="639" t="s">
        <v>109</v>
      </c>
    </row>
    <row r="688" spans="1:19" s="172" customFormat="1" ht="20.25" customHeight="1">
      <c r="A688" s="639" t="s">
        <v>144</v>
      </c>
      <c r="B688" s="638" t="s">
        <v>2629</v>
      </c>
      <c r="C688" s="639" t="s">
        <v>145</v>
      </c>
      <c r="D688" s="640" t="s">
        <v>4484</v>
      </c>
      <c r="E688" s="638"/>
      <c r="F688" s="639" t="s">
        <v>2983</v>
      </c>
      <c r="G688" s="638"/>
      <c r="H688" s="1110">
        <v>1</v>
      </c>
      <c r="I688" s="705">
        <v>177815</v>
      </c>
      <c r="J688" s="643">
        <v>29.3</v>
      </c>
      <c r="K688" s="578">
        <f t="shared" si="32"/>
        <v>29.3</v>
      </c>
      <c r="L688" s="579">
        <f t="shared" si="33"/>
        <v>2.93E-2</v>
      </c>
      <c r="M688" s="580">
        <f t="shared" si="34"/>
        <v>177815</v>
      </c>
      <c r="N688" s="638"/>
      <c r="O688" s="638" t="s">
        <v>2631</v>
      </c>
      <c r="P688" s="639" t="s">
        <v>269</v>
      </c>
      <c r="Q688" s="639" t="s">
        <v>343</v>
      </c>
      <c r="R688" s="639" t="s">
        <v>60</v>
      </c>
      <c r="S688" s="639" t="s">
        <v>109</v>
      </c>
    </row>
    <row r="689" spans="1:19" s="172" customFormat="1" ht="20.25" customHeight="1">
      <c r="A689" s="639" t="s">
        <v>144</v>
      </c>
      <c r="B689" s="638" t="s">
        <v>2629</v>
      </c>
      <c r="C689" s="639" t="s">
        <v>145</v>
      </c>
      <c r="D689" s="640" t="s">
        <v>4484</v>
      </c>
      <c r="E689" s="638"/>
      <c r="F689" s="639" t="s">
        <v>880</v>
      </c>
      <c r="G689" s="638"/>
      <c r="H689" s="1110">
        <v>1</v>
      </c>
      <c r="I689" s="705">
        <v>3185</v>
      </c>
      <c r="J689" s="643">
        <v>0</v>
      </c>
      <c r="K689" s="578">
        <f t="shared" si="32"/>
        <v>0</v>
      </c>
      <c r="L689" s="579">
        <f t="shared" si="33"/>
        <v>0</v>
      </c>
      <c r="M689" s="580">
        <f t="shared" si="34"/>
        <v>3185</v>
      </c>
      <c r="N689" s="638"/>
      <c r="O689" s="638" t="s">
        <v>2631</v>
      </c>
      <c r="P689" s="639" t="s">
        <v>269</v>
      </c>
      <c r="Q689" s="639" t="s">
        <v>336</v>
      </c>
      <c r="R689" s="639" t="s">
        <v>73</v>
      </c>
      <c r="S689" s="639" t="s">
        <v>109</v>
      </c>
    </row>
    <row r="690" spans="1:19" s="172" customFormat="1" ht="20.25" customHeight="1">
      <c r="A690" s="639" t="s">
        <v>144</v>
      </c>
      <c r="B690" s="638" t="s">
        <v>2629</v>
      </c>
      <c r="C690" s="639" t="s">
        <v>145</v>
      </c>
      <c r="D690" s="640" t="s">
        <v>4484</v>
      </c>
      <c r="E690" s="638"/>
      <c r="F690" s="639" t="s">
        <v>589</v>
      </c>
      <c r="G690" s="638"/>
      <c r="H690" s="1110">
        <v>1042</v>
      </c>
      <c r="I690" s="705">
        <v>26677</v>
      </c>
      <c r="J690" s="643">
        <v>15</v>
      </c>
      <c r="K690" s="578">
        <f t="shared" si="32"/>
        <v>15630</v>
      </c>
      <c r="L690" s="579">
        <f t="shared" si="33"/>
        <v>15.63</v>
      </c>
      <c r="M690" s="580">
        <f t="shared" si="34"/>
        <v>27797434</v>
      </c>
      <c r="N690" s="638"/>
      <c r="O690" s="638" t="s">
        <v>1386</v>
      </c>
      <c r="P690" s="639" t="s">
        <v>269</v>
      </c>
      <c r="Q690" s="639" t="s">
        <v>270</v>
      </c>
      <c r="R690" s="639" t="s">
        <v>68</v>
      </c>
      <c r="S690" s="639" t="s">
        <v>109</v>
      </c>
    </row>
    <row r="691" spans="1:19" s="172" customFormat="1" ht="20.25" customHeight="1">
      <c r="A691" s="639" t="s">
        <v>144</v>
      </c>
      <c r="B691" s="638" t="s">
        <v>2629</v>
      </c>
      <c r="C691" s="639" t="s">
        <v>145</v>
      </c>
      <c r="D691" s="640" t="s">
        <v>4484</v>
      </c>
      <c r="E691" s="638"/>
      <c r="F691" s="639" t="s">
        <v>1387</v>
      </c>
      <c r="G691" s="638"/>
      <c r="H691" s="1110">
        <v>1042</v>
      </c>
      <c r="I691" s="705">
        <v>13167</v>
      </c>
      <c r="J691" s="643">
        <v>0</v>
      </c>
      <c r="K691" s="578">
        <f t="shared" si="32"/>
        <v>0</v>
      </c>
      <c r="L691" s="579">
        <f t="shared" si="33"/>
        <v>0</v>
      </c>
      <c r="M691" s="580">
        <f t="shared" si="34"/>
        <v>13720014</v>
      </c>
      <c r="N691" s="638"/>
      <c r="O691" s="638" t="s">
        <v>1386</v>
      </c>
      <c r="P691" s="639" t="s">
        <v>269</v>
      </c>
      <c r="Q691" s="639" t="s">
        <v>577</v>
      </c>
      <c r="R691" s="639" t="s">
        <v>375</v>
      </c>
      <c r="S691" s="639" t="s">
        <v>109</v>
      </c>
    </row>
    <row r="692" spans="1:19" s="172" customFormat="1" ht="20.25" customHeight="1">
      <c r="A692" s="639" t="s">
        <v>144</v>
      </c>
      <c r="B692" s="638" t="s">
        <v>2629</v>
      </c>
      <c r="C692" s="639" t="s">
        <v>145</v>
      </c>
      <c r="D692" s="640" t="s">
        <v>4484</v>
      </c>
      <c r="E692" s="638"/>
      <c r="F692" s="639" t="s">
        <v>1287</v>
      </c>
      <c r="G692" s="638"/>
      <c r="H692" s="1110">
        <v>1</v>
      </c>
      <c r="I692" s="705">
        <v>78691</v>
      </c>
      <c r="J692" s="643">
        <v>24</v>
      </c>
      <c r="K692" s="578">
        <f t="shared" si="32"/>
        <v>24</v>
      </c>
      <c r="L692" s="579">
        <f t="shared" si="33"/>
        <v>2.4E-2</v>
      </c>
      <c r="M692" s="580">
        <f t="shared" si="34"/>
        <v>78691</v>
      </c>
      <c r="N692" s="638"/>
      <c r="O692" s="638" t="s">
        <v>2632</v>
      </c>
      <c r="P692" s="639" t="s">
        <v>269</v>
      </c>
      <c r="Q692" s="639" t="s">
        <v>341</v>
      </c>
      <c r="R692" s="639" t="s">
        <v>68</v>
      </c>
      <c r="S692" s="639" t="s">
        <v>109</v>
      </c>
    </row>
    <row r="693" spans="1:19" s="172" customFormat="1" ht="20.25" customHeight="1">
      <c r="A693" s="639" t="s">
        <v>144</v>
      </c>
      <c r="B693" s="638" t="s">
        <v>2629</v>
      </c>
      <c r="C693" s="639" t="s">
        <v>145</v>
      </c>
      <c r="D693" s="640" t="s">
        <v>4484</v>
      </c>
      <c r="E693" s="638"/>
      <c r="F693" s="639" t="s">
        <v>1091</v>
      </c>
      <c r="G693" s="638"/>
      <c r="H693" s="1110">
        <v>184</v>
      </c>
      <c r="I693" s="705">
        <v>53100</v>
      </c>
      <c r="J693" s="643">
        <v>16.5</v>
      </c>
      <c r="K693" s="578">
        <f t="shared" si="32"/>
        <v>3036</v>
      </c>
      <c r="L693" s="579">
        <f t="shared" si="33"/>
        <v>3.036</v>
      </c>
      <c r="M693" s="580">
        <f t="shared" si="34"/>
        <v>9770400</v>
      </c>
      <c r="N693" s="638"/>
      <c r="O693" s="638"/>
      <c r="P693" s="639" t="s">
        <v>269</v>
      </c>
      <c r="Q693" s="639" t="s">
        <v>755</v>
      </c>
      <c r="R693" s="639" t="s">
        <v>68</v>
      </c>
      <c r="S693" s="639" t="s">
        <v>109</v>
      </c>
    </row>
    <row r="694" spans="1:19" s="172" customFormat="1" ht="20.25" customHeight="1">
      <c r="A694" s="639" t="s">
        <v>144</v>
      </c>
      <c r="B694" s="638" t="s">
        <v>2629</v>
      </c>
      <c r="C694" s="639" t="s">
        <v>145</v>
      </c>
      <c r="D694" s="640" t="s">
        <v>4484</v>
      </c>
      <c r="E694" s="638"/>
      <c r="F694" s="639" t="s">
        <v>656</v>
      </c>
      <c r="G694" s="638"/>
      <c r="H694" s="1110">
        <v>1</v>
      </c>
      <c r="I694" s="705">
        <v>108000</v>
      </c>
      <c r="J694" s="643">
        <v>19</v>
      </c>
      <c r="K694" s="578">
        <f t="shared" si="32"/>
        <v>19</v>
      </c>
      <c r="L694" s="579">
        <f t="shared" si="33"/>
        <v>1.9E-2</v>
      </c>
      <c r="M694" s="580">
        <f t="shared" si="34"/>
        <v>108000</v>
      </c>
      <c r="N694" s="638"/>
      <c r="O694" s="638" t="s">
        <v>2633</v>
      </c>
      <c r="P694" s="639" t="s">
        <v>269</v>
      </c>
      <c r="Q694" s="639" t="s">
        <v>537</v>
      </c>
      <c r="R694" s="639" t="s">
        <v>60</v>
      </c>
      <c r="S694" s="639" t="s">
        <v>109</v>
      </c>
    </row>
    <row r="695" spans="1:19" s="172" customFormat="1" ht="20.25" customHeight="1">
      <c r="A695" s="639" t="s">
        <v>2297</v>
      </c>
      <c r="B695" s="638" t="s">
        <v>2298</v>
      </c>
      <c r="C695" s="639" t="s">
        <v>262</v>
      </c>
      <c r="D695" s="640" t="s">
        <v>4397</v>
      </c>
      <c r="E695" s="638"/>
      <c r="F695" s="639" t="s">
        <v>223</v>
      </c>
      <c r="G695" s="638"/>
      <c r="H695" s="1110">
        <v>499</v>
      </c>
      <c r="I695" s="705">
        <v>144096</v>
      </c>
      <c r="J695" s="643">
        <v>31.9</v>
      </c>
      <c r="K695" s="578">
        <f t="shared" si="32"/>
        <v>15918.099999999999</v>
      </c>
      <c r="L695" s="579">
        <f t="shared" si="33"/>
        <v>15.918099999999999</v>
      </c>
      <c r="M695" s="580">
        <f t="shared" si="34"/>
        <v>71903904</v>
      </c>
      <c r="N695" s="638"/>
      <c r="O695" s="638"/>
      <c r="P695" s="639" t="s">
        <v>269</v>
      </c>
      <c r="Q695" s="639" t="s">
        <v>370</v>
      </c>
      <c r="R695" s="639" t="s">
        <v>68</v>
      </c>
      <c r="S695" s="639" t="s">
        <v>213</v>
      </c>
    </row>
    <row r="696" spans="1:19" s="172" customFormat="1" ht="20.25" customHeight="1">
      <c r="A696" s="639" t="s">
        <v>2297</v>
      </c>
      <c r="B696" s="638" t="s">
        <v>2298</v>
      </c>
      <c r="C696" s="639" t="s">
        <v>262</v>
      </c>
      <c r="D696" s="640" t="s">
        <v>4397</v>
      </c>
      <c r="E696" s="638"/>
      <c r="F696" s="639" t="s">
        <v>880</v>
      </c>
      <c r="G696" s="638"/>
      <c r="H696" s="1110">
        <v>499</v>
      </c>
      <c r="I696" s="705">
        <v>2999</v>
      </c>
      <c r="J696" s="643">
        <v>0</v>
      </c>
      <c r="K696" s="578">
        <f t="shared" si="32"/>
        <v>0</v>
      </c>
      <c r="L696" s="579">
        <f t="shared" si="33"/>
        <v>0</v>
      </c>
      <c r="M696" s="580">
        <f t="shared" si="34"/>
        <v>1496501</v>
      </c>
      <c r="N696" s="638"/>
      <c r="O696" s="638"/>
      <c r="P696" s="639" t="s">
        <v>269</v>
      </c>
      <c r="Q696" s="639" t="s">
        <v>336</v>
      </c>
      <c r="R696" s="639" t="s">
        <v>73</v>
      </c>
      <c r="S696" s="639" t="s">
        <v>213</v>
      </c>
    </row>
    <row r="697" spans="1:19" s="172" customFormat="1" ht="20.25" customHeight="1">
      <c r="A697" s="639" t="s">
        <v>2297</v>
      </c>
      <c r="B697" s="638" t="s">
        <v>2298</v>
      </c>
      <c r="C697" s="639" t="s">
        <v>262</v>
      </c>
      <c r="D697" s="640" t="s">
        <v>4397</v>
      </c>
      <c r="E697" s="638"/>
      <c r="F697" s="639" t="s">
        <v>1387</v>
      </c>
      <c r="G697" s="638"/>
      <c r="H697" s="1110">
        <v>345</v>
      </c>
      <c r="I697" s="705">
        <v>12895</v>
      </c>
      <c r="J697" s="643">
        <v>0</v>
      </c>
      <c r="K697" s="578">
        <f t="shared" si="32"/>
        <v>0</v>
      </c>
      <c r="L697" s="579">
        <f t="shared" si="33"/>
        <v>0</v>
      </c>
      <c r="M697" s="580">
        <f t="shared" si="34"/>
        <v>4448775</v>
      </c>
      <c r="N697" s="638"/>
      <c r="O697" s="638"/>
      <c r="P697" s="639" t="s">
        <v>269</v>
      </c>
      <c r="Q697" s="639" t="s">
        <v>577</v>
      </c>
      <c r="R697" s="639" t="s">
        <v>375</v>
      </c>
      <c r="S697" s="639" t="s">
        <v>213</v>
      </c>
    </row>
    <row r="698" spans="1:19" s="172" customFormat="1" ht="20.25" customHeight="1">
      <c r="A698" s="639" t="s">
        <v>2297</v>
      </c>
      <c r="B698" s="638" t="s">
        <v>2298</v>
      </c>
      <c r="C698" s="639" t="s">
        <v>262</v>
      </c>
      <c r="D698" s="640" t="s">
        <v>4397</v>
      </c>
      <c r="E698" s="638"/>
      <c r="F698" s="639" t="s">
        <v>588</v>
      </c>
      <c r="G698" s="638"/>
      <c r="H698" s="1110">
        <v>345</v>
      </c>
      <c r="I698" s="705">
        <v>52255</v>
      </c>
      <c r="J698" s="643">
        <v>11.8</v>
      </c>
      <c r="K698" s="578">
        <f t="shared" si="32"/>
        <v>4071.0000000000005</v>
      </c>
      <c r="L698" s="579">
        <f t="shared" si="33"/>
        <v>4.0710000000000006</v>
      </c>
      <c r="M698" s="580">
        <f t="shared" si="34"/>
        <v>18027975</v>
      </c>
      <c r="N698" s="638"/>
      <c r="O698" s="638"/>
      <c r="P698" s="639" t="s">
        <v>269</v>
      </c>
      <c r="Q698" s="639" t="s">
        <v>270</v>
      </c>
      <c r="R698" s="639" t="s">
        <v>68</v>
      </c>
      <c r="S698" s="639" t="s">
        <v>213</v>
      </c>
    </row>
    <row r="699" spans="1:19" s="16" customFormat="1" ht="20.25" customHeight="1">
      <c r="A699" s="639" t="s">
        <v>2297</v>
      </c>
      <c r="B699" s="638" t="s">
        <v>2298</v>
      </c>
      <c r="C699" s="639" t="s">
        <v>262</v>
      </c>
      <c r="D699" s="640" t="s">
        <v>4397</v>
      </c>
      <c r="E699" s="638"/>
      <c r="F699" s="639" t="s">
        <v>2130</v>
      </c>
      <c r="G699" s="638"/>
      <c r="H699" s="1110">
        <v>154</v>
      </c>
      <c r="I699" s="705">
        <v>40000</v>
      </c>
      <c r="J699" s="643">
        <v>10</v>
      </c>
      <c r="K699" s="578">
        <f t="shared" si="32"/>
        <v>1540</v>
      </c>
      <c r="L699" s="579">
        <f t="shared" si="33"/>
        <v>1.54</v>
      </c>
      <c r="M699" s="580">
        <f t="shared" si="34"/>
        <v>6160000</v>
      </c>
      <c r="N699" s="638"/>
      <c r="O699" s="638"/>
      <c r="P699" s="639" t="s">
        <v>269</v>
      </c>
      <c r="Q699" s="639" t="s">
        <v>357</v>
      </c>
      <c r="R699" s="639" t="s">
        <v>68</v>
      </c>
      <c r="S699" s="639" t="s">
        <v>213</v>
      </c>
    </row>
    <row r="700" spans="1:19" s="172" customFormat="1" ht="20.25" customHeight="1">
      <c r="A700" s="639" t="s">
        <v>2297</v>
      </c>
      <c r="B700" s="638" t="s">
        <v>2298</v>
      </c>
      <c r="C700" s="639" t="s">
        <v>262</v>
      </c>
      <c r="D700" s="640" t="s">
        <v>4397</v>
      </c>
      <c r="E700" s="638"/>
      <c r="F700" s="639" t="s">
        <v>2844</v>
      </c>
      <c r="G700" s="638"/>
      <c r="H700" s="1110">
        <v>36</v>
      </c>
      <c r="I700" s="705">
        <v>48879</v>
      </c>
      <c r="J700" s="643">
        <v>19</v>
      </c>
      <c r="K700" s="578">
        <f t="shared" si="32"/>
        <v>684</v>
      </c>
      <c r="L700" s="579">
        <f t="shared" si="33"/>
        <v>0.68400000000000005</v>
      </c>
      <c r="M700" s="580">
        <f t="shared" si="34"/>
        <v>1759644</v>
      </c>
      <c r="N700" s="638"/>
      <c r="O700" s="638"/>
      <c r="P700" s="639" t="s">
        <v>269</v>
      </c>
      <c r="Q700" s="639" t="s">
        <v>361</v>
      </c>
      <c r="R700" s="639" t="s">
        <v>68</v>
      </c>
      <c r="S700" s="639" t="s">
        <v>213</v>
      </c>
    </row>
    <row r="701" spans="1:19" s="172" customFormat="1" ht="20.25" customHeight="1">
      <c r="A701" s="639" t="s">
        <v>2297</v>
      </c>
      <c r="B701" s="638" t="s">
        <v>2298</v>
      </c>
      <c r="C701" s="639" t="s">
        <v>262</v>
      </c>
      <c r="D701" s="640" t="s">
        <v>4397</v>
      </c>
      <c r="E701" s="638"/>
      <c r="F701" s="639" t="s">
        <v>612</v>
      </c>
      <c r="G701" s="638"/>
      <c r="H701" s="1110">
        <v>36</v>
      </c>
      <c r="I701" s="705">
        <v>40733</v>
      </c>
      <c r="J701" s="643">
        <v>0</v>
      </c>
      <c r="K701" s="578">
        <f t="shared" si="32"/>
        <v>0</v>
      </c>
      <c r="L701" s="579">
        <f t="shared" si="33"/>
        <v>0</v>
      </c>
      <c r="M701" s="580">
        <f t="shared" si="34"/>
        <v>1466388</v>
      </c>
      <c r="N701" s="638"/>
      <c r="O701" s="638"/>
      <c r="P701" s="639" t="s">
        <v>269</v>
      </c>
      <c r="Q701" s="639" t="s">
        <v>336</v>
      </c>
      <c r="R701" s="639" t="s">
        <v>73</v>
      </c>
      <c r="S701" s="639" t="s">
        <v>213</v>
      </c>
    </row>
    <row r="702" spans="1:19" s="172" customFormat="1" ht="20.25" customHeight="1">
      <c r="A702" s="639" t="s">
        <v>2297</v>
      </c>
      <c r="B702" s="638" t="s">
        <v>2298</v>
      </c>
      <c r="C702" s="639" t="s">
        <v>262</v>
      </c>
      <c r="D702" s="640" t="s">
        <v>4397</v>
      </c>
      <c r="E702" s="638"/>
      <c r="F702" s="639" t="s">
        <v>2844</v>
      </c>
      <c r="G702" s="638"/>
      <c r="H702" s="1110">
        <v>4</v>
      </c>
      <c r="I702" s="705">
        <v>53265</v>
      </c>
      <c r="J702" s="643">
        <v>19</v>
      </c>
      <c r="K702" s="578">
        <f t="shared" si="32"/>
        <v>76</v>
      </c>
      <c r="L702" s="579">
        <f t="shared" si="33"/>
        <v>7.5999999999999998E-2</v>
      </c>
      <c r="M702" s="580">
        <f t="shared" si="34"/>
        <v>213060</v>
      </c>
      <c r="N702" s="638"/>
      <c r="O702" s="638"/>
      <c r="P702" s="639" t="s">
        <v>269</v>
      </c>
      <c r="Q702" s="639" t="s">
        <v>361</v>
      </c>
      <c r="R702" s="639" t="s">
        <v>68</v>
      </c>
      <c r="S702" s="639" t="s">
        <v>213</v>
      </c>
    </row>
    <row r="703" spans="1:19" s="172" customFormat="1" ht="20.25" customHeight="1">
      <c r="A703" s="639" t="s">
        <v>2297</v>
      </c>
      <c r="B703" s="638" t="s">
        <v>2298</v>
      </c>
      <c r="C703" s="639" t="s">
        <v>262</v>
      </c>
      <c r="D703" s="640" t="s">
        <v>4397</v>
      </c>
      <c r="E703" s="638"/>
      <c r="F703" s="639" t="s">
        <v>630</v>
      </c>
      <c r="G703" s="638"/>
      <c r="H703" s="1110">
        <v>4</v>
      </c>
      <c r="I703" s="705">
        <v>118367</v>
      </c>
      <c r="J703" s="643">
        <v>0</v>
      </c>
      <c r="K703" s="578">
        <f t="shared" si="32"/>
        <v>0</v>
      </c>
      <c r="L703" s="579">
        <f t="shared" si="33"/>
        <v>0</v>
      </c>
      <c r="M703" s="580">
        <f t="shared" si="34"/>
        <v>473468</v>
      </c>
      <c r="N703" s="638"/>
      <c r="O703" s="638"/>
      <c r="P703" s="639" t="s">
        <v>269</v>
      </c>
      <c r="Q703" s="639" t="s">
        <v>336</v>
      </c>
      <c r="R703" s="639" t="s">
        <v>73</v>
      </c>
      <c r="S703" s="639" t="s">
        <v>213</v>
      </c>
    </row>
    <row r="704" spans="1:19" s="172" customFormat="1" ht="20.25" customHeight="1">
      <c r="A704" s="639" t="s">
        <v>2297</v>
      </c>
      <c r="B704" s="638" t="s">
        <v>2298</v>
      </c>
      <c r="C704" s="639" t="s">
        <v>262</v>
      </c>
      <c r="D704" s="640" t="s">
        <v>4397</v>
      </c>
      <c r="E704" s="638"/>
      <c r="F704" s="639" t="s">
        <v>778</v>
      </c>
      <c r="G704" s="638"/>
      <c r="H704" s="1110">
        <v>4</v>
      </c>
      <c r="I704" s="705">
        <v>101599</v>
      </c>
      <c r="J704" s="643">
        <v>0</v>
      </c>
      <c r="K704" s="578">
        <f t="shared" si="32"/>
        <v>0</v>
      </c>
      <c r="L704" s="579">
        <f t="shared" si="33"/>
        <v>0</v>
      </c>
      <c r="M704" s="580">
        <f t="shared" si="34"/>
        <v>406396</v>
      </c>
      <c r="N704" s="638"/>
      <c r="O704" s="638"/>
      <c r="P704" s="639" t="s">
        <v>269</v>
      </c>
      <c r="Q704" s="639" t="s">
        <v>336</v>
      </c>
      <c r="R704" s="639" t="s">
        <v>73</v>
      </c>
      <c r="S704" s="639" t="s">
        <v>213</v>
      </c>
    </row>
    <row r="705" spans="1:19" s="172" customFormat="1" ht="20.25" customHeight="1">
      <c r="A705" s="639" t="s">
        <v>2297</v>
      </c>
      <c r="B705" s="638" t="s">
        <v>2298</v>
      </c>
      <c r="C705" s="639" t="s">
        <v>262</v>
      </c>
      <c r="D705" s="640" t="s">
        <v>4397</v>
      </c>
      <c r="E705" s="638"/>
      <c r="F705" s="639" t="s">
        <v>363</v>
      </c>
      <c r="G705" s="638"/>
      <c r="H705" s="1110">
        <v>13</v>
      </c>
      <c r="I705" s="705">
        <v>127800</v>
      </c>
      <c r="J705" s="643">
        <v>41.5</v>
      </c>
      <c r="K705" s="578">
        <f t="shared" si="32"/>
        <v>539.5</v>
      </c>
      <c r="L705" s="579">
        <f t="shared" si="33"/>
        <v>0.53949999999999998</v>
      </c>
      <c r="M705" s="580">
        <f t="shared" si="34"/>
        <v>1661400</v>
      </c>
      <c r="N705" s="638"/>
      <c r="O705" s="638"/>
      <c r="P705" s="639" t="s">
        <v>269</v>
      </c>
      <c r="Q705" s="639" t="s">
        <v>364</v>
      </c>
      <c r="R705" s="639" t="s">
        <v>68</v>
      </c>
      <c r="S705" s="639" t="s">
        <v>213</v>
      </c>
    </row>
    <row r="706" spans="1:19" s="172" customFormat="1" ht="20.25" customHeight="1">
      <c r="A706" s="639" t="s">
        <v>2297</v>
      </c>
      <c r="B706" s="638" t="s">
        <v>2298</v>
      </c>
      <c r="C706" s="639" t="s">
        <v>262</v>
      </c>
      <c r="D706" s="640" t="s">
        <v>4397</v>
      </c>
      <c r="E706" s="638"/>
      <c r="F706" s="639" t="s">
        <v>626</v>
      </c>
      <c r="G706" s="638"/>
      <c r="H706" s="1110">
        <v>26</v>
      </c>
      <c r="I706" s="705">
        <v>32375</v>
      </c>
      <c r="J706" s="643">
        <v>5.5</v>
      </c>
      <c r="K706" s="578">
        <f t="shared" si="32"/>
        <v>143</v>
      </c>
      <c r="L706" s="579">
        <f t="shared" si="33"/>
        <v>0.14299999999999999</v>
      </c>
      <c r="M706" s="580">
        <f t="shared" si="34"/>
        <v>841750</v>
      </c>
      <c r="N706" s="638"/>
      <c r="O706" s="638"/>
      <c r="P706" s="639" t="s">
        <v>269</v>
      </c>
      <c r="Q706" s="639" t="s">
        <v>344</v>
      </c>
      <c r="R706" s="639" t="s">
        <v>68</v>
      </c>
      <c r="S706" s="639" t="s">
        <v>213</v>
      </c>
    </row>
    <row r="707" spans="1:19" s="172" customFormat="1" ht="20.25" customHeight="1">
      <c r="A707" s="639" t="s">
        <v>2297</v>
      </c>
      <c r="B707" s="638" t="s">
        <v>2298</v>
      </c>
      <c r="C707" s="639" t="s">
        <v>262</v>
      </c>
      <c r="D707" s="640" t="s">
        <v>4397</v>
      </c>
      <c r="E707" s="638"/>
      <c r="F707" s="639" t="s">
        <v>1387</v>
      </c>
      <c r="G707" s="638"/>
      <c r="H707" s="1110">
        <v>6</v>
      </c>
      <c r="I707" s="705">
        <v>13715</v>
      </c>
      <c r="J707" s="643">
        <v>0</v>
      </c>
      <c r="K707" s="578">
        <f t="shared" si="32"/>
        <v>0</v>
      </c>
      <c r="L707" s="579">
        <f t="shared" si="33"/>
        <v>0</v>
      </c>
      <c r="M707" s="580">
        <f t="shared" si="34"/>
        <v>82290</v>
      </c>
      <c r="N707" s="638"/>
      <c r="O707" s="638"/>
      <c r="P707" s="639" t="s">
        <v>269</v>
      </c>
      <c r="Q707" s="639" t="s">
        <v>577</v>
      </c>
      <c r="R707" s="639" t="s">
        <v>375</v>
      </c>
      <c r="S707" s="639" t="s">
        <v>213</v>
      </c>
    </row>
    <row r="708" spans="1:19" s="172" customFormat="1" ht="20.25" customHeight="1">
      <c r="A708" s="639" t="s">
        <v>2297</v>
      </c>
      <c r="B708" s="638" t="s">
        <v>2298</v>
      </c>
      <c r="C708" s="639" t="s">
        <v>262</v>
      </c>
      <c r="D708" s="640" t="s">
        <v>4397</v>
      </c>
      <c r="E708" s="638"/>
      <c r="F708" s="639" t="s">
        <v>642</v>
      </c>
      <c r="G708" s="638"/>
      <c r="H708" s="1110">
        <v>6</v>
      </c>
      <c r="I708" s="705">
        <v>27789</v>
      </c>
      <c r="J708" s="643">
        <v>17.5</v>
      </c>
      <c r="K708" s="578">
        <f t="shared" si="32"/>
        <v>105</v>
      </c>
      <c r="L708" s="579">
        <f t="shared" si="33"/>
        <v>0.105</v>
      </c>
      <c r="M708" s="580">
        <f t="shared" si="34"/>
        <v>166734</v>
      </c>
      <c r="N708" s="638"/>
      <c r="O708" s="638"/>
      <c r="P708" s="639" t="s">
        <v>269</v>
      </c>
      <c r="Q708" s="639" t="s">
        <v>270</v>
      </c>
      <c r="R708" s="639" t="s">
        <v>68</v>
      </c>
      <c r="S708" s="639" t="s">
        <v>213</v>
      </c>
    </row>
    <row r="709" spans="1:19" s="172" customFormat="1" ht="20.25" customHeight="1">
      <c r="A709" s="639" t="s">
        <v>2297</v>
      </c>
      <c r="B709" s="638" t="s">
        <v>2298</v>
      </c>
      <c r="C709" s="639" t="s">
        <v>262</v>
      </c>
      <c r="D709" s="640" t="s">
        <v>4397</v>
      </c>
      <c r="E709" s="638"/>
      <c r="F709" s="639" t="s">
        <v>669</v>
      </c>
      <c r="G709" s="638"/>
      <c r="H709" s="1110">
        <v>6</v>
      </c>
      <c r="I709" s="705">
        <v>108070</v>
      </c>
      <c r="J709" s="643">
        <v>22.5</v>
      </c>
      <c r="K709" s="578">
        <f t="shared" si="32"/>
        <v>135</v>
      </c>
      <c r="L709" s="579">
        <f t="shared" si="33"/>
        <v>0.13500000000000001</v>
      </c>
      <c r="M709" s="580">
        <f t="shared" si="34"/>
        <v>648420</v>
      </c>
      <c r="N709" s="638"/>
      <c r="O709" s="638"/>
      <c r="P709" s="639" t="s">
        <v>269</v>
      </c>
      <c r="Q709" s="639" t="s">
        <v>628</v>
      </c>
      <c r="R709" s="639" t="s">
        <v>60</v>
      </c>
      <c r="S709" s="639" t="s">
        <v>213</v>
      </c>
    </row>
    <row r="710" spans="1:19" s="172" customFormat="1" ht="20.25" customHeight="1">
      <c r="A710" s="639" t="s">
        <v>2297</v>
      </c>
      <c r="B710" s="638" t="s">
        <v>2298</v>
      </c>
      <c r="C710" s="639" t="s">
        <v>262</v>
      </c>
      <c r="D710" s="640" t="s">
        <v>4397</v>
      </c>
      <c r="E710" s="638"/>
      <c r="F710" s="639" t="s">
        <v>1643</v>
      </c>
      <c r="G710" s="638"/>
      <c r="H710" s="1110">
        <v>6</v>
      </c>
      <c r="I710" s="705">
        <v>13263</v>
      </c>
      <c r="J710" s="643">
        <v>0</v>
      </c>
      <c r="K710" s="578">
        <f t="shared" si="32"/>
        <v>0</v>
      </c>
      <c r="L710" s="579">
        <f t="shared" si="33"/>
        <v>0</v>
      </c>
      <c r="M710" s="580">
        <f t="shared" si="34"/>
        <v>79578</v>
      </c>
      <c r="N710" s="638"/>
      <c r="O710" s="638"/>
      <c r="P710" s="639" t="s">
        <v>269</v>
      </c>
      <c r="Q710" s="639" t="s">
        <v>336</v>
      </c>
      <c r="R710" s="639" t="s">
        <v>73</v>
      </c>
      <c r="S710" s="639" t="s">
        <v>213</v>
      </c>
    </row>
    <row r="711" spans="1:19" s="172" customFormat="1" ht="20.25" customHeight="1">
      <c r="A711" s="639" t="s">
        <v>2297</v>
      </c>
      <c r="B711" s="638" t="s">
        <v>2298</v>
      </c>
      <c r="C711" s="639" t="s">
        <v>262</v>
      </c>
      <c r="D711" s="640" t="s">
        <v>4397</v>
      </c>
      <c r="E711" s="638"/>
      <c r="F711" s="639" t="s">
        <v>335</v>
      </c>
      <c r="G711" s="638"/>
      <c r="H711" s="1110">
        <v>32</v>
      </c>
      <c r="I711" s="705">
        <v>37827</v>
      </c>
      <c r="J711" s="643">
        <v>0</v>
      </c>
      <c r="K711" s="578">
        <f t="shared" si="32"/>
        <v>0</v>
      </c>
      <c r="L711" s="579">
        <f t="shared" si="33"/>
        <v>0</v>
      </c>
      <c r="M711" s="580">
        <f t="shared" si="34"/>
        <v>1210464</v>
      </c>
      <c r="N711" s="638"/>
      <c r="O711" s="638"/>
      <c r="P711" s="639" t="s">
        <v>269</v>
      </c>
      <c r="Q711" s="639" t="s">
        <v>271</v>
      </c>
      <c r="R711" s="639" t="s">
        <v>73</v>
      </c>
      <c r="S711" s="639" t="s">
        <v>213</v>
      </c>
    </row>
    <row r="712" spans="1:19" ht="20.25" customHeight="1">
      <c r="A712" s="639" t="s">
        <v>2297</v>
      </c>
      <c r="B712" s="638" t="s">
        <v>2298</v>
      </c>
      <c r="C712" s="639" t="s">
        <v>262</v>
      </c>
      <c r="D712" s="640" t="s">
        <v>4397</v>
      </c>
      <c r="E712" s="638"/>
      <c r="F712" s="639" t="s">
        <v>880</v>
      </c>
      <c r="G712" s="638"/>
      <c r="H712" s="1110">
        <v>32</v>
      </c>
      <c r="I712" s="705">
        <v>3556</v>
      </c>
      <c r="J712" s="643">
        <v>0</v>
      </c>
      <c r="K712" s="578">
        <f t="shared" si="32"/>
        <v>0</v>
      </c>
      <c r="L712" s="579">
        <f t="shared" si="33"/>
        <v>0</v>
      </c>
      <c r="M712" s="580">
        <f t="shared" si="34"/>
        <v>113792</v>
      </c>
      <c r="N712" s="638"/>
      <c r="O712" s="638"/>
      <c r="P712" s="639" t="s">
        <v>269</v>
      </c>
      <c r="Q712" s="639" t="s">
        <v>336</v>
      </c>
      <c r="R712" s="639" t="s">
        <v>73</v>
      </c>
      <c r="S712" s="639" t="s">
        <v>213</v>
      </c>
    </row>
    <row r="713" spans="1:19" ht="20.25" customHeight="1">
      <c r="A713" s="639" t="s">
        <v>2297</v>
      </c>
      <c r="B713" s="638" t="s">
        <v>2298</v>
      </c>
      <c r="C713" s="639" t="s">
        <v>262</v>
      </c>
      <c r="D713" s="640" t="s">
        <v>4397</v>
      </c>
      <c r="E713" s="638"/>
      <c r="F713" s="639" t="s">
        <v>880</v>
      </c>
      <c r="G713" s="638"/>
      <c r="H713" s="1110">
        <v>32</v>
      </c>
      <c r="I713" s="705">
        <v>3556</v>
      </c>
      <c r="J713" s="643">
        <v>0</v>
      </c>
      <c r="K713" s="578">
        <f t="shared" si="32"/>
        <v>0</v>
      </c>
      <c r="L713" s="579">
        <f t="shared" si="33"/>
        <v>0</v>
      </c>
      <c r="M713" s="580">
        <f t="shared" si="34"/>
        <v>113792</v>
      </c>
      <c r="N713" s="638"/>
      <c r="O713" s="638"/>
      <c r="P713" s="639" t="s">
        <v>269</v>
      </c>
      <c r="Q713" s="639" t="s">
        <v>336</v>
      </c>
      <c r="R713" s="639" t="s">
        <v>73</v>
      </c>
      <c r="S713" s="639" t="s">
        <v>213</v>
      </c>
    </row>
    <row r="714" spans="1:19" ht="20.25" customHeight="1">
      <c r="A714" s="639" t="s">
        <v>2297</v>
      </c>
      <c r="B714" s="638" t="s">
        <v>2298</v>
      </c>
      <c r="C714" s="639" t="s">
        <v>262</v>
      </c>
      <c r="D714" s="640" t="s">
        <v>4397</v>
      </c>
      <c r="E714" s="638"/>
      <c r="F714" s="639" t="s">
        <v>881</v>
      </c>
      <c r="G714" s="638"/>
      <c r="H714" s="1110">
        <v>32</v>
      </c>
      <c r="I714" s="705">
        <v>10667</v>
      </c>
      <c r="J714" s="643">
        <v>0</v>
      </c>
      <c r="K714" s="578">
        <f t="shared" ref="K714:K777" si="35">IFERROR(J714*H714,"0")</f>
        <v>0</v>
      </c>
      <c r="L714" s="579">
        <f t="shared" ref="L714:L777" si="36">IFERROR(K714/1000,"0")</f>
        <v>0</v>
      </c>
      <c r="M714" s="580">
        <f t="shared" ref="M714:M777" si="37">I714*H714</f>
        <v>341344</v>
      </c>
      <c r="N714" s="638"/>
      <c r="O714" s="638"/>
      <c r="P714" s="639" t="s">
        <v>269</v>
      </c>
      <c r="Q714" s="639" t="s">
        <v>336</v>
      </c>
      <c r="R714" s="639" t="s">
        <v>73</v>
      </c>
      <c r="S714" s="639" t="s">
        <v>213</v>
      </c>
    </row>
    <row r="715" spans="1:19" ht="20.25" customHeight="1">
      <c r="A715" s="639" t="s">
        <v>2297</v>
      </c>
      <c r="B715" s="638" t="s">
        <v>2298</v>
      </c>
      <c r="C715" s="639" t="s">
        <v>262</v>
      </c>
      <c r="D715" s="640" t="s">
        <v>4397</v>
      </c>
      <c r="E715" s="638"/>
      <c r="F715" s="639" t="s">
        <v>882</v>
      </c>
      <c r="G715" s="638"/>
      <c r="H715" s="1110">
        <v>32</v>
      </c>
      <c r="I715" s="705">
        <v>8395</v>
      </c>
      <c r="J715" s="643">
        <v>0</v>
      </c>
      <c r="K715" s="578">
        <f t="shared" si="35"/>
        <v>0</v>
      </c>
      <c r="L715" s="579">
        <f t="shared" si="36"/>
        <v>0</v>
      </c>
      <c r="M715" s="580">
        <f t="shared" si="37"/>
        <v>268640</v>
      </c>
      <c r="N715" s="638"/>
      <c r="O715" s="638"/>
      <c r="P715" s="639" t="s">
        <v>269</v>
      </c>
      <c r="Q715" s="639" t="s">
        <v>336</v>
      </c>
      <c r="R715" s="639" t="s">
        <v>73</v>
      </c>
      <c r="S715" s="639" t="s">
        <v>213</v>
      </c>
    </row>
    <row r="716" spans="1:19" ht="20.25" customHeight="1">
      <c r="A716" s="639" t="s">
        <v>2297</v>
      </c>
      <c r="B716" s="638" t="s">
        <v>2298</v>
      </c>
      <c r="C716" s="639" t="s">
        <v>262</v>
      </c>
      <c r="D716" s="640" t="s">
        <v>4397</v>
      </c>
      <c r="E716" s="638"/>
      <c r="F716" s="639" t="s">
        <v>634</v>
      </c>
      <c r="G716" s="638"/>
      <c r="H716" s="1110">
        <v>11</v>
      </c>
      <c r="I716" s="705">
        <v>53000</v>
      </c>
      <c r="J716" s="643">
        <v>0</v>
      </c>
      <c r="K716" s="578">
        <f t="shared" si="35"/>
        <v>0</v>
      </c>
      <c r="L716" s="579">
        <f t="shared" si="36"/>
        <v>0</v>
      </c>
      <c r="M716" s="580">
        <f t="shared" si="37"/>
        <v>583000</v>
      </c>
      <c r="N716" s="638"/>
      <c r="O716" s="638"/>
      <c r="P716" s="639" t="s">
        <v>269</v>
      </c>
      <c r="Q716" s="639" t="s">
        <v>336</v>
      </c>
      <c r="R716" s="639" t="s">
        <v>73</v>
      </c>
      <c r="S716" s="639" t="s">
        <v>213</v>
      </c>
    </row>
    <row r="717" spans="1:19" ht="20.25" customHeight="1">
      <c r="A717" s="639" t="s">
        <v>2297</v>
      </c>
      <c r="B717" s="638" t="s">
        <v>2298</v>
      </c>
      <c r="C717" s="639" t="s">
        <v>262</v>
      </c>
      <c r="D717" s="640" t="s">
        <v>4397</v>
      </c>
      <c r="E717" s="638"/>
      <c r="F717" s="639" t="s">
        <v>754</v>
      </c>
      <c r="G717" s="638"/>
      <c r="H717" s="1110">
        <v>4</v>
      </c>
      <c r="I717" s="705">
        <v>55000</v>
      </c>
      <c r="J717" s="643">
        <v>0</v>
      </c>
      <c r="K717" s="578">
        <f t="shared" si="35"/>
        <v>0</v>
      </c>
      <c r="L717" s="579">
        <f t="shared" si="36"/>
        <v>0</v>
      </c>
      <c r="M717" s="580">
        <f t="shared" si="37"/>
        <v>220000</v>
      </c>
      <c r="N717" s="638"/>
      <c r="O717" s="638"/>
      <c r="P717" s="639" t="s">
        <v>269</v>
      </c>
      <c r="Q717" s="639" t="s">
        <v>336</v>
      </c>
      <c r="R717" s="639" t="s">
        <v>73</v>
      </c>
      <c r="S717" s="639" t="s">
        <v>213</v>
      </c>
    </row>
    <row r="718" spans="1:19" ht="20.25" customHeight="1">
      <c r="A718" s="639" t="s">
        <v>2297</v>
      </c>
      <c r="B718" s="638" t="s">
        <v>2298</v>
      </c>
      <c r="C718" s="639" t="s">
        <v>262</v>
      </c>
      <c r="D718" s="640" t="s">
        <v>4397</v>
      </c>
      <c r="E718" s="638"/>
      <c r="F718" s="639" t="s">
        <v>632</v>
      </c>
      <c r="G718" s="638"/>
      <c r="H718" s="1110">
        <v>4</v>
      </c>
      <c r="I718" s="705">
        <v>57306</v>
      </c>
      <c r="J718" s="643">
        <v>0</v>
      </c>
      <c r="K718" s="578">
        <f t="shared" si="35"/>
        <v>0</v>
      </c>
      <c r="L718" s="579">
        <f t="shared" si="36"/>
        <v>0</v>
      </c>
      <c r="M718" s="580">
        <f t="shared" si="37"/>
        <v>229224</v>
      </c>
      <c r="N718" s="638"/>
      <c r="O718" s="638"/>
      <c r="P718" s="639" t="s">
        <v>269</v>
      </c>
      <c r="Q718" s="639" t="s">
        <v>336</v>
      </c>
      <c r="R718" s="639" t="s">
        <v>73</v>
      </c>
      <c r="S718" s="639" t="s">
        <v>213</v>
      </c>
    </row>
    <row r="719" spans="1:19" ht="20.25" customHeight="1">
      <c r="A719" s="639" t="s">
        <v>2297</v>
      </c>
      <c r="B719" s="638" t="s">
        <v>2298</v>
      </c>
      <c r="C719" s="639" t="s">
        <v>262</v>
      </c>
      <c r="D719" s="640" t="s">
        <v>4397</v>
      </c>
      <c r="E719" s="638"/>
      <c r="F719" s="639" t="s">
        <v>631</v>
      </c>
      <c r="G719" s="638"/>
      <c r="H719" s="1110">
        <v>4</v>
      </c>
      <c r="I719" s="705">
        <v>32694</v>
      </c>
      <c r="J719" s="643">
        <v>0</v>
      </c>
      <c r="K719" s="578">
        <f t="shared" si="35"/>
        <v>0</v>
      </c>
      <c r="L719" s="579">
        <f t="shared" si="36"/>
        <v>0</v>
      </c>
      <c r="M719" s="580">
        <f t="shared" si="37"/>
        <v>130776</v>
      </c>
      <c r="N719" s="638"/>
      <c r="O719" s="638"/>
      <c r="P719" s="639" t="s">
        <v>269</v>
      </c>
      <c r="Q719" s="639" t="s">
        <v>336</v>
      </c>
      <c r="R719" s="639" t="s">
        <v>73</v>
      </c>
      <c r="S719" s="639" t="s">
        <v>213</v>
      </c>
    </row>
    <row r="720" spans="1:19" ht="20.25" customHeight="1">
      <c r="A720" s="639" t="s">
        <v>2297</v>
      </c>
      <c r="B720" s="638" t="s">
        <v>2298</v>
      </c>
      <c r="C720" s="639" t="s">
        <v>262</v>
      </c>
      <c r="D720" s="640" t="s">
        <v>4397</v>
      </c>
      <c r="E720" s="638"/>
      <c r="F720" s="639" t="s">
        <v>880</v>
      </c>
      <c r="G720" s="638"/>
      <c r="H720" s="1110">
        <v>2</v>
      </c>
      <c r="I720" s="705">
        <v>3600</v>
      </c>
      <c r="J720" s="643">
        <v>0</v>
      </c>
      <c r="K720" s="578">
        <f t="shared" si="35"/>
        <v>0</v>
      </c>
      <c r="L720" s="579">
        <f t="shared" si="36"/>
        <v>0</v>
      </c>
      <c r="M720" s="580">
        <f t="shared" si="37"/>
        <v>7200</v>
      </c>
      <c r="N720" s="638"/>
      <c r="O720" s="638"/>
      <c r="P720" s="639" t="s">
        <v>269</v>
      </c>
      <c r="Q720" s="639" t="s">
        <v>336</v>
      </c>
      <c r="R720" s="639" t="s">
        <v>73</v>
      </c>
      <c r="S720" s="639" t="s">
        <v>213</v>
      </c>
    </row>
    <row r="721" spans="1:20" ht="20.25" customHeight="1">
      <c r="A721" s="639" t="s">
        <v>2297</v>
      </c>
      <c r="B721" s="638" t="s">
        <v>2298</v>
      </c>
      <c r="C721" s="639" t="s">
        <v>262</v>
      </c>
      <c r="D721" s="640" t="s">
        <v>4397</v>
      </c>
      <c r="E721" s="638"/>
      <c r="F721" s="639" t="s">
        <v>880</v>
      </c>
      <c r="G721" s="638"/>
      <c r="H721" s="1110">
        <v>2</v>
      </c>
      <c r="I721" s="705">
        <v>3600</v>
      </c>
      <c r="J721" s="643">
        <v>0</v>
      </c>
      <c r="K721" s="578">
        <f t="shared" si="35"/>
        <v>0</v>
      </c>
      <c r="L721" s="579">
        <f t="shared" si="36"/>
        <v>0</v>
      </c>
      <c r="M721" s="580">
        <f t="shared" si="37"/>
        <v>7200</v>
      </c>
      <c r="N721" s="638"/>
      <c r="O721" s="638"/>
      <c r="P721" s="639" t="s">
        <v>269</v>
      </c>
      <c r="Q721" s="639" t="s">
        <v>336</v>
      </c>
      <c r="R721" s="639" t="s">
        <v>73</v>
      </c>
      <c r="S721" s="639" t="s">
        <v>213</v>
      </c>
    </row>
    <row r="722" spans="1:20" ht="20.25" customHeight="1">
      <c r="A722" s="639" t="s">
        <v>2297</v>
      </c>
      <c r="B722" s="638" t="s">
        <v>2298</v>
      </c>
      <c r="C722" s="639" t="s">
        <v>262</v>
      </c>
      <c r="D722" s="640" t="s">
        <v>4397</v>
      </c>
      <c r="E722" s="638"/>
      <c r="F722" s="639" t="s">
        <v>534</v>
      </c>
      <c r="G722" s="638"/>
      <c r="H722" s="1110">
        <v>2</v>
      </c>
      <c r="I722" s="705">
        <v>59800</v>
      </c>
      <c r="J722" s="643">
        <v>0</v>
      </c>
      <c r="K722" s="578">
        <f t="shared" si="35"/>
        <v>0</v>
      </c>
      <c r="L722" s="579">
        <f t="shared" si="36"/>
        <v>0</v>
      </c>
      <c r="M722" s="580">
        <f t="shared" si="37"/>
        <v>119600</v>
      </c>
      <c r="N722" s="638"/>
      <c r="O722" s="638"/>
      <c r="P722" s="639" t="s">
        <v>269</v>
      </c>
      <c r="Q722" s="639" t="s">
        <v>278</v>
      </c>
      <c r="R722" s="639" t="s">
        <v>73</v>
      </c>
      <c r="S722" s="639" t="s">
        <v>213</v>
      </c>
    </row>
    <row r="723" spans="1:20" ht="20.25" customHeight="1">
      <c r="A723" s="639" t="s">
        <v>2297</v>
      </c>
      <c r="B723" s="638" t="s">
        <v>2298</v>
      </c>
      <c r="C723" s="639" t="s">
        <v>262</v>
      </c>
      <c r="D723" s="640" t="s">
        <v>4397</v>
      </c>
      <c r="E723" s="638"/>
      <c r="F723" s="639" t="s">
        <v>626</v>
      </c>
      <c r="G723" s="638"/>
      <c r="H723" s="1110">
        <v>2</v>
      </c>
      <c r="I723" s="705">
        <v>36247</v>
      </c>
      <c r="J723" s="643">
        <v>5.5</v>
      </c>
      <c r="K723" s="578">
        <f t="shared" si="35"/>
        <v>11</v>
      </c>
      <c r="L723" s="579">
        <f t="shared" si="36"/>
        <v>1.0999999999999999E-2</v>
      </c>
      <c r="M723" s="580">
        <f t="shared" si="37"/>
        <v>72494</v>
      </c>
      <c r="N723" s="638"/>
      <c r="O723" s="638"/>
      <c r="P723" s="639" t="s">
        <v>269</v>
      </c>
      <c r="Q723" s="639" t="s">
        <v>344</v>
      </c>
      <c r="R723" s="639" t="s">
        <v>68</v>
      </c>
      <c r="S723" s="639" t="s">
        <v>213</v>
      </c>
    </row>
    <row r="724" spans="1:20" ht="20.25" customHeight="1">
      <c r="A724" s="639" t="s">
        <v>2297</v>
      </c>
      <c r="B724" s="638" t="s">
        <v>2298</v>
      </c>
      <c r="C724" s="639" t="s">
        <v>262</v>
      </c>
      <c r="D724" s="640" t="s">
        <v>4397</v>
      </c>
      <c r="E724" s="638"/>
      <c r="F724" s="639" t="s">
        <v>751</v>
      </c>
      <c r="G724" s="638"/>
      <c r="H724" s="1110">
        <v>2</v>
      </c>
      <c r="I724" s="705">
        <v>64853</v>
      </c>
      <c r="J724" s="643">
        <v>0</v>
      </c>
      <c r="K724" s="578">
        <f t="shared" si="35"/>
        <v>0</v>
      </c>
      <c r="L724" s="579">
        <f t="shared" si="36"/>
        <v>0</v>
      </c>
      <c r="M724" s="580">
        <f t="shared" si="37"/>
        <v>129706</v>
      </c>
      <c r="N724" s="638"/>
      <c r="O724" s="638"/>
      <c r="P724" s="639" t="s">
        <v>269</v>
      </c>
      <c r="Q724" s="639" t="s">
        <v>271</v>
      </c>
      <c r="R724" s="639" t="s">
        <v>73</v>
      </c>
      <c r="S724" s="639" t="s">
        <v>213</v>
      </c>
    </row>
    <row r="725" spans="1:20" ht="20.25" customHeight="1">
      <c r="A725" s="639" t="s">
        <v>2297</v>
      </c>
      <c r="B725" s="638" t="s">
        <v>2298</v>
      </c>
      <c r="C725" s="639" t="s">
        <v>262</v>
      </c>
      <c r="D725" s="640" t="s">
        <v>4397</v>
      </c>
      <c r="E725" s="638"/>
      <c r="F725" s="639" t="s">
        <v>880</v>
      </c>
      <c r="G725" s="638"/>
      <c r="H725" s="1110">
        <v>2</v>
      </c>
      <c r="I725" s="705">
        <v>3527</v>
      </c>
      <c r="J725" s="643">
        <v>0</v>
      </c>
      <c r="K725" s="578">
        <f t="shared" si="35"/>
        <v>0</v>
      </c>
      <c r="L725" s="579">
        <f t="shared" si="36"/>
        <v>0</v>
      </c>
      <c r="M725" s="580">
        <f t="shared" si="37"/>
        <v>7054</v>
      </c>
      <c r="N725" s="638"/>
      <c r="O725" s="638"/>
      <c r="P725" s="639" t="s">
        <v>269</v>
      </c>
      <c r="Q725" s="639" t="s">
        <v>336</v>
      </c>
      <c r="R725" s="639" t="s">
        <v>73</v>
      </c>
      <c r="S725" s="639" t="s">
        <v>213</v>
      </c>
    </row>
    <row r="726" spans="1:20" ht="20.25" customHeight="1">
      <c r="A726" s="639" t="s">
        <v>2297</v>
      </c>
      <c r="B726" s="638" t="s">
        <v>2298</v>
      </c>
      <c r="C726" s="639" t="s">
        <v>262</v>
      </c>
      <c r="D726" s="640" t="s">
        <v>4397</v>
      </c>
      <c r="E726" s="638"/>
      <c r="F726" s="639" t="s">
        <v>880</v>
      </c>
      <c r="G726" s="638"/>
      <c r="H726" s="1110">
        <v>2</v>
      </c>
      <c r="I726" s="705">
        <v>3527</v>
      </c>
      <c r="J726" s="643">
        <v>0</v>
      </c>
      <c r="K726" s="578">
        <f t="shared" si="35"/>
        <v>0</v>
      </c>
      <c r="L726" s="579">
        <f t="shared" si="36"/>
        <v>0</v>
      </c>
      <c r="M726" s="580">
        <f t="shared" si="37"/>
        <v>7054</v>
      </c>
      <c r="N726" s="638"/>
      <c r="O726" s="638"/>
      <c r="P726" s="639" t="s">
        <v>269</v>
      </c>
      <c r="Q726" s="639" t="s">
        <v>336</v>
      </c>
      <c r="R726" s="639" t="s">
        <v>73</v>
      </c>
      <c r="S726" s="639" t="s">
        <v>213</v>
      </c>
    </row>
    <row r="727" spans="1:20" ht="20.25" customHeight="1">
      <c r="A727" s="639" t="s">
        <v>2297</v>
      </c>
      <c r="B727" s="638" t="s">
        <v>2298</v>
      </c>
      <c r="C727" s="639" t="s">
        <v>262</v>
      </c>
      <c r="D727" s="640" t="s">
        <v>4397</v>
      </c>
      <c r="E727" s="638"/>
      <c r="F727" s="639" t="s">
        <v>881</v>
      </c>
      <c r="G727" s="638"/>
      <c r="H727" s="1110">
        <v>2</v>
      </c>
      <c r="I727" s="705">
        <v>10580</v>
      </c>
      <c r="J727" s="643">
        <v>0</v>
      </c>
      <c r="K727" s="578">
        <f t="shared" si="35"/>
        <v>0</v>
      </c>
      <c r="L727" s="579">
        <f t="shared" si="36"/>
        <v>0</v>
      </c>
      <c r="M727" s="580">
        <f t="shared" si="37"/>
        <v>21160</v>
      </c>
      <c r="N727" s="638"/>
      <c r="O727" s="638"/>
      <c r="P727" s="639" t="s">
        <v>269</v>
      </c>
      <c r="Q727" s="639" t="s">
        <v>336</v>
      </c>
      <c r="R727" s="639" t="s">
        <v>73</v>
      </c>
      <c r="S727" s="639" t="s">
        <v>213</v>
      </c>
    </row>
    <row r="728" spans="1:20" ht="20.25" customHeight="1">
      <c r="A728" s="639" t="s">
        <v>2297</v>
      </c>
      <c r="B728" s="638" t="s">
        <v>2298</v>
      </c>
      <c r="C728" s="639" t="s">
        <v>262</v>
      </c>
      <c r="D728" s="640" t="s">
        <v>4397</v>
      </c>
      <c r="E728" s="638"/>
      <c r="F728" s="639" t="s">
        <v>882</v>
      </c>
      <c r="G728" s="638"/>
      <c r="H728" s="1110">
        <v>2</v>
      </c>
      <c r="I728" s="705">
        <v>8327</v>
      </c>
      <c r="J728" s="643">
        <v>0</v>
      </c>
      <c r="K728" s="578">
        <f t="shared" si="35"/>
        <v>0</v>
      </c>
      <c r="L728" s="579">
        <f t="shared" si="36"/>
        <v>0</v>
      </c>
      <c r="M728" s="580">
        <f t="shared" si="37"/>
        <v>16654</v>
      </c>
      <c r="N728" s="638"/>
      <c r="O728" s="638"/>
      <c r="P728" s="639" t="s">
        <v>269</v>
      </c>
      <c r="Q728" s="639" t="s">
        <v>336</v>
      </c>
      <c r="R728" s="639" t="s">
        <v>73</v>
      </c>
      <c r="S728" s="639" t="s">
        <v>213</v>
      </c>
    </row>
    <row r="729" spans="1:20" s="122" customFormat="1" ht="20.25" customHeight="1">
      <c r="A729" s="639" t="s">
        <v>2297</v>
      </c>
      <c r="B729" s="638" t="s">
        <v>2298</v>
      </c>
      <c r="C729" s="639" t="s">
        <v>262</v>
      </c>
      <c r="D729" s="640" t="s">
        <v>4397</v>
      </c>
      <c r="E729" s="638"/>
      <c r="F729" s="639" t="s">
        <v>1099</v>
      </c>
      <c r="G729" s="638"/>
      <c r="H729" s="1110">
        <v>4</v>
      </c>
      <c r="I729" s="705">
        <v>85000</v>
      </c>
      <c r="J729" s="643">
        <v>0</v>
      </c>
      <c r="K729" s="578">
        <f t="shared" si="35"/>
        <v>0</v>
      </c>
      <c r="L729" s="579">
        <f t="shared" si="36"/>
        <v>0</v>
      </c>
      <c r="M729" s="580">
        <f t="shared" si="37"/>
        <v>340000</v>
      </c>
      <c r="N729" s="638"/>
      <c r="O729" s="638"/>
      <c r="P729" s="639" t="s">
        <v>269</v>
      </c>
      <c r="Q729" s="639" t="s">
        <v>360</v>
      </c>
      <c r="R729" s="639" t="s">
        <v>73</v>
      </c>
      <c r="S729" s="639" t="s">
        <v>213</v>
      </c>
      <c r="T729" s="122" t="s">
        <v>1657</v>
      </c>
    </row>
    <row r="730" spans="1:20" s="122" customFormat="1" ht="20.25" customHeight="1">
      <c r="A730" s="639" t="s">
        <v>741</v>
      </c>
      <c r="B730" s="638" t="s">
        <v>2217</v>
      </c>
      <c r="C730" s="639" t="s">
        <v>866</v>
      </c>
      <c r="D730" s="640" t="s">
        <v>4470</v>
      </c>
      <c r="E730" s="638"/>
      <c r="F730" s="639" t="s">
        <v>267</v>
      </c>
      <c r="G730" s="638"/>
      <c r="H730" s="1110">
        <v>11</v>
      </c>
      <c r="I730" s="705">
        <v>73600</v>
      </c>
      <c r="J730" s="643">
        <v>7.2</v>
      </c>
      <c r="K730" s="578">
        <f t="shared" si="35"/>
        <v>79.2</v>
      </c>
      <c r="L730" s="579">
        <f t="shared" si="36"/>
        <v>7.9200000000000007E-2</v>
      </c>
      <c r="M730" s="580">
        <f t="shared" si="37"/>
        <v>809600</v>
      </c>
      <c r="N730" s="638"/>
      <c r="O730" s="638"/>
      <c r="P730" s="639" t="s">
        <v>482</v>
      </c>
      <c r="Q730" s="639" t="s">
        <v>344</v>
      </c>
      <c r="R730" s="639" t="s">
        <v>60</v>
      </c>
      <c r="S730" s="639" t="s">
        <v>59</v>
      </c>
      <c r="T730" s="122" t="s">
        <v>1658</v>
      </c>
    </row>
    <row r="731" spans="1:20" s="122" customFormat="1" ht="20.25" customHeight="1">
      <c r="A731" s="639" t="s">
        <v>741</v>
      </c>
      <c r="B731" s="638" t="s">
        <v>2217</v>
      </c>
      <c r="C731" s="639" t="s">
        <v>866</v>
      </c>
      <c r="D731" s="640" t="s">
        <v>4470</v>
      </c>
      <c r="E731" s="638"/>
      <c r="F731" s="639" t="s">
        <v>2983</v>
      </c>
      <c r="G731" s="638"/>
      <c r="H731" s="1110">
        <v>1290</v>
      </c>
      <c r="I731" s="705">
        <v>181500</v>
      </c>
      <c r="J731" s="643">
        <v>29.3</v>
      </c>
      <c r="K731" s="578">
        <f t="shared" si="35"/>
        <v>37797</v>
      </c>
      <c r="L731" s="579">
        <f t="shared" si="36"/>
        <v>37.796999999999997</v>
      </c>
      <c r="M731" s="580">
        <f t="shared" si="37"/>
        <v>234135000</v>
      </c>
      <c r="N731" s="638"/>
      <c r="O731" s="638"/>
      <c r="P731" s="639" t="s">
        <v>482</v>
      </c>
      <c r="Q731" s="639" t="s">
        <v>343</v>
      </c>
      <c r="R731" s="639" t="s">
        <v>60</v>
      </c>
      <c r="S731" s="639" t="s">
        <v>59</v>
      </c>
      <c r="T731" s="122" t="s">
        <v>1660</v>
      </c>
    </row>
    <row r="732" spans="1:20" s="122" customFormat="1" ht="20.25" customHeight="1">
      <c r="A732" s="639" t="s">
        <v>741</v>
      </c>
      <c r="B732" s="638" t="s">
        <v>2217</v>
      </c>
      <c r="C732" s="639" t="s">
        <v>866</v>
      </c>
      <c r="D732" s="640" t="s">
        <v>4470</v>
      </c>
      <c r="E732" s="638"/>
      <c r="F732" s="639" t="s">
        <v>1091</v>
      </c>
      <c r="G732" s="638"/>
      <c r="H732" s="1110">
        <v>26</v>
      </c>
      <c r="I732" s="705">
        <v>69000</v>
      </c>
      <c r="J732" s="643">
        <v>17</v>
      </c>
      <c r="K732" s="578">
        <f t="shared" si="35"/>
        <v>442</v>
      </c>
      <c r="L732" s="579">
        <f t="shared" si="36"/>
        <v>0.442</v>
      </c>
      <c r="M732" s="580">
        <f t="shared" si="37"/>
        <v>1794000</v>
      </c>
      <c r="N732" s="638"/>
      <c r="O732" s="638"/>
      <c r="P732" s="639" t="s">
        <v>482</v>
      </c>
      <c r="Q732" s="639" t="s">
        <v>345</v>
      </c>
      <c r="R732" s="639" t="s">
        <v>68</v>
      </c>
      <c r="S732" s="639" t="s">
        <v>59</v>
      </c>
      <c r="T732" s="122" t="s">
        <v>1665</v>
      </c>
    </row>
    <row r="733" spans="1:20" s="122" customFormat="1" ht="20.25" customHeight="1">
      <c r="A733" s="639" t="s">
        <v>741</v>
      </c>
      <c r="B733" s="638" t="s">
        <v>2217</v>
      </c>
      <c r="C733" s="639" t="s">
        <v>866</v>
      </c>
      <c r="D733" s="640" t="s">
        <v>4470</v>
      </c>
      <c r="E733" s="638"/>
      <c r="F733" s="639" t="s">
        <v>584</v>
      </c>
      <c r="G733" s="638"/>
      <c r="H733" s="1110">
        <v>3906</v>
      </c>
      <c r="I733" s="705">
        <v>109800</v>
      </c>
      <c r="J733" s="643">
        <v>18.7</v>
      </c>
      <c r="K733" s="578">
        <f t="shared" si="35"/>
        <v>73042.2</v>
      </c>
      <c r="L733" s="579">
        <f t="shared" si="36"/>
        <v>73.042199999999994</v>
      </c>
      <c r="M733" s="580">
        <f t="shared" si="37"/>
        <v>428878800</v>
      </c>
      <c r="N733" s="638"/>
      <c r="O733" s="638"/>
      <c r="P733" s="639" t="s">
        <v>482</v>
      </c>
      <c r="Q733" s="639" t="s">
        <v>341</v>
      </c>
      <c r="R733" s="639" t="s">
        <v>60</v>
      </c>
      <c r="S733" s="639" t="s">
        <v>59</v>
      </c>
      <c r="T733" s="122" t="s">
        <v>1668</v>
      </c>
    </row>
    <row r="734" spans="1:20" s="122" customFormat="1" ht="20.25" customHeight="1">
      <c r="A734" s="639" t="s">
        <v>741</v>
      </c>
      <c r="B734" s="638" t="s">
        <v>2217</v>
      </c>
      <c r="C734" s="639" t="s">
        <v>866</v>
      </c>
      <c r="D734" s="640" t="s">
        <v>4470</v>
      </c>
      <c r="E734" s="638"/>
      <c r="F734" s="639" t="s">
        <v>643</v>
      </c>
      <c r="G734" s="638"/>
      <c r="H734" s="1110">
        <v>240</v>
      </c>
      <c r="I734" s="705">
        <v>80960</v>
      </c>
      <c r="J734" s="643">
        <v>15.5</v>
      </c>
      <c r="K734" s="578">
        <f t="shared" si="35"/>
        <v>3720</v>
      </c>
      <c r="L734" s="579">
        <f t="shared" si="36"/>
        <v>3.72</v>
      </c>
      <c r="M734" s="580">
        <f t="shared" si="37"/>
        <v>19430400</v>
      </c>
      <c r="N734" s="638"/>
      <c r="O734" s="638"/>
      <c r="P734" s="639" t="s">
        <v>482</v>
      </c>
      <c r="Q734" s="639" t="s">
        <v>270</v>
      </c>
      <c r="R734" s="639" t="s">
        <v>60</v>
      </c>
      <c r="S734" s="639" t="s">
        <v>59</v>
      </c>
      <c r="T734" s="122" t="s">
        <v>1670</v>
      </c>
    </row>
    <row r="735" spans="1:20" s="122" customFormat="1" ht="20.25" customHeight="1">
      <c r="A735" s="639" t="s">
        <v>55</v>
      </c>
      <c r="B735" s="638" t="s">
        <v>1439</v>
      </c>
      <c r="C735" s="639" t="s">
        <v>641</v>
      </c>
      <c r="D735" s="640" t="s">
        <v>4477</v>
      </c>
      <c r="E735" s="638"/>
      <c r="F735" s="639" t="s">
        <v>2983</v>
      </c>
      <c r="G735" s="638"/>
      <c r="H735" s="1110">
        <v>339</v>
      </c>
      <c r="I735" s="705">
        <v>158703</v>
      </c>
      <c r="J735" s="643">
        <v>29.3</v>
      </c>
      <c r="K735" s="578">
        <f t="shared" si="35"/>
        <v>9932.7000000000007</v>
      </c>
      <c r="L735" s="579">
        <f t="shared" si="36"/>
        <v>9.9327000000000005</v>
      </c>
      <c r="M735" s="580">
        <f t="shared" si="37"/>
        <v>53800317</v>
      </c>
      <c r="N735" s="638"/>
      <c r="O735" s="638"/>
      <c r="P735" s="639" t="s">
        <v>482</v>
      </c>
      <c r="Q735" s="639" t="s">
        <v>343</v>
      </c>
      <c r="R735" s="639" t="s">
        <v>60</v>
      </c>
      <c r="S735" s="639" t="s">
        <v>109</v>
      </c>
      <c r="T735" s="122" t="s">
        <v>1672</v>
      </c>
    </row>
    <row r="736" spans="1:20" s="122" customFormat="1" ht="20.25" customHeight="1">
      <c r="A736" s="639" t="s">
        <v>55</v>
      </c>
      <c r="B736" s="638" t="s">
        <v>1439</v>
      </c>
      <c r="C736" s="639" t="s">
        <v>641</v>
      </c>
      <c r="D736" s="640" t="s">
        <v>4477</v>
      </c>
      <c r="E736" s="638"/>
      <c r="F736" s="639" t="s">
        <v>1017</v>
      </c>
      <c r="G736" s="638"/>
      <c r="H736" s="1110">
        <v>339</v>
      </c>
      <c r="I736" s="705">
        <v>159434</v>
      </c>
      <c r="J736" s="643">
        <v>47</v>
      </c>
      <c r="K736" s="578">
        <f t="shared" si="35"/>
        <v>15933</v>
      </c>
      <c r="L736" s="579">
        <f t="shared" si="36"/>
        <v>15.933</v>
      </c>
      <c r="M736" s="580">
        <f t="shared" si="37"/>
        <v>54048126</v>
      </c>
      <c r="N736" s="638"/>
      <c r="O736" s="638"/>
      <c r="P736" s="639" t="s">
        <v>482</v>
      </c>
      <c r="Q736" s="639" t="s">
        <v>327</v>
      </c>
      <c r="R736" s="639" t="s">
        <v>68</v>
      </c>
      <c r="S736" s="639" t="s">
        <v>109</v>
      </c>
      <c r="T736" s="122" t="s">
        <v>1674</v>
      </c>
    </row>
    <row r="737" spans="1:20" s="122" customFormat="1" ht="20.25" customHeight="1">
      <c r="A737" s="639" t="s">
        <v>55</v>
      </c>
      <c r="B737" s="638" t="s">
        <v>1439</v>
      </c>
      <c r="C737" s="639" t="s">
        <v>641</v>
      </c>
      <c r="D737" s="640" t="s">
        <v>4477</v>
      </c>
      <c r="E737" s="638"/>
      <c r="F737" s="639" t="s">
        <v>724</v>
      </c>
      <c r="G737" s="638"/>
      <c r="H737" s="1110">
        <v>678</v>
      </c>
      <c r="I737" s="705">
        <v>62011</v>
      </c>
      <c r="J737" s="643">
        <v>24</v>
      </c>
      <c r="K737" s="578">
        <f t="shared" si="35"/>
        <v>16272</v>
      </c>
      <c r="L737" s="579">
        <f t="shared" si="36"/>
        <v>16.271999999999998</v>
      </c>
      <c r="M737" s="580">
        <f t="shared" si="37"/>
        <v>42043458</v>
      </c>
      <c r="N737" s="638"/>
      <c r="O737" s="638"/>
      <c r="P737" s="639" t="s">
        <v>482</v>
      </c>
      <c r="Q737" s="639" t="s">
        <v>341</v>
      </c>
      <c r="R737" s="639" t="s">
        <v>68</v>
      </c>
      <c r="S737" s="639" t="s">
        <v>109</v>
      </c>
      <c r="T737" s="122" t="s">
        <v>1676</v>
      </c>
    </row>
    <row r="738" spans="1:20" s="122" customFormat="1" ht="20.25" customHeight="1">
      <c r="A738" s="639" t="s">
        <v>55</v>
      </c>
      <c r="B738" s="638" t="s">
        <v>1439</v>
      </c>
      <c r="C738" s="639" t="s">
        <v>641</v>
      </c>
      <c r="D738" s="640" t="s">
        <v>4477</v>
      </c>
      <c r="E738" s="638"/>
      <c r="F738" s="639" t="s">
        <v>906</v>
      </c>
      <c r="G738" s="638"/>
      <c r="H738" s="1110">
        <v>200</v>
      </c>
      <c r="I738" s="705">
        <v>74609</v>
      </c>
      <c r="J738" s="643">
        <v>35</v>
      </c>
      <c r="K738" s="578">
        <f t="shared" si="35"/>
        <v>7000</v>
      </c>
      <c r="L738" s="579">
        <f t="shared" si="36"/>
        <v>7</v>
      </c>
      <c r="M738" s="580">
        <f t="shared" si="37"/>
        <v>14921800</v>
      </c>
      <c r="N738" s="638"/>
      <c r="O738" s="638"/>
      <c r="P738" s="639" t="s">
        <v>482</v>
      </c>
      <c r="Q738" s="639" t="s">
        <v>370</v>
      </c>
      <c r="R738" s="639" t="s">
        <v>68</v>
      </c>
      <c r="S738" s="639" t="s">
        <v>109</v>
      </c>
      <c r="T738" s="122" t="s">
        <v>1677</v>
      </c>
    </row>
    <row r="739" spans="1:20" s="122" customFormat="1" ht="20.25" customHeight="1">
      <c r="A739" s="639" t="s">
        <v>55</v>
      </c>
      <c r="B739" s="638" t="s">
        <v>1439</v>
      </c>
      <c r="C739" s="639" t="s">
        <v>641</v>
      </c>
      <c r="D739" s="640" t="s">
        <v>4477</v>
      </c>
      <c r="E739" s="638"/>
      <c r="F739" s="639" t="s">
        <v>1337</v>
      </c>
      <c r="G739" s="638"/>
      <c r="H739" s="1110">
        <v>200</v>
      </c>
      <c r="I739" s="705">
        <v>9420</v>
      </c>
      <c r="J739" s="643">
        <v>0</v>
      </c>
      <c r="K739" s="578">
        <f t="shared" si="35"/>
        <v>0</v>
      </c>
      <c r="L739" s="579">
        <f t="shared" si="36"/>
        <v>0</v>
      </c>
      <c r="M739" s="580">
        <f t="shared" si="37"/>
        <v>1884000</v>
      </c>
      <c r="N739" s="638"/>
      <c r="O739" s="638"/>
      <c r="P739" s="639" t="s">
        <v>482</v>
      </c>
      <c r="Q739" s="639" t="s">
        <v>575</v>
      </c>
      <c r="R739" s="639" t="s">
        <v>375</v>
      </c>
      <c r="S739" s="639" t="s">
        <v>109</v>
      </c>
      <c r="T739" s="122" t="s">
        <v>1679</v>
      </c>
    </row>
    <row r="740" spans="1:20" s="122" customFormat="1" ht="20.25" customHeight="1">
      <c r="A740" s="639" t="s">
        <v>55</v>
      </c>
      <c r="B740" s="638" t="s">
        <v>1439</v>
      </c>
      <c r="C740" s="639" t="s">
        <v>641</v>
      </c>
      <c r="D740" s="640" t="s">
        <v>4477</v>
      </c>
      <c r="E740" s="638"/>
      <c r="F740" s="639" t="s">
        <v>906</v>
      </c>
      <c r="G740" s="638"/>
      <c r="H740" s="1110">
        <v>200</v>
      </c>
      <c r="I740" s="705">
        <v>75134</v>
      </c>
      <c r="J740" s="643">
        <v>35</v>
      </c>
      <c r="K740" s="578">
        <f t="shared" si="35"/>
        <v>7000</v>
      </c>
      <c r="L740" s="579">
        <f t="shared" si="36"/>
        <v>7</v>
      </c>
      <c r="M740" s="580">
        <f t="shared" si="37"/>
        <v>15026800</v>
      </c>
      <c r="N740" s="638"/>
      <c r="O740" s="638"/>
      <c r="P740" s="639" t="s">
        <v>482</v>
      </c>
      <c r="Q740" s="639" t="s">
        <v>370</v>
      </c>
      <c r="R740" s="639" t="s">
        <v>68</v>
      </c>
      <c r="S740" s="639" t="s">
        <v>109</v>
      </c>
      <c r="T740" s="122" t="s">
        <v>1576</v>
      </c>
    </row>
    <row r="741" spans="1:20" s="122" customFormat="1" ht="20.25" customHeight="1">
      <c r="A741" s="639" t="s">
        <v>55</v>
      </c>
      <c r="B741" s="638" t="s">
        <v>1439</v>
      </c>
      <c r="C741" s="639" t="s">
        <v>641</v>
      </c>
      <c r="D741" s="640" t="s">
        <v>4477</v>
      </c>
      <c r="E741" s="638"/>
      <c r="F741" s="639" t="s">
        <v>650</v>
      </c>
      <c r="G741" s="638"/>
      <c r="H741" s="1110">
        <v>400</v>
      </c>
      <c r="I741" s="705">
        <v>43220</v>
      </c>
      <c r="J741" s="643">
        <v>15</v>
      </c>
      <c r="K741" s="578">
        <f t="shared" si="35"/>
        <v>6000</v>
      </c>
      <c r="L741" s="579">
        <f t="shared" si="36"/>
        <v>6</v>
      </c>
      <c r="M741" s="580">
        <f t="shared" si="37"/>
        <v>17288000</v>
      </c>
      <c r="N741" s="638"/>
      <c r="O741" s="638"/>
      <c r="P741" s="639" t="s">
        <v>482</v>
      </c>
      <c r="Q741" s="639" t="s">
        <v>270</v>
      </c>
      <c r="R741" s="639" t="s">
        <v>68</v>
      </c>
      <c r="S741" s="639" t="s">
        <v>109</v>
      </c>
      <c r="T741" s="122" t="s">
        <v>1680</v>
      </c>
    </row>
    <row r="742" spans="1:20" s="122" customFormat="1" ht="20.25" customHeight="1">
      <c r="A742" s="639" t="s">
        <v>55</v>
      </c>
      <c r="B742" s="638" t="s">
        <v>1439</v>
      </c>
      <c r="C742" s="639" t="s">
        <v>641</v>
      </c>
      <c r="D742" s="640" t="s">
        <v>4477</v>
      </c>
      <c r="E742" s="638"/>
      <c r="F742" s="639" t="s">
        <v>1387</v>
      </c>
      <c r="G742" s="638"/>
      <c r="H742" s="1110">
        <v>400</v>
      </c>
      <c r="I742" s="705">
        <v>14695</v>
      </c>
      <c r="J742" s="643">
        <v>0</v>
      </c>
      <c r="K742" s="578">
        <f t="shared" si="35"/>
        <v>0</v>
      </c>
      <c r="L742" s="579">
        <f t="shared" si="36"/>
        <v>0</v>
      </c>
      <c r="M742" s="580">
        <f t="shared" si="37"/>
        <v>5878000</v>
      </c>
      <c r="N742" s="638"/>
      <c r="O742" s="638"/>
      <c r="P742" s="639" t="s">
        <v>482</v>
      </c>
      <c r="Q742" s="639" t="s">
        <v>577</v>
      </c>
      <c r="R742" s="639" t="s">
        <v>375</v>
      </c>
      <c r="S742" s="639" t="s">
        <v>109</v>
      </c>
      <c r="T742" s="122" t="s">
        <v>1576</v>
      </c>
    </row>
    <row r="743" spans="1:20" s="122" customFormat="1" ht="20.25" customHeight="1">
      <c r="A743" s="639" t="s">
        <v>770</v>
      </c>
      <c r="B743" s="638" t="s">
        <v>921</v>
      </c>
      <c r="C743" s="639" t="s">
        <v>515</v>
      </c>
      <c r="D743" s="640" t="s">
        <v>4468</v>
      </c>
      <c r="E743" s="638"/>
      <c r="F743" s="639" t="s">
        <v>911</v>
      </c>
      <c r="G743" s="638"/>
      <c r="H743" s="1110">
        <v>738</v>
      </c>
      <c r="I743" s="705">
        <v>100000</v>
      </c>
      <c r="J743" s="643">
        <v>44</v>
      </c>
      <c r="K743" s="578">
        <f t="shared" si="35"/>
        <v>32472</v>
      </c>
      <c r="L743" s="579">
        <f t="shared" si="36"/>
        <v>32.472000000000001</v>
      </c>
      <c r="M743" s="580">
        <f t="shared" si="37"/>
        <v>73800000</v>
      </c>
      <c r="N743" s="638"/>
      <c r="O743" s="638"/>
      <c r="P743" s="639" t="s">
        <v>761</v>
      </c>
      <c r="Q743" s="639" t="s">
        <v>403</v>
      </c>
      <c r="R743" s="639" t="s">
        <v>68</v>
      </c>
      <c r="S743" s="639" t="s">
        <v>40</v>
      </c>
      <c r="T743" s="122" t="s">
        <v>1704</v>
      </c>
    </row>
    <row r="744" spans="1:20" s="122" customFormat="1" ht="20.25" customHeight="1">
      <c r="A744" s="639" t="s">
        <v>770</v>
      </c>
      <c r="B744" s="638" t="s">
        <v>921</v>
      </c>
      <c r="C744" s="639" t="s">
        <v>515</v>
      </c>
      <c r="D744" s="640" t="s">
        <v>4468</v>
      </c>
      <c r="E744" s="638"/>
      <c r="F744" s="639" t="s">
        <v>1391</v>
      </c>
      <c r="G744" s="638"/>
      <c r="H744" s="1110">
        <v>738</v>
      </c>
      <c r="I744" s="705">
        <v>40574</v>
      </c>
      <c r="J744" s="643">
        <v>16</v>
      </c>
      <c r="K744" s="578">
        <f t="shared" si="35"/>
        <v>11808</v>
      </c>
      <c r="L744" s="579">
        <f t="shared" si="36"/>
        <v>11.808</v>
      </c>
      <c r="M744" s="580">
        <f t="shared" si="37"/>
        <v>29943612</v>
      </c>
      <c r="N744" s="638"/>
      <c r="O744" s="638"/>
      <c r="P744" s="639" t="s">
        <v>761</v>
      </c>
      <c r="Q744" s="639" t="s">
        <v>270</v>
      </c>
      <c r="R744" s="639" t="s">
        <v>68</v>
      </c>
      <c r="S744" s="639" t="s">
        <v>40</v>
      </c>
      <c r="T744" s="122" t="s">
        <v>1704</v>
      </c>
    </row>
    <row r="745" spans="1:20" s="122" customFormat="1" ht="20.25" customHeight="1">
      <c r="A745" s="639" t="s">
        <v>770</v>
      </c>
      <c r="B745" s="638" t="s">
        <v>921</v>
      </c>
      <c r="C745" s="639" t="s">
        <v>515</v>
      </c>
      <c r="D745" s="640" t="s">
        <v>4468</v>
      </c>
      <c r="E745" s="638"/>
      <c r="F745" s="639" t="s">
        <v>524</v>
      </c>
      <c r="G745" s="638"/>
      <c r="H745" s="1110">
        <v>738</v>
      </c>
      <c r="I745" s="705">
        <v>122181</v>
      </c>
      <c r="J745" s="643">
        <v>42</v>
      </c>
      <c r="K745" s="578">
        <f t="shared" si="35"/>
        <v>30996</v>
      </c>
      <c r="L745" s="579">
        <f t="shared" si="36"/>
        <v>30.995999999999999</v>
      </c>
      <c r="M745" s="580">
        <f t="shared" si="37"/>
        <v>90169578</v>
      </c>
      <c r="N745" s="638"/>
      <c r="O745" s="638"/>
      <c r="P745" s="639" t="s">
        <v>761</v>
      </c>
      <c r="Q745" s="639" t="s">
        <v>327</v>
      </c>
      <c r="R745" s="639" t="s">
        <v>68</v>
      </c>
      <c r="S745" s="639" t="s">
        <v>40</v>
      </c>
      <c r="T745" s="122" t="s">
        <v>1576</v>
      </c>
    </row>
    <row r="746" spans="1:20" s="122" customFormat="1" ht="20.25" customHeight="1">
      <c r="A746" s="639" t="s">
        <v>770</v>
      </c>
      <c r="B746" s="638" t="s">
        <v>921</v>
      </c>
      <c r="C746" s="639" t="s">
        <v>515</v>
      </c>
      <c r="D746" s="640" t="s">
        <v>4468</v>
      </c>
      <c r="E746" s="638"/>
      <c r="F746" s="639" t="s">
        <v>1391</v>
      </c>
      <c r="G746" s="638"/>
      <c r="H746" s="1110">
        <v>738</v>
      </c>
      <c r="I746" s="705">
        <v>41588</v>
      </c>
      <c r="J746" s="643">
        <v>16</v>
      </c>
      <c r="K746" s="578">
        <f t="shared" si="35"/>
        <v>11808</v>
      </c>
      <c r="L746" s="579">
        <f t="shared" si="36"/>
        <v>11.808</v>
      </c>
      <c r="M746" s="580">
        <f t="shared" si="37"/>
        <v>30691944</v>
      </c>
      <c r="N746" s="638"/>
      <c r="O746" s="638"/>
      <c r="P746" s="639" t="s">
        <v>761</v>
      </c>
      <c r="Q746" s="639" t="s">
        <v>270</v>
      </c>
      <c r="R746" s="639" t="s">
        <v>68</v>
      </c>
      <c r="S746" s="639" t="s">
        <v>40</v>
      </c>
      <c r="T746" s="122" t="s">
        <v>1708</v>
      </c>
    </row>
    <row r="747" spans="1:20" s="122" customFormat="1" ht="20.25" customHeight="1">
      <c r="A747" s="639" t="s">
        <v>770</v>
      </c>
      <c r="B747" s="638" t="s">
        <v>2170</v>
      </c>
      <c r="C747" s="639" t="s">
        <v>515</v>
      </c>
      <c r="D747" s="640" t="s">
        <v>4468</v>
      </c>
      <c r="E747" s="638"/>
      <c r="F747" s="639" t="s">
        <v>1276</v>
      </c>
      <c r="G747" s="638"/>
      <c r="H747" s="1110">
        <v>246</v>
      </c>
      <c r="I747" s="705">
        <v>450000</v>
      </c>
      <c r="J747" s="643">
        <v>31.4</v>
      </c>
      <c r="K747" s="578">
        <f t="shared" si="35"/>
        <v>7724.4</v>
      </c>
      <c r="L747" s="579">
        <f t="shared" si="36"/>
        <v>7.7243999999999993</v>
      </c>
      <c r="M747" s="580">
        <f t="shared" si="37"/>
        <v>110700000</v>
      </c>
      <c r="N747" s="638"/>
      <c r="O747" s="638"/>
      <c r="P747" s="639" t="s">
        <v>761</v>
      </c>
      <c r="Q747" s="639" t="s">
        <v>343</v>
      </c>
      <c r="R747" s="639" t="s">
        <v>60</v>
      </c>
      <c r="S747" s="639" t="s">
        <v>152</v>
      </c>
      <c r="T747" s="122" t="s">
        <v>1576</v>
      </c>
    </row>
    <row r="748" spans="1:20" s="122" customFormat="1" ht="20.25" customHeight="1">
      <c r="A748" s="639" t="s">
        <v>770</v>
      </c>
      <c r="B748" s="638" t="s">
        <v>4535</v>
      </c>
      <c r="C748" s="639" t="s">
        <v>515</v>
      </c>
      <c r="D748" s="640" t="s">
        <v>4477</v>
      </c>
      <c r="E748" s="638"/>
      <c r="F748" s="639" t="s">
        <v>1337</v>
      </c>
      <c r="G748" s="638"/>
      <c r="H748" s="1110">
        <v>541</v>
      </c>
      <c r="I748" s="705">
        <v>7719</v>
      </c>
      <c r="J748" s="643">
        <v>0</v>
      </c>
      <c r="K748" s="578">
        <f t="shared" si="35"/>
        <v>0</v>
      </c>
      <c r="L748" s="579">
        <f t="shared" si="36"/>
        <v>0</v>
      </c>
      <c r="M748" s="580">
        <f t="shared" si="37"/>
        <v>4175979</v>
      </c>
      <c r="N748" s="638"/>
      <c r="O748" s="638"/>
      <c r="P748" s="639" t="s">
        <v>761</v>
      </c>
      <c r="Q748" s="639" t="s">
        <v>575</v>
      </c>
      <c r="R748" s="639" t="s">
        <v>375</v>
      </c>
      <c r="S748" s="639" t="s">
        <v>152</v>
      </c>
      <c r="T748" s="122" t="s">
        <v>1710</v>
      </c>
    </row>
    <row r="749" spans="1:20" s="122" customFormat="1" ht="20.25" customHeight="1">
      <c r="A749" s="639" t="s">
        <v>770</v>
      </c>
      <c r="B749" s="638" t="s">
        <v>4535</v>
      </c>
      <c r="C749" s="639" t="s">
        <v>515</v>
      </c>
      <c r="D749" s="640" t="s">
        <v>4477</v>
      </c>
      <c r="E749" s="638"/>
      <c r="F749" s="639" t="s">
        <v>911</v>
      </c>
      <c r="G749" s="638"/>
      <c r="H749" s="1110">
        <v>541</v>
      </c>
      <c r="I749" s="705">
        <v>63600</v>
      </c>
      <c r="J749" s="643">
        <v>31</v>
      </c>
      <c r="K749" s="578">
        <f t="shared" si="35"/>
        <v>16771</v>
      </c>
      <c r="L749" s="579">
        <f t="shared" si="36"/>
        <v>16.771000000000001</v>
      </c>
      <c r="M749" s="580">
        <f t="shared" si="37"/>
        <v>34407600</v>
      </c>
      <c r="N749" s="638"/>
      <c r="O749" s="638"/>
      <c r="P749" s="639" t="s">
        <v>761</v>
      </c>
      <c r="Q749" s="639" t="s">
        <v>403</v>
      </c>
      <c r="R749" s="639" t="s">
        <v>68</v>
      </c>
      <c r="S749" s="639" t="s">
        <v>152</v>
      </c>
      <c r="T749" s="122" t="s">
        <v>1576</v>
      </c>
    </row>
    <row r="750" spans="1:20" s="122" customFormat="1" ht="20.25" customHeight="1">
      <c r="A750" s="639" t="s">
        <v>770</v>
      </c>
      <c r="B750" s="638" t="s">
        <v>4535</v>
      </c>
      <c r="C750" s="639" t="s">
        <v>515</v>
      </c>
      <c r="D750" s="640" t="s">
        <v>4477</v>
      </c>
      <c r="E750" s="638"/>
      <c r="F750" s="639" t="s">
        <v>524</v>
      </c>
      <c r="G750" s="638"/>
      <c r="H750" s="1110">
        <v>489</v>
      </c>
      <c r="I750" s="705">
        <v>121784</v>
      </c>
      <c r="J750" s="643">
        <v>43</v>
      </c>
      <c r="K750" s="578">
        <f t="shared" si="35"/>
        <v>21027</v>
      </c>
      <c r="L750" s="579">
        <f t="shared" si="36"/>
        <v>21.027000000000001</v>
      </c>
      <c r="M750" s="580">
        <f t="shared" si="37"/>
        <v>59552376</v>
      </c>
      <c r="N750" s="638"/>
      <c r="O750" s="638"/>
      <c r="P750" s="639" t="s">
        <v>761</v>
      </c>
      <c r="Q750" s="639" t="s">
        <v>327</v>
      </c>
      <c r="R750" s="639" t="s">
        <v>68</v>
      </c>
      <c r="S750" s="639" t="s">
        <v>152</v>
      </c>
      <c r="T750" s="122" t="s">
        <v>1711</v>
      </c>
    </row>
    <row r="751" spans="1:20" s="122" customFormat="1" ht="20.25" customHeight="1">
      <c r="A751" s="639" t="s">
        <v>770</v>
      </c>
      <c r="B751" s="638" t="s">
        <v>4535</v>
      </c>
      <c r="C751" s="639" t="s">
        <v>515</v>
      </c>
      <c r="D751" s="640" t="s">
        <v>4477</v>
      </c>
      <c r="E751" s="638"/>
      <c r="F751" s="639" t="s">
        <v>1337</v>
      </c>
      <c r="G751" s="638"/>
      <c r="H751" s="1110">
        <v>489</v>
      </c>
      <c r="I751" s="705">
        <v>8012</v>
      </c>
      <c r="J751" s="643">
        <v>0</v>
      </c>
      <c r="K751" s="578">
        <f t="shared" si="35"/>
        <v>0</v>
      </c>
      <c r="L751" s="579">
        <f t="shared" si="36"/>
        <v>0</v>
      </c>
      <c r="M751" s="580">
        <f t="shared" si="37"/>
        <v>3917868</v>
      </c>
      <c r="N751" s="638"/>
      <c r="O751" s="638"/>
      <c r="P751" s="639" t="s">
        <v>761</v>
      </c>
      <c r="Q751" s="639" t="s">
        <v>575</v>
      </c>
      <c r="R751" s="639" t="s">
        <v>375</v>
      </c>
      <c r="S751" s="639" t="s">
        <v>152</v>
      </c>
      <c r="T751" s="122" t="s">
        <v>1712</v>
      </c>
    </row>
    <row r="752" spans="1:20" s="122" customFormat="1" ht="20.25" customHeight="1">
      <c r="A752" s="639" t="s">
        <v>770</v>
      </c>
      <c r="B752" s="638" t="s">
        <v>4535</v>
      </c>
      <c r="C752" s="639" t="s">
        <v>515</v>
      </c>
      <c r="D752" s="640" t="s">
        <v>4477</v>
      </c>
      <c r="E752" s="638"/>
      <c r="F752" s="639" t="s">
        <v>1391</v>
      </c>
      <c r="G752" s="638"/>
      <c r="H752" s="1110">
        <v>489</v>
      </c>
      <c r="I752" s="705">
        <v>42359</v>
      </c>
      <c r="J752" s="643">
        <v>18</v>
      </c>
      <c r="K752" s="578">
        <f t="shared" si="35"/>
        <v>8802</v>
      </c>
      <c r="L752" s="579">
        <f t="shared" si="36"/>
        <v>8.8019999999999996</v>
      </c>
      <c r="M752" s="580">
        <f t="shared" si="37"/>
        <v>20713551</v>
      </c>
      <c r="N752" s="638"/>
      <c r="O752" s="638"/>
      <c r="P752" s="639" t="s">
        <v>761</v>
      </c>
      <c r="Q752" s="639" t="s">
        <v>270</v>
      </c>
      <c r="R752" s="639" t="s">
        <v>68</v>
      </c>
      <c r="S752" s="639" t="s">
        <v>152</v>
      </c>
      <c r="T752" s="122" t="s">
        <v>1611</v>
      </c>
    </row>
    <row r="753" spans="1:20" s="122" customFormat="1" ht="20.25" customHeight="1">
      <c r="A753" s="639" t="s">
        <v>770</v>
      </c>
      <c r="B753" s="638" t="s">
        <v>4535</v>
      </c>
      <c r="C753" s="639" t="s">
        <v>515</v>
      </c>
      <c r="D753" s="640" t="s">
        <v>4477</v>
      </c>
      <c r="E753" s="638"/>
      <c r="F753" s="639" t="s">
        <v>1387</v>
      </c>
      <c r="G753" s="638"/>
      <c r="H753" s="1110">
        <v>489</v>
      </c>
      <c r="I753" s="705">
        <v>10060</v>
      </c>
      <c r="J753" s="643">
        <v>0</v>
      </c>
      <c r="K753" s="578">
        <f t="shared" si="35"/>
        <v>0</v>
      </c>
      <c r="L753" s="579">
        <f t="shared" si="36"/>
        <v>0</v>
      </c>
      <c r="M753" s="580">
        <f t="shared" si="37"/>
        <v>4919340</v>
      </c>
      <c r="N753" s="638"/>
      <c r="O753" s="638"/>
      <c r="P753" s="639" t="s">
        <v>761</v>
      </c>
      <c r="Q753" s="639" t="s">
        <v>577</v>
      </c>
      <c r="R753" s="639" t="s">
        <v>375</v>
      </c>
      <c r="S753" s="639" t="s">
        <v>152</v>
      </c>
      <c r="T753" s="122" t="s">
        <v>1601</v>
      </c>
    </row>
    <row r="754" spans="1:20" s="122" customFormat="1" ht="20.25" customHeight="1">
      <c r="A754" s="639" t="s">
        <v>770</v>
      </c>
      <c r="B754" s="638" t="s">
        <v>4535</v>
      </c>
      <c r="C754" s="639" t="s">
        <v>515</v>
      </c>
      <c r="D754" s="640" t="s">
        <v>4477</v>
      </c>
      <c r="E754" s="638"/>
      <c r="F754" s="639" t="s">
        <v>1391</v>
      </c>
      <c r="G754" s="638"/>
      <c r="H754" s="1110">
        <v>541</v>
      </c>
      <c r="I754" s="705">
        <v>43996</v>
      </c>
      <c r="J754" s="643">
        <v>18</v>
      </c>
      <c r="K754" s="578">
        <f t="shared" si="35"/>
        <v>9738</v>
      </c>
      <c r="L754" s="579">
        <f t="shared" si="36"/>
        <v>9.7379999999999995</v>
      </c>
      <c r="M754" s="580">
        <f t="shared" si="37"/>
        <v>23801836</v>
      </c>
      <c r="N754" s="638"/>
      <c r="O754" s="638"/>
      <c r="P754" s="639" t="s">
        <v>761</v>
      </c>
      <c r="Q754" s="639" t="s">
        <v>270</v>
      </c>
      <c r="R754" s="639" t="s">
        <v>68</v>
      </c>
      <c r="S754" s="639" t="s">
        <v>152</v>
      </c>
      <c r="T754" s="122" t="s">
        <v>1714</v>
      </c>
    </row>
    <row r="755" spans="1:20" s="122" customFormat="1" ht="20.25" customHeight="1">
      <c r="A755" s="639" t="s">
        <v>770</v>
      </c>
      <c r="B755" s="638" t="s">
        <v>4535</v>
      </c>
      <c r="C755" s="639" t="s">
        <v>515</v>
      </c>
      <c r="D755" s="640" t="s">
        <v>4477</v>
      </c>
      <c r="E755" s="638"/>
      <c r="F755" s="639" t="s">
        <v>2173</v>
      </c>
      <c r="G755" s="638"/>
      <c r="H755" s="1110">
        <v>541</v>
      </c>
      <c r="I755" s="705">
        <v>18148</v>
      </c>
      <c r="J755" s="643">
        <v>0</v>
      </c>
      <c r="K755" s="578">
        <f t="shared" si="35"/>
        <v>0</v>
      </c>
      <c r="L755" s="579">
        <f t="shared" si="36"/>
        <v>0</v>
      </c>
      <c r="M755" s="580">
        <f t="shared" si="37"/>
        <v>9818068</v>
      </c>
      <c r="N755" s="638"/>
      <c r="O755" s="638"/>
      <c r="P755" s="639" t="s">
        <v>761</v>
      </c>
      <c r="Q755" s="639" t="s">
        <v>577</v>
      </c>
      <c r="R755" s="639" t="s">
        <v>375</v>
      </c>
      <c r="S755" s="639" t="s">
        <v>152</v>
      </c>
      <c r="T755" s="122" t="s">
        <v>1608</v>
      </c>
    </row>
    <row r="756" spans="1:20" s="16" customFormat="1" ht="20.25" customHeight="1">
      <c r="A756" s="639" t="s">
        <v>770</v>
      </c>
      <c r="B756" s="638" t="s">
        <v>522</v>
      </c>
      <c r="C756" s="639" t="s">
        <v>515</v>
      </c>
      <c r="D756" s="640" t="s">
        <v>4465</v>
      </c>
      <c r="E756" s="638"/>
      <c r="F756" s="639" t="s">
        <v>67</v>
      </c>
      <c r="G756" s="638"/>
      <c r="H756" s="1110">
        <v>2133</v>
      </c>
      <c r="I756" s="705">
        <v>94000</v>
      </c>
      <c r="J756" s="643">
        <v>41</v>
      </c>
      <c r="K756" s="578">
        <f t="shared" si="35"/>
        <v>87453</v>
      </c>
      <c r="L756" s="579">
        <f t="shared" si="36"/>
        <v>87.453000000000003</v>
      </c>
      <c r="M756" s="580">
        <f t="shared" si="37"/>
        <v>200502000</v>
      </c>
      <c r="N756" s="638"/>
      <c r="O756" s="638"/>
      <c r="P756" s="639" t="s">
        <v>761</v>
      </c>
      <c r="Q756" s="639" t="s">
        <v>403</v>
      </c>
      <c r="R756" s="639" t="s">
        <v>68</v>
      </c>
      <c r="S756" s="639" t="s">
        <v>40</v>
      </c>
    </row>
    <row r="757" spans="1:20" s="16" customFormat="1" ht="20.25" customHeight="1">
      <c r="A757" s="639" t="s">
        <v>770</v>
      </c>
      <c r="B757" s="638" t="s">
        <v>522</v>
      </c>
      <c r="C757" s="639" t="s">
        <v>515</v>
      </c>
      <c r="D757" s="640" t="s">
        <v>4465</v>
      </c>
      <c r="E757" s="638"/>
      <c r="F757" s="639" t="s">
        <v>1219</v>
      </c>
      <c r="G757" s="638"/>
      <c r="H757" s="1110">
        <v>2133</v>
      </c>
      <c r="I757" s="705">
        <v>30714</v>
      </c>
      <c r="J757" s="643">
        <v>14</v>
      </c>
      <c r="K757" s="578">
        <f t="shared" si="35"/>
        <v>29862</v>
      </c>
      <c r="L757" s="579">
        <f t="shared" si="36"/>
        <v>29.861999999999998</v>
      </c>
      <c r="M757" s="580">
        <f t="shared" si="37"/>
        <v>65512962</v>
      </c>
      <c r="N757" s="638"/>
      <c r="O757" s="638"/>
      <c r="P757" s="639" t="s">
        <v>761</v>
      </c>
      <c r="Q757" s="639" t="s">
        <v>270</v>
      </c>
      <c r="R757" s="639" t="s">
        <v>68</v>
      </c>
      <c r="S757" s="639" t="s">
        <v>40</v>
      </c>
    </row>
    <row r="758" spans="1:20" s="16" customFormat="1" ht="20.25" customHeight="1">
      <c r="A758" s="639" t="s">
        <v>770</v>
      </c>
      <c r="B758" s="638" t="s">
        <v>522</v>
      </c>
      <c r="C758" s="639" t="s">
        <v>515</v>
      </c>
      <c r="D758" s="640" t="s">
        <v>4465</v>
      </c>
      <c r="E758" s="638"/>
      <c r="F758" s="639" t="s">
        <v>1391</v>
      </c>
      <c r="G758" s="638"/>
      <c r="H758" s="1110">
        <v>2133</v>
      </c>
      <c r="I758" s="705">
        <v>44838</v>
      </c>
      <c r="J758" s="643">
        <v>16</v>
      </c>
      <c r="K758" s="578">
        <f t="shared" si="35"/>
        <v>34128</v>
      </c>
      <c r="L758" s="579">
        <f t="shared" si="36"/>
        <v>34.128</v>
      </c>
      <c r="M758" s="580">
        <f t="shared" si="37"/>
        <v>95639454</v>
      </c>
      <c r="N758" s="638"/>
      <c r="O758" s="638"/>
      <c r="P758" s="639" t="s">
        <v>761</v>
      </c>
      <c r="Q758" s="639" t="s">
        <v>270</v>
      </c>
      <c r="R758" s="639" t="s">
        <v>68</v>
      </c>
      <c r="S758" s="639" t="s">
        <v>40</v>
      </c>
    </row>
    <row r="759" spans="1:20" ht="20.25" customHeight="1">
      <c r="A759" s="639" t="s">
        <v>770</v>
      </c>
      <c r="B759" s="638" t="s">
        <v>526</v>
      </c>
      <c r="C759" s="639" t="s">
        <v>515</v>
      </c>
      <c r="D759" s="640" t="s">
        <v>4465</v>
      </c>
      <c r="E759" s="638"/>
      <c r="F759" s="639" t="s">
        <v>1391</v>
      </c>
      <c r="G759" s="638"/>
      <c r="H759" s="1110">
        <v>696</v>
      </c>
      <c r="I759" s="705">
        <v>44838</v>
      </c>
      <c r="J759" s="643">
        <v>16</v>
      </c>
      <c r="K759" s="578">
        <f t="shared" si="35"/>
        <v>11136</v>
      </c>
      <c r="L759" s="579">
        <f t="shared" si="36"/>
        <v>11.135999999999999</v>
      </c>
      <c r="M759" s="580">
        <f t="shared" si="37"/>
        <v>31207248</v>
      </c>
      <c r="N759" s="638"/>
      <c r="O759" s="638"/>
      <c r="P759" s="639" t="s">
        <v>761</v>
      </c>
      <c r="Q759" s="639" t="s">
        <v>270</v>
      </c>
      <c r="R759" s="639" t="s">
        <v>68</v>
      </c>
      <c r="S759" s="639" t="s">
        <v>40</v>
      </c>
    </row>
    <row r="760" spans="1:20" ht="20.25" customHeight="1">
      <c r="A760" s="639" t="s">
        <v>770</v>
      </c>
      <c r="B760" s="638" t="s">
        <v>526</v>
      </c>
      <c r="C760" s="639" t="s">
        <v>515</v>
      </c>
      <c r="D760" s="640" t="s">
        <v>4465</v>
      </c>
      <c r="E760" s="638"/>
      <c r="F760" s="639" t="s">
        <v>524</v>
      </c>
      <c r="G760" s="638"/>
      <c r="H760" s="1110">
        <v>696</v>
      </c>
      <c r="I760" s="705">
        <v>121242</v>
      </c>
      <c r="J760" s="643">
        <v>42</v>
      </c>
      <c r="K760" s="578">
        <f t="shared" si="35"/>
        <v>29232</v>
      </c>
      <c r="L760" s="579">
        <f t="shared" si="36"/>
        <v>29.231999999999999</v>
      </c>
      <c r="M760" s="580">
        <f t="shared" si="37"/>
        <v>84384432</v>
      </c>
      <c r="N760" s="638"/>
      <c r="O760" s="638"/>
      <c r="P760" s="639" t="s">
        <v>761</v>
      </c>
      <c r="Q760" s="639" t="s">
        <v>327</v>
      </c>
      <c r="R760" s="639" t="s">
        <v>68</v>
      </c>
      <c r="S760" s="639" t="s">
        <v>40</v>
      </c>
    </row>
    <row r="761" spans="1:20" ht="20.25" customHeight="1">
      <c r="A761" s="639" t="s">
        <v>770</v>
      </c>
      <c r="B761" s="638" t="s">
        <v>526</v>
      </c>
      <c r="C761" s="639" t="s">
        <v>515</v>
      </c>
      <c r="D761" s="640" t="s">
        <v>4465</v>
      </c>
      <c r="E761" s="638"/>
      <c r="F761" s="639" t="s">
        <v>1219</v>
      </c>
      <c r="G761" s="638"/>
      <c r="H761" s="1110">
        <v>696</v>
      </c>
      <c r="I761" s="705">
        <v>30714</v>
      </c>
      <c r="J761" s="643">
        <v>14</v>
      </c>
      <c r="K761" s="578">
        <f t="shared" si="35"/>
        <v>9744</v>
      </c>
      <c r="L761" s="579">
        <f t="shared" si="36"/>
        <v>9.7439999999999998</v>
      </c>
      <c r="M761" s="580">
        <f t="shared" si="37"/>
        <v>21376944</v>
      </c>
      <c r="N761" s="638"/>
      <c r="O761" s="638"/>
      <c r="P761" s="639" t="s">
        <v>761</v>
      </c>
      <c r="Q761" s="639" t="s">
        <v>270</v>
      </c>
      <c r="R761" s="639" t="s">
        <v>68</v>
      </c>
      <c r="S761" s="639" t="s">
        <v>40</v>
      </c>
    </row>
    <row r="762" spans="1:20" ht="20.25" customHeight="1">
      <c r="A762" s="639" t="s">
        <v>770</v>
      </c>
      <c r="B762" s="638" t="s">
        <v>526</v>
      </c>
      <c r="C762" s="639" t="s">
        <v>515</v>
      </c>
      <c r="D762" s="640" t="s">
        <v>4465</v>
      </c>
      <c r="E762" s="638"/>
      <c r="F762" s="639" t="s">
        <v>67</v>
      </c>
      <c r="G762" s="638"/>
      <c r="H762" s="1110">
        <v>696</v>
      </c>
      <c r="I762" s="705">
        <v>94000</v>
      </c>
      <c r="J762" s="643">
        <v>41</v>
      </c>
      <c r="K762" s="578">
        <f t="shared" si="35"/>
        <v>28536</v>
      </c>
      <c r="L762" s="579">
        <f t="shared" si="36"/>
        <v>28.536000000000001</v>
      </c>
      <c r="M762" s="580">
        <f t="shared" si="37"/>
        <v>65424000</v>
      </c>
      <c r="N762" s="638"/>
      <c r="O762" s="638"/>
      <c r="P762" s="639" t="s">
        <v>761</v>
      </c>
      <c r="Q762" s="639" t="s">
        <v>403</v>
      </c>
      <c r="R762" s="639" t="s">
        <v>68</v>
      </c>
      <c r="S762" s="639" t="s">
        <v>40</v>
      </c>
    </row>
    <row r="763" spans="1:20" ht="20.25" customHeight="1">
      <c r="A763" s="639" t="s">
        <v>770</v>
      </c>
      <c r="B763" s="638" t="s">
        <v>2171</v>
      </c>
      <c r="C763" s="639" t="s">
        <v>515</v>
      </c>
      <c r="D763" s="640" t="s">
        <v>4481</v>
      </c>
      <c r="E763" s="638"/>
      <c r="F763" s="639" t="s">
        <v>1276</v>
      </c>
      <c r="G763" s="638"/>
      <c r="H763" s="1110">
        <v>70</v>
      </c>
      <c r="I763" s="705">
        <v>122181</v>
      </c>
      <c r="J763" s="643">
        <v>31.4</v>
      </c>
      <c r="K763" s="578">
        <f t="shared" si="35"/>
        <v>2198</v>
      </c>
      <c r="L763" s="579">
        <f t="shared" si="36"/>
        <v>2.198</v>
      </c>
      <c r="M763" s="580">
        <f t="shared" si="37"/>
        <v>8552670</v>
      </c>
      <c r="N763" s="638"/>
      <c r="O763" s="638"/>
      <c r="P763" s="639" t="s">
        <v>761</v>
      </c>
      <c r="Q763" s="639" t="s">
        <v>327</v>
      </c>
      <c r="R763" s="639" t="s">
        <v>60</v>
      </c>
      <c r="S763" s="639" t="s">
        <v>40</v>
      </c>
    </row>
    <row r="764" spans="1:20" ht="20.25" customHeight="1">
      <c r="A764" s="639" t="s">
        <v>770</v>
      </c>
      <c r="B764" s="638" t="s">
        <v>1006</v>
      </c>
      <c r="C764" s="639" t="s">
        <v>515</v>
      </c>
      <c r="D764" s="640" t="s">
        <v>4481</v>
      </c>
      <c r="E764" s="638"/>
      <c r="F764" s="639" t="s">
        <v>1389</v>
      </c>
      <c r="G764" s="638"/>
      <c r="H764" s="1110">
        <v>70</v>
      </c>
      <c r="I764" s="705">
        <v>98000</v>
      </c>
      <c r="J764" s="643">
        <v>16.5</v>
      </c>
      <c r="K764" s="578">
        <f t="shared" si="35"/>
        <v>1155</v>
      </c>
      <c r="L764" s="579">
        <f t="shared" si="36"/>
        <v>1.155</v>
      </c>
      <c r="M764" s="580">
        <f t="shared" si="37"/>
        <v>6860000</v>
      </c>
      <c r="N764" s="638" t="s">
        <v>1144</v>
      </c>
      <c r="O764" s="638"/>
      <c r="P764" s="639" t="s">
        <v>761</v>
      </c>
      <c r="Q764" s="639" t="s">
        <v>981</v>
      </c>
      <c r="R764" s="639" t="s">
        <v>60</v>
      </c>
      <c r="S764" s="639" t="s">
        <v>40</v>
      </c>
    </row>
    <row r="765" spans="1:20" ht="20.25" customHeight="1">
      <c r="A765" s="639" t="s">
        <v>770</v>
      </c>
      <c r="B765" s="638" t="s">
        <v>1006</v>
      </c>
      <c r="C765" s="639" t="s">
        <v>515</v>
      </c>
      <c r="D765" s="640" t="s">
        <v>4483</v>
      </c>
      <c r="E765" s="638"/>
      <c r="F765" s="639" t="s">
        <v>524</v>
      </c>
      <c r="G765" s="638"/>
      <c r="H765" s="1110">
        <v>791</v>
      </c>
      <c r="I765" s="705">
        <v>122181</v>
      </c>
      <c r="J765" s="643">
        <v>42</v>
      </c>
      <c r="K765" s="578">
        <f t="shared" si="35"/>
        <v>33222</v>
      </c>
      <c r="L765" s="579">
        <f t="shared" si="36"/>
        <v>33.222000000000001</v>
      </c>
      <c r="M765" s="580">
        <f t="shared" si="37"/>
        <v>96645171</v>
      </c>
      <c r="N765" s="638"/>
      <c r="O765" s="638"/>
      <c r="P765" s="639" t="s">
        <v>761</v>
      </c>
      <c r="Q765" s="639" t="s">
        <v>327</v>
      </c>
      <c r="R765" s="639" t="s">
        <v>68</v>
      </c>
      <c r="S765" s="639" t="s">
        <v>40</v>
      </c>
    </row>
    <row r="766" spans="1:20" ht="20.25" customHeight="1">
      <c r="A766" s="639" t="s">
        <v>770</v>
      </c>
      <c r="B766" s="638" t="s">
        <v>1006</v>
      </c>
      <c r="C766" s="639" t="s">
        <v>515</v>
      </c>
      <c r="D766" s="640" t="s">
        <v>4483</v>
      </c>
      <c r="E766" s="638"/>
      <c r="F766" s="639" t="s">
        <v>911</v>
      </c>
      <c r="G766" s="638"/>
      <c r="H766" s="1110">
        <v>791</v>
      </c>
      <c r="I766" s="705">
        <v>98000</v>
      </c>
      <c r="J766" s="643">
        <v>44</v>
      </c>
      <c r="K766" s="578">
        <f t="shared" si="35"/>
        <v>34804</v>
      </c>
      <c r="L766" s="579">
        <f t="shared" si="36"/>
        <v>34.804000000000002</v>
      </c>
      <c r="M766" s="580">
        <f t="shared" si="37"/>
        <v>77518000</v>
      </c>
      <c r="N766" s="638"/>
      <c r="O766" s="638"/>
      <c r="P766" s="639" t="s">
        <v>761</v>
      </c>
      <c r="Q766" s="639" t="s">
        <v>370</v>
      </c>
      <c r="R766" s="639" t="s">
        <v>68</v>
      </c>
      <c r="S766" s="639" t="s">
        <v>40</v>
      </c>
    </row>
    <row r="767" spans="1:20" ht="20.25" customHeight="1">
      <c r="A767" s="639" t="s">
        <v>770</v>
      </c>
      <c r="B767" s="638" t="s">
        <v>1006</v>
      </c>
      <c r="C767" s="639" t="s">
        <v>515</v>
      </c>
      <c r="D767" s="640" t="s">
        <v>4483</v>
      </c>
      <c r="E767" s="638"/>
      <c r="F767" s="639" t="s">
        <v>1391</v>
      </c>
      <c r="G767" s="638"/>
      <c r="H767" s="1110">
        <v>1582</v>
      </c>
      <c r="I767" s="705">
        <v>43027</v>
      </c>
      <c r="J767" s="643">
        <v>16</v>
      </c>
      <c r="K767" s="578">
        <f t="shared" si="35"/>
        <v>25312</v>
      </c>
      <c r="L767" s="579">
        <f t="shared" si="36"/>
        <v>25.312000000000001</v>
      </c>
      <c r="M767" s="580">
        <f t="shared" si="37"/>
        <v>68068714</v>
      </c>
      <c r="N767" s="638"/>
      <c r="O767" s="638"/>
      <c r="P767" s="639" t="s">
        <v>761</v>
      </c>
      <c r="Q767" s="639" t="s">
        <v>270</v>
      </c>
      <c r="R767" s="639" t="s">
        <v>68</v>
      </c>
      <c r="S767" s="639" t="s">
        <v>40</v>
      </c>
    </row>
    <row r="768" spans="1:20" ht="20.25" customHeight="1">
      <c r="A768" s="639" t="s">
        <v>770</v>
      </c>
      <c r="B768" s="638" t="s">
        <v>1126</v>
      </c>
      <c r="C768" s="639" t="s">
        <v>515</v>
      </c>
      <c r="D768" s="640" t="s">
        <v>4482</v>
      </c>
      <c r="E768" s="638"/>
      <c r="F768" s="639" t="s">
        <v>524</v>
      </c>
      <c r="G768" s="638"/>
      <c r="H768" s="1110">
        <v>2595</v>
      </c>
      <c r="I768" s="705">
        <v>121784</v>
      </c>
      <c r="J768" s="643">
        <v>43</v>
      </c>
      <c r="K768" s="578">
        <f t="shared" si="35"/>
        <v>111585</v>
      </c>
      <c r="L768" s="579">
        <f t="shared" si="36"/>
        <v>111.58499999999999</v>
      </c>
      <c r="M768" s="580">
        <f t="shared" si="37"/>
        <v>316029480</v>
      </c>
      <c r="N768" s="638"/>
      <c r="O768" s="638"/>
      <c r="P768" s="639" t="s">
        <v>761</v>
      </c>
      <c r="Q768" s="639" t="s">
        <v>327</v>
      </c>
      <c r="R768" s="639" t="s">
        <v>68</v>
      </c>
      <c r="S768" s="639" t="s">
        <v>40</v>
      </c>
    </row>
    <row r="769" spans="1:20" ht="20.25" customHeight="1">
      <c r="A769" s="639" t="s">
        <v>770</v>
      </c>
      <c r="B769" s="638" t="s">
        <v>1126</v>
      </c>
      <c r="C769" s="639" t="s">
        <v>515</v>
      </c>
      <c r="D769" s="640" t="s">
        <v>4482</v>
      </c>
      <c r="E769" s="638"/>
      <c r="F769" s="639" t="s">
        <v>1391</v>
      </c>
      <c r="G769" s="638"/>
      <c r="H769" s="1110">
        <v>5190</v>
      </c>
      <c r="I769" s="705">
        <v>43027</v>
      </c>
      <c r="J769" s="643">
        <v>16</v>
      </c>
      <c r="K769" s="578">
        <f t="shared" si="35"/>
        <v>83040</v>
      </c>
      <c r="L769" s="579">
        <f t="shared" si="36"/>
        <v>83.04</v>
      </c>
      <c r="M769" s="580">
        <f t="shared" si="37"/>
        <v>223310130</v>
      </c>
      <c r="N769" s="638" t="s">
        <v>1144</v>
      </c>
      <c r="O769" s="638"/>
      <c r="P769" s="639" t="s">
        <v>761</v>
      </c>
      <c r="Q769" s="639" t="s">
        <v>270</v>
      </c>
      <c r="R769" s="639" t="s">
        <v>68</v>
      </c>
      <c r="S769" s="639" t="s">
        <v>40</v>
      </c>
    </row>
    <row r="770" spans="1:20" ht="20.25" customHeight="1">
      <c r="A770" s="639" t="s">
        <v>770</v>
      </c>
      <c r="B770" s="638" t="s">
        <v>1126</v>
      </c>
      <c r="C770" s="639" t="s">
        <v>515</v>
      </c>
      <c r="D770" s="640" t="s">
        <v>4482</v>
      </c>
      <c r="E770" s="638"/>
      <c r="F770" s="639" t="s">
        <v>2173</v>
      </c>
      <c r="G770" s="638"/>
      <c r="H770" s="1110">
        <v>2595</v>
      </c>
      <c r="I770" s="705">
        <v>14900</v>
      </c>
      <c r="J770" s="643">
        <v>0</v>
      </c>
      <c r="K770" s="578">
        <f t="shared" si="35"/>
        <v>0</v>
      </c>
      <c r="L770" s="579">
        <f t="shared" si="36"/>
        <v>0</v>
      </c>
      <c r="M770" s="580">
        <f t="shared" si="37"/>
        <v>38665500</v>
      </c>
      <c r="N770" s="638"/>
      <c r="O770" s="638"/>
      <c r="P770" s="639" t="s">
        <v>761</v>
      </c>
      <c r="Q770" s="639" t="s">
        <v>577</v>
      </c>
      <c r="R770" s="639" t="s">
        <v>375</v>
      </c>
      <c r="S770" s="639" t="s">
        <v>40</v>
      </c>
    </row>
    <row r="771" spans="1:20" ht="20.25" customHeight="1">
      <c r="A771" s="639" t="s">
        <v>770</v>
      </c>
      <c r="B771" s="638" t="s">
        <v>1126</v>
      </c>
      <c r="C771" s="639" t="s">
        <v>515</v>
      </c>
      <c r="D771" s="640" t="s">
        <v>4482</v>
      </c>
      <c r="E771" s="638"/>
      <c r="F771" s="639" t="s">
        <v>911</v>
      </c>
      <c r="G771" s="638"/>
      <c r="H771" s="1110">
        <v>2595</v>
      </c>
      <c r="I771" s="705">
        <v>63600</v>
      </c>
      <c r="J771" s="643">
        <v>31</v>
      </c>
      <c r="K771" s="578">
        <f t="shared" si="35"/>
        <v>80445</v>
      </c>
      <c r="L771" s="579">
        <f t="shared" si="36"/>
        <v>80.444999999999993</v>
      </c>
      <c r="M771" s="580">
        <f t="shared" si="37"/>
        <v>165042000</v>
      </c>
      <c r="N771" s="638"/>
      <c r="O771" s="638"/>
      <c r="P771" s="639" t="s">
        <v>761</v>
      </c>
      <c r="Q771" s="639" t="s">
        <v>403</v>
      </c>
      <c r="R771" s="639" t="s">
        <v>68</v>
      </c>
      <c r="S771" s="639" t="s">
        <v>40</v>
      </c>
    </row>
    <row r="772" spans="1:20" ht="20.25" customHeight="1">
      <c r="A772" s="639" t="s">
        <v>744</v>
      </c>
      <c r="B772" s="638" t="s">
        <v>4309</v>
      </c>
      <c r="C772" s="639" t="s">
        <v>1394</v>
      </c>
      <c r="D772" s="640" t="s">
        <v>4477</v>
      </c>
      <c r="E772" s="638"/>
      <c r="F772" s="639" t="s">
        <v>719</v>
      </c>
      <c r="G772" s="638"/>
      <c r="H772" s="1110">
        <v>612</v>
      </c>
      <c r="I772" s="705">
        <v>101383</v>
      </c>
      <c r="J772" s="643">
        <v>31.9</v>
      </c>
      <c r="K772" s="578">
        <f t="shared" si="35"/>
        <v>19522.8</v>
      </c>
      <c r="L772" s="579">
        <f t="shared" si="36"/>
        <v>19.5228</v>
      </c>
      <c r="M772" s="580">
        <f t="shared" si="37"/>
        <v>62046396</v>
      </c>
      <c r="N772" s="638"/>
      <c r="O772" s="638"/>
      <c r="P772" s="639" t="s">
        <v>372</v>
      </c>
      <c r="Q772" s="639" t="s">
        <v>370</v>
      </c>
      <c r="R772" s="639" t="s">
        <v>60</v>
      </c>
      <c r="S772" s="639" t="s">
        <v>109</v>
      </c>
    </row>
    <row r="773" spans="1:20" ht="20.25" customHeight="1">
      <c r="A773" s="639" t="s">
        <v>744</v>
      </c>
      <c r="B773" s="638" t="s">
        <v>1396</v>
      </c>
      <c r="C773" s="639" t="s">
        <v>1394</v>
      </c>
      <c r="D773" s="640" t="s">
        <v>4477</v>
      </c>
      <c r="E773" s="638"/>
      <c r="F773" s="639" t="s">
        <v>3529</v>
      </c>
      <c r="G773" s="638"/>
      <c r="H773" s="1110">
        <v>612</v>
      </c>
      <c r="I773" s="705">
        <v>157342</v>
      </c>
      <c r="J773" s="643">
        <v>27</v>
      </c>
      <c r="K773" s="578">
        <f t="shared" si="35"/>
        <v>16524</v>
      </c>
      <c r="L773" s="579">
        <f t="shared" si="36"/>
        <v>16.524000000000001</v>
      </c>
      <c r="M773" s="580">
        <f t="shared" si="37"/>
        <v>96293304</v>
      </c>
      <c r="N773" s="638"/>
      <c r="O773" s="638"/>
      <c r="P773" s="639" t="s">
        <v>372</v>
      </c>
      <c r="Q773" s="639" t="s">
        <v>343</v>
      </c>
      <c r="R773" s="639" t="s">
        <v>60</v>
      </c>
      <c r="S773" s="639" t="s">
        <v>109</v>
      </c>
    </row>
    <row r="774" spans="1:20" ht="20.25" customHeight="1">
      <c r="A774" s="639" t="s">
        <v>744</v>
      </c>
      <c r="B774" s="638" t="s">
        <v>1396</v>
      </c>
      <c r="C774" s="639" t="s">
        <v>1394</v>
      </c>
      <c r="D774" s="640" t="s">
        <v>4477</v>
      </c>
      <c r="E774" s="638"/>
      <c r="F774" s="639" t="s">
        <v>592</v>
      </c>
      <c r="G774" s="638"/>
      <c r="H774" s="1110">
        <v>1224</v>
      </c>
      <c r="I774" s="705">
        <v>70801</v>
      </c>
      <c r="J774" s="643">
        <v>14.7</v>
      </c>
      <c r="K774" s="578">
        <f t="shared" si="35"/>
        <v>17992.8</v>
      </c>
      <c r="L774" s="579">
        <f t="shared" si="36"/>
        <v>17.992799999999999</v>
      </c>
      <c r="M774" s="580">
        <f t="shared" si="37"/>
        <v>86660424</v>
      </c>
      <c r="N774" s="638"/>
      <c r="O774" s="638"/>
      <c r="P774" s="639" t="s">
        <v>372</v>
      </c>
      <c r="Q774" s="639" t="s">
        <v>357</v>
      </c>
      <c r="R774" s="639" t="s">
        <v>60</v>
      </c>
      <c r="S774" s="639" t="s">
        <v>109</v>
      </c>
    </row>
    <row r="775" spans="1:20" ht="20.25" customHeight="1">
      <c r="A775" s="639" t="s">
        <v>735</v>
      </c>
      <c r="B775" s="638" t="s">
        <v>1927</v>
      </c>
      <c r="C775" s="639" t="s">
        <v>2168</v>
      </c>
      <c r="D775" s="640" t="s">
        <v>4454</v>
      </c>
      <c r="E775" s="638"/>
      <c r="F775" s="639" t="s">
        <v>2844</v>
      </c>
      <c r="G775" s="638"/>
      <c r="H775" s="1110">
        <v>356</v>
      </c>
      <c r="I775" s="705">
        <v>49019</v>
      </c>
      <c r="J775" s="643">
        <v>19</v>
      </c>
      <c r="K775" s="578">
        <f t="shared" si="35"/>
        <v>6764</v>
      </c>
      <c r="L775" s="579">
        <f t="shared" si="36"/>
        <v>6.7640000000000002</v>
      </c>
      <c r="M775" s="580">
        <f t="shared" si="37"/>
        <v>17450764</v>
      </c>
      <c r="N775" s="638"/>
      <c r="O775" s="638"/>
      <c r="P775" s="639" t="s">
        <v>3864</v>
      </c>
      <c r="Q775" s="639" t="s">
        <v>361</v>
      </c>
      <c r="R775" s="639" t="s">
        <v>68</v>
      </c>
      <c r="S775" s="639" t="s">
        <v>1076</v>
      </c>
      <c r="T775" s="89"/>
    </row>
    <row r="776" spans="1:20" ht="20.25" customHeight="1">
      <c r="A776" s="639" t="s">
        <v>735</v>
      </c>
      <c r="B776" s="638" t="s">
        <v>1927</v>
      </c>
      <c r="C776" s="639" t="s">
        <v>2168</v>
      </c>
      <c r="D776" s="640" t="s">
        <v>4454</v>
      </c>
      <c r="E776" s="638"/>
      <c r="F776" s="639" t="s">
        <v>612</v>
      </c>
      <c r="G776" s="638"/>
      <c r="H776" s="1110">
        <v>356</v>
      </c>
      <c r="I776" s="705">
        <v>40849</v>
      </c>
      <c r="J776" s="643">
        <v>0</v>
      </c>
      <c r="K776" s="578">
        <f t="shared" si="35"/>
        <v>0</v>
      </c>
      <c r="L776" s="579">
        <f t="shared" si="36"/>
        <v>0</v>
      </c>
      <c r="M776" s="580">
        <f t="shared" si="37"/>
        <v>14542244</v>
      </c>
      <c r="N776" s="638"/>
      <c r="O776" s="638"/>
      <c r="P776" s="639" t="s">
        <v>3864</v>
      </c>
      <c r="Q776" s="639" t="s">
        <v>336</v>
      </c>
      <c r="R776" s="639" t="s">
        <v>73</v>
      </c>
      <c r="S776" s="639" t="s">
        <v>1076</v>
      </c>
      <c r="T776" s="89"/>
    </row>
    <row r="777" spans="1:20" ht="20.25" customHeight="1">
      <c r="A777" s="639" t="s">
        <v>735</v>
      </c>
      <c r="B777" s="638" t="s">
        <v>1927</v>
      </c>
      <c r="C777" s="639" t="s">
        <v>2168</v>
      </c>
      <c r="D777" s="640" t="s">
        <v>4454</v>
      </c>
      <c r="E777" s="638"/>
      <c r="F777" s="639" t="s">
        <v>2844</v>
      </c>
      <c r="G777" s="638"/>
      <c r="H777" s="1110">
        <v>4</v>
      </c>
      <c r="I777" s="705">
        <v>49669</v>
      </c>
      <c r="J777" s="643">
        <v>19</v>
      </c>
      <c r="K777" s="578">
        <f t="shared" si="35"/>
        <v>76</v>
      </c>
      <c r="L777" s="579">
        <f t="shared" si="36"/>
        <v>7.5999999999999998E-2</v>
      </c>
      <c r="M777" s="580">
        <f t="shared" si="37"/>
        <v>198676</v>
      </c>
      <c r="N777" s="638"/>
      <c r="O777" s="638"/>
      <c r="P777" s="639" t="s">
        <v>3864</v>
      </c>
      <c r="Q777" s="639" t="s">
        <v>361</v>
      </c>
      <c r="R777" s="639" t="s">
        <v>68</v>
      </c>
      <c r="S777" s="639" t="s">
        <v>1076</v>
      </c>
      <c r="T777" s="89"/>
    </row>
    <row r="778" spans="1:20" ht="20.25" customHeight="1">
      <c r="A778" s="639" t="s">
        <v>735</v>
      </c>
      <c r="B778" s="638" t="s">
        <v>1927</v>
      </c>
      <c r="C778" s="639" t="s">
        <v>2168</v>
      </c>
      <c r="D778" s="640" t="s">
        <v>4454</v>
      </c>
      <c r="E778" s="638"/>
      <c r="F778" s="639" t="s">
        <v>632</v>
      </c>
      <c r="G778" s="638"/>
      <c r="H778" s="1110">
        <v>4</v>
      </c>
      <c r="I778" s="705">
        <v>53165</v>
      </c>
      <c r="J778" s="643">
        <v>0</v>
      </c>
      <c r="K778" s="578">
        <f t="shared" ref="K778:K841" si="38">IFERROR(J778*H778,"0")</f>
        <v>0</v>
      </c>
      <c r="L778" s="579">
        <f t="shared" ref="L778:L841" si="39">IFERROR(K778/1000,"0")</f>
        <v>0</v>
      </c>
      <c r="M778" s="580">
        <f t="shared" ref="M778:M841" si="40">I778*H778</f>
        <v>212660</v>
      </c>
      <c r="N778" s="638"/>
      <c r="O778" s="638"/>
      <c r="P778" s="639" t="s">
        <v>3864</v>
      </c>
      <c r="Q778" s="639" t="s">
        <v>336</v>
      </c>
      <c r="R778" s="639" t="s">
        <v>73</v>
      </c>
      <c r="S778" s="639" t="s">
        <v>1076</v>
      </c>
      <c r="T778" s="89"/>
    </row>
    <row r="779" spans="1:20" ht="20.25" customHeight="1">
      <c r="A779" s="639" t="s">
        <v>735</v>
      </c>
      <c r="B779" s="638" t="s">
        <v>1927</v>
      </c>
      <c r="C779" s="639" t="s">
        <v>2168</v>
      </c>
      <c r="D779" s="640" t="s">
        <v>4454</v>
      </c>
      <c r="E779" s="638"/>
      <c r="F779" s="639" t="s">
        <v>631</v>
      </c>
      <c r="G779" s="638"/>
      <c r="H779" s="1110">
        <v>4</v>
      </c>
      <c r="I779" s="705">
        <v>30353</v>
      </c>
      <c r="J779" s="643">
        <v>0</v>
      </c>
      <c r="K779" s="578">
        <f t="shared" si="38"/>
        <v>0</v>
      </c>
      <c r="L779" s="579">
        <f t="shared" si="39"/>
        <v>0</v>
      </c>
      <c r="M779" s="580">
        <f t="shared" si="40"/>
        <v>121412</v>
      </c>
      <c r="N779" s="638"/>
      <c r="O779" s="638"/>
      <c r="P779" s="639" t="s">
        <v>3864</v>
      </c>
      <c r="Q779" s="639" t="s">
        <v>336</v>
      </c>
      <c r="R779" s="639" t="s">
        <v>73</v>
      </c>
      <c r="S779" s="639" t="s">
        <v>1076</v>
      </c>
      <c r="T779" s="89"/>
    </row>
    <row r="780" spans="1:20" ht="20.25" customHeight="1">
      <c r="A780" s="639" t="s">
        <v>735</v>
      </c>
      <c r="B780" s="638" t="s">
        <v>1927</v>
      </c>
      <c r="C780" s="639" t="s">
        <v>2168</v>
      </c>
      <c r="D780" s="640" t="s">
        <v>4454</v>
      </c>
      <c r="E780" s="638"/>
      <c r="F780" s="639" t="s">
        <v>630</v>
      </c>
      <c r="G780" s="638"/>
      <c r="H780" s="1110">
        <v>4</v>
      </c>
      <c r="I780" s="705">
        <v>110376</v>
      </c>
      <c r="J780" s="643">
        <v>0</v>
      </c>
      <c r="K780" s="578">
        <f t="shared" si="38"/>
        <v>0</v>
      </c>
      <c r="L780" s="579">
        <f t="shared" si="39"/>
        <v>0</v>
      </c>
      <c r="M780" s="580">
        <f t="shared" si="40"/>
        <v>441504</v>
      </c>
      <c r="N780" s="638"/>
      <c r="O780" s="638"/>
      <c r="P780" s="639" t="s">
        <v>3864</v>
      </c>
      <c r="Q780" s="639" t="s">
        <v>336</v>
      </c>
      <c r="R780" s="639" t="s">
        <v>73</v>
      </c>
      <c r="S780" s="639" t="s">
        <v>1076</v>
      </c>
      <c r="T780" s="89"/>
    </row>
    <row r="781" spans="1:20" ht="20.25" customHeight="1">
      <c r="A781" s="639" t="s">
        <v>735</v>
      </c>
      <c r="B781" s="638" t="s">
        <v>1927</v>
      </c>
      <c r="C781" s="639" t="s">
        <v>2168</v>
      </c>
      <c r="D781" s="640" t="s">
        <v>4454</v>
      </c>
      <c r="E781" s="638"/>
      <c r="F781" s="639" t="s">
        <v>1045</v>
      </c>
      <c r="G781" s="638"/>
      <c r="H781" s="1110">
        <v>8</v>
      </c>
      <c r="I781" s="705">
        <v>63000</v>
      </c>
      <c r="J781" s="643">
        <v>10</v>
      </c>
      <c r="K781" s="578">
        <f t="shared" si="38"/>
        <v>80</v>
      </c>
      <c r="L781" s="579">
        <f t="shared" si="39"/>
        <v>0.08</v>
      </c>
      <c r="M781" s="580">
        <f t="shared" si="40"/>
        <v>504000</v>
      </c>
      <c r="N781" s="638"/>
      <c r="O781" s="638"/>
      <c r="P781" s="639" t="s">
        <v>3864</v>
      </c>
      <c r="Q781" s="639" t="s">
        <v>357</v>
      </c>
      <c r="R781" s="639" t="s">
        <v>68</v>
      </c>
      <c r="S781" s="639" t="s">
        <v>1076</v>
      </c>
      <c r="T781" s="89"/>
    </row>
    <row r="782" spans="1:20" ht="25.5" customHeight="1">
      <c r="A782" s="639" t="s">
        <v>735</v>
      </c>
      <c r="B782" s="638" t="s">
        <v>1927</v>
      </c>
      <c r="C782" s="639" t="s">
        <v>2168</v>
      </c>
      <c r="D782" s="640" t="s">
        <v>4454</v>
      </c>
      <c r="E782" s="638"/>
      <c r="F782" s="639" t="s">
        <v>267</v>
      </c>
      <c r="G782" s="638"/>
      <c r="H782" s="1110">
        <v>194</v>
      </c>
      <c r="I782" s="705">
        <v>45900</v>
      </c>
      <c r="J782" s="643">
        <v>7.2</v>
      </c>
      <c r="K782" s="578">
        <f t="shared" si="38"/>
        <v>1396.8</v>
      </c>
      <c r="L782" s="579">
        <f t="shared" si="39"/>
        <v>1.3968</v>
      </c>
      <c r="M782" s="580">
        <f t="shared" si="40"/>
        <v>8904600</v>
      </c>
      <c r="N782" s="638"/>
      <c r="O782" s="638"/>
      <c r="P782" s="639" t="s">
        <v>3864</v>
      </c>
      <c r="Q782" s="639" t="s">
        <v>344</v>
      </c>
      <c r="R782" s="639" t="s">
        <v>60</v>
      </c>
      <c r="S782" s="639" t="s">
        <v>1076</v>
      </c>
      <c r="T782" s="89"/>
    </row>
    <row r="783" spans="1:20" ht="20.25" customHeight="1">
      <c r="A783" s="639" t="s">
        <v>735</v>
      </c>
      <c r="B783" s="638" t="s">
        <v>1927</v>
      </c>
      <c r="C783" s="639" t="s">
        <v>2168</v>
      </c>
      <c r="D783" s="640" t="s">
        <v>4454</v>
      </c>
      <c r="E783" s="638"/>
      <c r="F783" s="639" t="s">
        <v>662</v>
      </c>
      <c r="G783" s="638"/>
      <c r="H783" s="1110">
        <v>4</v>
      </c>
      <c r="I783" s="705">
        <v>45109</v>
      </c>
      <c r="J783" s="643">
        <v>12</v>
      </c>
      <c r="K783" s="578">
        <f t="shared" si="38"/>
        <v>48</v>
      </c>
      <c r="L783" s="579">
        <f t="shared" si="39"/>
        <v>4.8000000000000001E-2</v>
      </c>
      <c r="M783" s="580">
        <f t="shared" si="40"/>
        <v>180436</v>
      </c>
      <c r="N783" s="638"/>
      <c r="O783" s="638"/>
      <c r="P783" s="639" t="s">
        <v>3864</v>
      </c>
      <c r="Q783" s="639" t="s">
        <v>270</v>
      </c>
      <c r="R783" s="639" t="s">
        <v>68</v>
      </c>
      <c r="S783" s="639" t="s">
        <v>1076</v>
      </c>
      <c r="T783" s="89"/>
    </row>
    <row r="784" spans="1:20" ht="20.25" customHeight="1">
      <c r="A784" s="639" t="s">
        <v>735</v>
      </c>
      <c r="B784" s="638" t="s">
        <v>1927</v>
      </c>
      <c r="C784" s="639" t="s">
        <v>2168</v>
      </c>
      <c r="D784" s="640" t="s">
        <v>4454</v>
      </c>
      <c r="E784" s="638"/>
      <c r="F784" s="639" t="s">
        <v>1387</v>
      </c>
      <c r="G784" s="638"/>
      <c r="H784" s="1110">
        <v>4</v>
      </c>
      <c r="I784" s="705">
        <v>14676</v>
      </c>
      <c r="J784" s="643">
        <v>0</v>
      </c>
      <c r="K784" s="578">
        <f t="shared" si="38"/>
        <v>0</v>
      </c>
      <c r="L784" s="579">
        <f t="shared" si="39"/>
        <v>0</v>
      </c>
      <c r="M784" s="580">
        <f t="shared" si="40"/>
        <v>58704</v>
      </c>
      <c r="N784" s="638"/>
      <c r="O784" s="638"/>
      <c r="P784" s="639" t="s">
        <v>3864</v>
      </c>
      <c r="Q784" s="639" t="s">
        <v>577</v>
      </c>
      <c r="R784" s="639" t="s">
        <v>375</v>
      </c>
      <c r="S784" s="639" t="s">
        <v>1076</v>
      </c>
      <c r="T784" s="89"/>
    </row>
    <row r="785" spans="1:20" ht="20.25" customHeight="1">
      <c r="A785" s="639" t="s">
        <v>735</v>
      </c>
      <c r="B785" s="638" t="s">
        <v>1927</v>
      </c>
      <c r="C785" s="639" t="s">
        <v>2168</v>
      </c>
      <c r="D785" s="640" t="s">
        <v>4454</v>
      </c>
      <c r="E785" s="638"/>
      <c r="F785" s="639" t="s">
        <v>722</v>
      </c>
      <c r="G785" s="638"/>
      <c r="H785" s="1110">
        <v>4</v>
      </c>
      <c r="I785" s="705">
        <v>66184</v>
      </c>
      <c r="J785" s="643">
        <v>15.5</v>
      </c>
      <c r="K785" s="578">
        <f t="shared" si="38"/>
        <v>62</v>
      </c>
      <c r="L785" s="579">
        <f t="shared" si="39"/>
        <v>6.2E-2</v>
      </c>
      <c r="M785" s="580">
        <f t="shared" si="40"/>
        <v>264736</v>
      </c>
      <c r="N785" s="638"/>
      <c r="O785" s="638"/>
      <c r="P785" s="639" t="s">
        <v>3864</v>
      </c>
      <c r="Q785" s="639" t="s">
        <v>270</v>
      </c>
      <c r="R785" s="639" t="s">
        <v>60</v>
      </c>
      <c r="S785" s="639" t="s">
        <v>1076</v>
      </c>
      <c r="T785" s="89"/>
    </row>
    <row r="786" spans="1:20" ht="20.25" customHeight="1">
      <c r="A786" s="639" t="s">
        <v>735</v>
      </c>
      <c r="B786" s="638" t="s">
        <v>1927</v>
      </c>
      <c r="C786" s="639" t="s">
        <v>2168</v>
      </c>
      <c r="D786" s="640" t="s">
        <v>4397</v>
      </c>
      <c r="E786" s="638"/>
      <c r="F786" s="639" t="s">
        <v>959</v>
      </c>
      <c r="G786" s="638"/>
      <c r="H786" s="1110">
        <v>90</v>
      </c>
      <c r="I786" s="705">
        <v>110442</v>
      </c>
      <c r="J786" s="643">
        <v>40</v>
      </c>
      <c r="K786" s="578">
        <f t="shared" si="38"/>
        <v>3600</v>
      </c>
      <c r="L786" s="579">
        <f t="shared" si="39"/>
        <v>3.6</v>
      </c>
      <c r="M786" s="580">
        <f t="shared" si="40"/>
        <v>9939780</v>
      </c>
      <c r="N786" s="638"/>
      <c r="O786" s="638"/>
      <c r="P786" s="639" t="s">
        <v>3864</v>
      </c>
      <c r="Q786" s="639" t="s">
        <v>364</v>
      </c>
      <c r="R786" s="639" t="s">
        <v>68</v>
      </c>
      <c r="S786" s="639" t="s">
        <v>1076</v>
      </c>
      <c r="T786" s="89"/>
    </row>
    <row r="787" spans="1:20" ht="20.25" customHeight="1">
      <c r="A787" s="639" t="s">
        <v>735</v>
      </c>
      <c r="B787" s="638" t="s">
        <v>1927</v>
      </c>
      <c r="C787" s="639" t="s">
        <v>2168</v>
      </c>
      <c r="D787" s="640" t="s">
        <v>4454</v>
      </c>
      <c r="E787" s="638"/>
      <c r="F787" s="639" t="s">
        <v>634</v>
      </c>
      <c r="G787" s="638"/>
      <c r="H787" s="1110">
        <v>48</v>
      </c>
      <c r="I787" s="705">
        <v>46163</v>
      </c>
      <c r="J787" s="643">
        <v>0</v>
      </c>
      <c r="K787" s="578">
        <f t="shared" si="38"/>
        <v>0</v>
      </c>
      <c r="L787" s="579">
        <f t="shared" si="39"/>
        <v>0</v>
      </c>
      <c r="M787" s="580">
        <f t="shared" si="40"/>
        <v>2215824</v>
      </c>
      <c r="N787" s="638"/>
      <c r="O787" s="638"/>
      <c r="P787" s="639" t="s">
        <v>3864</v>
      </c>
      <c r="Q787" s="639" t="s">
        <v>336</v>
      </c>
      <c r="R787" s="639" t="s">
        <v>73</v>
      </c>
      <c r="S787" s="639" t="s">
        <v>1076</v>
      </c>
      <c r="T787" s="89"/>
    </row>
    <row r="788" spans="1:20" ht="20.25" customHeight="1">
      <c r="A788" s="639" t="s">
        <v>735</v>
      </c>
      <c r="B788" s="638" t="s">
        <v>1927</v>
      </c>
      <c r="C788" s="639" t="s">
        <v>2168</v>
      </c>
      <c r="D788" s="640" t="s">
        <v>4454</v>
      </c>
      <c r="E788" s="638"/>
      <c r="F788" s="639" t="s">
        <v>959</v>
      </c>
      <c r="G788" s="638"/>
      <c r="H788" s="1110">
        <v>95</v>
      </c>
      <c r="I788" s="705">
        <v>113183</v>
      </c>
      <c r="J788" s="643">
        <v>40</v>
      </c>
      <c r="K788" s="578">
        <f t="shared" si="38"/>
        <v>3800</v>
      </c>
      <c r="L788" s="579">
        <f t="shared" si="39"/>
        <v>3.8</v>
      </c>
      <c r="M788" s="580">
        <f t="shared" si="40"/>
        <v>10752385</v>
      </c>
      <c r="N788" s="638"/>
      <c r="O788" s="638"/>
      <c r="P788" s="639" t="s">
        <v>3864</v>
      </c>
      <c r="Q788" s="639" t="s">
        <v>364</v>
      </c>
      <c r="R788" s="639" t="s">
        <v>68</v>
      </c>
      <c r="S788" s="639" t="s">
        <v>1076</v>
      </c>
      <c r="T788" s="89"/>
    </row>
    <row r="789" spans="1:20" ht="20.25" customHeight="1">
      <c r="A789" s="639" t="s">
        <v>735</v>
      </c>
      <c r="B789" s="638" t="s">
        <v>1927</v>
      </c>
      <c r="C789" s="639" t="s">
        <v>2168</v>
      </c>
      <c r="D789" s="640" t="s">
        <v>4454</v>
      </c>
      <c r="E789" s="638"/>
      <c r="F789" s="639" t="s">
        <v>363</v>
      </c>
      <c r="G789" s="638"/>
      <c r="H789" s="1110">
        <v>3</v>
      </c>
      <c r="I789" s="705">
        <v>141602</v>
      </c>
      <c r="J789" s="643">
        <v>42</v>
      </c>
      <c r="K789" s="578">
        <f t="shared" si="38"/>
        <v>126</v>
      </c>
      <c r="L789" s="579">
        <f t="shared" si="39"/>
        <v>0.126</v>
      </c>
      <c r="M789" s="580">
        <f t="shared" si="40"/>
        <v>424806</v>
      </c>
      <c r="N789" s="638"/>
      <c r="O789" s="638"/>
      <c r="P789" s="639" t="s">
        <v>3864</v>
      </c>
      <c r="Q789" s="639" t="s">
        <v>364</v>
      </c>
      <c r="R789" s="639" t="s">
        <v>68</v>
      </c>
      <c r="S789" s="639" t="s">
        <v>1076</v>
      </c>
      <c r="T789" s="89"/>
    </row>
    <row r="790" spans="1:20" ht="20.25" customHeight="1">
      <c r="A790" s="639" t="s">
        <v>735</v>
      </c>
      <c r="B790" s="638" t="s">
        <v>1927</v>
      </c>
      <c r="C790" s="639" t="s">
        <v>2168</v>
      </c>
      <c r="D790" s="640" t="s">
        <v>4454</v>
      </c>
      <c r="E790" s="638"/>
      <c r="F790" s="639" t="s">
        <v>1934</v>
      </c>
      <c r="G790" s="638"/>
      <c r="H790" s="1110">
        <v>8</v>
      </c>
      <c r="I790" s="705">
        <v>117407</v>
      </c>
      <c r="J790" s="643">
        <v>0</v>
      </c>
      <c r="K790" s="578">
        <f t="shared" si="38"/>
        <v>0</v>
      </c>
      <c r="L790" s="579">
        <f t="shared" si="39"/>
        <v>0</v>
      </c>
      <c r="M790" s="580">
        <f t="shared" si="40"/>
        <v>939256</v>
      </c>
      <c r="N790" s="638"/>
      <c r="O790" s="638"/>
      <c r="P790" s="639" t="s">
        <v>3864</v>
      </c>
      <c r="Q790" s="639" t="s">
        <v>271</v>
      </c>
      <c r="R790" s="639" t="s">
        <v>73</v>
      </c>
      <c r="S790" s="639" t="s">
        <v>1076</v>
      </c>
      <c r="T790" s="89"/>
    </row>
    <row r="791" spans="1:20" ht="20.25" customHeight="1">
      <c r="A791" s="639" t="s">
        <v>735</v>
      </c>
      <c r="B791" s="638" t="s">
        <v>1927</v>
      </c>
      <c r="C791" s="639" t="s">
        <v>2168</v>
      </c>
      <c r="D791" s="640" t="s">
        <v>4454</v>
      </c>
      <c r="E791" s="638"/>
      <c r="F791" s="639" t="s">
        <v>880</v>
      </c>
      <c r="G791" s="638"/>
      <c r="H791" s="1110">
        <v>8</v>
      </c>
      <c r="I791" s="705">
        <v>4449</v>
      </c>
      <c r="J791" s="643">
        <v>0</v>
      </c>
      <c r="K791" s="578">
        <f t="shared" si="38"/>
        <v>0</v>
      </c>
      <c r="L791" s="579">
        <f t="shared" si="39"/>
        <v>0</v>
      </c>
      <c r="M791" s="580">
        <f t="shared" si="40"/>
        <v>35592</v>
      </c>
      <c r="N791" s="638"/>
      <c r="O791" s="638"/>
      <c r="P791" s="639" t="s">
        <v>3864</v>
      </c>
      <c r="Q791" s="639" t="s">
        <v>336</v>
      </c>
      <c r="R791" s="639" t="s">
        <v>73</v>
      </c>
      <c r="S791" s="639" t="s">
        <v>1076</v>
      </c>
      <c r="T791" s="89"/>
    </row>
    <row r="792" spans="1:20" ht="20.25" customHeight="1">
      <c r="A792" s="639" t="s">
        <v>735</v>
      </c>
      <c r="B792" s="638" t="s">
        <v>1927</v>
      </c>
      <c r="C792" s="639" t="s">
        <v>2168</v>
      </c>
      <c r="D792" s="640" t="s">
        <v>4454</v>
      </c>
      <c r="E792" s="638"/>
      <c r="F792" s="639" t="s">
        <v>880</v>
      </c>
      <c r="G792" s="638"/>
      <c r="H792" s="1110">
        <v>8</v>
      </c>
      <c r="I792" s="705">
        <v>4449</v>
      </c>
      <c r="J792" s="643">
        <v>0</v>
      </c>
      <c r="K792" s="578">
        <f t="shared" si="38"/>
        <v>0</v>
      </c>
      <c r="L792" s="579">
        <f t="shared" si="39"/>
        <v>0</v>
      </c>
      <c r="M792" s="580">
        <f t="shared" si="40"/>
        <v>35592</v>
      </c>
      <c r="N792" s="638"/>
      <c r="O792" s="638"/>
      <c r="P792" s="639" t="s">
        <v>3864</v>
      </c>
      <c r="Q792" s="639" t="s">
        <v>336</v>
      </c>
      <c r="R792" s="639" t="s">
        <v>73</v>
      </c>
      <c r="S792" s="639" t="s">
        <v>1076</v>
      </c>
      <c r="T792" s="89"/>
    </row>
    <row r="793" spans="1:20" ht="20.25" customHeight="1">
      <c r="A793" s="639" t="s">
        <v>735</v>
      </c>
      <c r="B793" s="638" t="s">
        <v>1927</v>
      </c>
      <c r="C793" s="639" t="s">
        <v>2168</v>
      </c>
      <c r="D793" s="640" t="s">
        <v>4454</v>
      </c>
      <c r="E793" s="638"/>
      <c r="F793" s="639" t="s">
        <v>882</v>
      </c>
      <c r="G793" s="638"/>
      <c r="H793" s="1110">
        <v>8</v>
      </c>
      <c r="I793" s="705">
        <v>10505</v>
      </c>
      <c r="J793" s="643">
        <v>0</v>
      </c>
      <c r="K793" s="578">
        <f t="shared" si="38"/>
        <v>0</v>
      </c>
      <c r="L793" s="579">
        <f t="shared" si="39"/>
        <v>0</v>
      </c>
      <c r="M793" s="580">
        <f t="shared" si="40"/>
        <v>84040</v>
      </c>
      <c r="N793" s="638"/>
      <c r="O793" s="638"/>
      <c r="P793" s="639" t="s">
        <v>3864</v>
      </c>
      <c r="Q793" s="639" t="s">
        <v>336</v>
      </c>
      <c r="R793" s="639" t="s">
        <v>73</v>
      </c>
      <c r="S793" s="639" t="s">
        <v>1076</v>
      </c>
      <c r="T793" s="89"/>
    </row>
    <row r="794" spans="1:20" ht="20.25" customHeight="1">
      <c r="A794" s="639" t="s">
        <v>735</v>
      </c>
      <c r="B794" s="638" t="s">
        <v>1927</v>
      </c>
      <c r="C794" s="639" t="s">
        <v>2168</v>
      </c>
      <c r="D794" s="640" t="s">
        <v>4454</v>
      </c>
      <c r="E794" s="638"/>
      <c r="F794" s="639" t="s">
        <v>1575</v>
      </c>
      <c r="G794" s="638"/>
      <c r="H794" s="1110">
        <v>8</v>
      </c>
      <c r="I794" s="705">
        <v>16190</v>
      </c>
      <c r="J794" s="643">
        <v>0</v>
      </c>
      <c r="K794" s="578">
        <f t="shared" si="38"/>
        <v>0</v>
      </c>
      <c r="L794" s="579">
        <f t="shared" si="39"/>
        <v>0</v>
      </c>
      <c r="M794" s="580">
        <f t="shared" si="40"/>
        <v>129520</v>
      </c>
      <c r="N794" s="638"/>
      <c r="O794" s="638"/>
      <c r="P794" s="639" t="s">
        <v>3864</v>
      </c>
      <c r="Q794" s="639" t="s">
        <v>336</v>
      </c>
      <c r="R794" s="639" t="s">
        <v>73</v>
      </c>
      <c r="S794" s="639" t="s">
        <v>1076</v>
      </c>
      <c r="T794" s="89"/>
    </row>
    <row r="795" spans="1:20" ht="20.25" customHeight="1">
      <c r="A795" s="639" t="s">
        <v>735</v>
      </c>
      <c r="B795" s="638" t="s">
        <v>1927</v>
      </c>
      <c r="C795" s="639" t="s">
        <v>2168</v>
      </c>
      <c r="D795" s="640" t="s">
        <v>4454</v>
      </c>
      <c r="E795" s="638"/>
      <c r="F795" s="639" t="s">
        <v>1935</v>
      </c>
      <c r="G795" s="638"/>
      <c r="H795" s="1110">
        <v>198</v>
      </c>
      <c r="I795" s="705">
        <v>70298</v>
      </c>
      <c r="J795" s="643">
        <v>0</v>
      </c>
      <c r="K795" s="578">
        <f t="shared" si="38"/>
        <v>0</v>
      </c>
      <c r="L795" s="579">
        <f t="shared" si="39"/>
        <v>0</v>
      </c>
      <c r="M795" s="580">
        <f t="shared" si="40"/>
        <v>13919004</v>
      </c>
      <c r="N795" s="638"/>
      <c r="O795" s="638"/>
      <c r="P795" s="639" t="s">
        <v>3864</v>
      </c>
      <c r="Q795" s="639" t="s">
        <v>271</v>
      </c>
      <c r="R795" s="639" t="s">
        <v>73</v>
      </c>
      <c r="S795" s="639" t="s">
        <v>1076</v>
      </c>
      <c r="T795" s="89"/>
    </row>
    <row r="796" spans="1:20" ht="20.25" customHeight="1">
      <c r="A796" s="639" t="s">
        <v>735</v>
      </c>
      <c r="B796" s="638" t="s">
        <v>1927</v>
      </c>
      <c r="C796" s="639" t="s">
        <v>2168</v>
      </c>
      <c r="D796" s="640" t="s">
        <v>4454</v>
      </c>
      <c r="E796" s="638"/>
      <c r="F796" s="639" t="s">
        <v>880</v>
      </c>
      <c r="G796" s="638"/>
      <c r="H796" s="1110">
        <v>198</v>
      </c>
      <c r="I796" s="705">
        <v>4030</v>
      </c>
      <c r="J796" s="643">
        <v>0</v>
      </c>
      <c r="K796" s="578">
        <f t="shared" si="38"/>
        <v>0</v>
      </c>
      <c r="L796" s="579">
        <f t="shared" si="39"/>
        <v>0</v>
      </c>
      <c r="M796" s="580">
        <f t="shared" si="40"/>
        <v>797940</v>
      </c>
      <c r="N796" s="638"/>
      <c r="O796" s="638"/>
      <c r="P796" s="639" t="s">
        <v>3864</v>
      </c>
      <c r="Q796" s="639" t="s">
        <v>336</v>
      </c>
      <c r="R796" s="639" t="s">
        <v>73</v>
      </c>
      <c r="S796" s="639" t="s">
        <v>1076</v>
      </c>
      <c r="T796" s="89"/>
    </row>
    <row r="797" spans="1:20" ht="20.25" customHeight="1">
      <c r="A797" s="639" t="s">
        <v>735</v>
      </c>
      <c r="B797" s="638" t="s">
        <v>1927</v>
      </c>
      <c r="C797" s="639" t="s">
        <v>2168</v>
      </c>
      <c r="D797" s="640" t="s">
        <v>4454</v>
      </c>
      <c r="E797" s="638"/>
      <c r="F797" s="639" t="s">
        <v>880</v>
      </c>
      <c r="G797" s="638"/>
      <c r="H797" s="1110">
        <v>198</v>
      </c>
      <c r="I797" s="705">
        <v>4030</v>
      </c>
      <c r="J797" s="643">
        <v>0</v>
      </c>
      <c r="K797" s="578">
        <f t="shared" si="38"/>
        <v>0</v>
      </c>
      <c r="L797" s="579">
        <f t="shared" si="39"/>
        <v>0</v>
      </c>
      <c r="M797" s="580">
        <f t="shared" si="40"/>
        <v>797940</v>
      </c>
      <c r="N797" s="638"/>
      <c r="O797" s="638"/>
      <c r="P797" s="639" t="s">
        <v>3864</v>
      </c>
      <c r="Q797" s="639" t="s">
        <v>336</v>
      </c>
      <c r="R797" s="639" t="s">
        <v>73</v>
      </c>
      <c r="S797" s="639" t="s">
        <v>1076</v>
      </c>
      <c r="T797" s="89"/>
    </row>
    <row r="798" spans="1:20" ht="20.25" customHeight="1">
      <c r="A798" s="639" t="s">
        <v>735</v>
      </c>
      <c r="B798" s="638" t="s">
        <v>1927</v>
      </c>
      <c r="C798" s="639" t="s">
        <v>2168</v>
      </c>
      <c r="D798" s="640" t="s">
        <v>4454</v>
      </c>
      <c r="E798" s="638"/>
      <c r="F798" s="639" t="s">
        <v>1575</v>
      </c>
      <c r="G798" s="638"/>
      <c r="H798" s="1110">
        <v>198</v>
      </c>
      <c r="I798" s="705">
        <v>6374</v>
      </c>
      <c r="J798" s="643">
        <v>0</v>
      </c>
      <c r="K798" s="578">
        <f t="shared" si="38"/>
        <v>0</v>
      </c>
      <c r="L798" s="579">
        <f t="shared" si="39"/>
        <v>0</v>
      </c>
      <c r="M798" s="580">
        <f t="shared" si="40"/>
        <v>1262052</v>
      </c>
      <c r="N798" s="638"/>
      <c r="O798" s="638"/>
      <c r="P798" s="639" t="s">
        <v>3864</v>
      </c>
      <c r="Q798" s="639" t="s">
        <v>336</v>
      </c>
      <c r="R798" s="639" t="s">
        <v>73</v>
      </c>
      <c r="S798" s="639" t="s">
        <v>1076</v>
      </c>
      <c r="T798" s="89"/>
    </row>
    <row r="799" spans="1:20" ht="20.25" customHeight="1">
      <c r="A799" s="639" t="s">
        <v>735</v>
      </c>
      <c r="B799" s="638" t="s">
        <v>1927</v>
      </c>
      <c r="C799" s="639" t="s">
        <v>2168</v>
      </c>
      <c r="D799" s="640" t="s">
        <v>4454</v>
      </c>
      <c r="E799" s="638"/>
      <c r="F799" s="639" t="s">
        <v>882</v>
      </c>
      <c r="G799" s="638"/>
      <c r="H799" s="1110">
        <v>198</v>
      </c>
      <c r="I799" s="705">
        <v>7967</v>
      </c>
      <c r="J799" s="643">
        <v>0</v>
      </c>
      <c r="K799" s="578">
        <f t="shared" si="38"/>
        <v>0</v>
      </c>
      <c r="L799" s="579">
        <f t="shared" si="39"/>
        <v>0</v>
      </c>
      <c r="M799" s="580">
        <f t="shared" si="40"/>
        <v>1577466</v>
      </c>
      <c r="N799" s="638"/>
      <c r="O799" s="638"/>
      <c r="P799" s="639" t="s">
        <v>3864</v>
      </c>
      <c r="Q799" s="639" t="s">
        <v>336</v>
      </c>
      <c r="R799" s="639" t="s">
        <v>73</v>
      </c>
      <c r="S799" s="639" t="s">
        <v>1076</v>
      </c>
      <c r="T799" s="89"/>
    </row>
    <row r="800" spans="1:20" ht="20.25" customHeight="1">
      <c r="A800" s="639" t="s">
        <v>735</v>
      </c>
      <c r="B800" s="638" t="s">
        <v>1927</v>
      </c>
      <c r="C800" s="639" t="s">
        <v>2168</v>
      </c>
      <c r="D800" s="640" t="s">
        <v>4454</v>
      </c>
      <c r="E800" s="638"/>
      <c r="F800" s="639" t="s">
        <v>75</v>
      </c>
      <c r="G800" s="638"/>
      <c r="H800" s="1110">
        <v>10</v>
      </c>
      <c r="I800" s="705">
        <v>42630</v>
      </c>
      <c r="J800" s="643">
        <v>0</v>
      </c>
      <c r="K800" s="578">
        <f t="shared" si="38"/>
        <v>0</v>
      </c>
      <c r="L800" s="579">
        <f t="shared" si="39"/>
        <v>0</v>
      </c>
      <c r="M800" s="580">
        <f t="shared" si="40"/>
        <v>426300</v>
      </c>
      <c r="N800" s="638"/>
      <c r="O800" s="638"/>
      <c r="P800" s="639" t="s">
        <v>3864</v>
      </c>
      <c r="Q800" s="639" t="s">
        <v>272</v>
      </c>
      <c r="R800" s="639" t="s">
        <v>73</v>
      </c>
      <c r="S800" s="639" t="s">
        <v>1076</v>
      </c>
      <c r="T800" s="89"/>
    </row>
    <row r="801" spans="1:20" ht="20.25" customHeight="1">
      <c r="A801" s="639" t="s">
        <v>735</v>
      </c>
      <c r="B801" s="638" t="s">
        <v>1927</v>
      </c>
      <c r="C801" s="639" t="s">
        <v>2168</v>
      </c>
      <c r="D801" s="640" t="s">
        <v>4454</v>
      </c>
      <c r="E801" s="638"/>
      <c r="F801" s="639" t="s">
        <v>1937</v>
      </c>
      <c r="G801" s="638"/>
      <c r="H801" s="1110">
        <v>10</v>
      </c>
      <c r="I801" s="705">
        <v>8767</v>
      </c>
      <c r="J801" s="643">
        <v>0</v>
      </c>
      <c r="K801" s="578">
        <f t="shared" si="38"/>
        <v>0</v>
      </c>
      <c r="L801" s="579">
        <f t="shared" si="39"/>
        <v>0</v>
      </c>
      <c r="M801" s="580">
        <f t="shared" si="40"/>
        <v>87670</v>
      </c>
      <c r="N801" s="638"/>
      <c r="O801" s="638"/>
      <c r="P801" s="639" t="s">
        <v>3864</v>
      </c>
      <c r="Q801" s="639" t="s">
        <v>336</v>
      </c>
      <c r="R801" s="639" t="s">
        <v>73</v>
      </c>
      <c r="S801" s="639" t="s">
        <v>1076</v>
      </c>
      <c r="T801" s="89"/>
    </row>
    <row r="802" spans="1:20" ht="20.25" customHeight="1">
      <c r="A802" s="639" t="s">
        <v>735</v>
      </c>
      <c r="B802" s="638" t="s">
        <v>1927</v>
      </c>
      <c r="C802" s="639" t="s">
        <v>2168</v>
      </c>
      <c r="D802" s="640" t="s">
        <v>4454</v>
      </c>
      <c r="E802" s="638"/>
      <c r="F802" s="639" t="s">
        <v>442</v>
      </c>
      <c r="G802" s="638"/>
      <c r="H802" s="1110">
        <v>10</v>
      </c>
      <c r="I802" s="705">
        <v>860</v>
      </c>
      <c r="J802" s="643">
        <v>0</v>
      </c>
      <c r="K802" s="578">
        <f t="shared" si="38"/>
        <v>0</v>
      </c>
      <c r="L802" s="579">
        <f t="shared" si="39"/>
        <v>0</v>
      </c>
      <c r="M802" s="580">
        <f t="shared" si="40"/>
        <v>8600</v>
      </c>
      <c r="N802" s="638"/>
      <c r="O802" s="638"/>
      <c r="P802" s="639" t="s">
        <v>3864</v>
      </c>
      <c r="Q802" s="639" t="s">
        <v>336</v>
      </c>
      <c r="R802" s="639" t="s">
        <v>73</v>
      </c>
      <c r="S802" s="639" t="s">
        <v>1076</v>
      </c>
      <c r="T802" s="89"/>
    </row>
    <row r="803" spans="1:20" ht="20.25" customHeight="1">
      <c r="A803" s="639" t="s">
        <v>735</v>
      </c>
      <c r="B803" s="638" t="s">
        <v>1927</v>
      </c>
      <c r="C803" s="639" t="s">
        <v>2168</v>
      </c>
      <c r="D803" s="640" t="s">
        <v>4454</v>
      </c>
      <c r="E803" s="638"/>
      <c r="F803" s="639" t="s">
        <v>709</v>
      </c>
      <c r="G803" s="638"/>
      <c r="H803" s="1110">
        <v>326</v>
      </c>
      <c r="I803" s="705">
        <v>9700</v>
      </c>
      <c r="J803" s="643">
        <v>0</v>
      </c>
      <c r="K803" s="578">
        <f t="shared" si="38"/>
        <v>0</v>
      </c>
      <c r="L803" s="579">
        <f t="shared" si="39"/>
        <v>0</v>
      </c>
      <c r="M803" s="580">
        <f t="shared" si="40"/>
        <v>3162200</v>
      </c>
      <c r="N803" s="638"/>
      <c r="O803" s="638"/>
      <c r="P803" s="639" t="s">
        <v>3864</v>
      </c>
      <c r="Q803" s="639" t="s">
        <v>360</v>
      </c>
      <c r="R803" s="639" t="s">
        <v>73</v>
      </c>
      <c r="S803" s="639" t="s">
        <v>1076</v>
      </c>
      <c r="T803" s="89"/>
    </row>
    <row r="804" spans="1:20" ht="20.25" customHeight="1">
      <c r="A804" s="639" t="s">
        <v>735</v>
      </c>
      <c r="B804" s="638" t="s">
        <v>1927</v>
      </c>
      <c r="C804" s="639" t="s">
        <v>2168</v>
      </c>
      <c r="D804" s="640" t="s">
        <v>4454</v>
      </c>
      <c r="E804" s="638"/>
      <c r="F804" s="639" t="s">
        <v>669</v>
      </c>
      <c r="G804" s="638"/>
      <c r="H804" s="1110">
        <v>12</v>
      </c>
      <c r="I804" s="705">
        <v>109768</v>
      </c>
      <c r="J804" s="643">
        <v>22.5</v>
      </c>
      <c r="K804" s="578">
        <f t="shared" si="38"/>
        <v>270</v>
      </c>
      <c r="L804" s="579">
        <f t="shared" si="39"/>
        <v>0.27</v>
      </c>
      <c r="M804" s="580">
        <f t="shared" si="40"/>
        <v>1317216</v>
      </c>
      <c r="N804" s="638"/>
      <c r="O804" s="638"/>
      <c r="P804" s="639" t="s">
        <v>3864</v>
      </c>
      <c r="Q804" s="639" t="s">
        <v>628</v>
      </c>
      <c r="R804" s="639" t="s">
        <v>60</v>
      </c>
      <c r="S804" s="639" t="s">
        <v>1076</v>
      </c>
      <c r="T804" s="89"/>
    </row>
    <row r="805" spans="1:20" ht="20.25" customHeight="1">
      <c r="A805" s="639" t="s">
        <v>735</v>
      </c>
      <c r="B805" s="638" t="s">
        <v>1927</v>
      </c>
      <c r="C805" s="639" t="s">
        <v>2168</v>
      </c>
      <c r="D805" s="640" t="s">
        <v>4454</v>
      </c>
      <c r="E805" s="638"/>
      <c r="F805" s="639" t="s">
        <v>1643</v>
      </c>
      <c r="G805" s="638"/>
      <c r="H805" s="1110">
        <v>12</v>
      </c>
      <c r="I805" s="705">
        <v>13472</v>
      </c>
      <c r="J805" s="643">
        <v>0</v>
      </c>
      <c r="K805" s="578">
        <f t="shared" si="38"/>
        <v>0</v>
      </c>
      <c r="L805" s="579">
        <f t="shared" si="39"/>
        <v>0</v>
      </c>
      <c r="M805" s="580">
        <f t="shared" si="40"/>
        <v>161664</v>
      </c>
      <c r="N805" s="638"/>
      <c r="O805" s="638"/>
      <c r="P805" s="639" t="s">
        <v>3864</v>
      </c>
      <c r="Q805" s="639" t="s">
        <v>336</v>
      </c>
      <c r="R805" s="639" t="s">
        <v>73</v>
      </c>
      <c r="S805" s="639" t="s">
        <v>1076</v>
      </c>
      <c r="T805" s="89"/>
    </row>
    <row r="806" spans="1:20" ht="20.25" customHeight="1">
      <c r="A806" s="639" t="s">
        <v>735</v>
      </c>
      <c r="B806" s="638" t="s">
        <v>1927</v>
      </c>
      <c r="C806" s="639" t="s">
        <v>2168</v>
      </c>
      <c r="D806" s="640" t="s">
        <v>4454</v>
      </c>
      <c r="E806" s="638"/>
      <c r="F806" s="639" t="s">
        <v>758</v>
      </c>
      <c r="G806" s="638"/>
      <c r="H806" s="1110">
        <v>206</v>
      </c>
      <c r="I806" s="705">
        <v>15600</v>
      </c>
      <c r="J806" s="643">
        <v>0</v>
      </c>
      <c r="K806" s="578">
        <f t="shared" si="38"/>
        <v>0</v>
      </c>
      <c r="L806" s="579">
        <f t="shared" si="39"/>
        <v>0</v>
      </c>
      <c r="M806" s="580">
        <f t="shared" si="40"/>
        <v>3213600</v>
      </c>
      <c r="N806" s="638"/>
      <c r="O806" s="638"/>
      <c r="P806" s="639" t="s">
        <v>3864</v>
      </c>
      <c r="Q806" s="639" t="s">
        <v>336</v>
      </c>
      <c r="R806" s="639" t="s">
        <v>73</v>
      </c>
      <c r="S806" s="639" t="s">
        <v>1076</v>
      </c>
      <c r="T806" s="89"/>
    </row>
    <row r="807" spans="1:20" ht="20.25" customHeight="1">
      <c r="A807" s="639" t="s">
        <v>735</v>
      </c>
      <c r="B807" s="638" t="s">
        <v>1927</v>
      </c>
      <c r="C807" s="639" t="s">
        <v>2168</v>
      </c>
      <c r="D807" s="640" t="s">
        <v>4454</v>
      </c>
      <c r="E807" s="638"/>
      <c r="F807" s="639" t="s">
        <v>1643</v>
      </c>
      <c r="G807" s="638"/>
      <c r="H807" s="1110">
        <v>12</v>
      </c>
      <c r="I807" s="705">
        <v>12000</v>
      </c>
      <c r="J807" s="643">
        <v>0</v>
      </c>
      <c r="K807" s="578">
        <f t="shared" si="38"/>
        <v>0</v>
      </c>
      <c r="L807" s="579">
        <f t="shared" si="39"/>
        <v>0</v>
      </c>
      <c r="M807" s="580">
        <f t="shared" si="40"/>
        <v>144000</v>
      </c>
      <c r="N807" s="638"/>
      <c r="O807" s="638"/>
      <c r="P807" s="639" t="s">
        <v>3864</v>
      </c>
      <c r="Q807" s="639" t="s">
        <v>336</v>
      </c>
      <c r="R807" s="639" t="s">
        <v>73</v>
      </c>
      <c r="S807" s="639" t="s">
        <v>1076</v>
      </c>
      <c r="T807" s="89"/>
    </row>
    <row r="808" spans="1:20" ht="20.25" customHeight="1">
      <c r="A808" s="639" t="s">
        <v>735</v>
      </c>
      <c r="B808" s="638" t="s">
        <v>1927</v>
      </c>
      <c r="C808" s="639" t="s">
        <v>2168</v>
      </c>
      <c r="D808" s="640" t="s">
        <v>4454</v>
      </c>
      <c r="E808" s="638"/>
      <c r="F808" s="639" t="s">
        <v>711</v>
      </c>
      <c r="G808" s="638"/>
      <c r="H808" s="1110">
        <v>10</v>
      </c>
      <c r="I808" s="705">
        <v>4500</v>
      </c>
      <c r="J808" s="643">
        <v>0</v>
      </c>
      <c r="K808" s="578">
        <f t="shared" si="38"/>
        <v>0</v>
      </c>
      <c r="L808" s="579">
        <f t="shared" si="39"/>
        <v>0</v>
      </c>
      <c r="M808" s="580">
        <f t="shared" si="40"/>
        <v>45000</v>
      </c>
      <c r="N808" s="638"/>
      <c r="O808" s="638"/>
      <c r="P808" s="639" t="s">
        <v>3864</v>
      </c>
      <c r="Q808" s="639" t="s">
        <v>360</v>
      </c>
      <c r="R808" s="639" t="s">
        <v>73</v>
      </c>
      <c r="S808" s="639" t="s">
        <v>1076</v>
      </c>
      <c r="T808" s="89"/>
    </row>
    <row r="809" spans="1:20" ht="20.25" customHeight="1">
      <c r="A809" s="639" t="s">
        <v>735</v>
      </c>
      <c r="B809" s="638" t="s">
        <v>1927</v>
      </c>
      <c r="C809" s="639" t="s">
        <v>2168</v>
      </c>
      <c r="D809" s="640" t="s">
        <v>4454</v>
      </c>
      <c r="E809" s="638"/>
      <c r="F809" s="639" t="s">
        <v>963</v>
      </c>
      <c r="G809" s="638"/>
      <c r="H809" s="1110">
        <v>4</v>
      </c>
      <c r="I809" s="705">
        <v>288000</v>
      </c>
      <c r="J809" s="643">
        <v>0</v>
      </c>
      <c r="K809" s="578">
        <f t="shared" si="38"/>
        <v>0</v>
      </c>
      <c r="L809" s="579">
        <f t="shared" si="39"/>
        <v>0</v>
      </c>
      <c r="M809" s="580">
        <f t="shared" si="40"/>
        <v>1152000</v>
      </c>
      <c r="N809" s="638"/>
      <c r="O809" s="638"/>
      <c r="P809" s="639" t="s">
        <v>3864</v>
      </c>
      <c r="Q809" s="639" t="s">
        <v>336</v>
      </c>
      <c r="R809" s="639" t="s">
        <v>73</v>
      </c>
      <c r="S809" s="639" t="s">
        <v>1076</v>
      </c>
      <c r="T809" s="89"/>
    </row>
    <row r="810" spans="1:20" ht="20.25" customHeight="1">
      <c r="A810" s="639" t="s">
        <v>735</v>
      </c>
      <c r="B810" s="638" t="s">
        <v>1927</v>
      </c>
      <c r="C810" s="639" t="s">
        <v>2168</v>
      </c>
      <c r="D810" s="640" t="s">
        <v>4454</v>
      </c>
      <c r="E810" s="638"/>
      <c r="F810" s="639" t="s">
        <v>1184</v>
      </c>
      <c r="G810" s="638"/>
      <c r="H810" s="1110">
        <v>4</v>
      </c>
      <c r="I810" s="705">
        <v>31500</v>
      </c>
      <c r="J810" s="643">
        <v>0</v>
      </c>
      <c r="K810" s="578">
        <f t="shared" si="38"/>
        <v>0</v>
      </c>
      <c r="L810" s="579">
        <f t="shared" si="39"/>
        <v>0</v>
      </c>
      <c r="M810" s="580">
        <f t="shared" si="40"/>
        <v>126000</v>
      </c>
      <c r="N810" s="638"/>
      <c r="O810" s="638"/>
      <c r="P810" s="639" t="s">
        <v>3864</v>
      </c>
      <c r="Q810" s="639" t="s">
        <v>360</v>
      </c>
      <c r="R810" s="639" t="s">
        <v>73</v>
      </c>
      <c r="S810" s="639" t="s">
        <v>1076</v>
      </c>
      <c r="T810" s="89"/>
    </row>
    <row r="811" spans="1:20" ht="20.25" customHeight="1">
      <c r="A811" s="639" t="s">
        <v>735</v>
      </c>
      <c r="B811" s="638" t="s">
        <v>1927</v>
      </c>
      <c r="C811" s="639" t="s">
        <v>2168</v>
      </c>
      <c r="D811" s="640" t="s">
        <v>4454</v>
      </c>
      <c r="E811" s="638"/>
      <c r="F811" s="639" t="s">
        <v>970</v>
      </c>
      <c r="G811" s="638"/>
      <c r="H811" s="1110">
        <v>4</v>
      </c>
      <c r="I811" s="705">
        <v>43244</v>
      </c>
      <c r="J811" s="643">
        <v>0</v>
      </c>
      <c r="K811" s="578">
        <f t="shared" si="38"/>
        <v>0</v>
      </c>
      <c r="L811" s="579">
        <f t="shared" si="39"/>
        <v>0</v>
      </c>
      <c r="M811" s="580">
        <f t="shared" si="40"/>
        <v>172976</v>
      </c>
      <c r="N811" s="638"/>
      <c r="O811" s="638"/>
      <c r="P811" s="639" t="s">
        <v>3864</v>
      </c>
      <c r="Q811" s="639" t="s">
        <v>271</v>
      </c>
      <c r="R811" s="639" t="s">
        <v>73</v>
      </c>
      <c r="S811" s="639" t="s">
        <v>1076</v>
      </c>
      <c r="T811" s="89"/>
    </row>
    <row r="812" spans="1:20" ht="20.25" customHeight="1">
      <c r="A812" s="639" t="s">
        <v>735</v>
      </c>
      <c r="B812" s="638" t="s">
        <v>1927</v>
      </c>
      <c r="C812" s="639" t="s">
        <v>2168</v>
      </c>
      <c r="D812" s="640" t="s">
        <v>4454</v>
      </c>
      <c r="E812" s="638"/>
      <c r="F812" s="639" t="s">
        <v>880</v>
      </c>
      <c r="G812" s="638"/>
      <c r="H812" s="1110">
        <v>4</v>
      </c>
      <c r="I812" s="705">
        <v>3530</v>
      </c>
      <c r="J812" s="643">
        <v>0</v>
      </c>
      <c r="K812" s="578">
        <f t="shared" si="38"/>
        <v>0</v>
      </c>
      <c r="L812" s="579">
        <f t="shared" si="39"/>
        <v>0</v>
      </c>
      <c r="M812" s="580">
        <f t="shared" si="40"/>
        <v>14120</v>
      </c>
      <c r="N812" s="638"/>
      <c r="O812" s="638"/>
      <c r="P812" s="639" t="s">
        <v>3864</v>
      </c>
      <c r="Q812" s="639" t="s">
        <v>336</v>
      </c>
      <c r="R812" s="639" t="s">
        <v>73</v>
      </c>
      <c r="S812" s="639" t="s">
        <v>1076</v>
      </c>
      <c r="T812" s="89"/>
    </row>
    <row r="813" spans="1:20" ht="20.25" customHeight="1">
      <c r="A813" s="639" t="s">
        <v>735</v>
      </c>
      <c r="B813" s="638" t="s">
        <v>1927</v>
      </c>
      <c r="C813" s="639" t="s">
        <v>2168</v>
      </c>
      <c r="D813" s="640" t="s">
        <v>4454</v>
      </c>
      <c r="E813" s="638"/>
      <c r="F813" s="639" t="s">
        <v>880</v>
      </c>
      <c r="G813" s="638"/>
      <c r="H813" s="1110">
        <v>4</v>
      </c>
      <c r="I813" s="705">
        <v>3530</v>
      </c>
      <c r="J813" s="643">
        <v>0</v>
      </c>
      <c r="K813" s="578">
        <f t="shared" si="38"/>
        <v>0</v>
      </c>
      <c r="L813" s="579">
        <f t="shared" si="39"/>
        <v>0</v>
      </c>
      <c r="M813" s="580">
        <f t="shared" si="40"/>
        <v>14120</v>
      </c>
      <c r="N813" s="638"/>
      <c r="O813" s="638"/>
      <c r="P813" s="639" t="s">
        <v>3864</v>
      </c>
      <c r="Q813" s="639" t="s">
        <v>336</v>
      </c>
      <c r="R813" s="639" t="s">
        <v>73</v>
      </c>
      <c r="S813" s="639" t="s">
        <v>1076</v>
      </c>
      <c r="T813" s="89"/>
    </row>
    <row r="814" spans="1:20" ht="20.25" customHeight="1">
      <c r="A814" s="639" t="s">
        <v>735</v>
      </c>
      <c r="B814" s="638" t="s">
        <v>1927</v>
      </c>
      <c r="C814" s="639" t="s">
        <v>2168</v>
      </c>
      <c r="D814" s="640" t="s">
        <v>4454</v>
      </c>
      <c r="E814" s="638"/>
      <c r="F814" s="639" t="s">
        <v>1575</v>
      </c>
      <c r="G814" s="638"/>
      <c r="H814" s="1110">
        <v>4</v>
      </c>
      <c r="I814" s="705">
        <v>7060</v>
      </c>
      <c r="J814" s="643">
        <v>0</v>
      </c>
      <c r="K814" s="578">
        <f t="shared" si="38"/>
        <v>0</v>
      </c>
      <c r="L814" s="579">
        <f t="shared" si="39"/>
        <v>0</v>
      </c>
      <c r="M814" s="580">
        <f t="shared" si="40"/>
        <v>28240</v>
      </c>
      <c r="N814" s="638"/>
      <c r="O814" s="638"/>
      <c r="P814" s="639" t="s">
        <v>3864</v>
      </c>
      <c r="Q814" s="639" t="s">
        <v>336</v>
      </c>
      <c r="R814" s="639" t="s">
        <v>73</v>
      </c>
      <c r="S814" s="639" t="s">
        <v>1076</v>
      </c>
      <c r="T814" s="89"/>
    </row>
    <row r="815" spans="1:20" ht="20.25" customHeight="1">
      <c r="A815" s="639" t="s">
        <v>735</v>
      </c>
      <c r="B815" s="638" t="s">
        <v>1927</v>
      </c>
      <c r="C815" s="639" t="s">
        <v>2168</v>
      </c>
      <c r="D815" s="640" t="s">
        <v>4454</v>
      </c>
      <c r="E815" s="638"/>
      <c r="F815" s="639" t="s">
        <v>882</v>
      </c>
      <c r="G815" s="638"/>
      <c r="H815" s="1110">
        <v>4</v>
      </c>
      <c r="I815" s="705">
        <v>8335</v>
      </c>
      <c r="J815" s="643">
        <v>0</v>
      </c>
      <c r="K815" s="578">
        <f t="shared" si="38"/>
        <v>0</v>
      </c>
      <c r="L815" s="579">
        <f t="shared" si="39"/>
        <v>0</v>
      </c>
      <c r="M815" s="580">
        <f t="shared" si="40"/>
        <v>33340</v>
      </c>
      <c r="N815" s="638"/>
      <c r="O815" s="638"/>
      <c r="P815" s="639" t="s">
        <v>3864</v>
      </c>
      <c r="Q815" s="639" t="s">
        <v>336</v>
      </c>
      <c r="R815" s="639" t="s">
        <v>73</v>
      </c>
      <c r="S815" s="639" t="s">
        <v>1076</v>
      </c>
      <c r="T815" s="89"/>
    </row>
    <row r="816" spans="1:20" ht="20.25" customHeight="1">
      <c r="A816" s="639" t="s">
        <v>735</v>
      </c>
      <c r="B816" s="638" t="s">
        <v>1927</v>
      </c>
      <c r="C816" s="639" t="s">
        <v>2168</v>
      </c>
      <c r="D816" s="640" t="s">
        <v>4454</v>
      </c>
      <c r="E816" s="638"/>
      <c r="F816" s="639" t="s">
        <v>1939</v>
      </c>
      <c r="G816" s="638"/>
      <c r="H816" s="1110">
        <v>10</v>
      </c>
      <c r="I816" s="705">
        <v>20700</v>
      </c>
      <c r="J816" s="643">
        <v>0</v>
      </c>
      <c r="K816" s="578">
        <f t="shared" si="38"/>
        <v>0</v>
      </c>
      <c r="L816" s="579">
        <f t="shared" si="39"/>
        <v>0</v>
      </c>
      <c r="M816" s="580">
        <f t="shared" si="40"/>
        <v>207000</v>
      </c>
      <c r="N816" s="638"/>
      <c r="O816" s="638"/>
      <c r="P816" s="639" t="s">
        <v>3864</v>
      </c>
      <c r="Q816" s="639" t="s">
        <v>360</v>
      </c>
      <c r="R816" s="639" t="s">
        <v>73</v>
      </c>
      <c r="S816" s="639" t="s">
        <v>1076</v>
      </c>
      <c r="T816" s="89"/>
    </row>
    <row r="817" spans="1:20" ht="20.25" customHeight="1">
      <c r="A817" s="639" t="s">
        <v>735</v>
      </c>
      <c r="B817" s="638" t="s">
        <v>1927</v>
      </c>
      <c r="C817" s="639" t="s">
        <v>2168</v>
      </c>
      <c r="D817" s="640" t="s">
        <v>4454</v>
      </c>
      <c r="E817" s="638"/>
      <c r="F817" s="639" t="s">
        <v>81</v>
      </c>
      <c r="G817" s="638"/>
      <c r="H817" s="1110">
        <v>10</v>
      </c>
      <c r="I817" s="705">
        <v>6016</v>
      </c>
      <c r="J817" s="643">
        <v>0</v>
      </c>
      <c r="K817" s="578">
        <f t="shared" si="38"/>
        <v>0</v>
      </c>
      <c r="L817" s="579">
        <f t="shared" si="39"/>
        <v>0</v>
      </c>
      <c r="M817" s="580">
        <f t="shared" si="40"/>
        <v>60160</v>
      </c>
      <c r="N817" s="638"/>
      <c r="O817" s="638"/>
      <c r="P817" s="639" t="s">
        <v>3864</v>
      </c>
      <c r="Q817" s="639" t="s">
        <v>336</v>
      </c>
      <c r="R817" s="639" t="s">
        <v>73</v>
      </c>
      <c r="S817" s="639" t="s">
        <v>1076</v>
      </c>
      <c r="T817" s="89"/>
    </row>
    <row r="818" spans="1:20" ht="20.25" customHeight="1">
      <c r="A818" s="639" t="s">
        <v>735</v>
      </c>
      <c r="B818" s="638" t="s">
        <v>1927</v>
      </c>
      <c r="C818" s="639" t="s">
        <v>2168</v>
      </c>
      <c r="D818" s="640" t="s">
        <v>4454</v>
      </c>
      <c r="E818" s="638"/>
      <c r="F818" s="639" t="s">
        <v>367</v>
      </c>
      <c r="G818" s="638"/>
      <c r="H818" s="1110">
        <v>10</v>
      </c>
      <c r="I818" s="705">
        <v>4727</v>
      </c>
      <c r="J818" s="643">
        <v>0</v>
      </c>
      <c r="K818" s="578">
        <f t="shared" si="38"/>
        <v>0</v>
      </c>
      <c r="L818" s="579">
        <f t="shared" si="39"/>
        <v>0</v>
      </c>
      <c r="M818" s="580">
        <f t="shared" si="40"/>
        <v>47270</v>
      </c>
      <c r="N818" s="638"/>
      <c r="O818" s="638"/>
      <c r="P818" s="639" t="s">
        <v>3864</v>
      </c>
      <c r="Q818" s="639" t="s">
        <v>336</v>
      </c>
      <c r="R818" s="639" t="s">
        <v>73</v>
      </c>
      <c r="S818" s="639" t="s">
        <v>1076</v>
      </c>
      <c r="T818" s="89"/>
    </row>
    <row r="819" spans="1:20" ht="20.25" customHeight="1">
      <c r="A819" s="639" t="s">
        <v>398</v>
      </c>
      <c r="B819" s="638" t="s">
        <v>1916</v>
      </c>
      <c r="C819" s="639" t="s">
        <v>1917</v>
      </c>
      <c r="D819" s="640" t="s">
        <v>4482</v>
      </c>
      <c r="E819" s="638"/>
      <c r="F819" s="639" t="s">
        <v>880</v>
      </c>
      <c r="G819" s="638"/>
      <c r="H819" s="1110">
        <v>1500</v>
      </c>
      <c r="I819" s="705">
        <v>2930</v>
      </c>
      <c r="J819" s="643">
        <v>0</v>
      </c>
      <c r="K819" s="578">
        <f t="shared" si="38"/>
        <v>0</v>
      </c>
      <c r="L819" s="579">
        <f t="shared" si="39"/>
        <v>0</v>
      </c>
      <c r="M819" s="580">
        <f t="shared" si="40"/>
        <v>4395000</v>
      </c>
      <c r="N819" s="638"/>
      <c r="O819" s="638"/>
      <c r="P819" s="639" t="s">
        <v>761</v>
      </c>
      <c r="Q819" s="639" t="s">
        <v>336</v>
      </c>
      <c r="R819" s="639" t="s">
        <v>73</v>
      </c>
      <c r="S819" s="639" t="s">
        <v>237</v>
      </c>
      <c r="T819" s="89"/>
    </row>
    <row r="820" spans="1:20" ht="20.25" customHeight="1">
      <c r="A820" s="639" t="s">
        <v>398</v>
      </c>
      <c r="B820" s="638" t="s">
        <v>1916</v>
      </c>
      <c r="C820" s="639" t="s">
        <v>1917</v>
      </c>
      <c r="D820" s="640" t="s">
        <v>4482</v>
      </c>
      <c r="E820" s="638"/>
      <c r="F820" s="639" t="s">
        <v>880</v>
      </c>
      <c r="G820" s="638"/>
      <c r="H820" s="1110">
        <v>1500</v>
      </c>
      <c r="I820" s="705">
        <v>2930</v>
      </c>
      <c r="J820" s="643">
        <v>0</v>
      </c>
      <c r="K820" s="578">
        <f t="shared" si="38"/>
        <v>0</v>
      </c>
      <c r="L820" s="579">
        <f t="shared" si="39"/>
        <v>0</v>
      </c>
      <c r="M820" s="580">
        <f t="shared" si="40"/>
        <v>4395000</v>
      </c>
      <c r="N820" s="638"/>
      <c r="O820" s="638"/>
      <c r="P820" s="639" t="s">
        <v>761</v>
      </c>
      <c r="Q820" s="639" t="s">
        <v>336</v>
      </c>
      <c r="R820" s="639" t="s">
        <v>73</v>
      </c>
      <c r="S820" s="639" t="s">
        <v>237</v>
      </c>
      <c r="T820" s="89"/>
    </row>
    <row r="821" spans="1:20" ht="20.25" customHeight="1">
      <c r="A821" s="639" t="s">
        <v>398</v>
      </c>
      <c r="B821" s="638" t="s">
        <v>1916</v>
      </c>
      <c r="C821" s="639" t="s">
        <v>1917</v>
      </c>
      <c r="D821" s="640" t="s">
        <v>4482</v>
      </c>
      <c r="E821" s="638"/>
      <c r="F821" s="639" t="s">
        <v>625</v>
      </c>
      <c r="G821" s="638"/>
      <c r="H821" s="1110">
        <v>1500</v>
      </c>
      <c r="I821" s="705">
        <v>102484</v>
      </c>
      <c r="J821" s="643">
        <v>0</v>
      </c>
      <c r="K821" s="578">
        <f t="shared" si="38"/>
        <v>0</v>
      </c>
      <c r="L821" s="579">
        <f t="shared" si="39"/>
        <v>0</v>
      </c>
      <c r="M821" s="580">
        <f t="shared" si="40"/>
        <v>153726000</v>
      </c>
      <c r="N821" s="638"/>
      <c r="O821" s="638"/>
      <c r="P821" s="639" t="s">
        <v>761</v>
      </c>
      <c r="Q821" s="639" t="s">
        <v>278</v>
      </c>
      <c r="R821" s="639" t="s">
        <v>73</v>
      </c>
      <c r="S821" s="639" t="s">
        <v>237</v>
      </c>
      <c r="T821" s="89"/>
    </row>
    <row r="822" spans="1:20" ht="20.25" customHeight="1">
      <c r="A822" s="639" t="s">
        <v>351</v>
      </c>
      <c r="B822" s="638" t="s">
        <v>1338</v>
      </c>
      <c r="C822" s="639" t="s">
        <v>352</v>
      </c>
      <c r="D822" s="640" t="s">
        <v>4482</v>
      </c>
      <c r="E822" s="638"/>
      <c r="F822" s="639" t="s">
        <v>2983</v>
      </c>
      <c r="G822" s="638"/>
      <c r="H822" s="1110">
        <v>140</v>
      </c>
      <c r="I822" s="705">
        <v>287914</v>
      </c>
      <c r="J822" s="643">
        <v>29.3</v>
      </c>
      <c r="K822" s="578">
        <f t="shared" si="38"/>
        <v>4102</v>
      </c>
      <c r="L822" s="579">
        <f t="shared" si="39"/>
        <v>4.1020000000000003</v>
      </c>
      <c r="M822" s="580">
        <f t="shared" si="40"/>
        <v>40307960</v>
      </c>
      <c r="N822" s="638"/>
      <c r="O822" s="638"/>
      <c r="P822" s="639" t="s">
        <v>761</v>
      </c>
      <c r="Q822" s="639" t="s">
        <v>343</v>
      </c>
      <c r="R822" s="639" t="s">
        <v>60</v>
      </c>
      <c r="S822" s="639" t="s">
        <v>152</v>
      </c>
      <c r="T822" s="89"/>
    </row>
    <row r="823" spans="1:20" ht="20.25" customHeight="1">
      <c r="A823" s="639" t="s">
        <v>351</v>
      </c>
      <c r="B823" s="638" t="s">
        <v>1338</v>
      </c>
      <c r="C823" s="639" t="s">
        <v>352</v>
      </c>
      <c r="D823" s="640" t="s">
        <v>4482</v>
      </c>
      <c r="E823" s="638"/>
      <c r="F823" s="639" t="s">
        <v>401</v>
      </c>
      <c r="G823" s="638"/>
      <c r="H823" s="1110">
        <v>625</v>
      </c>
      <c r="I823" s="705">
        <v>66990</v>
      </c>
      <c r="J823" s="643">
        <v>9.4</v>
      </c>
      <c r="K823" s="578">
        <f t="shared" si="38"/>
        <v>5875</v>
      </c>
      <c r="L823" s="579">
        <f t="shared" si="39"/>
        <v>5.875</v>
      </c>
      <c r="M823" s="580">
        <f t="shared" si="40"/>
        <v>41868750</v>
      </c>
      <c r="N823" s="638"/>
      <c r="O823" s="638"/>
      <c r="P823" s="639" t="s">
        <v>761</v>
      </c>
      <c r="Q823" s="639" t="s">
        <v>344</v>
      </c>
      <c r="R823" s="639" t="s">
        <v>60</v>
      </c>
      <c r="S823" s="639" t="s">
        <v>152</v>
      </c>
      <c r="T823" s="89"/>
    </row>
    <row r="824" spans="1:20" ht="20.25" customHeight="1">
      <c r="A824" s="639" t="s">
        <v>351</v>
      </c>
      <c r="B824" s="638" t="s">
        <v>1338</v>
      </c>
      <c r="C824" s="639" t="s">
        <v>352</v>
      </c>
      <c r="D824" s="640" t="s">
        <v>4482</v>
      </c>
      <c r="E824" s="638"/>
      <c r="F824" s="639" t="s">
        <v>1325</v>
      </c>
      <c r="G824" s="638"/>
      <c r="H824" s="1110">
        <v>1331</v>
      </c>
      <c r="I824" s="705">
        <v>11738</v>
      </c>
      <c r="J824" s="643">
        <v>0</v>
      </c>
      <c r="K824" s="578">
        <f t="shared" si="38"/>
        <v>0</v>
      </c>
      <c r="L824" s="579">
        <f t="shared" si="39"/>
        <v>0</v>
      </c>
      <c r="M824" s="580">
        <f t="shared" si="40"/>
        <v>15623278</v>
      </c>
      <c r="N824" s="638"/>
      <c r="O824" s="638"/>
      <c r="P824" s="639" t="s">
        <v>761</v>
      </c>
      <c r="Q824" s="639" t="s">
        <v>575</v>
      </c>
      <c r="R824" s="639" t="s">
        <v>375</v>
      </c>
      <c r="S824" s="639" t="s">
        <v>152</v>
      </c>
      <c r="T824" s="89"/>
    </row>
    <row r="825" spans="1:20" ht="20.25" customHeight="1">
      <c r="A825" s="639" t="s">
        <v>351</v>
      </c>
      <c r="B825" s="638" t="s">
        <v>1338</v>
      </c>
      <c r="C825" s="639" t="s">
        <v>352</v>
      </c>
      <c r="D825" s="640" t="s">
        <v>4482</v>
      </c>
      <c r="E825" s="638"/>
      <c r="F825" s="639" t="s">
        <v>402</v>
      </c>
      <c r="G825" s="638"/>
      <c r="H825" s="1110">
        <v>1331</v>
      </c>
      <c r="I825" s="705">
        <v>183111</v>
      </c>
      <c r="J825" s="643">
        <v>36.4</v>
      </c>
      <c r="K825" s="578">
        <f t="shared" si="38"/>
        <v>48448.4</v>
      </c>
      <c r="L825" s="579">
        <f t="shared" si="39"/>
        <v>48.448399999999999</v>
      </c>
      <c r="M825" s="580">
        <f t="shared" si="40"/>
        <v>243720741</v>
      </c>
      <c r="N825" s="638"/>
      <c r="O825" s="638"/>
      <c r="P825" s="639" t="s">
        <v>761</v>
      </c>
      <c r="Q825" s="639" t="s">
        <v>403</v>
      </c>
      <c r="R825" s="639" t="s">
        <v>60</v>
      </c>
      <c r="S825" s="639" t="s">
        <v>152</v>
      </c>
      <c r="T825" s="89"/>
    </row>
    <row r="826" spans="1:20" ht="20.25" customHeight="1">
      <c r="A826" s="639" t="s">
        <v>351</v>
      </c>
      <c r="B826" s="638" t="s">
        <v>1338</v>
      </c>
      <c r="C826" s="639" t="s">
        <v>352</v>
      </c>
      <c r="D826" s="640" t="s">
        <v>4482</v>
      </c>
      <c r="E826" s="638"/>
      <c r="F826" s="639" t="s">
        <v>538</v>
      </c>
      <c r="G826" s="638"/>
      <c r="H826" s="1110">
        <v>776</v>
      </c>
      <c r="I826" s="705">
        <v>57432</v>
      </c>
      <c r="J826" s="643">
        <v>15.5</v>
      </c>
      <c r="K826" s="578">
        <f t="shared" si="38"/>
        <v>12028</v>
      </c>
      <c r="L826" s="579">
        <f t="shared" si="39"/>
        <v>12.028</v>
      </c>
      <c r="M826" s="580">
        <f t="shared" si="40"/>
        <v>44567232</v>
      </c>
      <c r="N826" s="638"/>
      <c r="O826" s="638"/>
      <c r="P826" s="639" t="s">
        <v>761</v>
      </c>
      <c r="Q826" s="639" t="s">
        <v>270</v>
      </c>
      <c r="R826" s="639" t="s">
        <v>60</v>
      </c>
      <c r="S826" s="639" t="s">
        <v>152</v>
      </c>
      <c r="T826" s="89"/>
    </row>
    <row r="827" spans="1:20" ht="20.25" customHeight="1">
      <c r="A827" s="639" t="s">
        <v>351</v>
      </c>
      <c r="B827" s="638" t="s">
        <v>1338</v>
      </c>
      <c r="C827" s="639" t="s">
        <v>352</v>
      </c>
      <c r="D827" s="640" t="s">
        <v>4482</v>
      </c>
      <c r="E827" s="638"/>
      <c r="F827" s="639" t="s">
        <v>267</v>
      </c>
      <c r="G827" s="638"/>
      <c r="H827" s="1110">
        <v>94</v>
      </c>
      <c r="I827" s="705">
        <v>66120</v>
      </c>
      <c r="J827" s="643">
        <v>7.2</v>
      </c>
      <c r="K827" s="578">
        <f t="shared" si="38"/>
        <v>676.80000000000007</v>
      </c>
      <c r="L827" s="579">
        <f t="shared" si="39"/>
        <v>0.67680000000000007</v>
      </c>
      <c r="M827" s="580">
        <f t="shared" si="40"/>
        <v>6215280</v>
      </c>
      <c r="N827" s="638"/>
      <c r="O827" s="638"/>
      <c r="P827" s="639" t="s">
        <v>761</v>
      </c>
      <c r="Q827" s="639" t="s">
        <v>344</v>
      </c>
      <c r="R827" s="639" t="s">
        <v>60</v>
      </c>
      <c r="S827" s="639" t="s">
        <v>152</v>
      </c>
      <c r="T827" s="89"/>
    </row>
    <row r="828" spans="1:20" ht="20.25" customHeight="1">
      <c r="A828" s="639" t="s">
        <v>351</v>
      </c>
      <c r="B828" s="638" t="s">
        <v>1338</v>
      </c>
      <c r="C828" s="639" t="s">
        <v>352</v>
      </c>
      <c r="D828" s="640" t="s">
        <v>4482</v>
      </c>
      <c r="E828" s="638"/>
      <c r="F828" s="639" t="s">
        <v>74</v>
      </c>
      <c r="G828" s="638"/>
      <c r="H828" s="1110">
        <v>1401</v>
      </c>
      <c r="I828" s="705">
        <v>116293</v>
      </c>
      <c r="J828" s="643">
        <v>0</v>
      </c>
      <c r="K828" s="578">
        <f t="shared" si="38"/>
        <v>0</v>
      </c>
      <c r="L828" s="579">
        <f t="shared" si="39"/>
        <v>0</v>
      </c>
      <c r="M828" s="580">
        <f t="shared" si="40"/>
        <v>162926493</v>
      </c>
      <c r="N828" s="638"/>
      <c r="O828" s="638"/>
      <c r="P828" s="639" t="s">
        <v>761</v>
      </c>
      <c r="Q828" s="639" t="s">
        <v>276</v>
      </c>
      <c r="R828" s="639" t="s">
        <v>73</v>
      </c>
      <c r="S828" s="639" t="s">
        <v>152</v>
      </c>
      <c r="T828" s="89"/>
    </row>
    <row r="829" spans="1:20" ht="20.25" customHeight="1">
      <c r="A829" s="639" t="s">
        <v>351</v>
      </c>
      <c r="B829" s="638" t="s">
        <v>1338</v>
      </c>
      <c r="C829" s="639" t="s">
        <v>352</v>
      </c>
      <c r="D829" s="640" t="s">
        <v>4482</v>
      </c>
      <c r="E829" s="638"/>
      <c r="F829" s="639" t="s">
        <v>82</v>
      </c>
      <c r="G829" s="638"/>
      <c r="H829" s="1110">
        <v>1401</v>
      </c>
      <c r="I829" s="705">
        <v>17550</v>
      </c>
      <c r="J829" s="643">
        <v>0</v>
      </c>
      <c r="K829" s="578">
        <f t="shared" si="38"/>
        <v>0</v>
      </c>
      <c r="L829" s="579">
        <f t="shared" si="39"/>
        <v>0</v>
      </c>
      <c r="M829" s="580">
        <f t="shared" si="40"/>
        <v>24587550</v>
      </c>
      <c r="N829" s="638"/>
      <c r="O829" s="638"/>
      <c r="P829" s="639" t="s">
        <v>761</v>
      </c>
      <c r="Q829" s="639" t="s">
        <v>336</v>
      </c>
      <c r="R829" s="639" t="s">
        <v>73</v>
      </c>
      <c r="S829" s="639" t="s">
        <v>152</v>
      </c>
      <c r="T829" s="89"/>
    </row>
    <row r="830" spans="1:20" ht="20.25" customHeight="1">
      <c r="A830" s="639" t="s">
        <v>351</v>
      </c>
      <c r="B830" s="638" t="s">
        <v>1338</v>
      </c>
      <c r="C830" s="639" t="s">
        <v>352</v>
      </c>
      <c r="D830" s="640" t="s">
        <v>4482</v>
      </c>
      <c r="E830" s="638"/>
      <c r="F830" s="639" t="s">
        <v>388</v>
      </c>
      <c r="G830" s="638"/>
      <c r="H830" s="1110">
        <v>1401</v>
      </c>
      <c r="I830" s="705">
        <v>5357</v>
      </c>
      <c r="J830" s="643">
        <v>0</v>
      </c>
      <c r="K830" s="578">
        <f t="shared" si="38"/>
        <v>0</v>
      </c>
      <c r="L830" s="579">
        <f t="shared" si="39"/>
        <v>0</v>
      </c>
      <c r="M830" s="580">
        <f t="shared" si="40"/>
        <v>7505157</v>
      </c>
      <c r="N830" s="638"/>
      <c r="O830" s="638"/>
      <c r="P830" s="639" t="s">
        <v>761</v>
      </c>
      <c r="Q830" s="639" t="s">
        <v>336</v>
      </c>
      <c r="R830" s="639" t="s">
        <v>73</v>
      </c>
      <c r="S830" s="639" t="s">
        <v>152</v>
      </c>
      <c r="T830" s="89"/>
    </row>
    <row r="831" spans="1:20" ht="20.25" customHeight="1">
      <c r="A831" s="639" t="s">
        <v>351</v>
      </c>
      <c r="B831" s="638" t="s">
        <v>1338</v>
      </c>
      <c r="C831" s="639" t="s">
        <v>352</v>
      </c>
      <c r="D831" s="640" t="s">
        <v>4482</v>
      </c>
      <c r="E831" s="638"/>
      <c r="F831" s="639" t="s">
        <v>75</v>
      </c>
      <c r="G831" s="638"/>
      <c r="H831" s="1110">
        <v>1401</v>
      </c>
      <c r="I831" s="705">
        <v>41484</v>
      </c>
      <c r="J831" s="643">
        <v>0</v>
      </c>
      <c r="K831" s="578">
        <f t="shared" si="38"/>
        <v>0</v>
      </c>
      <c r="L831" s="579">
        <f t="shared" si="39"/>
        <v>0</v>
      </c>
      <c r="M831" s="580">
        <f t="shared" si="40"/>
        <v>58119084</v>
      </c>
      <c r="N831" s="638"/>
      <c r="O831" s="638"/>
      <c r="P831" s="639" t="s">
        <v>761</v>
      </c>
      <c r="Q831" s="639" t="s">
        <v>272</v>
      </c>
      <c r="R831" s="639" t="s">
        <v>73</v>
      </c>
      <c r="S831" s="639" t="s">
        <v>152</v>
      </c>
      <c r="T831" s="89"/>
    </row>
    <row r="832" spans="1:20" ht="20.25" customHeight="1">
      <c r="A832" s="639" t="s">
        <v>351</v>
      </c>
      <c r="B832" s="638" t="s">
        <v>1338</v>
      </c>
      <c r="C832" s="639" t="s">
        <v>352</v>
      </c>
      <c r="D832" s="640" t="s">
        <v>4482</v>
      </c>
      <c r="E832" s="638"/>
      <c r="F832" s="639" t="s">
        <v>81</v>
      </c>
      <c r="G832" s="638"/>
      <c r="H832" s="1110">
        <v>1401</v>
      </c>
      <c r="I832" s="705">
        <v>5855</v>
      </c>
      <c r="J832" s="643">
        <v>0</v>
      </c>
      <c r="K832" s="578">
        <f t="shared" si="38"/>
        <v>0</v>
      </c>
      <c r="L832" s="579">
        <f t="shared" si="39"/>
        <v>0</v>
      </c>
      <c r="M832" s="580">
        <f t="shared" si="40"/>
        <v>8202855</v>
      </c>
      <c r="N832" s="638"/>
      <c r="O832" s="638"/>
      <c r="P832" s="639" t="s">
        <v>761</v>
      </c>
      <c r="Q832" s="639" t="s">
        <v>336</v>
      </c>
      <c r="R832" s="639" t="s">
        <v>73</v>
      </c>
      <c r="S832" s="639" t="s">
        <v>152</v>
      </c>
      <c r="T832" s="89"/>
    </row>
    <row r="833" spans="1:20" ht="20.25" customHeight="1">
      <c r="A833" s="639" t="s">
        <v>351</v>
      </c>
      <c r="B833" s="638" t="s">
        <v>1338</v>
      </c>
      <c r="C833" s="639" t="s">
        <v>352</v>
      </c>
      <c r="D833" s="640" t="s">
        <v>4482</v>
      </c>
      <c r="E833" s="638"/>
      <c r="F833" s="639" t="s">
        <v>388</v>
      </c>
      <c r="G833" s="638"/>
      <c r="H833" s="1110">
        <v>1401</v>
      </c>
      <c r="I833" s="705">
        <v>4851</v>
      </c>
      <c r="J833" s="643">
        <v>0</v>
      </c>
      <c r="K833" s="578">
        <f t="shared" si="38"/>
        <v>0</v>
      </c>
      <c r="L833" s="579">
        <f t="shared" si="39"/>
        <v>0</v>
      </c>
      <c r="M833" s="580">
        <f t="shared" si="40"/>
        <v>6796251</v>
      </c>
      <c r="N833" s="638"/>
      <c r="O833" s="638"/>
      <c r="P833" s="639" t="s">
        <v>761</v>
      </c>
      <c r="Q833" s="639" t="s">
        <v>336</v>
      </c>
      <c r="R833" s="639" t="s">
        <v>73</v>
      </c>
      <c r="S833" s="639" t="s">
        <v>152</v>
      </c>
      <c r="T833" s="89"/>
    </row>
    <row r="834" spans="1:20" ht="20.25" customHeight="1">
      <c r="A834" s="639" t="s">
        <v>351</v>
      </c>
      <c r="B834" s="638" t="s">
        <v>1338</v>
      </c>
      <c r="C834" s="639" t="s">
        <v>352</v>
      </c>
      <c r="D834" s="640" t="s">
        <v>4482</v>
      </c>
      <c r="E834" s="638"/>
      <c r="F834" s="639" t="s">
        <v>71</v>
      </c>
      <c r="G834" s="638"/>
      <c r="H834" s="1110">
        <v>2802</v>
      </c>
      <c r="I834" s="705">
        <v>38300</v>
      </c>
      <c r="J834" s="643">
        <v>0</v>
      </c>
      <c r="K834" s="578">
        <f t="shared" si="38"/>
        <v>0</v>
      </c>
      <c r="L834" s="579">
        <f t="shared" si="39"/>
        <v>0</v>
      </c>
      <c r="M834" s="580">
        <f t="shared" si="40"/>
        <v>107316600</v>
      </c>
      <c r="N834" s="638"/>
      <c r="O834" s="638"/>
      <c r="P834" s="639" t="s">
        <v>761</v>
      </c>
      <c r="Q834" s="639" t="s">
        <v>271</v>
      </c>
      <c r="R834" s="639" t="s">
        <v>73</v>
      </c>
      <c r="S834" s="639" t="s">
        <v>152</v>
      </c>
      <c r="T834" s="89"/>
    </row>
    <row r="835" spans="1:20" ht="20.25" customHeight="1">
      <c r="A835" s="639" t="s">
        <v>351</v>
      </c>
      <c r="B835" s="638" t="s">
        <v>1338</v>
      </c>
      <c r="C835" s="639" t="s">
        <v>352</v>
      </c>
      <c r="D835" s="640" t="s">
        <v>4482</v>
      </c>
      <c r="E835" s="638"/>
      <c r="F835" s="639" t="s">
        <v>390</v>
      </c>
      <c r="G835" s="638"/>
      <c r="H835" s="1110">
        <v>1401</v>
      </c>
      <c r="I835" s="705">
        <v>10112</v>
      </c>
      <c r="J835" s="643">
        <v>0</v>
      </c>
      <c r="K835" s="578">
        <f t="shared" si="38"/>
        <v>0</v>
      </c>
      <c r="L835" s="579">
        <f t="shared" si="39"/>
        <v>0</v>
      </c>
      <c r="M835" s="580">
        <f t="shared" si="40"/>
        <v>14166912</v>
      </c>
      <c r="N835" s="638"/>
      <c r="O835" s="638"/>
      <c r="P835" s="639" t="s">
        <v>761</v>
      </c>
      <c r="Q835" s="639" t="s">
        <v>336</v>
      </c>
      <c r="R835" s="639" t="s">
        <v>73</v>
      </c>
      <c r="S835" s="639" t="s">
        <v>152</v>
      </c>
      <c r="T835" s="89"/>
    </row>
    <row r="836" spans="1:20" ht="20.25" customHeight="1">
      <c r="A836" s="639" t="s">
        <v>351</v>
      </c>
      <c r="B836" s="638" t="s">
        <v>1338</v>
      </c>
      <c r="C836" s="639" t="s">
        <v>352</v>
      </c>
      <c r="D836" s="640" t="s">
        <v>4482</v>
      </c>
      <c r="E836" s="638"/>
      <c r="F836" s="639" t="s">
        <v>442</v>
      </c>
      <c r="G836" s="638"/>
      <c r="H836" s="1110">
        <v>1401</v>
      </c>
      <c r="I836" s="705">
        <v>876</v>
      </c>
      <c r="J836" s="643">
        <v>0</v>
      </c>
      <c r="K836" s="578">
        <f t="shared" si="38"/>
        <v>0</v>
      </c>
      <c r="L836" s="579">
        <f t="shared" si="39"/>
        <v>0</v>
      </c>
      <c r="M836" s="580">
        <f t="shared" si="40"/>
        <v>1227276</v>
      </c>
      <c r="N836" s="638"/>
      <c r="O836" s="638"/>
      <c r="P836" s="639" t="s">
        <v>761</v>
      </c>
      <c r="Q836" s="639" t="s">
        <v>336</v>
      </c>
      <c r="R836" s="639" t="s">
        <v>73</v>
      </c>
      <c r="S836" s="639" t="s">
        <v>152</v>
      </c>
      <c r="T836" s="89"/>
    </row>
    <row r="837" spans="1:20" ht="20.25" customHeight="1">
      <c r="A837" s="639" t="s">
        <v>351</v>
      </c>
      <c r="B837" s="638" t="s">
        <v>1338</v>
      </c>
      <c r="C837" s="639" t="s">
        <v>352</v>
      </c>
      <c r="D837" s="640" t="s">
        <v>4482</v>
      </c>
      <c r="E837" s="638"/>
      <c r="F837" s="639" t="s">
        <v>81</v>
      </c>
      <c r="G837" s="638"/>
      <c r="H837" s="1110">
        <v>1401</v>
      </c>
      <c r="I837" s="705">
        <v>6128</v>
      </c>
      <c r="J837" s="643">
        <v>0</v>
      </c>
      <c r="K837" s="578">
        <f t="shared" si="38"/>
        <v>0</v>
      </c>
      <c r="L837" s="579">
        <f t="shared" si="39"/>
        <v>0</v>
      </c>
      <c r="M837" s="580">
        <f t="shared" si="40"/>
        <v>8585328</v>
      </c>
      <c r="N837" s="638"/>
      <c r="O837" s="638"/>
      <c r="P837" s="639" t="s">
        <v>761</v>
      </c>
      <c r="Q837" s="639" t="s">
        <v>336</v>
      </c>
      <c r="R837" s="639" t="s">
        <v>73</v>
      </c>
      <c r="S837" s="639" t="s">
        <v>152</v>
      </c>
      <c r="T837" s="89"/>
    </row>
    <row r="838" spans="1:20" ht="20.25" customHeight="1">
      <c r="A838" s="639" t="s">
        <v>351</v>
      </c>
      <c r="B838" s="638" t="s">
        <v>1338</v>
      </c>
      <c r="C838" s="639" t="s">
        <v>352</v>
      </c>
      <c r="D838" s="640" t="s">
        <v>4482</v>
      </c>
      <c r="E838" s="638"/>
      <c r="F838" s="639" t="s">
        <v>338</v>
      </c>
      <c r="G838" s="638"/>
      <c r="H838" s="1110">
        <v>1401</v>
      </c>
      <c r="I838" s="705">
        <v>3765</v>
      </c>
      <c r="J838" s="643">
        <v>0</v>
      </c>
      <c r="K838" s="578">
        <f t="shared" si="38"/>
        <v>0</v>
      </c>
      <c r="L838" s="579">
        <f t="shared" si="39"/>
        <v>0</v>
      </c>
      <c r="M838" s="580">
        <f t="shared" si="40"/>
        <v>5274765</v>
      </c>
      <c r="N838" s="638"/>
      <c r="O838" s="638"/>
      <c r="P838" s="639" t="s">
        <v>761</v>
      </c>
      <c r="Q838" s="639" t="s">
        <v>336</v>
      </c>
      <c r="R838" s="639" t="s">
        <v>73</v>
      </c>
      <c r="S838" s="639" t="s">
        <v>152</v>
      </c>
      <c r="T838" s="89"/>
    </row>
    <row r="839" spans="1:20" ht="20.25" customHeight="1">
      <c r="A839" s="639" t="s">
        <v>351</v>
      </c>
      <c r="B839" s="638" t="s">
        <v>1338</v>
      </c>
      <c r="C839" s="639" t="s">
        <v>352</v>
      </c>
      <c r="D839" s="640" t="s">
        <v>4482</v>
      </c>
      <c r="E839" s="638"/>
      <c r="F839" s="639" t="s">
        <v>337</v>
      </c>
      <c r="G839" s="638"/>
      <c r="H839" s="1110">
        <v>1401</v>
      </c>
      <c r="I839" s="705">
        <v>16965</v>
      </c>
      <c r="J839" s="643">
        <v>0</v>
      </c>
      <c r="K839" s="578">
        <f t="shared" si="38"/>
        <v>0</v>
      </c>
      <c r="L839" s="579">
        <f t="shared" si="39"/>
        <v>0</v>
      </c>
      <c r="M839" s="580">
        <f t="shared" si="40"/>
        <v>23767965</v>
      </c>
      <c r="N839" s="638"/>
      <c r="O839" s="638"/>
      <c r="P839" s="639" t="s">
        <v>761</v>
      </c>
      <c r="Q839" s="639" t="s">
        <v>336</v>
      </c>
      <c r="R839" s="639" t="s">
        <v>73</v>
      </c>
      <c r="S839" s="639" t="s">
        <v>152</v>
      </c>
      <c r="T839" s="89"/>
    </row>
    <row r="840" spans="1:20" ht="20.25" customHeight="1">
      <c r="A840" s="639" t="s">
        <v>351</v>
      </c>
      <c r="B840" s="638" t="s">
        <v>1338</v>
      </c>
      <c r="C840" s="639" t="s">
        <v>352</v>
      </c>
      <c r="D840" s="640" t="s">
        <v>4482</v>
      </c>
      <c r="E840" s="638"/>
      <c r="F840" s="639" t="s">
        <v>402</v>
      </c>
      <c r="G840" s="638"/>
      <c r="H840" s="1110">
        <v>1331</v>
      </c>
      <c r="I840" s="705">
        <v>183731</v>
      </c>
      <c r="J840" s="643">
        <v>36.4</v>
      </c>
      <c r="K840" s="578">
        <f t="shared" si="38"/>
        <v>48448.4</v>
      </c>
      <c r="L840" s="579">
        <f t="shared" si="39"/>
        <v>48.448399999999999</v>
      </c>
      <c r="M840" s="580">
        <f t="shared" si="40"/>
        <v>244545961</v>
      </c>
      <c r="N840" s="638"/>
      <c r="O840" s="638"/>
      <c r="P840" s="639" t="s">
        <v>761</v>
      </c>
      <c r="Q840" s="639" t="s">
        <v>403</v>
      </c>
      <c r="R840" s="639" t="s">
        <v>60</v>
      </c>
      <c r="S840" s="639" t="s">
        <v>152</v>
      </c>
      <c r="T840" s="89"/>
    </row>
    <row r="841" spans="1:20" ht="20.25" customHeight="1">
      <c r="A841" s="639" t="s">
        <v>351</v>
      </c>
      <c r="B841" s="638" t="s">
        <v>1338</v>
      </c>
      <c r="C841" s="639" t="s">
        <v>352</v>
      </c>
      <c r="D841" s="640" t="s">
        <v>4482</v>
      </c>
      <c r="E841" s="638"/>
      <c r="F841" s="639" t="s">
        <v>1063</v>
      </c>
      <c r="G841" s="638"/>
      <c r="H841" s="1110">
        <v>1401</v>
      </c>
      <c r="I841" s="705">
        <v>11880</v>
      </c>
      <c r="J841" s="643">
        <v>0</v>
      </c>
      <c r="K841" s="578">
        <f t="shared" si="38"/>
        <v>0</v>
      </c>
      <c r="L841" s="579">
        <f t="shared" si="39"/>
        <v>0</v>
      </c>
      <c r="M841" s="580">
        <f t="shared" si="40"/>
        <v>16643880</v>
      </c>
      <c r="N841" s="638"/>
      <c r="O841" s="638"/>
      <c r="P841" s="639" t="s">
        <v>761</v>
      </c>
      <c r="Q841" s="639" t="s">
        <v>336</v>
      </c>
      <c r="R841" s="639" t="s">
        <v>73</v>
      </c>
      <c r="S841" s="639" t="s">
        <v>152</v>
      </c>
      <c r="T841" s="89"/>
    </row>
    <row r="842" spans="1:20" ht="20.25" customHeight="1">
      <c r="A842" s="639" t="s">
        <v>351</v>
      </c>
      <c r="B842" s="638" t="s">
        <v>1338</v>
      </c>
      <c r="C842" s="639" t="s">
        <v>352</v>
      </c>
      <c r="D842" s="640" t="s">
        <v>4482</v>
      </c>
      <c r="E842" s="638"/>
      <c r="F842" s="639" t="s">
        <v>420</v>
      </c>
      <c r="G842" s="638"/>
      <c r="H842" s="1110">
        <v>1401</v>
      </c>
      <c r="I842" s="705">
        <v>11880</v>
      </c>
      <c r="J842" s="643">
        <v>0</v>
      </c>
      <c r="K842" s="578">
        <f t="shared" ref="K842:K916" si="41">IFERROR(J842*H842,"0")</f>
        <v>0</v>
      </c>
      <c r="L842" s="579">
        <f t="shared" ref="L842:L916" si="42">IFERROR(K842/1000,"0")</f>
        <v>0</v>
      </c>
      <c r="M842" s="580">
        <f t="shared" ref="M842:M916" si="43">I842*H842</f>
        <v>16643880</v>
      </c>
      <c r="N842" s="638"/>
      <c r="O842" s="638"/>
      <c r="P842" s="639" t="s">
        <v>761</v>
      </c>
      <c r="Q842" s="639" t="s">
        <v>336</v>
      </c>
      <c r="R842" s="639" t="s">
        <v>73</v>
      </c>
      <c r="S842" s="639" t="s">
        <v>152</v>
      </c>
      <c r="T842" s="89"/>
    </row>
    <row r="843" spans="1:20" ht="20.25" customHeight="1">
      <c r="A843" s="639" t="s">
        <v>351</v>
      </c>
      <c r="B843" s="638" t="s">
        <v>1338</v>
      </c>
      <c r="C843" s="639" t="s">
        <v>352</v>
      </c>
      <c r="D843" s="640" t="s">
        <v>4482</v>
      </c>
      <c r="E843" s="638"/>
      <c r="F843" s="639" t="s">
        <v>1123</v>
      </c>
      <c r="G843" s="638"/>
      <c r="H843" s="1110">
        <v>8</v>
      </c>
      <c r="I843" s="705">
        <v>220000</v>
      </c>
      <c r="J843" s="643">
        <v>0</v>
      </c>
      <c r="K843" s="578">
        <f t="shared" si="41"/>
        <v>0</v>
      </c>
      <c r="L843" s="579">
        <f t="shared" si="42"/>
        <v>0</v>
      </c>
      <c r="M843" s="580">
        <f t="shared" si="43"/>
        <v>1760000</v>
      </c>
      <c r="N843" s="638"/>
      <c r="O843" s="638"/>
      <c r="P843" s="639" t="s">
        <v>761</v>
      </c>
      <c r="Q843" s="639" t="s">
        <v>272</v>
      </c>
      <c r="R843" s="639" t="s">
        <v>73</v>
      </c>
      <c r="S843" s="639" t="s">
        <v>152</v>
      </c>
    </row>
    <row r="844" spans="1:20" ht="20.25" customHeight="1">
      <c r="A844" s="639" t="s">
        <v>351</v>
      </c>
      <c r="B844" s="638" t="s">
        <v>1338</v>
      </c>
      <c r="C844" s="639" t="s">
        <v>352</v>
      </c>
      <c r="D844" s="640" t="s">
        <v>4482</v>
      </c>
      <c r="E844" s="638"/>
      <c r="F844" s="639" t="s">
        <v>957</v>
      </c>
      <c r="G844" s="638"/>
      <c r="H844" s="1110">
        <v>1401</v>
      </c>
      <c r="I844" s="705">
        <v>82800</v>
      </c>
      <c r="J844" s="643">
        <v>0</v>
      </c>
      <c r="K844" s="578">
        <f t="shared" si="41"/>
        <v>0</v>
      </c>
      <c r="L844" s="579">
        <f t="shared" si="42"/>
        <v>0</v>
      </c>
      <c r="M844" s="580">
        <f t="shared" si="43"/>
        <v>116002800</v>
      </c>
      <c r="N844" s="638"/>
      <c r="O844" s="638"/>
      <c r="P844" s="639" t="s">
        <v>761</v>
      </c>
      <c r="Q844" s="639" t="s">
        <v>278</v>
      </c>
      <c r="R844" s="639" t="s">
        <v>73</v>
      </c>
      <c r="S844" s="639" t="s">
        <v>152</v>
      </c>
    </row>
    <row r="845" spans="1:20" ht="20.25" customHeight="1">
      <c r="A845" s="639" t="s">
        <v>351</v>
      </c>
      <c r="B845" s="638" t="s">
        <v>1338</v>
      </c>
      <c r="C845" s="639" t="s">
        <v>352</v>
      </c>
      <c r="D845" s="640" t="s">
        <v>4482</v>
      </c>
      <c r="E845" s="638"/>
      <c r="F845" s="639" t="s">
        <v>1339</v>
      </c>
      <c r="G845" s="638"/>
      <c r="H845" s="1110">
        <v>1401</v>
      </c>
      <c r="I845" s="705">
        <v>81840</v>
      </c>
      <c r="J845" s="643">
        <v>14.7</v>
      </c>
      <c r="K845" s="578">
        <f t="shared" si="41"/>
        <v>20594.7</v>
      </c>
      <c r="L845" s="579">
        <f t="shared" si="42"/>
        <v>20.5947</v>
      </c>
      <c r="M845" s="580">
        <f t="shared" si="43"/>
        <v>114657840</v>
      </c>
      <c r="N845" s="638"/>
      <c r="O845" s="638"/>
      <c r="P845" s="639" t="s">
        <v>761</v>
      </c>
      <c r="Q845" s="639" t="s">
        <v>357</v>
      </c>
      <c r="R845" s="639" t="s">
        <v>60</v>
      </c>
      <c r="S845" s="639" t="s">
        <v>152</v>
      </c>
    </row>
    <row r="846" spans="1:20" ht="20.25" customHeight="1">
      <c r="A846" s="639" t="s">
        <v>351</v>
      </c>
      <c r="B846" s="638" t="s">
        <v>2332</v>
      </c>
      <c r="C846" s="639" t="s">
        <v>352</v>
      </c>
      <c r="D846" s="640" t="s">
        <v>4454</v>
      </c>
      <c r="E846" s="638"/>
      <c r="F846" s="639" t="s">
        <v>402</v>
      </c>
      <c r="G846" s="638"/>
      <c r="H846" s="1110">
        <v>469</v>
      </c>
      <c r="I846" s="705">
        <v>183111</v>
      </c>
      <c r="J846" s="643">
        <v>36.4</v>
      </c>
      <c r="K846" s="578">
        <f t="shared" si="41"/>
        <v>17071.599999999999</v>
      </c>
      <c r="L846" s="579">
        <f t="shared" si="42"/>
        <v>17.0716</v>
      </c>
      <c r="M846" s="580">
        <f t="shared" si="43"/>
        <v>85879059</v>
      </c>
      <c r="N846" s="638"/>
      <c r="O846" s="638"/>
      <c r="P846" s="639" t="s">
        <v>761</v>
      </c>
      <c r="Q846" s="639" t="s">
        <v>403</v>
      </c>
      <c r="R846" s="639" t="s">
        <v>60</v>
      </c>
      <c r="S846" s="639" t="s">
        <v>152</v>
      </c>
    </row>
    <row r="847" spans="1:20" ht="20.25" customHeight="1">
      <c r="A847" s="639" t="s">
        <v>351</v>
      </c>
      <c r="B847" s="638" t="s">
        <v>2332</v>
      </c>
      <c r="C847" s="639" t="s">
        <v>352</v>
      </c>
      <c r="D847" s="640" t="s">
        <v>4454</v>
      </c>
      <c r="E847" s="638"/>
      <c r="F847" s="639" t="s">
        <v>427</v>
      </c>
      <c r="G847" s="638"/>
      <c r="H847" s="1110">
        <v>369</v>
      </c>
      <c r="I847" s="705">
        <v>207784</v>
      </c>
      <c r="J847" s="643">
        <v>42.3</v>
      </c>
      <c r="K847" s="578">
        <f t="shared" si="41"/>
        <v>15608.699999999999</v>
      </c>
      <c r="L847" s="579">
        <f t="shared" si="42"/>
        <v>15.608699999999999</v>
      </c>
      <c r="M847" s="580">
        <f t="shared" si="43"/>
        <v>76672296</v>
      </c>
      <c r="N847" s="638"/>
      <c r="O847" s="638"/>
      <c r="P847" s="639" t="s">
        <v>761</v>
      </c>
      <c r="Q847" s="639" t="s">
        <v>327</v>
      </c>
      <c r="R847" s="639" t="s">
        <v>60</v>
      </c>
      <c r="S847" s="639" t="s">
        <v>152</v>
      </c>
    </row>
    <row r="848" spans="1:20" ht="20.25" customHeight="1">
      <c r="A848" s="639" t="s">
        <v>351</v>
      </c>
      <c r="B848" s="638" t="s">
        <v>2332</v>
      </c>
      <c r="C848" s="639" t="s">
        <v>352</v>
      </c>
      <c r="D848" s="640" t="s">
        <v>4454</v>
      </c>
      <c r="E848" s="638"/>
      <c r="F848" s="639" t="s">
        <v>1399</v>
      </c>
      <c r="G848" s="638"/>
      <c r="H848" s="1110">
        <v>1525</v>
      </c>
      <c r="I848" s="705">
        <v>14173</v>
      </c>
      <c r="J848" s="643">
        <v>0</v>
      </c>
      <c r="K848" s="578">
        <f t="shared" si="41"/>
        <v>0</v>
      </c>
      <c r="L848" s="579">
        <f t="shared" si="42"/>
        <v>0</v>
      </c>
      <c r="M848" s="580">
        <f t="shared" si="43"/>
        <v>21613825</v>
      </c>
      <c r="N848" s="638"/>
      <c r="O848" s="638"/>
      <c r="P848" s="639" t="s">
        <v>761</v>
      </c>
      <c r="Q848" s="639" t="s">
        <v>577</v>
      </c>
      <c r="R848" s="639" t="s">
        <v>375</v>
      </c>
      <c r="S848" s="639" t="s">
        <v>152</v>
      </c>
    </row>
    <row r="849" spans="1:19" ht="20.25" customHeight="1">
      <c r="A849" s="639" t="s">
        <v>351</v>
      </c>
      <c r="B849" s="638" t="s">
        <v>2332</v>
      </c>
      <c r="C849" s="639" t="s">
        <v>352</v>
      </c>
      <c r="D849" s="640" t="s">
        <v>4397</v>
      </c>
      <c r="E849" s="638"/>
      <c r="F849" s="639" t="s">
        <v>538</v>
      </c>
      <c r="G849" s="638"/>
      <c r="H849" s="1110">
        <v>700</v>
      </c>
      <c r="I849" s="705">
        <v>57432</v>
      </c>
      <c r="J849" s="643">
        <v>15.5</v>
      </c>
      <c r="K849" s="578">
        <f t="shared" ref="K849" si="44">IFERROR(J849*H849,"0")</f>
        <v>10850</v>
      </c>
      <c r="L849" s="579">
        <f t="shared" ref="L849" si="45">IFERROR(K849/1000,"0")</f>
        <v>10.85</v>
      </c>
      <c r="M849" s="580">
        <f t="shared" ref="M849" si="46">I849*H849</f>
        <v>40202400</v>
      </c>
      <c r="N849" s="638"/>
      <c r="O849" s="638"/>
      <c r="P849" s="639" t="s">
        <v>761</v>
      </c>
      <c r="Q849" s="639" t="s">
        <v>270</v>
      </c>
      <c r="R849" s="639" t="s">
        <v>60</v>
      </c>
      <c r="S849" s="639" t="s">
        <v>152</v>
      </c>
    </row>
    <row r="850" spans="1:19" ht="20.25" customHeight="1">
      <c r="A850" s="639" t="s">
        <v>351</v>
      </c>
      <c r="B850" s="638" t="s">
        <v>2332</v>
      </c>
      <c r="C850" s="639" t="s">
        <v>352</v>
      </c>
      <c r="D850" s="640" t="s">
        <v>4454</v>
      </c>
      <c r="E850" s="638"/>
      <c r="F850" s="639" t="s">
        <v>538</v>
      </c>
      <c r="G850" s="638"/>
      <c r="H850" s="1110">
        <v>825</v>
      </c>
      <c r="I850" s="705">
        <v>57432</v>
      </c>
      <c r="J850" s="643">
        <v>15.5</v>
      </c>
      <c r="K850" s="578">
        <f t="shared" si="41"/>
        <v>12787.5</v>
      </c>
      <c r="L850" s="579">
        <f t="shared" si="42"/>
        <v>12.7875</v>
      </c>
      <c r="M850" s="580">
        <f t="shared" si="43"/>
        <v>47381400</v>
      </c>
      <c r="N850" s="638"/>
      <c r="O850" s="638"/>
      <c r="P850" s="639" t="s">
        <v>761</v>
      </c>
      <c r="Q850" s="639" t="s">
        <v>270</v>
      </c>
      <c r="R850" s="639" t="s">
        <v>60</v>
      </c>
      <c r="S850" s="639" t="s">
        <v>152</v>
      </c>
    </row>
    <row r="851" spans="1:19" ht="20.25" customHeight="1">
      <c r="A851" s="639" t="s">
        <v>351</v>
      </c>
      <c r="B851" s="638" t="s">
        <v>2332</v>
      </c>
      <c r="C851" s="639" t="s">
        <v>352</v>
      </c>
      <c r="D851" s="640" t="s">
        <v>4454</v>
      </c>
      <c r="E851" s="638"/>
      <c r="F851" s="639" t="s">
        <v>2983</v>
      </c>
      <c r="G851" s="638"/>
      <c r="H851" s="1110">
        <v>103</v>
      </c>
      <c r="I851" s="705">
        <v>287914</v>
      </c>
      <c r="J851" s="643">
        <v>29.3</v>
      </c>
      <c r="K851" s="578">
        <f t="shared" si="41"/>
        <v>3017.9</v>
      </c>
      <c r="L851" s="579">
        <f t="shared" si="42"/>
        <v>3.0179</v>
      </c>
      <c r="M851" s="580">
        <f t="shared" si="43"/>
        <v>29655142</v>
      </c>
      <c r="N851" s="638"/>
      <c r="O851" s="638"/>
      <c r="P851" s="639" t="s">
        <v>761</v>
      </c>
      <c r="Q851" s="639" t="s">
        <v>343</v>
      </c>
      <c r="R851" s="639" t="s">
        <v>60</v>
      </c>
      <c r="S851" s="639" t="s">
        <v>152</v>
      </c>
    </row>
    <row r="852" spans="1:19" ht="20.25" customHeight="1">
      <c r="A852" s="639" t="s">
        <v>770</v>
      </c>
      <c r="B852" s="638" t="s">
        <v>2652</v>
      </c>
      <c r="C852" s="639" t="s">
        <v>515</v>
      </c>
      <c r="D852" s="640" t="s">
        <v>4482</v>
      </c>
      <c r="E852" s="638"/>
      <c r="F852" s="639" t="s">
        <v>1276</v>
      </c>
      <c r="G852" s="638"/>
      <c r="H852" s="1110">
        <v>558</v>
      </c>
      <c r="I852" s="705">
        <v>385159</v>
      </c>
      <c r="J852" s="643">
        <v>31.4</v>
      </c>
      <c r="K852" s="578">
        <f t="shared" si="41"/>
        <v>17521.2</v>
      </c>
      <c r="L852" s="579">
        <f t="shared" si="42"/>
        <v>17.5212</v>
      </c>
      <c r="M852" s="580">
        <f t="shared" si="43"/>
        <v>214918722</v>
      </c>
      <c r="N852" s="638"/>
      <c r="O852" s="638" t="s">
        <v>2783</v>
      </c>
      <c r="P852" s="639" t="s">
        <v>761</v>
      </c>
      <c r="Q852" s="639" t="s">
        <v>343</v>
      </c>
      <c r="R852" s="639" t="s">
        <v>60</v>
      </c>
      <c r="S852" s="639" t="s">
        <v>152</v>
      </c>
    </row>
    <row r="853" spans="1:19" ht="20.25" customHeight="1">
      <c r="A853" s="639" t="s">
        <v>770</v>
      </c>
      <c r="B853" s="638" t="s">
        <v>2652</v>
      </c>
      <c r="C853" s="639" t="s">
        <v>515</v>
      </c>
      <c r="D853" s="640" t="s">
        <v>4482</v>
      </c>
      <c r="E853" s="638"/>
      <c r="F853" s="639" t="s">
        <v>880</v>
      </c>
      <c r="G853" s="638"/>
      <c r="H853" s="1110">
        <v>558</v>
      </c>
      <c r="I853" s="705">
        <v>2219</v>
      </c>
      <c r="J853" s="643">
        <v>0</v>
      </c>
      <c r="K853" s="578">
        <f t="shared" si="41"/>
        <v>0</v>
      </c>
      <c r="L853" s="579">
        <f t="shared" si="42"/>
        <v>0</v>
      </c>
      <c r="M853" s="580">
        <f t="shared" si="43"/>
        <v>1238202</v>
      </c>
      <c r="N853" s="638"/>
      <c r="O853" s="638" t="s">
        <v>2783</v>
      </c>
      <c r="P853" s="639" t="s">
        <v>761</v>
      </c>
      <c r="Q853" s="639" t="s">
        <v>336</v>
      </c>
      <c r="R853" s="639" t="s">
        <v>73</v>
      </c>
      <c r="S853" s="639" t="s">
        <v>152</v>
      </c>
    </row>
    <row r="854" spans="1:19" ht="20.25" customHeight="1">
      <c r="A854" s="639" t="s">
        <v>770</v>
      </c>
      <c r="B854" s="638" t="s">
        <v>2652</v>
      </c>
      <c r="C854" s="639" t="s">
        <v>515</v>
      </c>
      <c r="D854" s="640" t="s">
        <v>4482</v>
      </c>
      <c r="E854" s="638"/>
      <c r="F854" s="639" t="s">
        <v>1389</v>
      </c>
      <c r="G854" s="638"/>
      <c r="H854" s="1110">
        <v>558</v>
      </c>
      <c r="I854" s="705">
        <v>74727</v>
      </c>
      <c r="J854" s="643">
        <v>16.5</v>
      </c>
      <c r="K854" s="578">
        <f t="shared" si="41"/>
        <v>9207</v>
      </c>
      <c r="L854" s="579">
        <f t="shared" si="42"/>
        <v>9.2070000000000007</v>
      </c>
      <c r="M854" s="580">
        <f t="shared" si="43"/>
        <v>41697666</v>
      </c>
      <c r="N854" s="638"/>
      <c r="O854" s="638" t="s">
        <v>2784</v>
      </c>
      <c r="P854" s="639" t="s">
        <v>761</v>
      </c>
      <c r="Q854" s="639" t="s">
        <v>981</v>
      </c>
      <c r="R854" s="639" t="s">
        <v>60</v>
      </c>
      <c r="S854" s="639" t="s">
        <v>152</v>
      </c>
    </row>
    <row r="855" spans="1:19" ht="20.25" customHeight="1">
      <c r="A855" s="639" t="s">
        <v>770</v>
      </c>
      <c r="B855" s="638" t="s">
        <v>2652</v>
      </c>
      <c r="C855" s="639" t="s">
        <v>515</v>
      </c>
      <c r="D855" s="640" t="s">
        <v>4482</v>
      </c>
      <c r="E855" s="638"/>
      <c r="F855" s="639" t="s">
        <v>521</v>
      </c>
      <c r="G855" s="638"/>
      <c r="H855" s="1110">
        <v>558</v>
      </c>
      <c r="I855" s="705">
        <v>199273</v>
      </c>
      <c r="J855" s="643">
        <v>0</v>
      </c>
      <c r="K855" s="578">
        <f t="shared" si="41"/>
        <v>0</v>
      </c>
      <c r="L855" s="579">
        <f t="shared" si="42"/>
        <v>0</v>
      </c>
      <c r="M855" s="580">
        <f t="shared" si="43"/>
        <v>111194334</v>
      </c>
      <c r="N855" s="638"/>
      <c r="O855" s="638" t="s">
        <v>2784</v>
      </c>
      <c r="P855" s="639" t="s">
        <v>761</v>
      </c>
      <c r="Q855" s="639" t="s">
        <v>374</v>
      </c>
      <c r="R855" s="639" t="s">
        <v>375</v>
      </c>
      <c r="S855" s="639" t="s">
        <v>152</v>
      </c>
    </row>
    <row r="856" spans="1:19" ht="20.25" customHeight="1">
      <c r="A856" s="639" t="s">
        <v>770</v>
      </c>
      <c r="B856" s="638" t="s">
        <v>2652</v>
      </c>
      <c r="C856" s="639" t="s">
        <v>515</v>
      </c>
      <c r="D856" s="640" t="s">
        <v>4482</v>
      </c>
      <c r="E856" s="638"/>
      <c r="F856" s="639" t="s">
        <v>1391</v>
      </c>
      <c r="G856" s="638"/>
      <c r="H856" s="1110">
        <v>177</v>
      </c>
      <c r="I856" s="705">
        <v>43996</v>
      </c>
      <c r="J856" s="643">
        <v>16</v>
      </c>
      <c r="K856" s="578">
        <f t="shared" si="41"/>
        <v>2832</v>
      </c>
      <c r="L856" s="579">
        <f t="shared" si="42"/>
        <v>2.8319999999999999</v>
      </c>
      <c r="M856" s="580">
        <f t="shared" si="43"/>
        <v>7787292</v>
      </c>
      <c r="N856" s="638"/>
      <c r="O856" s="638" t="s">
        <v>2785</v>
      </c>
      <c r="P856" s="639" t="s">
        <v>761</v>
      </c>
      <c r="Q856" s="639" t="s">
        <v>270</v>
      </c>
      <c r="R856" s="639" t="s">
        <v>68</v>
      </c>
      <c r="S856" s="639" t="s">
        <v>152</v>
      </c>
    </row>
    <row r="857" spans="1:19" ht="20.25" customHeight="1">
      <c r="A857" s="639" t="s">
        <v>770</v>
      </c>
      <c r="B857" s="638" t="s">
        <v>2652</v>
      </c>
      <c r="C857" s="639" t="s">
        <v>515</v>
      </c>
      <c r="D857" s="640" t="s">
        <v>4482</v>
      </c>
      <c r="E857" s="638"/>
      <c r="F857" s="639" t="s">
        <v>2173</v>
      </c>
      <c r="G857" s="638"/>
      <c r="H857" s="1110">
        <v>177</v>
      </c>
      <c r="I857" s="705">
        <v>18148</v>
      </c>
      <c r="J857" s="643">
        <v>0</v>
      </c>
      <c r="K857" s="578">
        <f t="shared" si="41"/>
        <v>0</v>
      </c>
      <c r="L857" s="579">
        <f t="shared" si="42"/>
        <v>0</v>
      </c>
      <c r="M857" s="580">
        <f t="shared" si="43"/>
        <v>3212196</v>
      </c>
      <c r="N857" s="638"/>
      <c r="O857" s="638" t="s">
        <v>2785</v>
      </c>
      <c r="P857" s="639" t="s">
        <v>761</v>
      </c>
      <c r="Q857" s="639" t="s">
        <v>577</v>
      </c>
      <c r="R857" s="639" t="s">
        <v>375</v>
      </c>
      <c r="S857" s="639" t="s">
        <v>152</v>
      </c>
    </row>
    <row r="858" spans="1:19" ht="20.25" customHeight="1">
      <c r="A858" s="639" t="s">
        <v>770</v>
      </c>
      <c r="B858" s="638" t="s">
        <v>2652</v>
      </c>
      <c r="C858" s="639" t="s">
        <v>515</v>
      </c>
      <c r="D858" s="640" t="s">
        <v>4482</v>
      </c>
      <c r="E858" s="638"/>
      <c r="F858" s="639" t="s">
        <v>1391</v>
      </c>
      <c r="G858" s="638"/>
      <c r="H858" s="1110">
        <v>177</v>
      </c>
      <c r="I858" s="705">
        <v>42359</v>
      </c>
      <c r="J858" s="643">
        <v>16</v>
      </c>
      <c r="K858" s="578">
        <f t="shared" si="41"/>
        <v>2832</v>
      </c>
      <c r="L858" s="579">
        <f t="shared" si="42"/>
        <v>2.8319999999999999</v>
      </c>
      <c r="M858" s="580">
        <f t="shared" si="43"/>
        <v>7497543</v>
      </c>
      <c r="N858" s="638"/>
      <c r="O858" s="638" t="s">
        <v>2786</v>
      </c>
      <c r="P858" s="639" t="s">
        <v>761</v>
      </c>
      <c r="Q858" s="639" t="s">
        <v>270</v>
      </c>
      <c r="R858" s="639" t="s">
        <v>68</v>
      </c>
      <c r="S858" s="639" t="s">
        <v>152</v>
      </c>
    </row>
    <row r="859" spans="1:19" ht="20.25" customHeight="1">
      <c r="A859" s="639" t="s">
        <v>770</v>
      </c>
      <c r="B859" s="638" t="s">
        <v>2652</v>
      </c>
      <c r="C859" s="639" t="s">
        <v>515</v>
      </c>
      <c r="D859" s="640" t="s">
        <v>4482</v>
      </c>
      <c r="E859" s="638"/>
      <c r="F859" s="639" t="s">
        <v>1387</v>
      </c>
      <c r="G859" s="638"/>
      <c r="H859" s="1110">
        <v>177</v>
      </c>
      <c r="I859" s="705">
        <v>10060</v>
      </c>
      <c r="J859" s="643">
        <v>0</v>
      </c>
      <c r="K859" s="578">
        <f t="shared" si="41"/>
        <v>0</v>
      </c>
      <c r="L859" s="579">
        <f t="shared" si="42"/>
        <v>0</v>
      </c>
      <c r="M859" s="580">
        <f t="shared" si="43"/>
        <v>1780620</v>
      </c>
      <c r="N859" s="638"/>
      <c r="O859" s="638" t="s">
        <v>2786</v>
      </c>
      <c r="P859" s="639" t="s">
        <v>761</v>
      </c>
      <c r="Q859" s="639" t="s">
        <v>577</v>
      </c>
      <c r="R859" s="639" t="s">
        <v>375</v>
      </c>
      <c r="S859" s="639" t="s">
        <v>152</v>
      </c>
    </row>
    <row r="860" spans="1:19" ht="20.25" customHeight="1">
      <c r="A860" s="639" t="s">
        <v>770</v>
      </c>
      <c r="B860" s="638" t="s">
        <v>2652</v>
      </c>
      <c r="C860" s="639" t="s">
        <v>515</v>
      </c>
      <c r="D860" s="640" t="s">
        <v>4482</v>
      </c>
      <c r="E860" s="638"/>
      <c r="F860" s="639" t="s">
        <v>524</v>
      </c>
      <c r="G860" s="638"/>
      <c r="H860" s="1110">
        <v>177</v>
      </c>
      <c r="I860" s="705">
        <v>119062</v>
      </c>
      <c r="J860" s="643">
        <v>43</v>
      </c>
      <c r="K860" s="578">
        <f t="shared" si="41"/>
        <v>7611</v>
      </c>
      <c r="L860" s="579">
        <f t="shared" si="42"/>
        <v>7.6109999999999998</v>
      </c>
      <c r="M860" s="580">
        <f t="shared" si="43"/>
        <v>21073974</v>
      </c>
      <c r="N860" s="638"/>
      <c r="O860" s="638" t="s">
        <v>2658</v>
      </c>
      <c r="P860" s="639" t="s">
        <v>761</v>
      </c>
      <c r="Q860" s="639" t="s">
        <v>327</v>
      </c>
      <c r="R860" s="639" t="s">
        <v>68</v>
      </c>
      <c r="S860" s="639" t="s">
        <v>152</v>
      </c>
    </row>
    <row r="861" spans="1:19" ht="20.25" customHeight="1">
      <c r="A861" s="639" t="s">
        <v>770</v>
      </c>
      <c r="B861" s="638" t="s">
        <v>2652</v>
      </c>
      <c r="C861" s="639" t="s">
        <v>515</v>
      </c>
      <c r="D861" s="640" t="s">
        <v>4482</v>
      </c>
      <c r="E861" s="638"/>
      <c r="F861" s="639" t="s">
        <v>558</v>
      </c>
      <c r="G861" s="638"/>
      <c r="H861" s="1110">
        <v>177</v>
      </c>
      <c r="I861" s="705">
        <v>5452</v>
      </c>
      <c r="J861" s="643">
        <v>0</v>
      </c>
      <c r="K861" s="578">
        <f t="shared" si="41"/>
        <v>0</v>
      </c>
      <c r="L861" s="579">
        <f t="shared" si="42"/>
        <v>0</v>
      </c>
      <c r="M861" s="580">
        <f t="shared" si="43"/>
        <v>965004</v>
      </c>
      <c r="N861" s="638"/>
      <c r="O861" s="638" t="s">
        <v>2658</v>
      </c>
      <c r="P861" s="639" t="s">
        <v>761</v>
      </c>
      <c r="Q861" s="639" t="s">
        <v>336</v>
      </c>
      <c r="R861" s="639" t="s">
        <v>73</v>
      </c>
      <c r="S861" s="639" t="s">
        <v>152</v>
      </c>
    </row>
    <row r="862" spans="1:19" ht="20.25" customHeight="1">
      <c r="A862" s="639" t="s">
        <v>770</v>
      </c>
      <c r="B862" s="638" t="s">
        <v>2652</v>
      </c>
      <c r="C862" s="639" t="s">
        <v>515</v>
      </c>
      <c r="D862" s="640" t="s">
        <v>4482</v>
      </c>
      <c r="E862" s="638"/>
      <c r="F862" s="639" t="s">
        <v>880</v>
      </c>
      <c r="G862" s="638"/>
      <c r="H862" s="1110">
        <v>177</v>
      </c>
      <c r="I862" s="705">
        <v>2223</v>
      </c>
      <c r="J862" s="643">
        <v>0</v>
      </c>
      <c r="K862" s="578">
        <f t="shared" si="41"/>
        <v>0</v>
      </c>
      <c r="L862" s="579">
        <f t="shared" si="42"/>
        <v>0</v>
      </c>
      <c r="M862" s="580">
        <f t="shared" si="43"/>
        <v>393471</v>
      </c>
      <c r="N862" s="638"/>
      <c r="O862" s="638" t="s">
        <v>2658</v>
      </c>
      <c r="P862" s="639" t="s">
        <v>761</v>
      </c>
      <c r="Q862" s="639" t="s">
        <v>336</v>
      </c>
      <c r="R862" s="639" t="s">
        <v>73</v>
      </c>
      <c r="S862" s="639" t="s">
        <v>152</v>
      </c>
    </row>
    <row r="863" spans="1:19" ht="20.25" customHeight="1">
      <c r="A863" s="639" t="s">
        <v>770</v>
      </c>
      <c r="B863" s="638" t="s">
        <v>2652</v>
      </c>
      <c r="C863" s="639" t="s">
        <v>515</v>
      </c>
      <c r="D863" s="640" t="s">
        <v>4482</v>
      </c>
      <c r="E863" s="638"/>
      <c r="F863" s="639" t="s">
        <v>911</v>
      </c>
      <c r="G863" s="638"/>
      <c r="H863" s="1110">
        <v>177</v>
      </c>
      <c r="I863" s="705">
        <v>98796</v>
      </c>
      <c r="J863" s="643">
        <v>41</v>
      </c>
      <c r="K863" s="578">
        <f t="shared" si="41"/>
        <v>7257</v>
      </c>
      <c r="L863" s="579">
        <f t="shared" si="42"/>
        <v>7.2569999999999997</v>
      </c>
      <c r="M863" s="580">
        <f t="shared" si="43"/>
        <v>17486892</v>
      </c>
      <c r="N863" s="638"/>
      <c r="O863" s="638" t="s">
        <v>2658</v>
      </c>
      <c r="P863" s="639" t="s">
        <v>761</v>
      </c>
      <c r="Q863" s="639" t="s">
        <v>403</v>
      </c>
      <c r="R863" s="639" t="s">
        <v>68</v>
      </c>
      <c r="S863" s="639" t="s">
        <v>152</v>
      </c>
    </row>
    <row r="864" spans="1:19" ht="20.25" customHeight="1">
      <c r="A864" s="639" t="s">
        <v>351</v>
      </c>
      <c r="B864" s="638" t="s">
        <v>2918</v>
      </c>
      <c r="C864" s="639" t="s">
        <v>352</v>
      </c>
      <c r="D864" s="640" t="s">
        <v>4454</v>
      </c>
      <c r="E864" s="638"/>
      <c r="F864" s="639" t="s">
        <v>388</v>
      </c>
      <c r="G864" s="638"/>
      <c r="H864" s="1110">
        <v>1370</v>
      </c>
      <c r="I864" s="705">
        <v>3901</v>
      </c>
      <c r="J864" s="643">
        <v>0</v>
      </c>
      <c r="K864" s="578">
        <f t="shared" si="41"/>
        <v>0</v>
      </c>
      <c r="L864" s="579">
        <f t="shared" si="42"/>
        <v>0</v>
      </c>
      <c r="M864" s="580">
        <f t="shared" si="43"/>
        <v>5344370</v>
      </c>
      <c r="N864" s="638"/>
      <c r="O864" s="638"/>
      <c r="P864" s="639" t="s">
        <v>761</v>
      </c>
      <c r="Q864" s="639" t="s">
        <v>339</v>
      </c>
      <c r="R864" s="639" t="s">
        <v>73</v>
      </c>
      <c r="S864" s="639" t="s">
        <v>152</v>
      </c>
    </row>
    <row r="865" spans="1:19" ht="20.25" customHeight="1">
      <c r="A865" s="639" t="s">
        <v>351</v>
      </c>
      <c r="B865" s="638" t="s">
        <v>2918</v>
      </c>
      <c r="C865" s="639" t="s">
        <v>352</v>
      </c>
      <c r="D865" s="640" t="s">
        <v>4397</v>
      </c>
      <c r="E865" s="638"/>
      <c r="F865" s="639" t="s">
        <v>77</v>
      </c>
      <c r="G865" s="638"/>
      <c r="H865" s="1110">
        <v>685</v>
      </c>
      <c r="I865" s="705">
        <v>70000</v>
      </c>
      <c r="J865" s="643">
        <v>0</v>
      </c>
      <c r="K865" s="578">
        <f t="shared" si="41"/>
        <v>0</v>
      </c>
      <c r="L865" s="579">
        <f t="shared" si="42"/>
        <v>0</v>
      </c>
      <c r="M865" s="580">
        <f t="shared" si="43"/>
        <v>47950000</v>
      </c>
      <c r="N865" s="638"/>
      <c r="O865" s="638"/>
      <c r="P865" s="639" t="s">
        <v>761</v>
      </c>
      <c r="Q865" s="639" t="s">
        <v>278</v>
      </c>
      <c r="R865" s="639" t="s">
        <v>73</v>
      </c>
      <c r="S865" s="639" t="s">
        <v>152</v>
      </c>
    </row>
    <row r="866" spans="1:19" ht="20.25" customHeight="1">
      <c r="A866" s="639" t="s">
        <v>351</v>
      </c>
      <c r="B866" s="638" t="s">
        <v>2918</v>
      </c>
      <c r="C866" s="639" t="s">
        <v>352</v>
      </c>
      <c r="D866" s="640" t="s">
        <v>4454</v>
      </c>
      <c r="E866" s="638"/>
      <c r="F866" s="639" t="s">
        <v>338</v>
      </c>
      <c r="G866" s="638"/>
      <c r="H866" s="1110">
        <v>1370</v>
      </c>
      <c r="I866" s="705">
        <v>2849</v>
      </c>
      <c r="J866" s="643">
        <v>0</v>
      </c>
      <c r="K866" s="578">
        <f t="shared" si="41"/>
        <v>0</v>
      </c>
      <c r="L866" s="579">
        <f t="shared" si="42"/>
        <v>0</v>
      </c>
      <c r="M866" s="580">
        <f t="shared" si="43"/>
        <v>3903130</v>
      </c>
      <c r="N866" s="638"/>
      <c r="O866" s="638"/>
      <c r="P866" s="639" t="s">
        <v>761</v>
      </c>
      <c r="Q866" s="639" t="s">
        <v>339</v>
      </c>
      <c r="R866" s="639" t="s">
        <v>73</v>
      </c>
      <c r="S866" s="639" t="s">
        <v>152</v>
      </c>
    </row>
    <row r="867" spans="1:19" ht="20.25" customHeight="1">
      <c r="A867" s="639" t="s">
        <v>351</v>
      </c>
      <c r="B867" s="638" t="s">
        <v>2918</v>
      </c>
      <c r="C867" s="639" t="s">
        <v>352</v>
      </c>
      <c r="D867" s="640" t="s">
        <v>4454</v>
      </c>
      <c r="E867" s="638"/>
      <c r="F867" s="639" t="s">
        <v>81</v>
      </c>
      <c r="G867" s="638"/>
      <c r="H867" s="1110">
        <v>685</v>
      </c>
      <c r="I867" s="705">
        <v>4637</v>
      </c>
      <c r="J867" s="643">
        <v>0</v>
      </c>
      <c r="K867" s="578">
        <f t="shared" si="41"/>
        <v>0</v>
      </c>
      <c r="L867" s="579">
        <f t="shared" si="42"/>
        <v>0</v>
      </c>
      <c r="M867" s="580">
        <f t="shared" si="43"/>
        <v>3176345</v>
      </c>
      <c r="N867" s="638"/>
      <c r="O867" s="638"/>
      <c r="P867" s="639" t="s">
        <v>761</v>
      </c>
      <c r="Q867" s="639" t="s">
        <v>336</v>
      </c>
      <c r="R867" s="639" t="s">
        <v>73</v>
      </c>
      <c r="S867" s="639" t="s">
        <v>152</v>
      </c>
    </row>
    <row r="868" spans="1:19" ht="20.25" customHeight="1">
      <c r="A868" s="639" t="s">
        <v>351</v>
      </c>
      <c r="B868" s="638" t="s">
        <v>1342</v>
      </c>
      <c r="C868" s="639" t="s">
        <v>352</v>
      </c>
      <c r="D868" s="640" t="s">
        <v>4454</v>
      </c>
      <c r="E868" s="638"/>
      <c r="F868" s="639" t="s">
        <v>672</v>
      </c>
      <c r="G868" s="638"/>
      <c r="H868" s="1110">
        <v>200</v>
      </c>
      <c r="I868" s="705">
        <v>55233</v>
      </c>
      <c r="J868" s="643">
        <v>14</v>
      </c>
      <c r="K868" s="578">
        <f t="shared" si="41"/>
        <v>2800</v>
      </c>
      <c r="L868" s="579">
        <f t="shared" si="42"/>
        <v>2.8</v>
      </c>
      <c r="M868" s="580">
        <f t="shared" si="43"/>
        <v>11046600</v>
      </c>
      <c r="N868" s="638"/>
      <c r="O868" s="638"/>
      <c r="P868" s="639" t="s">
        <v>761</v>
      </c>
      <c r="Q868" s="639" t="s">
        <v>270</v>
      </c>
      <c r="R868" s="639" t="s">
        <v>60</v>
      </c>
      <c r="S868" s="639" t="s">
        <v>152</v>
      </c>
    </row>
    <row r="869" spans="1:19" ht="20.25" customHeight="1">
      <c r="A869" s="639" t="s">
        <v>351</v>
      </c>
      <c r="B869" s="638" t="s">
        <v>1342</v>
      </c>
      <c r="C869" s="639" t="s">
        <v>352</v>
      </c>
      <c r="D869" s="640" t="s">
        <v>4454</v>
      </c>
      <c r="E869" s="638"/>
      <c r="F869" s="639" t="s">
        <v>538</v>
      </c>
      <c r="G869" s="638"/>
      <c r="H869" s="1110">
        <v>200</v>
      </c>
      <c r="I869" s="705">
        <v>49945</v>
      </c>
      <c r="J869" s="643">
        <v>15.5</v>
      </c>
      <c r="K869" s="578">
        <f t="shared" si="41"/>
        <v>3100</v>
      </c>
      <c r="L869" s="579">
        <f t="shared" si="42"/>
        <v>3.1</v>
      </c>
      <c r="M869" s="580">
        <f t="shared" si="43"/>
        <v>9989000</v>
      </c>
      <c r="N869" s="638"/>
      <c r="O869" s="638"/>
      <c r="P869" s="639" t="s">
        <v>761</v>
      </c>
      <c r="Q869" s="639" t="s">
        <v>270</v>
      </c>
      <c r="R869" s="639" t="s">
        <v>60</v>
      </c>
      <c r="S869" s="639" t="s">
        <v>152</v>
      </c>
    </row>
    <row r="870" spans="1:19" ht="20.25" customHeight="1">
      <c r="A870" s="639" t="s">
        <v>351</v>
      </c>
      <c r="B870" s="638" t="s">
        <v>1342</v>
      </c>
      <c r="C870" s="639" t="s">
        <v>352</v>
      </c>
      <c r="D870" s="640" t="s">
        <v>4454</v>
      </c>
      <c r="E870" s="638"/>
      <c r="F870" s="639" t="s">
        <v>402</v>
      </c>
      <c r="G870" s="638"/>
      <c r="H870" s="1110">
        <v>200</v>
      </c>
      <c r="I870" s="705">
        <v>155717</v>
      </c>
      <c r="J870" s="643">
        <v>36.4</v>
      </c>
      <c r="K870" s="578">
        <f t="shared" si="41"/>
        <v>7280</v>
      </c>
      <c r="L870" s="579">
        <f t="shared" si="42"/>
        <v>7.28</v>
      </c>
      <c r="M870" s="580">
        <f t="shared" si="43"/>
        <v>31143400</v>
      </c>
      <c r="N870" s="638"/>
      <c r="O870" s="638"/>
      <c r="P870" s="639" t="s">
        <v>761</v>
      </c>
      <c r="Q870" s="639" t="s">
        <v>370</v>
      </c>
      <c r="R870" s="639" t="s">
        <v>60</v>
      </c>
      <c r="S870" s="639" t="s">
        <v>152</v>
      </c>
    </row>
    <row r="871" spans="1:19" ht="20.25" customHeight="1">
      <c r="A871" s="639" t="s">
        <v>351</v>
      </c>
      <c r="B871" s="638" t="s">
        <v>1342</v>
      </c>
      <c r="C871" s="639" t="s">
        <v>352</v>
      </c>
      <c r="D871" s="640" t="s">
        <v>4454</v>
      </c>
      <c r="E871" s="638"/>
      <c r="F871" s="639" t="s">
        <v>541</v>
      </c>
      <c r="G871" s="638"/>
      <c r="H871" s="1110">
        <v>200</v>
      </c>
      <c r="I871" s="705">
        <v>96156</v>
      </c>
      <c r="J871" s="643">
        <v>18.7</v>
      </c>
      <c r="K871" s="578">
        <f t="shared" si="41"/>
        <v>3740</v>
      </c>
      <c r="L871" s="579">
        <f t="shared" si="42"/>
        <v>3.74</v>
      </c>
      <c r="M871" s="580">
        <f t="shared" si="43"/>
        <v>19231200</v>
      </c>
      <c r="N871" s="638"/>
      <c r="O871" s="638"/>
      <c r="P871" s="639" t="s">
        <v>761</v>
      </c>
      <c r="Q871" s="639" t="s">
        <v>341</v>
      </c>
      <c r="R871" s="639" t="s">
        <v>60</v>
      </c>
      <c r="S871" s="639" t="s">
        <v>152</v>
      </c>
    </row>
    <row r="872" spans="1:19" ht="20.25" customHeight="1">
      <c r="A872" s="639" t="s">
        <v>351</v>
      </c>
      <c r="B872" s="638" t="s">
        <v>1342</v>
      </c>
      <c r="C872" s="639" t="s">
        <v>352</v>
      </c>
      <c r="D872" s="640" t="s">
        <v>4454</v>
      </c>
      <c r="E872" s="638"/>
      <c r="F872" s="639" t="s">
        <v>427</v>
      </c>
      <c r="G872" s="638"/>
      <c r="H872" s="1110">
        <v>399</v>
      </c>
      <c r="I872" s="705">
        <v>189587</v>
      </c>
      <c r="J872" s="643">
        <v>42.3</v>
      </c>
      <c r="K872" s="578">
        <f t="shared" si="41"/>
        <v>16877.699999999997</v>
      </c>
      <c r="L872" s="579">
        <f t="shared" si="42"/>
        <v>16.877699999999997</v>
      </c>
      <c r="M872" s="580">
        <f t="shared" si="43"/>
        <v>75645213</v>
      </c>
      <c r="N872" s="638"/>
      <c r="O872" s="638"/>
      <c r="P872" s="639" t="s">
        <v>761</v>
      </c>
      <c r="Q872" s="639" t="s">
        <v>327</v>
      </c>
      <c r="R872" s="639" t="s">
        <v>60</v>
      </c>
      <c r="S872" s="639" t="s">
        <v>152</v>
      </c>
    </row>
    <row r="873" spans="1:19" ht="20.25" customHeight="1">
      <c r="A873" s="639" t="s">
        <v>770</v>
      </c>
      <c r="B873" s="638" t="s">
        <v>2768</v>
      </c>
      <c r="C873" s="639" t="s">
        <v>515</v>
      </c>
      <c r="D873" s="640" t="s">
        <v>4477</v>
      </c>
      <c r="E873" s="638"/>
      <c r="F873" s="639" t="s">
        <v>2172</v>
      </c>
      <c r="G873" s="638"/>
      <c r="H873" s="1110">
        <v>585</v>
      </c>
      <c r="I873" s="705">
        <v>73636</v>
      </c>
      <c r="J873" s="643">
        <v>16.5</v>
      </c>
      <c r="K873" s="578">
        <f t="shared" si="41"/>
        <v>9652.5</v>
      </c>
      <c r="L873" s="579">
        <f t="shared" si="42"/>
        <v>9.6524999999999999</v>
      </c>
      <c r="M873" s="580">
        <f t="shared" si="43"/>
        <v>43077060</v>
      </c>
      <c r="N873" s="638"/>
      <c r="O873" s="638" t="s">
        <v>2789</v>
      </c>
      <c r="P873" s="639" t="s">
        <v>761</v>
      </c>
      <c r="Q873" s="639" t="s">
        <v>981</v>
      </c>
      <c r="R873" s="639" t="s">
        <v>60</v>
      </c>
      <c r="S873" s="639" t="s">
        <v>152</v>
      </c>
    </row>
    <row r="874" spans="1:19" ht="20.25" customHeight="1">
      <c r="A874" s="639" t="s">
        <v>770</v>
      </c>
      <c r="B874" s="638" t="s">
        <v>2768</v>
      </c>
      <c r="C874" s="639" t="s">
        <v>515</v>
      </c>
      <c r="D874" s="640" t="s">
        <v>4477</v>
      </c>
      <c r="E874" s="638"/>
      <c r="F874" s="639" t="s">
        <v>521</v>
      </c>
      <c r="G874" s="638"/>
      <c r="H874" s="1110">
        <v>585</v>
      </c>
      <c r="I874" s="705">
        <v>196364</v>
      </c>
      <c r="J874" s="643">
        <v>0</v>
      </c>
      <c r="K874" s="578">
        <f t="shared" si="41"/>
        <v>0</v>
      </c>
      <c r="L874" s="579">
        <f t="shared" si="42"/>
        <v>0</v>
      </c>
      <c r="M874" s="580">
        <f t="shared" si="43"/>
        <v>114872940</v>
      </c>
      <c r="N874" s="638"/>
      <c r="O874" s="638" t="s">
        <v>2789</v>
      </c>
      <c r="P874" s="639" t="s">
        <v>761</v>
      </c>
      <c r="Q874" s="639" t="s">
        <v>374</v>
      </c>
      <c r="R874" s="639" t="s">
        <v>375</v>
      </c>
      <c r="S874" s="639" t="s">
        <v>152</v>
      </c>
    </row>
    <row r="875" spans="1:19" ht="20.25" customHeight="1">
      <c r="A875" s="639" t="s">
        <v>770</v>
      </c>
      <c r="B875" s="638" t="s">
        <v>2768</v>
      </c>
      <c r="C875" s="639" t="s">
        <v>515</v>
      </c>
      <c r="D875" s="640" t="s">
        <v>4477</v>
      </c>
      <c r="E875" s="638"/>
      <c r="F875" s="639" t="s">
        <v>2173</v>
      </c>
      <c r="G875" s="638"/>
      <c r="H875" s="1110">
        <v>1</v>
      </c>
      <c r="I875" s="705">
        <v>20417</v>
      </c>
      <c r="J875" s="643">
        <v>0</v>
      </c>
      <c r="K875" s="578">
        <f t="shared" si="41"/>
        <v>0</v>
      </c>
      <c r="L875" s="579">
        <f t="shared" si="42"/>
        <v>0</v>
      </c>
      <c r="M875" s="580">
        <f t="shared" si="43"/>
        <v>20417</v>
      </c>
      <c r="N875" s="638"/>
      <c r="O875" s="638" t="s">
        <v>2790</v>
      </c>
      <c r="P875" s="639" t="s">
        <v>761</v>
      </c>
      <c r="Q875" s="639" t="s">
        <v>577</v>
      </c>
      <c r="R875" s="639" t="s">
        <v>375</v>
      </c>
      <c r="S875" s="639" t="s">
        <v>152</v>
      </c>
    </row>
    <row r="876" spans="1:19" ht="20.25" customHeight="1">
      <c r="A876" s="639" t="s">
        <v>770</v>
      </c>
      <c r="B876" s="638" t="s">
        <v>2768</v>
      </c>
      <c r="C876" s="639" t="s">
        <v>515</v>
      </c>
      <c r="D876" s="640" t="s">
        <v>4477</v>
      </c>
      <c r="E876" s="638"/>
      <c r="F876" s="639" t="s">
        <v>1391</v>
      </c>
      <c r="G876" s="638"/>
      <c r="H876" s="1110">
        <v>1</v>
      </c>
      <c r="I876" s="705">
        <v>49495</v>
      </c>
      <c r="J876" s="643">
        <v>16</v>
      </c>
      <c r="K876" s="578">
        <f t="shared" si="41"/>
        <v>16</v>
      </c>
      <c r="L876" s="579">
        <f t="shared" si="42"/>
        <v>1.6E-2</v>
      </c>
      <c r="M876" s="580">
        <f t="shared" si="43"/>
        <v>49495</v>
      </c>
      <c r="N876" s="638"/>
      <c r="O876" s="638" t="s">
        <v>2790</v>
      </c>
      <c r="P876" s="639" t="s">
        <v>761</v>
      </c>
      <c r="Q876" s="639" t="s">
        <v>270</v>
      </c>
      <c r="R876" s="639" t="s">
        <v>68</v>
      </c>
      <c r="S876" s="639" t="s">
        <v>152</v>
      </c>
    </row>
    <row r="877" spans="1:19" ht="20.25" customHeight="1">
      <c r="A877" s="639" t="s">
        <v>770</v>
      </c>
      <c r="B877" s="638" t="s">
        <v>2768</v>
      </c>
      <c r="C877" s="639" t="s">
        <v>515</v>
      </c>
      <c r="D877" s="640" t="s">
        <v>4477</v>
      </c>
      <c r="E877" s="638"/>
      <c r="F877" s="639" t="s">
        <v>558</v>
      </c>
      <c r="G877" s="638"/>
      <c r="H877" s="1110">
        <v>1352</v>
      </c>
      <c r="I877" s="705">
        <v>9340</v>
      </c>
      <c r="J877" s="643">
        <v>0</v>
      </c>
      <c r="K877" s="578">
        <f t="shared" si="41"/>
        <v>0</v>
      </c>
      <c r="L877" s="579">
        <f t="shared" si="42"/>
        <v>0</v>
      </c>
      <c r="M877" s="580">
        <f t="shared" si="43"/>
        <v>12627680</v>
      </c>
      <c r="N877" s="638"/>
      <c r="O877" s="638" t="s">
        <v>2791</v>
      </c>
      <c r="P877" s="639" t="s">
        <v>761</v>
      </c>
      <c r="Q877" s="639" t="s">
        <v>336</v>
      </c>
      <c r="R877" s="639" t="s">
        <v>73</v>
      </c>
      <c r="S877" s="639" t="s">
        <v>152</v>
      </c>
    </row>
    <row r="878" spans="1:19" ht="20.25" customHeight="1">
      <c r="A878" s="639" t="s">
        <v>770</v>
      </c>
      <c r="B878" s="638" t="s">
        <v>2768</v>
      </c>
      <c r="C878" s="639" t="s">
        <v>515</v>
      </c>
      <c r="D878" s="640" t="s">
        <v>4477</v>
      </c>
      <c r="E878" s="638"/>
      <c r="F878" s="639" t="s">
        <v>2983</v>
      </c>
      <c r="G878" s="638"/>
      <c r="H878" s="1110">
        <v>1352</v>
      </c>
      <c r="I878" s="705">
        <v>215775</v>
      </c>
      <c r="J878" s="643">
        <v>29.3</v>
      </c>
      <c r="K878" s="578">
        <f t="shared" si="41"/>
        <v>39613.599999999999</v>
      </c>
      <c r="L878" s="579">
        <f t="shared" si="42"/>
        <v>39.613599999999998</v>
      </c>
      <c r="M878" s="580">
        <f t="shared" si="43"/>
        <v>291727800</v>
      </c>
      <c r="N878" s="638"/>
      <c r="O878" s="638" t="s">
        <v>2791</v>
      </c>
      <c r="P878" s="639" t="s">
        <v>761</v>
      </c>
      <c r="Q878" s="639" t="s">
        <v>343</v>
      </c>
      <c r="R878" s="639" t="s">
        <v>60</v>
      </c>
      <c r="S878" s="639" t="s">
        <v>152</v>
      </c>
    </row>
    <row r="879" spans="1:19" ht="20.25" customHeight="1">
      <c r="A879" s="639" t="s">
        <v>608</v>
      </c>
      <c r="B879" s="638" t="s">
        <v>852</v>
      </c>
      <c r="C879" s="639" t="s">
        <v>64</v>
      </c>
      <c r="D879" s="640" t="s">
        <v>4468</v>
      </c>
      <c r="E879" s="638"/>
      <c r="F879" s="639" t="s">
        <v>719</v>
      </c>
      <c r="G879" s="638"/>
      <c r="H879" s="1110">
        <v>1401</v>
      </c>
      <c r="I879" s="705">
        <v>131000</v>
      </c>
      <c r="J879" s="643">
        <v>31.9</v>
      </c>
      <c r="K879" s="578">
        <f t="shared" si="41"/>
        <v>44691.9</v>
      </c>
      <c r="L879" s="579">
        <f t="shared" si="42"/>
        <v>44.691900000000004</v>
      </c>
      <c r="M879" s="580">
        <f t="shared" si="43"/>
        <v>183531000</v>
      </c>
      <c r="N879" s="638"/>
      <c r="O879" s="638"/>
      <c r="P879" s="639" t="s">
        <v>284</v>
      </c>
      <c r="Q879" s="639" t="s">
        <v>370</v>
      </c>
      <c r="R879" s="639" t="s">
        <v>60</v>
      </c>
      <c r="S879" s="639" t="s">
        <v>152</v>
      </c>
    </row>
    <row r="880" spans="1:19" ht="20.25" customHeight="1">
      <c r="A880" s="639" t="s">
        <v>608</v>
      </c>
      <c r="B880" s="638" t="s">
        <v>852</v>
      </c>
      <c r="C880" s="639" t="s">
        <v>64</v>
      </c>
      <c r="D880" s="640" t="s">
        <v>4468</v>
      </c>
      <c r="E880" s="638"/>
      <c r="F880" s="639" t="s">
        <v>1010</v>
      </c>
      <c r="G880" s="638"/>
      <c r="H880" s="1110">
        <v>2242</v>
      </c>
      <c r="I880" s="705">
        <v>52315</v>
      </c>
      <c r="J880" s="643">
        <v>13.3</v>
      </c>
      <c r="K880" s="578">
        <f t="shared" si="41"/>
        <v>29818.600000000002</v>
      </c>
      <c r="L880" s="579">
        <f t="shared" si="42"/>
        <v>29.818600000000004</v>
      </c>
      <c r="M880" s="580">
        <f t="shared" si="43"/>
        <v>117290230</v>
      </c>
      <c r="N880" s="638"/>
      <c r="O880" s="638"/>
      <c r="P880" s="639" t="s">
        <v>284</v>
      </c>
      <c r="Q880" s="639" t="s">
        <v>270</v>
      </c>
      <c r="R880" s="639" t="s">
        <v>60</v>
      </c>
      <c r="S880" s="639" t="s">
        <v>152</v>
      </c>
    </row>
    <row r="881" spans="1:19" ht="20.25" customHeight="1">
      <c r="A881" s="639" t="s">
        <v>608</v>
      </c>
      <c r="B881" s="638" t="s">
        <v>852</v>
      </c>
      <c r="C881" s="639" t="s">
        <v>64</v>
      </c>
      <c r="D881" s="640" t="s">
        <v>4468</v>
      </c>
      <c r="E881" s="638"/>
      <c r="F881" s="639" t="s">
        <v>667</v>
      </c>
      <c r="G881" s="638"/>
      <c r="H881" s="1110">
        <v>343</v>
      </c>
      <c r="I881" s="705">
        <v>70552</v>
      </c>
      <c r="J881" s="643">
        <v>19</v>
      </c>
      <c r="K881" s="578">
        <f t="shared" si="41"/>
        <v>6517</v>
      </c>
      <c r="L881" s="579">
        <f t="shared" si="42"/>
        <v>6.5170000000000003</v>
      </c>
      <c r="M881" s="580">
        <f t="shared" si="43"/>
        <v>24199336</v>
      </c>
      <c r="N881" s="638"/>
      <c r="O881" s="638"/>
      <c r="P881" s="639" t="s">
        <v>284</v>
      </c>
      <c r="Q881" s="639" t="s">
        <v>345</v>
      </c>
      <c r="R881" s="639" t="s">
        <v>60</v>
      </c>
      <c r="S881" s="639" t="s">
        <v>152</v>
      </c>
    </row>
    <row r="882" spans="1:19" ht="20.25" customHeight="1">
      <c r="A882" s="639" t="s">
        <v>608</v>
      </c>
      <c r="B882" s="638" t="s">
        <v>852</v>
      </c>
      <c r="C882" s="639" t="s">
        <v>64</v>
      </c>
      <c r="D882" s="640" t="s">
        <v>4468</v>
      </c>
      <c r="E882" s="638"/>
      <c r="F882" s="639" t="s">
        <v>440</v>
      </c>
      <c r="G882" s="638"/>
      <c r="H882" s="1110">
        <v>1121</v>
      </c>
      <c r="I882" s="705">
        <v>207706</v>
      </c>
      <c r="J882" s="643">
        <v>36.9</v>
      </c>
      <c r="K882" s="578">
        <f t="shared" si="41"/>
        <v>41364.9</v>
      </c>
      <c r="L882" s="579">
        <f t="shared" si="42"/>
        <v>41.364899999999999</v>
      </c>
      <c r="M882" s="580">
        <f t="shared" si="43"/>
        <v>232838426</v>
      </c>
      <c r="N882" s="638"/>
      <c r="O882" s="638"/>
      <c r="P882" s="639" t="s">
        <v>284</v>
      </c>
      <c r="Q882" s="639" t="s">
        <v>327</v>
      </c>
      <c r="R882" s="639" t="s">
        <v>60</v>
      </c>
      <c r="S882" s="639" t="s">
        <v>152</v>
      </c>
    </row>
    <row r="883" spans="1:19" ht="20.25" customHeight="1">
      <c r="A883" s="639" t="s">
        <v>219</v>
      </c>
      <c r="B883" s="638" t="s">
        <v>1335</v>
      </c>
      <c r="C883" s="639" t="s">
        <v>64</v>
      </c>
      <c r="D883" s="640" t="s">
        <v>4399</v>
      </c>
      <c r="E883" s="638"/>
      <c r="F883" s="639" t="s">
        <v>722</v>
      </c>
      <c r="G883" s="638"/>
      <c r="H883" s="1110">
        <v>999</v>
      </c>
      <c r="I883" s="705">
        <v>67592</v>
      </c>
      <c r="J883" s="643">
        <v>15.5</v>
      </c>
      <c r="K883" s="578">
        <f t="shared" si="41"/>
        <v>15484.5</v>
      </c>
      <c r="L883" s="579">
        <f t="shared" si="42"/>
        <v>15.484500000000001</v>
      </c>
      <c r="M883" s="580">
        <f t="shared" si="43"/>
        <v>67524408</v>
      </c>
      <c r="N883" s="638"/>
      <c r="O883" s="638"/>
      <c r="P883" s="639" t="s">
        <v>284</v>
      </c>
      <c r="Q883" s="639" t="s">
        <v>270</v>
      </c>
      <c r="R883" s="639" t="s">
        <v>60</v>
      </c>
      <c r="S883" s="639" t="s">
        <v>237</v>
      </c>
    </row>
    <row r="884" spans="1:19" ht="20.25" customHeight="1">
      <c r="A884" s="639" t="s">
        <v>219</v>
      </c>
      <c r="B884" s="638" t="s">
        <v>1335</v>
      </c>
      <c r="C884" s="639" t="s">
        <v>64</v>
      </c>
      <c r="D884" s="640" t="s">
        <v>4399</v>
      </c>
      <c r="E884" s="638"/>
      <c r="F884" s="639" t="s">
        <v>267</v>
      </c>
      <c r="G884" s="638"/>
      <c r="H884" s="1110">
        <v>999</v>
      </c>
      <c r="I884" s="705">
        <v>51975</v>
      </c>
      <c r="J884" s="643">
        <v>7.2</v>
      </c>
      <c r="K884" s="578">
        <f t="shared" si="41"/>
        <v>7192.8</v>
      </c>
      <c r="L884" s="579">
        <f t="shared" si="42"/>
        <v>7.1928000000000001</v>
      </c>
      <c r="M884" s="580">
        <f t="shared" si="43"/>
        <v>51923025</v>
      </c>
      <c r="N884" s="638"/>
      <c r="O884" s="638"/>
      <c r="P884" s="639" t="s">
        <v>284</v>
      </c>
      <c r="Q884" s="639" t="s">
        <v>344</v>
      </c>
      <c r="R884" s="639" t="s">
        <v>60</v>
      </c>
      <c r="S884" s="639" t="s">
        <v>237</v>
      </c>
    </row>
    <row r="885" spans="1:19" ht="20.25" customHeight="1">
      <c r="A885" s="639" t="s">
        <v>219</v>
      </c>
      <c r="B885" s="638" t="s">
        <v>1335</v>
      </c>
      <c r="C885" s="639" t="s">
        <v>64</v>
      </c>
      <c r="D885" s="640" t="s">
        <v>4469</v>
      </c>
      <c r="E885" s="638"/>
      <c r="F885" s="639" t="s">
        <v>427</v>
      </c>
      <c r="G885" s="638"/>
      <c r="H885" s="1110">
        <v>999</v>
      </c>
      <c r="I885" s="705">
        <v>224917</v>
      </c>
      <c r="J885" s="643">
        <v>42.3</v>
      </c>
      <c r="K885" s="578">
        <f t="shared" si="41"/>
        <v>42257.7</v>
      </c>
      <c r="L885" s="579">
        <f t="shared" si="42"/>
        <v>42.2577</v>
      </c>
      <c r="M885" s="580">
        <f t="shared" si="43"/>
        <v>224692083</v>
      </c>
      <c r="N885" s="638"/>
      <c r="O885" s="638"/>
      <c r="P885" s="639" t="s">
        <v>284</v>
      </c>
      <c r="Q885" s="639" t="s">
        <v>327</v>
      </c>
      <c r="R885" s="639" t="s">
        <v>60</v>
      </c>
      <c r="S885" s="639" t="s">
        <v>237</v>
      </c>
    </row>
    <row r="886" spans="1:19" ht="20.25" customHeight="1">
      <c r="A886" s="639" t="s">
        <v>219</v>
      </c>
      <c r="B886" s="638" t="s">
        <v>1335</v>
      </c>
      <c r="C886" s="639" t="s">
        <v>64</v>
      </c>
      <c r="D886" s="640" t="s">
        <v>4469</v>
      </c>
      <c r="E886" s="638"/>
      <c r="F886" s="639" t="s">
        <v>402</v>
      </c>
      <c r="G886" s="638"/>
      <c r="H886" s="1110">
        <v>999</v>
      </c>
      <c r="I886" s="705">
        <v>186289</v>
      </c>
      <c r="J886" s="643">
        <v>36.4</v>
      </c>
      <c r="K886" s="578">
        <f t="shared" si="41"/>
        <v>36363.599999999999</v>
      </c>
      <c r="L886" s="579">
        <f t="shared" si="42"/>
        <v>36.363599999999998</v>
      </c>
      <c r="M886" s="580">
        <f t="shared" si="43"/>
        <v>186102711</v>
      </c>
      <c r="N886" s="638"/>
      <c r="O886" s="638"/>
      <c r="P886" s="639" t="s">
        <v>284</v>
      </c>
      <c r="Q886" s="639" t="s">
        <v>403</v>
      </c>
      <c r="R886" s="639" t="s">
        <v>60</v>
      </c>
      <c r="S886" s="639" t="s">
        <v>237</v>
      </c>
    </row>
    <row r="887" spans="1:19" ht="20.25" customHeight="1">
      <c r="A887" s="639" t="s">
        <v>219</v>
      </c>
      <c r="B887" s="638" t="s">
        <v>1335</v>
      </c>
      <c r="C887" s="639" t="s">
        <v>64</v>
      </c>
      <c r="D887" s="640" t="s">
        <v>4469</v>
      </c>
      <c r="E887" s="638"/>
      <c r="F887" s="639" t="s">
        <v>1337</v>
      </c>
      <c r="G887" s="638"/>
      <c r="H887" s="1110">
        <v>999</v>
      </c>
      <c r="I887" s="705">
        <v>11942</v>
      </c>
      <c r="J887" s="643">
        <v>0</v>
      </c>
      <c r="K887" s="578">
        <f t="shared" si="41"/>
        <v>0</v>
      </c>
      <c r="L887" s="579">
        <f t="shared" si="42"/>
        <v>0</v>
      </c>
      <c r="M887" s="580">
        <f t="shared" si="43"/>
        <v>11930058</v>
      </c>
      <c r="N887" s="638"/>
      <c r="O887" s="638"/>
      <c r="P887" s="639" t="s">
        <v>284</v>
      </c>
      <c r="Q887" s="639" t="s">
        <v>575</v>
      </c>
      <c r="R887" s="639" t="s">
        <v>375</v>
      </c>
      <c r="S887" s="639" t="s">
        <v>237</v>
      </c>
    </row>
    <row r="888" spans="1:19" ht="20.25" customHeight="1">
      <c r="A888" s="639" t="s">
        <v>1415</v>
      </c>
      <c r="B888" s="638" t="s">
        <v>1883</v>
      </c>
      <c r="C888" s="639" t="s">
        <v>64</v>
      </c>
      <c r="D888" s="640" t="s">
        <v>4480</v>
      </c>
      <c r="E888" s="638"/>
      <c r="F888" s="639" t="s">
        <v>2983</v>
      </c>
      <c r="G888" s="638"/>
      <c r="H888" s="1110">
        <v>1312</v>
      </c>
      <c r="I888" s="705">
        <v>159428</v>
      </c>
      <c r="J888" s="643">
        <v>29.3</v>
      </c>
      <c r="K888" s="578">
        <f t="shared" si="41"/>
        <v>38441.599999999999</v>
      </c>
      <c r="L888" s="579">
        <f t="shared" si="42"/>
        <v>38.441600000000001</v>
      </c>
      <c r="M888" s="580">
        <f t="shared" si="43"/>
        <v>209169536</v>
      </c>
      <c r="N888" s="638"/>
      <c r="O888" s="638"/>
      <c r="P888" s="639" t="s">
        <v>284</v>
      </c>
      <c r="Q888" s="639" t="s">
        <v>343</v>
      </c>
      <c r="R888" s="639" t="s">
        <v>60</v>
      </c>
      <c r="S888" s="639" t="s">
        <v>237</v>
      </c>
    </row>
    <row r="889" spans="1:19" ht="20.25" customHeight="1">
      <c r="A889" s="639" t="s">
        <v>718</v>
      </c>
      <c r="B889" s="638" t="s">
        <v>1616</v>
      </c>
      <c r="C889" s="639" t="s">
        <v>64</v>
      </c>
      <c r="D889" s="640" t="s">
        <v>4466</v>
      </c>
      <c r="E889" s="638"/>
      <c r="F889" s="639" t="s">
        <v>401</v>
      </c>
      <c r="G889" s="638"/>
      <c r="H889" s="1110">
        <v>1107</v>
      </c>
      <c r="I889" s="705">
        <v>79210</v>
      </c>
      <c r="J889" s="643">
        <v>9.4</v>
      </c>
      <c r="K889" s="578">
        <f t="shared" si="41"/>
        <v>10405.800000000001</v>
      </c>
      <c r="L889" s="579">
        <f t="shared" si="42"/>
        <v>10.405800000000001</v>
      </c>
      <c r="M889" s="580">
        <f t="shared" si="43"/>
        <v>87685470</v>
      </c>
      <c r="N889" s="638"/>
      <c r="O889" s="638"/>
      <c r="P889" s="639" t="s">
        <v>284</v>
      </c>
      <c r="Q889" s="639" t="s">
        <v>344</v>
      </c>
      <c r="R889" s="639" t="s">
        <v>60</v>
      </c>
      <c r="S889" s="639" t="s">
        <v>152</v>
      </c>
    </row>
    <row r="890" spans="1:19" ht="20.25" customHeight="1">
      <c r="A890" s="639" t="s">
        <v>718</v>
      </c>
      <c r="B890" s="638" t="s">
        <v>1616</v>
      </c>
      <c r="C890" s="639" t="s">
        <v>64</v>
      </c>
      <c r="D890" s="640" t="s">
        <v>4466</v>
      </c>
      <c r="E890" s="638"/>
      <c r="F890" s="639" t="s">
        <v>1177</v>
      </c>
      <c r="G890" s="638"/>
      <c r="H890" s="1110">
        <v>561</v>
      </c>
      <c r="I890" s="705">
        <v>105932</v>
      </c>
      <c r="J890" s="643">
        <v>21</v>
      </c>
      <c r="K890" s="578">
        <f t="shared" si="41"/>
        <v>11781</v>
      </c>
      <c r="L890" s="579">
        <f t="shared" si="42"/>
        <v>11.781000000000001</v>
      </c>
      <c r="M890" s="580">
        <f t="shared" si="43"/>
        <v>59427852</v>
      </c>
      <c r="N890" s="638"/>
      <c r="O890" s="638"/>
      <c r="P890" s="639" t="s">
        <v>284</v>
      </c>
      <c r="Q890" s="639" t="s">
        <v>341</v>
      </c>
      <c r="R890" s="639" t="s">
        <v>60</v>
      </c>
      <c r="S890" s="639" t="s">
        <v>152</v>
      </c>
    </row>
    <row r="891" spans="1:19" ht="20.25" customHeight="1">
      <c r="A891" s="639" t="s">
        <v>718</v>
      </c>
      <c r="B891" s="638" t="s">
        <v>1616</v>
      </c>
      <c r="C891" s="639" t="s">
        <v>64</v>
      </c>
      <c r="D891" s="640" t="s">
        <v>4466</v>
      </c>
      <c r="E891" s="638"/>
      <c r="F891" s="639" t="s">
        <v>880</v>
      </c>
      <c r="G891" s="638"/>
      <c r="H891" s="1110">
        <v>834</v>
      </c>
      <c r="I891" s="705">
        <v>2951</v>
      </c>
      <c r="J891" s="643">
        <v>0</v>
      </c>
      <c r="K891" s="578">
        <f t="shared" si="41"/>
        <v>0</v>
      </c>
      <c r="L891" s="579">
        <f t="shared" si="42"/>
        <v>0</v>
      </c>
      <c r="M891" s="580">
        <f t="shared" si="43"/>
        <v>2461134</v>
      </c>
      <c r="N891" s="638"/>
      <c r="O891" s="638"/>
      <c r="P891" s="639" t="s">
        <v>284</v>
      </c>
      <c r="Q891" s="639" t="s">
        <v>336</v>
      </c>
      <c r="R891" s="639" t="s">
        <v>73</v>
      </c>
      <c r="S891" s="639" t="s">
        <v>152</v>
      </c>
    </row>
    <row r="892" spans="1:19" ht="20.25" customHeight="1">
      <c r="A892" s="639" t="s">
        <v>718</v>
      </c>
      <c r="B892" s="638" t="s">
        <v>1616</v>
      </c>
      <c r="C892" s="639" t="s">
        <v>64</v>
      </c>
      <c r="D892" s="640" t="s">
        <v>4466</v>
      </c>
      <c r="E892" s="638"/>
      <c r="F892" s="639" t="s">
        <v>1618</v>
      </c>
      <c r="G892" s="638"/>
      <c r="H892" s="1110">
        <v>834</v>
      </c>
      <c r="I892" s="705">
        <v>157370</v>
      </c>
      <c r="J892" s="643">
        <v>43</v>
      </c>
      <c r="K892" s="578">
        <f t="shared" si="41"/>
        <v>35862</v>
      </c>
      <c r="L892" s="579">
        <f t="shared" si="42"/>
        <v>35.862000000000002</v>
      </c>
      <c r="M892" s="580">
        <f t="shared" si="43"/>
        <v>131246580</v>
      </c>
      <c r="N892" s="638"/>
      <c r="O892" s="638"/>
      <c r="P892" s="639" t="s">
        <v>284</v>
      </c>
      <c r="Q892" s="639" t="s">
        <v>327</v>
      </c>
      <c r="R892" s="639" t="s">
        <v>68</v>
      </c>
      <c r="S892" s="639" t="s">
        <v>152</v>
      </c>
    </row>
    <row r="893" spans="1:19" ht="20.25" customHeight="1">
      <c r="A893" s="639" t="s">
        <v>718</v>
      </c>
      <c r="B893" s="638" t="s">
        <v>1616</v>
      </c>
      <c r="C893" s="639" t="s">
        <v>64</v>
      </c>
      <c r="D893" s="640" t="s">
        <v>4466</v>
      </c>
      <c r="E893" s="638"/>
      <c r="F893" s="639" t="s">
        <v>2983</v>
      </c>
      <c r="G893" s="638"/>
      <c r="H893" s="1110">
        <v>834</v>
      </c>
      <c r="I893" s="705">
        <v>170695</v>
      </c>
      <c r="J893" s="643">
        <v>29.3</v>
      </c>
      <c r="K893" s="578">
        <f t="shared" si="41"/>
        <v>24436.2</v>
      </c>
      <c r="L893" s="579">
        <f t="shared" si="42"/>
        <v>24.436199999999999</v>
      </c>
      <c r="M893" s="580">
        <f t="shared" si="43"/>
        <v>142359630</v>
      </c>
      <c r="N893" s="638"/>
      <c r="O893" s="638"/>
      <c r="P893" s="639" t="s">
        <v>284</v>
      </c>
      <c r="Q893" s="639" t="s">
        <v>343</v>
      </c>
      <c r="R893" s="639" t="s">
        <v>60</v>
      </c>
      <c r="S893" s="639" t="s">
        <v>152</v>
      </c>
    </row>
    <row r="894" spans="1:19" ht="20.25" customHeight="1">
      <c r="A894" s="639" t="s">
        <v>718</v>
      </c>
      <c r="B894" s="638" t="s">
        <v>1616</v>
      </c>
      <c r="C894" s="639" t="s">
        <v>64</v>
      </c>
      <c r="D894" s="640" t="s">
        <v>4466</v>
      </c>
      <c r="E894" s="638"/>
      <c r="F894" s="639" t="s">
        <v>880</v>
      </c>
      <c r="G894" s="638"/>
      <c r="H894" s="1110">
        <v>834</v>
      </c>
      <c r="I894" s="705">
        <v>3057</v>
      </c>
      <c r="J894" s="643">
        <v>0</v>
      </c>
      <c r="K894" s="578">
        <f t="shared" si="41"/>
        <v>0</v>
      </c>
      <c r="L894" s="579">
        <f t="shared" si="42"/>
        <v>0</v>
      </c>
      <c r="M894" s="580">
        <f t="shared" si="43"/>
        <v>2549538</v>
      </c>
      <c r="N894" s="638"/>
      <c r="O894" s="638"/>
      <c r="P894" s="639" t="s">
        <v>284</v>
      </c>
      <c r="Q894" s="639" t="s">
        <v>336</v>
      </c>
      <c r="R894" s="639" t="s">
        <v>73</v>
      </c>
      <c r="S894" s="639" t="s">
        <v>152</v>
      </c>
    </row>
    <row r="895" spans="1:19" ht="20.25" customHeight="1">
      <c r="A895" s="639" t="s">
        <v>718</v>
      </c>
      <c r="B895" s="638" t="s">
        <v>4497</v>
      </c>
      <c r="C895" s="639" t="s">
        <v>64</v>
      </c>
      <c r="D895" s="640" t="s">
        <v>4476</v>
      </c>
      <c r="E895" s="638"/>
      <c r="F895" s="639" t="s">
        <v>1177</v>
      </c>
      <c r="G895" s="638"/>
      <c r="H895" s="1110">
        <v>400</v>
      </c>
      <c r="I895" s="705">
        <v>105932</v>
      </c>
      <c r="J895" s="643">
        <v>21</v>
      </c>
      <c r="K895" s="578">
        <f t="shared" si="41"/>
        <v>8400</v>
      </c>
      <c r="L895" s="579">
        <f t="shared" si="42"/>
        <v>8.4</v>
      </c>
      <c r="M895" s="580">
        <f t="shared" si="43"/>
        <v>42372800</v>
      </c>
      <c r="N895" s="638"/>
      <c r="O895" s="638"/>
      <c r="P895" s="639" t="s">
        <v>284</v>
      </c>
      <c r="Q895" s="639" t="s">
        <v>341</v>
      </c>
      <c r="R895" s="639" t="s">
        <v>60</v>
      </c>
      <c r="S895" s="639" t="s">
        <v>152</v>
      </c>
    </row>
    <row r="896" spans="1:19" ht="20.25" customHeight="1">
      <c r="A896" s="639" t="s">
        <v>718</v>
      </c>
      <c r="B896" s="638" t="s">
        <v>4497</v>
      </c>
      <c r="C896" s="639" t="s">
        <v>64</v>
      </c>
      <c r="D896" s="640" t="s">
        <v>4476</v>
      </c>
      <c r="E896" s="638"/>
      <c r="F896" s="639" t="s">
        <v>906</v>
      </c>
      <c r="G896" s="638"/>
      <c r="H896" s="1110">
        <v>200</v>
      </c>
      <c r="I896" s="705">
        <v>130463</v>
      </c>
      <c r="J896" s="643">
        <v>46</v>
      </c>
      <c r="K896" s="578">
        <f t="shared" si="41"/>
        <v>9200</v>
      </c>
      <c r="L896" s="579">
        <f t="shared" si="42"/>
        <v>9.1999999999999993</v>
      </c>
      <c r="M896" s="580">
        <f t="shared" si="43"/>
        <v>26092600</v>
      </c>
      <c r="N896" s="638"/>
      <c r="O896" s="638"/>
      <c r="P896" s="639" t="s">
        <v>284</v>
      </c>
      <c r="Q896" s="639" t="s">
        <v>370</v>
      </c>
      <c r="R896" s="639" t="s">
        <v>68</v>
      </c>
      <c r="S896" s="639" t="s">
        <v>152</v>
      </c>
    </row>
    <row r="897" spans="1:19" ht="20.25" customHeight="1">
      <c r="A897" s="639" t="s">
        <v>718</v>
      </c>
      <c r="B897" s="638" t="s">
        <v>4497</v>
      </c>
      <c r="C897" s="639" t="s">
        <v>64</v>
      </c>
      <c r="D897" s="640" t="s">
        <v>4476</v>
      </c>
      <c r="E897" s="638"/>
      <c r="F897" s="639" t="s">
        <v>880</v>
      </c>
      <c r="G897" s="638"/>
      <c r="H897" s="1110">
        <v>200</v>
      </c>
      <c r="I897" s="705">
        <v>3030</v>
      </c>
      <c r="J897" s="643">
        <v>0</v>
      </c>
      <c r="K897" s="578">
        <f t="shared" si="41"/>
        <v>0</v>
      </c>
      <c r="L897" s="579">
        <f t="shared" si="42"/>
        <v>0</v>
      </c>
      <c r="M897" s="580">
        <f t="shared" si="43"/>
        <v>606000</v>
      </c>
      <c r="N897" s="638"/>
      <c r="O897" s="638"/>
      <c r="P897" s="639" t="s">
        <v>284</v>
      </c>
      <c r="Q897" s="639" t="s">
        <v>336</v>
      </c>
      <c r="R897" s="639" t="s">
        <v>73</v>
      </c>
      <c r="S897" s="639" t="s">
        <v>152</v>
      </c>
    </row>
    <row r="898" spans="1:19" ht="20.25" customHeight="1">
      <c r="A898" s="639" t="s">
        <v>718</v>
      </c>
      <c r="B898" s="638" t="s">
        <v>4497</v>
      </c>
      <c r="C898" s="639" t="s">
        <v>64</v>
      </c>
      <c r="D898" s="640" t="s">
        <v>4476</v>
      </c>
      <c r="E898" s="638"/>
      <c r="F898" s="639" t="s">
        <v>2983</v>
      </c>
      <c r="G898" s="638"/>
      <c r="H898" s="1110">
        <v>200</v>
      </c>
      <c r="I898" s="705">
        <v>170695</v>
      </c>
      <c r="J898" s="643">
        <v>29.3</v>
      </c>
      <c r="K898" s="578">
        <f t="shared" si="41"/>
        <v>5860</v>
      </c>
      <c r="L898" s="579">
        <f t="shared" si="42"/>
        <v>5.86</v>
      </c>
      <c r="M898" s="580">
        <f t="shared" si="43"/>
        <v>34139000</v>
      </c>
      <c r="N898" s="638"/>
      <c r="O898" s="638"/>
      <c r="P898" s="639" t="s">
        <v>284</v>
      </c>
      <c r="Q898" s="639" t="s">
        <v>343</v>
      </c>
      <c r="R898" s="639" t="s">
        <v>60</v>
      </c>
      <c r="S898" s="639" t="s">
        <v>152</v>
      </c>
    </row>
    <row r="899" spans="1:19" ht="20.25" customHeight="1">
      <c r="A899" s="639" t="s">
        <v>718</v>
      </c>
      <c r="B899" s="638" t="s">
        <v>4497</v>
      </c>
      <c r="C899" s="639" t="s">
        <v>64</v>
      </c>
      <c r="D899" s="640" t="s">
        <v>4476</v>
      </c>
      <c r="E899" s="638"/>
      <c r="F899" s="639" t="s">
        <v>880</v>
      </c>
      <c r="G899" s="638"/>
      <c r="H899" s="1110">
        <v>200</v>
      </c>
      <c r="I899" s="705">
        <v>3057</v>
      </c>
      <c r="J899" s="643">
        <v>0</v>
      </c>
      <c r="K899" s="578">
        <f t="shared" si="41"/>
        <v>0</v>
      </c>
      <c r="L899" s="579">
        <f t="shared" si="42"/>
        <v>0</v>
      </c>
      <c r="M899" s="580">
        <f t="shared" si="43"/>
        <v>611400</v>
      </c>
      <c r="N899" s="638"/>
      <c r="O899" s="638"/>
      <c r="P899" s="639" t="s">
        <v>284</v>
      </c>
      <c r="Q899" s="639" t="s">
        <v>336</v>
      </c>
      <c r="R899" s="639" t="s">
        <v>73</v>
      </c>
      <c r="S899" s="639" t="s">
        <v>152</v>
      </c>
    </row>
    <row r="900" spans="1:19" ht="20.25" customHeight="1">
      <c r="A900" s="639" t="s">
        <v>718</v>
      </c>
      <c r="B900" s="638" t="s">
        <v>4498</v>
      </c>
      <c r="C900" s="639" t="s">
        <v>64</v>
      </c>
      <c r="D900" s="640" t="s">
        <v>4469</v>
      </c>
      <c r="E900" s="638"/>
      <c r="F900" s="639" t="s">
        <v>1177</v>
      </c>
      <c r="G900" s="638"/>
      <c r="H900" s="642">
        <v>400</v>
      </c>
      <c r="I900" s="705">
        <v>105932</v>
      </c>
      <c r="J900" s="643">
        <v>21</v>
      </c>
      <c r="K900" s="578">
        <f t="shared" ref="K900:K904" si="47">IFERROR(J900*H900,"0")</f>
        <v>8400</v>
      </c>
      <c r="L900" s="579">
        <f t="shared" ref="L900:L904" si="48">IFERROR(K900/1000,"0")</f>
        <v>8.4</v>
      </c>
      <c r="M900" s="580">
        <f t="shared" ref="M900:M904" si="49">I900*H900</f>
        <v>42372800</v>
      </c>
      <c r="N900" s="638"/>
      <c r="O900" s="638"/>
      <c r="P900" s="639" t="s">
        <v>284</v>
      </c>
      <c r="Q900" s="639" t="s">
        <v>341</v>
      </c>
      <c r="R900" s="639" t="s">
        <v>60</v>
      </c>
      <c r="S900" s="639" t="s">
        <v>152</v>
      </c>
    </row>
    <row r="901" spans="1:19" ht="20.25" customHeight="1">
      <c r="A901" s="639" t="s">
        <v>718</v>
      </c>
      <c r="B901" s="638" t="s">
        <v>4498</v>
      </c>
      <c r="C901" s="639" t="s">
        <v>64</v>
      </c>
      <c r="D901" s="640" t="s">
        <v>4469</v>
      </c>
      <c r="E901" s="638"/>
      <c r="F901" s="639" t="s">
        <v>906</v>
      </c>
      <c r="G901" s="638"/>
      <c r="H901" s="642">
        <v>200</v>
      </c>
      <c r="I901" s="705">
        <v>130463</v>
      </c>
      <c r="J901" s="643">
        <v>46</v>
      </c>
      <c r="K901" s="578">
        <f t="shared" si="47"/>
        <v>9200</v>
      </c>
      <c r="L901" s="579">
        <f t="shared" si="48"/>
        <v>9.1999999999999993</v>
      </c>
      <c r="M901" s="580">
        <f t="shared" si="49"/>
        <v>26092600</v>
      </c>
      <c r="N901" s="638"/>
      <c r="O901" s="638"/>
      <c r="P901" s="639" t="s">
        <v>284</v>
      </c>
      <c r="Q901" s="639" t="s">
        <v>370</v>
      </c>
      <c r="R901" s="639" t="s">
        <v>68</v>
      </c>
      <c r="S901" s="639" t="s">
        <v>152</v>
      </c>
    </row>
    <row r="902" spans="1:19" ht="20.25" customHeight="1">
      <c r="A902" s="639" t="s">
        <v>718</v>
      </c>
      <c r="B902" s="638" t="s">
        <v>4498</v>
      </c>
      <c r="C902" s="639" t="s">
        <v>64</v>
      </c>
      <c r="D902" s="640" t="s">
        <v>4469</v>
      </c>
      <c r="E902" s="638"/>
      <c r="F902" s="639" t="s">
        <v>880</v>
      </c>
      <c r="G902" s="638"/>
      <c r="H902" s="642">
        <v>200</v>
      </c>
      <c r="I902" s="705">
        <v>3030</v>
      </c>
      <c r="J902" s="643">
        <v>0</v>
      </c>
      <c r="K902" s="578">
        <f t="shared" si="47"/>
        <v>0</v>
      </c>
      <c r="L902" s="579">
        <f t="shared" si="48"/>
        <v>0</v>
      </c>
      <c r="M902" s="580">
        <f t="shared" si="49"/>
        <v>606000</v>
      </c>
      <c r="N902" s="638"/>
      <c r="O902" s="638"/>
      <c r="P902" s="639" t="s">
        <v>284</v>
      </c>
      <c r="Q902" s="639" t="s">
        <v>336</v>
      </c>
      <c r="R902" s="639" t="s">
        <v>73</v>
      </c>
      <c r="S902" s="639" t="s">
        <v>152</v>
      </c>
    </row>
    <row r="903" spans="1:19" ht="20.25" customHeight="1">
      <c r="A903" s="639" t="s">
        <v>718</v>
      </c>
      <c r="B903" s="638" t="s">
        <v>4498</v>
      </c>
      <c r="C903" s="639" t="s">
        <v>64</v>
      </c>
      <c r="D903" s="640" t="s">
        <v>4469</v>
      </c>
      <c r="E903" s="638"/>
      <c r="F903" s="639" t="s">
        <v>2983</v>
      </c>
      <c r="G903" s="638"/>
      <c r="H903" s="642">
        <v>200</v>
      </c>
      <c r="I903" s="705">
        <v>170695</v>
      </c>
      <c r="J903" s="643">
        <v>29.3</v>
      </c>
      <c r="K903" s="578">
        <f t="shared" si="47"/>
        <v>5860</v>
      </c>
      <c r="L903" s="579">
        <f t="shared" si="48"/>
        <v>5.86</v>
      </c>
      <c r="M903" s="580">
        <f t="shared" si="49"/>
        <v>34139000</v>
      </c>
      <c r="N903" s="638"/>
      <c r="O903" s="638"/>
      <c r="P903" s="639" t="s">
        <v>284</v>
      </c>
      <c r="Q903" s="639" t="s">
        <v>343</v>
      </c>
      <c r="R903" s="639" t="s">
        <v>60</v>
      </c>
      <c r="S903" s="639" t="s">
        <v>152</v>
      </c>
    </row>
    <row r="904" spans="1:19" ht="20.25" customHeight="1">
      <c r="A904" s="639" t="s">
        <v>718</v>
      </c>
      <c r="B904" s="638" t="s">
        <v>4498</v>
      </c>
      <c r="C904" s="639" t="s">
        <v>64</v>
      </c>
      <c r="D904" s="640" t="s">
        <v>4469</v>
      </c>
      <c r="E904" s="638"/>
      <c r="F904" s="639" t="s">
        <v>880</v>
      </c>
      <c r="G904" s="638"/>
      <c r="H904" s="642">
        <v>200</v>
      </c>
      <c r="I904" s="705">
        <v>3057</v>
      </c>
      <c r="J904" s="643">
        <v>0</v>
      </c>
      <c r="K904" s="578">
        <f t="shared" si="47"/>
        <v>0</v>
      </c>
      <c r="L904" s="579">
        <f t="shared" si="48"/>
        <v>0</v>
      </c>
      <c r="M904" s="580">
        <f t="shared" si="49"/>
        <v>611400</v>
      </c>
      <c r="N904" s="638"/>
      <c r="O904" s="638"/>
      <c r="P904" s="639" t="s">
        <v>284</v>
      </c>
      <c r="Q904" s="639" t="s">
        <v>336</v>
      </c>
      <c r="R904" s="639" t="s">
        <v>73</v>
      </c>
      <c r="S904" s="639" t="s">
        <v>152</v>
      </c>
    </row>
    <row r="905" spans="1:19" ht="20.25" customHeight="1">
      <c r="A905" s="639" t="s">
        <v>718</v>
      </c>
      <c r="B905" s="638" t="s">
        <v>4499</v>
      </c>
      <c r="C905" s="639" t="s">
        <v>64</v>
      </c>
      <c r="D905" s="640" t="s">
        <v>4477</v>
      </c>
      <c r="E905" s="638"/>
      <c r="F905" s="639" t="s">
        <v>1177</v>
      </c>
      <c r="G905" s="638"/>
      <c r="H905" s="642">
        <v>400</v>
      </c>
      <c r="I905" s="705">
        <v>105932</v>
      </c>
      <c r="J905" s="643">
        <v>21</v>
      </c>
      <c r="K905" s="578">
        <f t="shared" si="41"/>
        <v>8400</v>
      </c>
      <c r="L905" s="579">
        <f t="shared" si="42"/>
        <v>8.4</v>
      </c>
      <c r="M905" s="580">
        <f t="shared" si="43"/>
        <v>42372800</v>
      </c>
      <c r="N905" s="638"/>
      <c r="O905" s="638"/>
      <c r="P905" s="639" t="s">
        <v>284</v>
      </c>
      <c r="Q905" s="639" t="s">
        <v>341</v>
      </c>
      <c r="R905" s="639" t="s">
        <v>60</v>
      </c>
      <c r="S905" s="639" t="s">
        <v>152</v>
      </c>
    </row>
    <row r="906" spans="1:19" ht="20.25" customHeight="1">
      <c r="A906" s="639" t="s">
        <v>718</v>
      </c>
      <c r="B906" s="638" t="s">
        <v>4499</v>
      </c>
      <c r="C906" s="639" t="s">
        <v>64</v>
      </c>
      <c r="D906" s="640" t="s">
        <v>4477</v>
      </c>
      <c r="E906" s="638"/>
      <c r="F906" s="639" t="s">
        <v>906</v>
      </c>
      <c r="G906" s="638"/>
      <c r="H906" s="1110">
        <v>200</v>
      </c>
      <c r="I906" s="705">
        <v>130463</v>
      </c>
      <c r="J906" s="643">
        <v>46</v>
      </c>
      <c r="K906" s="578">
        <f t="shared" si="41"/>
        <v>9200</v>
      </c>
      <c r="L906" s="579">
        <f t="shared" si="42"/>
        <v>9.1999999999999993</v>
      </c>
      <c r="M906" s="580">
        <f t="shared" si="43"/>
        <v>26092600</v>
      </c>
      <c r="N906" s="638"/>
      <c r="O906" s="638"/>
      <c r="P906" s="639" t="s">
        <v>284</v>
      </c>
      <c r="Q906" s="639" t="s">
        <v>370</v>
      </c>
      <c r="R906" s="639" t="s">
        <v>68</v>
      </c>
      <c r="S906" s="639" t="s">
        <v>152</v>
      </c>
    </row>
    <row r="907" spans="1:19" ht="20.25" customHeight="1">
      <c r="A907" s="639" t="s">
        <v>718</v>
      </c>
      <c r="B907" s="638" t="s">
        <v>4499</v>
      </c>
      <c r="C907" s="639" t="s">
        <v>64</v>
      </c>
      <c r="D907" s="640" t="s">
        <v>4477</v>
      </c>
      <c r="E907" s="638"/>
      <c r="F907" s="639" t="s">
        <v>880</v>
      </c>
      <c r="G907" s="638"/>
      <c r="H907" s="1110">
        <v>200</v>
      </c>
      <c r="I907" s="705">
        <v>3030</v>
      </c>
      <c r="J907" s="643">
        <v>0</v>
      </c>
      <c r="K907" s="578">
        <f t="shared" si="41"/>
        <v>0</v>
      </c>
      <c r="L907" s="579">
        <f t="shared" si="42"/>
        <v>0</v>
      </c>
      <c r="M907" s="580">
        <f t="shared" si="43"/>
        <v>606000</v>
      </c>
      <c r="N907" s="638"/>
      <c r="O907" s="638"/>
      <c r="P907" s="639" t="s">
        <v>284</v>
      </c>
      <c r="Q907" s="639" t="s">
        <v>336</v>
      </c>
      <c r="R907" s="639" t="s">
        <v>73</v>
      </c>
      <c r="S907" s="639" t="s">
        <v>152</v>
      </c>
    </row>
    <row r="908" spans="1:19" ht="20.25" customHeight="1">
      <c r="A908" s="639" t="s">
        <v>718</v>
      </c>
      <c r="B908" s="638" t="s">
        <v>4499</v>
      </c>
      <c r="C908" s="639" t="s">
        <v>64</v>
      </c>
      <c r="D908" s="640" t="s">
        <v>4477</v>
      </c>
      <c r="E908" s="638"/>
      <c r="F908" s="639" t="s">
        <v>2983</v>
      </c>
      <c r="G908" s="638"/>
      <c r="H908" s="1110">
        <v>200</v>
      </c>
      <c r="I908" s="705">
        <v>170695</v>
      </c>
      <c r="J908" s="643">
        <v>29.3</v>
      </c>
      <c r="K908" s="578">
        <f t="shared" si="41"/>
        <v>5860</v>
      </c>
      <c r="L908" s="579">
        <f t="shared" si="42"/>
        <v>5.86</v>
      </c>
      <c r="M908" s="580">
        <f t="shared" si="43"/>
        <v>34139000</v>
      </c>
      <c r="N908" s="638"/>
      <c r="O908" s="638"/>
      <c r="P908" s="639" t="s">
        <v>284</v>
      </c>
      <c r="Q908" s="639" t="s">
        <v>343</v>
      </c>
      <c r="R908" s="639" t="s">
        <v>60</v>
      </c>
      <c r="S908" s="639" t="s">
        <v>152</v>
      </c>
    </row>
    <row r="909" spans="1:19" ht="20.25" customHeight="1">
      <c r="A909" s="639" t="s">
        <v>718</v>
      </c>
      <c r="B909" s="638" t="s">
        <v>4499</v>
      </c>
      <c r="C909" s="639" t="s">
        <v>64</v>
      </c>
      <c r="D909" s="640" t="s">
        <v>4477</v>
      </c>
      <c r="E909" s="638"/>
      <c r="F909" s="639" t="s">
        <v>880</v>
      </c>
      <c r="G909" s="638"/>
      <c r="H909" s="1110">
        <v>200</v>
      </c>
      <c r="I909" s="705">
        <v>3057</v>
      </c>
      <c r="J909" s="643">
        <v>0</v>
      </c>
      <c r="K909" s="578">
        <f t="shared" si="41"/>
        <v>0</v>
      </c>
      <c r="L909" s="579">
        <f t="shared" si="42"/>
        <v>0</v>
      </c>
      <c r="M909" s="580">
        <f t="shared" si="43"/>
        <v>611400</v>
      </c>
      <c r="N909" s="638"/>
      <c r="O909" s="638"/>
      <c r="P909" s="639" t="s">
        <v>284</v>
      </c>
      <c r="Q909" s="639" t="s">
        <v>336</v>
      </c>
      <c r="R909" s="639" t="s">
        <v>73</v>
      </c>
      <c r="S909" s="639" t="s">
        <v>152</v>
      </c>
    </row>
    <row r="910" spans="1:19" ht="20.25" customHeight="1">
      <c r="A910" s="639" t="s">
        <v>110</v>
      </c>
      <c r="B910" s="638" t="s">
        <v>1384</v>
      </c>
      <c r="C910" s="639" t="s">
        <v>64</v>
      </c>
      <c r="D910" s="640" t="s">
        <v>4468</v>
      </c>
      <c r="E910" s="638"/>
      <c r="F910" s="639" t="s">
        <v>2983</v>
      </c>
      <c r="G910" s="638"/>
      <c r="H910" s="1110">
        <v>2506</v>
      </c>
      <c r="I910" s="705">
        <v>158886</v>
      </c>
      <c r="J910" s="643">
        <v>29.3</v>
      </c>
      <c r="K910" s="578">
        <f t="shared" si="41"/>
        <v>73425.8</v>
      </c>
      <c r="L910" s="579">
        <f t="shared" si="42"/>
        <v>73.42580000000001</v>
      </c>
      <c r="M910" s="580">
        <f t="shared" si="43"/>
        <v>398168316</v>
      </c>
      <c r="N910" s="638"/>
      <c r="O910" s="638"/>
      <c r="P910" s="639" t="s">
        <v>284</v>
      </c>
      <c r="Q910" s="639" t="s">
        <v>343</v>
      </c>
      <c r="R910" s="639" t="s">
        <v>60</v>
      </c>
      <c r="S910" s="639" t="s">
        <v>152</v>
      </c>
    </row>
    <row r="911" spans="1:19" ht="20.25" customHeight="1">
      <c r="A911" s="639" t="s">
        <v>110</v>
      </c>
      <c r="B911" s="638" t="s">
        <v>1384</v>
      </c>
      <c r="C911" s="639" t="s">
        <v>64</v>
      </c>
      <c r="D911" s="640" t="s">
        <v>4468</v>
      </c>
      <c r="E911" s="638"/>
      <c r="F911" s="639" t="s">
        <v>954</v>
      </c>
      <c r="G911" s="638"/>
      <c r="H911" s="1110">
        <v>68</v>
      </c>
      <c r="I911" s="705">
        <v>31874</v>
      </c>
      <c r="J911" s="643">
        <v>18</v>
      </c>
      <c r="K911" s="578">
        <f t="shared" si="41"/>
        <v>1224</v>
      </c>
      <c r="L911" s="579">
        <f t="shared" si="42"/>
        <v>1.224</v>
      </c>
      <c r="M911" s="580">
        <f t="shared" si="43"/>
        <v>2167432</v>
      </c>
      <c r="N911" s="638"/>
      <c r="O911" s="638"/>
      <c r="P911" s="639" t="s">
        <v>284</v>
      </c>
      <c r="Q911" s="639" t="s">
        <v>270</v>
      </c>
      <c r="R911" s="639" t="s">
        <v>68</v>
      </c>
      <c r="S911" s="639" t="s">
        <v>152</v>
      </c>
    </row>
    <row r="912" spans="1:19" ht="20.25" customHeight="1">
      <c r="A912" s="639" t="s">
        <v>110</v>
      </c>
      <c r="B912" s="638" t="s">
        <v>1384</v>
      </c>
      <c r="C912" s="639" t="s">
        <v>64</v>
      </c>
      <c r="D912" s="640" t="s">
        <v>4468</v>
      </c>
      <c r="E912" s="638"/>
      <c r="F912" s="639" t="s">
        <v>884</v>
      </c>
      <c r="G912" s="638"/>
      <c r="H912" s="1110">
        <v>2438</v>
      </c>
      <c r="I912" s="705">
        <v>73581</v>
      </c>
      <c r="J912" s="643">
        <v>24</v>
      </c>
      <c r="K912" s="578">
        <f t="shared" si="41"/>
        <v>58512</v>
      </c>
      <c r="L912" s="579">
        <f t="shared" si="42"/>
        <v>58.512</v>
      </c>
      <c r="M912" s="580">
        <f t="shared" si="43"/>
        <v>179390478</v>
      </c>
      <c r="N912" s="638"/>
      <c r="O912" s="638"/>
      <c r="P912" s="639" t="s">
        <v>284</v>
      </c>
      <c r="Q912" s="639" t="s">
        <v>341</v>
      </c>
      <c r="R912" s="639" t="s">
        <v>68</v>
      </c>
      <c r="S912" s="639" t="s">
        <v>152</v>
      </c>
    </row>
    <row r="913" spans="1:19" ht="20.25" customHeight="1">
      <c r="A913" s="639" t="s">
        <v>110</v>
      </c>
      <c r="B913" s="638" t="s">
        <v>1384</v>
      </c>
      <c r="C913" s="639" t="s">
        <v>64</v>
      </c>
      <c r="D913" s="640" t="s">
        <v>4468</v>
      </c>
      <c r="E913" s="638"/>
      <c r="F913" s="639" t="s">
        <v>71</v>
      </c>
      <c r="G913" s="638"/>
      <c r="H913" s="1110">
        <v>2506</v>
      </c>
      <c r="I913" s="705">
        <v>35284</v>
      </c>
      <c r="J913" s="643">
        <v>0</v>
      </c>
      <c r="K913" s="578">
        <f t="shared" si="41"/>
        <v>0</v>
      </c>
      <c r="L913" s="579">
        <f t="shared" si="42"/>
        <v>0</v>
      </c>
      <c r="M913" s="580">
        <f t="shared" si="43"/>
        <v>88421704</v>
      </c>
      <c r="N913" s="638"/>
      <c r="O913" s="638"/>
      <c r="P913" s="639" t="s">
        <v>284</v>
      </c>
      <c r="Q913" s="639" t="s">
        <v>271</v>
      </c>
      <c r="R913" s="639" t="s">
        <v>73</v>
      </c>
      <c r="S913" s="639" t="s">
        <v>152</v>
      </c>
    </row>
    <row r="914" spans="1:19" ht="20.25" customHeight="1">
      <c r="A914" s="639" t="s">
        <v>110</v>
      </c>
      <c r="B914" s="638" t="s">
        <v>1384</v>
      </c>
      <c r="C914" s="639" t="s">
        <v>64</v>
      </c>
      <c r="D914" s="640" t="s">
        <v>4468</v>
      </c>
      <c r="E914" s="638"/>
      <c r="F914" s="639" t="s">
        <v>85</v>
      </c>
      <c r="G914" s="638"/>
      <c r="H914" s="1110">
        <v>1219</v>
      </c>
      <c r="I914" s="705">
        <v>13574</v>
      </c>
      <c r="J914" s="643">
        <v>0</v>
      </c>
      <c r="K914" s="578">
        <f t="shared" si="41"/>
        <v>0</v>
      </c>
      <c r="L914" s="579">
        <f t="shared" si="42"/>
        <v>0</v>
      </c>
      <c r="M914" s="580">
        <f t="shared" si="43"/>
        <v>16546706</v>
      </c>
      <c r="N914" s="638"/>
      <c r="O914" s="638"/>
      <c r="P914" s="639" t="s">
        <v>284</v>
      </c>
      <c r="Q914" s="639" t="s">
        <v>336</v>
      </c>
      <c r="R914" s="639" t="s">
        <v>73</v>
      </c>
      <c r="S914" s="639" t="s">
        <v>152</v>
      </c>
    </row>
    <row r="915" spans="1:19" ht="20.25" customHeight="1">
      <c r="A915" s="639" t="s">
        <v>110</v>
      </c>
      <c r="B915" s="638" t="s">
        <v>1384</v>
      </c>
      <c r="C915" s="639" t="s">
        <v>64</v>
      </c>
      <c r="D915" s="640" t="s">
        <v>4468</v>
      </c>
      <c r="E915" s="638"/>
      <c r="F915" s="639" t="s">
        <v>75</v>
      </c>
      <c r="G915" s="638"/>
      <c r="H915" s="1110">
        <v>1219</v>
      </c>
      <c r="I915" s="705">
        <v>44587</v>
      </c>
      <c r="J915" s="643">
        <v>0</v>
      </c>
      <c r="K915" s="578">
        <f t="shared" si="41"/>
        <v>0</v>
      </c>
      <c r="L915" s="579">
        <f t="shared" si="42"/>
        <v>0</v>
      </c>
      <c r="M915" s="580">
        <f t="shared" si="43"/>
        <v>54351553</v>
      </c>
      <c r="N915" s="638"/>
      <c r="O915" s="638"/>
      <c r="P915" s="639" t="s">
        <v>284</v>
      </c>
      <c r="Q915" s="639" t="s">
        <v>272</v>
      </c>
      <c r="R915" s="639" t="s">
        <v>73</v>
      </c>
      <c r="S915" s="639" t="s">
        <v>152</v>
      </c>
    </row>
    <row r="916" spans="1:19" ht="20.25" customHeight="1">
      <c r="A916" s="639" t="s">
        <v>110</v>
      </c>
      <c r="B916" s="638" t="s">
        <v>1384</v>
      </c>
      <c r="C916" s="639" t="s">
        <v>64</v>
      </c>
      <c r="D916" s="640" t="s">
        <v>4468</v>
      </c>
      <c r="E916" s="638"/>
      <c r="F916" s="639" t="s">
        <v>81</v>
      </c>
      <c r="G916" s="638"/>
      <c r="H916" s="1110">
        <v>1219</v>
      </c>
      <c r="I916" s="705">
        <v>6293</v>
      </c>
      <c r="J916" s="643">
        <v>0</v>
      </c>
      <c r="K916" s="578">
        <f t="shared" si="41"/>
        <v>0</v>
      </c>
      <c r="L916" s="579">
        <f t="shared" si="42"/>
        <v>0</v>
      </c>
      <c r="M916" s="580">
        <f t="shared" si="43"/>
        <v>7671167</v>
      </c>
      <c r="N916" s="638"/>
      <c r="O916" s="638"/>
      <c r="P916" s="639" t="s">
        <v>284</v>
      </c>
      <c r="Q916" s="639" t="s">
        <v>336</v>
      </c>
      <c r="R916" s="639" t="s">
        <v>73</v>
      </c>
      <c r="S916" s="639" t="s">
        <v>152</v>
      </c>
    </row>
    <row r="917" spans="1:19" ht="20.25" customHeight="1">
      <c r="A917" s="639" t="s">
        <v>110</v>
      </c>
      <c r="B917" s="638" t="s">
        <v>1384</v>
      </c>
      <c r="C917" s="639" t="s">
        <v>64</v>
      </c>
      <c r="D917" s="640" t="s">
        <v>4468</v>
      </c>
      <c r="E917" s="638"/>
      <c r="F917" s="639" t="s">
        <v>534</v>
      </c>
      <c r="G917" s="638"/>
      <c r="H917" s="1110">
        <v>1287</v>
      </c>
      <c r="I917" s="705">
        <v>63360</v>
      </c>
      <c r="J917" s="643">
        <v>0</v>
      </c>
      <c r="K917" s="578">
        <f t="shared" ref="K917:K980" si="50">IFERROR(J917*H917,"0")</f>
        <v>0</v>
      </c>
      <c r="L917" s="579">
        <f t="shared" ref="L917:L980" si="51">IFERROR(K917/1000,"0")</f>
        <v>0</v>
      </c>
      <c r="M917" s="580">
        <f t="shared" ref="M917:M980" si="52">I917*H917</f>
        <v>81544320</v>
      </c>
      <c r="N917" s="638"/>
      <c r="O917" s="638"/>
      <c r="P917" s="639" t="s">
        <v>284</v>
      </c>
      <c r="Q917" s="639" t="s">
        <v>278</v>
      </c>
      <c r="R917" s="639" t="s">
        <v>73</v>
      </c>
      <c r="S917" s="639" t="s">
        <v>152</v>
      </c>
    </row>
    <row r="918" spans="1:19" ht="20.25" customHeight="1">
      <c r="A918" s="639" t="s">
        <v>110</v>
      </c>
      <c r="B918" s="638" t="s">
        <v>1384</v>
      </c>
      <c r="C918" s="639" t="s">
        <v>64</v>
      </c>
      <c r="D918" s="640" t="s">
        <v>4468</v>
      </c>
      <c r="E918" s="638"/>
      <c r="F918" s="639" t="s">
        <v>85</v>
      </c>
      <c r="G918" s="638"/>
      <c r="H918" s="1110">
        <v>1287</v>
      </c>
      <c r="I918" s="705">
        <v>50706</v>
      </c>
      <c r="J918" s="643">
        <v>0</v>
      </c>
      <c r="K918" s="578">
        <f t="shared" si="50"/>
        <v>0</v>
      </c>
      <c r="L918" s="579">
        <f t="shared" si="51"/>
        <v>0</v>
      </c>
      <c r="M918" s="580">
        <f t="shared" si="52"/>
        <v>65258622</v>
      </c>
      <c r="N918" s="638"/>
      <c r="O918" s="638"/>
      <c r="P918" s="639" t="s">
        <v>284</v>
      </c>
      <c r="Q918" s="639" t="s">
        <v>336</v>
      </c>
      <c r="R918" s="639" t="s">
        <v>73</v>
      </c>
      <c r="S918" s="639" t="s">
        <v>152</v>
      </c>
    </row>
    <row r="919" spans="1:19" ht="20.25" customHeight="1">
      <c r="A919" s="639" t="s">
        <v>110</v>
      </c>
      <c r="B919" s="638" t="s">
        <v>1384</v>
      </c>
      <c r="C919" s="639" t="s">
        <v>64</v>
      </c>
      <c r="D919" s="640" t="s">
        <v>4468</v>
      </c>
      <c r="E919" s="638"/>
      <c r="F919" s="639" t="s">
        <v>86</v>
      </c>
      <c r="G919" s="638"/>
      <c r="H919" s="1110">
        <v>1287</v>
      </c>
      <c r="I919" s="705">
        <v>59437</v>
      </c>
      <c r="J919" s="643">
        <v>0</v>
      </c>
      <c r="K919" s="578">
        <f t="shared" si="50"/>
        <v>0</v>
      </c>
      <c r="L919" s="579">
        <f t="shared" si="51"/>
        <v>0</v>
      </c>
      <c r="M919" s="580">
        <f t="shared" si="52"/>
        <v>76495419</v>
      </c>
      <c r="N919" s="638"/>
      <c r="O919" s="638"/>
      <c r="P919" s="639" t="s">
        <v>284</v>
      </c>
      <c r="Q919" s="639" t="s">
        <v>336</v>
      </c>
      <c r="R919" s="639" t="s">
        <v>73</v>
      </c>
      <c r="S919" s="639" t="s">
        <v>152</v>
      </c>
    </row>
    <row r="920" spans="1:19" ht="20.25" customHeight="1">
      <c r="A920" s="639" t="s">
        <v>110</v>
      </c>
      <c r="B920" s="638" t="s">
        <v>1384</v>
      </c>
      <c r="C920" s="639" t="s">
        <v>64</v>
      </c>
      <c r="D920" s="640" t="s">
        <v>4468</v>
      </c>
      <c r="E920" s="638"/>
      <c r="F920" s="639" t="s">
        <v>81</v>
      </c>
      <c r="G920" s="638"/>
      <c r="H920" s="1110">
        <v>1287</v>
      </c>
      <c r="I920" s="705">
        <v>23506</v>
      </c>
      <c r="J920" s="643">
        <v>0</v>
      </c>
      <c r="K920" s="578">
        <f t="shared" si="50"/>
        <v>0</v>
      </c>
      <c r="L920" s="579">
        <f t="shared" si="51"/>
        <v>0</v>
      </c>
      <c r="M920" s="580">
        <f t="shared" si="52"/>
        <v>30252222</v>
      </c>
      <c r="N920" s="638"/>
      <c r="O920" s="638"/>
      <c r="P920" s="639" t="s">
        <v>284</v>
      </c>
      <c r="Q920" s="639" t="s">
        <v>336</v>
      </c>
      <c r="R920" s="639" t="s">
        <v>73</v>
      </c>
      <c r="S920" s="639" t="s">
        <v>152</v>
      </c>
    </row>
    <row r="921" spans="1:19" ht="20.25" customHeight="1">
      <c r="A921" s="639" t="s">
        <v>110</v>
      </c>
      <c r="B921" s="638" t="s">
        <v>1384</v>
      </c>
      <c r="C921" s="639" t="s">
        <v>64</v>
      </c>
      <c r="D921" s="640" t="s">
        <v>4468</v>
      </c>
      <c r="E921" s="638"/>
      <c r="F921" s="639" t="s">
        <v>386</v>
      </c>
      <c r="G921" s="638"/>
      <c r="H921" s="1110">
        <v>2506</v>
      </c>
      <c r="I921" s="705">
        <v>3182</v>
      </c>
      <c r="J921" s="643">
        <v>0</v>
      </c>
      <c r="K921" s="578">
        <f t="shared" si="50"/>
        <v>0</v>
      </c>
      <c r="L921" s="579">
        <f t="shared" si="51"/>
        <v>0</v>
      </c>
      <c r="M921" s="580">
        <f t="shared" si="52"/>
        <v>7974092</v>
      </c>
      <c r="N921" s="638"/>
      <c r="O921" s="638"/>
      <c r="P921" s="639" t="s">
        <v>284</v>
      </c>
      <c r="Q921" s="639" t="s">
        <v>336</v>
      </c>
      <c r="R921" s="639" t="s">
        <v>73</v>
      </c>
      <c r="S921" s="639" t="s">
        <v>152</v>
      </c>
    </row>
    <row r="922" spans="1:19" ht="20.25" customHeight="1">
      <c r="A922" s="639" t="s">
        <v>110</v>
      </c>
      <c r="B922" s="638" t="s">
        <v>1384</v>
      </c>
      <c r="C922" s="639" t="s">
        <v>64</v>
      </c>
      <c r="D922" s="640" t="s">
        <v>4468</v>
      </c>
      <c r="E922" s="638"/>
      <c r="F922" s="639" t="s">
        <v>366</v>
      </c>
      <c r="G922" s="638"/>
      <c r="H922" s="1110">
        <v>2506</v>
      </c>
      <c r="I922" s="705">
        <v>9193</v>
      </c>
      <c r="J922" s="643">
        <v>0</v>
      </c>
      <c r="K922" s="578">
        <f t="shared" si="50"/>
        <v>0</v>
      </c>
      <c r="L922" s="579">
        <f t="shared" si="51"/>
        <v>0</v>
      </c>
      <c r="M922" s="580">
        <f t="shared" si="52"/>
        <v>23037658</v>
      </c>
      <c r="N922" s="638"/>
      <c r="O922" s="638"/>
      <c r="P922" s="639" t="s">
        <v>284</v>
      </c>
      <c r="Q922" s="639" t="s">
        <v>336</v>
      </c>
      <c r="R922" s="639" t="s">
        <v>73</v>
      </c>
      <c r="S922" s="639" t="s">
        <v>152</v>
      </c>
    </row>
    <row r="923" spans="1:19" ht="20.25" customHeight="1">
      <c r="A923" s="639" t="s">
        <v>110</v>
      </c>
      <c r="B923" s="638" t="s">
        <v>1384</v>
      </c>
      <c r="C923" s="639" t="s">
        <v>64</v>
      </c>
      <c r="D923" s="640" t="s">
        <v>4468</v>
      </c>
      <c r="E923" s="638"/>
      <c r="F923" s="639" t="s">
        <v>81</v>
      </c>
      <c r="G923" s="638"/>
      <c r="H923" s="1110">
        <v>2506</v>
      </c>
      <c r="I923" s="705">
        <v>12375</v>
      </c>
      <c r="J923" s="643">
        <v>0</v>
      </c>
      <c r="K923" s="578">
        <f t="shared" si="50"/>
        <v>0</v>
      </c>
      <c r="L923" s="579">
        <f t="shared" si="51"/>
        <v>0</v>
      </c>
      <c r="M923" s="580">
        <f t="shared" si="52"/>
        <v>31011750</v>
      </c>
      <c r="N923" s="638"/>
      <c r="O923" s="638"/>
      <c r="P923" s="639" t="s">
        <v>284</v>
      </c>
      <c r="Q923" s="639" t="s">
        <v>336</v>
      </c>
      <c r="R923" s="639" t="s">
        <v>73</v>
      </c>
      <c r="S923" s="639" t="s">
        <v>152</v>
      </c>
    </row>
    <row r="924" spans="1:19" ht="20.25" customHeight="1">
      <c r="A924" s="639" t="s">
        <v>110</v>
      </c>
      <c r="B924" s="638" t="s">
        <v>1384</v>
      </c>
      <c r="C924" s="639" t="s">
        <v>64</v>
      </c>
      <c r="D924" s="640" t="s">
        <v>4468</v>
      </c>
      <c r="E924" s="638"/>
      <c r="F924" s="639" t="s">
        <v>391</v>
      </c>
      <c r="G924" s="638"/>
      <c r="H924" s="1110">
        <v>2438</v>
      </c>
      <c r="I924" s="705">
        <v>8415</v>
      </c>
      <c r="J924" s="643">
        <v>0</v>
      </c>
      <c r="K924" s="578">
        <f t="shared" si="50"/>
        <v>0</v>
      </c>
      <c r="L924" s="579">
        <f t="shared" si="51"/>
        <v>0</v>
      </c>
      <c r="M924" s="580">
        <f t="shared" si="52"/>
        <v>20515770</v>
      </c>
      <c r="N924" s="638"/>
      <c r="O924" s="638"/>
      <c r="P924" s="639" t="s">
        <v>284</v>
      </c>
      <c r="Q924" s="639" t="s">
        <v>336</v>
      </c>
      <c r="R924" s="639" t="s">
        <v>73</v>
      </c>
      <c r="S924" s="639" t="s">
        <v>152</v>
      </c>
    </row>
    <row r="925" spans="1:19" ht="20.25" customHeight="1">
      <c r="A925" s="639" t="s">
        <v>110</v>
      </c>
      <c r="B925" s="638" t="s">
        <v>1384</v>
      </c>
      <c r="C925" s="639" t="s">
        <v>64</v>
      </c>
      <c r="D925" s="640" t="s">
        <v>4468</v>
      </c>
      <c r="E925" s="638"/>
      <c r="F925" s="639" t="s">
        <v>432</v>
      </c>
      <c r="G925" s="638"/>
      <c r="H925" s="1110">
        <v>136</v>
      </c>
      <c r="I925" s="705">
        <v>17325</v>
      </c>
      <c r="J925" s="643">
        <v>0</v>
      </c>
      <c r="K925" s="578">
        <f t="shared" si="50"/>
        <v>0</v>
      </c>
      <c r="L925" s="579">
        <f t="shared" si="51"/>
        <v>0</v>
      </c>
      <c r="M925" s="580">
        <f t="shared" si="52"/>
        <v>2356200</v>
      </c>
      <c r="N925" s="638"/>
      <c r="O925" s="638"/>
      <c r="P925" s="639" t="s">
        <v>284</v>
      </c>
      <c r="Q925" s="639" t="s">
        <v>336</v>
      </c>
      <c r="R925" s="639" t="s">
        <v>73</v>
      </c>
      <c r="S925" s="639" t="s">
        <v>152</v>
      </c>
    </row>
    <row r="926" spans="1:19" ht="20.25" customHeight="1">
      <c r="A926" s="639" t="s">
        <v>110</v>
      </c>
      <c r="B926" s="638" t="s">
        <v>1384</v>
      </c>
      <c r="C926" s="639" t="s">
        <v>64</v>
      </c>
      <c r="D926" s="640" t="s">
        <v>4468</v>
      </c>
      <c r="E926" s="638"/>
      <c r="F926" s="639" t="s">
        <v>338</v>
      </c>
      <c r="G926" s="638"/>
      <c r="H926" s="1110">
        <v>1219</v>
      </c>
      <c r="I926" s="705">
        <v>4462</v>
      </c>
      <c r="J926" s="643">
        <v>0</v>
      </c>
      <c r="K926" s="578">
        <f t="shared" si="50"/>
        <v>0</v>
      </c>
      <c r="L926" s="579">
        <f t="shared" si="51"/>
        <v>0</v>
      </c>
      <c r="M926" s="580">
        <f t="shared" si="52"/>
        <v>5439178</v>
      </c>
      <c r="N926" s="638"/>
      <c r="O926" s="638"/>
      <c r="P926" s="639" t="s">
        <v>284</v>
      </c>
      <c r="Q926" s="639" t="s">
        <v>336</v>
      </c>
      <c r="R926" s="639" t="s">
        <v>73</v>
      </c>
      <c r="S926" s="639" t="s">
        <v>152</v>
      </c>
    </row>
    <row r="927" spans="1:19" ht="20.25" customHeight="1">
      <c r="A927" s="639" t="s">
        <v>110</v>
      </c>
      <c r="B927" s="638" t="s">
        <v>1384</v>
      </c>
      <c r="C927" s="639" t="s">
        <v>64</v>
      </c>
      <c r="D927" s="640" t="s">
        <v>4468</v>
      </c>
      <c r="E927" s="638"/>
      <c r="F927" s="639" t="s">
        <v>81</v>
      </c>
      <c r="G927" s="638"/>
      <c r="H927" s="1110">
        <v>1219</v>
      </c>
      <c r="I927" s="705">
        <v>7264</v>
      </c>
      <c r="J927" s="643">
        <v>0</v>
      </c>
      <c r="K927" s="578">
        <f t="shared" si="50"/>
        <v>0</v>
      </c>
      <c r="L927" s="579">
        <f t="shared" si="51"/>
        <v>0</v>
      </c>
      <c r="M927" s="580">
        <f t="shared" si="52"/>
        <v>8854816</v>
      </c>
      <c r="N927" s="638"/>
      <c r="O927" s="638"/>
      <c r="P927" s="639" t="s">
        <v>284</v>
      </c>
      <c r="Q927" s="639" t="s">
        <v>336</v>
      </c>
      <c r="R927" s="639" t="s">
        <v>73</v>
      </c>
      <c r="S927" s="639" t="s">
        <v>152</v>
      </c>
    </row>
    <row r="928" spans="1:19" ht="20.25" customHeight="1">
      <c r="A928" s="639" t="s">
        <v>110</v>
      </c>
      <c r="B928" s="638" t="s">
        <v>1384</v>
      </c>
      <c r="C928" s="639" t="s">
        <v>64</v>
      </c>
      <c r="D928" s="640" t="s">
        <v>4468</v>
      </c>
      <c r="E928" s="638"/>
      <c r="F928" s="639" t="s">
        <v>390</v>
      </c>
      <c r="G928" s="638"/>
      <c r="H928" s="1110">
        <v>1219</v>
      </c>
      <c r="I928" s="705">
        <v>11986</v>
      </c>
      <c r="J928" s="643">
        <v>0</v>
      </c>
      <c r="K928" s="578">
        <f t="shared" si="50"/>
        <v>0</v>
      </c>
      <c r="L928" s="579">
        <f t="shared" si="51"/>
        <v>0</v>
      </c>
      <c r="M928" s="580">
        <f t="shared" si="52"/>
        <v>14610934</v>
      </c>
      <c r="N928" s="638"/>
      <c r="O928" s="638"/>
      <c r="P928" s="639" t="s">
        <v>284</v>
      </c>
      <c r="Q928" s="639" t="s">
        <v>336</v>
      </c>
      <c r="R928" s="639" t="s">
        <v>73</v>
      </c>
      <c r="S928" s="639" t="s">
        <v>152</v>
      </c>
    </row>
    <row r="929" spans="1:19" s="16" customFormat="1" ht="20.25" customHeight="1">
      <c r="A929" s="639" t="s">
        <v>110</v>
      </c>
      <c r="B929" s="638" t="s">
        <v>1384</v>
      </c>
      <c r="C929" s="639" t="s">
        <v>64</v>
      </c>
      <c r="D929" s="640" t="s">
        <v>4468</v>
      </c>
      <c r="E929" s="638"/>
      <c r="F929" s="639" t="s">
        <v>442</v>
      </c>
      <c r="G929" s="638"/>
      <c r="H929" s="1110">
        <v>1219</v>
      </c>
      <c r="I929" s="705">
        <v>1038</v>
      </c>
      <c r="J929" s="643">
        <v>0</v>
      </c>
      <c r="K929" s="578">
        <f t="shared" si="50"/>
        <v>0</v>
      </c>
      <c r="L929" s="579">
        <f t="shared" si="51"/>
        <v>0</v>
      </c>
      <c r="M929" s="580">
        <f t="shared" si="52"/>
        <v>1265322</v>
      </c>
      <c r="N929" s="638"/>
      <c r="O929" s="638"/>
      <c r="P929" s="639" t="s">
        <v>284</v>
      </c>
      <c r="Q929" s="639" t="s">
        <v>336</v>
      </c>
      <c r="R929" s="639" t="s">
        <v>73</v>
      </c>
      <c r="S929" s="639" t="s">
        <v>152</v>
      </c>
    </row>
    <row r="930" spans="1:19" ht="20.25" customHeight="1">
      <c r="A930" s="639" t="s">
        <v>110</v>
      </c>
      <c r="B930" s="638" t="s">
        <v>1384</v>
      </c>
      <c r="C930" s="639" t="s">
        <v>64</v>
      </c>
      <c r="D930" s="640" t="s">
        <v>4468</v>
      </c>
      <c r="E930" s="638"/>
      <c r="F930" s="639" t="s">
        <v>83</v>
      </c>
      <c r="G930" s="638"/>
      <c r="H930" s="1110">
        <v>1219</v>
      </c>
      <c r="I930" s="705">
        <v>14850</v>
      </c>
      <c r="J930" s="643">
        <v>0</v>
      </c>
      <c r="K930" s="578">
        <f t="shared" si="50"/>
        <v>0</v>
      </c>
      <c r="L930" s="579">
        <f t="shared" si="51"/>
        <v>0</v>
      </c>
      <c r="M930" s="580">
        <f t="shared" si="52"/>
        <v>18102150</v>
      </c>
      <c r="N930" s="638"/>
      <c r="O930" s="638"/>
      <c r="P930" s="639" t="s">
        <v>284</v>
      </c>
      <c r="Q930" s="639" t="s">
        <v>336</v>
      </c>
      <c r="R930" s="639" t="s">
        <v>73</v>
      </c>
      <c r="S930" s="639" t="s">
        <v>152</v>
      </c>
    </row>
    <row r="931" spans="1:19" ht="20.25" customHeight="1">
      <c r="A931" s="639" t="s">
        <v>110</v>
      </c>
      <c r="B931" s="638" t="s">
        <v>1384</v>
      </c>
      <c r="C931" s="639" t="s">
        <v>64</v>
      </c>
      <c r="D931" s="640" t="s">
        <v>4468</v>
      </c>
      <c r="E931" s="638"/>
      <c r="F931" s="639" t="s">
        <v>392</v>
      </c>
      <c r="G931" s="638"/>
      <c r="H931" s="1110">
        <v>2438</v>
      </c>
      <c r="I931" s="705">
        <v>7425</v>
      </c>
      <c r="J931" s="643">
        <v>0</v>
      </c>
      <c r="K931" s="578">
        <f t="shared" si="50"/>
        <v>0</v>
      </c>
      <c r="L931" s="579">
        <f t="shared" si="51"/>
        <v>0</v>
      </c>
      <c r="M931" s="580">
        <f t="shared" si="52"/>
        <v>18102150</v>
      </c>
      <c r="N931" s="638"/>
      <c r="O931" s="638"/>
      <c r="P931" s="639" t="s">
        <v>284</v>
      </c>
      <c r="Q931" s="639" t="s">
        <v>336</v>
      </c>
      <c r="R931" s="639" t="s">
        <v>73</v>
      </c>
      <c r="S931" s="639" t="s">
        <v>152</v>
      </c>
    </row>
    <row r="932" spans="1:19" ht="20.25" customHeight="1">
      <c r="A932" s="639" t="s">
        <v>398</v>
      </c>
      <c r="B932" s="638" t="s">
        <v>4310</v>
      </c>
      <c r="C932" s="639" t="s">
        <v>64</v>
      </c>
      <c r="D932" s="640" t="s">
        <v>4399</v>
      </c>
      <c r="E932" s="638"/>
      <c r="F932" s="639" t="s">
        <v>84</v>
      </c>
      <c r="G932" s="638"/>
      <c r="H932" s="1110">
        <v>517</v>
      </c>
      <c r="I932" s="705">
        <v>8512</v>
      </c>
      <c r="J932" s="643">
        <v>0</v>
      </c>
      <c r="K932" s="578">
        <f t="shared" si="50"/>
        <v>0</v>
      </c>
      <c r="L932" s="579">
        <f t="shared" si="51"/>
        <v>0</v>
      </c>
      <c r="M932" s="580">
        <f t="shared" si="52"/>
        <v>4400704</v>
      </c>
      <c r="N932" s="638"/>
      <c r="O932" s="638"/>
      <c r="P932" s="639" t="s">
        <v>284</v>
      </c>
      <c r="Q932" s="639" t="s">
        <v>339</v>
      </c>
      <c r="R932" s="639" t="s">
        <v>73</v>
      </c>
      <c r="S932" s="639" t="s">
        <v>40</v>
      </c>
    </row>
    <row r="933" spans="1:19" ht="20.25" customHeight="1">
      <c r="A933" s="639" t="s">
        <v>398</v>
      </c>
      <c r="B933" s="638" t="s">
        <v>4310</v>
      </c>
      <c r="C933" s="639" t="s">
        <v>64</v>
      </c>
      <c r="D933" s="640" t="s">
        <v>4397</v>
      </c>
      <c r="E933" s="638"/>
      <c r="F933" s="639" t="s">
        <v>449</v>
      </c>
      <c r="G933" s="638"/>
      <c r="H933" s="1110">
        <v>634</v>
      </c>
      <c r="I933" s="705">
        <v>105722</v>
      </c>
      <c r="J933" s="643">
        <v>0</v>
      </c>
      <c r="K933" s="578">
        <f t="shared" si="50"/>
        <v>0</v>
      </c>
      <c r="L933" s="579">
        <f t="shared" si="51"/>
        <v>0</v>
      </c>
      <c r="M933" s="580">
        <f t="shared" si="52"/>
        <v>67027748</v>
      </c>
      <c r="N933" s="638"/>
      <c r="O933" s="638"/>
      <c r="P933" s="639" t="s">
        <v>284</v>
      </c>
      <c r="Q933" s="639" t="s">
        <v>278</v>
      </c>
      <c r="R933" s="639" t="s">
        <v>73</v>
      </c>
      <c r="S933" s="639" t="s">
        <v>40</v>
      </c>
    </row>
    <row r="934" spans="1:19" ht="20.25" customHeight="1">
      <c r="A934" s="639" t="s">
        <v>398</v>
      </c>
      <c r="B934" s="638" t="s">
        <v>4310</v>
      </c>
      <c r="C934" s="639" t="s">
        <v>64</v>
      </c>
      <c r="D934" s="640" t="s">
        <v>4397</v>
      </c>
      <c r="E934" s="638"/>
      <c r="F934" s="639" t="s">
        <v>277</v>
      </c>
      <c r="G934" s="638"/>
      <c r="H934" s="1110">
        <v>132</v>
      </c>
      <c r="I934" s="705">
        <v>56320</v>
      </c>
      <c r="J934" s="643">
        <v>0</v>
      </c>
      <c r="K934" s="578">
        <f t="shared" si="50"/>
        <v>0</v>
      </c>
      <c r="L934" s="579">
        <f t="shared" si="51"/>
        <v>0</v>
      </c>
      <c r="M934" s="580">
        <f t="shared" si="52"/>
        <v>7434240</v>
      </c>
      <c r="N934" s="638"/>
      <c r="O934" s="638"/>
      <c r="P934" s="639" t="s">
        <v>284</v>
      </c>
      <c r="Q934" s="639" t="s">
        <v>278</v>
      </c>
      <c r="R934" s="639" t="s">
        <v>73</v>
      </c>
      <c r="S934" s="639" t="s">
        <v>40</v>
      </c>
    </row>
    <row r="935" spans="1:19" ht="20.25" customHeight="1">
      <c r="A935" s="639" t="s">
        <v>398</v>
      </c>
      <c r="B935" s="638" t="s">
        <v>4310</v>
      </c>
      <c r="C935" s="639" t="s">
        <v>64</v>
      </c>
      <c r="D935" s="640" t="s">
        <v>4397</v>
      </c>
      <c r="E935" s="638"/>
      <c r="F935" s="639" t="s">
        <v>74</v>
      </c>
      <c r="G935" s="638"/>
      <c r="H935" s="1110">
        <v>576</v>
      </c>
      <c r="I935" s="705">
        <v>121208</v>
      </c>
      <c r="J935" s="643">
        <v>0</v>
      </c>
      <c r="K935" s="578">
        <f t="shared" si="50"/>
        <v>0</v>
      </c>
      <c r="L935" s="579">
        <f t="shared" si="51"/>
        <v>0</v>
      </c>
      <c r="M935" s="580">
        <f t="shared" si="52"/>
        <v>69815808</v>
      </c>
      <c r="N935" s="638"/>
      <c r="O935" s="638"/>
      <c r="P935" s="639" t="s">
        <v>284</v>
      </c>
      <c r="Q935" s="639" t="s">
        <v>276</v>
      </c>
      <c r="R935" s="639" t="s">
        <v>73</v>
      </c>
      <c r="S935" s="639" t="s">
        <v>40</v>
      </c>
    </row>
    <row r="936" spans="1:19" ht="20.25" customHeight="1">
      <c r="A936" s="639" t="s">
        <v>398</v>
      </c>
      <c r="B936" s="638" t="s">
        <v>4310</v>
      </c>
      <c r="C936" s="639" t="s">
        <v>64</v>
      </c>
      <c r="D936" s="640" t="s">
        <v>4397</v>
      </c>
      <c r="E936" s="638"/>
      <c r="F936" s="639" t="s">
        <v>75</v>
      </c>
      <c r="G936" s="638"/>
      <c r="H936" s="1110">
        <v>493</v>
      </c>
      <c r="I936" s="705">
        <v>60495</v>
      </c>
      <c r="J936" s="643">
        <v>0</v>
      </c>
      <c r="K936" s="578">
        <f t="shared" si="50"/>
        <v>0</v>
      </c>
      <c r="L936" s="579">
        <f t="shared" si="51"/>
        <v>0</v>
      </c>
      <c r="M936" s="580">
        <f t="shared" si="52"/>
        <v>29824035</v>
      </c>
      <c r="N936" s="638"/>
      <c r="O936" s="638"/>
      <c r="P936" s="639" t="s">
        <v>284</v>
      </c>
      <c r="Q936" s="639" t="s">
        <v>272</v>
      </c>
      <c r="R936" s="639" t="s">
        <v>73</v>
      </c>
      <c r="S936" s="639" t="s">
        <v>40</v>
      </c>
    </row>
    <row r="937" spans="1:19" ht="20.25" customHeight="1">
      <c r="A937" s="639" t="s">
        <v>398</v>
      </c>
      <c r="B937" s="638" t="s">
        <v>4310</v>
      </c>
      <c r="C937" s="639" t="s">
        <v>64</v>
      </c>
      <c r="D937" s="640" t="s">
        <v>4397</v>
      </c>
      <c r="E937" s="638"/>
      <c r="F937" s="639" t="s">
        <v>911</v>
      </c>
      <c r="G937" s="638"/>
      <c r="H937" s="1110">
        <v>429</v>
      </c>
      <c r="I937" s="705">
        <v>135000</v>
      </c>
      <c r="J937" s="643">
        <v>44</v>
      </c>
      <c r="K937" s="578">
        <f t="shared" si="50"/>
        <v>18876</v>
      </c>
      <c r="L937" s="579">
        <f t="shared" si="51"/>
        <v>18.876000000000001</v>
      </c>
      <c r="M937" s="580">
        <f t="shared" si="52"/>
        <v>57915000</v>
      </c>
      <c r="N937" s="638"/>
      <c r="O937" s="638"/>
      <c r="P937" s="639" t="s">
        <v>284</v>
      </c>
      <c r="Q937" s="639" t="s">
        <v>403</v>
      </c>
      <c r="R937" s="639" t="s">
        <v>68</v>
      </c>
      <c r="S937" s="639" t="s">
        <v>40</v>
      </c>
    </row>
    <row r="938" spans="1:19" ht="20.25" customHeight="1">
      <c r="A938" s="639" t="s">
        <v>398</v>
      </c>
      <c r="B938" s="638" t="s">
        <v>4126</v>
      </c>
      <c r="C938" s="639" t="s">
        <v>64</v>
      </c>
      <c r="D938" s="640" t="s">
        <v>4397</v>
      </c>
      <c r="E938" s="638"/>
      <c r="F938" s="639" t="s">
        <v>911</v>
      </c>
      <c r="G938" s="638"/>
      <c r="H938" s="1110">
        <v>732</v>
      </c>
      <c r="I938" s="705">
        <v>135000</v>
      </c>
      <c r="J938" s="643">
        <v>44</v>
      </c>
      <c r="K938" s="578">
        <f t="shared" si="50"/>
        <v>32208</v>
      </c>
      <c r="L938" s="579">
        <f t="shared" si="51"/>
        <v>32.207999999999998</v>
      </c>
      <c r="M938" s="580">
        <f t="shared" si="52"/>
        <v>98820000</v>
      </c>
      <c r="N938" s="638"/>
      <c r="O938" s="638"/>
      <c r="P938" s="639" t="s">
        <v>284</v>
      </c>
      <c r="Q938" s="639" t="s">
        <v>403</v>
      </c>
      <c r="R938" s="639" t="s">
        <v>68</v>
      </c>
      <c r="S938" s="639" t="s">
        <v>40</v>
      </c>
    </row>
    <row r="939" spans="1:19" ht="20.25" customHeight="1">
      <c r="A939" s="639" t="s">
        <v>398</v>
      </c>
      <c r="B939" s="638" t="s">
        <v>4310</v>
      </c>
      <c r="C939" s="639" t="s">
        <v>64</v>
      </c>
      <c r="D939" s="640" t="s">
        <v>4397</v>
      </c>
      <c r="E939" s="638"/>
      <c r="F939" s="639" t="s">
        <v>657</v>
      </c>
      <c r="G939" s="638"/>
      <c r="H939" s="1110">
        <v>280</v>
      </c>
      <c r="I939" s="705">
        <v>75744</v>
      </c>
      <c r="J939" s="643">
        <v>27</v>
      </c>
      <c r="K939" s="578">
        <f t="shared" si="50"/>
        <v>7560</v>
      </c>
      <c r="L939" s="579">
        <f t="shared" si="51"/>
        <v>7.56</v>
      </c>
      <c r="M939" s="580">
        <f t="shared" si="52"/>
        <v>21208320</v>
      </c>
      <c r="N939" s="638"/>
      <c r="O939" s="638"/>
      <c r="P939" s="639" t="s">
        <v>284</v>
      </c>
      <c r="Q939" s="639" t="s">
        <v>341</v>
      </c>
      <c r="R939" s="639" t="s">
        <v>68</v>
      </c>
      <c r="S939" s="639" t="s">
        <v>40</v>
      </c>
    </row>
    <row r="940" spans="1:19" ht="20.25" customHeight="1">
      <c r="A940" s="639" t="s">
        <v>398</v>
      </c>
      <c r="B940" s="638" t="s">
        <v>4310</v>
      </c>
      <c r="C940" s="639" t="s">
        <v>64</v>
      </c>
      <c r="D940" s="640" t="s">
        <v>4399</v>
      </c>
      <c r="E940" s="638"/>
      <c r="F940" s="639" t="s">
        <v>81</v>
      </c>
      <c r="G940" s="638"/>
      <c r="H940" s="1110">
        <v>516</v>
      </c>
      <c r="I940" s="705">
        <v>7360</v>
      </c>
      <c r="J940" s="643">
        <v>0</v>
      </c>
      <c r="K940" s="578">
        <f t="shared" si="50"/>
        <v>0</v>
      </c>
      <c r="L940" s="579">
        <f t="shared" si="51"/>
        <v>0</v>
      </c>
      <c r="M940" s="580">
        <f t="shared" si="52"/>
        <v>3797760</v>
      </c>
      <c r="N940" s="638"/>
      <c r="O940" s="638"/>
      <c r="P940" s="639" t="s">
        <v>284</v>
      </c>
      <c r="Q940" s="639" t="s">
        <v>336</v>
      </c>
      <c r="R940" s="639" t="s">
        <v>73</v>
      </c>
      <c r="S940" s="639" t="s">
        <v>40</v>
      </c>
    </row>
    <row r="941" spans="1:19" ht="20.25" customHeight="1">
      <c r="A941" s="639" t="s">
        <v>398</v>
      </c>
      <c r="B941" s="638" t="s">
        <v>4126</v>
      </c>
      <c r="C941" s="639" t="s">
        <v>64</v>
      </c>
      <c r="D941" s="640" t="s">
        <v>4399</v>
      </c>
      <c r="E941" s="638"/>
      <c r="F941" s="639" t="s">
        <v>84</v>
      </c>
      <c r="G941" s="638"/>
      <c r="H941" s="1110">
        <v>517</v>
      </c>
      <c r="I941" s="705">
        <v>8512</v>
      </c>
      <c r="J941" s="643">
        <v>0</v>
      </c>
      <c r="K941" s="578">
        <f t="shared" si="50"/>
        <v>0</v>
      </c>
      <c r="L941" s="579">
        <f t="shared" si="51"/>
        <v>0</v>
      </c>
      <c r="M941" s="580">
        <f t="shared" si="52"/>
        <v>4400704</v>
      </c>
      <c r="N941" s="638"/>
      <c r="O941" s="638"/>
      <c r="P941" s="639" t="s">
        <v>284</v>
      </c>
      <c r="Q941" s="639" t="s">
        <v>339</v>
      </c>
      <c r="R941" s="639" t="s">
        <v>73</v>
      </c>
      <c r="S941" s="639" t="s">
        <v>40</v>
      </c>
    </row>
    <row r="942" spans="1:19" ht="20.25" customHeight="1">
      <c r="A942" s="639" t="s">
        <v>398</v>
      </c>
      <c r="B942" s="638" t="s">
        <v>4126</v>
      </c>
      <c r="C942" s="639" t="s">
        <v>64</v>
      </c>
      <c r="D942" s="640" t="s">
        <v>4397</v>
      </c>
      <c r="E942" s="638"/>
      <c r="F942" s="639" t="s">
        <v>449</v>
      </c>
      <c r="G942" s="638"/>
      <c r="H942" s="1110">
        <v>634</v>
      </c>
      <c r="I942" s="705">
        <v>105722</v>
      </c>
      <c r="J942" s="643">
        <v>0</v>
      </c>
      <c r="K942" s="578">
        <f t="shared" si="50"/>
        <v>0</v>
      </c>
      <c r="L942" s="579">
        <f t="shared" si="51"/>
        <v>0</v>
      </c>
      <c r="M942" s="580">
        <f t="shared" si="52"/>
        <v>67027748</v>
      </c>
      <c r="N942" s="638"/>
      <c r="O942" s="638"/>
      <c r="P942" s="639" t="s">
        <v>284</v>
      </c>
      <c r="Q942" s="639" t="s">
        <v>278</v>
      </c>
      <c r="R942" s="639" t="s">
        <v>73</v>
      </c>
      <c r="S942" s="639" t="s">
        <v>40</v>
      </c>
    </row>
    <row r="943" spans="1:19" ht="20.25" customHeight="1">
      <c r="A943" s="639" t="s">
        <v>398</v>
      </c>
      <c r="B943" s="638" t="s">
        <v>4126</v>
      </c>
      <c r="C943" s="639" t="s">
        <v>64</v>
      </c>
      <c r="D943" s="640" t="s">
        <v>4397</v>
      </c>
      <c r="E943" s="638"/>
      <c r="F943" s="639" t="s">
        <v>277</v>
      </c>
      <c r="G943" s="638"/>
      <c r="H943" s="1110">
        <v>132</v>
      </c>
      <c r="I943" s="705">
        <v>56320</v>
      </c>
      <c r="J943" s="643">
        <v>0</v>
      </c>
      <c r="K943" s="578">
        <f t="shared" si="50"/>
        <v>0</v>
      </c>
      <c r="L943" s="579">
        <f t="shared" si="51"/>
        <v>0</v>
      </c>
      <c r="M943" s="580">
        <f t="shared" si="52"/>
        <v>7434240</v>
      </c>
      <c r="N943" s="638"/>
      <c r="O943" s="638"/>
      <c r="P943" s="639" t="s">
        <v>284</v>
      </c>
      <c r="Q943" s="639" t="s">
        <v>278</v>
      </c>
      <c r="R943" s="639" t="s">
        <v>73</v>
      </c>
      <c r="S943" s="639" t="s">
        <v>40</v>
      </c>
    </row>
    <row r="944" spans="1:19" ht="20.25" customHeight="1">
      <c r="A944" s="639" t="s">
        <v>398</v>
      </c>
      <c r="B944" s="638" t="s">
        <v>4126</v>
      </c>
      <c r="C944" s="639" t="s">
        <v>64</v>
      </c>
      <c r="D944" s="640" t="s">
        <v>4397</v>
      </c>
      <c r="E944" s="638"/>
      <c r="F944" s="639" t="s">
        <v>74</v>
      </c>
      <c r="G944" s="638"/>
      <c r="H944" s="1110">
        <v>576</v>
      </c>
      <c r="I944" s="705">
        <v>121208</v>
      </c>
      <c r="J944" s="643">
        <v>0</v>
      </c>
      <c r="K944" s="578">
        <f t="shared" si="50"/>
        <v>0</v>
      </c>
      <c r="L944" s="579">
        <f t="shared" si="51"/>
        <v>0</v>
      </c>
      <c r="M944" s="580">
        <f t="shared" si="52"/>
        <v>69815808</v>
      </c>
      <c r="N944" s="638"/>
      <c r="O944" s="638"/>
      <c r="P944" s="639" t="s">
        <v>284</v>
      </c>
      <c r="Q944" s="639" t="s">
        <v>276</v>
      </c>
      <c r="R944" s="639" t="s">
        <v>73</v>
      </c>
      <c r="S944" s="639" t="s">
        <v>40</v>
      </c>
    </row>
    <row r="945" spans="1:19" ht="20.25" customHeight="1">
      <c r="A945" s="639" t="s">
        <v>398</v>
      </c>
      <c r="B945" s="638" t="s">
        <v>4126</v>
      </c>
      <c r="C945" s="639" t="s">
        <v>64</v>
      </c>
      <c r="D945" s="640" t="s">
        <v>4397</v>
      </c>
      <c r="E945" s="638"/>
      <c r="F945" s="639" t="s">
        <v>75</v>
      </c>
      <c r="G945" s="638"/>
      <c r="H945" s="1110">
        <v>493</v>
      </c>
      <c r="I945" s="705">
        <v>60495</v>
      </c>
      <c r="J945" s="643">
        <v>0</v>
      </c>
      <c r="K945" s="578">
        <f t="shared" si="50"/>
        <v>0</v>
      </c>
      <c r="L945" s="579">
        <f t="shared" si="51"/>
        <v>0</v>
      </c>
      <c r="M945" s="580">
        <f t="shared" si="52"/>
        <v>29824035</v>
      </c>
      <c r="N945" s="638"/>
      <c r="O945" s="638"/>
      <c r="P945" s="639" t="s">
        <v>284</v>
      </c>
      <c r="Q945" s="639" t="s">
        <v>272</v>
      </c>
      <c r="R945" s="639" t="s">
        <v>73</v>
      </c>
      <c r="S945" s="639" t="s">
        <v>40</v>
      </c>
    </row>
    <row r="946" spans="1:19" ht="20.25" customHeight="1">
      <c r="A946" s="639" t="s">
        <v>398</v>
      </c>
      <c r="B946" s="638" t="s">
        <v>4126</v>
      </c>
      <c r="C946" s="639" t="s">
        <v>64</v>
      </c>
      <c r="D946" s="640" t="s">
        <v>4397</v>
      </c>
      <c r="E946" s="638"/>
      <c r="F946" s="639" t="s">
        <v>657</v>
      </c>
      <c r="G946" s="638"/>
      <c r="H946" s="1110">
        <v>480</v>
      </c>
      <c r="I946" s="705">
        <v>75744</v>
      </c>
      <c r="J946" s="643">
        <v>27</v>
      </c>
      <c r="K946" s="578">
        <f t="shared" si="50"/>
        <v>12960</v>
      </c>
      <c r="L946" s="579">
        <f t="shared" si="51"/>
        <v>12.96</v>
      </c>
      <c r="M946" s="580">
        <f t="shared" si="52"/>
        <v>36357120</v>
      </c>
      <c r="N946" s="638"/>
      <c r="O946" s="638"/>
      <c r="P946" s="639" t="s">
        <v>284</v>
      </c>
      <c r="Q946" s="639" t="s">
        <v>341</v>
      </c>
      <c r="R946" s="639" t="s">
        <v>68</v>
      </c>
      <c r="S946" s="639" t="s">
        <v>40</v>
      </c>
    </row>
    <row r="947" spans="1:19" ht="20.25" customHeight="1">
      <c r="A947" s="639" t="s">
        <v>398</v>
      </c>
      <c r="B947" s="638" t="s">
        <v>4126</v>
      </c>
      <c r="C947" s="639" t="s">
        <v>64</v>
      </c>
      <c r="D947" s="640" t="s">
        <v>4397</v>
      </c>
      <c r="E947" s="638"/>
      <c r="F947" s="639" t="s">
        <v>656</v>
      </c>
      <c r="G947" s="638"/>
      <c r="H947" s="1110">
        <v>30</v>
      </c>
      <c r="I947" s="705">
        <v>85500</v>
      </c>
      <c r="J947" s="643">
        <v>19</v>
      </c>
      <c r="K947" s="578">
        <f t="shared" si="50"/>
        <v>570</v>
      </c>
      <c r="L947" s="579">
        <f t="shared" si="51"/>
        <v>0.56999999999999995</v>
      </c>
      <c r="M947" s="580">
        <f t="shared" si="52"/>
        <v>2565000</v>
      </c>
      <c r="N947" s="638"/>
      <c r="O947" s="638"/>
      <c r="P947" s="639" t="s">
        <v>284</v>
      </c>
      <c r="Q947" s="639" t="s">
        <v>537</v>
      </c>
      <c r="R947" s="639" t="s">
        <v>60</v>
      </c>
      <c r="S947" s="639" t="s">
        <v>40</v>
      </c>
    </row>
    <row r="948" spans="1:19" ht="20.25" customHeight="1">
      <c r="A948" s="639" t="s">
        <v>398</v>
      </c>
      <c r="B948" s="638" t="s">
        <v>4126</v>
      </c>
      <c r="C948" s="639" t="s">
        <v>64</v>
      </c>
      <c r="D948" s="640" t="s">
        <v>4397</v>
      </c>
      <c r="E948" s="638"/>
      <c r="F948" s="639" t="s">
        <v>71</v>
      </c>
      <c r="G948" s="638"/>
      <c r="H948" s="1110">
        <v>584</v>
      </c>
      <c r="I948" s="705">
        <v>34454</v>
      </c>
      <c r="J948" s="643">
        <v>0</v>
      </c>
      <c r="K948" s="578">
        <f t="shared" si="50"/>
        <v>0</v>
      </c>
      <c r="L948" s="579">
        <f t="shared" si="51"/>
        <v>0</v>
      </c>
      <c r="M948" s="580">
        <f t="shared" si="52"/>
        <v>20121136</v>
      </c>
      <c r="N948" s="638"/>
      <c r="O948" s="638"/>
      <c r="P948" s="639" t="s">
        <v>284</v>
      </c>
      <c r="Q948" s="639" t="s">
        <v>271</v>
      </c>
      <c r="R948" s="639" t="s">
        <v>73</v>
      </c>
      <c r="S948" s="639" t="s">
        <v>40</v>
      </c>
    </row>
    <row r="949" spans="1:19" ht="20.25" customHeight="1">
      <c r="A949" s="639" t="s">
        <v>398</v>
      </c>
      <c r="B949" s="638" t="s">
        <v>4126</v>
      </c>
      <c r="C949" s="639" t="s">
        <v>64</v>
      </c>
      <c r="D949" s="640" t="s">
        <v>4397</v>
      </c>
      <c r="E949" s="638"/>
      <c r="F949" s="639" t="s">
        <v>81</v>
      </c>
      <c r="G949" s="638"/>
      <c r="H949" s="1110">
        <v>516</v>
      </c>
      <c r="I949" s="705">
        <v>7360</v>
      </c>
      <c r="J949" s="643">
        <v>0</v>
      </c>
      <c r="K949" s="578">
        <f t="shared" si="50"/>
        <v>0</v>
      </c>
      <c r="L949" s="579">
        <f t="shared" si="51"/>
        <v>0</v>
      </c>
      <c r="M949" s="580">
        <f t="shared" si="52"/>
        <v>3797760</v>
      </c>
      <c r="N949" s="638"/>
      <c r="O949" s="638"/>
      <c r="P949" s="639" t="s">
        <v>284</v>
      </c>
      <c r="Q949" s="639" t="s">
        <v>336</v>
      </c>
      <c r="R949" s="639" t="s">
        <v>73</v>
      </c>
      <c r="S949" s="639" t="s">
        <v>40</v>
      </c>
    </row>
    <row r="950" spans="1:19" ht="20.25" customHeight="1">
      <c r="A950" s="639" t="s">
        <v>718</v>
      </c>
      <c r="B950" s="638" t="s">
        <v>1180</v>
      </c>
      <c r="C950" s="639" t="s">
        <v>64</v>
      </c>
      <c r="D950" s="640" t="s">
        <v>4475</v>
      </c>
      <c r="E950" s="638"/>
      <c r="F950" s="639" t="s">
        <v>663</v>
      </c>
      <c r="G950" s="638"/>
      <c r="H950" s="1110">
        <v>454</v>
      </c>
      <c r="I950" s="705">
        <v>105707</v>
      </c>
      <c r="J950" s="643">
        <v>22.5</v>
      </c>
      <c r="K950" s="578">
        <f t="shared" si="50"/>
        <v>10215</v>
      </c>
      <c r="L950" s="579">
        <f t="shared" si="51"/>
        <v>10.215</v>
      </c>
      <c r="M950" s="580">
        <f t="shared" si="52"/>
        <v>47990978</v>
      </c>
      <c r="N950" s="638"/>
      <c r="O950" s="638"/>
      <c r="P950" s="639" t="s">
        <v>284</v>
      </c>
      <c r="Q950" s="639" t="s">
        <v>341</v>
      </c>
      <c r="R950" s="639" t="s">
        <v>60</v>
      </c>
      <c r="S950" s="639" t="s">
        <v>152</v>
      </c>
    </row>
    <row r="951" spans="1:19" ht="20.25" customHeight="1">
      <c r="A951" s="639" t="s">
        <v>718</v>
      </c>
      <c r="B951" s="638" t="s">
        <v>1180</v>
      </c>
      <c r="C951" s="639" t="s">
        <v>64</v>
      </c>
      <c r="D951" s="640" t="s">
        <v>4475</v>
      </c>
      <c r="E951" s="638"/>
      <c r="F951" s="639" t="s">
        <v>906</v>
      </c>
      <c r="G951" s="638"/>
      <c r="H951" s="1110">
        <v>228</v>
      </c>
      <c r="I951" s="705">
        <v>130000</v>
      </c>
      <c r="J951" s="643">
        <v>36</v>
      </c>
      <c r="K951" s="578">
        <f t="shared" si="50"/>
        <v>8208</v>
      </c>
      <c r="L951" s="579">
        <f t="shared" si="51"/>
        <v>8.2080000000000002</v>
      </c>
      <c r="M951" s="580">
        <f t="shared" si="52"/>
        <v>29640000</v>
      </c>
      <c r="N951" s="638"/>
      <c r="O951" s="638"/>
      <c r="P951" s="639" t="s">
        <v>284</v>
      </c>
      <c r="Q951" s="639" t="s">
        <v>370</v>
      </c>
      <c r="R951" s="639" t="s">
        <v>68</v>
      </c>
      <c r="S951" s="639" t="s">
        <v>152</v>
      </c>
    </row>
    <row r="952" spans="1:19" ht="20.25" customHeight="1">
      <c r="A952" s="639" t="s">
        <v>718</v>
      </c>
      <c r="B952" s="638" t="s">
        <v>1180</v>
      </c>
      <c r="C952" s="639" t="s">
        <v>64</v>
      </c>
      <c r="D952" s="640" t="s">
        <v>4475</v>
      </c>
      <c r="E952" s="638"/>
      <c r="F952" s="639" t="s">
        <v>2983</v>
      </c>
      <c r="G952" s="638"/>
      <c r="H952" s="1110">
        <v>228</v>
      </c>
      <c r="I952" s="705">
        <v>170695</v>
      </c>
      <c r="J952" s="643">
        <v>29.3</v>
      </c>
      <c r="K952" s="578">
        <f t="shared" si="50"/>
        <v>6680.4000000000005</v>
      </c>
      <c r="L952" s="579">
        <f t="shared" si="51"/>
        <v>6.6804000000000006</v>
      </c>
      <c r="M952" s="580">
        <f t="shared" si="52"/>
        <v>38918460</v>
      </c>
      <c r="N952" s="638"/>
      <c r="O952" s="638"/>
      <c r="P952" s="639" t="s">
        <v>284</v>
      </c>
      <c r="Q952" s="639" t="s">
        <v>343</v>
      </c>
      <c r="R952" s="639" t="s">
        <v>60</v>
      </c>
      <c r="S952" s="639" t="s">
        <v>152</v>
      </c>
    </row>
    <row r="953" spans="1:19" ht="20.25" customHeight="1">
      <c r="A953" s="639" t="s">
        <v>718</v>
      </c>
      <c r="B953" s="638" t="s">
        <v>1180</v>
      </c>
      <c r="C953" s="639" t="s">
        <v>64</v>
      </c>
      <c r="D953" s="640" t="s">
        <v>4475</v>
      </c>
      <c r="E953" s="638"/>
      <c r="F953" s="639" t="s">
        <v>401</v>
      </c>
      <c r="G953" s="638"/>
      <c r="H953" s="1110">
        <v>2</v>
      </c>
      <c r="I953" s="705">
        <v>79210</v>
      </c>
      <c r="J953" s="643">
        <v>9.4</v>
      </c>
      <c r="K953" s="578">
        <f t="shared" si="50"/>
        <v>18.8</v>
      </c>
      <c r="L953" s="579">
        <f t="shared" si="51"/>
        <v>1.8800000000000001E-2</v>
      </c>
      <c r="M953" s="580">
        <f t="shared" si="52"/>
        <v>158420</v>
      </c>
      <c r="N953" s="638"/>
      <c r="O953" s="638"/>
      <c r="P953" s="639" t="s">
        <v>284</v>
      </c>
      <c r="Q953" s="639" t="s">
        <v>344</v>
      </c>
      <c r="R953" s="639" t="s">
        <v>60</v>
      </c>
      <c r="S953" s="639" t="s">
        <v>152</v>
      </c>
    </row>
    <row r="954" spans="1:19" ht="20.25" customHeight="1">
      <c r="A954" s="639" t="s">
        <v>608</v>
      </c>
      <c r="B954" s="638" t="s">
        <v>2501</v>
      </c>
      <c r="C954" s="639" t="s">
        <v>64</v>
      </c>
      <c r="D954" s="640" t="s">
        <v>4483</v>
      </c>
      <c r="E954" s="638"/>
      <c r="F954" s="639" t="s">
        <v>2188</v>
      </c>
      <c r="G954" s="638"/>
      <c r="H954" s="1110">
        <v>1690</v>
      </c>
      <c r="I954" s="705">
        <v>125870</v>
      </c>
      <c r="J954" s="643">
        <v>34</v>
      </c>
      <c r="K954" s="578">
        <f t="shared" si="50"/>
        <v>57460</v>
      </c>
      <c r="L954" s="579">
        <f t="shared" si="51"/>
        <v>57.46</v>
      </c>
      <c r="M954" s="580">
        <f t="shared" si="52"/>
        <v>212720300</v>
      </c>
      <c r="N954" s="638"/>
      <c r="O954" s="638"/>
      <c r="P954" s="639" t="s">
        <v>284</v>
      </c>
      <c r="Q954" s="639" t="s">
        <v>607</v>
      </c>
      <c r="R954" s="639" t="s">
        <v>60</v>
      </c>
      <c r="S954" s="639" t="s">
        <v>59</v>
      </c>
    </row>
    <row r="955" spans="1:19" ht="20.25" customHeight="1">
      <c r="A955" s="639" t="s">
        <v>608</v>
      </c>
      <c r="B955" s="638" t="s">
        <v>2501</v>
      </c>
      <c r="C955" s="639" t="s">
        <v>64</v>
      </c>
      <c r="D955" s="640" t="s">
        <v>4483</v>
      </c>
      <c r="E955" s="638"/>
      <c r="F955" s="639" t="s">
        <v>880</v>
      </c>
      <c r="G955" s="638"/>
      <c r="H955" s="1110">
        <v>1690</v>
      </c>
      <c r="I955" s="705">
        <v>1510</v>
      </c>
      <c r="J955" s="643">
        <v>0</v>
      </c>
      <c r="K955" s="578">
        <f t="shared" si="50"/>
        <v>0</v>
      </c>
      <c r="L955" s="579">
        <f t="shared" si="51"/>
        <v>0</v>
      </c>
      <c r="M955" s="580">
        <f t="shared" si="52"/>
        <v>2551900</v>
      </c>
      <c r="N955" s="638"/>
      <c r="O955" s="638"/>
      <c r="P955" s="639" t="s">
        <v>284</v>
      </c>
      <c r="Q955" s="639" t="s">
        <v>336</v>
      </c>
      <c r="R955" s="639" t="s">
        <v>73</v>
      </c>
      <c r="S955" s="639" t="s">
        <v>59</v>
      </c>
    </row>
    <row r="956" spans="1:19" ht="20.25" customHeight="1">
      <c r="A956" s="639" t="s">
        <v>608</v>
      </c>
      <c r="B956" s="638" t="s">
        <v>2501</v>
      </c>
      <c r="C956" s="639" t="s">
        <v>64</v>
      </c>
      <c r="D956" s="640" t="s">
        <v>4483</v>
      </c>
      <c r="E956" s="638"/>
      <c r="F956" s="639" t="s">
        <v>2983</v>
      </c>
      <c r="G956" s="638"/>
      <c r="H956" s="1110">
        <v>1655</v>
      </c>
      <c r="I956" s="705">
        <v>143065</v>
      </c>
      <c r="J956" s="643">
        <v>29.3</v>
      </c>
      <c r="K956" s="578">
        <f t="shared" si="50"/>
        <v>48491.5</v>
      </c>
      <c r="L956" s="579">
        <f t="shared" si="51"/>
        <v>48.491500000000002</v>
      </c>
      <c r="M956" s="580">
        <f t="shared" si="52"/>
        <v>236772575</v>
      </c>
      <c r="N956" s="638"/>
      <c r="O956" s="638"/>
      <c r="P956" s="639" t="s">
        <v>284</v>
      </c>
      <c r="Q956" s="639" t="s">
        <v>343</v>
      </c>
      <c r="R956" s="639" t="s">
        <v>60</v>
      </c>
      <c r="S956" s="639" t="s">
        <v>59</v>
      </c>
    </row>
    <row r="957" spans="1:19" ht="20.25" customHeight="1">
      <c r="A957" s="639" t="s">
        <v>608</v>
      </c>
      <c r="B957" s="638" t="s">
        <v>2501</v>
      </c>
      <c r="C957" s="639" t="s">
        <v>64</v>
      </c>
      <c r="D957" s="640" t="s">
        <v>4483</v>
      </c>
      <c r="E957" s="638"/>
      <c r="F957" s="639" t="s">
        <v>880</v>
      </c>
      <c r="G957" s="638"/>
      <c r="H957" s="1110">
        <v>1655</v>
      </c>
      <c r="I957" s="705">
        <v>2562</v>
      </c>
      <c r="J957" s="643">
        <v>0</v>
      </c>
      <c r="K957" s="578">
        <f t="shared" si="50"/>
        <v>0</v>
      </c>
      <c r="L957" s="579">
        <f t="shared" si="51"/>
        <v>0</v>
      </c>
      <c r="M957" s="580">
        <f t="shared" si="52"/>
        <v>4240110</v>
      </c>
      <c r="N957" s="638"/>
      <c r="O957" s="638"/>
      <c r="P957" s="639" t="s">
        <v>284</v>
      </c>
      <c r="Q957" s="639" t="s">
        <v>336</v>
      </c>
      <c r="R957" s="639" t="s">
        <v>73</v>
      </c>
      <c r="S957" s="639" t="s">
        <v>59</v>
      </c>
    </row>
    <row r="958" spans="1:19" ht="20.25" customHeight="1">
      <c r="A958" s="639" t="s">
        <v>608</v>
      </c>
      <c r="B958" s="638" t="s">
        <v>2501</v>
      </c>
      <c r="C958" s="639" t="s">
        <v>64</v>
      </c>
      <c r="D958" s="640" t="s">
        <v>4483</v>
      </c>
      <c r="E958" s="638"/>
      <c r="F958" s="639" t="s">
        <v>1038</v>
      </c>
      <c r="G958" s="638"/>
      <c r="H958" s="1110">
        <v>3345</v>
      </c>
      <c r="I958" s="705">
        <v>136634</v>
      </c>
      <c r="J958" s="643">
        <v>24</v>
      </c>
      <c r="K958" s="578">
        <f t="shared" si="50"/>
        <v>80280</v>
      </c>
      <c r="L958" s="579">
        <f t="shared" si="51"/>
        <v>80.28</v>
      </c>
      <c r="M958" s="580">
        <f t="shared" si="52"/>
        <v>457040730</v>
      </c>
      <c r="N958" s="638"/>
      <c r="O958" s="638"/>
      <c r="P958" s="639" t="s">
        <v>284</v>
      </c>
      <c r="Q958" s="639" t="s">
        <v>341</v>
      </c>
      <c r="R958" s="639" t="s">
        <v>60</v>
      </c>
      <c r="S958" s="639" t="s">
        <v>59</v>
      </c>
    </row>
    <row r="959" spans="1:19" ht="20.25" customHeight="1">
      <c r="A959" s="639" t="s">
        <v>608</v>
      </c>
      <c r="B959" s="638" t="s">
        <v>2501</v>
      </c>
      <c r="C959" s="639" t="s">
        <v>64</v>
      </c>
      <c r="D959" s="640" t="s">
        <v>4483</v>
      </c>
      <c r="E959" s="638"/>
      <c r="F959" s="639" t="s">
        <v>1037</v>
      </c>
      <c r="G959" s="638"/>
      <c r="H959" s="1110">
        <v>3345</v>
      </c>
      <c r="I959" s="705">
        <v>90133</v>
      </c>
      <c r="J959" s="643">
        <v>0</v>
      </c>
      <c r="K959" s="578">
        <f t="shared" si="50"/>
        <v>0</v>
      </c>
      <c r="L959" s="579">
        <f t="shared" si="51"/>
        <v>0</v>
      </c>
      <c r="M959" s="580">
        <f t="shared" si="52"/>
        <v>301494885</v>
      </c>
      <c r="N959" s="638"/>
      <c r="O959" s="638"/>
      <c r="P959" s="639" t="s">
        <v>284</v>
      </c>
      <c r="Q959" s="639" t="s">
        <v>271</v>
      </c>
      <c r="R959" s="639" t="s">
        <v>73</v>
      </c>
      <c r="S959" s="639" t="s">
        <v>59</v>
      </c>
    </row>
    <row r="960" spans="1:19" ht="20.25" customHeight="1">
      <c r="A960" s="639" t="s">
        <v>608</v>
      </c>
      <c r="B960" s="638" t="s">
        <v>2501</v>
      </c>
      <c r="C960" s="639" t="s">
        <v>64</v>
      </c>
      <c r="D960" s="640" t="s">
        <v>4483</v>
      </c>
      <c r="E960" s="638"/>
      <c r="F960" s="639" t="s">
        <v>880</v>
      </c>
      <c r="G960" s="638"/>
      <c r="H960" s="1110">
        <v>3345</v>
      </c>
      <c r="I960" s="705">
        <v>1909</v>
      </c>
      <c r="J960" s="643">
        <v>0</v>
      </c>
      <c r="K960" s="578">
        <f t="shared" si="50"/>
        <v>0</v>
      </c>
      <c r="L960" s="579">
        <f t="shared" si="51"/>
        <v>0</v>
      </c>
      <c r="M960" s="580">
        <f t="shared" si="52"/>
        <v>6385605</v>
      </c>
      <c r="N960" s="638"/>
      <c r="O960" s="638"/>
      <c r="P960" s="639" t="s">
        <v>284</v>
      </c>
      <c r="Q960" s="639" t="s">
        <v>336</v>
      </c>
      <c r="R960" s="639" t="s">
        <v>73</v>
      </c>
      <c r="S960" s="639" t="s">
        <v>59</v>
      </c>
    </row>
    <row r="961" spans="1:19" ht="20.25" customHeight="1">
      <c r="A961" s="639" t="s">
        <v>608</v>
      </c>
      <c r="B961" s="638" t="s">
        <v>2501</v>
      </c>
      <c r="C961" s="639" t="s">
        <v>64</v>
      </c>
      <c r="D961" s="640" t="s">
        <v>4483</v>
      </c>
      <c r="E961" s="638"/>
      <c r="F961" s="639" t="s">
        <v>880</v>
      </c>
      <c r="G961" s="638"/>
      <c r="H961" s="1110">
        <v>3345</v>
      </c>
      <c r="I961" s="705">
        <v>1909</v>
      </c>
      <c r="J961" s="643">
        <v>0</v>
      </c>
      <c r="K961" s="578">
        <f t="shared" si="50"/>
        <v>0</v>
      </c>
      <c r="L961" s="579">
        <f t="shared" si="51"/>
        <v>0</v>
      </c>
      <c r="M961" s="580">
        <f t="shared" si="52"/>
        <v>6385605</v>
      </c>
      <c r="N961" s="638"/>
      <c r="O961" s="638"/>
      <c r="P961" s="639" t="s">
        <v>284</v>
      </c>
      <c r="Q961" s="639" t="s">
        <v>336</v>
      </c>
      <c r="R961" s="639" t="s">
        <v>73</v>
      </c>
      <c r="S961" s="639" t="s">
        <v>59</v>
      </c>
    </row>
    <row r="962" spans="1:19" ht="20.25" customHeight="1">
      <c r="A962" s="639" t="s">
        <v>608</v>
      </c>
      <c r="B962" s="638" t="s">
        <v>2501</v>
      </c>
      <c r="C962" s="639" t="s">
        <v>64</v>
      </c>
      <c r="D962" s="640" t="s">
        <v>4483</v>
      </c>
      <c r="E962" s="638"/>
      <c r="F962" s="639" t="s">
        <v>2502</v>
      </c>
      <c r="G962" s="638"/>
      <c r="H962" s="1110">
        <v>3345</v>
      </c>
      <c r="I962" s="705">
        <v>9543</v>
      </c>
      <c r="J962" s="643">
        <v>0</v>
      </c>
      <c r="K962" s="578">
        <f t="shared" si="50"/>
        <v>0</v>
      </c>
      <c r="L962" s="579">
        <f t="shared" si="51"/>
        <v>0</v>
      </c>
      <c r="M962" s="580">
        <f t="shared" si="52"/>
        <v>31921335</v>
      </c>
      <c r="N962" s="638"/>
      <c r="O962" s="638"/>
      <c r="P962" s="639" t="s">
        <v>284</v>
      </c>
      <c r="Q962" s="639" t="s">
        <v>336</v>
      </c>
      <c r="R962" s="639" t="s">
        <v>73</v>
      </c>
      <c r="S962" s="639" t="s">
        <v>59</v>
      </c>
    </row>
    <row r="963" spans="1:19" ht="20.25" customHeight="1">
      <c r="A963" s="639" t="s">
        <v>608</v>
      </c>
      <c r="B963" s="638" t="s">
        <v>2501</v>
      </c>
      <c r="C963" s="639" t="s">
        <v>64</v>
      </c>
      <c r="D963" s="640" t="s">
        <v>4483</v>
      </c>
      <c r="E963" s="638"/>
      <c r="F963" s="639" t="s">
        <v>882</v>
      </c>
      <c r="G963" s="638"/>
      <c r="H963" s="1110">
        <v>3345</v>
      </c>
      <c r="I963" s="705">
        <v>4507</v>
      </c>
      <c r="J963" s="643">
        <v>0</v>
      </c>
      <c r="K963" s="578">
        <f t="shared" si="50"/>
        <v>0</v>
      </c>
      <c r="L963" s="579">
        <f t="shared" si="51"/>
        <v>0</v>
      </c>
      <c r="M963" s="580">
        <f t="shared" si="52"/>
        <v>15075915</v>
      </c>
      <c r="N963" s="638"/>
      <c r="O963" s="638"/>
      <c r="P963" s="639" t="s">
        <v>284</v>
      </c>
      <c r="Q963" s="639" t="s">
        <v>336</v>
      </c>
      <c r="R963" s="639" t="s">
        <v>73</v>
      </c>
      <c r="S963" s="639" t="s">
        <v>59</v>
      </c>
    </row>
    <row r="964" spans="1:19" ht="20.25" customHeight="1">
      <c r="A964" s="639" t="s">
        <v>608</v>
      </c>
      <c r="B964" s="638" t="s">
        <v>2501</v>
      </c>
      <c r="C964" s="639" t="s">
        <v>64</v>
      </c>
      <c r="D964" s="640" t="s">
        <v>4483</v>
      </c>
      <c r="E964" s="638"/>
      <c r="F964" s="639" t="s">
        <v>2503</v>
      </c>
      <c r="G964" s="638"/>
      <c r="H964" s="1110">
        <v>1690</v>
      </c>
      <c r="I964" s="705">
        <v>90250</v>
      </c>
      <c r="J964" s="643">
        <v>0</v>
      </c>
      <c r="K964" s="578">
        <f t="shared" si="50"/>
        <v>0</v>
      </c>
      <c r="L964" s="579">
        <f t="shared" si="51"/>
        <v>0</v>
      </c>
      <c r="M964" s="580">
        <f t="shared" si="52"/>
        <v>152522500</v>
      </c>
      <c r="N964" s="638"/>
      <c r="O964" s="638"/>
      <c r="P964" s="639" t="s">
        <v>284</v>
      </c>
      <c r="Q964" s="639" t="s">
        <v>276</v>
      </c>
      <c r="R964" s="639" t="s">
        <v>73</v>
      </c>
      <c r="S964" s="639" t="s">
        <v>59</v>
      </c>
    </row>
    <row r="965" spans="1:19" ht="20.25" customHeight="1">
      <c r="A965" s="639" t="s">
        <v>608</v>
      </c>
      <c r="B965" s="638" t="s">
        <v>2501</v>
      </c>
      <c r="C965" s="639" t="s">
        <v>64</v>
      </c>
      <c r="D965" s="640" t="s">
        <v>4483</v>
      </c>
      <c r="E965" s="638"/>
      <c r="F965" s="639" t="s">
        <v>945</v>
      </c>
      <c r="G965" s="638"/>
      <c r="H965" s="1110">
        <v>1690</v>
      </c>
      <c r="I965" s="705">
        <v>16210</v>
      </c>
      <c r="J965" s="643">
        <v>0</v>
      </c>
      <c r="K965" s="578">
        <f t="shared" si="50"/>
        <v>0</v>
      </c>
      <c r="L965" s="579">
        <f t="shared" si="51"/>
        <v>0</v>
      </c>
      <c r="M965" s="580">
        <f t="shared" si="52"/>
        <v>27394900</v>
      </c>
      <c r="N965" s="638"/>
      <c r="O965" s="638"/>
      <c r="P965" s="639" t="s">
        <v>284</v>
      </c>
      <c r="Q965" s="639" t="s">
        <v>336</v>
      </c>
      <c r="R965" s="639" t="s">
        <v>73</v>
      </c>
      <c r="S965" s="639" t="s">
        <v>59</v>
      </c>
    </row>
    <row r="966" spans="1:19" ht="20.25" customHeight="1">
      <c r="A966" s="639" t="s">
        <v>608</v>
      </c>
      <c r="B966" s="638" t="s">
        <v>2501</v>
      </c>
      <c r="C966" s="639" t="s">
        <v>64</v>
      </c>
      <c r="D966" s="640" t="s">
        <v>4483</v>
      </c>
      <c r="E966" s="638"/>
      <c r="F966" s="639" t="s">
        <v>2504</v>
      </c>
      <c r="G966" s="638"/>
      <c r="H966" s="1110">
        <v>1690</v>
      </c>
      <c r="I966" s="705">
        <v>125317</v>
      </c>
      <c r="J966" s="643">
        <v>0</v>
      </c>
      <c r="K966" s="578">
        <f t="shared" si="50"/>
        <v>0</v>
      </c>
      <c r="L966" s="579">
        <f t="shared" si="51"/>
        <v>0</v>
      </c>
      <c r="M966" s="580">
        <f t="shared" si="52"/>
        <v>211785730</v>
      </c>
      <c r="N966" s="638"/>
      <c r="O966" s="638" t="s">
        <v>2539</v>
      </c>
      <c r="P966" s="639" t="s">
        <v>284</v>
      </c>
      <c r="Q966" s="639" t="s">
        <v>278</v>
      </c>
      <c r="R966" s="639" t="s">
        <v>73</v>
      </c>
      <c r="S966" s="639" t="s">
        <v>59</v>
      </c>
    </row>
    <row r="967" spans="1:19" ht="20.25" customHeight="1">
      <c r="A967" s="639" t="s">
        <v>608</v>
      </c>
      <c r="B967" s="638" t="s">
        <v>2501</v>
      </c>
      <c r="C967" s="639" t="s">
        <v>64</v>
      </c>
      <c r="D967" s="640" t="s">
        <v>4483</v>
      </c>
      <c r="E967" s="638"/>
      <c r="F967" s="639" t="s">
        <v>880</v>
      </c>
      <c r="G967" s="638"/>
      <c r="H967" s="1110">
        <v>1690</v>
      </c>
      <c r="I967" s="705">
        <v>3342</v>
      </c>
      <c r="J967" s="643">
        <v>0</v>
      </c>
      <c r="K967" s="578">
        <f t="shared" si="50"/>
        <v>0</v>
      </c>
      <c r="L967" s="579">
        <f t="shared" si="51"/>
        <v>0</v>
      </c>
      <c r="M967" s="580">
        <f t="shared" si="52"/>
        <v>5647980</v>
      </c>
      <c r="N967" s="638"/>
      <c r="O967" s="638" t="s">
        <v>2539</v>
      </c>
      <c r="P967" s="639" t="s">
        <v>284</v>
      </c>
      <c r="Q967" s="639" t="s">
        <v>336</v>
      </c>
      <c r="R967" s="639" t="s">
        <v>73</v>
      </c>
      <c r="S967" s="639" t="s">
        <v>59</v>
      </c>
    </row>
    <row r="968" spans="1:19" ht="20.25" customHeight="1">
      <c r="A968" s="639" t="s">
        <v>608</v>
      </c>
      <c r="B968" s="638" t="s">
        <v>2501</v>
      </c>
      <c r="C968" s="639" t="s">
        <v>64</v>
      </c>
      <c r="D968" s="640" t="s">
        <v>4483</v>
      </c>
      <c r="E968" s="638"/>
      <c r="F968" s="639" t="s">
        <v>880</v>
      </c>
      <c r="G968" s="638"/>
      <c r="H968" s="1110">
        <v>1690</v>
      </c>
      <c r="I968" s="705">
        <v>3342</v>
      </c>
      <c r="J968" s="643">
        <v>0</v>
      </c>
      <c r="K968" s="578">
        <f t="shared" si="50"/>
        <v>0</v>
      </c>
      <c r="L968" s="579">
        <f t="shared" si="51"/>
        <v>0</v>
      </c>
      <c r="M968" s="580">
        <f t="shared" si="52"/>
        <v>5647980</v>
      </c>
      <c r="N968" s="638"/>
      <c r="O968" s="638" t="s">
        <v>2539</v>
      </c>
      <c r="P968" s="639" t="s">
        <v>284</v>
      </c>
      <c r="Q968" s="639" t="s">
        <v>336</v>
      </c>
      <c r="R968" s="639" t="s">
        <v>73</v>
      </c>
      <c r="S968" s="639" t="s">
        <v>59</v>
      </c>
    </row>
    <row r="969" spans="1:19" ht="20.25" customHeight="1">
      <c r="A969" s="639" t="s">
        <v>608</v>
      </c>
      <c r="B969" s="638" t="s">
        <v>2501</v>
      </c>
      <c r="C969" s="639" t="s">
        <v>64</v>
      </c>
      <c r="D969" s="640" t="s">
        <v>4483</v>
      </c>
      <c r="E969" s="638"/>
      <c r="F969" s="639" t="s">
        <v>2505</v>
      </c>
      <c r="G969" s="638"/>
      <c r="H969" s="1110">
        <v>1655</v>
      </c>
      <c r="I969" s="705">
        <v>180000</v>
      </c>
      <c r="J969" s="643">
        <v>0</v>
      </c>
      <c r="K969" s="578">
        <f t="shared" si="50"/>
        <v>0</v>
      </c>
      <c r="L969" s="579">
        <f t="shared" si="51"/>
        <v>0</v>
      </c>
      <c r="M969" s="580">
        <f t="shared" si="52"/>
        <v>297900000</v>
      </c>
      <c r="N969" s="638"/>
      <c r="O969" s="638"/>
      <c r="P969" s="639" t="s">
        <v>284</v>
      </c>
      <c r="Q969" s="639" t="s">
        <v>784</v>
      </c>
      <c r="R969" s="639" t="s">
        <v>73</v>
      </c>
      <c r="S969" s="639" t="s">
        <v>59</v>
      </c>
    </row>
    <row r="970" spans="1:19" ht="20.25" customHeight="1">
      <c r="A970" s="639" t="s">
        <v>608</v>
      </c>
      <c r="B970" s="638" t="s">
        <v>2501</v>
      </c>
      <c r="C970" s="639" t="s">
        <v>64</v>
      </c>
      <c r="D970" s="640" t="s">
        <v>4483</v>
      </c>
      <c r="E970" s="638"/>
      <c r="F970" s="639" t="s">
        <v>2506</v>
      </c>
      <c r="G970" s="638"/>
      <c r="H970" s="1110">
        <v>1655</v>
      </c>
      <c r="I970" s="705">
        <v>24000</v>
      </c>
      <c r="J970" s="643">
        <v>0</v>
      </c>
      <c r="K970" s="578">
        <f t="shared" si="50"/>
        <v>0</v>
      </c>
      <c r="L970" s="579">
        <f t="shared" si="51"/>
        <v>0</v>
      </c>
      <c r="M970" s="580">
        <f t="shared" si="52"/>
        <v>39720000</v>
      </c>
      <c r="N970" s="638"/>
      <c r="O970" s="638" t="s">
        <v>2540</v>
      </c>
      <c r="P970" s="639" t="s">
        <v>284</v>
      </c>
      <c r="Q970" s="639" t="s">
        <v>336</v>
      </c>
      <c r="R970" s="639" t="s">
        <v>73</v>
      </c>
      <c r="S970" s="639" t="s">
        <v>59</v>
      </c>
    </row>
    <row r="971" spans="1:19" ht="20.25" customHeight="1">
      <c r="A971" s="639" t="s">
        <v>608</v>
      </c>
      <c r="B971" s="638" t="s">
        <v>2501</v>
      </c>
      <c r="C971" s="639" t="s">
        <v>64</v>
      </c>
      <c r="D971" s="640" t="s">
        <v>4483</v>
      </c>
      <c r="E971" s="638"/>
      <c r="F971" s="639" t="s">
        <v>880</v>
      </c>
      <c r="G971" s="638"/>
      <c r="H971" s="1110">
        <v>1655</v>
      </c>
      <c r="I971" s="705">
        <v>3508</v>
      </c>
      <c r="J971" s="643">
        <v>0</v>
      </c>
      <c r="K971" s="578">
        <f t="shared" si="50"/>
        <v>0</v>
      </c>
      <c r="L971" s="579">
        <f t="shared" si="51"/>
        <v>0</v>
      </c>
      <c r="M971" s="580">
        <f t="shared" si="52"/>
        <v>5805740</v>
      </c>
      <c r="N971" s="638"/>
      <c r="O971" s="638"/>
      <c r="P971" s="639" t="s">
        <v>284</v>
      </c>
      <c r="Q971" s="639" t="s">
        <v>336</v>
      </c>
      <c r="R971" s="639" t="s">
        <v>73</v>
      </c>
      <c r="S971" s="639" t="s">
        <v>59</v>
      </c>
    </row>
    <row r="972" spans="1:19" ht="20.25" customHeight="1">
      <c r="A972" s="639" t="s">
        <v>608</v>
      </c>
      <c r="B972" s="638" t="s">
        <v>2501</v>
      </c>
      <c r="C972" s="639" t="s">
        <v>64</v>
      </c>
      <c r="D972" s="640" t="s">
        <v>4483</v>
      </c>
      <c r="E972" s="638"/>
      <c r="F972" s="639" t="s">
        <v>880</v>
      </c>
      <c r="G972" s="638"/>
      <c r="H972" s="1110">
        <v>1655</v>
      </c>
      <c r="I972" s="705">
        <v>3508</v>
      </c>
      <c r="J972" s="643">
        <v>0</v>
      </c>
      <c r="K972" s="578">
        <f t="shared" si="50"/>
        <v>0</v>
      </c>
      <c r="L972" s="579">
        <f t="shared" si="51"/>
        <v>0</v>
      </c>
      <c r="M972" s="580">
        <f t="shared" si="52"/>
        <v>5805740</v>
      </c>
      <c r="N972" s="638"/>
      <c r="O972" s="638"/>
      <c r="P972" s="639" t="s">
        <v>284</v>
      </c>
      <c r="Q972" s="639" t="s">
        <v>336</v>
      </c>
      <c r="R972" s="639" t="s">
        <v>73</v>
      </c>
      <c r="S972" s="639" t="s">
        <v>59</v>
      </c>
    </row>
    <row r="973" spans="1:19" ht="20.25" customHeight="1">
      <c r="A973" s="639" t="s">
        <v>608</v>
      </c>
      <c r="B973" s="638" t="s">
        <v>2501</v>
      </c>
      <c r="C973" s="639" t="s">
        <v>64</v>
      </c>
      <c r="D973" s="640" t="s">
        <v>4483</v>
      </c>
      <c r="E973" s="638"/>
      <c r="F973" s="639" t="s">
        <v>1693</v>
      </c>
      <c r="G973" s="638"/>
      <c r="H973" s="1110">
        <v>1655</v>
      </c>
      <c r="I973" s="705">
        <v>38784</v>
      </c>
      <c r="J973" s="643">
        <v>0</v>
      </c>
      <c r="K973" s="578">
        <f t="shared" si="50"/>
        <v>0</v>
      </c>
      <c r="L973" s="579">
        <f t="shared" si="51"/>
        <v>0</v>
      </c>
      <c r="M973" s="580">
        <f t="shared" si="52"/>
        <v>64187520</v>
      </c>
      <c r="N973" s="638"/>
      <c r="O973" s="638"/>
      <c r="P973" s="639" t="s">
        <v>284</v>
      </c>
      <c r="Q973" s="639" t="s">
        <v>358</v>
      </c>
      <c r="R973" s="639" t="s">
        <v>73</v>
      </c>
      <c r="S973" s="639" t="s">
        <v>59</v>
      </c>
    </row>
    <row r="974" spans="1:19" ht="20.25" customHeight="1">
      <c r="A974" s="639" t="s">
        <v>608</v>
      </c>
      <c r="B974" s="638" t="s">
        <v>2501</v>
      </c>
      <c r="C974" s="639" t="s">
        <v>64</v>
      </c>
      <c r="D974" s="640" t="s">
        <v>4483</v>
      </c>
      <c r="E974" s="638"/>
      <c r="F974" s="639" t="s">
        <v>619</v>
      </c>
      <c r="G974" s="638"/>
      <c r="H974" s="1110">
        <v>35</v>
      </c>
      <c r="I974" s="705">
        <v>17384</v>
      </c>
      <c r="J974" s="643">
        <v>0</v>
      </c>
      <c r="K974" s="578">
        <f t="shared" si="50"/>
        <v>0</v>
      </c>
      <c r="L974" s="579">
        <f t="shared" si="51"/>
        <v>0</v>
      </c>
      <c r="M974" s="580">
        <f t="shared" si="52"/>
        <v>608440</v>
      </c>
      <c r="N974" s="638"/>
      <c r="O974" s="638"/>
      <c r="P974" s="639" t="s">
        <v>284</v>
      </c>
      <c r="Q974" s="639" t="s">
        <v>336</v>
      </c>
      <c r="R974" s="639" t="s">
        <v>73</v>
      </c>
      <c r="S974" s="639" t="s">
        <v>59</v>
      </c>
    </row>
    <row r="975" spans="1:19" ht="20.25" customHeight="1">
      <c r="A975" s="639" t="s">
        <v>608</v>
      </c>
      <c r="B975" s="638" t="s">
        <v>2501</v>
      </c>
      <c r="C975" s="639" t="s">
        <v>64</v>
      </c>
      <c r="D975" s="640" t="s">
        <v>4483</v>
      </c>
      <c r="E975" s="638"/>
      <c r="F975" s="639" t="s">
        <v>620</v>
      </c>
      <c r="G975" s="638"/>
      <c r="H975" s="1110">
        <v>35</v>
      </c>
      <c r="I975" s="705">
        <v>9040</v>
      </c>
      <c r="J975" s="643">
        <v>0</v>
      </c>
      <c r="K975" s="578">
        <f t="shared" si="50"/>
        <v>0</v>
      </c>
      <c r="L975" s="579">
        <f t="shared" si="51"/>
        <v>0</v>
      </c>
      <c r="M975" s="580">
        <f t="shared" si="52"/>
        <v>316400</v>
      </c>
      <c r="N975" s="638"/>
      <c r="O975" s="638"/>
      <c r="P975" s="639" t="s">
        <v>284</v>
      </c>
      <c r="Q975" s="639" t="s">
        <v>336</v>
      </c>
      <c r="R975" s="639" t="s">
        <v>73</v>
      </c>
      <c r="S975" s="639" t="s">
        <v>59</v>
      </c>
    </row>
    <row r="976" spans="1:19" ht="20.25" customHeight="1">
      <c r="A976" s="639" t="s">
        <v>608</v>
      </c>
      <c r="B976" s="638" t="s">
        <v>2501</v>
      </c>
      <c r="C976" s="639" t="s">
        <v>64</v>
      </c>
      <c r="D976" s="640" t="s">
        <v>4483</v>
      </c>
      <c r="E976" s="638"/>
      <c r="F976" s="639" t="s">
        <v>385</v>
      </c>
      <c r="G976" s="638"/>
      <c r="H976" s="1110">
        <v>35</v>
      </c>
      <c r="I976" s="705">
        <v>1192</v>
      </c>
      <c r="J976" s="643">
        <v>0</v>
      </c>
      <c r="K976" s="578">
        <f t="shared" si="50"/>
        <v>0</v>
      </c>
      <c r="L976" s="579">
        <f t="shared" si="51"/>
        <v>0</v>
      </c>
      <c r="M976" s="580">
        <f t="shared" si="52"/>
        <v>41720</v>
      </c>
      <c r="N976" s="638"/>
      <c r="O976" s="638"/>
      <c r="P976" s="639" t="s">
        <v>284</v>
      </c>
      <c r="Q976" s="639" t="s">
        <v>336</v>
      </c>
      <c r="R976" s="639" t="s">
        <v>73</v>
      </c>
      <c r="S976" s="639" t="s">
        <v>59</v>
      </c>
    </row>
    <row r="977" spans="1:19" ht="20.25" customHeight="1">
      <c r="A977" s="639" t="s">
        <v>608</v>
      </c>
      <c r="B977" s="638" t="s">
        <v>2501</v>
      </c>
      <c r="C977" s="639" t="s">
        <v>64</v>
      </c>
      <c r="D977" s="640" t="s">
        <v>4483</v>
      </c>
      <c r="E977" s="638"/>
      <c r="F977" s="639" t="s">
        <v>81</v>
      </c>
      <c r="G977" s="638"/>
      <c r="H977" s="1110">
        <v>35</v>
      </c>
      <c r="I977" s="705">
        <v>6954</v>
      </c>
      <c r="J977" s="643">
        <v>0</v>
      </c>
      <c r="K977" s="578">
        <f t="shared" si="50"/>
        <v>0</v>
      </c>
      <c r="L977" s="579">
        <f t="shared" si="51"/>
        <v>0</v>
      </c>
      <c r="M977" s="580">
        <f t="shared" si="52"/>
        <v>243390</v>
      </c>
      <c r="N977" s="638"/>
      <c r="O977" s="638"/>
      <c r="P977" s="639" t="s">
        <v>284</v>
      </c>
      <c r="Q977" s="639" t="s">
        <v>336</v>
      </c>
      <c r="R977" s="639" t="s">
        <v>73</v>
      </c>
      <c r="S977" s="639" t="s">
        <v>59</v>
      </c>
    </row>
    <row r="978" spans="1:19" ht="20.25" customHeight="1">
      <c r="A978" s="639" t="s">
        <v>608</v>
      </c>
      <c r="B978" s="638" t="s">
        <v>2501</v>
      </c>
      <c r="C978" s="639" t="s">
        <v>64</v>
      </c>
      <c r="D978" s="640" t="s">
        <v>4483</v>
      </c>
      <c r="E978" s="638"/>
      <c r="F978" s="639" t="s">
        <v>442</v>
      </c>
      <c r="G978" s="638"/>
      <c r="H978" s="1110">
        <v>35</v>
      </c>
      <c r="I978" s="705">
        <v>993</v>
      </c>
      <c r="J978" s="643">
        <v>0</v>
      </c>
      <c r="K978" s="578">
        <f t="shared" si="50"/>
        <v>0</v>
      </c>
      <c r="L978" s="579">
        <f t="shared" si="51"/>
        <v>0</v>
      </c>
      <c r="M978" s="580">
        <f t="shared" si="52"/>
        <v>34755</v>
      </c>
      <c r="N978" s="638"/>
      <c r="O978" s="638"/>
      <c r="P978" s="639" t="s">
        <v>284</v>
      </c>
      <c r="Q978" s="639" t="s">
        <v>336</v>
      </c>
      <c r="R978" s="639" t="s">
        <v>73</v>
      </c>
      <c r="S978" s="639" t="s">
        <v>59</v>
      </c>
    </row>
    <row r="979" spans="1:19" ht="20.25" customHeight="1">
      <c r="A979" s="639" t="s">
        <v>608</v>
      </c>
      <c r="B979" s="638" t="s">
        <v>2501</v>
      </c>
      <c r="C979" s="639" t="s">
        <v>64</v>
      </c>
      <c r="D979" s="640" t="s">
        <v>4483</v>
      </c>
      <c r="E979" s="638"/>
      <c r="F979" s="639" t="s">
        <v>620</v>
      </c>
      <c r="G979" s="638"/>
      <c r="H979" s="1110">
        <v>1655</v>
      </c>
      <c r="I979" s="705">
        <v>9000</v>
      </c>
      <c r="J979" s="643">
        <v>0</v>
      </c>
      <c r="K979" s="578">
        <f t="shared" si="50"/>
        <v>0</v>
      </c>
      <c r="L979" s="579">
        <f t="shared" si="51"/>
        <v>0</v>
      </c>
      <c r="M979" s="580">
        <f t="shared" si="52"/>
        <v>14895000</v>
      </c>
      <c r="N979" s="638"/>
      <c r="O979" s="638"/>
      <c r="P979" s="639" t="s">
        <v>284</v>
      </c>
      <c r="Q979" s="639" t="s">
        <v>336</v>
      </c>
      <c r="R979" s="639" t="s">
        <v>73</v>
      </c>
      <c r="S979" s="639" t="s">
        <v>59</v>
      </c>
    </row>
    <row r="980" spans="1:19" ht="20.25" customHeight="1">
      <c r="A980" s="639" t="s">
        <v>608</v>
      </c>
      <c r="B980" s="638" t="s">
        <v>2501</v>
      </c>
      <c r="C980" s="639" t="s">
        <v>64</v>
      </c>
      <c r="D980" s="640" t="s">
        <v>4483</v>
      </c>
      <c r="E980" s="638"/>
      <c r="F980" s="639" t="s">
        <v>620</v>
      </c>
      <c r="G980" s="638"/>
      <c r="H980" s="1110">
        <v>1655</v>
      </c>
      <c r="I980" s="705">
        <v>9000</v>
      </c>
      <c r="J980" s="643">
        <v>0</v>
      </c>
      <c r="K980" s="578">
        <f t="shared" si="50"/>
        <v>0</v>
      </c>
      <c r="L980" s="579">
        <f t="shared" si="51"/>
        <v>0</v>
      </c>
      <c r="M980" s="580">
        <f t="shared" si="52"/>
        <v>14895000</v>
      </c>
      <c r="N980" s="638"/>
      <c r="O980" s="638"/>
      <c r="P980" s="639" t="s">
        <v>284</v>
      </c>
      <c r="Q980" s="639" t="s">
        <v>336</v>
      </c>
      <c r="R980" s="639" t="s">
        <v>73</v>
      </c>
      <c r="S980" s="639" t="s">
        <v>59</v>
      </c>
    </row>
    <row r="981" spans="1:19" ht="20.25" customHeight="1">
      <c r="A981" s="639" t="s">
        <v>608</v>
      </c>
      <c r="B981" s="638" t="s">
        <v>2501</v>
      </c>
      <c r="C981" s="639" t="s">
        <v>64</v>
      </c>
      <c r="D981" s="640" t="s">
        <v>4483</v>
      </c>
      <c r="E981" s="638"/>
      <c r="F981" s="639" t="s">
        <v>620</v>
      </c>
      <c r="G981" s="638"/>
      <c r="H981" s="1110">
        <v>1655</v>
      </c>
      <c r="I981" s="705">
        <v>9002</v>
      </c>
      <c r="J981" s="643">
        <v>0</v>
      </c>
      <c r="K981" s="578">
        <f t="shared" ref="K981:K1044" si="53">IFERROR(J981*H981,"0")</f>
        <v>0</v>
      </c>
      <c r="L981" s="579">
        <f t="shared" ref="L981:L1044" si="54">IFERROR(K981/1000,"0")</f>
        <v>0</v>
      </c>
      <c r="M981" s="580">
        <f t="shared" ref="M981:M1044" si="55">I981*H981</f>
        <v>14898310</v>
      </c>
      <c r="N981" s="638"/>
      <c r="O981" s="638"/>
      <c r="P981" s="639" t="s">
        <v>284</v>
      </c>
      <c r="Q981" s="639" t="s">
        <v>336</v>
      </c>
      <c r="R981" s="639" t="s">
        <v>73</v>
      </c>
      <c r="S981" s="639" t="s">
        <v>59</v>
      </c>
    </row>
    <row r="982" spans="1:19" ht="20.25" customHeight="1">
      <c r="A982" s="639" t="s">
        <v>608</v>
      </c>
      <c r="B982" s="638" t="s">
        <v>2501</v>
      </c>
      <c r="C982" s="639" t="s">
        <v>64</v>
      </c>
      <c r="D982" s="640" t="s">
        <v>4483</v>
      </c>
      <c r="E982" s="638"/>
      <c r="F982" s="639" t="s">
        <v>442</v>
      </c>
      <c r="G982" s="638"/>
      <c r="H982" s="1110">
        <v>1655</v>
      </c>
      <c r="I982" s="705">
        <v>989</v>
      </c>
      <c r="J982" s="643">
        <v>0</v>
      </c>
      <c r="K982" s="578">
        <f t="shared" si="53"/>
        <v>0</v>
      </c>
      <c r="L982" s="579">
        <f t="shared" si="54"/>
        <v>0</v>
      </c>
      <c r="M982" s="580">
        <f t="shared" si="55"/>
        <v>1636795</v>
      </c>
      <c r="N982" s="638"/>
      <c r="O982" s="638"/>
      <c r="P982" s="639" t="s">
        <v>284</v>
      </c>
      <c r="Q982" s="639" t="s">
        <v>336</v>
      </c>
      <c r="R982" s="639" t="s">
        <v>73</v>
      </c>
      <c r="S982" s="639" t="s">
        <v>59</v>
      </c>
    </row>
    <row r="983" spans="1:19" ht="20.25" customHeight="1">
      <c r="A983" s="639" t="s">
        <v>608</v>
      </c>
      <c r="B983" s="638" t="s">
        <v>2501</v>
      </c>
      <c r="C983" s="639" t="s">
        <v>64</v>
      </c>
      <c r="D983" s="640" t="s">
        <v>4483</v>
      </c>
      <c r="E983" s="638"/>
      <c r="F983" s="639" t="s">
        <v>385</v>
      </c>
      <c r="G983" s="638"/>
      <c r="H983" s="1110">
        <v>1655</v>
      </c>
      <c r="I983" s="705">
        <v>1187</v>
      </c>
      <c r="J983" s="643">
        <v>0</v>
      </c>
      <c r="K983" s="578">
        <f t="shared" si="53"/>
        <v>0</v>
      </c>
      <c r="L983" s="579">
        <f t="shared" si="54"/>
        <v>0</v>
      </c>
      <c r="M983" s="580">
        <f t="shared" si="55"/>
        <v>1964485</v>
      </c>
      <c r="N983" s="638"/>
      <c r="O983" s="638"/>
      <c r="P983" s="639" t="s">
        <v>284</v>
      </c>
      <c r="Q983" s="639" t="s">
        <v>336</v>
      </c>
      <c r="R983" s="639" t="s">
        <v>73</v>
      </c>
      <c r="S983" s="639" t="s">
        <v>59</v>
      </c>
    </row>
    <row r="984" spans="1:19" ht="20.25" customHeight="1">
      <c r="A984" s="639" t="s">
        <v>608</v>
      </c>
      <c r="B984" s="638" t="s">
        <v>2501</v>
      </c>
      <c r="C984" s="639" t="s">
        <v>64</v>
      </c>
      <c r="D984" s="640" t="s">
        <v>4483</v>
      </c>
      <c r="E984" s="638"/>
      <c r="F984" s="639" t="s">
        <v>81</v>
      </c>
      <c r="G984" s="638"/>
      <c r="H984" s="1110">
        <v>1655</v>
      </c>
      <c r="I984" s="705">
        <v>6925</v>
      </c>
      <c r="J984" s="643">
        <v>0</v>
      </c>
      <c r="K984" s="578">
        <f t="shared" si="53"/>
        <v>0</v>
      </c>
      <c r="L984" s="579">
        <f t="shared" si="54"/>
        <v>0</v>
      </c>
      <c r="M984" s="580">
        <f t="shared" si="55"/>
        <v>11460875</v>
      </c>
      <c r="N984" s="638"/>
      <c r="O984" s="638"/>
      <c r="P984" s="639" t="s">
        <v>284</v>
      </c>
      <c r="Q984" s="639" t="s">
        <v>336</v>
      </c>
      <c r="R984" s="639" t="s">
        <v>73</v>
      </c>
      <c r="S984" s="639" t="s">
        <v>59</v>
      </c>
    </row>
    <row r="985" spans="1:19" ht="20.25" customHeight="1">
      <c r="A985" s="639" t="s">
        <v>608</v>
      </c>
      <c r="B985" s="638" t="s">
        <v>2501</v>
      </c>
      <c r="C985" s="639" t="s">
        <v>64</v>
      </c>
      <c r="D985" s="640" t="s">
        <v>4483</v>
      </c>
      <c r="E985" s="638"/>
      <c r="F985" s="639" t="s">
        <v>84</v>
      </c>
      <c r="G985" s="638"/>
      <c r="H985" s="1110">
        <v>1655</v>
      </c>
      <c r="I985" s="705">
        <v>9497</v>
      </c>
      <c r="J985" s="643">
        <v>0</v>
      </c>
      <c r="K985" s="578">
        <f t="shared" si="53"/>
        <v>0</v>
      </c>
      <c r="L985" s="579">
        <f t="shared" si="54"/>
        <v>0</v>
      </c>
      <c r="M985" s="580">
        <f t="shared" si="55"/>
        <v>15717535</v>
      </c>
      <c r="N985" s="638"/>
      <c r="O985" s="638"/>
      <c r="P985" s="639" t="s">
        <v>284</v>
      </c>
      <c r="Q985" s="639" t="s">
        <v>336</v>
      </c>
      <c r="R985" s="639" t="s">
        <v>73</v>
      </c>
      <c r="S985" s="639" t="s">
        <v>59</v>
      </c>
    </row>
    <row r="986" spans="1:19" ht="20.25" customHeight="1">
      <c r="A986" s="639" t="s">
        <v>608</v>
      </c>
      <c r="B986" s="638" t="s">
        <v>2501</v>
      </c>
      <c r="C986" s="639" t="s">
        <v>64</v>
      </c>
      <c r="D986" s="640" t="s">
        <v>4483</v>
      </c>
      <c r="E986" s="638"/>
      <c r="F986" s="639" t="s">
        <v>84</v>
      </c>
      <c r="G986" s="638"/>
      <c r="H986" s="1110">
        <v>35</v>
      </c>
      <c r="I986" s="705">
        <v>9537</v>
      </c>
      <c r="J986" s="643">
        <v>0</v>
      </c>
      <c r="K986" s="578">
        <f t="shared" si="53"/>
        <v>0</v>
      </c>
      <c r="L986" s="579">
        <f t="shared" si="54"/>
        <v>0</v>
      </c>
      <c r="M986" s="580">
        <f t="shared" si="55"/>
        <v>333795</v>
      </c>
      <c r="N986" s="638"/>
      <c r="O986" s="638"/>
      <c r="P986" s="639" t="s">
        <v>284</v>
      </c>
      <c r="Q986" s="639" t="s">
        <v>336</v>
      </c>
      <c r="R986" s="639" t="s">
        <v>73</v>
      </c>
      <c r="S986" s="639" t="s">
        <v>59</v>
      </c>
    </row>
    <row r="987" spans="1:19" ht="20.25" customHeight="1">
      <c r="A987" s="639" t="s">
        <v>608</v>
      </c>
      <c r="B987" s="638" t="s">
        <v>2501</v>
      </c>
      <c r="C987" s="639" t="s">
        <v>64</v>
      </c>
      <c r="D987" s="640" t="s">
        <v>4483</v>
      </c>
      <c r="E987" s="638"/>
      <c r="F987" s="639" t="s">
        <v>2507</v>
      </c>
      <c r="G987" s="638"/>
      <c r="H987" s="1110">
        <v>1690</v>
      </c>
      <c r="I987" s="705">
        <v>67540</v>
      </c>
      <c r="J987" s="643">
        <v>0</v>
      </c>
      <c r="K987" s="578">
        <f t="shared" si="53"/>
        <v>0</v>
      </c>
      <c r="L987" s="579">
        <f t="shared" si="54"/>
        <v>0</v>
      </c>
      <c r="M987" s="580">
        <f t="shared" si="55"/>
        <v>114142600</v>
      </c>
      <c r="N987" s="638"/>
      <c r="O987" s="638"/>
      <c r="P987" s="639" t="s">
        <v>284</v>
      </c>
      <c r="Q987" s="639" t="s">
        <v>336</v>
      </c>
      <c r="R987" s="639" t="s">
        <v>73</v>
      </c>
      <c r="S987" s="639" t="s">
        <v>59</v>
      </c>
    </row>
    <row r="988" spans="1:19" ht="20.25" customHeight="1">
      <c r="A988" s="639" t="s">
        <v>110</v>
      </c>
      <c r="B988" s="638" t="s">
        <v>1981</v>
      </c>
      <c r="C988" s="639" t="s">
        <v>64</v>
      </c>
      <c r="D988" s="640" t="s">
        <v>4397</v>
      </c>
      <c r="E988" s="638"/>
      <c r="F988" s="639" t="s">
        <v>85</v>
      </c>
      <c r="G988" s="638"/>
      <c r="H988" s="1110">
        <v>306</v>
      </c>
      <c r="I988" s="705">
        <v>12707</v>
      </c>
      <c r="J988" s="643">
        <v>0</v>
      </c>
      <c r="K988" s="578">
        <f t="shared" si="53"/>
        <v>0</v>
      </c>
      <c r="L988" s="579">
        <f t="shared" si="54"/>
        <v>0</v>
      </c>
      <c r="M988" s="580">
        <f t="shared" si="55"/>
        <v>3888342</v>
      </c>
      <c r="N988" s="638"/>
      <c r="O988" s="638" t="s">
        <v>1984</v>
      </c>
      <c r="P988" s="639" t="s">
        <v>284</v>
      </c>
      <c r="Q988" s="639" t="s">
        <v>336</v>
      </c>
      <c r="R988" s="639" t="s">
        <v>73</v>
      </c>
      <c r="S988" s="639" t="s">
        <v>152</v>
      </c>
    </row>
    <row r="989" spans="1:19" ht="20.25" customHeight="1">
      <c r="A989" s="639" t="s">
        <v>808</v>
      </c>
      <c r="B989" s="638" t="s">
        <v>2378</v>
      </c>
      <c r="C989" s="639" t="s">
        <v>2379</v>
      </c>
      <c r="D989" s="640" t="s">
        <v>4399</v>
      </c>
      <c r="E989" s="638"/>
      <c r="F989" s="639" t="s">
        <v>1014</v>
      </c>
      <c r="G989" s="638"/>
      <c r="H989" s="1110">
        <v>134</v>
      </c>
      <c r="I989" s="705">
        <v>138072</v>
      </c>
      <c r="J989" s="643">
        <v>43</v>
      </c>
      <c r="K989" s="578">
        <f t="shared" si="53"/>
        <v>5762</v>
      </c>
      <c r="L989" s="579">
        <f t="shared" si="54"/>
        <v>5.7619999999999996</v>
      </c>
      <c r="M989" s="580">
        <f t="shared" si="55"/>
        <v>18501648</v>
      </c>
      <c r="N989" s="638"/>
      <c r="O989" s="638"/>
      <c r="P989" s="639" t="s">
        <v>1407</v>
      </c>
      <c r="Q989" s="639" t="s">
        <v>370</v>
      </c>
      <c r="R989" s="639" t="s">
        <v>68</v>
      </c>
      <c r="S989" s="639" t="s">
        <v>152</v>
      </c>
    </row>
    <row r="990" spans="1:19" ht="20.25" customHeight="1">
      <c r="A990" s="639" t="s">
        <v>808</v>
      </c>
      <c r="B990" s="638" t="s">
        <v>2378</v>
      </c>
      <c r="C990" s="639" t="s">
        <v>2379</v>
      </c>
      <c r="D990" s="640" t="s">
        <v>4399</v>
      </c>
      <c r="E990" s="638"/>
      <c r="F990" s="639" t="s">
        <v>657</v>
      </c>
      <c r="G990" s="638"/>
      <c r="H990" s="1110">
        <v>94</v>
      </c>
      <c r="I990" s="705">
        <v>90000</v>
      </c>
      <c r="J990" s="643">
        <v>27</v>
      </c>
      <c r="K990" s="578">
        <f t="shared" si="53"/>
        <v>2538</v>
      </c>
      <c r="L990" s="579">
        <f t="shared" si="54"/>
        <v>2.5379999999999998</v>
      </c>
      <c r="M990" s="580">
        <f t="shared" si="55"/>
        <v>8460000</v>
      </c>
      <c r="N990" s="638"/>
      <c r="O990" s="638"/>
      <c r="P990" s="639" t="s">
        <v>1407</v>
      </c>
      <c r="Q990" s="639" t="s">
        <v>341</v>
      </c>
      <c r="R990" s="639" t="s">
        <v>68</v>
      </c>
      <c r="S990" s="639" t="s">
        <v>152</v>
      </c>
    </row>
    <row r="991" spans="1:19" ht="20.25" customHeight="1">
      <c r="A991" s="639" t="s">
        <v>808</v>
      </c>
      <c r="B991" s="638" t="s">
        <v>2378</v>
      </c>
      <c r="C991" s="639" t="s">
        <v>2379</v>
      </c>
      <c r="D991" s="640" t="s">
        <v>4399</v>
      </c>
      <c r="E991" s="638"/>
      <c r="F991" s="639" t="s">
        <v>350</v>
      </c>
      <c r="G991" s="638"/>
      <c r="H991" s="1110">
        <v>236</v>
      </c>
      <c r="I991" s="705">
        <v>25200</v>
      </c>
      <c r="J991" s="643">
        <v>0</v>
      </c>
      <c r="K991" s="578">
        <f t="shared" si="53"/>
        <v>0</v>
      </c>
      <c r="L991" s="579">
        <f t="shared" si="54"/>
        <v>0</v>
      </c>
      <c r="M991" s="580">
        <f t="shared" si="55"/>
        <v>5947200</v>
      </c>
      <c r="N991" s="638"/>
      <c r="O991" s="638"/>
      <c r="P991" s="639" t="s">
        <v>1407</v>
      </c>
      <c r="Q991" s="639" t="s">
        <v>336</v>
      </c>
      <c r="R991" s="639" t="s">
        <v>73</v>
      </c>
      <c r="S991" s="639" t="s">
        <v>152</v>
      </c>
    </row>
    <row r="992" spans="1:19" ht="20.25" customHeight="1">
      <c r="A992" s="639" t="s">
        <v>808</v>
      </c>
      <c r="B992" s="638" t="s">
        <v>4500</v>
      </c>
      <c r="C992" s="639" t="s">
        <v>2379</v>
      </c>
      <c r="D992" s="640" t="s">
        <v>4399</v>
      </c>
      <c r="E992" s="638"/>
      <c r="F992" s="639" t="s">
        <v>2382</v>
      </c>
      <c r="G992" s="638"/>
      <c r="H992" s="1110">
        <v>296</v>
      </c>
      <c r="I992" s="705">
        <v>10800</v>
      </c>
      <c r="J992" s="643">
        <v>0</v>
      </c>
      <c r="K992" s="578">
        <f t="shared" si="53"/>
        <v>0</v>
      </c>
      <c r="L992" s="579">
        <f t="shared" si="54"/>
        <v>0</v>
      </c>
      <c r="M992" s="580">
        <f t="shared" si="55"/>
        <v>3196800</v>
      </c>
      <c r="N992" s="638"/>
      <c r="O992" s="638"/>
      <c r="P992" s="639" t="s">
        <v>1407</v>
      </c>
      <c r="Q992" s="639" t="s">
        <v>360</v>
      </c>
      <c r="R992" s="639" t="s">
        <v>73</v>
      </c>
      <c r="S992" s="639" t="s">
        <v>152</v>
      </c>
    </row>
    <row r="993" spans="1:19" ht="20.25" customHeight="1">
      <c r="A993" s="639" t="s">
        <v>808</v>
      </c>
      <c r="B993" s="638" t="s">
        <v>2378</v>
      </c>
      <c r="C993" s="639" t="s">
        <v>2379</v>
      </c>
      <c r="D993" s="640" t="s">
        <v>4399</v>
      </c>
      <c r="E993" s="638"/>
      <c r="F993" s="639" t="s">
        <v>764</v>
      </c>
      <c r="G993" s="638"/>
      <c r="H993" s="1110">
        <v>101</v>
      </c>
      <c r="I993" s="705">
        <v>12150</v>
      </c>
      <c r="J993" s="643">
        <v>0</v>
      </c>
      <c r="K993" s="578">
        <f t="shared" si="53"/>
        <v>0</v>
      </c>
      <c r="L993" s="579">
        <f t="shared" si="54"/>
        <v>0</v>
      </c>
      <c r="M993" s="580">
        <f t="shared" si="55"/>
        <v>1227150</v>
      </c>
      <c r="N993" s="638"/>
      <c r="O993" s="638"/>
      <c r="P993" s="639" t="s">
        <v>1407</v>
      </c>
      <c r="Q993" s="639" t="s">
        <v>360</v>
      </c>
      <c r="R993" s="639" t="s">
        <v>73</v>
      </c>
      <c r="S993" s="639" t="s">
        <v>152</v>
      </c>
    </row>
    <row r="994" spans="1:19" ht="20.25" customHeight="1">
      <c r="A994" s="639" t="s">
        <v>808</v>
      </c>
      <c r="B994" s="638" t="s">
        <v>2378</v>
      </c>
      <c r="C994" s="639" t="s">
        <v>2379</v>
      </c>
      <c r="D994" s="640" t="s">
        <v>4399</v>
      </c>
      <c r="E994" s="638"/>
      <c r="F994" s="639" t="s">
        <v>2383</v>
      </c>
      <c r="G994" s="638"/>
      <c r="H994" s="1110">
        <v>102</v>
      </c>
      <c r="I994" s="705">
        <v>29160</v>
      </c>
      <c r="J994" s="643">
        <v>0</v>
      </c>
      <c r="K994" s="578">
        <f t="shared" si="53"/>
        <v>0</v>
      </c>
      <c r="L994" s="579">
        <f t="shared" si="54"/>
        <v>0</v>
      </c>
      <c r="M994" s="580">
        <f t="shared" si="55"/>
        <v>2974320</v>
      </c>
      <c r="N994" s="638"/>
      <c r="O994" s="638"/>
      <c r="P994" s="639" t="s">
        <v>1407</v>
      </c>
      <c r="Q994" s="639" t="s">
        <v>358</v>
      </c>
      <c r="R994" s="639" t="s">
        <v>73</v>
      </c>
      <c r="S994" s="639" t="s">
        <v>152</v>
      </c>
    </row>
    <row r="995" spans="1:19" ht="20.25" customHeight="1">
      <c r="A995" s="639" t="s">
        <v>808</v>
      </c>
      <c r="B995" s="638" t="s">
        <v>2378</v>
      </c>
      <c r="C995" s="639" t="s">
        <v>2379</v>
      </c>
      <c r="D995" s="640" t="s">
        <v>4399</v>
      </c>
      <c r="E995" s="638"/>
      <c r="F995" s="639" t="s">
        <v>432</v>
      </c>
      <c r="G995" s="638"/>
      <c r="H995" s="1110">
        <v>144</v>
      </c>
      <c r="I995" s="705">
        <v>18691</v>
      </c>
      <c r="J995" s="643">
        <v>0</v>
      </c>
      <c r="K995" s="578">
        <f t="shared" si="53"/>
        <v>0</v>
      </c>
      <c r="L995" s="579">
        <f t="shared" si="54"/>
        <v>0</v>
      </c>
      <c r="M995" s="580">
        <f t="shared" si="55"/>
        <v>2691504</v>
      </c>
      <c r="N995" s="638"/>
      <c r="O995" s="638"/>
      <c r="P995" s="639" t="s">
        <v>1407</v>
      </c>
      <c r="Q995" s="639" t="s">
        <v>336</v>
      </c>
      <c r="R995" s="639" t="s">
        <v>73</v>
      </c>
      <c r="S995" s="639" t="s">
        <v>152</v>
      </c>
    </row>
    <row r="996" spans="1:19" ht="20.25" customHeight="1">
      <c r="A996" s="639" t="s">
        <v>808</v>
      </c>
      <c r="B996" s="638" t="s">
        <v>2378</v>
      </c>
      <c r="C996" s="639" t="s">
        <v>2379</v>
      </c>
      <c r="D996" s="640" t="s">
        <v>4399</v>
      </c>
      <c r="E996" s="638"/>
      <c r="F996" s="639" t="s">
        <v>338</v>
      </c>
      <c r="G996" s="638"/>
      <c r="H996" s="1110">
        <v>102</v>
      </c>
      <c r="I996" s="705">
        <v>4298</v>
      </c>
      <c r="J996" s="643">
        <v>0</v>
      </c>
      <c r="K996" s="578">
        <f t="shared" si="53"/>
        <v>0</v>
      </c>
      <c r="L996" s="579">
        <f t="shared" si="54"/>
        <v>0</v>
      </c>
      <c r="M996" s="580">
        <f t="shared" si="55"/>
        <v>438396</v>
      </c>
      <c r="N996" s="638"/>
      <c r="O996" s="638"/>
      <c r="P996" s="639" t="s">
        <v>1407</v>
      </c>
      <c r="Q996" s="639" t="s">
        <v>336</v>
      </c>
      <c r="R996" s="639" t="s">
        <v>73</v>
      </c>
      <c r="S996" s="639" t="s">
        <v>152</v>
      </c>
    </row>
    <row r="997" spans="1:19" ht="20.25" customHeight="1">
      <c r="A997" s="639" t="s">
        <v>808</v>
      </c>
      <c r="B997" s="638" t="s">
        <v>2378</v>
      </c>
      <c r="C997" s="639" t="s">
        <v>2379</v>
      </c>
      <c r="D997" s="640" t="s">
        <v>4399</v>
      </c>
      <c r="E997" s="638"/>
      <c r="F997" s="639" t="s">
        <v>2385</v>
      </c>
      <c r="G997" s="638"/>
      <c r="H997" s="1110">
        <v>173</v>
      </c>
      <c r="I997" s="705">
        <v>102980</v>
      </c>
      <c r="J997" s="643">
        <v>0</v>
      </c>
      <c r="K997" s="578">
        <f t="shared" si="53"/>
        <v>0</v>
      </c>
      <c r="L997" s="579">
        <f t="shared" si="54"/>
        <v>0</v>
      </c>
      <c r="M997" s="580">
        <f t="shared" si="55"/>
        <v>17815540</v>
      </c>
      <c r="N997" s="638"/>
      <c r="O997" s="638"/>
      <c r="P997" s="639" t="s">
        <v>1407</v>
      </c>
      <c r="Q997" s="639" t="s">
        <v>358</v>
      </c>
      <c r="R997" s="639" t="s">
        <v>73</v>
      </c>
      <c r="S997" s="639" t="s">
        <v>152</v>
      </c>
    </row>
    <row r="998" spans="1:19" ht="20.25" customHeight="1">
      <c r="A998" s="639" t="s">
        <v>808</v>
      </c>
      <c r="B998" s="638" t="s">
        <v>2378</v>
      </c>
      <c r="C998" s="639" t="s">
        <v>2379</v>
      </c>
      <c r="D998" s="640" t="s">
        <v>4399</v>
      </c>
      <c r="E998" s="638"/>
      <c r="F998" s="639" t="s">
        <v>985</v>
      </c>
      <c r="G998" s="638"/>
      <c r="H998" s="1110">
        <v>138</v>
      </c>
      <c r="I998" s="705">
        <v>7200</v>
      </c>
      <c r="J998" s="643">
        <v>0</v>
      </c>
      <c r="K998" s="578">
        <f t="shared" si="53"/>
        <v>0</v>
      </c>
      <c r="L998" s="579">
        <f t="shared" si="54"/>
        <v>0</v>
      </c>
      <c r="M998" s="580">
        <f t="shared" si="55"/>
        <v>993600</v>
      </c>
      <c r="N998" s="638"/>
      <c r="O998" s="638" t="s">
        <v>2568</v>
      </c>
      <c r="P998" s="639" t="s">
        <v>1407</v>
      </c>
      <c r="Q998" s="639" t="s">
        <v>336</v>
      </c>
      <c r="R998" s="639" t="s">
        <v>73</v>
      </c>
      <c r="S998" s="639" t="s">
        <v>152</v>
      </c>
    </row>
    <row r="999" spans="1:19" ht="20.25" customHeight="1">
      <c r="A999" s="639" t="s">
        <v>808</v>
      </c>
      <c r="B999" s="638" t="s">
        <v>2378</v>
      </c>
      <c r="C999" s="639" t="s">
        <v>2379</v>
      </c>
      <c r="D999" s="640" t="s">
        <v>4399</v>
      </c>
      <c r="E999" s="638"/>
      <c r="F999" s="639" t="s">
        <v>985</v>
      </c>
      <c r="G999" s="638"/>
      <c r="H999" s="1110">
        <v>138</v>
      </c>
      <c r="I999" s="705">
        <v>7200</v>
      </c>
      <c r="J999" s="643">
        <v>0</v>
      </c>
      <c r="K999" s="578">
        <f t="shared" si="53"/>
        <v>0</v>
      </c>
      <c r="L999" s="579">
        <f t="shared" si="54"/>
        <v>0</v>
      </c>
      <c r="M999" s="580">
        <f t="shared" si="55"/>
        <v>993600</v>
      </c>
      <c r="N999" s="638"/>
      <c r="O999" s="638" t="s">
        <v>2568</v>
      </c>
      <c r="P999" s="639" t="s">
        <v>1407</v>
      </c>
      <c r="Q999" s="639" t="s">
        <v>336</v>
      </c>
      <c r="R999" s="639" t="s">
        <v>73</v>
      </c>
      <c r="S999" s="639" t="s">
        <v>152</v>
      </c>
    </row>
    <row r="1000" spans="1:19" ht="20.25" customHeight="1">
      <c r="A1000" s="639" t="s">
        <v>3733</v>
      </c>
      <c r="B1000" s="638" t="s">
        <v>3734</v>
      </c>
      <c r="C1000" s="639" t="s">
        <v>2379</v>
      </c>
      <c r="D1000" s="640" t="s">
        <v>4470</v>
      </c>
      <c r="E1000" s="638"/>
      <c r="F1000" s="639" t="s">
        <v>763</v>
      </c>
      <c r="G1000" s="638"/>
      <c r="H1000" s="1110">
        <v>444</v>
      </c>
      <c r="I1000" s="705">
        <v>103091</v>
      </c>
      <c r="J1000" s="643">
        <v>47</v>
      </c>
      <c r="K1000" s="578">
        <f t="shared" si="53"/>
        <v>20868</v>
      </c>
      <c r="L1000" s="579">
        <f t="shared" si="54"/>
        <v>20.867999999999999</v>
      </c>
      <c r="M1000" s="580">
        <f t="shared" si="55"/>
        <v>45772404</v>
      </c>
      <c r="N1000" s="638"/>
      <c r="O1000" s="638" t="s">
        <v>2792</v>
      </c>
      <c r="P1000" s="639" t="s">
        <v>1407</v>
      </c>
      <c r="Q1000" s="639" t="s">
        <v>358</v>
      </c>
      <c r="R1000" s="639" t="s">
        <v>68</v>
      </c>
      <c r="S1000" s="639" t="s">
        <v>152</v>
      </c>
    </row>
    <row r="1001" spans="1:19" ht="20.25" customHeight="1">
      <c r="A1001" s="639" t="s">
        <v>3733</v>
      </c>
      <c r="B1001" s="638" t="s">
        <v>3734</v>
      </c>
      <c r="C1001" s="639" t="s">
        <v>2379</v>
      </c>
      <c r="D1001" s="640" t="s">
        <v>4470</v>
      </c>
      <c r="E1001" s="638"/>
      <c r="F1001" s="639" t="s">
        <v>1287</v>
      </c>
      <c r="G1001" s="638"/>
      <c r="H1001" s="1110">
        <v>444</v>
      </c>
      <c r="I1001" s="705">
        <v>88200</v>
      </c>
      <c r="J1001" s="643">
        <v>18</v>
      </c>
      <c r="K1001" s="578">
        <f t="shared" si="53"/>
        <v>7992</v>
      </c>
      <c r="L1001" s="579">
        <f t="shared" si="54"/>
        <v>7.992</v>
      </c>
      <c r="M1001" s="580">
        <f t="shared" si="55"/>
        <v>39160800</v>
      </c>
      <c r="N1001" s="638"/>
      <c r="O1001" s="638" t="s">
        <v>2673</v>
      </c>
      <c r="P1001" s="639" t="s">
        <v>1407</v>
      </c>
      <c r="Q1001" s="639" t="s">
        <v>270</v>
      </c>
      <c r="R1001" s="639" t="s">
        <v>68</v>
      </c>
      <c r="S1001" s="639" t="s">
        <v>152</v>
      </c>
    </row>
    <row r="1002" spans="1:19" ht="20.25" customHeight="1">
      <c r="A1002" s="639" t="s">
        <v>3733</v>
      </c>
      <c r="B1002" s="638" t="s">
        <v>3734</v>
      </c>
      <c r="C1002" s="639" t="s">
        <v>2379</v>
      </c>
      <c r="D1002" s="640" t="s">
        <v>4470</v>
      </c>
      <c r="E1002" s="638"/>
      <c r="F1002" s="639" t="s">
        <v>275</v>
      </c>
      <c r="G1002" s="638"/>
      <c r="H1002" s="1110">
        <v>222</v>
      </c>
      <c r="I1002" s="705">
        <v>133109</v>
      </c>
      <c r="J1002" s="643">
        <v>0</v>
      </c>
      <c r="K1002" s="578">
        <f t="shared" si="53"/>
        <v>0</v>
      </c>
      <c r="L1002" s="579">
        <f t="shared" si="54"/>
        <v>0</v>
      </c>
      <c r="M1002" s="580">
        <f t="shared" si="55"/>
        <v>29550198</v>
      </c>
      <c r="N1002" s="638"/>
      <c r="O1002" s="638" t="s">
        <v>2674</v>
      </c>
      <c r="P1002" s="639" t="s">
        <v>1407</v>
      </c>
      <c r="Q1002" s="639" t="s">
        <v>276</v>
      </c>
      <c r="R1002" s="639" t="s">
        <v>73</v>
      </c>
      <c r="S1002" s="639" t="s">
        <v>152</v>
      </c>
    </row>
    <row r="1003" spans="1:19" ht="20.25" customHeight="1">
      <c r="A1003" s="639" t="s">
        <v>3733</v>
      </c>
      <c r="B1003" s="638" t="s">
        <v>3734</v>
      </c>
      <c r="C1003" s="639" t="s">
        <v>2379</v>
      </c>
      <c r="D1003" s="640" t="s">
        <v>4470</v>
      </c>
      <c r="E1003" s="638"/>
      <c r="F1003" s="639" t="s">
        <v>82</v>
      </c>
      <c r="G1003" s="638"/>
      <c r="H1003" s="1110">
        <v>222</v>
      </c>
      <c r="I1003" s="705">
        <v>18091</v>
      </c>
      <c r="J1003" s="643">
        <v>0</v>
      </c>
      <c r="K1003" s="578">
        <f t="shared" si="53"/>
        <v>0</v>
      </c>
      <c r="L1003" s="579">
        <f t="shared" si="54"/>
        <v>0</v>
      </c>
      <c r="M1003" s="580">
        <f t="shared" si="55"/>
        <v>4016202</v>
      </c>
      <c r="N1003" s="638"/>
      <c r="O1003" s="638" t="s">
        <v>2674</v>
      </c>
      <c r="P1003" s="639" t="s">
        <v>1407</v>
      </c>
      <c r="Q1003" s="639" t="s">
        <v>336</v>
      </c>
      <c r="R1003" s="639" t="s">
        <v>73</v>
      </c>
      <c r="S1003" s="639" t="s">
        <v>152</v>
      </c>
    </row>
    <row r="1004" spans="1:19" ht="20.25" customHeight="1">
      <c r="A1004" s="639" t="s">
        <v>3733</v>
      </c>
      <c r="B1004" s="638" t="s">
        <v>3734</v>
      </c>
      <c r="C1004" s="639" t="s">
        <v>2379</v>
      </c>
      <c r="D1004" s="640" t="s">
        <v>4470</v>
      </c>
      <c r="E1004" s="638"/>
      <c r="F1004" s="639" t="s">
        <v>396</v>
      </c>
      <c r="G1004" s="638"/>
      <c r="H1004" s="1110">
        <v>444</v>
      </c>
      <c r="I1004" s="705">
        <v>40500</v>
      </c>
      <c r="J1004" s="643">
        <v>0</v>
      </c>
      <c r="K1004" s="578">
        <f t="shared" si="53"/>
        <v>0</v>
      </c>
      <c r="L1004" s="579">
        <f t="shared" si="54"/>
        <v>0</v>
      </c>
      <c r="M1004" s="580">
        <f t="shared" si="55"/>
        <v>17982000</v>
      </c>
      <c r="N1004" s="638"/>
      <c r="O1004" s="638" t="s">
        <v>2199</v>
      </c>
      <c r="P1004" s="639" t="s">
        <v>1407</v>
      </c>
      <c r="Q1004" s="639" t="s">
        <v>271</v>
      </c>
      <c r="R1004" s="639" t="s">
        <v>73</v>
      </c>
      <c r="S1004" s="639" t="s">
        <v>152</v>
      </c>
    </row>
    <row r="1005" spans="1:19" ht="20.25" customHeight="1">
      <c r="A1005" s="639" t="s">
        <v>3733</v>
      </c>
      <c r="B1005" s="638" t="s">
        <v>3734</v>
      </c>
      <c r="C1005" s="639" t="s">
        <v>2379</v>
      </c>
      <c r="D1005" s="640" t="s">
        <v>4470</v>
      </c>
      <c r="E1005" s="638"/>
      <c r="F1005" s="639" t="s">
        <v>2717</v>
      </c>
      <c r="G1005" s="638"/>
      <c r="H1005" s="1110">
        <v>222</v>
      </c>
      <c r="I1005" s="705">
        <v>60798</v>
      </c>
      <c r="J1005" s="643">
        <v>0</v>
      </c>
      <c r="K1005" s="578">
        <f t="shared" si="53"/>
        <v>0</v>
      </c>
      <c r="L1005" s="579">
        <f t="shared" si="54"/>
        <v>0</v>
      </c>
      <c r="M1005" s="580">
        <f t="shared" si="55"/>
        <v>13497156</v>
      </c>
      <c r="N1005" s="638"/>
      <c r="O1005" s="638" t="s">
        <v>2675</v>
      </c>
      <c r="P1005" s="639" t="s">
        <v>1407</v>
      </c>
      <c r="Q1005" s="639" t="s">
        <v>272</v>
      </c>
      <c r="R1005" s="639" t="s">
        <v>73</v>
      </c>
      <c r="S1005" s="639" t="s">
        <v>152</v>
      </c>
    </row>
    <row r="1006" spans="1:19" ht="20.25" customHeight="1">
      <c r="A1006" s="639" t="s">
        <v>3733</v>
      </c>
      <c r="B1006" s="638" t="s">
        <v>3734</v>
      </c>
      <c r="C1006" s="639" t="s">
        <v>2379</v>
      </c>
      <c r="D1006" s="640" t="s">
        <v>4470</v>
      </c>
      <c r="E1006" s="638"/>
      <c r="F1006" s="639" t="s">
        <v>2718</v>
      </c>
      <c r="G1006" s="638"/>
      <c r="H1006" s="1110">
        <v>222</v>
      </c>
      <c r="I1006" s="705">
        <v>11202</v>
      </c>
      <c r="J1006" s="643">
        <v>0</v>
      </c>
      <c r="K1006" s="578">
        <f t="shared" si="53"/>
        <v>0</v>
      </c>
      <c r="L1006" s="579">
        <f t="shared" si="54"/>
        <v>0</v>
      </c>
      <c r="M1006" s="580">
        <f t="shared" si="55"/>
        <v>2486844</v>
      </c>
      <c r="N1006" s="638"/>
      <c r="O1006" s="638" t="s">
        <v>2675</v>
      </c>
      <c r="P1006" s="639" t="s">
        <v>1407</v>
      </c>
      <c r="Q1006" s="639" t="s">
        <v>336</v>
      </c>
      <c r="R1006" s="639" t="s">
        <v>73</v>
      </c>
      <c r="S1006" s="639" t="s">
        <v>152</v>
      </c>
    </row>
    <row r="1007" spans="1:19" ht="20.25" customHeight="1">
      <c r="A1007" s="639" t="s">
        <v>3733</v>
      </c>
      <c r="B1007" s="638" t="s">
        <v>3734</v>
      </c>
      <c r="C1007" s="639" t="s">
        <v>2379</v>
      </c>
      <c r="D1007" s="640" t="s">
        <v>4470</v>
      </c>
      <c r="E1007" s="638"/>
      <c r="F1007" s="639" t="s">
        <v>957</v>
      </c>
      <c r="G1007" s="638"/>
      <c r="H1007" s="1110">
        <v>222</v>
      </c>
      <c r="I1007" s="705">
        <v>84600</v>
      </c>
      <c r="J1007" s="643">
        <v>0</v>
      </c>
      <c r="K1007" s="578">
        <f t="shared" si="53"/>
        <v>0</v>
      </c>
      <c r="L1007" s="579">
        <f t="shared" si="54"/>
        <v>0</v>
      </c>
      <c r="M1007" s="580">
        <f t="shared" si="55"/>
        <v>18781200</v>
      </c>
      <c r="N1007" s="638"/>
      <c r="O1007" s="638" t="s">
        <v>535</v>
      </c>
      <c r="P1007" s="639" t="s">
        <v>1407</v>
      </c>
      <c r="Q1007" s="639" t="s">
        <v>278</v>
      </c>
      <c r="R1007" s="639" t="s">
        <v>73</v>
      </c>
      <c r="S1007" s="639" t="s">
        <v>152</v>
      </c>
    </row>
    <row r="1008" spans="1:19" ht="20.25" customHeight="1">
      <c r="A1008" s="639" t="s">
        <v>398</v>
      </c>
      <c r="B1008" s="638" t="s">
        <v>4311</v>
      </c>
      <c r="C1008" s="639" t="s">
        <v>1171</v>
      </c>
      <c r="D1008" s="640" t="s">
        <v>4397</v>
      </c>
      <c r="E1008" s="638"/>
      <c r="F1008" s="639" t="s">
        <v>402</v>
      </c>
      <c r="G1008" s="638"/>
      <c r="H1008" s="1110">
        <v>400</v>
      </c>
      <c r="I1008" s="705">
        <v>152100</v>
      </c>
      <c r="J1008" s="643">
        <v>36.4</v>
      </c>
      <c r="K1008" s="578">
        <f t="shared" si="53"/>
        <v>14560</v>
      </c>
      <c r="L1008" s="579">
        <f t="shared" si="54"/>
        <v>14.56</v>
      </c>
      <c r="M1008" s="580">
        <f t="shared" si="55"/>
        <v>60840000</v>
      </c>
      <c r="N1008" s="638"/>
      <c r="O1008" s="638"/>
      <c r="P1008" s="639" t="s">
        <v>759</v>
      </c>
      <c r="Q1008" s="639" t="s">
        <v>403</v>
      </c>
      <c r="R1008" s="639" t="s">
        <v>60</v>
      </c>
      <c r="S1008" s="639" t="s">
        <v>59</v>
      </c>
    </row>
    <row r="1009" spans="1:19" ht="20.25" customHeight="1">
      <c r="A1009" s="639" t="s">
        <v>398</v>
      </c>
      <c r="B1009" s="638" t="s">
        <v>4312</v>
      </c>
      <c r="C1009" s="639" t="s">
        <v>1171</v>
      </c>
      <c r="D1009" s="640" t="s">
        <v>4454</v>
      </c>
      <c r="E1009" s="638"/>
      <c r="F1009" s="639" t="s">
        <v>402</v>
      </c>
      <c r="G1009" s="638"/>
      <c r="H1009" s="1110">
        <v>466</v>
      </c>
      <c r="I1009" s="705">
        <v>152100</v>
      </c>
      <c r="J1009" s="643">
        <v>36.4</v>
      </c>
      <c r="K1009" s="578">
        <f t="shared" si="53"/>
        <v>16962.399999999998</v>
      </c>
      <c r="L1009" s="579">
        <f t="shared" si="54"/>
        <v>16.962399999999999</v>
      </c>
      <c r="M1009" s="580">
        <f t="shared" si="55"/>
        <v>70878600</v>
      </c>
      <c r="N1009" s="638"/>
      <c r="O1009" s="638"/>
      <c r="P1009" s="639" t="s">
        <v>759</v>
      </c>
      <c r="Q1009" s="639" t="s">
        <v>403</v>
      </c>
      <c r="R1009" s="639" t="s">
        <v>60</v>
      </c>
      <c r="S1009" s="639" t="s">
        <v>59</v>
      </c>
    </row>
    <row r="1010" spans="1:19" ht="20.25" customHeight="1">
      <c r="A1010" s="639" t="s">
        <v>489</v>
      </c>
      <c r="B1010" s="638" t="s">
        <v>1449</v>
      </c>
      <c r="C1010" s="639" t="s">
        <v>736</v>
      </c>
      <c r="D1010" s="640" t="s">
        <v>4474</v>
      </c>
      <c r="E1010" s="638"/>
      <c r="F1010" s="639" t="s">
        <v>2983</v>
      </c>
      <c r="G1010" s="638"/>
      <c r="H1010" s="1110">
        <v>510</v>
      </c>
      <c r="I1010" s="705">
        <v>157708</v>
      </c>
      <c r="J1010" s="643">
        <v>29.3</v>
      </c>
      <c r="K1010" s="578">
        <f t="shared" si="53"/>
        <v>14943</v>
      </c>
      <c r="L1010" s="579">
        <f t="shared" si="54"/>
        <v>14.943</v>
      </c>
      <c r="M1010" s="580">
        <f t="shared" si="55"/>
        <v>80431080</v>
      </c>
      <c r="N1010" s="638"/>
      <c r="O1010" s="638"/>
      <c r="P1010" s="639" t="s">
        <v>1407</v>
      </c>
      <c r="Q1010" s="639" t="s">
        <v>343</v>
      </c>
      <c r="R1010" s="639" t="s">
        <v>60</v>
      </c>
      <c r="S1010" s="639" t="s">
        <v>59</v>
      </c>
    </row>
    <row r="1011" spans="1:19" ht="20.25" customHeight="1">
      <c r="A1011" s="639" t="s">
        <v>489</v>
      </c>
      <c r="B1011" s="638" t="s">
        <v>1449</v>
      </c>
      <c r="C1011" s="639" t="s">
        <v>736</v>
      </c>
      <c r="D1011" s="640" t="s">
        <v>4468</v>
      </c>
      <c r="E1011" s="638"/>
      <c r="F1011" s="639" t="s">
        <v>524</v>
      </c>
      <c r="G1011" s="638"/>
      <c r="H1011" s="1110">
        <v>510</v>
      </c>
      <c r="I1011" s="705">
        <v>149763</v>
      </c>
      <c r="J1011" s="643">
        <v>42</v>
      </c>
      <c r="K1011" s="578">
        <f t="shared" si="53"/>
        <v>21420</v>
      </c>
      <c r="L1011" s="579">
        <f t="shared" si="54"/>
        <v>21.42</v>
      </c>
      <c r="M1011" s="580">
        <f t="shared" si="55"/>
        <v>76379130</v>
      </c>
      <c r="N1011" s="638"/>
      <c r="O1011" s="638"/>
      <c r="P1011" s="639" t="s">
        <v>1407</v>
      </c>
      <c r="Q1011" s="639" t="s">
        <v>327</v>
      </c>
      <c r="R1011" s="639" t="s">
        <v>68</v>
      </c>
      <c r="S1011" s="639" t="s">
        <v>59</v>
      </c>
    </row>
    <row r="1012" spans="1:19" ht="20.25" customHeight="1">
      <c r="A1012" s="639" t="s">
        <v>489</v>
      </c>
      <c r="B1012" s="638" t="s">
        <v>2071</v>
      </c>
      <c r="C1012" s="639" t="s">
        <v>736</v>
      </c>
      <c r="D1012" s="640" t="s">
        <v>4468</v>
      </c>
      <c r="E1012" s="638"/>
      <c r="F1012" s="639" t="s">
        <v>541</v>
      </c>
      <c r="G1012" s="638"/>
      <c r="H1012" s="1110">
        <v>510</v>
      </c>
      <c r="I1012" s="705">
        <v>82000</v>
      </c>
      <c r="J1012" s="643">
        <v>18.7</v>
      </c>
      <c r="K1012" s="578">
        <f t="shared" si="53"/>
        <v>9537</v>
      </c>
      <c r="L1012" s="579">
        <f t="shared" si="54"/>
        <v>9.5370000000000008</v>
      </c>
      <c r="M1012" s="580">
        <f t="shared" si="55"/>
        <v>41820000</v>
      </c>
      <c r="N1012" s="638"/>
      <c r="O1012" s="638"/>
      <c r="P1012" s="639" t="s">
        <v>1407</v>
      </c>
      <c r="Q1012" s="639" t="s">
        <v>341</v>
      </c>
      <c r="R1012" s="639" t="s">
        <v>60</v>
      </c>
      <c r="S1012" s="639" t="s">
        <v>59</v>
      </c>
    </row>
    <row r="1013" spans="1:19" ht="20.25" customHeight="1">
      <c r="A1013" s="639" t="s">
        <v>489</v>
      </c>
      <c r="B1013" s="638" t="s">
        <v>1449</v>
      </c>
      <c r="C1013" s="639" t="s">
        <v>736</v>
      </c>
      <c r="D1013" s="640" t="s">
        <v>4468</v>
      </c>
      <c r="E1013" s="638"/>
      <c r="F1013" s="639" t="s">
        <v>541</v>
      </c>
      <c r="G1013" s="638"/>
      <c r="H1013" s="1110">
        <v>510</v>
      </c>
      <c r="I1013" s="705">
        <v>82000</v>
      </c>
      <c r="J1013" s="643">
        <v>18.7</v>
      </c>
      <c r="K1013" s="578">
        <f t="shared" si="53"/>
        <v>9537</v>
      </c>
      <c r="L1013" s="579">
        <f t="shared" si="54"/>
        <v>9.5370000000000008</v>
      </c>
      <c r="M1013" s="580">
        <f t="shared" si="55"/>
        <v>41820000</v>
      </c>
      <c r="N1013" s="638"/>
      <c r="O1013" s="638"/>
      <c r="P1013" s="639" t="s">
        <v>1407</v>
      </c>
      <c r="Q1013" s="639" t="s">
        <v>341</v>
      </c>
      <c r="R1013" s="639" t="s">
        <v>60</v>
      </c>
      <c r="S1013" s="639" t="s">
        <v>59</v>
      </c>
    </row>
    <row r="1014" spans="1:19" ht="20.25" customHeight="1">
      <c r="A1014" s="639" t="s">
        <v>903</v>
      </c>
      <c r="B1014" s="638" t="s">
        <v>1438</v>
      </c>
      <c r="C1014" s="639" t="s">
        <v>904</v>
      </c>
      <c r="D1014" s="640" t="s">
        <v>4469</v>
      </c>
      <c r="E1014" s="638"/>
      <c r="F1014" s="639" t="s">
        <v>1014</v>
      </c>
      <c r="G1014" s="638"/>
      <c r="H1014" s="1110">
        <v>1430</v>
      </c>
      <c r="I1014" s="705">
        <v>71284</v>
      </c>
      <c r="J1014" s="643">
        <v>45</v>
      </c>
      <c r="K1014" s="578">
        <f t="shared" si="53"/>
        <v>64350</v>
      </c>
      <c r="L1014" s="579">
        <f t="shared" si="54"/>
        <v>64.349999999999994</v>
      </c>
      <c r="M1014" s="580">
        <f t="shared" si="55"/>
        <v>101936120</v>
      </c>
      <c r="N1014" s="638"/>
      <c r="O1014" s="638"/>
      <c r="P1014" s="639" t="s">
        <v>759</v>
      </c>
      <c r="Q1014" s="639" t="s">
        <v>370</v>
      </c>
      <c r="R1014" s="639" t="s">
        <v>68</v>
      </c>
      <c r="S1014" s="639" t="s">
        <v>59</v>
      </c>
    </row>
    <row r="1015" spans="1:19" ht="20.25" customHeight="1">
      <c r="A1015" s="639" t="s">
        <v>903</v>
      </c>
      <c r="B1015" s="638" t="s">
        <v>1438</v>
      </c>
      <c r="C1015" s="639" t="s">
        <v>904</v>
      </c>
      <c r="D1015" s="640" t="s">
        <v>4469</v>
      </c>
      <c r="E1015" s="638"/>
      <c r="F1015" s="639" t="s">
        <v>565</v>
      </c>
      <c r="G1015" s="638"/>
      <c r="H1015" s="1110">
        <v>1430</v>
      </c>
      <c r="I1015" s="705">
        <v>37236</v>
      </c>
      <c r="J1015" s="643">
        <v>0</v>
      </c>
      <c r="K1015" s="578">
        <f t="shared" si="53"/>
        <v>0</v>
      </c>
      <c r="L1015" s="579">
        <f t="shared" si="54"/>
        <v>0</v>
      </c>
      <c r="M1015" s="580">
        <f t="shared" si="55"/>
        <v>53247480</v>
      </c>
      <c r="N1015" s="638"/>
      <c r="O1015" s="638"/>
      <c r="P1015" s="639" t="s">
        <v>759</v>
      </c>
      <c r="Q1015" s="639" t="s">
        <v>271</v>
      </c>
      <c r="R1015" s="639" t="s">
        <v>73</v>
      </c>
      <c r="S1015" s="639" t="s">
        <v>59</v>
      </c>
    </row>
    <row r="1016" spans="1:19" ht="20.25" customHeight="1">
      <c r="A1016" s="639" t="s">
        <v>903</v>
      </c>
      <c r="B1016" s="638" t="s">
        <v>1438</v>
      </c>
      <c r="C1016" s="639" t="s">
        <v>904</v>
      </c>
      <c r="D1016" s="640" t="s">
        <v>4469</v>
      </c>
      <c r="E1016" s="638"/>
      <c r="F1016" s="639" t="s">
        <v>390</v>
      </c>
      <c r="G1016" s="638"/>
      <c r="H1016" s="1110">
        <v>715</v>
      </c>
      <c r="I1016" s="705">
        <v>7925</v>
      </c>
      <c r="J1016" s="643">
        <v>0</v>
      </c>
      <c r="K1016" s="578">
        <f t="shared" si="53"/>
        <v>0</v>
      </c>
      <c r="L1016" s="579">
        <f t="shared" si="54"/>
        <v>0</v>
      </c>
      <c r="M1016" s="580">
        <f t="shared" si="55"/>
        <v>5666375</v>
      </c>
      <c r="N1016" s="638"/>
      <c r="O1016" s="638"/>
      <c r="P1016" s="639" t="s">
        <v>759</v>
      </c>
      <c r="Q1016" s="639" t="s">
        <v>336</v>
      </c>
      <c r="R1016" s="639" t="s">
        <v>73</v>
      </c>
      <c r="S1016" s="639" t="s">
        <v>59</v>
      </c>
    </row>
    <row r="1017" spans="1:19" ht="20.25" customHeight="1">
      <c r="A1017" s="639" t="s">
        <v>903</v>
      </c>
      <c r="B1017" s="638" t="s">
        <v>1438</v>
      </c>
      <c r="C1017" s="639" t="s">
        <v>904</v>
      </c>
      <c r="D1017" s="640" t="s">
        <v>4470</v>
      </c>
      <c r="E1017" s="638"/>
      <c r="F1017" s="639" t="s">
        <v>433</v>
      </c>
      <c r="G1017" s="638"/>
      <c r="H1017" s="1110">
        <v>715</v>
      </c>
      <c r="I1017" s="705">
        <v>6587</v>
      </c>
      <c r="J1017" s="643">
        <v>0</v>
      </c>
      <c r="K1017" s="578">
        <f t="shared" si="53"/>
        <v>0</v>
      </c>
      <c r="L1017" s="579">
        <f t="shared" si="54"/>
        <v>0</v>
      </c>
      <c r="M1017" s="580">
        <f t="shared" si="55"/>
        <v>4709705</v>
      </c>
      <c r="N1017" s="638"/>
      <c r="O1017" s="638"/>
      <c r="P1017" s="639" t="s">
        <v>759</v>
      </c>
      <c r="Q1017" s="639" t="s">
        <v>336</v>
      </c>
      <c r="R1017" s="639" t="s">
        <v>73</v>
      </c>
      <c r="S1017" s="639" t="s">
        <v>59</v>
      </c>
    </row>
    <row r="1018" spans="1:19" ht="20.25" customHeight="1">
      <c r="A1018" s="639" t="s">
        <v>903</v>
      </c>
      <c r="B1018" s="638" t="s">
        <v>1438</v>
      </c>
      <c r="C1018" s="639" t="s">
        <v>904</v>
      </c>
      <c r="D1018" s="640" t="s">
        <v>4470</v>
      </c>
      <c r="E1018" s="638"/>
      <c r="F1018" s="639" t="s">
        <v>81</v>
      </c>
      <c r="G1018" s="638"/>
      <c r="H1018" s="1110">
        <v>715</v>
      </c>
      <c r="I1018" s="705">
        <v>4803</v>
      </c>
      <c r="J1018" s="643">
        <v>0</v>
      </c>
      <c r="K1018" s="578">
        <f t="shared" si="53"/>
        <v>0</v>
      </c>
      <c r="L1018" s="579">
        <f t="shared" si="54"/>
        <v>0</v>
      </c>
      <c r="M1018" s="580">
        <f t="shared" si="55"/>
        <v>3434145</v>
      </c>
      <c r="N1018" s="638"/>
      <c r="O1018" s="638"/>
      <c r="P1018" s="639" t="s">
        <v>759</v>
      </c>
      <c r="Q1018" s="639" t="s">
        <v>336</v>
      </c>
      <c r="R1018" s="639" t="s">
        <v>73</v>
      </c>
      <c r="S1018" s="639" t="s">
        <v>59</v>
      </c>
    </row>
    <row r="1019" spans="1:19" ht="20.25" customHeight="1">
      <c r="A1019" s="639" t="s">
        <v>903</v>
      </c>
      <c r="B1019" s="638" t="s">
        <v>1438</v>
      </c>
      <c r="C1019" s="639" t="s">
        <v>904</v>
      </c>
      <c r="D1019" s="640" t="s">
        <v>4470</v>
      </c>
      <c r="E1019" s="638"/>
      <c r="F1019" s="639" t="s">
        <v>442</v>
      </c>
      <c r="G1019" s="638"/>
      <c r="H1019" s="1110">
        <v>715</v>
      </c>
      <c r="I1019" s="705">
        <v>686</v>
      </c>
      <c r="J1019" s="643">
        <v>0</v>
      </c>
      <c r="K1019" s="578">
        <f t="shared" si="53"/>
        <v>0</v>
      </c>
      <c r="L1019" s="579">
        <f t="shared" si="54"/>
        <v>0</v>
      </c>
      <c r="M1019" s="580">
        <f t="shared" si="55"/>
        <v>490490</v>
      </c>
      <c r="N1019" s="638"/>
      <c r="O1019" s="638"/>
      <c r="P1019" s="639" t="s">
        <v>759</v>
      </c>
      <c r="Q1019" s="639" t="s">
        <v>336</v>
      </c>
      <c r="R1019" s="639" t="s">
        <v>73</v>
      </c>
      <c r="S1019" s="639" t="s">
        <v>59</v>
      </c>
    </row>
    <row r="1020" spans="1:19" ht="20.25" customHeight="1">
      <c r="A1020" s="639" t="s">
        <v>903</v>
      </c>
      <c r="B1020" s="638" t="s">
        <v>1438</v>
      </c>
      <c r="C1020" s="639" t="s">
        <v>904</v>
      </c>
      <c r="D1020" s="640" t="s">
        <v>4469</v>
      </c>
      <c r="E1020" s="638"/>
      <c r="F1020" s="639" t="s">
        <v>348</v>
      </c>
      <c r="G1020" s="638"/>
      <c r="H1020" s="1110">
        <v>1430</v>
      </c>
      <c r="I1020" s="705">
        <v>8000</v>
      </c>
      <c r="J1020" s="643">
        <v>0</v>
      </c>
      <c r="K1020" s="578">
        <f t="shared" si="53"/>
        <v>0</v>
      </c>
      <c r="L1020" s="579">
        <f t="shared" si="54"/>
        <v>0</v>
      </c>
      <c r="M1020" s="580">
        <f t="shared" si="55"/>
        <v>11440000</v>
      </c>
      <c r="N1020" s="638"/>
      <c r="O1020" s="638"/>
      <c r="P1020" s="639" t="s">
        <v>759</v>
      </c>
      <c r="Q1020" s="639" t="s">
        <v>336</v>
      </c>
      <c r="R1020" s="639" t="s">
        <v>73</v>
      </c>
      <c r="S1020" s="639" t="s">
        <v>59</v>
      </c>
    </row>
    <row r="1021" spans="1:19" ht="20.25" customHeight="1">
      <c r="A1021" s="639" t="s">
        <v>903</v>
      </c>
      <c r="B1021" s="638" t="s">
        <v>1438</v>
      </c>
      <c r="C1021" s="639" t="s">
        <v>904</v>
      </c>
      <c r="D1021" s="640" t="s">
        <v>4469</v>
      </c>
      <c r="E1021" s="638"/>
      <c r="F1021" s="639" t="s">
        <v>349</v>
      </c>
      <c r="G1021" s="638"/>
      <c r="H1021" s="1110">
        <v>1430</v>
      </c>
      <c r="I1021" s="705">
        <v>8000</v>
      </c>
      <c r="J1021" s="643">
        <v>0</v>
      </c>
      <c r="K1021" s="578">
        <f t="shared" si="53"/>
        <v>0</v>
      </c>
      <c r="L1021" s="579">
        <f t="shared" si="54"/>
        <v>0</v>
      </c>
      <c r="M1021" s="580">
        <f t="shared" si="55"/>
        <v>11440000</v>
      </c>
      <c r="N1021" s="638"/>
      <c r="O1021" s="638"/>
      <c r="P1021" s="639" t="s">
        <v>759</v>
      </c>
      <c r="Q1021" s="639" t="s">
        <v>336</v>
      </c>
      <c r="R1021" s="639" t="s">
        <v>73</v>
      </c>
      <c r="S1021" s="639" t="s">
        <v>59</v>
      </c>
    </row>
    <row r="1022" spans="1:19" ht="20.25" customHeight="1">
      <c r="A1022" s="639" t="s">
        <v>903</v>
      </c>
      <c r="B1022" s="638" t="s">
        <v>1438</v>
      </c>
      <c r="C1022" s="639" t="s">
        <v>904</v>
      </c>
      <c r="D1022" s="640" t="s">
        <v>4469</v>
      </c>
      <c r="E1022" s="638"/>
      <c r="F1022" s="639" t="s">
        <v>671</v>
      </c>
      <c r="G1022" s="638"/>
      <c r="H1022" s="1110">
        <v>1430</v>
      </c>
      <c r="I1022" s="705">
        <v>62741</v>
      </c>
      <c r="J1022" s="643">
        <v>24</v>
      </c>
      <c r="K1022" s="578">
        <f t="shared" si="53"/>
        <v>34320</v>
      </c>
      <c r="L1022" s="579">
        <f t="shared" si="54"/>
        <v>34.32</v>
      </c>
      <c r="M1022" s="580">
        <f t="shared" si="55"/>
        <v>89719630</v>
      </c>
      <c r="N1022" s="638"/>
      <c r="O1022" s="638"/>
      <c r="P1022" s="639" t="s">
        <v>759</v>
      </c>
      <c r="Q1022" s="639" t="s">
        <v>341</v>
      </c>
      <c r="R1022" s="639" t="s">
        <v>68</v>
      </c>
      <c r="S1022" s="639" t="s">
        <v>59</v>
      </c>
    </row>
    <row r="1023" spans="1:19" ht="20.25" customHeight="1">
      <c r="A1023" s="639" t="s">
        <v>903</v>
      </c>
      <c r="B1023" s="638" t="s">
        <v>1435</v>
      </c>
      <c r="C1023" s="639" t="s">
        <v>904</v>
      </c>
      <c r="D1023" s="640" t="s">
        <v>4468</v>
      </c>
      <c r="E1023" s="638"/>
      <c r="F1023" s="639" t="s">
        <v>906</v>
      </c>
      <c r="G1023" s="638"/>
      <c r="H1023" s="1110">
        <v>1418</v>
      </c>
      <c r="I1023" s="705">
        <v>67561</v>
      </c>
      <c r="J1023" s="643">
        <v>46</v>
      </c>
      <c r="K1023" s="578">
        <f t="shared" si="53"/>
        <v>65228</v>
      </c>
      <c r="L1023" s="579">
        <f t="shared" si="54"/>
        <v>65.227999999999994</v>
      </c>
      <c r="M1023" s="580">
        <f t="shared" si="55"/>
        <v>95801498</v>
      </c>
      <c r="N1023" s="638"/>
      <c r="O1023" s="638"/>
      <c r="P1023" s="639" t="s">
        <v>759</v>
      </c>
      <c r="Q1023" s="639" t="s">
        <v>370</v>
      </c>
      <c r="R1023" s="639" t="s">
        <v>68</v>
      </c>
      <c r="S1023" s="639" t="s">
        <v>59</v>
      </c>
    </row>
    <row r="1024" spans="1:19" ht="20.25" customHeight="1">
      <c r="A1024" s="639" t="s">
        <v>903</v>
      </c>
      <c r="B1024" s="638" t="s">
        <v>1435</v>
      </c>
      <c r="C1024" s="639" t="s">
        <v>904</v>
      </c>
      <c r="D1024" s="640" t="s">
        <v>4468</v>
      </c>
      <c r="E1024" s="638"/>
      <c r="F1024" s="639" t="s">
        <v>1325</v>
      </c>
      <c r="G1024" s="638"/>
      <c r="H1024" s="1110">
        <v>1418</v>
      </c>
      <c r="I1024" s="705">
        <v>9001</v>
      </c>
      <c r="J1024" s="643">
        <v>0</v>
      </c>
      <c r="K1024" s="578">
        <f t="shared" si="53"/>
        <v>0</v>
      </c>
      <c r="L1024" s="579">
        <f t="shared" si="54"/>
        <v>0</v>
      </c>
      <c r="M1024" s="580">
        <f t="shared" si="55"/>
        <v>12763418</v>
      </c>
      <c r="N1024" s="638"/>
      <c r="O1024" s="638"/>
      <c r="P1024" s="639" t="s">
        <v>759</v>
      </c>
      <c r="Q1024" s="639" t="s">
        <v>575</v>
      </c>
      <c r="R1024" s="639" t="s">
        <v>375</v>
      </c>
      <c r="S1024" s="639" t="s">
        <v>59</v>
      </c>
    </row>
    <row r="1025" spans="1:19" ht="20.25" customHeight="1">
      <c r="A1025" s="639" t="s">
        <v>903</v>
      </c>
      <c r="B1025" s="638" t="s">
        <v>1435</v>
      </c>
      <c r="C1025" s="639" t="s">
        <v>904</v>
      </c>
      <c r="D1025" s="640" t="s">
        <v>4468</v>
      </c>
      <c r="E1025" s="638"/>
      <c r="F1025" s="639" t="s">
        <v>671</v>
      </c>
      <c r="G1025" s="638"/>
      <c r="H1025" s="1110">
        <v>1418</v>
      </c>
      <c r="I1025" s="705">
        <v>62741</v>
      </c>
      <c r="J1025" s="643">
        <v>24</v>
      </c>
      <c r="K1025" s="578">
        <f t="shared" si="53"/>
        <v>34032</v>
      </c>
      <c r="L1025" s="579">
        <f t="shared" si="54"/>
        <v>34.031999999999996</v>
      </c>
      <c r="M1025" s="580">
        <f t="shared" si="55"/>
        <v>88966738</v>
      </c>
      <c r="N1025" s="638"/>
      <c r="O1025" s="638"/>
      <c r="P1025" s="639" t="s">
        <v>759</v>
      </c>
      <c r="Q1025" s="639" t="s">
        <v>341</v>
      </c>
      <c r="R1025" s="639" t="s">
        <v>68</v>
      </c>
      <c r="S1025" s="639" t="s">
        <v>59</v>
      </c>
    </row>
    <row r="1026" spans="1:19" ht="20.25" customHeight="1">
      <c r="A1026" s="639" t="s">
        <v>398</v>
      </c>
      <c r="B1026" s="638" t="s">
        <v>1614</v>
      </c>
      <c r="C1026" s="639" t="s">
        <v>1171</v>
      </c>
      <c r="D1026" s="640" t="s">
        <v>4472</v>
      </c>
      <c r="E1026" s="638"/>
      <c r="F1026" s="639" t="s">
        <v>880</v>
      </c>
      <c r="G1026" s="638"/>
      <c r="H1026" s="1110">
        <v>1379</v>
      </c>
      <c r="I1026" s="705">
        <v>2912</v>
      </c>
      <c r="J1026" s="643">
        <v>0</v>
      </c>
      <c r="K1026" s="578">
        <f t="shared" si="53"/>
        <v>0</v>
      </c>
      <c r="L1026" s="579">
        <f t="shared" si="54"/>
        <v>0</v>
      </c>
      <c r="M1026" s="580">
        <f t="shared" si="55"/>
        <v>4015648</v>
      </c>
      <c r="N1026" s="638"/>
      <c r="O1026" s="638"/>
      <c r="P1026" s="639" t="s">
        <v>759</v>
      </c>
      <c r="Q1026" s="639" t="s">
        <v>336</v>
      </c>
      <c r="R1026" s="639" t="s">
        <v>73</v>
      </c>
      <c r="S1026" s="639"/>
    </row>
    <row r="1027" spans="1:19" ht="20.25" customHeight="1">
      <c r="A1027" s="639" t="s">
        <v>398</v>
      </c>
      <c r="B1027" s="638" t="s">
        <v>1614</v>
      </c>
      <c r="C1027" s="639" t="s">
        <v>1171</v>
      </c>
      <c r="D1027" s="640" t="s">
        <v>4483</v>
      </c>
      <c r="E1027" s="638"/>
      <c r="F1027" s="639" t="s">
        <v>401</v>
      </c>
      <c r="G1027" s="638"/>
      <c r="H1027" s="1110">
        <v>902</v>
      </c>
      <c r="I1027" s="705">
        <v>63000</v>
      </c>
      <c r="J1027" s="643">
        <v>9.4</v>
      </c>
      <c r="K1027" s="578">
        <f t="shared" si="53"/>
        <v>8478.8000000000011</v>
      </c>
      <c r="L1027" s="579">
        <f t="shared" si="54"/>
        <v>8.4788000000000014</v>
      </c>
      <c r="M1027" s="580">
        <f t="shared" si="55"/>
        <v>56826000</v>
      </c>
      <c r="N1027" s="638"/>
      <c r="O1027" s="638"/>
      <c r="P1027" s="639" t="s">
        <v>759</v>
      </c>
      <c r="Q1027" s="639" t="s">
        <v>344</v>
      </c>
      <c r="R1027" s="639" t="s">
        <v>60</v>
      </c>
      <c r="S1027" s="639"/>
    </row>
    <row r="1028" spans="1:19" ht="20.25" customHeight="1">
      <c r="A1028" s="639" t="s">
        <v>398</v>
      </c>
      <c r="B1028" s="638" t="s">
        <v>1614</v>
      </c>
      <c r="C1028" s="639" t="s">
        <v>1171</v>
      </c>
      <c r="D1028" s="640" t="s">
        <v>4483</v>
      </c>
      <c r="E1028" s="638"/>
      <c r="F1028" s="639" t="s">
        <v>1387</v>
      </c>
      <c r="G1028" s="638"/>
      <c r="H1028" s="1110">
        <v>477</v>
      </c>
      <c r="I1028" s="705">
        <v>12200</v>
      </c>
      <c r="J1028" s="643">
        <v>0</v>
      </c>
      <c r="K1028" s="578">
        <f t="shared" si="53"/>
        <v>0</v>
      </c>
      <c r="L1028" s="579">
        <f t="shared" si="54"/>
        <v>0</v>
      </c>
      <c r="M1028" s="580">
        <f t="shared" si="55"/>
        <v>5819400</v>
      </c>
      <c r="N1028" s="638"/>
      <c r="O1028" s="638"/>
      <c r="P1028" s="639" t="s">
        <v>759</v>
      </c>
      <c r="Q1028" s="639" t="s">
        <v>577</v>
      </c>
      <c r="R1028" s="639" t="s">
        <v>375</v>
      </c>
      <c r="S1028" s="639"/>
    </row>
    <row r="1029" spans="1:19" ht="20.25" customHeight="1">
      <c r="A1029" s="639" t="s">
        <v>398</v>
      </c>
      <c r="B1029" s="638" t="s">
        <v>1614</v>
      </c>
      <c r="C1029" s="639" t="s">
        <v>1171</v>
      </c>
      <c r="D1029" s="640" t="s">
        <v>4483</v>
      </c>
      <c r="E1029" s="638"/>
      <c r="F1029" s="639" t="s">
        <v>517</v>
      </c>
      <c r="G1029" s="638"/>
      <c r="H1029" s="1110">
        <v>477</v>
      </c>
      <c r="I1029" s="705">
        <v>54050</v>
      </c>
      <c r="J1029" s="643">
        <v>15.5</v>
      </c>
      <c r="K1029" s="578">
        <f t="shared" si="53"/>
        <v>7393.5</v>
      </c>
      <c r="L1029" s="579">
        <f t="shared" si="54"/>
        <v>7.3935000000000004</v>
      </c>
      <c r="M1029" s="580">
        <f t="shared" si="55"/>
        <v>25781850</v>
      </c>
      <c r="N1029" s="638"/>
      <c r="O1029" s="638"/>
      <c r="P1029" s="639" t="s">
        <v>759</v>
      </c>
      <c r="Q1029" s="639" t="s">
        <v>270</v>
      </c>
      <c r="R1029" s="639" t="s">
        <v>60</v>
      </c>
      <c r="S1029" s="639"/>
    </row>
    <row r="1030" spans="1:19" ht="20.25" customHeight="1">
      <c r="A1030" s="639" t="s">
        <v>398</v>
      </c>
      <c r="B1030" s="638" t="s">
        <v>1614</v>
      </c>
      <c r="C1030" s="639" t="s">
        <v>1171</v>
      </c>
      <c r="D1030" s="640" t="s">
        <v>4483</v>
      </c>
      <c r="E1030" s="638"/>
      <c r="F1030" s="639" t="s">
        <v>402</v>
      </c>
      <c r="G1030" s="638"/>
      <c r="H1030" s="1110">
        <v>1379</v>
      </c>
      <c r="I1030" s="705">
        <v>152100</v>
      </c>
      <c r="J1030" s="643">
        <v>36.4</v>
      </c>
      <c r="K1030" s="578">
        <f t="shared" si="53"/>
        <v>50195.6</v>
      </c>
      <c r="L1030" s="579">
        <f t="shared" si="54"/>
        <v>50.195599999999999</v>
      </c>
      <c r="M1030" s="580">
        <f t="shared" si="55"/>
        <v>209745900</v>
      </c>
      <c r="N1030" s="638"/>
      <c r="O1030" s="638"/>
      <c r="P1030" s="639" t="s">
        <v>759</v>
      </c>
      <c r="Q1030" s="639" t="s">
        <v>403</v>
      </c>
      <c r="R1030" s="639" t="s">
        <v>60</v>
      </c>
      <c r="S1030" s="639"/>
    </row>
    <row r="1031" spans="1:19" ht="20.25" customHeight="1">
      <c r="A1031" s="639" t="s">
        <v>398</v>
      </c>
      <c r="B1031" s="638" t="s">
        <v>2362</v>
      </c>
      <c r="C1031" s="639" t="s">
        <v>1171</v>
      </c>
      <c r="D1031" s="640" t="s">
        <v>4475</v>
      </c>
      <c r="E1031" s="638"/>
      <c r="F1031" s="639" t="s">
        <v>1387</v>
      </c>
      <c r="G1031" s="638"/>
      <c r="H1031" s="1110">
        <v>2525</v>
      </c>
      <c r="I1031" s="705">
        <v>12200</v>
      </c>
      <c r="J1031" s="643">
        <v>0</v>
      </c>
      <c r="K1031" s="578">
        <f t="shared" si="53"/>
        <v>0</v>
      </c>
      <c r="L1031" s="579">
        <f t="shared" si="54"/>
        <v>0</v>
      </c>
      <c r="M1031" s="580">
        <f t="shared" si="55"/>
        <v>30805000</v>
      </c>
      <c r="N1031" s="638"/>
      <c r="O1031" s="638"/>
      <c r="P1031" s="639" t="s">
        <v>759</v>
      </c>
      <c r="Q1031" s="639" t="s">
        <v>577</v>
      </c>
      <c r="R1031" s="639" t="s">
        <v>375</v>
      </c>
      <c r="S1031" s="639" t="s">
        <v>1076</v>
      </c>
    </row>
    <row r="1032" spans="1:19" ht="20.25" customHeight="1">
      <c r="A1032" s="639" t="s">
        <v>398</v>
      </c>
      <c r="B1032" s="638" t="s">
        <v>2362</v>
      </c>
      <c r="C1032" s="639" t="s">
        <v>1171</v>
      </c>
      <c r="D1032" s="640" t="s">
        <v>4475</v>
      </c>
      <c r="E1032" s="638"/>
      <c r="F1032" s="639" t="s">
        <v>517</v>
      </c>
      <c r="G1032" s="638"/>
      <c r="H1032" s="1110">
        <v>2525</v>
      </c>
      <c r="I1032" s="705">
        <v>54050</v>
      </c>
      <c r="J1032" s="643">
        <v>15.5</v>
      </c>
      <c r="K1032" s="578">
        <f t="shared" si="53"/>
        <v>39137.5</v>
      </c>
      <c r="L1032" s="579">
        <f t="shared" si="54"/>
        <v>39.137500000000003</v>
      </c>
      <c r="M1032" s="580">
        <f t="shared" si="55"/>
        <v>136476250</v>
      </c>
      <c r="N1032" s="638"/>
      <c r="O1032" s="638"/>
      <c r="P1032" s="639" t="s">
        <v>759</v>
      </c>
      <c r="Q1032" s="639" t="s">
        <v>270</v>
      </c>
      <c r="R1032" s="639" t="s">
        <v>60</v>
      </c>
      <c r="S1032" s="639" t="s">
        <v>1076</v>
      </c>
    </row>
    <row r="1033" spans="1:19" ht="20.25" customHeight="1">
      <c r="A1033" s="639" t="s">
        <v>398</v>
      </c>
      <c r="B1033" s="638" t="s">
        <v>2362</v>
      </c>
      <c r="C1033" s="639" t="s">
        <v>1171</v>
      </c>
      <c r="D1033" s="640" t="s">
        <v>4475</v>
      </c>
      <c r="E1033" s="638"/>
      <c r="F1033" s="639" t="s">
        <v>401</v>
      </c>
      <c r="G1033" s="638"/>
      <c r="H1033" s="1110">
        <v>949</v>
      </c>
      <c r="I1033" s="705">
        <v>63000</v>
      </c>
      <c r="J1033" s="643">
        <v>9.4</v>
      </c>
      <c r="K1033" s="578">
        <f t="shared" si="53"/>
        <v>8920.6</v>
      </c>
      <c r="L1033" s="579">
        <f t="shared" si="54"/>
        <v>8.9206000000000003</v>
      </c>
      <c r="M1033" s="580">
        <f t="shared" si="55"/>
        <v>59787000</v>
      </c>
      <c r="N1033" s="638"/>
      <c r="O1033" s="638"/>
      <c r="P1033" s="639" t="s">
        <v>759</v>
      </c>
      <c r="Q1033" s="639" t="s">
        <v>344</v>
      </c>
      <c r="R1033" s="639" t="s">
        <v>60</v>
      </c>
      <c r="S1033" s="639" t="s">
        <v>1076</v>
      </c>
    </row>
    <row r="1034" spans="1:19" ht="20.25" customHeight="1">
      <c r="A1034" s="639" t="s">
        <v>398</v>
      </c>
      <c r="B1034" s="638" t="s">
        <v>2362</v>
      </c>
      <c r="C1034" s="639" t="s">
        <v>1171</v>
      </c>
      <c r="D1034" s="640" t="s">
        <v>4475</v>
      </c>
      <c r="E1034" s="638"/>
      <c r="F1034" s="639" t="s">
        <v>402</v>
      </c>
      <c r="G1034" s="638"/>
      <c r="H1034" s="1110">
        <v>3473</v>
      </c>
      <c r="I1034" s="705">
        <v>152100</v>
      </c>
      <c r="J1034" s="643">
        <v>36.4</v>
      </c>
      <c r="K1034" s="578">
        <f t="shared" si="53"/>
        <v>126417.2</v>
      </c>
      <c r="L1034" s="579">
        <f t="shared" si="54"/>
        <v>126.41719999999999</v>
      </c>
      <c r="M1034" s="580">
        <f t="shared" si="55"/>
        <v>528243300</v>
      </c>
      <c r="N1034" s="638"/>
      <c r="O1034" s="638"/>
      <c r="P1034" s="639" t="s">
        <v>759</v>
      </c>
      <c r="Q1034" s="639" t="s">
        <v>403</v>
      </c>
      <c r="R1034" s="639" t="s">
        <v>60</v>
      </c>
      <c r="S1034" s="639" t="s">
        <v>1076</v>
      </c>
    </row>
    <row r="1035" spans="1:19" ht="20.25" customHeight="1">
      <c r="A1035" s="639" t="s">
        <v>398</v>
      </c>
      <c r="B1035" s="638" t="s">
        <v>2362</v>
      </c>
      <c r="C1035" s="639" t="s">
        <v>1171</v>
      </c>
      <c r="D1035" s="640" t="s">
        <v>4471</v>
      </c>
      <c r="E1035" s="638"/>
      <c r="F1035" s="639" t="s">
        <v>880</v>
      </c>
      <c r="G1035" s="638"/>
      <c r="H1035" s="1110">
        <v>3473</v>
      </c>
      <c r="I1035" s="705">
        <v>3000</v>
      </c>
      <c r="J1035" s="643">
        <v>0</v>
      </c>
      <c r="K1035" s="578">
        <f t="shared" si="53"/>
        <v>0</v>
      </c>
      <c r="L1035" s="579">
        <f t="shared" si="54"/>
        <v>0</v>
      </c>
      <c r="M1035" s="580">
        <f t="shared" si="55"/>
        <v>10419000</v>
      </c>
      <c r="N1035" s="638"/>
      <c r="O1035" s="638"/>
      <c r="P1035" s="639" t="s">
        <v>759</v>
      </c>
      <c r="Q1035" s="639" t="s">
        <v>336</v>
      </c>
      <c r="R1035" s="639" t="s">
        <v>73</v>
      </c>
      <c r="S1035" s="639" t="s">
        <v>1076</v>
      </c>
    </row>
    <row r="1036" spans="1:19" ht="20.25" customHeight="1">
      <c r="A1036" s="639" t="s">
        <v>903</v>
      </c>
      <c r="B1036" s="638" t="s">
        <v>1438</v>
      </c>
      <c r="C1036" s="639" t="s">
        <v>904</v>
      </c>
      <c r="D1036" s="640" t="s">
        <v>4465</v>
      </c>
      <c r="E1036" s="638"/>
      <c r="F1036" s="639" t="s">
        <v>1325</v>
      </c>
      <c r="G1036" s="638"/>
      <c r="H1036" s="1110">
        <v>1430</v>
      </c>
      <c r="I1036" s="705">
        <v>9000</v>
      </c>
      <c r="J1036" s="643">
        <v>0</v>
      </c>
      <c r="K1036" s="578">
        <f t="shared" si="53"/>
        <v>0</v>
      </c>
      <c r="L1036" s="579">
        <f t="shared" si="54"/>
        <v>0</v>
      </c>
      <c r="M1036" s="580">
        <f t="shared" si="55"/>
        <v>12870000</v>
      </c>
      <c r="N1036" s="638"/>
      <c r="O1036" s="638"/>
      <c r="P1036" s="639" t="s">
        <v>759</v>
      </c>
      <c r="Q1036" s="639" t="s">
        <v>575</v>
      </c>
      <c r="R1036" s="639" t="s">
        <v>375</v>
      </c>
      <c r="S1036" s="639" t="s">
        <v>59</v>
      </c>
    </row>
    <row r="1037" spans="1:19" ht="20.25" customHeight="1">
      <c r="A1037" s="639" t="s">
        <v>903</v>
      </c>
      <c r="B1037" s="638" t="s">
        <v>1436</v>
      </c>
      <c r="C1037" s="639" t="s">
        <v>904</v>
      </c>
      <c r="D1037" s="640" t="s">
        <v>4478</v>
      </c>
      <c r="E1037" s="638"/>
      <c r="F1037" s="639" t="s">
        <v>1325</v>
      </c>
      <c r="G1037" s="638"/>
      <c r="H1037" s="1110">
        <v>1254</v>
      </c>
      <c r="I1037" s="705">
        <v>9000</v>
      </c>
      <c r="J1037" s="643">
        <v>0</v>
      </c>
      <c r="K1037" s="578">
        <f t="shared" si="53"/>
        <v>0</v>
      </c>
      <c r="L1037" s="579">
        <f t="shared" si="54"/>
        <v>0</v>
      </c>
      <c r="M1037" s="580">
        <f t="shared" si="55"/>
        <v>11286000</v>
      </c>
      <c r="N1037" s="638"/>
      <c r="O1037" s="638"/>
      <c r="P1037" s="639" t="s">
        <v>759</v>
      </c>
      <c r="Q1037" s="639" t="s">
        <v>575</v>
      </c>
      <c r="R1037" s="639" t="s">
        <v>375</v>
      </c>
      <c r="S1037" s="639" t="s">
        <v>59</v>
      </c>
    </row>
    <row r="1038" spans="1:19" ht="20.25" customHeight="1">
      <c r="A1038" s="639" t="s">
        <v>903</v>
      </c>
      <c r="B1038" s="638" t="s">
        <v>1436</v>
      </c>
      <c r="C1038" s="639" t="s">
        <v>904</v>
      </c>
      <c r="D1038" s="640" t="s">
        <v>4482</v>
      </c>
      <c r="E1038" s="638"/>
      <c r="F1038" s="639" t="s">
        <v>1014</v>
      </c>
      <c r="G1038" s="638"/>
      <c r="H1038" s="1110">
        <v>1254</v>
      </c>
      <c r="I1038" s="705">
        <v>71284</v>
      </c>
      <c r="J1038" s="643">
        <v>43</v>
      </c>
      <c r="K1038" s="578">
        <f t="shared" si="53"/>
        <v>53922</v>
      </c>
      <c r="L1038" s="579">
        <f t="shared" si="54"/>
        <v>53.921999999999997</v>
      </c>
      <c r="M1038" s="580">
        <f t="shared" si="55"/>
        <v>89390136</v>
      </c>
      <c r="N1038" s="638"/>
      <c r="O1038" s="638"/>
      <c r="P1038" s="639" t="s">
        <v>759</v>
      </c>
      <c r="Q1038" s="639" t="s">
        <v>370</v>
      </c>
      <c r="R1038" s="639" t="s">
        <v>68</v>
      </c>
      <c r="S1038" s="639" t="s">
        <v>59</v>
      </c>
    </row>
    <row r="1039" spans="1:19" ht="20.25" customHeight="1">
      <c r="A1039" s="639" t="s">
        <v>903</v>
      </c>
      <c r="B1039" s="638" t="s">
        <v>1436</v>
      </c>
      <c r="C1039" s="639" t="s">
        <v>904</v>
      </c>
      <c r="D1039" s="640" t="s">
        <v>4482</v>
      </c>
      <c r="E1039" s="638"/>
      <c r="F1039" s="639" t="s">
        <v>671</v>
      </c>
      <c r="G1039" s="638"/>
      <c r="H1039" s="1110">
        <v>1153</v>
      </c>
      <c r="I1039" s="705">
        <v>62741</v>
      </c>
      <c r="J1039" s="643">
        <v>24</v>
      </c>
      <c r="K1039" s="578">
        <f t="shared" si="53"/>
        <v>27672</v>
      </c>
      <c r="L1039" s="579">
        <f t="shared" si="54"/>
        <v>27.672000000000001</v>
      </c>
      <c r="M1039" s="580">
        <f t="shared" si="55"/>
        <v>72340373</v>
      </c>
      <c r="N1039" s="638"/>
      <c r="O1039" s="638"/>
      <c r="P1039" s="639" t="s">
        <v>759</v>
      </c>
      <c r="Q1039" s="639" t="s">
        <v>341</v>
      </c>
      <c r="R1039" s="639" t="s">
        <v>68</v>
      </c>
      <c r="S1039" s="639" t="s">
        <v>59</v>
      </c>
    </row>
    <row r="1040" spans="1:19" ht="20.25" customHeight="1">
      <c r="A1040" s="639" t="s">
        <v>903</v>
      </c>
      <c r="B1040" s="638" t="s">
        <v>1436</v>
      </c>
      <c r="C1040" s="639" t="s">
        <v>904</v>
      </c>
      <c r="D1040" s="640" t="s">
        <v>4482</v>
      </c>
      <c r="E1040" s="638"/>
      <c r="F1040" s="639" t="s">
        <v>565</v>
      </c>
      <c r="G1040" s="638"/>
      <c r="H1040" s="1110">
        <v>1254</v>
      </c>
      <c r="I1040" s="705">
        <v>37236</v>
      </c>
      <c r="J1040" s="643">
        <v>0</v>
      </c>
      <c r="K1040" s="578">
        <f t="shared" si="53"/>
        <v>0</v>
      </c>
      <c r="L1040" s="579">
        <f t="shared" si="54"/>
        <v>0</v>
      </c>
      <c r="M1040" s="580">
        <f t="shared" si="55"/>
        <v>46693944</v>
      </c>
      <c r="N1040" s="638"/>
      <c r="O1040" s="638"/>
      <c r="P1040" s="639" t="s">
        <v>759</v>
      </c>
      <c r="Q1040" s="639" t="s">
        <v>271</v>
      </c>
      <c r="R1040" s="639" t="s">
        <v>73</v>
      </c>
      <c r="S1040" s="639" t="s">
        <v>59</v>
      </c>
    </row>
    <row r="1041" spans="1:19" ht="20.25" customHeight="1">
      <c r="A1041" s="639" t="s">
        <v>903</v>
      </c>
      <c r="B1041" s="638" t="s">
        <v>1436</v>
      </c>
      <c r="C1041" s="639" t="s">
        <v>904</v>
      </c>
      <c r="D1041" s="640" t="s">
        <v>4482</v>
      </c>
      <c r="E1041" s="638"/>
      <c r="F1041" s="639" t="s">
        <v>390</v>
      </c>
      <c r="G1041" s="638"/>
      <c r="H1041" s="1110">
        <v>627</v>
      </c>
      <c r="I1041" s="705">
        <v>8717</v>
      </c>
      <c r="J1041" s="643">
        <v>0</v>
      </c>
      <c r="K1041" s="578">
        <f t="shared" si="53"/>
        <v>0</v>
      </c>
      <c r="L1041" s="579">
        <f t="shared" si="54"/>
        <v>0</v>
      </c>
      <c r="M1041" s="580">
        <f t="shared" si="55"/>
        <v>5465559</v>
      </c>
      <c r="N1041" s="638"/>
      <c r="O1041" s="638"/>
      <c r="P1041" s="639" t="s">
        <v>759</v>
      </c>
      <c r="Q1041" s="639" t="s">
        <v>336</v>
      </c>
      <c r="R1041" s="639" t="s">
        <v>73</v>
      </c>
      <c r="S1041" s="639" t="s">
        <v>59</v>
      </c>
    </row>
    <row r="1042" spans="1:19" ht="20.25" customHeight="1">
      <c r="A1042" s="639" t="s">
        <v>903</v>
      </c>
      <c r="B1042" s="638" t="s">
        <v>1436</v>
      </c>
      <c r="C1042" s="639" t="s">
        <v>904</v>
      </c>
      <c r="D1042" s="640" t="s">
        <v>4482</v>
      </c>
      <c r="E1042" s="638"/>
      <c r="F1042" s="639" t="s">
        <v>442</v>
      </c>
      <c r="G1042" s="638"/>
      <c r="H1042" s="1110">
        <v>627</v>
      </c>
      <c r="I1042" s="705">
        <v>755</v>
      </c>
      <c r="J1042" s="643">
        <v>0</v>
      </c>
      <c r="K1042" s="578">
        <f t="shared" si="53"/>
        <v>0</v>
      </c>
      <c r="L1042" s="579">
        <f t="shared" si="54"/>
        <v>0</v>
      </c>
      <c r="M1042" s="580">
        <f t="shared" si="55"/>
        <v>473385</v>
      </c>
      <c r="N1042" s="638"/>
      <c r="O1042" s="638"/>
      <c r="P1042" s="639" t="s">
        <v>759</v>
      </c>
      <c r="Q1042" s="639" t="s">
        <v>336</v>
      </c>
      <c r="R1042" s="639" t="s">
        <v>73</v>
      </c>
      <c r="S1042" s="639" t="s">
        <v>59</v>
      </c>
    </row>
    <row r="1043" spans="1:19" ht="20.25" customHeight="1">
      <c r="A1043" s="639" t="s">
        <v>903</v>
      </c>
      <c r="B1043" s="638" t="s">
        <v>1436</v>
      </c>
      <c r="C1043" s="639" t="s">
        <v>904</v>
      </c>
      <c r="D1043" s="640" t="s">
        <v>4478</v>
      </c>
      <c r="E1043" s="638"/>
      <c r="F1043" s="639" t="s">
        <v>81</v>
      </c>
      <c r="G1043" s="638"/>
      <c r="H1043" s="1110">
        <v>627</v>
      </c>
      <c r="I1043" s="705">
        <v>5283</v>
      </c>
      <c r="J1043" s="643">
        <v>0</v>
      </c>
      <c r="K1043" s="578">
        <f t="shared" si="53"/>
        <v>0</v>
      </c>
      <c r="L1043" s="579">
        <f t="shared" si="54"/>
        <v>0</v>
      </c>
      <c r="M1043" s="580">
        <f t="shared" si="55"/>
        <v>3312441</v>
      </c>
      <c r="N1043" s="638"/>
      <c r="O1043" s="638"/>
      <c r="P1043" s="639" t="s">
        <v>759</v>
      </c>
      <c r="Q1043" s="639" t="s">
        <v>336</v>
      </c>
      <c r="R1043" s="639" t="s">
        <v>73</v>
      </c>
      <c r="S1043" s="639" t="s">
        <v>152</v>
      </c>
    </row>
    <row r="1044" spans="1:19" ht="20.25" customHeight="1">
      <c r="A1044" s="639" t="s">
        <v>903</v>
      </c>
      <c r="B1044" s="638" t="s">
        <v>1436</v>
      </c>
      <c r="C1044" s="639" t="s">
        <v>904</v>
      </c>
      <c r="D1044" s="640" t="s">
        <v>4478</v>
      </c>
      <c r="E1044" s="638"/>
      <c r="F1044" s="639" t="s">
        <v>433</v>
      </c>
      <c r="G1044" s="638"/>
      <c r="H1044" s="1110">
        <v>627</v>
      </c>
      <c r="I1044" s="705">
        <v>7245</v>
      </c>
      <c r="J1044" s="643">
        <v>0</v>
      </c>
      <c r="K1044" s="578">
        <f t="shared" si="53"/>
        <v>0</v>
      </c>
      <c r="L1044" s="579">
        <f t="shared" si="54"/>
        <v>0</v>
      </c>
      <c r="M1044" s="580">
        <f t="shared" si="55"/>
        <v>4542615</v>
      </c>
      <c r="N1044" s="638"/>
      <c r="O1044" s="638"/>
      <c r="P1044" s="639" t="s">
        <v>759</v>
      </c>
      <c r="Q1044" s="639" t="s">
        <v>336</v>
      </c>
      <c r="R1044" s="639" t="s">
        <v>73</v>
      </c>
      <c r="S1044" s="639"/>
    </row>
    <row r="1045" spans="1:19" ht="20.25" customHeight="1">
      <c r="A1045" s="639" t="s">
        <v>903</v>
      </c>
      <c r="B1045" s="638" t="s">
        <v>1436</v>
      </c>
      <c r="C1045" s="639" t="s">
        <v>904</v>
      </c>
      <c r="D1045" s="640" t="s">
        <v>4482</v>
      </c>
      <c r="E1045" s="638"/>
      <c r="F1045" s="639" t="s">
        <v>277</v>
      </c>
      <c r="G1045" s="638"/>
      <c r="H1045" s="1110">
        <v>101</v>
      </c>
      <c r="I1045" s="705">
        <v>51849</v>
      </c>
      <c r="J1045" s="643">
        <v>0</v>
      </c>
      <c r="K1045" s="578">
        <f t="shared" ref="K1045:K1104" si="56">IFERROR(J1045*H1045,"0")</f>
        <v>0</v>
      </c>
      <c r="L1045" s="579">
        <f t="shared" ref="L1045:L1104" si="57">IFERROR(K1045/1000,"0")</f>
        <v>0</v>
      </c>
      <c r="M1045" s="580">
        <f t="shared" ref="M1045:M1104" si="58">I1045*H1045</f>
        <v>5236749</v>
      </c>
      <c r="N1045" s="638"/>
      <c r="O1045" s="638"/>
      <c r="P1045" s="639" t="s">
        <v>759</v>
      </c>
      <c r="Q1045" s="639" t="s">
        <v>278</v>
      </c>
      <c r="R1045" s="639" t="s">
        <v>73</v>
      </c>
      <c r="S1045" s="639"/>
    </row>
    <row r="1046" spans="1:19" ht="20.25" customHeight="1">
      <c r="A1046" s="639" t="s">
        <v>903</v>
      </c>
      <c r="B1046" s="638" t="s">
        <v>1436</v>
      </c>
      <c r="C1046" s="639" t="s">
        <v>904</v>
      </c>
      <c r="D1046" s="640" t="s">
        <v>4482</v>
      </c>
      <c r="E1046" s="638"/>
      <c r="F1046" s="639" t="s">
        <v>348</v>
      </c>
      <c r="G1046" s="638"/>
      <c r="H1046" s="1110">
        <v>1254</v>
      </c>
      <c r="I1046" s="705">
        <v>8000</v>
      </c>
      <c r="J1046" s="643">
        <v>0</v>
      </c>
      <c r="K1046" s="578">
        <f t="shared" si="56"/>
        <v>0</v>
      </c>
      <c r="L1046" s="579">
        <f t="shared" si="57"/>
        <v>0</v>
      </c>
      <c r="M1046" s="580">
        <f t="shared" si="58"/>
        <v>10032000</v>
      </c>
      <c r="N1046" s="638"/>
      <c r="O1046" s="638"/>
      <c r="P1046" s="639" t="s">
        <v>759</v>
      </c>
      <c r="Q1046" s="639" t="s">
        <v>336</v>
      </c>
      <c r="R1046" s="639" t="s">
        <v>73</v>
      </c>
      <c r="S1046" s="639"/>
    </row>
    <row r="1047" spans="1:19" ht="20.25" customHeight="1">
      <c r="A1047" s="639" t="s">
        <v>903</v>
      </c>
      <c r="B1047" s="638" t="s">
        <v>1436</v>
      </c>
      <c r="C1047" s="639" t="s">
        <v>904</v>
      </c>
      <c r="D1047" s="640" t="s">
        <v>4482</v>
      </c>
      <c r="E1047" s="638"/>
      <c r="F1047" s="639" t="s">
        <v>349</v>
      </c>
      <c r="G1047" s="638"/>
      <c r="H1047" s="1110">
        <v>1254</v>
      </c>
      <c r="I1047" s="705">
        <v>8000</v>
      </c>
      <c r="J1047" s="643">
        <v>0</v>
      </c>
      <c r="K1047" s="578">
        <f t="shared" si="56"/>
        <v>0</v>
      </c>
      <c r="L1047" s="579">
        <f t="shared" si="57"/>
        <v>0</v>
      </c>
      <c r="M1047" s="580">
        <f t="shared" si="58"/>
        <v>10032000</v>
      </c>
      <c r="N1047" s="638"/>
      <c r="O1047" s="638"/>
      <c r="P1047" s="639" t="s">
        <v>759</v>
      </c>
      <c r="Q1047" s="639" t="s">
        <v>336</v>
      </c>
      <c r="R1047" s="639" t="s">
        <v>73</v>
      </c>
      <c r="S1047" s="639"/>
    </row>
    <row r="1048" spans="1:19" ht="20.25" customHeight="1">
      <c r="A1048" s="639" t="s">
        <v>1725</v>
      </c>
      <c r="B1048" s="638" t="s">
        <v>3259</v>
      </c>
      <c r="C1048" s="639" t="s">
        <v>1032</v>
      </c>
      <c r="D1048" s="640" t="s">
        <v>4476</v>
      </c>
      <c r="E1048" s="638"/>
      <c r="F1048" s="639" t="s">
        <v>661</v>
      </c>
      <c r="G1048" s="638"/>
      <c r="H1048" s="1110">
        <v>1950</v>
      </c>
      <c r="I1048" s="705">
        <v>100000</v>
      </c>
      <c r="J1048" s="643">
        <v>21.5</v>
      </c>
      <c r="K1048" s="578">
        <f t="shared" si="56"/>
        <v>41925</v>
      </c>
      <c r="L1048" s="579">
        <f t="shared" si="57"/>
        <v>41.924999999999997</v>
      </c>
      <c r="M1048" s="580">
        <f t="shared" si="58"/>
        <v>195000000</v>
      </c>
      <c r="N1048" s="638"/>
      <c r="O1048" s="638"/>
      <c r="P1048" s="639" t="s">
        <v>90</v>
      </c>
      <c r="Q1048" s="639" t="s">
        <v>341</v>
      </c>
      <c r="R1048" s="639" t="s">
        <v>60</v>
      </c>
      <c r="S1048" s="639" t="s">
        <v>213</v>
      </c>
    </row>
    <row r="1049" spans="1:19" ht="20.25" customHeight="1">
      <c r="A1049" s="639" t="s">
        <v>608</v>
      </c>
      <c r="B1049" s="638" t="s">
        <v>989</v>
      </c>
      <c r="C1049" s="639" t="s">
        <v>399</v>
      </c>
      <c r="D1049" s="640" t="s">
        <v>4481</v>
      </c>
      <c r="E1049" s="638"/>
      <c r="F1049" s="639" t="s">
        <v>719</v>
      </c>
      <c r="G1049" s="638"/>
      <c r="H1049" s="1110">
        <v>869</v>
      </c>
      <c r="I1049" s="705">
        <v>158000</v>
      </c>
      <c r="J1049" s="643">
        <v>31.9</v>
      </c>
      <c r="K1049" s="578">
        <f t="shared" si="56"/>
        <v>27721.1</v>
      </c>
      <c r="L1049" s="579">
        <f t="shared" si="57"/>
        <v>27.7211</v>
      </c>
      <c r="M1049" s="580">
        <f t="shared" si="58"/>
        <v>137302000</v>
      </c>
      <c r="N1049" s="638"/>
      <c r="O1049" s="638"/>
      <c r="P1049" s="639" t="s">
        <v>3735</v>
      </c>
      <c r="Q1049" s="639" t="s">
        <v>370</v>
      </c>
      <c r="R1049" s="639" t="s">
        <v>60</v>
      </c>
      <c r="S1049" s="639" t="s">
        <v>152</v>
      </c>
    </row>
    <row r="1050" spans="1:19" ht="20.25" customHeight="1">
      <c r="A1050" s="639" t="s">
        <v>608</v>
      </c>
      <c r="B1050" s="638" t="s">
        <v>989</v>
      </c>
      <c r="C1050" s="639" t="s">
        <v>399</v>
      </c>
      <c r="D1050" s="640" t="s">
        <v>4481</v>
      </c>
      <c r="E1050" s="638"/>
      <c r="F1050" s="639" t="s">
        <v>1010</v>
      </c>
      <c r="G1050" s="638"/>
      <c r="H1050" s="1110">
        <v>965</v>
      </c>
      <c r="I1050" s="705">
        <v>53560</v>
      </c>
      <c r="J1050" s="643">
        <v>13.3</v>
      </c>
      <c r="K1050" s="578">
        <f t="shared" si="56"/>
        <v>12834.5</v>
      </c>
      <c r="L1050" s="579">
        <f t="shared" si="57"/>
        <v>12.8345</v>
      </c>
      <c r="M1050" s="580">
        <f t="shared" si="58"/>
        <v>51685400</v>
      </c>
      <c r="N1050" s="638"/>
      <c r="O1050" s="638"/>
      <c r="P1050" s="639" t="s">
        <v>3735</v>
      </c>
      <c r="Q1050" s="639" t="s">
        <v>270</v>
      </c>
      <c r="R1050" s="639" t="s">
        <v>60</v>
      </c>
      <c r="S1050" s="639" t="s">
        <v>152</v>
      </c>
    </row>
    <row r="1051" spans="1:19" ht="20.25" customHeight="1">
      <c r="A1051" s="639" t="s">
        <v>608</v>
      </c>
      <c r="B1051" s="638" t="s">
        <v>989</v>
      </c>
      <c r="C1051" s="639" t="s">
        <v>399</v>
      </c>
      <c r="D1051" s="640" t="s">
        <v>4481</v>
      </c>
      <c r="E1051" s="638"/>
      <c r="F1051" s="639" t="s">
        <v>667</v>
      </c>
      <c r="G1051" s="638"/>
      <c r="H1051" s="1110">
        <v>773</v>
      </c>
      <c r="I1051" s="705">
        <v>63369</v>
      </c>
      <c r="J1051" s="643">
        <v>19</v>
      </c>
      <c r="K1051" s="578">
        <f t="shared" si="56"/>
        <v>14687</v>
      </c>
      <c r="L1051" s="579">
        <f t="shared" si="57"/>
        <v>14.686999999999999</v>
      </c>
      <c r="M1051" s="580">
        <f t="shared" si="58"/>
        <v>48984237</v>
      </c>
      <c r="N1051" s="638"/>
      <c r="O1051" s="638"/>
      <c r="P1051" s="639" t="s">
        <v>3735</v>
      </c>
      <c r="Q1051" s="639" t="s">
        <v>345</v>
      </c>
      <c r="R1051" s="639" t="s">
        <v>60</v>
      </c>
      <c r="S1051" s="639" t="s">
        <v>152</v>
      </c>
    </row>
    <row r="1052" spans="1:19" ht="20.25" customHeight="1">
      <c r="A1052" s="639" t="s">
        <v>608</v>
      </c>
      <c r="B1052" s="638" t="s">
        <v>989</v>
      </c>
      <c r="C1052" s="639" t="s">
        <v>399</v>
      </c>
      <c r="D1052" s="640" t="s">
        <v>4481</v>
      </c>
      <c r="E1052" s="638"/>
      <c r="F1052" s="639" t="s">
        <v>440</v>
      </c>
      <c r="G1052" s="638"/>
      <c r="H1052" s="1110">
        <v>695</v>
      </c>
      <c r="I1052" s="705">
        <v>203090</v>
      </c>
      <c r="J1052" s="643">
        <v>36.9</v>
      </c>
      <c r="K1052" s="578">
        <f t="shared" si="56"/>
        <v>25645.5</v>
      </c>
      <c r="L1052" s="579">
        <f t="shared" si="57"/>
        <v>25.645499999999998</v>
      </c>
      <c r="M1052" s="580">
        <f t="shared" si="58"/>
        <v>141147550</v>
      </c>
      <c r="N1052" s="638"/>
      <c r="O1052" s="638"/>
      <c r="P1052" s="639" t="s">
        <v>3735</v>
      </c>
      <c r="Q1052" s="639" t="s">
        <v>327</v>
      </c>
      <c r="R1052" s="639" t="s">
        <v>60</v>
      </c>
      <c r="S1052" s="639" t="s">
        <v>152</v>
      </c>
    </row>
    <row r="1053" spans="1:19" ht="20.25" customHeight="1">
      <c r="A1053" s="639" t="s">
        <v>166</v>
      </c>
      <c r="B1053" s="638" t="s">
        <v>1021</v>
      </c>
      <c r="C1053" s="639" t="s">
        <v>399</v>
      </c>
      <c r="D1053" s="640" t="s">
        <v>4399</v>
      </c>
      <c r="E1053" s="638"/>
      <c r="F1053" s="639" t="s">
        <v>719</v>
      </c>
      <c r="G1053" s="638"/>
      <c r="H1053" s="1110">
        <v>280</v>
      </c>
      <c r="I1053" s="705">
        <v>122557</v>
      </c>
      <c r="J1053" s="643">
        <v>31.9</v>
      </c>
      <c r="K1053" s="578">
        <f t="shared" si="56"/>
        <v>8932</v>
      </c>
      <c r="L1053" s="579">
        <f t="shared" si="57"/>
        <v>8.9320000000000004</v>
      </c>
      <c r="M1053" s="580">
        <f t="shared" si="58"/>
        <v>34315960</v>
      </c>
      <c r="N1053" s="638"/>
      <c r="O1053" s="638"/>
      <c r="P1053" s="639" t="s">
        <v>3735</v>
      </c>
      <c r="Q1053" s="639" t="s">
        <v>370</v>
      </c>
      <c r="R1053" s="639" t="s">
        <v>60</v>
      </c>
      <c r="S1053" s="639" t="s">
        <v>109</v>
      </c>
    </row>
    <row r="1054" spans="1:19" ht="20.25" customHeight="1">
      <c r="A1054" s="639" t="s">
        <v>166</v>
      </c>
      <c r="B1054" s="638" t="s">
        <v>1021</v>
      </c>
      <c r="C1054" s="639" t="s">
        <v>399</v>
      </c>
      <c r="D1054" s="640" t="s">
        <v>4399</v>
      </c>
      <c r="E1054" s="638"/>
      <c r="F1054" s="639" t="s">
        <v>57</v>
      </c>
      <c r="G1054" s="638"/>
      <c r="H1054" s="1110">
        <v>181</v>
      </c>
      <c r="I1054" s="705">
        <v>150298</v>
      </c>
      <c r="J1054" s="643">
        <v>34.6</v>
      </c>
      <c r="K1054" s="578">
        <f t="shared" si="56"/>
        <v>6262.6</v>
      </c>
      <c r="L1054" s="579">
        <f t="shared" si="57"/>
        <v>6.2625999999999999</v>
      </c>
      <c r="M1054" s="580">
        <f t="shared" si="58"/>
        <v>27203938</v>
      </c>
      <c r="N1054" s="638"/>
      <c r="O1054" s="638"/>
      <c r="P1054" s="639" t="s">
        <v>3735</v>
      </c>
      <c r="Q1054" s="639" t="s">
        <v>327</v>
      </c>
      <c r="R1054" s="639" t="s">
        <v>60</v>
      </c>
      <c r="S1054" s="639" t="s">
        <v>109</v>
      </c>
    </row>
    <row r="1055" spans="1:19" ht="20.25" customHeight="1">
      <c r="A1055" s="639" t="s">
        <v>166</v>
      </c>
      <c r="B1055" s="638" t="s">
        <v>1021</v>
      </c>
      <c r="C1055" s="639" t="s">
        <v>399</v>
      </c>
      <c r="D1055" s="640" t="s">
        <v>4399</v>
      </c>
      <c r="E1055" s="638"/>
      <c r="F1055" s="639" t="s">
        <v>517</v>
      </c>
      <c r="G1055" s="638"/>
      <c r="H1055" s="1110">
        <v>280</v>
      </c>
      <c r="I1055" s="705">
        <v>50116</v>
      </c>
      <c r="J1055" s="643">
        <v>15.5</v>
      </c>
      <c r="K1055" s="578">
        <f t="shared" si="56"/>
        <v>4340</v>
      </c>
      <c r="L1055" s="579">
        <f t="shared" si="57"/>
        <v>4.34</v>
      </c>
      <c r="M1055" s="580">
        <f t="shared" si="58"/>
        <v>14032480</v>
      </c>
      <c r="N1055" s="638"/>
      <c r="O1055" s="638"/>
      <c r="P1055" s="639" t="s">
        <v>3735</v>
      </c>
      <c r="Q1055" s="639" t="s">
        <v>270</v>
      </c>
      <c r="R1055" s="639" t="s">
        <v>60</v>
      </c>
      <c r="S1055" s="639" t="s">
        <v>109</v>
      </c>
    </row>
    <row r="1056" spans="1:19" ht="20.25" customHeight="1">
      <c r="A1056" s="639" t="s">
        <v>166</v>
      </c>
      <c r="B1056" s="638" t="s">
        <v>1021</v>
      </c>
      <c r="C1056" s="639" t="s">
        <v>399</v>
      </c>
      <c r="D1056" s="640" t="s">
        <v>4399</v>
      </c>
      <c r="E1056" s="638"/>
      <c r="F1056" s="639" t="s">
        <v>568</v>
      </c>
      <c r="G1056" s="638"/>
      <c r="H1056" s="1110">
        <v>88</v>
      </c>
      <c r="I1056" s="705">
        <v>49451</v>
      </c>
      <c r="J1056" s="643">
        <v>15.5</v>
      </c>
      <c r="K1056" s="578">
        <f t="shared" si="56"/>
        <v>1364</v>
      </c>
      <c r="L1056" s="579">
        <f t="shared" si="57"/>
        <v>1.3640000000000001</v>
      </c>
      <c r="M1056" s="580">
        <f t="shared" si="58"/>
        <v>4351688</v>
      </c>
      <c r="N1056" s="638"/>
      <c r="O1056" s="638"/>
      <c r="P1056" s="639" t="s">
        <v>3735</v>
      </c>
      <c r="Q1056" s="639" t="s">
        <v>270</v>
      </c>
      <c r="R1056" s="639" t="s">
        <v>60</v>
      </c>
      <c r="S1056" s="639" t="s">
        <v>109</v>
      </c>
    </row>
    <row r="1057" spans="1:19" ht="20.25" customHeight="1">
      <c r="A1057" s="639" t="s">
        <v>166</v>
      </c>
      <c r="B1057" s="638" t="s">
        <v>1021</v>
      </c>
      <c r="C1057" s="639" t="s">
        <v>399</v>
      </c>
      <c r="D1057" s="640" t="s">
        <v>4399</v>
      </c>
      <c r="E1057" s="638"/>
      <c r="F1057" s="639" t="s">
        <v>655</v>
      </c>
      <c r="G1057" s="638"/>
      <c r="H1057" s="1110">
        <v>89</v>
      </c>
      <c r="I1057" s="705">
        <v>70506</v>
      </c>
      <c r="J1057" s="643">
        <v>18</v>
      </c>
      <c r="K1057" s="578">
        <f t="shared" si="56"/>
        <v>1602</v>
      </c>
      <c r="L1057" s="579">
        <f t="shared" si="57"/>
        <v>1.6020000000000001</v>
      </c>
      <c r="M1057" s="580">
        <f t="shared" si="58"/>
        <v>6275034</v>
      </c>
      <c r="N1057" s="638"/>
      <c r="O1057" s="638"/>
      <c r="P1057" s="639" t="s">
        <v>3735</v>
      </c>
      <c r="Q1057" s="639" t="s">
        <v>537</v>
      </c>
      <c r="R1057" s="639" t="s">
        <v>60</v>
      </c>
      <c r="S1057" s="639" t="s">
        <v>109</v>
      </c>
    </row>
    <row r="1058" spans="1:19" ht="20.25" customHeight="1">
      <c r="A1058" s="639" t="s">
        <v>166</v>
      </c>
      <c r="B1058" s="638" t="s">
        <v>1021</v>
      </c>
      <c r="C1058" s="639" t="s">
        <v>399</v>
      </c>
      <c r="D1058" s="640" t="s">
        <v>4399</v>
      </c>
      <c r="E1058" s="638"/>
      <c r="F1058" s="639" t="s">
        <v>267</v>
      </c>
      <c r="G1058" s="638"/>
      <c r="H1058" s="1110">
        <v>4</v>
      </c>
      <c r="I1058" s="705">
        <v>54000</v>
      </c>
      <c r="J1058" s="643">
        <v>7.2</v>
      </c>
      <c r="K1058" s="578">
        <f t="shared" si="56"/>
        <v>28.8</v>
      </c>
      <c r="L1058" s="579">
        <f t="shared" si="57"/>
        <v>2.8799999999999999E-2</v>
      </c>
      <c r="M1058" s="580">
        <f t="shared" si="58"/>
        <v>216000</v>
      </c>
      <c r="N1058" s="638"/>
      <c r="O1058" s="638"/>
      <c r="P1058" s="639" t="s">
        <v>3735</v>
      </c>
      <c r="Q1058" s="639" t="s">
        <v>344</v>
      </c>
      <c r="R1058" s="639" t="s">
        <v>60</v>
      </c>
      <c r="S1058" s="639" t="s">
        <v>109</v>
      </c>
    </row>
    <row r="1059" spans="1:19" ht="20.25" customHeight="1">
      <c r="A1059" s="639" t="s">
        <v>398</v>
      </c>
      <c r="B1059" s="638" t="s">
        <v>4313</v>
      </c>
      <c r="C1059" s="639" t="s">
        <v>399</v>
      </c>
      <c r="D1059" s="640" t="s">
        <v>4397</v>
      </c>
      <c r="E1059" s="638"/>
      <c r="F1059" s="639" t="s">
        <v>402</v>
      </c>
      <c r="G1059" s="638"/>
      <c r="H1059" s="1110">
        <v>552</v>
      </c>
      <c r="I1059" s="705">
        <v>146541</v>
      </c>
      <c r="J1059" s="643">
        <v>36.4</v>
      </c>
      <c r="K1059" s="578">
        <f t="shared" si="56"/>
        <v>20092.8</v>
      </c>
      <c r="L1059" s="579">
        <f t="shared" si="57"/>
        <v>20.0928</v>
      </c>
      <c r="M1059" s="580">
        <f t="shared" si="58"/>
        <v>80890632</v>
      </c>
      <c r="N1059" s="638"/>
      <c r="O1059" s="638"/>
      <c r="P1059" s="639" t="s">
        <v>3735</v>
      </c>
      <c r="Q1059" s="639" t="s">
        <v>403</v>
      </c>
      <c r="R1059" s="639" t="s">
        <v>60</v>
      </c>
      <c r="S1059" s="639" t="s">
        <v>109</v>
      </c>
    </row>
    <row r="1060" spans="1:19" ht="20.25" customHeight="1">
      <c r="A1060" s="639" t="s">
        <v>398</v>
      </c>
      <c r="B1060" s="638" t="s">
        <v>4314</v>
      </c>
      <c r="C1060" s="639" t="s">
        <v>399</v>
      </c>
      <c r="D1060" s="640" t="s">
        <v>4399</v>
      </c>
      <c r="E1060" s="638"/>
      <c r="F1060" s="639" t="s">
        <v>402</v>
      </c>
      <c r="G1060" s="638"/>
      <c r="H1060" s="1110">
        <v>800</v>
      </c>
      <c r="I1060" s="705">
        <v>146541</v>
      </c>
      <c r="J1060" s="643">
        <v>36.4</v>
      </c>
      <c r="K1060" s="578">
        <f t="shared" si="56"/>
        <v>29120</v>
      </c>
      <c r="L1060" s="579">
        <f t="shared" si="57"/>
        <v>29.12</v>
      </c>
      <c r="M1060" s="580">
        <f t="shared" si="58"/>
        <v>117232800</v>
      </c>
      <c r="N1060" s="638"/>
      <c r="O1060" s="638"/>
      <c r="P1060" s="639" t="s">
        <v>3735</v>
      </c>
      <c r="Q1060" s="639" t="s">
        <v>403</v>
      </c>
      <c r="R1060" s="639" t="s">
        <v>60</v>
      </c>
      <c r="S1060" s="639" t="s">
        <v>109</v>
      </c>
    </row>
    <row r="1061" spans="1:19" ht="20.25" customHeight="1">
      <c r="A1061" s="639" t="s">
        <v>398</v>
      </c>
      <c r="B1061" s="638" t="s">
        <v>4315</v>
      </c>
      <c r="C1061" s="639" t="s">
        <v>399</v>
      </c>
      <c r="D1061" s="640" t="s">
        <v>4476</v>
      </c>
      <c r="E1061" s="638"/>
      <c r="F1061" s="639" t="s">
        <v>402</v>
      </c>
      <c r="G1061" s="638"/>
      <c r="H1061" s="1110">
        <v>808</v>
      </c>
      <c r="I1061" s="705">
        <v>146541</v>
      </c>
      <c r="J1061" s="643">
        <v>36.4</v>
      </c>
      <c r="K1061" s="578">
        <f t="shared" si="56"/>
        <v>29411.199999999997</v>
      </c>
      <c r="L1061" s="579">
        <f t="shared" si="57"/>
        <v>29.411199999999997</v>
      </c>
      <c r="M1061" s="580">
        <f t="shared" si="58"/>
        <v>118405128</v>
      </c>
      <c r="N1061" s="638"/>
      <c r="O1061" s="638"/>
      <c r="P1061" s="639" t="s">
        <v>3735</v>
      </c>
      <c r="Q1061" s="639" t="s">
        <v>403</v>
      </c>
      <c r="R1061" s="639" t="s">
        <v>60</v>
      </c>
      <c r="S1061" s="639" t="s">
        <v>109</v>
      </c>
    </row>
    <row r="1062" spans="1:19" ht="20.25" customHeight="1">
      <c r="A1062" s="639" t="s">
        <v>398</v>
      </c>
      <c r="B1062" s="638" t="s">
        <v>1082</v>
      </c>
      <c r="C1062" s="639" t="s">
        <v>399</v>
      </c>
      <c r="D1062" s="640" t="s">
        <v>4454</v>
      </c>
      <c r="E1062" s="638"/>
      <c r="F1062" s="639" t="s">
        <v>401</v>
      </c>
      <c r="G1062" s="638"/>
      <c r="H1062" s="1110">
        <v>616</v>
      </c>
      <c r="I1062" s="705">
        <v>54600</v>
      </c>
      <c r="J1062" s="643">
        <v>9.4</v>
      </c>
      <c r="K1062" s="578">
        <f t="shared" si="56"/>
        <v>5790.4000000000005</v>
      </c>
      <c r="L1062" s="579">
        <f t="shared" si="57"/>
        <v>5.7904000000000009</v>
      </c>
      <c r="M1062" s="580">
        <f t="shared" si="58"/>
        <v>33633600</v>
      </c>
      <c r="N1062" s="638"/>
      <c r="O1062" s="638"/>
      <c r="P1062" s="639" t="s">
        <v>3735</v>
      </c>
      <c r="Q1062" s="639" t="s">
        <v>344</v>
      </c>
      <c r="R1062" s="639" t="s">
        <v>60</v>
      </c>
      <c r="S1062" s="639" t="s">
        <v>109</v>
      </c>
    </row>
    <row r="1063" spans="1:19" ht="20.25" customHeight="1">
      <c r="A1063" s="639" t="s">
        <v>398</v>
      </c>
      <c r="B1063" s="638" t="s">
        <v>1082</v>
      </c>
      <c r="C1063" s="639" t="s">
        <v>399</v>
      </c>
      <c r="D1063" s="640" t="s">
        <v>4454</v>
      </c>
      <c r="E1063" s="638"/>
      <c r="F1063" s="639" t="s">
        <v>517</v>
      </c>
      <c r="G1063" s="638"/>
      <c r="H1063" s="1110">
        <v>996</v>
      </c>
      <c r="I1063" s="705">
        <v>49987</v>
      </c>
      <c r="J1063" s="643">
        <v>15.5</v>
      </c>
      <c r="K1063" s="578">
        <f t="shared" si="56"/>
        <v>15438</v>
      </c>
      <c r="L1063" s="579">
        <f t="shared" si="57"/>
        <v>15.438000000000001</v>
      </c>
      <c r="M1063" s="580">
        <f t="shared" si="58"/>
        <v>49787052</v>
      </c>
      <c r="N1063" s="638"/>
      <c r="O1063" s="638"/>
      <c r="P1063" s="639" t="s">
        <v>3735</v>
      </c>
      <c r="Q1063" s="639" t="s">
        <v>270</v>
      </c>
      <c r="R1063" s="639" t="s">
        <v>60</v>
      </c>
      <c r="S1063" s="639" t="s">
        <v>109</v>
      </c>
    </row>
    <row r="1064" spans="1:19" ht="20.25" customHeight="1">
      <c r="A1064" s="639" t="s">
        <v>398</v>
      </c>
      <c r="B1064" s="638" t="s">
        <v>1084</v>
      </c>
      <c r="C1064" s="639" t="s">
        <v>399</v>
      </c>
      <c r="D1064" s="640" t="s">
        <v>4477</v>
      </c>
      <c r="E1064" s="638"/>
      <c r="F1064" s="639" t="s">
        <v>402</v>
      </c>
      <c r="G1064" s="638"/>
      <c r="H1064" s="1110">
        <v>1208</v>
      </c>
      <c r="I1064" s="705">
        <v>146541</v>
      </c>
      <c r="J1064" s="643">
        <v>36.4</v>
      </c>
      <c r="K1064" s="578">
        <f t="shared" si="56"/>
        <v>43971.199999999997</v>
      </c>
      <c r="L1064" s="579">
        <f t="shared" si="57"/>
        <v>43.971199999999996</v>
      </c>
      <c r="M1064" s="580">
        <f t="shared" si="58"/>
        <v>177021528</v>
      </c>
      <c r="N1064" s="638"/>
      <c r="O1064" s="638"/>
      <c r="P1064" s="639" t="s">
        <v>3735</v>
      </c>
      <c r="Q1064" s="639" t="s">
        <v>403</v>
      </c>
      <c r="R1064" s="639" t="s">
        <v>60</v>
      </c>
      <c r="S1064" s="639" t="s">
        <v>109</v>
      </c>
    </row>
    <row r="1065" spans="1:19" ht="20.25" customHeight="1">
      <c r="A1065" s="639" t="s">
        <v>398</v>
      </c>
      <c r="B1065" s="638" t="s">
        <v>1084</v>
      </c>
      <c r="C1065" s="639" t="s">
        <v>399</v>
      </c>
      <c r="D1065" s="640" t="s">
        <v>4477</v>
      </c>
      <c r="E1065" s="638"/>
      <c r="F1065" s="639" t="s">
        <v>401</v>
      </c>
      <c r="G1065" s="638"/>
      <c r="H1065" s="1110">
        <v>728</v>
      </c>
      <c r="I1065" s="705">
        <v>54600</v>
      </c>
      <c r="J1065" s="643">
        <v>9.4</v>
      </c>
      <c r="K1065" s="578">
        <f t="shared" si="56"/>
        <v>6843.2</v>
      </c>
      <c r="L1065" s="579">
        <f t="shared" si="57"/>
        <v>6.8431999999999995</v>
      </c>
      <c r="M1065" s="580">
        <f t="shared" si="58"/>
        <v>39748800</v>
      </c>
      <c r="N1065" s="638"/>
      <c r="O1065" s="638"/>
      <c r="P1065" s="639" t="s">
        <v>3735</v>
      </c>
      <c r="Q1065" s="639" t="s">
        <v>344</v>
      </c>
      <c r="R1065" s="639" t="s">
        <v>60</v>
      </c>
      <c r="S1065" s="639" t="s">
        <v>109</v>
      </c>
    </row>
    <row r="1066" spans="1:19" ht="20.25" customHeight="1">
      <c r="A1066" s="639" t="s">
        <v>398</v>
      </c>
      <c r="B1066" s="638" t="s">
        <v>1084</v>
      </c>
      <c r="C1066" s="639" t="s">
        <v>399</v>
      </c>
      <c r="D1066" s="640" t="s">
        <v>4477</v>
      </c>
      <c r="E1066" s="638"/>
      <c r="F1066" s="639" t="s">
        <v>517</v>
      </c>
      <c r="G1066" s="638"/>
      <c r="H1066" s="1110">
        <v>480</v>
      </c>
      <c r="I1066" s="705">
        <v>49987</v>
      </c>
      <c r="J1066" s="643">
        <v>15.5</v>
      </c>
      <c r="K1066" s="578">
        <f t="shared" si="56"/>
        <v>7440</v>
      </c>
      <c r="L1066" s="579">
        <f t="shared" si="57"/>
        <v>7.44</v>
      </c>
      <c r="M1066" s="580">
        <f t="shared" si="58"/>
        <v>23993760</v>
      </c>
      <c r="N1066" s="638"/>
      <c r="O1066" s="638"/>
      <c r="P1066" s="639" t="s">
        <v>3735</v>
      </c>
      <c r="Q1066" s="639" t="s">
        <v>270</v>
      </c>
      <c r="R1066" s="639" t="s">
        <v>60</v>
      </c>
      <c r="S1066" s="639" t="s">
        <v>109</v>
      </c>
    </row>
    <row r="1067" spans="1:19" ht="20.25" customHeight="1">
      <c r="A1067" s="639" t="s">
        <v>398</v>
      </c>
      <c r="B1067" s="638" t="s">
        <v>1085</v>
      </c>
      <c r="C1067" s="639" t="s">
        <v>399</v>
      </c>
      <c r="D1067" s="640" t="s">
        <v>4454</v>
      </c>
      <c r="E1067" s="638"/>
      <c r="F1067" s="639" t="s">
        <v>401</v>
      </c>
      <c r="G1067" s="638"/>
      <c r="H1067" s="1110">
        <v>623</v>
      </c>
      <c r="I1067" s="705">
        <v>54600</v>
      </c>
      <c r="J1067" s="643">
        <v>9.4</v>
      </c>
      <c r="K1067" s="578">
        <f t="shared" si="56"/>
        <v>5856.2</v>
      </c>
      <c r="L1067" s="579">
        <f t="shared" si="57"/>
        <v>5.8561999999999994</v>
      </c>
      <c r="M1067" s="580">
        <f t="shared" si="58"/>
        <v>34015800</v>
      </c>
      <c r="N1067" s="638"/>
      <c r="O1067" s="638"/>
      <c r="P1067" s="639" t="s">
        <v>3735</v>
      </c>
      <c r="Q1067" s="639" t="s">
        <v>344</v>
      </c>
      <c r="R1067" s="639" t="s">
        <v>60</v>
      </c>
      <c r="S1067" s="639" t="s">
        <v>109</v>
      </c>
    </row>
    <row r="1068" spans="1:19" ht="20.25" customHeight="1">
      <c r="A1068" s="639" t="s">
        <v>398</v>
      </c>
      <c r="B1068" s="638" t="s">
        <v>4316</v>
      </c>
      <c r="C1068" s="639" t="s">
        <v>399</v>
      </c>
      <c r="D1068" s="640" t="s">
        <v>4454</v>
      </c>
      <c r="E1068" s="638"/>
      <c r="F1068" s="639" t="s">
        <v>402</v>
      </c>
      <c r="G1068" s="638"/>
      <c r="H1068" s="1110">
        <v>600</v>
      </c>
      <c r="I1068" s="705">
        <v>146541</v>
      </c>
      <c r="J1068" s="643">
        <v>36.4</v>
      </c>
      <c r="K1068" s="578">
        <f t="shared" si="56"/>
        <v>21840</v>
      </c>
      <c r="L1068" s="579">
        <f t="shared" si="57"/>
        <v>21.84</v>
      </c>
      <c r="M1068" s="580">
        <f t="shared" si="58"/>
        <v>87924600</v>
      </c>
      <c r="N1068" s="638"/>
      <c r="O1068" s="638"/>
      <c r="P1068" s="639" t="s">
        <v>3735</v>
      </c>
      <c r="Q1068" s="639" t="s">
        <v>403</v>
      </c>
      <c r="R1068" s="639" t="s">
        <v>60</v>
      </c>
      <c r="S1068" s="639" t="s">
        <v>109</v>
      </c>
    </row>
    <row r="1069" spans="1:19" ht="20.25" customHeight="1">
      <c r="A1069" s="639" t="s">
        <v>398</v>
      </c>
      <c r="B1069" s="638" t="s">
        <v>4317</v>
      </c>
      <c r="C1069" s="639" t="s">
        <v>399</v>
      </c>
      <c r="D1069" s="640" t="s">
        <v>4399</v>
      </c>
      <c r="E1069" s="638"/>
      <c r="F1069" s="639" t="s">
        <v>402</v>
      </c>
      <c r="G1069" s="638"/>
      <c r="H1069" s="1110">
        <v>646</v>
      </c>
      <c r="I1069" s="705">
        <v>146541</v>
      </c>
      <c r="J1069" s="643">
        <v>36.4</v>
      </c>
      <c r="K1069" s="578">
        <f t="shared" si="56"/>
        <v>23514.399999999998</v>
      </c>
      <c r="L1069" s="579">
        <f t="shared" si="57"/>
        <v>23.514399999999998</v>
      </c>
      <c r="M1069" s="580">
        <f t="shared" si="58"/>
        <v>94665486</v>
      </c>
      <c r="N1069" s="638"/>
      <c r="O1069" s="638"/>
      <c r="P1069" s="639" t="s">
        <v>3735</v>
      </c>
      <c r="Q1069" s="639" t="s">
        <v>403</v>
      </c>
      <c r="R1069" s="639" t="s">
        <v>60</v>
      </c>
      <c r="S1069" s="639" t="s">
        <v>109</v>
      </c>
    </row>
    <row r="1070" spans="1:19" ht="20.25" customHeight="1">
      <c r="A1070" s="639" t="s">
        <v>398</v>
      </c>
      <c r="B1070" s="638" t="s">
        <v>1085</v>
      </c>
      <c r="C1070" s="639" t="s">
        <v>399</v>
      </c>
      <c r="D1070" s="640" t="s">
        <v>4454</v>
      </c>
      <c r="E1070" s="638"/>
      <c r="F1070" s="639" t="s">
        <v>517</v>
      </c>
      <c r="G1070" s="638"/>
      <c r="H1070" s="1110">
        <v>623</v>
      </c>
      <c r="I1070" s="705">
        <v>49987</v>
      </c>
      <c r="J1070" s="643">
        <v>15.5</v>
      </c>
      <c r="K1070" s="578">
        <f t="shared" si="56"/>
        <v>9656.5</v>
      </c>
      <c r="L1070" s="579">
        <f t="shared" si="57"/>
        <v>9.6564999999999994</v>
      </c>
      <c r="M1070" s="580">
        <f t="shared" si="58"/>
        <v>31141901</v>
      </c>
      <c r="N1070" s="638"/>
      <c r="O1070" s="638"/>
      <c r="P1070" s="639" t="s">
        <v>3735</v>
      </c>
      <c r="Q1070" s="639" t="s">
        <v>270</v>
      </c>
      <c r="R1070" s="639" t="s">
        <v>60</v>
      </c>
      <c r="S1070" s="639" t="s">
        <v>109</v>
      </c>
    </row>
    <row r="1071" spans="1:19" ht="20.25" customHeight="1">
      <c r="A1071" s="639" t="s">
        <v>608</v>
      </c>
      <c r="B1071" s="638" t="s">
        <v>1095</v>
      </c>
      <c r="C1071" s="639" t="s">
        <v>399</v>
      </c>
      <c r="D1071" s="640" t="s">
        <v>4399</v>
      </c>
      <c r="E1071" s="638"/>
      <c r="F1071" s="639" t="s">
        <v>440</v>
      </c>
      <c r="G1071" s="638"/>
      <c r="H1071" s="1110">
        <v>933</v>
      </c>
      <c r="I1071" s="705">
        <v>209625</v>
      </c>
      <c r="J1071" s="643">
        <v>36.9</v>
      </c>
      <c r="K1071" s="578">
        <f t="shared" si="56"/>
        <v>34427.699999999997</v>
      </c>
      <c r="L1071" s="579">
        <f t="shared" si="57"/>
        <v>34.427699999999994</v>
      </c>
      <c r="M1071" s="580">
        <f t="shared" si="58"/>
        <v>195580125</v>
      </c>
      <c r="N1071" s="638"/>
      <c r="O1071" s="638"/>
      <c r="P1071" s="639" t="s">
        <v>3735</v>
      </c>
      <c r="Q1071" s="639" t="s">
        <v>327</v>
      </c>
      <c r="R1071" s="639" t="s">
        <v>60</v>
      </c>
      <c r="S1071" s="639" t="s">
        <v>152</v>
      </c>
    </row>
    <row r="1072" spans="1:19" ht="20.25" customHeight="1">
      <c r="A1072" s="639" t="s">
        <v>608</v>
      </c>
      <c r="B1072" s="638" t="s">
        <v>1095</v>
      </c>
      <c r="C1072" s="639" t="s">
        <v>399</v>
      </c>
      <c r="D1072" s="640" t="s">
        <v>4399</v>
      </c>
      <c r="E1072" s="638"/>
      <c r="F1072" s="639" t="s">
        <v>719</v>
      </c>
      <c r="G1072" s="638"/>
      <c r="H1072" s="1110">
        <v>933</v>
      </c>
      <c r="I1072" s="705">
        <v>137579</v>
      </c>
      <c r="J1072" s="643">
        <v>31.9</v>
      </c>
      <c r="K1072" s="578">
        <f t="shared" si="56"/>
        <v>29762.699999999997</v>
      </c>
      <c r="L1072" s="579">
        <f t="shared" si="57"/>
        <v>29.762699999999999</v>
      </c>
      <c r="M1072" s="580">
        <f t="shared" si="58"/>
        <v>128361207</v>
      </c>
      <c r="N1072" s="638"/>
      <c r="O1072" s="638"/>
      <c r="P1072" s="639" t="s">
        <v>3735</v>
      </c>
      <c r="Q1072" s="639" t="s">
        <v>370</v>
      </c>
      <c r="R1072" s="639" t="s">
        <v>60</v>
      </c>
      <c r="S1072" s="639" t="s">
        <v>152</v>
      </c>
    </row>
    <row r="1073" spans="1:19" ht="20.25" customHeight="1">
      <c r="A1073" s="639" t="s">
        <v>608</v>
      </c>
      <c r="B1073" s="638" t="s">
        <v>1095</v>
      </c>
      <c r="C1073" s="639" t="s">
        <v>399</v>
      </c>
      <c r="D1073" s="640" t="s">
        <v>4399</v>
      </c>
      <c r="E1073" s="638"/>
      <c r="F1073" s="639" t="s">
        <v>645</v>
      </c>
      <c r="G1073" s="638"/>
      <c r="H1073" s="1110">
        <v>1866</v>
      </c>
      <c r="I1073" s="705">
        <v>55423</v>
      </c>
      <c r="J1073" s="643">
        <v>14</v>
      </c>
      <c r="K1073" s="578">
        <f t="shared" si="56"/>
        <v>26124</v>
      </c>
      <c r="L1073" s="579">
        <f t="shared" si="57"/>
        <v>26.123999999999999</v>
      </c>
      <c r="M1073" s="580">
        <f t="shared" si="58"/>
        <v>103419318</v>
      </c>
      <c r="N1073" s="638"/>
      <c r="O1073" s="638"/>
      <c r="P1073" s="639" t="s">
        <v>3735</v>
      </c>
      <c r="Q1073" s="639" t="s">
        <v>270</v>
      </c>
      <c r="R1073" s="639" t="s">
        <v>60</v>
      </c>
      <c r="S1073" s="639" t="s">
        <v>152</v>
      </c>
    </row>
    <row r="1074" spans="1:19" ht="20.25" customHeight="1">
      <c r="A1074" s="639" t="s">
        <v>428</v>
      </c>
      <c r="B1074" s="638" t="s">
        <v>3391</v>
      </c>
      <c r="C1074" s="639" t="s">
        <v>399</v>
      </c>
      <c r="D1074" s="640" t="s">
        <v>4476</v>
      </c>
      <c r="E1074" s="638"/>
      <c r="F1074" s="639" t="s">
        <v>656</v>
      </c>
      <c r="G1074" s="638"/>
      <c r="H1074" s="1110">
        <v>257</v>
      </c>
      <c r="I1074" s="705">
        <v>67500</v>
      </c>
      <c r="J1074" s="643">
        <v>19</v>
      </c>
      <c r="K1074" s="578">
        <f t="shared" si="56"/>
        <v>4883</v>
      </c>
      <c r="L1074" s="579">
        <f t="shared" si="57"/>
        <v>4.883</v>
      </c>
      <c r="M1074" s="580">
        <f t="shared" si="58"/>
        <v>17347500</v>
      </c>
      <c r="N1074" s="638"/>
      <c r="O1074" s="638"/>
      <c r="P1074" s="639" t="s">
        <v>3735</v>
      </c>
      <c r="Q1074" s="639" t="s">
        <v>537</v>
      </c>
      <c r="R1074" s="639" t="s">
        <v>60</v>
      </c>
      <c r="S1074" s="639" t="s">
        <v>40</v>
      </c>
    </row>
    <row r="1075" spans="1:19" ht="20.25" customHeight="1">
      <c r="A1075" s="639" t="s">
        <v>428</v>
      </c>
      <c r="B1075" s="638" t="s">
        <v>3391</v>
      </c>
      <c r="C1075" s="639" t="s">
        <v>399</v>
      </c>
      <c r="D1075" s="640" t="s">
        <v>4476</v>
      </c>
      <c r="E1075" s="638"/>
      <c r="F1075" s="639" t="s">
        <v>657</v>
      </c>
      <c r="G1075" s="638"/>
      <c r="H1075" s="1110">
        <v>654</v>
      </c>
      <c r="I1075" s="705">
        <v>67038</v>
      </c>
      <c r="J1075" s="643">
        <v>27</v>
      </c>
      <c r="K1075" s="578">
        <f t="shared" si="56"/>
        <v>17658</v>
      </c>
      <c r="L1075" s="579">
        <f t="shared" si="57"/>
        <v>17.658000000000001</v>
      </c>
      <c r="M1075" s="580">
        <f t="shared" si="58"/>
        <v>43842852</v>
      </c>
      <c r="N1075" s="638"/>
      <c r="O1075" s="638"/>
      <c r="P1075" s="639" t="s">
        <v>3735</v>
      </c>
      <c r="Q1075" s="639" t="s">
        <v>341</v>
      </c>
      <c r="R1075" s="639" t="s">
        <v>68</v>
      </c>
      <c r="S1075" s="639" t="s">
        <v>40</v>
      </c>
    </row>
    <row r="1076" spans="1:19" ht="20.25" customHeight="1">
      <c r="A1076" s="639" t="s">
        <v>428</v>
      </c>
      <c r="B1076" s="638" t="s">
        <v>3391</v>
      </c>
      <c r="C1076" s="639" t="s">
        <v>399</v>
      </c>
      <c r="D1076" s="640" t="s">
        <v>4476</v>
      </c>
      <c r="E1076" s="638"/>
      <c r="F1076" s="639" t="s">
        <v>1014</v>
      </c>
      <c r="G1076" s="638"/>
      <c r="H1076" s="1110">
        <v>782</v>
      </c>
      <c r="I1076" s="705">
        <v>104000</v>
      </c>
      <c r="J1076" s="643">
        <v>46</v>
      </c>
      <c r="K1076" s="578">
        <f t="shared" si="56"/>
        <v>35972</v>
      </c>
      <c r="L1076" s="579">
        <f t="shared" si="57"/>
        <v>35.972000000000001</v>
      </c>
      <c r="M1076" s="580">
        <f t="shared" si="58"/>
        <v>81328000</v>
      </c>
      <c r="N1076" s="638"/>
      <c r="O1076" s="638"/>
      <c r="P1076" s="639" t="s">
        <v>3735</v>
      </c>
      <c r="Q1076" s="639" t="s">
        <v>370</v>
      </c>
      <c r="R1076" s="639" t="s">
        <v>68</v>
      </c>
      <c r="S1076" s="639" t="s">
        <v>40</v>
      </c>
    </row>
    <row r="1077" spans="1:19" ht="20.25" customHeight="1">
      <c r="A1077" s="639" t="s">
        <v>428</v>
      </c>
      <c r="B1077" s="638" t="s">
        <v>4501</v>
      </c>
      <c r="C1077" s="639" t="s">
        <v>399</v>
      </c>
      <c r="D1077" s="640" t="s">
        <v>4469</v>
      </c>
      <c r="E1077" s="638"/>
      <c r="F1077" s="639" t="s">
        <v>657</v>
      </c>
      <c r="G1077" s="638"/>
      <c r="H1077" s="1110">
        <v>653</v>
      </c>
      <c r="I1077" s="705">
        <v>67038</v>
      </c>
      <c r="J1077" s="643">
        <v>27</v>
      </c>
      <c r="K1077" s="578">
        <f t="shared" si="56"/>
        <v>17631</v>
      </c>
      <c r="L1077" s="579">
        <f t="shared" si="57"/>
        <v>17.631</v>
      </c>
      <c r="M1077" s="580">
        <f t="shared" si="58"/>
        <v>43775814</v>
      </c>
      <c r="N1077" s="638"/>
      <c r="O1077" s="638"/>
      <c r="P1077" s="639" t="s">
        <v>3735</v>
      </c>
      <c r="Q1077" s="639" t="s">
        <v>341</v>
      </c>
      <c r="R1077" s="639" t="s">
        <v>68</v>
      </c>
      <c r="S1077" s="639" t="s">
        <v>40</v>
      </c>
    </row>
    <row r="1078" spans="1:19" ht="20.25" customHeight="1">
      <c r="A1078" s="639" t="s">
        <v>428</v>
      </c>
      <c r="B1078" s="638" t="s">
        <v>4501</v>
      </c>
      <c r="C1078" s="639" t="s">
        <v>399</v>
      </c>
      <c r="D1078" s="640" t="s">
        <v>4469</v>
      </c>
      <c r="E1078" s="638"/>
      <c r="F1078" s="639" t="s">
        <v>1014</v>
      </c>
      <c r="G1078" s="638"/>
      <c r="H1078" s="1110">
        <v>782</v>
      </c>
      <c r="I1078" s="705">
        <v>104000</v>
      </c>
      <c r="J1078" s="643">
        <v>46</v>
      </c>
      <c r="K1078" s="578">
        <f t="shared" si="56"/>
        <v>35972</v>
      </c>
      <c r="L1078" s="579">
        <f t="shared" si="57"/>
        <v>35.972000000000001</v>
      </c>
      <c r="M1078" s="580">
        <f t="shared" si="58"/>
        <v>81328000</v>
      </c>
      <c r="N1078" s="638"/>
      <c r="O1078" s="638"/>
      <c r="P1078" s="639" t="s">
        <v>3735</v>
      </c>
      <c r="Q1078" s="639" t="s">
        <v>370</v>
      </c>
      <c r="R1078" s="639" t="s">
        <v>68</v>
      </c>
      <c r="S1078" s="639" t="s">
        <v>40</v>
      </c>
    </row>
    <row r="1079" spans="1:19" ht="20.25" customHeight="1">
      <c r="A1079" s="639" t="s">
        <v>398</v>
      </c>
      <c r="B1079" s="638" t="s">
        <v>2045</v>
      </c>
      <c r="C1079" s="639" t="s">
        <v>399</v>
      </c>
      <c r="D1079" s="640" t="s">
        <v>4485</v>
      </c>
      <c r="E1079" s="638"/>
      <c r="F1079" s="639" t="s">
        <v>517</v>
      </c>
      <c r="G1079" s="638"/>
      <c r="H1079" s="1110">
        <v>1455</v>
      </c>
      <c r="I1079" s="705">
        <v>53010</v>
      </c>
      <c r="J1079" s="643">
        <v>15.5</v>
      </c>
      <c r="K1079" s="578">
        <f t="shared" si="56"/>
        <v>22552.5</v>
      </c>
      <c r="L1079" s="579">
        <f t="shared" si="57"/>
        <v>22.552499999999998</v>
      </c>
      <c r="M1079" s="580">
        <f t="shared" si="58"/>
        <v>77129550</v>
      </c>
      <c r="N1079" s="638"/>
      <c r="O1079" s="638"/>
      <c r="P1079" s="639" t="s">
        <v>3735</v>
      </c>
      <c r="Q1079" s="639" t="s">
        <v>270</v>
      </c>
      <c r="R1079" s="639" t="s">
        <v>60</v>
      </c>
      <c r="S1079" s="639" t="s">
        <v>1076</v>
      </c>
    </row>
    <row r="1080" spans="1:19" ht="20.25" customHeight="1">
      <c r="A1080" s="639" t="s">
        <v>398</v>
      </c>
      <c r="B1080" s="638" t="s">
        <v>2045</v>
      </c>
      <c r="C1080" s="639" t="s">
        <v>399</v>
      </c>
      <c r="D1080" s="640" t="s">
        <v>4485</v>
      </c>
      <c r="E1080" s="638"/>
      <c r="F1080" s="639" t="s">
        <v>440</v>
      </c>
      <c r="G1080" s="638"/>
      <c r="H1080" s="1110">
        <v>2783</v>
      </c>
      <c r="I1080" s="705">
        <v>210250</v>
      </c>
      <c r="J1080" s="643">
        <v>36.9</v>
      </c>
      <c r="K1080" s="578">
        <f t="shared" si="56"/>
        <v>102692.7</v>
      </c>
      <c r="L1080" s="579">
        <f t="shared" si="57"/>
        <v>102.6927</v>
      </c>
      <c r="M1080" s="580">
        <f t="shared" si="58"/>
        <v>585125750</v>
      </c>
      <c r="N1080" s="638"/>
      <c r="O1080" s="638"/>
      <c r="P1080" s="639" t="s">
        <v>3735</v>
      </c>
      <c r="Q1080" s="639" t="s">
        <v>327</v>
      </c>
      <c r="R1080" s="639" t="s">
        <v>60</v>
      </c>
      <c r="S1080" s="639" t="s">
        <v>1076</v>
      </c>
    </row>
    <row r="1081" spans="1:19" ht="20.25" customHeight="1">
      <c r="A1081" s="639" t="s">
        <v>398</v>
      </c>
      <c r="B1081" s="638" t="s">
        <v>2045</v>
      </c>
      <c r="C1081" s="639" t="s">
        <v>399</v>
      </c>
      <c r="D1081" s="640" t="s">
        <v>4485</v>
      </c>
      <c r="E1081" s="638"/>
      <c r="F1081" s="639" t="s">
        <v>401</v>
      </c>
      <c r="G1081" s="638"/>
      <c r="H1081" s="1110">
        <v>1331</v>
      </c>
      <c r="I1081" s="705">
        <v>54600</v>
      </c>
      <c r="J1081" s="643">
        <v>9.4</v>
      </c>
      <c r="K1081" s="578">
        <f t="shared" si="56"/>
        <v>12511.4</v>
      </c>
      <c r="L1081" s="579">
        <f t="shared" si="57"/>
        <v>12.5114</v>
      </c>
      <c r="M1081" s="580">
        <f t="shared" si="58"/>
        <v>72672600</v>
      </c>
      <c r="N1081" s="638"/>
      <c r="O1081" s="638"/>
      <c r="P1081" s="639" t="s">
        <v>3735</v>
      </c>
      <c r="Q1081" s="639" t="s">
        <v>344</v>
      </c>
      <c r="R1081" s="639" t="s">
        <v>60</v>
      </c>
      <c r="S1081" s="639" t="s">
        <v>1076</v>
      </c>
    </row>
    <row r="1082" spans="1:19" ht="20.25" customHeight="1">
      <c r="A1082" s="639" t="s">
        <v>398</v>
      </c>
      <c r="B1082" s="638" t="s">
        <v>2046</v>
      </c>
      <c r="C1082" s="639" t="s">
        <v>399</v>
      </c>
      <c r="D1082" s="640" t="s">
        <v>4473</v>
      </c>
      <c r="E1082" s="638"/>
      <c r="F1082" s="639" t="s">
        <v>517</v>
      </c>
      <c r="G1082" s="638"/>
      <c r="H1082" s="1110">
        <v>2144</v>
      </c>
      <c r="I1082" s="705">
        <v>53010</v>
      </c>
      <c r="J1082" s="643">
        <v>15.5</v>
      </c>
      <c r="K1082" s="578">
        <f t="shared" si="56"/>
        <v>33232</v>
      </c>
      <c r="L1082" s="579">
        <f t="shared" si="57"/>
        <v>33.231999999999999</v>
      </c>
      <c r="M1082" s="580">
        <f t="shared" si="58"/>
        <v>113653440</v>
      </c>
      <c r="N1082" s="638"/>
      <c r="O1082" s="638"/>
      <c r="P1082" s="639" t="s">
        <v>3735</v>
      </c>
      <c r="Q1082" s="639" t="s">
        <v>270</v>
      </c>
      <c r="R1082" s="639" t="s">
        <v>60</v>
      </c>
      <c r="S1082" s="639" t="s">
        <v>1076</v>
      </c>
    </row>
    <row r="1083" spans="1:19" ht="20.25" customHeight="1">
      <c r="A1083" s="639" t="s">
        <v>398</v>
      </c>
      <c r="B1083" s="638" t="s">
        <v>2046</v>
      </c>
      <c r="C1083" s="639" t="s">
        <v>399</v>
      </c>
      <c r="D1083" s="640" t="s">
        <v>4473</v>
      </c>
      <c r="E1083" s="638"/>
      <c r="F1083" s="639" t="s">
        <v>402</v>
      </c>
      <c r="G1083" s="638"/>
      <c r="H1083" s="1110">
        <v>2144</v>
      </c>
      <c r="I1083" s="705">
        <v>151000</v>
      </c>
      <c r="J1083" s="643">
        <v>36.4</v>
      </c>
      <c r="K1083" s="578">
        <f t="shared" si="56"/>
        <v>78041.599999999991</v>
      </c>
      <c r="L1083" s="579">
        <f t="shared" si="57"/>
        <v>78.041599999999988</v>
      </c>
      <c r="M1083" s="580">
        <f t="shared" si="58"/>
        <v>323744000</v>
      </c>
      <c r="N1083" s="638"/>
      <c r="O1083" s="638"/>
      <c r="P1083" s="639" t="s">
        <v>3735</v>
      </c>
      <c r="Q1083" s="639" t="s">
        <v>403</v>
      </c>
      <c r="R1083" s="639" t="s">
        <v>60</v>
      </c>
      <c r="S1083" s="639" t="s">
        <v>1076</v>
      </c>
    </row>
    <row r="1084" spans="1:19" ht="20.25" customHeight="1">
      <c r="A1084" s="639" t="s">
        <v>398</v>
      </c>
      <c r="B1084" s="638" t="s">
        <v>2047</v>
      </c>
      <c r="C1084" s="639" t="s">
        <v>399</v>
      </c>
      <c r="D1084" s="640" t="s">
        <v>4468</v>
      </c>
      <c r="E1084" s="638"/>
      <c r="F1084" s="639" t="s">
        <v>401</v>
      </c>
      <c r="G1084" s="638"/>
      <c r="H1084" s="1110">
        <v>552</v>
      </c>
      <c r="I1084" s="705">
        <v>54600</v>
      </c>
      <c r="J1084" s="643">
        <v>9.4</v>
      </c>
      <c r="K1084" s="578">
        <f t="shared" si="56"/>
        <v>5188.8</v>
      </c>
      <c r="L1084" s="579">
        <f t="shared" si="57"/>
        <v>5.1888000000000005</v>
      </c>
      <c r="M1084" s="580">
        <f t="shared" si="58"/>
        <v>30139200</v>
      </c>
      <c r="N1084" s="638"/>
      <c r="O1084" s="638"/>
      <c r="P1084" s="639" t="s">
        <v>3735</v>
      </c>
      <c r="Q1084" s="639" t="s">
        <v>344</v>
      </c>
      <c r="R1084" s="639" t="s">
        <v>60</v>
      </c>
      <c r="S1084" s="639" t="s">
        <v>1076</v>
      </c>
    </row>
    <row r="1085" spans="1:19" ht="20.25" customHeight="1">
      <c r="A1085" s="639" t="s">
        <v>398</v>
      </c>
      <c r="B1085" s="638" t="s">
        <v>2047</v>
      </c>
      <c r="C1085" s="639" t="s">
        <v>399</v>
      </c>
      <c r="D1085" s="640" t="s">
        <v>4468</v>
      </c>
      <c r="E1085" s="638"/>
      <c r="F1085" s="639" t="s">
        <v>517</v>
      </c>
      <c r="G1085" s="638"/>
      <c r="H1085" s="1110">
        <v>552</v>
      </c>
      <c r="I1085" s="705">
        <v>53010</v>
      </c>
      <c r="J1085" s="643">
        <v>15.5</v>
      </c>
      <c r="K1085" s="578">
        <f t="shared" si="56"/>
        <v>8556</v>
      </c>
      <c r="L1085" s="579">
        <f t="shared" si="57"/>
        <v>8.5559999999999992</v>
      </c>
      <c r="M1085" s="580">
        <f t="shared" si="58"/>
        <v>29261520</v>
      </c>
      <c r="N1085" s="638"/>
      <c r="O1085" s="638"/>
      <c r="P1085" s="639" t="s">
        <v>3735</v>
      </c>
      <c r="Q1085" s="639" t="s">
        <v>270</v>
      </c>
      <c r="R1085" s="639" t="s">
        <v>60</v>
      </c>
      <c r="S1085" s="639" t="s">
        <v>1076</v>
      </c>
    </row>
    <row r="1086" spans="1:19" ht="20.25" customHeight="1">
      <c r="A1086" s="639" t="s">
        <v>398</v>
      </c>
      <c r="B1086" s="638" t="s">
        <v>2047</v>
      </c>
      <c r="C1086" s="639" t="s">
        <v>399</v>
      </c>
      <c r="D1086" s="640" t="s">
        <v>4468</v>
      </c>
      <c r="E1086" s="638"/>
      <c r="F1086" s="639" t="s">
        <v>402</v>
      </c>
      <c r="G1086" s="638"/>
      <c r="H1086" s="1110">
        <v>1044</v>
      </c>
      <c r="I1086" s="705">
        <v>151000</v>
      </c>
      <c r="J1086" s="643">
        <v>36.4</v>
      </c>
      <c r="K1086" s="578">
        <f t="shared" si="56"/>
        <v>38001.599999999999</v>
      </c>
      <c r="L1086" s="579">
        <f t="shared" si="57"/>
        <v>38.001599999999996</v>
      </c>
      <c r="M1086" s="580">
        <f t="shared" si="58"/>
        <v>157644000</v>
      </c>
      <c r="N1086" s="638"/>
      <c r="O1086" s="638"/>
      <c r="P1086" s="639" t="s">
        <v>3735</v>
      </c>
      <c r="Q1086" s="639" t="s">
        <v>403</v>
      </c>
      <c r="R1086" s="639" t="s">
        <v>60</v>
      </c>
      <c r="S1086" s="639" t="s">
        <v>1076</v>
      </c>
    </row>
    <row r="1087" spans="1:19" ht="20.25" customHeight="1">
      <c r="A1087" s="639" t="s">
        <v>398</v>
      </c>
      <c r="B1087" s="638" t="s">
        <v>1293</v>
      </c>
      <c r="C1087" s="639" t="s">
        <v>399</v>
      </c>
      <c r="D1087" s="640" t="s">
        <v>4470</v>
      </c>
      <c r="E1087" s="638"/>
      <c r="F1087" s="639" t="s">
        <v>1387</v>
      </c>
      <c r="G1087" s="638"/>
      <c r="H1087" s="1110">
        <v>2249</v>
      </c>
      <c r="I1087" s="705">
        <v>11754</v>
      </c>
      <c r="J1087" s="643">
        <v>0</v>
      </c>
      <c r="K1087" s="578">
        <f t="shared" si="56"/>
        <v>0</v>
      </c>
      <c r="L1087" s="579">
        <f t="shared" si="57"/>
        <v>0</v>
      </c>
      <c r="M1087" s="580">
        <f t="shared" si="58"/>
        <v>26434746</v>
      </c>
      <c r="N1087" s="638"/>
      <c r="O1087" s="638"/>
      <c r="P1087" s="639" t="s">
        <v>3735</v>
      </c>
      <c r="Q1087" s="639" t="s">
        <v>577</v>
      </c>
      <c r="R1087" s="639" t="s">
        <v>375</v>
      </c>
      <c r="S1087" s="639" t="s">
        <v>1076</v>
      </c>
    </row>
    <row r="1088" spans="1:19" ht="20.25" customHeight="1">
      <c r="A1088" s="639" t="s">
        <v>398</v>
      </c>
      <c r="B1088" s="638" t="s">
        <v>1293</v>
      </c>
      <c r="C1088" s="639" t="s">
        <v>399</v>
      </c>
      <c r="D1088" s="640" t="s">
        <v>4470</v>
      </c>
      <c r="E1088" s="638"/>
      <c r="F1088" s="639" t="s">
        <v>401</v>
      </c>
      <c r="G1088" s="638"/>
      <c r="H1088" s="1110">
        <v>913</v>
      </c>
      <c r="I1088" s="705">
        <v>54600</v>
      </c>
      <c r="J1088" s="643">
        <v>9.4</v>
      </c>
      <c r="K1088" s="578">
        <f t="shared" si="56"/>
        <v>8582.2000000000007</v>
      </c>
      <c r="L1088" s="579">
        <f t="shared" si="57"/>
        <v>8.5822000000000003</v>
      </c>
      <c r="M1088" s="580">
        <f t="shared" si="58"/>
        <v>49849800</v>
      </c>
      <c r="N1088" s="638"/>
      <c r="O1088" s="638"/>
      <c r="P1088" s="639" t="s">
        <v>3735</v>
      </c>
      <c r="Q1088" s="639" t="s">
        <v>344</v>
      </c>
      <c r="R1088" s="639" t="s">
        <v>60</v>
      </c>
      <c r="S1088" s="639" t="s">
        <v>1076</v>
      </c>
    </row>
    <row r="1089" spans="1:19" ht="20.25" customHeight="1">
      <c r="A1089" s="639" t="s">
        <v>398</v>
      </c>
      <c r="B1089" s="638" t="s">
        <v>1293</v>
      </c>
      <c r="C1089" s="639" t="s">
        <v>399</v>
      </c>
      <c r="D1089" s="640" t="s">
        <v>4470</v>
      </c>
      <c r="E1089" s="638"/>
      <c r="F1089" s="639" t="s">
        <v>402</v>
      </c>
      <c r="G1089" s="638"/>
      <c r="H1089" s="1110">
        <v>3164</v>
      </c>
      <c r="I1089" s="705">
        <v>151500</v>
      </c>
      <c r="J1089" s="643">
        <v>36.4</v>
      </c>
      <c r="K1089" s="578">
        <f t="shared" si="56"/>
        <v>115169.59999999999</v>
      </c>
      <c r="L1089" s="579">
        <f t="shared" si="57"/>
        <v>115.16959999999999</v>
      </c>
      <c r="M1089" s="580">
        <f t="shared" si="58"/>
        <v>479346000</v>
      </c>
      <c r="N1089" s="638"/>
      <c r="O1089" s="638"/>
      <c r="P1089" s="639" t="s">
        <v>3735</v>
      </c>
      <c r="Q1089" s="639" t="s">
        <v>403</v>
      </c>
      <c r="R1089" s="639" t="s">
        <v>60</v>
      </c>
      <c r="S1089" s="639" t="s">
        <v>1076</v>
      </c>
    </row>
    <row r="1090" spans="1:19" ht="20.25" customHeight="1">
      <c r="A1090" s="639" t="s">
        <v>398</v>
      </c>
      <c r="B1090" s="638" t="s">
        <v>1293</v>
      </c>
      <c r="C1090" s="639" t="s">
        <v>399</v>
      </c>
      <c r="D1090" s="640" t="s">
        <v>4470</v>
      </c>
      <c r="E1090" s="638"/>
      <c r="F1090" s="639" t="s">
        <v>517</v>
      </c>
      <c r="G1090" s="638"/>
      <c r="H1090" s="1110">
        <v>2249</v>
      </c>
      <c r="I1090" s="705">
        <v>53010</v>
      </c>
      <c r="J1090" s="643">
        <v>15.5</v>
      </c>
      <c r="K1090" s="578">
        <f t="shared" si="56"/>
        <v>34859.5</v>
      </c>
      <c r="L1090" s="579">
        <f t="shared" si="57"/>
        <v>34.859499999999997</v>
      </c>
      <c r="M1090" s="580">
        <f t="shared" si="58"/>
        <v>119219490</v>
      </c>
      <c r="N1090" s="638"/>
      <c r="O1090" s="638"/>
      <c r="P1090" s="639" t="s">
        <v>3735</v>
      </c>
      <c r="Q1090" s="639" t="s">
        <v>270</v>
      </c>
      <c r="R1090" s="639" t="s">
        <v>60</v>
      </c>
      <c r="S1090" s="639" t="s">
        <v>1076</v>
      </c>
    </row>
    <row r="1091" spans="1:19" ht="20.25" customHeight="1">
      <c r="A1091" s="639" t="s">
        <v>608</v>
      </c>
      <c r="B1091" s="638" t="s">
        <v>1340</v>
      </c>
      <c r="C1091" s="639" t="s">
        <v>399</v>
      </c>
      <c r="D1091" s="640" t="s">
        <v>4476</v>
      </c>
      <c r="E1091" s="638"/>
      <c r="F1091" s="639" t="s">
        <v>440</v>
      </c>
      <c r="G1091" s="638"/>
      <c r="H1091" s="1110">
        <v>732</v>
      </c>
      <c r="I1091" s="705">
        <v>217107</v>
      </c>
      <c r="J1091" s="643">
        <v>36.9</v>
      </c>
      <c r="K1091" s="578">
        <f t="shared" si="56"/>
        <v>27010.799999999999</v>
      </c>
      <c r="L1091" s="579">
        <f t="shared" si="57"/>
        <v>27.0108</v>
      </c>
      <c r="M1091" s="580">
        <f t="shared" si="58"/>
        <v>158922324</v>
      </c>
      <c r="N1091" s="638"/>
      <c r="O1091" s="638"/>
      <c r="P1091" s="639" t="s">
        <v>3735</v>
      </c>
      <c r="Q1091" s="639" t="s">
        <v>327</v>
      </c>
      <c r="R1091" s="639" t="s">
        <v>60</v>
      </c>
      <c r="S1091" s="639" t="s">
        <v>152</v>
      </c>
    </row>
    <row r="1092" spans="1:19" ht="20.25" customHeight="1">
      <c r="A1092" s="639" t="s">
        <v>608</v>
      </c>
      <c r="B1092" s="638" t="s">
        <v>1340</v>
      </c>
      <c r="C1092" s="639" t="s">
        <v>399</v>
      </c>
      <c r="D1092" s="640" t="s">
        <v>4476</v>
      </c>
      <c r="E1092" s="638"/>
      <c r="F1092" s="639" t="s">
        <v>1325</v>
      </c>
      <c r="G1092" s="638"/>
      <c r="H1092" s="1110">
        <v>732</v>
      </c>
      <c r="I1092" s="705">
        <v>10087</v>
      </c>
      <c r="J1092" s="643">
        <v>0</v>
      </c>
      <c r="K1092" s="578">
        <f t="shared" si="56"/>
        <v>0</v>
      </c>
      <c r="L1092" s="579">
        <f t="shared" si="57"/>
        <v>0</v>
      </c>
      <c r="M1092" s="580">
        <f t="shared" si="58"/>
        <v>7383684</v>
      </c>
      <c r="N1092" s="638"/>
      <c r="O1092" s="638"/>
      <c r="P1092" s="639" t="s">
        <v>3735</v>
      </c>
      <c r="Q1092" s="639" t="s">
        <v>575</v>
      </c>
      <c r="R1092" s="639" t="s">
        <v>375</v>
      </c>
      <c r="S1092" s="639" t="s">
        <v>152</v>
      </c>
    </row>
    <row r="1093" spans="1:19" ht="20.25" customHeight="1">
      <c r="A1093" s="639" t="s">
        <v>608</v>
      </c>
      <c r="B1093" s="638" t="s">
        <v>1340</v>
      </c>
      <c r="C1093" s="639" t="s">
        <v>399</v>
      </c>
      <c r="D1093" s="640" t="s">
        <v>4476</v>
      </c>
      <c r="E1093" s="638"/>
      <c r="F1093" s="639" t="s">
        <v>719</v>
      </c>
      <c r="G1093" s="638"/>
      <c r="H1093" s="1110">
        <v>732</v>
      </c>
      <c r="I1093" s="705">
        <v>139604</v>
      </c>
      <c r="J1093" s="643">
        <v>31.9</v>
      </c>
      <c r="K1093" s="578">
        <f t="shared" si="56"/>
        <v>23350.799999999999</v>
      </c>
      <c r="L1093" s="579">
        <f t="shared" si="57"/>
        <v>23.3508</v>
      </c>
      <c r="M1093" s="580">
        <f t="shared" si="58"/>
        <v>102190128</v>
      </c>
      <c r="N1093" s="638"/>
      <c r="O1093" s="638"/>
      <c r="P1093" s="639" t="s">
        <v>3735</v>
      </c>
      <c r="Q1093" s="639" t="s">
        <v>370</v>
      </c>
      <c r="R1093" s="639" t="s">
        <v>60</v>
      </c>
      <c r="S1093" s="639" t="s">
        <v>152</v>
      </c>
    </row>
    <row r="1094" spans="1:19" ht="20.25" customHeight="1">
      <c r="A1094" s="639" t="s">
        <v>608</v>
      </c>
      <c r="B1094" s="638" t="s">
        <v>1340</v>
      </c>
      <c r="C1094" s="639" t="s">
        <v>399</v>
      </c>
      <c r="D1094" s="640" t="s">
        <v>4476</v>
      </c>
      <c r="E1094" s="638"/>
      <c r="F1094" s="639" t="s">
        <v>645</v>
      </c>
      <c r="G1094" s="638"/>
      <c r="H1094" s="1110">
        <v>1442</v>
      </c>
      <c r="I1094" s="705">
        <v>56373</v>
      </c>
      <c r="J1094" s="643">
        <v>14</v>
      </c>
      <c r="K1094" s="578">
        <f t="shared" si="56"/>
        <v>20188</v>
      </c>
      <c r="L1094" s="579">
        <f t="shared" si="57"/>
        <v>20.187999999999999</v>
      </c>
      <c r="M1094" s="580">
        <f t="shared" si="58"/>
        <v>81289866</v>
      </c>
      <c r="N1094" s="638"/>
      <c r="O1094" s="638"/>
      <c r="P1094" s="639" t="s">
        <v>3735</v>
      </c>
      <c r="Q1094" s="639" t="s">
        <v>270</v>
      </c>
      <c r="R1094" s="639" t="s">
        <v>60</v>
      </c>
      <c r="S1094" s="639" t="s">
        <v>152</v>
      </c>
    </row>
    <row r="1095" spans="1:19" ht="20.25" customHeight="1">
      <c r="A1095" s="639" t="s">
        <v>608</v>
      </c>
      <c r="B1095" s="638" t="s">
        <v>1340</v>
      </c>
      <c r="C1095" s="639" t="s">
        <v>399</v>
      </c>
      <c r="D1095" s="640" t="s">
        <v>4476</v>
      </c>
      <c r="E1095" s="638"/>
      <c r="F1095" s="639" t="s">
        <v>667</v>
      </c>
      <c r="G1095" s="638"/>
      <c r="H1095" s="1110">
        <v>22</v>
      </c>
      <c r="I1095" s="705">
        <v>85592</v>
      </c>
      <c r="J1095" s="643">
        <v>19</v>
      </c>
      <c r="K1095" s="578">
        <f t="shared" si="56"/>
        <v>418</v>
      </c>
      <c r="L1095" s="579">
        <f t="shared" si="57"/>
        <v>0.41799999999999998</v>
      </c>
      <c r="M1095" s="580">
        <f t="shared" si="58"/>
        <v>1883024</v>
      </c>
      <c r="N1095" s="638"/>
      <c r="O1095" s="638"/>
      <c r="P1095" s="639" t="s">
        <v>3735</v>
      </c>
      <c r="Q1095" s="639" t="s">
        <v>345</v>
      </c>
      <c r="R1095" s="639" t="s">
        <v>60</v>
      </c>
      <c r="S1095" s="639" t="s">
        <v>152</v>
      </c>
    </row>
    <row r="1096" spans="1:19" ht="20.25" customHeight="1">
      <c r="A1096" s="639" t="s">
        <v>608</v>
      </c>
      <c r="B1096" s="638" t="s">
        <v>1454</v>
      </c>
      <c r="C1096" s="639" t="s">
        <v>399</v>
      </c>
      <c r="D1096" s="640" t="s">
        <v>4481</v>
      </c>
      <c r="E1096" s="638"/>
      <c r="F1096" s="639" t="s">
        <v>440</v>
      </c>
      <c r="G1096" s="638"/>
      <c r="H1096" s="1110">
        <v>1073</v>
      </c>
      <c r="I1096" s="705">
        <v>216358</v>
      </c>
      <c r="J1096" s="643">
        <v>36.9</v>
      </c>
      <c r="K1096" s="578">
        <f t="shared" si="56"/>
        <v>39593.699999999997</v>
      </c>
      <c r="L1096" s="579">
        <f t="shared" si="57"/>
        <v>39.593699999999998</v>
      </c>
      <c r="M1096" s="580">
        <f t="shared" si="58"/>
        <v>232152134</v>
      </c>
      <c r="N1096" s="638"/>
      <c r="O1096" s="638"/>
      <c r="P1096" s="639" t="s">
        <v>3735</v>
      </c>
      <c r="Q1096" s="639" t="s">
        <v>327</v>
      </c>
      <c r="R1096" s="639" t="s">
        <v>60</v>
      </c>
      <c r="S1096" s="639" t="s">
        <v>152</v>
      </c>
    </row>
    <row r="1097" spans="1:19" ht="20.25" customHeight="1">
      <c r="A1097" s="639" t="s">
        <v>608</v>
      </c>
      <c r="B1097" s="638" t="s">
        <v>1454</v>
      </c>
      <c r="C1097" s="639" t="s">
        <v>399</v>
      </c>
      <c r="D1097" s="640" t="s">
        <v>4481</v>
      </c>
      <c r="E1097" s="638"/>
      <c r="F1097" s="639" t="s">
        <v>1325</v>
      </c>
      <c r="G1097" s="638"/>
      <c r="H1097" s="1110">
        <v>1103</v>
      </c>
      <c r="I1097" s="705">
        <v>10197</v>
      </c>
      <c r="J1097" s="643">
        <v>0</v>
      </c>
      <c r="K1097" s="578">
        <f t="shared" si="56"/>
        <v>0</v>
      </c>
      <c r="L1097" s="579">
        <f t="shared" si="57"/>
        <v>0</v>
      </c>
      <c r="M1097" s="580">
        <f t="shared" si="58"/>
        <v>11247291</v>
      </c>
      <c r="N1097" s="638"/>
      <c r="O1097" s="638"/>
      <c r="P1097" s="639" t="s">
        <v>3735</v>
      </c>
      <c r="Q1097" s="639" t="s">
        <v>575</v>
      </c>
      <c r="R1097" s="639" t="s">
        <v>375</v>
      </c>
      <c r="S1097" s="639" t="s">
        <v>152</v>
      </c>
    </row>
    <row r="1098" spans="1:19" ht="20.25" customHeight="1">
      <c r="A1098" s="639" t="s">
        <v>608</v>
      </c>
      <c r="B1098" s="638" t="s">
        <v>1454</v>
      </c>
      <c r="C1098" s="639" t="s">
        <v>399</v>
      </c>
      <c r="D1098" s="640" t="s">
        <v>4481</v>
      </c>
      <c r="E1098" s="638"/>
      <c r="F1098" s="639" t="s">
        <v>719</v>
      </c>
      <c r="G1098" s="638"/>
      <c r="H1098" s="1110">
        <v>1103</v>
      </c>
      <c r="I1098" s="705">
        <v>89735</v>
      </c>
      <c r="J1098" s="643">
        <v>31.9</v>
      </c>
      <c r="K1098" s="578">
        <f t="shared" si="56"/>
        <v>35185.699999999997</v>
      </c>
      <c r="L1098" s="579">
        <f t="shared" si="57"/>
        <v>35.185699999999997</v>
      </c>
      <c r="M1098" s="580">
        <f t="shared" si="58"/>
        <v>98977705</v>
      </c>
      <c r="N1098" s="638"/>
      <c r="O1098" s="638"/>
      <c r="P1098" s="639" t="s">
        <v>3735</v>
      </c>
      <c r="Q1098" s="639" t="s">
        <v>370</v>
      </c>
      <c r="R1098" s="639" t="s">
        <v>60</v>
      </c>
      <c r="S1098" s="639" t="s">
        <v>152</v>
      </c>
    </row>
    <row r="1099" spans="1:19" ht="20.25" customHeight="1">
      <c r="A1099" s="639" t="s">
        <v>608</v>
      </c>
      <c r="B1099" s="638" t="s">
        <v>1454</v>
      </c>
      <c r="C1099" s="639" t="s">
        <v>399</v>
      </c>
      <c r="D1099" s="640" t="s">
        <v>4481</v>
      </c>
      <c r="E1099" s="638"/>
      <c r="F1099" s="639" t="s">
        <v>1399</v>
      </c>
      <c r="G1099" s="638"/>
      <c r="H1099" s="1110">
        <v>2154</v>
      </c>
      <c r="I1099" s="705">
        <v>12729</v>
      </c>
      <c r="J1099" s="643">
        <v>0</v>
      </c>
      <c r="K1099" s="578">
        <f t="shared" si="56"/>
        <v>0</v>
      </c>
      <c r="L1099" s="579">
        <f t="shared" si="57"/>
        <v>0</v>
      </c>
      <c r="M1099" s="580">
        <f t="shared" si="58"/>
        <v>27418266</v>
      </c>
      <c r="N1099" s="638"/>
      <c r="O1099" s="638"/>
      <c r="P1099" s="639" t="s">
        <v>3735</v>
      </c>
      <c r="Q1099" s="639" t="s">
        <v>577</v>
      </c>
      <c r="R1099" s="639" t="s">
        <v>375</v>
      </c>
      <c r="S1099" s="639" t="s">
        <v>152</v>
      </c>
    </row>
    <row r="1100" spans="1:19" ht="20.25" customHeight="1">
      <c r="A1100" s="639" t="s">
        <v>608</v>
      </c>
      <c r="B1100" s="638" t="s">
        <v>1454</v>
      </c>
      <c r="C1100" s="639" t="s">
        <v>399</v>
      </c>
      <c r="D1100" s="640" t="s">
        <v>4481</v>
      </c>
      <c r="E1100" s="638"/>
      <c r="F1100" s="639" t="s">
        <v>645</v>
      </c>
      <c r="G1100" s="638"/>
      <c r="H1100" s="1110">
        <v>2154</v>
      </c>
      <c r="I1100" s="705">
        <v>55740</v>
      </c>
      <c r="J1100" s="643">
        <v>14</v>
      </c>
      <c r="K1100" s="578">
        <f t="shared" si="56"/>
        <v>30156</v>
      </c>
      <c r="L1100" s="579">
        <f t="shared" si="57"/>
        <v>30.155999999999999</v>
      </c>
      <c r="M1100" s="580">
        <f t="shared" si="58"/>
        <v>120063960</v>
      </c>
      <c r="N1100" s="638"/>
      <c r="O1100" s="638"/>
      <c r="P1100" s="639" t="s">
        <v>3735</v>
      </c>
      <c r="Q1100" s="639" t="s">
        <v>270</v>
      </c>
      <c r="R1100" s="639" t="s">
        <v>60</v>
      </c>
      <c r="S1100" s="639" t="s">
        <v>152</v>
      </c>
    </row>
    <row r="1101" spans="1:19" ht="20.25" customHeight="1">
      <c r="A1101" s="639" t="s">
        <v>608</v>
      </c>
      <c r="B1101" s="638" t="s">
        <v>1454</v>
      </c>
      <c r="C1101" s="639" t="s">
        <v>399</v>
      </c>
      <c r="D1101" s="640" t="s">
        <v>4481</v>
      </c>
      <c r="E1101" s="638"/>
      <c r="F1101" s="639" t="s">
        <v>667</v>
      </c>
      <c r="G1101" s="638"/>
      <c r="H1101" s="1110">
        <v>1</v>
      </c>
      <c r="I1101" s="705">
        <v>85592</v>
      </c>
      <c r="J1101" s="643">
        <v>19</v>
      </c>
      <c r="K1101" s="578">
        <f t="shared" si="56"/>
        <v>19</v>
      </c>
      <c r="L1101" s="579">
        <f t="shared" si="57"/>
        <v>1.9E-2</v>
      </c>
      <c r="M1101" s="580">
        <f t="shared" si="58"/>
        <v>85592</v>
      </c>
      <c r="N1101" s="638"/>
      <c r="O1101" s="638"/>
      <c r="P1101" s="639" t="s">
        <v>3735</v>
      </c>
      <c r="Q1101" s="639" t="s">
        <v>345</v>
      </c>
      <c r="R1101" s="639" t="s">
        <v>60</v>
      </c>
      <c r="S1101" s="639" t="s">
        <v>152</v>
      </c>
    </row>
    <row r="1102" spans="1:19" ht="20.25" customHeight="1">
      <c r="A1102" s="639" t="s">
        <v>428</v>
      </c>
      <c r="B1102" s="638" t="s">
        <v>471</v>
      </c>
      <c r="C1102" s="639" t="s">
        <v>64</v>
      </c>
      <c r="D1102" s="640" t="s">
        <v>4399</v>
      </c>
      <c r="E1102" s="638"/>
      <c r="F1102" s="639" t="s">
        <v>656</v>
      </c>
      <c r="G1102" s="638"/>
      <c r="H1102" s="1110">
        <v>597</v>
      </c>
      <c r="I1102" s="705">
        <v>69000</v>
      </c>
      <c r="J1102" s="643">
        <v>19</v>
      </c>
      <c r="K1102" s="578">
        <f t="shared" si="56"/>
        <v>11343</v>
      </c>
      <c r="L1102" s="579">
        <f t="shared" si="57"/>
        <v>11.343</v>
      </c>
      <c r="M1102" s="580">
        <f t="shared" si="58"/>
        <v>41193000</v>
      </c>
      <c r="N1102" s="638"/>
      <c r="O1102" s="638"/>
      <c r="P1102" s="639" t="s">
        <v>284</v>
      </c>
      <c r="Q1102" s="639" t="s">
        <v>345</v>
      </c>
      <c r="R1102" s="639" t="s">
        <v>60</v>
      </c>
      <c r="S1102" s="639" t="s">
        <v>40</v>
      </c>
    </row>
    <row r="1103" spans="1:19" ht="20.25" customHeight="1">
      <c r="A1103" s="639" t="s">
        <v>428</v>
      </c>
      <c r="B1103" s="638" t="s">
        <v>471</v>
      </c>
      <c r="C1103" s="639" t="s">
        <v>64</v>
      </c>
      <c r="D1103" s="640" t="s">
        <v>4399</v>
      </c>
      <c r="E1103" s="638"/>
      <c r="F1103" s="639" t="s">
        <v>440</v>
      </c>
      <c r="G1103" s="638"/>
      <c r="H1103" s="1110">
        <v>1168</v>
      </c>
      <c r="I1103" s="705">
        <v>167815</v>
      </c>
      <c r="J1103" s="643">
        <v>36.9</v>
      </c>
      <c r="K1103" s="578">
        <f t="shared" si="56"/>
        <v>43099.199999999997</v>
      </c>
      <c r="L1103" s="579">
        <f t="shared" si="57"/>
        <v>43.099199999999996</v>
      </c>
      <c r="M1103" s="580">
        <f t="shared" si="58"/>
        <v>196007920</v>
      </c>
      <c r="N1103" s="638"/>
      <c r="O1103" s="638"/>
      <c r="P1103" s="639" t="s">
        <v>284</v>
      </c>
      <c r="Q1103" s="639" t="s">
        <v>327</v>
      </c>
      <c r="R1103" s="639" t="s">
        <v>60</v>
      </c>
      <c r="S1103" s="639" t="s">
        <v>40</v>
      </c>
    </row>
    <row r="1104" spans="1:19" ht="20.25" customHeight="1">
      <c r="A1104" s="639" t="s">
        <v>428</v>
      </c>
      <c r="B1104" s="638" t="s">
        <v>471</v>
      </c>
      <c r="C1104" s="639" t="s">
        <v>64</v>
      </c>
      <c r="D1104" s="640" t="s">
        <v>4399</v>
      </c>
      <c r="E1104" s="638"/>
      <c r="F1104" s="639" t="s">
        <v>665</v>
      </c>
      <c r="G1104" s="638"/>
      <c r="H1104" s="1110">
        <v>355</v>
      </c>
      <c r="I1104" s="705">
        <v>75909</v>
      </c>
      <c r="J1104" s="643">
        <v>20</v>
      </c>
      <c r="K1104" s="578">
        <f t="shared" si="56"/>
        <v>7100</v>
      </c>
      <c r="L1104" s="579">
        <f t="shared" si="57"/>
        <v>7.1</v>
      </c>
      <c r="M1104" s="580">
        <f t="shared" si="58"/>
        <v>26947695</v>
      </c>
      <c r="N1104" s="638"/>
      <c r="O1104" s="638"/>
      <c r="P1104" s="639" t="s">
        <v>284</v>
      </c>
      <c r="Q1104" s="639" t="s">
        <v>341</v>
      </c>
      <c r="R1104" s="639" t="s">
        <v>60</v>
      </c>
      <c r="S1104" s="639" t="s">
        <v>40</v>
      </c>
    </row>
    <row r="1105" spans="1:19" ht="20.25" customHeight="1">
      <c r="A1105" s="639" t="s">
        <v>398</v>
      </c>
      <c r="B1105" s="638" t="s">
        <v>2330</v>
      </c>
      <c r="C1105" s="639" t="s">
        <v>399</v>
      </c>
      <c r="D1105" s="640" t="s">
        <v>4486</v>
      </c>
      <c r="E1105" s="638"/>
      <c r="F1105" s="639" t="s">
        <v>1387</v>
      </c>
      <c r="G1105" s="638"/>
      <c r="H1105" s="1110">
        <v>1896</v>
      </c>
      <c r="I1105" s="705">
        <v>12381</v>
      </c>
      <c r="J1105" s="643">
        <v>0</v>
      </c>
      <c r="K1105" s="578">
        <f t="shared" ref="K1105:K1170" si="59">IFERROR(J1105*H1105,"0")</f>
        <v>0</v>
      </c>
      <c r="L1105" s="579">
        <f t="shared" ref="L1105:L1170" si="60">IFERROR(K1105/1000,"0")</f>
        <v>0</v>
      </c>
      <c r="M1105" s="580">
        <f t="shared" ref="M1105:M1170" si="61">I1105*H1105</f>
        <v>23474376</v>
      </c>
      <c r="N1105" s="638"/>
      <c r="O1105" s="638"/>
      <c r="P1105" s="639" t="s">
        <v>3735</v>
      </c>
      <c r="Q1105" s="639" t="s">
        <v>577</v>
      </c>
      <c r="R1105" s="639" t="s">
        <v>375</v>
      </c>
      <c r="S1105" s="639" t="s">
        <v>1076</v>
      </c>
    </row>
    <row r="1106" spans="1:19" ht="20.25" customHeight="1">
      <c r="A1106" s="639" t="s">
        <v>398</v>
      </c>
      <c r="B1106" s="638" t="s">
        <v>2330</v>
      </c>
      <c r="C1106" s="639" t="s">
        <v>399</v>
      </c>
      <c r="D1106" s="640" t="s">
        <v>4486</v>
      </c>
      <c r="E1106" s="638"/>
      <c r="F1106" s="639" t="s">
        <v>517</v>
      </c>
      <c r="G1106" s="638"/>
      <c r="H1106" s="1110">
        <v>1896</v>
      </c>
      <c r="I1106" s="705">
        <v>55834</v>
      </c>
      <c r="J1106" s="643">
        <v>15.5</v>
      </c>
      <c r="K1106" s="578">
        <f t="shared" si="59"/>
        <v>29388</v>
      </c>
      <c r="L1106" s="579">
        <f t="shared" si="60"/>
        <v>29.388000000000002</v>
      </c>
      <c r="M1106" s="580">
        <f t="shared" si="61"/>
        <v>105861264</v>
      </c>
      <c r="N1106" s="638"/>
      <c r="O1106" s="638"/>
      <c r="P1106" s="639" t="s">
        <v>3735</v>
      </c>
      <c r="Q1106" s="639" t="s">
        <v>270</v>
      </c>
      <c r="R1106" s="639" t="s">
        <v>60</v>
      </c>
      <c r="S1106" s="639" t="s">
        <v>1076</v>
      </c>
    </row>
    <row r="1107" spans="1:19" ht="20.25" customHeight="1">
      <c r="A1107" s="639" t="s">
        <v>398</v>
      </c>
      <c r="B1107" s="638" t="s">
        <v>2330</v>
      </c>
      <c r="C1107" s="639" t="s">
        <v>399</v>
      </c>
      <c r="D1107" s="640" t="s">
        <v>4486</v>
      </c>
      <c r="E1107" s="638"/>
      <c r="F1107" s="639" t="s">
        <v>402</v>
      </c>
      <c r="G1107" s="638"/>
      <c r="H1107" s="1110">
        <v>1896</v>
      </c>
      <c r="I1107" s="705">
        <v>158600</v>
      </c>
      <c r="J1107" s="643">
        <v>36.4</v>
      </c>
      <c r="K1107" s="578">
        <f t="shared" si="59"/>
        <v>69014.399999999994</v>
      </c>
      <c r="L1107" s="579">
        <f t="shared" si="60"/>
        <v>69.014399999999995</v>
      </c>
      <c r="M1107" s="580">
        <f t="shared" si="61"/>
        <v>300705600</v>
      </c>
      <c r="N1107" s="638"/>
      <c r="O1107" s="638"/>
      <c r="P1107" s="639" t="s">
        <v>3735</v>
      </c>
      <c r="Q1107" s="639" t="s">
        <v>403</v>
      </c>
      <c r="R1107" s="639" t="s">
        <v>60</v>
      </c>
      <c r="S1107" s="639" t="s">
        <v>1076</v>
      </c>
    </row>
    <row r="1108" spans="1:19" ht="20.25" customHeight="1">
      <c r="A1108" s="639" t="s">
        <v>398</v>
      </c>
      <c r="B1108" s="638" t="s">
        <v>2330</v>
      </c>
      <c r="C1108" s="639" t="s">
        <v>399</v>
      </c>
      <c r="D1108" s="640" t="s">
        <v>4486</v>
      </c>
      <c r="E1108" s="638"/>
      <c r="F1108" s="639" t="s">
        <v>880</v>
      </c>
      <c r="G1108" s="638"/>
      <c r="H1108" s="1110">
        <v>1896</v>
      </c>
      <c r="I1108" s="705">
        <v>2928</v>
      </c>
      <c r="J1108" s="643">
        <v>0</v>
      </c>
      <c r="K1108" s="578">
        <f t="shared" si="59"/>
        <v>0</v>
      </c>
      <c r="L1108" s="579">
        <f t="shared" si="60"/>
        <v>0</v>
      </c>
      <c r="M1108" s="580">
        <f t="shared" si="61"/>
        <v>5551488</v>
      </c>
      <c r="N1108" s="638"/>
      <c r="O1108" s="638"/>
      <c r="P1108" s="639" t="s">
        <v>3735</v>
      </c>
      <c r="Q1108" s="639" t="s">
        <v>336</v>
      </c>
      <c r="R1108" s="639" t="s">
        <v>73</v>
      </c>
      <c r="S1108" s="639" t="s">
        <v>1076</v>
      </c>
    </row>
    <row r="1109" spans="1:19" ht="20.25" customHeight="1">
      <c r="A1109" s="639" t="s">
        <v>608</v>
      </c>
      <c r="B1109" s="638" t="s">
        <v>2347</v>
      </c>
      <c r="C1109" s="639" t="s">
        <v>399</v>
      </c>
      <c r="D1109" s="640" t="s">
        <v>4465</v>
      </c>
      <c r="E1109" s="638"/>
      <c r="F1109" s="639" t="s">
        <v>440</v>
      </c>
      <c r="G1109" s="638"/>
      <c r="H1109" s="1110">
        <v>657</v>
      </c>
      <c r="I1109" s="705">
        <v>217107</v>
      </c>
      <c r="J1109" s="643">
        <v>36.9</v>
      </c>
      <c r="K1109" s="578">
        <f t="shared" si="59"/>
        <v>24243.3</v>
      </c>
      <c r="L1109" s="579">
        <f t="shared" si="60"/>
        <v>24.243299999999998</v>
      </c>
      <c r="M1109" s="580">
        <f t="shared" si="61"/>
        <v>142639299</v>
      </c>
      <c r="N1109" s="638"/>
      <c r="O1109" s="638"/>
      <c r="P1109" s="639" t="s">
        <v>3735</v>
      </c>
      <c r="Q1109" s="639" t="s">
        <v>327</v>
      </c>
      <c r="R1109" s="639" t="s">
        <v>60</v>
      </c>
      <c r="S1109" s="639" t="s">
        <v>152</v>
      </c>
    </row>
    <row r="1110" spans="1:19" ht="20.25" customHeight="1">
      <c r="A1110" s="639" t="s">
        <v>608</v>
      </c>
      <c r="B1110" s="638" t="s">
        <v>2347</v>
      </c>
      <c r="C1110" s="639" t="s">
        <v>399</v>
      </c>
      <c r="D1110" s="640" t="s">
        <v>4465</v>
      </c>
      <c r="E1110" s="638"/>
      <c r="F1110" s="639" t="s">
        <v>880</v>
      </c>
      <c r="G1110" s="638"/>
      <c r="H1110" s="1110">
        <v>657</v>
      </c>
      <c r="I1110" s="705">
        <v>3398</v>
      </c>
      <c r="J1110" s="643">
        <v>0</v>
      </c>
      <c r="K1110" s="578">
        <f t="shared" si="59"/>
        <v>0</v>
      </c>
      <c r="L1110" s="579">
        <f t="shared" si="60"/>
        <v>0</v>
      </c>
      <c r="M1110" s="580">
        <f t="shared" si="61"/>
        <v>2232486</v>
      </c>
      <c r="N1110" s="638"/>
      <c r="O1110" s="638"/>
      <c r="P1110" s="639" t="s">
        <v>3735</v>
      </c>
      <c r="Q1110" s="639" t="s">
        <v>336</v>
      </c>
      <c r="R1110" s="639" t="s">
        <v>73</v>
      </c>
      <c r="S1110" s="639" t="s">
        <v>152</v>
      </c>
    </row>
    <row r="1111" spans="1:19" ht="20.25" customHeight="1">
      <c r="A1111" s="639" t="s">
        <v>608</v>
      </c>
      <c r="B1111" s="638" t="s">
        <v>2347</v>
      </c>
      <c r="C1111" s="639" t="s">
        <v>399</v>
      </c>
      <c r="D1111" s="640" t="s">
        <v>4465</v>
      </c>
      <c r="E1111" s="638"/>
      <c r="F1111" s="639" t="s">
        <v>719</v>
      </c>
      <c r="G1111" s="638"/>
      <c r="H1111" s="1110">
        <v>821</v>
      </c>
      <c r="I1111" s="705">
        <v>141129</v>
      </c>
      <c r="J1111" s="643">
        <v>31.9</v>
      </c>
      <c r="K1111" s="578">
        <f t="shared" si="59"/>
        <v>26189.899999999998</v>
      </c>
      <c r="L1111" s="579">
        <f t="shared" si="60"/>
        <v>26.189899999999998</v>
      </c>
      <c r="M1111" s="580">
        <f t="shared" si="61"/>
        <v>115866909</v>
      </c>
      <c r="N1111" s="638"/>
      <c r="O1111" s="638"/>
      <c r="P1111" s="639" t="s">
        <v>3735</v>
      </c>
      <c r="Q1111" s="639" t="s">
        <v>370</v>
      </c>
      <c r="R1111" s="639" t="s">
        <v>60</v>
      </c>
      <c r="S1111" s="639" t="s">
        <v>152</v>
      </c>
    </row>
    <row r="1112" spans="1:19" ht="20.25" customHeight="1">
      <c r="A1112" s="639" t="s">
        <v>608</v>
      </c>
      <c r="B1112" s="638" t="s">
        <v>2347</v>
      </c>
      <c r="C1112" s="639" t="s">
        <v>399</v>
      </c>
      <c r="D1112" s="640" t="s">
        <v>4465</v>
      </c>
      <c r="E1112" s="638"/>
      <c r="F1112" s="639" t="s">
        <v>880</v>
      </c>
      <c r="G1112" s="638"/>
      <c r="H1112" s="1110">
        <v>821</v>
      </c>
      <c r="I1112" s="705">
        <v>2937</v>
      </c>
      <c r="J1112" s="643">
        <v>0</v>
      </c>
      <c r="K1112" s="578">
        <f t="shared" si="59"/>
        <v>0</v>
      </c>
      <c r="L1112" s="579">
        <f t="shared" si="60"/>
        <v>0</v>
      </c>
      <c r="M1112" s="580">
        <f t="shared" si="61"/>
        <v>2411277</v>
      </c>
      <c r="N1112" s="638"/>
      <c r="O1112" s="638"/>
      <c r="P1112" s="639" t="s">
        <v>3735</v>
      </c>
      <c r="Q1112" s="639" t="s">
        <v>336</v>
      </c>
      <c r="R1112" s="639" t="s">
        <v>73</v>
      </c>
      <c r="S1112" s="639" t="s">
        <v>152</v>
      </c>
    </row>
    <row r="1113" spans="1:19" ht="20.25" customHeight="1">
      <c r="A1113" s="639" t="s">
        <v>608</v>
      </c>
      <c r="B1113" s="638" t="s">
        <v>2347</v>
      </c>
      <c r="C1113" s="639" t="s">
        <v>399</v>
      </c>
      <c r="D1113" s="640" t="s">
        <v>4465</v>
      </c>
      <c r="E1113" s="638"/>
      <c r="F1113" s="639" t="s">
        <v>1399</v>
      </c>
      <c r="G1113" s="638"/>
      <c r="H1113" s="1110">
        <v>1314</v>
      </c>
      <c r="I1113" s="705">
        <v>12729</v>
      </c>
      <c r="J1113" s="643">
        <v>0</v>
      </c>
      <c r="K1113" s="578">
        <f t="shared" si="59"/>
        <v>0</v>
      </c>
      <c r="L1113" s="579">
        <f t="shared" si="60"/>
        <v>0</v>
      </c>
      <c r="M1113" s="580">
        <f t="shared" si="61"/>
        <v>16725906</v>
      </c>
      <c r="N1113" s="638"/>
      <c r="O1113" s="638"/>
      <c r="P1113" s="639" t="s">
        <v>3735</v>
      </c>
      <c r="Q1113" s="639" t="s">
        <v>577</v>
      </c>
      <c r="R1113" s="639" t="s">
        <v>375</v>
      </c>
      <c r="S1113" s="639" t="s">
        <v>152</v>
      </c>
    </row>
    <row r="1114" spans="1:19" ht="20.25" customHeight="1">
      <c r="A1114" s="639" t="s">
        <v>608</v>
      </c>
      <c r="B1114" s="638" t="s">
        <v>2347</v>
      </c>
      <c r="C1114" s="639" t="s">
        <v>399</v>
      </c>
      <c r="D1114" s="640" t="s">
        <v>4465</v>
      </c>
      <c r="E1114" s="638"/>
      <c r="F1114" s="639" t="s">
        <v>645</v>
      </c>
      <c r="G1114" s="638"/>
      <c r="H1114" s="1110">
        <v>1314</v>
      </c>
      <c r="I1114" s="705">
        <v>55740</v>
      </c>
      <c r="J1114" s="643">
        <v>14</v>
      </c>
      <c r="K1114" s="578">
        <f t="shared" si="59"/>
        <v>18396</v>
      </c>
      <c r="L1114" s="579">
        <f t="shared" si="60"/>
        <v>18.396000000000001</v>
      </c>
      <c r="M1114" s="580">
        <f t="shared" si="61"/>
        <v>73242360</v>
      </c>
      <c r="N1114" s="638"/>
      <c r="O1114" s="638"/>
      <c r="P1114" s="639" t="s">
        <v>3735</v>
      </c>
      <c r="Q1114" s="639" t="s">
        <v>270</v>
      </c>
      <c r="R1114" s="639" t="s">
        <v>60</v>
      </c>
      <c r="S1114" s="639" t="s">
        <v>152</v>
      </c>
    </row>
    <row r="1115" spans="1:19" ht="20.25" customHeight="1">
      <c r="A1115" s="639" t="s">
        <v>398</v>
      </c>
      <c r="B1115" s="638" t="s">
        <v>2495</v>
      </c>
      <c r="C1115" s="639" t="s">
        <v>399</v>
      </c>
      <c r="D1115" s="640" t="s">
        <v>4479</v>
      </c>
      <c r="E1115" s="638"/>
      <c r="F1115" s="639" t="s">
        <v>427</v>
      </c>
      <c r="G1115" s="638"/>
      <c r="H1115" s="1110">
        <v>3048</v>
      </c>
      <c r="I1115" s="705">
        <v>287664</v>
      </c>
      <c r="J1115" s="643">
        <v>42.3</v>
      </c>
      <c r="K1115" s="578">
        <f t="shared" si="59"/>
        <v>128930.4</v>
      </c>
      <c r="L1115" s="579">
        <f t="shared" si="60"/>
        <v>128.93039999999999</v>
      </c>
      <c r="M1115" s="580">
        <f t="shared" si="61"/>
        <v>876799872</v>
      </c>
      <c r="N1115" s="638"/>
      <c r="O1115" s="638" t="s">
        <v>1615</v>
      </c>
      <c r="P1115" s="639" t="s">
        <v>3735</v>
      </c>
      <c r="Q1115" s="639" t="s">
        <v>327</v>
      </c>
      <c r="R1115" s="639" t="s">
        <v>60</v>
      </c>
      <c r="S1115" s="639" t="s">
        <v>1076</v>
      </c>
    </row>
    <row r="1116" spans="1:19" ht="20.25" customHeight="1">
      <c r="A1116" s="639" t="s">
        <v>398</v>
      </c>
      <c r="B1116" s="638" t="s">
        <v>2495</v>
      </c>
      <c r="C1116" s="639" t="s">
        <v>399</v>
      </c>
      <c r="D1116" s="640" t="s">
        <v>4479</v>
      </c>
      <c r="E1116" s="638"/>
      <c r="F1116" s="639" t="s">
        <v>880</v>
      </c>
      <c r="G1116" s="638"/>
      <c r="H1116" s="1110">
        <v>3048</v>
      </c>
      <c r="I1116" s="705">
        <v>4142</v>
      </c>
      <c r="J1116" s="643">
        <v>0</v>
      </c>
      <c r="K1116" s="578">
        <f t="shared" si="59"/>
        <v>0</v>
      </c>
      <c r="L1116" s="579">
        <f t="shared" si="60"/>
        <v>0</v>
      </c>
      <c r="M1116" s="580">
        <f t="shared" si="61"/>
        <v>12624816</v>
      </c>
      <c r="N1116" s="638"/>
      <c r="O1116" s="638" t="s">
        <v>1615</v>
      </c>
      <c r="P1116" s="639" t="s">
        <v>3735</v>
      </c>
      <c r="Q1116" s="639" t="s">
        <v>336</v>
      </c>
      <c r="R1116" s="639" t="s">
        <v>73</v>
      </c>
      <c r="S1116" s="639" t="s">
        <v>1076</v>
      </c>
    </row>
    <row r="1117" spans="1:19" ht="20.25" customHeight="1">
      <c r="A1117" s="639" t="s">
        <v>398</v>
      </c>
      <c r="B1117" s="638" t="s">
        <v>2495</v>
      </c>
      <c r="C1117" s="639" t="s">
        <v>399</v>
      </c>
      <c r="D1117" s="640" t="s">
        <v>4479</v>
      </c>
      <c r="E1117" s="638"/>
      <c r="F1117" s="639" t="s">
        <v>1387</v>
      </c>
      <c r="G1117" s="638"/>
      <c r="H1117" s="1110">
        <v>3048</v>
      </c>
      <c r="I1117" s="705">
        <v>12381</v>
      </c>
      <c r="J1117" s="643">
        <v>0</v>
      </c>
      <c r="K1117" s="578">
        <f t="shared" si="59"/>
        <v>0</v>
      </c>
      <c r="L1117" s="579">
        <f t="shared" si="60"/>
        <v>0</v>
      </c>
      <c r="M1117" s="580">
        <f t="shared" si="61"/>
        <v>37737288</v>
      </c>
      <c r="N1117" s="638"/>
      <c r="O1117" s="638" t="s">
        <v>1198</v>
      </c>
      <c r="P1117" s="639" t="s">
        <v>3735</v>
      </c>
      <c r="Q1117" s="639" t="s">
        <v>577</v>
      </c>
      <c r="R1117" s="639" t="s">
        <v>375</v>
      </c>
      <c r="S1117" s="639" t="s">
        <v>1076</v>
      </c>
    </row>
    <row r="1118" spans="1:19" ht="20.25" customHeight="1">
      <c r="A1118" s="639" t="s">
        <v>398</v>
      </c>
      <c r="B1118" s="638" t="s">
        <v>2495</v>
      </c>
      <c r="C1118" s="639" t="s">
        <v>399</v>
      </c>
      <c r="D1118" s="640" t="s">
        <v>4479</v>
      </c>
      <c r="E1118" s="638"/>
      <c r="F1118" s="639" t="s">
        <v>517</v>
      </c>
      <c r="G1118" s="638"/>
      <c r="H1118" s="1110">
        <v>3048</v>
      </c>
      <c r="I1118" s="705">
        <v>55834</v>
      </c>
      <c r="J1118" s="643">
        <v>15.5</v>
      </c>
      <c r="K1118" s="578">
        <f t="shared" si="59"/>
        <v>47244</v>
      </c>
      <c r="L1118" s="579">
        <f t="shared" si="60"/>
        <v>47.244</v>
      </c>
      <c r="M1118" s="580">
        <f t="shared" si="61"/>
        <v>170182032</v>
      </c>
      <c r="N1118" s="638"/>
      <c r="O1118" s="638" t="s">
        <v>1198</v>
      </c>
      <c r="P1118" s="639" t="s">
        <v>3735</v>
      </c>
      <c r="Q1118" s="639" t="s">
        <v>270</v>
      </c>
      <c r="R1118" s="639" t="s">
        <v>60</v>
      </c>
      <c r="S1118" s="639" t="s">
        <v>1076</v>
      </c>
    </row>
    <row r="1119" spans="1:19" ht="20.25" customHeight="1">
      <c r="A1119" s="639" t="s">
        <v>41</v>
      </c>
      <c r="B1119" s="638" t="s">
        <v>4456</v>
      </c>
      <c r="C1119" s="639" t="s">
        <v>2812</v>
      </c>
      <c r="D1119" s="640" t="s">
        <v>4397</v>
      </c>
      <c r="E1119" s="638"/>
      <c r="F1119" s="639" t="s">
        <v>385</v>
      </c>
      <c r="G1119" s="638"/>
      <c r="H1119" s="1110">
        <v>20</v>
      </c>
      <c r="I1119" s="705">
        <v>750</v>
      </c>
      <c r="J1119" s="643">
        <v>0</v>
      </c>
      <c r="K1119" s="578">
        <f t="shared" si="59"/>
        <v>0</v>
      </c>
      <c r="L1119" s="579">
        <f t="shared" si="60"/>
        <v>0</v>
      </c>
      <c r="M1119" s="580">
        <f t="shared" si="61"/>
        <v>15000</v>
      </c>
      <c r="N1119" s="638"/>
      <c r="O1119" s="638"/>
      <c r="P1119" s="639" t="s">
        <v>759</v>
      </c>
      <c r="Q1119" s="639" t="s">
        <v>2803</v>
      </c>
      <c r="R1119" s="639" t="s">
        <v>73</v>
      </c>
      <c r="S1119" s="639" t="s">
        <v>109</v>
      </c>
    </row>
    <row r="1120" spans="1:19" ht="20.25" customHeight="1">
      <c r="A1120" s="639" t="s">
        <v>2705</v>
      </c>
      <c r="B1120" s="638" t="s">
        <v>2706</v>
      </c>
      <c r="C1120" s="639" t="s">
        <v>1086</v>
      </c>
      <c r="D1120" s="640" t="s">
        <v>4397</v>
      </c>
      <c r="E1120" s="638"/>
      <c r="F1120" s="639" t="s">
        <v>1691</v>
      </c>
      <c r="G1120" s="638"/>
      <c r="H1120" s="1110">
        <v>100</v>
      </c>
      <c r="I1120" s="705">
        <v>23400</v>
      </c>
      <c r="J1120" s="643">
        <v>0</v>
      </c>
      <c r="K1120" s="578">
        <f t="shared" si="59"/>
        <v>0</v>
      </c>
      <c r="L1120" s="579">
        <f t="shared" si="60"/>
        <v>0</v>
      </c>
      <c r="M1120" s="580">
        <f t="shared" si="61"/>
        <v>2340000</v>
      </c>
      <c r="N1120" s="638"/>
      <c r="O1120" s="638"/>
      <c r="P1120" s="639" t="s">
        <v>1361</v>
      </c>
      <c r="Q1120" s="639" t="s">
        <v>358</v>
      </c>
      <c r="R1120" s="639" t="s">
        <v>73</v>
      </c>
      <c r="S1120" s="639" t="s">
        <v>109</v>
      </c>
    </row>
    <row r="1121" spans="1:19" ht="20.25" customHeight="1">
      <c r="A1121" s="639" t="s">
        <v>2705</v>
      </c>
      <c r="B1121" s="638" t="s">
        <v>2706</v>
      </c>
      <c r="C1121" s="639" t="s">
        <v>1086</v>
      </c>
      <c r="D1121" s="640" t="s">
        <v>4397</v>
      </c>
      <c r="E1121" s="638"/>
      <c r="F1121" s="639" t="s">
        <v>1697</v>
      </c>
      <c r="G1121" s="638"/>
      <c r="H1121" s="1110">
        <v>100</v>
      </c>
      <c r="I1121" s="705">
        <v>36000</v>
      </c>
      <c r="J1121" s="643">
        <v>0</v>
      </c>
      <c r="K1121" s="578">
        <f t="shared" si="59"/>
        <v>0</v>
      </c>
      <c r="L1121" s="579">
        <f t="shared" si="60"/>
        <v>0</v>
      </c>
      <c r="M1121" s="580">
        <f t="shared" si="61"/>
        <v>3600000</v>
      </c>
      <c r="N1121" s="638"/>
      <c r="O1121" s="638"/>
      <c r="P1121" s="639" t="s">
        <v>1361</v>
      </c>
      <c r="Q1121" s="639" t="s">
        <v>358</v>
      </c>
      <c r="R1121" s="639" t="s">
        <v>73</v>
      </c>
      <c r="S1121" s="639" t="s">
        <v>109</v>
      </c>
    </row>
    <row r="1122" spans="1:19" ht="20.25" customHeight="1">
      <c r="A1122" s="639" t="s">
        <v>2705</v>
      </c>
      <c r="B1122" s="638" t="s">
        <v>2706</v>
      </c>
      <c r="C1122" s="639" t="s">
        <v>1086</v>
      </c>
      <c r="D1122" s="640" t="s">
        <v>4397</v>
      </c>
      <c r="E1122" s="638"/>
      <c r="F1122" s="639" t="s">
        <v>1693</v>
      </c>
      <c r="G1122" s="638"/>
      <c r="H1122" s="1110">
        <v>100</v>
      </c>
      <c r="I1122" s="705">
        <v>42300</v>
      </c>
      <c r="J1122" s="643">
        <v>0</v>
      </c>
      <c r="K1122" s="578">
        <f t="shared" si="59"/>
        <v>0</v>
      </c>
      <c r="L1122" s="579">
        <f t="shared" si="60"/>
        <v>0</v>
      </c>
      <c r="M1122" s="580">
        <f t="shared" si="61"/>
        <v>4230000</v>
      </c>
      <c r="N1122" s="638"/>
      <c r="O1122" s="638"/>
      <c r="P1122" s="639" t="s">
        <v>1361</v>
      </c>
      <c r="Q1122" s="639" t="s">
        <v>358</v>
      </c>
      <c r="R1122" s="639" t="s">
        <v>73</v>
      </c>
      <c r="S1122" s="639" t="s">
        <v>109</v>
      </c>
    </row>
    <row r="1123" spans="1:19" ht="20.25" customHeight="1">
      <c r="A1123" s="639" t="s">
        <v>2705</v>
      </c>
      <c r="B1123" s="638" t="s">
        <v>2706</v>
      </c>
      <c r="C1123" s="639" t="s">
        <v>1086</v>
      </c>
      <c r="D1123" s="640" t="s">
        <v>4454</v>
      </c>
      <c r="E1123" s="638"/>
      <c r="F1123" s="639" t="s">
        <v>1691</v>
      </c>
      <c r="G1123" s="638"/>
      <c r="H1123" s="1110">
        <v>100</v>
      </c>
      <c r="I1123" s="705">
        <v>23400</v>
      </c>
      <c r="J1123" s="643">
        <v>0</v>
      </c>
      <c r="K1123" s="578">
        <f t="shared" si="59"/>
        <v>0</v>
      </c>
      <c r="L1123" s="579">
        <f t="shared" si="60"/>
        <v>0</v>
      </c>
      <c r="M1123" s="580">
        <f t="shared" si="61"/>
        <v>2340000</v>
      </c>
      <c r="N1123" s="638"/>
      <c r="O1123" s="638"/>
      <c r="P1123" s="639" t="s">
        <v>1361</v>
      </c>
      <c r="Q1123" s="639" t="s">
        <v>358</v>
      </c>
      <c r="R1123" s="639" t="s">
        <v>73</v>
      </c>
      <c r="S1123" s="639" t="s">
        <v>109</v>
      </c>
    </row>
    <row r="1124" spans="1:19" ht="20.25" customHeight="1">
      <c r="A1124" s="639" t="s">
        <v>2705</v>
      </c>
      <c r="B1124" s="638" t="s">
        <v>2706</v>
      </c>
      <c r="C1124" s="639" t="s">
        <v>1086</v>
      </c>
      <c r="D1124" s="640" t="s">
        <v>4454</v>
      </c>
      <c r="E1124" s="638"/>
      <c r="F1124" s="639" t="s">
        <v>1697</v>
      </c>
      <c r="G1124" s="638"/>
      <c r="H1124" s="1110">
        <v>100</v>
      </c>
      <c r="I1124" s="705">
        <v>36000</v>
      </c>
      <c r="J1124" s="643">
        <v>0</v>
      </c>
      <c r="K1124" s="578">
        <f t="shared" si="59"/>
        <v>0</v>
      </c>
      <c r="L1124" s="579">
        <f t="shared" si="60"/>
        <v>0</v>
      </c>
      <c r="M1124" s="580">
        <f t="shared" si="61"/>
        <v>3600000</v>
      </c>
      <c r="N1124" s="638"/>
      <c r="O1124" s="638"/>
      <c r="P1124" s="639" t="s">
        <v>1361</v>
      </c>
      <c r="Q1124" s="639" t="s">
        <v>358</v>
      </c>
      <c r="R1124" s="639" t="s">
        <v>73</v>
      </c>
      <c r="S1124" s="639" t="s">
        <v>109</v>
      </c>
    </row>
    <row r="1125" spans="1:19" ht="20.25" customHeight="1">
      <c r="A1125" s="639" t="s">
        <v>2705</v>
      </c>
      <c r="B1125" s="638" t="s">
        <v>2706</v>
      </c>
      <c r="C1125" s="639" t="s">
        <v>1086</v>
      </c>
      <c r="D1125" s="640" t="s">
        <v>4454</v>
      </c>
      <c r="E1125" s="638"/>
      <c r="F1125" s="639" t="s">
        <v>1693</v>
      </c>
      <c r="G1125" s="638"/>
      <c r="H1125" s="1110">
        <v>100</v>
      </c>
      <c r="I1125" s="705">
        <v>42300</v>
      </c>
      <c r="J1125" s="643">
        <v>0</v>
      </c>
      <c r="K1125" s="578">
        <f t="shared" si="59"/>
        <v>0</v>
      </c>
      <c r="L1125" s="579">
        <f t="shared" si="60"/>
        <v>0</v>
      </c>
      <c r="M1125" s="580">
        <f t="shared" si="61"/>
        <v>4230000</v>
      </c>
      <c r="N1125" s="638"/>
      <c r="O1125" s="638"/>
      <c r="P1125" s="639" t="s">
        <v>1361</v>
      </c>
      <c r="Q1125" s="639" t="s">
        <v>358</v>
      </c>
      <c r="R1125" s="639" t="s">
        <v>73</v>
      </c>
      <c r="S1125" s="639" t="s">
        <v>109</v>
      </c>
    </row>
    <row r="1126" spans="1:19" ht="20.25" customHeight="1">
      <c r="A1126" s="639" t="s">
        <v>2705</v>
      </c>
      <c r="B1126" s="638" t="s">
        <v>2706</v>
      </c>
      <c r="C1126" s="639" t="s">
        <v>1086</v>
      </c>
      <c r="D1126" s="640" t="s">
        <v>4399</v>
      </c>
      <c r="E1126" s="638"/>
      <c r="F1126" s="639" t="s">
        <v>1691</v>
      </c>
      <c r="G1126" s="638"/>
      <c r="H1126" s="1110">
        <v>100</v>
      </c>
      <c r="I1126" s="705">
        <v>23400</v>
      </c>
      <c r="J1126" s="643">
        <v>0</v>
      </c>
      <c r="K1126" s="578">
        <f t="shared" si="59"/>
        <v>0</v>
      </c>
      <c r="L1126" s="579">
        <f t="shared" si="60"/>
        <v>0</v>
      </c>
      <c r="M1126" s="580">
        <f t="shared" si="61"/>
        <v>2340000</v>
      </c>
      <c r="N1126" s="638"/>
      <c r="O1126" s="638"/>
      <c r="P1126" s="639" t="s">
        <v>1361</v>
      </c>
      <c r="Q1126" s="639" t="s">
        <v>358</v>
      </c>
      <c r="R1126" s="639" t="s">
        <v>73</v>
      </c>
      <c r="S1126" s="639" t="s">
        <v>109</v>
      </c>
    </row>
    <row r="1127" spans="1:19" ht="20.25" customHeight="1">
      <c r="A1127" s="639" t="s">
        <v>2705</v>
      </c>
      <c r="B1127" s="638" t="s">
        <v>2706</v>
      </c>
      <c r="C1127" s="639" t="s">
        <v>1086</v>
      </c>
      <c r="D1127" s="640" t="s">
        <v>4399</v>
      </c>
      <c r="E1127" s="638"/>
      <c r="F1127" s="639" t="s">
        <v>1697</v>
      </c>
      <c r="G1127" s="638"/>
      <c r="H1127" s="1110">
        <v>100</v>
      </c>
      <c r="I1127" s="705">
        <v>36000</v>
      </c>
      <c r="J1127" s="643">
        <v>0</v>
      </c>
      <c r="K1127" s="578">
        <f t="shared" si="59"/>
        <v>0</v>
      </c>
      <c r="L1127" s="579">
        <f t="shared" si="60"/>
        <v>0</v>
      </c>
      <c r="M1127" s="580">
        <f t="shared" si="61"/>
        <v>3600000</v>
      </c>
      <c r="N1127" s="638"/>
      <c r="O1127" s="638"/>
      <c r="P1127" s="639" t="s">
        <v>1361</v>
      </c>
      <c r="Q1127" s="639" t="s">
        <v>358</v>
      </c>
      <c r="R1127" s="639" t="s">
        <v>73</v>
      </c>
      <c r="S1127" s="639" t="s">
        <v>109</v>
      </c>
    </row>
    <row r="1128" spans="1:19" ht="20.25" customHeight="1">
      <c r="A1128" s="639" t="s">
        <v>2705</v>
      </c>
      <c r="B1128" s="638" t="s">
        <v>2706</v>
      </c>
      <c r="C1128" s="639" t="s">
        <v>1086</v>
      </c>
      <c r="D1128" s="640" t="s">
        <v>4399</v>
      </c>
      <c r="E1128" s="638"/>
      <c r="F1128" s="639" t="s">
        <v>1693</v>
      </c>
      <c r="G1128" s="638"/>
      <c r="H1128" s="1110">
        <v>100</v>
      </c>
      <c r="I1128" s="705">
        <v>42300</v>
      </c>
      <c r="J1128" s="643">
        <v>0</v>
      </c>
      <c r="K1128" s="578">
        <f t="shared" si="59"/>
        <v>0</v>
      </c>
      <c r="L1128" s="579">
        <f t="shared" si="60"/>
        <v>0</v>
      </c>
      <c r="M1128" s="580">
        <f t="shared" si="61"/>
        <v>4230000</v>
      </c>
      <c r="N1128" s="638"/>
      <c r="O1128" s="638"/>
      <c r="P1128" s="639" t="s">
        <v>1361</v>
      </c>
      <c r="Q1128" s="639" t="s">
        <v>358</v>
      </c>
      <c r="R1128" s="639" t="s">
        <v>73</v>
      </c>
      <c r="S1128" s="639" t="s">
        <v>109</v>
      </c>
    </row>
    <row r="1129" spans="1:19" ht="20.25" customHeight="1">
      <c r="A1129" s="639" t="s">
        <v>2819</v>
      </c>
      <c r="B1129" s="638" t="s">
        <v>2821</v>
      </c>
      <c r="C1129" s="639" t="s">
        <v>371</v>
      </c>
      <c r="D1129" s="640" t="s">
        <v>4485</v>
      </c>
      <c r="E1129" s="638"/>
      <c r="F1129" s="639" t="s">
        <v>906</v>
      </c>
      <c r="G1129" s="638"/>
      <c r="H1129" s="1110">
        <v>2886</v>
      </c>
      <c r="I1129" s="705">
        <v>112440</v>
      </c>
      <c r="J1129" s="643">
        <v>46</v>
      </c>
      <c r="K1129" s="578">
        <f t="shared" si="59"/>
        <v>132756</v>
      </c>
      <c r="L1129" s="579">
        <f t="shared" si="60"/>
        <v>132.756</v>
      </c>
      <c r="M1129" s="580">
        <f t="shared" si="61"/>
        <v>324501840</v>
      </c>
      <c r="N1129" s="638"/>
      <c r="O1129" s="638" t="s">
        <v>837</v>
      </c>
      <c r="P1129" s="639" t="s">
        <v>1273</v>
      </c>
      <c r="Q1129" s="639" t="s">
        <v>370</v>
      </c>
      <c r="R1129" s="639" t="s">
        <v>68</v>
      </c>
      <c r="S1129" s="639" t="s">
        <v>213</v>
      </c>
    </row>
    <row r="1130" spans="1:19" ht="20.25" customHeight="1">
      <c r="A1130" s="639" t="s">
        <v>2819</v>
      </c>
      <c r="B1130" s="638" t="s">
        <v>2821</v>
      </c>
      <c r="C1130" s="639" t="s">
        <v>371</v>
      </c>
      <c r="D1130" s="640" t="s">
        <v>4485</v>
      </c>
      <c r="E1130" s="638"/>
      <c r="F1130" s="639" t="s">
        <v>880</v>
      </c>
      <c r="G1130" s="638"/>
      <c r="H1130" s="1110">
        <v>2886</v>
      </c>
      <c r="I1130" s="705">
        <v>2612</v>
      </c>
      <c r="J1130" s="643">
        <v>0</v>
      </c>
      <c r="K1130" s="578">
        <f t="shared" si="59"/>
        <v>0</v>
      </c>
      <c r="L1130" s="579">
        <f t="shared" si="60"/>
        <v>0</v>
      </c>
      <c r="M1130" s="580">
        <f t="shared" si="61"/>
        <v>7538232</v>
      </c>
      <c r="N1130" s="638"/>
      <c r="O1130" s="638" t="s">
        <v>837</v>
      </c>
      <c r="P1130" s="639" t="s">
        <v>1273</v>
      </c>
      <c r="Q1130" s="639" t="s">
        <v>336</v>
      </c>
      <c r="R1130" s="639" t="s">
        <v>73</v>
      </c>
      <c r="S1130" s="639" t="s">
        <v>213</v>
      </c>
    </row>
    <row r="1131" spans="1:19" ht="20.25" customHeight="1">
      <c r="A1131" s="639" t="s">
        <v>2819</v>
      </c>
      <c r="B1131" s="638" t="s">
        <v>2821</v>
      </c>
      <c r="C1131" s="639" t="s">
        <v>371</v>
      </c>
      <c r="D1131" s="640" t="s">
        <v>4485</v>
      </c>
      <c r="E1131" s="638"/>
      <c r="F1131" s="639" t="s">
        <v>1387</v>
      </c>
      <c r="G1131" s="638"/>
      <c r="H1131" s="1110">
        <v>2580</v>
      </c>
      <c r="I1131" s="705">
        <v>10972</v>
      </c>
      <c r="J1131" s="643">
        <v>0</v>
      </c>
      <c r="K1131" s="578">
        <f t="shared" si="59"/>
        <v>0</v>
      </c>
      <c r="L1131" s="579">
        <f t="shared" si="60"/>
        <v>0</v>
      </c>
      <c r="M1131" s="580">
        <f t="shared" si="61"/>
        <v>28307760</v>
      </c>
      <c r="N1131" s="638"/>
      <c r="O1131" s="638" t="s">
        <v>2031</v>
      </c>
      <c r="P1131" s="639" t="s">
        <v>1273</v>
      </c>
      <c r="Q1131" s="639" t="s">
        <v>577</v>
      </c>
      <c r="R1131" s="639" t="s">
        <v>375</v>
      </c>
      <c r="S1131" s="639" t="s">
        <v>213</v>
      </c>
    </row>
    <row r="1132" spans="1:19" ht="20.25" customHeight="1">
      <c r="A1132" s="639" t="s">
        <v>2819</v>
      </c>
      <c r="B1132" s="638" t="s">
        <v>2821</v>
      </c>
      <c r="C1132" s="639" t="s">
        <v>371</v>
      </c>
      <c r="D1132" s="640" t="s">
        <v>4485</v>
      </c>
      <c r="E1132" s="638"/>
      <c r="F1132" s="639" t="s">
        <v>589</v>
      </c>
      <c r="G1132" s="638"/>
      <c r="H1132" s="1110">
        <v>2580</v>
      </c>
      <c r="I1132" s="705">
        <v>22231</v>
      </c>
      <c r="J1132" s="643">
        <v>15</v>
      </c>
      <c r="K1132" s="578">
        <f t="shared" si="59"/>
        <v>38700</v>
      </c>
      <c r="L1132" s="579">
        <f t="shared" si="60"/>
        <v>38.700000000000003</v>
      </c>
      <c r="M1132" s="580">
        <f t="shared" si="61"/>
        <v>57355980</v>
      </c>
      <c r="N1132" s="638"/>
      <c r="O1132" s="638" t="s">
        <v>2031</v>
      </c>
      <c r="P1132" s="639" t="s">
        <v>1273</v>
      </c>
      <c r="Q1132" s="639" t="s">
        <v>270</v>
      </c>
      <c r="R1132" s="639" t="s">
        <v>68</v>
      </c>
      <c r="S1132" s="639" t="s">
        <v>213</v>
      </c>
    </row>
    <row r="1133" spans="1:19" ht="20.25" customHeight="1">
      <c r="A1133" s="639" t="s">
        <v>2819</v>
      </c>
      <c r="B1133" s="638" t="s">
        <v>2821</v>
      </c>
      <c r="C1133" s="639" t="s">
        <v>371</v>
      </c>
      <c r="D1133" s="640" t="s">
        <v>4485</v>
      </c>
      <c r="E1133" s="638"/>
      <c r="F1133" s="639" t="s">
        <v>1091</v>
      </c>
      <c r="G1133" s="638"/>
      <c r="H1133" s="1110">
        <v>306</v>
      </c>
      <c r="I1133" s="705">
        <v>58000</v>
      </c>
      <c r="J1133" s="643">
        <v>17</v>
      </c>
      <c r="K1133" s="578">
        <f t="shared" si="59"/>
        <v>5202</v>
      </c>
      <c r="L1133" s="579">
        <f t="shared" si="60"/>
        <v>5.202</v>
      </c>
      <c r="M1133" s="580">
        <f t="shared" si="61"/>
        <v>17748000</v>
      </c>
      <c r="N1133" s="638"/>
      <c r="O1133" s="638"/>
      <c r="P1133" s="639" t="s">
        <v>1273</v>
      </c>
      <c r="Q1133" s="639" t="s">
        <v>755</v>
      </c>
      <c r="R1133" s="639" t="s">
        <v>68</v>
      </c>
      <c r="S1133" s="639" t="s">
        <v>213</v>
      </c>
    </row>
    <row r="1134" spans="1:19" ht="20.25" customHeight="1">
      <c r="A1134" s="639" t="s">
        <v>806</v>
      </c>
      <c r="B1134" s="638" t="s">
        <v>4517</v>
      </c>
      <c r="C1134" s="639" t="s">
        <v>371</v>
      </c>
      <c r="D1134" s="640" t="s">
        <v>1877</v>
      </c>
      <c r="E1134" s="638"/>
      <c r="F1134" s="639" t="s">
        <v>3287</v>
      </c>
      <c r="G1134" s="638"/>
      <c r="H1134" s="1110">
        <v>2000</v>
      </c>
      <c r="I1134" s="705">
        <v>258520</v>
      </c>
      <c r="J1134" s="643">
        <v>28.2</v>
      </c>
      <c r="K1134" s="578">
        <f t="shared" ref="K1134:K1135" si="62">IFERROR(J1134*H1134,"0")</f>
        <v>56400</v>
      </c>
      <c r="L1134" s="579">
        <f t="shared" ref="L1134:L1135" si="63">IFERROR(K1134/1000,"0")</f>
        <v>56.4</v>
      </c>
      <c r="M1134" s="580">
        <f t="shared" ref="M1134:M1135" si="64">I1134*H1134</f>
        <v>517040000</v>
      </c>
      <c r="N1134" s="638"/>
      <c r="O1134" s="638"/>
      <c r="P1134" s="639" t="s">
        <v>1273</v>
      </c>
      <c r="Q1134" s="639" t="s">
        <v>343</v>
      </c>
      <c r="R1134" s="639" t="s">
        <v>60</v>
      </c>
      <c r="S1134" s="639" t="s">
        <v>237</v>
      </c>
    </row>
    <row r="1135" spans="1:19" ht="20.25" customHeight="1">
      <c r="A1135" s="639" t="s">
        <v>806</v>
      </c>
      <c r="B1135" s="638" t="s">
        <v>4517</v>
      </c>
      <c r="C1135" s="639" t="s">
        <v>371</v>
      </c>
      <c r="D1135" s="640" t="s">
        <v>1877</v>
      </c>
      <c r="E1135" s="638"/>
      <c r="F1135" s="639" t="s">
        <v>2106</v>
      </c>
      <c r="G1135" s="638"/>
      <c r="H1135" s="1110">
        <v>2000</v>
      </c>
      <c r="I1135" s="705">
        <v>224778</v>
      </c>
      <c r="J1135" s="643">
        <v>30.5</v>
      </c>
      <c r="K1135" s="578">
        <f t="shared" si="62"/>
        <v>61000</v>
      </c>
      <c r="L1135" s="579">
        <f t="shared" si="63"/>
        <v>61</v>
      </c>
      <c r="M1135" s="580">
        <f t="shared" si="64"/>
        <v>449556000</v>
      </c>
      <c r="N1135" s="638"/>
      <c r="O1135" s="638"/>
      <c r="P1135" s="639" t="s">
        <v>1273</v>
      </c>
      <c r="Q1135" s="639" t="s">
        <v>343</v>
      </c>
      <c r="R1135" s="639" t="s">
        <v>60</v>
      </c>
      <c r="S1135" s="639" t="s">
        <v>237</v>
      </c>
    </row>
    <row r="1136" spans="1:19" ht="20.25" customHeight="1">
      <c r="A1136" s="639" t="s">
        <v>806</v>
      </c>
      <c r="B1136" s="638" t="s">
        <v>4518</v>
      </c>
      <c r="C1136" s="639" t="s">
        <v>371</v>
      </c>
      <c r="D1136" s="640" t="s">
        <v>4171</v>
      </c>
      <c r="E1136" s="638"/>
      <c r="F1136" s="639" t="s">
        <v>3287</v>
      </c>
      <c r="G1136" s="638"/>
      <c r="H1136" s="1110">
        <v>1020</v>
      </c>
      <c r="I1136" s="705">
        <v>258520</v>
      </c>
      <c r="J1136" s="643">
        <v>28.2</v>
      </c>
      <c r="K1136" s="578">
        <f t="shared" si="59"/>
        <v>28764</v>
      </c>
      <c r="L1136" s="579">
        <f t="shared" si="60"/>
        <v>28.763999999999999</v>
      </c>
      <c r="M1136" s="580">
        <f t="shared" si="61"/>
        <v>263690400</v>
      </c>
      <c r="N1136" s="638"/>
      <c r="O1136" s="638"/>
      <c r="P1136" s="639" t="s">
        <v>1273</v>
      </c>
      <c r="Q1136" s="639" t="s">
        <v>343</v>
      </c>
      <c r="R1136" s="639" t="s">
        <v>60</v>
      </c>
      <c r="S1136" s="639" t="s">
        <v>237</v>
      </c>
    </row>
    <row r="1137" spans="1:19" ht="20.25" customHeight="1">
      <c r="A1137" s="639" t="s">
        <v>806</v>
      </c>
      <c r="B1137" s="638" t="s">
        <v>4518</v>
      </c>
      <c r="C1137" s="639" t="s">
        <v>371</v>
      </c>
      <c r="D1137" s="640" t="s">
        <v>4171</v>
      </c>
      <c r="E1137" s="638"/>
      <c r="F1137" s="639" t="s">
        <v>2106</v>
      </c>
      <c r="G1137" s="638"/>
      <c r="H1137" s="1110">
        <v>1078</v>
      </c>
      <c r="I1137" s="705">
        <v>224778</v>
      </c>
      <c r="J1137" s="643">
        <v>30.5</v>
      </c>
      <c r="K1137" s="578">
        <f t="shared" si="59"/>
        <v>32879</v>
      </c>
      <c r="L1137" s="579">
        <f t="shared" si="60"/>
        <v>32.878999999999998</v>
      </c>
      <c r="M1137" s="580">
        <f t="shared" si="61"/>
        <v>242310684</v>
      </c>
      <c r="N1137" s="638"/>
      <c r="O1137" s="638"/>
      <c r="P1137" s="639" t="s">
        <v>1273</v>
      </c>
      <c r="Q1137" s="639" t="s">
        <v>343</v>
      </c>
      <c r="R1137" s="639" t="s">
        <v>60</v>
      </c>
      <c r="S1137" s="639" t="s">
        <v>237</v>
      </c>
    </row>
    <row r="1138" spans="1:19" ht="20.25" customHeight="1">
      <c r="A1138" s="639" t="s">
        <v>806</v>
      </c>
      <c r="B1138" s="638" t="s">
        <v>2862</v>
      </c>
      <c r="C1138" s="639" t="s">
        <v>371</v>
      </c>
      <c r="D1138" s="640" t="s">
        <v>4397</v>
      </c>
      <c r="E1138" s="638"/>
      <c r="F1138" s="639" t="s">
        <v>2961</v>
      </c>
      <c r="G1138" s="638"/>
      <c r="H1138" s="1110">
        <v>45</v>
      </c>
      <c r="I1138" s="705">
        <v>260664</v>
      </c>
      <c r="J1138" s="643">
        <v>30.5</v>
      </c>
      <c r="K1138" s="578">
        <f t="shared" si="59"/>
        <v>1372.5</v>
      </c>
      <c r="L1138" s="579">
        <f t="shared" si="60"/>
        <v>1.3725000000000001</v>
      </c>
      <c r="M1138" s="580">
        <f t="shared" si="61"/>
        <v>11729880</v>
      </c>
      <c r="N1138" s="638"/>
      <c r="O1138" s="638" t="s">
        <v>2865</v>
      </c>
      <c r="P1138" s="639" t="s">
        <v>1273</v>
      </c>
      <c r="Q1138" s="639" t="s">
        <v>343</v>
      </c>
      <c r="R1138" s="639" t="s">
        <v>60</v>
      </c>
      <c r="S1138" s="639" t="s">
        <v>1682</v>
      </c>
    </row>
    <row r="1139" spans="1:19" ht="20.25" customHeight="1">
      <c r="A1139" s="639" t="s">
        <v>770</v>
      </c>
      <c r="B1139" s="638" t="s">
        <v>2880</v>
      </c>
      <c r="C1139" s="639" t="s">
        <v>515</v>
      </c>
      <c r="D1139" s="640" t="s">
        <v>4487</v>
      </c>
      <c r="E1139" s="638"/>
      <c r="F1139" s="639" t="s">
        <v>1276</v>
      </c>
      <c r="G1139" s="638"/>
      <c r="H1139" s="1110">
        <v>1368</v>
      </c>
      <c r="I1139" s="705">
        <v>423675</v>
      </c>
      <c r="J1139" s="643">
        <v>31.4</v>
      </c>
      <c r="K1139" s="578">
        <f t="shared" si="59"/>
        <v>42955.199999999997</v>
      </c>
      <c r="L1139" s="579">
        <f t="shared" si="60"/>
        <v>42.955199999999998</v>
      </c>
      <c r="M1139" s="580">
        <f t="shared" si="61"/>
        <v>579587400</v>
      </c>
      <c r="N1139" s="638"/>
      <c r="O1139" s="638" t="s">
        <v>2783</v>
      </c>
      <c r="P1139" s="639" t="s">
        <v>761</v>
      </c>
      <c r="Q1139" s="639" t="s">
        <v>343</v>
      </c>
      <c r="R1139" s="639" t="s">
        <v>60</v>
      </c>
      <c r="S1139" s="639" t="s">
        <v>152</v>
      </c>
    </row>
    <row r="1140" spans="1:19" ht="20.25" customHeight="1">
      <c r="A1140" s="639" t="s">
        <v>770</v>
      </c>
      <c r="B1140" s="638" t="s">
        <v>2880</v>
      </c>
      <c r="C1140" s="639" t="s">
        <v>515</v>
      </c>
      <c r="D1140" s="640" t="s">
        <v>4487</v>
      </c>
      <c r="E1140" s="638"/>
      <c r="F1140" s="639" t="s">
        <v>880</v>
      </c>
      <c r="G1140" s="638"/>
      <c r="H1140" s="1110">
        <v>1368</v>
      </c>
      <c r="I1140" s="705">
        <v>2440</v>
      </c>
      <c r="J1140" s="643">
        <v>0</v>
      </c>
      <c r="K1140" s="578">
        <f t="shared" si="59"/>
        <v>0</v>
      </c>
      <c r="L1140" s="579">
        <f t="shared" si="60"/>
        <v>0</v>
      </c>
      <c r="M1140" s="580">
        <f t="shared" si="61"/>
        <v>3337920</v>
      </c>
      <c r="N1140" s="638"/>
      <c r="O1140" s="638" t="s">
        <v>2783</v>
      </c>
      <c r="P1140" s="639" t="s">
        <v>761</v>
      </c>
      <c r="Q1140" s="639" t="s">
        <v>336</v>
      </c>
      <c r="R1140" s="639" t="s">
        <v>73</v>
      </c>
      <c r="S1140" s="639" t="s">
        <v>152</v>
      </c>
    </row>
    <row r="1141" spans="1:19" ht="20.25" customHeight="1">
      <c r="A1141" s="639" t="s">
        <v>770</v>
      </c>
      <c r="B1141" s="638" t="s">
        <v>2880</v>
      </c>
      <c r="C1141" s="639" t="s">
        <v>515</v>
      </c>
      <c r="D1141" s="640" t="s">
        <v>4487</v>
      </c>
      <c r="E1141" s="638"/>
      <c r="F1141" s="639" t="s">
        <v>2172</v>
      </c>
      <c r="G1141" s="638"/>
      <c r="H1141" s="1110">
        <v>120</v>
      </c>
      <c r="I1141" s="705">
        <v>74727</v>
      </c>
      <c r="J1141" s="643">
        <v>16.5</v>
      </c>
      <c r="K1141" s="578">
        <f t="shared" si="59"/>
        <v>1980</v>
      </c>
      <c r="L1141" s="579">
        <f t="shared" si="60"/>
        <v>1.98</v>
      </c>
      <c r="M1141" s="580">
        <f t="shared" si="61"/>
        <v>8967240</v>
      </c>
      <c r="N1141" s="638"/>
      <c r="O1141" s="638" t="s">
        <v>2966</v>
      </c>
      <c r="P1141" s="639" t="s">
        <v>761</v>
      </c>
      <c r="Q1141" s="639" t="s">
        <v>981</v>
      </c>
      <c r="R1141" s="639" t="s">
        <v>60</v>
      </c>
      <c r="S1141" s="639" t="s">
        <v>152</v>
      </c>
    </row>
    <row r="1142" spans="1:19" ht="20.25" customHeight="1">
      <c r="A1142" s="639" t="s">
        <v>770</v>
      </c>
      <c r="B1142" s="638" t="s">
        <v>2880</v>
      </c>
      <c r="C1142" s="639" t="s">
        <v>515</v>
      </c>
      <c r="D1142" s="640" t="s">
        <v>4487</v>
      </c>
      <c r="E1142" s="638"/>
      <c r="F1142" s="639" t="s">
        <v>521</v>
      </c>
      <c r="G1142" s="638"/>
      <c r="H1142" s="1110">
        <v>120</v>
      </c>
      <c r="I1142" s="705">
        <v>199273</v>
      </c>
      <c r="J1142" s="643">
        <v>0</v>
      </c>
      <c r="K1142" s="578">
        <f t="shared" si="59"/>
        <v>0</v>
      </c>
      <c r="L1142" s="579">
        <f t="shared" si="60"/>
        <v>0</v>
      </c>
      <c r="M1142" s="580">
        <f t="shared" si="61"/>
        <v>23912760</v>
      </c>
      <c r="N1142" s="638"/>
      <c r="O1142" s="638" t="s">
        <v>2966</v>
      </c>
      <c r="P1142" s="639" t="s">
        <v>761</v>
      </c>
      <c r="Q1142" s="639" t="s">
        <v>374</v>
      </c>
      <c r="R1142" s="639" t="s">
        <v>375</v>
      </c>
      <c r="S1142" s="639" t="s">
        <v>152</v>
      </c>
    </row>
    <row r="1143" spans="1:19" ht="20.25" customHeight="1">
      <c r="A1143" s="639" t="s">
        <v>113</v>
      </c>
      <c r="B1143" s="638" t="s">
        <v>2885</v>
      </c>
      <c r="C1143" s="639" t="s">
        <v>365</v>
      </c>
      <c r="D1143" s="640" t="s">
        <v>4483</v>
      </c>
      <c r="E1143" s="638"/>
      <c r="F1143" s="639" t="s">
        <v>81</v>
      </c>
      <c r="G1143" s="638"/>
      <c r="H1143" s="1110">
        <v>838</v>
      </c>
      <c r="I1143" s="705">
        <v>4296</v>
      </c>
      <c r="J1143" s="643">
        <v>0</v>
      </c>
      <c r="K1143" s="578">
        <f t="shared" si="59"/>
        <v>0</v>
      </c>
      <c r="L1143" s="579">
        <f t="shared" si="60"/>
        <v>0</v>
      </c>
      <c r="M1143" s="580">
        <f t="shared" si="61"/>
        <v>3600048</v>
      </c>
      <c r="N1143" s="638"/>
      <c r="O1143" s="638" t="s">
        <v>2884</v>
      </c>
      <c r="P1143" s="639" t="s">
        <v>269</v>
      </c>
      <c r="Q1143" s="639" t="s">
        <v>336</v>
      </c>
      <c r="R1143" s="639" t="s">
        <v>73</v>
      </c>
      <c r="S1143" s="639" t="s">
        <v>152</v>
      </c>
    </row>
    <row r="1144" spans="1:19" ht="20.25" customHeight="1">
      <c r="A1144" s="639" t="s">
        <v>113</v>
      </c>
      <c r="B1144" s="638" t="s">
        <v>2885</v>
      </c>
      <c r="C1144" s="639" t="s">
        <v>365</v>
      </c>
      <c r="D1144" s="640" t="s">
        <v>4483</v>
      </c>
      <c r="E1144" s="638"/>
      <c r="F1144" s="639" t="s">
        <v>366</v>
      </c>
      <c r="G1144" s="638"/>
      <c r="H1144" s="1110">
        <v>838</v>
      </c>
      <c r="I1144" s="705">
        <v>3191</v>
      </c>
      <c r="J1144" s="643">
        <v>0</v>
      </c>
      <c r="K1144" s="578">
        <f t="shared" si="59"/>
        <v>0</v>
      </c>
      <c r="L1144" s="579">
        <f t="shared" si="60"/>
        <v>0</v>
      </c>
      <c r="M1144" s="580">
        <f t="shared" si="61"/>
        <v>2674058</v>
      </c>
      <c r="N1144" s="638"/>
      <c r="O1144" s="638" t="s">
        <v>2884</v>
      </c>
      <c r="P1144" s="639" t="s">
        <v>269</v>
      </c>
      <c r="Q1144" s="639" t="s">
        <v>336</v>
      </c>
      <c r="R1144" s="639" t="s">
        <v>73</v>
      </c>
      <c r="S1144" s="639" t="s">
        <v>152</v>
      </c>
    </row>
    <row r="1145" spans="1:19" ht="20.25" customHeight="1">
      <c r="A1145" s="639" t="s">
        <v>113</v>
      </c>
      <c r="B1145" s="638" t="s">
        <v>2885</v>
      </c>
      <c r="C1145" s="639" t="s">
        <v>365</v>
      </c>
      <c r="D1145" s="640" t="s">
        <v>4483</v>
      </c>
      <c r="E1145" s="638"/>
      <c r="F1145" s="639" t="s">
        <v>442</v>
      </c>
      <c r="G1145" s="638"/>
      <c r="H1145" s="1110">
        <v>838</v>
      </c>
      <c r="I1145" s="705">
        <v>614</v>
      </c>
      <c r="J1145" s="643">
        <v>0</v>
      </c>
      <c r="K1145" s="578">
        <f t="shared" si="59"/>
        <v>0</v>
      </c>
      <c r="L1145" s="579">
        <f t="shared" si="60"/>
        <v>0</v>
      </c>
      <c r="M1145" s="580">
        <f t="shared" si="61"/>
        <v>514532</v>
      </c>
      <c r="N1145" s="638"/>
      <c r="O1145" s="638" t="s">
        <v>2884</v>
      </c>
      <c r="P1145" s="639" t="s">
        <v>269</v>
      </c>
      <c r="Q1145" s="639" t="s">
        <v>336</v>
      </c>
      <c r="R1145" s="639" t="s">
        <v>73</v>
      </c>
      <c r="S1145" s="639" t="s">
        <v>152</v>
      </c>
    </row>
    <row r="1146" spans="1:19" ht="20.25" customHeight="1">
      <c r="A1146" s="639" t="s">
        <v>113</v>
      </c>
      <c r="B1146" s="638" t="s">
        <v>2885</v>
      </c>
      <c r="C1146" s="639" t="s">
        <v>365</v>
      </c>
      <c r="D1146" s="640" t="s">
        <v>4483</v>
      </c>
      <c r="E1146" s="638"/>
      <c r="F1146" s="639" t="s">
        <v>1004</v>
      </c>
      <c r="G1146" s="638"/>
      <c r="H1146" s="1110">
        <v>419</v>
      </c>
      <c r="I1146" s="705">
        <v>8335</v>
      </c>
      <c r="J1146" s="643">
        <v>0</v>
      </c>
      <c r="K1146" s="578">
        <f t="shared" si="59"/>
        <v>0</v>
      </c>
      <c r="L1146" s="579">
        <f t="shared" si="60"/>
        <v>0</v>
      </c>
      <c r="M1146" s="580">
        <f t="shared" si="61"/>
        <v>3492365</v>
      </c>
      <c r="N1146" s="638"/>
      <c r="O1146" s="638" t="s">
        <v>2886</v>
      </c>
      <c r="P1146" s="639" t="s">
        <v>269</v>
      </c>
      <c r="Q1146" s="639" t="s">
        <v>336</v>
      </c>
      <c r="R1146" s="639" t="s">
        <v>73</v>
      </c>
      <c r="S1146" s="639" t="s">
        <v>152</v>
      </c>
    </row>
    <row r="1147" spans="1:19" ht="20.25" customHeight="1">
      <c r="A1147" s="639" t="s">
        <v>113</v>
      </c>
      <c r="B1147" s="638" t="s">
        <v>2885</v>
      </c>
      <c r="C1147" s="639" t="s">
        <v>365</v>
      </c>
      <c r="D1147" s="640" t="s">
        <v>4483</v>
      </c>
      <c r="E1147" s="638"/>
      <c r="F1147" s="639" t="s">
        <v>442</v>
      </c>
      <c r="G1147" s="638"/>
      <c r="H1147" s="1110">
        <v>419</v>
      </c>
      <c r="I1147" s="705">
        <v>758</v>
      </c>
      <c r="J1147" s="643">
        <v>0</v>
      </c>
      <c r="K1147" s="578">
        <f t="shared" si="59"/>
        <v>0</v>
      </c>
      <c r="L1147" s="579">
        <f t="shared" si="60"/>
        <v>0</v>
      </c>
      <c r="M1147" s="580">
        <f t="shared" si="61"/>
        <v>317602</v>
      </c>
      <c r="N1147" s="638"/>
      <c r="O1147" s="638" t="s">
        <v>2886</v>
      </c>
      <c r="P1147" s="639" t="s">
        <v>269</v>
      </c>
      <c r="Q1147" s="639" t="s">
        <v>336</v>
      </c>
      <c r="R1147" s="639" t="s">
        <v>73</v>
      </c>
      <c r="S1147" s="639" t="s">
        <v>152</v>
      </c>
    </row>
    <row r="1148" spans="1:19" ht="20.25" customHeight="1">
      <c r="A1148" s="639" t="s">
        <v>113</v>
      </c>
      <c r="B1148" s="638" t="s">
        <v>2885</v>
      </c>
      <c r="C1148" s="639" t="s">
        <v>365</v>
      </c>
      <c r="D1148" s="640" t="s">
        <v>4483</v>
      </c>
      <c r="E1148" s="638"/>
      <c r="F1148" s="639" t="s">
        <v>2887</v>
      </c>
      <c r="G1148" s="638"/>
      <c r="H1148" s="1110">
        <v>419</v>
      </c>
      <c r="I1148" s="705">
        <v>379</v>
      </c>
      <c r="J1148" s="643">
        <v>0</v>
      </c>
      <c r="K1148" s="578">
        <f t="shared" si="59"/>
        <v>0</v>
      </c>
      <c r="L1148" s="579">
        <f t="shared" si="60"/>
        <v>0</v>
      </c>
      <c r="M1148" s="580">
        <f t="shared" si="61"/>
        <v>158801</v>
      </c>
      <c r="N1148" s="638"/>
      <c r="O1148" s="638" t="s">
        <v>2886</v>
      </c>
      <c r="P1148" s="639" t="s">
        <v>269</v>
      </c>
      <c r="Q1148" s="639" t="s">
        <v>336</v>
      </c>
      <c r="R1148" s="639" t="s">
        <v>73</v>
      </c>
      <c r="S1148" s="639" t="s">
        <v>152</v>
      </c>
    </row>
    <row r="1149" spans="1:19" ht="20.25" customHeight="1">
      <c r="A1149" s="639" t="s">
        <v>113</v>
      </c>
      <c r="B1149" s="638" t="s">
        <v>2885</v>
      </c>
      <c r="C1149" s="639" t="s">
        <v>365</v>
      </c>
      <c r="D1149" s="640" t="s">
        <v>4483</v>
      </c>
      <c r="E1149" s="638"/>
      <c r="F1149" s="639" t="s">
        <v>81</v>
      </c>
      <c r="G1149" s="638"/>
      <c r="H1149" s="1110">
        <v>419</v>
      </c>
      <c r="I1149" s="705">
        <v>5304</v>
      </c>
      <c r="J1149" s="643">
        <v>0</v>
      </c>
      <c r="K1149" s="578">
        <f t="shared" si="59"/>
        <v>0</v>
      </c>
      <c r="L1149" s="579">
        <f t="shared" si="60"/>
        <v>0</v>
      </c>
      <c r="M1149" s="580">
        <f t="shared" si="61"/>
        <v>2222376</v>
      </c>
      <c r="N1149" s="638"/>
      <c r="O1149" s="638" t="s">
        <v>2886</v>
      </c>
      <c r="P1149" s="639" t="s">
        <v>269</v>
      </c>
      <c r="Q1149" s="639" t="s">
        <v>336</v>
      </c>
      <c r="R1149" s="639" t="s">
        <v>73</v>
      </c>
      <c r="S1149" s="639" t="s">
        <v>152</v>
      </c>
    </row>
    <row r="1150" spans="1:19" ht="20.25" customHeight="1">
      <c r="A1150" s="639" t="s">
        <v>113</v>
      </c>
      <c r="B1150" s="638" t="s">
        <v>2885</v>
      </c>
      <c r="C1150" s="639" t="s">
        <v>365</v>
      </c>
      <c r="D1150" s="640" t="s">
        <v>4483</v>
      </c>
      <c r="E1150" s="638"/>
      <c r="F1150" s="639" t="s">
        <v>84</v>
      </c>
      <c r="G1150" s="638"/>
      <c r="H1150" s="1110">
        <v>419</v>
      </c>
      <c r="I1150" s="705">
        <v>7274</v>
      </c>
      <c r="J1150" s="643">
        <v>0</v>
      </c>
      <c r="K1150" s="578">
        <f t="shared" si="59"/>
        <v>0</v>
      </c>
      <c r="L1150" s="579">
        <f t="shared" si="60"/>
        <v>0</v>
      </c>
      <c r="M1150" s="580">
        <f t="shared" si="61"/>
        <v>3047806</v>
      </c>
      <c r="N1150" s="638"/>
      <c r="O1150" s="638" t="s">
        <v>2886</v>
      </c>
      <c r="P1150" s="639" t="s">
        <v>269</v>
      </c>
      <c r="Q1150" s="639" t="s">
        <v>336</v>
      </c>
      <c r="R1150" s="639" t="s">
        <v>73</v>
      </c>
      <c r="S1150" s="639" t="s">
        <v>152</v>
      </c>
    </row>
    <row r="1151" spans="1:19" ht="20.25" customHeight="1">
      <c r="A1151" s="639" t="s">
        <v>113</v>
      </c>
      <c r="B1151" s="638" t="s">
        <v>2885</v>
      </c>
      <c r="C1151" s="639" t="s">
        <v>365</v>
      </c>
      <c r="D1151" s="640" t="s">
        <v>4483</v>
      </c>
      <c r="E1151" s="638"/>
      <c r="F1151" s="639" t="s">
        <v>1430</v>
      </c>
      <c r="G1151" s="638"/>
      <c r="H1151" s="1110">
        <v>838</v>
      </c>
      <c r="I1151" s="705">
        <v>10350</v>
      </c>
      <c r="J1151" s="643">
        <v>0</v>
      </c>
      <c r="K1151" s="578">
        <f t="shared" si="59"/>
        <v>0</v>
      </c>
      <c r="L1151" s="579">
        <f t="shared" si="60"/>
        <v>0</v>
      </c>
      <c r="M1151" s="580">
        <f t="shared" si="61"/>
        <v>8673300</v>
      </c>
      <c r="N1151" s="638"/>
      <c r="O1151" s="638" t="s">
        <v>2967</v>
      </c>
      <c r="P1151" s="639" t="s">
        <v>269</v>
      </c>
      <c r="Q1151" s="639" t="s">
        <v>336</v>
      </c>
      <c r="R1151" s="639" t="s">
        <v>73</v>
      </c>
      <c r="S1151" s="639" t="s">
        <v>152</v>
      </c>
    </row>
    <row r="1152" spans="1:19" ht="20.25" customHeight="1">
      <c r="A1152" s="639" t="s">
        <v>113</v>
      </c>
      <c r="B1152" s="638" t="s">
        <v>2885</v>
      </c>
      <c r="C1152" s="639" t="s">
        <v>365</v>
      </c>
      <c r="D1152" s="640" t="s">
        <v>4483</v>
      </c>
      <c r="E1152" s="638"/>
      <c r="F1152" s="639" t="s">
        <v>1430</v>
      </c>
      <c r="G1152" s="638"/>
      <c r="H1152" s="1110">
        <v>838</v>
      </c>
      <c r="I1152" s="705">
        <v>10350</v>
      </c>
      <c r="J1152" s="643">
        <v>0</v>
      </c>
      <c r="K1152" s="578">
        <f t="shared" si="59"/>
        <v>0</v>
      </c>
      <c r="L1152" s="579">
        <f t="shared" si="60"/>
        <v>0</v>
      </c>
      <c r="M1152" s="580">
        <f t="shared" si="61"/>
        <v>8673300</v>
      </c>
      <c r="N1152" s="638"/>
      <c r="O1152" s="638" t="s">
        <v>2968</v>
      </c>
      <c r="P1152" s="639" t="s">
        <v>269</v>
      </c>
      <c r="Q1152" s="639" t="s">
        <v>336</v>
      </c>
      <c r="R1152" s="639" t="s">
        <v>73</v>
      </c>
      <c r="S1152" s="639" t="s">
        <v>152</v>
      </c>
    </row>
    <row r="1153" spans="1:19" ht="20.25" customHeight="1">
      <c r="A1153" s="639" t="s">
        <v>113</v>
      </c>
      <c r="B1153" s="638" t="s">
        <v>2885</v>
      </c>
      <c r="C1153" s="639" t="s">
        <v>365</v>
      </c>
      <c r="D1153" s="640" t="s">
        <v>4483</v>
      </c>
      <c r="E1153" s="638"/>
      <c r="F1153" s="639" t="s">
        <v>454</v>
      </c>
      <c r="G1153" s="638"/>
      <c r="H1153" s="1110">
        <v>754</v>
      </c>
      <c r="I1153" s="705">
        <v>82852</v>
      </c>
      <c r="J1153" s="643">
        <v>37.5</v>
      </c>
      <c r="K1153" s="578">
        <f t="shared" si="59"/>
        <v>28275</v>
      </c>
      <c r="L1153" s="579">
        <f t="shared" si="60"/>
        <v>28.274999999999999</v>
      </c>
      <c r="M1153" s="580">
        <f t="shared" si="61"/>
        <v>62470408</v>
      </c>
      <c r="N1153" s="638"/>
      <c r="O1153" s="638" t="s">
        <v>2377</v>
      </c>
      <c r="P1153" s="639" t="s">
        <v>269</v>
      </c>
      <c r="Q1153" s="639" t="s">
        <v>370</v>
      </c>
      <c r="R1153" s="639" t="s">
        <v>68</v>
      </c>
      <c r="S1153" s="639" t="s">
        <v>152</v>
      </c>
    </row>
    <row r="1154" spans="1:19" ht="20.25" customHeight="1">
      <c r="A1154" s="639" t="s">
        <v>113</v>
      </c>
      <c r="B1154" s="638" t="s">
        <v>2885</v>
      </c>
      <c r="C1154" s="639" t="s">
        <v>365</v>
      </c>
      <c r="D1154" s="640" t="s">
        <v>4483</v>
      </c>
      <c r="E1154" s="638"/>
      <c r="F1154" s="639" t="s">
        <v>558</v>
      </c>
      <c r="G1154" s="638"/>
      <c r="H1154" s="1110">
        <v>754</v>
      </c>
      <c r="I1154" s="705">
        <v>7311</v>
      </c>
      <c r="J1154" s="643">
        <v>0</v>
      </c>
      <c r="K1154" s="578">
        <f t="shared" si="59"/>
        <v>0</v>
      </c>
      <c r="L1154" s="579">
        <f t="shared" si="60"/>
        <v>0</v>
      </c>
      <c r="M1154" s="580">
        <f t="shared" si="61"/>
        <v>5512494</v>
      </c>
      <c r="N1154" s="638"/>
      <c r="O1154" s="638" t="s">
        <v>2377</v>
      </c>
      <c r="P1154" s="639" t="s">
        <v>269</v>
      </c>
      <c r="Q1154" s="639" t="s">
        <v>336</v>
      </c>
      <c r="R1154" s="639" t="s">
        <v>73</v>
      </c>
      <c r="S1154" s="639" t="s">
        <v>152</v>
      </c>
    </row>
    <row r="1155" spans="1:19" ht="20.25" customHeight="1">
      <c r="A1155" s="639" t="s">
        <v>113</v>
      </c>
      <c r="B1155" s="638" t="s">
        <v>2885</v>
      </c>
      <c r="C1155" s="639" t="s">
        <v>365</v>
      </c>
      <c r="D1155" s="640" t="s">
        <v>4483</v>
      </c>
      <c r="E1155" s="638"/>
      <c r="F1155" s="639" t="s">
        <v>71</v>
      </c>
      <c r="G1155" s="638"/>
      <c r="H1155" s="1110">
        <v>754</v>
      </c>
      <c r="I1155" s="705">
        <v>35225</v>
      </c>
      <c r="J1155" s="643">
        <v>0</v>
      </c>
      <c r="K1155" s="578">
        <f t="shared" si="59"/>
        <v>0</v>
      </c>
      <c r="L1155" s="579">
        <f t="shared" si="60"/>
        <v>0</v>
      </c>
      <c r="M1155" s="580">
        <f t="shared" si="61"/>
        <v>26559650</v>
      </c>
      <c r="N1155" s="638"/>
      <c r="O1155" s="638" t="s">
        <v>2969</v>
      </c>
      <c r="P1155" s="639" t="s">
        <v>269</v>
      </c>
      <c r="Q1155" s="639" t="s">
        <v>271</v>
      </c>
      <c r="R1155" s="639" t="s">
        <v>73</v>
      </c>
      <c r="S1155" s="639" t="s">
        <v>152</v>
      </c>
    </row>
    <row r="1156" spans="1:19" ht="20.25" customHeight="1">
      <c r="A1156" s="639" t="s">
        <v>113</v>
      </c>
      <c r="B1156" s="638" t="s">
        <v>2885</v>
      </c>
      <c r="C1156" s="639" t="s">
        <v>365</v>
      </c>
      <c r="D1156" s="640" t="s">
        <v>4483</v>
      </c>
      <c r="E1156" s="638"/>
      <c r="F1156" s="639" t="s">
        <v>880</v>
      </c>
      <c r="G1156" s="638"/>
      <c r="H1156" s="1110">
        <v>754</v>
      </c>
      <c r="I1156" s="705">
        <v>3955</v>
      </c>
      <c r="J1156" s="643">
        <v>0</v>
      </c>
      <c r="K1156" s="578">
        <f t="shared" si="59"/>
        <v>0</v>
      </c>
      <c r="L1156" s="579">
        <f t="shared" si="60"/>
        <v>0</v>
      </c>
      <c r="M1156" s="580">
        <f t="shared" si="61"/>
        <v>2982070</v>
      </c>
      <c r="N1156" s="638"/>
      <c r="O1156" s="638" t="s">
        <v>2969</v>
      </c>
      <c r="P1156" s="639" t="s">
        <v>269</v>
      </c>
      <c r="Q1156" s="639" t="s">
        <v>336</v>
      </c>
      <c r="R1156" s="639" t="s">
        <v>73</v>
      </c>
      <c r="S1156" s="639" t="s">
        <v>152</v>
      </c>
    </row>
    <row r="1157" spans="1:19" ht="20.25" customHeight="1">
      <c r="A1157" s="639" t="s">
        <v>113</v>
      </c>
      <c r="B1157" s="638" t="s">
        <v>2885</v>
      </c>
      <c r="C1157" s="639" t="s">
        <v>365</v>
      </c>
      <c r="D1157" s="640" t="s">
        <v>4483</v>
      </c>
      <c r="E1157" s="638"/>
      <c r="F1157" s="639" t="s">
        <v>880</v>
      </c>
      <c r="G1157" s="638"/>
      <c r="H1157" s="1110">
        <v>754</v>
      </c>
      <c r="I1157" s="705">
        <v>3955</v>
      </c>
      <c r="J1157" s="643">
        <v>0</v>
      </c>
      <c r="K1157" s="578">
        <f t="shared" si="59"/>
        <v>0</v>
      </c>
      <c r="L1157" s="579">
        <f t="shared" si="60"/>
        <v>0</v>
      </c>
      <c r="M1157" s="580">
        <f t="shared" si="61"/>
        <v>2982070</v>
      </c>
      <c r="N1157" s="638"/>
      <c r="O1157" s="638" t="s">
        <v>2969</v>
      </c>
      <c r="P1157" s="639" t="s">
        <v>269</v>
      </c>
      <c r="Q1157" s="639" t="s">
        <v>336</v>
      </c>
      <c r="R1157" s="639" t="s">
        <v>73</v>
      </c>
      <c r="S1157" s="639" t="s">
        <v>152</v>
      </c>
    </row>
    <row r="1158" spans="1:19" ht="20.25" customHeight="1">
      <c r="A1158" s="639" t="s">
        <v>113</v>
      </c>
      <c r="B1158" s="638" t="s">
        <v>2885</v>
      </c>
      <c r="C1158" s="639" t="s">
        <v>365</v>
      </c>
      <c r="D1158" s="640" t="s">
        <v>4483</v>
      </c>
      <c r="E1158" s="638"/>
      <c r="F1158" s="639" t="s">
        <v>881</v>
      </c>
      <c r="G1158" s="638"/>
      <c r="H1158" s="1110">
        <v>754</v>
      </c>
      <c r="I1158" s="705">
        <v>9381</v>
      </c>
      <c r="J1158" s="643">
        <v>0</v>
      </c>
      <c r="K1158" s="578">
        <f t="shared" si="59"/>
        <v>0</v>
      </c>
      <c r="L1158" s="579">
        <f t="shared" si="60"/>
        <v>0</v>
      </c>
      <c r="M1158" s="580">
        <f t="shared" si="61"/>
        <v>7073274</v>
      </c>
      <c r="N1158" s="638"/>
      <c r="O1158" s="638" t="s">
        <v>2969</v>
      </c>
      <c r="P1158" s="639" t="s">
        <v>269</v>
      </c>
      <c r="Q1158" s="639" t="s">
        <v>336</v>
      </c>
      <c r="R1158" s="639" t="s">
        <v>73</v>
      </c>
      <c r="S1158" s="639" t="s">
        <v>152</v>
      </c>
    </row>
    <row r="1159" spans="1:19" ht="20.25" customHeight="1">
      <c r="A1159" s="639" t="s">
        <v>113</v>
      </c>
      <c r="B1159" s="638" t="s">
        <v>2885</v>
      </c>
      <c r="C1159" s="639" t="s">
        <v>365</v>
      </c>
      <c r="D1159" s="640" t="s">
        <v>4483</v>
      </c>
      <c r="E1159" s="638"/>
      <c r="F1159" s="639" t="s">
        <v>876</v>
      </c>
      <c r="G1159" s="638"/>
      <c r="H1159" s="1110">
        <v>754</v>
      </c>
      <c r="I1159" s="705">
        <v>1656</v>
      </c>
      <c r="J1159" s="643">
        <v>0</v>
      </c>
      <c r="K1159" s="578">
        <f t="shared" si="59"/>
        <v>0</v>
      </c>
      <c r="L1159" s="579">
        <f t="shared" si="60"/>
        <v>0</v>
      </c>
      <c r="M1159" s="580">
        <f t="shared" si="61"/>
        <v>1248624</v>
      </c>
      <c r="N1159" s="638"/>
      <c r="O1159" s="638" t="s">
        <v>2969</v>
      </c>
      <c r="P1159" s="639" t="s">
        <v>269</v>
      </c>
      <c r="Q1159" s="639" t="s">
        <v>336</v>
      </c>
      <c r="R1159" s="639" t="s">
        <v>73</v>
      </c>
      <c r="S1159" s="639" t="s">
        <v>152</v>
      </c>
    </row>
    <row r="1160" spans="1:19" ht="20.25" customHeight="1">
      <c r="A1160" s="639" t="s">
        <v>113</v>
      </c>
      <c r="B1160" s="638" t="s">
        <v>2885</v>
      </c>
      <c r="C1160" s="639" t="s">
        <v>365</v>
      </c>
      <c r="D1160" s="640" t="s">
        <v>4483</v>
      </c>
      <c r="E1160" s="638"/>
      <c r="F1160" s="639" t="s">
        <v>556</v>
      </c>
      <c r="G1160" s="638"/>
      <c r="H1160" s="1110">
        <v>754</v>
      </c>
      <c r="I1160" s="705">
        <v>2483</v>
      </c>
      <c r="J1160" s="643">
        <v>0</v>
      </c>
      <c r="K1160" s="578">
        <f t="shared" si="59"/>
        <v>0</v>
      </c>
      <c r="L1160" s="579">
        <f t="shared" si="60"/>
        <v>0</v>
      </c>
      <c r="M1160" s="580">
        <f t="shared" si="61"/>
        <v>1872182</v>
      </c>
      <c r="N1160" s="638"/>
      <c r="O1160" s="638" t="s">
        <v>2969</v>
      </c>
      <c r="P1160" s="639" t="s">
        <v>269</v>
      </c>
      <c r="Q1160" s="639" t="s">
        <v>336</v>
      </c>
      <c r="R1160" s="639" t="s">
        <v>73</v>
      </c>
      <c r="S1160" s="639" t="s">
        <v>152</v>
      </c>
    </row>
    <row r="1161" spans="1:19" ht="20.25" customHeight="1">
      <c r="A1161" s="639" t="s">
        <v>113</v>
      </c>
      <c r="B1161" s="638" t="s">
        <v>2885</v>
      </c>
      <c r="C1161" s="639" t="s">
        <v>365</v>
      </c>
      <c r="D1161" s="640" t="s">
        <v>4483</v>
      </c>
      <c r="E1161" s="638"/>
      <c r="F1161" s="639" t="s">
        <v>875</v>
      </c>
      <c r="G1161" s="638"/>
      <c r="H1161" s="1110">
        <v>754</v>
      </c>
      <c r="I1161" s="705">
        <v>6346</v>
      </c>
      <c r="J1161" s="643">
        <v>0</v>
      </c>
      <c r="K1161" s="578">
        <f t="shared" si="59"/>
        <v>0</v>
      </c>
      <c r="L1161" s="579">
        <f t="shared" si="60"/>
        <v>0</v>
      </c>
      <c r="M1161" s="580">
        <f t="shared" si="61"/>
        <v>4784884</v>
      </c>
      <c r="N1161" s="638"/>
      <c r="O1161" s="638" t="s">
        <v>2969</v>
      </c>
      <c r="P1161" s="639" t="s">
        <v>269</v>
      </c>
      <c r="Q1161" s="639" t="s">
        <v>336</v>
      </c>
      <c r="R1161" s="639" t="s">
        <v>73</v>
      </c>
      <c r="S1161" s="639" t="s">
        <v>152</v>
      </c>
    </row>
    <row r="1162" spans="1:19" ht="20.25" customHeight="1">
      <c r="A1162" s="639" t="s">
        <v>113</v>
      </c>
      <c r="B1162" s="638" t="s">
        <v>2885</v>
      </c>
      <c r="C1162" s="639" t="s">
        <v>365</v>
      </c>
      <c r="D1162" s="640" t="s">
        <v>4483</v>
      </c>
      <c r="E1162" s="638"/>
      <c r="F1162" s="639" t="s">
        <v>75</v>
      </c>
      <c r="G1162" s="638"/>
      <c r="H1162" s="1110">
        <v>377</v>
      </c>
      <c r="I1162" s="705">
        <v>39375</v>
      </c>
      <c r="J1162" s="643">
        <v>0</v>
      </c>
      <c r="K1162" s="578">
        <f t="shared" si="59"/>
        <v>0</v>
      </c>
      <c r="L1162" s="579">
        <f t="shared" si="60"/>
        <v>0</v>
      </c>
      <c r="M1162" s="580">
        <f t="shared" si="61"/>
        <v>14844375</v>
      </c>
      <c r="N1162" s="638"/>
      <c r="O1162" s="638" t="s">
        <v>2891</v>
      </c>
      <c r="P1162" s="639" t="s">
        <v>269</v>
      </c>
      <c r="Q1162" s="639" t="s">
        <v>272</v>
      </c>
      <c r="R1162" s="639" t="s">
        <v>73</v>
      </c>
      <c r="S1162" s="639" t="s">
        <v>152</v>
      </c>
    </row>
    <row r="1163" spans="1:19" ht="20.25" customHeight="1">
      <c r="A1163" s="639" t="s">
        <v>113</v>
      </c>
      <c r="B1163" s="638" t="s">
        <v>2885</v>
      </c>
      <c r="C1163" s="639" t="s">
        <v>365</v>
      </c>
      <c r="D1163" s="640" t="s">
        <v>4483</v>
      </c>
      <c r="E1163" s="638"/>
      <c r="F1163" s="639" t="s">
        <v>1580</v>
      </c>
      <c r="G1163" s="638"/>
      <c r="H1163" s="1110">
        <v>377</v>
      </c>
      <c r="I1163" s="705">
        <v>9247</v>
      </c>
      <c r="J1163" s="643">
        <v>0</v>
      </c>
      <c r="K1163" s="578">
        <f t="shared" si="59"/>
        <v>0</v>
      </c>
      <c r="L1163" s="579">
        <f t="shared" si="60"/>
        <v>0</v>
      </c>
      <c r="M1163" s="580">
        <f t="shared" si="61"/>
        <v>3486119</v>
      </c>
      <c r="N1163" s="638"/>
      <c r="O1163" s="638" t="s">
        <v>2891</v>
      </c>
      <c r="P1163" s="639" t="s">
        <v>269</v>
      </c>
      <c r="Q1163" s="639" t="s">
        <v>336</v>
      </c>
      <c r="R1163" s="639" t="s">
        <v>73</v>
      </c>
      <c r="S1163" s="639" t="s">
        <v>152</v>
      </c>
    </row>
    <row r="1164" spans="1:19" ht="20.25" customHeight="1">
      <c r="A1164" s="639" t="s">
        <v>113</v>
      </c>
      <c r="B1164" s="638" t="s">
        <v>2885</v>
      </c>
      <c r="C1164" s="639" t="s">
        <v>365</v>
      </c>
      <c r="D1164" s="640" t="s">
        <v>4483</v>
      </c>
      <c r="E1164" s="638"/>
      <c r="F1164" s="639" t="s">
        <v>81</v>
      </c>
      <c r="G1164" s="638"/>
      <c r="H1164" s="1110">
        <v>377</v>
      </c>
      <c r="I1164" s="705">
        <v>5394</v>
      </c>
      <c r="J1164" s="643">
        <v>0</v>
      </c>
      <c r="K1164" s="578">
        <f t="shared" si="59"/>
        <v>0</v>
      </c>
      <c r="L1164" s="579">
        <f t="shared" si="60"/>
        <v>0</v>
      </c>
      <c r="M1164" s="580">
        <f t="shared" si="61"/>
        <v>2033538</v>
      </c>
      <c r="N1164" s="638"/>
      <c r="O1164" s="638" t="s">
        <v>2891</v>
      </c>
      <c r="P1164" s="639" t="s">
        <v>269</v>
      </c>
      <c r="Q1164" s="639" t="s">
        <v>336</v>
      </c>
      <c r="R1164" s="639" t="s">
        <v>73</v>
      </c>
      <c r="S1164" s="639" t="s">
        <v>152</v>
      </c>
    </row>
    <row r="1165" spans="1:19" ht="20.25" customHeight="1">
      <c r="A1165" s="639" t="s">
        <v>113</v>
      </c>
      <c r="B1165" s="638" t="s">
        <v>2885</v>
      </c>
      <c r="C1165" s="639" t="s">
        <v>365</v>
      </c>
      <c r="D1165" s="640" t="s">
        <v>4483</v>
      </c>
      <c r="E1165" s="638"/>
      <c r="F1165" s="639" t="s">
        <v>367</v>
      </c>
      <c r="G1165" s="638"/>
      <c r="H1165" s="1110">
        <v>377</v>
      </c>
      <c r="I1165" s="705">
        <v>4238</v>
      </c>
      <c r="J1165" s="643">
        <v>0</v>
      </c>
      <c r="K1165" s="578">
        <f t="shared" si="59"/>
        <v>0</v>
      </c>
      <c r="L1165" s="579">
        <f t="shared" si="60"/>
        <v>0</v>
      </c>
      <c r="M1165" s="580">
        <f t="shared" si="61"/>
        <v>1597726</v>
      </c>
      <c r="N1165" s="638"/>
      <c r="O1165" s="638" t="s">
        <v>2891</v>
      </c>
      <c r="P1165" s="639" t="s">
        <v>269</v>
      </c>
      <c r="Q1165" s="639" t="s">
        <v>336</v>
      </c>
      <c r="R1165" s="639" t="s">
        <v>73</v>
      </c>
      <c r="S1165" s="639" t="s">
        <v>152</v>
      </c>
    </row>
    <row r="1166" spans="1:19" ht="20.25" customHeight="1">
      <c r="A1166" s="639" t="s">
        <v>113</v>
      </c>
      <c r="B1166" s="638" t="s">
        <v>2885</v>
      </c>
      <c r="C1166" s="639" t="s">
        <v>365</v>
      </c>
      <c r="D1166" s="640" t="s">
        <v>4483</v>
      </c>
      <c r="E1166" s="638"/>
      <c r="F1166" s="639" t="s">
        <v>83</v>
      </c>
      <c r="G1166" s="638"/>
      <c r="H1166" s="1110">
        <v>377</v>
      </c>
      <c r="I1166" s="705">
        <v>9247</v>
      </c>
      <c r="J1166" s="643">
        <v>0</v>
      </c>
      <c r="K1166" s="578">
        <f t="shared" si="59"/>
        <v>0</v>
      </c>
      <c r="L1166" s="579">
        <f t="shared" si="60"/>
        <v>0</v>
      </c>
      <c r="M1166" s="580">
        <f t="shared" si="61"/>
        <v>3486119</v>
      </c>
      <c r="N1166" s="638"/>
      <c r="O1166" s="638" t="s">
        <v>2891</v>
      </c>
      <c r="P1166" s="639" t="s">
        <v>269</v>
      </c>
      <c r="Q1166" s="639" t="s">
        <v>336</v>
      </c>
      <c r="R1166" s="639" t="s">
        <v>73</v>
      </c>
      <c r="S1166" s="639" t="s">
        <v>152</v>
      </c>
    </row>
    <row r="1167" spans="1:19" ht="20.25" customHeight="1">
      <c r="A1167" s="639" t="s">
        <v>113</v>
      </c>
      <c r="B1167" s="638" t="s">
        <v>2885</v>
      </c>
      <c r="C1167" s="639" t="s">
        <v>365</v>
      </c>
      <c r="D1167" s="640" t="s">
        <v>4483</v>
      </c>
      <c r="E1167" s="638"/>
      <c r="F1167" s="639" t="s">
        <v>2892</v>
      </c>
      <c r="G1167" s="638"/>
      <c r="H1167" s="1110">
        <v>377</v>
      </c>
      <c r="I1167" s="705">
        <v>19865</v>
      </c>
      <c r="J1167" s="643">
        <v>0</v>
      </c>
      <c r="K1167" s="578">
        <f t="shared" si="59"/>
        <v>0</v>
      </c>
      <c r="L1167" s="579">
        <f t="shared" si="60"/>
        <v>0</v>
      </c>
      <c r="M1167" s="580">
        <f t="shared" si="61"/>
        <v>7489105</v>
      </c>
      <c r="N1167" s="638"/>
      <c r="O1167" s="638" t="s">
        <v>2970</v>
      </c>
      <c r="P1167" s="639" t="s">
        <v>269</v>
      </c>
      <c r="Q1167" s="639" t="s">
        <v>336</v>
      </c>
      <c r="R1167" s="639" t="s">
        <v>73</v>
      </c>
      <c r="S1167" s="639" t="s">
        <v>152</v>
      </c>
    </row>
    <row r="1168" spans="1:19" ht="20.25" customHeight="1">
      <c r="A1168" s="639" t="s">
        <v>113</v>
      </c>
      <c r="B1168" s="638" t="s">
        <v>2885</v>
      </c>
      <c r="C1168" s="639" t="s">
        <v>365</v>
      </c>
      <c r="D1168" s="640" t="s">
        <v>4483</v>
      </c>
      <c r="E1168" s="638"/>
      <c r="F1168" s="639" t="s">
        <v>2294</v>
      </c>
      <c r="G1168" s="638"/>
      <c r="H1168" s="1110">
        <v>377</v>
      </c>
      <c r="I1168" s="705">
        <v>12955</v>
      </c>
      <c r="J1168" s="643">
        <v>0</v>
      </c>
      <c r="K1168" s="578">
        <f t="shared" si="59"/>
        <v>0</v>
      </c>
      <c r="L1168" s="579">
        <f t="shared" si="60"/>
        <v>0</v>
      </c>
      <c r="M1168" s="580">
        <f t="shared" si="61"/>
        <v>4884035</v>
      </c>
      <c r="N1168" s="638"/>
      <c r="O1168" s="638" t="s">
        <v>2970</v>
      </c>
      <c r="P1168" s="639" t="s">
        <v>269</v>
      </c>
      <c r="Q1168" s="639" t="s">
        <v>336</v>
      </c>
      <c r="R1168" s="639" t="s">
        <v>73</v>
      </c>
      <c r="S1168" s="639" t="s">
        <v>152</v>
      </c>
    </row>
    <row r="1169" spans="1:19" ht="20.25" customHeight="1">
      <c r="A1169" s="639" t="s">
        <v>113</v>
      </c>
      <c r="B1169" s="638" t="s">
        <v>2885</v>
      </c>
      <c r="C1169" s="639" t="s">
        <v>365</v>
      </c>
      <c r="D1169" s="640" t="s">
        <v>4483</v>
      </c>
      <c r="E1169" s="638"/>
      <c r="F1169" s="639" t="s">
        <v>2295</v>
      </c>
      <c r="G1169" s="638"/>
      <c r="H1169" s="1110">
        <v>377</v>
      </c>
      <c r="I1169" s="705">
        <v>86370</v>
      </c>
      <c r="J1169" s="643">
        <v>0</v>
      </c>
      <c r="K1169" s="578">
        <f t="shared" si="59"/>
        <v>0</v>
      </c>
      <c r="L1169" s="579">
        <f t="shared" si="60"/>
        <v>0</v>
      </c>
      <c r="M1169" s="580">
        <f t="shared" si="61"/>
        <v>32561490</v>
      </c>
      <c r="N1169" s="638"/>
      <c r="O1169" s="638" t="s">
        <v>2970</v>
      </c>
      <c r="P1169" s="639" t="s">
        <v>269</v>
      </c>
      <c r="Q1169" s="639" t="s">
        <v>276</v>
      </c>
      <c r="R1169" s="639" t="s">
        <v>73</v>
      </c>
      <c r="S1169" s="639" t="s">
        <v>152</v>
      </c>
    </row>
    <row r="1170" spans="1:19" ht="20.25" customHeight="1">
      <c r="A1170" s="639" t="s">
        <v>113</v>
      </c>
      <c r="B1170" s="638" t="s">
        <v>2885</v>
      </c>
      <c r="C1170" s="639" t="s">
        <v>365</v>
      </c>
      <c r="D1170" s="640" t="s">
        <v>4483</v>
      </c>
      <c r="E1170" s="638"/>
      <c r="F1170" s="639" t="s">
        <v>277</v>
      </c>
      <c r="G1170" s="638"/>
      <c r="H1170" s="1110">
        <v>377</v>
      </c>
      <c r="I1170" s="705">
        <v>49500</v>
      </c>
      <c r="J1170" s="643">
        <v>0</v>
      </c>
      <c r="K1170" s="578">
        <f t="shared" si="59"/>
        <v>0</v>
      </c>
      <c r="L1170" s="579">
        <f t="shared" si="60"/>
        <v>0</v>
      </c>
      <c r="M1170" s="580">
        <f t="shared" si="61"/>
        <v>18661500</v>
      </c>
      <c r="N1170" s="638"/>
      <c r="O1170" s="638" t="s">
        <v>2894</v>
      </c>
      <c r="P1170" s="639" t="s">
        <v>269</v>
      </c>
      <c r="Q1170" s="639" t="s">
        <v>278</v>
      </c>
      <c r="R1170" s="639" t="s">
        <v>73</v>
      </c>
      <c r="S1170" s="639" t="s">
        <v>152</v>
      </c>
    </row>
    <row r="1171" spans="1:19" ht="20.25" customHeight="1">
      <c r="A1171" s="639" t="s">
        <v>770</v>
      </c>
      <c r="B1171" s="638" t="s">
        <v>4503</v>
      </c>
      <c r="C1171" s="639" t="s">
        <v>515</v>
      </c>
      <c r="D1171" s="640" t="s">
        <v>4454</v>
      </c>
      <c r="E1171" s="638"/>
      <c r="F1171" s="639" t="s">
        <v>524</v>
      </c>
      <c r="G1171" s="638"/>
      <c r="H1171" s="1110">
        <v>417</v>
      </c>
      <c r="I1171" s="705">
        <v>120847</v>
      </c>
      <c r="J1171" s="643">
        <v>43</v>
      </c>
      <c r="K1171" s="578">
        <f t="shared" ref="K1171:K1174" si="65">IFERROR(J1171*H1171,"0")</f>
        <v>17931</v>
      </c>
      <c r="L1171" s="579">
        <f t="shared" ref="L1171:L1174" si="66">IFERROR(K1171/1000,"0")</f>
        <v>17.931000000000001</v>
      </c>
      <c r="M1171" s="580">
        <f t="shared" ref="M1171:M1174" si="67">I1171*H1171</f>
        <v>50393199</v>
      </c>
      <c r="N1171" s="638"/>
      <c r="O1171" s="638" t="s">
        <v>2973</v>
      </c>
      <c r="P1171" s="639" t="s">
        <v>761</v>
      </c>
      <c r="Q1171" s="639" t="s">
        <v>327</v>
      </c>
      <c r="R1171" s="639" t="s">
        <v>68</v>
      </c>
      <c r="S1171" s="639" t="s">
        <v>152</v>
      </c>
    </row>
    <row r="1172" spans="1:19" ht="20.25" customHeight="1">
      <c r="A1172" s="639" t="s">
        <v>770</v>
      </c>
      <c r="B1172" s="638" t="s">
        <v>4503</v>
      </c>
      <c r="C1172" s="639" t="s">
        <v>515</v>
      </c>
      <c r="D1172" s="640" t="s">
        <v>4454</v>
      </c>
      <c r="E1172" s="638"/>
      <c r="F1172" s="639" t="s">
        <v>880</v>
      </c>
      <c r="G1172" s="638"/>
      <c r="H1172" s="1110">
        <v>417</v>
      </c>
      <c r="I1172" s="705">
        <v>2290</v>
      </c>
      <c r="J1172" s="643">
        <v>0</v>
      </c>
      <c r="K1172" s="578">
        <f t="shared" si="65"/>
        <v>0</v>
      </c>
      <c r="L1172" s="579">
        <f t="shared" si="66"/>
        <v>0</v>
      </c>
      <c r="M1172" s="580">
        <f t="shared" si="67"/>
        <v>954930</v>
      </c>
      <c r="N1172" s="638"/>
      <c r="O1172" s="638" t="s">
        <v>2973</v>
      </c>
      <c r="P1172" s="639" t="s">
        <v>761</v>
      </c>
      <c r="Q1172" s="639" t="s">
        <v>336</v>
      </c>
      <c r="R1172" s="639" t="s">
        <v>73</v>
      </c>
      <c r="S1172" s="639" t="s">
        <v>152</v>
      </c>
    </row>
    <row r="1173" spans="1:19" ht="20.25" customHeight="1">
      <c r="A1173" s="639" t="s">
        <v>770</v>
      </c>
      <c r="B1173" s="638" t="s">
        <v>4503</v>
      </c>
      <c r="C1173" s="639" t="s">
        <v>515</v>
      </c>
      <c r="D1173" s="640" t="s">
        <v>4454</v>
      </c>
      <c r="E1173" s="638"/>
      <c r="F1173" s="639" t="s">
        <v>1219</v>
      </c>
      <c r="G1173" s="638"/>
      <c r="H1173" s="1110">
        <v>417</v>
      </c>
      <c r="I1173" s="705">
        <v>31726</v>
      </c>
      <c r="J1173" s="643">
        <v>14</v>
      </c>
      <c r="K1173" s="578">
        <f t="shared" si="65"/>
        <v>5838</v>
      </c>
      <c r="L1173" s="579">
        <f t="shared" si="66"/>
        <v>5.8380000000000001</v>
      </c>
      <c r="M1173" s="580">
        <f t="shared" si="67"/>
        <v>13229742</v>
      </c>
      <c r="N1173" s="638"/>
      <c r="O1173" s="638" t="s">
        <v>2974</v>
      </c>
      <c r="P1173" s="639" t="s">
        <v>761</v>
      </c>
      <c r="Q1173" s="639" t="s">
        <v>270</v>
      </c>
      <c r="R1173" s="639" t="s">
        <v>68</v>
      </c>
      <c r="S1173" s="639" t="s">
        <v>152</v>
      </c>
    </row>
    <row r="1174" spans="1:19" ht="20.25" customHeight="1">
      <c r="A1174" s="639" t="s">
        <v>770</v>
      </c>
      <c r="B1174" s="638" t="s">
        <v>4503</v>
      </c>
      <c r="C1174" s="639" t="s">
        <v>515</v>
      </c>
      <c r="D1174" s="640" t="s">
        <v>4454</v>
      </c>
      <c r="E1174" s="638"/>
      <c r="F1174" s="639" t="s">
        <v>1399</v>
      </c>
      <c r="G1174" s="638"/>
      <c r="H1174" s="1110">
        <v>417</v>
      </c>
      <c r="I1174" s="705">
        <v>11032</v>
      </c>
      <c r="J1174" s="643">
        <v>0</v>
      </c>
      <c r="K1174" s="578">
        <f t="shared" si="65"/>
        <v>0</v>
      </c>
      <c r="L1174" s="579">
        <f t="shared" si="66"/>
        <v>0</v>
      </c>
      <c r="M1174" s="580">
        <f t="shared" si="67"/>
        <v>4600344</v>
      </c>
      <c r="N1174" s="638"/>
      <c r="O1174" s="638" t="s">
        <v>2974</v>
      </c>
      <c r="P1174" s="639" t="s">
        <v>761</v>
      </c>
      <c r="Q1174" s="639" t="s">
        <v>577</v>
      </c>
      <c r="R1174" s="639" t="s">
        <v>375</v>
      </c>
      <c r="S1174" s="639" t="s">
        <v>152</v>
      </c>
    </row>
    <row r="1175" spans="1:19" ht="20.25" customHeight="1">
      <c r="A1175" s="639" t="s">
        <v>770</v>
      </c>
      <c r="B1175" s="638" t="s">
        <v>4504</v>
      </c>
      <c r="C1175" s="639" t="s">
        <v>515</v>
      </c>
      <c r="D1175" s="640" t="s">
        <v>4399</v>
      </c>
      <c r="E1175" s="638"/>
      <c r="F1175" s="639" t="s">
        <v>524</v>
      </c>
      <c r="G1175" s="638"/>
      <c r="H1175" s="1110">
        <v>418</v>
      </c>
      <c r="I1175" s="705">
        <v>120847</v>
      </c>
      <c r="J1175" s="643">
        <v>43</v>
      </c>
      <c r="K1175" s="578">
        <f t="shared" ref="K1175:K1238" si="68">IFERROR(J1175*H1175,"0")</f>
        <v>17974</v>
      </c>
      <c r="L1175" s="579">
        <f t="shared" ref="L1175:L1238" si="69">IFERROR(K1175/1000,"0")</f>
        <v>17.974</v>
      </c>
      <c r="M1175" s="580">
        <f t="shared" ref="M1175:M1238" si="70">I1175*H1175</f>
        <v>50514046</v>
      </c>
      <c r="N1175" s="638"/>
      <c r="O1175" s="638" t="s">
        <v>2973</v>
      </c>
      <c r="P1175" s="639" t="s">
        <v>761</v>
      </c>
      <c r="Q1175" s="639" t="s">
        <v>327</v>
      </c>
      <c r="R1175" s="639" t="s">
        <v>68</v>
      </c>
      <c r="S1175" s="639" t="s">
        <v>152</v>
      </c>
    </row>
    <row r="1176" spans="1:19" ht="20.25" customHeight="1">
      <c r="A1176" s="639" t="s">
        <v>770</v>
      </c>
      <c r="B1176" s="638" t="s">
        <v>4504</v>
      </c>
      <c r="C1176" s="639" t="s">
        <v>515</v>
      </c>
      <c r="D1176" s="640" t="s">
        <v>4399</v>
      </c>
      <c r="E1176" s="638"/>
      <c r="F1176" s="639" t="s">
        <v>880</v>
      </c>
      <c r="G1176" s="638"/>
      <c r="H1176" s="1110">
        <v>418</v>
      </c>
      <c r="I1176" s="705">
        <v>2290</v>
      </c>
      <c r="J1176" s="643">
        <v>0</v>
      </c>
      <c r="K1176" s="578">
        <f t="shared" si="68"/>
        <v>0</v>
      </c>
      <c r="L1176" s="579">
        <f t="shared" si="69"/>
        <v>0</v>
      </c>
      <c r="M1176" s="580">
        <f t="shared" si="70"/>
        <v>957220</v>
      </c>
      <c r="N1176" s="638"/>
      <c r="O1176" s="638" t="s">
        <v>2973</v>
      </c>
      <c r="P1176" s="639" t="s">
        <v>761</v>
      </c>
      <c r="Q1176" s="639" t="s">
        <v>336</v>
      </c>
      <c r="R1176" s="639" t="s">
        <v>73</v>
      </c>
      <c r="S1176" s="639" t="s">
        <v>152</v>
      </c>
    </row>
    <row r="1177" spans="1:19" ht="20.25" customHeight="1">
      <c r="A1177" s="639" t="s">
        <v>770</v>
      </c>
      <c r="B1177" s="638" t="s">
        <v>4504</v>
      </c>
      <c r="C1177" s="639" t="s">
        <v>515</v>
      </c>
      <c r="D1177" s="640" t="s">
        <v>4399</v>
      </c>
      <c r="E1177" s="638"/>
      <c r="F1177" s="639" t="s">
        <v>1219</v>
      </c>
      <c r="G1177" s="638"/>
      <c r="H1177" s="1110">
        <v>418</v>
      </c>
      <c r="I1177" s="705">
        <v>31726</v>
      </c>
      <c r="J1177" s="643">
        <v>14</v>
      </c>
      <c r="K1177" s="578">
        <f t="shared" si="68"/>
        <v>5852</v>
      </c>
      <c r="L1177" s="579">
        <f t="shared" si="69"/>
        <v>5.8520000000000003</v>
      </c>
      <c r="M1177" s="580">
        <f t="shared" si="70"/>
        <v>13261468</v>
      </c>
      <c r="N1177" s="638"/>
      <c r="O1177" s="638" t="s">
        <v>2974</v>
      </c>
      <c r="P1177" s="639" t="s">
        <v>761</v>
      </c>
      <c r="Q1177" s="639" t="s">
        <v>270</v>
      </c>
      <c r="R1177" s="639" t="s">
        <v>68</v>
      </c>
      <c r="S1177" s="639" t="s">
        <v>152</v>
      </c>
    </row>
    <row r="1178" spans="1:19" ht="20.25" customHeight="1">
      <c r="A1178" s="639" t="s">
        <v>770</v>
      </c>
      <c r="B1178" s="638" t="s">
        <v>4504</v>
      </c>
      <c r="C1178" s="639" t="s">
        <v>515</v>
      </c>
      <c r="D1178" s="640" t="s">
        <v>4399</v>
      </c>
      <c r="E1178" s="638"/>
      <c r="F1178" s="639" t="s">
        <v>1399</v>
      </c>
      <c r="G1178" s="638"/>
      <c r="H1178" s="1110">
        <v>418</v>
      </c>
      <c r="I1178" s="705">
        <v>11032</v>
      </c>
      <c r="J1178" s="643">
        <v>0</v>
      </c>
      <c r="K1178" s="578">
        <f t="shared" si="68"/>
        <v>0</v>
      </c>
      <c r="L1178" s="579">
        <f t="shared" si="69"/>
        <v>0</v>
      </c>
      <c r="M1178" s="580">
        <f t="shared" si="70"/>
        <v>4611376</v>
      </c>
      <c r="N1178" s="638"/>
      <c r="O1178" s="638" t="s">
        <v>2974</v>
      </c>
      <c r="P1178" s="639" t="s">
        <v>761</v>
      </c>
      <c r="Q1178" s="639" t="s">
        <v>577</v>
      </c>
      <c r="R1178" s="639" t="s">
        <v>375</v>
      </c>
      <c r="S1178" s="639" t="s">
        <v>152</v>
      </c>
    </row>
    <row r="1179" spans="1:19" ht="20.25" customHeight="1">
      <c r="A1179" s="639" t="s">
        <v>741</v>
      </c>
      <c r="B1179" s="638" t="s">
        <v>4127</v>
      </c>
      <c r="C1179" s="639" t="s">
        <v>371</v>
      </c>
      <c r="D1179" s="640" t="s">
        <v>4454</v>
      </c>
      <c r="E1179" s="638"/>
      <c r="F1179" s="639" t="s">
        <v>524</v>
      </c>
      <c r="G1179" s="638"/>
      <c r="H1179" s="1110">
        <v>496</v>
      </c>
      <c r="I1179" s="705">
        <v>140979</v>
      </c>
      <c r="J1179" s="643">
        <v>42</v>
      </c>
      <c r="K1179" s="578">
        <f t="shared" si="68"/>
        <v>20832</v>
      </c>
      <c r="L1179" s="579">
        <f t="shared" si="69"/>
        <v>20.832000000000001</v>
      </c>
      <c r="M1179" s="580">
        <f t="shared" si="70"/>
        <v>69925584</v>
      </c>
      <c r="N1179" s="638"/>
      <c r="O1179" s="638" t="s">
        <v>2301</v>
      </c>
      <c r="P1179" s="639" t="s">
        <v>483</v>
      </c>
      <c r="Q1179" s="639" t="s">
        <v>327</v>
      </c>
      <c r="R1179" s="639" t="s">
        <v>68</v>
      </c>
      <c r="S1179" s="639" t="s">
        <v>40</v>
      </c>
    </row>
    <row r="1180" spans="1:19" ht="20.25" customHeight="1">
      <c r="A1180" s="639" t="s">
        <v>741</v>
      </c>
      <c r="B1180" s="638" t="s">
        <v>4127</v>
      </c>
      <c r="C1180" s="639" t="s">
        <v>371</v>
      </c>
      <c r="D1180" s="640" t="s">
        <v>4454</v>
      </c>
      <c r="E1180" s="638"/>
      <c r="F1180" s="639" t="s">
        <v>588</v>
      </c>
      <c r="G1180" s="638"/>
      <c r="H1180" s="1110">
        <v>496</v>
      </c>
      <c r="I1180" s="705">
        <v>37931</v>
      </c>
      <c r="J1180" s="643">
        <v>15</v>
      </c>
      <c r="K1180" s="578">
        <f t="shared" si="68"/>
        <v>7440</v>
      </c>
      <c r="L1180" s="579">
        <f t="shared" si="69"/>
        <v>7.44</v>
      </c>
      <c r="M1180" s="580">
        <f t="shared" si="70"/>
        <v>18813776</v>
      </c>
      <c r="N1180" s="638"/>
      <c r="O1180" s="638" t="s">
        <v>2301</v>
      </c>
      <c r="P1180" s="639" t="s">
        <v>483</v>
      </c>
      <c r="Q1180" s="639" t="s">
        <v>270</v>
      </c>
      <c r="R1180" s="639" t="s">
        <v>68</v>
      </c>
      <c r="S1180" s="639" t="s">
        <v>40</v>
      </c>
    </row>
    <row r="1181" spans="1:19" ht="20.25" customHeight="1">
      <c r="A1181" s="639" t="s">
        <v>741</v>
      </c>
      <c r="B1181" s="638" t="s">
        <v>4128</v>
      </c>
      <c r="C1181" s="639" t="s">
        <v>371</v>
      </c>
      <c r="D1181" s="640" t="s">
        <v>4399</v>
      </c>
      <c r="E1181" s="638"/>
      <c r="F1181" s="639" t="s">
        <v>524</v>
      </c>
      <c r="G1181" s="638"/>
      <c r="H1181" s="1110">
        <v>496</v>
      </c>
      <c r="I1181" s="705">
        <v>140979</v>
      </c>
      <c r="J1181" s="643">
        <v>42</v>
      </c>
      <c r="K1181" s="578">
        <f t="shared" si="68"/>
        <v>20832</v>
      </c>
      <c r="L1181" s="579">
        <f t="shared" si="69"/>
        <v>20.832000000000001</v>
      </c>
      <c r="M1181" s="580">
        <f t="shared" si="70"/>
        <v>69925584</v>
      </c>
      <c r="N1181" s="638"/>
      <c r="O1181" s="638" t="s">
        <v>2301</v>
      </c>
      <c r="P1181" s="639" t="s">
        <v>483</v>
      </c>
      <c r="Q1181" s="639" t="s">
        <v>327</v>
      </c>
      <c r="R1181" s="639" t="s">
        <v>68</v>
      </c>
      <c r="S1181" s="639" t="s">
        <v>40</v>
      </c>
    </row>
    <row r="1182" spans="1:19" ht="20.25" customHeight="1">
      <c r="A1182" s="639" t="s">
        <v>741</v>
      </c>
      <c r="B1182" s="638" t="s">
        <v>4128</v>
      </c>
      <c r="C1182" s="639" t="s">
        <v>371</v>
      </c>
      <c r="D1182" s="640" t="s">
        <v>4399</v>
      </c>
      <c r="E1182" s="638"/>
      <c r="F1182" s="639" t="s">
        <v>588</v>
      </c>
      <c r="G1182" s="638"/>
      <c r="H1182" s="1110">
        <v>496</v>
      </c>
      <c r="I1182" s="705">
        <v>37931</v>
      </c>
      <c r="J1182" s="643">
        <v>15</v>
      </c>
      <c r="K1182" s="578">
        <f t="shared" si="68"/>
        <v>7440</v>
      </c>
      <c r="L1182" s="579">
        <f t="shared" si="69"/>
        <v>7.44</v>
      </c>
      <c r="M1182" s="580">
        <f t="shared" si="70"/>
        <v>18813776</v>
      </c>
      <c r="N1182" s="638"/>
      <c r="O1182" s="638" t="s">
        <v>2301</v>
      </c>
      <c r="P1182" s="639" t="s">
        <v>483</v>
      </c>
      <c r="Q1182" s="639" t="s">
        <v>270</v>
      </c>
      <c r="R1182" s="639" t="s">
        <v>68</v>
      </c>
      <c r="S1182" s="639" t="s">
        <v>40</v>
      </c>
    </row>
    <row r="1183" spans="1:19" ht="20.25" customHeight="1">
      <c r="A1183" s="639" t="s">
        <v>741</v>
      </c>
      <c r="B1183" s="638" t="s">
        <v>1070</v>
      </c>
      <c r="C1183" s="639" t="s">
        <v>371</v>
      </c>
      <c r="D1183" s="640" t="s">
        <v>4469</v>
      </c>
      <c r="E1183" s="638"/>
      <c r="F1183" s="639" t="s">
        <v>267</v>
      </c>
      <c r="G1183" s="638"/>
      <c r="H1183" s="1110">
        <v>160</v>
      </c>
      <c r="I1183" s="705">
        <v>50000</v>
      </c>
      <c r="J1183" s="643">
        <v>7.2</v>
      </c>
      <c r="K1183" s="578">
        <f t="shared" si="68"/>
        <v>1152</v>
      </c>
      <c r="L1183" s="579">
        <f t="shared" si="69"/>
        <v>1.1519999999999999</v>
      </c>
      <c r="M1183" s="580">
        <f t="shared" si="70"/>
        <v>8000000</v>
      </c>
      <c r="N1183" s="638"/>
      <c r="O1183" s="638"/>
      <c r="P1183" s="639" t="s">
        <v>483</v>
      </c>
      <c r="Q1183" s="639" t="s">
        <v>344</v>
      </c>
      <c r="R1183" s="639" t="s">
        <v>60</v>
      </c>
      <c r="S1183" s="639" t="s">
        <v>40</v>
      </c>
    </row>
    <row r="1184" spans="1:19" ht="20.25" customHeight="1">
      <c r="A1184" s="639" t="s">
        <v>744</v>
      </c>
      <c r="B1184" s="638" t="s">
        <v>3051</v>
      </c>
      <c r="C1184" s="639" t="s">
        <v>2812</v>
      </c>
      <c r="D1184" s="640" t="s">
        <v>4397</v>
      </c>
      <c r="E1184" s="638"/>
      <c r="F1184" s="639" t="s">
        <v>71</v>
      </c>
      <c r="G1184" s="638"/>
      <c r="H1184" s="1110">
        <v>100</v>
      </c>
      <c r="I1184" s="705">
        <v>37800</v>
      </c>
      <c r="J1184" s="643">
        <v>0</v>
      </c>
      <c r="K1184" s="578">
        <f t="shared" si="68"/>
        <v>0</v>
      </c>
      <c r="L1184" s="579">
        <f t="shared" si="69"/>
        <v>0</v>
      </c>
      <c r="M1184" s="580">
        <f t="shared" si="70"/>
        <v>3780000</v>
      </c>
      <c r="N1184" s="638"/>
      <c r="O1184" s="638" t="s">
        <v>3053</v>
      </c>
      <c r="P1184" s="639" t="s">
        <v>759</v>
      </c>
      <c r="Q1184" s="639" t="s">
        <v>271</v>
      </c>
      <c r="R1184" s="639" t="s">
        <v>73</v>
      </c>
      <c r="S1184" s="639" t="s">
        <v>109</v>
      </c>
    </row>
    <row r="1185" spans="1:19" ht="20.25" customHeight="1">
      <c r="A1185" s="639" t="s">
        <v>744</v>
      </c>
      <c r="B1185" s="638" t="s">
        <v>3051</v>
      </c>
      <c r="C1185" s="639" t="s">
        <v>2812</v>
      </c>
      <c r="D1185" s="640" t="s">
        <v>4397</v>
      </c>
      <c r="E1185" s="638"/>
      <c r="F1185" s="639" t="s">
        <v>739</v>
      </c>
      <c r="G1185" s="638"/>
      <c r="H1185" s="1110">
        <v>500</v>
      </c>
      <c r="I1185" s="705">
        <v>57161</v>
      </c>
      <c r="J1185" s="643">
        <v>0</v>
      </c>
      <c r="K1185" s="578">
        <f t="shared" si="68"/>
        <v>0</v>
      </c>
      <c r="L1185" s="579">
        <f t="shared" si="69"/>
        <v>0</v>
      </c>
      <c r="M1185" s="580">
        <f t="shared" si="70"/>
        <v>28580500</v>
      </c>
      <c r="N1185" s="638"/>
      <c r="O1185" s="638" t="s">
        <v>3054</v>
      </c>
      <c r="P1185" s="639" t="s">
        <v>759</v>
      </c>
      <c r="Q1185" s="639" t="s">
        <v>271</v>
      </c>
      <c r="R1185" s="639" t="s">
        <v>73</v>
      </c>
      <c r="S1185" s="639" t="s">
        <v>109</v>
      </c>
    </row>
    <row r="1186" spans="1:19" ht="20.25" customHeight="1">
      <c r="A1186" s="639" t="s">
        <v>744</v>
      </c>
      <c r="B1186" s="638" t="s">
        <v>3051</v>
      </c>
      <c r="C1186" s="639" t="s">
        <v>2812</v>
      </c>
      <c r="D1186" s="640" t="s">
        <v>4454</v>
      </c>
      <c r="E1186" s="638"/>
      <c r="F1186" s="639" t="s">
        <v>85</v>
      </c>
      <c r="G1186" s="638"/>
      <c r="H1186" s="1110">
        <v>900</v>
      </c>
      <c r="I1186" s="705">
        <v>13038</v>
      </c>
      <c r="J1186" s="643">
        <v>0</v>
      </c>
      <c r="K1186" s="578">
        <f t="shared" si="68"/>
        <v>0</v>
      </c>
      <c r="L1186" s="579">
        <f t="shared" si="69"/>
        <v>0</v>
      </c>
      <c r="M1186" s="580">
        <f t="shared" si="70"/>
        <v>11734200</v>
      </c>
      <c r="N1186" s="638"/>
      <c r="O1186" s="638"/>
      <c r="P1186" s="639" t="s">
        <v>759</v>
      </c>
      <c r="Q1186" s="639" t="s">
        <v>336</v>
      </c>
      <c r="R1186" s="639" t="s">
        <v>73</v>
      </c>
      <c r="S1186" s="639" t="s">
        <v>109</v>
      </c>
    </row>
    <row r="1187" spans="1:19" ht="20.25" customHeight="1">
      <c r="A1187" s="639" t="s">
        <v>744</v>
      </c>
      <c r="B1187" s="638" t="s">
        <v>4130</v>
      </c>
      <c r="C1187" s="639" t="s">
        <v>2812</v>
      </c>
      <c r="D1187" s="640" t="s">
        <v>4397</v>
      </c>
      <c r="E1187" s="638"/>
      <c r="F1187" s="639" t="s">
        <v>694</v>
      </c>
      <c r="G1187" s="638"/>
      <c r="H1187" s="1110">
        <v>380</v>
      </c>
      <c r="I1187" s="705">
        <v>81900</v>
      </c>
      <c r="J1187" s="643">
        <v>35</v>
      </c>
      <c r="K1187" s="578">
        <f t="shared" si="68"/>
        <v>13300</v>
      </c>
      <c r="L1187" s="579">
        <f t="shared" si="69"/>
        <v>13.3</v>
      </c>
      <c r="M1187" s="580">
        <f t="shared" si="70"/>
        <v>31122000</v>
      </c>
      <c r="N1187" s="638"/>
      <c r="O1187" s="638" t="s">
        <v>3056</v>
      </c>
      <c r="P1187" s="639" t="s">
        <v>759</v>
      </c>
      <c r="Q1187" s="639" t="s">
        <v>370</v>
      </c>
      <c r="R1187" s="639" t="s">
        <v>68</v>
      </c>
      <c r="S1187" s="639" t="s">
        <v>109</v>
      </c>
    </row>
    <row r="1188" spans="1:19" ht="20.25" customHeight="1">
      <c r="A1188" s="639" t="s">
        <v>744</v>
      </c>
      <c r="B1188" s="638" t="s">
        <v>3051</v>
      </c>
      <c r="C1188" s="639" t="s">
        <v>2812</v>
      </c>
      <c r="D1188" s="640" t="s">
        <v>4397</v>
      </c>
      <c r="E1188" s="638"/>
      <c r="F1188" s="639" t="s">
        <v>83</v>
      </c>
      <c r="G1188" s="638"/>
      <c r="H1188" s="1110">
        <v>300</v>
      </c>
      <c r="I1188" s="705">
        <v>12000</v>
      </c>
      <c r="J1188" s="643">
        <v>0</v>
      </c>
      <c r="K1188" s="578">
        <f t="shared" si="68"/>
        <v>0</v>
      </c>
      <c r="L1188" s="579">
        <f t="shared" si="69"/>
        <v>0</v>
      </c>
      <c r="M1188" s="580">
        <f t="shared" si="70"/>
        <v>3600000</v>
      </c>
      <c r="N1188" s="638"/>
      <c r="O1188" s="638"/>
      <c r="P1188" s="639" t="s">
        <v>759</v>
      </c>
      <c r="Q1188" s="639" t="s">
        <v>336</v>
      </c>
      <c r="R1188" s="639" t="s">
        <v>73</v>
      </c>
      <c r="S1188" s="639" t="s">
        <v>109</v>
      </c>
    </row>
    <row r="1189" spans="1:19" ht="20.25" customHeight="1">
      <c r="A1189" s="639" t="s">
        <v>744</v>
      </c>
      <c r="B1189" s="638" t="s">
        <v>3051</v>
      </c>
      <c r="C1189" s="639" t="s">
        <v>2812</v>
      </c>
      <c r="D1189" s="640" t="s">
        <v>4397</v>
      </c>
      <c r="E1189" s="638"/>
      <c r="F1189" s="639" t="s">
        <v>590</v>
      </c>
      <c r="G1189" s="638"/>
      <c r="H1189" s="1110">
        <v>700</v>
      </c>
      <c r="I1189" s="705">
        <v>51300</v>
      </c>
      <c r="J1189" s="643">
        <v>15</v>
      </c>
      <c r="K1189" s="578">
        <f t="shared" si="68"/>
        <v>10500</v>
      </c>
      <c r="L1189" s="579">
        <f t="shared" si="69"/>
        <v>10.5</v>
      </c>
      <c r="M1189" s="580">
        <f t="shared" si="70"/>
        <v>35910000</v>
      </c>
      <c r="N1189" s="638"/>
      <c r="O1189" s="638"/>
      <c r="P1189" s="639" t="s">
        <v>759</v>
      </c>
      <c r="Q1189" s="639" t="s">
        <v>270</v>
      </c>
      <c r="R1189" s="639" t="s">
        <v>68</v>
      </c>
      <c r="S1189" s="639" t="s">
        <v>109</v>
      </c>
    </row>
    <row r="1190" spans="1:19" ht="20.25" customHeight="1">
      <c r="A1190" s="639" t="s">
        <v>744</v>
      </c>
      <c r="B1190" s="638" t="s">
        <v>3051</v>
      </c>
      <c r="C1190" s="639" t="s">
        <v>2812</v>
      </c>
      <c r="D1190" s="640" t="s">
        <v>4397</v>
      </c>
      <c r="E1190" s="638"/>
      <c r="F1190" s="639" t="s">
        <v>534</v>
      </c>
      <c r="G1190" s="638"/>
      <c r="H1190" s="1110">
        <v>900</v>
      </c>
      <c r="I1190" s="705">
        <v>54000</v>
      </c>
      <c r="J1190" s="643">
        <v>0</v>
      </c>
      <c r="K1190" s="578">
        <f t="shared" si="68"/>
        <v>0</v>
      </c>
      <c r="L1190" s="579">
        <f t="shared" si="69"/>
        <v>0</v>
      </c>
      <c r="M1190" s="580">
        <f t="shared" si="70"/>
        <v>48600000</v>
      </c>
      <c r="N1190" s="638"/>
      <c r="O1190" s="638"/>
      <c r="P1190" s="639" t="s">
        <v>759</v>
      </c>
      <c r="Q1190" s="639" t="s">
        <v>984</v>
      </c>
      <c r="R1190" s="639" t="s">
        <v>73</v>
      </c>
      <c r="S1190" s="639" t="s">
        <v>109</v>
      </c>
    </row>
    <row r="1191" spans="1:19" ht="20.25" customHeight="1">
      <c r="A1191" s="639" t="s">
        <v>744</v>
      </c>
      <c r="B1191" s="638" t="s">
        <v>3051</v>
      </c>
      <c r="C1191" s="639" t="s">
        <v>2812</v>
      </c>
      <c r="D1191" s="640" t="s">
        <v>4397</v>
      </c>
      <c r="E1191" s="638"/>
      <c r="F1191" s="639" t="s">
        <v>75</v>
      </c>
      <c r="G1191" s="638"/>
      <c r="H1191" s="1110">
        <v>200</v>
      </c>
      <c r="I1191" s="705">
        <v>59400</v>
      </c>
      <c r="J1191" s="643">
        <v>0</v>
      </c>
      <c r="K1191" s="578">
        <f t="shared" si="68"/>
        <v>0</v>
      </c>
      <c r="L1191" s="579">
        <f t="shared" si="69"/>
        <v>0</v>
      </c>
      <c r="M1191" s="580">
        <f t="shared" si="70"/>
        <v>11880000</v>
      </c>
      <c r="N1191" s="638"/>
      <c r="O1191" s="638" t="s">
        <v>3057</v>
      </c>
      <c r="P1191" s="639" t="s">
        <v>759</v>
      </c>
      <c r="Q1191" s="639" t="s">
        <v>272</v>
      </c>
      <c r="R1191" s="639" t="s">
        <v>73</v>
      </c>
      <c r="S1191" s="639" t="s">
        <v>109</v>
      </c>
    </row>
    <row r="1192" spans="1:19" ht="20.25" customHeight="1">
      <c r="A1192" s="639" t="s">
        <v>744</v>
      </c>
      <c r="B1192" s="638" t="s">
        <v>4457</v>
      </c>
      <c r="C1192" s="639" t="s">
        <v>2812</v>
      </c>
      <c r="D1192" s="640" t="s">
        <v>4397</v>
      </c>
      <c r="E1192" s="638"/>
      <c r="F1192" s="639" t="s">
        <v>881</v>
      </c>
      <c r="G1192" s="638"/>
      <c r="H1192" s="1110">
        <v>1000</v>
      </c>
      <c r="I1192" s="705">
        <v>11700</v>
      </c>
      <c r="J1192" s="643">
        <v>0</v>
      </c>
      <c r="K1192" s="578">
        <f t="shared" si="68"/>
        <v>0</v>
      </c>
      <c r="L1192" s="579">
        <f t="shared" si="69"/>
        <v>0</v>
      </c>
      <c r="M1192" s="580">
        <f t="shared" si="70"/>
        <v>11700000</v>
      </c>
      <c r="N1192" s="638"/>
      <c r="O1192" s="638" t="s">
        <v>3058</v>
      </c>
      <c r="P1192" s="639" t="s">
        <v>759</v>
      </c>
      <c r="Q1192" s="639" t="s">
        <v>336</v>
      </c>
      <c r="R1192" s="639" t="s">
        <v>73</v>
      </c>
      <c r="S1192" s="639" t="s">
        <v>109</v>
      </c>
    </row>
    <row r="1193" spans="1:19" ht="20.25" customHeight="1">
      <c r="A1193" s="639" t="s">
        <v>398</v>
      </c>
      <c r="B1193" s="638" t="s">
        <v>3062</v>
      </c>
      <c r="C1193" s="639" t="s">
        <v>1171</v>
      </c>
      <c r="D1193" s="640" t="s">
        <v>4488</v>
      </c>
      <c r="E1193" s="638"/>
      <c r="F1193" s="639" t="s">
        <v>646</v>
      </c>
      <c r="G1193" s="638"/>
      <c r="H1193" s="1110">
        <v>307</v>
      </c>
      <c r="I1193" s="705">
        <v>77239</v>
      </c>
      <c r="J1193" s="643">
        <v>18.7</v>
      </c>
      <c r="K1193" s="578">
        <f t="shared" si="68"/>
        <v>5740.9</v>
      </c>
      <c r="L1193" s="579">
        <f t="shared" si="69"/>
        <v>5.7408999999999999</v>
      </c>
      <c r="M1193" s="580">
        <f t="shared" si="70"/>
        <v>23712373</v>
      </c>
      <c r="N1193" s="638"/>
      <c r="O1193" s="638" t="s">
        <v>3061</v>
      </c>
      <c r="P1193" s="639" t="s">
        <v>759</v>
      </c>
      <c r="Q1193" s="639" t="s">
        <v>341</v>
      </c>
      <c r="R1193" s="639" t="s">
        <v>60</v>
      </c>
      <c r="S1193" s="639" t="s">
        <v>1076</v>
      </c>
    </row>
    <row r="1194" spans="1:19" ht="20.25" customHeight="1">
      <c r="A1194" s="639" t="s">
        <v>398</v>
      </c>
      <c r="B1194" s="638" t="s">
        <v>3062</v>
      </c>
      <c r="C1194" s="639" t="s">
        <v>1171</v>
      </c>
      <c r="D1194" s="640" t="s">
        <v>4488</v>
      </c>
      <c r="E1194" s="638"/>
      <c r="F1194" s="639" t="s">
        <v>440</v>
      </c>
      <c r="G1194" s="638"/>
      <c r="H1194" s="1110">
        <v>1804</v>
      </c>
      <c r="I1194" s="705">
        <v>183185</v>
      </c>
      <c r="J1194" s="643">
        <v>36.9</v>
      </c>
      <c r="K1194" s="578">
        <f t="shared" si="68"/>
        <v>66567.599999999991</v>
      </c>
      <c r="L1194" s="579">
        <f t="shared" si="69"/>
        <v>66.567599999999985</v>
      </c>
      <c r="M1194" s="580">
        <f t="shared" si="70"/>
        <v>330465740</v>
      </c>
      <c r="N1194" s="638"/>
      <c r="O1194" s="638" t="s">
        <v>1615</v>
      </c>
      <c r="P1194" s="639" t="s">
        <v>759</v>
      </c>
      <c r="Q1194" s="639" t="s">
        <v>327</v>
      </c>
      <c r="R1194" s="639" t="s">
        <v>60</v>
      </c>
      <c r="S1194" s="639" t="s">
        <v>1076</v>
      </c>
    </row>
    <row r="1195" spans="1:19" ht="20.25" customHeight="1">
      <c r="A1195" s="639" t="s">
        <v>398</v>
      </c>
      <c r="B1195" s="638" t="s">
        <v>3062</v>
      </c>
      <c r="C1195" s="639" t="s">
        <v>1171</v>
      </c>
      <c r="D1195" s="640" t="s">
        <v>4488</v>
      </c>
      <c r="E1195" s="638"/>
      <c r="F1195" s="639" t="s">
        <v>880</v>
      </c>
      <c r="G1195" s="638"/>
      <c r="H1195" s="1110">
        <v>1804</v>
      </c>
      <c r="I1195" s="705">
        <v>2867</v>
      </c>
      <c r="J1195" s="643">
        <v>0</v>
      </c>
      <c r="K1195" s="578">
        <f t="shared" si="68"/>
        <v>0</v>
      </c>
      <c r="L1195" s="579">
        <f t="shared" si="69"/>
        <v>0</v>
      </c>
      <c r="M1195" s="580">
        <f t="shared" si="70"/>
        <v>5172068</v>
      </c>
      <c r="N1195" s="638"/>
      <c r="O1195" s="638" t="s">
        <v>1615</v>
      </c>
      <c r="P1195" s="639" t="s">
        <v>759</v>
      </c>
      <c r="Q1195" s="639" t="s">
        <v>336</v>
      </c>
      <c r="R1195" s="639" t="s">
        <v>73</v>
      </c>
      <c r="S1195" s="639" t="s">
        <v>1076</v>
      </c>
    </row>
    <row r="1196" spans="1:19" ht="20.25" customHeight="1">
      <c r="A1196" s="639" t="s">
        <v>398</v>
      </c>
      <c r="B1196" s="638" t="s">
        <v>3062</v>
      </c>
      <c r="C1196" s="639" t="s">
        <v>1171</v>
      </c>
      <c r="D1196" s="640" t="s">
        <v>4488</v>
      </c>
      <c r="E1196" s="638"/>
      <c r="F1196" s="639" t="s">
        <v>401</v>
      </c>
      <c r="G1196" s="638"/>
      <c r="H1196" s="1110">
        <v>1527</v>
      </c>
      <c r="I1196" s="705">
        <v>50050</v>
      </c>
      <c r="J1196" s="643">
        <v>9.4</v>
      </c>
      <c r="K1196" s="578">
        <f t="shared" si="68"/>
        <v>14353.800000000001</v>
      </c>
      <c r="L1196" s="579">
        <f t="shared" si="69"/>
        <v>14.353800000000001</v>
      </c>
      <c r="M1196" s="580">
        <f t="shared" si="70"/>
        <v>76426350</v>
      </c>
      <c r="N1196" s="638"/>
      <c r="O1196" s="638"/>
      <c r="P1196" s="639" t="s">
        <v>759</v>
      </c>
      <c r="Q1196" s="639" t="s">
        <v>344</v>
      </c>
      <c r="R1196" s="639" t="s">
        <v>60</v>
      </c>
      <c r="S1196" s="639" t="s">
        <v>1076</v>
      </c>
    </row>
    <row r="1197" spans="1:19" ht="20.25" customHeight="1">
      <c r="A1197" s="639" t="s">
        <v>608</v>
      </c>
      <c r="B1197" s="638" t="s">
        <v>3063</v>
      </c>
      <c r="C1197" s="639" t="s">
        <v>399</v>
      </c>
      <c r="D1197" s="640" t="s">
        <v>4466</v>
      </c>
      <c r="E1197" s="638"/>
      <c r="F1197" s="639" t="s">
        <v>440</v>
      </c>
      <c r="G1197" s="638"/>
      <c r="H1197" s="1110">
        <v>556</v>
      </c>
      <c r="I1197" s="705">
        <v>197143</v>
      </c>
      <c r="J1197" s="643">
        <v>36.9</v>
      </c>
      <c r="K1197" s="578">
        <f t="shared" si="68"/>
        <v>20516.399999999998</v>
      </c>
      <c r="L1197" s="579">
        <f t="shared" si="69"/>
        <v>20.516399999999997</v>
      </c>
      <c r="M1197" s="580">
        <f t="shared" si="70"/>
        <v>109611508</v>
      </c>
      <c r="N1197" s="638"/>
      <c r="O1197" s="638" t="s">
        <v>598</v>
      </c>
      <c r="P1197" s="639" t="s">
        <v>3735</v>
      </c>
      <c r="Q1197" s="639" t="s">
        <v>327</v>
      </c>
      <c r="R1197" s="639" t="s">
        <v>60</v>
      </c>
      <c r="S1197" s="639" t="s">
        <v>152</v>
      </c>
    </row>
    <row r="1198" spans="1:19" ht="20.25" customHeight="1">
      <c r="A1198" s="639" t="s">
        <v>608</v>
      </c>
      <c r="B1198" s="638" t="s">
        <v>3063</v>
      </c>
      <c r="C1198" s="639" t="s">
        <v>399</v>
      </c>
      <c r="D1198" s="640" t="s">
        <v>4466</v>
      </c>
      <c r="E1198" s="638"/>
      <c r="F1198" s="639" t="s">
        <v>880</v>
      </c>
      <c r="G1198" s="638"/>
      <c r="H1198" s="1110">
        <v>556</v>
      </c>
      <c r="I1198" s="705">
        <v>3086</v>
      </c>
      <c r="J1198" s="643">
        <v>0</v>
      </c>
      <c r="K1198" s="578">
        <f t="shared" si="68"/>
        <v>0</v>
      </c>
      <c r="L1198" s="579">
        <f t="shared" si="69"/>
        <v>0</v>
      </c>
      <c r="M1198" s="580">
        <f t="shared" si="70"/>
        <v>1715816</v>
      </c>
      <c r="N1198" s="638"/>
      <c r="O1198" s="638" t="s">
        <v>598</v>
      </c>
      <c r="P1198" s="639" t="s">
        <v>3735</v>
      </c>
      <c r="Q1198" s="639" t="s">
        <v>336</v>
      </c>
      <c r="R1198" s="639" t="s">
        <v>73</v>
      </c>
      <c r="S1198" s="639" t="s">
        <v>152</v>
      </c>
    </row>
    <row r="1199" spans="1:19" ht="20.25" customHeight="1">
      <c r="A1199" s="639" t="s">
        <v>608</v>
      </c>
      <c r="B1199" s="638" t="s">
        <v>3063</v>
      </c>
      <c r="C1199" s="639" t="s">
        <v>399</v>
      </c>
      <c r="D1199" s="640" t="s">
        <v>4466</v>
      </c>
      <c r="E1199" s="638"/>
      <c r="F1199" s="639" t="s">
        <v>719</v>
      </c>
      <c r="G1199" s="638"/>
      <c r="H1199" s="1110">
        <v>556</v>
      </c>
      <c r="I1199" s="705">
        <v>141129</v>
      </c>
      <c r="J1199" s="643">
        <v>31.9</v>
      </c>
      <c r="K1199" s="578">
        <f t="shared" si="68"/>
        <v>17736.399999999998</v>
      </c>
      <c r="L1199" s="579">
        <f t="shared" si="69"/>
        <v>17.736399999999996</v>
      </c>
      <c r="M1199" s="580">
        <f t="shared" si="70"/>
        <v>78467724</v>
      </c>
      <c r="N1199" s="638"/>
      <c r="O1199" s="638" t="s">
        <v>1138</v>
      </c>
      <c r="P1199" s="639" t="s">
        <v>3735</v>
      </c>
      <c r="Q1199" s="639" t="s">
        <v>370</v>
      </c>
      <c r="R1199" s="639" t="s">
        <v>60</v>
      </c>
      <c r="S1199" s="639" t="s">
        <v>152</v>
      </c>
    </row>
    <row r="1200" spans="1:19" ht="20.25" customHeight="1">
      <c r="A1200" s="639" t="s">
        <v>608</v>
      </c>
      <c r="B1200" s="638" t="s">
        <v>3063</v>
      </c>
      <c r="C1200" s="639" t="s">
        <v>399</v>
      </c>
      <c r="D1200" s="640" t="s">
        <v>4466</v>
      </c>
      <c r="E1200" s="638"/>
      <c r="F1200" s="639" t="s">
        <v>880</v>
      </c>
      <c r="G1200" s="638"/>
      <c r="H1200" s="1110">
        <v>556</v>
      </c>
      <c r="I1200" s="705">
        <v>2937</v>
      </c>
      <c r="J1200" s="643">
        <v>0</v>
      </c>
      <c r="K1200" s="578">
        <f t="shared" si="68"/>
        <v>0</v>
      </c>
      <c r="L1200" s="579">
        <f t="shared" si="69"/>
        <v>0</v>
      </c>
      <c r="M1200" s="580">
        <f t="shared" si="70"/>
        <v>1632972</v>
      </c>
      <c r="N1200" s="638"/>
      <c r="O1200" s="638" t="s">
        <v>1138</v>
      </c>
      <c r="P1200" s="639" t="s">
        <v>3735</v>
      </c>
      <c r="Q1200" s="639" t="s">
        <v>336</v>
      </c>
      <c r="R1200" s="639" t="s">
        <v>73</v>
      </c>
      <c r="S1200" s="639" t="s">
        <v>152</v>
      </c>
    </row>
    <row r="1201" spans="1:19" ht="20.25" customHeight="1">
      <c r="A1201" s="639" t="s">
        <v>608</v>
      </c>
      <c r="B1201" s="638" t="s">
        <v>3063</v>
      </c>
      <c r="C1201" s="639" t="s">
        <v>399</v>
      </c>
      <c r="D1201" s="640" t="s">
        <v>4466</v>
      </c>
      <c r="E1201" s="638"/>
      <c r="F1201" s="639" t="s">
        <v>1399</v>
      </c>
      <c r="G1201" s="638"/>
      <c r="H1201" s="1110">
        <v>1112</v>
      </c>
      <c r="I1201" s="705">
        <v>12729</v>
      </c>
      <c r="J1201" s="643">
        <v>0</v>
      </c>
      <c r="K1201" s="578">
        <f t="shared" si="68"/>
        <v>0</v>
      </c>
      <c r="L1201" s="579">
        <f t="shared" si="69"/>
        <v>0</v>
      </c>
      <c r="M1201" s="580">
        <f t="shared" si="70"/>
        <v>14154648</v>
      </c>
      <c r="N1201" s="638"/>
      <c r="O1201" s="638" t="s">
        <v>597</v>
      </c>
      <c r="P1201" s="639" t="s">
        <v>3735</v>
      </c>
      <c r="Q1201" s="639" t="s">
        <v>577</v>
      </c>
      <c r="R1201" s="639" t="s">
        <v>375</v>
      </c>
      <c r="S1201" s="639" t="s">
        <v>152</v>
      </c>
    </row>
    <row r="1202" spans="1:19" ht="20.25" customHeight="1">
      <c r="A1202" s="639" t="s">
        <v>608</v>
      </c>
      <c r="B1202" s="638" t="s">
        <v>3063</v>
      </c>
      <c r="C1202" s="639" t="s">
        <v>399</v>
      </c>
      <c r="D1202" s="640" t="s">
        <v>4466</v>
      </c>
      <c r="E1202" s="638"/>
      <c r="F1202" s="639" t="s">
        <v>645</v>
      </c>
      <c r="G1202" s="638"/>
      <c r="H1202" s="1110">
        <v>1112</v>
      </c>
      <c r="I1202" s="705">
        <v>55740</v>
      </c>
      <c r="J1202" s="643">
        <v>14</v>
      </c>
      <c r="K1202" s="578">
        <f t="shared" si="68"/>
        <v>15568</v>
      </c>
      <c r="L1202" s="579">
        <f t="shared" si="69"/>
        <v>15.568</v>
      </c>
      <c r="M1202" s="580">
        <f t="shared" si="70"/>
        <v>61982880</v>
      </c>
      <c r="N1202" s="638"/>
      <c r="O1202" s="638" t="s">
        <v>597</v>
      </c>
      <c r="P1202" s="639" t="s">
        <v>3735</v>
      </c>
      <c r="Q1202" s="639" t="s">
        <v>270</v>
      </c>
      <c r="R1202" s="639" t="s">
        <v>60</v>
      </c>
      <c r="S1202" s="639" t="s">
        <v>152</v>
      </c>
    </row>
    <row r="1203" spans="1:19" ht="20.25" customHeight="1">
      <c r="A1203" s="639" t="s">
        <v>235</v>
      </c>
      <c r="B1203" s="638" t="s">
        <v>3065</v>
      </c>
      <c r="C1203" s="639" t="s">
        <v>371</v>
      </c>
      <c r="D1203" s="640" t="s">
        <v>4481</v>
      </c>
      <c r="E1203" s="638"/>
      <c r="F1203" s="639" t="s">
        <v>881</v>
      </c>
      <c r="G1203" s="638"/>
      <c r="H1203" s="1110">
        <v>1848</v>
      </c>
      <c r="I1203" s="705">
        <v>6225</v>
      </c>
      <c r="J1203" s="643">
        <v>0</v>
      </c>
      <c r="K1203" s="578">
        <f t="shared" si="68"/>
        <v>0</v>
      </c>
      <c r="L1203" s="579">
        <f t="shared" si="69"/>
        <v>0</v>
      </c>
      <c r="M1203" s="580">
        <f t="shared" si="70"/>
        <v>11503800</v>
      </c>
      <c r="N1203" s="638"/>
      <c r="O1203" s="638" t="s">
        <v>2096</v>
      </c>
      <c r="P1203" s="639" t="s">
        <v>35</v>
      </c>
      <c r="Q1203" s="639" t="s">
        <v>336</v>
      </c>
      <c r="R1203" s="639" t="s">
        <v>73</v>
      </c>
      <c r="S1203" s="639" t="s">
        <v>213</v>
      </c>
    </row>
    <row r="1204" spans="1:19" ht="20.25" customHeight="1">
      <c r="A1204" s="639" t="s">
        <v>235</v>
      </c>
      <c r="B1204" s="638" t="s">
        <v>3065</v>
      </c>
      <c r="C1204" s="639" t="s">
        <v>371</v>
      </c>
      <c r="D1204" s="640" t="s">
        <v>4481</v>
      </c>
      <c r="E1204" s="638"/>
      <c r="F1204" s="639" t="s">
        <v>882</v>
      </c>
      <c r="G1204" s="638"/>
      <c r="H1204" s="1110">
        <v>1848</v>
      </c>
      <c r="I1204" s="705">
        <v>5187</v>
      </c>
      <c r="J1204" s="643">
        <v>0</v>
      </c>
      <c r="K1204" s="578">
        <f t="shared" si="68"/>
        <v>0</v>
      </c>
      <c r="L1204" s="579">
        <f t="shared" si="69"/>
        <v>0</v>
      </c>
      <c r="M1204" s="580">
        <f t="shared" si="70"/>
        <v>9585576</v>
      </c>
      <c r="N1204" s="638"/>
      <c r="O1204" s="638" t="s">
        <v>2096</v>
      </c>
      <c r="P1204" s="639" t="s">
        <v>35</v>
      </c>
      <c r="Q1204" s="639" t="s">
        <v>336</v>
      </c>
      <c r="R1204" s="639" t="s">
        <v>73</v>
      </c>
      <c r="S1204" s="639" t="s">
        <v>213</v>
      </c>
    </row>
    <row r="1205" spans="1:19" ht="20.25" customHeight="1">
      <c r="A1205" s="639" t="s">
        <v>235</v>
      </c>
      <c r="B1205" s="638" t="s">
        <v>3065</v>
      </c>
      <c r="C1205" s="639" t="s">
        <v>371</v>
      </c>
      <c r="D1205" s="640" t="s">
        <v>4481</v>
      </c>
      <c r="E1205" s="638"/>
      <c r="F1205" s="639" t="s">
        <v>876</v>
      </c>
      <c r="G1205" s="638"/>
      <c r="H1205" s="1110">
        <v>1848</v>
      </c>
      <c r="I1205" s="705">
        <v>1098</v>
      </c>
      <c r="J1205" s="643">
        <v>0</v>
      </c>
      <c r="K1205" s="578">
        <f t="shared" si="68"/>
        <v>0</v>
      </c>
      <c r="L1205" s="579">
        <f t="shared" si="69"/>
        <v>0</v>
      </c>
      <c r="M1205" s="580">
        <f t="shared" si="70"/>
        <v>2029104</v>
      </c>
      <c r="N1205" s="638"/>
      <c r="O1205" s="638" t="s">
        <v>2096</v>
      </c>
      <c r="P1205" s="639" t="s">
        <v>35</v>
      </c>
      <c r="Q1205" s="639" t="s">
        <v>336</v>
      </c>
      <c r="R1205" s="639" t="s">
        <v>73</v>
      </c>
      <c r="S1205" s="639" t="s">
        <v>213</v>
      </c>
    </row>
    <row r="1206" spans="1:19" ht="20.25" customHeight="1">
      <c r="A1206" s="639" t="s">
        <v>235</v>
      </c>
      <c r="B1206" s="638" t="s">
        <v>3065</v>
      </c>
      <c r="C1206" s="639" t="s">
        <v>371</v>
      </c>
      <c r="D1206" s="640" t="s">
        <v>4481</v>
      </c>
      <c r="E1206" s="638"/>
      <c r="F1206" s="639" t="s">
        <v>556</v>
      </c>
      <c r="G1206" s="638"/>
      <c r="H1206" s="1110">
        <v>1848</v>
      </c>
      <c r="I1206" s="705">
        <v>1648</v>
      </c>
      <c r="J1206" s="643">
        <v>0</v>
      </c>
      <c r="K1206" s="578">
        <f t="shared" si="68"/>
        <v>0</v>
      </c>
      <c r="L1206" s="579">
        <f t="shared" si="69"/>
        <v>0</v>
      </c>
      <c r="M1206" s="580">
        <f t="shared" si="70"/>
        <v>3045504</v>
      </c>
      <c r="N1206" s="638"/>
      <c r="O1206" s="638" t="s">
        <v>2096</v>
      </c>
      <c r="P1206" s="639" t="s">
        <v>35</v>
      </c>
      <c r="Q1206" s="639" t="s">
        <v>336</v>
      </c>
      <c r="R1206" s="639" t="s">
        <v>73</v>
      </c>
      <c r="S1206" s="639" t="s">
        <v>213</v>
      </c>
    </row>
    <row r="1207" spans="1:19" ht="20.25" customHeight="1">
      <c r="A1207" s="639" t="s">
        <v>235</v>
      </c>
      <c r="B1207" s="638" t="s">
        <v>3065</v>
      </c>
      <c r="C1207" s="639" t="s">
        <v>371</v>
      </c>
      <c r="D1207" s="640" t="s">
        <v>4481</v>
      </c>
      <c r="E1207" s="638"/>
      <c r="F1207" s="639" t="s">
        <v>422</v>
      </c>
      <c r="G1207" s="638"/>
      <c r="H1207" s="1110">
        <v>1848</v>
      </c>
      <c r="I1207" s="705">
        <v>29719</v>
      </c>
      <c r="J1207" s="643">
        <v>0</v>
      </c>
      <c r="K1207" s="578">
        <f t="shared" si="68"/>
        <v>0</v>
      </c>
      <c r="L1207" s="579">
        <f t="shared" si="69"/>
        <v>0</v>
      </c>
      <c r="M1207" s="580">
        <f t="shared" si="70"/>
        <v>54920712</v>
      </c>
      <c r="N1207" s="638"/>
      <c r="O1207" s="638" t="s">
        <v>2096</v>
      </c>
      <c r="P1207" s="639" t="s">
        <v>35</v>
      </c>
      <c r="Q1207" s="639" t="s">
        <v>271</v>
      </c>
      <c r="R1207" s="639" t="s">
        <v>73</v>
      </c>
      <c r="S1207" s="639" t="s">
        <v>213</v>
      </c>
    </row>
    <row r="1208" spans="1:19" ht="20.25" customHeight="1">
      <c r="A1208" s="639" t="s">
        <v>235</v>
      </c>
      <c r="B1208" s="638" t="s">
        <v>3065</v>
      </c>
      <c r="C1208" s="639" t="s">
        <v>371</v>
      </c>
      <c r="D1208" s="640" t="s">
        <v>4481</v>
      </c>
      <c r="E1208" s="638"/>
      <c r="F1208" s="639" t="s">
        <v>880</v>
      </c>
      <c r="G1208" s="638"/>
      <c r="H1208" s="1110">
        <v>1848</v>
      </c>
      <c r="I1208" s="705">
        <v>2197</v>
      </c>
      <c r="J1208" s="643">
        <v>0</v>
      </c>
      <c r="K1208" s="578">
        <f t="shared" si="68"/>
        <v>0</v>
      </c>
      <c r="L1208" s="579">
        <f t="shared" si="69"/>
        <v>0</v>
      </c>
      <c r="M1208" s="580">
        <f t="shared" si="70"/>
        <v>4060056</v>
      </c>
      <c r="N1208" s="638"/>
      <c r="O1208" s="638" t="s">
        <v>2096</v>
      </c>
      <c r="P1208" s="639" t="s">
        <v>35</v>
      </c>
      <c r="Q1208" s="639" t="s">
        <v>336</v>
      </c>
      <c r="R1208" s="639" t="s">
        <v>73</v>
      </c>
      <c r="S1208" s="639" t="s">
        <v>213</v>
      </c>
    </row>
    <row r="1209" spans="1:19" ht="20.25" customHeight="1">
      <c r="A1209" s="639" t="s">
        <v>235</v>
      </c>
      <c r="B1209" s="638" t="s">
        <v>3065</v>
      </c>
      <c r="C1209" s="639" t="s">
        <v>371</v>
      </c>
      <c r="D1209" s="640" t="s">
        <v>4481</v>
      </c>
      <c r="E1209" s="638"/>
      <c r="F1209" s="639" t="s">
        <v>880</v>
      </c>
      <c r="G1209" s="638"/>
      <c r="H1209" s="1110">
        <v>1848</v>
      </c>
      <c r="I1209" s="705">
        <v>2197</v>
      </c>
      <c r="J1209" s="643">
        <v>0</v>
      </c>
      <c r="K1209" s="578">
        <f t="shared" si="68"/>
        <v>0</v>
      </c>
      <c r="L1209" s="579">
        <f t="shared" si="69"/>
        <v>0</v>
      </c>
      <c r="M1209" s="580">
        <f t="shared" si="70"/>
        <v>4060056</v>
      </c>
      <c r="N1209" s="638"/>
      <c r="O1209" s="638" t="s">
        <v>2096</v>
      </c>
      <c r="P1209" s="639" t="s">
        <v>35</v>
      </c>
      <c r="Q1209" s="639" t="s">
        <v>336</v>
      </c>
      <c r="R1209" s="639" t="s">
        <v>73</v>
      </c>
      <c r="S1209" s="639" t="s">
        <v>213</v>
      </c>
    </row>
    <row r="1210" spans="1:19" ht="20.25" customHeight="1">
      <c r="A1210" s="639" t="s">
        <v>235</v>
      </c>
      <c r="B1210" s="638" t="s">
        <v>3065</v>
      </c>
      <c r="C1210" s="639" t="s">
        <v>371</v>
      </c>
      <c r="D1210" s="640" t="s">
        <v>4481</v>
      </c>
      <c r="E1210" s="638"/>
      <c r="F1210" s="639" t="s">
        <v>1646</v>
      </c>
      <c r="G1210" s="638"/>
      <c r="H1210" s="1110">
        <v>924</v>
      </c>
      <c r="I1210" s="705">
        <v>15000</v>
      </c>
      <c r="J1210" s="643">
        <v>0</v>
      </c>
      <c r="K1210" s="578">
        <f t="shared" si="68"/>
        <v>0</v>
      </c>
      <c r="L1210" s="579">
        <f t="shared" si="69"/>
        <v>0</v>
      </c>
      <c r="M1210" s="580">
        <f t="shared" si="70"/>
        <v>13860000</v>
      </c>
      <c r="N1210" s="638"/>
      <c r="O1210" s="638" t="s">
        <v>586</v>
      </c>
      <c r="P1210" s="639" t="s">
        <v>35</v>
      </c>
      <c r="Q1210" s="639" t="s">
        <v>336</v>
      </c>
      <c r="R1210" s="639" t="s">
        <v>73</v>
      </c>
      <c r="S1210" s="639" t="s">
        <v>213</v>
      </c>
    </row>
    <row r="1211" spans="1:19" ht="20.25" customHeight="1">
      <c r="A1211" s="639" t="s">
        <v>235</v>
      </c>
      <c r="B1211" s="638" t="s">
        <v>3065</v>
      </c>
      <c r="C1211" s="639" t="s">
        <v>371</v>
      </c>
      <c r="D1211" s="640" t="s">
        <v>4481</v>
      </c>
      <c r="E1211" s="638"/>
      <c r="F1211" s="639" t="s">
        <v>1430</v>
      </c>
      <c r="G1211" s="638"/>
      <c r="H1211" s="1110">
        <v>924</v>
      </c>
      <c r="I1211" s="705">
        <v>8000</v>
      </c>
      <c r="J1211" s="643">
        <v>0</v>
      </c>
      <c r="K1211" s="578">
        <f t="shared" si="68"/>
        <v>0</v>
      </c>
      <c r="L1211" s="579">
        <f t="shared" si="69"/>
        <v>0</v>
      </c>
      <c r="M1211" s="580">
        <f t="shared" si="70"/>
        <v>7392000</v>
      </c>
      <c r="N1211" s="638"/>
      <c r="O1211" s="638" t="s">
        <v>587</v>
      </c>
      <c r="P1211" s="639" t="s">
        <v>35</v>
      </c>
      <c r="Q1211" s="639" t="s">
        <v>336</v>
      </c>
      <c r="R1211" s="639" t="s">
        <v>73</v>
      </c>
      <c r="S1211" s="639" t="s">
        <v>213</v>
      </c>
    </row>
    <row r="1212" spans="1:19" ht="20.25" customHeight="1">
      <c r="A1212" s="639" t="s">
        <v>235</v>
      </c>
      <c r="B1212" s="638" t="s">
        <v>3065</v>
      </c>
      <c r="C1212" s="639" t="s">
        <v>371</v>
      </c>
      <c r="D1212" s="640" t="s">
        <v>4481</v>
      </c>
      <c r="E1212" s="638"/>
      <c r="F1212" s="639" t="s">
        <v>880</v>
      </c>
      <c r="G1212" s="638"/>
      <c r="H1212" s="1110">
        <v>758</v>
      </c>
      <c r="I1212" s="705">
        <v>2247</v>
      </c>
      <c r="J1212" s="643">
        <v>0</v>
      </c>
      <c r="K1212" s="578">
        <f t="shared" si="68"/>
        <v>0</v>
      </c>
      <c r="L1212" s="579">
        <f t="shared" si="69"/>
        <v>0</v>
      </c>
      <c r="M1212" s="580">
        <f t="shared" si="70"/>
        <v>1703226</v>
      </c>
      <c r="N1212" s="638"/>
      <c r="O1212" s="638" t="s">
        <v>2592</v>
      </c>
      <c r="P1212" s="639" t="s">
        <v>35</v>
      </c>
      <c r="Q1212" s="639" t="s">
        <v>336</v>
      </c>
      <c r="R1212" s="639" t="s">
        <v>73</v>
      </c>
      <c r="S1212" s="639" t="s">
        <v>213</v>
      </c>
    </row>
    <row r="1213" spans="1:19" ht="20.25" customHeight="1">
      <c r="A1213" s="639" t="s">
        <v>235</v>
      </c>
      <c r="B1213" s="638" t="s">
        <v>3065</v>
      </c>
      <c r="C1213" s="639" t="s">
        <v>371</v>
      </c>
      <c r="D1213" s="640" t="s">
        <v>4481</v>
      </c>
      <c r="E1213" s="638"/>
      <c r="F1213" s="639" t="s">
        <v>688</v>
      </c>
      <c r="G1213" s="638"/>
      <c r="H1213" s="1110">
        <v>758</v>
      </c>
      <c r="I1213" s="705">
        <v>107977</v>
      </c>
      <c r="J1213" s="643">
        <v>31.9</v>
      </c>
      <c r="K1213" s="578">
        <f t="shared" si="68"/>
        <v>24180.2</v>
      </c>
      <c r="L1213" s="579">
        <f t="shared" si="69"/>
        <v>24.180199999999999</v>
      </c>
      <c r="M1213" s="580">
        <f t="shared" si="70"/>
        <v>81846566</v>
      </c>
      <c r="N1213" s="638"/>
      <c r="O1213" s="638" t="s">
        <v>2592</v>
      </c>
      <c r="P1213" s="639" t="s">
        <v>35</v>
      </c>
      <c r="Q1213" s="639" t="s">
        <v>370</v>
      </c>
      <c r="R1213" s="639" t="s">
        <v>60</v>
      </c>
      <c r="S1213" s="639" t="s">
        <v>213</v>
      </c>
    </row>
    <row r="1214" spans="1:19" ht="20.25" customHeight="1">
      <c r="A1214" s="639" t="s">
        <v>235</v>
      </c>
      <c r="B1214" s="638" t="s">
        <v>3065</v>
      </c>
      <c r="C1214" s="639" t="s">
        <v>371</v>
      </c>
      <c r="D1214" s="640" t="s">
        <v>4481</v>
      </c>
      <c r="E1214" s="638"/>
      <c r="F1214" s="639" t="s">
        <v>688</v>
      </c>
      <c r="G1214" s="638"/>
      <c r="H1214" s="1110">
        <v>924</v>
      </c>
      <c r="I1214" s="705">
        <v>110674</v>
      </c>
      <c r="J1214" s="643">
        <v>31.9</v>
      </c>
      <c r="K1214" s="578">
        <f t="shared" si="68"/>
        <v>29475.599999999999</v>
      </c>
      <c r="L1214" s="579">
        <f t="shared" si="69"/>
        <v>29.4756</v>
      </c>
      <c r="M1214" s="580">
        <f t="shared" si="70"/>
        <v>102262776</v>
      </c>
      <c r="N1214" s="638"/>
      <c r="O1214" s="638" t="s">
        <v>2591</v>
      </c>
      <c r="P1214" s="639" t="s">
        <v>35</v>
      </c>
      <c r="Q1214" s="639" t="s">
        <v>370</v>
      </c>
      <c r="R1214" s="639" t="s">
        <v>60</v>
      </c>
      <c r="S1214" s="639" t="s">
        <v>213</v>
      </c>
    </row>
    <row r="1215" spans="1:19" ht="20.25" customHeight="1">
      <c r="A1215" s="639" t="s">
        <v>235</v>
      </c>
      <c r="B1215" s="638" t="s">
        <v>3065</v>
      </c>
      <c r="C1215" s="639" t="s">
        <v>371</v>
      </c>
      <c r="D1215" s="640" t="s">
        <v>4481</v>
      </c>
      <c r="E1215" s="638"/>
      <c r="F1215" s="639" t="s">
        <v>880</v>
      </c>
      <c r="G1215" s="638"/>
      <c r="H1215" s="1110">
        <v>924</v>
      </c>
      <c r="I1215" s="705">
        <v>2303</v>
      </c>
      <c r="J1215" s="643">
        <v>0</v>
      </c>
      <c r="K1215" s="578">
        <f t="shared" si="68"/>
        <v>0</v>
      </c>
      <c r="L1215" s="579">
        <f t="shared" si="69"/>
        <v>0</v>
      </c>
      <c r="M1215" s="580">
        <f t="shared" si="70"/>
        <v>2127972</v>
      </c>
      <c r="N1215" s="638"/>
      <c r="O1215" s="638" t="s">
        <v>2591</v>
      </c>
      <c r="P1215" s="639" t="s">
        <v>35</v>
      </c>
      <c r="Q1215" s="639" t="s">
        <v>336</v>
      </c>
      <c r="R1215" s="639" t="s">
        <v>73</v>
      </c>
      <c r="S1215" s="639" t="s">
        <v>213</v>
      </c>
    </row>
    <row r="1216" spans="1:19" ht="20.25" customHeight="1">
      <c r="A1216" s="639" t="s">
        <v>235</v>
      </c>
      <c r="B1216" s="638" t="s">
        <v>3065</v>
      </c>
      <c r="C1216" s="639" t="s">
        <v>371</v>
      </c>
      <c r="D1216" s="640" t="s">
        <v>4481</v>
      </c>
      <c r="E1216" s="638"/>
      <c r="F1216" s="639" t="s">
        <v>512</v>
      </c>
      <c r="G1216" s="638"/>
      <c r="H1216" s="1110">
        <v>924</v>
      </c>
      <c r="I1216" s="705">
        <v>45281</v>
      </c>
      <c r="J1216" s="643">
        <v>11.8</v>
      </c>
      <c r="K1216" s="578">
        <f t="shared" si="68"/>
        <v>10903.2</v>
      </c>
      <c r="L1216" s="579">
        <f t="shared" si="69"/>
        <v>10.9032</v>
      </c>
      <c r="M1216" s="580">
        <f t="shared" si="70"/>
        <v>41839644</v>
      </c>
      <c r="N1216" s="638"/>
      <c r="O1216" s="638" t="s">
        <v>583</v>
      </c>
      <c r="P1216" s="639" t="s">
        <v>35</v>
      </c>
      <c r="Q1216" s="639" t="s">
        <v>270</v>
      </c>
      <c r="R1216" s="639" t="s">
        <v>60</v>
      </c>
      <c r="S1216" s="639" t="s">
        <v>213</v>
      </c>
    </row>
    <row r="1217" spans="1:19" ht="20.25" customHeight="1">
      <c r="A1217" s="639" t="s">
        <v>235</v>
      </c>
      <c r="B1217" s="638" t="s">
        <v>3065</v>
      </c>
      <c r="C1217" s="639" t="s">
        <v>371</v>
      </c>
      <c r="D1217" s="640" t="s">
        <v>4481</v>
      </c>
      <c r="E1217" s="638"/>
      <c r="F1217" s="639" t="s">
        <v>1387</v>
      </c>
      <c r="G1217" s="638"/>
      <c r="H1217" s="1110">
        <v>924</v>
      </c>
      <c r="I1217" s="705">
        <v>13323</v>
      </c>
      <c r="J1217" s="643">
        <v>0</v>
      </c>
      <c r="K1217" s="578">
        <f t="shared" si="68"/>
        <v>0</v>
      </c>
      <c r="L1217" s="579">
        <f t="shared" si="69"/>
        <v>0</v>
      </c>
      <c r="M1217" s="580">
        <f t="shared" si="70"/>
        <v>12310452</v>
      </c>
      <c r="N1217" s="638"/>
      <c r="O1217" s="638" t="s">
        <v>583</v>
      </c>
      <c r="P1217" s="639" t="s">
        <v>35</v>
      </c>
      <c r="Q1217" s="639" t="s">
        <v>577</v>
      </c>
      <c r="R1217" s="639" t="s">
        <v>375</v>
      </c>
      <c r="S1217" s="639" t="s">
        <v>213</v>
      </c>
    </row>
    <row r="1218" spans="1:19" ht="20.25" customHeight="1">
      <c r="A1218" s="639" t="s">
        <v>235</v>
      </c>
      <c r="B1218" s="638" t="s">
        <v>3065</v>
      </c>
      <c r="C1218" s="639" t="s">
        <v>371</v>
      </c>
      <c r="D1218" s="640" t="s">
        <v>4481</v>
      </c>
      <c r="E1218" s="638"/>
      <c r="F1218" s="639" t="s">
        <v>513</v>
      </c>
      <c r="G1218" s="638"/>
      <c r="H1218" s="1110">
        <v>924</v>
      </c>
      <c r="I1218" s="705">
        <v>59266</v>
      </c>
      <c r="J1218" s="643">
        <v>15.6</v>
      </c>
      <c r="K1218" s="578">
        <f t="shared" si="68"/>
        <v>14414.4</v>
      </c>
      <c r="L1218" s="579">
        <f t="shared" si="69"/>
        <v>14.414399999999999</v>
      </c>
      <c r="M1218" s="580">
        <f t="shared" si="70"/>
        <v>54761784</v>
      </c>
      <c r="N1218" s="638"/>
      <c r="O1218" s="638" t="s">
        <v>579</v>
      </c>
      <c r="P1218" s="639" t="s">
        <v>35</v>
      </c>
      <c r="Q1218" s="639" t="s">
        <v>270</v>
      </c>
      <c r="R1218" s="639" t="s">
        <v>60</v>
      </c>
      <c r="S1218" s="639" t="s">
        <v>213</v>
      </c>
    </row>
    <row r="1219" spans="1:19" ht="20.25" customHeight="1">
      <c r="A1219" s="639" t="s">
        <v>235</v>
      </c>
      <c r="B1219" s="638" t="s">
        <v>3065</v>
      </c>
      <c r="C1219" s="639" t="s">
        <v>371</v>
      </c>
      <c r="D1219" s="640" t="s">
        <v>4481</v>
      </c>
      <c r="E1219" s="638"/>
      <c r="F1219" s="639" t="s">
        <v>1901</v>
      </c>
      <c r="G1219" s="638"/>
      <c r="H1219" s="1110">
        <v>924</v>
      </c>
      <c r="I1219" s="705">
        <v>13335</v>
      </c>
      <c r="J1219" s="643">
        <v>0</v>
      </c>
      <c r="K1219" s="578">
        <f t="shared" si="68"/>
        <v>0</v>
      </c>
      <c r="L1219" s="579">
        <f t="shared" si="69"/>
        <v>0</v>
      </c>
      <c r="M1219" s="580">
        <f t="shared" si="70"/>
        <v>12321540</v>
      </c>
      <c r="N1219" s="638"/>
      <c r="O1219" s="638" t="s">
        <v>579</v>
      </c>
      <c r="P1219" s="639" t="s">
        <v>35</v>
      </c>
      <c r="Q1219" s="639" t="s">
        <v>577</v>
      </c>
      <c r="R1219" s="639" t="s">
        <v>375</v>
      </c>
      <c r="S1219" s="639" t="s">
        <v>213</v>
      </c>
    </row>
    <row r="1220" spans="1:19" ht="20.25" customHeight="1">
      <c r="A1220" s="639" t="s">
        <v>235</v>
      </c>
      <c r="B1220" s="638" t="s">
        <v>3065</v>
      </c>
      <c r="C1220" s="639" t="s">
        <v>371</v>
      </c>
      <c r="D1220" s="640" t="s">
        <v>4481</v>
      </c>
      <c r="E1220" s="638"/>
      <c r="F1220" s="639" t="s">
        <v>418</v>
      </c>
      <c r="G1220" s="638"/>
      <c r="H1220" s="1110">
        <v>924</v>
      </c>
      <c r="I1220" s="705">
        <v>18794</v>
      </c>
      <c r="J1220" s="643">
        <v>0</v>
      </c>
      <c r="K1220" s="578">
        <f t="shared" si="68"/>
        <v>0</v>
      </c>
      <c r="L1220" s="579">
        <f t="shared" si="69"/>
        <v>0</v>
      </c>
      <c r="M1220" s="580">
        <f t="shared" si="70"/>
        <v>17365656</v>
      </c>
      <c r="N1220" s="638"/>
      <c r="O1220" s="638" t="s">
        <v>2222</v>
      </c>
      <c r="P1220" s="639" t="s">
        <v>35</v>
      </c>
      <c r="Q1220" s="639" t="s">
        <v>360</v>
      </c>
      <c r="R1220" s="639" t="s">
        <v>73</v>
      </c>
      <c r="S1220" s="639" t="s">
        <v>213</v>
      </c>
    </row>
    <row r="1221" spans="1:19" ht="20.25" customHeight="1">
      <c r="A1221" s="639" t="s">
        <v>235</v>
      </c>
      <c r="B1221" s="638" t="s">
        <v>3065</v>
      </c>
      <c r="C1221" s="639" t="s">
        <v>371</v>
      </c>
      <c r="D1221" s="640" t="s">
        <v>4481</v>
      </c>
      <c r="E1221" s="638"/>
      <c r="F1221" s="639" t="s">
        <v>387</v>
      </c>
      <c r="G1221" s="638"/>
      <c r="H1221" s="1110">
        <v>924</v>
      </c>
      <c r="I1221" s="705">
        <v>16831</v>
      </c>
      <c r="J1221" s="643">
        <v>0</v>
      </c>
      <c r="K1221" s="578">
        <f t="shared" si="68"/>
        <v>0</v>
      </c>
      <c r="L1221" s="579">
        <f t="shared" si="69"/>
        <v>0</v>
      </c>
      <c r="M1221" s="580">
        <f t="shared" si="70"/>
        <v>15551844</v>
      </c>
      <c r="N1221" s="638"/>
      <c r="O1221" s="638" t="s">
        <v>2222</v>
      </c>
      <c r="P1221" s="639" t="s">
        <v>35</v>
      </c>
      <c r="Q1221" s="639" t="s">
        <v>336</v>
      </c>
      <c r="R1221" s="639" t="s">
        <v>73</v>
      </c>
      <c r="S1221" s="639" t="s">
        <v>213</v>
      </c>
    </row>
    <row r="1222" spans="1:19" ht="20.25" customHeight="1">
      <c r="A1222" s="639" t="s">
        <v>235</v>
      </c>
      <c r="B1222" s="638" t="s">
        <v>3065</v>
      </c>
      <c r="C1222" s="639" t="s">
        <v>371</v>
      </c>
      <c r="D1222" s="640" t="s">
        <v>4481</v>
      </c>
      <c r="E1222" s="638"/>
      <c r="F1222" s="639" t="s">
        <v>82</v>
      </c>
      <c r="G1222" s="638"/>
      <c r="H1222" s="1110">
        <v>924</v>
      </c>
      <c r="I1222" s="705">
        <v>13324</v>
      </c>
      <c r="J1222" s="643">
        <v>0</v>
      </c>
      <c r="K1222" s="578">
        <f t="shared" si="68"/>
        <v>0</v>
      </c>
      <c r="L1222" s="579">
        <f t="shared" si="69"/>
        <v>0</v>
      </c>
      <c r="M1222" s="580">
        <f t="shared" si="70"/>
        <v>12311376</v>
      </c>
      <c r="N1222" s="638"/>
      <c r="O1222" s="638" t="s">
        <v>2222</v>
      </c>
      <c r="P1222" s="639" t="s">
        <v>35</v>
      </c>
      <c r="Q1222" s="639" t="s">
        <v>336</v>
      </c>
      <c r="R1222" s="639" t="s">
        <v>73</v>
      </c>
      <c r="S1222" s="639" t="s">
        <v>213</v>
      </c>
    </row>
    <row r="1223" spans="1:19" ht="20.25" customHeight="1">
      <c r="A1223" s="639" t="s">
        <v>235</v>
      </c>
      <c r="B1223" s="638" t="s">
        <v>3065</v>
      </c>
      <c r="C1223" s="639" t="s">
        <v>371</v>
      </c>
      <c r="D1223" s="640" t="s">
        <v>4481</v>
      </c>
      <c r="E1223" s="638"/>
      <c r="F1223" s="639" t="s">
        <v>275</v>
      </c>
      <c r="G1223" s="638"/>
      <c r="H1223" s="1110">
        <v>924</v>
      </c>
      <c r="I1223" s="705">
        <v>71250</v>
      </c>
      <c r="J1223" s="643">
        <v>0</v>
      </c>
      <c r="K1223" s="578">
        <f t="shared" si="68"/>
        <v>0</v>
      </c>
      <c r="L1223" s="579">
        <f t="shared" si="69"/>
        <v>0</v>
      </c>
      <c r="M1223" s="580">
        <f t="shared" si="70"/>
        <v>65835000</v>
      </c>
      <c r="N1223" s="638"/>
      <c r="O1223" s="638" t="s">
        <v>2222</v>
      </c>
      <c r="P1223" s="639" t="s">
        <v>35</v>
      </c>
      <c r="Q1223" s="639" t="s">
        <v>276</v>
      </c>
      <c r="R1223" s="639" t="s">
        <v>73</v>
      </c>
      <c r="S1223" s="639" t="s">
        <v>213</v>
      </c>
    </row>
    <row r="1224" spans="1:19" ht="20.25" customHeight="1">
      <c r="A1224" s="639" t="s">
        <v>235</v>
      </c>
      <c r="B1224" s="638" t="s">
        <v>3065</v>
      </c>
      <c r="C1224" s="639" t="s">
        <v>371</v>
      </c>
      <c r="D1224" s="640" t="s">
        <v>4481</v>
      </c>
      <c r="E1224" s="638"/>
      <c r="F1224" s="639" t="s">
        <v>373</v>
      </c>
      <c r="G1224" s="638"/>
      <c r="H1224" s="1110">
        <v>924</v>
      </c>
      <c r="I1224" s="705">
        <v>14306</v>
      </c>
      <c r="J1224" s="643">
        <v>0</v>
      </c>
      <c r="K1224" s="578">
        <f t="shared" si="68"/>
        <v>0</v>
      </c>
      <c r="L1224" s="579">
        <f t="shared" si="69"/>
        <v>0</v>
      </c>
      <c r="M1224" s="580">
        <f t="shared" si="70"/>
        <v>13218744</v>
      </c>
      <c r="N1224" s="638"/>
      <c r="O1224" s="638" t="s">
        <v>2222</v>
      </c>
      <c r="P1224" s="639" t="s">
        <v>35</v>
      </c>
      <c r="Q1224" s="639" t="s">
        <v>336</v>
      </c>
      <c r="R1224" s="639" t="s">
        <v>73</v>
      </c>
      <c r="S1224" s="639" t="s">
        <v>213</v>
      </c>
    </row>
    <row r="1225" spans="1:19" ht="20.25" customHeight="1">
      <c r="A1225" s="639" t="s">
        <v>235</v>
      </c>
      <c r="B1225" s="638" t="s">
        <v>3065</v>
      </c>
      <c r="C1225" s="639" t="s">
        <v>371</v>
      </c>
      <c r="D1225" s="640" t="s">
        <v>4481</v>
      </c>
      <c r="E1225" s="638"/>
      <c r="F1225" s="639" t="s">
        <v>1115</v>
      </c>
      <c r="G1225" s="638"/>
      <c r="H1225" s="1110">
        <v>924</v>
      </c>
      <c r="I1225" s="705">
        <v>8065</v>
      </c>
      <c r="J1225" s="643">
        <v>0</v>
      </c>
      <c r="K1225" s="578">
        <f t="shared" si="68"/>
        <v>0</v>
      </c>
      <c r="L1225" s="579">
        <f t="shared" si="69"/>
        <v>0</v>
      </c>
      <c r="M1225" s="580">
        <f t="shared" si="70"/>
        <v>7452060</v>
      </c>
      <c r="N1225" s="638"/>
      <c r="O1225" s="638" t="s">
        <v>2222</v>
      </c>
      <c r="P1225" s="639" t="s">
        <v>35</v>
      </c>
      <c r="Q1225" s="639" t="s">
        <v>336</v>
      </c>
      <c r="R1225" s="639" t="s">
        <v>73</v>
      </c>
      <c r="S1225" s="639" t="s">
        <v>213</v>
      </c>
    </row>
    <row r="1226" spans="1:19" ht="20.25" customHeight="1">
      <c r="A1226" s="639" t="s">
        <v>235</v>
      </c>
      <c r="B1226" s="638" t="s">
        <v>3065</v>
      </c>
      <c r="C1226" s="639" t="s">
        <v>371</v>
      </c>
      <c r="D1226" s="640" t="s">
        <v>4481</v>
      </c>
      <c r="E1226" s="638"/>
      <c r="F1226" s="639" t="s">
        <v>1647</v>
      </c>
      <c r="G1226" s="638"/>
      <c r="H1226" s="1110">
        <v>924</v>
      </c>
      <c r="I1226" s="705">
        <v>5610</v>
      </c>
      <c r="J1226" s="643">
        <v>0</v>
      </c>
      <c r="K1226" s="578">
        <f t="shared" si="68"/>
        <v>0</v>
      </c>
      <c r="L1226" s="579">
        <f t="shared" si="69"/>
        <v>0</v>
      </c>
      <c r="M1226" s="580">
        <f t="shared" si="70"/>
        <v>5183640</v>
      </c>
      <c r="N1226" s="638"/>
      <c r="O1226" s="638" t="s">
        <v>2222</v>
      </c>
      <c r="P1226" s="639" t="s">
        <v>35</v>
      </c>
      <c r="Q1226" s="639" t="s">
        <v>336</v>
      </c>
      <c r="R1226" s="639" t="s">
        <v>73</v>
      </c>
      <c r="S1226" s="639" t="s">
        <v>213</v>
      </c>
    </row>
    <row r="1227" spans="1:19" ht="20.25" customHeight="1">
      <c r="A1227" s="639" t="s">
        <v>235</v>
      </c>
      <c r="B1227" s="638" t="s">
        <v>3065</v>
      </c>
      <c r="C1227" s="639" t="s">
        <v>371</v>
      </c>
      <c r="D1227" s="640" t="s">
        <v>4481</v>
      </c>
      <c r="E1227" s="638"/>
      <c r="F1227" s="639" t="s">
        <v>81</v>
      </c>
      <c r="G1227" s="638"/>
      <c r="H1227" s="1110">
        <v>924</v>
      </c>
      <c r="I1227" s="705">
        <v>5821</v>
      </c>
      <c r="J1227" s="643">
        <v>0</v>
      </c>
      <c r="K1227" s="578">
        <f t="shared" si="68"/>
        <v>0</v>
      </c>
      <c r="L1227" s="579">
        <f t="shared" si="69"/>
        <v>0</v>
      </c>
      <c r="M1227" s="580">
        <f t="shared" si="70"/>
        <v>5378604</v>
      </c>
      <c r="N1227" s="638"/>
      <c r="O1227" s="638" t="s">
        <v>2222</v>
      </c>
      <c r="P1227" s="639" t="s">
        <v>35</v>
      </c>
      <c r="Q1227" s="639" t="s">
        <v>336</v>
      </c>
      <c r="R1227" s="639" t="s">
        <v>73</v>
      </c>
      <c r="S1227" s="639" t="s">
        <v>213</v>
      </c>
    </row>
    <row r="1228" spans="1:19" ht="20.25" customHeight="1">
      <c r="A1228" s="639" t="s">
        <v>235</v>
      </c>
      <c r="B1228" s="638" t="s">
        <v>3065</v>
      </c>
      <c r="C1228" s="639" t="s">
        <v>371</v>
      </c>
      <c r="D1228" s="640" t="s">
        <v>4481</v>
      </c>
      <c r="E1228" s="638"/>
      <c r="F1228" s="639" t="s">
        <v>1647</v>
      </c>
      <c r="G1228" s="638"/>
      <c r="H1228" s="1110">
        <v>924</v>
      </c>
      <c r="I1228" s="705">
        <v>5804</v>
      </c>
      <c r="J1228" s="643">
        <v>0</v>
      </c>
      <c r="K1228" s="578">
        <f t="shared" si="68"/>
        <v>0</v>
      </c>
      <c r="L1228" s="579">
        <f t="shared" si="69"/>
        <v>0</v>
      </c>
      <c r="M1228" s="580">
        <f t="shared" si="70"/>
        <v>5362896</v>
      </c>
      <c r="N1228" s="638"/>
      <c r="O1228" s="638" t="s">
        <v>2223</v>
      </c>
      <c r="P1228" s="639" t="s">
        <v>35</v>
      </c>
      <c r="Q1228" s="639" t="s">
        <v>336</v>
      </c>
      <c r="R1228" s="639" t="s">
        <v>73</v>
      </c>
      <c r="S1228" s="639" t="s">
        <v>213</v>
      </c>
    </row>
    <row r="1229" spans="1:19" ht="20.25" customHeight="1">
      <c r="A1229" s="639" t="s">
        <v>235</v>
      </c>
      <c r="B1229" s="638" t="s">
        <v>3065</v>
      </c>
      <c r="C1229" s="639" t="s">
        <v>371</v>
      </c>
      <c r="D1229" s="640" t="s">
        <v>4481</v>
      </c>
      <c r="E1229" s="638"/>
      <c r="F1229" s="639" t="s">
        <v>373</v>
      </c>
      <c r="G1229" s="638"/>
      <c r="H1229" s="1110">
        <v>924</v>
      </c>
      <c r="I1229" s="705">
        <v>14800</v>
      </c>
      <c r="J1229" s="643">
        <v>0</v>
      </c>
      <c r="K1229" s="578">
        <f t="shared" si="68"/>
        <v>0</v>
      </c>
      <c r="L1229" s="579">
        <f t="shared" si="69"/>
        <v>0</v>
      </c>
      <c r="M1229" s="580">
        <f t="shared" si="70"/>
        <v>13675200</v>
      </c>
      <c r="N1229" s="638"/>
      <c r="O1229" s="638" t="s">
        <v>2223</v>
      </c>
      <c r="P1229" s="639" t="s">
        <v>35</v>
      </c>
      <c r="Q1229" s="639" t="s">
        <v>336</v>
      </c>
      <c r="R1229" s="639" t="s">
        <v>73</v>
      </c>
      <c r="S1229" s="639" t="s">
        <v>213</v>
      </c>
    </row>
    <row r="1230" spans="1:19" ht="20.25" customHeight="1">
      <c r="A1230" s="639" t="s">
        <v>235</v>
      </c>
      <c r="B1230" s="638" t="s">
        <v>3065</v>
      </c>
      <c r="C1230" s="639" t="s">
        <v>371</v>
      </c>
      <c r="D1230" s="640" t="s">
        <v>4481</v>
      </c>
      <c r="E1230" s="638"/>
      <c r="F1230" s="639" t="s">
        <v>337</v>
      </c>
      <c r="G1230" s="638"/>
      <c r="H1230" s="1110">
        <v>924</v>
      </c>
      <c r="I1230" s="705">
        <v>14365</v>
      </c>
      <c r="J1230" s="643">
        <v>0</v>
      </c>
      <c r="K1230" s="578">
        <f t="shared" si="68"/>
        <v>0</v>
      </c>
      <c r="L1230" s="579">
        <f t="shared" si="69"/>
        <v>0</v>
      </c>
      <c r="M1230" s="580">
        <f t="shared" si="70"/>
        <v>13273260</v>
      </c>
      <c r="N1230" s="638"/>
      <c r="O1230" s="638" t="s">
        <v>2223</v>
      </c>
      <c r="P1230" s="639" t="s">
        <v>35</v>
      </c>
      <c r="Q1230" s="639" t="s">
        <v>336</v>
      </c>
      <c r="R1230" s="639" t="s">
        <v>73</v>
      </c>
      <c r="S1230" s="639" t="s">
        <v>213</v>
      </c>
    </row>
    <row r="1231" spans="1:19" ht="20.25" customHeight="1">
      <c r="A1231" s="639" t="s">
        <v>235</v>
      </c>
      <c r="B1231" s="638" t="s">
        <v>3065</v>
      </c>
      <c r="C1231" s="639" t="s">
        <v>371</v>
      </c>
      <c r="D1231" s="640" t="s">
        <v>4481</v>
      </c>
      <c r="E1231" s="638"/>
      <c r="F1231" s="639" t="s">
        <v>81</v>
      </c>
      <c r="G1231" s="638"/>
      <c r="H1231" s="1110">
        <v>924</v>
      </c>
      <c r="I1231" s="705">
        <v>6022</v>
      </c>
      <c r="J1231" s="643">
        <v>0</v>
      </c>
      <c r="K1231" s="578">
        <f t="shared" si="68"/>
        <v>0</v>
      </c>
      <c r="L1231" s="579">
        <f t="shared" si="69"/>
        <v>0</v>
      </c>
      <c r="M1231" s="580">
        <f t="shared" si="70"/>
        <v>5564328</v>
      </c>
      <c r="N1231" s="638"/>
      <c r="O1231" s="638" t="s">
        <v>2223</v>
      </c>
      <c r="P1231" s="639" t="s">
        <v>35</v>
      </c>
      <c r="Q1231" s="639" t="s">
        <v>336</v>
      </c>
      <c r="R1231" s="639" t="s">
        <v>73</v>
      </c>
      <c r="S1231" s="639" t="s">
        <v>213</v>
      </c>
    </row>
    <row r="1232" spans="1:19" ht="20.25" customHeight="1">
      <c r="A1232" s="639" t="s">
        <v>235</v>
      </c>
      <c r="B1232" s="638" t="s">
        <v>3065</v>
      </c>
      <c r="C1232" s="639" t="s">
        <v>371</v>
      </c>
      <c r="D1232" s="640" t="s">
        <v>4481</v>
      </c>
      <c r="E1232" s="638"/>
      <c r="F1232" s="639" t="s">
        <v>1905</v>
      </c>
      <c r="G1232" s="638"/>
      <c r="H1232" s="1110">
        <v>924</v>
      </c>
      <c r="I1232" s="705">
        <v>70010</v>
      </c>
      <c r="J1232" s="643">
        <v>0</v>
      </c>
      <c r="K1232" s="578">
        <f t="shared" si="68"/>
        <v>0</v>
      </c>
      <c r="L1232" s="579">
        <f t="shared" si="69"/>
        <v>0</v>
      </c>
      <c r="M1232" s="580">
        <f t="shared" si="70"/>
        <v>64689240</v>
      </c>
      <c r="N1232" s="638"/>
      <c r="O1232" s="638" t="s">
        <v>2223</v>
      </c>
      <c r="P1232" s="639" t="s">
        <v>35</v>
      </c>
      <c r="Q1232" s="639" t="s">
        <v>276</v>
      </c>
      <c r="R1232" s="639" t="s">
        <v>73</v>
      </c>
      <c r="S1232" s="639" t="s">
        <v>213</v>
      </c>
    </row>
    <row r="1233" spans="1:19" ht="20.25" customHeight="1">
      <c r="A1233" s="639" t="s">
        <v>235</v>
      </c>
      <c r="B1233" s="638" t="s">
        <v>3065</v>
      </c>
      <c r="C1233" s="639" t="s">
        <v>371</v>
      </c>
      <c r="D1233" s="640" t="s">
        <v>4481</v>
      </c>
      <c r="E1233" s="638"/>
      <c r="F1233" s="639" t="s">
        <v>164</v>
      </c>
      <c r="G1233" s="638"/>
      <c r="H1233" s="1110">
        <v>924</v>
      </c>
      <c r="I1233" s="705">
        <v>17000</v>
      </c>
      <c r="J1233" s="643">
        <v>0</v>
      </c>
      <c r="K1233" s="578">
        <f t="shared" si="68"/>
        <v>0</v>
      </c>
      <c r="L1233" s="579">
        <f t="shared" si="69"/>
        <v>0</v>
      </c>
      <c r="M1233" s="580">
        <f t="shared" si="70"/>
        <v>15708000</v>
      </c>
      <c r="N1233" s="638"/>
      <c r="O1233" s="638"/>
      <c r="P1233" s="639" t="s">
        <v>35</v>
      </c>
      <c r="Q1233" s="639" t="s">
        <v>360</v>
      </c>
      <c r="R1233" s="639" t="s">
        <v>73</v>
      </c>
      <c r="S1233" s="639" t="s">
        <v>213</v>
      </c>
    </row>
    <row r="1234" spans="1:19" ht="20.25" customHeight="1">
      <c r="A1234" s="639" t="s">
        <v>235</v>
      </c>
      <c r="B1234" s="638" t="s">
        <v>3065</v>
      </c>
      <c r="C1234" s="639" t="s">
        <v>371</v>
      </c>
      <c r="D1234" s="640" t="s">
        <v>4481</v>
      </c>
      <c r="E1234" s="638"/>
      <c r="F1234" s="639" t="s">
        <v>159</v>
      </c>
      <c r="G1234" s="638"/>
      <c r="H1234" s="1110">
        <v>1848</v>
      </c>
      <c r="I1234" s="705">
        <v>14000</v>
      </c>
      <c r="J1234" s="643">
        <v>0</v>
      </c>
      <c r="K1234" s="578">
        <f t="shared" si="68"/>
        <v>0</v>
      </c>
      <c r="L1234" s="579">
        <f t="shared" si="69"/>
        <v>0</v>
      </c>
      <c r="M1234" s="580">
        <f t="shared" si="70"/>
        <v>25872000</v>
      </c>
      <c r="N1234" s="638"/>
      <c r="O1234" s="638"/>
      <c r="P1234" s="639" t="s">
        <v>35</v>
      </c>
      <c r="Q1234" s="639" t="s">
        <v>360</v>
      </c>
      <c r="R1234" s="639" t="s">
        <v>73</v>
      </c>
      <c r="S1234" s="639" t="s">
        <v>213</v>
      </c>
    </row>
    <row r="1235" spans="1:19" ht="20.25" customHeight="1">
      <c r="A1235" s="639" t="s">
        <v>235</v>
      </c>
      <c r="B1235" s="638" t="s">
        <v>3065</v>
      </c>
      <c r="C1235" s="639" t="s">
        <v>371</v>
      </c>
      <c r="D1235" s="640" t="s">
        <v>4481</v>
      </c>
      <c r="E1235" s="638"/>
      <c r="F1235" s="639" t="s">
        <v>160</v>
      </c>
      <c r="G1235" s="638"/>
      <c r="H1235" s="1110">
        <v>1848</v>
      </c>
      <c r="I1235" s="705">
        <v>22000</v>
      </c>
      <c r="J1235" s="643">
        <v>0</v>
      </c>
      <c r="K1235" s="578">
        <f t="shared" si="68"/>
        <v>0</v>
      </c>
      <c r="L1235" s="579">
        <f t="shared" si="69"/>
        <v>0</v>
      </c>
      <c r="M1235" s="580">
        <f t="shared" si="70"/>
        <v>40656000</v>
      </c>
      <c r="N1235" s="638"/>
      <c r="O1235" s="638"/>
      <c r="P1235" s="639" t="s">
        <v>35</v>
      </c>
      <c r="Q1235" s="639" t="s">
        <v>360</v>
      </c>
      <c r="R1235" s="639" t="s">
        <v>73</v>
      </c>
      <c r="S1235" s="639" t="s">
        <v>213</v>
      </c>
    </row>
    <row r="1236" spans="1:19" ht="20.25" customHeight="1">
      <c r="A1236" s="639" t="s">
        <v>741</v>
      </c>
      <c r="B1236" s="638" t="s">
        <v>4181</v>
      </c>
      <c r="C1236" s="639" t="s">
        <v>371</v>
      </c>
      <c r="D1236" s="640" t="s">
        <v>4397</v>
      </c>
      <c r="E1236" s="638"/>
      <c r="F1236" s="639" t="s">
        <v>67</v>
      </c>
      <c r="G1236" s="638"/>
      <c r="H1236" s="1110">
        <v>742</v>
      </c>
      <c r="I1236" s="705">
        <v>87262</v>
      </c>
      <c r="J1236" s="643">
        <v>41</v>
      </c>
      <c r="K1236" s="578">
        <f t="shared" si="68"/>
        <v>30422</v>
      </c>
      <c r="L1236" s="579">
        <f t="shared" si="69"/>
        <v>30.422000000000001</v>
      </c>
      <c r="M1236" s="580">
        <f t="shared" si="70"/>
        <v>64748404</v>
      </c>
      <c r="N1236" s="638"/>
      <c r="O1236" s="638" t="s">
        <v>910</v>
      </c>
      <c r="P1236" s="639" t="s">
        <v>483</v>
      </c>
      <c r="Q1236" s="639" t="s">
        <v>403</v>
      </c>
      <c r="R1236" s="639" t="s">
        <v>68</v>
      </c>
      <c r="S1236" s="639" t="s">
        <v>213</v>
      </c>
    </row>
    <row r="1237" spans="1:19" ht="20.25" customHeight="1">
      <c r="A1237" s="639" t="s">
        <v>741</v>
      </c>
      <c r="B1237" s="638" t="s">
        <v>4181</v>
      </c>
      <c r="C1237" s="639" t="s">
        <v>371</v>
      </c>
      <c r="D1237" s="640" t="s">
        <v>4397</v>
      </c>
      <c r="E1237" s="638"/>
      <c r="F1237" s="639" t="s">
        <v>1387</v>
      </c>
      <c r="G1237" s="638"/>
      <c r="H1237" s="1110">
        <v>826</v>
      </c>
      <c r="I1237" s="705">
        <v>10168</v>
      </c>
      <c r="J1237" s="643">
        <v>0</v>
      </c>
      <c r="K1237" s="578">
        <f t="shared" si="68"/>
        <v>0</v>
      </c>
      <c r="L1237" s="579">
        <f t="shared" si="69"/>
        <v>0</v>
      </c>
      <c r="M1237" s="580">
        <f t="shared" si="70"/>
        <v>8398768</v>
      </c>
      <c r="N1237" s="638"/>
      <c r="O1237" s="638" t="s">
        <v>3067</v>
      </c>
      <c r="P1237" s="639" t="s">
        <v>483</v>
      </c>
      <c r="Q1237" s="639" t="s">
        <v>577</v>
      </c>
      <c r="R1237" s="639" t="s">
        <v>375</v>
      </c>
      <c r="S1237" s="639" t="s">
        <v>213</v>
      </c>
    </row>
    <row r="1238" spans="1:19" ht="20.25" customHeight="1">
      <c r="A1238" s="639" t="s">
        <v>741</v>
      </c>
      <c r="B1238" s="638" t="s">
        <v>4181</v>
      </c>
      <c r="C1238" s="639" t="s">
        <v>371</v>
      </c>
      <c r="D1238" s="640" t="s">
        <v>4397</v>
      </c>
      <c r="E1238" s="638"/>
      <c r="F1238" s="639" t="s">
        <v>643</v>
      </c>
      <c r="G1238" s="638"/>
      <c r="H1238" s="1110">
        <v>826</v>
      </c>
      <c r="I1238" s="705">
        <v>45854</v>
      </c>
      <c r="J1238" s="643">
        <v>15.5</v>
      </c>
      <c r="K1238" s="578">
        <f t="shared" si="68"/>
        <v>12803</v>
      </c>
      <c r="L1238" s="579">
        <f t="shared" si="69"/>
        <v>12.803000000000001</v>
      </c>
      <c r="M1238" s="580">
        <f t="shared" si="70"/>
        <v>37875404</v>
      </c>
      <c r="N1238" s="638"/>
      <c r="O1238" s="638" t="s">
        <v>3067</v>
      </c>
      <c r="P1238" s="639" t="s">
        <v>483</v>
      </c>
      <c r="Q1238" s="639" t="s">
        <v>270</v>
      </c>
      <c r="R1238" s="639" t="s">
        <v>60</v>
      </c>
      <c r="S1238" s="639" t="s">
        <v>213</v>
      </c>
    </row>
    <row r="1239" spans="1:19" ht="20.25" customHeight="1">
      <c r="A1239" s="639" t="s">
        <v>741</v>
      </c>
      <c r="B1239" s="638" t="s">
        <v>4181</v>
      </c>
      <c r="C1239" s="639" t="s">
        <v>371</v>
      </c>
      <c r="D1239" s="640" t="s">
        <v>4397</v>
      </c>
      <c r="E1239" s="638"/>
      <c r="F1239" s="639" t="s">
        <v>882</v>
      </c>
      <c r="G1239" s="638"/>
      <c r="H1239" s="1110">
        <v>822</v>
      </c>
      <c r="I1239" s="705">
        <v>5640</v>
      </c>
      <c r="J1239" s="643">
        <v>0</v>
      </c>
      <c r="K1239" s="578">
        <f t="shared" ref="K1239:K1302" si="71">IFERROR(J1239*H1239,"0")</f>
        <v>0</v>
      </c>
      <c r="L1239" s="579">
        <f t="shared" ref="L1239:L1302" si="72">IFERROR(K1239/1000,"0")</f>
        <v>0</v>
      </c>
      <c r="M1239" s="580">
        <f t="shared" ref="M1239:M1302" si="73">I1239*H1239</f>
        <v>4636080</v>
      </c>
      <c r="N1239" s="638"/>
      <c r="O1239" s="638" t="s">
        <v>3296</v>
      </c>
      <c r="P1239" s="639" t="s">
        <v>483</v>
      </c>
      <c r="Q1239" s="639" t="s">
        <v>336</v>
      </c>
      <c r="R1239" s="639" t="s">
        <v>73</v>
      </c>
      <c r="S1239" s="639" t="s">
        <v>213</v>
      </c>
    </row>
    <row r="1240" spans="1:19" ht="20.25" customHeight="1">
      <c r="A1240" s="639" t="s">
        <v>741</v>
      </c>
      <c r="B1240" s="638" t="s">
        <v>4181</v>
      </c>
      <c r="C1240" s="639" t="s">
        <v>371</v>
      </c>
      <c r="D1240" s="640" t="s">
        <v>4397</v>
      </c>
      <c r="E1240" s="638"/>
      <c r="F1240" s="639" t="s">
        <v>881</v>
      </c>
      <c r="G1240" s="638"/>
      <c r="H1240" s="1110">
        <v>822</v>
      </c>
      <c r="I1240" s="705">
        <v>7167</v>
      </c>
      <c r="J1240" s="643">
        <v>0</v>
      </c>
      <c r="K1240" s="578">
        <f t="shared" si="71"/>
        <v>0</v>
      </c>
      <c r="L1240" s="579">
        <f t="shared" si="72"/>
        <v>0</v>
      </c>
      <c r="M1240" s="580">
        <f t="shared" si="73"/>
        <v>5891274</v>
      </c>
      <c r="N1240" s="638"/>
      <c r="O1240" s="638" t="s">
        <v>3296</v>
      </c>
      <c r="P1240" s="639" t="s">
        <v>483</v>
      </c>
      <c r="Q1240" s="639" t="s">
        <v>336</v>
      </c>
      <c r="R1240" s="639" t="s">
        <v>73</v>
      </c>
      <c r="S1240" s="639" t="s">
        <v>213</v>
      </c>
    </row>
    <row r="1241" spans="1:19" ht="20.25" customHeight="1">
      <c r="A1241" s="639" t="s">
        <v>741</v>
      </c>
      <c r="B1241" s="638" t="s">
        <v>4181</v>
      </c>
      <c r="C1241" s="639" t="s">
        <v>371</v>
      </c>
      <c r="D1241" s="640" t="s">
        <v>4397</v>
      </c>
      <c r="E1241" s="638"/>
      <c r="F1241" s="639" t="s">
        <v>71</v>
      </c>
      <c r="G1241" s="638"/>
      <c r="H1241" s="1110">
        <v>822</v>
      </c>
      <c r="I1241" s="705">
        <v>25415</v>
      </c>
      <c r="J1241" s="643">
        <v>0</v>
      </c>
      <c r="K1241" s="578">
        <f t="shared" si="71"/>
        <v>0</v>
      </c>
      <c r="L1241" s="579">
        <f t="shared" si="72"/>
        <v>0</v>
      </c>
      <c r="M1241" s="580">
        <f t="shared" si="73"/>
        <v>20891130</v>
      </c>
      <c r="N1241" s="638"/>
      <c r="O1241" s="638" t="s">
        <v>3296</v>
      </c>
      <c r="P1241" s="639" t="s">
        <v>483</v>
      </c>
      <c r="Q1241" s="639" t="s">
        <v>271</v>
      </c>
      <c r="R1241" s="639" t="s">
        <v>73</v>
      </c>
      <c r="S1241" s="639" t="s">
        <v>213</v>
      </c>
    </row>
    <row r="1242" spans="1:19" ht="20.25" customHeight="1">
      <c r="A1242" s="639" t="s">
        <v>741</v>
      </c>
      <c r="B1242" s="638" t="s">
        <v>4181</v>
      </c>
      <c r="C1242" s="639" t="s">
        <v>371</v>
      </c>
      <c r="D1242" s="640" t="s">
        <v>4397</v>
      </c>
      <c r="E1242" s="638"/>
      <c r="F1242" s="639" t="s">
        <v>83</v>
      </c>
      <c r="G1242" s="638"/>
      <c r="H1242" s="1110">
        <v>413</v>
      </c>
      <c r="I1242" s="705">
        <v>7972</v>
      </c>
      <c r="J1242" s="643">
        <v>0</v>
      </c>
      <c r="K1242" s="578">
        <f t="shared" si="71"/>
        <v>0</v>
      </c>
      <c r="L1242" s="579">
        <f t="shared" si="72"/>
        <v>0</v>
      </c>
      <c r="M1242" s="580">
        <f t="shared" si="73"/>
        <v>3292436</v>
      </c>
      <c r="N1242" s="638"/>
      <c r="O1242" s="638" t="s">
        <v>2123</v>
      </c>
      <c r="P1242" s="639" t="s">
        <v>483</v>
      </c>
      <c r="Q1242" s="639" t="s">
        <v>336</v>
      </c>
      <c r="R1242" s="639" t="s">
        <v>73</v>
      </c>
      <c r="S1242" s="639" t="s">
        <v>213</v>
      </c>
    </row>
    <row r="1243" spans="1:19" ht="20.25" customHeight="1">
      <c r="A1243" s="639" t="s">
        <v>741</v>
      </c>
      <c r="B1243" s="638" t="s">
        <v>4181</v>
      </c>
      <c r="C1243" s="639" t="s">
        <v>371</v>
      </c>
      <c r="D1243" s="640" t="s">
        <v>4397</v>
      </c>
      <c r="E1243" s="638"/>
      <c r="F1243" s="639" t="s">
        <v>75</v>
      </c>
      <c r="G1243" s="638"/>
      <c r="H1243" s="1110">
        <v>413</v>
      </c>
      <c r="I1243" s="705">
        <v>32949</v>
      </c>
      <c r="J1243" s="643">
        <v>0</v>
      </c>
      <c r="K1243" s="578">
        <f t="shared" si="71"/>
        <v>0</v>
      </c>
      <c r="L1243" s="579">
        <f t="shared" si="72"/>
        <v>0</v>
      </c>
      <c r="M1243" s="580">
        <f t="shared" si="73"/>
        <v>13607937</v>
      </c>
      <c r="N1243" s="638"/>
      <c r="O1243" s="638" t="s">
        <v>2123</v>
      </c>
      <c r="P1243" s="639" t="s">
        <v>483</v>
      </c>
      <c r="Q1243" s="639" t="s">
        <v>272</v>
      </c>
      <c r="R1243" s="639" t="s">
        <v>73</v>
      </c>
      <c r="S1243" s="639" t="s">
        <v>213</v>
      </c>
    </row>
    <row r="1244" spans="1:19" ht="20.25" customHeight="1">
      <c r="A1244" s="639" t="s">
        <v>741</v>
      </c>
      <c r="B1244" s="638" t="s">
        <v>3066</v>
      </c>
      <c r="C1244" s="639" t="s">
        <v>371</v>
      </c>
      <c r="D1244" s="640" t="s">
        <v>4476</v>
      </c>
      <c r="E1244" s="638"/>
      <c r="F1244" s="639" t="s">
        <v>81</v>
      </c>
      <c r="G1244" s="638"/>
      <c r="H1244" s="1110">
        <v>732</v>
      </c>
      <c r="I1244" s="705">
        <v>4650</v>
      </c>
      <c r="J1244" s="643">
        <v>0</v>
      </c>
      <c r="K1244" s="578">
        <f t="shared" si="71"/>
        <v>0</v>
      </c>
      <c r="L1244" s="579">
        <f t="shared" si="72"/>
        <v>0</v>
      </c>
      <c r="M1244" s="580">
        <f t="shared" si="73"/>
        <v>3403800</v>
      </c>
      <c r="N1244" s="638"/>
      <c r="O1244" s="638" t="s">
        <v>2123</v>
      </c>
      <c r="P1244" s="639" t="s">
        <v>483</v>
      </c>
      <c r="Q1244" s="639" t="s">
        <v>336</v>
      </c>
      <c r="R1244" s="639" t="s">
        <v>73</v>
      </c>
      <c r="S1244" s="639" t="s">
        <v>213</v>
      </c>
    </row>
    <row r="1245" spans="1:19" ht="20.25" customHeight="1">
      <c r="A1245" s="639" t="s">
        <v>741</v>
      </c>
      <c r="B1245" s="638" t="s">
        <v>3066</v>
      </c>
      <c r="C1245" s="639" t="s">
        <v>371</v>
      </c>
      <c r="D1245" s="640" t="s">
        <v>4476</v>
      </c>
      <c r="E1245" s="638"/>
      <c r="F1245" s="639" t="s">
        <v>367</v>
      </c>
      <c r="G1245" s="638"/>
      <c r="H1245" s="1110">
        <v>732</v>
      </c>
      <c r="I1245" s="705">
        <v>3654</v>
      </c>
      <c r="J1245" s="643">
        <v>0</v>
      </c>
      <c r="K1245" s="578">
        <f t="shared" si="71"/>
        <v>0</v>
      </c>
      <c r="L1245" s="579">
        <f t="shared" si="72"/>
        <v>0</v>
      </c>
      <c r="M1245" s="580">
        <f t="shared" si="73"/>
        <v>2674728</v>
      </c>
      <c r="N1245" s="638"/>
      <c r="O1245" s="638" t="s">
        <v>2123</v>
      </c>
      <c r="P1245" s="639" t="s">
        <v>483</v>
      </c>
      <c r="Q1245" s="639" t="s">
        <v>336</v>
      </c>
      <c r="R1245" s="639" t="s">
        <v>73</v>
      </c>
      <c r="S1245" s="639" t="s">
        <v>213</v>
      </c>
    </row>
    <row r="1246" spans="1:19" ht="20.25" customHeight="1">
      <c r="A1246" s="639" t="s">
        <v>741</v>
      </c>
      <c r="B1246" s="638" t="s">
        <v>4181</v>
      </c>
      <c r="C1246" s="639" t="s">
        <v>371</v>
      </c>
      <c r="D1246" s="640" t="s">
        <v>4397</v>
      </c>
      <c r="E1246" s="638"/>
      <c r="F1246" s="639" t="s">
        <v>82</v>
      </c>
      <c r="G1246" s="638"/>
      <c r="H1246" s="1110">
        <v>413</v>
      </c>
      <c r="I1246" s="705">
        <v>9255</v>
      </c>
      <c r="J1246" s="643">
        <v>0</v>
      </c>
      <c r="K1246" s="578">
        <f t="shared" si="71"/>
        <v>0</v>
      </c>
      <c r="L1246" s="579">
        <f t="shared" si="72"/>
        <v>0</v>
      </c>
      <c r="M1246" s="580">
        <f t="shared" si="73"/>
        <v>3822315</v>
      </c>
      <c r="N1246" s="638"/>
      <c r="O1246" s="638" t="s">
        <v>3297</v>
      </c>
      <c r="P1246" s="639" t="s">
        <v>483</v>
      </c>
      <c r="Q1246" s="639" t="s">
        <v>336</v>
      </c>
      <c r="R1246" s="639" t="s">
        <v>73</v>
      </c>
      <c r="S1246" s="639" t="s">
        <v>213</v>
      </c>
    </row>
    <row r="1247" spans="1:19" ht="20.25" customHeight="1">
      <c r="A1247" s="639" t="s">
        <v>741</v>
      </c>
      <c r="B1247" s="638" t="s">
        <v>3066</v>
      </c>
      <c r="C1247" s="639" t="s">
        <v>371</v>
      </c>
      <c r="D1247" s="640" t="s">
        <v>4476</v>
      </c>
      <c r="E1247" s="638"/>
      <c r="F1247" s="639" t="s">
        <v>1331</v>
      </c>
      <c r="G1247" s="638"/>
      <c r="H1247" s="1110">
        <v>732</v>
      </c>
      <c r="I1247" s="705">
        <v>4676</v>
      </c>
      <c r="J1247" s="643">
        <v>0</v>
      </c>
      <c r="K1247" s="578">
        <f t="shared" si="71"/>
        <v>0</v>
      </c>
      <c r="L1247" s="579">
        <f t="shared" si="72"/>
        <v>0</v>
      </c>
      <c r="M1247" s="580">
        <f t="shared" si="73"/>
        <v>3422832</v>
      </c>
      <c r="N1247" s="638"/>
      <c r="O1247" s="638" t="s">
        <v>3297</v>
      </c>
      <c r="P1247" s="639" t="s">
        <v>483</v>
      </c>
      <c r="Q1247" s="639" t="s">
        <v>336</v>
      </c>
      <c r="R1247" s="639" t="s">
        <v>73</v>
      </c>
      <c r="S1247" s="639" t="s">
        <v>213</v>
      </c>
    </row>
    <row r="1248" spans="1:19" ht="20.25" customHeight="1">
      <c r="A1248" s="639" t="s">
        <v>741</v>
      </c>
      <c r="B1248" s="638" t="s">
        <v>4181</v>
      </c>
      <c r="C1248" s="639" t="s">
        <v>371</v>
      </c>
      <c r="D1248" s="640" t="s">
        <v>4397</v>
      </c>
      <c r="E1248" s="638"/>
      <c r="F1248" s="639" t="s">
        <v>1115</v>
      </c>
      <c r="G1248" s="638"/>
      <c r="H1248" s="1110">
        <v>413</v>
      </c>
      <c r="I1248" s="705">
        <v>5602</v>
      </c>
      <c r="J1248" s="643">
        <v>0</v>
      </c>
      <c r="K1248" s="578">
        <f t="shared" si="71"/>
        <v>0</v>
      </c>
      <c r="L1248" s="579">
        <f t="shared" si="72"/>
        <v>0</v>
      </c>
      <c r="M1248" s="580">
        <f t="shared" si="73"/>
        <v>2313626</v>
      </c>
      <c r="N1248" s="638"/>
      <c r="O1248" s="638" t="s">
        <v>3297</v>
      </c>
      <c r="P1248" s="639" t="s">
        <v>483</v>
      </c>
      <c r="Q1248" s="639" t="s">
        <v>336</v>
      </c>
      <c r="R1248" s="639" t="s">
        <v>73</v>
      </c>
      <c r="S1248" s="639" t="s">
        <v>213</v>
      </c>
    </row>
    <row r="1249" spans="1:19" ht="20.25" customHeight="1">
      <c r="A1249" s="639" t="s">
        <v>741</v>
      </c>
      <c r="B1249" s="638" t="s">
        <v>3066</v>
      </c>
      <c r="C1249" s="639" t="s">
        <v>371</v>
      </c>
      <c r="D1249" s="640" t="s">
        <v>4476</v>
      </c>
      <c r="E1249" s="638"/>
      <c r="F1249" s="639" t="s">
        <v>81</v>
      </c>
      <c r="G1249" s="638"/>
      <c r="H1249" s="1110">
        <v>732</v>
      </c>
      <c r="I1249" s="705">
        <v>3410</v>
      </c>
      <c r="J1249" s="643">
        <v>0</v>
      </c>
      <c r="K1249" s="578">
        <f t="shared" si="71"/>
        <v>0</v>
      </c>
      <c r="L1249" s="579">
        <f t="shared" si="72"/>
        <v>0</v>
      </c>
      <c r="M1249" s="580">
        <f t="shared" si="73"/>
        <v>2496120</v>
      </c>
      <c r="N1249" s="638"/>
      <c r="O1249" s="638" t="s">
        <v>3297</v>
      </c>
      <c r="P1249" s="639" t="s">
        <v>483</v>
      </c>
      <c r="Q1249" s="639" t="s">
        <v>336</v>
      </c>
      <c r="R1249" s="639" t="s">
        <v>73</v>
      </c>
      <c r="S1249" s="639" t="s">
        <v>213</v>
      </c>
    </row>
    <row r="1250" spans="1:19" ht="20.25" customHeight="1">
      <c r="A1250" s="639" t="s">
        <v>741</v>
      </c>
      <c r="B1250" s="638" t="s">
        <v>4181</v>
      </c>
      <c r="C1250" s="639" t="s">
        <v>371</v>
      </c>
      <c r="D1250" s="640" t="s">
        <v>4397</v>
      </c>
      <c r="E1250" s="638"/>
      <c r="F1250" s="639" t="s">
        <v>74</v>
      </c>
      <c r="G1250" s="638"/>
      <c r="H1250" s="1110">
        <v>413</v>
      </c>
      <c r="I1250" s="705">
        <v>58455</v>
      </c>
      <c r="J1250" s="643">
        <v>0</v>
      </c>
      <c r="K1250" s="578">
        <f t="shared" si="71"/>
        <v>0</v>
      </c>
      <c r="L1250" s="579">
        <f t="shared" si="72"/>
        <v>0</v>
      </c>
      <c r="M1250" s="580">
        <f t="shared" si="73"/>
        <v>24141915</v>
      </c>
      <c r="N1250" s="638"/>
      <c r="O1250" s="638" t="s">
        <v>3297</v>
      </c>
      <c r="P1250" s="639" t="s">
        <v>483</v>
      </c>
      <c r="Q1250" s="639" t="s">
        <v>276</v>
      </c>
      <c r="R1250" s="639" t="s">
        <v>73</v>
      </c>
      <c r="S1250" s="639" t="s">
        <v>213</v>
      </c>
    </row>
    <row r="1251" spans="1:19" ht="20.25" customHeight="1">
      <c r="A1251" s="639" t="s">
        <v>741</v>
      </c>
      <c r="B1251" s="638" t="s">
        <v>3066</v>
      </c>
      <c r="C1251" s="639" t="s">
        <v>371</v>
      </c>
      <c r="D1251" s="640" t="s">
        <v>4476</v>
      </c>
      <c r="E1251" s="638"/>
      <c r="F1251" s="639" t="s">
        <v>338</v>
      </c>
      <c r="G1251" s="638"/>
      <c r="H1251" s="1110">
        <v>732</v>
      </c>
      <c r="I1251" s="705">
        <v>3426</v>
      </c>
      <c r="J1251" s="643">
        <v>0</v>
      </c>
      <c r="K1251" s="578">
        <f t="shared" si="71"/>
        <v>0</v>
      </c>
      <c r="L1251" s="579">
        <f t="shared" si="72"/>
        <v>0</v>
      </c>
      <c r="M1251" s="580">
        <f t="shared" si="73"/>
        <v>2507832</v>
      </c>
      <c r="N1251" s="638"/>
      <c r="O1251" s="638" t="s">
        <v>3298</v>
      </c>
      <c r="P1251" s="639" t="s">
        <v>483</v>
      </c>
      <c r="Q1251" s="639" t="s">
        <v>336</v>
      </c>
      <c r="R1251" s="639" t="s">
        <v>73</v>
      </c>
      <c r="S1251" s="639" t="s">
        <v>213</v>
      </c>
    </row>
    <row r="1252" spans="1:19" ht="20.25" customHeight="1">
      <c r="A1252" s="639" t="s">
        <v>741</v>
      </c>
      <c r="B1252" s="638" t="s">
        <v>3066</v>
      </c>
      <c r="C1252" s="639" t="s">
        <v>371</v>
      </c>
      <c r="D1252" s="640" t="s">
        <v>4476</v>
      </c>
      <c r="E1252" s="638"/>
      <c r="F1252" s="639" t="s">
        <v>81</v>
      </c>
      <c r="G1252" s="638"/>
      <c r="H1252" s="1110">
        <v>732</v>
      </c>
      <c r="I1252" s="705">
        <v>5577</v>
      </c>
      <c r="J1252" s="643">
        <v>0</v>
      </c>
      <c r="K1252" s="578">
        <f t="shared" si="71"/>
        <v>0</v>
      </c>
      <c r="L1252" s="579">
        <f t="shared" si="72"/>
        <v>0</v>
      </c>
      <c r="M1252" s="580">
        <f t="shared" si="73"/>
        <v>4082364</v>
      </c>
      <c r="N1252" s="638"/>
      <c r="O1252" s="638" t="s">
        <v>3298</v>
      </c>
      <c r="P1252" s="639" t="s">
        <v>483</v>
      </c>
      <c r="Q1252" s="639" t="s">
        <v>336</v>
      </c>
      <c r="R1252" s="639" t="s">
        <v>73</v>
      </c>
      <c r="S1252" s="639" t="s">
        <v>213</v>
      </c>
    </row>
    <row r="1253" spans="1:19" ht="20.25" customHeight="1">
      <c r="A1253" s="639" t="s">
        <v>741</v>
      </c>
      <c r="B1253" s="638" t="s">
        <v>4181</v>
      </c>
      <c r="C1253" s="639" t="s">
        <v>371</v>
      </c>
      <c r="D1253" s="640" t="s">
        <v>4397</v>
      </c>
      <c r="E1253" s="638"/>
      <c r="F1253" s="639" t="s">
        <v>534</v>
      </c>
      <c r="G1253" s="638"/>
      <c r="H1253" s="1110">
        <v>411</v>
      </c>
      <c r="I1253" s="705">
        <v>37967</v>
      </c>
      <c r="J1253" s="643">
        <v>0</v>
      </c>
      <c r="K1253" s="578">
        <f t="shared" si="71"/>
        <v>0</v>
      </c>
      <c r="L1253" s="579">
        <f t="shared" si="72"/>
        <v>0</v>
      </c>
      <c r="M1253" s="580">
        <f t="shared" si="73"/>
        <v>15604437</v>
      </c>
      <c r="N1253" s="638"/>
      <c r="O1253" s="638" t="s">
        <v>3299</v>
      </c>
      <c r="P1253" s="639" t="s">
        <v>483</v>
      </c>
      <c r="Q1253" s="639" t="s">
        <v>278</v>
      </c>
      <c r="R1253" s="639" t="s">
        <v>73</v>
      </c>
      <c r="S1253" s="639" t="s">
        <v>213</v>
      </c>
    </row>
    <row r="1254" spans="1:19" ht="20.25" customHeight="1">
      <c r="A1254" s="639" t="s">
        <v>741</v>
      </c>
      <c r="B1254" s="638" t="s">
        <v>3066</v>
      </c>
      <c r="C1254" s="639" t="s">
        <v>371</v>
      </c>
      <c r="D1254" s="640" t="s">
        <v>4476</v>
      </c>
      <c r="E1254" s="638"/>
      <c r="F1254" s="639" t="s">
        <v>2113</v>
      </c>
      <c r="G1254" s="638"/>
      <c r="H1254" s="1110">
        <v>732</v>
      </c>
      <c r="I1254" s="705">
        <v>5033</v>
      </c>
      <c r="J1254" s="643">
        <v>0</v>
      </c>
      <c r="K1254" s="578">
        <f t="shared" si="71"/>
        <v>0</v>
      </c>
      <c r="L1254" s="579">
        <f t="shared" si="72"/>
        <v>0</v>
      </c>
      <c r="M1254" s="580">
        <f t="shared" si="73"/>
        <v>3684156</v>
      </c>
      <c r="N1254" s="638"/>
      <c r="O1254" s="638" t="s">
        <v>3299</v>
      </c>
      <c r="P1254" s="639" t="s">
        <v>483</v>
      </c>
      <c r="Q1254" s="639" t="s">
        <v>336</v>
      </c>
      <c r="R1254" s="639" t="s">
        <v>73</v>
      </c>
      <c r="S1254" s="639" t="s">
        <v>213</v>
      </c>
    </row>
    <row r="1255" spans="1:19" ht="20.25" customHeight="1">
      <c r="A1255" s="639" t="s">
        <v>741</v>
      </c>
      <c r="B1255" s="638" t="s">
        <v>3066</v>
      </c>
      <c r="C1255" s="639" t="s">
        <v>371</v>
      </c>
      <c r="D1255" s="640" t="s">
        <v>4476</v>
      </c>
      <c r="E1255" s="638"/>
      <c r="F1255" s="639" t="s">
        <v>366</v>
      </c>
      <c r="G1255" s="638"/>
      <c r="H1255" s="1110">
        <v>732</v>
      </c>
      <c r="I1255" s="705">
        <v>3191</v>
      </c>
      <c r="J1255" s="643">
        <v>0</v>
      </c>
      <c r="K1255" s="578">
        <f t="shared" si="71"/>
        <v>0</v>
      </c>
      <c r="L1255" s="579">
        <f t="shared" si="72"/>
        <v>0</v>
      </c>
      <c r="M1255" s="580">
        <f t="shared" si="73"/>
        <v>2335812</v>
      </c>
      <c r="N1255" s="638"/>
      <c r="O1255" s="638"/>
      <c r="P1255" s="639" t="s">
        <v>483</v>
      </c>
      <c r="Q1255" s="639" t="s">
        <v>336</v>
      </c>
      <c r="R1255" s="639" t="s">
        <v>73</v>
      </c>
      <c r="S1255" s="639" t="s">
        <v>213</v>
      </c>
    </row>
    <row r="1256" spans="1:19" ht="20.25" customHeight="1">
      <c r="A1256" s="639" t="s">
        <v>741</v>
      </c>
      <c r="B1256" s="638" t="s">
        <v>3066</v>
      </c>
      <c r="C1256" s="639" t="s">
        <v>371</v>
      </c>
      <c r="D1256" s="640" t="s">
        <v>4476</v>
      </c>
      <c r="E1256" s="638"/>
      <c r="F1256" s="639" t="s">
        <v>81</v>
      </c>
      <c r="G1256" s="638"/>
      <c r="H1256" s="1110">
        <v>732</v>
      </c>
      <c r="I1256" s="705">
        <v>4296</v>
      </c>
      <c r="J1256" s="643">
        <v>0</v>
      </c>
      <c r="K1256" s="578">
        <f t="shared" si="71"/>
        <v>0</v>
      </c>
      <c r="L1256" s="579">
        <f t="shared" si="72"/>
        <v>0</v>
      </c>
      <c r="M1256" s="580">
        <f t="shared" si="73"/>
        <v>3144672</v>
      </c>
      <c r="N1256" s="638"/>
      <c r="O1256" s="638"/>
      <c r="P1256" s="639" t="s">
        <v>483</v>
      </c>
      <c r="Q1256" s="639" t="s">
        <v>336</v>
      </c>
      <c r="R1256" s="639" t="s">
        <v>73</v>
      </c>
      <c r="S1256" s="639" t="s">
        <v>213</v>
      </c>
    </row>
    <row r="1257" spans="1:19" ht="20.25" customHeight="1">
      <c r="A1257" s="639" t="s">
        <v>744</v>
      </c>
      <c r="B1257" s="638" t="s">
        <v>3075</v>
      </c>
      <c r="C1257" s="639" t="s">
        <v>371</v>
      </c>
      <c r="D1257" s="640" t="s">
        <v>4483</v>
      </c>
      <c r="E1257" s="638"/>
      <c r="F1257" s="639" t="s">
        <v>592</v>
      </c>
      <c r="G1257" s="638"/>
      <c r="H1257" s="1110">
        <v>2280</v>
      </c>
      <c r="I1257" s="705">
        <v>86998</v>
      </c>
      <c r="J1257" s="643">
        <v>14.7</v>
      </c>
      <c r="K1257" s="578">
        <f t="shared" si="71"/>
        <v>33516</v>
      </c>
      <c r="L1257" s="579">
        <f t="shared" si="72"/>
        <v>33.515999999999998</v>
      </c>
      <c r="M1257" s="580">
        <f t="shared" si="73"/>
        <v>198355440</v>
      </c>
      <c r="N1257" s="638"/>
      <c r="O1257" s="638" t="s">
        <v>3074</v>
      </c>
      <c r="P1257" s="639" t="s">
        <v>483</v>
      </c>
      <c r="Q1257" s="639" t="s">
        <v>357</v>
      </c>
      <c r="R1257" s="639" t="s">
        <v>60</v>
      </c>
      <c r="S1257" s="639" t="s">
        <v>213</v>
      </c>
    </row>
    <row r="1258" spans="1:19" ht="20.25" customHeight="1">
      <c r="A1258" s="639" t="s">
        <v>744</v>
      </c>
      <c r="B1258" s="638" t="s">
        <v>3075</v>
      </c>
      <c r="C1258" s="639" t="s">
        <v>371</v>
      </c>
      <c r="D1258" s="640" t="s">
        <v>4483</v>
      </c>
      <c r="E1258" s="638"/>
      <c r="F1258" s="639" t="s">
        <v>427</v>
      </c>
      <c r="G1258" s="638"/>
      <c r="H1258" s="1110">
        <v>2280</v>
      </c>
      <c r="I1258" s="705">
        <v>200520</v>
      </c>
      <c r="J1258" s="643">
        <v>42.3</v>
      </c>
      <c r="K1258" s="578">
        <f t="shared" si="71"/>
        <v>96444</v>
      </c>
      <c r="L1258" s="579">
        <f t="shared" si="72"/>
        <v>96.444000000000003</v>
      </c>
      <c r="M1258" s="580">
        <f t="shared" si="73"/>
        <v>457185600</v>
      </c>
      <c r="N1258" s="638"/>
      <c r="O1258" s="638" t="s">
        <v>3076</v>
      </c>
      <c r="P1258" s="639" t="s">
        <v>483</v>
      </c>
      <c r="Q1258" s="639" t="s">
        <v>327</v>
      </c>
      <c r="R1258" s="639" t="s">
        <v>60</v>
      </c>
      <c r="S1258" s="639" t="s">
        <v>213</v>
      </c>
    </row>
    <row r="1259" spans="1:19" ht="20.25" customHeight="1">
      <c r="A1259" s="639" t="s">
        <v>744</v>
      </c>
      <c r="B1259" s="638" t="s">
        <v>3075</v>
      </c>
      <c r="C1259" s="639" t="s">
        <v>371</v>
      </c>
      <c r="D1259" s="640" t="s">
        <v>4483</v>
      </c>
      <c r="E1259" s="638"/>
      <c r="F1259" s="639" t="s">
        <v>880</v>
      </c>
      <c r="G1259" s="638"/>
      <c r="H1259" s="1110">
        <v>2280</v>
      </c>
      <c r="I1259" s="705">
        <v>3208</v>
      </c>
      <c r="J1259" s="643">
        <v>0</v>
      </c>
      <c r="K1259" s="578">
        <f t="shared" si="71"/>
        <v>0</v>
      </c>
      <c r="L1259" s="579">
        <f t="shared" si="72"/>
        <v>0</v>
      </c>
      <c r="M1259" s="580">
        <f t="shared" si="73"/>
        <v>7314240</v>
      </c>
      <c r="N1259" s="638"/>
      <c r="O1259" s="638" t="s">
        <v>3076</v>
      </c>
      <c r="P1259" s="639" t="s">
        <v>483</v>
      </c>
      <c r="Q1259" s="639" t="s">
        <v>336</v>
      </c>
      <c r="R1259" s="639" t="s">
        <v>73</v>
      </c>
      <c r="S1259" s="639" t="s">
        <v>213</v>
      </c>
    </row>
    <row r="1260" spans="1:19" ht="20.25" customHeight="1">
      <c r="A1260" s="639" t="s">
        <v>398</v>
      </c>
      <c r="B1260" s="638" t="s">
        <v>3079</v>
      </c>
      <c r="C1260" s="639" t="s">
        <v>1171</v>
      </c>
      <c r="D1260" s="640" t="s">
        <v>4489</v>
      </c>
      <c r="E1260" s="638"/>
      <c r="F1260" s="639" t="s">
        <v>1387</v>
      </c>
      <c r="G1260" s="638"/>
      <c r="H1260" s="1110">
        <v>2466</v>
      </c>
      <c r="I1260" s="705">
        <v>12313</v>
      </c>
      <c r="J1260" s="643">
        <v>0</v>
      </c>
      <c r="K1260" s="578">
        <f t="shared" si="71"/>
        <v>0</v>
      </c>
      <c r="L1260" s="579">
        <f t="shared" si="72"/>
        <v>0</v>
      </c>
      <c r="M1260" s="580">
        <f t="shared" si="73"/>
        <v>30363858</v>
      </c>
      <c r="N1260" s="638"/>
      <c r="O1260" s="638" t="s">
        <v>1198</v>
      </c>
      <c r="P1260" s="639" t="s">
        <v>759</v>
      </c>
      <c r="Q1260" s="639" t="s">
        <v>577</v>
      </c>
      <c r="R1260" s="639" t="s">
        <v>375</v>
      </c>
      <c r="S1260" s="639" t="s">
        <v>1076</v>
      </c>
    </row>
    <row r="1261" spans="1:19" ht="20.25" customHeight="1">
      <c r="A1261" s="639" t="s">
        <v>398</v>
      </c>
      <c r="B1261" s="638" t="s">
        <v>3079</v>
      </c>
      <c r="C1261" s="639" t="s">
        <v>1171</v>
      </c>
      <c r="D1261" s="640" t="s">
        <v>4489</v>
      </c>
      <c r="E1261" s="638"/>
      <c r="F1261" s="639" t="s">
        <v>517</v>
      </c>
      <c r="G1261" s="638"/>
      <c r="H1261" s="1110">
        <v>2466</v>
      </c>
      <c r="I1261" s="705">
        <v>55529</v>
      </c>
      <c r="J1261" s="643">
        <v>15.5</v>
      </c>
      <c r="K1261" s="578">
        <f t="shared" si="71"/>
        <v>38223</v>
      </c>
      <c r="L1261" s="579">
        <f t="shared" si="72"/>
        <v>38.222999999999999</v>
      </c>
      <c r="M1261" s="580">
        <f t="shared" si="73"/>
        <v>136934514</v>
      </c>
      <c r="N1261" s="638"/>
      <c r="O1261" s="638" t="s">
        <v>1198</v>
      </c>
      <c r="P1261" s="639" t="s">
        <v>759</v>
      </c>
      <c r="Q1261" s="639" t="s">
        <v>270</v>
      </c>
      <c r="R1261" s="639" t="s">
        <v>60</v>
      </c>
      <c r="S1261" s="639" t="s">
        <v>1076</v>
      </c>
    </row>
    <row r="1262" spans="1:19" ht="20.25" customHeight="1">
      <c r="A1262" s="639" t="s">
        <v>398</v>
      </c>
      <c r="B1262" s="638" t="s">
        <v>3079</v>
      </c>
      <c r="C1262" s="639" t="s">
        <v>1171</v>
      </c>
      <c r="D1262" s="640" t="s">
        <v>4489</v>
      </c>
      <c r="E1262" s="638"/>
      <c r="F1262" s="639" t="s">
        <v>427</v>
      </c>
      <c r="G1262" s="638"/>
      <c r="H1262" s="1110">
        <v>2466</v>
      </c>
      <c r="I1262" s="705">
        <v>286092</v>
      </c>
      <c r="J1262" s="643">
        <v>42.3</v>
      </c>
      <c r="K1262" s="578">
        <f t="shared" si="71"/>
        <v>104311.79999999999</v>
      </c>
      <c r="L1262" s="579">
        <f t="shared" si="72"/>
        <v>104.31179999999999</v>
      </c>
      <c r="M1262" s="580">
        <f t="shared" si="73"/>
        <v>705502872</v>
      </c>
      <c r="N1262" s="638"/>
      <c r="O1262" s="638" t="s">
        <v>1615</v>
      </c>
      <c r="P1262" s="639" t="s">
        <v>759</v>
      </c>
      <c r="Q1262" s="639" t="s">
        <v>327</v>
      </c>
      <c r="R1262" s="639" t="s">
        <v>60</v>
      </c>
      <c r="S1262" s="639" t="s">
        <v>1076</v>
      </c>
    </row>
    <row r="1263" spans="1:19" ht="20.25" customHeight="1">
      <c r="A1263" s="639" t="s">
        <v>398</v>
      </c>
      <c r="B1263" s="638" t="s">
        <v>3079</v>
      </c>
      <c r="C1263" s="639" t="s">
        <v>1171</v>
      </c>
      <c r="D1263" s="640" t="s">
        <v>4489</v>
      </c>
      <c r="E1263" s="638"/>
      <c r="F1263" s="639" t="s">
        <v>880</v>
      </c>
      <c r="G1263" s="638"/>
      <c r="H1263" s="1110">
        <v>2466</v>
      </c>
      <c r="I1263" s="705">
        <v>4120</v>
      </c>
      <c r="J1263" s="643">
        <v>0</v>
      </c>
      <c r="K1263" s="578">
        <f t="shared" si="71"/>
        <v>0</v>
      </c>
      <c r="L1263" s="579">
        <f t="shared" si="72"/>
        <v>0</v>
      </c>
      <c r="M1263" s="580">
        <f t="shared" si="73"/>
        <v>10159920</v>
      </c>
      <c r="N1263" s="638"/>
      <c r="O1263" s="638" t="s">
        <v>1615</v>
      </c>
      <c r="P1263" s="639" t="s">
        <v>759</v>
      </c>
      <c r="Q1263" s="639" t="s">
        <v>336</v>
      </c>
      <c r="R1263" s="639" t="s">
        <v>73</v>
      </c>
      <c r="S1263" s="639" t="s">
        <v>1076</v>
      </c>
    </row>
    <row r="1264" spans="1:19" ht="20.25" customHeight="1">
      <c r="A1264" s="639" t="s">
        <v>744</v>
      </c>
      <c r="B1264" s="638" t="s">
        <v>3082</v>
      </c>
      <c r="C1264" s="639" t="s">
        <v>64</v>
      </c>
      <c r="D1264" s="640" t="s">
        <v>4478</v>
      </c>
      <c r="E1264" s="638"/>
      <c r="F1264" s="639" t="s">
        <v>427</v>
      </c>
      <c r="G1264" s="638"/>
      <c r="H1264" s="1110">
        <v>1840</v>
      </c>
      <c r="I1264" s="705">
        <v>241722</v>
      </c>
      <c r="J1264" s="643">
        <v>42.3</v>
      </c>
      <c r="K1264" s="578">
        <f t="shared" ref="K1264:K1327" si="74">IFERROR(J1264*H1264,"0")</f>
        <v>77832</v>
      </c>
      <c r="L1264" s="579">
        <f t="shared" ref="L1264:L1327" si="75">IFERROR(K1264/1000,"0")</f>
        <v>77.831999999999994</v>
      </c>
      <c r="M1264" s="580">
        <f t="shared" ref="M1264:M1327" si="76">I1264*H1264</f>
        <v>444768480</v>
      </c>
      <c r="N1264" s="638"/>
      <c r="O1264" s="638" t="s">
        <v>3081</v>
      </c>
      <c r="P1264" s="639" t="s">
        <v>284</v>
      </c>
      <c r="Q1264" s="639" t="s">
        <v>327</v>
      </c>
      <c r="R1264" s="639" t="s">
        <v>60</v>
      </c>
      <c r="S1264" s="639" t="s">
        <v>109</v>
      </c>
    </row>
    <row r="1265" spans="1:19" ht="20.25" customHeight="1">
      <c r="A1265" s="639" t="s">
        <v>744</v>
      </c>
      <c r="B1265" s="638" t="s">
        <v>3082</v>
      </c>
      <c r="C1265" s="639" t="s">
        <v>64</v>
      </c>
      <c r="D1265" s="640" t="s">
        <v>4478</v>
      </c>
      <c r="E1265" s="638"/>
      <c r="F1265" s="639" t="s">
        <v>880</v>
      </c>
      <c r="G1265" s="638"/>
      <c r="H1265" s="1110">
        <v>1840</v>
      </c>
      <c r="I1265" s="705">
        <v>3868</v>
      </c>
      <c r="J1265" s="643">
        <v>0</v>
      </c>
      <c r="K1265" s="578">
        <f t="shared" si="74"/>
        <v>0</v>
      </c>
      <c r="L1265" s="579">
        <f t="shared" si="75"/>
        <v>0</v>
      </c>
      <c r="M1265" s="580">
        <f t="shared" si="76"/>
        <v>7117120</v>
      </c>
      <c r="N1265" s="638"/>
      <c r="O1265" s="638" t="s">
        <v>3081</v>
      </c>
      <c r="P1265" s="639" t="s">
        <v>284</v>
      </c>
      <c r="Q1265" s="639" t="s">
        <v>336</v>
      </c>
      <c r="R1265" s="639" t="s">
        <v>73</v>
      </c>
      <c r="S1265" s="639" t="s">
        <v>109</v>
      </c>
    </row>
    <row r="1266" spans="1:19" ht="20.25" customHeight="1">
      <c r="A1266" s="639" t="s">
        <v>744</v>
      </c>
      <c r="B1266" s="638" t="s">
        <v>3082</v>
      </c>
      <c r="C1266" s="639" t="s">
        <v>64</v>
      </c>
      <c r="D1266" s="640" t="s">
        <v>4478</v>
      </c>
      <c r="E1266" s="638"/>
      <c r="F1266" s="639" t="s">
        <v>592</v>
      </c>
      <c r="G1266" s="638"/>
      <c r="H1266" s="1110">
        <v>1840</v>
      </c>
      <c r="I1266" s="705">
        <v>69135</v>
      </c>
      <c r="J1266" s="643">
        <v>14.7</v>
      </c>
      <c r="K1266" s="578">
        <f t="shared" si="74"/>
        <v>27048</v>
      </c>
      <c r="L1266" s="579">
        <f t="shared" si="75"/>
        <v>27.047999999999998</v>
      </c>
      <c r="M1266" s="580">
        <f t="shared" si="76"/>
        <v>127208400</v>
      </c>
      <c r="N1266" s="638"/>
      <c r="O1266" s="638" t="s">
        <v>1071</v>
      </c>
      <c r="P1266" s="639" t="s">
        <v>284</v>
      </c>
      <c r="Q1266" s="639" t="s">
        <v>357</v>
      </c>
      <c r="R1266" s="639" t="s">
        <v>60</v>
      </c>
      <c r="S1266" s="639" t="s">
        <v>109</v>
      </c>
    </row>
    <row r="1267" spans="1:19" ht="20.25" customHeight="1">
      <c r="A1267" s="639" t="s">
        <v>113</v>
      </c>
      <c r="B1267" s="638" t="s">
        <v>3117</v>
      </c>
      <c r="C1267" s="639" t="s">
        <v>365</v>
      </c>
      <c r="D1267" s="640" t="s">
        <v>4484</v>
      </c>
      <c r="E1267" s="638"/>
      <c r="F1267" s="639" t="s">
        <v>454</v>
      </c>
      <c r="G1267" s="638"/>
      <c r="H1267" s="1110">
        <v>1668</v>
      </c>
      <c r="I1267" s="705">
        <v>82852</v>
      </c>
      <c r="J1267" s="643">
        <v>37.5</v>
      </c>
      <c r="K1267" s="578">
        <f t="shared" si="74"/>
        <v>62550</v>
      </c>
      <c r="L1267" s="579">
        <f t="shared" si="75"/>
        <v>62.55</v>
      </c>
      <c r="M1267" s="580">
        <f t="shared" si="76"/>
        <v>138197136</v>
      </c>
      <c r="N1267" s="638"/>
      <c r="O1267" s="638" t="s">
        <v>2377</v>
      </c>
      <c r="P1267" s="639" t="s">
        <v>269</v>
      </c>
      <c r="Q1267" s="639" t="s">
        <v>370</v>
      </c>
      <c r="R1267" s="639" t="s">
        <v>68</v>
      </c>
      <c r="S1267" s="639" t="s">
        <v>152</v>
      </c>
    </row>
    <row r="1268" spans="1:19" ht="20.25" customHeight="1">
      <c r="A1268" s="639" t="s">
        <v>113</v>
      </c>
      <c r="B1268" s="638" t="s">
        <v>3117</v>
      </c>
      <c r="C1268" s="639" t="s">
        <v>365</v>
      </c>
      <c r="D1268" s="640" t="s">
        <v>4484</v>
      </c>
      <c r="E1268" s="638"/>
      <c r="F1268" s="639" t="s">
        <v>558</v>
      </c>
      <c r="G1268" s="638"/>
      <c r="H1268" s="1110">
        <v>1668</v>
      </c>
      <c r="I1268" s="705">
        <v>7311</v>
      </c>
      <c r="J1268" s="643">
        <v>0</v>
      </c>
      <c r="K1268" s="578">
        <f t="shared" si="74"/>
        <v>0</v>
      </c>
      <c r="L1268" s="579">
        <f t="shared" si="75"/>
        <v>0</v>
      </c>
      <c r="M1268" s="580">
        <f t="shared" si="76"/>
        <v>12194748</v>
      </c>
      <c r="N1268" s="638"/>
      <c r="O1268" s="638" t="s">
        <v>2377</v>
      </c>
      <c r="P1268" s="639" t="s">
        <v>269</v>
      </c>
      <c r="Q1268" s="639" t="s">
        <v>336</v>
      </c>
      <c r="R1268" s="639" t="s">
        <v>73</v>
      </c>
      <c r="S1268" s="639" t="s">
        <v>152</v>
      </c>
    </row>
    <row r="1269" spans="1:19" ht="20.25" customHeight="1">
      <c r="A1269" s="639" t="s">
        <v>113</v>
      </c>
      <c r="B1269" s="638" t="s">
        <v>3117</v>
      </c>
      <c r="C1269" s="639" t="s">
        <v>365</v>
      </c>
      <c r="D1269" s="640" t="s">
        <v>4484</v>
      </c>
      <c r="E1269" s="638"/>
      <c r="F1269" s="639" t="s">
        <v>75</v>
      </c>
      <c r="G1269" s="638"/>
      <c r="H1269" s="1110">
        <v>834</v>
      </c>
      <c r="I1269" s="705">
        <v>39375</v>
      </c>
      <c r="J1269" s="643">
        <v>0</v>
      </c>
      <c r="K1269" s="578">
        <f t="shared" si="74"/>
        <v>0</v>
      </c>
      <c r="L1269" s="579">
        <f t="shared" si="75"/>
        <v>0</v>
      </c>
      <c r="M1269" s="580">
        <f t="shared" si="76"/>
        <v>32838750</v>
      </c>
      <c r="N1269" s="638"/>
      <c r="O1269" s="638" t="s">
        <v>2891</v>
      </c>
      <c r="P1269" s="639" t="s">
        <v>269</v>
      </c>
      <c r="Q1269" s="639" t="s">
        <v>272</v>
      </c>
      <c r="R1269" s="639" t="s">
        <v>73</v>
      </c>
      <c r="S1269" s="639" t="s">
        <v>152</v>
      </c>
    </row>
    <row r="1270" spans="1:19" ht="20.25" customHeight="1">
      <c r="A1270" s="639" t="s">
        <v>113</v>
      </c>
      <c r="B1270" s="638" t="s">
        <v>3117</v>
      </c>
      <c r="C1270" s="639" t="s">
        <v>365</v>
      </c>
      <c r="D1270" s="640" t="s">
        <v>4484</v>
      </c>
      <c r="E1270" s="638"/>
      <c r="F1270" s="639" t="s">
        <v>1580</v>
      </c>
      <c r="G1270" s="638"/>
      <c r="H1270" s="1110">
        <v>834</v>
      </c>
      <c r="I1270" s="705">
        <v>9247</v>
      </c>
      <c r="J1270" s="643">
        <v>0</v>
      </c>
      <c r="K1270" s="578">
        <f t="shared" si="74"/>
        <v>0</v>
      </c>
      <c r="L1270" s="579">
        <f t="shared" si="75"/>
        <v>0</v>
      </c>
      <c r="M1270" s="580">
        <f t="shared" si="76"/>
        <v>7711998</v>
      </c>
      <c r="N1270" s="638"/>
      <c r="O1270" s="638" t="s">
        <v>2891</v>
      </c>
      <c r="P1270" s="639" t="s">
        <v>269</v>
      </c>
      <c r="Q1270" s="639" t="s">
        <v>336</v>
      </c>
      <c r="R1270" s="639" t="s">
        <v>73</v>
      </c>
      <c r="S1270" s="639" t="s">
        <v>152</v>
      </c>
    </row>
    <row r="1271" spans="1:19" ht="20.25" customHeight="1">
      <c r="A1271" s="639" t="s">
        <v>113</v>
      </c>
      <c r="B1271" s="638" t="s">
        <v>3117</v>
      </c>
      <c r="C1271" s="639" t="s">
        <v>365</v>
      </c>
      <c r="D1271" s="640" t="s">
        <v>4484</v>
      </c>
      <c r="E1271" s="638"/>
      <c r="F1271" s="639" t="s">
        <v>81</v>
      </c>
      <c r="G1271" s="638"/>
      <c r="H1271" s="1110">
        <v>834</v>
      </c>
      <c r="I1271" s="705">
        <v>5394</v>
      </c>
      <c r="J1271" s="643">
        <v>0</v>
      </c>
      <c r="K1271" s="578">
        <f t="shared" si="74"/>
        <v>0</v>
      </c>
      <c r="L1271" s="579">
        <f t="shared" si="75"/>
        <v>0</v>
      </c>
      <c r="M1271" s="580">
        <f t="shared" si="76"/>
        <v>4498596</v>
      </c>
      <c r="N1271" s="638"/>
      <c r="O1271" s="638" t="s">
        <v>2891</v>
      </c>
      <c r="P1271" s="639" t="s">
        <v>269</v>
      </c>
      <c r="Q1271" s="639" t="s">
        <v>336</v>
      </c>
      <c r="R1271" s="639" t="s">
        <v>73</v>
      </c>
      <c r="S1271" s="639" t="s">
        <v>152</v>
      </c>
    </row>
    <row r="1272" spans="1:19" ht="20.25" customHeight="1">
      <c r="A1272" s="639" t="s">
        <v>113</v>
      </c>
      <c r="B1272" s="638" t="s">
        <v>3117</v>
      </c>
      <c r="C1272" s="639" t="s">
        <v>365</v>
      </c>
      <c r="D1272" s="640" t="s">
        <v>4484</v>
      </c>
      <c r="E1272" s="638"/>
      <c r="F1272" s="639" t="s">
        <v>367</v>
      </c>
      <c r="G1272" s="638"/>
      <c r="H1272" s="1110">
        <v>834</v>
      </c>
      <c r="I1272" s="705">
        <v>4238</v>
      </c>
      <c r="J1272" s="643">
        <v>0</v>
      </c>
      <c r="K1272" s="578">
        <f t="shared" si="74"/>
        <v>0</v>
      </c>
      <c r="L1272" s="579">
        <f t="shared" si="75"/>
        <v>0</v>
      </c>
      <c r="M1272" s="580">
        <f t="shared" si="76"/>
        <v>3534492</v>
      </c>
      <c r="N1272" s="638"/>
      <c r="O1272" s="638" t="s">
        <v>2891</v>
      </c>
      <c r="P1272" s="639" t="s">
        <v>269</v>
      </c>
      <c r="Q1272" s="639" t="s">
        <v>336</v>
      </c>
      <c r="R1272" s="639" t="s">
        <v>73</v>
      </c>
      <c r="S1272" s="639" t="s">
        <v>152</v>
      </c>
    </row>
    <row r="1273" spans="1:19" ht="20.25" customHeight="1">
      <c r="A1273" s="639" t="s">
        <v>113</v>
      </c>
      <c r="B1273" s="638" t="s">
        <v>3117</v>
      </c>
      <c r="C1273" s="639" t="s">
        <v>365</v>
      </c>
      <c r="D1273" s="640" t="s">
        <v>4484</v>
      </c>
      <c r="E1273" s="638"/>
      <c r="F1273" s="639" t="s">
        <v>83</v>
      </c>
      <c r="G1273" s="638"/>
      <c r="H1273" s="1110">
        <v>834</v>
      </c>
      <c r="I1273" s="705">
        <v>9247</v>
      </c>
      <c r="J1273" s="643">
        <v>0</v>
      </c>
      <c r="K1273" s="578">
        <f t="shared" si="74"/>
        <v>0</v>
      </c>
      <c r="L1273" s="579">
        <f t="shared" si="75"/>
        <v>0</v>
      </c>
      <c r="M1273" s="580">
        <f t="shared" si="76"/>
        <v>7711998</v>
      </c>
      <c r="N1273" s="638"/>
      <c r="O1273" s="638" t="s">
        <v>2891</v>
      </c>
      <c r="P1273" s="639" t="s">
        <v>269</v>
      </c>
      <c r="Q1273" s="639" t="s">
        <v>336</v>
      </c>
      <c r="R1273" s="639" t="s">
        <v>73</v>
      </c>
      <c r="S1273" s="639" t="s">
        <v>152</v>
      </c>
    </row>
    <row r="1274" spans="1:19" ht="20.25" customHeight="1">
      <c r="A1274" s="639" t="s">
        <v>113</v>
      </c>
      <c r="B1274" s="638" t="s">
        <v>3117</v>
      </c>
      <c r="C1274" s="639" t="s">
        <v>365</v>
      </c>
      <c r="D1274" s="640" t="s">
        <v>4484</v>
      </c>
      <c r="E1274" s="638"/>
      <c r="F1274" s="639" t="s">
        <v>71</v>
      </c>
      <c r="G1274" s="638"/>
      <c r="H1274" s="1110">
        <v>1668</v>
      </c>
      <c r="I1274" s="705">
        <v>35225</v>
      </c>
      <c r="J1274" s="643">
        <v>0</v>
      </c>
      <c r="K1274" s="578">
        <f t="shared" si="74"/>
        <v>0</v>
      </c>
      <c r="L1274" s="579">
        <f t="shared" si="75"/>
        <v>0</v>
      </c>
      <c r="M1274" s="580">
        <f t="shared" si="76"/>
        <v>58755300</v>
      </c>
      <c r="N1274" s="638"/>
      <c r="O1274" s="638" t="s">
        <v>2969</v>
      </c>
      <c r="P1274" s="639" t="s">
        <v>269</v>
      </c>
      <c r="Q1274" s="639" t="s">
        <v>271</v>
      </c>
      <c r="R1274" s="639" t="s">
        <v>73</v>
      </c>
      <c r="S1274" s="639" t="s">
        <v>152</v>
      </c>
    </row>
    <row r="1275" spans="1:19" ht="20.25" customHeight="1">
      <c r="A1275" s="639" t="s">
        <v>113</v>
      </c>
      <c r="B1275" s="638" t="s">
        <v>3117</v>
      </c>
      <c r="C1275" s="639" t="s">
        <v>365</v>
      </c>
      <c r="D1275" s="640" t="s">
        <v>4484</v>
      </c>
      <c r="E1275" s="638"/>
      <c r="F1275" s="639" t="s">
        <v>880</v>
      </c>
      <c r="G1275" s="638"/>
      <c r="H1275" s="1110">
        <v>1668</v>
      </c>
      <c r="I1275" s="705">
        <v>3955</v>
      </c>
      <c r="J1275" s="643">
        <v>0</v>
      </c>
      <c r="K1275" s="578">
        <f t="shared" si="74"/>
        <v>0</v>
      </c>
      <c r="L1275" s="579">
        <f t="shared" si="75"/>
        <v>0</v>
      </c>
      <c r="M1275" s="580">
        <f t="shared" si="76"/>
        <v>6596940</v>
      </c>
      <c r="N1275" s="638"/>
      <c r="O1275" s="638" t="s">
        <v>2969</v>
      </c>
      <c r="P1275" s="639" t="s">
        <v>269</v>
      </c>
      <c r="Q1275" s="639" t="s">
        <v>336</v>
      </c>
      <c r="R1275" s="639" t="s">
        <v>73</v>
      </c>
      <c r="S1275" s="639" t="s">
        <v>152</v>
      </c>
    </row>
    <row r="1276" spans="1:19" ht="20.25" customHeight="1">
      <c r="A1276" s="639" t="s">
        <v>113</v>
      </c>
      <c r="B1276" s="638" t="s">
        <v>3117</v>
      </c>
      <c r="C1276" s="639" t="s">
        <v>365</v>
      </c>
      <c r="D1276" s="640" t="s">
        <v>4484</v>
      </c>
      <c r="E1276" s="638"/>
      <c r="F1276" s="639" t="s">
        <v>880</v>
      </c>
      <c r="G1276" s="638"/>
      <c r="H1276" s="1110">
        <v>1668</v>
      </c>
      <c r="I1276" s="705">
        <v>3955</v>
      </c>
      <c r="J1276" s="643">
        <v>0</v>
      </c>
      <c r="K1276" s="578">
        <f t="shared" si="74"/>
        <v>0</v>
      </c>
      <c r="L1276" s="579">
        <f t="shared" si="75"/>
        <v>0</v>
      </c>
      <c r="M1276" s="580">
        <f t="shared" si="76"/>
        <v>6596940</v>
      </c>
      <c r="N1276" s="638"/>
      <c r="O1276" s="638" t="s">
        <v>2969</v>
      </c>
      <c r="P1276" s="639" t="s">
        <v>269</v>
      </c>
      <c r="Q1276" s="639" t="s">
        <v>336</v>
      </c>
      <c r="R1276" s="639" t="s">
        <v>73</v>
      </c>
      <c r="S1276" s="639" t="s">
        <v>152</v>
      </c>
    </row>
    <row r="1277" spans="1:19" ht="20.25" customHeight="1">
      <c r="A1277" s="639" t="s">
        <v>113</v>
      </c>
      <c r="B1277" s="638" t="s">
        <v>3117</v>
      </c>
      <c r="C1277" s="639" t="s">
        <v>365</v>
      </c>
      <c r="D1277" s="640" t="s">
        <v>4484</v>
      </c>
      <c r="E1277" s="638"/>
      <c r="F1277" s="639" t="s">
        <v>881</v>
      </c>
      <c r="G1277" s="638"/>
      <c r="H1277" s="1110">
        <v>1668</v>
      </c>
      <c r="I1277" s="705">
        <v>9381</v>
      </c>
      <c r="J1277" s="643">
        <v>0</v>
      </c>
      <c r="K1277" s="578">
        <f t="shared" si="74"/>
        <v>0</v>
      </c>
      <c r="L1277" s="579">
        <f t="shared" si="75"/>
        <v>0</v>
      </c>
      <c r="M1277" s="580">
        <f t="shared" si="76"/>
        <v>15647508</v>
      </c>
      <c r="N1277" s="638"/>
      <c r="O1277" s="638" t="s">
        <v>2969</v>
      </c>
      <c r="P1277" s="639" t="s">
        <v>269</v>
      </c>
      <c r="Q1277" s="639" t="s">
        <v>336</v>
      </c>
      <c r="R1277" s="639" t="s">
        <v>73</v>
      </c>
      <c r="S1277" s="639" t="s">
        <v>152</v>
      </c>
    </row>
    <row r="1278" spans="1:19" ht="20.25" customHeight="1">
      <c r="A1278" s="639" t="s">
        <v>113</v>
      </c>
      <c r="B1278" s="638" t="s">
        <v>3117</v>
      </c>
      <c r="C1278" s="639" t="s">
        <v>365</v>
      </c>
      <c r="D1278" s="640" t="s">
        <v>4484</v>
      </c>
      <c r="E1278" s="638"/>
      <c r="F1278" s="639" t="s">
        <v>876</v>
      </c>
      <c r="G1278" s="638"/>
      <c r="H1278" s="1110">
        <v>1668</v>
      </c>
      <c r="I1278" s="705">
        <v>1656</v>
      </c>
      <c r="J1278" s="643">
        <v>0</v>
      </c>
      <c r="K1278" s="578">
        <f t="shared" si="74"/>
        <v>0</v>
      </c>
      <c r="L1278" s="579">
        <f t="shared" si="75"/>
        <v>0</v>
      </c>
      <c r="M1278" s="580">
        <f t="shared" si="76"/>
        <v>2762208</v>
      </c>
      <c r="N1278" s="638"/>
      <c r="O1278" s="638" t="s">
        <v>2969</v>
      </c>
      <c r="P1278" s="639" t="s">
        <v>269</v>
      </c>
      <c r="Q1278" s="639" t="s">
        <v>336</v>
      </c>
      <c r="R1278" s="639" t="s">
        <v>73</v>
      </c>
      <c r="S1278" s="639" t="s">
        <v>152</v>
      </c>
    </row>
    <row r="1279" spans="1:19" ht="20.25" customHeight="1">
      <c r="A1279" s="639" t="s">
        <v>113</v>
      </c>
      <c r="B1279" s="638" t="s">
        <v>3117</v>
      </c>
      <c r="C1279" s="639" t="s">
        <v>365</v>
      </c>
      <c r="D1279" s="640" t="s">
        <v>4484</v>
      </c>
      <c r="E1279" s="638"/>
      <c r="F1279" s="639" t="s">
        <v>556</v>
      </c>
      <c r="G1279" s="638"/>
      <c r="H1279" s="1110">
        <v>1668</v>
      </c>
      <c r="I1279" s="705">
        <v>2483</v>
      </c>
      <c r="J1279" s="643">
        <v>0</v>
      </c>
      <c r="K1279" s="578">
        <f t="shared" si="74"/>
        <v>0</v>
      </c>
      <c r="L1279" s="579">
        <f t="shared" si="75"/>
        <v>0</v>
      </c>
      <c r="M1279" s="580">
        <f t="shared" si="76"/>
        <v>4141644</v>
      </c>
      <c r="N1279" s="638"/>
      <c r="O1279" s="638" t="s">
        <v>2969</v>
      </c>
      <c r="P1279" s="639" t="s">
        <v>269</v>
      </c>
      <c r="Q1279" s="639" t="s">
        <v>336</v>
      </c>
      <c r="R1279" s="639" t="s">
        <v>73</v>
      </c>
      <c r="S1279" s="639" t="s">
        <v>152</v>
      </c>
    </row>
    <row r="1280" spans="1:19" ht="20.25" customHeight="1">
      <c r="A1280" s="639" t="s">
        <v>113</v>
      </c>
      <c r="B1280" s="638" t="s">
        <v>3117</v>
      </c>
      <c r="C1280" s="639" t="s">
        <v>365</v>
      </c>
      <c r="D1280" s="640" t="s">
        <v>4484</v>
      </c>
      <c r="E1280" s="638"/>
      <c r="F1280" s="639" t="s">
        <v>875</v>
      </c>
      <c r="G1280" s="638"/>
      <c r="H1280" s="1110">
        <v>1668</v>
      </c>
      <c r="I1280" s="705">
        <v>6346</v>
      </c>
      <c r="J1280" s="643">
        <v>0</v>
      </c>
      <c r="K1280" s="578">
        <f t="shared" si="74"/>
        <v>0</v>
      </c>
      <c r="L1280" s="579">
        <f t="shared" si="75"/>
        <v>0</v>
      </c>
      <c r="M1280" s="580">
        <f t="shared" si="76"/>
        <v>10585128</v>
      </c>
      <c r="N1280" s="638"/>
      <c r="O1280" s="638" t="s">
        <v>2969</v>
      </c>
      <c r="P1280" s="639" t="s">
        <v>269</v>
      </c>
      <c r="Q1280" s="639" t="s">
        <v>336</v>
      </c>
      <c r="R1280" s="639" t="s">
        <v>73</v>
      </c>
      <c r="S1280" s="639" t="s">
        <v>152</v>
      </c>
    </row>
    <row r="1281" spans="1:19" ht="20.25" customHeight="1">
      <c r="A1281" s="639" t="s">
        <v>113</v>
      </c>
      <c r="B1281" s="638" t="s">
        <v>3117</v>
      </c>
      <c r="C1281" s="639" t="s">
        <v>365</v>
      </c>
      <c r="D1281" s="640" t="s">
        <v>4484</v>
      </c>
      <c r="E1281" s="638"/>
      <c r="F1281" s="639" t="s">
        <v>2892</v>
      </c>
      <c r="G1281" s="638"/>
      <c r="H1281" s="1110">
        <v>834</v>
      </c>
      <c r="I1281" s="705">
        <v>19865</v>
      </c>
      <c r="J1281" s="643">
        <v>0</v>
      </c>
      <c r="K1281" s="578">
        <f t="shared" si="74"/>
        <v>0</v>
      </c>
      <c r="L1281" s="579">
        <f t="shared" si="75"/>
        <v>0</v>
      </c>
      <c r="M1281" s="580">
        <f t="shared" si="76"/>
        <v>16567410</v>
      </c>
      <c r="N1281" s="638"/>
      <c r="O1281" s="638" t="s">
        <v>2970</v>
      </c>
      <c r="P1281" s="639" t="s">
        <v>269</v>
      </c>
      <c r="Q1281" s="639" t="s">
        <v>336</v>
      </c>
      <c r="R1281" s="639" t="s">
        <v>73</v>
      </c>
      <c r="S1281" s="639" t="s">
        <v>152</v>
      </c>
    </row>
    <row r="1282" spans="1:19" ht="20.25" customHeight="1">
      <c r="A1282" s="639" t="s">
        <v>113</v>
      </c>
      <c r="B1282" s="638" t="s">
        <v>3117</v>
      </c>
      <c r="C1282" s="639" t="s">
        <v>365</v>
      </c>
      <c r="D1282" s="640" t="s">
        <v>4484</v>
      </c>
      <c r="E1282" s="638"/>
      <c r="F1282" s="639" t="s">
        <v>2294</v>
      </c>
      <c r="G1282" s="638"/>
      <c r="H1282" s="1110">
        <v>834</v>
      </c>
      <c r="I1282" s="705">
        <v>12955</v>
      </c>
      <c r="J1282" s="643">
        <v>0</v>
      </c>
      <c r="K1282" s="578">
        <f t="shared" si="74"/>
        <v>0</v>
      </c>
      <c r="L1282" s="579">
        <f t="shared" si="75"/>
        <v>0</v>
      </c>
      <c r="M1282" s="580">
        <f t="shared" si="76"/>
        <v>10804470</v>
      </c>
      <c r="N1282" s="638"/>
      <c r="O1282" s="638" t="s">
        <v>2970</v>
      </c>
      <c r="P1282" s="639" t="s">
        <v>269</v>
      </c>
      <c r="Q1282" s="639" t="s">
        <v>336</v>
      </c>
      <c r="R1282" s="639" t="s">
        <v>73</v>
      </c>
      <c r="S1282" s="639" t="s">
        <v>152</v>
      </c>
    </row>
    <row r="1283" spans="1:19" ht="20.25" customHeight="1">
      <c r="A1283" s="639" t="s">
        <v>113</v>
      </c>
      <c r="B1283" s="638" t="s">
        <v>3117</v>
      </c>
      <c r="C1283" s="639" t="s">
        <v>365</v>
      </c>
      <c r="D1283" s="640" t="s">
        <v>4484</v>
      </c>
      <c r="E1283" s="638"/>
      <c r="F1283" s="639" t="s">
        <v>2295</v>
      </c>
      <c r="G1283" s="638"/>
      <c r="H1283" s="1110">
        <v>834</v>
      </c>
      <c r="I1283" s="705">
        <v>86370</v>
      </c>
      <c r="J1283" s="643">
        <v>0</v>
      </c>
      <c r="K1283" s="578">
        <f t="shared" si="74"/>
        <v>0</v>
      </c>
      <c r="L1283" s="579">
        <f t="shared" si="75"/>
        <v>0</v>
      </c>
      <c r="M1283" s="580">
        <f t="shared" si="76"/>
        <v>72032580</v>
      </c>
      <c r="N1283" s="638"/>
      <c r="O1283" s="638" t="s">
        <v>2970</v>
      </c>
      <c r="P1283" s="639" t="s">
        <v>269</v>
      </c>
      <c r="Q1283" s="639" t="s">
        <v>276</v>
      </c>
      <c r="R1283" s="639" t="s">
        <v>73</v>
      </c>
      <c r="S1283" s="639" t="s">
        <v>152</v>
      </c>
    </row>
    <row r="1284" spans="1:19" ht="20.25" customHeight="1">
      <c r="A1284" s="639" t="s">
        <v>113</v>
      </c>
      <c r="B1284" s="638" t="s">
        <v>3117</v>
      </c>
      <c r="C1284" s="639" t="s">
        <v>365</v>
      </c>
      <c r="D1284" s="640" t="s">
        <v>4484</v>
      </c>
      <c r="E1284" s="638"/>
      <c r="F1284" s="639" t="s">
        <v>277</v>
      </c>
      <c r="G1284" s="638"/>
      <c r="H1284" s="1110">
        <v>834</v>
      </c>
      <c r="I1284" s="705">
        <v>49500</v>
      </c>
      <c r="J1284" s="643">
        <v>0</v>
      </c>
      <c r="K1284" s="578">
        <f t="shared" si="74"/>
        <v>0</v>
      </c>
      <c r="L1284" s="579">
        <f t="shared" si="75"/>
        <v>0</v>
      </c>
      <c r="M1284" s="580">
        <f t="shared" si="76"/>
        <v>41283000</v>
      </c>
      <c r="N1284" s="638"/>
      <c r="O1284" s="638" t="s">
        <v>2894</v>
      </c>
      <c r="P1284" s="639" t="s">
        <v>269</v>
      </c>
      <c r="Q1284" s="639" t="s">
        <v>278</v>
      </c>
      <c r="R1284" s="639" t="s">
        <v>73</v>
      </c>
      <c r="S1284" s="639" t="s">
        <v>152</v>
      </c>
    </row>
    <row r="1285" spans="1:19" ht="20.25" customHeight="1">
      <c r="A1285" s="639" t="s">
        <v>113</v>
      </c>
      <c r="B1285" s="638" t="s">
        <v>3117</v>
      </c>
      <c r="C1285" s="639" t="s">
        <v>365</v>
      </c>
      <c r="D1285" s="640" t="s">
        <v>4484</v>
      </c>
      <c r="E1285" s="638"/>
      <c r="F1285" s="639" t="s">
        <v>81</v>
      </c>
      <c r="G1285" s="638"/>
      <c r="H1285" s="1110">
        <v>1854</v>
      </c>
      <c r="I1285" s="705">
        <v>4296</v>
      </c>
      <c r="J1285" s="643">
        <v>0</v>
      </c>
      <c r="K1285" s="578">
        <f t="shared" si="74"/>
        <v>0</v>
      </c>
      <c r="L1285" s="579">
        <f t="shared" si="75"/>
        <v>0</v>
      </c>
      <c r="M1285" s="580">
        <f t="shared" si="76"/>
        <v>7964784</v>
      </c>
      <c r="N1285" s="638"/>
      <c r="O1285" s="638" t="s">
        <v>2884</v>
      </c>
      <c r="P1285" s="639" t="s">
        <v>269</v>
      </c>
      <c r="Q1285" s="639" t="s">
        <v>336</v>
      </c>
      <c r="R1285" s="639" t="s">
        <v>73</v>
      </c>
      <c r="S1285" s="639" t="s">
        <v>152</v>
      </c>
    </row>
    <row r="1286" spans="1:19" ht="20.25" customHeight="1">
      <c r="A1286" s="639" t="s">
        <v>113</v>
      </c>
      <c r="B1286" s="638" t="s">
        <v>3117</v>
      </c>
      <c r="C1286" s="639" t="s">
        <v>365</v>
      </c>
      <c r="D1286" s="640" t="s">
        <v>4484</v>
      </c>
      <c r="E1286" s="638"/>
      <c r="F1286" s="639" t="s">
        <v>366</v>
      </c>
      <c r="G1286" s="638"/>
      <c r="H1286" s="1110">
        <v>1854</v>
      </c>
      <c r="I1286" s="705">
        <v>3191</v>
      </c>
      <c r="J1286" s="643">
        <v>0</v>
      </c>
      <c r="K1286" s="578">
        <f t="shared" si="74"/>
        <v>0</v>
      </c>
      <c r="L1286" s="579">
        <f t="shared" si="75"/>
        <v>0</v>
      </c>
      <c r="M1286" s="580">
        <f t="shared" si="76"/>
        <v>5916114</v>
      </c>
      <c r="N1286" s="638"/>
      <c r="O1286" s="638" t="s">
        <v>2884</v>
      </c>
      <c r="P1286" s="639" t="s">
        <v>269</v>
      </c>
      <c r="Q1286" s="639" t="s">
        <v>336</v>
      </c>
      <c r="R1286" s="639" t="s">
        <v>73</v>
      </c>
      <c r="S1286" s="639" t="s">
        <v>152</v>
      </c>
    </row>
    <row r="1287" spans="1:19" ht="20.25" customHeight="1">
      <c r="A1287" s="639" t="s">
        <v>113</v>
      </c>
      <c r="B1287" s="638" t="s">
        <v>3117</v>
      </c>
      <c r="C1287" s="639" t="s">
        <v>365</v>
      </c>
      <c r="D1287" s="640" t="s">
        <v>4484</v>
      </c>
      <c r="E1287" s="638"/>
      <c r="F1287" s="639" t="s">
        <v>442</v>
      </c>
      <c r="G1287" s="638"/>
      <c r="H1287" s="1110">
        <v>1854</v>
      </c>
      <c r="I1287" s="705">
        <v>614</v>
      </c>
      <c r="J1287" s="643">
        <v>0</v>
      </c>
      <c r="K1287" s="578">
        <f t="shared" si="74"/>
        <v>0</v>
      </c>
      <c r="L1287" s="579">
        <f t="shared" si="75"/>
        <v>0</v>
      </c>
      <c r="M1287" s="580">
        <f t="shared" si="76"/>
        <v>1138356</v>
      </c>
      <c r="N1287" s="638"/>
      <c r="O1287" s="638" t="s">
        <v>2884</v>
      </c>
      <c r="P1287" s="639" t="s">
        <v>269</v>
      </c>
      <c r="Q1287" s="639" t="s">
        <v>336</v>
      </c>
      <c r="R1287" s="639" t="s">
        <v>73</v>
      </c>
      <c r="S1287" s="639" t="s">
        <v>152</v>
      </c>
    </row>
    <row r="1288" spans="1:19" ht="20.25" customHeight="1">
      <c r="A1288" s="639" t="s">
        <v>113</v>
      </c>
      <c r="B1288" s="638" t="s">
        <v>3117</v>
      </c>
      <c r="C1288" s="639" t="s">
        <v>365</v>
      </c>
      <c r="D1288" s="640" t="s">
        <v>4484</v>
      </c>
      <c r="E1288" s="638"/>
      <c r="F1288" s="639" t="s">
        <v>1430</v>
      </c>
      <c r="G1288" s="638"/>
      <c r="H1288" s="1110">
        <v>1854</v>
      </c>
      <c r="I1288" s="705">
        <v>10350</v>
      </c>
      <c r="J1288" s="643">
        <v>0</v>
      </c>
      <c r="K1288" s="578">
        <f t="shared" si="74"/>
        <v>0</v>
      </c>
      <c r="L1288" s="579">
        <f t="shared" si="75"/>
        <v>0</v>
      </c>
      <c r="M1288" s="580">
        <f t="shared" si="76"/>
        <v>19188900</v>
      </c>
      <c r="N1288" s="638"/>
      <c r="O1288" s="638" t="s">
        <v>3300</v>
      </c>
      <c r="P1288" s="639" t="s">
        <v>269</v>
      </c>
      <c r="Q1288" s="639" t="s">
        <v>336</v>
      </c>
      <c r="R1288" s="639" t="s">
        <v>73</v>
      </c>
      <c r="S1288" s="639" t="s">
        <v>152</v>
      </c>
    </row>
    <row r="1289" spans="1:19" ht="20.25" customHeight="1">
      <c r="A1289" s="639" t="s">
        <v>113</v>
      </c>
      <c r="B1289" s="638" t="s">
        <v>3117</v>
      </c>
      <c r="C1289" s="639" t="s">
        <v>365</v>
      </c>
      <c r="D1289" s="640" t="s">
        <v>4484</v>
      </c>
      <c r="E1289" s="638"/>
      <c r="F1289" s="639" t="s">
        <v>1430</v>
      </c>
      <c r="G1289" s="638"/>
      <c r="H1289" s="1110">
        <v>1854</v>
      </c>
      <c r="I1289" s="705">
        <v>10350</v>
      </c>
      <c r="J1289" s="643">
        <v>0</v>
      </c>
      <c r="K1289" s="578">
        <f t="shared" si="74"/>
        <v>0</v>
      </c>
      <c r="L1289" s="579">
        <f t="shared" si="75"/>
        <v>0</v>
      </c>
      <c r="M1289" s="580">
        <f t="shared" si="76"/>
        <v>19188900</v>
      </c>
      <c r="N1289" s="638"/>
      <c r="O1289" s="638" t="s">
        <v>3301</v>
      </c>
      <c r="P1289" s="639" t="s">
        <v>269</v>
      </c>
      <c r="Q1289" s="639" t="s">
        <v>336</v>
      </c>
      <c r="R1289" s="639" t="s">
        <v>73</v>
      </c>
      <c r="S1289" s="639" t="s">
        <v>152</v>
      </c>
    </row>
    <row r="1290" spans="1:19" ht="20.25" customHeight="1">
      <c r="A1290" s="639" t="s">
        <v>113</v>
      </c>
      <c r="B1290" s="638" t="s">
        <v>3117</v>
      </c>
      <c r="C1290" s="639" t="s">
        <v>365</v>
      </c>
      <c r="D1290" s="640" t="s">
        <v>4484</v>
      </c>
      <c r="E1290" s="638"/>
      <c r="F1290" s="639" t="s">
        <v>1004</v>
      </c>
      <c r="G1290" s="638"/>
      <c r="H1290" s="1110">
        <v>927</v>
      </c>
      <c r="I1290" s="705">
        <v>8335</v>
      </c>
      <c r="J1290" s="643">
        <v>0</v>
      </c>
      <c r="K1290" s="578">
        <f t="shared" si="74"/>
        <v>0</v>
      </c>
      <c r="L1290" s="579">
        <f t="shared" si="75"/>
        <v>0</v>
      </c>
      <c r="M1290" s="580">
        <f t="shared" si="76"/>
        <v>7726545</v>
      </c>
      <c r="N1290" s="638"/>
      <c r="O1290" s="638" t="s">
        <v>2886</v>
      </c>
      <c r="P1290" s="639" t="s">
        <v>269</v>
      </c>
      <c r="Q1290" s="639" t="s">
        <v>336</v>
      </c>
      <c r="R1290" s="639" t="s">
        <v>73</v>
      </c>
      <c r="S1290" s="639" t="s">
        <v>152</v>
      </c>
    </row>
    <row r="1291" spans="1:19" ht="20.25" customHeight="1">
      <c r="A1291" s="639" t="s">
        <v>113</v>
      </c>
      <c r="B1291" s="638" t="s">
        <v>3117</v>
      </c>
      <c r="C1291" s="639" t="s">
        <v>365</v>
      </c>
      <c r="D1291" s="640" t="s">
        <v>4484</v>
      </c>
      <c r="E1291" s="638"/>
      <c r="F1291" s="639" t="s">
        <v>442</v>
      </c>
      <c r="G1291" s="638"/>
      <c r="H1291" s="1110">
        <v>927</v>
      </c>
      <c r="I1291" s="705">
        <v>758</v>
      </c>
      <c r="J1291" s="643">
        <v>0</v>
      </c>
      <c r="K1291" s="578">
        <f t="shared" si="74"/>
        <v>0</v>
      </c>
      <c r="L1291" s="579">
        <f t="shared" si="75"/>
        <v>0</v>
      </c>
      <c r="M1291" s="580">
        <f t="shared" si="76"/>
        <v>702666</v>
      </c>
      <c r="N1291" s="638"/>
      <c r="O1291" s="638" t="s">
        <v>2886</v>
      </c>
      <c r="P1291" s="639" t="s">
        <v>269</v>
      </c>
      <c r="Q1291" s="639" t="s">
        <v>336</v>
      </c>
      <c r="R1291" s="639" t="s">
        <v>73</v>
      </c>
      <c r="S1291" s="639" t="s">
        <v>152</v>
      </c>
    </row>
    <row r="1292" spans="1:19" ht="20.25" customHeight="1">
      <c r="A1292" s="639" t="s">
        <v>113</v>
      </c>
      <c r="B1292" s="638" t="s">
        <v>3117</v>
      </c>
      <c r="C1292" s="639" t="s">
        <v>365</v>
      </c>
      <c r="D1292" s="640" t="s">
        <v>4484</v>
      </c>
      <c r="E1292" s="638"/>
      <c r="F1292" s="639" t="s">
        <v>2887</v>
      </c>
      <c r="G1292" s="638"/>
      <c r="H1292" s="1110">
        <v>927</v>
      </c>
      <c r="I1292" s="705">
        <v>379</v>
      </c>
      <c r="J1292" s="643">
        <v>0</v>
      </c>
      <c r="K1292" s="578">
        <f t="shared" si="74"/>
        <v>0</v>
      </c>
      <c r="L1292" s="579">
        <f t="shared" si="75"/>
        <v>0</v>
      </c>
      <c r="M1292" s="580">
        <f t="shared" si="76"/>
        <v>351333</v>
      </c>
      <c r="N1292" s="638"/>
      <c r="O1292" s="638" t="s">
        <v>2886</v>
      </c>
      <c r="P1292" s="639" t="s">
        <v>269</v>
      </c>
      <c r="Q1292" s="639" t="s">
        <v>336</v>
      </c>
      <c r="R1292" s="639" t="s">
        <v>73</v>
      </c>
      <c r="S1292" s="639" t="s">
        <v>152</v>
      </c>
    </row>
    <row r="1293" spans="1:19" ht="20.25" customHeight="1">
      <c r="A1293" s="639" t="s">
        <v>113</v>
      </c>
      <c r="B1293" s="638" t="s">
        <v>3117</v>
      </c>
      <c r="C1293" s="639" t="s">
        <v>365</v>
      </c>
      <c r="D1293" s="640" t="s">
        <v>4484</v>
      </c>
      <c r="E1293" s="638"/>
      <c r="F1293" s="639" t="s">
        <v>81</v>
      </c>
      <c r="G1293" s="638"/>
      <c r="H1293" s="1110">
        <v>927</v>
      </c>
      <c r="I1293" s="705">
        <v>5304</v>
      </c>
      <c r="J1293" s="643">
        <v>0</v>
      </c>
      <c r="K1293" s="578">
        <f t="shared" si="74"/>
        <v>0</v>
      </c>
      <c r="L1293" s="579">
        <f t="shared" si="75"/>
        <v>0</v>
      </c>
      <c r="M1293" s="580">
        <f t="shared" si="76"/>
        <v>4916808</v>
      </c>
      <c r="N1293" s="638"/>
      <c r="O1293" s="638" t="s">
        <v>2886</v>
      </c>
      <c r="P1293" s="639" t="s">
        <v>269</v>
      </c>
      <c r="Q1293" s="639" t="s">
        <v>336</v>
      </c>
      <c r="R1293" s="639" t="s">
        <v>73</v>
      </c>
      <c r="S1293" s="639" t="s">
        <v>152</v>
      </c>
    </row>
    <row r="1294" spans="1:19" ht="20.25" customHeight="1">
      <c r="A1294" s="639" t="s">
        <v>113</v>
      </c>
      <c r="B1294" s="638" t="s">
        <v>3117</v>
      </c>
      <c r="C1294" s="639" t="s">
        <v>365</v>
      </c>
      <c r="D1294" s="640" t="s">
        <v>4484</v>
      </c>
      <c r="E1294" s="638"/>
      <c r="F1294" s="639" t="s">
        <v>84</v>
      </c>
      <c r="G1294" s="638"/>
      <c r="H1294" s="1110">
        <v>927</v>
      </c>
      <c r="I1294" s="705">
        <v>7274</v>
      </c>
      <c r="J1294" s="643">
        <v>0</v>
      </c>
      <c r="K1294" s="578">
        <f t="shared" si="74"/>
        <v>0</v>
      </c>
      <c r="L1294" s="579">
        <f t="shared" si="75"/>
        <v>0</v>
      </c>
      <c r="M1294" s="580">
        <f t="shared" si="76"/>
        <v>6742998</v>
      </c>
      <c r="N1294" s="638"/>
      <c r="O1294" s="638" t="s">
        <v>2886</v>
      </c>
      <c r="P1294" s="639" t="s">
        <v>269</v>
      </c>
      <c r="Q1294" s="639" t="s">
        <v>336</v>
      </c>
      <c r="R1294" s="639" t="s">
        <v>73</v>
      </c>
      <c r="S1294" s="639" t="s">
        <v>152</v>
      </c>
    </row>
    <row r="1295" spans="1:19" ht="20.25" customHeight="1">
      <c r="A1295" s="639" t="s">
        <v>808</v>
      </c>
      <c r="B1295" s="638" t="s">
        <v>3258</v>
      </c>
      <c r="C1295" s="639" t="s">
        <v>2379</v>
      </c>
      <c r="D1295" s="640" t="s">
        <v>4454</v>
      </c>
      <c r="E1295" s="638"/>
      <c r="F1295" s="639" t="s">
        <v>337</v>
      </c>
      <c r="G1295" s="638"/>
      <c r="H1295" s="1110">
        <v>54</v>
      </c>
      <c r="I1295" s="705">
        <v>18900</v>
      </c>
      <c r="J1295" s="643">
        <v>0</v>
      </c>
      <c r="K1295" s="578">
        <f t="shared" si="74"/>
        <v>0</v>
      </c>
      <c r="L1295" s="579">
        <f t="shared" si="75"/>
        <v>0</v>
      </c>
      <c r="M1295" s="580">
        <f t="shared" si="76"/>
        <v>1020600</v>
      </c>
      <c r="N1295" s="638"/>
      <c r="O1295" s="638"/>
      <c r="P1295" s="639" t="s">
        <v>1407</v>
      </c>
      <c r="Q1295" s="639" t="s">
        <v>336</v>
      </c>
      <c r="R1295" s="639" t="s">
        <v>73</v>
      </c>
      <c r="S1295" s="639" t="s">
        <v>152</v>
      </c>
    </row>
    <row r="1296" spans="1:19" ht="20.25" customHeight="1">
      <c r="A1296" s="639" t="s">
        <v>1214</v>
      </c>
      <c r="B1296" s="638" t="s">
        <v>3181</v>
      </c>
      <c r="C1296" s="639" t="s">
        <v>368</v>
      </c>
      <c r="D1296" s="640" t="s">
        <v>4399</v>
      </c>
      <c r="E1296" s="638"/>
      <c r="F1296" s="639" t="s">
        <v>880</v>
      </c>
      <c r="G1296" s="638"/>
      <c r="H1296" s="1110">
        <v>1305</v>
      </c>
      <c r="I1296" s="705">
        <v>3087</v>
      </c>
      <c r="J1296" s="643">
        <v>0</v>
      </c>
      <c r="K1296" s="578">
        <f t="shared" si="74"/>
        <v>0</v>
      </c>
      <c r="L1296" s="579">
        <f t="shared" si="75"/>
        <v>0</v>
      </c>
      <c r="M1296" s="580">
        <f t="shared" si="76"/>
        <v>4028535</v>
      </c>
      <c r="N1296" s="638"/>
      <c r="O1296" s="638" t="s">
        <v>3182</v>
      </c>
      <c r="P1296" s="639" t="s">
        <v>1361</v>
      </c>
      <c r="Q1296" s="639" t="s">
        <v>336</v>
      </c>
      <c r="R1296" s="639" t="s">
        <v>73</v>
      </c>
      <c r="S1296" s="639" t="s">
        <v>237</v>
      </c>
    </row>
    <row r="1297" spans="1:19" ht="20.25" customHeight="1">
      <c r="A1297" s="639" t="s">
        <v>1214</v>
      </c>
      <c r="B1297" s="638" t="s">
        <v>3181</v>
      </c>
      <c r="C1297" s="639" t="s">
        <v>368</v>
      </c>
      <c r="D1297" s="640" t="s">
        <v>4399</v>
      </c>
      <c r="E1297" s="638"/>
      <c r="F1297" s="639" t="s">
        <v>880</v>
      </c>
      <c r="G1297" s="638"/>
      <c r="H1297" s="1110">
        <v>715</v>
      </c>
      <c r="I1297" s="705">
        <v>3086</v>
      </c>
      <c r="J1297" s="643">
        <v>0</v>
      </c>
      <c r="K1297" s="578">
        <f t="shared" si="74"/>
        <v>0</v>
      </c>
      <c r="L1297" s="579">
        <f t="shared" si="75"/>
        <v>0</v>
      </c>
      <c r="M1297" s="580">
        <f t="shared" si="76"/>
        <v>2206490</v>
      </c>
      <c r="N1297" s="638"/>
      <c r="O1297" s="638" t="s">
        <v>2703</v>
      </c>
      <c r="P1297" s="639" t="s">
        <v>1361</v>
      </c>
      <c r="Q1297" s="639" t="s">
        <v>336</v>
      </c>
      <c r="R1297" s="639" t="s">
        <v>73</v>
      </c>
      <c r="S1297" s="639" t="s">
        <v>237</v>
      </c>
    </row>
    <row r="1298" spans="1:19" ht="20.25" customHeight="1">
      <c r="A1298" s="639" t="s">
        <v>1214</v>
      </c>
      <c r="B1298" s="638" t="s">
        <v>3181</v>
      </c>
      <c r="C1298" s="639" t="s">
        <v>368</v>
      </c>
      <c r="D1298" s="640" t="s">
        <v>4399</v>
      </c>
      <c r="E1298" s="638"/>
      <c r="F1298" s="639" t="s">
        <v>2983</v>
      </c>
      <c r="G1298" s="638"/>
      <c r="H1298" s="1110">
        <v>1305</v>
      </c>
      <c r="I1298" s="705">
        <v>172372</v>
      </c>
      <c r="J1298" s="643">
        <v>29</v>
      </c>
      <c r="K1298" s="578">
        <f t="shared" si="74"/>
        <v>37845</v>
      </c>
      <c r="L1298" s="579">
        <f t="shared" si="75"/>
        <v>37.844999999999999</v>
      </c>
      <c r="M1298" s="580">
        <f t="shared" si="76"/>
        <v>224945460</v>
      </c>
      <c r="N1298" s="638"/>
      <c r="O1298" s="638" t="s">
        <v>3182</v>
      </c>
      <c r="P1298" s="639" t="s">
        <v>1361</v>
      </c>
      <c r="Q1298" s="639" t="s">
        <v>343</v>
      </c>
      <c r="R1298" s="639" t="s">
        <v>60</v>
      </c>
      <c r="S1298" s="639" t="s">
        <v>237</v>
      </c>
    </row>
    <row r="1299" spans="1:19" ht="20.25" customHeight="1">
      <c r="A1299" s="639" t="s">
        <v>1214</v>
      </c>
      <c r="B1299" s="638" t="s">
        <v>3181</v>
      </c>
      <c r="C1299" s="639" t="s">
        <v>368</v>
      </c>
      <c r="D1299" s="640" t="s">
        <v>4399</v>
      </c>
      <c r="E1299" s="638"/>
      <c r="F1299" s="639" t="s">
        <v>541</v>
      </c>
      <c r="G1299" s="638"/>
      <c r="H1299" s="1110">
        <v>1690</v>
      </c>
      <c r="I1299" s="705">
        <v>96585</v>
      </c>
      <c r="J1299" s="643">
        <v>19</v>
      </c>
      <c r="K1299" s="578">
        <f t="shared" si="74"/>
        <v>32110</v>
      </c>
      <c r="L1299" s="579">
        <f t="shared" si="75"/>
        <v>32.11</v>
      </c>
      <c r="M1299" s="580">
        <f t="shared" si="76"/>
        <v>163228650</v>
      </c>
      <c r="N1299" s="638"/>
      <c r="O1299" s="638"/>
      <c r="P1299" s="639" t="s">
        <v>1361</v>
      </c>
      <c r="Q1299" s="639" t="s">
        <v>341</v>
      </c>
      <c r="R1299" s="639" t="s">
        <v>60</v>
      </c>
      <c r="S1299" s="639" t="s">
        <v>237</v>
      </c>
    </row>
    <row r="1300" spans="1:19" ht="20.25" customHeight="1">
      <c r="A1300" s="639" t="s">
        <v>1214</v>
      </c>
      <c r="B1300" s="638" t="s">
        <v>3181</v>
      </c>
      <c r="C1300" s="639" t="s">
        <v>368</v>
      </c>
      <c r="D1300" s="640" t="s">
        <v>4399</v>
      </c>
      <c r="E1300" s="638"/>
      <c r="F1300" s="639" t="s">
        <v>267</v>
      </c>
      <c r="G1300" s="638"/>
      <c r="H1300" s="1110">
        <v>330</v>
      </c>
      <c r="I1300" s="705">
        <v>62803</v>
      </c>
      <c r="J1300" s="643">
        <v>7</v>
      </c>
      <c r="K1300" s="578">
        <f t="shared" si="74"/>
        <v>2310</v>
      </c>
      <c r="L1300" s="579">
        <f t="shared" si="75"/>
        <v>2.31</v>
      </c>
      <c r="M1300" s="580">
        <f t="shared" si="76"/>
        <v>20724990</v>
      </c>
      <c r="N1300" s="638"/>
      <c r="O1300" s="638"/>
      <c r="P1300" s="639" t="s">
        <v>1361</v>
      </c>
      <c r="Q1300" s="639" t="s">
        <v>344</v>
      </c>
      <c r="R1300" s="639" t="s">
        <v>60</v>
      </c>
      <c r="S1300" s="639" t="s">
        <v>237</v>
      </c>
    </row>
    <row r="1301" spans="1:19" ht="20.25" customHeight="1">
      <c r="A1301" s="639" t="s">
        <v>1214</v>
      </c>
      <c r="B1301" s="638" t="s">
        <v>3181</v>
      </c>
      <c r="C1301" s="639" t="s">
        <v>368</v>
      </c>
      <c r="D1301" s="640" t="s">
        <v>4399</v>
      </c>
      <c r="E1301" s="638"/>
      <c r="F1301" s="639" t="s">
        <v>427</v>
      </c>
      <c r="G1301" s="638"/>
      <c r="H1301" s="1110">
        <v>715</v>
      </c>
      <c r="I1301" s="705">
        <v>214286</v>
      </c>
      <c r="J1301" s="643">
        <v>42</v>
      </c>
      <c r="K1301" s="578">
        <f t="shared" si="74"/>
        <v>30030</v>
      </c>
      <c r="L1301" s="579">
        <f t="shared" si="75"/>
        <v>30.03</v>
      </c>
      <c r="M1301" s="580">
        <f t="shared" si="76"/>
        <v>153214490</v>
      </c>
      <c r="N1301" s="638"/>
      <c r="O1301" s="638" t="s">
        <v>2703</v>
      </c>
      <c r="P1301" s="639" t="s">
        <v>1361</v>
      </c>
      <c r="Q1301" s="639" t="s">
        <v>327</v>
      </c>
      <c r="R1301" s="639" t="s">
        <v>60</v>
      </c>
      <c r="S1301" s="639" t="s">
        <v>237</v>
      </c>
    </row>
    <row r="1302" spans="1:19" ht="20.25" customHeight="1">
      <c r="A1302" s="639" t="s">
        <v>3197</v>
      </c>
      <c r="B1302" s="638" t="s">
        <v>3198</v>
      </c>
      <c r="C1302" s="639" t="s">
        <v>2168</v>
      </c>
      <c r="D1302" s="640" t="s">
        <v>4474</v>
      </c>
      <c r="E1302" s="638"/>
      <c r="F1302" s="639" t="s">
        <v>589</v>
      </c>
      <c r="G1302" s="638"/>
      <c r="H1302" s="1110">
        <v>288</v>
      </c>
      <c r="I1302" s="705">
        <v>26554</v>
      </c>
      <c r="J1302" s="643">
        <v>15</v>
      </c>
      <c r="K1302" s="578">
        <f t="shared" si="74"/>
        <v>4320</v>
      </c>
      <c r="L1302" s="579">
        <f t="shared" si="75"/>
        <v>4.32</v>
      </c>
      <c r="M1302" s="580">
        <f t="shared" si="76"/>
        <v>7647552</v>
      </c>
      <c r="N1302" s="638"/>
      <c r="O1302" s="638" t="s">
        <v>3199</v>
      </c>
      <c r="P1302" s="639" t="s">
        <v>3864</v>
      </c>
      <c r="Q1302" s="639" t="s">
        <v>270</v>
      </c>
      <c r="R1302" s="639" t="s">
        <v>68</v>
      </c>
      <c r="S1302" s="639" t="s">
        <v>1076</v>
      </c>
    </row>
    <row r="1303" spans="1:19" ht="20.25" customHeight="1">
      <c r="A1303" s="639" t="s">
        <v>3197</v>
      </c>
      <c r="B1303" s="638" t="s">
        <v>3198</v>
      </c>
      <c r="C1303" s="639" t="s">
        <v>2168</v>
      </c>
      <c r="D1303" s="640" t="s">
        <v>4474</v>
      </c>
      <c r="E1303" s="638"/>
      <c r="F1303" s="639" t="s">
        <v>1387</v>
      </c>
      <c r="G1303" s="638"/>
      <c r="H1303" s="1110">
        <v>288</v>
      </c>
      <c r="I1303" s="705">
        <v>13106</v>
      </c>
      <c r="J1303" s="643">
        <v>0</v>
      </c>
      <c r="K1303" s="578">
        <f t="shared" si="74"/>
        <v>0</v>
      </c>
      <c r="L1303" s="579">
        <f t="shared" si="75"/>
        <v>0</v>
      </c>
      <c r="M1303" s="580">
        <f t="shared" si="76"/>
        <v>3774528</v>
      </c>
      <c r="N1303" s="638"/>
      <c r="O1303" s="638" t="s">
        <v>3199</v>
      </c>
      <c r="P1303" s="639" t="s">
        <v>3864</v>
      </c>
      <c r="Q1303" s="639" t="s">
        <v>577</v>
      </c>
      <c r="R1303" s="639" t="s">
        <v>375</v>
      </c>
      <c r="S1303" s="639" t="s">
        <v>1076</v>
      </c>
    </row>
    <row r="1304" spans="1:19" ht="20.25" customHeight="1">
      <c r="A1304" s="639" t="s">
        <v>3197</v>
      </c>
      <c r="B1304" s="638" t="s">
        <v>3198</v>
      </c>
      <c r="C1304" s="639" t="s">
        <v>2168</v>
      </c>
      <c r="D1304" s="640" t="s">
        <v>4474</v>
      </c>
      <c r="E1304" s="638"/>
      <c r="F1304" s="639" t="s">
        <v>906</v>
      </c>
      <c r="G1304" s="638"/>
      <c r="H1304" s="1110">
        <v>288</v>
      </c>
      <c r="I1304" s="705">
        <v>126146</v>
      </c>
      <c r="J1304" s="643">
        <v>46</v>
      </c>
      <c r="K1304" s="578">
        <f t="shared" si="74"/>
        <v>13248</v>
      </c>
      <c r="L1304" s="579">
        <f t="shared" si="75"/>
        <v>13.247999999999999</v>
      </c>
      <c r="M1304" s="580">
        <f t="shared" si="76"/>
        <v>36330048</v>
      </c>
      <c r="N1304" s="638"/>
      <c r="O1304" s="638" t="s">
        <v>3201</v>
      </c>
      <c r="P1304" s="639" t="s">
        <v>3864</v>
      </c>
      <c r="Q1304" s="639" t="s">
        <v>370</v>
      </c>
      <c r="R1304" s="639" t="s">
        <v>68</v>
      </c>
      <c r="S1304" s="639" t="s">
        <v>1076</v>
      </c>
    </row>
    <row r="1305" spans="1:19" ht="20.25" customHeight="1">
      <c r="A1305" s="639" t="s">
        <v>3197</v>
      </c>
      <c r="B1305" s="638" t="s">
        <v>3198</v>
      </c>
      <c r="C1305" s="639" t="s">
        <v>2168</v>
      </c>
      <c r="D1305" s="640" t="s">
        <v>4474</v>
      </c>
      <c r="E1305" s="638"/>
      <c r="F1305" s="639" t="s">
        <v>880</v>
      </c>
      <c r="G1305" s="638"/>
      <c r="H1305" s="1110">
        <v>288</v>
      </c>
      <c r="I1305" s="705">
        <v>3744</v>
      </c>
      <c r="J1305" s="643">
        <v>0</v>
      </c>
      <c r="K1305" s="578">
        <f t="shared" si="74"/>
        <v>0</v>
      </c>
      <c r="L1305" s="579">
        <f t="shared" si="75"/>
        <v>0</v>
      </c>
      <c r="M1305" s="580">
        <f t="shared" si="76"/>
        <v>1078272</v>
      </c>
      <c r="N1305" s="638"/>
      <c r="O1305" s="638" t="s">
        <v>3201</v>
      </c>
      <c r="P1305" s="639" t="s">
        <v>3864</v>
      </c>
      <c r="Q1305" s="639" t="s">
        <v>336</v>
      </c>
      <c r="R1305" s="639" t="s">
        <v>73</v>
      </c>
      <c r="S1305" s="639" t="s">
        <v>1076</v>
      </c>
    </row>
    <row r="1306" spans="1:19" ht="20.25" customHeight="1">
      <c r="A1306" s="639" t="s">
        <v>3197</v>
      </c>
      <c r="B1306" s="638" t="s">
        <v>3198</v>
      </c>
      <c r="C1306" s="639" t="s">
        <v>2168</v>
      </c>
      <c r="D1306" s="640" t="s">
        <v>4474</v>
      </c>
      <c r="E1306" s="638"/>
      <c r="F1306" s="639" t="s">
        <v>1575</v>
      </c>
      <c r="G1306" s="638"/>
      <c r="H1306" s="1110">
        <v>288</v>
      </c>
      <c r="I1306" s="705">
        <v>7177</v>
      </c>
      <c r="J1306" s="643">
        <v>0</v>
      </c>
      <c r="K1306" s="578">
        <f t="shared" si="74"/>
        <v>0</v>
      </c>
      <c r="L1306" s="579">
        <f t="shared" si="75"/>
        <v>0</v>
      </c>
      <c r="M1306" s="580">
        <f t="shared" si="76"/>
        <v>2066976</v>
      </c>
      <c r="N1306" s="638"/>
      <c r="O1306" s="638" t="s">
        <v>2316</v>
      </c>
      <c r="P1306" s="639" t="s">
        <v>3864</v>
      </c>
      <c r="Q1306" s="639" t="s">
        <v>336</v>
      </c>
      <c r="R1306" s="639" t="s">
        <v>73</v>
      </c>
      <c r="S1306" s="639" t="s">
        <v>1076</v>
      </c>
    </row>
    <row r="1307" spans="1:19" ht="20.25" customHeight="1">
      <c r="A1307" s="639" t="s">
        <v>3197</v>
      </c>
      <c r="B1307" s="638" t="s">
        <v>3198</v>
      </c>
      <c r="C1307" s="639" t="s">
        <v>2168</v>
      </c>
      <c r="D1307" s="640" t="s">
        <v>4474</v>
      </c>
      <c r="E1307" s="638"/>
      <c r="F1307" s="639" t="s">
        <v>335</v>
      </c>
      <c r="G1307" s="638"/>
      <c r="H1307" s="1110">
        <v>288</v>
      </c>
      <c r="I1307" s="705">
        <v>38175</v>
      </c>
      <c r="J1307" s="643">
        <v>0</v>
      </c>
      <c r="K1307" s="578">
        <f t="shared" si="74"/>
        <v>0</v>
      </c>
      <c r="L1307" s="579">
        <f t="shared" si="75"/>
        <v>0</v>
      </c>
      <c r="M1307" s="580">
        <f t="shared" si="76"/>
        <v>10994400</v>
      </c>
      <c r="N1307" s="638"/>
      <c r="O1307" s="638" t="s">
        <v>2316</v>
      </c>
      <c r="P1307" s="639" t="s">
        <v>3864</v>
      </c>
      <c r="Q1307" s="639" t="s">
        <v>271</v>
      </c>
      <c r="R1307" s="639" t="s">
        <v>73</v>
      </c>
      <c r="S1307" s="639" t="s">
        <v>1076</v>
      </c>
    </row>
    <row r="1308" spans="1:19" ht="20.25" customHeight="1">
      <c r="A1308" s="639" t="s">
        <v>3197</v>
      </c>
      <c r="B1308" s="638" t="s">
        <v>3198</v>
      </c>
      <c r="C1308" s="639" t="s">
        <v>2168</v>
      </c>
      <c r="D1308" s="640" t="s">
        <v>4474</v>
      </c>
      <c r="E1308" s="638"/>
      <c r="F1308" s="639" t="s">
        <v>880</v>
      </c>
      <c r="G1308" s="638"/>
      <c r="H1308" s="1110">
        <v>288</v>
      </c>
      <c r="I1308" s="705">
        <v>3588</v>
      </c>
      <c r="J1308" s="643">
        <v>0</v>
      </c>
      <c r="K1308" s="578">
        <f t="shared" si="74"/>
        <v>0</v>
      </c>
      <c r="L1308" s="579">
        <f t="shared" si="75"/>
        <v>0</v>
      </c>
      <c r="M1308" s="580">
        <f t="shared" si="76"/>
        <v>1033344</v>
      </c>
      <c r="N1308" s="638"/>
      <c r="O1308" s="638" t="s">
        <v>2316</v>
      </c>
      <c r="P1308" s="639" t="s">
        <v>3864</v>
      </c>
      <c r="Q1308" s="639" t="s">
        <v>336</v>
      </c>
      <c r="R1308" s="639" t="s">
        <v>73</v>
      </c>
      <c r="S1308" s="639" t="s">
        <v>1076</v>
      </c>
    </row>
    <row r="1309" spans="1:19" ht="20.25" customHeight="1">
      <c r="A1309" s="639" t="s">
        <v>3197</v>
      </c>
      <c r="B1309" s="638" t="s">
        <v>3198</v>
      </c>
      <c r="C1309" s="639" t="s">
        <v>2168</v>
      </c>
      <c r="D1309" s="640" t="s">
        <v>4474</v>
      </c>
      <c r="E1309" s="638"/>
      <c r="F1309" s="639" t="s">
        <v>880</v>
      </c>
      <c r="G1309" s="638"/>
      <c r="H1309" s="1110">
        <v>288</v>
      </c>
      <c r="I1309" s="705">
        <v>3588</v>
      </c>
      <c r="J1309" s="643">
        <v>0</v>
      </c>
      <c r="K1309" s="578">
        <f t="shared" si="74"/>
        <v>0</v>
      </c>
      <c r="L1309" s="579">
        <f t="shared" si="75"/>
        <v>0</v>
      </c>
      <c r="M1309" s="580">
        <f t="shared" si="76"/>
        <v>1033344</v>
      </c>
      <c r="N1309" s="638"/>
      <c r="O1309" s="638" t="s">
        <v>2316</v>
      </c>
      <c r="P1309" s="639" t="s">
        <v>3864</v>
      </c>
      <c r="Q1309" s="639" t="s">
        <v>336</v>
      </c>
      <c r="R1309" s="639" t="s">
        <v>73</v>
      </c>
      <c r="S1309" s="639" t="s">
        <v>1076</v>
      </c>
    </row>
    <row r="1310" spans="1:19" ht="20.25" customHeight="1">
      <c r="A1310" s="639" t="s">
        <v>3197</v>
      </c>
      <c r="B1310" s="638" t="s">
        <v>3198</v>
      </c>
      <c r="C1310" s="639" t="s">
        <v>2168</v>
      </c>
      <c r="D1310" s="640" t="s">
        <v>4474</v>
      </c>
      <c r="E1310" s="638"/>
      <c r="F1310" s="639" t="s">
        <v>404</v>
      </c>
      <c r="G1310" s="638"/>
      <c r="H1310" s="1110">
        <v>288</v>
      </c>
      <c r="I1310" s="705">
        <v>98131</v>
      </c>
      <c r="J1310" s="643">
        <v>0</v>
      </c>
      <c r="K1310" s="578">
        <f t="shared" si="74"/>
        <v>0</v>
      </c>
      <c r="L1310" s="579">
        <f t="shared" si="75"/>
        <v>0</v>
      </c>
      <c r="M1310" s="580">
        <f t="shared" si="76"/>
        <v>28261728</v>
      </c>
      <c r="N1310" s="638"/>
      <c r="O1310" s="638" t="s">
        <v>3203</v>
      </c>
      <c r="P1310" s="639" t="s">
        <v>3864</v>
      </c>
      <c r="Q1310" s="639" t="s">
        <v>276</v>
      </c>
      <c r="R1310" s="639" t="s">
        <v>73</v>
      </c>
      <c r="S1310" s="639" t="s">
        <v>1076</v>
      </c>
    </row>
    <row r="1311" spans="1:19" ht="20.25" customHeight="1">
      <c r="A1311" s="639" t="s">
        <v>3197</v>
      </c>
      <c r="B1311" s="638" t="s">
        <v>3198</v>
      </c>
      <c r="C1311" s="639" t="s">
        <v>2168</v>
      </c>
      <c r="D1311" s="640" t="s">
        <v>4474</v>
      </c>
      <c r="E1311" s="638"/>
      <c r="F1311" s="639" t="s">
        <v>3161</v>
      </c>
      <c r="G1311" s="638"/>
      <c r="H1311" s="1110">
        <v>288</v>
      </c>
      <c r="I1311" s="705">
        <v>9708</v>
      </c>
      <c r="J1311" s="643">
        <v>0</v>
      </c>
      <c r="K1311" s="578">
        <f t="shared" si="74"/>
        <v>0</v>
      </c>
      <c r="L1311" s="579">
        <f t="shared" si="75"/>
        <v>0</v>
      </c>
      <c r="M1311" s="580">
        <f t="shared" si="76"/>
        <v>2795904</v>
      </c>
      <c r="N1311" s="638"/>
      <c r="O1311" s="638" t="s">
        <v>3203</v>
      </c>
      <c r="P1311" s="639" t="s">
        <v>3864</v>
      </c>
      <c r="Q1311" s="639" t="s">
        <v>336</v>
      </c>
      <c r="R1311" s="639" t="s">
        <v>73</v>
      </c>
      <c r="S1311" s="639" t="s">
        <v>1076</v>
      </c>
    </row>
    <row r="1312" spans="1:19" ht="20.25" customHeight="1">
      <c r="A1312" s="639" t="s">
        <v>3197</v>
      </c>
      <c r="B1312" s="638" t="s">
        <v>3198</v>
      </c>
      <c r="C1312" s="639" t="s">
        <v>2168</v>
      </c>
      <c r="D1312" s="640" t="s">
        <v>4474</v>
      </c>
      <c r="E1312" s="638"/>
      <c r="F1312" s="639" t="s">
        <v>81</v>
      </c>
      <c r="G1312" s="638"/>
      <c r="H1312" s="1110">
        <v>288</v>
      </c>
      <c r="I1312" s="705">
        <v>7386</v>
      </c>
      <c r="J1312" s="643">
        <v>0</v>
      </c>
      <c r="K1312" s="578">
        <f t="shared" si="74"/>
        <v>0</v>
      </c>
      <c r="L1312" s="579">
        <f t="shared" si="75"/>
        <v>0</v>
      </c>
      <c r="M1312" s="580">
        <f t="shared" si="76"/>
        <v>2127168</v>
      </c>
      <c r="N1312" s="638"/>
      <c r="O1312" s="638" t="s">
        <v>3203</v>
      </c>
      <c r="P1312" s="639" t="s">
        <v>3864</v>
      </c>
      <c r="Q1312" s="639" t="s">
        <v>336</v>
      </c>
      <c r="R1312" s="639" t="s">
        <v>73</v>
      </c>
      <c r="S1312" s="639" t="s">
        <v>1076</v>
      </c>
    </row>
    <row r="1313" spans="1:19" ht="20.25" customHeight="1">
      <c r="A1313" s="639" t="s">
        <v>3197</v>
      </c>
      <c r="B1313" s="638" t="s">
        <v>3198</v>
      </c>
      <c r="C1313" s="639" t="s">
        <v>2168</v>
      </c>
      <c r="D1313" s="640" t="s">
        <v>4474</v>
      </c>
      <c r="E1313" s="638"/>
      <c r="F1313" s="639" t="s">
        <v>415</v>
      </c>
      <c r="G1313" s="638"/>
      <c r="H1313" s="1110">
        <v>288</v>
      </c>
      <c r="I1313" s="705">
        <v>20048</v>
      </c>
      <c r="J1313" s="643">
        <v>0</v>
      </c>
      <c r="K1313" s="578">
        <f t="shared" si="74"/>
        <v>0</v>
      </c>
      <c r="L1313" s="579">
        <f t="shared" si="75"/>
        <v>0</v>
      </c>
      <c r="M1313" s="580">
        <f t="shared" si="76"/>
        <v>5773824</v>
      </c>
      <c r="N1313" s="638"/>
      <c r="O1313" s="638" t="s">
        <v>3203</v>
      </c>
      <c r="P1313" s="639" t="s">
        <v>3864</v>
      </c>
      <c r="Q1313" s="639" t="s">
        <v>336</v>
      </c>
      <c r="R1313" s="639" t="s">
        <v>73</v>
      </c>
      <c r="S1313" s="639" t="s">
        <v>1076</v>
      </c>
    </row>
    <row r="1314" spans="1:19" ht="20.25" customHeight="1">
      <c r="A1314" s="639" t="s">
        <v>3197</v>
      </c>
      <c r="B1314" s="638" t="s">
        <v>3198</v>
      </c>
      <c r="C1314" s="639" t="s">
        <v>2168</v>
      </c>
      <c r="D1314" s="640" t="s">
        <v>4474</v>
      </c>
      <c r="E1314" s="638"/>
      <c r="F1314" s="639" t="s">
        <v>1331</v>
      </c>
      <c r="G1314" s="638"/>
      <c r="H1314" s="1110">
        <v>288</v>
      </c>
      <c r="I1314" s="705">
        <v>10130</v>
      </c>
      <c r="J1314" s="643">
        <v>0</v>
      </c>
      <c r="K1314" s="578">
        <f t="shared" si="74"/>
        <v>0</v>
      </c>
      <c r="L1314" s="579">
        <f t="shared" si="75"/>
        <v>0</v>
      </c>
      <c r="M1314" s="580">
        <f t="shared" si="76"/>
        <v>2917440</v>
      </c>
      <c r="N1314" s="638"/>
      <c r="O1314" s="638" t="s">
        <v>3203</v>
      </c>
      <c r="P1314" s="639" t="s">
        <v>3864</v>
      </c>
      <c r="Q1314" s="639" t="s">
        <v>336</v>
      </c>
      <c r="R1314" s="639" t="s">
        <v>73</v>
      </c>
      <c r="S1314" s="639" t="s">
        <v>1076</v>
      </c>
    </row>
    <row r="1315" spans="1:19" ht="20.25" customHeight="1">
      <c r="A1315" s="639" t="s">
        <v>3197</v>
      </c>
      <c r="B1315" s="638" t="s">
        <v>3198</v>
      </c>
      <c r="C1315" s="639" t="s">
        <v>2168</v>
      </c>
      <c r="D1315" s="640" t="s">
        <v>4474</v>
      </c>
      <c r="E1315" s="638"/>
      <c r="F1315" s="639" t="s">
        <v>1330</v>
      </c>
      <c r="G1315" s="638"/>
      <c r="H1315" s="1110">
        <v>288</v>
      </c>
      <c r="I1315" s="705">
        <v>7597</v>
      </c>
      <c r="J1315" s="643">
        <v>0</v>
      </c>
      <c r="K1315" s="578">
        <f t="shared" si="74"/>
        <v>0</v>
      </c>
      <c r="L1315" s="579">
        <f t="shared" si="75"/>
        <v>0</v>
      </c>
      <c r="M1315" s="580">
        <f t="shared" si="76"/>
        <v>2187936</v>
      </c>
      <c r="N1315" s="638"/>
      <c r="O1315" s="638" t="s">
        <v>3203</v>
      </c>
      <c r="P1315" s="639" t="s">
        <v>3864</v>
      </c>
      <c r="Q1315" s="639" t="s">
        <v>336</v>
      </c>
      <c r="R1315" s="639" t="s">
        <v>73</v>
      </c>
      <c r="S1315" s="639" t="s">
        <v>1076</v>
      </c>
    </row>
    <row r="1316" spans="1:19" ht="20.25" customHeight="1">
      <c r="A1316" s="639" t="s">
        <v>3197</v>
      </c>
      <c r="B1316" s="638" t="s">
        <v>3198</v>
      </c>
      <c r="C1316" s="639" t="s">
        <v>2168</v>
      </c>
      <c r="D1316" s="640" t="s">
        <v>4474</v>
      </c>
      <c r="E1316" s="638"/>
      <c r="F1316" s="639" t="s">
        <v>431</v>
      </c>
      <c r="G1316" s="638"/>
      <c r="H1316" s="1110">
        <v>288</v>
      </c>
      <c r="I1316" s="705">
        <v>61912</v>
      </c>
      <c r="J1316" s="643">
        <v>0</v>
      </c>
      <c r="K1316" s="578">
        <f t="shared" si="74"/>
        <v>0</v>
      </c>
      <c r="L1316" s="579">
        <f t="shared" si="75"/>
        <v>0</v>
      </c>
      <c r="M1316" s="580">
        <f t="shared" si="76"/>
        <v>17830656</v>
      </c>
      <c r="N1316" s="638"/>
      <c r="O1316" s="638" t="s">
        <v>752</v>
      </c>
      <c r="P1316" s="639" t="s">
        <v>3864</v>
      </c>
      <c r="Q1316" s="639" t="s">
        <v>278</v>
      </c>
      <c r="R1316" s="639" t="s">
        <v>73</v>
      </c>
      <c r="S1316" s="639" t="s">
        <v>1076</v>
      </c>
    </row>
    <row r="1317" spans="1:19" ht="20.25" customHeight="1">
      <c r="A1317" s="639" t="s">
        <v>3197</v>
      </c>
      <c r="B1317" s="638" t="s">
        <v>3198</v>
      </c>
      <c r="C1317" s="639" t="s">
        <v>2168</v>
      </c>
      <c r="D1317" s="640" t="s">
        <v>4474</v>
      </c>
      <c r="E1317" s="638"/>
      <c r="F1317" s="639" t="s">
        <v>880</v>
      </c>
      <c r="G1317" s="638"/>
      <c r="H1317" s="1110">
        <v>288</v>
      </c>
      <c r="I1317" s="705">
        <v>3244</v>
      </c>
      <c r="J1317" s="643">
        <v>0</v>
      </c>
      <c r="K1317" s="578">
        <f t="shared" si="74"/>
        <v>0</v>
      </c>
      <c r="L1317" s="579">
        <f t="shared" si="75"/>
        <v>0</v>
      </c>
      <c r="M1317" s="580">
        <f t="shared" si="76"/>
        <v>934272</v>
      </c>
      <c r="N1317" s="638"/>
      <c r="O1317" s="638" t="s">
        <v>752</v>
      </c>
      <c r="P1317" s="639" t="s">
        <v>3864</v>
      </c>
      <c r="Q1317" s="639" t="s">
        <v>336</v>
      </c>
      <c r="R1317" s="639" t="s">
        <v>73</v>
      </c>
      <c r="S1317" s="639" t="s">
        <v>1076</v>
      </c>
    </row>
    <row r="1318" spans="1:19" ht="20.25" customHeight="1">
      <c r="A1318" s="639" t="s">
        <v>3197</v>
      </c>
      <c r="B1318" s="638" t="s">
        <v>3198</v>
      </c>
      <c r="C1318" s="639" t="s">
        <v>2168</v>
      </c>
      <c r="D1318" s="640" t="s">
        <v>4474</v>
      </c>
      <c r="E1318" s="638"/>
      <c r="F1318" s="639" t="s">
        <v>880</v>
      </c>
      <c r="G1318" s="638"/>
      <c r="H1318" s="1110">
        <v>288</v>
      </c>
      <c r="I1318" s="705">
        <v>3244</v>
      </c>
      <c r="J1318" s="643">
        <v>0</v>
      </c>
      <c r="K1318" s="578">
        <f t="shared" si="74"/>
        <v>0</v>
      </c>
      <c r="L1318" s="579">
        <f t="shared" si="75"/>
        <v>0</v>
      </c>
      <c r="M1318" s="580">
        <f t="shared" si="76"/>
        <v>934272</v>
      </c>
      <c r="N1318" s="638"/>
      <c r="O1318" s="638" t="s">
        <v>752</v>
      </c>
      <c r="P1318" s="639" t="s">
        <v>3864</v>
      </c>
      <c r="Q1318" s="639" t="s">
        <v>336</v>
      </c>
      <c r="R1318" s="639" t="s">
        <v>73</v>
      </c>
      <c r="S1318" s="639" t="s">
        <v>1076</v>
      </c>
    </row>
    <row r="1319" spans="1:19" ht="20.25" customHeight="1">
      <c r="A1319" s="639" t="s">
        <v>3197</v>
      </c>
      <c r="B1319" s="638" t="s">
        <v>3198</v>
      </c>
      <c r="C1319" s="639" t="s">
        <v>2168</v>
      </c>
      <c r="D1319" s="640" t="s">
        <v>4474</v>
      </c>
      <c r="E1319" s="638"/>
      <c r="F1319" s="639" t="s">
        <v>772</v>
      </c>
      <c r="G1319" s="638"/>
      <c r="H1319" s="1110">
        <v>288</v>
      </c>
      <c r="I1319" s="705">
        <v>10000</v>
      </c>
      <c r="J1319" s="643">
        <v>0</v>
      </c>
      <c r="K1319" s="578">
        <f t="shared" si="74"/>
        <v>0</v>
      </c>
      <c r="L1319" s="579">
        <f t="shared" si="75"/>
        <v>0</v>
      </c>
      <c r="M1319" s="580">
        <f t="shared" si="76"/>
        <v>2880000</v>
      </c>
      <c r="N1319" s="638"/>
      <c r="O1319" s="638"/>
      <c r="P1319" s="639" t="s">
        <v>3864</v>
      </c>
      <c r="Q1319" s="639" t="s">
        <v>360</v>
      </c>
      <c r="R1319" s="639" t="s">
        <v>73</v>
      </c>
      <c r="S1319" s="639" t="s">
        <v>1076</v>
      </c>
    </row>
    <row r="1320" spans="1:19" ht="20.25" customHeight="1">
      <c r="A1320" s="639" t="s">
        <v>3197</v>
      </c>
      <c r="B1320" s="638" t="s">
        <v>3198</v>
      </c>
      <c r="C1320" s="639" t="s">
        <v>2168</v>
      </c>
      <c r="D1320" s="640" t="s">
        <v>4474</v>
      </c>
      <c r="E1320" s="638"/>
      <c r="F1320" s="639" t="s">
        <v>773</v>
      </c>
      <c r="G1320" s="638"/>
      <c r="H1320" s="1110">
        <v>288</v>
      </c>
      <c r="I1320" s="705">
        <v>13000</v>
      </c>
      <c r="J1320" s="643">
        <v>0</v>
      </c>
      <c r="K1320" s="578">
        <f t="shared" si="74"/>
        <v>0</v>
      </c>
      <c r="L1320" s="579">
        <f t="shared" si="75"/>
        <v>0</v>
      </c>
      <c r="M1320" s="580">
        <f t="shared" si="76"/>
        <v>3744000</v>
      </c>
      <c r="N1320" s="638"/>
      <c r="O1320" s="638"/>
      <c r="P1320" s="639" t="s">
        <v>3864</v>
      </c>
      <c r="Q1320" s="639" t="s">
        <v>360</v>
      </c>
      <c r="R1320" s="639" t="s">
        <v>73</v>
      </c>
      <c r="S1320" s="639" t="s">
        <v>1076</v>
      </c>
    </row>
    <row r="1321" spans="1:19" ht="20.25" customHeight="1">
      <c r="A1321" s="639" t="s">
        <v>3197</v>
      </c>
      <c r="B1321" s="638" t="s">
        <v>3198</v>
      </c>
      <c r="C1321" s="639" t="s">
        <v>2168</v>
      </c>
      <c r="D1321" s="640" t="s">
        <v>4474</v>
      </c>
      <c r="E1321" s="638"/>
      <c r="F1321" s="639" t="s">
        <v>465</v>
      </c>
      <c r="G1321" s="638"/>
      <c r="H1321" s="1110">
        <v>288</v>
      </c>
      <c r="I1321" s="705">
        <v>8100</v>
      </c>
      <c r="J1321" s="643">
        <v>0</v>
      </c>
      <c r="K1321" s="578">
        <f t="shared" si="74"/>
        <v>0</v>
      </c>
      <c r="L1321" s="579">
        <f t="shared" si="75"/>
        <v>0</v>
      </c>
      <c r="M1321" s="580">
        <f t="shared" si="76"/>
        <v>2332800</v>
      </c>
      <c r="N1321" s="638"/>
      <c r="O1321" s="638"/>
      <c r="P1321" s="639" t="s">
        <v>3864</v>
      </c>
      <c r="Q1321" s="639" t="s">
        <v>360</v>
      </c>
      <c r="R1321" s="639" t="s">
        <v>73</v>
      </c>
      <c r="S1321" s="639" t="s">
        <v>1076</v>
      </c>
    </row>
    <row r="1322" spans="1:19" ht="20.25" customHeight="1">
      <c r="A1322" s="639" t="s">
        <v>3197</v>
      </c>
      <c r="B1322" s="638" t="s">
        <v>3198</v>
      </c>
      <c r="C1322" s="639" t="s">
        <v>2168</v>
      </c>
      <c r="D1322" s="640" t="s">
        <v>4474</v>
      </c>
      <c r="E1322" s="638"/>
      <c r="F1322" s="639" t="s">
        <v>985</v>
      </c>
      <c r="G1322" s="638"/>
      <c r="H1322" s="1110">
        <v>576</v>
      </c>
      <c r="I1322" s="705">
        <v>7300</v>
      </c>
      <c r="J1322" s="643">
        <v>0</v>
      </c>
      <c r="K1322" s="578">
        <f t="shared" si="74"/>
        <v>0</v>
      </c>
      <c r="L1322" s="579">
        <f t="shared" si="75"/>
        <v>0</v>
      </c>
      <c r="M1322" s="580">
        <f t="shared" si="76"/>
        <v>4204800</v>
      </c>
      <c r="N1322" s="638"/>
      <c r="O1322" s="638" t="s">
        <v>3209</v>
      </c>
      <c r="P1322" s="639" t="s">
        <v>3864</v>
      </c>
      <c r="Q1322" s="639" t="s">
        <v>336</v>
      </c>
      <c r="R1322" s="639" t="s">
        <v>73</v>
      </c>
      <c r="S1322" s="639" t="s">
        <v>1076</v>
      </c>
    </row>
    <row r="1323" spans="1:19" ht="20.25" customHeight="1">
      <c r="A1323" s="639" t="s">
        <v>398</v>
      </c>
      <c r="B1323" s="638" t="s">
        <v>3212</v>
      </c>
      <c r="C1323" s="639" t="s">
        <v>399</v>
      </c>
      <c r="D1323" s="640" t="s">
        <v>4476</v>
      </c>
      <c r="E1323" s="638"/>
      <c r="F1323" s="639" t="s">
        <v>880</v>
      </c>
      <c r="G1323" s="638"/>
      <c r="H1323" s="1110">
        <v>181</v>
      </c>
      <c r="I1323" s="705">
        <v>2797</v>
      </c>
      <c r="J1323" s="643">
        <v>0</v>
      </c>
      <c r="K1323" s="578">
        <f t="shared" si="74"/>
        <v>0</v>
      </c>
      <c r="L1323" s="579">
        <f t="shared" si="75"/>
        <v>0</v>
      </c>
      <c r="M1323" s="580">
        <f t="shared" si="76"/>
        <v>506257</v>
      </c>
      <c r="N1323" s="638"/>
      <c r="O1323" s="638" t="s">
        <v>1199</v>
      </c>
      <c r="P1323" s="639" t="s">
        <v>3735</v>
      </c>
      <c r="Q1323" s="639" t="s">
        <v>336</v>
      </c>
      <c r="R1323" s="639" t="s">
        <v>73</v>
      </c>
      <c r="S1323" s="639" t="s">
        <v>1076</v>
      </c>
    </row>
    <row r="1324" spans="1:19" ht="20.25" customHeight="1">
      <c r="A1324" s="639" t="s">
        <v>398</v>
      </c>
      <c r="B1324" s="638" t="s">
        <v>3212</v>
      </c>
      <c r="C1324" s="639" t="s">
        <v>399</v>
      </c>
      <c r="D1324" s="640" t="s">
        <v>4477</v>
      </c>
      <c r="E1324" s="638"/>
      <c r="F1324" s="639" t="s">
        <v>1387</v>
      </c>
      <c r="G1324" s="638"/>
      <c r="H1324" s="1110">
        <v>181</v>
      </c>
      <c r="I1324" s="705">
        <v>11754</v>
      </c>
      <c r="J1324" s="643">
        <v>0</v>
      </c>
      <c r="K1324" s="578">
        <f t="shared" si="74"/>
        <v>0</v>
      </c>
      <c r="L1324" s="579">
        <f t="shared" si="75"/>
        <v>0</v>
      </c>
      <c r="M1324" s="580">
        <f t="shared" si="76"/>
        <v>2127474</v>
      </c>
      <c r="N1324" s="638"/>
      <c r="O1324" s="638" t="s">
        <v>1198</v>
      </c>
      <c r="P1324" s="639" t="s">
        <v>3735</v>
      </c>
      <c r="Q1324" s="639" t="s">
        <v>577</v>
      </c>
      <c r="R1324" s="639" t="s">
        <v>375</v>
      </c>
      <c r="S1324" s="639" t="s">
        <v>1076</v>
      </c>
    </row>
    <row r="1325" spans="1:19" ht="20.25" customHeight="1">
      <c r="A1325" s="639" t="s">
        <v>398</v>
      </c>
      <c r="B1325" s="638" t="s">
        <v>3212</v>
      </c>
      <c r="C1325" s="639" t="s">
        <v>399</v>
      </c>
      <c r="D1325" s="640" t="s">
        <v>4477</v>
      </c>
      <c r="E1325" s="638"/>
      <c r="F1325" s="639" t="s">
        <v>517</v>
      </c>
      <c r="G1325" s="638"/>
      <c r="H1325" s="1110">
        <v>181</v>
      </c>
      <c r="I1325" s="705">
        <v>53010</v>
      </c>
      <c r="J1325" s="643">
        <v>16</v>
      </c>
      <c r="K1325" s="578">
        <f t="shared" si="74"/>
        <v>2896</v>
      </c>
      <c r="L1325" s="579">
        <f t="shared" si="75"/>
        <v>2.8959999999999999</v>
      </c>
      <c r="M1325" s="580">
        <f t="shared" si="76"/>
        <v>9594810</v>
      </c>
      <c r="N1325" s="638"/>
      <c r="O1325" s="638" t="s">
        <v>1198</v>
      </c>
      <c r="P1325" s="639" t="s">
        <v>3735</v>
      </c>
      <c r="Q1325" s="639" t="s">
        <v>270</v>
      </c>
      <c r="R1325" s="639" t="s">
        <v>60</v>
      </c>
      <c r="S1325" s="639" t="s">
        <v>1076</v>
      </c>
    </row>
    <row r="1326" spans="1:19" ht="20.25" customHeight="1">
      <c r="A1326" s="639" t="s">
        <v>398</v>
      </c>
      <c r="B1326" s="638" t="s">
        <v>3212</v>
      </c>
      <c r="C1326" s="639" t="s">
        <v>399</v>
      </c>
      <c r="D1326" s="640" t="s">
        <v>4477</v>
      </c>
      <c r="E1326" s="638"/>
      <c r="F1326" s="639" t="s">
        <v>402</v>
      </c>
      <c r="G1326" s="638"/>
      <c r="H1326" s="1110">
        <v>181</v>
      </c>
      <c r="I1326" s="705">
        <v>151487</v>
      </c>
      <c r="J1326" s="643">
        <v>36.4</v>
      </c>
      <c r="K1326" s="578">
        <f t="shared" si="74"/>
        <v>6588.4</v>
      </c>
      <c r="L1326" s="579">
        <f t="shared" si="75"/>
        <v>6.5884</v>
      </c>
      <c r="M1326" s="580">
        <f t="shared" si="76"/>
        <v>27419147</v>
      </c>
      <c r="N1326" s="638"/>
      <c r="O1326" s="638" t="s">
        <v>1199</v>
      </c>
      <c r="P1326" s="639" t="s">
        <v>3735</v>
      </c>
      <c r="Q1326" s="639" t="s">
        <v>403</v>
      </c>
      <c r="R1326" s="639" t="s">
        <v>60</v>
      </c>
      <c r="S1326" s="639" t="s">
        <v>1076</v>
      </c>
    </row>
    <row r="1327" spans="1:19" ht="20.25" customHeight="1">
      <c r="A1327" s="639" t="s">
        <v>2676</v>
      </c>
      <c r="B1327" s="638" t="s">
        <v>3340</v>
      </c>
      <c r="C1327" s="639" t="s">
        <v>371</v>
      </c>
      <c r="D1327" s="640" t="s">
        <v>4483</v>
      </c>
      <c r="E1327" s="638"/>
      <c r="F1327" s="639" t="s">
        <v>590</v>
      </c>
      <c r="G1327" s="638"/>
      <c r="H1327" s="1110">
        <v>578</v>
      </c>
      <c r="I1327" s="705">
        <v>27000</v>
      </c>
      <c r="J1327" s="643">
        <v>15</v>
      </c>
      <c r="K1327" s="578">
        <f t="shared" si="74"/>
        <v>8670</v>
      </c>
      <c r="L1327" s="579">
        <f t="shared" si="75"/>
        <v>8.67</v>
      </c>
      <c r="M1327" s="580">
        <f t="shared" si="76"/>
        <v>15606000</v>
      </c>
      <c r="N1327" s="638"/>
      <c r="O1327" s="638"/>
      <c r="P1327" s="639" t="s">
        <v>483</v>
      </c>
      <c r="Q1327" s="639" t="s">
        <v>270</v>
      </c>
      <c r="R1327" s="639" t="s">
        <v>68</v>
      </c>
      <c r="S1327" s="639" t="s">
        <v>213</v>
      </c>
    </row>
    <row r="1328" spans="1:19" ht="20.25" customHeight="1">
      <c r="A1328" s="639" t="s">
        <v>2676</v>
      </c>
      <c r="B1328" s="638" t="s">
        <v>3340</v>
      </c>
      <c r="C1328" s="639" t="s">
        <v>371</v>
      </c>
      <c r="D1328" s="640" t="s">
        <v>4483</v>
      </c>
      <c r="E1328" s="638"/>
      <c r="F1328" s="639" t="s">
        <v>267</v>
      </c>
      <c r="G1328" s="638"/>
      <c r="H1328" s="1110">
        <v>94</v>
      </c>
      <c r="I1328" s="705">
        <v>52000</v>
      </c>
      <c r="J1328" s="643">
        <v>7.2</v>
      </c>
      <c r="K1328" s="578">
        <f t="shared" ref="K1328:K1391" si="77">IFERROR(J1328*H1328,"0")</f>
        <v>676.80000000000007</v>
      </c>
      <c r="L1328" s="579">
        <f t="shared" ref="L1328:L1391" si="78">IFERROR(K1328/1000,"0")</f>
        <v>0.67680000000000007</v>
      </c>
      <c r="M1328" s="580">
        <f t="shared" ref="M1328:M1391" si="79">I1328*H1328</f>
        <v>4888000</v>
      </c>
      <c r="N1328" s="638"/>
      <c r="O1328" s="638"/>
      <c r="P1328" s="639" t="s">
        <v>483</v>
      </c>
      <c r="Q1328" s="639" t="s">
        <v>344</v>
      </c>
      <c r="R1328" s="639" t="s">
        <v>60</v>
      </c>
      <c r="S1328" s="639" t="s">
        <v>213</v>
      </c>
    </row>
    <row r="1329" spans="1:19" ht="20.25" customHeight="1">
      <c r="A1329" s="639" t="s">
        <v>2676</v>
      </c>
      <c r="B1329" s="638" t="s">
        <v>3340</v>
      </c>
      <c r="C1329" s="639" t="s">
        <v>371</v>
      </c>
      <c r="D1329" s="640" t="s">
        <v>4483</v>
      </c>
      <c r="E1329" s="638"/>
      <c r="F1329" s="639" t="s">
        <v>1014</v>
      </c>
      <c r="G1329" s="638"/>
      <c r="H1329" s="1110">
        <v>672</v>
      </c>
      <c r="I1329" s="705">
        <v>115000</v>
      </c>
      <c r="J1329" s="643">
        <v>43</v>
      </c>
      <c r="K1329" s="578">
        <f t="shared" si="77"/>
        <v>28896</v>
      </c>
      <c r="L1329" s="579">
        <f t="shared" si="78"/>
        <v>28.896000000000001</v>
      </c>
      <c r="M1329" s="580">
        <f t="shared" si="79"/>
        <v>77280000</v>
      </c>
      <c r="N1329" s="638"/>
      <c r="O1329" s="638"/>
      <c r="P1329" s="639" t="s">
        <v>483</v>
      </c>
      <c r="Q1329" s="639" t="s">
        <v>370</v>
      </c>
      <c r="R1329" s="639" t="s">
        <v>68</v>
      </c>
      <c r="S1329" s="639" t="s">
        <v>213</v>
      </c>
    </row>
    <row r="1330" spans="1:19" ht="20.25" customHeight="1">
      <c r="A1330" s="639" t="s">
        <v>2676</v>
      </c>
      <c r="B1330" s="638" t="s">
        <v>3340</v>
      </c>
      <c r="C1330" s="639" t="s">
        <v>371</v>
      </c>
      <c r="D1330" s="640" t="s">
        <v>4483</v>
      </c>
      <c r="E1330" s="638"/>
      <c r="F1330" s="639" t="s">
        <v>2983</v>
      </c>
      <c r="G1330" s="638"/>
      <c r="H1330" s="1110">
        <v>1</v>
      </c>
      <c r="I1330" s="705">
        <v>160000</v>
      </c>
      <c r="J1330" s="643">
        <v>27</v>
      </c>
      <c r="K1330" s="578">
        <f t="shared" si="77"/>
        <v>27</v>
      </c>
      <c r="L1330" s="579">
        <f t="shared" si="78"/>
        <v>2.7E-2</v>
      </c>
      <c r="M1330" s="580">
        <f t="shared" si="79"/>
        <v>160000</v>
      </c>
      <c r="N1330" s="638"/>
      <c r="O1330" s="638"/>
      <c r="P1330" s="639" t="s">
        <v>483</v>
      </c>
      <c r="Q1330" s="639" t="s">
        <v>343</v>
      </c>
      <c r="R1330" s="639" t="s">
        <v>60</v>
      </c>
      <c r="S1330" s="639" t="s">
        <v>213</v>
      </c>
    </row>
    <row r="1331" spans="1:19" ht="20.25" customHeight="1">
      <c r="A1331" s="639" t="s">
        <v>623</v>
      </c>
      <c r="B1331" s="638" t="s">
        <v>3344</v>
      </c>
      <c r="C1331" s="639" t="s">
        <v>371</v>
      </c>
      <c r="D1331" s="640" t="s">
        <v>4399</v>
      </c>
      <c r="E1331" s="638"/>
      <c r="F1331" s="639" t="s">
        <v>71</v>
      </c>
      <c r="G1331" s="638"/>
      <c r="H1331" s="1110">
        <v>309</v>
      </c>
      <c r="I1331" s="705">
        <v>37000</v>
      </c>
      <c r="J1331" s="643">
        <v>0</v>
      </c>
      <c r="K1331" s="578">
        <f t="shared" si="77"/>
        <v>0</v>
      </c>
      <c r="L1331" s="579">
        <f t="shared" si="78"/>
        <v>0</v>
      </c>
      <c r="M1331" s="580">
        <f t="shared" si="79"/>
        <v>11433000</v>
      </c>
      <c r="N1331" s="638"/>
      <c r="O1331" s="638"/>
      <c r="P1331" s="639" t="s">
        <v>483</v>
      </c>
      <c r="Q1331" s="639" t="s">
        <v>271</v>
      </c>
      <c r="R1331" s="639" t="s">
        <v>73</v>
      </c>
      <c r="S1331" s="639" t="s">
        <v>213</v>
      </c>
    </row>
    <row r="1332" spans="1:19" ht="20.25" customHeight="1">
      <c r="A1332" s="639" t="s">
        <v>623</v>
      </c>
      <c r="B1332" s="638" t="s">
        <v>3344</v>
      </c>
      <c r="C1332" s="639" t="s">
        <v>371</v>
      </c>
      <c r="D1332" s="640" t="s">
        <v>4399</v>
      </c>
      <c r="E1332" s="638"/>
      <c r="F1332" s="639" t="s">
        <v>75</v>
      </c>
      <c r="G1332" s="638"/>
      <c r="H1332" s="1110">
        <v>155</v>
      </c>
      <c r="I1332" s="705">
        <v>46000</v>
      </c>
      <c r="J1332" s="643">
        <v>0</v>
      </c>
      <c r="K1332" s="578">
        <f t="shared" si="77"/>
        <v>0</v>
      </c>
      <c r="L1332" s="579">
        <f t="shared" si="78"/>
        <v>0</v>
      </c>
      <c r="M1332" s="580">
        <f t="shared" si="79"/>
        <v>7130000</v>
      </c>
      <c r="N1332" s="638"/>
      <c r="O1332" s="638"/>
      <c r="P1332" s="639" t="s">
        <v>483</v>
      </c>
      <c r="Q1332" s="639" t="s">
        <v>585</v>
      </c>
      <c r="R1332" s="639" t="s">
        <v>73</v>
      </c>
      <c r="S1332" s="639" t="s">
        <v>213</v>
      </c>
    </row>
    <row r="1333" spans="1:19" ht="20.25" customHeight="1">
      <c r="A1333" s="639" t="s">
        <v>623</v>
      </c>
      <c r="B1333" s="638" t="s">
        <v>3344</v>
      </c>
      <c r="C1333" s="639" t="s">
        <v>371</v>
      </c>
      <c r="D1333" s="640" t="s">
        <v>4399</v>
      </c>
      <c r="E1333" s="638"/>
      <c r="F1333" s="639" t="s">
        <v>83</v>
      </c>
      <c r="G1333" s="638"/>
      <c r="H1333" s="1110">
        <v>155</v>
      </c>
      <c r="I1333" s="705">
        <v>12000</v>
      </c>
      <c r="J1333" s="643">
        <v>0</v>
      </c>
      <c r="K1333" s="578">
        <f t="shared" si="77"/>
        <v>0</v>
      </c>
      <c r="L1333" s="579">
        <f t="shared" si="78"/>
        <v>0</v>
      </c>
      <c r="M1333" s="580">
        <f t="shared" si="79"/>
        <v>1860000</v>
      </c>
      <c r="N1333" s="638"/>
      <c r="O1333" s="638"/>
      <c r="P1333" s="639" t="s">
        <v>483</v>
      </c>
      <c r="Q1333" s="639" t="s">
        <v>274</v>
      </c>
      <c r="R1333" s="639" t="s">
        <v>73</v>
      </c>
      <c r="S1333" s="639" t="s">
        <v>213</v>
      </c>
    </row>
    <row r="1334" spans="1:19" ht="20.25" customHeight="1">
      <c r="A1334" s="639" t="s">
        <v>623</v>
      </c>
      <c r="B1334" s="638" t="s">
        <v>3344</v>
      </c>
      <c r="C1334" s="639" t="s">
        <v>371</v>
      </c>
      <c r="D1334" s="640" t="s">
        <v>4399</v>
      </c>
      <c r="E1334" s="638"/>
      <c r="F1334" s="639" t="s">
        <v>2295</v>
      </c>
      <c r="G1334" s="638"/>
      <c r="H1334" s="1110">
        <v>156</v>
      </c>
      <c r="I1334" s="705">
        <v>97000</v>
      </c>
      <c r="J1334" s="643">
        <v>0</v>
      </c>
      <c r="K1334" s="578">
        <f t="shared" si="77"/>
        <v>0</v>
      </c>
      <c r="L1334" s="579">
        <f t="shared" si="78"/>
        <v>0</v>
      </c>
      <c r="M1334" s="580">
        <f t="shared" si="79"/>
        <v>15132000</v>
      </c>
      <c r="N1334" s="638"/>
      <c r="O1334" s="638"/>
      <c r="P1334" s="639" t="s">
        <v>483</v>
      </c>
      <c r="Q1334" s="639" t="s">
        <v>276</v>
      </c>
      <c r="R1334" s="639" t="s">
        <v>73</v>
      </c>
      <c r="S1334" s="639" t="s">
        <v>213</v>
      </c>
    </row>
    <row r="1335" spans="1:19" ht="20.25" customHeight="1">
      <c r="A1335" s="639" t="s">
        <v>623</v>
      </c>
      <c r="B1335" s="638" t="s">
        <v>3344</v>
      </c>
      <c r="C1335" s="639" t="s">
        <v>371</v>
      </c>
      <c r="D1335" s="640" t="s">
        <v>4399</v>
      </c>
      <c r="E1335" s="638"/>
      <c r="F1335" s="639" t="s">
        <v>907</v>
      </c>
      <c r="G1335" s="638"/>
      <c r="H1335" s="1110">
        <v>153</v>
      </c>
      <c r="I1335" s="705">
        <v>45000</v>
      </c>
      <c r="J1335" s="643">
        <v>0</v>
      </c>
      <c r="K1335" s="578">
        <f t="shared" si="77"/>
        <v>0</v>
      </c>
      <c r="L1335" s="579">
        <f t="shared" si="78"/>
        <v>0</v>
      </c>
      <c r="M1335" s="580">
        <f t="shared" si="79"/>
        <v>6885000</v>
      </c>
      <c r="N1335" s="638"/>
      <c r="O1335" s="638"/>
      <c r="P1335" s="639" t="s">
        <v>483</v>
      </c>
      <c r="Q1335" s="639" t="s">
        <v>278</v>
      </c>
      <c r="R1335" s="639" t="s">
        <v>73</v>
      </c>
      <c r="S1335" s="639" t="s">
        <v>213</v>
      </c>
    </row>
    <row r="1336" spans="1:19" ht="20.25" customHeight="1">
      <c r="A1336" s="639" t="s">
        <v>623</v>
      </c>
      <c r="B1336" s="638" t="s">
        <v>3344</v>
      </c>
      <c r="C1336" s="639" t="s">
        <v>371</v>
      </c>
      <c r="D1336" s="640" t="s">
        <v>4399</v>
      </c>
      <c r="E1336" s="638"/>
      <c r="F1336" s="639" t="s">
        <v>1002</v>
      </c>
      <c r="G1336" s="638"/>
      <c r="H1336" s="1110">
        <v>153</v>
      </c>
      <c r="I1336" s="705">
        <v>50000</v>
      </c>
      <c r="J1336" s="643">
        <v>0</v>
      </c>
      <c r="K1336" s="578">
        <f t="shared" si="77"/>
        <v>0</v>
      </c>
      <c r="L1336" s="579">
        <f t="shared" si="78"/>
        <v>0</v>
      </c>
      <c r="M1336" s="580">
        <f t="shared" si="79"/>
        <v>7650000</v>
      </c>
      <c r="N1336" s="638"/>
      <c r="O1336" s="638"/>
      <c r="P1336" s="639" t="s">
        <v>483</v>
      </c>
      <c r="Q1336" s="639" t="s">
        <v>336</v>
      </c>
      <c r="R1336" s="639" t="s">
        <v>73</v>
      </c>
      <c r="S1336" s="639" t="s">
        <v>213</v>
      </c>
    </row>
    <row r="1337" spans="1:19" ht="20.25" customHeight="1">
      <c r="A1337" s="639" t="s">
        <v>623</v>
      </c>
      <c r="B1337" s="638" t="s">
        <v>3344</v>
      </c>
      <c r="C1337" s="639" t="s">
        <v>371</v>
      </c>
      <c r="D1337" s="640" t="s">
        <v>4399</v>
      </c>
      <c r="E1337" s="638"/>
      <c r="F1337" s="639" t="s">
        <v>620</v>
      </c>
      <c r="G1337" s="638"/>
      <c r="H1337" s="1110">
        <v>306</v>
      </c>
      <c r="I1337" s="705">
        <v>8000</v>
      </c>
      <c r="J1337" s="643">
        <v>0</v>
      </c>
      <c r="K1337" s="578">
        <f t="shared" si="77"/>
        <v>0</v>
      </c>
      <c r="L1337" s="579">
        <f t="shared" si="78"/>
        <v>0</v>
      </c>
      <c r="M1337" s="580">
        <f t="shared" si="79"/>
        <v>2448000</v>
      </c>
      <c r="N1337" s="638"/>
      <c r="O1337" s="638"/>
      <c r="P1337" s="639" t="s">
        <v>483</v>
      </c>
      <c r="Q1337" s="639" t="s">
        <v>3345</v>
      </c>
      <c r="R1337" s="639" t="s">
        <v>73</v>
      </c>
      <c r="S1337" s="639" t="s">
        <v>213</v>
      </c>
    </row>
    <row r="1338" spans="1:19" ht="20.25" customHeight="1">
      <c r="A1338" s="639" t="s">
        <v>623</v>
      </c>
      <c r="B1338" s="638" t="s">
        <v>3344</v>
      </c>
      <c r="C1338" s="639" t="s">
        <v>371</v>
      </c>
      <c r="D1338" s="640" t="s">
        <v>4399</v>
      </c>
      <c r="E1338" s="638"/>
      <c r="F1338" s="639" t="s">
        <v>1004</v>
      </c>
      <c r="G1338" s="638"/>
      <c r="H1338" s="1110">
        <v>152</v>
      </c>
      <c r="I1338" s="705">
        <v>20000</v>
      </c>
      <c r="J1338" s="643">
        <v>0</v>
      </c>
      <c r="K1338" s="578">
        <f t="shared" si="77"/>
        <v>0</v>
      </c>
      <c r="L1338" s="579">
        <f t="shared" si="78"/>
        <v>0</v>
      </c>
      <c r="M1338" s="580">
        <f t="shared" si="79"/>
        <v>3040000</v>
      </c>
      <c r="N1338" s="638"/>
      <c r="O1338" s="638"/>
      <c r="P1338" s="639" t="s">
        <v>483</v>
      </c>
      <c r="Q1338" s="639" t="s">
        <v>3345</v>
      </c>
      <c r="R1338" s="639" t="s">
        <v>73</v>
      </c>
      <c r="S1338" s="639" t="s">
        <v>213</v>
      </c>
    </row>
    <row r="1339" spans="1:19" ht="20.25" customHeight="1">
      <c r="A1339" s="639" t="s">
        <v>623</v>
      </c>
      <c r="B1339" s="638" t="s">
        <v>3344</v>
      </c>
      <c r="C1339" s="639" t="s">
        <v>371</v>
      </c>
      <c r="D1339" s="640" t="s">
        <v>4399</v>
      </c>
      <c r="E1339" s="638"/>
      <c r="F1339" s="639" t="s">
        <v>694</v>
      </c>
      <c r="G1339" s="638"/>
      <c r="H1339" s="1110">
        <v>309</v>
      </c>
      <c r="I1339" s="705">
        <v>59000</v>
      </c>
      <c r="J1339" s="643">
        <v>35</v>
      </c>
      <c r="K1339" s="578">
        <f t="shared" si="77"/>
        <v>10815</v>
      </c>
      <c r="L1339" s="579">
        <f t="shared" si="78"/>
        <v>10.815</v>
      </c>
      <c r="M1339" s="580">
        <f t="shared" si="79"/>
        <v>18231000</v>
      </c>
      <c r="N1339" s="638"/>
      <c r="O1339" s="638" t="s">
        <v>3346</v>
      </c>
      <c r="P1339" s="639" t="s">
        <v>483</v>
      </c>
      <c r="Q1339" s="639" t="s">
        <v>370</v>
      </c>
      <c r="R1339" s="639" t="s">
        <v>68</v>
      </c>
      <c r="S1339" s="639" t="s">
        <v>213</v>
      </c>
    </row>
    <row r="1340" spans="1:19" ht="20.25" customHeight="1">
      <c r="A1340" s="639" t="s">
        <v>623</v>
      </c>
      <c r="B1340" s="638" t="s">
        <v>3344</v>
      </c>
      <c r="C1340" s="639" t="s">
        <v>371</v>
      </c>
      <c r="D1340" s="640" t="s">
        <v>4399</v>
      </c>
      <c r="E1340" s="638"/>
      <c r="F1340" s="639" t="s">
        <v>2253</v>
      </c>
      <c r="G1340" s="638"/>
      <c r="H1340" s="1110">
        <v>304</v>
      </c>
      <c r="I1340" s="705">
        <v>22000</v>
      </c>
      <c r="J1340" s="643">
        <v>15</v>
      </c>
      <c r="K1340" s="578">
        <f t="shared" si="77"/>
        <v>4560</v>
      </c>
      <c r="L1340" s="579">
        <f t="shared" si="78"/>
        <v>4.5599999999999996</v>
      </c>
      <c r="M1340" s="580">
        <f t="shared" si="79"/>
        <v>6688000</v>
      </c>
      <c r="N1340" s="638"/>
      <c r="O1340" s="638"/>
      <c r="P1340" s="639" t="s">
        <v>483</v>
      </c>
      <c r="Q1340" s="639" t="s">
        <v>270</v>
      </c>
      <c r="R1340" s="639" t="s">
        <v>68</v>
      </c>
      <c r="S1340" s="639" t="s">
        <v>213</v>
      </c>
    </row>
    <row r="1341" spans="1:19" ht="20.25" customHeight="1">
      <c r="A1341" s="639" t="s">
        <v>623</v>
      </c>
      <c r="B1341" s="638" t="s">
        <v>3344</v>
      </c>
      <c r="C1341" s="639" t="s">
        <v>371</v>
      </c>
      <c r="D1341" s="640" t="s">
        <v>4399</v>
      </c>
      <c r="E1341" s="638"/>
      <c r="F1341" s="639" t="s">
        <v>267</v>
      </c>
      <c r="G1341" s="638"/>
      <c r="H1341" s="1110">
        <v>5</v>
      </c>
      <c r="I1341" s="705">
        <v>36000</v>
      </c>
      <c r="J1341" s="643">
        <v>7.2</v>
      </c>
      <c r="K1341" s="578">
        <f t="shared" si="77"/>
        <v>36</v>
      </c>
      <c r="L1341" s="579">
        <f t="shared" si="78"/>
        <v>3.5999999999999997E-2</v>
      </c>
      <c r="M1341" s="580">
        <f t="shared" si="79"/>
        <v>180000</v>
      </c>
      <c r="N1341" s="638"/>
      <c r="O1341" s="638"/>
      <c r="P1341" s="639" t="s">
        <v>483</v>
      </c>
      <c r="Q1341" s="639" t="s">
        <v>344</v>
      </c>
      <c r="R1341" s="639" t="s">
        <v>68</v>
      </c>
      <c r="S1341" s="639" t="s">
        <v>213</v>
      </c>
    </row>
    <row r="1342" spans="1:19" ht="20.25" customHeight="1">
      <c r="A1342" s="639" t="s">
        <v>110</v>
      </c>
      <c r="B1342" s="638" t="s">
        <v>1384</v>
      </c>
      <c r="C1342" s="639" t="s">
        <v>64</v>
      </c>
      <c r="D1342" s="640" t="s">
        <v>4468</v>
      </c>
      <c r="E1342" s="638"/>
      <c r="F1342" s="639" t="s">
        <v>956</v>
      </c>
      <c r="G1342" s="638"/>
      <c r="H1342" s="1110">
        <v>1287</v>
      </c>
      <c r="I1342" s="705">
        <v>90000</v>
      </c>
      <c r="J1342" s="643">
        <v>0</v>
      </c>
      <c r="K1342" s="578">
        <f t="shared" si="77"/>
        <v>0</v>
      </c>
      <c r="L1342" s="579">
        <f t="shared" si="78"/>
        <v>0</v>
      </c>
      <c r="M1342" s="580">
        <f t="shared" si="79"/>
        <v>115830000</v>
      </c>
      <c r="N1342" s="638" t="s">
        <v>2440</v>
      </c>
      <c r="O1342" s="638"/>
      <c r="P1342" s="639" t="s">
        <v>284</v>
      </c>
      <c r="Q1342" s="639" t="s">
        <v>276</v>
      </c>
      <c r="R1342" s="639" t="s">
        <v>73</v>
      </c>
      <c r="S1342" s="639"/>
    </row>
    <row r="1343" spans="1:19" ht="20.25" customHeight="1">
      <c r="A1343" s="639" t="s">
        <v>398</v>
      </c>
      <c r="B1343" s="638" t="s">
        <v>922</v>
      </c>
      <c r="C1343" s="639" t="s">
        <v>64</v>
      </c>
      <c r="D1343" s="640" t="s">
        <v>4454</v>
      </c>
      <c r="E1343" s="638"/>
      <c r="F1343" s="639" t="s">
        <v>392</v>
      </c>
      <c r="G1343" s="638"/>
      <c r="H1343" s="1110">
        <v>1801</v>
      </c>
      <c r="I1343" s="705">
        <v>7000</v>
      </c>
      <c r="J1343" s="643">
        <v>0</v>
      </c>
      <c r="K1343" s="578">
        <f t="shared" si="77"/>
        <v>0</v>
      </c>
      <c r="L1343" s="579">
        <f t="shared" si="78"/>
        <v>0</v>
      </c>
      <c r="M1343" s="580">
        <f t="shared" si="79"/>
        <v>12607000</v>
      </c>
      <c r="N1343" s="638"/>
      <c r="O1343" s="638"/>
      <c r="P1343" s="639" t="s">
        <v>284</v>
      </c>
      <c r="Q1343" s="639" t="s">
        <v>3345</v>
      </c>
      <c r="R1343" s="639" t="s">
        <v>73</v>
      </c>
      <c r="S1343" s="639"/>
    </row>
    <row r="1344" spans="1:19" ht="20.25" customHeight="1">
      <c r="A1344" s="639" t="s">
        <v>398</v>
      </c>
      <c r="B1344" s="638" t="s">
        <v>922</v>
      </c>
      <c r="C1344" s="639" t="s">
        <v>64</v>
      </c>
      <c r="D1344" s="640" t="s">
        <v>4454</v>
      </c>
      <c r="E1344" s="638"/>
      <c r="F1344" s="639" t="s">
        <v>394</v>
      </c>
      <c r="G1344" s="638"/>
      <c r="H1344" s="1110">
        <v>1801</v>
      </c>
      <c r="I1344" s="705">
        <v>7000</v>
      </c>
      <c r="J1344" s="643">
        <v>0</v>
      </c>
      <c r="K1344" s="578">
        <f t="shared" si="77"/>
        <v>0</v>
      </c>
      <c r="L1344" s="579">
        <f t="shared" si="78"/>
        <v>0</v>
      </c>
      <c r="M1344" s="580">
        <f t="shared" si="79"/>
        <v>12607000</v>
      </c>
      <c r="N1344" s="638"/>
      <c r="O1344" s="638"/>
      <c r="P1344" s="639" t="s">
        <v>284</v>
      </c>
      <c r="Q1344" s="639" t="s">
        <v>3345</v>
      </c>
      <c r="R1344" s="639" t="s">
        <v>73</v>
      </c>
      <c r="S1344" s="639"/>
    </row>
    <row r="1345" spans="1:19" ht="20.25" customHeight="1">
      <c r="A1345" s="639" t="s">
        <v>1725</v>
      </c>
      <c r="B1345" s="638" t="s">
        <v>3259</v>
      </c>
      <c r="C1345" s="639" t="s">
        <v>1032</v>
      </c>
      <c r="D1345" s="640" t="s">
        <v>4476</v>
      </c>
      <c r="E1345" s="638"/>
      <c r="F1345" s="639" t="s">
        <v>402</v>
      </c>
      <c r="G1345" s="638"/>
      <c r="H1345" s="1110">
        <v>1930</v>
      </c>
      <c r="I1345" s="705">
        <v>158874</v>
      </c>
      <c r="J1345" s="643">
        <v>36.4</v>
      </c>
      <c r="K1345" s="578">
        <f t="shared" si="77"/>
        <v>70252</v>
      </c>
      <c r="L1345" s="579">
        <f t="shared" si="78"/>
        <v>70.251999999999995</v>
      </c>
      <c r="M1345" s="580">
        <f t="shared" si="79"/>
        <v>306626820</v>
      </c>
      <c r="N1345" s="638"/>
      <c r="O1345" s="638" t="s">
        <v>837</v>
      </c>
      <c r="P1345" s="639" t="s">
        <v>90</v>
      </c>
      <c r="Q1345" s="639" t="s">
        <v>403</v>
      </c>
      <c r="R1345" s="639" t="s">
        <v>60</v>
      </c>
      <c r="S1345" s="639" t="s">
        <v>213</v>
      </c>
    </row>
    <row r="1346" spans="1:19" ht="20.25" customHeight="1">
      <c r="A1346" s="639" t="s">
        <v>1725</v>
      </c>
      <c r="B1346" s="638" t="s">
        <v>3259</v>
      </c>
      <c r="C1346" s="639" t="s">
        <v>1032</v>
      </c>
      <c r="D1346" s="640" t="s">
        <v>4476</v>
      </c>
      <c r="E1346" s="638"/>
      <c r="F1346" s="639" t="s">
        <v>880</v>
      </c>
      <c r="G1346" s="638"/>
      <c r="H1346" s="1110">
        <v>1930</v>
      </c>
      <c r="I1346" s="705">
        <v>2933</v>
      </c>
      <c r="J1346" s="643">
        <v>0</v>
      </c>
      <c r="K1346" s="578">
        <f t="shared" si="77"/>
        <v>0</v>
      </c>
      <c r="L1346" s="579">
        <f t="shared" si="78"/>
        <v>0</v>
      </c>
      <c r="M1346" s="580">
        <f t="shared" si="79"/>
        <v>5660690</v>
      </c>
      <c r="N1346" s="638"/>
      <c r="O1346" s="638" t="s">
        <v>837</v>
      </c>
      <c r="P1346" s="639" t="s">
        <v>90</v>
      </c>
      <c r="Q1346" s="639" t="s">
        <v>336</v>
      </c>
      <c r="R1346" s="639" t="s">
        <v>73</v>
      </c>
      <c r="S1346" s="639" t="s">
        <v>213</v>
      </c>
    </row>
    <row r="1347" spans="1:19" ht="20.25" customHeight="1">
      <c r="A1347" s="639" t="s">
        <v>1725</v>
      </c>
      <c r="B1347" s="638" t="s">
        <v>3259</v>
      </c>
      <c r="C1347" s="639" t="s">
        <v>1032</v>
      </c>
      <c r="D1347" s="640" t="s">
        <v>4476</v>
      </c>
      <c r="E1347" s="638"/>
      <c r="F1347" s="639" t="s">
        <v>422</v>
      </c>
      <c r="G1347" s="638"/>
      <c r="H1347" s="1110">
        <v>1930</v>
      </c>
      <c r="I1347" s="705">
        <v>46628</v>
      </c>
      <c r="J1347" s="643">
        <v>0</v>
      </c>
      <c r="K1347" s="578">
        <f t="shared" si="77"/>
        <v>0</v>
      </c>
      <c r="L1347" s="579">
        <f t="shared" si="78"/>
        <v>0</v>
      </c>
      <c r="M1347" s="580">
        <f t="shared" si="79"/>
        <v>89992040</v>
      </c>
      <c r="N1347" s="638"/>
      <c r="O1347" s="638"/>
      <c r="P1347" s="639" t="s">
        <v>90</v>
      </c>
      <c r="Q1347" s="639" t="s">
        <v>271</v>
      </c>
      <c r="R1347" s="639" t="s">
        <v>73</v>
      </c>
      <c r="S1347" s="639" t="s">
        <v>213</v>
      </c>
    </row>
    <row r="1348" spans="1:19" ht="20.25" customHeight="1">
      <c r="A1348" s="639" t="s">
        <v>1725</v>
      </c>
      <c r="B1348" s="638" t="s">
        <v>3259</v>
      </c>
      <c r="C1348" s="639" t="s">
        <v>1032</v>
      </c>
      <c r="D1348" s="640" t="s">
        <v>4476</v>
      </c>
      <c r="E1348" s="638"/>
      <c r="F1348" s="639" t="s">
        <v>880</v>
      </c>
      <c r="G1348" s="638"/>
      <c r="H1348" s="1110">
        <v>1930</v>
      </c>
      <c r="I1348" s="705">
        <v>3447</v>
      </c>
      <c r="J1348" s="643">
        <v>0</v>
      </c>
      <c r="K1348" s="578">
        <f t="shared" si="77"/>
        <v>0</v>
      </c>
      <c r="L1348" s="579">
        <f t="shared" si="78"/>
        <v>0</v>
      </c>
      <c r="M1348" s="580">
        <f t="shared" si="79"/>
        <v>6652710</v>
      </c>
      <c r="N1348" s="638"/>
      <c r="O1348" s="638"/>
      <c r="P1348" s="639" t="s">
        <v>90</v>
      </c>
      <c r="Q1348" s="639" t="s">
        <v>336</v>
      </c>
      <c r="R1348" s="639" t="s">
        <v>73</v>
      </c>
      <c r="S1348" s="639" t="s">
        <v>213</v>
      </c>
    </row>
    <row r="1349" spans="1:19" ht="20.25" customHeight="1">
      <c r="A1349" s="639" t="s">
        <v>1725</v>
      </c>
      <c r="B1349" s="638" t="s">
        <v>3259</v>
      </c>
      <c r="C1349" s="639" t="s">
        <v>1032</v>
      </c>
      <c r="D1349" s="640" t="s">
        <v>4476</v>
      </c>
      <c r="E1349" s="638"/>
      <c r="F1349" s="639" t="s">
        <v>880</v>
      </c>
      <c r="G1349" s="638"/>
      <c r="H1349" s="1110">
        <v>1930</v>
      </c>
      <c r="I1349" s="705">
        <v>3447</v>
      </c>
      <c r="J1349" s="643">
        <v>0</v>
      </c>
      <c r="K1349" s="578">
        <f t="shared" si="77"/>
        <v>0</v>
      </c>
      <c r="L1349" s="579">
        <f t="shared" si="78"/>
        <v>0</v>
      </c>
      <c r="M1349" s="580">
        <f t="shared" si="79"/>
        <v>6652710</v>
      </c>
      <c r="N1349" s="638"/>
      <c r="O1349" s="638"/>
      <c r="P1349" s="639" t="s">
        <v>90</v>
      </c>
      <c r="Q1349" s="639" t="s">
        <v>336</v>
      </c>
      <c r="R1349" s="639" t="s">
        <v>73</v>
      </c>
      <c r="S1349" s="639" t="s">
        <v>213</v>
      </c>
    </row>
    <row r="1350" spans="1:19" ht="20.25" customHeight="1">
      <c r="A1350" s="639" t="s">
        <v>1725</v>
      </c>
      <c r="B1350" s="638" t="s">
        <v>3259</v>
      </c>
      <c r="C1350" s="639" t="s">
        <v>1032</v>
      </c>
      <c r="D1350" s="640" t="s">
        <v>4476</v>
      </c>
      <c r="E1350" s="638"/>
      <c r="F1350" s="639" t="s">
        <v>881</v>
      </c>
      <c r="G1350" s="638"/>
      <c r="H1350" s="1110">
        <v>1930</v>
      </c>
      <c r="I1350" s="705">
        <v>10340</v>
      </c>
      <c r="J1350" s="643">
        <v>0</v>
      </c>
      <c r="K1350" s="578">
        <f t="shared" si="77"/>
        <v>0</v>
      </c>
      <c r="L1350" s="579">
        <f t="shared" si="78"/>
        <v>0</v>
      </c>
      <c r="M1350" s="580">
        <f t="shared" si="79"/>
        <v>19956200</v>
      </c>
      <c r="N1350" s="638"/>
      <c r="O1350" s="638"/>
      <c r="P1350" s="639" t="s">
        <v>90</v>
      </c>
      <c r="Q1350" s="639" t="s">
        <v>336</v>
      </c>
      <c r="R1350" s="639" t="s">
        <v>73</v>
      </c>
      <c r="S1350" s="639" t="s">
        <v>213</v>
      </c>
    </row>
    <row r="1351" spans="1:19" ht="20.25" customHeight="1">
      <c r="A1351" s="639" t="s">
        <v>1725</v>
      </c>
      <c r="B1351" s="638" t="s">
        <v>3259</v>
      </c>
      <c r="C1351" s="639" t="s">
        <v>1032</v>
      </c>
      <c r="D1351" s="640" t="s">
        <v>4476</v>
      </c>
      <c r="E1351" s="638"/>
      <c r="F1351" s="639" t="s">
        <v>882</v>
      </c>
      <c r="G1351" s="638"/>
      <c r="H1351" s="1110">
        <v>1930</v>
      </c>
      <c r="I1351" s="705">
        <v>8138</v>
      </c>
      <c r="J1351" s="643">
        <v>0</v>
      </c>
      <c r="K1351" s="578">
        <f t="shared" si="77"/>
        <v>0</v>
      </c>
      <c r="L1351" s="579">
        <f t="shared" si="78"/>
        <v>0</v>
      </c>
      <c r="M1351" s="580">
        <f t="shared" si="79"/>
        <v>15706340</v>
      </c>
      <c r="N1351" s="638"/>
      <c r="O1351" s="638"/>
      <c r="P1351" s="639" t="s">
        <v>90</v>
      </c>
      <c r="Q1351" s="639" t="s">
        <v>336</v>
      </c>
      <c r="R1351" s="639" t="s">
        <v>73</v>
      </c>
      <c r="S1351" s="639" t="s">
        <v>213</v>
      </c>
    </row>
    <row r="1352" spans="1:19" ht="20.25" customHeight="1">
      <c r="A1352" s="639" t="s">
        <v>1725</v>
      </c>
      <c r="B1352" s="638" t="s">
        <v>3259</v>
      </c>
      <c r="C1352" s="639" t="s">
        <v>1032</v>
      </c>
      <c r="D1352" s="640" t="s">
        <v>4476</v>
      </c>
      <c r="E1352" s="638"/>
      <c r="F1352" s="639" t="s">
        <v>1580</v>
      </c>
      <c r="G1352" s="638"/>
      <c r="H1352" s="1110">
        <v>965</v>
      </c>
      <c r="I1352" s="705">
        <v>7783</v>
      </c>
      <c r="J1352" s="643">
        <v>0</v>
      </c>
      <c r="K1352" s="578">
        <f t="shared" si="77"/>
        <v>0</v>
      </c>
      <c r="L1352" s="579">
        <f t="shared" si="78"/>
        <v>0</v>
      </c>
      <c r="M1352" s="580">
        <f t="shared" si="79"/>
        <v>7510595</v>
      </c>
      <c r="N1352" s="638"/>
      <c r="O1352" s="638"/>
      <c r="P1352" s="639" t="s">
        <v>90</v>
      </c>
      <c r="Q1352" s="639" t="s">
        <v>336</v>
      </c>
      <c r="R1352" s="639" t="s">
        <v>73</v>
      </c>
      <c r="S1352" s="639" t="s">
        <v>213</v>
      </c>
    </row>
    <row r="1353" spans="1:19" ht="20.25" customHeight="1">
      <c r="A1353" s="639" t="s">
        <v>1725</v>
      </c>
      <c r="B1353" s="638" t="s">
        <v>3259</v>
      </c>
      <c r="C1353" s="639" t="s">
        <v>1032</v>
      </c>
      <c r="D1353" s="640" t="s">
        <v>4476</v>
      </c>
      <c r="E1353" s="638"/>
      <c r="F1353" s="639" t="s">
        <v>430</v>
      </c>
      <c r="G1353" s="638"/>
      <c r="H1353" s="1110">
        <v>965</v>
      </c>
      <c r="I1353" s="705">
        <v>54010</v>
      </c>
      <c r="J1353" s="643">
        <v>0</v>
      </c>
      <c r="K1353" s="578">
        <f t="shared" si="77"/>
        <v>0</v>
      </c>
      <c r="L1353" s="579">
        <f t="shared" si="78"/>
        <v>0</v>
      </c>
      <c r="M1353" s="580">
        <f t="shared" si="79"/>
        <v>52119650</v>
      </c>
      <c r="N1353" s="638"/>
      <c r="O1353" s="638"/>
      <c r="P1353" s="639" t="s">
        <v>90</v>
      </c>
      <c r="Q1353" s="639" t="s">
        <v>272</v>
      </c>
      <c r="R1353" s="639" t="s">
        <v>73</v>
      </c>
      <c r="S1353" s="639" t="s">
        <v>213</v>
      </c>
    </row>
    <row r="1354" spans="1:19" ht="20.25" customHeight="1">
      <c r="A1354" s="639" t="s">
        <v>1725</v>
      </c>
      <c r="B1354" s="638" t="s">
        <v>3259</v>
      </c>
      <c r="C1354" s="639" t="s">
        <v>1032</v>
      </c>
      <c r="D1354" s="640" t="s">
        <v>4476</v>
      </c>
      <c r="E1354" s="638"/>
      <c r="F1354" s="639" t="s">
        <v>83</v>
      </c>
      <c r="G1354" s="638"/>
      <c r="H1354" s="1110">
        <v>965</v>
      </c>
      <c r="I1354" s="705">
        <v>9746</v>
      </c>
      <c r="J1354" s="643">
        <v>0</v>
      </c>
      <c r="K1354" s="578">
        <f t="shared" si="77"/>
        <v>0</v>
      </c>
      <c r="L1354" s="579">
        <f t="shared" si="78"/>
        <v>0</v>
      </c>
      <c r="M1354" s="580">
        <f t="shared" si="79"/>
        <v>9404890</v>
      </c>
      <c r="N1354" s="638"/>
      <c r="O1354" s="638"/>
      <c r="P1354" s="639" t="s">
        <v>90</v>
      </c>
      <c r="Q1354" s="639" t="s">
        <v>336</v>
      </c>
      <c r="R1354" s="639" t="s">
        <v>73</v>
      </c>
      <c r="S1354" s="639" t="s">
        <v>213</v>
      </c>
    </row>
    <row r="1355" spans="1:19" ht="20.25" customHeight="1">
      <c r="A1355" s="639" t="s">
        <v>1725</v>
      </c>
      <c r="B1355" s="638" t="s">
        <v>3259</v>
      </c>
      <c r="C1355" s="639" t="s">
        <v>1032</v>
      </c>
      <c r="D1355" s="640" t="s">
        <v>4476</v>
      </c>
      <c r="E1355" s="638"/>
      <c r="F1355" s="639" t="s">
        <v>81</v>
      </c>
      <c r="G1355" s="638"/>
      <c r="H1355" s="1110">
        <v>965</v>
      </c>
      <c r="I1355" s="705">
        <v>4738</v>
      </c>
      <c r="J1355" s="643">
        <v>0</v>
      </c>
      <c r="K1355" s="578">
        <f t="shared" si="77"/>
        <v>0</v>
      </c>
      <c r="L1355" s="579">
        <f t="shared" si="78"/>
        <v>0</v>
      </c>
      <c r="M1355" s="580">
        <f t="shared" si="79"/>
        <v>4572170</v>
      </c>
      <c r="N1355" s="638"/>
      <c r="O1355" s="638"/>
      <c r="P1355" s="639" t="s">
        <v>90</v>
      </c>
      <c r="Q1355" s="639" t="s">
        <v>336</v>
      </c>
      <c r="R1355" s="639" t="s">
        <v>73</v>
      </c>
      <c r="S1355" s="639" t="s">
        <v>213</v>
      </c>
    </row>
    <row r="1356" spans="1:19" ht="20.25" customHeight="1">
      <c r="A1356" s="639" t="s">
        <v>1725</v>
      </c>
      <c r="B1356" s="638" t="s">
        <v>3259</v>
      </c>
      <c r="C1356" s="639" t="s">
        <v>1032</v>
      </c>
      <c r="D1356" s="640" t="s">
        <v>4476</v>
      </c>
      <c r="E1356" s="638"/>
      <c r="F1356" s="639" t="s">
        <v>367</v>
      </c>
      <c r="G1356" s="638"/>
      <c r="H1356" s="1110">
        <v>965</v>
      </c>
      <c r="I1356" s="705">
        <v>3723</v>
      </c>
      <c r="J1356" s="643">
        <v>0</v>
      </c>
      <c r="K1356" s="578">
        <f t="shared" si="77"/>
        <v>0</v>
      </c>
      <c r="L1356" s="579">
        <f t="shared" si="78"/>
        <v>0</v>
      </c>
      <c r="M1356" s="580">
        <f t="shared" si="79"/>
        <v>3592695</v>
      </c>
      <c r="N1356" s="638"/>
      <c r="O1356" s="638"/>
      <c r="P1356" s="639" t="s">
        <v>90</v>
      </c>
      <c r="Q1356" s="639" t="s">
        <v>336</v>
      </c>
      <c r="R1356" s="639" t="s">
        <v>73</v>
      </c>
      <c r="S1356" s="639" t="s">
        <v>213</v>
      </c>
    </row>
    <row r="1357" spans="1:19" ht="20.25" customHeight="1">
      <c r="A1357" s="639" t="s">
        <v>1725</v>
      </c>
      <c r="B1357" s="638" t="s">
        <v>3259</v>
      </c>
      <c r="C1357" s="639" t="s">
        <v>1032</v>
      </c>
      <c r="D1357" s="640" t="s">
        <v>4476</v>
      </c>
      <c r="E1357" s="638"/>
      <c r="F1357" s="639" t="s">
        <v>404</v>
      </c>
      <c r="G1357" s="638"/>
      <c r="H1357" s="1110">
        <v>965</v>
      </c>
      <c r="I1357" s="705">
        <v>63771</v>
      </c>
      <c r="J1357" s="643">
        <v>0</v>
      </c>
      <c r="K1357" s="578">
        <f t="shared" si="77"/>
        <v>0</v>
      </c>
      <c r="L1357" s="579">
        <f t="shared" si="78"/>
        <v>0</v>
      </c>
      <c r="M1357" s="580">
        <f t="shared" si="79"/>
        <v>61539015</v>
      </c>
      <c r="N1357" s="638"/>
      <c r="O1357" s="638" t="s">
        <v>3302</v>
      </c>
      <c r="P1357" s="639" t="s">
        <v>90</v>
      </c>
      <c r="Q1357" s="639" t="s">
        <v>276</v>
      </c>
      <c r="R1357" s="639" t="s">
        <v>73</v>
      </c>
      <c r="S1357" s="639" t="s">
        <v>213</v>
      </c>
    </row>
    <row r="1358" spans="1:19" ht="20.25" customHeight="1">
      <c r="A1358" s="639" t="s">
        <v>1725</v>
      </c>
      <c r="B1358" s="638" t="s">
        <v>3259</v>
      </c>
      <c r="C1358" s="639" t="s">
        <v>1032</v>
      </c>
      <c r="D1358" s="640" t="s">
        <v>4476</v>
      </c>
      <c r="E1358" s="638"/>
      <c r="F1358" s="639" t="s">
        <v>3161</v>
      </c>
      <c r="G1358" s="638"/>
      <c r="H1358" s="1110">
        <v>965</v>
      </c>
      <c r="I1358" s="705">
        <v>6309</v>
      </c>
      <c r="J1358" s="643">
        <v>0</v>
      </c>
      <c r="K1358" s="578">
        <f t="shared" si="77"/>
        <v>0</v>
      </c>
      <c r="L1358" s="579">
        <f t="shared" si="78"/>
        <v>0</v>
      </c>
      <c r="M1358" s="580">
        <f t="shared" si="79"/>
        <v>6088185</v>
      </c>
      <c r="N1358" s="638"/>
      <c r="O1358" s="638" t="s">
        <v>3302</v>
      </c>
      <c r="P1358" s="639" t="s">
        <v>90</v>
      </c>
      <c r="Q1358" s="639" t="s">
        <v>336</v>
      </c>
      <c r="R1358" s="639" t="s">
        <v>73</v>
      </c>
      <c r="S1358" s="639" t="s">
        <v>213</v>
      </c>
    </row>
    <row r="1359" spans="1:19" ht="20.25" customHeight="1">
      <c r="A1359" s="639" t="s">
        <v>1725</v>
      </c>
      <c r="B1359" s="638" t="s">
        <v>3259</v>
      </c>
      <c r="C1359" s="639" t="s">
        <v>1032</v>
      </c>
      <c r="D1359" s="640" t="s">
        <v>4476</v>
      </c>
      <c r="E1359" s="638"/>
      <c r="F1359" s="639" t="s">
        <v>81</v>
      </c>
      <c r="G1359" s="638"/>
      <c r="H1359" s="1110">
        <v>965</v>
      </c>
      <c r="I1359" s="705">
        <v>4800</v>
      </c>
      <c r="J1359" s="643">
        <v>0</v>
      </c>
      <c r="K1359" s="578">
        <f t="shared" si="77"/>
        <v>0</v>
      </c>
      <c r="L1359" s="579">
        <f t="shared" si="78"/>
        <v>0</v>
      </c>
      <c r="M1359" s="580">
        <f t="shared" si="79"/>
        <v>4632000</v>
      </c>
      <c r="N1359" s="638"/>
      <c r="O1359" s="638" t="s">
        <v>3302</v>
      </c>
      <c r="P1359" s="639" t="s">
        <v>90</v>
      </c>
      <c r="Q1359" s="639" t="s">
        <v>336</v>
      </c>
      <c r="R1359" s="639" t="s">
        <v>73</v>
      </c>
      <c r="S1359" s="639" t="s">
        <v>213</v>
      </c>
    </row>
    <row r="1360" spans="1:19" ht="20.25" customHeight="1">
      <c r="A1360" s="639" t="s">
        <v>1725</v>
      </c>
      <c r="B1360" s="638" t="s">
        <v>3259</v>
      </c>
      <c r="C1360" s="639" t="s">
        <v>1032</v>
      </c>
      <c r="D1360" s="640" t="s">
        <v>4476</v>
      </c>
      <c r="E1360" s="638"/>
      <c r="F1360" s="639" t="s">
        <v>415</v>
      </c>
      <c r="G1360" s="638"/>
      <c r="H1360" s="1110">
        <v>965</v>
      </c>
      <c r="I1360" s="705">
        <v>13029</v>
      </c>
      <c r="J1360" s="643">
        <v>0</v>
      </c>
      <c r="K1360" s="578">
        <f t="shared" si="77"/>
        <v>0</v>
      </c>
      <c r="L1360" s="579">
        <f t="shared" si="78"/>
        <v>0</v>
      </c>
      <c r="M1360" s="580">
        <f t="shared" si="79"/>
        <v>12572985</v>
      </c>
      <c r="N1360" s="638"/>
      <c r="O1360" s="638" t="s">
        <v>3302</v>
      </c>
      <c r="P1360" s="639" t="s">
        <v>90</v>
      </c>
      <c r="Q1360" s="639" t="s">
        <v>336</v>
      </c>
      <c r="R1360" s="639" t="s">
        <v>73</v>
      </c>
      <c r="S1360" s="639" t="s">
        <v>213</v>
      </c>
    </row>
    <row r="1361" spans="1:19" ht="20.25" customHeight="1">
      <c r="A1361" s="639" t="s">
        <v>1725</v>
      </c>
      <c r="B1361" s="638" t="s">
        <v>3259</v>
      </c>
      <c r="C1361" s="639" t="s">
        <v>1032</v>
      </c>
      <c r="D1361" s="640" t="s">
        <v>4476</v>
      </c>
      <c r="E1361" s="638"/>
      <c r="F1361" s="639" t="s">
        <v>3282</v>
      </c>
      <c r="G1361" s="638"/>
      <c r="H1361" s="1110">
        <v>965</v>
      </c>
      <c r="I1361" s="705">
        <v>21051</v>
      </c>
      <c r="J1361" s="643">
        <v>0</v>
      </c>
      <c r="K1361" s="578">
        <f t="shared" si="77"/>
        <v>0</v>
      </c>
      <c r="L1361" s="579">
        <f t="shared" si="78"/>
        <v>0</v>
      </c>
      <c r="M1361" s="580">
        <f t="shared" si="79"/>
        <v>20314215</v>
      </c>
      <c r="N1361" s="638"/>
      <c r="O1361" s="638" t="s">
        <v>3302</v>
      </c>
      <c r="P1361" s="639" t="s">
        <v>90</v>
      </c>
      <c r="Q1361" s="639" t="s">
        <v>336</v>
      </c>
      <c r="R1361" s="639" t="s">
        <v>73</v>
      </c>
      <c r="S1361" s="639" t="s">
        <v>213</v>
      </c>
    </row>
    <row r="1362" spans="1:19" ht="20.25" customHeight="1">
      <c r="A1362" s="639" t="s">
        <v>1725</v>
      </c>
      <c r="B1362" s="638" t="s">
        <v>3259</v>
      </c>
      <c r="C1362" s="639" t="s">
        <v>1032</v>
      </c>
      <c r="D1362" s="640" t="s">
        <v>4476</v>
      </c>
      <c r="E1362" s="638"/>
      <c r="F1362" s="639" t="s">
        <v>410</v>
      </c>
      <c r="G1362" s="638"/>
      <c r="H1362" s="1110">
        <v>965</v>
      </c>
      <c r="I1362" s="705">
        <v>16457</v>
      </c>
      <c r="J1362" s="643">
        <v>0</v>
      </c>
      <c r="K1362" s="578">
        <f t="shared" si="77"/>
        <v>0</v>
      </c>
      <c r="L1362" s="579">
        <f t="shared" si="78"/>
        <v>0</v>
      </c>
      <c r="M1362" s="580">
        <f t="shared" si="79"/>
        <v>15881005</v>
      </c>
      <c r="N1362" s="638"/>
      <c r="O1362" s="638" t="s">
        <v>3302</v>
      </c>
      <c r="P1362" s="639" t="s">
        <v>90</v>
      </c>
      <c r="Q1362" s="639" t="s">
        <v>336</v>
      </c>
      <c r="R1362" s="639" t="s">
        <v>73</v>
      </c>
      <c r="S1362" s="639" t="s">
        <v>213</v>
      </c>
    </row>
    <row r="1363" spans="1:19" ht="20.25" customHeight="1">
      <c r="A1363" s="639" t="s">
        <v>1725</v>
      </c>
      <c r="B1363" s="638" t="s">
        <v>3259</v>
      </c>
      <c r="C1363" s="639" t="s">
        <v>1032</v>
      </c>
      <c r="D1363" s="640" t="s">
        <v>4474</v>
      </c>
      <c r="E1363" s="638"/>
      <c r="F1363" s="639" t="s">
        <v>1331</v>
      </c>
      <c r="G1363" s="638"/>
      <c r="H1363" s="1110">
        <v>965</v>
      </c>
      <c r="I1363" s="705">
        <v>6583</v>
      </c>
      <c r="J1363" s="643">
        <v>0</v>
      </c>
      <c r="K1363" s="578">
        <f t="shared" si="77"/>
        <v>0</v>
      </c>
      <c r="L1363" s="579">
        <f t="shared" si="78"/>
        <v>0</v>
      </c>
      <c r="M1363" s="580">
        <f t="shared" si="79"/>
        <v>6352595</v>
      </c>
      <c r="N1363" s="638"/>
      <c r="O1363" s="638" t="s">
        <v>3302</v>
      </c>
      <c r="P1363" s="639" t="s">
        <v>90</v>
      </c>
      <c r="Q1363" s="639" t="s">
        <v>336</v>
      </c>
      <c r="R1363" s="639" t="s">
        <v>73</v>
      </c>
      <c r="S1363" s="639" t="s">
        <v>213</v>
      </c>
    </row>
    <row r="1364" spans="1:19" ht="20.25" customHeight="1">
      <c r="A1364" s="639" t="s">
        <v>1725</v>
      </c>
      <c r="B1364" s="638" t="s">
        <v>3259</v>
      </c>
      <c r="C1364" s="639" t="s">
        <v>1032</v>
      </c>
      <c r="D1364" s="640" t="s">
        <v>4476</v>
      </c>
      <c r="E1364" s="638"/>
      <c r="F1364" s="639" t="s">
        <v>534</v>
      </c>
      <c r="G1364" s="638"/>
      <c r="H1364" s="1110">
        <v>965</v>
      </c>
      <c r="I1364" s="705">
        <v>46796</v>
      </c>
      <c r="J1364" s="643">
        <v>0</v>
      </c>
      <c r="K1364" s="578">
        <f t="shared" si="77"/>
        <v>0</v>
      </c>
      <c r="L1364" s="579">
        <f t="shared" si="78"/>
        <v>0</v>
      </c>
      <c r="M1364" s="580">
        <f t="shared" si="79"/>
        <v>45158140</v>
      </c>
      <c r="N1364" s="638"/>
      <c r="O1364" s="638" t="s">
        <v>535</v>
      </c>
      <c r="P1364" s="639" t="s">
        <v>90</v>
      </c>
      <c r="Q1364" s="639" t="s">
        <v>278</v>
      </c>
      <c r="R1364" s="639" t="s">
        <v>73</v>
      </c>
      <c r="S1364" s="639" t="s">
        <v>213</v>
      </c>
    </row>
    <row r="1365" spans="1:19" ht="20.25" customHeight="1">
      <c r="A1365" s="639" t="s">
        <v>1725</v>
      </c>
      <c r="B1365" s="638" t="s">
        <v>3259</v>
      </c>
      <c r="C1365" s="639" t="s">
        <v>1032</v>
      </c>
      <c r="D1365" s="640" t="s">
        <v>4476</v>
      </c>
      <c r="E1365" s="638"/>
      <c r="F1365" s="639" t="s">
        <v>2113</v>
      </c>
      <c r="G1365" s="638"/>
      <c r="H1365" s="1110">
        <v>965</v>
      </c>
      <c r="I1365" s="705">
        <v>6204</v>
      </c>
      <c r="J1365" s="643">
        <v>0</v>
      </c>
      <c r="K1365" s="578">
        <f t="shared" si="77"/>
        <v>0</v>
      </c>
      <c r="L1365" s="579">
        <f t="shared" si="78"/>
        <v>0</v>
      </c>
      <c r="M1365" s="580">
        <f t="shared" si="79"/>
        <v>5986860</v>
      </c>
      <c r="N1365" s="638"/>
      <c r="O1365" s="638" t="s">
        <v>535</v>
      </c>
      <c r="P1365" s="639" t="s">
        <v>90</v>
      </c>
      <c r="Q1365" s="639" t="s">
        <v>336</v>
      </c>
      <c r="R1365" s="639" t="s">
        <v>73</v>
      </c>
      <c r="S1365" s="639" t="s">
        <v>213</v>
      </c>
    </row>
    <row r="1366" spans="1:19" ht="20.25" customHeight="1">
      <c r="A1366" s="639" t="s">
        <v>1725</v>
      </c>
      <c r="B1366" s="638" t="s">
        <v>3259</v>
      </c>
      <c r="C1366" s="639" t="s">
        <v>1032</v>
      </c>
      <c r="D1366" s="640" t="s">
        <v>4476</v>
      </c>
      <c r="E1366" s="638"/>
      <c r="F1366" s="639" t="s">
        <v>620</v>
      </c>
      <c r="G1366" s="638"/>
      <c r="H1366" s="1110">
        <v>1083</v>
      </c>
      <c r="I1366" s="705">
        <v>7745</v>
      </c>
      <c r="J1366" s="643">
        <v>0</v>
      </c>
      <c r="K1366" s="578">
        <f t="shared" si="77"/>
        <v>0</v>
      </c>
      <c r="L1366" s="579">
        <f t="shared" si="78"/>
        <v>0</v>
      </c>
      <c r="M1366" s="580">
        <f t="shared" si="79"/>
        <v>8387835</v>
      </c>
      <c r="N1366" s="638"/>
      <c r="O1366" s="638" t="s">
        <v>3303</v>
      </c>
      <c r="P1366" s="639" t="s">
        <v>90</v>
      </c>
      <c r="Q1366" s="639" t="s">
        <v>336</v>
      </c>
      <c r="R1366" s="639" t="s">
        <v>73</v>
      </c>
      <c r="S1366" s="639" t="s">
        <v>213</v>
      </c>
    </row>
    <row r="1367" spans="1:19" ht="20.25" customHeight="1">
      <c r="A1367" s="639" t="s">
        <v>1725</v>
      </c>
      <c r="B1367" s="638" t="s">
        <v>3259</v>
      </c>
      <c r="C1367" s="639" t="s">
        <v>1032</v>
      </c>
      <c r="D1367" s="640" t="s">
        <v>4476</v>
      </c>
      <c r="E1367" s="638"/>
      <c r="F1367" s="639" t="s">
        <v>385</v>
      </c>
      <c r="G1367" s="638"/>
      <c r="H1367" s="1110">
        <v>1083</v>
      </c>
      <c r="I1367" s="705">
        <v>1021</v>
      </c>
      <c r="J1367" s="643">
        <v>0</v>
      </c>
      <c r="K1367" s="578">
        <f t="shared" si="77"/>
        <v>0</v>
      </c>
      <c r="L1367" s="579">
        <f t="shared" si="78"/>
        <v>0</v>
      </c>
      <c r="M1367" s="580">
        <f t="shared" si="79"/>
        <v>1105743</v>
      </c>
      <c r="N1367" s="638"/>
      <c r="O1367" s="638" t="s">
        <v>3303</v>
      </c>
      <c r="P1367" s="639" t="s">
        <v>90</v>
      </c>
      <c r="Q1367" s="639" t="s">
        <v>336</v>
      </c>
      <c r="R1367" s="639" t="s">
        <v>73</v>
      </c>
      <c r="S1367" s="639" t="s">
        <v>213</v>
      </c>
    </row>
    <row r="1368" spans="1:19" ht="20.25" customHeight="1">
      <c r="A1368" s="639" t="s">
        <v>1725</v>
      </c>
      <c r="B1368" s="638" t="s">
        <v>3259</v>
      </c>
      <c r="C1368" s="639" t="s">
        <v>1032</v>
      </c>
      <c r="D1368" s="640" t="s">
        <v>4476</v>
      </c>
      <c r="E1368" s="638"/>
      <c r="F1368" s="639" t="s">
        <v>442</v>
      </c>
      <c r="G1368" s="638"/>
      <c r="H1368" s="1110">
        <v>1083</v>
      </c>
      <c r="I1368" s="705">
        <v>851</v>
      </c>
      <c r="J1368" s="643">
        <v>0</v>
      </c>
      <c r="K1368" s="578">
        <f t="shared" si="77"/>
        <v>0</v>
      </c>
      <c r="L1368" s="579">
        <f t="shared" si="78"/>
        <v>0</v>
      </c>
      <c r="M1368" s="580">
        <f t="shared" si="79"/>
        <v>921633</v>
      </c>
      <c r="N1368" s="638"/>
      <c r="O1368" s="638" t="s">
        <v>3303</v>
      </c>
      <c r="P1368" s="639" t="s">
        <v>90</v>
      </c>
      <c r="Q1368" s="639" t="s">
        <v>336</v>
      </c>
      <c r="R1368" s="639" t="s">
        <v>73</v>
      </c>
      <c r="S1368" s="639" t="s">
        <v>213</v>
      </c>
    </row>
    <row r="1369" spans="1:19" ht="20.25" customHeight="1">
      <c r="A1369" s="639" t="s">
        <v>1725</v>
      </c>
      <c r="B1369" s="638" t="s">
        <v>3259</v>
      </c>
      <c r="C1369" s="639" t="s">
        <v>1032</v>
      </c>
      <c r="D1369" s="640" t="s">
        <v>4474</v>
      </c>
      <c r="E1369" s="638"/>
      <c r="F1369" s="639" t="s">
        <v>81</v>
      </c>
      <c r="G1369" s="638"/>
      <c r="H1369" s="1110">
        <v>1083</v>
      </c>
      <c r="I1369" s="705">
        <v>5957</v>
      </c>
      <c r="J1369" s="643">
        <v>0</v>
      </c>
      <c r="K1369" s="578">
        <f t="shared" si="77"/>
        <v>0</v>
      </c>
      <c r="L1369" s="579">
        <f t="shared" si="78"/>
        <v>0</v>
      </c>
      <c r="M1369" s="580">
        <f t="shared" si="79"/>
        <v>6451431</v>
      </c>
      <c r="N1369" s="638"/>
      <c r="O1369" s="638" t="s">
        <v>3303</v>
      </c>
      <c r="P1369" s="639" t="s">
        <v>90</v>
      </c>
      <c r="Q1369" s="639" t="s">
        <v>336</v>
      </c>
      <c r="R1369" s="639" t="s">
        <v>73</v>
      </c>
      <c r="S1369" s="639" t="s">
        <v>213</v>
      </c>
    </row>
    <row r="1370" spans="1:19" ht="20.25" customHeight="1">
      <c r="A1370" s="639" t="s">
        <v>1725</v>
      </c>
      <c r="B1370" s="638" t="s">
        <v>3259</v>
      </c>
      <c r="C1370" s="639" t="s">
        <v>1032</v>
      </c>
      <c r="D1370" s="640" t="s">
        <v>4474</v>
      </c>
      <c r="E1370" s="638"/>
      <c r="F1370" s="639" t="s">
        <v>338</v>
      </c>
      <c r="G1370" s="638"/>
      <c r="H1370" s="1110">
        <v>1083</v>
      </c>
      <c r="I1370" s="705">
        <v>4426</v>
      </c>
      <c r="J1370" s="643">
        <v>0</v>
      </c>
      <c r="K1370" s="578">
        <f t="shared" si="77"/>
        <v>0</v>
      </c>
      <c r="L1370" s="579">
        <f t="shared" si="78"/>
        <v>0</v>
      </c>
      <c r="M1370" s="580">
        <f t="shared" si="79"/>
        <v>4793358</v>
      </c>
      <c r="N1370" s="638"/>
      <c r="O1370" s="638" t="s">
        <v>3303</v>
      </c>
      <c r="P1370" s="639" t="s">
        <v>90</v>
      </c>
      <c r="Q1370" s="639" t="s">
        <v>336</v>
      </c>
      <c r="R1370" s="639" t="s">
        <v>73</v>
      </c>
      <c r="S1370" s="639" t="s">
        <v>213</v>
      </c>
    </row>
    <row r="1371" spans="1:19" ht="20.25" customHeight="1">
      <c r="A1371" s="639" t="s">
        <v>1725</v>
      </c>
      <c r="B1371" s="638" t="s">
        <v>3259</v>
      </c>
      <c r="C1371" s="639" t="s">
        <v>1032</v>
      </c>
      <c r="D1371" s="640" t="s">
        <v>4476</v>
      </c>
      <c r="E1371" s="638"/>
      <c r="F1371" s="639" t="s">
        <v>620</v>
      </c>
      <c r="G1371" s="638"/>
      <c r="H1371" s="1110">
        <v>2166</v>
      </c>
      <c r="I1371" s="705">
        <v>7500</v>
      </c>
      <c r="J1371" s="643">
        <v>0</v>
      </c>
      <c r="K1371" s="578">
        <f t="shared" si="77"/>
        <v>0</v>
      </c>
      <c r="L1371" s="579">
        <f t="shared" si="78"/>
        <v>0</v>
      </c>
      <c r="M1371" s="580">
        <f t="shared" si="79"/>
        <v>16245000</v>
      </c>
      <c r="N1371" s="638"/>
      <c r="O1371" s="638" t="s">
        <v>2034</v>
      </c>
      <c r="P1371" s="639" t="s">
        <v>90</v>
      </c>
      <c r="Q1371" s="639" t="s">
        <v>336</v>
      </c>
      <c r="R1371" s="639" t="s">
        <v>73</v>
      </c>
      <c r="S1371" s="639" t="s">
        <v>213</v>
      </c>
    </row>
    <row r="1372" spans="1:19" ht="20.25" customHeight="1">
      <c r="A1372" s="639" t="s">
        <v>1725</v>
      </c>
      <c r="B1372" s="638" t="s">
        <v>3259</v>
      </c>
      <c r="C1372" s="639" t="s">
        <v>1032</v>
      </c>
      <c r="D1372" s="640" t="s">
        <v>4476</v>
      </c>
      <c r="E1372" s="638"/>
      <c r="F1372" s="639" t="s">
        <v>620</v>
      </c>
      <c r="G1372" s="638"/>
      <c r="H1372" s="1110">
        <v>2166</v>
      </c>
      <c r="I1372" s="705">
        <v>7500</v>
      </c>
      <c r="J1372" s="643">
        <v>0</v>
      </c>
      <c r="K1372" s="578">
        <f t="shared" si="77"/>
        <v>0</v>
      </c>
      <c r="L1372" s="579">
        <f t="shared" si="78"/>
        <v>0</v>
      </c>
      <c r="M1372" s="580">
        <f t="shared" si="79"/>
        <v>16245000</v>
      </c>
      <c r="N1372" s="638"/>
      <c r="O1372" s="638" t="s">
        <v>2034</v>
      </c>
      <c r="P1372" s="639" t="s">
        <v>90</v>
      </c>
      <c r="Q1372" s="639" t="s">
        <v>336</v>
      </c>
      <c r="R1372" s="639" t="s">
        <v>73</v>
      </c>
      <c r="S1372" s="639" t="s">
        <v>213</v>
      </c>
    </row>
    <row r="1373" spans="1:19" ht="20.25" customHeight="1">
      <c r="A1373" s="639" t="s">
        <v>129</v>
      </c>
      <c r="B1373" s="638" t="s">
        <v>3261</v>
      </c>
      <c r="C1373" s="639" t="s">
        <v>866</v>
      </c>
      <c r="D1373" s="640" t="s">
        <v>4490</v>
      </c>
      <c r="E1373" s="638"/>
      <c r="F1373" s="639" t="s">
        <v>3284</v>
      </c>
      <c r="G1373" s="638"/>
      <c r="H1373" s="1110">
        <v>989</v>
      </c>
      <c r="I1373" s="705">
        <v>145545</v>
      </c>
      <c r="J1373" s="643">
        <v>24</v>
      </c>
      <c r="K1373" s="578">
        <f t="shared" si="77"/>
        <v>23736</v>
      </c>
      <c r="L1373" s="579">
        <f t="shared" si="78"/>
        <v>23.736000000000001</v>
      </c>
      <c r="M1373" s="580">
        <f t="shared" si="79"/>
        <v>143944005</v>
      </c>
      <c r="N1373" s="638"/>
      <c r="O1373" s="638" t="s">
        <v>3311</v>
      </c>
      <c r="P1373" s="639" t="s">
        <v>482</v>
      </c>
      <c r="Q1373" s="639" t="s">
        <v>341</v>
      </c>
      <c r="R1373" s="639" t="s">
        <v>60</v>
      </c>
      <c r="S1373" s="639" t="s">
        <v>59</v>
      </c>
    </row>
    <row r="1374" spans="1:19" ht="20.25" customHeight="1">
      <c r="A1374" s="639" t="s">
        <v>129</v>
      </c>
      <c r="B1374" s="638" t="s">
        <v>3261</v>
      </c>
      <c r="C1374" s="639" t="s">
        <v>866</v>
      </c>
      <c r="D1374" s="640" t="s">
        <v>4490</v>
      </c>
      <c r="E1374" s="638"/>
      <c r="F1374" s="639" t="s">
        <v>3285</v>
      </c>
      <c r="G1374" s="638"/>
      <c r="H1374" s="1110">
        <v>561</v>
      </c>
      <c r="I1374" s="705">
        <v>98000</v>
      </c>
      <c r="J1374" s="643">
        <v>19</v>
      </c>
      <c r="K1374" s="578">
        <f t="shared" si="77"/>
        <v>10659</v>
      </c>
      <c r="L1374" s="579">
        <f t="shared" si="78"/>
        <v>10.659000000000001</v>
      </c>
      <c r="M1374" s="580">
        <f t="shared" si="79"/>
        <v>54978000</v>
      </c>
      <c r="N1374" s="638"/>
      <c r="O1374" s="638" t="s">
        <v>3312</v>
      </c>
      <c r="P1374" s="639" t="s">
        <v>482</v>
      </c>
      <c r="Q1374" s="639" t="s">
        <v>537</v>
      </c>
      <c r="R1374" s="639" t="s">
        <v>60</v>
      </c>
      <c r="S1374" s="639" t="s">
        <v>59</v>
      </c>
    </row>
    <row r="1375" spans="1:19" ht="20.25" customHeight="1">
      <c r="A1375" s="639" t="s">
        <v>129</v>
      </c>
      <c r="B1375" s="638" t="s">
        <v>3261</v>
      </c>
      <c r="C1375" s="639" t="s">
        <v>866</v>
      </c>
      <c r="D1375" s="640" t="s">
        <v>4490</v>
      </c>
      <c r="E1375" s="638"/>
      <c r="F1375" s="639" t="s">
        <v>880</v>
      </c>
      <c r="G1375" s="638"/>
      <c r="H1375" s="1110">
        <v>1550</v>
      </c>
      <c r="I1375" s="705">
        <v>2006</v>
      </c>
      <c r="J1375" s="643">
        <v>0</v>
      </c>
      <c r="K1375" s="578">
        <f t="shared" si="77"/>
        <v>0</v>
      </c>
      <c r="L1375" s="579">
        <f t="shared" si="78"/>
        <v>0</v>
      </c>
      <c r="M1375" s="580">
        <f t="shared" si="79"/>
        <v>3109300</v>
      </c>
      <c r="N1375" s="638"/>
      <c r="O1375" s="638" t="s">
        <v>3311</v>
      </c>
      <c r="P1375" s="639" t="s">
        <v>482</v>
      </c>
      <c r="Q1375" s="639" t="s">
        <v>336</v>
      </c>
      <c r="R1375" s="639" t="s">
        <v>73</v>
      </c>
      <c r="S1375" s="639" t="s">
        <v>59</v>
      </c>
    </row>
    <row r="1376" spans="1:19" ht="20.25" customHeight="1">
      <c r="A1376" s="639" t="s">
        <v>129</v>
      </c>
      <c r="B1376" s="638" t="s">
        <v>3261</v>
      </c>
      <c r="C1376" s="639" t="s">
        <v>866</v>
      </c>
      <c r="D1376" s="640" t="s">
        <v>4490</v>
      </c>
      <c r="E1376" s="638"/>
      <c r="F1376" s="639" t="s">
        <v>880</v>
      </c>
      <c r="G1376" s="638"/>
      <c r="H1376" s="1110">
        <v>1550</v>
      </c>
      <c r="I1376" s="705">
        <v>2006</v>
      </c>
      <c r="J1376" s="643">
        <v>0</v>
      </c>
      <c r="K1376" s="578">
        <f t="shared" si="77"/>
        <v>0</v>
      </c>
      <c r="L1376" s="579">
        <f t="shared" si="78"/>
        <v>0</v>
      </c>
      <c r="M1376" s="580">
        <f t="shared" si="79"/>
        <v>3109300</v>
      </c>
      <c r="N1376" s="638"/>
      <c r="O1376" s="638" t="s">
        <v>3311</v>
      </c>
      <c r="P1376" s="639" t="s">
        <v>482</v>
      </c>
      <c r="Q1376" s="639" t="s">
        <v>336</v>
      </c>
      <c r="R1376" s="639" t="s">
        <v>73</v>
      </c>
      <c r="S1376" s="639" t="s">
        <v>59</v>
      </c>
    </row>
    <row r="1377" spans="1:19" ht="20.25" customHeight="1">
      <c r="A1377" s="639" t="s">
        <v>129</v>
      </c>
      <c r="B1377" s="638" t="s">
        <v>3261</v>
      </c>
      <c r="C1377" s="639" t="s">
        <v>866</v>
      </c>
      <c r="D1377" s="640" t="s">
        <v>4490</v>
      </c>
      <c r="E1377" s="638"/>
      <c r="F1377" s="639" t="s">
        <v>1037</v>
      </c>
      <c r="G1377" s="638"/>
      <c r="H1377" s="1110">
        <v>1550</v>
      </c>
      <c r="I1377" s="705">
        <v>94726</v>
      </c>
      <c r="J1377" s="643">
        <v>0</v>
      </c>
      <c r="K1377" s="578">
        <f t="shared" si="77"/>
        <v>0</v>
      </c>
      <c r="L1377" s="579">
        <f t="shared" si="78"/>
        <v>0</v>
      </c>
      <c r="M1377" s="580">
        <f t="shared" si="79"/>
        <v>146825300</v>
      </c>
      <c r="N1377" s="638"/>
      <c r="O1377" s="638" t="s">
        <v>3311</v>
      </c>
      <c r="P1377" s="639" t="s">
        <v>482</v>
      </c>
      <c r="Q1377" s="639" t="s">
        <v>271</v>
      </c>
      <c r="R1377" s="639" t="s">
        <v>73</v>
      </c>
      <c r="S1377" s="639" t="s">
        <v>59</v>
      </c>
    </row>
    <row r="1378" spans="1:19" ht="20.25" customHeight="1">
      <c r="A1378" s="639" t="s">
        <v>129</v>
      </c>
      <c r="B1378" s="638" t="s">
        <v>3261</v>
      </c>
      <c r="C1378" s="639" t="s">
        <v>866</v>
      </c>
      <c r="D1378" s="640" t="s">
        <v>4490</v>
      </c>
      <c r="E1378" s="638"/>
      <c r="F1378" s="639" t="s">
        <v>881</v>
      </c>
      <c r="G1378" s="638"/>
      <c r="H1378" s="1110">
        <v>1550</v>
      </c>
      <c r="I1378" s="705">
        <v>6018</v>
      </c>
      <c r="J1378" s="643">
        <v>0</v>
      </c>
      <c r="K1378" s="578">
        <f t="shared" si="77"/>
        <v>0</v>
      </c>
      <c r="L1378" s="579">
        <f t="shared" si="78"/>
        <v>0</v>
      </c>
      <c r="M1378" s="580">
        <f t="shared" si="79"/>
        <v>9327900</v>
      </c>
      <c r="N1378" s="638"/>
      <c r="O1378" s="638" t="s">
        <v>3311</v>
      </c>
      <c r="P1378" s="639" t="s">
        <v>482</v>
      </c>
      <c r="Q1378" s="639" t="s">
        <v>336</v>
      </c>
      <c r="R1378" s="639" t="s">
        <v>73</v>
      </c>
      <c r="S1378" s="639" t="s">
        <v>59</v>
      </c>
    </row>
    <row r="1379" spans="1:19" ht="20.25" customHeight="1">
      <c r="A1379" s="639" t="s">
        <v>129</v>
      </c>
      <c r="B1379" s="638" t="s">
        <v>3261</v>
      </c>
      <c r="C1379" s="639" t="s">
        <v>866</v>
      </c>
      <c r="D1379" s="640" t="s">
        <v>4490</v>
      </c>
      <c r="E1379" s="638"/>
      <c r="F1379" s="639" t="s">
        <v>876</v>
      </c>
      <c r="G1379" s="638"/>
      <c r="H1379" s="1110">
        <v>1550</v>
      </c>
      <c r="I1379" s="705">
        <v>1003</v>
      </c>
      <c r="J1379" s="643">
        <v>0</v>
      </c>
      <c r="K1379" s="578">
        <f t="shared" si="77"/>
        <v>0</v>
      </c>
      <c r="L1379" s="579">
        <f t="shared" si="78"/>
        <v>0</v>
      </c>
      <c r="M1379" s="580">
        <f t="shared" si="79"/>
        <v>1554650</v>
      </c>
      <c r="N1379" s="638"/>
      <c r="O1379" s="638" t="s">
        <v>3311</v>
      </c>
      <c r="P1379" s="639" t="s">
        <v>482</v>
      </c>
      <c r="Q1379" s="639" t="s">
        <v>336</v>
      </c>
      <c r="R1379" s="639" t="s">
        <v>73</v>
      </c>
      <c r="S1379" s="639" t="s">
        <v>59</v>
      </c>
    </row>
    <row r="1380" spans="1:19" ht="20.25" customHeight="1">
      <c r="A1380" s="639" t="s">
        <v>129</v>
      </c>
      <c r="B1380" s="638" t="s">
        <v>3261</v>
      </c>
      <c r="C1380" s="639" t="s">
        <v>866</v>
      </c>
      <c r="D1380" s="640" t="s">
        <v>4490</v>
      </c>
      <c r="E1380" s="638"/>
      <c r="F1380" s="639" t="s">
        <v>556</v>
      </c>
      <c r="G1380" s="638"/>
      <c r="H1380" s="1110">
        <v>1550</v>
      </c>
      <c r="I1380" s="705">
        <v>1505</v>
      </c>
      <c r="J1380" s="643">
        <v>0</v>
      </c>
      <c r="K1380" s="578">
        <f t="shared" si="77"/>
        <v>0</v>
      </c>
      <c r="L1380" s="579">
        <f t="shared" si="78"/>
        <v>0</v>
      </c>
      <c r="M1380" s="580">
        <f t="shared" si="79"/>
        <v>2332750</v>
      </c>
      <c r="N1380" s="638"/>
      <c r="O1380" s="638" t="s">
        <v>3311</v>
      </c>
      <c r="P1380" s="639" t="s">
        <v>482</v>
      </c>
      <c r="Q1380" s="639" t="s">
        <v>336</v>
      </c>
      <c r="R1380" s="639" t="s">
        <v>73</v>
      </c>
      <c r="S1380" s="639" t="s">
        <v>59</v>
      </c>
    </row>
    <row r="1381" spans="1:19" ht="20.25" customHeight="1">
      <c r="A1381" s="639" t="s">
        <v>129</v>
      </c>
      <c r="B1381" s="638" t="s">
        <v>3261</v>
      </c>
      <c r="C1381" s="639" t="s">
        <v>866</v>
      </c>
      <c r="D1381" s="640" t="s">
        <v>4490</v>
      </c>
      <c r="E1381" s="638"/>
      <c r="F1381" s="639" t="s">
        <v>882</v>
      </c>
      <c r="G1381" s="638"/>
      <c r="H1381" s="1110">
        <v>1550</v>
      </c>
      <c r="I1381" s="705">
        <v>4736</v>
      </c>
      <c r="J1381" s="643">
        <v>0</v>
      </c>
      <c r="K1381" s="578">
        <f t="shared" si="77"/>
        <v>0</v>
      </c>
      <c r="L1381" s="579">
        <f t="shared" si="78"/>
        <v>0</v>
      </c>
      <c r="M1381" s="580">
        <f t="shared" si="79"/>
        <v>7340800</v>
      </c>
      <c r="N1381" s="638"/>
      <c r="O1381" s="638" t="s">
        <v>3311</v>
      </c>
      <c r="P1381" s="639" t="s">
        <v>482</v>
      </c>
      <c r="Q1381" s="639" t="s">
        <v>336</v>
      </c>
      <c r="R1381" s="639" t="s">
        <v>73</v>
      </c>
      <c r="S1381" s="639" t="s">
        <v>59</v>
      </c>
    </row>
    <row r="1382" spans="1:19" ht="20.25" customHeight="1">
      <c r="A1382" s="639" t="s">
        <v>129</v>
      </c>
      <c r="B1382" s="638" t="s">
        <v>3261</v>
      </c>
      <c r="C1382" s="639" t="s">
        <v>866</v>
      </c>
      <c r="D1382" s="640" t="s">
        <v>4490</v>
      </c>
      <c r="E1382" s="638"/>
      <c r="F1382" s="639" t="s">
        <v>2503</v>
      </c>
      <c r="G1382" s="638"/>
      <c r="H1382" s="1110">
        <v>781</v>
      </c>
      <c r="I1382" s="705">
        <v>116184</v>
      </c>
      <c r="J1382" s="643">
        <v>0</v>
      </c>
      <c r="K1382" s="578">
        <f t="shared" si="77"/>
        <v>0</v>
      </c>
      <c r="L1382" s="579">
        <f t="shared" si="78"/>
        <v>0</v>
      </c>
      <c r="M1382" s="580">
        <f t="shared" si="79"/>
        <v>90739704</v>
      </c>
      <c r="N1382" s="638"/>
      <c r="O1382" s="638"/>
      <c r="P1382" s="639" t="s">
        <v>482</v>
      </c>
      <c r="Q1382" s="639" t="s">
        <v>276</v>
      </c>
      <c r="R1382" s="639" t="s">
        <v>73</v>
      </c>
      <c r="S1382" s="639" t="s">
        <v>59</v>
      </c>
    </row>
    <row r="1383" spans="1:19" ht="20.25" customHeight="1">
      <c r="A1383" s="639" t="s">
        <v>129</v>
      </c>
      <c r="B1383" s="638" t="s">
        <v>3261</v>
      </c>
      <c r="C1383" s="639" t="s">
        <v>866</v>
      </c>
      <c r="D1383" s="640" t="s">
        <v>4490</v>
      </c>
      <c r="E1383" s="638"/>
      <c r="F1383" s="639" t="s">
        <v>945</v>
      </c>
      <c r="G1383" s="638"/>
      <c r="H1383" s="1110">
        <v>781</v>
      </c>
      <c r="I1383" s="705">
        <v>20868</v>
      </c>
      <c r="J1383" s="643">
        <v>0</v>
      </c>
      <c r="K1383" s="578">
        <f t="shared" si="77"/>
        <v>0</v>
      </c>
      <c r="L1383" s="579">
        <f t="shared" si="78"/>
        <v>0</v>
      </c>
      <c r="M1383" s="580">
        <f t="shared" si="79"/>
        <v>16297908</v>
      </c>
      <c r="N1383" s="638"/>
      <c r="O1383" s="638"/>
      <c r="P1383" s="639" t="s">
        <v>482</v>
      </c>
      <c r="Q1383" s="639" t="s">
        <v>336</v>
      </c>
      <c r="R1383" s="639" t="s">
        <v>73</v>
      </c>
      <c r="S1383" s="639" t="s">
        <v>59</v>
      </c>
    </row>
    <row r="1384" spans="1:19" ht="20.25" customHeight="1">
      <c r="A1384" s="639" t="s">
        <v>129</v>
      </c>
      <c r="B1384" s="638" t="s">
        <v>3261</v>
      </c>
      <c r="C1384" s="639" t="s">
        <v>866</v>
      </c>
      <c r="D1384" s="640" t="s">
        <v>4490</v>
      </c>
      <c r="E1384" s="638"/>
      <c r="F1384" s="639" t="s">
        <v>3286</v>
      </c>
      <c r="G1384" s="638"/>
      <c r="H1384" s="1110">
        <v>781</v>
      </c>
      <c r="I1384" s="705">
        <v>86948</v>
      </c>
      <c r="J1384" s="643">
        <v>0</v>
      </c>
      <c r="K1384" s="578">
        <f t="shared" si="77"/>
        <v>0</v>
      </c>
      <c r="L1384" s="579">
        <f t="shared" si="78"/>
        <v>0</v>
      </c>
      <c r="M1384" s="580">
        <f t="shared" si="79"/>
        <v>67906388</v>
      </c>
      <c r="N1384" s="638"/>
      <c r="O1384" s="638"/>
      <c r="P1384" s="639" t="s">
        <v>482</v>
      </c>
      <c r="Q1384" s="639" t="s">
        <v>336</v>
      </c>
      <c r="R1384" s="639" t="s">
        <v>73</v>
      </c>
      <c r="S1384" s="639" t="s">
        <v>59</v>
      </c>
    </row>
    <row r="1385" spans="1:19" ht="21" customHeight="1">
      <c r="A1385" s="639" t="s">
        <v>129</v>
      </c>
      <c r="B1385" s="638" t="s">
        <v>3261</v>
      </c>
      <c r="C1385" s="639" t="s">
        <v>866</v>
      </c>
      <c r="D1385" s="640" t="s">
        <v>4490</v>
      </c>
      <c r="E1385" s="638"/>
      <c r="F1385" s="639" t="s">
        <v>2505</v>
      </c>
      <c r="G1385" s="638"/>
      <c r="H1385" s="1110">
        <v>769</v>
      </c>
      <c r="I1385" s="705">
        <v>175000</v>
      </c>
      <c r="J1385" s="643">
        <v>0</v>
      </c>
      <c r="K1385" s="578">
        <f t="shared" si="77"/>
        <v>0</v>
      </c>
      <c r="L1385" s="579">
        <f t="shared" si="78"/>
        <v>0</v>
      </c>
      <c r="M1385" s="580">
        <f t="shared" si="79"/>
        <v>134575000</v>
      </c>
      <c r="N1385" s="638"/>
      <c r="O1385" s="638"/>
      <c r="P1385" s="639" t="s">
        <v>482</v>
      </c>
      <c r="Q1385" s="639" t="s">
        <v>784</v>
      </c>
      <c r="R1385" s="639" t="s">
        <v>73</v>
      </c>
      <c r="S1385" s="639" t="s">
        <v>59</v>
      </c>
    </row>
    <row r="1386" spans="1:19" ht="20.25" customHeight="1">
      <c r="A1386" s="639" t="s">
        <v>129</v>
      </c>
      <c r="B1386" s="638" t="s">
        <v>3261</v>
      </c>
      <c r="C1386" s="639" t="s">
        <v>866</v>
      </c>
      <c r="D1386" s="640" t="s">
        <v>4490</v>
      </c>
      <c r="E1386" s="638"/>
      <c r="F1386" s="639" t="s">
        <v>618</v>
      </c>
      <c r="G1386" s="638"/>
      <c r="H1386" s="1110">
        <v>769</v>
      </c>
      <c r="I1386" s="705">
        <v>28000</v>
      </c>
      <c r="J1386" s="643">
        <v>0</v>
      </c>
      <c r="K1386" s="578">
        <f t="shared" si="77"/>
        <v>0</v>
      </c>
      <c r="L1386" s="579">
        <f t="shared" si="78"/>
        <v>0</v>
      </c>
      <c r="M1386" s="580">
        <f t="shared" si="79"/>
        <v>21532000</v>
      </c>
      <c r="N1386" s="638"/>
      <c r="O1386" s="638" t="s">
        <v>3313</v>
      </c>
      <c r="P1386" s="639" t="s">
        <v>482</v>
      </c>
      <c r="Q1386" s="639" t="s">
        <v>336</v>
      </c>
      <c r="R1386" s="639" t="s">
        <v>73</v>
      </c>
      <c r="S1386" s="639" t="s">
        <v>59</v>
      </c>
    </row>
    <row r="1387" spans="1:19" ht="20.25" customHeight="1">
      <c r="A1387" s="639" t="s">
        <v>129</v>
      </c>
      <c r="B1387" s="638" t="s">
        <v>3261</v>
      </c>
      <c r="C1387" s="639" t="s">
        <v>866</v>
      </c>
      <c r="D1387" s="640" t="s">
        <v>4490</v>
      </c>
      <c r="E1387" s="638"/>
      <c r="F1387" s="639" t="s">
        <v>413</v>
      </c>
      <c r="G1387" s="638"/>
      <c r="H1387" s="1110">
        <v>781</v>
      </c>
      <c r="I1387" s="705">
        <v>152848</v>
      </c>
      <c r="J1387" s="643">
        <v>0</v>
      </c>
      <c r="K1387" s="578">
        <f t="shared" si="77"/>
        <v>0</v>
      </c>
      <c r="L1387" s="579">
        <f t="shared" si="78"/>
        <v>0</v>
      </c>
      <c r="M1387" s="580">
        <f t="shared" si="79"/>
        <v>119374288</v>
      </c>
      <c r="N1387" s="638"/>
      <c r="O1387" s="638" t="s">
        <v>3314</v>
      </c>
      <c r="P1387" s="639" t="s">
        <v>482</v>
      </c>
      <c r="Q1387" s="639" t="s">
        <v>278</v>
      </c>
      <c r="R1387" s="639" t="s">
        <v>73</v>
      </c>
      <c r="S1387" s="639" t="s">
        <v>59</v>
      </c>
    </row>
    <row r="1388" spans="1:19" ht="20.25" customHeight="1">
      <c r="A1388" s="639" t="s">
        <v>129</v>
      </c>
      <c r="B1388" s="638" t="s">
        <v>3261</v>
      </c>
      <c r="C1388" s="639" t="s">
        <v>866</v>
      </c>
      <c r="D1388" s="640" t="s">
        <v>4490</v>
      </c>
      <c r="E1388" s="638"/>
      <c r="F1388" s="639" t="s">
        <v>880</v>
      </c>
      <c r="G1388" s="638"/>
      <c r="H1388" s="1110">
        <v>781</v>
      </c>
      <c r="I1388" s="705">
        <v>4076</v>
      </c>
      <c r="J1388" s="643">
        <v>0</v>
      </c>
      <c r="K1388" s="578">
        <f t="shared" si="77"/>
        <v>0</v>
      </c>
      <c r="L1388" s="579">
        <f t="shared" si="78"/>
        <v>0</v>
      </c>
      <c r="M1388" s="580">
        <f t="shared" si="79"/>
        <v>3183356</v>
      </c>
      <c r="N1388" s="638"/>
      <c r="O1388" s="638" t="s">
        <v>3314</v>
      </c>
      <c r="P1388" s="639" t="s">
        <v>482</v>
      </c>
      <c r="Q1388" s="639" t="s">
        <v>336</v>
      </c>
      <c r="R1388" s="639" t="s">
        <v>73</v>
      </c>
      <c r="S1388" s="639" t="s">
        <v>59</v>
      </c>
    </row>
    <row r="1389" spans="1:19" ht="20.25" customHeight="1">
      <c r="A1389" s="639" t="s">
        <v>129</v>
      </c>
      <c r="B1389" s="638" t="s">
        <v>3261</v>
      </c>
      <c r="C1389" s="639" t="s">
        <v>866</v>
      </c>
      <c r="D1389" s="640" t="s">
        <v>4490</v>
      </c>
      <c r="E1389" s="638"/>
      <c r="F1389" s="639" t="s">
        <v>880</v>
      </c>
      <c r="G1389" s="638"/>
      <c r="H1389" s="1110">
        <v>781</v>
      </c>
      <c r="I1389" s="705">
        <v>4076</v>
      </c>
      <c r="J1389" s="643">
        <v>0</v>
      </c>
      <c r="K1389" s="578">
        <f t="shared" si="77"/>
        <v>0</v>
      </c>
      <c r="L1389" s="579">
        <f t="shared" si="78"/>
        <v>0</v>
      </c>
      <c r="M1389" s="580">
        <f t="shared" si="79"/>
        <v>3183356</v>
      </c>
      <c r="N1389" s="638"/>
      <c r="O1389" s="638" t="s">
        <v>3314</v>
      </c>
      <c r="P1389" s="639" t="s">
        <v>482</v>
      </c>
      <c r="Q1389" s="639" t="s">
        <v>336</v>
      </c>
      <c r="R1389" s="639" t="s">
        <v>73</v>
      </c>
      <c r="S1389" s="639" t="s">
        <v>59</v>
      </c>
    </row>
    <row r="1390" spans="1:19" ht="20.25" customHeight="1">
      <c r="A1390" s="639" t="s">
        <v>129</v>
      </c>
      <c r="B1390" s="638" t="s">
        <v>3261</v>
      </c>
      <c r="C1390" s="639" t="s">
        <v>866</v>
      </c>
      <c r="D1390" s="640" t="s">
        <v>4490</v>
      </c>
      <c r="E1390" s="638"/>
      <c r="F1390" s="639" t="s">
        <v>386</v>
      </c>
      <c r="G1390" s="638"/>
      <c r="H1390" s="1110">
        <v>1550</v>
      </c>
      <c r="I1390" s="705">
        <v>2250</v>
      </c>
      <c r="J1390" s="643">
        <v>0</v>
      </c>
      <c r="K1390" s="578">
        <f t="shared" si="77"/>
        <v>0</v>
      </c>
      <c r="L1390" s="579">
        <f t="shared" si="78"/>
        <v>0</v>
      </c>
      <c r="M1390" s="580">
        <f t="shared" si="79"/>
        <v>3487500</v>
      </c>
      <c r="N1390" s="638"/>
      <c r="O1390" s="638"/>
      <c r="P1390" s="639" t="s">
        <v>482</v>
      </c>
      <c r="Q1390" s="639" t="s">
        <v>336</v>
      </c>
      <c r="R1390" s="639" t="s">
        <v>73</v>
      </c>
      <c r="S1390" s="639" t="s">
        <v>59</v>
      </c>
    </row>
    <row r="1391" spans="1:19" ht="20.25" customHeight="1">
      <c r="A1391" s="639" t="s">
        <v>129</v>
      </c>
      <c r="B1391" s="638" t="s">
        <v>3261</v>
      </c>
      <c r="C1391" s="639" t="s">
        <v>866</v>
      </c>
      <c r="D1391" s="640" t="s">
        <v>4490</v>
      </c>
      <c r="E1391" s="638"/>
      <c r="F1391" s="639" t="s">
        <v>366</v>
      </c>
      <c r="G1391" s="638"/>
      <c r="H1391" s="1110">
        <v>1550</v>
      </c>
      <c r="I1391" s="705">
        <v>6500</v>
      </c>
      <c r="J1391" s="643">
        <v>0</v>
      </c>
      <c r="K1391" s="578">
        <f t="shared" si="77"/>
        <v>0</v>
      </c>
      <c r="L1391" s="579">
        <f t="shared" si="78"/>
        <v>0</v>
      </c>
      <c r="M1391" s="580">
        <f t="shared" si="79"/>
        <v>10075000</v>
      </c>
      <c r="N1391" s="638"/>
      <c r="O1391" s="638"/>
      <c r="P1391" s="639" t="s">
        <v>482</v>
      </c>
      <c r="Q1391" s="639" t="s">
        <v>336</v>
      </c>
      <c r="R1391" s="639" t="s">
        <v>73</v>
      </c>
      <c r="S1391" s="639" t="s">
        <v>59</v>
      </c>
    </row>
    <row r="1392" spans="1:19" ht="20.25" customHeight="1">
      <c r="A1392" s="639" t="s">
        <v>129</v>
      </c>
      <c r="B1392" s="638" t="s">
        <v>3261</v>
      </c>
      <c r="C1392" s="639" t="s">
        <v>866</v>
      </c>
      <c r="D1392" s="640" t="s">
        <v>4490</v>
      </c>
      <c r="E1392" s="638"/>
      <c r="F1392" s="639" t="s">
        <v>81</v>
      </c>
      <c r="G1392" s="638"/>
      <c r="H1392" s="1110">
        <v>1550</v>
      </c>
      <c r="I1392" s="705">
        <v>8750</v>
      </c>
      <c r="J1392" s="643">
        <v>0</v>
      </c>
      <c r="K1392" s="578">
        <f t="shared" ref="K1392:K1455" si="80">IFERROR(J1392*H1392,"0")</f>
        <v>0</v>
      </c>
      <c r="L1392" s="579">
        <f t="shared" ref="L1392:L1455" si="81">IFERROR(K1392/1000,"0")</f>
        <v>0</v>
      </c>
      <c r="M1392" s="580">
        <f t="shared" ref="M1392:M1455" si="82">I1392*H1392</f>
        <v>13562500</v>
      </c>
      <c r="N1392" s="638"/>
      <c r="O1392" s="638"/>
      <c r="P1392" s="639" t="s">
        <v>482</v>
      </c>
      <c r="Q1392" s="639" t="s">
        <v>336</v>
      </c>
      <c r="R1392" s="639" t="s">
        <v>73</v>
      </c>
      <c r="S1392" s="639" t="s">
        <v>59</v>
      </c>
    </row>
    <row r="1393" spans="1:19" ht="20.25" customHeight="1">
      <c r="A1393" s="639" t="s">
        <v>129</v>
      </c>
      <c r="B1393" s="638" t="s">
        <v>3261</v>
      </c>
      <c r="C1393" s="639" t="s">
        <v>866</v>
      </c>
      <c r="D1393" s="640" t="s">
        <v>4490</v>
      </c>
      <c r="E1393" s="638"/>
      <c r="F1393" s="639" t="s">
        <v>619</v>
      </c>
      <c r="G1393" s="638"/>
      <c r="H1393" s="1110">
        <v>781</v>
      </c>
      <c r="I1393" s="705">
        <v>16290</v>
      </c>
      <c r="J1393" s="643">
        <v>0</v>
      </c>
      <c r="K1393" s="578">
        <f t="shared" si="80"/>
        <v>0</v>
      </c>
      <c r="L1393" s="579">
        <f t="shared" si="81"/>
        <v>0</v>
      </c>
      <c r="M1393" s="580">
        <f t="shared" si="82"/>
        <v>12722490</v>
      </c>
      <c r="N1393" s="638"/>
      <c r="O1393" s="638"/>
      <c r="P1393" s="639" t="s">
        <v>482</v>
      </c>
      <c r="Q1393" s="639" t="s">
        <v>336</v>
      </c>
      <c r="R1393" s="639" t="s">
        <v>73</v>
      </c>
      <c r="S1393" s="639" t="s">
        <v>59</v>
      </c>
    </row>
    <row r="1394" spans="1:19" ht="20.25" customHeight="1">
      <c r="A1394" s="639" t="s">
        <v>129</v>
      </c>
      <c r="B1394" s="638" t="s">
        <v>3261</v>
      </c>
      <c r="C1394" s="639" t="s">
        <v>866</v>
      </c>
      <c r="D1394" s="640" t="s">
        <v>4490</v>
      </c>
      <c r="E1394" s="638"/>
      <c r="F1394" s="639" t="s">
        <v>84</v>
      </c>
      <c r="G1394" s="638"/>
      <c r="H1394" s="1110">
        <v>781</v>
      </c>
      <c r="I1394" s="705">
        <v>8936</v>
      </c>
      <c r="J1394" s="643">
        <v>0</v>
      </c>
      <c r="K1394" s="578">
        <f t="shared" si="80"/>
        <v>0</v>
      </c>
      <c r="L1394" s="579">
        <f t="shared" si="81"/>
        <v>0</v>
      </c>
      <c r="M1394" s="580">
        <f t="shared" si="82"/>
        <v>6979016</v>
      </c>
      <c r="N1394" s="638"/>
      <c r="O1394" s="638"/>
      <c r="P1394" s="639" t="s">
        <v>482</v>
      </c>
      <c r="Q1394" s="639" t="s">
        <v>336</v>
      </c>
      <c r="R1394" s="639" t="s">
        <v>73</v>
      </c>
      <c r="S1394" s="639" t="s">
        <v>59</v>
      </c>
    </row>
    <row r="1395" spans="1:19" ht="20.25" customHeight="1">
      <c r="A1395" s="639" t="s">
        <v>129</v>
      </c>
      <c r="B1395" s="638" t="s">
        <v>3261</v>
      </c>
      <c r="C1395" s="639" t="s">
        <v>866</v>
      </c>
      <c r="D1395" s="640" t="s">
        <v>4490</v>
      </c>
      <c r="E1395" s="638"/>
      <c r="F1395" s="639" t="s">
        <v>81</v>
      </c>
      <c r="G1395" s="638"/>
      <c r="H1395" s="1110">
        <v>781</v>
      </c>
      <c r="I1395" s="705">
        <v>7726</v>
      </c>
      <c r="J1395" s="643">
        <v>0</v>
      </c>
      <c r="K1395" s="578">
        <f t="shared" si="80"/>
        <v>0</v>
      </c>
      <c r="L1395" s="579">
        <f t="shared" si="81"/>
        <v>0</v>
      </c>
      <c r="M1395" s="580">
        <f t="shared" si="82"/>
        <v>6034006</v>
      </c>
      <c r="N1395" s="638"/>
      <c r="O1395" s="638"/>
      <c r="P1395" s="639" t="s">
        <v>482</v>
      </c>
      <c r="Q1395" s="639" t="s">
        <v>336</v>
      </c>
      <c r="R1395" s="639" t="s">
        <v>73</v>
      </c>
      <c r="S1395" s="639" t="s">
        <v>59</v>
      </c>
    </row>
    <row r="1396" spans="1:19" ht="20.25" customHeight="1">
      <c r="A1396" s="639" t="s">
        <v>129</v>
      </c>
      <c r="B1396" s="638" t="s">
        <v>3261</v>
      </c>
      <c r="C1396" s="639" t="s">
        <v>866</v>
      </c>
      <c r="D1396" s="640" t="s">
        <v>4490</v>
      </c>
      <c r="E1396" s="638"/>
      <c r="F1396" s="639" t="s">
        <v>442</v>
      </c>
      <c r="G1396" s="638"/>
      <c r="H1396" s="1110">
        <v>781</v>
      </c>
      <c r="I1396" s="705">
        <v>931</v>
      </c>
      <c r="J1396" s="643">
        <v>0</v>
      </c>
      <c r="K1396" s="578">
        <f t="shared" si="80"/>
        <v>0</v>
      </c>
      <c r="L1396" s="579">
        <f t="shared" si="81"/>
        <v>0</v>
      </c>
      <c r="M1396" s="580">
        <f t="shared" si="82"/>
        <v>727111</v>
      </c>
      <c r="N1396" s="638"/>
      <c r="O1396" s="638"/>
      <c r="P1396" s="639" t="s">
        <v>482</v>
      </c>
      <c r="Q1396" s="639" t="s">
        <v>336</v>
      </c>
      <c r="R1396" s="639" t="s">
        <v>73</v>
      </c>
      <c r="S1396" s="639" t="s">
        <v>59</v>
      </c>
    </row>
    <row r="1397" spans="1:19" ht="20.25" customHeight="1">
      <c r="A1397" s="639" t="s">
        <v>129</v>
      </c>
      <c r="B1397" s="638" t="s">
        <v>3261</v>
      </c>
      <c r="C1397" s="639" t="s">
        <v>866</v>
      </c>
      <c r="D1397" s="640" t="s">
        <v>4490</v>
      </c>
      <c r="E1397" s="638"/>
      <c r="F1397" s="639" t="s">
        <v>385</v>
      </c>
      <c r="G1397" s="638"/>
      <c r="H1397" s="1110">
        <v>781</v>
      </c>
      <c r="I1397" s="705">
        <v>1117</v>
      </c>
      <c r="J1397" s="643">
        <v>0</v>
      </c>
      <c r="K1397" s="578">
        <f t="shared" si="80"/>
        <v>0</v>
      </c>
      <c r="L1397" s="579">
        <f t="shared" si="81"/>
        <v>0</v>
      </c>
      <c r="M1397" s="580">
        <f t="shared" si="82"/>
        <v>872377</v>
      </c>
      <c r="N1397" s="638"/>
      <c r="O1397" s="638"/>
      <c r="P1397" s="639" t="s">
        <v>482</v>
      </c>
      <c r="Q1397" s="639" t="s">
        <v>336</v>
      </c>
      <c r="R1397" s="639" t="s">
        <v>73</v>
      </c>
      <c r="S1397" s="639" t="s">
        <v>59</v>
      </c>
    </row>
    <row r="1398" spans="1:19" ht="20.25" customHeight="1">
      <c r="A1398" s="639" t="s">
        <v>129</v>
      </c>
      <c r="B1398" s="638" t="s">
        <v>3261</v>
      </c>
      <c r="C1398" s="639" t="s">
        <v>866</v>
      </c>
      <c r="D1398" s="640" t="s">
        <v>4490</v>
      </c>
      <c r="E1398" s="638"/>
      <c r="F1398" s="639" t="s">
        <v>620</v>
      </c>
      <c r="G1398" s="638"/>
      <c r="H1398" s="1110">
        <v>1550</v>
      </c>
      <c r="I1398" s="705">
        <v>8400</v>
      </c>
      <c r="J1398" s="643">
        <v>0</v>
      </c>
      <c r="K1398" s="578">
        <f t="shared" si="80"/>
        <v>0</v>
      </c>
      <c r="L1398" s="579">
        <f t="shared" si="81"/>
        <v>0</v>
      </c>
      <c r="M1398" s="580">
        <f t="shared" si="82"/>
        <v>13020000</v>
      </c>
      <c r="N1398" s="638"/>
      <c r="O1398" s="638"/>
      <c r="P1398" s="639" t="s">
        <v>482</v>
      </c>
      <c r="Q1398" s="639" t="s">
        <v>336</v>
      </c>
      <c r="R1398" s="639" t="s">
        <v>73</v>
      </c>
      <c r="S1398" s="639" t="s">
        <v>59</v>
      </c>
    </row>
    <row r="1399" spans="1:19" ht="20.25" customHeight="1">
      <c r="A1399" s="639" t="s">
        <v>129</v>
      </c>
      <c r="B1399" s="638" t="s">
        <v>3261</v>
      </c>
      <c r="C1399" s="639" t="s">
        <v>866</v>
      </c>
      <c r="D1399" s="640" t="s">
        <v>4490</v>
      </c>
      <c r="E1399" s="638"/>
      <c r="F1399" s="639" t="s">
        <v>620</v>
      </c>
      <c r="G1399" s="638"/>
      <c r="H1399" s="1110">
        <v>1550</v>
      </c>
      <c r="I1399" s="705">
        <v>8400</v>
      </c>
      <c r="J1399" s="643">
        <v>0</v>
      </c>
      <c r="K1399" s="578">
        <f t="shared" si="80"/>
        <v>0</v>
      </c>
      <c r="L1399" s="579">
        <f t="shared" si="81"/>
        <v>0</v>
      </c>
      <c r="M1399" s="580">
        <f t="shared" si="82"/>
        <v>13020000</v>
      </c>
      <c r="N1399" s="638"/>
      <c r="O1399" s="638"/>
      <c r="P1399" s="639" t="s">
        <v>482</v>
      </c>
      <c r="Q1399" s="639" t="s">
        <v>336</v>
      </c>
      <c r="R1399" s="639" t="s">
        <v>73</v>
      </c>
      <c r="S1399" s="639" t="s">
        <v>59</v>
      </c>
    </row>
    <row r="1400" spans="1:19" ht="20.25" customHeight="1">
      <c r="A1400" s="639" t="s">
        <v>129</v>
      </c>
      <c r="B1400" s="638" t="s">
        <v>3262</v>
      </c>
      <c r="C1400" s="639" t="s">
        <v>3263</v>
      </c>
      <c r="D1400" s="640" t="s">
        <v>4490</v>
      </c>
      <c r="E1400" s="638"/>
      <c r="F1400" s="639" t="s">
        <v>880</v>
      </c>
      <c r="G1400" s="638"/>
      <c r="H1400" s="1110">
        <v>3648</v>
      </c>
      <c r="I1400" s="705">
        <v>2930</v>
      </c>
      <c r="J1400" s="643">
        <v>0</v>
      </c>
      <c r="K1400" s="578">
        <f t="shared" si="80"/>
        <v>0</v>
      </c>
      <c r="L1400" s="579">
        <f t="shared" si="81"/>
        <v>0</v>
      </c>
      <c r="M1400" s="580">
        <f t="shared" si="82"/>
        <v>10688640</v>
      </c>
      <c r="N1400" s="638"/>
      <c r="O1400" s="638" t="s">
        <v>3315</v>
      </c>
      <c r="P1400" s="639" t="s">
        <v>90</v>
      </c>
      <c r="Q1400" s="639" t="s">
        <v>336</v>
      </c>
      <c r="R1400" s="639" t="s">
        <v>73</v>
      </c>
      <c r="S1400" s="639" t="s">
        <v>59</v>
      </c>
    </row>
    <row r="1401" spans="1:19" ht="20.25" customHeight="1">
      <c r="A1401" s="639" t="s">
        <v>129</v>
      </c>
      <c r="B1401" s="638" t="s">
        <v>3262</v>
      </c>
      <c r="C1401" s="639" t="s">
        <v>3263</v>
      </c>
      <c r="D1401" s="640" t="s">
        <v>4490</v>
      </c>
      <c r="E1401" s="638"/>
      <c r="F1401" s="639" t="s">
        <v>3287</v>
      </c>
      <c r="G1401" s="638"/>
      <c r="H1401" s="1110">
        <v>3648</v>
      </c>
      <c r="I1401" s="705">
        <v>153155</v>
      </c>
      <c r="J1401" s="643">
        <v>26</v>
      </c>
      <c r="K1401" s="578">
        <f t="shared" si="80"/>
        <v>94848</v>
      </c>
      <c r="L1401" s="579">
        <f t="shared" si="81"/>
        <v>94.847999999999999</v>
      </c>
      <c r="M1401" s="580">
        <f t="shared" si="82"/>
        <v>558709440</v>
      </c>
      <c r="N1401" s="638"/>
      <c r="O1401" s="638" t="s">
        <v>3315</v>
      </c>
      <c r="P1401" s="639" t="s">
        <v>90</v>
      </c>
      <c r="Q1401" s="639" t="s">
        <v>343</v>
      </c>
      <c r="R1401" s="639" t="s">
        <v>60</v>
      </c>
      <c r="S1401" s="639" t="s">
        <v>59</v>
      </c>
    </row>
    <row r="1402" spans="1:19" ht="20.25" customHeight="1">
      <c r="A1402" s="639" t="s">
        <v>129</v>
      </c>
      <c r="B1402" s="638" t="s">
        <v>3262</v>
      </c>
      <c r="C1402" s="639" t="s">
        <v>3263</v>
      </c>
      <c r="D1402" s="640" t="s">
        <v>4490</v>
      </c>
      <c r="E1402" s="638"/>
      <c r="F1402" s="639" t="s">
        <v>3287</v>
      </c>
      <c r="G1402" s="638"/>
      <c r="H1402" s="1110">
        <v>200</v>
      </c>
      <c r="I1402" s="705">
        <v>145623</v>
      </c>
      <c r="J1402" s="643">
        <v>26</v>
      </c>
      <c r="K1402" s="578">
        <f t="shared" si="80"/>
        <v>5200</v>
      </c>
      <c r="L1402" s="579">
        <f t="shared" si="81"/>
        <v>5.2</v>
      </c>
      <c r="M1402" s="580">
        <f t="shared" si="82"/>
        <v>29124600</v>
      </c>
      <c r="N1402" s="638"/>
      <c r="O1402" s="638" t="s">
        <v>3316</v>
      </c>
      <c r="P1402" s="639" t="s">
        <v>90</v>
      </c>
      <c r="Q1402" s="639" t="s">
        <v>343</v>
      </c>
      <c r="R1402" s="639" t="s">
        <v>60</v>
      </c>
      <c r="S1402" s="639" t="s">
        <v>59</v>
      </c>
    </row>
    <row r="1403" spans="1:19" ht="20.25" customHeight="1">
      <c r="A1403" s="639" t="s">
        <v>129</v>
      </c>
      <c r="B1403" s="638" t="s">
        <v>3262</v>
      </c>
      <c r="C1403" s="639" t="s">
        <v>3263</v>
      </c>
      <c r="D1403" s="640" t="s">
        <v>4490</v>
      </c>
      <c r="E1403" s="638"/>
      <c r="F1403" s="639" t="s">
        <v>880</v>
      </c>
      <c r="G1403" s="638"/>
      <c r="H1403" s="1110">
        <v>200</v>
      </c>
      <c r="I1403" s="705">
        <v>2786</v>
      </c>
      <c r="J1403" s="643">
        <v>0</v>
      </c>
      <c r="K1403" s="578">
        <f t="shared" si="80"/>
        <v>0</v>
      </c>
      <c r="L1403" s="579">
        <f t="shared" si="81"/>
        <v>0</v>
      </c>
      <c r="M1403" s="580">
        <f t="shared" si="82"/>
        <v>557200</v>
      </c>
      <c r="N1403" s="638"/>
      <c r="O1403" s="638" t="s">
        <v>3316</v>
      </c>
      <c r="P1403" s="639" t="s">
        <v>90</v>
      </c>
      <c r="Q1403" s="639" t="s">
        <v>336</v>
      </c>
      <c r="R1403" s="639" t="s">
        <v>73</v>
      </c>
      <c r="S1403" s="639" t="s">
        <v>59</v>
      </c>
    </row>
    <row r="1404" spans="1:19" ht="20.25" customHeight="1">
      <c r="A1404" s="639" t="s">
        <v>3268</v>
      </c>
      <c r="B1404" s="638" t="s">
        <v>3269</v>
      </c>
      <c r="C1404" s="639" t="s">
        <v>1032</v>
      </c>
      <c r="D1404" s="640" t="s">
        <v>4469</v>
      </c>
      <c r="E1404" s="638"/>
      <c r="F1404" s="639" t="s">
        <v>2844</v>
      </c>
      <c r="G1404" s="638"/>
      <c r="H1404" s="1110">
        <v>6</v>
      </c>
      <c r="I1404" s="705">
        <v>51114</v>
      </c>
      <c r="J1404" s="643">
        <v>19</v>
      </c>
      <c r="K1404" s="578">
        <f t="shared" si="80"/>
        <v>114</v>
      </c>
      <c r="L1404" s="579">
        <f t="shared" si="81"/>
        <v>0.114</v>
      </c>
      <c r="M1404" s="580">
        <f t="shared" si="82"/>
        <v>306684</v>
      </c>
      <c r="N1404" s="638"/>
      <c r="O1404" s="638" t="s">
        <v>3321</v>
      </c>
      <c r="P1404" s="639" t="s">
        <v>90</v>
      </c>
      <c r="Q1404" s="639" t="s">
        <v>361</v>
      </c>
      <c r="R1404" s="639" t="s">
        <v>68</v>
      </c>
      <c r="S1404" s="639" t="s">
        <v>152</v>
      </c>
    </row>
    <row r="1405" spans="1:19" ht="20.25" customHeight="1">
      <c r="A1405" s="639" t="s">
        <v>3268</v>
      </c>
      <c r="B1405" s="638" t="s">
        <v>3269</v>
      </c>
      <c r="C1405" s="639" t="s">
        <v>1032</v>
      </c>
      <c r="D1405" s="640" t="s">
        <v>4469</v>
      </c>
      <c r="E1405" s="638"/>
      <c r="F1405" s="639" t="s">
        <v>612</v>
      </c>
      <c r="G1405" s="638"/>
      <c r="H1405" s="1110">
        <v>6</v>
      </c>
      <c r="I1405" s="705">
        <v>42595</v>
      </c>
      <c r="J1405" s="643">
        <v>0</v>
      </c>
      <c r="K1405" s="578">
        <f t="shared" si="80"/>
        <v>0</v>
      </c>
      <c r="L1405" s="579">
        <f t="shared" si="81"/>
        <v>0</v>
      </c>
      <c r="M1405" s="580">
        <f t="shared" si="82"/>
        <v>255570</v>
      </c>
      <c r="N1405" s="638"/>
      <c r="O1405" s="638" t="s">
        <v>3321</v>
      </c>
      <c r="P1405" s="639" t="s">
        <v>90</v>
      </c>
      <c r="Q1405" s="639" t="s">
        <v>336</v>
      </c>
      <c r="R1405" s="639" t="s">
        <v>73</v>
      </c>
      <c r="S1405" s="639" t="s">
        <v>152</v>
      </c>
    </row>
    <row r="1406" spans="1:19" ht="20.25" customHeight="1">
      <c r="A1406" s="639" t="s">
        <v>3268</v>
      </c>
      <c r="B1406" s="638" t="s">
        <v>3269</v>
      </c>
      <c r="C1406" s="639" t="s">
        <v>1032</v>
      </c>
      <c r="D1406" s="640" t="s">
        <v>4469</v>
      </c>
      <c r="E1406" s="638"/>
      <c r="F1406" s="639" t="s">
        <v>2844</v>
      </c>
      <c r="G1406" s="638"/>
      <c r="H1406" s="1110">
        <v>25</v>
      </c>
      <c r="I1406" s="705">
        <v>51399</v>
      </c>
      <c r="J1406" s="643">
        <v>19</v>
      </c>
      <c r="K1406" s="578">
        <f t="shared" si="80"/>
        <v>475</v>
      </c>
      <c r="L1406" s="579">
        <f t="shared" si="81"/>
        <v>0.47499999999999998</v>
      </c>
      <c r="M1406" s="580">
        <f t="shared" si="82"/>
        <v>1284975</v>
      </c>
      <c r="N1406" s="638"/>
      <c r="O1406" s="638" t="s">
        <v>3322</v>
      </c>
      <c r="P1406" s="639" t="s">
        <v>90</v>
      </c>
      <c r="Q1406" s="639" t="s">
        <v>361</v>
      </c>
      <c r="R1406" s="639" t="s">
        <v>68</v>
      </c>
      <c r="S1406" s="639" t="s">
        <v>152</v>
      </c>
    </row>
    <row r="1407" spans="1:19" ht="20.25" customHeight="1">
      <c r="A1407" s="639" t="s">
        <v>3268</v>
      </c>
      <c r="B1407" s="638" t="s">
        <v>3269</v>
      </c>
      <c r="C1407" s="639" t="s">
        <v>1032</v>
      </c>
      <c r="D1407" s="640" t="s">
        <v>4469</v>
      </c>
      <c r="E1407" s="638"/>
      <c r="F1407" s="639" t="s">
        <v>630</v>
      </c>
      <c r="G1407" s="638"/>
      <c r="H1407" s="1110">
        <v>25</v>
      </c>
      <c r="I1407" s="705">
        <v>114220</v>
      </c>
      <c r="J1407" s="643">
        <v>0</v>
      </c>
      <c r="K1407" s="578">
        <f t="shared" si="80"/>
        <v>0</v>
      </c>
      <c r="L1407" s="579">
        <f t="shared" si="81"/>
        <v>0</v>
      </c>
      <c r="M1407" s="580">
        <f t="shared" si="82"/>
        <v>2855500</v>
      </c>
      <c r="N1407" s="638"/>
      <c r="O1407" s="638" t="s">
        <v>3322</v>
      </c>
      <c r="P1407" s="639" t="s">
        <v>90</v>
      </c>
      <c r="Q1407" s="639" t="s">
        <v>336</v>
      </c>
      <c r="R1407" s="639" t="s">
        <v>73</v>
      </c>
      <c r="S1407" s="639" t="s">
        <v>152</v>
      </c>
    </row>
    <row r="1408" spans="1:19" ht="20.25" customHeight="1">
      <c r="A1408" s="639" t="s">
        <v>3268</v>
      </c>
      <c r="B1408" s="638" t="s">
        <v>3269</v>
      </c>
      <c r="C1408" s="639" t="s">
        <v>1032</v>
      </c>
      <c r="D1408" s="640" t="s">
        <v>4469</v>
      </c>
      <c r="E1408" s="638"/>
      <c r="F1408" s="639" t="s">
        <v>223</v>
      </c>
      <c r="G1408" s="638"/>
      <c r="H1408" s="1110">
        <v>113</v>
      </c>
      <c r="I1408" s="705">
        <v>79070</v>
      </c>
      <c r="J1408" s="643">
        <v>33</v>
      </c>
      <c r="K1408" s="578">
        <f t="shared" si="80"/>
        <v>3729</v>
      </c>
      <c r="L1408" s="579">
        <f t="shared" si="81"/>
        <v>3.7290000000000001</v>
      </c>
      <c r="M1408" s="580">
        <f t="shared" si="82"/>
        <v>8934910</v>
      </c>
      <c r="N1408" s="638"/>
      <c r="O1408" s="638" t="s">
        <v>3323</v>
      </c>
      <c r="P1408" s="639" t="s">
        <v>90</v>
      </c>
      <c r="Q1408" s="639" t="s">
        <v>370</v>
      </c>
      <c r="R1408" s="639" t="s">
        <v>68</v>
      </c>
      <c r="S1408" s="639" t="s">
        <v>152</v>
      </c>
    </row>
    <row r="1409" spans="1:19" ht="20.25" customHeight="1">
      <c r="A1409" s="639" t="s">
        <v>3268</v>
      </c>
      <c r="B1409" s="638" t="s">
        <v>3269</v>
      </c>
      <c r="C1409" s="639" t="s">
        <v>1032</v>
      </c>
      <c r="D1409" s="640" t="s">
        <v>4469</v>
      </c>
      <c r="E1409" s="638"/>
      <c r="F1409" s="639" t="s">
        <v>880</v>
      </c>
      <c r="G1409" s="638"/>
      <c r="H1409" s="1110">
        <v>113</v>
      </c>
      <c r="I1409" s="705">
        <v>3349</v>
      </c>
      <c r="J1409" s="643">
        <v>0</v>
      </c>
      <c r="K1409" s="578">
        <f t="shared" si="80"/>
        <v>0</v>
      </c>
      <c r="L1409" s="579">
        <f t="shared" si="81"/>
        <v>0</v>
      </c>
      <c r="M1409" s="580">
        <f t="shared" si="82"/>
        <v>378437</v>
      </c>
      <c r="N1409" s="638"/>
      <c r="O1409" s="638" t="s">
        <v>3323</v>
      </c>
      <c r="P1409" s="639" t="s">
        <v>90</v>
      </c>
      <c r="Q1409" s="639" t="s">
        <v>336</v>
      </c>
      <c r="R1409" s="639" t="s">
        <v>73</v>
      </c>
      <c r="S1409" s="639" t="s">
        <v>152</v>
      </c>
    </row>
    <row r="1410" spans="1:19" ht="20.25" customHeight="1">
      <c r="A1410" s="639" t="s">
        <v>3268</v>
      </c>
      <c r="B1410" s="638" t="s">
        <v>3269</v>
      </c>
      <c r="C1410" s="639" t="s">
        <v>1032</v>
      </c>
      <c r="D1410" s="640" t="s">
        <v>4469</v>
      </c>
      <c r="E1410" s="638"/>
      <c r="F1410" s="639" t="s">
        <v>363</v>
      </c>
      <c r="G1410" s="638"/>
      <c r="H1410" s="1110">
        <v>1</v>
      </c>
      <c r="I1410" s="705">
        <v>134446</v>
      </c>
      <c r="J1410" s="643">
        <v>42</v>
      </c>
      <c r="K1410" s="578">
        <f t="shared" si="80"/>
        <v>42</v>
      </c>
      <c r="L1410" s="579">
        <f t="shared" si="81"/>
        <v>4.2000000000000003E-2</v>
      </c>
      <c r="M1410" s="580">
        <f t="shared" si="82"/>
        <v>134446</v>
      </c>
      <c r="N1410" s="638"/>
      <c r="O1410" s="638" t="s">
        <v>614</v>
      </c>
      <c r="P1410" s="639" t="s">
        <v>90</v>
      </c>
      <c r="Q1410" s="639" t="s">
        <v>364</v>
      </c>
      <c r="R1410" s="639" t="s">
        <v>68</v>
      </c>
      <c r="S1410" s="639" t="s">
        <v>152</v>
      </c>
    </row>
    <row r="1411" spans="1:19" ht="20.25" customHeight="1">
      <c r="A1411" s="639" t="s">
        <v>3268</v>
      </c>
      <c r="B1411" s="638" t="s">
        <v>3269</v>
      </c>
      <c r="C1411" s="639" t="s">
        <v>1032</v>
      </c>
      <c r="D1411" s="640" t="s">
        <v>4469</v>
      </c>
      <c r="E1411" s="638"/>
      <c r="F1411" s="639" t="s">
        <v>1387</v>
      </c>
      <c r="G1411" s="638"/>
      <c r="H1411" s="1110">
        <v>139</v>
      </c>
      <c r="I1411" s="705">
        <v>14538</v>
      </c>
      <c r="J1411" s="643">
        <v>0</v>
      </c>
      <c r="K1411" s="578">
        <f t="shared" si="80"/>
        <v>0</v>
      </c>
      <c r="L1411" s="579">
        <f t="shared" si="81"/>
        <v>0</v>
      </c>
      <c r="M1411" s="580">
        <f t="shared" si="82"/>
        <v>2020782</v>
      </c>
      <c r="N1411" s="638"/>
      <c r="O1411" s="638" t="s">
        <v>695</v>
      </c>
      <c r="P1411" s="639" t="s">
        <v>90</v>
      </c>
      <c r="Q1411" s="639" t="s">
        <v>577</v>
      </c>
      <c r="R1411" s="639" t="s">
        <v>375</v>
      </c>
      <c r="S1411" s="639" t="s">
        <v>152</v>
      </c>
    </row>
    <row r="1412" spans="1:19" ht="20.25" customHeight="1">
      <c r="A1412" s="639" t="s">
        <v>3268</v>
      </c>
      <c r="B1412" s="638" t="s">
        <v>3269</v>
      </c>
      <c r="C1412" s="639" t="s">
        <v>1032</v>
      </c>
      <c r="D1412" s="640" t="s">
        <v>4469</v>
      </c>
      <c r="E1412" s="638"/>
      <c r="F1412" s="639" t="s">
        <v>642</v>
      </c>
      <c r="G1412" s="638"/>
      <c r="H1412" s="1110">
        <v>139</v>
      </c>
      <c r="I1412" s="705">
        <v>29456</v>
      </c>
      <c r="J1412" s="643">
        <v>18</v>
      </c>
      <c r="K1412" s="578">
        <f t="shared" si="80"/>
        <v>2502</v>
      </c>
      <c r="L1412" s="579">
        <f t="shared" si="81"/>
        <v>2.5019999999999998</v>
      </c>
      <c r="M1412" s="580">
        <f t="shared" si="82"/>
        <v>4094384</v>
      </c>
      <c r="N1412" s="638"/>
      <c r="O1412" s="638" t="s">
        <v>695</v>
      </c>
      <c r="P1412" s="639" t="s">
        <v>90</v>
      </c>
      <c r="Q1412" s="639" t="s">
        <v>270</v>
      </c>
      <c r="R1412" s="639" t="s">
        <v>68</v>
      </c>
      <c r="S1412" s="639" t="s">
        <v>152</v>
      </c>
    </row>
    <row r="1413" spans="1:19" ht="20.25" customHeight="1">
      <c r="A1413" s="639" t="s">
        <v>3268</v>
      </c>
      <c r="B1413" s="638" t="s">
        <v>3269</v>
      </c>
      <c r="C1413" s="639" t="s">
        <v>1032</v>
      </c>
      <c r="D1413" s="640" t="s">
        <v>4469</v>
      </c>
      <c r="E1413" s="638"/>
      <c r="F1413" s="639" t="s">
        <v>3108</v>
      </c>
      <c r="G1413" s="638"/>
      <c r="H1413" s="1110">
        <v>10</v>
      </c>
      <c r="I1413" s="705">
        <v>38512</v>
      </c>
      <c r="J1413" s="643">
        <v>9</v>
      </c>
      <c r="K1413" s="578">
        <f t="shared" si="80"/>
        <v>90</v>
      </c>
      <c r="L1413" s="579">
        <f t="shared" si="81"/>
        <v>0.09</v>
      </c>
      <c r="M1413" s="580">
        <f t="shared" si="82"/>
        <v>385120</v>
      </c>
      <c r="N1413" s="638"/>
      <c r="O1413" s="638" t="s">
        <v>3324</v>
      </c>
      <c r="P1413" s="639" t="s">
        <v>90</v>
      </c>
      <c r="Q1413" s="639" t="s">
        <v>344</v>
      </c>
      <c r="R1413" s="639" t="s">
        <v>68</v>
      </c>
      <c r="S1413" s="639" t="s">
        <v>152</v>
      </c>
    </row>
    <row r="1414" spans="1:19" ht="20.25" customHeight="1">
      <c r="A1414" s="639" t="s">
        <v>3268</v>
      </c>
      <c r="B1414" s="638" t="s">
        <v>3269</v>
      </c>
      <c r="C1414" s="639" t="s">
        <v>1032</v>
      </c>
      <c r="D1414" s="640" t="s">
        <v>4469</v>
      </c>
      <c r="E1414" s="638"/>
      <c r="F1414" s="639" t="s">
        <v>335</v>
      </c>
      <c r="G1414" s="638"/>
      <c r="H1414" s="1110">
        <v>149</v>
      </c>
      <c r="I1414" s="705">
        <v>36610</v>
      </c>
      <c r="J1414" s="643">
        <v>0</v>
      </c>
      <c r="K1414" s="578">
        <f t="shared" si="80"/>
        <v>0</v>
      </c>
      <c r="L1414" s="579">
        <f t="shared" si="81"/>
        <v>0</v>
      </c>
      <c r="M1414" s="580">
        <f t="shared" si="82"/>
        <v>5454890</v>
      </c>
      <c r="N1414" s="638"/>
      <c r="O1414" s="638" t="s">
        <v>2787</v>
      </c>
      <c r="P1414" s="639" t="s">
        <v>90</v>
      </c>
      <c r="Q1414" s="639" t="s">
        <v>271</v>
      </c>
      <c r="R1414" s="639" t="s">
        <v>73</v>
      </c>
      <c r="S1414" s="639" t="s">
        <v>152</v>
      </c>
    </row>
    <row r="1415" spans="1:19" ht="20.25" customHeight="1">
      <c r="A1415" s="639" t="s">
        <v>3268</v>
      </c>
      <c r="B1415" s="638" t="s">
        <v>3269</v>
      </c>
      <c r="C1415" s="639" t="s">
        <v>1032</v>
      </c>
      <c r="D1415" s="640" t="s">
        <v>4469</v>
      </c>
      <c r="E1415" s="638"/>
      <c r="F1415" s="639" t="s">
        <v>880</v>
      </c>
      <c r="G1415" s="638"/>
      <c r="H1415" s="1110">
        <v>149</v>
      </c>
      <c r="I1415" s="705">
        <v>3441</v>
      </c>
      <c r="J1415" s="643">
        <v>0</v>
      </c>
      <c r="K1415" s="578">
        <f t="shared" si="80"/>
        <v>0</v>
      </c>
      <c r="L1415" s="579">
        <f t="shared" si="81"/>
        <v>0</v>
      </c>
      <c r="M1415" s="580">
        <f t="shared" si="82"/>
        <v>512709</v>
      </c>
      <c r="N1415" s="638"/>
      <c r="O1415" s="638" t="s">
        <v>2787</v>
      </c>
      <c r="P1415" s="639" t="s">
        <v>90</v>
      </c>
      <c r="Q1415" s="639" t="s">
        <v>336</v>
      </c>
      <c r="R1415" s="639" t="s">
        <v>73</v>
      </c>
      <c r="S1415" s="639" t="s">
        <v>152</v>
      </c>
    </row>
    <row r="1416" spans="1:19" ht="20.25" customHeight="1">
      <c r="A1416" s="639" t="s">
        <v>3268</v>
      </c>
      <c r="B1416" s="638" t="s">
        <v>3269</v>
      </c>
      <c r="C1416" s="639" t="s">
        <v>1032</v>
      </c>
      <c r="D1416" s="640" t="s">
        <v>4469</v>
      </c>
      <c r="E1416" s="638"/>
      <c r="F1416" s="639" t="s">
        <v>880</v>
      </c>
      <c r="G1416" s="638"/>
      <c r="H1416" s="1110">
        <v>149</v>
      </c>
      <c r="I1416" s="705">
        <v>3441</v>
      </c>
      <c r="J1416" s="643">
        <v>0</v>
      </c>
      <c r="K1416" s="578">
        <f t="shared" si="80"/>
        <v>0</v>
      </c>
      <c r="L1416" s="579">
        <f t="shared" si="81"/>
        <v>0</v>
      </c>
      <c r="M1416" s="580">
        <f t="shared" si="82"/>
        <v>512709</v>
      </c>
      <c r="N1416" s="638"/>
      <c r="O1416" s="638" t="s">
        <v>2787</v>
      </c>
      <c r="P1416" s="639" t="s">
        <v>90</v>
      </c>
      <c r="Q1416" s="639" t="s">
        <v>336</v>
      </c>
      <c r="R1416" s="639" t="s">
        <v>73</v>
      </c>
      <c r="S1416" s="639" t="s">
        <v>152</v>
      </c>
    </row>
    <row r="1417" spans="1:19" ht="20.25" customHeight="1">
      <c r="A1417" s="639" t="s">
        <v>3268</v>
      </c>
      <c r="B1417" s="638" t="s">
        <v>3269</v>
      </c>
      <c r="C1417" s="639" t="s">
        <v>1032</v>
      </c>
      <c r="D1417" s="640" t="s">
        <v>4469</v>
      </c>
      <c r="E1417" s="638"/>
      <c r="F1417" s="639" t="s">
        <v>1575</v>
      </c>
      <c r="G1417" s="638"/>
      <c r="H1417" s="1110">
        <v>149</v>
      </c>
      <c r="I1417" s="705">
        <v>6882</v>
      </c>
      <c r="J1417" s="643">
        <v>0</v>
      </c>
      <c r="K1417" s="578">
        <f t="shared" si="80"/>
        <v>0</v>
      </c>
      <c r="L1417" s="579">
        <f t="shared" si="81"/>
        <v>0</v>
      </c>
      <c r="M1417" s="580">
        <f t="shared" si="82"/>
        <v>1025418</v>
      </c>
      <c r="N1417" s="638"/>
      <c r="O1417" s="638" t="s">
        <v>2787</v>
      </c>
      <c r="P1417" s="639" t="s">
        <v>90</v>
      </c>
      <c r="Q1417" s="639" t="s">
        <v>336</v>
      </c>
      <c r="R1417" s="639" t="s">
        <v>73</v>
      </c>
      <c r="S1417" s="639" t="s">
        <v>152</v>
      </c>
    </row>
    <row r="1418" spans="1:19" ht="20.25" customHeight="1">
      <c r="A1418" s="639" t="s">
        <v>3268</v>
      </c>
      <c r="B1418" s="638" t="s">
        <v>3269</v>
      </c>
      <c r="C1418" s="639" t="s">
        <v>1032</v>
      </c>
      <c r="D1418" s="640" t="s">
        <v>4469</v>
      </c>
      <c r="E1418" s="638"/>
      <c r="F1418" s="639" t="s">
        <v>882</v>
      </c>
      <c r="G1418" s="638"/>
      <c r="H1418" s="1110">
        <v>149</v>
      </c>
      <c r="I1418" s="705">
        <v>8125</v>
      </c>
      <c r="J1418" s="643">
        <v>0</v>
      </c>
      <c r="K1418" s="578">
        <f t="shared" si="80"/>
        <v>0</v>
      </c>
      <c r="L1418" s="579">
        <f t="shared" si="81"/>
        <v>0</v>
      </c>
      <c r="M1418" s="580">
        <f t="shared" si="82"/>
        <v>1210625</v>
      </c>
      <c r="N1418" s="638"/>
      <c r="O1418" s="638" t="s">
        <v>2787</v>
      </c>
      <c r="P1418" s="639" t="s">
        <v>90</v>
      </c>
      <c r="Q1418" s="639" t="s">
        <v>336</v>
      </c>
      <c r="R1418" s="639" t="s">
        <v>73</v>
      </c>
      <c r="S1418" s="639" t="s">
        <v>152</v>
      </c>
    </row>
    <row r="1419" spans="1:19" ht="20.25" customHeight="1">
      <c r="A1419" s="639" t="s">
        <v>3268</v>
      </c>
      <c r="B1419" s="638" t="s">
        <v>3269</v>
      </c>
      <c r="C1419" s="639" t="s">
        <v>1032</v>
      </c>
      <c r="D1419" s="640" t="s">
        <v>4469</v>
      </c>
      <c r="E1419" s="638"/>
      <c r="F1419" s="639" t="s">
        <v>534</v>
      </c>
      <c r="G1419" s="638"/>
      <c r="H1419" s="1110">
        <v>3</v>
      </c>
      <c r="I1419" s="705">
        <v>56700</v>
      </c>
      <c r="J1419" s="643">
        <v>0</v>
      </c>
      <c r="K1419" s="578">
        <f t="shared" si="80"/>
        <v>0</v>
      </c>
      <c r="L1419" s="579">
        <f t="shared" si="81"/>
        <v>0</v>
      </c>
      <c r="M1419" s="580">
        <f t="shared" si="82"/>
        <v>170100</v>
      </c>
      <c r="N1419" s="638"/>
      <c r="O1419" s="638" t="s">
        <v>703</v>
      </c>
      <c r="P1419" s="639" t="s">
        <v>90</v>
      </c>
      <c r="Q1419" s="639" t="s">
        <v>278</v>
      </c>
      <c r="R1419" s="639" t="s">
        <v>73</v>
      </c>
      <c r="S1419" s="639" t="s">
        <v>152</v>
      </c>
    </row>
    <row r="1420" spans="1:19" ht="20.25" customHeight="1">
      <c r="A1420" s="639" t="s">
        <v>3268</v>
      </c>
      <c r="B1420" s="638" t="s">
        <v>3269</v>
      </c>
      <c r="C1420" s="639" t="s">
        <v>1032</v>
      </c>
      <c r="D1420" s="640" t="s">
        <v>4469</v>
      </c>
      <c r="E1420" s="638"/>
      <c r="F1420" s="639" t="s">
        <v>872</v>
      </c>
      <c r="G1420" s="638"/>
      <c r="H1420" s="1110">
        <v>144</v>
      </c>
      <c r="I1420" s="705">
        <v>61200</v>
      </c>
      <c r="J1420" s="643">
        <v>0</v>
      </c>
      <c r="K1420" s="578">
        <f t="shared" si="80"/>
        <v>0</v>
      </c>
      <c r="L1420" s="579">
        <f t="shared" si="81"/>
        <v>0</v>
      </c>
      <c r="M1420" s="580">
        <f t="shared" si="82"/>
        <v>8812800</v>
      </c>
      <c r="N1420" s="638"/>
      <c r="O1420" s="638"/>
      <c r="P1420" s="639" t="s">
        <v>90</v>
      </c>
      <c r="Q1420" s="639" t="s">
        <v>585</v>
      </c>
      <c r="R1420" s="639" t="s">
        <v>73</v>
      </c>
      <c r="S1420" s="639" t="s">
        <v>152</v>
      </c>
    </row>
    <row r="1421" spans="1:19" ht="20.25" customHeight="1">
      <c r="A1421" s="639" t="s">
        <v>3268</v>
      </c>
      <c r="B1421" s="638" t="s">
        <v>3269</v>
      </c>
      <c r="C1421" s="639" t="s">
        <v>1032</v>
      </c>
      <c r="D1421" s="640" t="s">
        <v>4469</v>
      </c>
      <c r="E1421" s="638"/>
      <c r="F1421" s="639" t="s">
        <v>985</v>
      </c>
      <c r="G1421" s="638"/>
      <c r="H1421" s="1110">
        <v>28</v>
      </c>
      <c r="I1421" s="705">
        <v>7200</v>
      </c>
      <c r="J1421" s="643">
        <v>0</v>
      </c>
      <c r="K1421" s="578">
        <f t="shared" si="80"/>
        <v>0</v>
      </c>
      <c r="L1421" s="579">
        <f t="shared" si="81"/>
        <v>0</v>
      </c>
      <c r="M1421" s="580">
        <f t="shared" si="82"/>
        <v>201600</v>
      </c>
      <c r="N1421" s="638"/>
      <c r="O1421" s="638"/>
      <c r="P1421" s="639" t="s">
        <v>90</v>
      </c>
      <c r="Q1421" s="639" t="s">
        <v>336</v>
      </c>
      <c r="R1421" s="639" t="s">
        <v>73</v>
      </c>
      <c r="S1421" s="639" t="s">
        <v>152</v>
      </c>
    </row>
    <row r="1422" spans="1:19" ht="20.25" customHeight="1">
      <c r="A1422" s="639" t="s">
        <v>3268</v>
      </c>
      <c r="B1422" s="638" t="s">
        <v>3269</v>
      </c>
      <c r="C1422" s="639" t="s">
        <v>1032</v>
      </c>
      <c r="D1422" s="640" t="s">
        <v>4469</v>
      </c>
      <c r="E1422" s="638"/>
      <c r="F1422" s="639" t="s">
        <v>710</v>
      </c>
      <c r="G1422" s="638"/>
      <c r="H1422" s="1110">
        <v>293</v>
      </c>
      <c r="I1422" s="705">
        <v>4950</v>
      </c>
      <c r="J1422" s="643">
        <v>0</v>
      </c>
      <c r="K1422" s="578">
        <f t="shared" si="80"/>
        <v>0</v>
      </c>
      <c r="L1422" s="579">
        <f t="shared" si="81"/>
        <v>0</v>
      </c>
      <c r="M1422" s="580">
        <f t="shared" si="82"/>
        <v>1450350</v>
      </c>
      <c r="N1422" s="638"/>
      <c r="O1422" s="638"/>
      <c r="P1422" s="639" t="s">
        <v>90</v>
      </c>
      <c r="Q1422" s="639" t="s">
        <v>360</v>
      </c>
      <c r="R1422" s="639" t="s">
        <v>73</v>
      </c>
      <c r="S1422" s="639" t="s">
        <v>152</v>
      </c>
    </row>
    <row r="1423" spans="1:19" ht="20.25" customHeight="1">
      <c r="A1423" s="639" t="s">
        <v>3268</v>
      </c>
      <c r="B1423" s="638" t="s">
        <v>3269</v>
      </c>
      <c r="C1423" s="639" t="s">
        <v>1032</v>
      </c>
      <c r="D1423" s="640" t="s">
        <v>4469</v>
      </c>
      <c r="E1423" s="638"/>
      <c r="F1423" s="639" t="s">
        <v>775</v>
      </c>
      <c r="G1423" s="638"/>
      <c r="H1423" s="1110">
        <v>144</v>
      </c>
      <c r="I1423" s="705">
        <v>5850</v>
      </c>
      <c r="J1423" s="643">
        <v>0</v>
      </c>
      <c r="K1423" s="578">
        <f t="shared" si="80"/>
        <v>0</v>
      </c>
      <c r="L1423" s="579">
        <f t="shared" si="81"/>
        <v>0</v>
      </c>
      <c r="M1423" s="580">
        <f t="shared" si="82"/>
        <v>842400</v>
      </c>
      <c r="N1423" s="638"/>
      <c r="O1423" s="638"/>
      <c r="P1423" s="639" t="s">
        <v>90</v>
      </c>
      <c r="Q1423" s="639" t="s">
        <v>360</v>
      </c>
      <c r="R1423" s="639" t="s">
        <v>73</v>
      </c>
      <c r="S1423" s="639" t="s">
        <v>152</v>
      </c>
    </row>
    <row r="1424" spans="1:19" ht="20.25" customHeight="1">
      <c r="A1424" s="639" t="s">
        <v>3268</v>
      </c>
      <c r="B1424" s="638" t="s">
        <v>3269</v>
      </c>
      <c r="C1424" s="639" t="s">
        <v>1032</v>
      </c>
      <c r="D1424" s="640" t="s">
        <v>4469</v>
      </c>
      <c r="E1424" s="638"/>
      <c r="F1424" s="639" t="s">
        <v>711</v>
      </c>
      <c r="G1424" s="638"/>
      <c r="H1424" s="1110">
        <v>293</v>
      </c>
      <c r="I1424" s="705">
        <v>4410</v>
      </c>
      <c r="J1424" s="643">
        <v>0</v>
      </c>
      <c r="K1424" s="578">
        <f t="shared" si="80"/>
        <v>0</v>
      </c>
      <c r="L1424" s="579">
        <f t="shared" si="81"/>
        <v>0</v>
      </c>
      <c r="M1424" s="580">
        <f t="shared" si="82"/>
        <v>1292130</v>
      </c>
      <c r="N1424" s="638"/>
      <c r="O1424" s="638"/>
      <c r="P1424" s="639" t="s">
        <v>90</v>
      </c>
      <c r="Q1424" s="639" t="s">
        <v>360</v>
      </c>
      <c r="R1424" s="639" t="s">
        <v>73</v>
      </c>
      <c r="S1424" s="639" t="s">
        <v>152</v>
      </c>
    </row>
    <row r="1425" spans="1:19" ht="20.25" customHeight="1">
      <c r="A1425" s="639" t="s">
        <v>3268</v>
      </c>
      <c r="B1425" s="638" t="s">
        <v>3269</v>
      </c>
      <c r="C1425" s="639" t="s">
        <v>1032</v>
      </c>
      <c r="D1425" s="640" t="s">
        <v>4469</v>
      </c>
      <c r="E1425" s="638"/>
      <c r="F1425" s="639" t="s">
        <v>631</v>
      </c>
      <c r="G1425" s="638"/>
      <c r="H1425" s="1110">
        <v>25</v>
      </c>
      <c r="I1425" s="705">
        <v>34200</v>
      </c>
      <c r="J1425" s="643">
        <v>0</v>
      </c>
      <c r="K1425" s="578">
        <f t="shared" si="80"/>
        <v>0</v>
      </c>
      <c r="L1425" s="579">
        <f t="shared" si="81"/>
        <v>0</v>
      </c>
      <c r="M1425" s="580">
        <f t="shared" si="82"/>
        <v>855000</v>
      </c>
      <c r="N1425" s="638"/>
      <c r="O1425" s="638"/>
      <c r="P1425" s="639" t="s">
        <v>90</v>
      </c>
      <c r="Q1425" s="639" t="s">
        <v>336</v>
      </c>
      <c r="R1425" s="639" t="s">
        <v>73</v>
      </c>
      <c r="S1425" s="639" t="s">
        <v>152</v>
      </c>
    </row>
    <row r="1426" spans="1:19" ht="20.25" customHeight="1">
      <c r="A1426" s="639" t="s">
        <v>3268</v>
      </c>
      <c r="B1426" s="638" t="s">
        <v>3269</v>
      </c>
      <c r="C1426" s="639" t="s">
        <v>1032</v>
      </c>
      <c r="D1426" s="640" t="s">
        <v>4469</v>
      </c>
      <c r="E1426" s="638"/>
      <c r="F1426" s="639" t="s">
        <v>632</v>
      </c>
      <c r="G1426" s="638"/>
      <c r="H1426" s="1110">
        <v>25</v>
      </c>
      <c r="I1426" s="705">
        <v>60300</v>
      </c>
      <c r="J1426" s="643">
        <v>0</v>
      </c>
      <c r="K1426" s="578">
        <f t="shared" si="80"/>
        <v>0</v>
      </c>
      <c r="L1426" s="579">
        <f t="shared" si="81"/>
        <v>0</v>
      </c>
      <c r="M1426" s="580">
        <f t="shared" si="82"/>
        <v>1507500</v>
      </c>
      <c r="N1426" s="638"/>
      <c r="O1426" s="638"/>
      <c r="P1426" s="639" t="s">
        <v>90</v>
      </c>
      <c r="Q1426" s="639" t="s">
        <v>336</v>
      </c>
      <c r="R1426" s="639" t="s">
        <v>73</v>
      </c>
      <c r="S1426" s="639" t="s">
        <v>152</v>
      </c>
    </row>
    <row r="1427" spans="1:19" ht="20.25" customHeight="1">
      <c r="A1427" s="639" t="s">
        <v>3268</v>
      </c>
      <c r="B1427" s="638" t="s">
        <v>3269</v>
      </c>
      <c r="C1427" s="639" t="s">
        <v>1032</v>
      </c>
      <c r="D1427" s="640" t="s">
        <v>4469</v>
      </c>
      <c r="E1427" s="638"/>
      <c r="F1427" s="639" t="s">
        <v>1141</v>
      </c>
      <c r="G1427" s="638"/>
      <c r="H1427" s="1110">
        <v>25</v>
      </c>
      <c r="I1427" s="705">
        <v>60300</v>
      </c>
      <c r="J1427" s="643">
        <v>0</v>
      </c>
      <c r="K1427" s="578">
        <f t="shared" si="80"/>
        <v>0</v>
      </c>
      <c r="L1427" s="579">
        <f t="shared" si="81"/>
        <v>0</v>
      </c>
      <c r="M1427" s="580">
        <f t="shared" si="82"/>
        <v>1507500</v>
      </c>
      <c r="N1427" s="638"/>
      <c r="O1427" s="638"/>
      <c r="P1427" s="639" t="s">
        <v>90</v>
      </c>
      <c r="Q1427" s="639" t="s">
        <v>336</v>
      </c>
      <c r="R1427" s="639" t="s">
        <v>73</v>
      </c>
      <c r="S1427" s="639" t="s">
        <v>152</v>
      </c>
    </row>
    <row r="1428" spans="1:19" ht="20.25" customHeight="1">
      <c r="A1428" s="639" t="s">
        <v>770</v>
      </c>
      <c r="B1428" s="638" t="s">
        <v>3270</v>
      </c>
      <c r="C1428" s="639" t="s">
        <v>515</v>
      </c>
      <c r="D1428" s="640" t="s">
        <v>4477</v>
      </c>
      <c r="E1428" s="638"/>
      <c r="F1428" s="639" t="s">
        <v>2172</v>
      </c>
      <c r="G1428" s="638"/>
      <c r="H1428" s="1110">
        <v>926</v>
      </c>
      <c r="I1428" s="705">
        <v>73636</v>
      </c>
      <c r="J1428" s="643">
        <v>17</v>
      </c>
      <c r="K1428" s="578">
        <f t="shared" si="80"/>
        <v>15742</v>
      </c>
      <c r="L1428" s="579">
        <f t="shared" si="81"/>
        <v>15.742000000000001</v>
      </c>
      <c r="M1428" s="580">
        <f t="shared" si="82"/>
        <v>68186936</v>
      </c>
      <c r="N1428" s="638"/>
      <c r="O1428" s="638" t="s">
        <v>3325</v>
      </c>
      <c r="P1428" s="639" t="s">
        <v>761</v>
      </c>
      <c r="Q1428" s="639" t="s">
        <v>981</v>
      </c>
      <c r="R1428" s="639" t="s">
        <v>60</v>
      </c>
      <c r="S1428" s="639" t="s">
        <v>152</v>
      </c>
    </row>
    <row r="1429" spans="1:19" ht="20.25" customHeight="1">
      <c r="A1429" s="639" t="s">
        <v>770</v>
      </c>
      <c r="B1429" s="638" t="s">
        <v>3270</v>
      </c>
      <c r="C1429" s="639" t="s">
        <v>515</v>
      </c>
      <c r="D1429" s="640" t="s">
        <v>4477</v>
      </c>
      <c r="E1429" s="638"/>
      <c r="F1429" s="639" t="s">
        <v>521</v>
      </c>
      <c r="G1429" s="638"/>
      <c r="H1429" s="1110">
        <v>926</v>
      </c>
      <c r="I1429" s="705">
        <v>196364</v>
      </c>
      <c r="J1429" s="643">
        <v>0</v>
      </c>
      <c r="K1429" s="578">
        <f t="shared" si="80"/>
        <v>0</v>
      </c>
      <c r="L1429" s="579">
        <f t="shared" si="81"/>
        <v>0</v>
      </c>
      <c r="M1429" s="580">
        <f t="shared" si="82"/>
        <v>181833064</v>
      </c>
      <c r="N1429" s="638"/>
      <c r="O1429" s="638" t="s">
        <v>3325</v>
      </c>
      <c r="P1429" s="639" t="s">
        <v>761</v>
      </c>
      <c r="Q1429" s="639" t="s">
        <v>374</v>
      </c>
      <c r="R1429" s="639" t="s">
        <v>375</v>
      </c>
      <c r="S1429" s="639" t="s">
        <v>152</v>
      </c>
    </row>
    <row r="1430" spans="1:19" ht="20.25" customHeight="1">
      <c r="A1430" s="639" t="s">
        <v>770</v>
      </c>
      <c r="B1430" s="638" t="s">
        <v>3270</v>
      </c>
      <c r="C1430" s="639" t="s">
        <v>515</v>
      </c>
      <c r="D1430" s="640" t="s">
        <v>4477</v>
      </c>
      <c r="E1430" s="638"/>
      <c r="F1430" s="639" t="s">
        <v>1276</v>
      </c>
      <c r="G1430" s="638"/>
      <c r="H1430" s="1110">
        <v>926</v>
      </c>
      <c r="I1430" s="705">
        <v>394556</v>
      </c>
      <c r="J1430" s="643">
        <v>31</v>
      </c>
      <c r="K1430" s="578">
        <f t="shared" si="80"/>
        <v>28706</v>
      </c>
      <c r="L1430" s="579">
        <f t="shared" si="81"/>
        <v>28.706</v>
      </c>
      <c r="M1430" s="580">
        <f t="shared" si="82"/>
        <v>365358856</v>
      </c>
      <c r="N1430" s="638"/>
      <c r="O1430" s="638" t="s">
        <v>3326</v>
      </c>
      <c r="P1430" s="639" t="s">
        <v>761</v>
      </c>
      <c r="Q1430" s="639" t="s">
        <v>343</v>
      </c>
      <c r="R1430" s="639" t="s">
        <v>60</v>
      </c>
      <c r="S1430" s="639" t="s">
        <v>152</v>
      </c>
    </row>
    <row r="1431" spans="1:19" ht="20.25" customHeight="1">
      <c r="A1431" s="639" t="s">
        <v>770</v>
      </c>
      <c r="B1431" s="638" t="s">
        <v>3270</v>
      </c>
      <c r="C1431" s="639" t="s">
        <v>515</v>
      </c>
      <c r="D1431" s="640" t="s">
        <v>4477</v>
      </c>
      <c r="E1431" s="638"/>
      <c r="F1431" s="639" t="s">
        <v>880</v>
      </c>
      <c r="G1431" s="638"/>
      <c r="H1431" s="1110">
        <v>926</v>
      </c>
      <c r="I1431" s="705">
        <v>2273</v>
      </c>
      <c r="J1431" s="643">
        <v>0</v>
      </c>
      <c r="K1431" s="578">
        <f t="shared" si="80"/>
        <v>0</v>
      </c>
      <c r="L1431" s="579">
        <f t="shared" si="81"/>
        <v>0</v>
      </c>
      <c r="M1431" s="580">
        <f t="shared" si="82"/>
        <v>2104798</v>
      </c>
      <c r="N1431" s="638"/>
      <c r="O1431" s="638" t="s">
        <v>3326</v>
      </c>
      <c r="P1431" s="639" t="s">
        <v>761</v>
      </c>
      <c r="Q1431" s="639" t="s">
        <v>336</v>
      </c>
      <c r="R1431" s="639" t="s">
        <v>73</v>
      </c>
      <c r="S1431" s="639" t="s">
        <v>152</v>
      </c>
    </row>
    <row r="1432" spans="1:19" ht="20.25" customHeight="1">
      <c r="A1432" s="639" t="s">
        <v>63</v>
      </c>
      <c r="B1432" s="638" t="s">
        <v>3271</v>
      </c>
      <c r="C1432" s="639" t="s">
        <v>1032</v>
      </c>
      <c r="D1432" s="640" t="s">
        <v>4397</v>
      </c>
      <c r="E1432" s="638"/>
      <c r="F1432" s="639" t="s">
        <v>880</v>
      </c>
      <c r="G1432" s="638"/>
      <c r="H1432" s="1110">
        <v>34</v>
      </c>
      <c r="I1432" s="705">
        <v>2404</v>
      </c>
      <c r="J1432" s="643">
        <v>0</v>
      </c>
      <c r="K1432" s="578">
        <f t="shared" si="80"/>
        <v>0</v>
      </c>
      <c r="L1432" s="579">
        <f t="shared" si="81"/>
        <v>0</v>
      </c>
      <c r="M1432" s="580">
        <f t="shared" si="82"/>
        <v>81736</v>
      </c>
      <c r="N1432" s="638"/>
      <c r="O1432" s="638" t="s">
        <v>3327</v>
      </c>
      <c r="P1432" s="639" t="s">
        <v>90</v>
      </c>
      <c r="Q1432" s="639" t="s">
        <v>336</v>
      </c>
      <c r="R1432" s="639" t="s">
        <v>73</v>
      </c>
      <c r="S1432" s="639" t="s">
        <v>152</v>
      </c>
    </row>
    <row r="1433" spans="1:19" ht="20.25" customHeight="1">
      <c r="A1433" s="639" t="s">
        <v>63</v>
      </c>
      <c r="B1433" s="638" t="s">
        <v>3271</v>
      </c>
      <c r="C1433" s="639" t="s">
        <v>1032</v>
      </c>
      <c r="D1433" s="640" t="s">
        <v>4397</v>
      </c>
      <c r="E1433" s="638"/>
      <c r="F1433" s="639" t="s">
        <v>3289</v>
      </c>
      <c r="G1433" s="638"/>
      <c r="H1433" s="1110">
        <v>34</v>
      </c>
      <c r="I1433" s="705">
        <v>24877</v>
      </c>
      <c r="J1433" s="643">
        <v>0</v>
      </c>
      <c r="K1433" s="578">
        <f t="shared" si="80"/>
        <v>0</v>
      </c>
      <c r="L1433" s="579">
        <f t="shared" si="81"/>
        <v>0</v>
      </c>
      <c r="M1433" s="580">
        <f t="shared" si="82"/>
        <v>845818</v>
      </c>
      <c r="N1433" s="638"/>
      <c r="O1433" s="638" t="s">
        <v>3329</v>
      </c>
      <c r="P1433" s="639" t="s">
        <v>90</v>
      </c>
      <c r="Q1433" s="639" t="s">
        <v>336</v>
      </c>
      <c r="R1433" s="639" t="s">
        <v>73</v>
      </c>
      <c r="S1433" s="639" t="s">
        <v>152</v>
      </c>
    </row>
    <row r="1434" spans="1:19" ht="20.25" customHeight="1">
      <c r="A1434" s="639" t="s">
        <v>63</v>
      </c>
      <c r="B1434" s="638" t="s">
        <v>3271</v>
      </c>
      <c r="C1434" s="639" t="s">
        <v>1032</v>
      </c>
      <c r="D1434" s="640" t="s">
        <v>4397</v>
      </c>
      <c r="E1434" s="638"/>
      <c r="F1434" s="639" t="s">
        <v>880</v>
      </c>
      <c r="G1434" s="638"/>
      <c r="H1434" s="1110">
        <v>34</v>
      </c>
      <c r="I1434" s="705">
        <v>3199</v>
      </c>
      <c r="J1434" s="643">
        <v>0</v>
      </c>
      <c r="K1434" s="578">
        <f t="shared" si="80"/>
        <v>0</v>
      </c>
      <c r="L1434" s="579">
        <f t="shared" si="81"/>
        <v>0</v>
      </c>
      <c r="M1434" s="580">
        <f t="shared" si="82"/>
        <v>108766</v>
      </c>
      <c r="N1434" s="638"/>
      <c r="O1434" s="638" t="s">
        <v>3329</v>
      </c>
      <c r="P1434" s="639" t="s">
        <v>90</v>
      </c>
      <c r="Q1434" s="639" t="s">
        <v>336</v>
      </c>
      <c r="R1434" s="639" t="s">
        <v>73</v>
      </c>
      <c r="S1434" s="639" t="s">
        <v>152</v>
      </c>
    </row>
    <row r="1435" spans="1:19" ht="20.25" customHeight="1">
      <c r="A1435" s="639" t="s">
        <v>63</v>
      </c>
      <c r="B1435" s="638" t="s">
        <v>3271</v>
      </c>
      <c r="C1435" s="639" t="s">
        <v>1032</v>
      </c>
      <c r="D1435" s="640" t="s">
        <v>4397</v>
      </c>
      <c r="E1435" s="638"/>
      <c r="F1435" s="639" t="s">
        <v>880</v>
      </c>
      <c r="G1435" s="638"/>
      <c r="H1435" s="1110">
        <v>34</v>
      </c>
      <c r="I1435" s="705">
        <v>3199</v>
      </c>
      <c r="J1435" s="643">
        <v>0</v>
      </c>
      <c r="K1435" s="578">
        <f t="shared" si="80"/>
        <v>0</v>
      </c>
      <c r="L1435" s="579">
        <f t="shared" si="81"/>
        <v>0</v>
      </c>
      <c r="M1435" s="580">
        <f t="shared" si="82"/>
        <v>108766</v>
      </c>
      <c r="N1435" s="638"/>
      <c r="O1435" s="638" t="s">
        <v>3329</v>
      </c>
      <c r="P1435" s="639" t="s">
        <v>90</v>
      </c>
      <c r="Q1435" s="639" t="s">
        <v>336</v>
      </c>
      <c r="R1435" s="639" t="s">
        <v>73</v>
      </c>
      <c r="S1435" s="639" t="s">
        <v>152</v>
      </c>
    </row>
    <row r="1436" spans="1:19" ht="20.25" customHeight="1">
      <c r="A1436" s="639" t="s">
        <v>63</v>
      </c>
      <c r="B1436" s="638" t="s">
        <v>3271</v>
      </c>
      <c r="C1436" s="639" t="s">
        <v>1032</v>
      </c>
      <c r="D1436" s="640" t="s">
        <v>4397</v>
      </c>
      <c r="E1436" s="638"/>
      <c r="F1436" s="639" t="s">
        <v>3290</v>
      </c>
      <c r="G1436" s="638"/>
      <c r="H1436" s="1110">
        <v>34</v>
      </c>
      <c r="I1436" s="705">
        <v>159924</v>
      </c>
      <c r="J1436" s="643">
        <v>0</v>
      </c>
      <c r="K1436" s="578">
        <f t="shared" si="80"/>
        <v>0</v>
      </c>
      <c r="L1436" s="579">
        <f t="shared" si="81"/>
        <v>0</v>
      </c>
      <c r="M1436" s="580">
        <f t="shared" si="82"/>
        <v>5437416</v>
      </c>
      <c r="N1436" s="638"/>
      <c r="O1436" s="638" t="s">
        <v>3329</v>
      </c>
      <c r="P1436" s="639" t="s">
        <v>90</v>
      </c>
      <c r="Q1436" s="639" t="s">
        <v>271</v>
      </c>
      <c r="R1436" s="639" t="s">
        <v>73</v>
      </c>
      <c r="S1436" s="639" t="s">
        <v>152</v>
      </c>
    </row>
    <row r="1437" spans="1:19" ht="20.25" customHeight="1">
      <c r="A1437" s="639" t="s">
        <v>63</v>
      </c>
      <c r="B1437" s="638" t="s">
        <v>3271</v>
      </c>
      <c r="C1437" s="639" t="s">
        <v>1032</v>
      </c>
      <c r="D1437" s="640" t="s">
        <v>4397</v>
      </c>
      <c r="E1437" s="638"/>
      <c r="F1437" s="639" t="s">
        <v>882</v>
      </c>
      <c r="G1437" s="638"/>
      <c r="H1437" s="1110">
        <v>34</v>
      </c>
      <c r="I1437" s="705">
        <v>7552</v>
      </c>
      <c r="J1437" s="643">
        <v>0</v>
      </c>
      <c r="K1437" s="578">
        <f t="shared" si="80"/>
        <v>0</v>
      </c>
      <c r="L1437" s="579">
        <f t="shared" si="81"/>
        <v>0</v>
      </c>
      <c r="M1437" s="580">
        <f t="shared" si="82"/>
        <v>256768</v>
      </c>
      <c r="N1437" s="638"/>
      <c r="O1437" s="638" t="s">
        <v>3329</v>
      </c>
      <c r="P1437" s="639" t="s">
        <v>90</v>
      </c>
      <c r="Q1437" s="639" t="s">
        <v>336</v>
      </c>
      <c r="R1437" s="639" t="s">
        <v>73</v>
      </c>
      <c r="S1437" s="639" t="s">
        <v>152</v>
      </c>
    </row>
    <row r="1438" spans="1:19" ht="20.25" customHeight="1">
      <c r="A1438" s="639" t="s">
        <v>63</v>
      </c>
      <c r="B1438" s="638" t="s">
        <v>3271</v>
      </c>
      <c r="C1438" s="639" t="s">
        <v>1032</v>
      </c>
      <c r="D1438" s="640" t="s">
        <v>4397</v>
      </c>
      <c r="E1438" s="638"/>
      <c r="F1438" s="639" t="s">
        <v>3291</v>
      </c>
      <c r="G1438" s="638"/>
      <c r="H1438" s="1110">
        <v>17</v>
      </c>
      <c r="I1438" s="705">
        <v>300000</v>
      </c>
      <c r="J1438" s="643">
        <v>0</v>
      </c>
      <c r="K1438" s="578">
        <f t="shared" si="80"/>
        <v>0</v>
      </c>
      <c r="L1438" s="579">
        <f t="shared" si="81"/>
        <v>0</v>
      </c>
      <c r="M1438" s="580">
        <f t="shared" si="82"/>
        <v>5100000</v>
      </c>
      <c r="N1438" s="638"/>
      <c r="O1438" s="638" t="s">
        <v>3330</v>
      </c>
      <c r="P1438" s="639" t="s">
        <v>90</v>
      </c>
      <c r="Q1438" s="639" t="s">
        <v>784</v>
      </c>
      <c r="R1438" s="639" t="s">
        <v>73</v>
      </c>
      <c r="S1438" s="639" t="s">
        <v>152</v>
      </c>
    </row>
    <row r="1439" spans="1:19" ht="20.25" customHeight="1">
      <c r="A1439" s="639" t="s">
        <v>63</v>
      </c>
      <c r="B1439" s="638" t="s">
        <v>3271</v>
      </c>
      <c r="C1439" s="639" t="s">
        <v>1032</v>
      </c>
      <c r="D1439" s="640" t="s">
        <v>4397</v>
      </c>
      <c r="E1439" s="638"/>
      <c r="F1439" s="639" t="s">
        <v>3292</v>
      </c>
      <c r="G1439" s="638"/>
      <c r="H1439" s="1110">
        <v>17</v>
      </c>
      <c r="I1439" s="705">
        <v>111000</v>
      </c>
      <c r="J1439" s="643">
        <v>0</v>
      </c>
      <c r="K1439" s="578">
        <f t="shared" si="80"/>
        <v>0</v>
      </c>
      <c r="L1439" s="579">
        <f t="shared" si="81"/>
        <v>0</v>
      </c>
      <c r="M1439" s="580">
        <f t="shared" si="82"/>
        <v>1887000</v>
      </c>
      <c r="N1439" s="638"/>
      <c r="O1439" s="638" t="s">
        <v>3330</v>
      </c>
      <c r="P1439" s="639" t="s">
        <v>90</v>
      </c>
      <c r="Q1439" s="639" t="s">
        <v>336</v>
      </c>
      <c r="R1439" s="639" t="s">
        <v>73</v>
      </c>
      <c r="S1439" s="639" t="s">
        <v>152</v>
      </c>
    </row>
    <row r="1440" spans="1:19" ht="20.25" customHeight="1">
      <c r="A1440" s="639" t="s">
        <v>63</v>
      </c>
      <c r="B1440" s="638" t="s">
        <v>3271</v>
      </c>
      <c r="C1440" s="639" t="s">
        <v>1032</v>
      </c>
      <c r="D1440" s="640" t="s">
        <v>4397</v>
      </c>
      <c r="E1440" s="638"/>
      <c r="F1440" s="639" t="s">
        <v>2507</v>
      </c>
      <c r="G1440" s="638"/>
      <c r="H1440" s="1110">
        <v>17</v>
      </c>
      <c r="I1440" s="705">
        <v>79361</v>
      </c>
      <c r="J1440" s="643">
        <v>0</v>
      </c>
      <c r="K1440" s="578">
        <f t="shared" si="80"/>
        <v>0</v>
      </c>
      <c r="L1440" s="579">
        <f t="shared" si="81"/>
        <v>0</v>
      </c>
      <c r="M1440" s="580">
        <f t="shared" si="82"/>
        <v>1349137</v>
      </c>
      <c r="N1440" s="638"/>
      <c r="O1440" s="638" t="s">
        <v>3331</v>
      </c>
      <c r="P1440" s="639" t="s">
        <v>90</v>
      </c>
      <c r="Q1440" s="639" t="s">
        <v>336</v>
      </c>
      <c r="R1440" s="639" t="s">
        <v>73</v>
      </c>
      <c r="S1440" s="639" t="s">
        <v>152</v>
      </c>
    </row>
    <row r="1441" spans="1:19" ht="20.25" customHeight="1">
      <c r="A1441" s="639" t="s">
        <v>63</v>
      </c>
      <c r="B1441" s="638" t="s">
        <v>3271</v>
      </c>
      <c r="C1441" s="639" t="s">
        <v>1032</v>
      </c>
      <c r="D1441" s="640" t="s">
        <v>4397</v>
      </c>
      <c r="E1441" s="638"/>
      <c r="F1441" s="639" t="s">
        <v>945</v>
      </c>
      <c r="G1441" s="638"/>
      <c r="H1441" s="1110">
        <v>17</v>
      </c>
      <c r="I1441" s="705">
        <v>18314</v>
      </c>
      <c r="J1441" s="643">
        <v>0</v>
      </c>
      <c r="K1441" s="578">
        <f t="shared" si="80"/>
        <v>0</v>
      </c>
      <c r="L1441" s="579">
        <f t="shared" si="81"/>
        <v>0</v>
      </c>
      <c r="M1441" s="580">
        <f t="shared" si="82"/>
        <v>311338</v>
      </c>
      <c r="N1441" s="638"/>
      <c r="O1441" s="638" t="s">
        <v>3331</v>
      </c>
      <c r="P1441" s="639" t="s">
        <v>90</v>
      </c>
      <c r="Q1441" s="639" t="s">
        <v>336</v>
      </c>
      <c r="R1441" s="639" t="s">
        <v>73</v>
      </c>
      <c r="S1441" s="639" t="s">
        <v>152</v>
      </c>
    </row>
    <row r="1442" spans="1:19" s="33" customFormat="1" ht="20.25" customHeight="1">
      <c r="A1442" s="639" t="s">
        <v>63</v>
      </c>
      <c r="B1442" s="638" t="s">
        <v>3271</v>
      </c>
      <c r="C1442" s="639" t="s">
        <v>1032</v>
      </c>
      <c r="D1442" s="640" t="s">
        <v>4397</v>
      </c>
      <c r="E1442" s="638"/>
      <c r="F1442" s="639" t="s">
        <v>3293</v>
      </c>
      <c r="G1442" s="638"/>
      <c r="H1442" s="1110">
        <v>17</v>
      </c>
      <c r="I1442" s="705">
        <v>164826</v>
      </c>
      <c r="J1442" s="643">
        <v>0</v>
      </c>
      <c r="K1442" s="578">
        <f t="shared" si="80"/>
        <v>0</v>
      </c>
      <c r="L1442" s="579">
        <f t="shared" si="81"/>
        <v>0</v>
      </c>
      <c r="M1442" s="580">
        <f t="shared" si="82"/>
        <v>2802042</v>
      </c>
      <c r="N1442" s="638"/>
      <c r="O1442" s="638" t="s">
        <v>3331</v>
      </c>
      <c r="P1442" s="639" t="s">
        <v>90</v>
      </c>
      <c r="Q1442" s="639" t="s">
        <v>276</v>
      </c>
      <c r="R1442" s="639" t="s">
        <v>73</v>
      </c>
      <c r="S1442" s="639" t="s">
        <v>152</v>
      </c>
    </row>
    <row r="1443" spans="1:19" ht="20.25" customHeight="1">
      <c r="A1443" s="639" t="s">
        <v>3273</v>
      </c>
      <c r="B1443" s="638" t="s">
        <v>3274</v>
      </c>
      <c r="C1443" s="639" t="s">
        <v>355</v>
      </c>
      <c r="D1443" s="640" t="s">
        <v>4474</v>
      </c>
      <c r="E1443" s="638"/>
      <c r="F1443" s="639" t="s">
        <v>880</v>
      </c>
      <c r="G1443" s="638"/>
      <c r="H1443" s="1110">
        <v>320</v>
      </c>
      <c r="I1443" s="705">
        <v>3600</v>
      </c>
      <c r="J1443" s="643">
        <v>0</v>
      </c>
      <c r="K1443" s="578">
        <f t="shared" si="80"/>
        <v>0</v>
      </c>
      <c r="L1443" s="579">
        <f t="shared" si="81"/>
        <v>0</v>
      </c>
      <c r="M1443" s="580">
        <f t="shared" si="82"/>
        <v>1152000</v>
      </c>
      <c r="N1443" s="638"/>
      <c r="O1443" s="638" t="s">
        <v>3230</v>
      </c>
      <c r="P1443" s="639" t="s">
        <v>1164</v>
      </c>
      <c r="Q1443" s="639" t="s">
        <v>336</v>
      </c>
      <c r="R1443" s="639" t="s">
        <v>73</v>
      </c>
      <c r="S1443" s="639" t="s">
        <v>109</v>
      </c>
    </row>
    <row r="1444" spans="1:19" ht="20.25" customHeight="1">
      <c r="A1444" s="639" t="s">
        <v>3273</v>
      </c>
      <c r="B1444" s="638" t="s">
        <v>3274</v>
      </c>
      <c r="C1444" s="639" t="s">
        <v>355</v>
      </c>
      <c r="D1444" s="640" t="s">
        <v>4474</v>
      </c>
      <c r="E1444" s="638"/>
      <c r="F1444" s="639" t="s">
        <v>880</v>
      </c>
      <c r="G1444" s="638"/>
      <c r="H1444" s="1110">
        <v>320</v>
      </c>
      <c r="I1444" s="705">
        <v>3600</v>
      </c>
      <c r="J1444" s="643">
        <v>0</v>
      </c>
      <c r="K1444" s="578">
        <f t="shared" si="80"/>
        <v>0</v>
      </c>
      <c r="L1444" s="579">
        <f t="shared" si="81"/>
        <v>0</v>
      </c>
      <c r="M1444" s="580">
        <f t="shared" si="82"/>
        <v>1152000</v>
      </c>
      <c r="N1444" s="638"/>
      <c r="O1444" s="638" t="s">
        <v>3230</v>
      </c>
      <c r="P1444" s="639" t="s">
        <v>1164</v>
      </c>
      <c r="Q1444" s="639" t="s">
        <v>336</v>
      </c>
      <c r="R1444" s="639" t="s">
        <v>73</v>
      </c>
      <c r="S1444" s="639" t="s">
        <v>109</v>
      </c>
    </row>
    <row r="1445" spans="1:19" ht="20.25" customHeight="1">
      <c r="A1445" s="639" t="s">
        <v>3273</v>
      </c>
      <c r="B1445" s="638" t="s">
        <v>3274</v>
      </c>
      <c r="C1445" s="639" t="s">
        <v>355</v>
      </c>
      <c r="D1445" s="640" t="s">
        <v>4474</v>
      </c>
      <c r="E1445" s="638"/>
      <c r="F1445" s="639" t="s">
        <v>1575</v>
      </c>
      <c r="G1445" s="638"/>
      <c r="H1445" s="1110">
        <v>320</v>
      </c>
      <c r="I1445" s="705">
        <v>7200</v>
      </c>
      <c r="J1445" s="643">
        <v>0</v>
      </c>
      <c r="K1445" s="578">
        <f t="shared" si="80"/>
        <v>0</v>
      </c>
      <c r="L1445" s="579">
        <f t="shared" si="81"/>
        <v>0</v>
      </c>
      <c r="M1445" s="580">
        <f t="shared" si="82"/>
        <v>2304000</v>
      </c>
      <c r="N1445" s="638"/>
      <c r="O1445" s="638" t="s">
        <v>3230</v>
      </c>
      <c r="P1445" s="639" t="s">
        <v>1164</v>
      </c>
      <c r="Q1445" s="639" t="s">
        <v>336</v>
      </c>
      <c r="R1445" s="639" t="s">
        <v>73</v>
      </c>
      <c r="S1445" s="639" t="s">
        <v>109</v>
      </c>
    </row>
    <row r="1446" spans="1:19" ht="20.25" customHeight="1">
      <c r="A1446" s="639" t="s">
        <v>3273</v>
      </c>
      <c r="B1446" s="638" t="s">
        <v>3274</v>
      </c>
      <c r="C1446" s="639" t="s">
        <v>355</v>
      </c>
      <c r="D1446" s="640" t="s">
        <v>4474</v>
      </c>
      <c r="E1446" s="638"/>
      <c r="F1446" s="639" t="s">
        <v>882</v>
      </c>
      <c r="G1446" s="638"/>
      <c r="H1446" s="1110">
        <v>320</v>
      </c>
      <c r="I1446" s="705">
        <v>8500</v>
      </c>
      <c r="J1446" s="643">
        <v>0</v>
      </c>
      <c r="K1446" s="578">
        <f t="shared" si="80"/>
        <v>0</v>
      </c>
      <c r="L1446" s="579">
        <f t="shared" si="81"/>
        <v>0</v>
      </c>
      <c r="M1446" s="580">
        <f t="shared" si="82"/>
        <v>2720000</v>
      </c>
      <c r="N1446" s="638"/>
      <c r="O1446" s="638" t="s">
        <v>3230</v>
      </c>
      <c r="P1446" s="639" t="s">
        <v>1164</v>
      </c>
      <c r="Q1446" s="639" t="s">
        <v>336</v>
      </c>
      <c r="R1446" s="639" t="s">
        <v>73</v>
      </c>
      <c r="S1446" s="639" t="s">
        <v>109</v>
      </c>
    </row>
    <row r="1447" spans="1:19" ht="20.25" customHeight="1">
      <c r="A1447" s="639" t="s">
        <v>3273</v>
      </c>
      <c r="B1447" s="638" t="s">
        <v>3274</v>
      </c>
      <c r="C1447" s="639" t="s">
        <v>355</v>
      </c>
      <c r="D1447" s="640" t="s">
        <v>4474</v>
      </c>
      <c r="E1447" s="638"/>
      <c r="F1447" s="639" t="s">
        <v>75</v>
      </c>
      <c r="G1447" s="638"/>
      <c r="H1447" s="1110">
        <v>160</v>
      </c>
      <c r="I1447" s="705">
        <v>39585</v>
      </c>
      <c r="J1447" s="643">
        <v>0</v>
      </c>
      <c r="K1447" s="578">
        <f t="shared" si="80"/>
        <v>0</v>
      </c>
      <c r="L1447" s="579">
        <f t="shared" si="81"/>
        <v>0</v>
      </c>
      <c r="M1447" s="580">
        <f t="shared" si="82"/>
        <v>6333600</v>
      </c>
      <c r="N1447" s="638"/>
      <c r="O1447" s="638" t="s">
        <v>3333</v>
      </c>
      <c r="P1447" s="639" t="s">
        <v>1164</v>
      </c>
      <c r="Q1447" s="639" t="s">
        <v>272</v>
      </c>
      <c r="R1447" s="639" t="s">
        <v>73</v>
      </c>
      <c r="S1447" s="639" t="s">
        <v>109</v>
      </c>
    </row>
    <row r="1448" spans="1:19" ht="20.25" customHeight="1">
      <c r="A1448" s="639" t="s">
        <v>3273</v>
      </c>
      <c r="B1448" s="638" t="s">
        <v>3274</v>
      </c>
      <c r="C1448" s="639" t="s">
        <v>355</v>
      </c>
      <c r="D1448" s="640" t="s">
        <v>4474</v>
      </c>
      <c r="E1448" s="638"/>
      <c r="F1448" s="639" t="s">
        <v>1937</v>
      </c>
      <c r="G1448" s="638"/>
      <c r="H1448" s="1110">
        <v>160</v>
      </c>
      <c r="I1448" s="705">
        <v>8141</v>
      </c>
      <c r="J1448" s="643">
        <v>0</v>
      </c>
      <c r="K1448" s="578">
        <f t="shared" si="80"/>
        <v>0</v>
      </c>
      <c r="L1448" s="579">
        <f t="shared" si="81"/>
        <v>0</v>
      </c>
      <c r="M1448" s="580">
        <f t="shared" si="82"/>
        <v>1302560</v>
      </c>
      <c r="N1448" s="638"/>
      <c r="O1448" s="638" t="s">
        <v>3333</v>
      </c>
      <c r="P1448" s="639" t="s">
        <v>1164</v>
      </c>
      <c r="Q1448" s="639" t="s">
        <v>336</v>
      </c>
      <c r="R1448" s="639" t="s">
        <v>73</v>
      </c>
      <c r="S1448" s="639" t="s">
        <v>109</v>
      </c>
    </row>
    <row r="1449" spans="1:19" ht="20.25" customHeight="1">
      <c r="A1449" s="639" t="s">
        <v>3273</v>
      </c>
      <c r="B1449" s="638" t="s">
        <v>3274</v>
      </c>
      <c r="C1449" s="639" t="s">
        <v>355</v>
      </c>
      <c r="D1449" s="640" t="s">
        <v>4474</v>
      </c>
      <c r="E1449" s="638"/>
      <c r="F1449" s="639" t="s">
        <v>442</v>
      </c>
      <c r="G1449" s="638"/>
      <c r="H1449" s="1110">
        <v>160</v>
      </c>
      <c r="I1449" s="705">
        <v>798</v>
      </c>
      <c r="J1449" s="643">
        <v>0</v>
      </c>
      <c r="K1449" s="578">
        <f t="shared" si="80"/>
        <v>0</v>
      </c>
      <c r="L1449" s="579">
        <f t="shared" si="81"/>
        <v>0</v>
      </c>
      <c r="M1449" s="580">
        <f t="shared" si="82"/>
        <v>127680</v>
      </c>
      <c r="N1449" s="638"/>
      <c r="O1449" s="638" t="s">
        <v>3333</v>
      </c>
      <c r="P1449" s="639" t="s">
        <v>1164</v>
      </c>
      <c r="Q1449" s="639" t="s">
        <v>336</v>
      </c>
      <c r="R1449" s="639" t="s">
        <v>73</v>
      </c>
      <c r="S1449" s="639" t="s">
        <v>109</v>
      </c>
    </row>
    <row r="1450" spans="1:19" ht="20.25" customHeight="1">
      <c r="A1450" s="639" t="s">
        <v>3273</v>
      </c>
      <c r="B1450" s="638" t="s">
        <v>3274</v>
      </c>
      <c r="C1450" s="639" t="s">
        <v>355</v>
      </c>
      <c r="D1450" s="640" t="s">
        <v>4474</v>
      </c>
      <c r="E1450" s="638"/>
      <c r="F1450" s="639" t="s">
        <v>81</v>
      </c>
      <c r="G1450" s="638"/>
      <c r="H1450" s="1110">
        <v>160</v>
      </c>
      <c r="I1450" s="705">
        <v>5587</v>
      </c>
      <c r="J1450" s="643">
        <v>0</v>
      </c>
      <c r="K1450" s="578">
        <f t="shared" si="80"/>
        <v>0</v>
      </c>
      <c r="L1450" s="579">
        <f t="shared" si="81"/>
        <v>0</v>
      </c>
      <c r="M1450" s="580">
        <f t="shared" si="82"/>
        <v>893920</v>
      </c>
      <c r="N1450" s="638"/>
      <c r="O1450" s="638" t="s">
        <v>3333</v>
      </c>
      <c r="P1450" s="639" t="s">
        <v>1164</v>
      </c>
      <c r="Q1450" s="639" t="s">
        <v>336</v>
      </c>
      <c r="R1450" s="639" t="s">
        <v>73</v>
      </c>
      <c r="S1450" s="639" t="s">
        <v>109</v>
      </c>
    </row>
    <row r="1451" spans="1:19" ht="20.25" customHeight="1">
      <c r="A1451" s="639" t="s">
        <v>3273</v>
      </c>
      <c r="B1451" s="638" t="s">
        <v>3274</v>
      </c>
      <c r="C1451" s="639" t="s">
        <v>355</v>
      </c>
      <c r="D1451" s="640" t="s">
        <v>4474</v>
      </c>
      <c r="E1451" s="638"/>
      <c r="F1451" s="639" t="s">
        <v>367</v>
      </c>
      <c r="G1451" s="638"/>
      <c r="H1451" s="1110">
        <v>160</v>
      </c>
      <c r="I1451" s="705">
        <v>4390</v>
      </c>
      <c r="J1451" s="643">
        <v>0</v>
      </c>
      <c r="K1451" s="578">
        <f t="shared" si="80"/>
        <v>0</v>
      </c>
      <c r="L1451" s="579">
        <f t="shared" si="81"/>
        <v>0</v>
      </c>
      <c r="M1451" s="580">
        <f t="shared" si="82"/>
        <v>702400</v>
      </c>
      <c r="N1451" s="638"/>
      <c r="O1451" s="638" t="s">
        <v>3333</v>
      </c>
      <c r="P1451" s="639" t="s">
        <v>1164</v>
      </c>
      <c r="Q1451" s="639" t="s">
        <v>336</v>
      </c>
      <c r="R1451" s="639" t="s">
        <v>73</v>
      </c>
      <c r="S1451" s="639" t="s">
        <v>109</v>
      </c>
    </row>
    <row r="1452" spans="1:19" ht="20.25" customHeight="1">
      <c r="A1452" s="639" t="s">
        <v>3273</v>
      </c>
      <c r="B1452" s="638" t="s">
        <v>3274</v>
      </c>
      <c r="C1452" s="639" t="s">
        <v>355</v>
      </c>
      <c r="D1452" s="640" t="s">
        <v>4474</v>
      </c>
      <c r="E1452" s="638"/>
      <c r="F1452" s="639" t="s">
        <v>83</v>
      </c>
      <c r="G1452" s="638"/>
      <c r="H1452" s="1110">
        <v>160</v>
      </c>
      <c r="I1452" s="705">
        <v>11700</v>
      </c>
      <c r="J1452" s="643">
        <v>0</v>
      </c>
      <c r="K1452" s="578">
        <f t="shared" si="80"/>
        <v>0</v>
      </c>
      <c r="L1452" s="579">
        <f t="shared" si="81"/>
        <v>0</v>
      </c>
      <c r="M1452" s="580">
        <f t="shared" si="82"/>
        <v>1872000</v>
      </c>
      <c r="N1452" s="638"/>
      <c r="O1452" s="638"/>
      <c r="P1452" s="639" t="s">
        <v>1164</v>
      </c>
      <c r="Q1452" s="639" t="s">
        <v>336</v>
      </c>
      <c r="R1452" s="639" t="s">
        <v>73</v>
      </c>
      <c r="S1452" s="639" t="s">
        <v>109</v>
      </c>
    </row>
    <row r="1453" spans="1:19" ht="20.25" customHeight="1">
      <c r="A1453" s="639" t="s">
        <v>3273</v>
      </c>
      <c r="B1453" s="638" t="s">
        <v>3274</v>
      </c>
      <c r="C1453" s="639" t="s">
        <v>355</v>
      </c>
      <c r="D1453" s="640" t="s">
        <v>4474</v>
      </c>
      <c r="E1453" s="638"/>
      <c r="F1453" s="639" t="s">
        <v>404</v>
      </c>
      <c r="G1453" s="638"/>
      <c r="H1453" s="1110">
        <v>160</v>
      </c>
      <c r="I1453" s="705">
        <v>107223</v>
      </c>
      <c r="J1453" s="643">
        <v>0</v>
      </c>
      <c r="K1453" s="578">
        <f t="shared" si="80"/>
        <v>0</v>
      </c>
      <c r="L1453" s="579">
        <f t="shared" si="81"/>
        <v>0</v>
      </c>
      <c r="M1453" s="580">
        <f t="shared" si="82"/>
        <v>17155680</v>
      </c>
      <c r="N1453" s="638"/>
      <c r="O1453" s="638" t="s">
        <v>3334</v>
      </c>
      <c r="P1453" s="639" t="s">
        <v>1164</v>
      </c>
      <c r="Q1453" s="639" t="s">
        <v>276</v>
      </c>
      <c r="R1453" s="639" t="s">
        <v>73</v>
      </c>
      <c r="S1453" s="639" t="s">
        <v>109</v>
      </c>
    </row>
    <row r="1454" spans="1:19" ht="20.25" customHeight="1">
      <c r="A1454" s="639" t="s">
        <v>3273</v>
      </c>
      <c r="B1454" s="638" t="s">
        <v>3274</v>
      </c>
      <c r="C1454" s="639" t="s">
        <v>355</v>
      </c>
      <c r="D1454" s="640" t="s">
        <v>4474</v>
      </c>
      <c r="E1454" s="638"/>
      <c r="F1454" s="639" t="s">
        <v>415</v>
      </c>
      <c r="G1454" s="638"/>
      <c r="H1454" s="1110">
        <v>160</v>
      </c>
      <c r="I1454" s="705">
        <v>16977</v>
      </c>
      <c r="J1454" s="643">
        <v>0</v>
      </c>
      <c r="K1454" s="578">
        <f t="shared" si="80"/>
        <v>0</v>
      </c>
      <c r="L1454" s="579">
        <f t="shared" si="81"/>
        <v>0</v>
      </c>
      <c r="M1454" s="580">
        <f t="shared" si="82"/>
        <v>2716320</v>
      </c>
      <c r="N1454" s="638"/>
      <c r="O1454" s="638" t="s">
        <v>3334</v>
      </c>
      <c r="P1454" s="639" t="s">
        <v>1164</v>
      </c>
      <c r="Q1454" s="639" t="s">
        <v>336</v>
      </c>
      <c r="R1454" s="639" t="s">
        <v>73</v>
      </c>
      <c r="S1454" s="639" t="s">
        <v>109</v>
      </c>
    </row>
    <row r="1455" spans="1:19" ht="20.25" customHeight="1">
      <c r="A1455" s="639" t="s">
        <v>3273</v>
      </c>
      <c r="B1455" s="638" t="s">
        <v>3274</v>
      </c>
      <c r="C1455" s="639" t="s">
        <v>355</v>
      </c>
      <c r="D1455" s="640" t="s">
        <v>4474</v>
      </c>
      <c r="E1455" s="638"/>
      <c r="F1455" s="639" t="s">
        <v>277</v>
      </c>
      <c r="G1455" s="638"/>
      <c r="H1455" s="1110">
        <v>160</v>
      </c>
      <c r="I1455" s="705">
        <v>52200</v>
      </c>
      <c r="J1455" s="643">
        <v>0</v>
      </c>
      <c r="K1455" s="578">
        <f t="shared" si="80"/>
        <v>0</v>
      </c>
      <c r="L1455" s="579">
        <f t="shared" si="81"/>
        <v>0</v>
      </c>
      <c r="M1455" s="580">
        <f t="shared" si="82"/>
        <v>8352000</v>
      </c>
      <c r="N1455" s="638"/>
      <c r="O1455" s="638" t="s">
        <v>535</v>
      </c>
      <c r="P1455" s="639" t="s">
        <v>1164</v>
      </c>
      <c r="Q1455" s="639" t="s">
        <v>278</v>
      </c>
      <c r="R1455" s="639" t="s">
        <v>73</v>
      </c>
      <c r="S1455" s="639" t="s">
        <v>109</v>
      </c>
    </row>
    <row r="1456" spans="1:19" ht="20.25" customHeight="1">
      <c r="A1456" s="639" t="s">
        <v>3273</v>
      </c>
      <c r="B1456" s="638" t="s">
        <v>3274</v>
      </c>
      <c r="C1456" s="639" t="s">
        <v>355</v>
      </c>
      <c r="D1456" s="640" t="s">
        <v>4474</v>
      </c>
      <c r="E1456" s="638"/>
      <c r="F1456" s="639" t="s">
        <v>985</v>
      </c>
      <c r="G1456" s="638"/>
      <c r="H1456" s="1110">
        <v>160</v>
      </c>
      <c r="I1456" s="705">
        <v>7200</v>
      </c>
      <c r="J1456" s="643">
        <v>0</v>
      </c>
      <c r="K1456" s="578">
        <f t="shared" ref="K1456:K1519" si="83">IFERROR(J1456*H1456,"0")</f>
        <v>0</v>
      </c>
      <c r="L1456" s="579">
        <f t="shared" ref="L1456:L1519" si="84">IFERROR(K1456/1000,"0")</f>
        <v>0</v>
      </c>
      <c r="M1456" s="580">
        <f t="shared" ref="M1456:M1519" si="85">I1456*H1456</f>
        <v>1152000</v>
      </c>
      <c r="N1456" s="638"/>
      <c r="O1456" s="638" t="s">
        <v>586</v>
      </c>
      <c r="P1456" s="639" t="s">
        <v>1164</v>
      </c>
      <c r="Q1456" s="639" t="s">
        <v>336</v>
      </c>
      <c r="R1456" s="639" t="s">
        <v>73</v>
      </c>
      <c r="S1456" s="639" t="s">
        <v>109</v>
      </c>
    </row>
    <row r="1457" spans="1:19" ht="20.25" customHeight="1">
      <c r="A1457" s="639" t="s">
        <v>3273</v>
      </c>
      <c r="B1457" s="638" t="s">
        <v>3274</v>
      </c>
      <c r="C1457" s="639" t="s">
        <v>355</v>
      </c>
      <c r="D1457" s="640" t="s">
        <v>4474</v>
      </c>
      <c r="E1457" s="638"/>
      <c r="F1457" s="639" t="s">
        <v>985</v>
      </c>
      <c r="G1457" s="638"/>
      <c r="H1457" s="1110">
        <v>160</v>
      </c>
      <c r="I1457" s="705">
        <v>7200</v>
      </c>
      <c r="J1457" s="643">
        <v>0</v>
      </c>
      <c r="K1457" s="578">
        <f t="shared" si="83"/>
        <v>0</v>
      </c>
      <c r="L1457" s="579">
        <f t="shared" si="84"/>
        <v>0</v>
      </c>
      <c r="M1457" s="580">
        <f t="shared" si="85"/>
        <v>1152000</v>
      </c>
      <c r="N1457" s="638"/>
      <c r="O1457" s="638" t="s">
        <v>587</v>
      </c>
      <c r="P1457" s="639" t="s">
        <v>1164</v>
      </c>
      <c r="Q1457" s="639" t="s">
        <v>336</v>
      </c>
      <c r="R1457" s="639" t="s">
        <v>73</v>
      </c>
      <c r="S1457" s="639" t="s">
        <v>109</v>
      </c>
    </row>
    <row r="1458" spans="1:19" ht="20.25" customHeight="1">
      <c r="A1458" s="639" t="s">
        <v>3273</v>
      </c>
      <c r="B1458" s="638" t="s">
        <v>3274</v>
      </c>
      <c r="C1458" s="639" t="s">
        <v>355</v>
      </c>
      <c r="D1458" s="640" t="s">
        <v>4474</v>
      </c>
      <c r="E1458" s="638"/>
      <c r="F1458" s="639" t="s">
        <v>2296</v>
      </c>
      <c r="G1458" s="638"/>
      <c r="H1458" s="1110">
        <v>160</v>
      </c>
      <c r="I1458" s="705">
        <v>6300</v>
      </c>
      <c r="J1458" s="643">
        <v>0</v>
      </c>
      <c r="K1458" s="578">
        <f t="shared" si="83"/>
        <v>0</v>
      </c>
      <c r="L1458" s="579">
        <f t="shared" si="84"/>
        <v>0</v>
      </c>
      <c r="M1458" s="580">
        <f t="shared" si="85"/>
        <v>1008000</v>
      </c>
      <c r="N1458" s="638"/>
      <c r="O1458" s="638" t="s">
        <v>586</v>
      </c>
      <c r="P1458" s="639" t="s">
        <v>1164</v>
      </c>
      <c r="Q1458" s="639" t="s">
        <v>336</v>
      </c>
      <c r="R1458" s="639" t="s">
        <v>73</v>
      </c>
      <c r="S1458" s="639" t="s">
        <v>109</v>
      </c>
    </row>
    <row r="1459" spans="1:19" ht="20.25" customHeight="1">
      <c r="A1459" s="639" t="s">
        <v>3273</v>
      </c>
      <c r="B1459" s="638" t="s">
        <v>3274</v>
      </c>
      <c r="C1459" s="639" t="s">
        <v>355</v>
      </c>
      <c r="D1459" s="640" t="s">
        <v>4474</v>
      </c>
      <c r="E1459" s="638"/>
      <c r="F1459" s="639" t="s">
        <v>2296</v>
      </c>
      <c r="G1459" s="638"/>
      <c r="H1459" s="1110">
        <v>160</v>
      </c>
      <c r="I1459" s="705">
        <v>6300</v>
      </c>
      <c r="J1459" s="643">
        <v>0</v>
      </c>
      <c r="K1459" s="578">
        <f t="shared" si="83"/>
        <v>0</v>
      </c>
      <c r="L1459" s="579">
        <f t="shared" si="84"/>
        <v>0</v>
      </c>
      <c r="M1459" s="580">
        <f t="shared" si="85"/>
        <v>1008000</v>
      </c>
      <c r="N1459" s="638"/>
      <c r="O1459" s="638" t="s">
        <v>587</v>
      </c>
      <c r="P1459" s="639" t="s">
        <v>1164</v>
      </c>
      <c r="Q1459" s="639" t="s">
        <v>336</v>
      </c>
      <c r="R1459" s="639" t="s">
        <v>73</v>
      </c>
      <c r="S1459" s="639" t="s">
        <v>109</v>
      </c>
    </row>
    <row r="1460" spans="1:19" ht="20.25" customHeight="1">
      <c r="A1460" s="639" t="s">
        <v>3273</v>
      </c>
      <c r="B1460" s="638" t="s">
        <v>3274</v>
      </c>
      <c r="C1460" s="639" t="s">
        <v>355</v>
      </c>
      <c r="D1460" s="640" t="s">
        <v>4474</v>
      </c>
      <c r="E1460" s="638"/>
      <c r="F1460" s="639" t="s">
        <v>1004</v>
      </c>
      <c r="G1460" s="638"/>
      <c r="H1460" s="1110">
        <v>160</v>
      </c>
      <c r="I1460" s="705">
        <v>10025</v>
      </c>
      <c r="J1460" s="643">
        <v>0</v>
      </c>
      <c r="K1460" s="578">
        <f t="shared" si="83"/>
        <v>0</v>
      </c>
      <c r="L1460" s="579">
        <f t="shared" si="84"/>
        <v>0</v>
      </c>
      <c r="M1460" s="580">
        <f t="shared" si="85"/>
        <v>1604000</v>
      </c>
      <c r="N1460" s="638"/>
      <c r="O1460" s="638" t="s">
        <v>3231</v>
      </c>
      <c r="P1460" s="639" t="s">
        <v>1164</v>
      </c>
      <c r="Q1460" s="639" t="s">
        <v>336</v>
      </c>
      <c r="R1460" s="639" t="s">
        <v>73</v>
      </c>
      <c r="S1460" s="639" t="s">
        <v>109</v>
      </c>
    </row>
    <row r="1461" spans="1:19" ht="20.25" customHeight="1">
      <c r="A1461" s="639" t="s">
        <v>3273</v>
      </c>
      <c r="B1461" s="638" t="s">
        <v>3274</v>
      </c>
      <c r="C1461" s="639" t="s">
        <v>355</v>
      </c>
      <c r="D1461" s="640" t="s">
        <v>4474</v>
      </c>
      <c r="E1461" s="638"/>
      <c r="F1461" s="639" t="s">
        <v>442</v>
      </c>
      <c r="G1461" s="638"/>
      <c r="H1461" s="1110">
        <v>160</v>
      </c>
      <c r="I1461" s="705">
        <v>868</v>
      </c>
      <c r="J1461" s="643">
        <v>0</v>
      </c>
      <c r="K1461" s="578">
        <f t="shared" si="83"/>
        <v>0</v>
      </c>
      <c r="L1461" s="579">
        <f t="shared" si="84"/>
        <v>0</v>
      </c>
      <c r="M1461" s="580">
        <f t="shared" si="85"/>
        <v>138880</v>
      </c>
      <c r="N1461" s="638"/>
      <c r="O1461" s="638" t="s">
        <v>3231</v>
      </c>
      <c r="P1461" s="639" t="s">
        <v>1164</v>
      </c>
      <c r="Q1461" s="639" t="s">
        <v>336</v>
      </c>
      <c r="R1461" s="639" t="s">
        <v>73</v>
      </c>
      <c r="S1461" s="639" t="s">
        <v>109</v>
      </c>
    </row>
    <row r="1462" spans="1:19" ht="20.25" customHeight="1">
      <c r="A1462" s="639" t="s">
        <v>3273</v>
      </c>
      <c r="B1462" s="638" t="s">
        <v>3274</v>
      </c>
      <c r="C1462" s="639" t="s">
        <v>355</v>
      </c>
      <c r="D1462" s="640" t="s">
        <v>4474</v>
      </c>
      <c r="E1462" s="638"/>
      <c r="F1462" s="639" t="s">
        <v>81</v>
      </c>
      <c r="G1462" s="638"/>
      <c r="H1462" s="1110">
        <v>160</v>
      </c>
      <c r="I1462" s="705">
        <v>6076</v>
      </c>
      <c r="J1462" s="643">
        <v>0</v>
      </c>
      <c r="K1462" s="578">
        <f t="shared" si="83"/>
        <v>0</v>
      </c>
      <c r="L1462" s="579">
        <f t="shared" si="84"/>
        <v>0</v>
      </c>
      <c r="M1462" s="580">
        <f t="shared" si="85"/>
        <v>972160</v>
      </c>
      <c r="N1462" s="638"/>
      <c r="O1462" s="638" t="s">
        <v>3231</v>
      </c>
      <c r="P1462" s="639" t="s">
        <v>1164</v>
      </c>
      <c r="Q1462" s="639" t="s">
        <v>336</v>
      </c>
      <c r="R1462" s="639" t="s">
        <v>73</v>
      </c>
      <c r="S1462" s="639" t="s">
        <v>109</v>
      </c>
    </row>
    <row r="1463" spans="1:19" ht="20.25" customHeight="1">
      <c r="A1463" s="639" t="s">
        <v>3273</v>
      </c>
      <c r="B1463" s="638" t="s">
        <v>3274</v>
      </c>
      <c r="C1463" s="639" t="s">
        <v>355</v>
      </c>
      <c r="D1463" s="640" t="s">
        <v>4474</v>
      </c>
      <c r="E1463" s="638"/>
      <c r="F1463" s="639" t="s">
        <v>338</v>
      </c>
      <c r="G1463" s="638"/>
      <c r="H1463" s="1110">
        <v>160</v>
      </c>
      <c r="I1463" s="705">
        <v>3732</v>
      </c>
      <c r="J1463" s="643">
        <v>0</v>
      </c>
      <c r="K1463" s="578">
        <f t="shared" si="83"/>
        <v>0</v>
      </c>
      <c r="L1463" s="579">
        <f t="shared" si="84"/>
        <v>0</v>
      </c>
      <c r="M1463" s="580">
        <f t="shared" si="85"/>
        <v>597120</v>
      </c>
      <c r="N1463" s="638"/>
      <c r="O1463" s="638" t="s">
        <v>3231</v>
      </c>
      <c r="P1463" s="639" t="s">
        <v>1164</v>
      </c>
      <c r="Q1463" s="639" t="s">
        <v>336</v>
      </c>
      <c r="R1463" s="639" t="s">
        <v>73</v>
      </c>
      <c r="S1463" s="639" t="s">
        <v>109</v>
      </c>
    </row>
    <row r="1464" spans="1:19" ht="20.25" customHeight="1">
      <c r="A1464" s="639" t="s">
        <v>3273</v>
      </c>
      <c r="B1464" s="638" t="s">
        <v>3274</v>
      </c>
      <c r="C1464" s="639" t="s">
        <v>355</v>
      </c>
      <c r="D1464" s="640" t="s">
        <v>4474</v>
      </c>
      <c r="E1464" s="638"/>
      <c r="F1464" s="639" t="s">
        <v>350</v>
      </c>
      <c r="G1464" s="638"/>
      <c r="H1464" s="1110">
        <v>160</v>
      </c>
      <c r="I1464" s="705">
        <v>21600</v>
      </c>
      <c r="J1464" s="643">
        <v>0</v>
      </c>
      <c r="K1464" s="578">
        <f t="shared" si="83"/>
        <v>0</v>
      </c>
      <c r="L1464" s="579">
        <f t="shared" si="84"/>
        <v>0</v>
      </c>
      <c r="M1464" s="580">
        <f t="shared" si="85"/>
        <v>3456000</v>
      </c>
      <c r="N1464" s="638"/>
      <c r="O1464" s="638"/>
      <c r="P1464" s="639" t="s">
        <v>1164</v>
      </c>
      <c r="Q1464" s="639" t="s">
        <v>336</v>
      </c>
      <c r="R1464" s="639" t="s">
        <v>73</v>
      </c>
      <c r="S1464" s="639" t="s">
        <v>109</v>
      </c>
    </row>
    <row r="1465" spans="1:19" ht="20.25" customHeight="1">
      <c r="A1465" s="639" t="s">
        <v>3273</v>
      </c>
      <c r="B1465" s="638" t="s">
        <v>3274</v>
      </c>
      <c r="C1465" s="639" t="s">
        <v>355</v>
      </c>
      <c r="D1465" s="640" t="s">
        <v>4474</v>
      </c>
      <c r="E1465" s="638"/>
      <c r="F1465" s="639" t="s">
        <v>950</v>
      </c>
      <c r="G1465" s="638"/>
      <c r="H1465" s="1110">
        <v>320</v>
      </c>
      <c r="I1465" s="705">
        <v>61774</v>
      </c>
      <c r="J1465" s="643">
        <v>36</v>
      </c>
      <c r="K1465" s="578">
        <f t="shared" si="83"/>
        <v>11520</v>
      </c>
      <c r="L1465" s="579">
        <f t="shared" si="84"/>
        <v>11.52</v>
      </c>
      <c r="M1465" s="580">
        <f t="shared" si="85"/>
        <v>19767680</v>
      </c>
      <c r="N1465" s="638"/>
      <c r="O1465" s="638" t="s">
        <v>2358</v>
      </c>
      <c r="P1465" s="639" t="s">
        <v>1164</v>
      </c>
      <c r="Q1465" s="639" t="s">
        <v>358</v>
      </c>
      <c r="R1465" s="639" t="s">
        <v>68</v>
      </c>
      <c r="S1465" s="639" t="s">
        <v>109</v>
      </c>
    </row>
    <row r="1466" spans="1:19" ht="20.25" customHeight="1">
      <c r="A1466" s="639" t="s">
        <v>3273</v>
      </c>
      <c r="B1466" s="638" t="s">
        <v>3274</v>
      </c>
      <c r="C1466" s="639" t="s">
        <v>355</v>
      </c>
      <c r="D1466" s="640" t="s">
        <v>4474</v>
      </c>
      <c r="E1466" s="638"/>
      <c r="F1466" s="639" t="s">
        <v>880</v>
      </c>
      <c r="G1466" s="638"/>
      <c r="H1466" s="1110">
        <v>320</v>
      </c>
      <c r="I1466" s="705">
        <v>4118</v>
      </c>
      <c r="J1466" s="643">
        <v>0</v>
      </c>
      <c r="K1466" s="578">
        <f t="shared" si="83"/>
        <v>0</v>
      </c>
      <c r="L1466" s="579">
        <f t="shared" si="84"/>
        <v>0</v>
      </c>
      <c r="M1466" s="580">
        <f t="shared" si="85"/>
        <v>1317760</v>
      </c>
      <c r="N1466" s="638"/>
      <c r="O1466" s="638" t="s">
        <v>2358</v>
      </c>
      <c r="P1466" s="639" t="s">
        <v>1164</v>
      </c>
      <c r="Q1466" s="639" t="s">
        <v>336</v>
      </c>
      <c r="R1466" s="639" t="s">
        <v>73</v>
      </c>
      <c r="S1466" s="639" t="s">
        <v>109</v>
      </c>
    </row>
    <row r="1467" spans="1:19" ht="20.25" customHeight="1">
      <c r="A1467" s="639" t="s">
        <v>3273</v>
      </c>
      <c r="B1467" s="638" t="s">
        <v>3274</v>
      </c>
      <c r="C1467" s="639" t="s">
        <v>355</v>
      </c>
      <c r="D1467" s="640" t="s">
        <v>4474</v>
      </c>
      <c r="E1467" s="638"/>
      <c r="F1467" s="639" t="s">
        <v>671</v>
      </c>
      <c r="G1467" s="638"/>
      <c r="H1467" s="1110">
        <v>320</v>
      </c>
      <c r="I1467" s="705">
        <v>78185</v>
      </c>
      <c r="J1467" s="643">
        <v>24</v>
      </c>
      <c r="K1467" s="578">
        <f t="shared" si="83"/>
        <v>7680</v>
      </c>
      <c r="L1467" s="579">
        <f t="shared" si="84"/>
        <v>7.68</v>
      </c>
      <c r="M1467" s="580">
        <f t="shared" si="85"/>
        <v>25019200</v>
      </c>
      <c r="N1467" s="638"/>
      <c r="O1467" s="638" t="s">
        <v>542</v>
      </c>
      <c r="P1467" s="639" t="s">
        <v>1164</v>
      </c>
      <c r="Q1467" s="639" t="s">
        <v>341</v>
      </c>
      <c r="R1467" s="639" t="s">
        <v>68</v>
      </c>
      <c r="S1467" s="639" t="s">
        <v>109</v>
      </c>
    </row>
    <row r="1468" spans="1:19" ht="20.25" customHeight="1">
      <c r="A1468" s="639" t="s">
        <v>3273</v>
      </c>
      <c r="B1468" s="638" t="s">
        <v>3274</v>
      </c>
      <c r="C1468" s="639" t="s">
        <v>355</v>
      </c>
      <c r="D1468" s="640" t="s">
        <v>4474</v>
      </c>
      <c r="E1468" s="638"/>
      <c r="F1468" s="639" t="s">
        <v>71</v>
      </c>
      <c r="G1468" s="638"/>
      <c r="H1468" s="1110">
        <v>320</v>
      </c>
      <c r="I1468" s="705">
        <v>38300</v>
      </c>
      <c r="J1468" s="643">
        <v>0</v>
      </c>
      <c r="K1468" s="578">
        <f t="shared" si="83"/>
        <v>0</v>
      </c>
      <c r="L1468" s="579">
        <f t="shared" si="84"/>
        <v>0</v>
      </c>
      <c r="M1468" s="580">
        <f t="shared" si="85"/>
        <v>12256000</v>
      </c>
      <c r="N1468" s="638"/>
      <c r="O1468" s="638" t="s">
        <v>3230</v>
      </c>
      <c r="P1468" s="639" t="s">
        <v>1164</v>
      </c>
      <c r="Q1468" s="639" t="s">
        <v>271</v>
      </c>
      <c r="R1468" s="639" t="s">
        <v>73</v>
      </c>
      <c r="S1468" s="639" t="s">
        <v>109</v>
      </c>
    </row>
    <row r="1469" spans="1:19" ht="20.25" customHeight="1">
      <c r="A1469" s="639" t="s">
        <v>3275</v>
      </c>
      <c r="B1469" s="638" t="s">
        <v>3276</v>
      </c>
      <c r="C1469" s="639" t="s">
        <v>355</v>
      </c>
      <c r="D1469" s="640" t="s">
        <v>4474</v>
      </c>
      <c r="E1469" s="638"/>
      <c r="F1469" s="639" t="s">
        <v>950</v>
      </c>
      <c r="G1469" s="638"/>
      <c r="H1469" s="1110">
        <v>322</v>
      </c>
      <c r="I1469" s="705">
        <v>54841</v>
      </c>
      <c r="J1469" s="643">
        <v>36</v>
      </c>
      <c r="K1469" s="578">
        <f t="shared" si="83"/>
        <v>11592</v>
      </c>
      <c r="L1469" s="579">
        <f t="shared" si="84"/>
        <v>11.592000000000001</v>
      </c>
      <c r="M1469" s="580">
        <f t="shared" si="85"/>
        <v>17658802</v>
      </c>
      <c r="N1469" s="638"/>
      <c r="O1469" s="638" t="s">
        <v>2358</v>
      </c>
      <c r="P1469" s="639" t="s">
        <v>1164</v>
      </c>
      <c r="Q1469" s="639" t="s">
        <v>358</v>
      </c>
      <c r="R1469" s="639" t="s">
        <v>68</v>
      </c>
      <c r="S1469" s="639" t="s">
        <v>109</v>
      </c>
    </row>
    <row r="1470" spans="1:19" ht="20.25" customHeight="1">
      <c r="A1470" s="639" t="s">
        <v>3275</v>
      </c>
      <c r="B1470" s="638" t="s">
        <v>3276</v>
      </c>
      <c r="C1470" s="639" t="s">
        <v>355</v>
      </c>
      <c r="D1470" s="640" t="s">
        <v>4474</v>
      </c>
      <c r="E1470" s="638"/>
      <c r="F1470" s="639" t="s">
        <v>880</v>
      </c>
      <c r="G1470" s="638"/>
      <c r="H1470" s="1110">
        <v>322</v>
      </c>
      <c r="I1470" s="705">
        <v>3656</v>
      </c>
      <c r="J1470" s="643">
        <v>0</v>
      </c>
      <c r="K1470" s="578">
        <f t="shared" si="83"/>
        <v>0</v>
      </c>
      <c r="L1470" s="579">
        <f t="shared" si="84"/>
        <v>0</v>
      </c>
      <c r="M1470" s="580">
        <f t="shared" si="85"/>
        <v>1177232</v>
      </c>
      <c r="N1470" s="638"/>
      <c r="O1470" s="638" t="s">
        <v>2358</v>
      </c>
      <c r="P1470" s="639" t="s">
        <v>1164</v>
      </c>
      <c r="Q1470" s="639" t="s">
        <v>336</v>
      </c>
      <c r="R1470" s="639" t="s">
        <v>73</v>
      </c>
      <c r="S1470" s="639" t="s">
        <v>109</v>
      </c>
    </row>
    <row r="1471" spans="1:19" ht="20.25" customHeight="1">
      <c r="A1471" s="639" t="s">
        <v>3275</v>
      </c>
      <c r="B1471" s="638" t="s">
        <v>3276</v>
      </c>
      <c r="C1471" s="639" t="s">
        <v>355</v>
      </c>
      <c r="D1471" s="640" t="s">
        <v>4474</v>
      </c>
      <c r="E1471" s="638"/>
      <c r="F1471" s="639" t="s">
        <v>589</v>
      </c>
      <c r="G1471" s="638"/>
      <c r="H1471" s="1110">
        <v>322</v>
      </c>
      <c r="I1471" s="705">
        <v>30568</v>
      </c>
      <c r="J1471" s="643">
        <v>15</v>
      </c>
      <c r="K1471" s="578">
        <f t="shared" si="83"/>
        <v>4830</v>
      </c>
      <c r="L1471" s="579">
        <f t="shared" si="84"/>
        <v>4.83</v>
      </c>
      <c r="M1471" s="580">
        <f t="shared" si="85"/>
        <v>9842896</v>
      </c>
      <c r="N1471" s="638"/>
      <c r="O1471" s="638" t="s">
        <v>1386</v>
      </c>
      <c r="P1471" s="639" t="s">
        <v>1164</v>
      </c>
      <c r="Q1471" s="639" t="s">
        <v>270</v>
      </c>
      <c r="R1471" s="639" t="s">
        <v>68</v>
      </c>
      <c r="S1471" s="639" t="s">
        <v>109</v>
      </c>
    </row>
    <row r="1472" spans="1:19" ht="20.25" customHeight="1">
      <c r="A1472" s="639" t="s">
        <v>3275</v>
      </c>
      <c r="B1472" s="638" t="s">
        <v>3276</v>
      </c>
      <c r="C1472" s="639" t="s">
        <v>355</v>
      </c>
      <c r="D1472" s="640" t="s">
        <v>4474</v>
      </c>
      <c r="E1472" s="638"/>
      <c r="F1472" s="639" t="s">
        <v>1387</v>
      </c>
      <c r="G1472" s="638"/>
      <c r="H1472" s="1110">
        <v>322</v>
      </c>
      <c r="I1472" s="705">
        <v>15087</v>
      </c>
      <c r="J1472" s="643">
        <v>0</v>
      </c>
      <c r="K1472" s="578">
        <f t="shared" si="83"/>
        <v>0</v>
      </c>
      <c r="L1472" s="579">
        <f t="shared" si="84"/>
        <v>0</v>
      </c>
      <c r="M1472" s="580">
        <f t="shared" si="85"/>
        <v>4858014</v>
      </c>
      <c r="N1472" s="638"/>
      <c r="O1472" s="638" t="s">
        <v>1386</v>
      </c>
      <c r="P1472" s="639" t="s">
        <v>1164</v>
      </c>
      <c r="Q1472" s="639" t="s">
        <v>577</v>
      </c>
      <c r="R1472" s="639" t="s">
        <v>375</v>
      </c>
      <c r="S1472" s="639" t="s">
        <v>109</v>
      </c>
    </row>
    <row r="1473" spans="1:19" ht="20.25" customHeight="1">
      <c r="A1473" s="639" t="s">
        <v>3374</v>
      </c>
      <c r="B1473" s="638" t="s">
        <v>4318</v>
      </c>
      <c r="C1473" s="639" t="s">
        <v>399</v>
      </c>
      <c r="D1473" s="640" t="s">
        <v>4397</v>
      </c>
      <c r="E1473" s="638"/>
      <c r="F1473" s="639" t="s">
        <v>402</v>
      </c>
      <c r="G1473" s="638"/>
      <c r="H1473" s="1110">
        <v>800</v>
      </c>
      <c r="I1473" s="705">
        <v>158600</v>
      </c>
      <c r="J1473" s="643">
        <v>36</v>
      </c>
      <c r="K1473" s="578">
        <f t="shared" si="83"/>
        <v>28800</v>
      </c>
      <c r="L1473" s="579">
        <f t="shared" si="84"/>
        <v>28.8</v>
      </c>
      <c r="M1473" s="580">
        <f t="shared" si="85"/>
        <v>126880000</v>
      </c>
      <c r="N1473" s="638"/>
      <c r="O1473" s="638" t="s">
        <v>1615</v>
      </c>
      <c r="P1473" s="639" t="s">
        <v>3735</v>
      </c>
      <c r="Q1473" s="639" t="s">
        <v>403</v>
      </c>
      <c r="R1473" s="639" t="s">
        <v>60</v>
      </c>
      <c r="S1473" s="639" t="s">
        <v>1076</v>
      </c>
    </row>
    <row r="1474" spans="1:19" ht="20.25" customHeight="1">
      <c r="A1474" s="639" t="s">
        <v>3374</v>
      </c>
      <c r="B1474" s="638" t="s">
        <v>4319</v>
      </c>
      <c r="C1474" s="639" t="s">
        <v>399</v>
      </c>
      <c r="D1474" s="640" t="s">
        <v>4454</v>
      </c>
      <c r="E1474" s="638"/>
      <c r="F1474" s="639" t="s">
        <v>402</v>
      </c>
      <c r="G1474" s="638"/>
      <c r="H1474" s="1110">
        <v>894</v>
      </c>
      <c r="I1474" s="705">
        <v>158600</v>
      </c>
      <c r="J1474" s="643">
        <v>36</v>
      </c>
      <c r="K1474" s="578">
        <f t="shared" si="83"/>
        <v>32184</v>
      </c>
      <c r="L1474" s="579">
        <f t="shared" si="84"/>
        <v>32.183999999999997</v>
      </c>
      <c r="M1474" s="580">
        <f t="shared" si="85"/>
        <v>141788400</v>
      </c>
      <c r="N1474" s="638"/>
      <c r="O1474" s="638" t="s">
        <v>1615</v>
      </c>
      <c r="P1474" s="639" t="s">
        <v>3735</v>
      </c>
      <c r="Q1474" s="639" t="s">
        <v>403</v>
      </c>
      <c r="R1474" s="639" t="s">
        <v>60</v>
      </c>
      <c r="S1474" s="639" t="s">
        <v>1076</v>
      </c>
    </row>
    <row r="1475" spans="1:19" ht="20.25" customHeight="1">
      <c r="A1475" s="639" t="s">
        <v>3374</v>
      </c>
      <c r="B1475" s="638" t="s">
        <v>3375</v>
      </c>
      <c r="C1475" s="639" t="s">
        <v>399</v>
      </c>
      <c r="D1475" s="640" t="s">
        <v>4399</v>
      </c>
      <c r="E1475" s="638"/>
      <c r="F1475" s="639" t="s">
        <v>1387</v>
      </c>
      <c r="G1475" s="638"/>
      <c r="H1475" s="1110">
        <v>1694</v>
      </c>
      <c r="I1475" s="705">
        <v>12381</v>
      </c>
      <c r="J1475" s="643">
        <v>0</v>
      </c>
      <c r="K1475" s="578">
        <f t="shared" si="83"/>
        <v>0</v>
      </c>
      <c r="L1475" s="579">
        <f t="shared" si="84"/>
        <v>0</v>
      </c>
      <c r="M1475" s="580">
        <f t="shared" si="85"/>
        <v>20973414</v>
      </c>
      <c r="N1475" s="638"/>
      <c r="O1475" s="638"/>
      <c r="P1475" s="639" t="s">
        <v>3735</v>
      </c>
      <c r="Q1475" s="639" t="s">
        <v>577</v>
      </c>
      <c r="R1475" s="639" t="s">
        <v>375</v>
      </c>
      <c r="S1475" s="639" t="s">
        <v>1076</v>
      </c>
    </row>
    <row r="1476" spans="1:19" ht="20.25" customHeight="1">
      <c r="A1476" s="639" t="s">
        <v>3374</v>
      </c>
      <c r="B1476" s="638" t="s">
        <v>3375</v>
      </c>
      <c r="C1476" s="639" t="s">
        <v>399</v>
      </c>
      <c r="D1476" s="640" t="s">
        <v>4397</v>
      </c>
      <c r="E1476" s="638"/>
      <c r="F1476" s="639" t="s">
        <v>517</v>
      </c>
      <c r="G1476" s="638"/>
      <c r="H1476" s="1110">
        <v>854</v>
      </c>
      <c r="I1476" s="705">
        <v>55834</v>
      </c>
      <c r="J1476" s="643">
        <v>16</v>
      </c>
      <c r="K1476" s="578">
        <f t="shared" si="83"/>
        <v>13664</v>
      </c>
      <c r="L1476" s="579">
        <f t="shared" si="84"/>
        <v>13.664</v>
      </c>
      <c r="M1476" s="580">
        <f t="shared" si="85"/>
        <v>47682236</v>
      </c>
      <c r="N1476" s="638"/>
      <c r="O1476" s="638" t="s">
        <v>1198</v>
      </c>
      <c r="P1476" s="639" t="s">
        <v>3735</v>
      </c>
      <c r="Q1476" s="639" t="s">
        <v>270</v>
      </c>
      <c r="R1476" s="639" t="s">
        <v>60</v>
      </c>
      <c r="S1476" s="639" t="s">
        <v>1076</v>
      </c>
    </row>
    <row r="1477" spans="1:19" ht="20.25" customHeight="1">
      <c r="A1477" s="639" t="s">
        <v>3374</v>
      </c>
      <c r="B1477" s="638" t="s">
        <v>3375</v>
      </c>
      <c r="C1477" s="639" t="s">
        <v>399</v>
      </c>
      <c r="D1477" s="640" t="s">
        <v>4399</v>
      </c>
      <c r="E1477" s="638"/>
      <c r="F1477" s="639" t="s">
        <v>1325</v>
      </c>
      <c r="G1477" s="638"/>
      <c r="H1477" s="1110">
        <v>847</v>
      </c>
      <c r="I1477" s="705">
        <v>10065</v>
      </c>
      <c r="J1477" s="643">
        <v>0</v>
      </c>
      <c r="K1477" s="578">
        <f t="shared" si="83"/>
        <v>0</v>
      </c>
      <c r="L1477" s="579">
        <f t="shared" si="84"/>
        <v>0</v>
      </c>
      <c r="M1477" s="580">
        <f t="shared" si="85"/>
        <v>8525055</v>
      </c>
      <c r="N1477" s="638"/>
      <c r="O1477" s="638"/>
      <c r="P1477" s="639" t="s">
        <v>3735</v>
      </c>
      <c r="Q1477" s="639" t="s">
        <v>575</v>
      </c>
      <c r="R1477" s="639" t="s">
        <v>375</v>
      </c>
      <c r="S1477" s="639" t="s">
        <v>1076</v>
      </c>
    </row>
    <row r="1478" spans="1:19" ht="20.25" customHeight="1">
      <c r="A1478" s="639" t="s">
        <v>770</v>
      </c>
      <c r="B1478" s="638" t="s">
        <v>2170</v>
      </c>
      <c r="C1478" s="639" t="s">
        <v>515</v>
      </c>
      <c r="D1478" s="640" t="s">
        <v>4468</v>
      </c>
      <c r="E1478" s="638"/>
      <c r="F1478" s="639" t="s">
        <v>1389</v>
      </c>
      <c r="G1478" s="638"/>
      <c r="H1478" s="1110">
        <v>246</v>
      </c>
      <c r="I1478" s="705">
        <v>74727</v>
      </c>
      <c r="J1478" s="643">
        <v>16.5</v>
      </c>
      <c r="K1478" s="578">
        <f t="shared" si="83"/>
        <v>4059</v>
      </c>
      <c r="L1478" s="579">
        <f t="shared" si="84"/>
        <v>4.0590000000000002</v>
      </c>
      <c r="M1478" s="580">
        <f t="shared" si="85"/>
        <v>18382842</v>
      </c>
      <c r="N1478" s="638"/>
      <c r="O1478" s="638"/>
      <c r="P1478" s="639" t="s">
        <v>761</v>
      </c>
      <c r="Q1478" s="639" t="s">
        <v>981</v>
      </c>
      <c r="R1478" s="639" t="s">
        <v>60</v>
      </c>
      <c r="S1478" s="639" t="s">
        <v>40</v>
      </c>
    </row>
    <row r="1479" spans="1:19" ht="20.25" customHeight="1">
      <c r="A1479" s="639" t="s">
        <v>744</v>
      </c>
      <c r="B1479" s="638" t="s">
        <v>3404</v>
      </c>
      <c r="C1479" s="639" t="s">
        <v>371</v>
      </c>
      <c r="D1479" s="640" t="s">
        <v>4470</v>
      </c>
      <c r="E1479" s="638"/>
      <c r="F1479" s="639" t="s">
        <v>413</v>
      </c>
      <c r="G1479" s="638"/>
      <c r="H1479" s="1110">
        <v>726</v>
      </c>
      <c r="I1479" s="705">
        <v>140000</v>
      </c>
      <c r="J1479" s="643">
        <v>0</v>
      </c>
      <c r="K1479" s="578">
        <f t="shared" si="83"/>
        <v>0</v>
      </c>
      <c r="L1479" s="579">
        <f t="shared" si="84"/>
        <v>0</v>
      </c>
      <c r="M1479" s="580">
        <f t="shared" si="85"/>
        <v>101640000</v>
      </c>
      <c r="N1479" s="638"/>
      <c r="O1479" s="638" t="s">
        <v>3088</v>
      </c>
      <c r="P1479" s="639" t="s">
        <v>483</v>
      </c>
      <c r="Q1479" s="639" t="s">
        <v>278</v>
      </c>
      <c r="R1479" s="639" t="s">
        <v>73</v>
      </c>
      <c r="S1479" s="639" t="s">
        <v>109</v>
      </c>
    </row>
    <row r="1480" spans="1:19" ht="20.25" customHeight="1">
      <c r="A1480" s="639" t="s">
        <v>744</v>
      </c>
      <c r="B1480" s="638" t="s">
        <v>3404</v>
      </c>
      <c r="C1480" s="639" t="s">
        <v>371</v>
      </c>
      <c r="D1480" s="640" t="s">
        <v>4470</v>
      </c>
      <c r="E1480" s="638"/>
      <c r="F1480" s="639" t="s">
        <v>71</v>
      </c>
      <c r="G1480" s="638"/>
      <c r="H1480" s="1110">
        <v>1310</v>
      </c>
      <c r="I1480" s="705">
        <v>44372</v>
      </c>
      <c r="J1480" s="643">
        <v>0</v>
      </c>
      <c r="K1480" s="578">
        <f t="shared" si="83"/>
        <v>0</v>
      </c>
      <c r="L1480" s="579">
        <f t="shared" si="84"/>
        <v>0</v>
      </c>
      <c r="M1480" s="580">
        <f t="shared" si="85"/>
        <v>58127320</v>
      </c>
      <c r="N1480" s="638"/>
      <c r="O1480" s="638" t="s">
        <v>3406</v>
      </c>
      <c r="P1480" s="639" t="s">
        <v>483</v>
      </c>
      <c r="Q1480" s="639" t="s">
        <v>271</v>
      </c>
      <c r="R1480" s="639" t="s">
        <v>73</v>
      </c>
      <c r="S1480" s="639" t="s">
        <v>109</v>
      </c>
    </row>
    <row r="1481" spans="1:19" ht="20.25" customHeight="1">
      <c r="A1481" s="639" t="s">
        <v>744</v>
      </c>
      <c r="B1481" s="638" t="s">
        <v>3404</v>
      </c>
      <c r="C1481" s="639" t="s">
        <v>371</v>
      </c>
      <c r="D1481" s="640" t="s">
        <v>4470</v>
      </c>
      <c r="E1481" s="638"/>
      <c r="F1481" s="639" t="s">
        <v>881</v>
      </c>
      <c r="G1481" s="638"/>
      <c r="H1481" s="1110">
        <v>1310</v>
      </c>
      <c r="I1481" s="705">
        <v>12512</v>
      </c>
      <c r="J1481" s="643">
        <v>0</v>
      </c>
      <c r="K1481" s="578">
        <f t="shared" si="83"/>
        <v>0</v>
      </c>
      <c r="L1481" s="579">
        <f t="shared" si="84"/>
        <v>0</v>
      </c>
      <c r="M1481" s="580">
        <f t="shared" si="85"/>
        <v>16390720</v>
      </c>
      <c r="N1481" s="638"/>
      <c r="O1481" s="638" t="s">
        <v>3406</v>
      </c>
      <c r="P1481" s="639" t="s">
        <v>483</v>
      </c>
      <c r="Q1481" s="639" t="s">
        <v>336</v>
      </c>
      <c r="R1481" s="639" t="s">
        <v>73</v>
      </c>
      <c r="S1481" s="639" t="s">
        <v>109</v>
      </c>
    </row>
    <row r="1482" spans="1:19" ht="20.25" customHeight="1">
      <c r="A1482" s="639" t="s">
        <v>744</v>
      </c>
      <c r="B1482" s="638" t="s">
        <v>3404</v>
      </c>
      <c r="C1482" s="639" t="s">
        <v>371</v>
      </c>
      <c r="D1482" s="640" t="s">
        <v>4470</v>
      </c>
      <c r="E1482" s="638"/>
      <c r="F1482" s="639" t="s">
        <v>882</v>
      </c>
      <c r="G1482" s="638"/>
      <c r="H1482" s="1110">
        <v>1310</v>
      </c>
      <c r="I1482" s="705">
        <v>9848</v>
      </c>
      <c r="J1482" s="643">
        <v>0</v>
      </c>
      <c r="K1482" s="578">
        <f t="shared" si="83"/>
        <v>0</v>
      </c>
      <c r="L1482" s="579">
        <f t="shared" si="84"/>
        <v>0</v>
      </c>
      <c r="M1482" s="580">
        <f t="shared" si="85"/>
        <v>12900880</v>
      </c>
      <c r="N1482" s="638"/>
      <c r="O1482" s="638" t="s">
        <v>3406</v>
      </c>
      <c r="P1482" s="639" t="s">
        <v>483</v>
      </c>
      <c r="Q1482" s="639" t="s">
        <v>336</v>
      </c>
      <c r="R1482" s="639" t="s">
        <v>73</v>
      </c>
      <c r="S1482" s="639" t="s">
        <v>109</v>
      </c>
    </row>
    <row r="1483" spans="1:19" ht="20.25" customHeight="1">
      <c r="A1483" s="639" t="s">
        <v>744</v>
      </c>
      <c r="B1483" s="638" t="s">
        <v>3404</v>
      </c>
      <c r="C1483" s="639" t="s">
        <v>371</v>
      </c>
      <c r="D1483" s="640" t="s">
        <v>4470</v>
      </c>
      <c r="E1483" s="638"/>
      <c r="F1483" s="639" t="s">
        <v>880</v>
      </c>
      <c r="G1483" s="638"/>
      <c r="H1483" s="1110">
        <v>1310</v>
      </c>
      <c r="I1483" s="705">
        <v>4634</v>
      </c>
      <c r="J1483" s="643">
        <v>0</v>
      </c>
      <c r="K1483" s="578">
        <f t="shared" si="83"/>
        <v>0</v>
      </c>
      <c r="L1483" s="579">
        <f t="shared" si="84"/>
        <v>0</v>
      </c>
      <c r="M1483" s="580">
        <f t="shared" si="85"/>
        <v>6070540</v>
      </c>
      <c r="N1483" s="638"/>
      <c r="O1483" s="638" t="s">
        <v>3406</v>
      </c>
      <c r="P1483" s="639" t="s">
        <v>483</v>
      </c>
      <c r="Q1483" s="639" t="s">
        <v>336</v>
      </c>
      <c r="R1483" s="639" t="s">
        <v>73</v>
      </c>
      <c r="S1483" s="639" t="s">
        <v>109</v>
      </c>
    </row>
    <row r="1484" spans="1:19" ht="20.25" customHeight="1">
      <c r="A1484" s="639" t="s">
        <v>744</v>
      </c>
      <c r="B1484" s="638" t="s">
        <v>3404</v>
      </c>
      <c r="C1484" s="639" t="s">
        <v>371</v>
      </c>
      <c r="D1484" s="640" t="s">
        <v>4470</v>
      </c>
      <c r="E1484" s="638"/>
      <c r="F1484" s="639" t="s">
        <v>880</v>
      </c>
      <c r="G1484" s="638"/>
      <c r="H1484" s="1110">
        <v>1310</v>
      </c>
      <c r="I1484" s="705">
        <v>4634</v>
      </c>
      <c r="J1484" s="643">
        <v>0</v>
      </c>
      <c r="K1484" s="578">
        <f t="shared" si="83"/>
        <v>0</v>
      </c>
      <c r="L1484" s="579">
        <f t="shared" si="84"/>
        <v>0</v>
      </c>
      <c r="M1484" s="580">
        <f t="shared" si="85"/>
        <v>6070540</v>
      </c>
      <c r="N1484" s="638"/>
      <c r="O1484" s="638" t="s">
        <v>3406</v>
      </c>
      <c r="P1484" s="639" t="s">
        <v>483</v>
      </c>
      <c r="Q1484" s="639" t="s">
        <v>336</v>
      </c>
      <c r="R1484" s="639" t="s">
        <v>73</v>
      </c>
      <c r="S1484" s="639" t="s">
        <v>109</v>
      </c>
    </row>
    <row r="1485" spans="1:19" ht="20.25" customHeight="1">
      <c r="A1485" s="639" t="s">
        <v>744</v>
      </c>
      <c r="B1485" s="638" t="s">
        <v>3404</v>
      </c>
      <c r="C1485" s="639" t="s">
        <v>371</v>
      </c>
      <c r="D1485" s="640" t="s">
        <v>4470</v>
      </c>
      <c r="E1485" s="638"/>
      <c r="F1485" s="639" t="s">
        <v>275</v>
      </c>
      <c r="G1485" s="638"/>
      <c r="H1485" s="1110">
        <v>726</v>
      </c>
      <c r="I1485" s="705">
        <v>89393</v>
      </c>
      <c r="J1485" s="643">
        <v>0</v>
      </c>
      <c r="K1485" s="578">
        <f t="shared" si="83"/>
        <v>0</v>
      </c>
      <c r="L1485" s="579">
        <f t="shared" si="84"/>
        <v>0</v>
      </c>
      <c r="M1485" s="580">
        <f t="shared" si="85"/>
        <v>64899318</v>
      </c>
      <c r="N1485" s="638"/>
      <c r="O1485" s="638" t="s">
        <v>3409</v>
      </c>
      <c r="P1485" s="639" t="s">
        <v>483</v>
      </c>
      <c r="Q1485" s="639" t="s">
        <v>276</v>
      </c>
      <c r="R1485" s="639" t="s">
        <v>73</v>
      </c>
      <c r="S1485" s="639" t="s">
        <v>109</v>
      </c>
    </row>
    <row r="1486" spans="1:19" ht="20.25" customHeight="1">
      <c r="A1486" s="639" t="s">
        <v>744</v>
      </c>
      <c r="B1486" s="638" t="s">
        <v>3404</v>
      </c>
      <c r="C1486" s="639" t="s">
        <v>371</v>
      </c>
      <c r="D1486" s="640" t="s">
        <v>4470</v>
      </c>
      <c r="E1486" s="638"/>
      <c r="F1486" s="639" t="s">
        <v>82</v>
      </c>
      <c r="G1486" s="638"/>
      <c r="H1486" s="1110">
        <v>726</v>
      </c>
      <c r="I1486" s="705">
        <v>13311</v>
      </c>
      <c r="J1486" s="643">
        <v>0</v>
      </c>
      <c r="K1486" s="578">
        <f t="shared" si="83"/>
        <v>0</v>
      </c>
      <c r="L1486" s="579">
        <f t="shared" si="84"/>
        <v>0</v>
      </c>
      <c r="M1486" s="580">
        <f t="shared" si="85"/>
        <v>9663786</v>
      </c>
      <c r="N1486" s="638"/>
      <c r="O1486" s="638" t="s">
        <v>3409</v>
      </c>
      <c r="P1486" s="639" t="s">
        <v>483</v>
      </c>
      <c r="Q1486" s="639" t="s">
        <v>336</v>
      </c>
      <c r="R1486" s="639" t="s">
        <v>73</v>
      </c>
      <c r="S1486" s="639" t="s">
        <v>109</v>
      </c>
    </row>
    <row r="1487" spans="1:19" ht="20.25" customHeight="1">
      <c r="A1487" s="639" t="s">
        <v>744</v>
      </c>
      <c r="B1487" s="638" t="s">
        <v>3404</v>
      </c>
      <c r="C1487" s="639" t="s">
        <v>371</v>
      </c>
      <c r="D1487" s="640" t="s">
        <v>4470</v>
      </c>
      <c r="E1487" s="638"/>
      <c r="F1487" s="639" t="s">
        <v>85</v>
      </c>
      <c r="G1487" s="638"/>
      <c r="H1487" s="1110">
        <v>726</v>
      </c>
      <c r="I1487" s="705">
        <v>10579</v>
      </c>
      <c r="J1487" s="643">
        <v>0</v>
      </c>
      <c r="K1487" s="578">
        <f t="shared" si="83"/>
        <v>0</v>
      </c>
      <c r="L1487" s="579">
        <f t="shared" si="84"/>
        <v>0</v>
      </c>
      <c r="M1487" s="580">
        <f t="shared" si="85"/>
        <v>7680354</v>
      </c>
      <c r="N1487" s="638"/>
      <c r="O1487" s="638" t="s">
        <v>3409</v>
      </c>
      <c r="P1487" s="639" t="s">
        <v>483</v>
      </c>
      <c r="Q1487" s="639" t="s">
        <v>336</v>
      </c>
      <c r="R1487" s="639" t="s">
        <v>73</v>
      </c>
      <c r="S1487" s="639" t="s">
        <v>109</v>
      </c>
    </row>
    <row r="1488" spans="1:19" ht="20.25" customHeight="1">
      <c r="A1488" s="639" t="s">
        <v>744</v>
      </c>
      <c r="B1488" s="638" t="s">
        <v>3404</v>
      </c>
      <c r="C1488" s="639" t="s">
        <v>371</v>
      </c>
      <c r="D1488" s="640" t="s">
        <v>4470</v>
      </c>
      <c r="E1488" s="638"/>
      <c r="F1488" s="639" t="s">
        <v>81</v>
      </c>
      <c r="G1488" s="638"/>
      <c r="H1488" s="1110">
        <v>726</v>
      </c>
      <c r="I1488" s="705">
        <v>4904</v>
      </c>
      <c r="J1488" s="643">
        <v>0</v>
      </c>
      <c r="K1488" s="578">
        <f t="shared" si="83"/>
        <v>0</v>
      </c>
      <c r="L1488" s="579">
        <f t="shared" si="84"/>
        <v>0</v>
      </c>
      <c r="M1488" s="580">
        <f t="shared" si="85"/>
        <v>3560304</v>
      </c>
      <c r="N1488" s="638"/>
      <c r="O1488" s="638" t="s">
        <v>3409</v>
      </c>
      <c r="P1488" s="639" t="s">
        <v>483</v>
      </c>
      <c r="Q1488" s="639" t="s">
        <v>336</v>
      </c>
      <c r="R1488" s="639" t="s">
        <v>73</v>
      </c>
      <c r="S1488" s="639" t="s">
        <v>109</v>
      </c>
    </row>
    <row r="1489" spans="1:20" s="16" customFormat="1" ht="20.25" customHeight="1">
      <c r="A1489" s="639" t="s">
        <v>744</v>
      </c>
      <c r="B1489" s="638" t="s">
        <v>3404</v>
      </c>
      <c r="C1489" s="639" t="s">
        <v>371</v>
      </c>
      <c r="D1489" s="640" t="s">
        <v>4470</v>
      </c>
      <c r="E1489" s="638"/>
      <c r="F1489" s="639" t="s">
        <v>387</v>
      </c>
      <c r="G1489" s="638"/>
      <c r="H1489" s="1110">
        <v>726</v>
      </c>
      <c r="I1489" s="705">
        <v>16814</v>
      </c>
      <c r="J1489" s="643">
        <v>0</v>
      </c>
      <c r="K1489" s="578">
        <f t="shared" si="83"/>
        <v>0</v>
      </c>
      <c r="L1489" s="579">
        <f t="shared" si="84"/>
        <v>0</v>
      </c>
      <c r="M1489" s="580">
        <f t="shared" si="85"/>
        <v>12206964</v>
      </c>
      <c r="N1489" s="638"/>
      <c r="O1489" s="638" t="s">
        <v>3409</v>
      </c>
      <c r="P1489" s="639" t="s">
        <v>483</v>
      </c>
      <c r="Q1489" s="639" t="s">
        <v>336</v>
      </c>
      <c r="R1489" s="639" t="s">
        <v>73</v>
      </c>
      <c r="S1489" s="639" t="s">
        <v>109</v>
      </c>
      <c r="T1489" s="34"/>
    </row>
    <row r="1490" spans="1:20" s="16" customFormat="1" ht="20.25" customHeight="1">
      <c r="A1490" s="639" t="s">
        <v>744</v>
      </c>
      <c r="B1490" s="638" t="s">
        <v>3404</v>
      </c>
      <c r="C1490" s="639" t="s">
        <v>371</v>
      </c>
      <c r="D1490" s="640" t="s">
        <v>4470</v>
      </c>
      <c r="E1490" s="638"/>
      <c r="F1490" s="639" t="s">
        <v>1905</v>
      </c>
      <c r="G1490" s="638"/>
      <c r="H1490" s="1110">
        <v>584</v>
      </c>
      <c r="I1490" s="705">
        <v>79801</v>
      </c>
      <c r="J1490" s="643">
        <v>0</v>
      </c>
      <c r="K1490" s="578">
        <f t="shared" si="83"/>
        <v>0</v>
      </c>
      <c r="L1490" s="579">
        <f t="shared" si="84"/>
        <v>0</v>
      </c>
      <c r="M1490" s="580">
        <f t="shared" si="85"/>
        <v>46603784</v>
      </c>
      <c r="N1490" s="638"/>
      <c r="O1490" s="638" t="s">
        <v>3413</v>
      </c>
      <c r="P1490" s="639" t="s">
        <v>483</v>
      </c>
      <c r="Q1490" s="639" t="s">
        <v>276</v>
      </c>
      <c r="R1490" s="639" t="s">
        <v>73</v>
      </c>
      <c r="S1490" s="639" t="s">
        <v>109</v>
      </c>
      <c r="T1490" s="34"/>
    </row>
    <row r="1491" spans="1:20" ht="20.25" customHeight="1">
      <c r="A1491" s="639" t="s">
        <v>744</v>
      </c>
      <c r="B1491" s="638" t="s">
        <v>3404</v>
      </c>
      <c r="C1491" s="639" t="s">
        <v>371</v>
      </c>
      <c r="D1491" s="640" t="s">
        <v>4470</v>
      </c>
      <c r="E1491" s="638"/>
      <c r="F1491" s="639" t="s">
        <v>1647</v>
      </c>
      <c r="G1491" s="638"/>
      <c r="H1491" s="1110">
        <v>584</v>
      </c>
      <c r="I1491" s="705">
        <v>7246</v>
      </c>
      <c r="J1491" s="643">
        <v>0</v>
      </c>
      <c r="K1491" s="578">
        <f t="shared" si="83"/>
        <v>0</v>
      </c>
      <c r="L1491" s="579">
        <f t="shared" si="84"/>
        <v>0</v>
      </c>
      <c r="M1491" s="580">
        <f t="shared" si="85"/>
        <v>4231664</v>
      </c>
      <c r="N1491" s="638"/>
      <c r="O1491" s="638" t="s">
        <v>3413</v>
      </c>
      <c r="P1491" s="639" t="s">
        <v>483</v>
      </c>
      <c r="Q1491" s="639" t="s">
        <v>336</v>
      </c>
      <c r="R1491" s="639" t="s">
        <v>73</v>
      </c>
      <c r="S1491" s="639" t="s">
        <v>109</v>
      </c>
    </row>
    <row r="1492" spans="1:20" ht="20.25" customHeight="1">
      <c r="A1492" s="639" t="s">
        <v>744</v>
      </c>
      <c r="B1492" s="638" t="s">
        <v>3404</v>
      </c>
      <c r="C1492" s="639" t="s">
        <v>371</v>
      </c>
      <c r="D1492" s="640" t="s">
        <v>4470</v>
      </c>
      <c r="E1492" s="638"/>
      <c r="F1492" s="639" t="s">
        <v>81</v>
      </c>
      <c r="G1492" s="638"/>
      <c r="H1492" s="1110">
        <v>584</v>
      </c>
      <c r="I1492" s="705">
        <v>6341</v>
      </c>
      <c r="J1492" s="643">
        <v>0</v>
      </c>
      <c r="K1492" s="578">
        <f t="shared" si="83"/>
        <v>0</v>
      </c>
      <c r="L1492" s="579">
        <f t="shared" si="84"/>
        <v>0</v>
      </c>
      <c r="M1492" s="580">
        <f t="shared" si="85"/>
        <v>3703144</v>
      </c>
      <c r="N1492" s="638"/>
      <c r="O1492" s="638" t="s">
        <v>3413</v>
      </c>
      <c r="P1492" s="639" t="s">
        <v>483</v>
      </c>
      <c r="Q1492" s="639" t="s">
        <v>336</v>
      </c>
      <c r="R1492" s="639" t="s">
        <v>73</v>
      </c>
      <c r="S1492" s="639" t="s">
        <v>109</v>
      </c>
    </row>
    <row r="1493" spans="1:20" ht="20.25" customHeight="1">
      <c r="A1493" s="639" t="s">
        <v>744</v>
      </c>
      <c r="B1493" s="638" t="s">
        <v>3404</v>
      </c>
      <c r="C1493" s="639" t="s">
        <v>371</v>
      </c>
      <c r="D1493" s="640" t="s">
        <v>4470</v>
      </c>
      <c r="E1493" s="638"/>
      <c r="F1493" s="639" t="s">
        <v>85</v>
      </c>
      <c r="G1493" s="638"/>
      <c r="H1493" s="1110">
        <v>584</v>
      </c>
      <c r="I1493" s="705">
        <v>13678</v>
      </c>
      <c r="J1493" s="643">
        <v>0</v>
      </c>
      <c r="K1493" s="578">
        <f t="shared" si="83"/>
        <v>0</v>
      </c>
      <c r="L1493" s="579">
        <f t="shared" si="84"/>
        <v>0</v>
      </c>
      <c r="M1493" s="580">
        <f t="shared" si="85"/>
        <v>7987952</v>
      </c>
      <c r="N1493" s="638"/>
      <c r="O1493" s="638" t="s">
        <v>3413</v>
      </c>
      <c r="P1493" s="639" t="s">
        <v>483</v>
      </c>
      <c r="Q1493" s="639" t="s">
        <v>336</v>
      </c>
      <c r="R1493" s="639" t="s">
        <v>73</v>
      </c>
      <c r="S1493" s="639" t="s">
        <v>109</v>
      </c>
    </row>
    <row r="1494" spans="1:20" ht="20.25" customHeight="1">
      <c r="A1494" s="639" t="s">
        <v>744</v>
      </c>
      <c r="B1494" s="638" t="s">
        <v>3404</v>
      </c>
      <c r="C1494" s="639" t="s">
        <v>371</v>
      </c>
      <c r="D1494" s="640" t="s">
        <v>4470</v>
      </c>
      <c r="E1494" s="638"/>
      <c r="F1494" s="639" t="s">
        <v>337</v>
      </c>
      <c r="G1494" s="638"/>
      <c r="H1494" s="1110">
        <v>584</v>
      </c>
      <c r="I1494" s="705">
        <v>17935</v>
      </c>
      <c r="J1494" s="643">
        <v>0</v>
      </c>
      <c r="K1494" s="578">
        <f t="shared" si="83"/>
        <v>0</v>
      </c>
      <c r="L1494" s="579">
        <f t="shared" si="84"/>
        <v>0</v>
      </c>
      <c r="M1494" s="580">
        <f t="shared" si="85"/>
        <v>10474040</v>
      </c>
      <c r="N1494" s="638"/>
      <c r="O1494" s="638" t="s">
        <v>3413</v>
      </c>
      <c r="P1494" s="639" t="s">
        <v>483</v>
      </c>
      <c r="Q1494" s="639" t="s">
        <v>336</v>
      </c>
      <c r="R1494" s="639" t="s">
        <v>73</v>
      </c>
      <c r="S1494" s="639" t="s">
        <v>109</v>
      </c>
    </row>
    <row r="1495" spans="1:20" ht="20.25" customHeight="1">
      <c r="A1495" s="639" t="s">
        <v>744</v>
      </c>
      <c r="B1495" s="638" t="s">
        <v>3404</v>
      </c>
      <c r="C1495" s="639" t="s">
        <v>371</v>
      </c>
      <c r="D1495" s="640" t="s">
        <v>4470</v>
      </c>
      <c r="E1495" s="638"/>
      <c r="F1495" s="639" t="s">
        <v>985</v>
      </c>
      <c r="G1495" s="638"/>
      <c r="H1495" s="1110">
        <v>1452</v>
      </c>
      <c r="I1495" s="705">
        <v>8500</v>
      </c>
      <c r="J1495" s="643">
        <v>0</v>
      </c>
      <c r="K1495" s="578">
        <f t="shared" si="83"/>
        <v>0</v>
      </c>
      <c r="L1495" s="579">
        <f t="shared" si="84"/>
        <v>0</v>
      </c>
      <c r="M1495" s="580">
        <f t="shared" si="85"/>
        <v>12342000</v>
      </c>
      <c r="N1495" s="638"/>
      <c r="O1495" s="638" t="s">
        <v>3416</v>
      </c>
      <c r="P1495" s="639" t="s">
        <v>483</v>
      </c>
      <c r="Q1495" s="639" t="s">
        <v>336</v>
      </c>
      <c r="R1495" s="639" t="s">
        <v>73</v>
      </c>
      <c r="S1495" s="639" t="s">
        <v>109</v>
      </c>
    </row>
    <row r="1496" spans="1:20" ht="20.25" customHeight="1">
      <c r="A1496" s="639" t="s">
        <v>744</v>
      </c>
      <c r="B1496" s="638" t="s">
        <v>3404</v>
      </c>
      <c r="C1496" s="639" t="s">
        <v>371</v>
      </c>
      <c r="D1496" s="640" t="s">
        <v>4470</v>
      </c>
      <c r="E1496" s="638"/>
      <c r="F1496" s="639" t="s">
        <v>1002</v>
      </c>
      <c r="G1496" s="638"/>
      <c r="H1496" s="1110">
        <v>726</v>
      </c>
      <c r="I1496" s="705">
        <v>64000</v>
      </c>
      <c r="J1496" s="643">
        <v>0</v>
      </c>
      <c r="K1496" s="578">
        <f t="shared" si="83"/>
        <v>0</v>
      </c>
      <c r="L1496" s="579">
        <f t="shared" si="84"/>
        <v>0</v>
      </c>
      <c r="M1496" s="580">
        <f t="shared" si="85"/>
        <v>46464000</v>
      </c>
      <c r="N1496" s="638"/>
      <c r="O1496" s="638" t="s">
        <v>2788</v>
      </c>
      <c r="P1496" s="639" t="s">
        <v>483</v>
      </c>
      <c r="Q1496" s="639" t="s">
        <v>336</v>
      </c>
      <c r="R1496" s="639" t="s">
        <v>73</v>
      </c>
      <c r="S1496" s="639" t="s">
        <v>109</v>
      </c>
    </row>
    <row r="1497" spans="1:20" ht="20.25" customHeight="1">
      <c r="A1497" s="639" t="s">
        <v>744</v>
      </c>
      <c r="B1497" s="638" t="s">
        <v>3404</v>
      </c>
      <c r="C1497" s="639" t="s">
        <v>371</v>
      </c>
      <c r="D1497" s="640" t="s">
        <v>4470</v>
      </c>
      <c r="E1497" s="638"/>
      <c r="F1497" s="639" t="s">
        <v>1004</v>
      </c>
      <c r="G1497" s="638"/>
      <c r="H1497" s="1110">
        <v>726</v>
      </c>
      <c r="I1497" s="705">
        <v>9113</v>
      </c>
      <c r="J1497" s="643">
        <v>0</v>
      </c>
      <c r="K1497" s="578">
        <f t="shared" si="83"/>
        <v>0</v>
      </c>
      <c r="L1497" s="579">
        <f t="shared" si="84"/>
        <v>0</v>
      </c>
      <c r="M1497" s="580">
        <f t="shared" si="85"/>
        <v>6616038</v>
      </c>
      <c r="N1497" s="638"/>
      <c r="O1497" s="638" t="s">
        <v>3418</v>
      </c>
      <c r="P1497" s="639" t="s">
        <v>483</v>
      </c>
      <c r="Q1497" s="639" t="s">
        <v>336</v>
      </c>
      <c r="R1497" s="639" t="s">
        <v>73</v>
      </c>
      <c r="S1497" s="639" t="s">
        <v>109</v>
      </c>
    </row>
    <row r="1498" spans="1:20" ht="20.25" customHeight="1">
      <c r="A1498" s="639" t="s">
        <v>744</v>
      </c>
      <c r="B1498" s="638" t="s">
        <v>3404</v>
      </c>
      <c r="C1498" s="639" t="s">
        <v>371</v>
      </c>
      <c r="D1498" s="640" t="s">
        <v>4470</v>
      </c>
      <c r="E1498" s="638"/>
      <c r="F1498" s="639" t="s">
        <v>81</v>
      </c>
      <c r="G1498" s="638"/>
      <c r="H1498" s="1110">
        <v>726</v>
      </c>
      <c r="I1498" s="705">
        <v>5523</v>
      </c>
      <c r="J1498" s="643">
        <v>0</v>
      </c>
      <c r="K1498" s="578">
        <f t="shared" si="83"/>
        <v>0</v>
      </c>
      <c r="L1498" s="579">
        <f t="shared" si="84"/>
        <v>0</v>
      </c>
      <c r="M1498" s="580">
        <f t="shared" si="85"/>
        <v>4009698</v>
      </c>
      <c r="N1498" s="638"/>
      <c r="O1498" s="638" t="s">
        <v>3418</v>
      </c>
      <c r="P1498" s="639" t="s">
        <v>483</v>
      </c>
      <c r="Q1498" s="639" t="s">
        <v>336</v>
      </c>
      <c r="R1498" s="639" t="s">
        <v>73</v>
      </c>
      <c r="S1498" s="639" t="s">
        <v>109</v>
      </c>
    </row>
    <row r="1499" spans="1:20" ht="20.25" customHeight="1">
      <c r="A1499" s="639" t="s">
        <v>744</v>
      </c>
      <c r="B1499" s="638" t="s">
        <v>3404</v>
      </c>
      <c r="C1499" s="639" t="s">
        <v>371</v>
      </c>
      <c r="D1499" s="640" t="s">
        <v>4470</v>
      </c>
      <c r="E1499" s="638"/>
      <c r="F1499" s="639" t="s">
        <v>442</v>
      </c>
      <c r="G1499" s="638"/>
      <c r="H1499" s="1110">
        <v>726</v>
      </c>
      <c r="I1499" s="705">
        <v>789</v>
      </c>
      <c r="J1499" s="643">
        <v>0</v>
      </c>
      <c r="K1499" s="578">
        <f t="shared" si="83"/>
        <v>0</v>
      </c>
      <c r="L1499" s="579">
        <f t="shared" si="84"/>
        <v>0</v>
      </c>
      <c r="M1499" s="580">
        <f t="shared" si="85"/>
        <v>572814</v>
      </c>
      <c r="N1499" s="638"/>
      <c r="O1499" s="638" t="s">
        <v>3418</v>
      </c>
      <c r="P1499" s="639" t="s">
        <v>483</v>
      </c>
      <c r="Q1499" s="639" t="s">
        <v>336</v>
      </c>
      <c r="R1499" s="639" t="s">
        <v>73</v>
      </c>
      <c r="S1499" s="639" t="s">
        <v>109</v>
      </c>
    </row>
    <row r="1500" spans="1:20" ht="20.25" customHeight="1">
      <c r="A1500" s="639" t="s">
        <v>744</v>
      </c>
      <c r="B1500" s="638" t="s">
        <v>3404</v>
      </c>
      <c r="C1500" s="639" t="s">
        <v>371</v>
      </c>
      <c r="D1500" s="640" t="s">
        <v>4470</v>
      </c>
      <c r="E1500" s="638"/>
      <c r="F1500" s="639" t="s">
        <v>84</v>
      </c>
      <c r="G1500" s="638"/>
      <c r="H1500" s="1110">
        <v>726</v>
      </c>
      <c r="I1500" s="705">
        <v>7575</v>
      </c>
      <c r="J1500" s="643">
        <v>0</v>
      </c>
      <c r="K1500" s="578">
        <f t="shared" si="83"/>
        <v>0</v>
      </c>
      <c r="L1500" s="579">
        <f t="shared" si="84"/>
        <v>0</v>
      </c>
      <c r="M1500" s="580">
        <f t="shared" si="85"/>
        <v>5499450</v>
      </c>
      <c r="N1500" s="638"/>
      <c r="O1500" s="638" t="s">
        <v>3418</v>
      </c>
      <c r="P1500" s="639" t="s">
        <v>483</v>
      </c>
      <c r="Q1500" s="639" t="s">
        <v>336</v>
      </c>
      <c r="R1500" s="639" t="s">
        <v>73</v>
      </c>
      <c r="S1500" s="639" t="s">
        <v>109</v>
      </c>
    </row>
    <row r="1501" spans="1:20" ht="20.25" customHeight="1">
      <c r="A1501" s="639" t="s">
        <v>436</v>
      </c>
      <c r="B1501" s="638" t="s">
        <v>4320</v>
      </c>
      <c r="C1501" s="639" t="s">
        <v>371</v>
      </c>
      <c r="D1501" s="640" t="s">
        <v>4397</v>
      </c>
      <c r="E1501" s="638"/>
      <c r="F1501" s="639" t="s">
        <v>3423</v>
      </c>
      <c r="G1501" s="638"/>
      <c r="H1501" s="1110">
        <v>729</v>
      </c>
      <c r="I1501" s="705">
        <v>188000</v>
      </c>
      <c r="J1501" s="643">
        <v>0</v>
      </c>
      <c r="K1501" s="578">
        <f t="shared" si="83"/>
        <v>0</v>
      </c>
      <c r="L1501" s="579">
        <f t="shared" si="84"/>
        <v>0</v>
      </c>
      <c r="M1501" s="580">
        <f t="shared" si="85"/>
        <v>137052000</v>
      </c>
      <c r="N1501" s="638"/>
      <c r="O1501" s="638" t="s">
        <v>3546</v>
      </c>
      <c r="P1501" s="639" t="s">
        <v>483</v>
      </c>
      <c r="Q1501" s="639" t="s">
        <v>374</v>
      </c>
      <c r="R1501" s="639" t="s">
        <v>375</v>
      </c>
      <c r="S1501" s="639" t="s">
        <v>213</v>
      </c>
    </row>
    <row r="1502" spans="1:20" ht="20.25" customHeight="1">
      <c r="A1502" s="639" t="s">
        <v>436</v>
      </c>
      <c r="B1502" s="638" t="s">
        <v>4321</v>
      </c>
      <c r="C1502" s="639" t="s">
        <v>371</v>
      </c>
      <c r="D1502" s="640" t="s">
        <v>4454</v>
      </c>
      <c r="E1502" s="638"/>
      <c r="F1502" s="639" t="s">
        <v>3423</v>
      </c>
      <c r="G1502" s="638"/>
      <c r="H1502" s="1110">
        <v>729</v>
      </c>
      <c r="I1502" s="705">
        <v>188000</v>
      </c>
      <c r="J1502" s="643">
        <v>0</v>
      </c>
      <c r="K1502" s="578">
        <f t="shared" si="83"/>
        <v>0</v>
      </c>
      <c r="L1502" s="579">
        <f t="shared" si="84"/>
        <v>0</v>
      </c>
      <c r="M1502" s="580">
        <f t="shared" si="85"/>
        <v>137052000</v>
      </c>
      <c r="N1502" s="638"/>
      <c r="O1502" s="638" t="s">
        <v>3546</v>
      </c>
      <c r="P1502" s="639" t="s">
        <v>483</v>
      </c>
      <c r="Q1502" s="639" t="s">
        <v>374</v>
      </c>
      <c r="R1502" s="639" t="s">
        <v>375</v>
      </c>
      <c r="S1502" s="639" t="s">
        <v>213</v>
      </c>
    </row>
    <row r="1503" spans="1:20" ht="20.25" customHeight="1">
      <c r="A1503" s="639" t="s">
        <v>436</v>
      </c>
      <c r="B1503" s="638" t="s">
        <v>3535</v>
      </c>
      <c r="C1503" s="639" t="s">
        <v>371</v>
      </c>
      <c r="D1503" s="640" t="s">
        <v>4466</v>
      </c>
      <c r="E1503" s="638"/>
      <c r="F1503" s="639" t="s">
        <v>3423</v>
      </c>
      <c r="G1503" s="638"/>
      <c r="H1503" s="1110">
        <v>1936</v>
      </c>
      <c r="I1503" s="705">
        <v>188000</v>
      </c>
      <c r="J1503" s="643">
        <v>0</v>
      </c>
      <c r="K1503" s="578">
        <f t="shared" si="83"/>
        <v>0</v>
      </c>
      <c r="L1503" s="579">
        <f t="shared" si="84"/>
        <v>0</v>
      </c>
      <c r="M1503" s="580">
        <f t="shared" si="85"/>
        <v>363968000</v>
      </c>
      <c r="N1503" s="638"/>
      <c r="O1503" s="638" t="s">
        <v>3546</v>
      </c>
      <c r="P1503" s="639" t="s">
        <v>483</v>
      </c>
      <c r="Q1503" s="639" t="s">
        <v>374</v>
      </c>
      <c r="R1503" s="639" t="s">
        <v>375</v>
      </c>
      <c r="S1503" s="639" t="s">
        <v>213</v>
      </c>
    </row>
    <row r="1504" spans="1:20" ht="20.25" customHeight="1">
      <c r="A1504" s="639" t="s">
        <v>436</v>
      </c>
      <c r="B1504" s="638" t="s">
        <v>3536</v>
      </c>
      <c r="C1504" s="639" t="s">
        <v>371</v>
      </c>
      <c r="D1504" s="640" t="s">
        <v>4469</v>
      </c>
      <c r="E1504" s="638"/>
      <c r="F1504" s="639" t="s">
        <v>3423</v>
      </c>
      <c r="G1504" s="638"/>
      <c r="H1504" s="1110">
        <v>3238</v>
      </c>
      <c r="I1504" s="705">
        <v>188000</v>
      </c>
      <c r="J1504" s="643">
        <v>0</v>
      </c>
      <c r="K1504" s="578">
        <f t="shared" si="83"/>
        <v>0</v>
      </c>
      <c r="L1504" s="579">
        <f t="shared" si="84"/>
        <v>0</v>
      </c>
      <c r="M1504" s="580">
        <f t="shared" si="85"/>
        <v>608744000</v>
      </c>
      <c r="N1504" s="638"/>
      <c r="O1504" s="638" t="s">
        <v>3546</v>
      </c>
      <c r="P1504" s="639" t="s">
        <v>483</v>
      </c>
      <c r="Q1504" s="639" t="s">
        <v>374</v>
      </c>
      <c r="R1504" s="639" t="s">
        <v>375</v>
      </c>
      <c r="S1504" s="639" t="s">
        <v>213</v>
      </c>
    </row>
    <row r="1505" spans="1:19" ht="20.25" customHeight="1">
      <c r="A1505" s="639" t="s">
        <v>351</v>
      </c>
      <c r="B1505" s="638" t="s">
        <v>3431</v>
      </c>
      <c r="C1505" s="639" t="s">
        <v>352</v>
      </c>
      <c r="D1505" s="640" t="s">
        <v>4467</v>
      </c>
      <c r="E1505" s="638"/>
      <c r="F1505" s="639" t="s">
        <v>402</v>
      </c>
      <c r="G1505" s="638"/>
      <c r="H1505" s="1110">
        <v>1726</v>
      </c>
      <c r="I1505" s="705">
        <v>171750</v>
      </c>
      <c r="J1505" s="643">
        <v>36</v>
      </c>
      <c r="K1505" s="578">
        <f t="shared" si="83"/>
        <v>62136</v>
      </c>
      <c r="L1505" s="579">
        <f t="shared" si="84"/>
        <v>62.136000000000003</v>
      </c>
      <c r="M1505" s="580">
        <f t="shared" si="85"/>
        <v>296440500</v>
      </c>
      <c r="N1505" s="638"/>
      <c r="O1505" s="638" t="s">
        <v>3547</v>
      </c>
      <c r="P1505" s="639" t="s">
        <v>761</v>
      </c>
      <c r="Q1505" s="639" t="s">
        <v>403</v>
      </c>
      <c r="R1505" s="639" t="s">
        <v>60</v>
      </c>
      <c r="S1505" s="639" t="s">
        <v>152</v>
      </c>
    </row>
    <row r="1506" spans="1:19" ht="20.25" customHeight="1">
      <c r="A1506" s="639" t="s">
        <v>351</v>
      </c>
      <c r="B1506" s="638" t="s">
        <v>3431</v>
      </c>
      <c r="C1506" s="639" t="s">
        <v>352</v>
      </c>
      <c r="D1506" s="640" t="s">
        <v>4467</v>
      </c>
      <c r="E1506" s="638"/>
      <c r="F1506" s="639" t="s">
        <v>880</v>
      </c>
      <c r="G1506" s="638"/>
      <c r="H1506" s="1110">
        <v>1726</v>
      </c>
      <c r="I1506" s="705">
        <v>3171</v>
      </c>
      <c r="J1506" s="643">
        <v>0</v>
      </c>
      <c r="K1506" s="578">
        <f t="shared" si="83"/>
        <v>0</v>
      </c>
      <c r="L1506" s="579">
        <f t="shared" si="84"/>
        <v>0</v>
      </c>
      <c r="M1506" s="580">
        <f t="shared" si="85"/>
        <v>5473146</v>
      </c>
      <c r="N1506" s="638"/>
      <c r="O1506" s="638" t="s">
        <v>3547</v>
      </c>
      <c r="P1506" s="639" t="s">
        <v>761</v>
      </c>
      <c r="Q1506" s="639" t="s">
        <v>336</v>
      </c>
      <c r="R1506" s="639" t="s">
        <v>73</v>
      </c>
      <c r="S1506" s="639" t="s">
        <v>152</v>
      </c>
    </row>
    <row r="1507" spans="1:19" ht="20.25" customHeight="1">
      <c r="A1507" s="639" t="s">
        <v>351</v>
      </c>
      <c r="B1507" s="638" t="s">
        <v>3431</v>
      </c>
      <c r="C1507" s="639" t="s">
        <v>352</v>
      </c>
      <c r="D1507" s="640" t="s">
        <v>4467</v>
      </c>
      <c r="E1507" s="638"/>
      <c r="F1507" s="639" t="s">
        <v>541</v>
      </c>
      <c r="G1507" s="638"/>
      <c r="H1507" s="1110">
        <v>514</v>
      </c>
      <c r="I1507" s="705">
        <v>97561</v>
      </c>
      <c r="J1507" s="643">
        <v>19</v>
      </c>
      <c r="K1507" s="578">
        <f t="shared" si="83"/>
        <v>9766</v>
      </c>
      <c r="L1507" s="579">
        <f t="shared" si="84"/>
        <v>9.766</v>
      </c>
      <c r="M1507" s="580">
        <f t="shared" si="85"/>
        <v>50146354</v>
      </c>
      <c r="N1507" s="638"/>
      <c r="O1507" s="638"/>
      <c r="P1507" s="639" t="s">
        <v>761</v>
      </c>
      <c r="Q1507" s="639" t="s">
        <v>341</v>
      </c>
      <c r="R1507" s="639" t="s">
        <v>60</v>
      </c>
      <c r="S1507" s="639" t="s">
        <v>152</v>
      </c>
    </row>
    <row r="1508" spans="1:19" ht="20.25" customHeight="1">
      <c r="A1508" s="639" t="s">
        <v>351</v>
      </c>
      <c r="B1508" s="638" t="s">
        <v>3431</v>
      </c>
      <c r="C1508" s="639" t="s">
        <v>352</v>
      </c>
      <c r="D1508" s="640" t="s">
        <v>4467</v>
      </c>
      <c r="E1508" s="638"/>
      <c r="F1508" s="639" t="s">
        <v>538</v>
      </c>
      <c r="G1508" s="638"/>
      <c r="H1508" s="1110">
        <v>514</v>
      </c>
      <c r="I1508" s="705">
        <v>53842</v>
      </c>
      <c r="J1508" s="643">
        <v>16</v>
      </c>
      <c r="K1508" s="578">
        <f t="shared" si="83"/>
        <v>8224</v>
      </c>
      <c r="L1508" s="579">
        <f t="shared" si="84"/>
        <v>8.2240000000000002</v>
      </c>
      <c r="M1508" s="580">
        <f t="shared" si="85"/>
        <v>27674788</v>
      </c>
      <c r="N1508" s="638"/>
      <c r="O1508" s="638" t="s">
        <v>62</v>
      </c>
      <c r="P1508" s="639" t="s">
        <v>761</v>
      </c>
      <c r="Q1508" s="639" t="s">
        <v>270</v>
      </c>
      <c r="R1508" s="639" t="s">
        <v>60</v>
      </c>
      <c r="S1508" s="639" t="s">
        <v>152</v>
      </c>
    </row>
    <row r="1509" spans="1:19" ht="20.25" customHeight="1">
      <c r="A1509" s="639" t="s">
        <v>351</v>
      </c>
      <c r="B1509" s="638" t="s">
        <v>3431</v>
      </c>
      <c r="C1509" s="639" t="s">
        <v>352</v>
      </c>
      <c r="D1509" s="640" t="s">
        <v>4467</v>
      </c>
      <c r="E1509" s="638"/>
      <c r="F1509" s="639" t="s">
        <v>1399</v>
      </c>
      <c r="G1509" s="638"/>
      <c r="H1509" s="1110">
        <v>514</v>
      </c>
      <c r="I1509" s="705">
        <v>13287</v>
      </c>
      <c r="J1509" s="643">
        <v>0</v>
      </c>
      <c r="K1509" s="578">
        <f t="shared" si="83"/>
        <v>0</v>
      </c>
      <c r="L1509" s="579">
        <f t="shared" si="84"/>
        <v>0</v>
      </c>
      <c r="M1509" s="580">
        <f t="shared" si="85"/>
        <v>6829518</v>
      </c>
      <c r="N1509" s="638"/>
      <c r="O1509" s="638" t="s">
        <v>62</v>
      </c>
      <c r="P1509" s="639" t="s">
        <v>761</v>
      </c>
      <c r="Q1509" s="639" t="s">
        <v>577</v>
      </c>
      <c r="R1509" s="639" t="s">
        <v>375</v>
      </c>
      <c r="S1509" s="639" t="s">
        <v>152</v>
      </c>
    </row>
    <row r="1510" spans="1:19" ht="20.25" customHeight="1">
      <c r="A1510" s="639" t="s">
        <v>351</v>
      </c>
      <c r="B1510" s="638" t="s">
        <v>3431</v>
      </c>
      <c r="C1510" s="639" t="s">
        <v>352</v>
      </c>
      <c r="D1510" s="640" t="s">
        <v>4467</v>
      </c>
      <c r="E1510" s="638"/>
      <c r="F1510" s="639" t="s">
        <v>401</v>
      </c>
      <c r="G1510" s="638"/>
      <c r="H1510" s="1110">
        <v>890</v>
      </c>
      <c r="I1510" s="705">
        <v>63510</v>
      </c>
      <c r="J1510" s="643">
        <v>9</v>
      </c>
      <c r="K1510" s="578">
        <f t="shared" si="83"/>
        <v>8010</v>
      </c>
      <c r="L1510" s="579">
        <f t="shared" si="84"/>
        <v>8.01</v>
      </c>
      <c r="M1510" s="580">
        <f t="shared" si="85"/>
        <v>56523900</v>
      </c>
      <c r="N1510" s="638"/>
      <c r="O1510" s="638"/>
      <c r="P1510" s="639" t="s">
        <v>761</v>
      </c>
      <c r="Q1510" s="639" t="s">
        <v>344</v>
      </c>
      <c r="R1510" s="639" t="s">
        <v>60</v>
      </c>
      <c r="S1510" s="639" t="s">
        <v>152</v>
      </c>
    </row>
    <row r="1511" spans="1:19" ht="20.25" customHeight="1">
      <c r="A1511" s="639" t="s">
        <v>351</v>
      </c>
      <c r="B1511" s="638" t="s">
        <v>3431</v>
      </c>
      <c r="C1511" s="639" t="s">
        <v>352</v>
      </c>
      <c r="D1511" s="640" t="s">
        <v>4467</v>
      </c>
      <c r="E1511" s="638"/>
      <c r="F1511" s="639" t="s">
        <v>71</v>
      </c>
      <c r="G1511" s="638"/>
      <c r="H1511" s="1110">
        <v>1918</v>
      </c>
      <c r="I1511" s="705">
        <v>36172</v>
      </c>
      <c r="J1511" s="643">
        <v>0</v>
      </c>
      <c r="K1511" s="578">
        <f t="shared" si="83"/>
        <v>0</v>
      </c>
      <c r="L1511" s="579">
        <f t="shared" si="84"/>
        <v>0</v>
      </c>
      <c r="M1511" s="580">
        <f t="shared" si="85"/>
        <v>69377896</v>
      </c>
      <c r="N1511" s="638"/>
      <c r="O1511" s="638" t="s">
        <v>3548</v>
      </c>
      <c r="P1511" s="639" t="s">
        <v>761</v>
      </c>
      <c r="Q1511" s="639" t="s">
        <v>271</v>
      </c>
      <c r="R1511" s="639" t="s">
        <v>73</v>
      </c>
      <c r="S1511" s="639" t="s">
        <v>152</v>
      </c>
    </row>
    <row r="1512" spans="1:19" ht="20.25" customHeight="1">
      <c r="A1512" s="639" t="s">
        <v>351</v>
      </c>
      <c r="B1512" s="638" t="s">
        <v>3431</v>
      </c>
      <c r="C1512" s="639" t="s">
        <v>352</v>
      </c>
      <c r="D1512" s="640" t="s">
        <v>4467</v>
      </c>
      <c r="E1512" s="638"/>
      <c r="F1512" s="639" t="s">
        <v>880</v>
      </c>
      <c r="G1512" s="638"/>
      <c r="H1512" s="1110">
        <v>1918</v>
      </c>
      <c r="I1512" s="705">
        <v>3400</v>
      </c>
      <c r="J1512" s="643">
        <v>0</v>
      </c>
      <c r="K1512" s="578">
        <f t="shared" si="83"/>
        <v>0</v>
      </c>
      <c r="L1512" s="579">
        <f t="shared" si="84"/>
        <v>0</v>
      </c>
      <c r="M1512" s="580">
        <f t="shared" si="85"/>
        <v>6521200</v>
      </c>
      <c r="N1512" s="638"/>
      <c r="O1512" s="638" t="s">
        <v>3548</v>
      </c>
      <c r="P1512" s="639" t="s">
        <v>761</v>
      </c>
      <c r="Q1512" s="639" t="s">
        <v>336</v>
      </c>
      <c r="R1512" s="639" t="s">
        <v>73</v>
      </c>
      <c r="S1512" s="639" t="s">
        <v>152</v>
      </c>
    </row>
    <row r="1513" spans="1:19" ht="20.25" customHeight="1">
      <c r="A1513" s="639" t="s">
        <v>351</v>
      </c>
      <c r="B1513" s="638" t="s">
        <v>3431</v>
      </c>
      <c r="C1513" s="639" t="s">
        <v>352</v>
      </c>
      <c r="D1513" s="640" t="s">
        <v>4467</v>
      </c>
      <c r="E1513" s="638"/>
      <c r="F1513" s="639" t="s">
        <v>880</v>
      </c>
      <c r="G1513" s="638"/>
      <c r="H1513" s="1110">
        <v>1918</v>
      </c>
      <c r="I1513" s="705">
        <v>3400</v>
      </c>
      <c r="J1513" s="643">
        <v>0</v>
      </c>
      <c r="K1513" s="578">
        <f t="shared" si="83"/>
        <v>0</v>
      </c>
      <c r="L1513" s="579">
        <f t="shared" si="84"/>
        <v>0</v>
      </c>
      <c r="M1513" s="580">
        <f t="shared" si="85"/>
        <v>6521200</v>
      </c>
      <c r="N1513" s="638"/>
      <c r="O1513" s="638" t="s">
        <v>3548</v>
      </c>
      <c r="P1513" s="639" t="s">
        <v>761</v>
      </c>
      <c r="Q1513" s="639" t="s">
        <v>336</v>
      </c>
      <c r="R1513" s="639" t="s">
        <v>73</v>
      </c>
      <c r="S1513" s="639" t="s">
        <v>152</v>
      </c>
    </row>
    <row r="1514" spans="1:19" ht="20.25" customHeight="1">
      <c r="A1514" s="639" t="s">
        <v>351</v>
      </c>
      <c r="B1514" s="638" t="s">
        <v>3431</v>
      </c>
      <c r="C1514" s="639" t="s">
        <v>352</v>
      </c>
      <c r="D1514" s="640" t="s">
        <v>4467</v>
      </c>
      <c r="E1514" s="638"/>
      <c r="F1514" s="639" t="s">
        <v>881</v>
      </c>
      <c r="G1514" s="638"/>
      <c r="H1514" s="1110">
        <v>1918</v>
      </c>
      <c r="I1514" s="705">
        <v>10200</v>
      </c>
      <c r="J1514" s="643">
        <v>0</v>
      </c>
      <c r="K1514" s="578">
        <f t="shared" si="83"/>
        <v>0</v>
      </c>
      <c r="L1514" s="579">
        <f t="shared" si="84"/>
        <v>0</v>
      </c>
      <c r="M1514" s="580">
        <f t="shared" si="85"/>
        <v>19563600</v>
      </c>
      <c r="N1514" s="638"/>
      <c r="O1514" s="638" t="s">
        <v>3548</v>
      </c>
      <c r="P1514" s="639" t="s">
        <v>761</v>
      </c>
      <c r="Q1514" s="639" t="s">
        <v>336</v>
      </c>
      <c r="R1514" s="639" t="s">
        <v>73</v>
      </c>
      <c r="S1514" s="639" t="s">
        <v>152</v>
      </c>
    </row>
    <row r="1515" spans="1:19" ht="20.25" customHeight="1">
      <c r="A1515" s="639" t="s">
        <v>351</v>
      </c>
      <c r="B1515" s="638" t="s">
        <v>3431</v>
      </c>
      <c r="C1515" s="639" t="s">
        <v>352</v>
      </c>
      <c r="D1515" s="640" t="s">
        <v>4467</v>
      </c>
      <c r="E1515" s="638"/>
      <c r="F1515" s="639" t="s">
        <v>882</v>
      </c>
      <c r="G1515" s="638"/>
      <c r="H1515" s="1110">
        <v>1918</v>
      </c>
      <c r="I1515" s="705">
        <v>8028</v>
      </c>
      <c r="J1515" s="643">
        <v>0</v>
      </c>
      <c r="K1515" s="578">
        <f t="shared" si="83"/>
        <v>0</v>
      </c>
      <c r="L1515" s="579">
        <f t="shared" si="84"/>
        <v>0</v>
      </c>
      <c r="M1515" s="580">
        <f t="shared" si="85"/>
        <v>15397704</v>
      </c>
      <c r="N1515" s="638"/>
      <c r="O1515" s="638" t="s">
        <v>3548</v>
      </c>
      <c r="P1515" s="639" t="s">
        <v>761</v>
      </c>
      <c r="Q1515" s="639" t="s">
        <v>336</v>
      </c>
      <c r="R1515" s="639" t="s">
        <v>73</v>
      </c>
      <c r="S1515" s="639" t="s">
        <v>152</v>
      </c>
    </row>
    <row r="1516" spans="1:19" ht="20.25" customHeight="1">
      <c r="A1516" s="639" t="s">
        <v>351</v>
      </c>
      <c r="B1516" s="638" t="s">
        <v>3431</v>
      </c>
      <c r="C1516" s="639" t="s">
        <v>352</v>
      </c>
      <c r="D1516" s="640" t="s">
        <v>4467</v>
      </c>
      <c r="E1516" s="638"/>
      <c r="F1516" s="639" t="s">
        <v>337</v>
      </c>
      <c r="G1516" s="638"/>
      <c r="H1516" s="1110">
        <v>956</v>
      </c>
      <c r="I1516" s="705">
        <v>16095</v>
      </c>
      <c r="J1516" s="643">
        <v>0</v>
      </c>
      <c r="K1516" s="578">
        <f t="shared" si="83"/>
        <v>0</v>
      </c>
      <c r="L1516" s="579">
        <f t="shared" si="84"/>
        <v>0</v>
      </c>
      <c r="M1516" s="580">
        <f t="shared" si="85"/>
        <v>15386820</v>
      </c>
      <c r="N1516" s="638"/>
      <c r="O1516" s="638"/>
      <c r="P1516" s="639" t="s">
        <v>761</v>
      </c>
      <c r="Q1516" s="639" t="s">
        <v>336</v>
      </c>
      <c r="R1516" s="639" t="s">
        <v>73</v>
      </c>
      <c r="S1516" s="639" t="s">
        <v>152</v>
      </c>
    </row>
    <row r="1517" spans="1:19" ht="20.25" customHeight="1">
      <c r="A1517" s="639" t="s">
        <v>351</v>
      </c>
      <c r="B1517" s="638" t="s">
        <v>3431</v>
      </c>
      <c r="C1517" s="639" t="s">
        <v>352</v>
      </c>
      <c r="D1517" s="640" t="s">
        <v>4467</v>
      </c>
      <c r="E1517" s="638"/>
      <c r="F1517" s="639" t="s">
        <v>74</v>
      </c>
      <c r="G1517" s="638"/>
      <c r="H1517" s="1110">
        <v>962</v>
      </c>
      <c r="I1517" s="705">
        <v>89413</v>
      </c>
      <c r="J1517" s="643">
        <v>0</v>
      </c>
      <c r="K1517" s="578">
        <f t="shared" si="83"/>
        <v>0</v>
      </c>
      <c r="L1517" s="579">
        <f t="shared" si="84"/>
        <v>0</v>
      </c>
      <c r="M1517" s="580">
        <f t="shared" si="85"/>
        <v>86015306</v>
      </c>
      <c r="N1517" s="638"/>
      <c r="O1517" s="638" t="s">
        <v>3436</v>
      </c>
      <c r="P1517" s="639" t="s">
        <v>761</v>
      </c>
      <c r="Q1517" s="639" t="s">
        <v>276</v>
      </c>
      <c r="R1517" s="639" t="s">
        <v>73</v>
      </c>
      <c r="S1517" s="639" t="s">
        <v>152</v>
      </c>
    </row>
    <row r="1518" spans="1:19" ht="20.25" customHeight="1">
      <c r="A1518" s="639" t="s">
        <v>351</v>
      </c>
      <c r="B1518" s="638" t="s">
        <v>3431</v>
      </c>
      <c r="C1518" s="639" t="s">
        <v>352</v>
      </c>
      <c r="D1518" s="640" t="s">
        <v>4467</v>
      </c>
      <c r="E1518" s="638"/>
      <c r="F1518" s="639" t="s">
        <v>81</v>
      </c>
      <c r="G1518" s="638"/>
      <c r="H1518" s="1110">
        <v>962</v>
      </c>
      <c r="I1518" s="705">
        <v>6400</v>
      </c>
      <c r="J1518" s="643">
        <v>0</v>
      </c>
      <c r="K1518" s="578">
        <f t="shared" si="83"/>
        <v>0</v>
      </c>
      <c r="L1518" s="579">
        <f t="shared" si="84"/>
        <v>0</v>
      </c>
      <c r="M1518" s="580">
        <f t="shared" si="85"/>
        <v>6156800</v>
      </c>
      <c r="N1518" s="638"/>
      <c r="O1518" s="638" t="s">
        <v>3436</v>
      </c>
      <c r="P1518" s="639" t="s">
        <v>761</v>
      </c>
      <c r="Q1518" s="639" t="s">
        <v>336</v>
      </c>
      <c r="R1518" s="639" t="s">
        <v>73</v>
      </c>
      <c r="S1518" s="639" t="s">
        <v>152</v>
      </c>
    </row>
    <row r="1519" spans="1:19" ht="20.25" customHeight="1">
      <c r="A1519" s="639" t="s">
        <v>351</v>
      </c>
      <c r="B1519" s="638" t="s">
        <v>3431</v>
      </c>
      <c r="C1519" s="639" t="s">
        <v>352</v>
      </c>
      <c r="D1519" s="640" t="s">
        <v>4467</v>
      </c>
      <c r="E1519" s="638"/>
      <c r="F1519" s="639" t="s">
        <v>1580</v>
      </c>
      <c r="G1519" s="638"/>
      <c r="H1519" s="1110">
        <v>962</v>
      </c>
      <c r="I1519" s="705">
        <v>10514</v>
      </c>
      <c r="J1519" s="643">
        <v>0</v>
      </c>
      <c r="K1519" s="578">
        <f t="shared" si="83"/>
        <v>0</v>
      </c>
      <c r="L1519" s="579">
        <f t="shared" si="84"/>
        <v>0</v>
      </c>
      <c r="M1519" s="580">
        <f t="shared" si="85"/>
        <v>10114468</v>
      </c>
      <c r="N1519" s="638"/>
      <c r="O1519" s="638" t="s">
        <v>3436</v>
      </c>
      <c r="P1519" s="639" t="s">
        <v>761</v>
      </c>
      <c r="Q1519" s="639" t="s">
        <v>336</v>
      </c>
      <c r="R1519" s="639" t="s">
        <v>73</v>
      </c>
      <c r="S1519" s="639" t="s">
        <v>152</v>
      </c>
    </row>
    <row r="1520" spans="1:19" ht="20.25" customHeight="1">
      <c r="A1520" s="639" t="s">
        <v>351</v>
      </c>
      <c r="B1520" s="638" t="s">
        <v>3431</v>
      </c>
      <c r="C1520" s="639" t="s">
        <v>352</v>
      </c>
      <c r="D1520" s="640" t="s">
        <v>4467</v>
      </c>
      <c r="E1520" s="638"/>
      <c r="F1520" s="639" t="s">
        <v>388</v>
      </c>
      <c r="G1520" s="638"/>
      <c r="H1520" s="1110">
        <v>962</v>
      </c>
      <c r="I1520" s="705">
        <v>5303</v>
      </c>
      <c r="J1520" s="643">
        <v>0</v>
      </c>
      <c r="K1520" s="578">
        <f t="shared" ref="K1520:K1583" si="86">IFERROR(J1520*H1520,"0")</f>
        <v>0</v>
      </c>
      <c r="L1520" s="579">
        <f t="shared" ref="L1520:L1583" si="87">IFERROR(K1520/1000,"0")</f>
        <v>0</v>
      </c>
      <c r="M1520" s="580">
        <f t="shared" ref="M1520:M1583" si="88">I1520*H1520</f>
        <v>5101486</v>
      </c>
      <c r="N1520" s="638"/>
      <c r="O1520" s="638" t="s">
        <v>3436</v>
      </c>
      <c r="P1520" s="639" t="s">
        <v>761</v>
      </c>
      <c r="Q1520" s="639" t="s">
        <v>336</v>
      </c>
      <c r="R1520" s="639" t="s">
        <v>73</v>
      </c>
      <c r="S1520" s="639" t="s">
        <v>152</v>
      </c>
    </row>
    <row r="1521" spans="1:19" ht="20.25" customHeight="1">
      <c r="A1521" s="639" t="s">
        <v>351</v>
      </c>
      <c r="B1521" s="638" t="s">
        <v>3431</v>
      </c>
      <c r="C1521" s="639" t="s">
        <v>352</v>
      </c>
      <c r="D1521" s="640" t="s">
        <v>4467</v>
      </c>
      <c r="E1521" s="638"/>
      <c r="F1521" s="639" t="s">
        <v>82</v>
      </c>
      <c r="G1521" s="638"/>
      <c r="H1521" s="1110">
        <v>962</v>
      </c>
      <c r="I1521" s="705">
        <v>17371</v>
      </c>
      <c r="J1521" s="643">
        <v>0</v>
      </c>
      <c r="K1521" s="578">
        <f t="shared" si="86"/>
        <v>0</v>
      </c>
      <c r="L1521" s="579">
        <f t="shared" si="87"/>
        <v>0</v>
      </c>
      <c r="M1521" s="580">
        <f t="shared" si="88"/>
        <v>16710902</v>
      </c>
      <c r="N1521" s="638"/>
      <c r="O1521" s="638" t="s">
        <v>3436</v>
      </c>
      <c r="P1521" s="639" t="s">
        <v>761</v>
      </c>
      <c r="Q1521" s="639" t="s">
        <v>336</v>
      </c>
      <c r="R1521" s="639" t="s">
        <v>73</v>
      </c>
      <c r="S1521" s="639" t="s">
        <v>152</v>
      </c>
    </row>
    <row r="1522" spans="1:19" ht="20.25" customHeight="1">
      <c r="A1522" s="639" t="s">
        <v>351</v>
      </c>
      <c r="B1522" s="638" t="s">
        <v>3431</v>
      </c>
      <c r="C1522" s="639" t="s">
        <v>352</v>
      </c>
      <c r="D1522" s="640" t="s">
        <v>4467</v>
      </c>
      <c r="E1522" s="638"/>
      <c r="F1522" s="639" t="s">
        <v>957</v>
      </c>
      <c r="G1522" s="638"/>
      <c r="H1522" s="1110">
        <v>956</v>
      </c>
      <c r="I1522" s="705">
        <v>78300</v>
      </c>
      <c r="J1522" s="643">
        <v>0</v>
      </c>
      <c r="K1522" s="578">
        <f t="shared" si="86"/>
        <v>0</v>
      </c>
      <c r="L1522" s="579">
        <f t="shared" si="87"/>
        <v>0</v>
      </c>
      <c r="M1522" s="580">
        <f t="shared" si="88"/>
        <v>74854800</v>
      </c>
      <c r="N1522" s="638"/>
      <c r="O1522" s="638" t="s">
        <v>1068</v>
      </c>
      <c r="P1522" s="639" t="s">
        <v>761</v>
      </c>
      <c r="Q1522" s="639" t="s">
        <v>278</v>
      </c>
      <c r="R1522" s="639" t="s">
        <v>73</v>
      </c>
      <c r="S1522" s="639" t="s">
        <v>152</v>
      </c>
    </row>
    <row r="1523" spans="1:19" ht="20.25" customHeight="1">
      <c r="A1523" s="639" t="s">
        <v>351</v>
      </c>
      <c r="B1523" s="638" t="s">
        <v>3431</v>
      </c>
      <c r="C1523" s="639" t="s">
        <v>352</v>
      </c>
      <c r="D1523" s="640" t="s">
        <v>4467</v>
      </c>
      <c r="E1523" s="638"/>
      <c r="F1523" s="639" t="s">
        <v>1646</v>
      </c>
      <c r="G1523" s="638"/>
      <c r="H1523" s="1110">
        <v>1906</v>
      </c>
      <c r="I1523" s="705">
        <v>15947</v>
      </c>
      <c r="J1523" s="643">
        <v>0</v>
      </c>
      <c r="K1523" s="578">
        <f t="shared" si="86"/>
        <v>0</v>
      </c>
      <c r="L1523" s="579">
        <f t="shared" si="87"/>
        <v>0</v>
      </c>
      <c r="M1523" s="580">
        <f t="shared" si="88"/>
        <v>30394982</v>
      </c>
      <c r="N1523" s="638"/>
      <c r="O1523" s="638" t="s">
        <v>3549</v>
      </c>
      <c r="P1523" s="639" t="s">
        <v>761</v>
      </c>
      <c r="Q1523" s="639" t="s">
        <v>336</v>
      </c>
      <c r="R1523" s="639" t="s">
        <v>73</v>
      </c>
      <c r="S1523" s="639" t="s">
        <v>152</v>
      </c>
    </row>
    <row r="1524" spans="1:19" ht="20.25" customHeight="1">
      <c r="A1524" s="639" t="s">
        <v>351</v>
      </c>
      <c r="B1524" s="638" t="s">
        <v>3431</v>
      </c>
      <c r="C1524" s="639" t="s">
        <v>352</v>
      </c>
      <c r="D1524" s="640" t="s">
        <v>4467</v>
      </c>
      <c r="E1524" s="638"/>
      <c r="F1524" s="639" t="s">
        <v>338</v>
      </c>
      <c r="G1524" s="638"/>
      <c r="H1524" s="1110">
        <v>1906</v>
      </c>
      <c r="I1524" s="705">
        <v>3707</v>
      </c>
      <c r="J1524" s="643">
        <v>0</v>
      </c>
      <c r="K1524" s="578">
        <f t="shared" si="86"/>
        <v>0</v>
      </c>
      <c r="L1524" s="579">
        <f t="shared" si="87"/>
        <v>0</v>
      </c>
      <c r="M1524" s="580">
        <f t="shared" si="88"/>
        <v>7065542</v>
      </c>
      <c r="N1524" s="638"/>
      <c r="O1524" s="638" t="s">
        <v>3549</v>
      </c>
      <c r="P1524" s="639" t="s">
        <v>761</v>
      </c>
      <c r="Q1524" s="639" t="s">
        <v>336</v>
      </c>
      <c r="R1524" s="639" t="s">
        <v>73</v>
      </c>
      <c r="S1524" s="639" t="s">
        <v>152</v>
      </c>
    </row>
    <row r="1525" spans="1:19" ht="20.25" customHeight="1">
      <c r="A1525" s="639" t="s">
        <v>351</v>
      </c>
      <c r="B1525" s="638" t="s">
        <v>3431</v>
      </c>
      <c r="C1525" s="639" t="s">
        <v>352</v>
      </c>
      <c r="D1525" s="640" t="s">
        <v>4467</v>
      </c>
      <c r="E1525" s="638"/>
      <c r="F1525" s="639" t="s">
        <v>385</v>
      </c>
      <c r="G1525" s="638"/>
      <c r="H1525" s="1110">
        <v>1906</v>
      </c>
      <c r="I1525" s="705">
        <v>1034</v>
      </c>
      <c r="J1525" s="643">
        <v>0</v>
      </c>
      <c r="K1525" s="578">
        <f t="shared" si="86"/>
        <v>0</v>
      </c>
      <c r="L1525" s="579">
        <f t="shared" si="87"/>
        <v>0</v>
      </c>
      <c r="M1525" s="580">
        <f t="shared" si="88"/>
        <v>1970804</v>
      </c>
      <c r="N1525" s="638"/>
      <c r="O1525" s="638" t="s">
        <v>3549</v>
      </c>
      <c r="P1525" s="639" t="s">
        <v>761</v>
      </c>
      <c r="Q1525" s="639" t="s">
        <v>336</v>
      </c>
      <c r="R1525" s="639" t="s">
        <v>73</v>
      </c>
      <c r="S1525" s="639" t="s">
        <v>152</v>
      </c>
    </row>
    <row r="1526" spans="1:19" ht="20.25" customHeight="1">
      <c r="A1526" s="639" t="s">
        <v>351</v>
      </c>
      <c r="B1526" s="638" t="s">
        <v>3431</v>
      </c>
      <c r="C1526" s="639" t="s">
        <v>352</v>
      </c>
      <c r="D1526" s="640" t="s">
        <v>4467</v>
      </c>
      <c r="E1526" s="638"/>
      <c r="F1526" s="639" t="s">
        <v>442</v>
      </c>
      <c r="G1526" s="638"/>
      <c r="H1526" s="1110">
        <v>1906</v>
      </c>
      <c r="I1526" s="705">
        <v>862</v>
      </c>
      <c r="J1526" s="643">
        <v>0</v>
      </c>
      <c r="K1526" s="578">
        <f t="shared" si="86"/>
        <v>0</v>
      </c>
      <c r="L1526" s="579">
        <f t="shared" si="87"/>
        <v>0</v>
      </c>
      <c r="M1526" s="580">
        <f t="shared" si="88"/>
        <v>1642972</v>
      </c>
      <c r="N1526" s="638"/>
      <c r="O1526" s="638" t="s">
        <v>3549</v>
      </c>
      <c r="P1526" s="639" t="s">
        <v>761</v>
      </c>
      <c r="Q1526" s="639" t="s">
        <v>336</v>
      </c>
      <c r="R1526" s="639" t="s">
        <v>73</v>
      </c>
      <c r="S1526" s="639" t="s">
        <v>152</v>
      </c>
    </row>
    <row r="1527" spans="1:19" ht="20.25" customHeight="1">
      <c r="A1527" s="639" t="s">
        <v>351</v>
      </c>
      <c r="B1527" s="638" t="s">
        <v>3431</v>
      </c>
      <c r="C1527" s="639" t="s">
        <v>352</v>
      </c>
      <c r="D1527" s="640" t="s">
        <v>4467</v>
      </c>
      <c r="E1527" s="638"/>
      <c r="F1527" s="639" t="s">
        <v>81</v>
      </c>
      <c r="G1527" s="638"/>
      <c r="H1527" s="1110">
        <v>1906</v>
      </c>
      <c r="I1527" s="705">
        <v>5000</v>
      </c>
      <c r="J1527" s="643">
        <v>0</v>
      </c>
      <c r="K1527" s="578">
        <f t="shared" si="86"/>
        <v>0</v>
      </c>
      <c r="L1527" s="579">
        <f t="shared" si="87"/>
        <v>0</v>
      </c>
      <c r="M1527" s="580">
        <f t="shared" si="88"/>
        <v>9530000</v>
      </c>
      <c r="N1527" s="638"/>
      <c r="O1527" s="638" t="s">
        <v>3549</v>
      </c>
      <c r="P1527" s="639" t="s">
        <v>761</v>
      </c>
      <c r="Q1527" s="639" t="s">
        <v>336</v>
      </c>
      <c r="R1527" s="639" t="s">
        <v>73</v>
      </c>
      <c r="S1527" s="639" t="s">
        <v>152</v>
      </c>
    </row>
    <row r="1528" spans="1:19" ht="20.25" customHeight="1">
      <c r="A1528" s="639" t="s">
        <v>351</v>
      </c>
      <c r="B1528" s="638" t="s">
        <v>3431</v>
      </c>
      <c r="C1528" s="639" t="s">
        <v>352</v>
      </c>
      <c r="D1528" s="640" t="s">
        <v>4467</v>
      </c>
      <c r="E1528" s="638"/>
      <c r="F1528" s="639" t="s">
        <v>1430</v>
      </c>
      <c r="G1528" s="638"/>
      <c r="H1528" s="1110">
        <v>956</v>
      </c>
      <c r="I1528" s="705">
        <v>12150</v>
      </c>
      <c r="J1528" s="643">
        <v>0</v>
      </c>
      <c r="K1528" s="578">
        <f t="shared" si="86"/>
        <v>0</v>
      </c>
      <c r="L1528" s="579">
        <f t="shared" si="87"/>
        <v>0</v>
      </c>
      <c r="M1528" s="580">
        <f t="shared" si="88"/>
        <v>11615400</v>
      </c>
      <c r="N1528" s="638"/>
      <c r="O1528" s="638" t="s">
        <v>3550</v>
      </c>
      <c r="P1528" s="639" t="s">
        <v>761</v>
      </c>
      <c r="Q1528" s="639" t="s">
        <v>336</v>
      </c>
      <c r="R1528" s="639" t="s">
        <v>73</v>
      </c>
      <c r="S1528" s="639" t="s">
        <v>152</v>
      </c>
    </row>
    <row r="1529" spans="1:19" ht="20.25" customHeight="1">
      <c r="A1529" s="639" t="s">
        <v>351</v>
      </c>
      <c r="B1529" s="638" t="s">
        <v>3431</v>
      </c>
      <c r="C1529" s="639" t="s">
        <v>352</v>
      </c>
      <c r="D1529" s="640" t="s">
        <v>4467</v>
      </c>
      <c r="E1529" s="638"/>
      <c r="F1529" s="639" t="s">
        <v>880</v>
      </c>
      <c r="G1529" s="638"/>
      <c r="H1529" s="1110">
        <v>192</v>
      </c>
      <c r="I1529" s="705">
        <v>2877</v>
      </c>
      <c r="J1529" s="643">
        <v>0</v>
      </c>
      <c r="K1529" s="578">
        <f t="shared" si="86"/>
        <v>0</v>
      </c>
      <c r="L1529" s="579">
        <f t="shared" si="87"/>
        <v>0</v>
      </c>
      <c r="M1529" s="580">
        <f t="shared" si="88"/>
        <v>552384</v>
      </c>
      <c r="N1529" s="638"/>
      <c r="O1529" s="638" t="s">
        <v>3551</v>
      </c>
      <c r="P1529" s="639" t="s">
        <v>761</v>
      </c>
      <c r="Q1529" s="639" t="s">
        <v>336</v>
      </c>
      <c r="R1529" s="639" t="s">
        <v>73</v>
      </c>
      <c r="S1529" s="639" t="s">
        <v>152</v>
      </c>
    </row>
    <row r="1530" spans="1:19" ht="20.25" customHeight="1">
      <c r="A1530" s="639" t="s">
        <v>351</v>
      </c>
      <c r="B1530" s="638" t="s">
        <v>3431</v>
      </c>
      <c r="C1530" s="639" t="s">
        <v>352</v>
      </c>
      <c r="D1530" s="640" t="s">
        <v>4467</v>
      </c>
      <c r="E1530" s="638"/>
      <c r="F1530" s="639" t="s">
        <v>2983</v>
      </c>
      <c r="G1530" s="638"/>
      <c r="H1530" s="1110">
        <v>192</v>
      </c>
      <c r="I1530" s="705">
        <v>160613</v>
      </c>
      <c r="J1530" s="643">
        <v>29</v>
      </c>
      <c r="K1530" s="578">
        <f t="shared" si="86"/>
        <v>5568</v>
      </c>
      <c r="L1530" s="579">
        <f t="shared" si="87"/>
        <v>5.5679999999999996</v>
      </c>
      <c r="M1530" s="580">
        <f t="shared" si="88"/>
        <v>30837696</v>
      </c>
      <c r="N1530" s="638"/>
      <c r="O1530" s="638" t="s">
        <v>3551</v>
      </c>
      <c r="P1530" s="639" t="s">
        <v>761</v>
      </c>
      <c r="Q1530" s="639" t="s">
        <v>343</v>
      </c>
      <c r="R1530" s="639" t="s">
        <v>60</v>
      </c>
      <c r="S1530" s="639" t="s">
        <v>152</v>
      </c>
    </row>
    <row r="1531" spans="1:19" ht="20.25" customHeight="1">
      <c r="A1531" s="639" t="s">
        <v>351</v>
      </c>
      <c r="B1531" s="638" t="s">
        <v>3431</v>
      </c>
      <c r="C1531" s="639" t="s">
        <v>352</v>
      </c>
      <c r="D1531" s="640" t="s">
        <v>4467</v>
      </c>
      <c r="E1531" s="638"/>
      <c r="F1531" s="639" t="s">
        <v>1937</v>
      </c>
      <c r="G1531" s="638"/>
      <c r="H1531" s="1110">
        <v>956</v>
      </c>
      <c r="I1531" s="705">
        <v>7940</v>
      </c>
      <c r="J1531" s="643">
        <v>0</v>
      </c>
      <c r="K1531" s="578">
        <f t="shared" si="86"/>
        <v>0</v>
      </c>
      <c r="L1531" s="579">
        <f t="shared" si="87"/>
        <v>0</v>
      </c>
      <c r="M1531" s="580">
        <f t="shared" si="88"/>
        <v>7590640</v>
      </c>
      <c r="N1531" s="638"/>
      <c r="O1531" s="638" t="s">
        <v>3552</v>
      </c>
      <c r="P1531" s="639" t="s">
        <v>761</v>
      </c>
      <c r="Q1531" s="639" t="s">
        <v>336</v>
      </c>
      <c r="R1531" s="639" t="s">
        <v>73</v>
      </c>
      <c r="S1531" s="639" t="s">
        <v>152</v>
      </c>
    </row>
    <row r="1532" spans="1:19" ht="20.25" customHeight="1">
      <c r="A1532" s="639" t="s">
        <v>351</v>
      </c>
      <c r="B1532" s="638" t="s">
        <v>3431</v>
      </c>
      <c r="C1532" s="639" t="s">
        <v>352</v>
      </c>
      <c r="D1532" s="640" t="s">
        <v>4467</v>
      </c>
      <c r="E1532" s="638"/>
      <c r="F1532" s="639" t="s">
        <v>81</v>
      </c>
      <c r="G1532" s="638"/>
      <c r="H1532" s="1110">
        <v>956</v>
      </c>
      <c r="I1532" s="705">
        <v>5464</v>
      </c>
      <c r="J1532" s="643">
        <v>0</v>
      </c>
      <c r="K1532" s="578">
        <f t="shared" si="86"/>
        <v>0</v>
      </c>
      <c r="L1532" s="579">
        <f t="shared" si="87"/>
        <v>0</v>
      </c>
      <c r="M1532" s="580">
        <f t="shared" si="88"/>
        <v>5223584</v>
      </c>
      <c r="N1532" s="638"/>
      <c r="O1532" s="638" t="s">
        <v>3552</v>
      </c>
      <c r="P1532" s="639" t="s">
        <v>761</v>
      </c>
      <c r="Q1532" s="639" t="s">
        <v>336</v>
      </c>
      <c r="R1532" s="639" t="s">
        <v>73</v>
      </c>
      <c r="S1532" s="639" t="s">
        <v>152</v>
      </c>
    </row>
    <row r="1533" spans="1:19" ht="20.25" customHeight="1">
      <c r="A1533" s="639" t="s">
        <v>351</v>
      </c>
      <c r="B1533" s="638" t="s">
        <v>3431</v>
      </c>
      <c r="C1533" s="639" t="s">
        <v>352</v>
      </c>
      <c r="D1533" s="640" t="s">
        <v>4467</v>
      </c>
      <c r="E1533" s="638"/>
      <c r="F1533" s="639" t="s">
        <v>75</v>
      </c>
      <c r="G1533" s="638"/>
      <c r="H1533" s="1110">
        <v>956</v>
      </c>
      <c r="I1533" s="705">
        <v>38845</v>
      </c>
      <c r="J1533" s="643">
        <v>0</v>
      </c>
      <c r="K1533" s="578">
        <f t="shared" si="86"/>
        <v>0</v>
      </c>
      <c r="L1533" s="579">
        <f t="shared" si="87"/>
        <v>0</v>
      </c>
      <c r="M1533" s="580">
        <f t="shared" si="88"/>
        <v>37135820</v>
      </c>
      <c r="N1533" s="638"/>
      <c r="O1533" s="638" t="s">
        <v>3552</v>
      </c>
      <c r="P1533" s="639" t="s">
        <v>761</v>
      </c>
      <c r="Q1533" s="639" t="s">
        <v>272</v>
      </c>
      <c r="R1533" s="639" t="s">
        <v>73</v>
      </c>
      <c r="S1533" s="639" t="s">
        <v>152</v>
      </c>
    </row>
    <row r="1534" spans="1:19" ht="20.25" customHeight="1">
      <c r="A1534" s="639" t="s">
        <v>351</v>
      </c>
      <c r="B1534" s="638" t="s">
        <v>3431</v>
      </c>
      <c r="C1534" s="639" t="s">
        <v>352</v>
      </c>
      <c r="D1534" s="640" t="s">
        <v>4467</v>
      </c>
      <c r="E1534" s="638"/>
      <c r="F1534" s="639" t="s">
        <v>388</v>
      </c>
      <c r="G1534" s="638"/>
      <c r="H1534" s="1110">
        <v>956</v>
      </c>
      <c r="I1534" s="705">
        <v>4952</v>
      </c>
      <c r="J1534" s="643">
        <v>0</v>
      </c>
      <c r="K1534" s="578">
        <f t="shared" si="86"/>
        <v>0</v>
      </c>
      <c r="L1534" s="579">
        <f t="shared" si="87"/>
        <v>0</v>
      </c>
      <c r="M1534" s="580">
        <f t="shared" si="88"/>
        <v>4734112</v>
      </c>
      <c r="N1534" s="638"/>
      <c r="O1534" s="638" t="s">
        <v>3552</v>
      </c>
      <c r="P1534" s="639" t="s">
        <v>761</v>
      </c>
      <c r="Q1534" s="639" t="s">
        <v>336</v>
      </c>
      <c r="R1534" s="639" t="s">
        <v>73</v>
      </c>
      <c r="S1534" s="639" t="s">
        <v>152</v>
      </c>
    </row>
    <row r="1535" spans="1:19" ht="20.25" customHeight="1">
      <c r="A1535" s="639" t="s">
        <v>398</v>
      </c>
      <c r="B1535" s="638" t="s">
        <v>3454</v>
      </c>
      <c r="C1535" s="639" t="s">
        <v>1171</v>
      </c>
      <c r="D1535" s="640" t="s">
        <v>4491</v>
      </c>
      <c r="E1535" s="638"/>
      <c r="F1535" s="639" t="s">
        <v>402</v>
      </c>
      <c r="G1535" s="638"/>
      <c r="H1535" s="1110">
        <v>1046</v>
      </c>
      <c r="I1535" s="705">
        <v>157733</v>
      </c>
      <c r="J1535" s="643">
        <v>36</v>
      </c>
      <c r="K1535" s="578">
        <f t="shared" si="86"/>
        <v>37656</v>
      </c>
      <c r="L1535" s="579">
        <f t="shared" si="87"/>
        <v>37.655999999999999</v>
      </c>
      <c r="M1535" s="580">
        <f t="shared" si="88"/>
        <v>164988718</v>
      </c>
      <c r="N1535" s="638"/>
      <c r="O1535" s="638" t="s">
        <v>1615</v>
      </c>
      <c r="P1535" s="639" t="s">
        <v>759</v>
      </c>
      <c r="Q1535" s="639" t="s">
        <v>403</v>
      </c>
      <c r="R1535" s="639" t="s">
        <v>60</v>
      </c>
      <c r="S1535" s="639" t="s">
        <v>1076</v>
      </c>
    </row>
    <row r="1536" spans="1:19" ht="20.25" customHeight="1">
      <c r="A1536" s="639" t="s">
        <v>398</v>
      </c>
      <c r="B1536" s="638" t="s">
        <v>3454</v>
      </c>
      <c r="C1536" s="639" t="s">
        <v>1171</v>
      </c>
      <c r="D1536" s="640" t="s">
        <v>4491</v>
      </c>
      <c r="E1536" s="638"/>
      <c r="F1536" s="639" t="s">
        <v>880</v>
      </c>
      <c r="G1536" s="638"/>
      <c r="H1536" s="1110">
        <v>1046</v>
      </c>
      <c r="I1536" s="705">
        <v>2912</v>
      </c>
      <c r="J1536" s="643">
        <v>0</v>
      </c>
      <c r="K1536" s="578">
        <f t="shared" si="86"/>
        <v>0</v>
      </c>
      <c r="L1536" s="579">
        <f t="shared" si="87"/>
        <v>0</v>
      </c>
      <c r="M1536" s="580">
        <f t="shared" si="88"/>
        <v>3045952</v>
      </c>
      <c r="N1536" s="638"/>
      <c r="O1536" s="638" t="s">
        <v>1615</v>
      </c>
      <c r="P1536" s="639" t="s">
        <v>759</v>
      </c>
      <c r="Q1536" s="639" t="s">
        <v>336</v>
      </c>
      <c r="R1536" s="639" t="s">
        <v>73</v>
      </c>
      <c r="S1536" s="639" t="s">
        <v>1076</v>
      </c>
    </row>
    <row r="1537" spans="1:19" ht="20.25" customHeight="1">
      <c r="A1537" s="639" t="s">
        <v>398</v>
      </c>
      <c r="B1537" s="638" t="s">
        <v>3454</v>
      </c>
      <c r="C1537" s="639" t="s">
        <v>1171</v>
      </c>
      <c r="D1537" s="640" t="s">
        <v>4491</v>
      </c>
      <c r="E1537" s="638"/>
      <c r="F1537" s="639" t="s">
        <v>401</v>
      </c>
      <c r="G1537" s="638"/>
      <c r="H1537" s="1110">
        <v>724</v>
      </c>
      <c r="I1537" s="705">
        <v>50050</v>
      </c>
      <c r="J1537" s="643">
        <v>9</v>
      </c>
      <c r="K1537" s="578">
        <f t="shared" si="86"/>
        <v>6516</v>
      </c>
      <c r="L1537" s="579">
        <f t="shared" si="87"/>
        <v>6.516</v>
      </c>
      <c r="M1537" s="580">
        <f t="shared" si="88"/>
        <v>36236200</v>
      </c>
      <c r="N1537" s="638"/>
      <c r="O1537" s="638"/>
      <c r="P1537" s="639" t="s">
        <v>759</v>
      </c>
      <c r="Q1537" s="639" t="s">
        <v>344</v>
      </c>
      <c r="R1537" s="639" t="s">
        <v>60</v>
      </c>
      <c r="S1537" s="639" t="s">
        <v>1076</v>
      </c>
    </row>
    <row r="1538" spans="1:19" ht="20.25" customHeight="1">
      <c r="A1538" s="639" t="s">
        <v>398</v>
      </c>
      <c r="B1538" s="638" t="s">
        <v>3454</v>
      </c>
      <c r="C1538" s="639" t="s">
        <v>1171</v>
      </c>
      <c r="D1538" s="640" t="s">
        <v>4491</v>
      </c>
      <c r="E1538" s="638"/>
      <c r="F1538" s="639" t="s">
        <v>1387</v>
      </c>
      <c r="G1538" s="638"/>
      <c r="H1538" s="1110">
        <v>321</v>
      </c>
      <c r="I1538" s="705">
        <v>12313</v>
      </c>
      <c r="J1538" s="643">
        <v>0</v>
      </c>
      <c r="K1538" s="578">
        <f t="shared" si="86"/>
        <v>0</v>
      </c>
      <c r="L1538" s="579">
        <f t="shared" si="87"/>
        <v>0</v>
      </c>
      <c r="M1538" s="580">
        <f t="shared" si="88"/>
        <v>3952473</v>
      </c>
      <c r="N1538" s="638"/>
      <c r="O1538" s="638" t="s">
        <v>1198</v>
      </c>
      <c r="P1538" s="639" t="s">
        <v>759</v>
      </c>
      <c r="Q1538" s="639" t="s">
        <v>577</v>
      </c>
      <c r="R1538" s="639" t="s">
        <v>375</v>
      </c>
      <c r="S1538" s="639" t="s">
        <v>1076</v>
      </c>
    </row>
    <row r="1539" spans="1:19" ht="20.25" customHeight="1">
      <c r="A1539" s="639" t="s">
        <v>398</v>
      </c>
      <c r="B1539" s="638" t="s">
        <v>3454</v>
      </c>
      <c r="C1539" s="639" t="s">
        <v>1171</v>
      </c>
      <c r="D1539" s="640" t="s">
        <v>4491</v>
      </c>
      <c r="E1539" s="638"/>
      <c r="F1539" s="639" t="s">
        <v>517</v>
      </c>
      <c r="G1539" s="638"/>
      <c r="H1539" s="1110">
        <v>321</v>
      </c>
      <c r="I1539" s="705">
        <v>55529</v>
      </c>
      <c r="J1539" s="643">
        <v>16</v>
      </c>
      <c r="K1539" s="578">
        <f t="shared" si="86"/>
        <v>5136</v>
      </c>
      <c r="L1539" s="579">
        <f t="shared" si="87"/>
        <v>5.1360000000000001</v>
      </c>
      <c r="M1539" s="580">
        <f t="shared" si="88"/>
        <v>17824809</v>
      </c>
      <c r="N1539" s="638"/>
      <c r="O1539" s="638" t="s">
        <v>1198</v>
      </c>
      <c r="P1539" s="639" t="s">
        <v>759</v>
      </c>
      <c r="Q1539" s="639" t="s">
        <v>270</v>
      </c>
      <c r="R1539" s="639" t="s">
        <v>60</v>
      </c>
      <c r="S1539" s="639" t="s">
        <v>1076</v>
      </c>
    </row>
    <row r="1540" spans="1:19" ht="20.25" customHeight="1">
      <c r="A1540" s="639" t="s">
        <v>398</v>
      </c>
      <c r="B1540" s="638" t="s">
        <v>3456</v>
      </c>
      <c r="C1540" s="639" t="s">
        <v>399</v>
      </c>
      <c r="D1540" s="640" t="s">
        <v>4473</v>
      </c>
      <c r="E1540" s="638"/>
      <c r="F1540" s="639" t="s">
        <v>1387</v>
      </c>
      <c r="G1540" s="638"/>
      <c r="H1540" s="1110">
        <v>791</v>
      </c>
      <c r="I1540" s="705">
        <v>12381</v>
      </c>
      <c r="J1540" s="643">
        <v>0</v>
      </c>
      <c r="K1540" s="578">
        <f t="shared" si="86"/>
        <v>0</v>
      </c>
      <c r="L1540" s="579">
        <f t="shared" si="87"/>
        <v>0</v>
      </c>
      <c r="M1540" s="580">
        <f t="shared" si="88"/>
        <v>9793371</v>
      </c>
      <c r="N1540" s="638"/>
      <c r="O1540" s="638" t="s">
        <v>1198</v>
      </c>
      <c r="P1540" s="639" t="s">
        <v>3735</v>
      </c>
      <c r="Q1540" s="639" t="s">
        <v>577</v>
      </c>
      <c r="R1540" s="639" t="s">
        <v>375</v>
      </c>
      <c r="S1540" s="639" t="s">
        <v>1076</v>
      </c>
    </row>
    <row r="1541" spans="1:19" ht="20.25" customHeight="1">
      <c r="A1541" s="639" t="s">
        <v>398</v>
      </c>
      <c r="B1541" s="638" t="s">
        <v>3456</v>
      </c>
      <c r="C1541" s="639" t="s">
        <v>399</v>
      </c>
      <c r="D1541" s="640" t="s">
        <v>4473</v>
      </c>
      <c r="E1541" s="638"/>
      <c r="F1541" s="639" t="s">
        <v>517</v>
      </c>
      <c r="G1541" s="638"/>
      <c r="H1541" s="1110">
        <v>791</v>
      </c>
      <c r="I1541" s="705">
        <v>55834</v>
      </c>
      <c r="J1541" s="643">
        <v>16</v>
      </c>
      <c r="K1541" s="578">
        <f t="shared" si="86"/>
        <v>12656</v>
      </c>
      <c r="L1541" s="579">
        <f t="shared" si="87"/>
        <v>12.656000000000001</v>
      </c>
      <c r="M1541" s="580">
        <f t="shared" si="88"/>
        <v>44164694</v>
      </c>
      <c r="N1541" s="638"/>
      <c r="O1541" s="638" t="s">
        <v>1198</v>
      </c>
      <c r="P1541" s="639" t="s">
        <v>3735</v>
      </c>
      <c r="Q1541" s="639" t="s">
        <v>270</v>
      </c>
      <c r="R1541" s="639" t="s">
        <v>60</v>
      </c>
      <c r="S1541" s="639" t="s">
        <v>1076</v>
      </c>
    </row>
    <row r="1542" spans="1:19" ht="20.25" customHeight="1">
      <c r="A1542" s="639" t="s">
        <v>398</v>
      </c>
      <c r="B1542" s="638" t="s">
        <v>3456</v>
      </c>
      <c r="C1542" s="639" t="s">
        <v>399</v>
      </c>
      <c r="D1542" s="640" t="s">
        <v>4473</v>
      </c>
      <c r="E1542" s="638"/>
      <c r="F1542" s="639" t="s">
        <v>440</v>
      </c>
      <c r="G1542" s="638"/>
      <c r="H1542" s="1110">
        <v>952</v>
      </c>
      <c r="I1542" s="705">
        <v>184191</v>
      </c>
      <c r="J1542" s="643">
        <v>37</v>
      </c>
      <c r="K1542" s="578">
        <f t="shared" si="86"/>
        <v>35224</v>
      </c>
      <c r="L1542" s="579">
        <f t="shared" si="87"/>
        <v>35.223999999999997</v>
      </c>
      <c r="M1542" s="580">
        <f t="shared" si="88"/>
        <v>175349832</v>
      </c>
      <c r="N1542" s="638"/>
      <c r="O1542" s="638" t="s">
        <v>1615</v>
      </c>
      <c r="P1542" s="639" t="s">
        <v>3735</v>
      </c>
      <c r="Q1542" s="639" t="s">
        <v>327</v>
      </c>
      <c r="R1542" s="639" t="s">
        <v>60</v>
      </c>
      <c r="S1542" s="639" t="s">
        <v>1076</v>
      </c>
    </row>
    <row r="1543" spans="1:19" ht="20.25" customHeight="1">
      <c r="A1543" s="639" t="s">
        <v>398</v>
      </c>
      <c r="B1543" s="638" t="s">
        <v>3456</v>
      </c>
      <c r="C1543" s="639" t="s">
        <v>399</v>
      </c>
      <c r="D1543" s="640" t="s">
        <v>4473</v>
      </c>
      <c r="E1543" s="638"/>
      <c r="F1543" s="639" t="s">
        <v>880</v>
      </c>
      <c r="G1543" s="638"/>
      <c r="H1543" s="1110">
        <v>952</v>
      </c>
      <c r="I1543" s="705">
        <v>2883</v>
      </c>
      <c r="J1543" s="643">
        <v>0</v>
      </c>
      <c r="K1543" s="578">
        <f t="shared" si="86"/>
        <v>0</v>
      </c>
      <c r="L1543" s="579">
        <f t="shared" si="87"/>
        <v>0</v>
      </c>
      <c r="M1543" s="580">
        <f t="shared" si="88"/>
        <v>2744616</v>
      </c>
      <c r="N1543" s="638"/>
      <c r="O1543" s="638" t="s">
        <v>1615</v>
      </c>
      <c r="P1543" s="639" t="s">
        <v>3735</v>
      </c>
      <c r="Q1543" s="639" t="s">
        <v>336</v>
      </c>
      <c r="R1543" s="639" t="s">
        <v>73</v>
      </c>
      <c r="S1543" s="639" t="s">
        <v>1076</v>
      </c>
    </row>
    <row r="1544" spans="1:19" ht="20.25" customHeight="1">
      <c r="A1544" s="639" t="s">
        <v>398</v>
      </c>
      <c r="B1544" s="638" t="s">
        <v>3456</v>
      </c>
      <c r="C1544" s="639" t="s">
        <v>399</v>
      </c>
      <c r="D1544" s="640" t="s">
        <v>4473</v>
      </c>
      <c r="E1544" s="638"/>
      <c r="F1544" s="639" t="s">
        <v>401</v>
      </c>
      <c r="G1544" s="638"/>
      <c r="H1544" s="1110">
        <v>329</v>
      </c>
      <c r="I1544" s="705">
        <v>50325</v>
      </c>
      <c r="J1544" s="643">
        <v>9</v>
      </c>
      <c r="K1544" s="578">
        <f t="shared" si="86"/>
        <v>2961</v>
      </c>
      <c r="L1544" s="579">
        <f t="shared" si="87"/>
        <v>2.9609999999999999</v>
      </c>
      <c r="M1544" s="580">
        <f t="shared" si="88"/>
        <v>16556925</v>
      </c>
      <c r="N1544" s="638"/>
      <c r="O1544" s="638"/>
      <c r="P1544" s="639" t="s">
        <v>3735</v>
      </c>
      <c r="Q1544" s="639" t="s">
        <v>344</v>
      </c>
      <c r="R1544" s="639" t="s">
        <v>60</v>
      </c>
      <c r="S1544" s="639" t="s">
        <v>1076</v>
      </c>
    </row>
    <row r="1545" spans="1:19" ht="20.25" customHeight="1">
      <c r="A1545" s="639" t="s">
        <v>398</v>
      </c>
      <c r="B1545" s="638" t="s">
        <v>3459</v>
      </c>
      <c r="C1545" s="639" t="s">
        <v>399</v>
      </c>
      <c r="D1545" s="640" t="s">
        <v>4473</v>
      </c>
      <c r="E1545" s="638"/>
      <c r="F1545" s="639" t="s">
        <v>401</v>
      </c>
      <c r="G1545" s="638"/>
      <c r="H1545" s="1110">
        <v>273</v>
      </c>
      <c r="I1545" s="705">
        <v>50325</v>
      </c>
      <c r="J1545" s="643">
        <v>9</v>
      </c>
      <c r="K1545" s="578">
        <f t="shared" si="86"/>
        <v>2457</v>
      </c>
      <c r="L1545" s="579">
        <f t="shared" si="87"/>
        <v>2.4569999999999999</v>
      </c>
      <c r="M1545" s="580">
        <f t="shared" si="88"/>
        <v>13738725</v>
      </c>
      <c r="N1545" s="638"/>
      <c r="O1545" s="638"/>
      <c r="P1545" s="639" t="s">
        <v>3735</v>
      </c>
      <c r="Q1545" s="639" t="s">
        <v>344</v>
      </c>
      <c r="R1545" s="639" t="s">
        <v>60</v>
      </c>
      <c r="S1545" s="639" t="s">
        <v>1076</v>
      </c>
    </row>
    <row r="1546" spans="1:19" ht="20.25" customHeight="1">
      <c r="A1546" s="639" t="s">
        <v>398</v>
      </c>
      <c r="B1546" s="638" t="s">
        <v>3459</v>
      </c>
      <c r="C1546" s="639" t="s">
        <v>399</v>
      </c>
      <c r="D1546" s="640" t="s">
        <v>4473</v>
      </c>
      <c r="E1546" s="638"/>
      <c r="F1546" s="639" t="s">
        <v>1387</v>
      </c>
      <c r="G1546" s="638"/>
      <c r="H1546" s="1110">
        <v>643</v>
      </c>
      <c r="I1546" s="705">
        <v>12381</v>
      </c>
      <c r="J1546" s="643">
        <v>0</v>
      </c>
      <c r="K1546" s="578">
        <f t="shared" si="86"/>
        <v>0</v>
      </c>
      <c r="L1546" s="579">
        <f t="shared" si="87"/>
        <v>0</v>
      </c>
      <c r="M1546" s="580">
        <f t="shared" si="88"/>
        <v>7960983</v>
      </c>
      <c r="N1546" s="638"/>
      <c r="O1546" s="638" t="s">
        <v>1198</v>
      </c>
      <c r="P1546" s="639" t="s">
        <v>3735</v>
      </c>
      <c r="Q1546" s="639" t="s">
        <v>577</v>
      </c>
      <c r="R1546" s="639" t="s">
        <v>375</v>
      </c>
      <c r="S1546" s="639" t="s">
        <v>1076</v>
      </c>
    </row>
    <row r="1547" spans="1:19" ht="20.25" customHeight="1">
      <c r="A1547" s="639" t="s">
        <v>398</v>
      </c>
      <c r="B1547" s="638" t="s">
        <v>3459</v>
      </c>
      <c r="C1547" s="639" t="s">
        <v>399</v>
      </c>
      <c r="D1547" s="640" t="s">
        <v>4473</v>
      </c>
      <c r="E1547" s="638"/>
      <c r="F1547" s="639" t="s">
        <v>517</v>
      </c>
      <c r="G1547" s="638"/>
      <c r="H1547" s="1110">
        <v>643</v>
      </c>
      <c r="I1547" s="705">
        <v>55834</v>
      </c>
      <c r="J1547" s="643">
        <v>16</v>
      </c>
      <c r="K1547" s="578">
        <f t="shared" si="86"/>
        <v>10288</v>
      </c>
      <c r="L1547" s="579">
        <f t="shared" si="87"/>
        <v>10.288</v>
      </c>
      <c r="M1547" s="580">
        <f t="shared" si="88"/>
        <v>35901262</v>
      </c>
      <c r="N1547" s="638"/>
      <c r="O1547" s="638" t="s">
        <v>1198</v>
      </c>
      <c r="P1547" s="639" t="s">
        <v>3735</v>
      </c>
      <c r="Q1547" s="639" t="s">
        <v>270</v>
      </c>
      <c r="R1547" s="639" t="s">
        <v>60</v>
      </c>
      <c r="S1547" s="639" t="s">
        <v>1076</v>
      </c>
    </row>
    <row r="1548" spans="1:19" ht="20.25" customHeight="1">
      <c r="A1548" s="639" t="s">
        <v>398</v>
      </c>
      <c r="B1548" s="638" t="s">
        <v>3459</v>
      </c>
      <c r="C1548" s="639" t="s">
        <v>399</v>
      </c>
      <c r="D1548" s="640" t="s">
        <v>4473</v>
      </c>
      <c r="E1548" s="638"/>
      <c r="F1548" s="639" t="s">
        <v>402</v>
      </c>
      <c r="G1548" s="638"/>
      <c r="H1548" s="1110">
        <v>916</v>
      </c>
      <c r="I1548" s="705">
        <v>158600</v>
      </c>
      <c r="J1548" s="643">
        <v>36</v>
      </c>
      <c r="K1548" s="578">
        <f t="shared" si="86"/>
        <v>32976</v>
      </c>
      <c r="L1548" s="579">
        <f t="shared" si="87"/>
        <v>32.975999999999999</v>
      </c>
      <c r="M1548" s="580">
        <f t="shared" si="88"/>
        <v>145277600</v>
      </c>
      <c r="N1548" s="638"/>
      <c r="O1548" s="638" t="s">
        <v>1615</v>
      </c>
      <c r="P1548" s="639" t="s">
        <v>3735</v>
      </c>
      <c r="Q1548" s="639" t="s">
        <v>403</v>
      </c>
      <c r="R1548" s="639" t="s">
        <v>60</v>
      </c>
      <c r="S1548" s="639" t="s">
        <v>1076</v>
      </c>
    </row>
    <row r="1549" spans="1:19" ht="20.25" customHeight="1">
      <c r="A1549" s="639" t="s">
        <v>398</v>
      </c>
      <c r="B1549" s="638" t="s">
        <v>3459</v>
      </c>
      <c r="C1549" s="639" t="s">
        <v>399</v>
      </c>
      <c r="D1549" s="640" t="s">
        <v>4473</v>
      </c>
      <c r="E1549" s="638"/>
      <c r="F1549" s="639" t="s">
        <v>880</v>
      </c>
      <c r="G1549" s="638"/>
      <c r="H1549" s="1110">
        <v>916</v>
      </c>
      <c r="I1549" s="705">
        <v>2928</v>
      </c>
      <c r="J1549" s="643">
        <v>0</v>
      </c>
      <c r="K1549" s="578">
        <f t="shared" si="86"/>
        <v>0</v>
      </c>
      <c r="L1549" s="579">
        <f t="shared" si="87"/>
        <v>0</v>
      </c>
      <c r="M1549" s="580">
        <f t="shared" si="88"/>
        <v>2682048</v>
      </c>
      <c r="N1549" s="638"/>
      <c r="O1549" s="638" t="s">
        <v>1615</v>
      </c>
      <c r="P1549" s="639" t="s">
        <v>3735</v>
      </c>
      <c r="Q1549" s="639" t="s">
        <v>336</v>
      </c>
      <c r="R1549" s="639" t="s">
        <v>73</v>
      </c>
      <c r="S1549" s="639" t="s">
        <v>1076</v>
      </c>
    </row>
    <row r="1550" spans="1:19" ht="20.25" customHeight="1">
      <c r="A1550" s="639" t="s">
        <v>113</v>
      </c>
      <c r="B1550" s="638" t="s">
        <v>3484</v>
      </c>
      <c r="C1550" s="639" t="s">
        <v>365</v>
      </c>
      <c r="D1550" s="640" t="s">
        <v>4484</v>
      </c>
      <c r="E1550" s="638"/>
      <c r="F1550" s="639" t="s">
        <v>71</v>
      </c>
      <c r="G1550" s="638"/>
      <c r="H1550" s="1110">
        <v>2564</v>
      </c>
      <c r="I1550" s="705">
        <v>35225</v>
      </c>
      <c r="J1550" s="643">
        <v>0</v>
      </c>
      <c r="K1550" s="578">
        <f t="shared" si="86"/>
        <v>0</v>
      </c>
      <c r="L1550" s="579">
        <f t="shared" si="87"/>
        <v>0</v>
      </c>
      <c r="M1550" s="580">
        <f t="shared" si="88"/>
        <v>90316900</v>
      </c>
      <c r="N1550" s="638"/>
      <c r="O1550" s="638" t="s">
        <v>2969</v>
      </c>
      <c r="P1550" s="639" t="s">
        <v>269</v>
      </c>
      <c r="Q1550" s="639" t="s">
        <v>271</v>
      </c>
      <c r="R1550" s="639" t="s">
        <v>73</v>
      </c>
      <c r="S1550" s="639" t="s">
        <v>152</v>
      </c>
    </row>
    <row r="1551" spans="1:19" ht="20.25" customHeight="1">
      <c r="A1551" s="639" t="s">
        <v>113</v>
      </c>
      <c r="B1551" s="638" t="s">
        <v>3484</v>
      </c>
      <c r="C1551" s="639" t="s">
        <v>365</v>
      </c>
      <c r="D1551" s="640" t="s">
        <v>4484</v>
      </c>
      <c r="E1551" s="638"/>
      <c r="F1551" s="639" t="s">
        <v>880</v>
      </c>
      <c r="G1551" s="638"/>
      <c r="H1551" s="1110">
        <v>2564</v>
      </c>
      <c r="I1551" s="705">
        <v>3955</v>
      </c>
      <c r="J1551" s="643">
        <v>0</v>
      </c>
      <c r="K1551" s="578">
        <f t="shared" si="86"/>
        <v>0</v>
      </c>
      <c r="L1551" s="579">
        <f t="shared" si="87"/>
        <v>0</v>
      </c>
      <c r="M1551" s="580">
        <f t="shared" si="88"/>
        <v>10140620</v>
      </c>
      <c r="N1551" s="638"/>
      <c r="O1551" s="638" t="s">
        <v>2969</v>
      </c>
      <c r="P1551" s="639" t="s">
        <v>269</v>
      </c>
      <c r="Q1551" s="639" t="s">
        <v>336</v>
      </c>
      <c r="R1551" s="639" t="s">
        <v>73</v>
      </c>
      <c r="S1551" s="639" t="s">
        <v>152</v>
      </c>
    </row>
    <row r="1552" spans="1:19" ht="20.25" customHeight="1">
      <c r="A1552" s="639" t="s">
        <v>113</v>
      </c>
      <c r="B1552" s="638" t="s">
        <v>3484</v>
      </c>
      <c r="C1552" s="639" t="s">
        <v>365</v>
      </c>
      <c r="D1552" s="640" t="s">
        <v>4484</v>
      </c>
      <c r="E1552" s="638"/>
      <c r="F1552" s="639" t="s">
        <v>880</v>
      </c>
      <c r="G1552" s="638"/>
      <c r="H1552" s="1110">
        <v>2564</v>
      </c>
      <c r="I1552" s="705">
        <v>3955</v>
      </c>
      <c r="J1552" s="643">
        <v>0</v>
      </c>
      <c r="K1552" s="578">
        <f t="shared" si="86"/>
        <v>0</v>
      </c>
      <c r="L1552" s="579">
        <f t="shared" si="87"/>
        <v>0</v>
      </c>
      <c r="M1552" s="580">
        <f t="shared" si="88"/>
        <v>10140620</v>
      </c>
      <c r="N1552" s="638"/>
      <c r="O1552" s="638" t="s">
        <v>2969</v>
      </c>
      <c r="P1552" s="639" t="s">
        <v>269</v>
      </c>
      <c r="Q1552" s="639" t="s">
        <v>336</v>
      </c>
      <c r="R1552" s="639" t="s">
        <v>73</v>
      </c>
      <c r="S1552" s="639" t="s">
        <v>152</v>
      </c>
    </row>
    <row r="1553" spans="1:19" ht="20.25" customHeight="1">
      <c r="A1553" s="639" t="s">
        <v>113</v>
      </c>
      <c r="B1553" s="638" t="s">
        <v>3484</v>
      </c>
      <c r="C1553" s="639" t="s">
        <v>365</v>
      </c>
      <c r="D1553" s="640" t="s">
        <v>4484</v>
      </c>
      <c r="E1553" s="638"/>
      <c r="F1553" s="639" t="s">
        <v>881</v>
      </c>
      <c r="G1553" s="638"/>
      <c r="H1553" s="1110">
        <v>2564</v>
      </c>
      <c r="I1553" s="705">
        <v>9381</v>
      </c>
      <c r="J1553" s="643">
        <v>0</v>
      </c>
      <c r="K1553" s="578">
        <f t="shared" si="86"/>
        <v>0</v>
      </c>
      <c r="L1553" s="579">
        <f t="shared" si="87"/>
        <v>0</v>
      </c>
      <c r="M1553" s="580">
        <f t="shared" si="88"/>
        <v>24052884</v>
      </c>
      <c r="N1553" s="638"/>
      <c r="O1553" s="638" t="s">
        <v>2969</v>
      </c>
      <c r="P1553" s="639" t="s">
        <v>269</v>
      </c>
      <c r="Q1553" s="639" t="s">
        <v>336</v>
      </c>
      <c r="R1553" s="639" t="s">
        <v>73</v>
      </c>
      <c r="S1553" s="639" t="s">
        <v>152</v>
      </c>
    </row>
    <row r="1554" spans="1:19" ht="20.25" customHeight="1">
      <c r="A1554" s="639" t="s">
        <v>113</v>
      </c>
      <c r="B1554" s="638" t="s">
        <v>3484</v>
      </c>
      <c r="C1554" s="639" t="s">
        <v>365</v>
      </c>
      <c r="D1554" s="640" t="s">
        <v>4484</v>
      </c>
      <c r="E1554" s="638"/>
      <c r="F1554" s="639" t="s">
        <v>876</v>
      </c>
      <c r="G1554" s="638"/>
      <c r="H1554" s="1110">
        <v>2564</v>
      </c>
      <c r="I1554" s="705">
        <v>1656</v>
      </c>
      <c r="J1554" s="643">
        <v>0</v>
      </c>
      <c r="K1554" s="578">
        <f t="shared" si="86"/>
        <v>0</v>
      </c>
      <c r="L1554" s="579">
        <f t="shared" si="87"/>
        <v>0</v>
      </c>
      <c r="M1554" s="580">
        <f t="shared" si="88"/>
        <v>4245984</v>
      </c>
      <c r="N1554" s="638"/>
      <c r="O1554" s="638" t="s">
        <v>2969</v>
      </c>
      <c r="P1554" s="639" t="s">
        <v>269</v>
      </c>
      <c r="Q1554" s="639" t="s">
        <v>336</v>
      </c>
      <c r="R1554" s="639" t="s">
        <v>73</v>
      </c>
      <c r="S1554" s="639" t="s">
        <v>152</v>
      </c>
    </row>
    <row r="1555" spans="1:19" ht="20.25" customHeight="1">
      <c r="A1555" s="639" t="s">
        <v>113</v>
      </c>
      <c r="B1555" s="638" t="s">
        <v>3484</v>
      </c>
      <c r="C1555" s="639" t="s">
        <v>365</v>
      </c>
      <c r="D1555" s="640" t="s">
        <v>4484</v>
      </c>
      <c r="E1555" s="638"/>
      <c r="F1555" s="639" t="s">
        <v>556</v>
      </c>
      <c r="G1555" s="638"/>
      <c r="H1555" s="1110">
        <v>2564</v>
      </c>
      <c r="I1555" s="705">
        <v>2483</v>
      </c>
      <c r="J1555" s="643">
        <v>0</v>
      </c>
      <c r="K1555" s="578">
        <f t="shared" si="86"/>
        <v>0</v>
      </c>
      <c r="L1555" s="579">
        <f t="shared" si="87"/>
        <v>0</v>
      </c>
      <c r="M1555" s="580">
        <f t="shared" si="88"/>
        <v>6366412</v>
      </c>
      <c r="N1555" s="638"/>
      <c r="O1555" s="638" t="s">
        <v>2969</v>
      </c>
      <c r="P1555" s="639" t="s">
        <v>269</v>
      </c>
      <c r="Q1555" s="639" t="s">
        <v>336</v>
      </c>
      <c r="R1555" s="639" t="s">
        <v>73</v>
      </c>
      <c r="S1555" s="639" t="s">
        <v>152</v>
      </c>
    </row>
    <row r="1556" spans="1:19" ht="20.25" customHeight="1">
      <c r="A1556" s="639" t="s">
        <v>113</v>
      </c>
      <c r="B1556" s="638" t="s">
        <v>3484</v>
      </c>
      <c r="C1556" s="639" t="s">
        <v>365</v>
      </c>
      <c r="D1556" s="640" t="s">
        <v>4484</v>
      </c>
      <c r="E1556" s="638"/>
      <c r="F1556" s="639" t="s">
        <v>875</v>
      </c>
      <c r="G1556" s="638"/>
      <c r="H1556" s="1110">
        <v>2564</v>
      </c>
      <c r="I1556" s="705">
        <v>6346</v>
      </c>
      <c r="J1556" s="643">
        <v>0</v>
      </c>
      <c r="K1556" s="578">
        <f t="shared" si="86"/>
        <v>0</v>
      </c>
      <c r="L1556" s="579">
        <f t="shared" si="87"/>
        <v>0</v>
      </c>
      <c r="M1556" s="580">
        <f t="shared" si="88"/>
        <v>16271144</v>
      </c>
      <c r="N1556" s="638"/>
      <c r="O1556" s="638" t="s">
        <v>2969</v>
      </c>
      <c r="P1556" s="639" t="s">
        <v>269</v>
      </c>
      <c r="Q1556" s="639" t="s">
        <v>336</v>
      </c>
      <c r="R1556" s="639" t="s">
        <v>73</v>
      </c>
      <c r="S1556" s="639" t="s">
        <v>152</v>
      </c>
    </row>
    <row r="1557" spans="1:19" ht="20.25" customHeight="1">
      <c r="A1557" s="639" t="s">
        <v>113</v>
      </c>
      <c r="B1557" s="638" t="s">
        <v>3484</v>
      </c>
      <c r="C1557" s="639" t="s">
        <v>365</v>
      </c>
      <c r="D1557" s="640" t="s">
        <v>4484</v>
      </c>
      <c r="E1557" s="638"/>
      <c r="F1557" s="639" t="s">
        <v>454</v>
      </c>
      <c r="G1557" s="638"/>
      <c r="H1557" s="1110">
        <v>2564</v>
      </c>
      <c r="I1557" s="705">
        <v>82852</v>
      </c>
      <c r="J1557" s="643">
        <v>38</v>
      </c>
      <c r="K1557" s="578">
        <f t="shared" si="86"/>
        <v>97432</v>
      </c>
      <c r="L1557" s="579">
        <f t="shared" si="87"/>
        <v>97.432000000000002</v>
      </c>
      <c r="M1557" s="580">
        <f t="shared" si="88"/>
        <v>212432528</v>
      </c>
      <c r="N1557" s="638"/>
      <c r="O1557" s="638" t="s">
        <v>2377</v>
      </c>
      <c r="P1557" s="639" t="s">
        <v>269</v>
      </c>
      <c r="Q1557" s="639" t="s">
        <v>370</v>
      </c>
      <c r="R1557" s="639" t="s">
        <v>68</v>
      </c>
      <c r="S1557" s="639" t="s">
        <v>152</v>
      </c>
    </row>
    <row r="1558" spans="1:19" ht="20.25" customHeight="1">
      <c r="A1558" s="639" t="s">
        <v>113</v>
      </c>
      <c r="B1558" s="638" t="s">
        <v>3484</v>
      </c>
      <c r="C1558" s="639" t="s">
        <v>365</v>
      </c>
      <c r="D1558" s="640" t="s">
        <v>4484</v>
      </c>
      <c r="E1558" s="638"/>
      <c r="F1558" s="639" t="s">
        <v>558</v>
      </c>
      <c r="G1558" s="638"/>
      <c r="H1558" s="1110">
        <v>2564</v>
      </c>
      <c r="I1558" s="705">
        <v>7311</v>
      </c>
      <c r="J1558" s="643">
        <v>0</v>
      </c>
      <c r="K1558" s="578">
        <f t="shared" si="86"/>
        <v>0</v>
      </c>
      <c r="L1558" s="579">
        <f t="shared" si="87"/>
        <v>0</v>
      </c>
      <c r="M1558" s="580">
        <f t="shared" si="88"/>
        <v>18745404</v>
      </c>
      <c r="N1558" s="638"/>
      <c r="O1558" s="638" t="s">
        <v>2377</v>
      </c>
      <c r="P1558" s="639" t="s">
        <v>269</v>
      </c>
      <c r="Q1558" s="639" t="s">
        <v>336</v>
      </c>
      <c r="R1558" s="639" t="s">
        <v>73</v>
      </c>
      <c r="S1558" s="639" t="s">
        <v>152</v>
      </c>
    </row>
    <row r="1559" spans="1:19" ht="20.25" customHeight="1">
      <c r="A1559" s="639" t="s">
        <v>113</v>
      </c>
      <c r="B1559" s="638" t="s">
        <v>3484</v>
      </c>
      <c r="C1559" s="639" t="s">
        <v>365</v>
      </c>
      <c r="D1559" s="640" t="s">
        <v>4484</v>
      </c>
      <c r="E1559" s="638"/>
      <c r="F1559" s="639" t="s">
        <v>75</v>
      </c>
      <c r="G1559" s="638"/>
      <c r="H1559" s="1110">
        <v>1282</v>
      </c>
      <c r="I1559" s="705">
        <v>39375</v>
      </c>
      <c r="J1559" s="643">
        <v>0</v>
      </c>
      <c r="K1559" s="578">
        <f t="shared" si="86"/>
        <v>0</v>
      </c>
      <c r="L1559" s="579">
        <f t="shared" si="87"/>
        <v>0</v>
      </c>
      <c r="M1559" s="580">
        <f t="shared" si="88"/>
        <v>50478750</v>
      </c>
      <c r="N1559" s="638"/>
      <c r="O1559" s="638" t="s">
        <v>2891</v>
      </c>
      <c r="P1559" s="639" t="s">
        <v>269</v>
      </c>
      <c r="Q1559" s="639" t="s">
        <v>272</v>
      </c>
      <c r="R1559" s="639" t="s">
        <v>73</v>
      </c>
      <c r="S1559" s="639" t="s">
        <v>152</v>
      </c>
    </row>
    <row r="1560" spans="1:19" ht="20.25" customHeight="1">
      <c r="A1560" s="639" t="s">
        <v>113</v>
      </c>
      <c r="B1560" s="638" t="s">
        <v>3484</v>
      </c>
      <c r="C1560" s="639" t="s">
        <v>365</v>
      </c>
      <c r="D1560" s="640" t="s">
        <v>4484</v>
      </c>
      <c r="E1560" s="638"/>
      <c r="F1560" s="639" t="s">
        <v>1580</v>
      </c>
      <c r="G1560" s="638"/>
      <c r="H1560" s="1110">
        <v>1282</v>
      </c>
      <c r="I1560" s="705">
        <v>9247</v>
      </c>
      <c r="J1560" s="643">
        <v>0</v>
      </c>
      <c r="K1560" s="578">
        <f t="shared" si="86"/>
        <v>0</v>
      </c>
      <c r="L1560" s="579">
        <f t="shared" si="87"/>
        <v>0</v>
      </c>
      <c r="M1560" s="580">
        <f t="shared" si="88"/>
        <v>11854654</v>
      </c>
      <c r="N1560" s="638"/>
      <c r="O1560" s="638" t="s">
        <v>2891</v>
      </c>
      <c r="P1560" s="639" t="s">
        <v>269</v>
      </c>
      <c r="Q1560" s="639" t="s">
        <v>336</v>
      </c>
      <c r="R1560" s="639" t="s">
        <v>73</v>
      </c>
      <c r="S1560" s="639" t="s">
        <v>152</v>
      </c>
    </row>
    <row r="1561" spans="1:19" ht="20.25" customHeight="1">
      <c r="A1561" s="639" t="s">
        <v>113</v>
      </c>
      <c r="B1561" s="638" t="s">
        <v>3484</v>
      </c>
      <c r="C1561" s="639" t="s">
        <v>365</v>
      </c>
      <c r="D1561" s="640" t="s">
        <v>4484</v>
      </c>
      <c r="E1561" s="638"/>
      <c r="F1561" s="639" t="s">
        <v>81</v>
      </c>
      <c r="G1561" s="638"/>
      <c r="H1561" s="1110">
        <v>1282</v>
      </c>
      <c r="I1561" s="705">
        <v>5394</v>
      </c>
      <c r="J1561" s="643">
        <v>0</v>
      </c>
      <c r="K1561" s="578">
        <f t="shared" si="86"/>
        <v>0</v>
      </c>
      <c r="L1561" s="579">
        <f t="shared" si="87"/>
        <v>0</v>
      </c>
      <c r="M1561" s="580">
        <f t="shared" si="88"/>
        <v>6915108</v>
      </c>
      <c r="N1561" s="638"/>
      <c r="O1561" s="638" t="s">
        <v>2891</v>
      </c>
      <c r="P1561" s="639" t="s">
        <v>269</v>
      </c>
      <c r="Q1561" s="639" t="s">
        <v>336</v>
      </c>
      <c r="R1561" s="639" t="s">
        <v>73</v>
      </c>
      <c r="S1561" s="639" t="s">
        <v>152</v>
      </c>
    </row>
    <row r="1562" spans="1:19" ht="20.25" customHeight="1">
      <c r="A1562" s="639" t="s">
        <v>113</v>
      </c>
      <c r="B1562" s="638" t="s">
        <v>3484</v>
      </c>
      <c r="C1562" s="639" t="s">
        <v>365</v>
      </c>
      <c r="D1562" s="640" t="s">
        <v>4484</v>
      </c>
      <c r="E1562" s="638"/>
      <c r="F1562" s="639" t="s">
        <v>367</v>
      </c>
      <c r="G1562" s="638"/>
      <c r="H1562" s="1110">
        <v>1282</v>
      </c>
      <c r="I1562" s="705">
        <v>4238</v>
      </c>
      <c r="J1562" s="643">
        <v>0</v>
      </c>
      <c r="K1562" s="578">
        <f t="shared" si="86"/>
        <v>0</v>
      </c>
      <c r="L1562" s="579">
        <f t="shared" si="87"/>
        <v>0</v>
      </c>
      <c r="M1562" s="580">
        <f t="shared" si="88"/>
        <v>5433116</v>
      </c>
      <c r="N1562" s="638"/>
      <c r="O1562" s="638" t="s">
        <v>2891</v>
      </c>
      <c r="P1562" s="639" t="s">
        <v>269</v>
      </c>
      <c r="Q1562" s="639" t="s">
        <v>336</v>
      </c>
      <c r="R1562" s="639" t="s">
        <v>73</v>
      </c>
      <c r="S1562" s="639" t="s">
        <v>152</v>
      </c>
    </row>
    <row r="1563" spans="1:19" ht="20.25" customHeight="1">
      <c r="A1563" s="639" t="s">
        <v>113</v>
      </c>
      <c r="B1563" s="638" t="s">
        <v>3484</v>
      </c>
      <c r="C1563" s="639" t="s">
        <v>365</v>
      </c>
      <c r="D1563" s="640" t="s">
        <v>4484</v>
      </c>
      <c r="E1563" s="638"/>
      <c r="F1563" s="639" t="s">
        <v>83</v>
      </c>
      <c r="G1563" s="638"/>
      <c r="H1563" s="1110">
        <v>1282</v>
      </c>
      <c r="I1563" s="705">
        <v>9247</v>
      </c>
      <c r="J1563" s="643">
        <v>0</v>
      </c>
      <c r="K1563" s="578">
        <f t="shared" si="86"/>
        <v>0</v>
      </c>
      <c r="L1563" s="579">
        <f t="shared" si="87"/>
        <v>0</v>
      </c>
      <c r="M1563" s="580">
        <f t="shared" si="88"/>
        <v>11854654</v>
      </c>
      <c r="N1563" s="638"/>
      <c r="O1563" s="638" t="s">
        <v>2891</v>
      </c>
      <c r="P1563" s="639" t="s">
        <v>269</v>
      </c>
      <c r="Q1563" s="639" t="s">
        <v>336</v>
      </c>
      <c r="R1563" s="639" t="s">
        <v>73</v>
      </c>
      <c r="S1563" s="639" t="s">
        <v>152</v>
      </c>
    </row>
    <row r="1564" spans="1:19" ht="20.25" customHeight="1">
      <c r="A1564" s="639" t="s">
        <v>113</v>
      </c>
      <c r="B1564" s="638" t="s">
        <v>3484</v>
      </c>
      <c r="C1564" s="639" t="s">
        <v>365</v>
      </c>
      <c r="D1564" s="640" t="s">
        <v>4484</v>
      </c>
      <c r="E1564" s="638"/>
      <c r="F1564" s="639" t="s">
        <v>81</v>
      </c>
      <c r="G1564" s="638"/>
      <c r="H1564" s="1110">
        <v>2848</v>
      </c>
      <c r="I1564" s="705">
        <v>4296</v>
      </c>
      <c r="J1564" s="643">
        <v>0</v>
      </c>
      <c r="K1564" s="578">
        <f t="shared" si="86"/>
        <v>0</v>
      </c>
      <c r="L1564" s="579">
        <f t="shared" si="87"/>
        <v>0</v>
      </c>
      <c r="M1564" s="580">
        <f t="shared" si="88"/>
        <v>12235008</v>
      </c>
      <c r="N1564" s="638"/>
      <c r="O1564" s="638" t="s">
        <v>2884</v>
      </c>
      <c r="P1564" s="639" t="s">
        <v>269</v>
      </c>
      <c r="Q1564" s="639" t="s">
        <v>336</v>
      </c>
      <c r="R1564" s="639" t="s">
        <v>73</v>
      </c>
      <c r="S1564" s="639" t="s">
        <v>152</v>
      </c>
    </row>
    <row r="1565" spans="1:19" ht="20.25" customHeight="1">
      <c r="A1565" s="639" t="s">
        <v>113</v>
      </c>
      <c r="B1565" s="638" t="s">
        <v>3484</v>
      </c>
      <c r="C1565" s="639" t="s">
        <v>365</v>
      </c>
      <c r="D1565" s="640" t="s">
        <v>4484</v>
      </c>
      <c r="E1565" s="638"/>
      <c r="F1565" s="639" t="s">
        <v>366</v>
      </c>
      <c r="G1565" s="638"/>
      <c r="H1565" s="1110">
        <v>2848</v>
      </c>
      <c r="I1565" s="705">
        <v>3191</v>
      </c>
      <c r="J1565" s="643">
        <v>0</v>
      </c>
      <c r="K1565" s="578">
        <f t="shared" si="86"/>
        <v>0</v>
      </c>
      <c r="L1565" s="579">
        <f t="shared" si="87"/>
        <v>0</v>
      </c>
      <c r="M1565" s="580">
        <f t="shared" si="88"/>
        <v>9087968</v>
      </c>
      <c r="N1565" s="638"/>
      <c r="O1565" s="638" t="s">
        <v>2884</v>
      </c>
      <c r="P1565" s="639" t="s">
        <v>269</v>
      </c>
      <c r="Q1565" s="639" t="s">
        <v>336</v>
      </c>
      <c r="R1565" s="639" t="s">
        <v>73</v>
      </c>
      <c r="S1565" s="639" t="s">
        <v>152</v>
      </c>
    </row>
    <row r="1566" spans="1:19" ht="20.25" customHeight="1">
      <c r="A1566" s="639" t="s">
        <v>113</v>
      </c>
      <c r="B1566" s="638" t="s">
        <v>3484</v>
      </c>
      <c r="C1566" s="639" t="s">
        <v>365</v>
      </c>
      <c r="D1566" s="640" t="s">
        <v>4484</v>
      </c>
      <c r="E1566" s="638"/>
      <c r="F1566" s="639" t="s">
        <v>442</v>
      </c>
      <c r="G1566" s="638"/>
      <c r="H1566" s="1110">
        <v>2848</v>
      </c>
      <c r="I1566" s="705">
        <v>614</v>
      </c>
      <c r="J1566" s="643">
        <v>0</v>
      </c>
      <c r="K1566" s="578">
        <f t="shared" si="86"/>
        <v>0</v>
      </c>
      <c r="L1566" s="579">
        <f t="shared" si="87"/>
        <v>0</v>
      </c>
      <c r="M1566" s="580">
        <f t="shared" si="88"/>
        <v>1748672</v>
      </c>
      <c r="N1566" s="638"/>
      <c r="O1566" s="638" t="s">
        <v>2884</v>
      </c>
      <c r="P1566" s="639" t="s">
        <v>269</v>
      </c>
      <c r="Q1566" s="639" t="s">
        <v>336</v>
      </c>
      <c r="R1566" s="639" t="s">
        <v>73</v>
      </c>
      <c r="S1566" s="639" t="s">
        <v>152</v>
      </c>
    </row>
    <row r="1567" spans="1:19" ht="20.25" customHeight="1">
      <c r="A1567" s="639" t="s">
        <v>113</v>
      </c>
      <c r="B1567" s="638" t="s">
        <v>3484</v>
      </c>
      <c r="C1567" s="639" t="s">
        <v>365</v>
      </c>
      <c r="D1567" s="640" t="s">
        <v>4484</v>
      </c>
      <c r="E1567" s="638"/>
      <c r="F1567" s="639" t="s">
        <v>2892</v>
      </c>
      <c r="G1567" s="638"/>
      <c r="H1567" s="1110">
        <v>1282</v>
      </c>
      <c r="I1567" s="705">
        <v>19865</v>
      </c>
      <c r="J1567" s="643">
        <v>0</v>
      </c>
      <c r="K1567" s="578">
        <f t="shared" si="86"/>
        <v>0</v>
      </c>
      <c r="L1567" s="579">
        <f t="shared" si="87"/>
        <v>0</v>
      </c>
      <c r="M1567" s="580">
        <f t="shared" si="88"/>
        <v>25466930</v>
      </c>
      <c r="N1567" s="638"/>
      <c r="O1567" s="638" t="s">
        <v>2970</v>
      </c>
      <c r="P1567" s="639" t="s">
        <v>269</v>
      </c>
      <c r="Q1567" s="639" t="s">
        <v>336</v>
      </c>
      <c r="R1567" s="639" t="s">
        <v>73</v>
      </c>
      <c r="S1567" s="639" t="s">
        <v>152</v>
      </c>
    </row>
    <row r="1568" spans="1:19" ht="20.25" customHeight="1">
      <c r="A1568" s="639" t="s">
        <v>113</v>
      </c>
      <c r="B1568" s="638" t="s">
        <v>3484</v>
      </c>
      <c r="C1568" s="639" t="s">
        <v>365</v>
      </c>
      <c r="D1568" s="640" t="s">
        <v>4484</v>
      </c>
      <c r="E1568" s="638"/>
      <c r="F1568" s="639" t="s">
        <v>2294</v>
      </c>
      <c r="G1568" s="638"/>
      <c r="H1568" s="1110">
        <v>1282</v>
      </c>
      <c r="I1568" s="705">
        <v>12955</v>
      </c>
      <c r="J1568" s="643">
        <v>0</v>
      </c>
      <c r="K1568" s="578">
        <f t="shared" si="86"/>
        <v>0</v>
      </c>
      <c r="L1568" s="579">
        <f t="shared" si="87"/>
        <v>0</v>
      </c>
      <c r="M1568" s="580">
        <f t="shared" si="88"/>
        <v>16608310</v>
      </c>
      <c r="N1568" s="638"/>
      <c r="O1568" s="638" t="s">
        <v>2970</v>
      </c>
      <c r="P1568" s="639" t="s">
        <v>269</v>
      </c>
      <c r="Q1568" s="639" t="s">
        <v>336</v>
      </c>
      <c r="R1568" s="639" t="s">
        <v>73</v>
      </c>
      <c r="S1568" s="639" t="s">
        <v>152</v>
      </c>
    </row>
    <row r="1569" spans="1:19" ht="20.25" customHeight="1">
      <c r="A1569" s="639" t="s">
        <v>113</v>
      </c>
      <c r="B1569" s="638" t="s">
        <v>3484</v>
      </c>
      <c r="C1569" s="639" t="s">
        <v>365</v>
      </c>
      <c r="D1569" s="640" t="s">
        <v>4484</v>
      </c>
      <c r="E1569" s="638"/>
      <c r="F1569" s="639" t="s">
        <v>2295</v>
      </c>
      <c r="G1569" s="638"/>
      <c r="H1569" s="1110">
        <v>1282</v>
      </c>
      <c r="I1569" s="705">
        <v>86370</v>
      </c>
      <c r="J1569" s="643">
        <v>0</v>
      </c>
      <c r="K1569" s="578">
        <f t="shared" si="86"/>
        <v>0</v>
      </c>
      <c r="L1569" s="579">
        <f t="shared" si="87"/>
        <v>0</v>
      </c>
      <c r="M1569" s="580">
        <f t="shared" si="88"/>
        <v>110726340</v>
      </c>
      <c r="N1569" s="638"/>
      <c r="O1569" s="638" t="s">
        <v>2970</v>
      </c>
      <c r="P1569" s="639" t="s">
        <v>269</v>
      </c>
      <c r="Q1569" s="639" t="s">
        <v>276</v>
      </c>
      <c r="R1569" s="639" t="s">
        <v>73</v>
      </c>
      <c r="S1569" s="639" t="s">
        <v>152</v>
      </c>
    </row>
    <row r="1570" spans="1:19" ht="20.25" customHeight="1">
      <c r="A1570" s="639" t="s">
        <v>113</v>
      </c>
      <c r="B1570" s="638" t="s">
        <v>3484</v>
      </c>
      <c r="C1570" s="639" t="s">
        <v>365</v>
      </c>
      <c r="D1570" s="640" t="s">
        <v>4484</v>
      </c>
      <c r="E1570" s="638"/>
      <c r="F1570" s="639" t="s">
        <v>277</v>
      </c>
      <c r="G1570" s="638"/>
      <c r="H1570" s="1110">
        <v>1282</v>
      </c>
      <c r="I1570" s="705">
        <v>49500</v>
      </c>
      <c r="J1570" s="643">
        <v>0</v>
      </c>
      <c r="K1570" s="578">
        <f t="shared" si="86"/>
        <v>0</v>
      </c>
      <c r="L1570" s="579">
        <f t="shared" si="87"/>
        <v>0</v>
      </c>
      <c r="M1570" s="580">
        <f t="shared" si="88"/>
        <v>63459000</v>
      </c>
      <c r="N1570" s="638"/>
      <c r="O1570" s="638" t="s">
        <v>2894</v>
      </c>
      <c r="P1570" s="639" t="s">
        <v>269</v>
      </c>
      <c r="Q1570" s="639" t="s">
        <v>278</v>
      </c>
      <c r="R1570" s="639" t="s">
        <v>73</v>
      </c>
      <c r="S1570" s="639" t="s">
        <v>152</v>
      </c>
    </row>
    <row r="1571" spans="1:19" ht="20.25" customHeight="1">
      <c r="A1571" s="639" t="s">
        <v>113</v>
      </c>
      <c r="B1571" s="638" t="s">
        <v>3484</v>
      </c>
      <c r="C1571" s="639" t="s">
        <v>365</v>
      </c>
      <c r="D1571" s="640" t="s">
        <v>4484</v>
      </c>
      <c r="E1571" s="638"/>
      <c r="F1571" s="639" t="s">
        <v>1430</v>
      </c>
      <c r="G1571" s="638"/>
      <c r="H1571" s="1110">
        <v>2848</v>
      </c>
      <c r="I1571" s="705">
        <v>10350</v>
      </c>
      <c r="J1571" s="643">
        <v>0</v>
      </c>
      <c r="K1571" s="578">
        <f t="shared" si="86"/>
        <v>0</v>
      </c>
      <c r="L1571" s="579">
        <f t="shared" si="87"/>
        <v>0</v>
      </c>
      <c r="M1571" s="580">
        <f t="shared" si="88"/>
        <v>29476800</v>
      </c>
      <c r="N1571" s="638"/>
      <c r="O1571" s="638" t="s">
        <v>3555</v>
      </c>
      <c r="P1571" s="639" t="s">
        <v>269</v>
      </c>
      <c r="Q1571" s="639" t="s">
        <v>336</v>
      </c>
      <c r="R1571" s="639" t="s">
        <v>73</v>
      </c>
      <c r="S1571" s="639" t="s">
        <v>152</v>
      </c>
    </row>
    <row r="1572" spans="1:19" ht="20.25" customHeight="1">
      <c r="A1572" s="639" t="s">
        <v>113</v>
      </c>
      <c r="B1572" s="638" t="s">
        <v>3484</v>
      </c>
      <c r="C1572" s="639" t="s">
        <v>365</v>
      </c>
      <c r="D1572" s="640" t="s">
        <v>4484</v>
      </c>
      <c r="E1572" s="638"/>
      <c r="F1572" s="639" t="s">
        <v>1430</v>
      </c>
      <c r="G1572" s="638"/>
      <c r="H1572" s="1110">
        <v>2848</v>
      </c>
      <c r="I1572" s="705">
        <v>10350</v>
      </c>
      <c r="J1572" s="643">
        <v>0</v>
      </c>
      <c r="K1572" s="578">
        <f t="shared" si="86"/>
        <v>0</v>
      </c>
      <c r="L1572" s="579">
        <f t="shared" si="87"/>
        <v>0</v>
      </c>
      <c r="M1572" s="580">
        <f t="shared" si="88"/>
        <v>29476800</v>
      </c>
      <c r="N1572" s="638"/>
      <c r="O1572" s="638" t="s">
        <v>3556</v>
      </c>
      <c r="P1572" s="639" t="s">
        <v>269</v>
      </c>
      <c r="Q1572" s="639" t="s">
        <v>336</v>
      </c>
      <c r="R1572" s="639" t="s">
        <v>73</v>
      </c>
      <c r="S1572" s="639" t="s">
        <v>152</v>
      </c>
    </row>
    <row r="1573" spans="1:19" ht="20.25" customHeight="1">
      <c r="A1573" s="639" t="s">
        <v>113</v>
      </c>
      <c r="B1573" s="638" t="s">
        <v>3484</v>
      </c>
      <c r="C1573" s="639" t="s">
        <v>365</v>
      </c>
      <c r="D1573" s="640" t="s">
        <v>4484</v>
      </c>
      <c r="E1573" s="638"/>
      <c r="F1573" s="639" t="s">
        <v>1004</v>
      </c>
      <c r="G1573" s="638"/>
      <c r="H1573" s="1110">
        <v>1424</v>
      </c>
      <c r="I1573" s="705">
        <v>8335</v>
      </c>
      <c r="J1573" s="643">
        <v>0</v>
      </c>
      <c r="K1573" s="578">
        <f t="shared" si="86"/>
        <v>0</v>
      </c>
      <c r="L1573" s="579">
        <f t="shared" si="87"/>
        <v>0</v>
      </c>
      <c r="M1573" s="580">
        <f t="shared" si="88"/>
        <v>11869040</v>
      </c>
      <c r="N1573" s="638"/>
      <c r="O1573" s="638" t="s">
        <v>2886</v>
      </c>
      <c r="P1573" s="639" t="s">
        <v>269</v>
      </c>
      <c r="Q1573" s="639" t="s">
        <v>336</v>
      </c>
      <c r="R1573" s="639" t="s">
        <v>73</v>
      </c>
      <c r="S1573" s="639" t="s">
        <v>152</v>
      </c>
    </row>
    <row r="1574" spans="1:19" ht="20.25" customHeight="1">
      <c r="A1574" s="639" t="s">
        <v>113</v>
      </c>
      <c r="B1574" s="638" t="s">
        <v>3484</v>
      </c>
      <c r="C1574" s="639" t="s">
        <v>365</v>
      </c>
      <c r="D1574" s="640" t="s">
        <v>4484</v>
      </c>
      <c r="E1574" s="638"/>
      <c r="F1574" s="639" t="s">
        <v>442</v>
      </c>
      <c r="G1574" s="638"/>
      <c r="H1574" s="1110">
        <v>1424</v>
      </c>
      <c r="I1574" s="705">
        <v>758</v>
      </c>
      <c r="J1574" s="643">
        <v>0</v>
      </c>
      <c r="K1574" s="578">
        <f t="shared" si="86"/>
        <v>0</v>
      </c>
      <c r="L1574" s="579">
        <f t="shared" si="87"/>
        <v>0</v>
      </c>
      <c r="M1574" s="580">
        <f t="shared" si="88"/>
        <v>1079392</v>
      </c>
      <c r="N1574" s="638"/>
      <c r="O1574" s="638" t="s">
        <v>2886</v>
      </c>
      <c r="P1574" s="639" t="s">
        <v>269</v>
      </c>
      <c r="Q1574" s="639" t="s">
        <v>336</v>
      </c>
      <c r="R1574" s="639" t="s">
        <v>73</v>
      </c>
      <c r="S1574" s="639" t="s">
        <v>152</v>
      </c>
    </row>
    <row r="1575" spans="1:19" ht="20.25" customHeight="1">
      <c r="A1575" s="639" t="s">
        <v>113</v>
      </c>
      <c r="B1575" s="638" t="s">
        <v>3484</v>
      </c>
      <c r="C1575" s="639" t="s">
        <v>365</v>
      </c>
      <c r="D1575" s="640" t="s">
        <v>4484</v>
      </c>
      <c r="E1575" s="638"/>
      <c r="F1575" s="639" t="s">
        <v>2887</v>
      </c>
      <c r="G1575" s="638"/>
      <c r="H1575" s="1110">
        <v>1424</v>
      </c>
      <c r="I1575" s="705">
        <v>379</v>
      </c>
      <c r="J1575" s="643">
        <v>0</v>
      </c>
      <c r="K1575" s="578">
        <f t="shared" si="86"/>
        <v>0</v>
      </c>
      <c r="L1575" s="579">
        <f t="shared" si="87"/>
        <v>0</v>
      </c>
      <c r="M1575" s="580">
        <f t="shared" si="88"/>
        <v>539696</v>
      </c>
      <c r="N1575" s="638"/>
      <c r="O1575" s="638" t="s">
        <v>2886</v>
      </c>
      <c r="P1575" s="639" t="s">
        <v>269</v>
      </c>
      <c r="Q1575" s="639" t="s">
        <v>336</v>
      </c>
      <c r="R1575" s="639" t="s">
        <v>73</v>
      </c>
      <c r="S1575" s="639" t="s">
        <v>152</v>
      </c>
    </row>
    <row r="1576" spans="1:19" ht="20.25" customHeight="1">
      <c r="A1576" s="639" t="s">
        <v>113</v>
      </c>
      <c r="B1576" s="638" t="s">
        <v>3484</v>
      </c>
      <c r="C1576" s="639" t="s">
        <v>365</v>
      </c>
      <c r="D1576" s="640" t="s">
        <v>4484</v>
      </c>
      <c r="E1576" s="638"/>
      <c r="F1576" s="639" t="s">
        <v>81</v>
      </c>
      <c r="G1576" s="638"/>
      <c r="H1576" s="1110">
        <v>1424</v>
      </c>
      <c r="I1576" s="705">
        <v>5304</v>
      </c>
      <c r="J1576" s="643">
        <v>0</v>
      </c>
      <c r="K1576" s="578">
        <f t="shared" si="86"/>
        <v>0</v>
      </c>
      <c r="L1576" s="579">
        <f t="shared" si="87"/>
        <v>0</v>
      </c>
      <c r="M1576" s="580">
        <f t="shared" si="88"/>
        <v>7552896</v>
      </c>
      <c r="N1576" s="638"/>
      <c r="O1576" s="638" t="s">
        <v>2886</v>
      </c>
      <c r="P1576" s="639" t="s">
        <v>269</v>
      </c>
      <c r="Q1576" s="639" t="s">
        <v>336</v>
      </c>
      <c r="R1576" s="639" t="s">
        <v>73</v>
      </c>
      <c r="S1576" s="639" t="s">
        <v>152</v>
      </c>
    </row>
    <row r="1577" spans="1:19" ht="20.25" customHeight="1">
      <c r="A1577" s="639" t="s">
        <v>113</v>
      </c>
      <c r="B1577" s="638" t="s">
        <v>3484</v>
      </c>
      <c r="C1577" s="639" t="s">
        <v>365</v>
      </c>
      <c r="D1577" s="640" t="s">
        <v>4484</v>
      </c>
      <c r="E1577" s="638"/>
      <c r="F1577" s="639" t="s">
        <v>84</v>
      </c>
      <c r="G1577" s="638"/>
      <c r="H1577" s="1110">
        <v>1424</v>
      </c>
      <c r="I1577" s="705">
        <v>7274</v>
      </c>
      <c r="J1577" s="643">
        <v>0</v>
      </c>
      <c r="K1577" s="578">
        <f t="shared" si="86"/>
        <v>0</v>
      </c>
      <c r="L1577" s="579">
        <f t="shared" si="87"/>
        <v>0</v>
      </c>
      <c r="M1577" s="580">
        <f t="shared" si="88"/>
        <v>10358176</v>
      </c>
      <c r="N1577" s="638"/>
      <c r="O1577" s="638" t="s">
        <v>2886</v>
      </c>
      <c r="P1577" s="639" t="s">
        <v>269</v>
      </c>
      <c r="Q1577" s="639" t="s">
        <v>336</v>
      </c>
      <c r="R1577" s="639" t="s">
        <v>73</v>
      </c>
      <c r="S1577" s="639" t="s">
        <v>152</v>
      </c>
    </row>
    <row r="1578" spans="1:19" ht="20.25" customHeight="1">
      <c r="A1578" s="639" t="s">
        <v>741</v>
      </c>
      <c r="B1578" s="638" t="s">
        <v>3511</v>
      </c>
      <c r="C1578" s="639" t="s">
        <v>371</v>
      </c>
      <c r="D1578" s="640" t="s">
        <v>4475</v>
      </c>
      <c r="E1578" s="638"/>
      <c r="F1578" s="639" t="s">
        <v>880</v>
      </c>
      <c r="G1578" s="638"/>
      <c r="H1578" s="1110">
        <v>1</v>
      </c>
      <c r="I1578" s="705">
        <v>3358</v>
      </c>
      <c r="J1578" s="643">
        <v>0</v>
      </c>
      <c r="K1578" s="578">
        <f t="shared" si="86"/>
        <v>0</v>
      </c>
      <c r="L1578" s="579">
        <f t="shared" si="87"/>
        <v>0</v>
      </c>
      <c r="M1578" s="580">
        <f t="shared" si="88"/>
        <v>3358</v>
      </c>
      <c r="N1578" s="638"/>
      <c r="O1578" s="638" t="s">
        <v>1018</v>
      </c>
      <c r="P1578" s="639" t="s">
        <v>483</v>
      </c>
      <c r="Q1578" s="639" t="s">
        <v>336</v>
      </c>
      <c r="R1578" s="639" t="s">
        <v>73</v>
      </c>
      <c r="S1578" s="639" t="s">
        <v>213</v>
      </c>
    </row>
    <row r="1579" spans="1:19" ht="20.25" customHeight="1">
      <c r="A1579" s="639" t="s">
        <v>741</v>
      </c>
      <c r="B1579" s="638" t="s">
        <v>3511</v>
      </c>
      <c r="C1579" s="639" t="s">
        <v>371</v>
      </c>
      <c r="D1579" s="640" t="s">
        <v>4475</v>
      </c>
      <c r="E1579" s="638"/>
      <c r="F1579" s="639" t="s">
        <v>880</v>
      </c>
      <c r="G1579" s="638"/>
      <c r="H1579" s="1110">
        <v>672</v>
      </c>
      <c r="I1579" s="705">
        <v>2805</v>
      </c>
      <c r="J1579" s="643">
        <v>0</v>
      </c>
      <c r="K1579" s="578">
        <f t="shared" si="86"/>
        <v>0</v>
      </c>
      <c r="L1579" s="579">
        <f t="shared" si="87"/>
        <v>0</v>
      </c>
      <c r="M1579" s="580">
        <f t="shared" si="88"/>
        <v>1884960</v>
      </c>
      <c r="N1579" s="638"/>
      <c r="O1579" s="638" t="s">
        <v>837</v>
      </c>
      <c r="P1579" s="639" t="s">
        <v>483</v>
      </c>
      <c r="Q1579" s="639" t="s">
        <v>336</v>
      </c>
      <c r="R1579" s="639" t="s">
        <v>73</v>
      </c>
      <c r="S1579" s="639" t="s">
        <v>213</v>
      </c>
    </row>
    <row r="1580" spans="1:19" ht="20.25" customHeight="1">
      <c r="A1580" s="639" t="s">
        <v>741</v>
      </c>
      <c r="B1580" s="638" t="s">
        <v>3511</v>
      </c>
      <c r="C1580" s="639" t="s">
        <v>371</v>
      </c>
      <c r="D1580" s="640" t="s">
        <v>4475</v>
      </c>
      <c r="E1580" s="638"/>
      <c r="F1580" s="639" t="s">
        <v>1387</v>
      </c>
      <c r="G1580" s="638"/>
      <c r="H1580" s="1110">
        <v>578</v>
      </c>
      <c r="I1580" s="705">
        <v>13468</v>
      </c>
      <c r="J1580" s="643">
        <v>0</v>
      </c>
      <c r="K1580" s="578">
        <f t="shared" si="86"/>
        <v>0</v>
      </c>
      <c r="L1580" s="579">
        <f t="shared" si="87"/>
        <v>0</v>
      </c>
      <c r="M1580" s="580">
        <f t="shared" si="88"/>
        <v>7784504</v>
      </c>
      <c r="N1580" s="638"/>
      <c r="O1580" s="638" t="s">
        <v>2031</v>
      </c>
      <c r="P1580" s="639" t="s">
        <v>483</v>
      </c>
      <c r="Q1580" s="639" t="s">
        <v>577</v>
      </c>
      <c r="R1580" s="639" t="s">
        <v>375</v>
      </c>
      <c r="S1580" s="639" t="s">
        <v>213</v>
      </c>
    </row>
    <row r="1581" spans="1:19" ht="20.25" customHeight="1">
      <c r="A1581" s="639" t="s">
        <v>2136</v>
      </c>
      <c r="B1581" s="638" t="s">
        <v>3517</v>
      </c>
      <c r="C1581" s="639" t="s">
        <v>1011</v>
      </c>
      <c r="D1581" s="640" t="s">
        <v>4473</v>
      </c>
      <c r="E1581" s="638"/>
      <c r="F1581" s="639" t="s">
        <v>906</v>
      </c>
      <c r="G1581" s="638"/>
      <c r="H1581" s="1110">
        <v>2772</v>
      </c>
      <c r="I1581" s="705">
        <v>101945</v>
      </c>
      <c r="J1581" s="643">
        <v>46</v>
      </c>
      <c r="K1581" s="578">
        <f t="shared" si="86"/>
        <v>127512</v>
      </c>
      <c r="L1581" s="579">
        <f t="shared" si="87"/>
        <v>127.512</v>
      </c>
      <c r="M1581" s="580">
        <f t="shared" si="88"/>
        <v>282591540</v>
      </c>
      <c r="N1581" s="638"/>
      <c r="O1581" s="638" t="s">
        <v>3518</v>
      </c>
      <c r="P1581" s="639" t="s">
        <v>482</v>
      </c>
      <c r="Q1581" s="639" t="s">
        <v>370</v>
      </c>
      <c r="R1581" s="639" t="s">
        <v>68</v>
      </c>
      <c r="S1581" s="639" t="s">
        <v>237</v>
      </c>
    </row>
    <row r="1582" spans="1:19" ht="20.25" customHeight="1">
      <c r="A1582" s="639" t="s">
        <v>2136</v>
      </c>
      <c r="B1582" s="638" t="s">
        <v>3517</v>
      </c>
      <c r="C1582" s="639" t="s">
        <v>1011</v>
      </c>
      <c r="D1582" s="640" t="s">
        <v>4473</v>
      </c>
      <c r="E1582" s="638"/>
      <c r="F1582" s="639" t="s">
        <v>880</v>
      </c>
      <c r="G1582" s="638"/>
      <c r="H1582" s="1110">
        <v>2772</v>
      </c>
      <c r="I1582" s="705">
        <v>2368</v>
      </c>
      <c r="J1582" s="643">
        <v>0</v>
      </c>
      <c r="K1582" s="578">
        <f t="shared" si="86"/>
        <v>0</v>
      </c>
      <c r="L1582" s="579">
        <f t="shared" si="87"/>
        <v>0</v>
      </c>
      <c r="M1582" s="580">
        <f t="shared" si="88"/>
        <v>6564096</v>
      </c>
      <c r="N1582" s="638"/>
      <c r="O1582" s="638" t="s">
        <v>3518</v>
      </c>
      <c r="P1582" s="639" t="s">
        <v>482</v>
      </c>
      <c r="Q1582" s="639" t="s">
        <v>336</v>
      </c>
      <c r="R1582" s="639" t="s">
        <v>73</v>
      </c>
      <c r="S1582" s="639" t="s">
        <v>237</v>
      </c>
    </row>
    <row r="1583" spans="1:19" ht="20.25" customHeight="1">
      <c r="A1583" s="639" t="s">
        <v>2136</v>
      </c>
      <c r="B1583" s="638" t="s">
        <v>3517</v>
      </c>
      <c r="C1583" s="639" t="s">
        <v>1011</v>
      </c>
      <c r="D1583" s="640" t="s">
        <v>4473</v>
      </c>
      <c r="E1583" s="638"/>
      <c r="F1583" s="639" t="s">
        <v>1287</v>
      </c>
      <c r="G1583" s="638"/>
      <c r="H1583" s="1110">
        <v>2412</v>
      </c>
      <c r="I1583" s="705">
        <v>68199</v>
      </c>
      <c r="J1583" s="643">
        <v>24</v>
      </c>
      <c r="K1583" s="578">
        <f t="shared" si="86"/>
        <v>57888</v>
      </c>
      <c r="L1583" s="579">
        <f t="shared" si="87"/>
        <v>57.887999999999998</v>
      </c>
      <c r="M1583" s="580">
        <f t="shared" si="88"/>
        <v>164495988</v>
      </c>
      <c r="N1583" s="638"/>
      <c r="O1583" s="638"/>
      <c r="P1583" s="639" t="s">
        <v>482</v>
      </c>
      <c r="Q1583" s="639" t="s">
        <v>341</v>
      </c>
      <c r="R1583" s="639" t="s">
        <v>68</v>
      </c>
      <c r="S1583" s="639" t="s">
        <v>237</v>
      </c>
    </row>
    <row r="1584" spans="1:19" ht="20.25" customHeight="1">
      <c r="A1584" s="639" t="s">
        <v>2306</v>
      </c>
      <c r="B1584" s="638" t="s">
        <v>3885</v>
      </c>
      <c r="C1584" s="639" t="s">
        <v>2083</v>
      </c>
      <c r="D1584" s="640" t="s">
        <v>4399</v>
      </c>
      <c r="E1584" s="638"/>
      <c r="F1584" s="639" t="s">
        <v>1014</v>
      </c>
      <c r="G1584" s="638"/>
      <c r="H1584" s="1110">
        <v>180</v>
      </c>
      <c r="I1584" s="705">
        <v>125000</v>
      </c>
      <c r="J1584" s="643">
        <v>46</v>
      </c>
      <c r="K1584" s="578">
        <f t="shared" ref="K1584:K1647" si="89">IFERROR(J1584*H1584,"0")</f>
        <v>8280</v>
      </c>
      <c r="L1584" s="579">
        <f t="shared" ref="L1584:L1647" si="90">IFERROR(K1584/1000,"0")</f>
        <v>8.2799999999999994</v>
      </c>
      <c r="M1584" s="580">
        <f t="shared" ref="M1584:M1647" si="91">I1584*H1584</f>
        <v>22500000</v>
      </c>
      <c r="N1584" s="638"/>
      <c r="O1584" s="638"/>
      <c r="P1584" s="639" t="s">
        <v>1361</v>
      </c>
      <c r="Q1584" s="639" t="s">
        <v>403</v>
      </c>
      <c r="R1584" s="639" t="s">
        <v>68</v>
      </c>
      <c r="S1584" s="639" t="s">
        <v>213</v>
      </c>
    </row>
    <row r="1585" spans="1:19" ht="20.25" customHeight="1">
      <c r="A1585" s="639" t="s">
        <v>2306</v>
      </c>
      <c r="B1585" s="638" t="s">
        <v>3886</v>
      </c>
      <c r="C1585" s="639" t="s">
        <v>2083</v>
      </c>
      <c r="D1585" s="640" t="s">
        <v>4399</v>
      </c>
      <c r="E1585" s="638"/>
      <c r="F1585" s="639" t="s">
        <v>1014</v>
      </c>
      <c r="G1585" s="638"/>
      <c r="H1585" s="1110">
        <v>181</v>
      </c>
      <c r="I1585" s="705">
        <v>125000</v>
      </c>
      <c r="J1585" s="643">
        <v>46</v>
      </c>
      <c r="K1585" s="578">
        <f t="shared" si="89"/>
        <v>8326</v>
      </c>
      <c r="L1585" s="579">
        <f t="shared" si="90"/>
        <v>8.3260000000000005</v>
      </c>
      <c r="M1585" s="580">
        <f t="shared" si="91"/>
        <v>22625000</v>
      </c>
      <c r="N1585" s="638"/>
      <c r="O1585" s="638"/>
      <c r="P1585" s="639" t="s">
        <v>1361</v>
      </c>
      <c r="Q1585" s="639" t="s">
        <v>403</v>
      </c>
      <c r="R1585" s="639" t="s">
        <v>68</v>
      </c>
      <c r="S1585" s="639" t="s">
        <v>213</v>
      </c>
    </row>
    <row r="1586" spans="1:19" ht="20.25" customHeight="1">
      <c r="A1586" s="639" t="s">
        <v>2519</v>
      </c>
      <c r="B1586" s="638" t="s">
        <v>3565</v>
      </c>
      <c r="C1586" s="639" t="s">
        <v>368</v>
      </c>
      <c r="D1586" s="640" t="s">
        <v>4470</v>
      </c>
      <c r="E1586" s="638"/>
      <c r="F1586" s="639" t="s">
        <v>2983</v>
      </c>
      <c r="G1586" s="638"/>
      <c r="H1586" s="1110">
        <v>91</v>
      </c>
      <c r="I1586" s="705">
        <v>177474</v>
      </c>
      <c r="J1586" s="643">
        <v>29.3</v>
      </c>
      <c r="K1586" s="578">
        <f t="shared" si="89"/>
        <v>2666.3</v>
      </c>
      <c r="L1586" s="579">
        <f t="shared" si="90"/>
        <v>2.6663000000000001</v>
      </c>
      <c r="M1586" s="580">
        <f t="shared" si="91"/>
        <v>16150134</v>
      </c>
      <c r="N1586" s="638"/>
      <c r="O1586" s="638"/>
      <c r="P1586" s="639" t="s">
        <v>1361</v>
      </c>
      <c r="Q1586" s="639" t="s">
        <v>343</v>
      </c>
      <c r="R1586" s="639" t="s">
        <v>60</v>
      </c>
      <c r="S1586" s="639" t="s">
        <v>59</v>
      </c>
    </row>
    <row r="1587" spans="1:19" ht="20.25" customHeight="1">
      <c r="A1587" s="639" t="s">
        <v>2519</v>
      </c>
      <c r="B1587" s="638" t="s">
        <v>3565</v>
      </c>
      <c r="C1587" s="639" t="s">
        <v>368</v>
      </c>
      <c r="D1587" s="640" t="s">
        <v>4470</v>
      </c>
      <c r="E1587" s="638"/>
      <c r="F1587" s="639" t="s">
        <v>880</v>
      </c>
      <c r="G1587" s="638"/>
      <c r="H1587" s="1110">
        <v>91</v>
      </c>
      <c r="I1587" s="705">
        <v>3179</v>
      </c>
      <c r="J1587" s="643">
        <v>0</v>
      </c>
      <c r="K1587" s="578">
        <f t="shared" si="89"/>
        <v>0</v>
      </c>
      <c r="L1587" s="579">
        <f t="shared" si="90"/>
        <v>0</v>
      </c>
      <c r="M1587" s="580">
        <f t="shared" si="91"/>
        <v>289289</v>
      </c>
      <c r="N1587" s="638"/>
      <c r="O1587" s="638"/>
      <c r="P1587" s="639" t="s">
        <v>1361</v>
      </c>
      <c r="Q1587" s="639" t="s">
        <v>336</v>
      </c>
      <c r="R1587" s="639" t="s">
        <v>73</v>
      </c>
      <c r="S1587" s="639" t="s">
        <v>59</v>
      </c>
    </row>
    <row r="1588" spans="1:19" ht="20.25" customHeight="1">
      <c r="A1588" s="639" t="s">
        <v>608</v>
      </c>
      <c r="B1588" s="638" t="s">
        <v>3575</v>
      </c>
      <c r="C1588" s="639" t="s">
        <v>3572</v>
      </c>
      <c r="D1588" s="640" t="s">
        <v>4481</v>
      </c>
      <c r="E1588" s="638"/>
      <c r="F1588" s="639" t="s">
        <v>2001</v>
      </c>
      <c r="G1588" s="638"/>
      <c r="H1588" s="1110">
        <v>545</v>
      </c>
      <c r="I1588" s="705">
        <v>306216</v>
      </c>
      <c r="J1588" s="643">
        <v>30</v>
      </c>
      <c r="K1588" s="578">
        <f t="shared" si="89"/>
        <v>16350</v>
      </c>
      <c r="L1588" s="579">
        <f t="shared" si="90"/>
        <v>16.350000000000001</v>
      </c>
      <c r="M1588" s="580">
        <f t="shared" si="91"/>
        <v>166887720</v>
      </c>
      <c r="N1588" s="638"/>
      <c r="O1588" s="638" t="s">
        <v>3574</v>
      </c>
      <c r="P1588" s="639" t="s">
        <v>90</v>
      </c>
      <c r="Q1588" s="639" t="s">
        <v>343</v>
      </c>
      <c r="R1588" s="639" t="s">
        <v>60</v>
      </c>
      <c r="S1588" s="639" t="s">
        <v>1682</v>
      </c>
    </row>
    <row r="1589" spans="1:19" ht="20.25" customHeight="1">
      <c r="A1589" s="639" t="s">
        <v>608</v>
      </c>
      <c r="B1589" s="638" t="s">
        <v>3575</v>
      </c>
      <c r="C1589" s="639" t="s">
        <v>3572</v>
      </c>
      <c r="D1589" s="640" t="s">
        <v>4481</v>
      </c>
      <c r="E1589" s="638"/>
      <c r="F1589" s="639" t="s">
        <v>2051</v>
      </c>
      <c r="G1589" s="638"/>
      <c r="H1589" s="1110">
        <v>508</v>
      </c>
      <c r="I1589" s="705">
        <v>148515</v>
      </c>
      <c r="J1589" s="643">
        <v>24</v>
      </c>
      <c r="K1589" s="578">
        <f t="shared" si="89"/>
        <v>12192</v>
      </c>
      <c r="L1589" s="579">
        <f t="shared" si="90"/>
        <v>12.192</v>
      </c>
      <c r="M1589" s="580">
        <f t="shared" si="91"/>
        <v>75445620</v>
      </c>
      <c r="N1589" s="638"/>
      <c r="O1589" s="638" t="s">
        <v>3577</v>
      </c>
      <c r="P1589" s="639" t="s">
        <v>90</v>
      </c>
      <c r="Q1589" s="639" t="s">
        <v>341</v>
      </c>
      <c r="R1589" s="639" t="s">
        <v>60</v>
      </c>
      <c r="S1589" s="639" t="s">
        <v>1682</v>
      </c>
    </row>
    <row r="1590" spans="1:19" ht="20.25" customHeight="1">
      <c r="A1590" s="639" t="s">
        <v>608</v>
      </c>
      <c r="B1590" s="638" t="s">
        <v>3575</v>
      </c>
      <c r="C1590" s="639" t="s">
        <v>3572</v>
      </c>
      <c r="D1590" s="640" t="s">
        <v>4481</v>
      </c>
      <c r="E1590" s="638"/>
      <c r="F1590" s="639" t="s">
        <v>3738</v>
      </c>
      <c r="G1590" s="638"/>
      <c r="H1590" s="1110">
        <v>37</v>
      </c>
      <c r="I1590" s="705">
        <v>100000</v>
      </c>
      <c r="J1590" s="643">
        <v>19</v>
      </c>
      <c r="K1590" s="578">
        <f t="shared" si="89"/>
        <v>703</v>
      </c>
      <c r="L1590" s="579">
        <f t="shared" si="90"/>
        <v>0.70299999999999996</v>
      </c>
      <c r="M1590" s="580">
        <f t="shared" si="91"/>
        <v>3700000</v>
      </c>
      <c r="N1590" s="638"/>
      <c r="O1590" s="638" t="s">
        <v>3739</v>
      </c>
      <c r="P1590" s="639" t="s">
        <v>90</v>
      </c>
      <c r="Q1590" s="639" t="s">
        <v>537</v>
      </c>
      <c r="R1590" s="639" t="s">
        <v>60</v>
      </c>
      <c r="S1590" s="639" t="s">
        <v>1682</v>
      </c>
    </row>
    <row r="1591" spans="1:19" ht="20.25" customHeight="1">
      <c r="A1591" s="639" t="s">
        <v>741</v>
      </c>
      <c r="B1591" s="638" t="s">
        <v>3581</v>
      </c>
      <c r="C1591" s="639" t="s">
        <v>371</v>
      </c>
      <c r="D1591" s="640" t="s">
        <v>4492</v>
      </c>
      <c r="E1591" s="638"/>
      <c r="F1591" s="639" t="s">
        <v>880</v>
      </c>
      <c r="G1591" s="638"/>
      <c r="H1591" s="1110">
        <v>3538</v>
      </c>
      <c r="I1591" s="705">
        <v>2166</v>
      </c>
      <c r="J1591" s="643" t="s">
        <v>765</v>
      </c>
      <c r="K1591" s="578" t="str">
        <f t="shared" si="89"/>
        <v>0</v>
      </c>
      <c r="L1591" s="579">
        <f t="shared" si="90"/>
        <v>0</v>
      </c>
      <c r="M1591" s="580">
        <f t="shared" si="91"/>
        <v>7663308</v>
      </c>
      <c r="N1591" s="638"/>
      <c r="O1591" s="638" t="s">
        <v>910</v>
      </c>
      <c r="P1591" s="639" t="s">
        <v>483</v>
      </c>
      <c r="Q1591" s="639" t="s">
        <v>336</v>
      </c>
      <c r="R1591" s="639" t="s">
        <v>73</v>
      </c>
      <c r="S1591" s="639" t="s">
        <v>213</v>
      </c>
    </row>
    <row r="1592" spans="1:19" ht="20.25" customHeight="1">
      <c r="A1592" s="639" t="s">
        <v>741</v>
      </c>
      <c r="B1592" s="638" t="s">
        <v>3581</v>
      </c>
      <c r="C1592" s="639" t="s">
        <v>371</v>
      </c>
      <c r="D1592" s="640" t="s">
        <v>4492</v>
      </c>
      <c r="E1592" s="638"/>
      <c r="F1592" s="639" t="s">
        <v>911</v>
      </c>
      <c r="G1592" s="638"/>
      <c r="H1592" s="1110">
        <v>3538</v>
      </c>
      <c r="I1592" s="705">
        <v>96285</v>
      </c>
      <c r="J1592" s="643">
        <v>41</v>
      </c>
      <c r="K1592" s="578">
        <f t="shared" si="89"/>
        <v>145058</v>
      </c>
      <c r="L1592" s="579">
        <f t="shared" si="90"/>
        <v>145.05799999999999</v>
      </c>
      <c r="M1592" s="580">
        <f t="shared" si="91"/>
        <v>340656330</v>
      </c>
      <c r="N1592" s="638"/>
      <c r="O1592" s="638" t="s">
        <v>910</v>
      </c>
      <c r="P1592" s="639" t="s">
        <v>483</v>
      </c>
      <c r="Q1592" s="639" t="s">
        <v>403</v>
      </c>
      <c r="R1592" s="639" t="s">
        <v>68</v>
      </c>
      <c r="S1592" s="639" t="s">
        <v>213</v>
      </c>
    </row>
    <row r="1593" spans="1:19" ht="20.25" customHeight="1">
      <c r="A1593" s="639" t="s">
        <v>741</v>
      </c>
      <c r="B1593" s="638" t="s">
        <v>3581</v>
      </c>
      <c r="C1593" s="639" t="s">
        <v>371</v>
      </c>
      <c r="D1593" s="640" t="s">
        <v>4492</v>
      </c>
      <c r="E1593" s="638"/>
      <c r="F1593" s="639" t="s">
        <v>589</v>
      </c>
      <c r="G1593" s="638"/>
      <c r="H1593" s="1110">
        <v>3538</v>
      </c>
      <c r="I1593" s="705">
        <v>25319</v>
      </c>
      <c r="J1593" s="643">
        <v>15</v>
      </c>
      <c r="K1593" s="578">
        <f t="shared" si="89"/>
        <v>53070</v>
      </c>
      <c r="L1593" s="579">
        <f t="shared" si="90"/>
        <v>53.07</v>
      </c>
      <c r="M1593" s="580">
        <f t="shared" si="91"/>
        <v>89578622</v>
      </c>
      <c r="N1593" s="638"/>
      <c r="O1593" s="638" t="s">
        <v>1074</v>
      </c>
      <c r="P1593" s="639" t="s">
        <v>483</v>
      </c>
      <c r="Q1593" s="639" t="s">
        <v>270</v>
      </c>
      <c r="R1593" s="639" t="s">
        <v>68</v>
      </c>
      <c r="S1593" s="639" t="s">
        <v>213</v>
      </c>
    </row>
    <row r="1594" spans="1:19" ht="20.25" customHeight="1">
      <c r="A1594" s="639" t="s">
        <v>741</v>
      </c>
      <c r="B1594" s="638" t="s">
        <v>3581</v>
      </c>
      <c r="C1594" s="639" t="s">
        <v>371</v>
      </c>
      <c r="D1594" s="640" t="s">
        <v>4492</v>
      </c>
      <c r="E1594" s="638"/>
      <c r="F1594" s="639" t="s">
        <v>1387</v>
      </c>
      <c r="G1594" s="638"/>
      <c r="H1594" s="1110">
        <v>3538</v>
      </c>
      <c r="I1594" s="705">
        <v>12496</v>
      </c>
      <c r="J1594" s="643" t="s">
        <v>765</v>
      </c>
      <c r="K1594" s="578" t="str">
        <f t="shared" si="89"/>
        <v>0</v>
      </c>
      <c r="L1594" s="579">
        <f t="shared" si="90"/>
        <v>0</v>
      </c>
      <c r="M1594" s="580">
        <f t="shared" si="91"/>
        <v>44210848</v>
      </c>
      <c r="N1594" s="638"/>
      <c r="O1594" s="638" t="s">
        <v>1074</v>
      </c>
      <c r="P1594" s="639" t="s">
        <v>483</v>
      </c>
      <c r="Q1594" s="639" t="s">
        <v>577</v>
      </c>
      <c r="R1594" s="639" t="s">
        <v>375</v>
      </c>
      <c r="S1594" s="639" t="s">
        <v>213</v>
      </c>
    </row>
    <row r="1595" spans="1:19" ht="20.25" customHeight="1">
      <c r="A1595" s="639" t="s">
        <v>741</v>
      </c>
      <c r="B1595" s="638" t="s">
        <v>3581</v>
      </c>
      <c r="C1595" s="639" t="s">
        <v>371</v>
      </c>
      <c r="D1595" s="640" t="s">
        <v>4492</v>
      </c>
      <c r="E1595" s="638"/>
      <c r="F1595" s="639" t="s">
        <v>71</v>
      </c>
      <c r="G1595" s="638"/>
      <c r="H1595" s="1110">
        <v>3538</v>
      </c>
      <c r="I1595" s="705">
        <v>32508</v>
      </c>
      <c r="J1595" s="643" t="s">
        <v>765</v>
      </c>
      <c r="K1595" s="578" t="str">
        <f t="shared" si="89"/>
        <v>0</v>
      </c>
      <c r="L1595" s="579">
        <f t="shared" si="90"/>
        <v>0</v>
      </c>
      <c r="M1595" s="580">
        <f t="shared" si="91"/>
        <v>115013304</v>
      </c>
      <c r="N1595" s="638"/>
      <c r="O1595" s="638" t="s">
        <v>3740</v>
      </c>
      <c r="P1595" s="639" t="s">
        <v>483</v>
      </c>
      <c r="Q1595" s="639" t="s">
        <v>271</v>
      </c>
      <c r="R1595" s="639" t="s">
        <v>73</v>
      </c>
      <c r="S1595" s="639" t="s">
        <v>213</v>
      </c>
    </row>
    <row r="1596" spans="1:19" ht="20.25" customHeight="1">
      <c r="A1596" s="639" t="s">
        <v>741</v>
      </c>
      <c r="B1596" s="638" t="s">
        <v>3581</v>
      </c>
      <c r="C1596" s="639" t="s">
        <v>371</v>
      </c>
      <c r="D1596" s="640" t="s">
        <v>4492</v>
      </c>
      <c r="E1596" s="638"/>
      <c r="F1596" s="639" t="s">
        <v>880</v>
      </c>
      <c r="G1596" s="638"/>
      <c r="H1596" s="1110">
        <v>3538</v>
      </c>
      <c r="I1596" s="705">
        <v>3056</v>
      </c>
      <c r="J1596" s="643" t="s">
        <v>765</v>
      </c>
      <c r="K1596" s="578" t="str">
        <f t="shared" si="89"/>
        <v>0</v>
      </c>
      <c r="L1596" s="579">
        <f t="shared" si="90"/>
        <v>0</v>
      </c>
      <c r="M1596" s="580">
        <f t="shared" si="91"/>
        <v>10812128</v>
      </c>
      <c r="N1596" s="638"/>
      <c r="O1596" s="638" t="s">
        <v>3740</v>
      </c>
      <c r="P1596" s="639" t="s">
        <v>483</v>
      </c>
      <c r="Q1596" s="639" t="s">
        <v>336</v>
      </c>
      <c r="R1596" s="639" t="s">
        <v>73</v>
      </c>
      <c r="S1596" s="639" t="s">
        <v>213</v>
      </c>
    </row>
    <row r="1597" spans="1:19" ht="20.25" customHeight="1">
      <c r="A1597" s="639" t="s">
        <v>741</v>
      </c>
      <c r="B1597" s="638" t="s">
        <v>3581</v>
      </c>
      <c r="C1597" s="639" t="s">
        <v>371</v>
      </c>
      <c r="D1597" s="640" t="s">
        <v>4492</v>
      </c>
      <c r="E1597" s="638"/>
      <c r="F1597" s="639" t="s">
        <v>880</v>
      </c>
      <c r="G1597" s="638"/>
      <c r="H1597" s="1110">
        <v>3538</v>
      </c>
      <c r="I1597" s="705">
        <v>3056</v>
      </c>
      <c r="J1597" s="643" t="s">
        <v>765</v>
      </c>
      <c r="K1597" s="578" t="str">
        <f t="shared" si="89"/>
        <v>0</v>
      </c>
      <c r="L1597" s="579">
        <f t="shared" si="90"/>
        <v>0</v>
      </c>
      <c r="M1597" s="580">
        <f t="shared" si="91"/>
        <v>10812128</v>
      </c>
      <c r="N1597" s="638"/>
      <c r="O1597" s="638" t="s">
        <v>3740</v>
      </c>
      <c r="P1597" s="639" t="s">
        <v>483</v>
      </c>
      <c r="Q1597" s="639" t="s">
        <v>336</v>
      </c>
      <c r="R1597" s="639" t="s">
        <v>73</v>
      </c>
      <c r="S1597" s="639" t="s">
        <v>213</v>
      </c>
    </row>
    <row r="1598" spans="1:19" ht="20.25" customHeight="1">
      <c r="A1598" s="639" t="s">
        <v>741</v>
      </c>
      <c r="B1598" s="638" t="s">
        <v>3581</v>
      </c>
      <c r="C1598" s="639" t="s">
        <v>371</v>
      </c>
      <c r="D1598" s="640" t="s">
        <v>4492</v>
      </c>
      <c r="E1598" s="638"/>
      <c r="F1598" s="639" t="s">
        <v>882</v>
      </c>
      <c r="G1598" s="638"/>
      <c r="H1598" s="1110">
        <v>3538</v>
      </c>
      <c r="I1598" s="705">
        <v>7215</v>
      </c>
      <c r="J1598" s="643" t="s">
        <v>765</v>
      </c>
      <c r="K1598" s="578" t="str">
        <f t="shared" si="89"/>
        <v>0</v>
      </c>
      <c r="L1598" s="579">
        <f t="shared" si="90"/>
        <v>0</v>
      </c>
      <c r="M1598" s="580">
        <f t="shared" si="91"/>
        <v>25526670</v>
      </c>
      <c r="N1598" s="638"/>
      <c r="O1598" s="638" t="s">
        <v>3740</v>
      </c>
      <c r="P1598" s="639" t="s">
        <v>483</v>
      </c>
      <c r="Q1598" s="639" t="s">
        <v>336</v>
      </c>
      <c r="R1598" s="639" t="s">
        <v>73</v>
      </c>
      <c r="S1598" s="639" t="s">
        <v>213</v>
      </c>
    </row>
    <row r="1599" spans="1:19" ht="20.25" customHeight="1">
      <c r="A1599" s="639" t="s">
        <v>741</v>
      </c>
      <c r="B1599" s="638" t="s">
        <v>3581</v>
      </c>
      <c r="C1599" s="639" t="s">
        <v>371</v>
      </c>
      <c r="D1599" s="640" t="s">
        <v>4492</v>
      </c>
      <c r="E1599" s="638"/>
      <c r="F1599" s="639" t="s">
        <v>881</v>
      </c>
      <c r="G1599" s="638"/>
      <c r="H1599" s="1110">
        <v>3538</v>
      </c>
      <c r="I1599" s="705">
        <v>9167</v>
      </c>
      <c r="J1599" s="643" t="s">
        <v>765</v>
      </c>
      <c r="K1599" s="578" t="str">
        <f t="shared" si="89"/>
        <v>0</v>
      </c>
      <c r="L1599" s="579">
        <f t="shared" si="90"/>
        <v>0</v>
      </c>
      <c r="M1599" s="580">
        <f t="shared" si="91"/>
        <v>32432846</v>
      </c>
      <c r="N1599" s="638"/>
      <c r="O1599" s="638" t="s">
        <v>3740</v>
      </c>
      <c r="P1599" s="639" t="s">
        <v>483</v>
      </c>
      <c r="Q1599" s="639" t="s">
        <v>336</v>
      </c>
      <c r="R1599" s="639" t="s">
        <v>73</v>
      </c>
      <c r="S1599" s="639" t="s">
        <v>213</v>
      </c>
    </row>
    <row r="1600" spans="1:19" ht="20.25" customHeight="1">
      <c r="A1600" s="639" t="s">
        <v>741</v>
      </c>
      <c r="B1600" s="638" t="s">
        <v>3581</v>
      </c>
      <c r="C1600" s="639" t="s">
        <v>371</v>
      </c>
      <c r="D1600" s="640" t="s">
        <v>4492</v>
      </c>
      <c r="E1600" s="638"/>
      <c r="F1600" s="639" t="s">
        <v>75</v>
      </c>
      <c r="G1600" s="638"/>
      <c r="H1600" s="1110">
        <v>1769</v>
      </c>
      <c r="I1600" s="705">
        <v>40598</v>
      </c>
      <c r="J1600" s="643" t="s">
        <v>765</v>
      </c>
      <c r="K1600" s="578" t="str">
        <f t="shared" si="89"/>
        <v>0</v>
      </c>
      <c r="L1600" s="579">
        <f t="shared" si="90"/>
        <v>0</v>
      </c>
      <c r="M1600" s="580">
        <f t="shared" si="91"/>
        <v>71817862</v>
      </c>
      <c r="N1600" s="638"/>
      <c r="O1600" s="638" t="s">
        <v>3741</v>
      </c>
      <c r="P1600" s="639" t="s">
        <v>483</v>
      </c>
      <c r="Q1600" s="639" t="s">
        <v>272</v>
      </c>
      <c r="R1600" s="639" t="s">
        <v>73</v>
      </c>
      <c r="S1600" s="639" t="s">
        <v>213</v>
      </c>
    </row>
    <row r="1601" spans="1:22" ht="20.25" customHeight="1">
      <c r="A1601" s="639" t="s">
        <v>741</v>
      </c>
      <c r="B1601" s="638" t="s">
        <v>3581</v>
      </c>
      <c r="C1601" s="639" t="s">
        <v>371</v>
      </c>
      <c r="D1601" s="640" t="s">
        <v>4492</v>
      </c>
      <c r="E1601" s="638"/>
      <c r="F1601" s="639" t="s">
        <v>81</v>
      </c>
      <c r="G1601" s="638"/>
      <c r="H1601" s="1110">
        <v>1769</v>
      </c>
      <c r="I1601" s="705">
        <v>5730</v>
      </c>
      <c r="J1601" s="643" t="s">
        <v>765</v>
      </c>
      <c r="K1601" s="578" t="str">
        <f t="shared" si="89"/>
        <v>0</v>
      </c>
      <c r="L1601" s="579">
        <f t="shared" si="90"/>
        <v>0</v>
      </c>
      <c r="M1601" s="580">
        <f t="shared" si="91"/>
        <v>10136370</v>
      </c>
      <c r="N1601" s="638"/>
      <c r="O1601" s="638" t="s">
        <v>3741</v>
      </c>
      <c r="P1601" s="639" t="s">
        <v>483</v>
      </c>
      <c r="Q1601" s="639" t="s">
        <v>336</v>
      </c>
      <c r="R1601" s="639" t="s">
        <v>73</v>
      </c>
      <c r="S1601" s="639" t="s">
        <v>213</v>
      </c>
    </row>
    <row r="1602" spans="1:22" ht="20.25" customHeight="1">
      <c r="A1602" s="639" t="s">
        <v>741</v>
      </c>
      <c r="B1602" s="638" t="s">
        <v>3581</v>
      </c>
      <c r="C1602" s="639" t="s">
        <v>371</v>
      </c>
      <c r="D1602" s="640" t="s">
        <v>4492</v>
      </c>
      <c r="E1602" s="638"/>
      <c r="F1602" s="639" t="s">
        <v>1937</v>
      </c>
      <c r="G1602" s="638"/>
      <c r="H1602" s="1110">
        <v>1769</v>
      </c>
      <c r="I1602" s="705">
        <v>8349</v>
      </c>
      <c r="J1602" s="643" t="s">
        <v>765</v>
      </c>
      <c r="K1602" s="578" t="str">
        <f t="shared" si="89"/>
        <v>0</v>
      </c>
      <c r="L1602" s="579">
        <f t="shared" si="90"/>
        <v>0</v>
      </c>
      <c r="M1602" s="580">
        <f t="shared" si="91"/>
        <v>14769381</v>
      </c>
      <c r="N1602" s="638"/>
      <c r="O1602" s="638" t="s">
        <v>3741</v>
      </c>
      <c r="P1602" s="639" t="s">
        <v>483</v>
      </c>
      <c r="Q1602" s="639" t="s">
        <v>336</v>
      </c>
      <c r="R1602" s="639" t="s">
        <v>73</v>
      </c>
      <c r="S1602" s="639" t="s">
        <v>213</v>
      </c>
    </row>
    <row r="1603" spans="1:22" ht="20.25" customHeight="1">
      <c r="A1603" s="639" t="s">
        <v>741</v>
      </c>
      <c r="B1603" s="638" t="s">
        <v>3581</v>
      </c>
      <c r="C1603" s="639" t="s">
        <v>371</v>
      </c>
      <c r="D1603" s="640" t="s">
        <v>4492</v>
      </c>
      <c r="E1603" s="638"/>
      <c r="F1603" s="639" t="s">
        <v>367</v>
      </c>
      <c r="G1603" s="638"/>
      <c r="H1603" s="1110">
        <v>1769</v>
      </c>
      <c r="I1603" s="705">
        <v>4502</v>
      </c>
      <c r="J1603" s="643" t="s">
        <v>765</v>
      </c>
      <c r="K1603" s="578" t="str">
        <f t="shared" si="89"/>
        <v>0</v>
      </c>
      <c r="L1603" s="579">
        <f t="shared" si="90"/>
        <v>0</v>
      </c>
      <c r="M1603" s="580">
        <f t="shared" si="91"/>
        <v>7964038</v>
      </c>
      <c r="N1603" s="638"/>
      <c r="O1603" s="638" t="s">
        <v>3741</v>
      </c>
      <c r="P1603" s="639" t="s">
        <v>483</v>
      </c>
      <c r="Q1603" s="639" t="s">
        <v>336</v>
      </c>
      <c r="R1603" s="639" t="s">
        <v>73</v>
      </c>
      <c r="S1603" s="639" t="s">
        <v>213</v>
      </c>
    </row>
    <row r="1604" spans="1:22" ht="20.25" customHeight="1">
      <c r="A1604" s="639" t="s">
        <v>741</v>
      </c>
      <c r="B1604" s="638" t="s">
        <v>3581</v>
      </c>
      <c r="C1604" s="639" t="s">
        <v>371</v>
      </c>
      <c r="D1604" s="640" t="s">
        <v>4492</v>
      </c>
      <c r="E1604" s="638"/>
      <c r="F1604" s="639" t="s">
        <v>83</v>
      </c>
      <c r="G1604" s="638"/>
      <c r="H1604" s="1110">
        <v>1769</v>
      </c>
      <c r="I1604" s="705">
        <v>9822</v>
      </c>
      <c r="J1604" s="643" t="s">
        <v>765</v>
      </c>
      <c r="K1604" s="578" t="str">
        <f t="shared" si="89"/>
        <v>0</v>
      </c>
      <c r="L1604" s="579">
        <f t="shared" si="90"/>
        <v>0</v>
      </c>
      <c r="M1604" s="580">
        <f t="shared" si="91"/>
        <v>17375118</v>
      </c>
      <c r="N1604" s="638"/>
      <c r="O1604" s="638" t="s">
        <v>3741</v>
      </c>
      <c r="P1604" s="639" t="s">
        <v>483</v>
      </c>
      <c r="Q1604" s="639" t="s">
        <v>336</v>
      </c>
      <c r="R1604" s="639" t="s">
        <v>73</v>
      </c>
      <c r="S1604" s="639" t="s">
        <v>213</v>
      </c>
    </row>
    <row r="1605" spans="1:22" ht="20.25" customHeight="1">
      <c r="A1605" s="639" t="s">
        <v>741</v>
      </c>
      <c r="B1605" s="638" t="s">
        <v>3581</v>
      </c>
      <c r="C1605" s="639" t="s">
        <v>371</v>
      </c>
      <c r="D1605" s="640" t="s">
        <v>4492</v>
      </c>
      <c r="E1605" s="638"/>
      <c r="F1605" s="639" t="s">
        <v>3584</v>
      </c>
      <c r="G1605" s="638"/>
      <c r="H1605" s="1110">
        <v>1769</v>
      </c>
      <c r="I1605" s="705">
        <v>96370</v>
      </c>
      <c r="J1605" s="643" t="s">
        <v>765</v>
      </c>
      <c r="K1605" s="578" t="str">
        <f t="shared" si="89"/>
        <v>0</v>
      </c>
      <c r="L1605" s="579">
        <f t="shared" si="90"/>
        <v>0</v>
      </c>
      <c r="M1605" s="580">
        <f t="shared" si="91"/>
        <v>170478530</v>
      </c>
      <c r="N1605" s="638"/>
      <c r="O1605" s="638" t="s">
        <v>3297</v>
      </c>
      <c r="P1605" s="639" t="s">
        <v>483</v>
      </c>
      <c r="Q1605" s="639" t="s">
        <v>276</v>
      </c>
      <c r="R1605" s="639" t="s">
        <v>73</v>
      </c>
      <c r="S1605" s="639" t="s">
        <v>213</v>
      </c>
      <c r="T1605" s="34" t="s">
        <v>3155</v>
      </c>
      <c r="U1605" s="34" t="s">
        <v>3156</v>
      </c>
      <c r="V1605" s="89"/>
    </row>
    <row r="1606" spans="1:22" ht="20.25" customHeight="1">
      <c r="A1606" s="639" t="s">
        <v>741</v>
      </c>
      <c r="B1606" s="638" t="s">
        <v>3581</v>
      </c>
      <c r="C1606" s="639" t="s">
        <v>371</v>
      </c>
      <c r="D1606" s="640" t="s">
        <v>4492</v>
      </c>
      <c r="E1606" s="638"/>
      <c r="F1606" s="639" t="s">
        <v>1580</v>
      </c>
      <c r="G1606" s="638"/>
      <c r="H1606" s="1110">
        <v>1769</v>
      </c>
      <c r="I1606" s="705">
        <v>9432</v>
      </c>
      <c r="J1606" s="643" t="s">
        <v>765</v>
      </c>
      <c r="K1606" s="578" t="str">
        <f t="shared" si="89"/>
        <v>0</v>
      </c>
      <c r="L1606" s="579">
        <f t="shared" si="90"/>
        <v>0</v>
      </c>
      <c r="M1606" s="580">
        <f t="shared" si="91"/>
        <v>16685208</v>
      </c>
      <c r="N1606" s="638"/>
      <c r="O1606" s="638" t="s">
        <v>3297</v>
      </c>
      <c r="P1606" s="639" t="s">
        <v>483</v>
      </c>
      <c r="Q1606" s="639" t="s">
        <v>336</v>
      </c>
      <c r="R1606" s="639" t="s">
        <v>73</v>
      </c>
      <c r="S1606" s="639" t="s">
        <v>213</v>
      </c>
      <c r="T1606" s="34" t="s">
        <v>3157</v>
      </c>
      <c r="U1606" s="34" t="s">
        <v>3158</v>
      </c>
      <c r="V1606" s="89"/>
    </row>
    <row r="1607" spans="1:22" ht="20.25" customHeight="1">
      <c r="A1607" s="639" t="s">
        <v>741</v>
      </c>
      <c r="B1607" s="638" t="s">
        <v>3581</v>
      </c>
      <c r="C1607" s="639" t="s">
        <v>371</v>
      </c>
      <c r="D1607" s="640" t="s">
        <v>4492</v>
      </c>
      <c r="E1607" s="638"/>
      <c r="F1607" s="639" t="s">
        <v>81</v>
      </c>
      <c r="G1607" s="638"/>
      <c r="H1607" s="1110">
        <v>1769</v>
      </c>
      <c r="I1607" s="705">
        <v>5741</v>
      </c>
      <c r="J1607" s="643" t="s">
        <v>765</v>
      </c>
      <c r="K1607" s="578" t="str">
        <f t="shared" si="89"/>
        <v>0</v>
      </c>
      <c r="L1607" s="579">
        <f t="shared" si="90"/>
        <v>0</v>
      </c>
      <c r="M1607" s="580">
        <f t="shared" si="91"/>
        <v>10155829</v>
      </c>
      <c r="N1607" s="638"/>
      <c r="O1607" s="638" t="s">
        <v>3297</v>
      </c>
      <c r="P1607" s="639" t="s">
        <v>483</v>
      </c>
      <c r="Q1607" s="639" t="s">
        <v>336</v>
      </c>
      <c r="R1607" s="639" t="s">
        <v>73</v>
      </c>
      <c r="S1607" s="639" t="s">
        <v>213</v>
      </c>
      <c r="T1607" s="34" t="s">
        <v>1576</v>
      </c>
      <c r="U1607" s="34" t="s">
        <v>3156</v>
      </c>
      <c r="V1607" s="89"/>
    </row>
    <row r="1608" spans="1:22" ht="20.25" customHeight="1">
      <c r="A1608" s="639" t="s">
        <v>741</v>
      </c>
      <c r="B1608" s="638" t="s">
        <v>3581</v>
      </c>
      <c r="C1608" s="639" t="s">
        <v>371</v>
      </c>
      <c r="D1608" s="640" t="s">
        <v>4492</v>
      </c>
      <c r="E1608" s="638"/>
      <c r="F1608" s="639" t="s">
        <v>82</v>
      </c>
      <c r="G1608" s="638"/>
      <c r="H1608" s="1110">
        <v>1769</v>
      </c>
      <c r="I1608" s="705">
        <v>15583</v>
      </c>
      <c r="J1608" s="643" t="s">
        <v>765</v>
      </c>
      <c r="K1608" s="578" t="str">
        <f t="shared" si="89"/>
        <v>0</v>
      </c>
      <c r="L1608" s="579">
        <f t="shared" si="90"/>
        <v>0</v>
      </c>
      <c r="M1608" s="580">
        <f t="shared" si="91"/>
        <v>27566327</v>
      </c>
      <c r="N1608" s="638"/>
      <c r="O1608" s="638" t="s">
        <v>3297</v>
      </c>
      <c r="P1608" s="639" t="s">
        <v>483</v>
      </c>
      <c r="Q1608" s="639" t="s">
        <v>336</v>
      </c>
      <c r="R1608" s="639" t="s">
        <v>73</v>
      </c>
      <c r="S1608" s="639" t="s">
        <v>213</v>
      </c>
      <c r="T1608" s="34" t="s">
        <v>1679</v>
      </c>
      <c r="U1608" s="34" t="s">
        <v>335</v>
      </c>
      <c r="V1608" s="89"/>
    </row>
    <row r="1609" spans="1:22" ht="20.25" customHeight="1">
      <c r="A1609" s="639" t="s">
        <v>741</v>
      </c>
      <c r="B1609" s="638" t="s">
        <v>3581</v>
      </c>
      <c r="C1609" s="639" t="s">
        <v>371</v>
      </c>
      <c r="D1609" s="640" t="s">
        <v>4492</v>
      </c>
      <c r="E1609" s="638"/>
      <c r="F1609" s="639" t="s">
        <v>1331</v>
      </c>
      <c r="G1609" s="638"/>
      <c r="H1609" s="1110">
        <v>1769</v>
      </c>
      <c r="I1609" s="705">
        <v>7874</v>
      </c>
      <c r="J1609" s="643" t="s">
        <v>765</v>
      </c>
      <c r="K1609" s="578" t="str">
        <f t="shared" si="89"/>
        <v>0</v>
      </c>
      <c r="L1609" s="579">
        <f t="shared" si="90"/>
        <v>0</v>
      </c>
      <c r="M1609" s="580">
        <f t="shared" si="91"/>
        <v>13929106</v>
      </c>
      <c r="N1609" s="638"/>
      <c r="O1609" s="638" t="s">
        <v>3297</v>
      </c>
      <c r="P1609" s="639" t="s">
        <v>483</v>
      </c>
      <c r="Q1609" s="639" t="s">
        <v>336</v>
      </c>
      <c r="R1609" s="639" t="s">
        <v>73</v>
      </c>
      <c r="S1609" s="639" t="s">
        <v>213</v>
      </c>
      <c r="T1609" s="34" t="s">
        <v>1576</v>
      </c>
      <c r="U1609" s="34" t="s">
        <v>335</v>
      </c>
      <c r="V1609" s="89"/>
    </row>
    <row r="1610" spans="1:22" ht="20.25" customHeight="1">
      <c r="A1610" s="639" t="s">
        <v>741</v>
      </c>
      <c r="B1610" s="638" t="s">
        <v>3581</v>
      </c>
      <c r="C1610" s="639" t="s">
        <v>371</v>
      </c>
      <c r="D1610" s="640" t="s">
        <v>4492</v>
      </c>
      <c r="E1610" s="638"/>
      <c r="F1610" s="639" t="s">
        <v>957</v>
      </c>
      <c r="G1610" s="638"/>
      <c r="H1610" s="1110">
        <v>1769</v>
      </c>
      <c r="I1610" s="705">
        <v>66501</v>
      </c>
      <c r="J1610" s="643" t="s">
        <v>765</v>
      </c>
      <c r="K1610" s="578" t="str">
        <f t="shared" si="89"/>
        <v>0</v>
      </c>
      <c r="L1610" s="579">
        <f t="shared" si="90"/>
        <v>0</v>
      </c>
      <c r="M1610" s="580">
        <f t="shared" si="91"/>
        <v>117640269</v>
      </c>
      <c r="N1610" s="638"/>
      <c r="O1610" s="638" t="s">
        <v>715</v>
      </c>
      <c r="P1610" s="639" t="s">
        <v>483</v>
      </c>
      <c r="Q1610" s="639" t="s">
        <v>278</v>
      </c>
      <c r="R1610" s="639" t="s">
        <v>73</v>
      </c>
      <c r="S1610" s="639" t="s">
        <v>213</v>
      </c>
      <c r="T1610" s="34" t="s">
        <v>1576</v>
      </c>
      <c r="U1610" s="34" t="s">
        <v>335</v>
      </c>
      <c r="V1610" s="89"/>
    </row>
    <row r="1611" spans="1:22" ht="20.25" customHeight="1">
      <c r="A1611" s="639" t="s">
        <v>741</v>
      </c>
      <c r="B1611" s="638" t="s">
        <v>3581</v>
      </c>
      <c r="C1611" s="639" t="s">
        <v>371</v>
      </c>
      <c r="D1611" s="640" t="s">
        <v>4492</v>
      </c>
      <c r="E1611" s="638"/>
      <c r="F1611" s="639" t="s">
        <v>3586</v>
      </c>
      <c r="G1611" s="638"/>
      <c r="H1611" s="1110">
        <v>1769</v>
      </c>
      <c r="I1611" s="705">
        <v>7499</v>
      </c>
      <c r="J1611" s="643" t="s">
        <v>765</v>
      </c>
      <c r="K1611" s="578" t="str">
        <f t="shared" si="89"/>
        <v>0</v>
      </c>
      <c r="L1611" s="579">
        <f t="shared" si="90"/>
        <v>0</v>
      </c>
      <c r="M1611" s="580">
        <f t="shared" si="91"/>
        <v>13265731</v>
      </c>
      <c r="N1611" s="638"/>
      <c r="O1611" s="638" t="s">
        <v>715</v>
      </c>
      <c r="P1611" s="639" t="s">
        <v>483</v>
      </c>
      <c r="Q1611" s="639" t="s">
        <v>336</v>
      </c>
      <c r="R1611" s="639" t="s">
        <v>73</v>
      </c>
      <c r="S1611" s="639" t="s">
        <v>213</v>
      </c>
      <c r="T1611" s="34" t="s">
        <v>1638</v>
      </c>
      <c r="U1611" s="34" t="s">
        <v>335</v>
      </c>
      <c r="V1611" s="89"/>
    </row>
    <row r="1612" spans="1:22" ht="20.25" customHeight="1">
      <c r="A1612" s="639" t="s">
        <v>741</v>
      </c>
      <c r="B1612" s="638" t="s">
        <v>3581</v>
      </c>
      <c r="C1612" s="639" t="s">
        <v>371</v>
      </c>
      <c r="D1612" s="640" t="s">
        <v>4492</v>
      </c>
      <c r="E1612" s="638"/>
      <c r="F1612" s="639" t="s">
        <v>985</v>
      </c>
      <c r="G1612" s="638"/>
      <c r="H1612" s="1110">
        <v>1769</v>
      </c>
      <c r="I1612" s="705">
        <v>6200</v>
      </c>
      <c r="J1612" s="643" t="s">
        <v>765</v>
      </c>
      <c r="K1612" s="578" t="str">
        <f t="shared" si="89"/>
        <v>0</v>
      </c>
      <c r="L1612" s="579">
        <f t="shared" si="90"/>
        <v>0</v>
      </c>
      <c r="M1612" s="580">
        <f t="shared" si="91"/>
        <v>10967800</v>
      </c>
      <c r="N1612" s="638"/>
      <c r="O1612" s="638" t="s">
        <v>2034</v>
      </c>
      <c r="P1612" s="639" t="s">
        <v>483</v>
      </c>
      <c r="Q1612" s="639" t="s">
        <v>336</v>
      </c>
      <c r="R1612" s="639" t="s">
        <v>73</v>
      </c>
      <c r="S1612" s="639" t="s">
        <v>213</v>
      </c>
      <c r="T1612" s="34" t="s">
        <v>3003</v>
      </c>
      <c r="U1612" s="34" t="s">
        <v>335</v>
      </c>
      <c r="V1612" s="89"/>
    </row>
    <row r="1613" spans="1:22" ht="20.25" customHeight="1">
      <c r="A1613" s="639" t="s">
        <v>741</v>
      </c>
      <c r="B1613" s="638" t="s">
        <v>3581</v>
      </c>
      <c r="C1613" s="639" t="s">
        <v>371</v>
      </c>
      <c r="D1613" s="640" t="s">
        <v>4492</v>
      </c>
      <c r="E1613" s="638"/>
      <c r="F1613" s="639" t="s">
        <v>985</v>
      </c>
      <c r="G1613" s="638"/>
      <c r="H1613" s="1110">
        <v>1769</v>
      </c>
      <c r="I1613" s="705">
        <v>6200</v>
      </c>
      <c r="J1613" s="643" t="s">
        <v>765</v>
      </c>
      <c r="K1613" s="578" t="str">
        <f t="shared" si="89"/>
        <v>0</v>
      </c>
      <c r="L1613" s="579">
        <f t="shared" si="90"/>
        <v>0</v>
      </c>
      <c r="M1613" s="580">
        <f t="shared" si="91"/>
        <v>10967800</v>
      </c>
      <c r="N1613" s="638"/>
      <c r="O1613" s="638" t="s">
        <v>2034</v>
      </c>
      <c r="P1613" s="639" t="s">
        <v>483</v>
      </c>
      <c r="Q1613" s="639" t="s">
        <v>336</v>
      </c>
      <c r="R1613" s="639" t="s">
        <v>73</v>
      </c>
      <c r="S1613" s="639" t="s">
        <v>213</v>
      </c>
      <c r="T1613" s="34" t="s">
        <v>3160</v>
      </c>
      <c r="U1613" s="34" t="s">
        <v>1139</v>
      </c>
      <c r="V1613" s="89"/>
    </row>
    <row r="1614" spans="1:22" ht="20.25" customHeight="1">
      <c r="A1614" s="639" t="s">
        <v>741</v>
      </c>
      <c r="B1614" s="638" t="s">
        <v>3581</v>
      </c>
      <c r="C1614" s="639" t="s">
        <v>371</v>
      </c>
      <c r="D1614" s="640" t="s">
        <v>4492</v>
      </c>
      <c r="E1614" s="638"/>
      <c r="F1614" s="639" t="s">
        <v>1004</v>
      </c>
      <c r="G1614" s="638"/>
      <c r="H1614" s="1110">
        <v>1769</v>
      </c>
      <c r="I1614" s="705">
        <v>11400</v>
      </c>
      <c r="J1614" s="643" t="s">
        <v>765</v>
      </c>
      <c r="K1614" s="578" t="str">
        <f t="shared" si="89"/>
        <v>0</v>
      </c>
      <c r="L1614" s="579">
        <f t="shared" si="90"/>
        <v>0</v>
      </c>
      <c r="M1614" s="580">
        <f t="shared" si="91"/>
        <v>20166600</v>
      </c>
      <c r="N1614" s="638"/>
      <c r="O1614" s="638" t="s">
        <v>2120</v>
      </c>
      <c r="P1614" s="639" t="s">
        <v>483</v>
      </c>
      <c r="Q1614" s="639" t="s">
        <v>336</v>
      </c>
      <c r="R1614" s="639" t="s">
        <v>73</v>
      </c>
      <c r="S1614" s="639" t="s">
        <v>213</v>
      </c>
      <c r="T1614" s="34" t="s">
        <v>3162</v>
      </c>
      <c r="U1614" s="34" t="s">
        <v>1139</v>
      </c>
      <c r="V1614" s="89"/>
    </row>
    <row r="1615" spans="1:22" ht="20.25" customHeight="1">
      <c r="A1615" s="639" t="s">
        <v>741</v>
      </c>
      <c r="B1615" s="638" t="s">
        <v>3581</v>
      </c>
      <c r="C1615" s="639" t="s">
        <v>371</v>
      </c>
      <c r="D1615" s="640" t="s">
        <v>4492</v>
      </c>
      <c r="E1615" s="638"/>
      <c r="F1615" s="639" t="s">
        <v>1004</v>
      </c>
      <c r="G1615" s="638"/>
      <c r="H1615" s="1110">
        <v>1769</v>
      </c>
      <c r="I1615" s="705">
        <v>11400</v>
      </c>
      <c r="J1615" s="643" t="s">
        <v>765</v>
      </c>
      <c r="K1615" s="578" t="str">
        <f t="shared" si="89"/>
        <v>0</v>
      </c>
      <c r="L1615" s="579">
        <f t="shared" si="90"/>
        <v>0</v>
      </c>
      <c r="M1615" s="580">
        <f t="shared" si="91"/>
        <v>20166600</v>
      </c>
      <c r="N1615" s="638"/>
      <c r="O1615" s="638" t="s">
        <v>2120</v>
      </c>
      <c r="P1615" s="639" t="s">
        <v>483</v>
      </c>
      <c r="Q1615" s="639" t="s">
        <v>336</v>
      </c>
      <c r="R1615" s="639" t="s">
        <v>73</v>
      </c>
      <c r="S1615" s="639" t="s">
        <v>213</v>
      </c>
      <c r="T1615" s="34" t="s">
        <v>3163</v>
      </c>
      <c r="U1615" s="34" t="s">
        <v>1139</v>
      </c>
      <c r="V1615" s="89"/>
    </row>
    <row r="1616" spans="1:22" ht="20.25" customHeight="1">
      <c r="A1616" s="639" t="s">
        <v>741</v>
      </c>
      <c r="B1616" s="638" t="s">
        <v>3581</v>
      </c>
      <c r="C1616" s="639" t="s">
        <v>371</v>
      </c>
      <c r="D1616" s="640" t="s">
        <v>4492</v>
      </c>
      <c r="E1616" s="638"/>
      <c r="F1616" s="639" t="s">
        <v>1004</v>
      </c>
      <c r="G1616" s="638"/>
      <c r="H1616" s="1110">
        <v>1769</v>
      </c>
      <c r="I1616" s="705">
        <v>7528</v>
      </c>
      <c r="J1616" s="643" t="s">
        <v>765</v>
      </c>
      <c r="K1616" s="578" t="str">
        <f t="shared" si="89"/>
        <v>0</v>
      </c>
      <c r="L1616" s="579">
        <f t="shared" si="90"/>
        <v>0</v>
      </c>
      <c r="M1616" s="580">
        <f t="shared" si="91"/>
        <v>13317032</v>
      </c>
      <c r="N1616" s="638"/>
      <c r="O1616" s="638" t="s">
        <v>3742</v>
      </c>
      <c r="P1616" s="639" t="s">
        <v>483</v>
      </c>
      <c r="Q1616" s="639" t="s">
        <v>336</v>
      </c>
      <c r="R1616" s="639" t="s">
        <v>73</v>
      </c>
      <c r="S1616" s="639" t="s">
        <v>213</v>
      </c>
      <c r="T1616" s="34" t="s">
        <v>3164</v>
      </c>
      <c r="U1616" s="34" t="s">
        <v>1139</v>
      </c>
      <c r="V1616" s="89"/>
    </row>
    <row r="1617" spans="1:22" ht="20.25" customHeight="1">
      <c r="A1617" s="639" t="s">
        <v>741</v>
      </c>
      <c r="B1617" s="638" t="s">
        <v>3581</v>
      </c>
      <c r="C1617" s="639" t="s">
        <v>371</v>
      </c>
      <c r="D1617" s="640" t="s">
        <v>4492</v>
      </c>
      <c r="E1617" s="638"/>
      <c r="F1617" s="639" t="s">
        <v>84</v>
      </c>
      <c r="G1617" s="638"/>
      <c r="H1617" s="1110">
        <v>1769</v>
      </c>
      <c r="I1617" s="705">
        <v>6257</v>
      </c>
      <c r="J1617" s="643" t="s">
        <v>765</v>
      </c>
      <c r="K1617" s="578" t="str">
        <f t="shared" si="89"/>
        <v>0</v>
      </c>
      <c r="L1617" s="579">
        <f t="shared" si="90"/>
        <v>0</v>
      </c>
      <c r="M1617" s="580">
        <f t="shared" si="91"/>
        <v>11068633</v>
      </c>
      <c r="N1617" s="638"/>
      <c r="O1617" s="638" t="s">
        <v>3742</v>
      </c>
      <c r="P1617" s="639" t="s">
        <v>483</v>
      </c>
      <c r="Q1617" s="639" t="s">
        <v>336</v>
      </c>
      <c r="R1617" s="639" t="s">
        <v>73</v>
      </c>
      <c r="S1617" s="639" t="s">
        <v>213</v>
      </c>
      <c r="T1617" s="34" t="s">
        <v>3165</v>
      </c>
      <c r="U1617" s="34" t="s">
        <v>1139</v>
      </c>
      <c r="V1617" s="89"/>
    </row>
    <row r="1618" spans="1:22" ht="20.25" customHeight="1">
      <c r="A1618" s="639" t="s">
        <v>741</v>
      </c>
      <c r="B1618" s="638" t="s">
        <v>3581</v>
      </c>
      <c r="C1618" s="639" t="s">
        <v>371</v>
      </c>
      <c r="D1618" s="640" t="s">
        <v>4492</v>
      </c>
      <c r="E1618" s="638"/>
      <c r="F1618" s="639" t="s">
        <v>442</v>
      </c>
      <c r="G1618" s="638"/>
      <c r="H1618" s="1110">
        <v>1769</v>
      </c>
      <c r="I1618" s="705">
        <v>652</v>
      </c>
      <c r="J1618" s="643" t="s">
        <v>765</v>
      </c>
      <c r="K1618" s="578" t="str">
        <f t="shared" si="89"/>
        <v>0</v>
      </c>
      <c r="L1618" s="579">
        <f t="shared" si="90"/>
        <v>0</v>
      </c>
      <c r="M1618" s="580">
        <f t="shared" si="91"/>
        <v>1153388</v>
      </c>
      <c r="N1618" s="638"/>
      <c r="O1618" s="638" t="s">
        <v>3742</v>
      </c>
      <c r="P1618" s="639" t="s">
        <v>483</v>
      </c>
      <c r="Q1618" s="639" t="s">
        <v>336</v>
      </c>
      <c r="R1618" s="639" t="s">
        <v>73</v>
      </c>
      <c r="S1618" s="639" t="s">
        <v>213</v>
      </c>
      <c r="T1618" s="34" t="s">
        <v>3166</v>
      </c>
      <c r="U1618" s="34" t="s">
        <v>1139</v>
      </c>
      <c r="V1618" s="89"/>
    </row>
    <row r="1619" spans="1:22" ht="20.25" customHeight="1">
      <c r="A1619" s="639" t="s">
        <v>741</v>
      </c>
      <c r="B1619" s="638" t="s">
        <v>3581</v>
      </c>
      <c r="C1619" s="639" t="s">
        <v>371</v>
      </c>
      <c r="D1619" s="640" t="s">
        <v>4492</v>
      </c>
      <c r="E1619" s="638"/>
      <c r="F1619" s="639" t="s">
        <v>81</v>
      </c>
      <c r="G1619" s="638"/>
      <c r="H1619" s="1110">
        <v>1769</v>
      </c>
      <c r="I1619" s="705">
        <v>4563</v>
      </c>
      <c r="J1619" s="643" t="s">
        <v>765</v>
      </c>
      <c r="K1619" s="578" t="str">
        <f t="shared" si="89"/>
        <v>0</v>
      </c>
      <c r="L1619" s="579">
        <f t="shared" si="90"/>
        <v>0</v>
      </c>
      <c r="M1619" s="580">
        <f t="shared" si="91"/>
        <v>8071947</v>
      </c>
      <c r="N1619" s="638"/>
      <c r="O1619" s="638" t="s">
        <v>3742</v>
      </c>
      <c r="P1619" s="639" t="s">
        <v>483</v>
      </c>
      <c r="Q1619" s="639" t="s">
        <v>336</v>
      </c>
      <c r="R1619" s="639" t="s">
        <v>73</v>
      </c>
      <c r="S1619" s="639" t="s">
        <v>213</v>
      </c>
      <c r="T1619" s="34" t="s">
        <v>3167</v>
      </c>
      <c r="U1619" s="34" t="s">
        <v>2382</v>
      </c>
      <c r="V1619" s="89"/>
    </row>
    <row r="1620" spans="1:22" ht="20.25" customHeight="1">
      <c r="A1620" s="639" t="s">
        <v>741</v>
      </c>
      <c r="B1620" s="638" t="s">
        <v>3581</v>
      </c>
      <c r="C1620" s="639" t="s">
        <v>371</v>
      </c>
      <c r="D1620" s="640" t="s">
        <v>4492</v>
      </c>
      <c r="E1620" s="638"/>
      <c r="F1620" s="639" t="s">
        <v>350</v>
      </c>
      <c r="G1620" s="638"/>
      <c r="H1620" s="1110">
        <v>1769</v>
      </c>
      <c r="I1620" s="705">
        <v>9170</v>
      </c>
      <c r="J1620" s="643" t="s">
        <v>765</v>
      </c>
      <c r="K1620" s="578" t="str">
        <f t="shared" si="89"/>
        <v>0</v>
      </c>
      <c r="L1620" s="579">
        <f t="shared" si="90"/>
        <v>0</v>
      </c>
      <c r="M1620" s="580">
        <f t="shared" si="91"/>
        <v>16221730</v>
      </c>
      <c r="N1620" s="638"/>
      <c r="O1620" s="638"/>
      <c r="P1620" s="639" t="s">
        <v>483</v>
      </c>
      <c r="Q1620" s="639" t="s">
        <v>336</v>
      </c>
      <c r="R1620" s="639" t="s">
        <v>73</v>
      </c>
      <c r="S1620" s="639" t="s">
        <v>213</v>
      </c>
      <c r="T1620" s="34" t="s">
        <v>3168</v>
      </c>
      <c r="U1620" s="34" t="s">
        <v>2399</v>
      </c>
      <c r="V1620" s="89"/>
    </row>
    <row r="1621" spans="1:22" ht="25.5" customHeight="1">
      <c r="A1621" s="639" t="s">
        <v>741</v>
      </c>
      <c r="B1621" s="638" t="s">
        <v>3581</v>
      </c>
      <c r="C1621" s="639" t="s">
        <v>371</v>
      </c>
      <c r="D1621" s="640" t="s">
        <v>4492</v>
      </c>
      <c r="E1621" s="638"/>
      <c r="F1621" s="639" t="s">
        <v>366</v>
      </c>
      <c r="G1621" s="638"/>
      <c r="H1621" s="1110">
        <v>1769</v>
      </c>
      <c r="I1621" s="705">
        <v>3755</v>
      </c>
      <c r="J1621" s="643" t="s">
        <v>765</v>
      </c>
      <c r="K1621" s="578" t="str">
        <f t="shared" si="89"/>
        <v>0</v>
      </c>
      <c r="L1621" s="579">
        <f t="shared" si="90"/>
        <v>0</v>
      </c>
      <c r="M1621" s="580">
        <f t="shared" si="91"/>
        <v>6642595</v>
      </c>
      <c r="N1621" s="638"/>
      <c r="O1621" s="638"/>
      <c r="P1621" s="639" t="s">
        <v>483</v>
      </c>
      <c r="Q1621" s="639" t="s">
        <v>336</v>
      </c>
      <c r="R1621" s="639" t="s">
        <v>73</v>
      </c>
      <c r="S1621" s="639" t="s">
        <v>213</v>
      </c>
      <c r="T1621" s="34" t="s">
        <v>3169</v>
      </c>
      <c r="U1621" s="34" t="s">
        <v>764</v>
      </c>
      <c r="V1621" s="89"/>
    </row>
    <row r="1622" spans="1:22" ht="20.25" customHeight="1">
      <c r="A1622" s="639" t="s">
        <v>741</v>
      </c>
      <c r="B1622" s="638" t="s">
        <v>3581</v>
      </c>
      <c r="C1622" s="639" t="s">
        <v>371</v>
      </c>
      <c r="D1622" s="640" t="s">
        <v>4492</v>
      </c>
      <c r="E1622" s="638"/>
      <c r="F1622" s="639" t="s">
        <v>509</v>
      </c>
      <c r="G1622" s="638"/>
      <c r="H1622" s="1110">
        <v>1769</v>
      </c>
      <c r="I1622" s="705">
        <v>1300</v>
      </c>
      <c r="J1622" s="643" t="s">
        <v>765</v>
      </c>
      <c r="K1622" s="578" t="str">
        <f t="shared" si="89"/>
        <v>0</v>
      </c>
      <c r="L1622" s="579">
        <f t="shared" si="90"/>
        <v>0</v>
      </c>
      <c r="M1622" s="580">
        <f t="shared" si="91"/>
        <v>2299700</v>
      </c>
      <c r="N1622" s="638"/>
      <c r="O1622" s="638"/>
      <c r="P1622" s="639" t="s">
        <v>483</v>
      </c>
      <c r="Q1622" s="639" t="s">
        <v>336</v>
      </c>
      <c r="R1622" s="639" t="s">
        <v>73</v>
      </c>
      <c r="S1622" s="639" t="s">
        <v>213</v>
      </c>
      <c r="T1622" s="34" t="s">
        <v>3172</v>
      </c>
      <c r="U1622" s="34" t="s">
        <v>3170</v>
      </c>
      <c r="V1622" s="89"/>
    </row>
    <row r="1623" spans="1:22" ht="20.25" customHeight="1">
      <c r="A1623" s="639" t="s">
        <v>741</v>
      </c>
      <c r="B1623" s="638" t="s">
        <v>3581</v>
      </c>
      <c r="C1623" s="639" t="s">
        <v>371</v>
      </c>
      <c r="D1623" s="640" t="s">
        <v>4492</v>
      </c>
      <c r="E1623" s="638"/>
      <c r="F1623" s="639" t="s">
        <v>442</v>
      </c>
      <c r="G1623" s="638"/>
      <c r="H1623" s="1110">
        <v>1769</v>
      </c>
      <c r="I1623" s="705">
        <v>722</v>
      </c>
      <c r="J1623" s="643" t="s">
        <v>765</v>
      </c>
      <c r="K1623" s="578" t="str">
        <f t="shared" si="89"/>
        <v>0</v>
      </c>
      <c r="L1623" s="579">
        <f t="shared" si="90"/>
        <v>0</v>
      </c>
      <c r="M1623" s="580">
        <f t="shared" si="91"/>
        <v>1277218</v>
      </c>
      <c r="N1623" s="638"/>
      <c r="O1623" s="638"/>
      <c r="P1623" s="639" t="s">
        <v>483</v>
      </c>
      <c r="Q1623" s="639" t="s">
        <v>336</v>
      </c>
      <c r="R1623" s="639" t="s">
        <v>73</v>
      </c>
      <c r="S1623" s="639" t="s">
        <v>213</v>
      </c>
      <c r="T1623" s="34" t="s">
        <v>3174</v>
      </c>
      <c r="U1623" s="34" t="s">
        <v>2323</v>
      </c>
      <c r="V1623" s="89"/>
    </row>
    <row r="1624" spans="1:22" ht="20.25" customHeight="1">
      <c r="A1624" s="639" t="s">
        <v>741</v>
      </c>
      <c r="B1624" s="638" t="s">
        <v>3581</v>
      </c>
      <c r="C1624" s="639" t="s">
        <v>371</v>
      </c>
      <c r="D1624" s="640" t="s">
        <v>4492</v>
      </c>
      <c r="E1624" s="638"/>
      <c r="F1624" s="639" t="s">
        <v>81</v>
      </c>
      <c r="G1624" s="638"/>
      <c r="H1624" s="1110">
        <v>1769</v>
      </c>
      <c r="I1624" s="705">
        <v>5054</v>
      </c>
      <c r="J1624" s="643" t="s">
        <v>765</v>
      </c>
      <c r="K1624" s="578" t="str">
        <f t="shared" si="89"/>
        <v>0</v>
      </c>
      <c r="L1624" s="579">
        <f t="shared" si="90"/>
        <v>0</v>
      </c>
      <c r="M1624" s="580">
        <f t="shared" si="91"/>
        <v>8940526</v>
      </c>
      <c r="N1624" s="638"/>
      <c r="O1624" s="638"/>
      <c r="P1624" s="639" t="s">
        <v>483</v>
      </c>
      <c r="Q1624" s="639" t="s">
        <v>336</v>
      </c>
      <c r="R1624" s="639" t="s">
        <v>73</v>
      </c>
      <c r="S1624" s="639" t="s">
        <v>213</v>
      </c>
      <c r="T1624" s="34" t="s">
        <v>3176</v>
      </c>
      <c r="U1624" s="34" t="s">
        <v>350</v>
      </c>
      <c r="V1624" s="89"/>
    </row>
    <row r="1625" spans="1:22" ht="20.25" customHeight="1">
      <c r="A1625" s="639" t="s">
        <v>3588</v>
      </c>
      <c r="B1625" s="638" t="s">
        <v>3590</v>
      </c>
      <c r="C1625" s="639" t="s">
        <v>368</v>
      </c>
      <c r="D1625" s="640" t="s">
        <v>4492</v>
      </c>
      <c r="E1625" s="638"/>
      <c r="F1625" s="639" t="s">
        <v>402</v>
      </c>
      <c r="G1625" s="638"/>
      <c r="H1625" s="1110">
        <v>434</v>
      </c>
      <c r="I1625" s="705">
        <v>180632</v>
      </c>
      <c r="J1625" s="643">
        <v>36</v>
      </c>
      <c r="K1625" s="578">
        <f t="shared" si="89"/>
        <v>15624</v>
      </c>
      <c r="L1625" s="579">
        <f t="shared" si="90"/>
        <v>15.624000000000001</v>
      </c>
      <c r="M1625" s="580">
        <f t="shared" si="91"/>
        <v>78394288</v>
      </c>
      <c r="N1625" s="638"/>
      <c r="O1625" s="638" t="s">
        <v>837</v>
      </c>
      <c r="P1625" s="639" t="s">
        <v>1361</v>
      </c>
      <c r="Q1625" s="639" t="s">
        <v>403</v>
      </c>
      <c r="R1625" s="639" t="s">
        <v>60</v>
      </c>
      <c r="S1625" s="639" t="s">
        <v>213</v>
      </c>
      <c r="T1625" s="34" t="s">
        <v>3178</v>
      </c>
      <c r="U1625" s="34" t="s">
        <v>3177</v>
      </c>
      <c r="V1625" s="89"/>
    </row>
    <row r="1626" spans="1:22" ht="20.25" customHeight="1">
      <c r="A1626" s="639" t="s">
        <v>3588</v>
      </c>
      <c r="B1626" s="638" t="s">
        <v>3590</v>
      </c>
      <c r="C1626" s="639" t="s">
        <v>368</v>
      </c>
      <c r="D1626" s="640" t="s">
        <v>4492</v>
      </c>
      <c r="E1626" s="638"/>
      <c r="F1626" s="639" t="s">
        <v>880</v>
      </c>
      <c r="G1626" s="638"/>
      <c r="H1626" s="1110">
        <v>434</v>
      </c>
      <c r="I1626" s="705">
        <v>3335</v>
      </c>
      <c r="J1626" s="643" t="s">
        <v>765</v>
      </c>
      <c r="K1626" s="578" t="str">
        <f t="shared" si="89"/>
        <v>0</v>
      </c>
      <c r="L1626" s="579">
        <f t="shared" si="90"/>
        <v>0</v>
      </c>
      <c r="M1626" s="580">
        <f t="shared" si="91"/>
        <v>1447390</v>
      </c>
      <c r="N1626" s="638"/>
      <c r="O1626" s="638" t="s">
        <v>837</v>
      </c>
      <c r="P1626" s="639" t="s">
        <v>1361</v>
      </c>
      <c r="Q1626" s="639" t="s">
        <v>336</v>
      </c>
      <c r="R1626" s="639" t="s">
        <v>73</v>
      </c>
      <c r="S1626" s="639" t="s">
        <v>213</v>
      </c>
      <c r="T1626" s="34" t="s">
        <v>3180</v>
      </c>
      <c r="U1626" s="34" t="s">
        <v>279</v>
      </c>
      <c r="V1626" s="89"/>
    </row>
    <row r="1627" spans="1:22" ht="20.25" customHeight="1">
      <c r="A1627" s="639" t="s">
        <v>3588</v>
      </c>
      <c r="B1627" s="638" t="s">
        <v>3590</v>
      </c>
      <c r="C1627" s="639" t="s">
        <v>368</v>
      </c>
      <c r="D1627" s="640" t="s">
        <v>4492</v>
      </c>
      <c r="E1627" s="638"/>
      <c r="F1627" s="639" t="s">
        <v>880</v>
      </c>
      <c r="G1627" s="638"/>
      <c r="H1627" s="1110">
        <v>434</v>
      </c>
      <c r="I1627" s="705">
        <v>2991</v>
      </c>
      <c r="J1627" s="643" t="s">
        <v>765</v>
      </c>
      <c r="K1627" s="578" t="str">
        <f t="shared" si="89"/>
        <v>0</v>
      </c>
      <c r="L1627" s="579">
        <f t="shared" si="90"/>
        <v>0</v>
      </c>
      <c r="M1627" s="580">
        <f t="shared" si="91"/>
        <v>1298094</v>
      </c>
      <c r="N1627" s="638"/>
      <c r="O1627" s="638" t="s">
        <v>3743</v>
      </c>
      <c r="P1627" s="639" t="s">
        <v>1361</v>
      </c>
      <c r="Q1627" s="639" t="s">
        <v>336</v>
      </c>
      <c r="R1627" s="639" t="s">
        <v>73</v>
      </c>
      <c r="S1627" s="639" t="s">
        <v>213</v>
      </c>
      <c r="T1627" s="34" t="s">
        <v>1576</v>
      </c>
      <c r="U1627" s="34" t="s">
        <v>3183</v>
      </c>
      <c r="V1627" s="89"/>
    </row>
    <row r="1628" spans="1:22" ht="20.25" customHeight="1">
      <c r="A1628" s="639" t="s">
        <v>3588</v>
      </c>
      <c r="B1628" s="638" t="s">
        <v>3590</v>
      </c>
      <c r="C1628" s="639" t="s">
        <v>368</v>
      </c>
      <c r="D1628" s="640" t="s">
        <v>4492</v>
      </c>
      <c r="E1628" s="638"/>
      <c r="F1628" s="639" t="s">
        <v>566</v>
      </c>
      <c r="G1628" s="638"/>
      <c r="H1628" s="1110">
        <v>434</v>
      </c>
      <c r="I1628" s="705">
        <v>233030</v>
      </c>
      <c r="J1628" s="643">
        <v>39</v>
      </c>
      <c r="K1628" s="578">
        <f t="shared" si="89"/>
        <v>16926</v>
      </c>
      <c r="L1628" s="579">
        <f t="shared" si="90"/>
        <v>16.925999999999998</v>
      </c>
      <c r="M1628" s="580">
        <f t="shared" si="91"/>
        <v>101135020</v>
      </c>
      <c r="N1628" s="638"/>
      <c r="O1628" s="638" t="s">
        <v>3743</v>
      </c>
      <c r="P1628" s="639" t="s">
        <v>1361</v>
      </c>
      <c r="Q1628" s="639" t="s">
        <v>327</v>
      </c>
      <c r="R1628" s="639" t="s">
        <v>60</v>
      </c>
      <c r="S1628" s="639" t="s">
        <v>213</v>
      </c>
      <c r="T1628" s="34" t="s">
        <v>1576</v>
      </c>
      <c r="U1628" s="34" t="s">
        <v>3184</v>
      </c>
      <c r="V1628" s="89"/>
    </row>
    <row r="1629" spans="1:22" ht="20.25" customHeight="1">
      <c r="A1629" s="639" t="s">
        <v>3588</v>
      </c>
      <c r="B1629" s="638" t="s">
        <v>3590</v>
      </c>
      <c r="C1629" s="639" t="s">
        <v>368</v>
      </c>
      <c r="D1629" s="640" t="s">
        <v>4492</v>
      </c>
      <c r="E1629" s="638"/>
      <c r="F1629" s="639" t="s">
        <v>3744</v>
      </c>
      <c r="G1629" s="638"/>
      <c r="H1629" s="1110">
        <v>434</v>
      </c>
      <c r="I1629" s="705">
        <v>61893</v>
      </c>
      <c r="J1629" s="643">
        <v>15</v>
      </c>
      <c r="K1629" s="578">
        <f t="shared" si="89"/>
        <v>6510</v>
      </c>
      <c r="L1629" s="579">
        <f t="shared" si="90"/>
        <v>6.51</v>
      </c>
      <c r="M1629" s="580">
        <f t="shared" si="91"/>
        <v>26861562</v>
      </c>
      <c r="N1629" s="638"/>
      <c r="O1629" s="638" t="s">
        <v>3745</v>
      </c>
      <c r="P1629" s="639" t="s">
        <v>1361</v>
      </c>
      <c r="Q1629" s="639" t="s">
        <v>270</v>
      </c>
      <c r="R1629" s="639" t="s">
        <v>60</v>
      </c>
      <c r="S1629" s="639" t="s">
        <v>213</v>
      </c>
      <c r="T1629" s="34" t="s">
        <v>1604</v>
      </c>
      <c r="U1629" s="34" t="s">
        <v>3183</v>
      </c>
      <c r="V1629" s="89"/>
    </row>
    <row r="1630" spans="1:22" ht="20.25" customHeight="1">
      <c r="A1630" s="639" t="s">
        <v>3588</v>
      </c>
      <c r="B1630" s="638" t="s">
        <v>3590</v>
      </c>
      <c r="C1630" s="639" t="s">
        <v>368</v>
      </c>
      <c r="D1630" s="640" t="s">
        <v>4492</v>
      </c>
      <c r="E1630" s="638"/>
      <c r="F1630" s="639" t="s">
        <v>1387</v>
      </c>
      <c r="G1630" s="638"/>
      <c r="H1630" s="1110">
        <v>434</v>
      </c>
      <c r="I1630" s="705">
        <v>16345</v>
      </c>
      <c r="J1630" s="643" t="s">
        <v>765</v>
      </c>
      <c r="K1630" s="578" t="str">
        <f t="shared" si="89"/>
        <v>0</v>
      </c>
      <c r="L1630" s="579">
        <f t="shared" si="90"/>
        <v>0</v>
      </c>
      <c r="M1630" s="580">
        <f t="shared" si="91"/>
        <v>7093730</v>
      </c>
      <c r="N1630" s="638"/>
      <c r="O1630" s="638" t="s">
        <v>3745</v>
      </c>
      <c r="P1630" s="639" t="s">
        <v>1361</v>
      </c>
      <c r="Q1630" s="639" t="s">
        <v>577</v>
      </c>
      <c r="R1630" s="639" t="s">
        <v>375</v>
      </c>
      <c r="S1630" s="639" t="s">
        <v>213</v>
      </c>
      <c r="T1630" s="34" t="s">
        <v>1602</v>
      </c>
      <c r="U1630" s="34" t="s">
        <v>3185</v>
      </c>
      <c r="V1630" s="89"/>
    </row>
    <row r="1631" spans="1:22" ht="20.25" customHeight="1">
      <c r="A1631" s="639" t="s">
        <v>3588</v>
      </c>
      <c r="B1631" s="638" t="s">
        <v>3590</v>
      </c>
      <c r="C1631" s="639" t="s">
        <v>368</v>
      </c>
      <c r="D1631" s="640" t="s">
        <v>4492</v>
      </c>
      <c r="E1631" s="638"/>
      <c r="F1631" s="639" t="s">
        <v>3595</v>
      </c>
      <c r="G1631" s="638"/>
      <c r="H1631" s="1110">
        <v>434</v>
      </c>
      <c r="I1631" s="705">
        <v>90000</v>
      </c>
      <c r="J1631" s="643">
        <v>19</v>
      </c>
      <c r="K1631" s="578">
        <f t="shared" si="89"/>
        <v>8246</v>
      </c>
      <c r="L1631" s="579">
        <f t="shared" si="90"/>
        <v>8.2460000000000004</v>
      </c>
      <c r="M1631" s="580">
        <f t="shared" si="91"/>
        <v>39060000</v>
      </c>
      <c r="N1631" s="638"/>
      <c r="O1631" s="638" t="s">
        <v>3746</v>
      </c>
      <c r="P1631" s="639" t="s">
        <v>1361</v>
      </c>
      <c r="Q1631" s="639" t="s">
        <v>537</v>
      </c>
      <c r="R1631" s="639" t="s">
        <v>60</v>
      </c>
      <c r="S1631" s="639" t="s">
        <v>213</v>
      </c>
      <c r="T1631" s="34" t="s">
        <v>1601</v>
      </c>
      <c r="U1631" s="34" t="s">
        <v>1106</v>
      </c>
      <c r="V1631" s="89"/>
    </row>
    <row r="1632" spans="1:22" ht="20.25" customHeight="1">
      <c r="A1632" s="639" t="s">
        <v>3588</v>
      </c>
      <c r="B1632" s="638" t="s">
        <v>3599</v>
      </c>
      <c r="C1632" s="639" t="s">
        <v>368</v>
      </c>
      <c r="D1632" s="640" t="s">
        <v>4493</v>
      </c>
      <c r="E1632" s="638"/>
      <c r="F1632" s="639" t="s">
        <v>402</v>
      </c>
      <c r="G1632" s="638"/>
      <c r="H1632" s="1110">
        <v>829</v>
      </c>
      <c r="I1632" s="705">
        <v>180632</v>
      </c>
      <c r="J1632" s="643">
        <v>36</v>
      </c>
      <c r="K1632" s="578">
        <f t="shared" si="89"/>
        <v>29844</v>
      </c>
      <c r="L1632" s="579">
        <f t="shared" si="90"/>
        <v>29.844000000000001</v>
      </c>
      <c r="M1632" s="580">
        <f t="shared" si="91"/>
        <v>149743928</v>
      </c>
      <c r="N1632" s="638"/>
      <c r="O1632" s="638" t="s">
        <v>837</v>
      </c>
      <c r="P1632" s="639" t="s">
        <v>1361</v>
      </c>
      <c r="Q1632" s="639" t="s">
        <v>403</v>
      </c>
      <c r="R1632" s="639" t="s">
        <v>60</v>
      </c>
      <c r="S1632" s="639" t="s">
        <v>213</v>
      </c>
      <c r="T1632" s="34" t="s">
        <v>3186</v>
      </c>
      <c r="U1632" s="34" t="s">
        <v>3184</v>
      </c>
      <c r="V1632" s="89"/>
    </row>
    <row r="1633" spans="1:22" ht="20.25" customHeight="1">
      <c r="A1633" s="639" t="s">
        <v>3588</v>
      </c>
      <c r="B1633" s="638" t="s">
        <v>3599</v>
      </c>
      <c r="C1633" s="639" t="s">
        <v>368</v>
      </c>
      <c r="D1633" s="640" t="s">
        <v>4493</v>
      </c>
      <c r="E1633" s="638"/>
      <c r="F1633" s="639" t="s">
        <v>880</v>
      </c>
      <c r="G1633" s="638"/>
      <c r="H1633" s="1110">
        <v>829</v>
      </c>
      <c r="I1633" s="705">
        <v>3335</v>
      </c>
      <c r="J1633" s="643" t="s">
        <v>765</v>
      </c>
      <c r="K1633" s="578" t="str">
        <f t="shared" si="89"/>
        <v>0</v>
      </c>
      <c r="L1633" s="579">
        <f t="shared" si="90"/>
        <v>0</v>
      </c>
      <c r="M1633" s="580">
        <f t="shared" si="91"/>
        <v>2764715</v>
      </c>
      <c r="N1633" s="638"/>
      <c r="O1633" s="638" t="s">
        <v>837</v>
      </c>
      <c r="P1633" s="639" t="s">
        <v>1361</v>
      </c>
      <c r="Q1633" s="639" t="s">
        <v>336</v>
      </c>
      <c r="R1633" s="639" t="s">
        <v>73</v>
      </c>
      <c r="S1633" s="639" t="s">
        <v>213</v>
      </c>
      <c r="T1633" s="34" t="s">
        <v>3017</v>
      </c>
      <c r="U1633" s="34" t="s">
        <v>3015</v>
      </c>
      <c r="V1633" s="89"/>
    </row>
    <row r="1634" spans="1:22" ht="20.25" customHeight="1">
      <c r="A1634" s="639" t="s">
        <v>3588</v>
      </c>
      <c r="B1634" s="638" t="s">
        <v>3599</v>
      </c>
      <c r="C1634" s="639" t="s">
        <v>368</v>
      </c>
      <c r="D1634" s="640" t="s">
        <v>4493</v>
      </c>
      <c r="E1634" s="638"/>
      <c r="F1634" s="639" t="s">
        <v>880</v>
      </c>
      <c r="G1634" s="638"/>
      <c r="H1634" s="1110">
        <v>829</v>
      </c>
      <c r="I1634" s="705">
        <v>2991</v>
      </c>
      <c r="J1634" s="643" t="s">
        <v>765</v>
      </c>
      <c r="K1634" s="578" t="str">
        <f t="shared" si="89"/>
        <v>0</v>
      </c>
      <c r="L1634" s="579">
        <f t="shared" si="90"/>
        <v>0</v>
      </c>
      <c r="M1634" s="580">
        <f t="shared" si="91"/>
        <v>2479539</v>
      </c>
      <c r="N1634" s="638"/>
      <c r="O1634" s="638" t="s">
        <v>3743</v>
      </c>
      <c r="P1634" s="639" t="s">
        <v>1361</v>
      </c>
      <c r="Q1634" s="639" t="s">
        <v>336</v>
      </c>
      <c r="R1634" s="639" t="s">
        <v>73</v>
      </c>
      <c r="S1634" s="639" t="s">
        <v>213</v>
      </c>
      <c r="T1634" s="34" t="s">
        <v>3189</v>
      </c>
      <c r="U1634" s="34" t="s">
        <v>3190</v>
      </c>
      <c r="V1634" s="89"/>
    </row>
    <row r="1635" spans="1:22" ht="20.25" customHeight="1">
      <c r="A1635" s="639" t="s">
        <v>3588</v>
      </c>
      <c r="B1635" s="638" t="s">
        <v>3599</v>
      </c>
      <c r="C1635" s="639" t="s">
        <v>368</v>
      </c>
      <c r="D1635" s="640" t="s">
        <v>4493</v>
      </c>
      <c r="E1635" s="638"/>
      <c r="F1635" s="639" t="s">
        <v>566</v>
      </c>
      <c r="G1635" s="638"/>
      <c r="H1635" s="1110">
        <v>829</v>
      </c>
      <c r="I1635" s="705">
        <v>233030</v>
      </c>
      <c r="J1635" s="643">
        <v>39</v>
      </c>
      <c r="K1635" s="578">
        <f t="shared" si="89"/>
        <v>32331</v>
      </c>
      <c r="L1635" s="579">
        <f t="shared" si="90"/>
        <v>32.331000000000003</v>
      </c>
      <c r="M1635" s="580">
        <f t="shared" si="91"/>
        <v>193181870</v>
      </c>
      <c r="N1635" s="638"/>
      <c r="O1635" s="638" t="s">
        <v>3743</v>
      </c>
      <c r="P1635" s="639" t="s">
        <v>1361</v>
      </c>
      <c r="Q1635" s="639" t="s">
        <v>327</v>
      </c>
      <c r="R1635" s="639" t="s">
        <v>60</v>
      </c>
      <c r="S1635" s="639" t="s">
        <v>213</v>
      </c>
      <c r="T1635" s="34" t="s">
        <v>3191</v>
      </c>
      <c r="U1635" s="34" t="s">
        <v>3192</v>
      </c>
      <c r="V1635" s="89"/>
    </row>
    <row r="1636" spans="1:22" ht="20.25" customHeight="1">
      <c r="A1636" s="639" t="s">
        <v>3588</v>
      </c>
      <c r="B1636" s="638" t="s">
        <v>3599</v>
      </c>
      <c r="C1636" s="639" t="s">
        <v>368</v>
      </c>
      <c r="D1636" s="640" t="s">
        <v>4493</v>
      </c>
      <c r="E1636" s="638"/>
      <c r="F1636" s="639" t="s">
        <v>3595</v>
      </c>
      <c r="G1636" s="638"/>
      <c r="H1636" s="1110">
        <v>328</v>
      </c>
      <c r="I1636" s="705">
        <v>90000</v>
      </c>
      <c r="J1636" s="643">
        <v>19</v>
      </c>
      <c r="K1636" s="578">
        <f t="shared" si="89"/>
        <v>6232</v>
      </c>
      <c r="L1636" s="579">
        <f t="shared" si="90"/>
        <v>6.2320000000000002</v>
      </c>
      <c r="M1636" s="580">
        <f t="shared" si="91"/>
        <v>29520000</v>
      </c>
      <c r="N1636" s="638"/>
      <c r="O1636" s="638" t="s">
        <v>3746</v>
      </c>
      <c r="P1636" s="639" t="s">
        <v>1361</v>
      </c>
      <c r="Q1636" s="639" t="s">
        <v>537</v>
      </c>
      <c r="R1636" s="639" t="s">
        <v>60</v>
      </c>
      <c r="S1636" s="639" t="s">
        <v>213</v>
      </c>
      <c r="T1636" s="34" t="s">
        <v>3014</v>
      </c>
      <c r="U1636" s="34" t="s">
        <v>3015</v>
      </c>
      <c r="V1636" s="89"/>
    </row>
    <row r="1637" spans="1:22" ht="20.25" customHeight="1">
      <c r="A1637" s="639" t="s">
        <v>3588</v>
      </c>
      <c r="B1637" s="638" t="s">
        <v>3599</v>
      </c>
      <c r="C1637" s="639" t="s">
        <v>368</v>
      </c>
      <c r="D1637" s="640" t="s">
        <v>4493</v>
      </c>
      <c r="E1637" s="638"/>
      <c r="F1637" s="639" t="s">
        <v>3744</v>
      </c>
      <c r="G1637" s="638"/>
      <c r="H1637" s="1110">
        <v>1330</v>
      </c>
      <c r="I1637" s="705">
        <v>61893</v>
      </c>
      <c r="J1637" s="643">
        <v>15</v>
      </c>
      <c r="K1637" s="578">
        <f t="shared" si="89"/>
        <v>19950</v>
      </c>
      <c r="L1637" s="579">
        <f t="shared" si="90"/>
        <v>19.95</v>
      </c>
      <c r="M1637" s="580">
        <f t="shared" si="91"/>
        <v>82317690</v>
      </c>
      <c r="N1637" s="638"/>
      <c r="O1637" s="638" t="s">
        <v>3745</v>
      </c>
      <c r="P1637" s="639" t="s">
        <v>1361</v>
      </c>
      <c r="Q1637" s="639" t="s">
        <v>270</v>
      </c>
      <c r="R1637" s="639" t="s">
        <v>60</v>
      </c>
      <c r="S1637" s="639" t="s">
        <v>213</v>
      </c>
      <c r="T1637" s="34" t="s">
        <v>3018</v>
      </c>
      <c r="U1637" s="34" t="s">
        <v>3015</v>
      </c>
      <c r="V1637" s="89"/>
    </row>
    <row r="1638" spans="1:22" ht="20.25" customHeight="1">
      <c r="A1638" s="639" t="s">
        <v>3588</v>
      </c>
      <c r="B1638" s="638" t="s">
        <v>3599</v>
      </c>
      <c r="C1638" s="639" t="s">
        <v>368</v>
      </c>
      <c r="D1638" s="640" t="s">
        <v>4493</v>
      </c>
      <c r="E1638" s="638"/>
      <c r="F1638" s="639" t="s">
        <v>1387</v>
      </c>
      <c r="G1638" s="638"/>
      <c r="H1638" s="1110">
        <v>1330</v>
      </c>
      <c r="I1638" s="705">
        <v>16345</v>
      </c>
      <c r="J1638" s="643" t="s">
        <v>765</v>
      </c>
      <c r="K1638" s="578" t="str">
        <f t="shared" si="89"/>
        <v>0</v>
      </c>
      <c r="L1638" s="579">
        <f t="shared" si="90"/>
        <v>0</v>
      </c>
      <c r="M1638" s="580">
        <f t="shared" si="91"/>
        <v>21738850</v>
      </c>
      <c r="N1638" s="638"/>
      <c r="O1638" s="638" t="s">
        <v>3745</v>
      </c>
      <c r="P1638" s="639" t="s">
        <v>1361</v>
      </c>
      <c r="Q1638" s="639" t="s">
        <v>577</v>
      </c>
      <c r="R1638" s="639" t="s">
        <v>375</v>
      </c>
      <c r="S1638" s="639" t="s">
        <v>213</v>
      </c>
      <c r="T1638" s="34" t="s">
        <v>3193</v>
      </c>
      <c r="U1638" s="34" t="s">
        <v>3192</v>
      </c>
      <c r="V1638" s="89"/>
    </row>
    <row r="1639" spans="1:22" ht="20.25" customHeight="1">
      <c r="A1639" s="639" t="s">
        <v>235</v>
      </c>
      <c r="B1639" s="638" t="s">
        <v>3602</v>
      </c>
      <c r="C1639" s="639" t="s">
        <v>371</v>
      </c>
      <c r="D1639" s="640" t="s">
        <v>4468</v>
      </c>
      <c r="E1639" s="638"/>
      <c r="F1639" s="639" t="s">
        <v>159</v>
      </c>
      <c r="G1639" s="638"/>
      <c r="H1639" s="1110">
        <v>1006</v>
      </c>
      <c r="I1639" s="705">
        <v>14000</v>
      </c>
      <c r="J1639" s="643" t="s">
        <v>765</v>
      </c>
      <c r="K1639" s="578" t="str">
        <f t="shared" si="89"/>
        <v>0</v>
      </c>
      <c r="L1639" s="579">
        <f t="shared" si="90"/>
        <v>0</v>
      </c>
      <c r="M1639" s="580">
        <f t="shared" si="91"/>
        <v>14084000</v>
      </c>
      <c r="N1639" s="638"/>
      <c r="O1639" s="638"/>
      <c r="P1639" s="639" t="s">
        <v>35</v>
      </c>
      <c r="Q1639" s="639" t="s">
        <v>360</v>
      </c>
      <c r="R1639" s="639" t="s">
        <v>73</v>
      </c>
      <c r="S1639" s="639" t="s">
        <v>213</v>
      </c>
      <c r="T1639" s="34" t="s">
        <v>3008</v>
      </c>
      <c r="U1639" s="34" t="s">
        <v>801</v>
      </c>
      <c r="V1639" s="89"/>
    </row>
    <row r="1640" spans="1:22" ht="20.25" customHeight="1">
      <c r="A1640" s="639" t="s">
        <v>235</v>
      </c>
      <c r="B1640" s="638" t="s">
        <v>3602</v>
      </c>
      <c r="C1640" s="639" t="s">
        <v>371</v>
      </c>
      <c r="D1640" s="640" t="s">
        <v>4468</v>
      </c>
      <c r="E1640" s="638"/>
      <c r="F1640" s="639" t="s">
        <v>160</v>
      </c>
      <c r="G1640" s="638"/>
      <c r="H1640" s="1110">
        <v>603</v>
      </c>
      <c r="I1640" s="705">
        <v>22000</v>
      </c>
      <c r="J1640" s="643" t="s">
        <v>765</v>
      </c>
      <c r="K1640" s="578" t="str">
        <f t="shared" si="89"/>
        <v>0</v>
      </c>
      <c r="L1640" s="579">
        <f t="shared" si="90"/>
        <v>0</v>
      </c>
      <c r="M1640" s="580">
        <f t="shared" si="91"/>
        <v>13266000</v>
      </c>
      <c r="N1640" s="638"/>
      <c r="O1640" s="638"/>
      <c r="P1640" s="639" t="s">
        <v>35</v>
      </c>
      <c r="Q1640" s="639" t="s">
        <v>360</v>
      </c>
      <c r="R1640" s="639" t="s">
        <v>73</v>
      </c>
      <c r="S1640" s="639" t="s">
        <v>213</v>
      </c>
      <c r="T1640" s="34" t="s">
        <v>3041</v>
      </c>
      <c r="U1640" s="34" t="s">
        <v>1666</v>
      </c>
      <c r="V1640" s="89"/>
    </row>
    <row r="1641" spans="1:22" ht="20.25" customHeight="1">
      <c r="A1641" s="639" t="s">
        <v>235</v>
      </c>
      <c r="B1641" s="638" t="s">
        <v>3602</v>
      </c>
      <c r="C1641" s="639" t="s">
        <v>371</v>
      </c>
      <c r="D1641" s="640" t="s">
        <v>4468</v>
      </c>
      <c r="E1641" s="638"/>
      <c r="F1641" s="639" t="s">
        <v>198</v>
      </c>
      <c r="G1641" s="638"/>
      <c r="H1641" s="1110">
        <v>707</v>
      </c>
      <c r="I1641" s="705">
        <v>28000</v>
      </c>
      <c r="J1641" s="643" t="s">
        <v>765</v>
      </c>
      <c r="K1641" s="578" t="str">
        <f t="shared" si="89"/>
        <v>0</v>
      </c>
      <c r="L1641" s="579">
        <f t="shared" si="90"/>
        <v>0</v>
      </c>
      <c r="M1641" s="580">
        <f t="shared" si="91"/>
        <v>19796000</v>
      </c>
      <c r="N1641" s="638"/>
      <c r="O1641" s="638"/>
      <c r="P1641" s="639" t="s">
        <v>35</v>
      </c>
      <c r="Q1641" s="639" t="s">
        <v>360</v>
      </c>
      <c r="R1641" s="639" t="s">
        <v>73</v>
      </c>
      <c r="S1641" s="639" t="s">
        <v>213</v>
      </c>
      <c r="T1641" s="34" t="s">
        <v>3194</v>
      </c>
      <c r="U1641" s="34" t="s">
        <v>1666</v>
      </c>
      <c r="V1641" s="89"/>
    </row>
    <row r="1642" spans="1:22" ht="20.25" customHeight="1">
      <c r="A1642" s="639" t="s">
        <v>235</v>
      </c>
      <c r="B1642" s="638" t="s">
        <v>3602</v>
      </c>
      <c r="C1642" s="639" t="s">
        <v>371</v>
      </c>
      <c r="D1642" s="640" t="s">
        <v>4468</v>
      </c>
      <c r="E1642" s="638"/>
      <c r="F1642" s="639" t="s">
        <v>1905</v>
      </c>
      <c r="G1642" s="638"/>
      <c r="H1642" s="1110">
        <v>210</v>
      </c>
      <c r="I1642" s="705">
        <v>70610</v>
      </c>
      <c r="J1642" s="643" t="s">
        <v>765</v>
      </c>
      <c r="K1642" s="578" t="str">
        <f t="shared" si="89"/>
        <v>0</v>
      </c>
      <c r="L1642" s="579">
        <f t="shared" si="90"/>
        <v>0</v>
      </c>
      <c r="M1642" s="580">
        <f t="shared" si="91"/>
        <v>14828100</v>
      </c>
      <c r="N1642" s="638"/>
      <c r="O1642" s="638" t="s">
        <v>2589</v>
      </c>
      <c r="P1642" s="639" t="s">
        <v>35</v>
      </c>
      <c r="Q1642" s="639" t="s">
        <v>276</v>
      </c>
      <c r="R1642" s="639" t="s">
        <v>73</v>
      </c>
      <c r="S1642" s="639" t="s">
        <v>213</v>
      </c>
      <c r="T1642" s="34" t="s">
        <v>3021</v>
      </c>
      <c r="U1642" s="34" t="s">
        <v>1666</v>
      </c>
      <c r="V1642" s="89"/>
    </row>
    <row r="1643" spans="1:22" ht="20.25" customHeight="1">
      <c r="A1643" s="639" t="s">
        <v>235</v>
      </c>
      <c r="B1643" s="638" t="s">
        <v>3602</v>
      </c>
      <c r="C1643" s="639" t="s">
        <v>371</v>
      </c>
      <c r="D1643" s="640" t="s">
        <v>4468</v>
      </c>
      <c r="E1643" s="638"/>
      <c r="F1643" s="639" t="s">
        <v>1647</v>
      </c>
      <c r="G1643" s="638"/>
      <c r="H1643" s="1110">
        <v>210</v>
      </c>
      <c r="I1643" s="705">
        <v>5854</v>
      </c>
      <c r="J1643" s="643" t="s">
        <v>765</v>
      </c>
      <c r="K1643" s="578" t="str">
        <f t="shared" si="89"/>
        <v>0</v>
      </c>
      <c r="L1643" s="579">
        <f t="shared" si="90"/>
        <v>0</v>
      </c>
      <c r="M1643" s="580">
        <f t="shared" si="91"/>
        <v>1229340</v>
      </c>
      <c r="N1643" s="638"/>
      <c r="O1643" s="638" t="s">
        <v>2589</v>
      </c>
      <c r="P1643" s="639" t="s">
        <v>35</v>
      </c>
      <c r="Q1643" s="639" t="s">
        <v>336</v>
      </c>
      <c r="R1643" s="639" t="s">
        <v>73</v>
      </c>
      <c r="S1643" s="639" t="s">
        <v>213</v>
      </c>
      <c r="T1643" s="34" t="s">
        <v>3195</v>
      </c>
      <c r="U1643" s="34" t="s">
        <v>3196</v>
      </c>
      <c r="V1643" s="89"/>
    </row>
    <row r="1644" spans="1:22" ht="20.25" customHeight="1">
      <c r="A1644" s="639" t="s">
        <v>235</v>
      </c>
      <c r="B1644" s="638" t="s">
        <v>3602</v>
      </c>
      <c r="C1644" s="639" t="s">
        <v>371</v>
      </c>
      <c r="D1644" s="640" t="s">
        <v>4471</v>
      </c>
      <c r="E1644" s="638"/>
      <c r="F1644" s="639" t="s">
        <v>81</v>
      </c>
      <c r="G1644" s="638"/>
      <c r="H1644" s="1110">
        <v>210</v>
      </c>
      <c r="I1644" s="705">
        <v>5122</v>
      </c>
      <c r="J1644" s="643" t="s">
        <v>765</v>
      </c>
      <c r="K1644" s="578" t="str">
        <f t="shared" si="89"/>
        <v>0</v>
      </c>
      <c r="L1644" s="579">
        <f t="shared" si="90"/>
        <v>0</v>
      </c>
      <c r="M1644" s="580">
        <f t="shared" si="91"/>
        <v>1075620</v>
      </c>
      <c r="N1644" s="638"/>
      <c r="O1644" s="638" t="s">
        <v>2589</v>
      </c>
      <c r="P1644" s="639" t="s">
        <v>35</v>
      </c>
      <c r="Q1644" s="639" t="s">
        <v>336</v>
      </c>
      <c r="R1644" s="639" t="s">
        <v>73</v>
      </c>
      <c r="S1644" s="639" t="s">
        <v>213</v>
      </c>
      <c r="T1644" s="34" t="s">
        <v>1712</v>
      </c>
      <c r="U1644" s="34" t="s">
        <v>3200</v>
      </c>
      <c r="V1644" s="89"/>
    </row>
    <row r="1645" spans="1:22" ht="20.25" customHeight="1">
      <c r="A1645" s="639" t="s">
        <v>235</v>
      </c>
      <c r="B1645" s="638" t="s">
        <v>3602</v>
      </c>
      <c r="C1645" s="639" t="s">
        <v>371</v>
      </c>
      <c r="D1645" s="640" t="s">
        <v>4471</v>
      </c>
      <c r="E1645" s="638"/>
      <c r="F1645" s="639" t="s">
        <v>373</v>
      </c>
      <c r="G1645" s="638"/>
      <c r="H1645" s="1110">
        <v>210</v>
      </c>
      <c r="I1645" s="705">
        <v>14927</v>
      </c>
      <c r="J1645" s="643" t="s">
        <v>765</v>
      </c>
      <c r="K1645" s="578" t="str">
        <f t="shared" si="89"/>
        <v>0</v>
      </c>
      <c r="L1645" s="579">
        <f t="shared" si="90"/>
        <v>0</v>
      </c>
      <c r="M1645" s="580">
        <f t="shared" si="91"/>
        <v>3134670</v>
      </c>
      <c r="N1645" s="638"/>
      <c r="O1645" s="638" t="s">
        <v>2589</v>
      </c>
      <c r="P1645" s="639" t="s">
        <v>35</v>
      </c>
      <c r="Q1645" s="639" t="s">
        <v>336</v>
      </c>
      <c r="R1645" s="639" t="s">
        <v>73</v>
      </c>
      <c r="S1645" s="639" t="s">
        <v>213</v>
      </c>
      <c r="T1645" s="34" t="s">
        <v>1611</v>
      </c>
      <c r="U1645" s="34" t="s">
        <v>3200</v>
      </c>
      <c r="V1645" s="89"/>
    </row>
    <row r="1646" spans="1:22" ht="20.25" customHeight="1">
      <c r="A1646" s="639" t="s">
        <v>235</v>
      </c>
      <c r="B1646" s="638" t="s">
        <v>3602</v>
      </c>
      <c r="C1646" s="639" t="s">
        <v>371</v>
      </c>
      <c r="D1646" s="640" t="s">
        <v>4468</v>
      </c>
      <c r="E1646" s="638"/>
      <c r="F1646" s="639" t="s">
        <v>337</v>
      </c>
      <c r="G1646" s="638"/>
      <c r="H1646" s="1110">
        <v>210</v>
      </c>
      <c r="I1646" s="705">
        <v>14488</v>
      </c>
      <c r="J1646" s="643" t="s">
        <v>765</v>
      </c>
      <c r="K1646" s="578" t="str">
        <f t="shared" si="89"/>
        <v>0</v>
      </c>
      <c r="L1646" s="579">
        <f t="shared" si="90"/>
        <v>0</v>
      </c>
      <c r="M1646" s="580">
        <f t="shared" si="91"/>
        <v>3042480</v>
      </c>
      <c r="N1646" s="638"/>
      <c r="O1646" s="638" t="s">
        <v>2589</v>
      </c>
      <c r="P1646" s="639" t="s">
        <v>35</v>
      </c>
      <c r="Q1646" s="639" t="s">
        <v>336</v>
      </c>
      <c r="R1646" s="639" t="s">
        <v>73</v>
      </c>
      <c r="S1646" s="639" t="s">
        <v>213</v>
      </c>
      <c r="T1646" s="34" t="s">
        <v>1710</v>
      </c>
      <c r="U1646" s="34" t="s">
        <v>3202</v>
      </c>
      <c r="V1646" s="89"/>
    </row>
    <row r="1647" spans="1:22" ht="20.25" customHeight="1">
      <c r="A1647" s="639" t="s">
        <v>235</v>
      </c>
      <c r="B1647" s="638" t="s">
        <v>3602</v>
      </c>
      <c r="C1647" s="639" t="s">
        <v>371</v>
      </c>
      <c r="D1647" s="640" t="s">
        <v>4468</v>
      </c>
      <c r="E1647" s="638"/>
      <c r="F1647" s="639" t="s">
        <v>418</v>
      </c>
      <c r="G1647" s="638"/>
      <c r="H1647" s="1110">
        <v>113</v>
      </c>
      <c r="I1647" s="705">
        <v>18906</v>
      </c>
      <c r="J1647" s="643" t="s">
        <v>765</v>
      </c>
      <c r="K1647" s="578" t="str">
        <f t="shared" si="89"/>
        <v>0</v>
      </c>
      <c r="L1647" s="579">
        <f t="shared" si="90"/>
        <v>0</v>
      </c>
      <c r="M1647" s="580">
        <f t="shared" si="91"/>
        <v>2136378</v>
      </c>
      <c r="N1647" s="638"/>
      <c r="O1647" s="638" t="s">
        <v>2590</v>
      </c>
      <c r="P1647" s="639" t="s">
        <v>35</v>
      </c>
      <c r="Q1647" s="639" t="s">
        <v>360</v>
      </c>
      <c r="R1647" s="639" t="s">
        <v>73</v>
      </c>
      <c r="S1647" s="639" t="s">
        <v>213</v>
      </c>
      <c r="T1647" s="34" t="s">
        <v>1576</v>
      </c>
      <c r="U1647" s="34" t="s">
        <v>3202</v>
      </c>
      <c r="V1647" s="89"/>
    </row>
    <row r="1648" spans="1:22" ht="20.25" customHeight="1">
      <c r="A1648" s="639" t="s">
        <v>235</v>
      </c>
      <c r="B1648" s="638" t="s">
        <v>3602</v>
      </c>
      <c r="C1648" s="639" t="s">
        <v>371</v>
      </c>
      <c r="D1648" s="640" t="s">
        <v>4468</v>
      </c>
      <c r="E1648" s="638"/>
      <c r="F1648" s="639" t="s">
        <v>387</v>
      </c>
      <c r="G1648" s="638"/>
      <c r="H1648" s="1110">
        <v>113</v>
      </c>
      <c r="I1648" s="705">
        <v>16931</v>
      </c>
      <c r="J1648" s="643" t="s">
        <v>765</v>
      </c>
      <c r="K1648" s="578" t="str">
        <f t="shared" ref="K1648:K1711" si="92">IFERROR(J1648*H1648,"0")</f>
        <v>0</v>
      </c>
      <c r="L1648" s="579">
        <f t="shared" ref="L1648:L1711" si="93">IFERROR(K1648/1000,"0")</f>
        <v>0</v>
      </c>
      <c r="M1648" s="580">
        <f t="shared" ref="M1648:M1711" si="94">I1648*H1648</f>
        <v>1913203</v>
      </c>
      <c r="N1648" s="638"/>
      <c r="O1648" s="638" t="s">
        <v>2590</v>
      </c>
      <c r="P1648" s="639" t="s">
        <v>35</v>
      </c>
      <c r="Q1648" s="639" t="s">
        <v>336</v>
      </c>
      <c r="R1648" s="639" t="s">
        <v>73</v>
      </c>
      <c r="S1648" s="639" t="s">
        <v>213</v>
      </c>
      <c r="T1648" s="34" t="s">
        <v>3003</v>
      </c>
      <c r="U1648" s="34" t="s">
        <v>335</v>
      </c>
      <c r="V1648" s="89"/>
    </row>
    <row r="1649" spans="1:22" ht="20.25" customHeight="1">
      <c r="A1649" s="639" t="s">
        <v>235</v>
      </c>
      <c r="B1649" s="638" t="s">
        <v>3602</v>
      </c>
      <c r="C1649" s="639" t="s">
        <v>371</v>
      </c>
      <c r="D1649" s="640" t="s">
        <v>4468</v>
      </c>
      <c r="E1649" s="638"/>
      <c r="F1649" s="639" t="s">
        <v>82</v>
      </c>
      <c r="G1649" s="638"/>
      <c r="H1649" s="1110">
        <v>113</v>
      </c>
      <c r="I1649" s="705">
        <v>13404</v>
      </c>
      <c r="J1649" s="643" t="s">
        <v>765</v>
      </c>
      <c r="K1649" s="578" t="str">
        <f t="shared" si="92"/>
        <v>0</v>
      </c>
      <c r="L1649" s="579">
        <f t="shared" si="93"/>
        <v>0</v>
      </c>
      <c r="M1649" s="580">
        <f t="shared" si="94"/>
        <v>1514652</v>
      </c>
      <c r="N1649" s="638"/>
      <c r="O1649" s="638" t="s">
        <v>2590</v>
      </c>
      <c r="P1649" s="639" t="s">
        <v>35</v>
      </c>
      <c r="Q1649" s="639" t="s">
        <v>336</v>
      </c>
      <c r="R1649" s="639" t="s">
        <v>73</v>
      </c>
      <c r="S1649" s="639" t="s">
        <v>213</v>
      </c>
      <c r="T1649" s="34" t="s">
        <v>1679</v>
      </c>
      <c r="U1649" s="34" t="s">
        <v>335</v>
      </c>
      <c r="V1649" s="89"/>
    </row>
    <row r="1650" spans="1:22" ht="20.25" customHeight="1">
      <c r="A1650" s="639" t="s">
        <v>235</v>
      </c>
      <c r="B1650" s="638" t="s">
        <v>3602</v>
      </c>
      <c r="C1650" s="639" t="s">
        <v>371</v>
      </c>
      <c r="D1650" s="640" t="s">
        <v>4468</v>
      </c>
      <c r="E1650" s="638"/>
      <c r="F1650" s="639" t="s">
        <v>275</v>
      </c>
      <c r="G1650" s="638"/>
      <c r="H1650" s="1110">
        <v>113</v>
      </c>
      <c r="I1650" s="705">
        <v>71674</v>
      </c>
      <c r="J1650" s="643" t="s">
        <v>765</v>
      </c>
      <c r="K1650" s="578" t="str">
        <f t="shared" si="92"/>
        <v>0</v>
      </c>
      <c r="L1650" s="579">
        <f t="shared" si="93"/>
        <v>0</v>
      </c>
      <c r="M1650" s="580">
        <f t="shared" si="94"/>
        <v>8099162</v>
      </c>
      <c r="N1650" s="638"/>
      <c r="O1650" s="638" t="s">
        <v>2590</v>
      </c>
      <c r="P1650" s="639" t="s">
        <v>35</v>
      </c>
      <c r="Q1650" s="639" t="s">
        <v>276</v>
      </c>
      <c r="R1650" s="639" t="s">
        <v>73</v>
      </c>
      <c r="S1650" s="639" t="s">
        <v>213</v>
      </c>
      <c r="T1650" s="34" t="s">
        <v>1576</v>
      </c>
      <c r="U1650" s="34" t="s">
        <v>335</v>
      </c>
      <c r="V1650" s="89"/>
    </row>
    <row r="1651" spans="1:22" ht="20.25" customHeight="1">
      <c r="A1651" s="639" t="s">
        <v>235</v>
      </c>
      <c r="B1651" s="638" t="s">
        <v>3602</v>
      </c>
      <c r="C1651" s="639" t="s">
        <v>371</v>
      </c>
      <c r="D1651" s="640" t="s">
        <v>4471</v>
      </c>
      <c r="E1651" s="638"/>
      <c r="F1651" s="639" t="s">
        <v>373</v>
      </c>
      <c r="G1651" s="638"/>
      <c r="H1651" s="1110">
        <v>113</v>
      </c>
      <c r="I1651" s="705">
        <v>14391</v>
      </c>
      <c r="J1651" s="643" t="s">
        <v>765</v>
      </c>
      <c r="K1651" s="578" t="str">
        <f t="shared" si="92"/>
        <v>0</v>
      </c>
      <c r="L1651" s="579">
        <f t="shared" si="93"/>
        <v>0</v>
      </c>
      <c r="M1651" s="580">
        <f t="shared" si="94"/>
        <v>1626183</v>
      </c>
      <c r="N1651" s="638"/>
      <c r="O1651" s="638" t="s">
        <v>2590</v>
      </c>
      <c r="P1651" s="639" t="s">
        <v>35</v>
      </c>
      <c r="Q1651" s="639" t="s">
        <v>336</v>
      </c>
      <c r="R1651" s="639" t="s">
        <v>73</v>
      </c>
      <c r="S1651" s="639" t="s">
        <v>213</v>
      </c>
      <c r="T1651" s="34" t="s">
        <v>1576</v>
      </c>
      <c r="U1651" s="34" t="s">
        <v>335</v>
      </c>
      <c r="V1651" s="89"/>
    </row>
    <row r="1652" spans="1:22" ht="20.25" customHeight="1">
      <c r="A1652" s="639" t="s">
        <v>235</v>
      </c>
      <c r="B1652" s="638" t="s">
        <v>3602</v>
      </c>
      <c r="C1652" s="639" t="s">
        <v>371</v>
      </c>
      <c r="D1652" s="640" t="s">
        <v>4468</v>
      </c>
      <c r="E1652" s="638"/>
      <c r="F1652" s="639" t="s">
        <v>1115</v>
      </c>
      <c r="G1652" s="638"/>
      <c r="H1652" s="1110">
        <v>113</v>
      </c>
      <c r="I1652" s="705">
        <v>8113</v>
      </c>
      <c r="J1652" s="643" t="s">
        <v>765</v>
      </c>
      <c r="K1652" s="578" t="str">
        <f t="shared" si="92"/>
        <v>0</v>
      </c>
      <c r="L1652" s="579">
        <f t="shared" si="93"/>
        <v>0</v>
      </c>
      <c r="M1652" s="580">
        <f t="shared" si="94"/>
        <v>916769</v>
      </c>
      <c r="N1652" s="638"/>
      <c r="O1652" s="638" t="s">
        <v>2590</v>
      </c>
      <c r="P1652" s="639" t="s">
        <v>35</v>
      </c>
      <c r="Q1652" s="639" t="s">
        <v>336</v>
      </c>
      <c r="R1652" s="639" t="s">
        <v>73</v>
      </c>
      <c r="S1652" s="639" t="s">
        <v>213</v>
      </c>
      <c r="T1652" s="34" t="s">
        <v>1638</v>
      </c>
      <c r="U1652" s="34" t="s">
        <v>335</v>
      </c>
      <c r="V1652" s="89"/>
    </row>
    <row r="1653" spans="1:22" ht="20.25" customHeight="1">
      <c r="A1653" s="639" t="s">
        <v>235</v>
      </c>
      <c r="B1653" s="638" t="s">
        <v>3602</v>
      </c>
      <c r="C1653" s="639" t="s">
        <v>371</v>
      </c>
      <c r="D1653" s="640" t="s">
        <v>4471</v>
      </c>
      <c r="E1653" s="638"/>
      <c r="F1653" s="639" t="s">
        <v>81</v>
      </c>
      <c r="G1653" s="638"/>
      <c r="H1653" s="1110">
        <v>113</v>
      </c>
      <c r="I1653" s="705">
        <v>4938</v>
      </c>
      <c r="J1653" s="643" t="s">
        <v>765</v>
      </c>
      <c r="K1653" s="578" t="str">
        <f t="shared" si="92"/>
        <v>0</v>
      </c>
      <c r="L1653" s="579">
        <f t="shared" si="93"/>
        <v>0</v>
      </c>
      <c r="M1653" s="580">
        <f t="shared" si="94"/>
        <v>557994</v>
      </c>
      <c r="N1653" s="638"/>
      <c r="O1653" s="638" t="s">
        <v>2590</v>
      </c>
      <c r="P1653" s="639" t="s">
        <v>35</v>
      </c>
      <c r="Q1653" s="639" t="s">
        <v>336</v>
      </c>
      <c r="R1653" s="639" t="s">
        <v>73</v>
      </c>
      <c r="S1653" s="639" t="s">
        <v>213</v>
      </c>
      <c r="T1653" s="34" t="s">
        <v>3204</v>
      </c>
      <c r="U1653" s="34" t="s">
        <v>404</v>
      </c>
      <c r="V1653" s="89"/>
    </row>
    <row r="1654" spans="1:22" ht="20.25" customHeight="1">
      <c r="A1654" s="639" t="s">
        <v>235</v>
      </c>
      <c r="B1654" s="638" t="s">
        <v>3602</v>
      </c>
      <c r="C1654" s="639" t="s">
        <v>371</v>
      </c>
      <c r="D1654" s="640" t="s">
        <v>4468</v>
      </c>
      <c r="E1654" s="638"/>
      <c r="F1654" s="639" t="s">
        <v>1647</v>
      </c>
      <c r="G1654" s="638"/>
      <c r="H1654" s="1110">
        <v>113</v>
      </c>
      <c r="I1654" s="705">
        <v>5644</v>
      </c>
      <c r="J1654" s="643" t="s">
        <v>765</v>
      </c>
      <c r="K1654" s="578" t="str">
        <f t="shared" si="92"/>
        <v>0</v>
      </c>
      <c r="L1654" s="579">
        <f t="shared" si="93"/>
        <v>0</v>
      </c>
      <c r="M1654" s="580">
        <f t="shared" si="94"/>
        <v>637772</v>
      </c>
      <c r="N1654" s="638"/>
      <c r="O1654" s="638" t="s">
        <v>2590</v>
      </c>
      <c r="P1654" s="639" t="s">
        <v>35</v>
      </c>
      <c r="Q1654" s="639" t="s">
        <v>336</v>
      </c>
      <c r="R1654" s="639" t="s">
        <v>73</v>
      </c>
      <c r="S1654" s="639" t="s">
        <v>213</v>
      </c>
      <c r="T1654" s="34" t="s">
        <v>3162</v>
      </c>
      <c r="U1654" s="34" t="s">
        <v>404</v>
      </c>
      <c r="V1654" s="89"/>
    </row>
    <row r="1655" spans="1:22" ht="20.25" customHeight="1">
      <c r="A1655" s="639" t="s">
        <v>235</v>
      </c>
      <c r="B1655" s="638" t="s">
        <v>3602</v>
      </c>
      <c r="C1655" s="639" t="s">
        <v>371</v>
      </c>
      <c r="D1655" s="640" t="s">
        <v>4468</v>
      </c>
      <c r="E1655" s="638"/>
      <c r="F1655" s="639" t="s">
        <v>1646</v>
      </c>
      <c r="G1655" s="638"/>
      <c r="H1655" s="1110">
        <v>707</v>
      </c>
      <c r="I1655" s="705">
        <v>15000</v>
      </c>
      <c r="J1655" s="643" t="s">
        <v>765</v>
      </c>
      <c r="K1655" s="578" t="str">
        <f t="shared" si="92"/>
        <v>0</v>
      </c>
      <c r="L1655" s="579">
        <f t="shared" si="93"/>
        <v>0</v>
      </c>
      <c r="M1655" s="580">
        <f t="shared" si="94"/>
        <v>10605000</v>
      </c>
      <c r="N1655" s="638"/>
      <c r="O1655" s="638"/>
      <c r="P1655" s="639" t="s">
        <v>35</v>
      </c>
      <c r="Q1655" s="639" t="s">
        <v>336</v>
      </c>
      <c r="R1655" s="639" t="s">
        <v>73</v>
      </c>
      <c r="S1655" s="639" t="s">
        <v>213</v>
      </c>
      <c r="T1655" s="34" t="s">
        <v>3205</v>
      </c>
      <c r="U1655" s="34" t="s">
        <v>404</v>
      </c>
      <c r="V1655" s="89"/>
    </row>
    <row r="1656" spans="1:22" ht="20.25" customHeight="1">
      <c r="A1656" s="639" t="s">
        <v>235</v>
      </c>
      <c r="B1656" s="638" t="s">
        <v>3602</v>
      </c>
      <c r="C1656" s="639" t="s">
        <v>371</v>
      </c>
      <c r="D1656" s="640" t="s">
        <v>4468</v>
      </c>
      <c r="E1656" s="638"/>
      <c r="F1656" s="639" t="s">
        <v>1430</v>
      </c>
      <c r="G1656" s="638"/>
      <c r="H1656" s="1110">
        <v>707</v>
      </c>
      <c r="I1656" s="705">
        <v>8000</v>
      </c>
      <c r="J1656" s="643" t="s">
        <v>765</v>
      </c>
      <c r="K1656" s="578" t="str">
        <f t="shared" si="92"/>
        <v>0</v>
      </c>
      <c r="L1656" s="579">
        <f t="shared" si="93"/>
        <v>0</v>
      </c>
      <c r="M1656" s="580">
        <f t="shared" si="94"/>
        <v>5656000</v>
      </c>
      <c r="N1656" s="638"/>
      <c r="O1656" s="638"/>
      <c r="P1656" s="639" t="s">
        <v>35</v>
      </c>
      <c r="Q1656" s="639" t="s">
        <v>336</v>
      </c>
      <c r="R1656" s="639" t="s">
        <v>73</v>
      </c>
      <c r="S1656" s="639" t="s">
        <v>213</v>
      </c>
      <c r="T1656" s="34" t="s">
        <v>3165</v>
      </c>
      <c r="U1656" s="34" t="s">
        <v>404</v>
      </c>
      <c r="V1656" s="89"/>
    </row>
    <row r="1657" spans="1:22" ht="20.25" customHeight="1">
      <c r="A1657" s="639" t="s">
        <v>235</v>
      </c>
      <c r="B1657" s="638" t="s">
        <v>3602</v>
      </c>
      <c r="C1657" s="639" t="s">
        <v>371</v>
      </c>
      <c r="D1657" s="640" t="s">
        <v>4465</v>
      </c>
      <c r="E1657" s="638"/>
      <c r="F1657" s="639" t="s">
        <v>880</v>
      </c>
      <c r="G1657" s="638"/>
      <c r="H1657" s="1110">
        <v>169</v>
      </c>
      <c r="I1657" s="705">
        <v>2802</v>
      </c>
      <c r="J1657" s="643" t="s">
        <v>765</v>
      </c>
      <c r="K1657" s="578" t="str">
        <f t="shared" si="92"/>
        <v>0</v>
      </c>
      <c r="L1657" s="579">
        <f t="shared" si="93"/>
        <v>0</v>
      </c>
      <c r="M1657" s="580">
        <f t="shared" si="94"/>
        <v>473538</v>
      </c>
      <c r="N1657" s="638"/>
      <c r="O1657" s="638" t="s">
        <v>949</v>
      </c>
      <c r="P1657" s="639" t="s">
        <v>35</v>
      </c>
      <c r="Q1657" s="639" t="s">
        <v>336</v>
      </c>
      <c r="R1657" s="639" t="s">
        <v>73</v>
      </c>
      <c r="S1657" s="639" t="s">
        <v>213</v>
      </c>
      <c r="T1657" s="34" t="s">
        <v>3164</v>
      </c>
      <c r="U1657" s="34" t="s">
        <v>404</v>
      </c>
      <c r="V1657" s="89"/>
    </row>
    <row r="1658" spans="1:22" ht="20.25" customHeight="1">
      <c r="A1658" s="639" t="s">
        <v>235</v>
      </c>
      <c r="B1658" s="638" t="s">
        <v>3602</v>
      </c>
      <c r="C1658" s="639" t="s">
        <v>371</v>
      </c>
      <c r="D1658" s="640" t="s">
        <v>4465</v>
      </c>
      <c r="E1658" s="638"/>
      <c r="F1658" s="639" t="s">
        <v>880</v>
      </c>
      <c r="G1658" s="638"/>
      <c r="H1658" s="1110">
        <v>169</v>
      </c>
      <c r="I1658" s="705">
        <v>2802</v>
      </c>
      <c r="J1658" s="643" t="s">
        <v>765</v>
      </c>
      <c r="K1658" s="578" t="str">
        <f t="shared" si="92"/>
        <v>0</v>
      </c>
      <c r="L1658" s="579">
        <f t="shared" si="93"/>
        <v>0</v>
      </c>
      <c r="M1658" s="580">
        <f t="shared" si="94"/>
        <v>473538</v>
      </c>
      <c r="N1658" s="638"/>
      <c r="O1658" s="638" t="s">
        <v>949</v>
      </c>
      <c r="P1658" s="639" t="s">
        <v>35</v>
      </c>
      <c r="Q1658" s="639" t="s">
        <v>336</v>
      </c>
      <c r="R1658" s="639" t="s">
        <v>73</v>
      </c>
      <c r="S1658" s="639" t="s">
        <v>213</v>
      </c>
      <c r="T1658" s="34" t="s">
        <v>3166</v>
      </c>
      <c r="U1658" s="34" t="s">
        <v>404</v>
      </c>
      <c r="V1658" s="89"/>
    </row>
    <row r="1659" spans="1:22" ht="20.25" customHeight="1">
      <c r="A1659" s="639" t="s">
        <v>235</v>
      </c>
      <c r="B1659" s="638" t="s">
        <v>3602</v>
      </c>
      <c r="C1659" s="639" t="s">
        <v>371</v>
      </c>
      <c r="D1659" s="640" t="s">
        <v>4468</v>
      </c>
      <c r="E1659" s="638"/>
      <c r="F1659" s="639" t="s">
        <v>431</v>
      </c>
      <c r="G1659" s="638"/>
      <c r="H1659" s="1110">
        <v>169</v>
      </c>
      <c r="I1659" s="705">
        <v>48015</v>
      </c>
      <c r="J1659" s="643" t="s">
        <v>765</v>
      </c>
      <c r="K1659" s="578" t="str">
        <f t="shared" si="92"/>
        <v>0</v>
      </c>
      <c r="L1659" s="579">
        <f t="shared" si="93"/>
        <v>0</v>
      </c>
      <c r="M1659" s="580">
        <f t="shared" si="94"/>
        <v>8114535</v>
      </c>
      <c r="N1659" s="638"/>
      <c r="O1659" s="638" t="s">
        <v>949</v>
      </c>
      <c r="P1659" s="639" t="s">
        <v>35</v>
      </c>
      <c r="Q1659" s="639" t="s">
        <v>278</v>
      </c>
      <c r="R1659" s="639" t="s">
        <v>73</v>
      </c>
      <c r="S1659" s="639" t="s">
        <v>213</v>
      </c>
      <c r="T1659" s="34" t="s">
        <v>3206</v>
      </c>
      <c r="U1659" s="34" t="s">
        <v>431</v>
      </c>
      <c r="V1659" s="89"/>
    </row>
    <row r="1660" spans="1:22" ht="20.25" customHeight="1">
      <c r="A1660" s="639" t="s">
        <v>235</v>
      </c>
      <c r="B1660" s="638" t="s">
        <v>3602</v>
      </c>
      <c r="C1660" s="639" t="s">
        <v>371</v>
      </c>
      <c r="D1660" s="640" t="s">
        <v>4471</v>
      </c>
      <c r="E1660" s="638"/>
      <c r="F1660" s="639" t="s">
        <v>2113</v>
      </c>
      <c r="G1660" s="638"/>
      <c r="H1660" s="1110">
        <v>169</v>
      </c>
      <c r="I1660" s="705">
        <v>2802</v>
      </c>
      <c r="J1660" s="643" t="s">
        <v>765</v>
      </c>
      <c r="K1660" s="578" t="str">
        <f t="shared" si="92"/>
        <v>0</v>
      </c>
      <c r="L1660" s="579">
        <f t="shared" si="93"/>
        <v>0</v>
      </c>
      <c r="M1660" s="580">
        <f t="shared" si="94"/>
        <v>473538</v>
      </c>
      <c r="N1660" s="638"/>
      <c r="O1660" s="638" t="s">
        <v>949</v>
      </c>
      <c r="P1660" s="639" t="s">
        <v>35</v>
      </c>
      <c r="Q1660" s="639" t="s">
        <v>336</v>
      </c>
      <c r="R1660" s="639" t="s">
        <v>73</v>
      </c>
      <c r="S1660" s="639" t="s">
        <v>213</v>
      </c>
      <c r="T1660" s="34" t="s">
        <v>1576</v>
      </c>
      <c r="U1660" s="34" t="s">
        <v>431</v>
      </c>
      <c r="V1660" s="89"/>
    </row>
    <row r="1661" spans="1:22" ht="20.25" customHeight="1">
      <c r="A1661" s="639" t="s">
        <v>235</v>
      </c>
      <c r="B1661" s="638" t="s">
        <v>3602</v>
      </c>
      <c r="C1661" s="639" t="s">
        <v>371</v>
      </c>
      <c r="D1661" s="640" t="s">
        <v>4468</v>
      </c>
      <c r="E1661" s="638"/>
      <c r="F1661" s="639" t="s">
        <v>957</v>
      </c>
      <c r="G1661" s="638"/>
      <c r="H1661" s="1110">
        <v>707</v>
      </c>
      <c r="I1661" s="705">
        <v>55717</v>
      </c>
      <c r="J1661" s="643" t="s">
        <v>765</v>
      </c>
      <c r="K1661" s="578" t="str">
        <f t="shared" si="92"/>
        <v>0</v>
      </c>
      <c r="L1661" s="579">
        <f t="shared" si="93"/>
        <v>0</v>
      </c>
      <c r="M1661" s="580">
        <f t="shared" si="94"/>
        <v>39391919</v>
      </c>
      <c r="N1661" s="638"/>
      <c r="O1661" s="638" t="s">
        <v>3727</v>
      </c>
      <c r="P1661" s="639" t="s">
        <v>35</v>
      </c>
      <c r="Q1661" s="639" t="s">
        <v>278</v>
      </c>
      <c r="R1661" s="639" t="s">
        <v>73</v>
      </c>
      <c r="S1661" s="639" t="s">
        <v>213</v>
      </c>
      <c r="T1661" s="34" t="s">
        <v>1576</v>
      </c>
      <c r="U1661" s="34" t="s">
        <v>431</v>
      </c>
      <c r="V1661" s="89"/>
    </row>
    <row r="1662" spans="1:22" ht="20.25" customHeight="1">
      <c r="A1662" s="639" t="s">
        <v>235</v>
      </c>
      <c r="B1662" s="638" t="s">
        <v>3602</v>
      </c>
      <c r="C1662" s="639" t="s">
        <v>371</v>
      </c>
      <c r="D1662" s="640" t="s">
        <v>4471</v>
      </c>
      <c r="E1662" s="638"/>
      <c r="F1662" s="639" t="s">
        <v>3586</v>
      </c>
      <c r="G1662" s="638"/>
      <c r="H1662" s="1110">
        <v>707</v>
      </c>
      <c r="I1662" s="705">
        <v>6283</v>
      </c>
      <c r="J1662" s="643" t="s">
        <v>765</v>
      </c>
      <c r="K1662" s="578" t="str">
        <f t="shared" si="92"/>
        <v>0</v>
      </c>
      <c r="L1662" s="579">
        <f t="shared" si="93"/>
        <v>0</v>
      </c>
      <c r="M1662" s="580">
        <f t="shared" si="94"/>
        <v>4442081</v>
      </c>
      <c r="N1662" s="638"/>
      <c r="O1662" s="638" t="s">
        <v>3727</v>
      </c>
      <c r="P1662" s="639" t="s">
        <v>35</v>
      </c>
      <c r="Q1662" s="639" t="s">
        <v>336</v>
      </c>
      <c r="R1662" s="639" t="s">
        <v>73</v>
      </c>
      <c r="S1662" s="639" t="s">
        <v>213</v>
      </c>
      <c r="T1662" s="34" t="s">
        <v>3207</v>
      </c>
      <c r="U1662" s="34" t="s">
        <v>772</v>
      </c>
      <c r="V1662" s="89"/>
    </row>
    <row r="1663" spans="1:22" ht="20.25" customHeight="1">
      <c r="A1663" s="639" t="s">
        <v>235</v>
      </c>
      <c r="B1663" s="638" t="s">
        <v>3602</v>
      </c>
      <c r="C1663" s="639" t="s">
        <v>371</v>
      </c>
      <c r="D1663" s="640" t="s">
        <v>4468</v>
      </c>
      <c r="E1663" s="638"/>
      <c r="F1663" s="639" t="s">
        <v>422</v>
      </c>
      <c r="G1663" s="638"/>
      <c r="H1663" s="1110">
        <v>211</v>
      </c>
      <c r="I1663" s="705">
        <v>30813</v>
      </c>
      <c r="J1663" s="643" t="s">
        <v>765</v>
      </c>
      <c r="K1663" s="578" t="str">
        <f t="shared" si="92"/>
        <v>0</v>
      </c>
      <c r="L1663" s="579">
        <f t="shared" si="93"/>
        <v>0</v>
      </c>
      <c r="M1663" s="580">
        <f t="shared" si="94"/>
        <v>6501543</v>
      </c>
      <c r="N1663" s="638"/>
      <c r="O1663" s="638" t="s">
        <v>3747</v>
      </c>
      <c r="P1663" s="639" t="s">
        <v>35</v>
      </c>
      <c r="Q1663" s="639" t="s">
        <v>271</v>
      </c>
      <c r="R1663" s="639" t="s">
        <v>73</v>
      </c>
      <c r="S1663" s="639" t="s">
        <v>213</v>
      </c>
      <c r="T1663" s="34" t="s">
        <v>3208</v>
      </c>
      <c r="U1663" s="34" t="s">
        <v>773</v>
      </c>
      <c r="V1663" s="89"/>
    </row>
    <row r="1664" spans="1:22" ht="20.25" customHeight="1">
      <c r="A1664" s="639" t="s">
        <v>235</v>
      </c>
      <c r="B1664" s="638" t="s">
        <v>3602</v>
      </c>
      <c r="C1664" s="639" t="s">
        <v>371</v>
      </c>
      <c r="D1664" s="640" t="s">
        <v>4465</v>
      </c>
      <c r="E1664" s="638"/>
      <c r="F1664" s="639" t="s">
        <v>880</v>
      </c>
      <c r="G1664" s="638"/>
      <c r="H1664" s="1110">
        <v>211</v>
      </c>
      <c r="I1664" s="705">
        <v>2067</v>
      </c>
      <c r="J1664" s="643" t="s">
        <v>765</v>
      </c>
      <c r="K1664" s="578" t="str">
        <f t="shared" si="92"/>
        <v>0</v>
      </c>
      <c r="L1664" s="579">
        <f t="shared" si="93"/>
        <v>0</v>
      </c>
      <c r="M1664" s="580">
        <f t="shared" si="94"/>
        <v>436137</v>
      </c>
      <c r="N1664" s="638"/>
      <c r="O1664" s="638" t="s">
        <v>3747</v>
      </c>
      <c r="P1664" s="639" t="s">
        <v>35</v>
      </c>
      <c r="Q1664" s="639" t="s">
        <v>336</v>
      </c>
      <c r="R1664" s="639" t="s">
        <v>73</v>
      </c>
      <c r="S1664" s="639" t="s">
        <v>213</v>
      </c>
      <c r="T1664" s="34" t="s">
        <v>1701</v>
      </c>
      <c r="U1664" s="34" t="s">
        <v>465</v>
      </c>
      <c r="V1664" s="89"/>
    </row>
    <row r="1665" spans="1:22" ht="20.25" customHeight="1">
      <c r="A1665" s="639" t="s">
        <v>235</v>
      </c>
      <c r="B1665" s="638" t="s">
        <v>3602</v>
      </c>
      <c r="C1665" s="639" t="s">
        <v>371</v>
      </c>
      <c r="D1665" s="640" t="s">
        <v>4465</v>
      </c>
      <c r="E1665" s="638"/>
      <c r="F1665" s="639" t="s">
        <v>880</v>
      </c>
      <c r="G1665" s="638"/>
      <c r="H1665" s="1110">
        <v>211</v>
      </c>
      <c r="I1665" s="705">
        <v>2067</v>
      </c>
      <c r="J1665" s="643" t="s">
        <v>765</v>
      </c>
      <c r="K1665" s="578" t="str">
        <f t="shared" si="92"/>
        <v>0</v>
      </c>
      <c r="L1665" s="579">
        <f t="shared" si="93"/>
        <v>0</v>
      </c>
      <c r="M1665" s="580">
        <f t="shared" si="94"/>
        <v>436137</v>
      </c>
      <c r="N1665" s="638"/>
      <c r="O1665" s="638" t="s">
        <v>3747</v>
      </c>
      <c r="P1665" s="639" t="s">
        <v>35</v>
      </c>
      <c r="Q1665" s="639" t="s">
        <v>336</v>
      </c>
      <c r="R1665" s="639" t="s">
        <v>73</v>
      </c>
      <c r="S1665" s="639" t="s">
        <v>213</v>
      </c>
      <c r="T1665" s="34" t="s">
        <v>3211</v>
      </c>
      <c r="U1665" s="34" t="s">
        <v>335</v>
      </c>
      <c r="V1665" s="89"/>
    </row>
    <row r="1666" spans="1:22" ht="20.25" customHeight="1">
      <c r="A1666" s="639" t="s">
        <v>235</v>
      </c>
      <c r="B1666" s="638" t="s">
        <v>3602</v>
      </c>
      <c r="C1666" s="639" t="s">
        <v>371</v>
      </c>
      <c r="D1666" s="640" t="s">
        <v>4468</v>
      </c>
      <c r="E1666" s="638"/>
      <c r="F1666" s="639" t="s">
        <v>882</v>
      </c>
      <c r="G1666" s="638"/>
      <c r="H1666" s="1110">
        <v>211</v>
      </c>
      <c r="I1666" s="705">
        <v>4881</v>
      </c>
      <c r="J1666" s="643" t="s">
        <v>765</v>
      </c>
      <c r="K1666" s="578" t="str">
        <f t="shared" si="92"/>
        <v>0</v>
      </c>
      <c r="L1666" s="579">
        <f t="shared" si="93"/>
        <v>0</v>
      </c>
      <c r="M1666" s="580">
        <f t="shared" si="94"/>
        <v>1029891</v>
      </c>
      <c r="N1666" s="638"/>
      <c r="O1666" s="638" t="s">
        <v>3747</v>
      </c>
      <c r="P1666" s="639" t="s">
        <v>35</v>
      </c>
      <c r="Q1666" s="639" t="s">
        <v>336</v>
      </c>
      <c r="R1666" s="639" t="s">
        <v>73</v>
      </c>
      <c r="S1666" s="639" t="s">
        <v>213</v>
      </c>
      <c r="T1666" s="34" t="s">
        <v>1576</v>
      </c>
      <c r="U1666" s="34" t="s">
        <v>1609</v>
      </c>
      <c r="V1666" s="89"/>
    </row>
    <row r="1667" spans="1:22" ht="20.25" customHeight="1">
      <c r="A1667" s="639" t="s">
        <v>235</v>
      </c>
      <c r="B1667" s="638" t="s">
        <v>3602</v>
      </c>
      <c r="C1667" s="639" t="s">
        <v>371</v>
      </c>
      <c r="D1667" s="640" t="s">
        <v>4468</v>
      </c>
      <c r="E1667" s="638"/>
      <c r="F1667" s="639" t="s">
        <v>881</v>
      </c>
      <c r="G1667" s="638"/>
      <c r="H1667" s="1110">
        <v>211</v>
      </c>
      <c r="I1667" s="705">
        <v>5857</v>
      </c>
      <c r="J1667" s="643" t="s">
        <v>765</v>
      </c>
      <c r="K1667" s="578" t="str">
        <f t="shared" si="92"/>
        <v>0</v>
      </c>
      <c r="L1667" s="579">
        <f t="shared" si="93"/>
        <v>0</v>
      </c>
      <c r="M1667" s="580">
        <f t="shared" si="94"/>
        <v>1235827</v>
      </c>
      <c r="N1667" s="638"/>
      <c r="O1667" s="638" t="s">
        <v>3747</v>
      </c>
      <c r="P1667" s="639" t="s">
        <v>35</v>
      </c>
      <c r="Q1667" s="639" t="s">
        <v>336</v>
      </c>
      <c r="R1667" s="639" t="s">
        <v>73</v>
      </c>
      <c r="S1667" s="639" t="s">
        <v>213</v>
      </c>
      <c r="T1667" s="34" t="s">
        <v>1611</v>
      </c>
      <c r="U1667" s="34" t="s">
        <v>3213</v>
      </c>
      <c r="V1667" s="89"/>
    </row>
    <row r="1668" spans="1:22" ht="20.25" customHeight="1">
      <c r="A1668" s="639" t="s">
        <v>235</v>
      </c>
      <c r="B1668" s="638" t="s">
        <v>3602</v>
      </c>
      <c r="C1668" s="639" t="s">
        <v>371</v>
      </c>
      <c r="D1668" s="640" t="s">
        <v>4468</v>
      </c>
      <c r="E1668" s="638"/>
      <c r="F1668" s="639" t="s">
        <v>876</v>
      </c>
      <c r="G1668" s="638"/>
      <c r="H1668" s="1110">
        <v>211</v>
      </c>
      <c r="I1668" s="705">
        <v>1034</v>
      </c>
      <c r="J1668" s="643" t="s">
        <v>765</v>
      </c>
      <c r="K1668" s="578" t="str">
        <f t="shared" si="92"/>
        <v>0</v>
      </c>
      <c r="L1668" s="579">
        <f t="shared" si="93"/>
        <v>0</v>
      </c>
      <c r="M1668" s="580">
        <f t="shared" si="94"/>
        <v>218174</v>
      </c>
      <c r="N1668" s="638"/>
      <c r="O1668" s="638" t="s">
        <v>3747</v>
      </c>
      <c r="P1668" s="639" t="s">
        <v>35</v>
      </c>
      <c r="Q1668" s="639" t="s">
        <v>336</v>
      </c>
      <c r="R1668" s="639" t="s">
        <v>73</v>
      </c>
      <c r="S1668" s="639" t="s">
        <v>213</v>
      </c>
      <c r="T1668" s="34" t="s">
        <v>3214</v>
      </c>
      <c r="U1668" s="34" t="s">
        <v>3213</v>
      </c>
      <c r="V1668" s="89"/>
    </row>
    <row r="1669" spans="1:22" ht="20.25" customHeight="1">
      <c r="A1669" s="639" t="s">
        <v>235</v>
      </c>
      <c r="B1669" s="638" t="s">
        <v>3602</v>
      </c>
      <c r="C1669" s="639" t="s">
        <v>371</v>
      </c>
      <c r="D1669" s="640" t="s">
        <v>4468</v>
      </c>
      <c r="E1669" s="638"/>
      <c r="F1669" s="639" t="s">
        <v>556</v>
      </c>
      <c r="G1669" s="638"/>
      <c r="H1669" s="1110">
        <v>211</v>
      </c>
      <c r="I1669" s="705">
        <v>1550</v>
      </c>
      <c r="J1669" s="643" t="s">
        <v>765</v>
      </c>
      <c r="K1669" s="578" t="str">
        <f t="shared" si="92"/>
        <v>0</v>
      </c>
      <c r="L1669" s="579">
        <f t="shared" si="93"/>
        <v>0</v>
      </c>
      <c r="M1669" s="580">
        <f t="shared" si="94"/>
        <v>327050</v>
      </c>
      <c r="N1669" s="638"/>
      <c r="O1669" s="638" t="s">
        <v>3747</v>
      </c>
      <c r="P1669" s="639" t="s">
        <v>35</v>
      </c>
      <c r="Q1669" s="639" t="s">
        <v>336</v>
      </c>
      <c r="R1669" s="639" t="s">
        <v>73</v>
      </c>
      <c r="S1669" s="639" t="s">
        <v>213</v>
      </c>
      <c r="T1669" s="158" t="s">
        <v>3217</v>
      </c>
      <c r="U1669" s="158" t="s">
        <v>3218</v>
      </c>
      <c r="V1669" s="89"/>
    </row>
    <row r="1670" spans="1:22" ht="20.25" customHeight="1">
      <c r="A1670" s="639" t="s">
        <v>235</v>
      </c>
      <c r="B1670" s="638" t="s">
        <v>3602</v>
      </c>
      <c r="C1670" s="639" t="s">
        <v>371</v>
      </c>
      <c r="D1670" s="640" t="s">
        <v>4468</v>
      </c>
      <c r="E1670" s="638"/>
      <c r="F1670" s="639" t="s">
        <v>1901</v>
      </c>
      <c r="G1670" s="638"/>
      <c r="H1670" s="1110">
        <v>211</v>
      </c>
      <c r="I1670" s="705">
        <v>12087</v>
      </c>
      <c r="J1670" s="643" t="s">
        <v>765</v>
      </c>
      <c r="K1670" s="578" t="str">
        <f t="shared" si="92"/>
        <v>0</v>
      </c>
      <c r="L1670" s="579">
        <f t="shared" si="93"/>
        <v>0</v>
      </c>
      <c r="M1670" s="580">
        <f t="shared" si="94"/>
        <v>2550357</v>
      </c>
      <c r="N1670" s="638"/>
      <c r="O1670" s="638" t="s">
        <v>3748</v>
      </c>
      <c r="P1670" s="639" t="s">
        <v>35</v>
      </c>
      <c r="Q1670" s="639" t="s">
        <v>577</v>
      </c>
      <c r="R1670" s="639" t="s">
        <v>375</v>
      </c>
      <c r="S1670" s="639" t="s">
        <v>213</v>
      </c>
      <c r="T1670" s="158" t="s">
        <v>3219</v>
      </c>
      <c r="U1670" s="158" t="s">
        <v>3220</v>
      </c>
      <c r="V1670" s="89"/>
    </row>
    <row r="1671" spans="1:22" ht="20.25" customHeight="1">
      <c r="A1671" s="639" t="s">
        <v>235</v>
      </c>
      <c r="B1671" s="638" t="s">
        <v>3602</v>
      </c>
      <c r="C1671" s="639" t="s">
        <v>371</v>
      </c>
      <c r="D1671" s="640" t="s">
        <v>4468</v>
      </c>
      <c r="E1671" s="638"/>
      <c r="F1671" s="639" t="s">
        <v>513</v>
      </c>
      <c r="G1671" s="638"/>
      <c r="H1671" s="1110">
        <v>211</v>
      </c>
      <c r="I1671" s="705">
        <v>60832</v>
      </c>
      <c r="J1671" s="643">
        <v>16</v>
      </c>
      <c r="K1671" s="578">
        <f t="shared" si="92"/>
        <v>3376</v>
      </c>
      <c r="L1671" s="579">
        <f t="shared" si="93"/>
        <v>3.3759999999999999</v>
      </c>
      <c r="M1671" s="580">
        <f t="shared" si="94"/>
        <v>12835552</v>
      </c>
      <c r="N1671" s="638"/>
      <c r="O1671" s="638" t="s">
        <v>3748</v>
      </c>
      <c r="P1671" s="639" t="s">
        <v>35</v>
      </c>
      <c r="Q1671" s="639" t="s">
        <v>270</v>
      </c>
      <c r="R1671" s="639" t="s">
        <v>60</v>
      </c>
      <c r="S1671" s="639" t="s">
        <v>213</v>
      </c>
      <c r="T1671" s="158" t="s">
        <v>3222</v>
      </c>
      <c r="U1671" s="158" t="s">
        <v>3223</v>
      </c>
      <c r="V1671" s="89"/>
    </row>
    <row r="1672" spans="1:22" ht="20.25" customHeight="1">
      <c r="A1672" s="639" t="s">
        <v>235</v>
      </c>
      <c r="B1672" s="638" t="s">
        <v>3602</v>
      </c>
      <c r="C1672" s="639" t="s">
        <v>371</v>
      </c>
      <c r="D1672" s="640" t="s">
        <v>4468</v>
      </c>
      <c r="E1672" s="638"/>
      <c r="F1672" s="639" t="s">
        <v>1083</v>
      </c>
      <c r="G1672" s="638"/>
      <c r="H1672" s="1110">
        <v>321</v>
      </c>
      <c r="I1672" s="705">
        <v>186895</v>
      </c>
      <c r="J1672" s="643">
        <v>29</v>
      </c>
      <c r="K1672" s="578">
        <f t="shared" si="92"/>
        <v>9309</v>
      </c>
      <c r="L1672" s="579">
        <f t="shared" si="93"/>
        <v>9.3089999999999993</v>
      </c>
      <c r="M1672" s="580">
        <f t="shared" si="94"/>
        <v>59993295</v>
      </c>
      <c r="N1672" s="638"/>
      <c r="O1672" s="638" t="s">
        <v>3749</v>
      </c>
      <c r="P1672" s="639" t="s">
        <v>35</v>
      </c>
      <c r="Q1672" s="639" t="s">
        <v>691</v>
      </c>
      <c r="R1672" s="639" t="s">
        <v>60</v>
      </c>
      <c r="S1672" s="639" t="s">
        <v>213</v>
      </c>
      <c r="T1672" s="158" t="s">
        <v>1668</v>
      </c>
      <c r="U1672" s="158" t="s">
        <v>1669</v>
      </c>
      <c r="V1672" s="89"/>
    </row>
    <row r="1673" spans="1:22" ht="20.25" customHeight="1">
      <c r="A1673" s="639" t="s">
        <v>235</v>
      </c>
      <c r="B1673" s="638" t="s">
        <v>3602</v>
      </c>
      <c r="C1673" s="639" t="s">
        <v>371</v>
      </c>
      <c r="D1673" s="640" t="s">
        <v>4468</v>
      </c>
      <c r="E1673" s="638"/>
      <c r="F1673" s="639" t="s">
        <v>401</v>
      </c>
      <c r="G1673" s="638"/>
      <c r="H1673" s="1110">
        <v>82</v>
      </c>
      <c r="I1673" s="705">
        <v>66648</v>
      </c>
      <c r="J1673" s="643">
        <v>9</v>
      </c>
      <c r="K1673" s="578">
        <f t="shared" si="92"/>
        <v>738</v>
      </c>
      <c r="L1673" s="579">
        <f t="shared" si="93"/>
        <v>0.73799999999999999</v>
      </c>
      <c r="M1673" s="580">
        <f t="shared" si="94"/>
        <v>5465136</v>
      </c>
      <c r="N1673" s="638"/>
      <c r="O1673" s="638"/>
      <c r="P1673" s="639" t="s">
        <v>35</v>
      </c>
      <c r="Q1673" s="639" t="s">
        <v>344</v>
      </c>
      <c r="R1673" s="639" t="s">
        <v>60</v>
      </c>
      <c r="S1673" s="639" t="s">
        <v>213</v>
      </c>
      <c r="T1673" s="158" t="s">
        <v>3224</v>
      </c>
      <c r="U1673" s="158" t="s">
        <v>3225</v>
      </c>
      <c r="V1673" s="89"/>
    </row>
    <row r="1674" spans="1:22" ht="20.25" customHeight="1">
      <c r="A1674" s="639" t="s">
        <v>235</v>
      </c>
      <c r="B1674" s="638" t="s">
        <v>3602</v>
      </c>
      <c r="C1674" s="639" t="s">
        <v>371</v>
      </c>
      <c r="D1674" s="640" t="s">
        <v>4468</v>
      </c>
      <c r="E1674" s="638"/>
      <c r="F1674" s="639" t="s">
        <v>882</v>
      </c>
      <c r="G1674" s="638"/>
      <c r="H1674" s="1110">
        <v>82</v>
      </c>
      <c r="I1674" s="705">
        <v>8234</v>
      </c>
      <c r="J1674" s="643" t="s">
        <v>765</v>
      </c>
      <c r="K1674" s="578" t="str">
        <f t="shared" si="92"/>
        <v>0</v>
      </c>
      <c r="L1674" s="579">
        <f t="shared" si="93"/>
        <v>0</v>
      </c>
      <c r="M1674" s="580">
        <f t="shared" si="94"/>
        <v>675188</v>
      </c>
      <c r="N1674" s="638"/>
      <c r="O1674" s="638" t="s">
        <v>3750</v>
      </c>
      <c r="P1674" s="639" t="s">
        <v>35</v>
      </c>
      <c r="Q1674" s="639" t="s">
        <v>336</v>
      </c>
      <c r="R1674" s="639" t="s">
        <v>73</v>
      </c>
      <c r="S1674" s="639" t="s">
        <v>213</v>
      </c>
      <c r="T1674" s="158" t="s">
        <v>3228</v>
      </c>
      <c r="U1674" s="158" t="s">
        <v>1441</v>
      </c>
      <c r="V1674" s="89"/>
    </row>
    <row r="1675" spans="1:22" ht="20.25" customHeight="1">
      <c r="A1675" s="639" t="s">
        <v>235</v>
      </c>
      <c r="B1675" s="638" t="s">
        <v>3602</v>
      </c>
      <c r="C1675" s="639" t="s">
        <v>371</v>
      </c>
      <c r="D1675" s="640" t="s">
        <v>4468</v>
      </c>
      <c r="E1675" s="638"/>
      <c r="F1675" s="639" t="s">
        <v>406</v>
      </c>
      <c r="G1675" s="638"/>
      <c r="H1675" s="1110">
        <v>82</v>
      </c>
      <c r="I1675" s="705">
        <v>42817</v>
      </c>
      <c r="J1675" s="643" t="s">
        <v>765</v>
      </c>
      <c r="K1675" s="578" t="str">
        <f t="shared" si="92"/>
        <v>0</v>
      </c>
      <c r="L1675" s="579">
        <f t="shared" si="93"/>
        <v>0</v>
      </c>
      <c r="M1675" s="580">
        <f t="shared" si="94"/>
        <v>3510994</v>
      </c>
      <c r="N1675" s="638"/>
      <c r="O1675" s="638" t="s">
        <v>3750</v>
      </c>
      <c r="P1675" s="639" t="s">
        <v>35</v>
      </c>
      <c r="Q1675" s="639" t="s">
        <v>271</v>
      </c>
      <c r="R1675" s="639" t="s">
        <v>73</v>
      </c>
      <c r="S1675" s="639" t="s">
        <v>213</v>
      </c>
      <c r="T1675" s="158" t="s">
        <v>3009</v>
      </c>
      <c r="U1675" s="158" t="s">
        <v>778</v>
      </c>
      <c r="V1675" s="89"/>
    </row>
    <row r="1676" spans="1:22" ht="20.25" customHeight="1">
      <c r="A1676" s="639" t="s">
        <v>235</v>
      </c>
      <c r="B1676" s="638" t="s">
        <v>3602</v>
      </c>
      <c r="C1676" s="639" t="s">
        <v>371</v>
      </c>
      <c r="D1676" s="640" t="s">
        <v>4468</v>
      </c>
      <c r="E1676" s="638"/>
      <c r="F1676" s="639" t="s">
        <v>1575</v>
      </c>
      <c r="G1676" s="638"/>
      <c r="H1676" s="1110">
        <v>82</v>
      </c>
      <c r="I1676" s="705">
        <v>6975</v>
      </c>
      <c r="J1676" s="643" t="s">
        <v>765</v>
      </c>
      <c r="K1676" s="578" t="str">
        <f t="shared" si="92"/>
        <v>0</v>
      </c>
      <c r="L1676" s="579">
        <f t="shared" si="93"/>
        <v>0</v>
      </c>
      <c r="M1676" s="580">
        <f t="shared" si="94"/>
        <v>571950</v>
      </c>
      <c r="N1676" s="638"/>
      <c r="O1676" s="638" t="s">
        <v>3750</v>
      </c>
      <c r="P1676" s="639" t="s">
        <v>35</v>
      </c>
      <c r="Q1676" s="639" t="s">
        <v>336</v>
      </c>
      <c r="R1676" s="639" t="s">
        <v>73</v>
      </c>
      <c r="S1676" s="639" t="s">
        <v>213</v>
      </c>
      <c r="T1676" s="158" t="s">
        <v>3029</v>
      </c>
      <c r="U1676" s="158" t="s">
        <v>279</v>
      </c>
      <c r="V1676" s="89"/>
    </row>
    <row r="1677" spans="1:22" ht="20.25" customHeight="1">
      <c r="A1677" s="639" t="s">
        <v>235</v>
      </c>
      <c r="B1677" s="638" t="s">
        <v>3602</v>
      </c>
      <c r="C1677" s="639" t="s">
        <v>371</v>
      </c>
      <c r="D1677" s="640" t="s">
        <v>4465</v>
      </c>
      <c r="E1677" s="638"/>
      <c r="F1677" s="639" t="s">
        <v>880</v>
      </c>
      <c r="G1677" s="638"/>
      <c r="H1677" s="1110">
        <v>82</v>
      </c>
      <c r="I1677" s="705">
        <v>3487</v>
      </c>
      <c r="J1677" s="643" t="s">
        <v>765</v>
      </c>
      <c r="K1677" s="578" t="str">
        <f t="shared" si="92"/>
        <v>0</v>
      </c>
      <c r="L1677" s="579">
        <f t="shared" si="93"/>
        <v>0</v>
      </c>
      <c r="M1677" s="580">
        <f t="shared" si="94"/>
        <v>285934</v>
      </c>
      <c r="N1677" s="638"/>
      <c r="O1677" s="638" t="s">
        <v>3750</v>
      </c>
      <c r="P1677" s="639" t="s">
        <v>35</v>
      </c>
      <c r="Q1677" s="639" t="s">
        <v>336</v>
      </c>
      <c r="R1677" s="639" t="s">
        <v>73</v>
      </c>
      <c r="S1677" s="639" t="s">
        <v>213</v>
      </c>
      <c r="T1677" s="158" t="s">
        <v>3232</v>
      </c>
      <c r="U1677" s="158" t="s">
        <v>565</v>
      </c>
      <c r="V1677" s="89"/>
    </row>
    <row r="1678" spans="1:22" ht="20.25" customHeight="1">
      <c r="A1678" s="639" t="s">
        <v>235</v>
      </c>
      <c r="B1678" s="638" t="s">
        <v>3602</v>
      </c>
      <c r="C1678" s="639" t="s">
        <v>371</v>
      </c>
      <c r="D1678" s="640" t="s">
        <v>4465</v>
      </c>
      <c r="E1678" s="638"/>
      <c r="F1678" s="639" t="s">
        <v>880</v>
      </c>
      <c r="G1678" s="638"/>
      <c r="H1678" s="1110">
        <v>82</v>
      </c>
      <c r="I1678" s="705">
        <v>3487</v>
      </c>
      <c r="J1678" s="643" t="s">
        <v>765</v>
      </c>
      <c r="K1678" s="578" t="str">
        <f t="shared" si="92"/>
        <v>0</v>
      </c>
      <c r="L1678" s="579">
        <f t="shared" si="93"/>
        <v>0</v>
      </c>
      <c r="M1678" s="580">
        <f t="shared" si="94"/>
        <v>285934</v>
      </c>
      <c r="N1678" s="638"/>
      <c r="O1678" s="638" t="s">
        <v>3750</v>
      </c>
      <c r="P1678" s="639" t="s">
        <v>35</v>
      </c>
      <c r="Q1678" s="639" t="s">
        <v>336</v>
      </c>
      <c r="R1678" s="639" t="s">
        <v>73</v>
      </c>
      <c r="S1678" s="639" t="s">
        <v>213</v>
      </c>
      <c r="T1678" s="158" t="s">
        <v>1576</v>
      </c>
      <c r="U1678" s="158" t="s">
        <v>565</v>
      </c>
      <c r="V1678" s="89"/>
    </row>
    <row r="1679" spans="1:22" ht="20.25" customHeight="1">
      <c r="A1679" s="639" t="s">
        <v>235</v>
      </c>
      <c r="B1679" s="638" t="s">
        <v>3602</v>
      </c>
      <c r="C1679" s="639" t="s">
        <v>371</v>
      </c>
      <c r="D1679" s="640" t="s">
        <v>4468</v>
      </c>
      <c r="E1679" s="638"/>
      <c r="F1679" s="639" t="s">
        <v>164</v>
      </c>
      <c r="G1679" s="638"/>
      <c r="H1679" s="1110">
        <v>707</v>
      </c>
      <c r="I1679" s="705">
        <v>17000</v>
      </c>
      <c r="J1679" s="643" t="s">
        <v>765</v>
      </c>
      <c r="K1679" s="578" t="str">
        <f t="shared" si="92"/>
        <v>0</v>
      </c>
      <c r="L1679" s="579">
        <f t="shared" si="93"/>
        <v>0</v>
      </c>
      <c r="M1679" s="580">
        <f t="shared" si="94"/>
        <v>12019000</v>
      </c>
      <c r="N1679" s="638"/>
      <c r="O1679" s="638"/>
      <c r="P1679" s="639" t="s">
        <v>35</v>
      </c>
      <c r="Q1679" s="639" t="s">
        <v>360</v>
      </c>
      <c r="R1679" s="639" t="s">
        <v>73</v>
      </c>
      <c r="S1679" s="639" t="s">
        <v>213</v>
      </c>
      <c r="T1679" s="158" t="s">
        <v>1576</v>
      </c>
      <c r="U1679" s="158" t="s">
        <v>565</v>
      </c>
      <c r="V1679" s="89"/>
    </row>
    <row r="1680" spans="1:22" ht="20.25" customHeight="1">
      <c r="A1680" s="639" t="s">
        <v>235</v>
      </c>
      <c r="B1680" s="638" t="s">
        <v>3609</v>
      </c>
      <c r="C1680" s="639" t="s">
        <v>371</v>
      </c>
      <c r="D1680" s="640" t="s">
        <v>4479</v>
      </c>
      <c r="E1680" s="638"/>
      <c r="F1680" s="639" t="s">
        <v>512</v>
      </c>
      <c r="G1680" s="638"/>
      <c r="H1680" s="1110">
        <v>610</v>
      </c>
      <c r="I1680" s="705">
        <v>45281</v>
      </c>
      <c r="J1680" s="643">
        <v>12</v>
      </c>
      <c r="K1680" s="578">
        <f t="shared" si="92"/>
        <v>7320</v>
      </c>
      <c r="L1680" s="579">
        <f t="shared" si="93"/>
        <v>7.32</v>
      </c>
      <c r="M1680" s="580">
        <f t="shared" si="94"/>
        <v>27621410</v>
      </c>
      <c r="N1680" s="638"/>
      <c r="O1680" s="638" t="s">
        <v>583</v>
      </c>
      <c r="P1680" s="639" t="s">
        <v>35</v>
      </c>
      <c r="Q1680" s="639" t="s">
        <v>270</v>
      </c>
      <c r="R1680" s="639" t="s">
        <v>60</v>
      </c>
      <c r="S1680" s="639" t="s">
        <v>213</v>
      </c>
      <c r="T1680" s="158" t="s">
        <v>3003</v>
      </c>
      <c r="U1680" s="158" t="s">
        <v>565</v>
      </c>
      <c r="V1680" s="89"/>
    </row>
    <row r="1681" spans="1:22" ht="20.25" customHeight="1">
      <c r="A1681" s="639" t="s">
        <v>235</v>
      </c>
      <c r="B1681" s="638" t="s">
        <v>3609</v>
      </c>
      <c r="C1681" s="639" t="s">
        <v>371</v>
      </c>
      <c r="D1681" s="640" t="s">
        <v>4479</v>
      </c>
      <c r="E1681" s="638"/>
      <c r="F1681" s="639" t="s">
        <v>1387</v>
      </c>
      <c r="G1681" s="638"/>
      <c r="H1681" s="1110">
        <v>610</v>
      </c>
      <c r="I1681" s="705">
        <v>13323</v>
      </c>
      <c r="J1681" s="643" t="s">
        <v>765</v>
      </c>
      <c r="K1681" s="578" t="str">
        <f t="shared" si="92"/>
        <v>0</v>
      </c>
      <c r="L1681" s="579">
        <f t="shared" si="93"/>
        <v>0</v>
      </c>
      <c r="M1681" s="580">
        <f t="shared" si="94"/>
        <v>8127030</v>
      </c>
      <c r="N1681" s="638"/>
      <c r="O1681" s="638" t="s">
        <v>583</v>
      </c>
      <c r="P1681" s="639" t="s">
        <v>35</v>
      </c>
      <c r="Q1681" s="639" t="s">
        <v>577</v>
      </c>
      <c r="R1681" s="639" t="s">
        <v>375</v>
      </c>
      <c r="S1681" s="639" t="s">
        <v>213</v>
      </c>
      <c r="T1681" s="158" t="s">
        <v>1696</v>
      </c>
      <c r="U1681" s="158" t="s">
        <v>2318</v>
      </c>
      <c r="V1681" s="89"/>
    </row>
    <row r="1682" spans="1:22" ht="20.25" customHeight="1">
      <c r="A1682" s="639" t="s">
        <v>235</v>
      </c>
      <c r="B1682" s="638" t="s">
        <v>3609</v>
      </c>
      <c r="C1682" s="639" t="s">
        <v>371</v>
      </c>
      <c r="D1682" s="640" t="s">
        <v>4479</v>
      </c>
      <c r="E1682" s="638"/>
      <c r="F1682" s="639" t="s">
        <v>513</v>
      </c>
      <c r="G1682" s="638"/>
      <c r="H1682" s="1110">
        <v>850</v>
      </c>
      <c r="I1682" s="705">
        <v>59266</v>
      </c>
      <c r="J1682" s="643">
        <v>16</v>
      </c>
      <c r="K1682" s="578">
        <f t="shared" si="92"/>
        <v>13600</v>
      </c>
      <c r="L1682" s="579">
        <f t="shared" si="93"/>
        <v>13.6</v>
      </c>
      <c r="M1682" s="580">
        <f t="shared" si="94"/>
        <v>50376100</v>
      </c>
      <c r="N1682" s="638"/>
      <c r="O1682" s="638" t="s">
        <v>579</v>
      </c>
      <c r="P1682" s="639" t="s">
        <v>35</v>
      </c>
      <c r="Q1682" s="639" t="s">
        <v>270</v>
      </c>
      <c r="R1682" s="639" t="s">
        <v>60</v>
      </c>
      <c r="S1682" s="639" t="s">
        <v>213</v>
      </c>
      <c r="T1682" s="158" t="s">
        <v>3180</v>
      </c>
      <c r="U1682" s="158" t="s">
        <v>279</v>
      </c>
      <c r="V1682" s="89"/>
    </row>
    <row r="1683" spans="1:22" ht="20.25" customHeight="1">
      <c r="A1683" s="639" t="s">
        <v>235</v>
      </c>
      <c r="B1683" s="638" t="s">
        <v>3609</v>
      </c>
      <c r="C1683" s="639" t="s">
        <v>371</v>
      </c>
      <c r="D1683" s="640" t="s">
        <v>4479</v>
      </c>
      <c r="E1683" s="638"/>
      <c r="F1683" s="639" t="s">
        <v>1901</v>
      </c>
      <c r="G1683" s="638"/>
      <c r="H1683" s="1110">
        <v>850</v>
      </c>
      <c r="I1683" s="705">
        <v>13335</v>
      </c>
      <c r="J1683" s="643" t="s">
        <v>765</v>
      </c>
      <c r="K1683" s="578" t="str">
        <f t="shared" si="92"/>
        <v>0</v>
      </c>
      <c r="L1683" s="579">
        <f t="shared" si="93"/>
        <v>0</v>
      </c>
      <c r="M1683" s="580">
        <f t="shared" si="94"/>
        <v>11334750</v>
      </c>
      <c r="N1683" s="638"/>
      <c r="O1683" s="638" t="s">
        <v>579</v>
      </c>
      <c r="P1683" s="639" t="s">
        <v>35</v>
      </c>
      <c r="Q1683" s="639" t="s">
        <v>577</v>
      </c>
      <c r="R1683" s="639" t="s">
        <v>375</v>
      </c>
      <c r="S1683" s="639" t="s">
        <v>213</v>
      </c>
      <c r="T1683" s="158" t="s">
        <v>3012</v>
      </c>
      <c r="U1683" s="158" t="s">
        <v>710</v>
      </c>
      <c r="V1683" s="89"/>
    </row>
    <row r="1684" spans="1:22" ht="20.25" customHeight="1">
      <c r="A1684" s="639" t="s">
        <v>235</v>
      </c>
      <c r="B1684" s="638" t="s">
        <v>3609</v>
      </c>
      <c r="C1684" s="639" t="s">
        <v>371</v>
      </c>
      <c r="D1684" s="640" t="s">
        <v>4479</v>
      </c>
      <c r="E1684" s="638"/>
      <c r="F1684" s="639" t="s">
        <v>159</v>
      </c>
      <c r="G1684" s="638"/>
      <c r="H1684" s="1110">
        <v>1460</v>
      </c>
      <c r="I1684" s="705">
        <v>14000</v>
      </c>
      <c r="J1684" s="643" t="s">
        <v>765</v>
      </c>
      <c r="K1684" s="578" t="str">
        <f t="shared" si="92"/>
        <v>0</v>
      </c>
      <c r="L1684" s="579">
        <f t="shared" si="93"/>
        <v>0</v>
      </c>
      <c r="M1684" s="580">
        <f t="shared" si="94"/>
        <v>20440000</v>
      </c>
      <c r="N1684" s="638"/>
      <c r="O1684" s="638"/>
      <c r="P1684" s="639" t="s">
        <v>35</v>
      </c>
      <c r="Q1684" s="639" t="s">
        <v>360</v>
      </c>
      <c r="R1684" s="639" t="s">
        <v>73</v>
      </c>
      <c r="S1684" s="639" t="s">
        <v>213</v>
      </c>
      <c r="T1684" s="158" t="s">
        <v>1670</v>
      </c>
      <c r="U1684" s="158" t="s">
        <v>775</v>
      </c>
      <c r="V1684" s="89"/>
    </row>
    <row r="1685" spans="1:22" ht="20.25" customHeight="1">
      <c r="A1685" s="639" t="s">
        <v>235</v>
      </c>
      <c r="B1685" s="638" t="s">
        <v>3609</v>
      </c>
      <c r="C1685" s="639" t="s">
        <v>371</v>
      </c>
      <c r="D1685" s="640" t="s">
        <v>4479</v>
      </c>
      <c r="E1685" s="638"/>
      <c r="F1685" s="639" t="s">
        <v>164</v>
      </c>
      <c r="G1685" s="638"/>
      <c r="H1685" s="1110">
        <v>850</v>
      </c>
      <c r="I1685" s="705">
        <v>17000</v>
      </c>
      <c r="J1685" s="643" t="s">
        <v>765</v>
      </c>
      <c r="K1685" s="578" t="str">
        <f t="shared" si="92"/>
        <v>0</v>
      </c>
      <c r="L1685" s="579">
        <f t="shared" si="93"/>
        <v>0</v>
      </c>
      <c r="M1685" s="580">
        <f t="shared" si="94"/>
        <v>14450000</v>
      </c>
      <c r="N1685" s="638"/>
      <c r="O1685" s="638"/>
      <c r="P1685" s="639" t="s">
        <v>35</v>
      </c>
      <c r="Q1685" s="639" t="s">
        <v>360</v>
      </c>
      <c r="R1685" s="639" t="s">
        <v>73</v>
      </c>
      <c r="S1685" s="639" t="s">
        <v>213</v>
      </c>
      <c r="T1685" s="158" t="s">
        <v>3011</v>
      </c>
      <c r="U1685" s="158" t="s">
        <v>711</v>
      </c>
      <c r="V1685" s="89"/>
    </row>
    <row r="1686" spans="1:22" ht="20.25" customHeight="1">
      <c r="A1686" s="639" t="s">
        <v>235</v>
      </c>
      <c r="B1686" s="638" t="s">
        <v>3609</v>
      </c>
      <c r="C1686" s="639" t="s">
        <v>371</v>
      </c>
      <c r="D1686" s="640" t="s">
        <v>4479</v>
      </c>
      <c r="E1686" s="638"/>
      <c r="F1686" s="639" t="s">
        <v>422</v>
      </c>
      <c r="G1686" s="638"/>
      <c r="H1686" s="1110">
        <v>1460</v>
      </c>
      <c r="I1686" s="705">
        <v>30813</v>
      </c>
      <c r="J1686" s="643" t="s">
        <v>765</v>
      </c>
      <c r="K1686" s="578" t="str">
        <f t="shared" si="92"/>
        <v>0</v>
      </c>
      <c r="L1686" s="579">
        <f t="shared" si="93"/>
        <v>0</v>
      </c>
      <c r="M1686" s="580">
        <f t="shared" si="94"/>
        <v>44986980</v>
      </c>
      <c r="N1686" s="638"/>
      <c r="O1686" s="638" t="s">
        <v>3747</v>
      </c>
      <c r="P1686" s="639" t="s">
        <v>35</v>
      </c>
      <c r="Q1686" s="639" t="s">
        <v>271</v>
      </c>
      <c r="R1686" s="639" t="s">
        <v>73</v>
      </c>
      <c r="S1686" s="639" t="s">
        <v>213</v>
      </c>
      <c r="T1686" s="158" t="s">
        <v>3237</v>
      </c>
      <c r="U1686" s="158" t="s">
        <v>85</v>
      </c>
      <c r="V1686" s="89"/>
    </row>
    <row r="1687" spans="1:22" ht="20.25" customHeight="1">
      <c r="A1687" s="639" t="s">
        <v>235</v>
      </c>
      <c r="B1687" s="638" t="s">
        <v>3609</v>
      </c>
      <c r="C1687" s="639" t="s">
        <v>371</v>
      </c>
      <c r="D1687" s="640" t="s">
        <v>4479</v>
      </c>
      <c r="E1687" s="638"/>
      <c r="F1687" s="639" t="s">
        <v>880</v>
      </c>
      <c r="G1687" s="638"/>
      <c r="H1687" s="1110">
        <v>1460</v>
      </c>
      <c r="I1687" s="705">
        <v>2067</v>
      </c>
      <c r="J1687" s="643" t="s">
        <v>765</v>
      </c>
      <c r="K1687" s="578" t="str">
        <f t="shared" si="92"/>
        <v>0</v>
      </c>
      <c r="L1687" s="579">
        <f t="shared" si="93"/>
        <v>0</v>
      </c>
      <c r="M1687" s="580">
        <f t="shared" si="94"/>
        <v>3017820</v>
      </c>
      <c r="N1687" s="638"/>
      <c r="O1687" s="638" t="s">
        <v>3747</v>
      </c>
      <c r="P1687" s="639" t="s">
        <v>35</v>
      </c>
      <c r="Q1687" s="639" t="s">
        <v>336</v>
      </c>
      <c r="R1687" s="639" t="s">
        <v>73</v>
      </c>
      <c r="S1687" s="639" t="s">
        <v>213</v>
      </c>
      <c r="T1687" s="158" t="s">
        <v>3021</v>
      </c>
      <c r="U1687" s="158" t="s">
        <v>632</v>
      </c>
      <c r="V1687" s="89"/>
    </row>
    <row r="1688" spans="1:22" ht="20.25" customHeight="1">
      <c r="A1688" s="639" t="s">
        <v>235</v>
      </c>
      <c r="B1688" s="638" t="s">
        <v>3609</v>
      </c>
      <c r="C1688" s="639" t="s">
        <v>371</v>
      </c>
      <c r="D1688" s="640" t="s">
        <v>4479</v>
      </c>
      <c r="E1688" s="638"/>
      <c r="F1688" s="639" t="s">
        <v>880</v>
      </c>
      <c r="G1688" s="638"/>
      <c r="H1688" s="1110">
        <v>1460</v>
      </c>
      <c r="I1688" s="705">
        <v>2067</v>
      </c>
      <c r="J1688" s="643" t="s">
        <v>765</v>
      </c>
      <c r="K1688" s="578" t="str">
        <f t="shared" si="92"/>
        <v>0</v>
      </c>
      <c r="L1688" s="579">
        <f t="shared" si="93"/>
        <v>0</v>
      </c>
      <c r="M1688" s="580">
        <f t="shared" si="94"/>
        <v>3017820</v>
      </c>
      <c r="N1688" s="638"/>
      <c r="O1688" s="638" t="s">
        <v>3747</v>
      </c>
      <c r="P1688" s="639" t="s">
        <v>35</v>
      </c>
      <c r="Q1688" s="639" t="s">
        <v>336</v>
      </c>
      <c r="R1688" s="639" t="s">
        <v>73</v>
      </c>
      <c r="S1688" s="639" t="s">
        <v>213</v>
      </c>
      <c r="T1688" s="158" t="s">
        <v>3194</v>
      </c>
      <c r="U1688" s="158" t="s">
        <v>631</v>
      </c>
      <c r="V1688" s="89"/>
    </row>
    <row r="1689" spans="1:22" ht="20.25" customHeight="1">
      <c r="A1689" s="639" t="s">
        <v>235</v>
      </c>
      <c r="B1689" s="638" t="s">
        <v>3609</v>
      </c>
      <c r="C1689" s="639" t="s">
        <v>371</v>
      </c>
      <c r="D1689" s="640" t="s">
        <v>4479</v>
      </c>
      <c r="E1689" s="638"/>
      <c r="F1689" s="639" t="s">
        <v>882</v>
      </c>
      <c r="G1689" s="638"/>
      <c r="H1689" s="1110">
        <v>1460</v>
      </c>
      <c r="I1689" s="705">
        <v>4881</v>
      </c>
      <c r="J1689" s="643" t="s">
        <v>765</v>
      </c>
      <c r="K1689" s="578" t="str">
        <f t="shared" si="92"/>
        <v>0</v>
      </c>
      <c r="L1689" s="579">
        <f t="shared" si="93"/>
        <v>0</v>
      </c>
      <c r="M1689" s="580">
        <f t="shared" si="94"/>
        <v>7126260</v>
      </c>
      <c r="N1689" s="638"/>
      <c r="O1689" s="638" t="s">
        <v>3747</v>
      </c>
      <c r="P1689" s="639" t="s">
        <v>35</v>
      </c>
      <c r="Q1689" s="639" t="s">
        <v>336</v>
      </c>
      <c r="R1689" s="639" t="s">
        <v>73</v>
      </c>
      <c r="S1689" s="639" t="s">
        <v>213</v>
      </c>
      <c r="T1689" s="158" t="s">
        <v>3241</v>
      </c>
      <c r="U1689" s="158" t="s">
        <v>751</v>
      </c>
      <c r="V1689" s="89"/>
    </row>
    <row r="1690" spans="1:22" ht="20.25" customHeight="1">
      <c r="A1690" s="639" t="s">
        <v>235</v>
      </c>
      <c r="B1690" s="638" t="s">
        <v>3609</v>
      </c>
      <c r="C1690" s="639" t="s">
        <v>371</v>
      </c>
      <c r="D1690" s="640" t="s">
        <v>4479</v>
      </c>
      <c r="E1690" s="638"/>
      <c r="F1690" s="639" t="s">
        <v>881</v>
      </c>
      <c r="G1690" s="638"/>
      <c r="H1690" s="1110">
        <v>1460</v>
      </c>
      <c r="I1690" s="705">
        <v>5857</v>
      </c>
      <c r="J1690" s="643" t="s">
        <v>765</v>
      </c>
      <c r="K1690" s="578" t="str">
        <f t="shared" si="92"/>
        <v>0</v>
      </c>
      <c r="L1690" s="579">
        <f t="shared" si="93"/>
        <v>0</v>
      </c>
      <c r="M1690" s="580">
        <f t="shared" si="94"/>
        <v>8551220</v>
      </c>
      <c r="N1690" s="638"/>
      <c r="O1690" s="638" t="s">
        <v>3747</v>
      </c>
      <c r="P1690" s="639" t="s">
        <v>35</v>
      </c>
      <c r="Q1690" s="639" t="s">
        <v>336</v>
      </c>
      <c r="R1690" s="639" t="s">
        <v>73</v>
      </c>
      <c r="S1690" s="639" t="s">
        <v>213</v>
      </c>
      <c r="T1690" s="158" t="s">
        <v>3163</v>
      </c>
      <c r="U1690" s="158" t="s">
        <v>751</v>
      </c>
      <c r="V1690" s="89"/>
    </row>
    <row r="1691" spans="1:22" ht="20.25" customHeight="1">
      <c r="A1691" s="639" t="s">
        <v>235</v>
      </c>
      <c r="B1691" s="638" t="s">
        <v>3609</v>
      </c>
      <c r="C1691" s="639" t="s">
        <v>371</v>
      </c>
      <c r="D1691" s="640" t="s">
        <v>4479</v>
      </c>
      <c r="E1691" s="638"/>
      <c r="F1691" s="639" t="s">
        <v>876</v>
      </c>
      <c r="G1691" s="638"/>
      <c r="H1691" s="1110">
        <v>1460</v>
      </c>
      <c r="I1691" s="705">
        <v>1034</v>
      </c>
      <c r="J1691" s="643" t="s">
        <v>765</v>
      </c>
      <c r="K1691" s="578" t="str">
        <f t="shared" si="92"/>
        <v>0</v>
      </c>
      <c r="L1691" s="579">
        <f t="shared" si="93"/>
        <v>0</v>
      </c>
      <c r="M1691" s="580">
        <f t="shared" si="94"/>
        <v>1509640</v>
      </c>
      <c r="N1691" s="638"/>
      <c r="O1691" s="638" t="s">
        <v>3747</v>
      </c>
      <c r="P1691" s="639" t="s">
        <v>35</v>
      </c>
      <c r="Q1691" s="639" t="s">
        <v>336</v>
      </c>
      <c r="R1691" s="639" t="s">
        <v>73</v>
      </c>
      <c r="S1691" s="639" t="s">
        <v>213</v>
      </c>
      <c r="T1691" s="158" t="s">
        <v>3243</v>
      </c>
      <c r="U1691" s="158" t="s">
        <v>3242</v>
      </c>
      <c r="V1691" s="89"/>
    </row>
    <row r="1692" spans="1:22" ht="20.25" customHeight="1">
      <c r="A1692" s="639" t="s">
        <v>235</v>
      </c>
      <c r="B1692" s="638" t="s">
        <v>3609</v>
      </c>
      <c r="C1692" s="639" t="s">
        <v>371</v>
      </c>
      <c r="D1692" s="640" t="s">
        <v>4479</v>
      </c>
      <c r="E1692" s="638"/>
      <c r="F1692" s="639" t="s">
        <v>556</v>
      </c>
      <c r="G1692" s="638"/>
      <c r="H1692" s="1110">
        <v>1460</v>
      </c>
      <c r="I1692" s="705">
        <v>1550</v>
      </c>
      <c r="J1692" s="643" t="s">
        <v>765</v>
      </c>
      <c r="K1692" s="578" t="str">
        <f t="shared" si="92"/>
        <v>0</v>
      </c>
      <c r="L1692" s="579">
        <f t="shared" si="93"/>
        <v>0</v>
      </c>
      <c r="M1692" s="580">
        <f t="shared" si="94"/>
        <v>2263000</v>
      </c>
      <c r="N1692" s="638"/>
      <c r="O1692" s="638" t="s">
        <v>3747</v>
      </c>
      <c r="P1692" s="639" t="s">
        <v>35</v>
      </c>
      <c r="Q1692" s="639" t="s">
        <v>336</v>
      </c>
      <c r="R1692" s="639" t="s">
        <v>73</v>
      </c>
      <c r="S1692" s="639" t="s">
        <v>213</v>
      </c>
      <c r="T1692" s="158" t="s">
        <v>3163</v>
      </c>
      <c r="U1692" s="158" t="s">
        <v>3242</v>
      </c>
      <c r="V1692" s="89"/>
    </row>
    <row r="1693" spans="1:22" ht="20.25" customHeight="1">
      <c r="A1693" s="639" t="s">
        <v>235</v>
      </c>
      <c r="B1693" s="638" t="s">
        <v>3609</v>
      </c>
      <c r="C1693" s="639" t="s">
        <v>371</v>
      </c>
      <c r="D1693" s="640" t="s">
        <v>4479</v>
      </c>
      <c r="E1693" s="638"/>
      <c r="F1693" s="639" t="s">
        <v>160</v>
      </c>
      <c r="G1693" s="638"/>
      <c r="H1693" s="1110">
        <v>1460</v>
      </c>
      <c r="I1693" s="705">
        <v>22000</v>
      </c>
      <c r="J1693" s="643" t="s">
        <v>765</v>
      </c>
      <c r="K1693" s="578" t="str">
        <f t="shared" si="92"/>
        <v>0</v>
      </c>
      <c r="L1693" s="579">
        <f t="shared" si="93"/>
        <v>0</v>
      </c>
      <c r="M1693" s="580">
        <f t="shared" si="94"/>
        <v>32120000</v>
      </c>
      <c r="N1693" s="638"/>
      <c r="O1693" s="638"/>
      <c r="P1693" s="639" t="s">
        <v>35</v>
      </c>
      <c r="Q1693" s="639" t="s">
        <v>360</v>
      </c>
      <c r="R1693" s="639" t="s">
        <v>73</v>
      </c>
      <c r="S1693" s="639" t="s">
        <v>213</v>
      </c>
      <c r="T1693" s="158" t="s">
        <v>3024</v>
      </c>
      <c r="U1693" s="158" t="s">
        <v>3242</v>
      </c>
      <c r="V1693" s="89"/>
    </row>
    <row r="1694" spans="1:22" ht="20.25" customHeight="1">
      <c r="A1694" s="639" t="s">
        <v>235</v>
      </c>
      <c r="B1694" s="638" t="s">
        <v>3609</v>
      </c>
      <c r="C1694" s="639" t="s">
        <v>371</v>
      </c>
      <c r="D1694" s="640" t="s">
        <v>4479</v>
      </c>
      <c r="E1694" s="638"/>
      <c r="F1694" s="639" t="s">
        <v>957</v>
      </c>
      <c r="G1694" s="638"/>
      <c r="H1694" s="1110">
        <v>850</v>
      </c>
      <c r="I1694" s="705">
        <v>55717</v>
      </c>
      <c r="J1694" s="643" t="s">
        <v>765</v>
      </c>
      <c r="K1694" s="578" t="str">
        <f t="shared" si="92"/>
        <v>0</v>
      </c>
      <c r="L1694" s="579">
        <f t="shared" si="93"/>
        <v>0</v>
      </c>
      <c r="M1694" s="580">
        <f t="shared" si="94"/>
        <v>47359450</v>
      </c>
      <c r="N1694" s="638"/>
      <c r="O1694" s="638" t="s">
        <v>3727</v>
      </c>
      <c r="P1694" s="639" t="s">
        <v>35</v>
      </c>
      <c r="Q1694" s="639" t="s">
        <v>278</v>
      </c>
      <c r="R1694" s="639" t="s">
        <v>73</v>
      </c>
      <c r="S1694" s="639" t="s">
        <v>213</v>
      </c>
    </row>
    <row r="1695" spans="1:22" ht="20.25" customHeight="1">
      <c r="A1695" s="639" t="s">
        <v>235</v>
      </c>
      <c r="B1695" s="638" t="s">
        <v>3609</v>
      </c>
      <c r="C1695" s="639" t="s">
        <v>371</v>
      </c>
      <c r="D1695" s="640" t="s">
        <v>4479</v>
      </c>
      <c r="E1695" s="638"/>
      <c r="F1695" s="639" t="s">
        <v>3586</v>
      </c>
      <c r="G1695" s="638"/>
      <c r="H1695" s="1110">
        <v>850</v>
      </c>
      <c r="I1695" s="705">
        <v>6283</v>
      </c>
      <c r="J1695" s="643" t="s">
        <v>765</v>
      </c>
      <c r="K1695" s="578" t="str">
        <f t="shared" si="92"/>
        <v>0</v>
      </c>
      <c r="L1695" s="579">
        <f t="shared" si="93"/>
        <v>0</v>
      </c>
      <c r="M1695" s="580">
        <f t="shared" si="94"/>
        <v>5340550</v>
      </c>
      <c r="N1695" s="638"/>
      <c r="O1695" s="638" t="s">
        <v>3727</v>
      </c>
      <c r="P1695" s="639" t="s">
        <v>35</v>
      </c>
      <c r="Q1695" s="639" t="s">
        <v>336</v>
      </c>
      <c r="R1695" s="639" t="s">
        <v>73</v>
      </c>
      <c r="S1695" s="639" t="s">
        <v>213</v>
      </c>
    </row>
    <row r="1696" spans="1:22" ht="20.25" customHeight="1">
      <c r="A1696" s="639" t="s">
        <v>235</v>
      </c>
      <c r="B1696" s="638" t="s">
        <v>3609</v>
      </c>
      <c r="C1696" s="639" t="s">
        <v>371</v>
      </c>
      <c r="D1696" s="640" t="s">
        <v>4479</v>
      </c>
      <c r="E1696" s="638"/>
      <c r="F1696" s="639" t="s">
        <v>418</v>
      </c>
      <c r="G1696" s="638"/>
      <c r="H1696" s="1110">
        <v>610</v>
      </c>
      <c r="I1696" s="705">
        <v>18906</v>
      </c>
      <c r="J1696" s="643" t="s">
        <v>765</v>
      </c>
      <c r="K1696" s="578" t="str">
        <f t="shared" si="92"/>
        <v>0</v>
      </c>
      <c r="L1696" s="579">
        <f t="shared" si="93"/>
        <v>0</v>
      </c>
      <c r="M1696" s="580">
        <f t="shared" si="94"/>
        <v>11532660</v>
      </c>
      <c r="N1696" s="638"/>
      <c r="O1696" s="638" t="s">
        <v>2590</v>
      </c>
      <c r="P1696" s="639" t="s">
        <v>35</v>
      </c>
      <c r="Q1696" s="639" t="s">
        <v>360</v>
      </c>
      <c r="R1696" s="639" t="s">
        <v>73</v>
      </c>
      <c r="S1696" s="639" t="s">
        <v>213</v>
      </c>
    </row>
    <row r="1697" spans="1:19" ht="20.25" customHeight="1">
      <c r="A1697" s="639" t="s">
        <v>235</v>
      </c>
      <c r="B1697" s="638" t="s">
        <v>3609</v>
      </c>
      <c r="C1697" s="639" t="s">
        <v>371</v>
      </c>
      <c r="D1697" s="640" t="s">
        <v>4479</v>
      </c>
      <c r="E1697" s="638"/>
      <c r="F1697" s="639" t="s">
        <v>387</v>
      </c>
      <c r="G1697" s="638"/>
      <c r="H1697" s="1110">
        <v>610</v>
      </c>
      <c r="I1697" s="705">
        <v>16931</v>
      </c>
      <c r="J1697" s="643" t="s">
        <v>765</v>
      </c>
      <c r="K1697" s="578" t="str">
        <f t="shared" si="92"/>
        <v>0</v>
      </c>
      <c r="L1697" s="579">
        <f t="shared" si="93"/>
        <v>0</v>
      </c>
      <c r="M1697" s="580">
        <f t="shared" si="94"/>
        <v>10327910</v>
      </c>
      <c r="N1697" s="638"/>
      <c r="O1697" s="638" t="s">
        <v>2590</v>
      </c>
      <c r="P1697" s="639" t="s">
        <v>35</v>
      </c>
      <c r="Q1697" s="639" t="s">
        <v>336</v>
      </c>
      <c r="R1697" s="639" t="s">
        <v>73</v>
      </c>
      <c r="S1697" s="639" t="s">
        <v>213</v>
      </c>
    </row>
    <row r="1698" spans="1:19" ht="20.25" customHeight="1">
      <c r="A1698" s="639" t="s">
        <v>235</v>
      </c>
      <c r="B1698" s="638" t="s">
        <v>3609</v>
      </c>
      <c r="C1698" s="639" t="s">
        <v>371</v>
      </c>
      <c r="D1698" s="640" t="s">
        <v>4479</v>
      </c>
      <c r="E1698" s="638"/>
      <c r="F1698" s="639" t="s">
        <v>82</v>
      </c>
      <c r="G1698" s="638"/>
      <c r="H1698" s="1110">
        <v>610</v>
      </c>
      <c r="I1698" s="705">
        <v>13404</v>
      </c>
      <c r="J1698" s="643" t="s">
        <v>765</v>
      </c>
      <c r="K1698" s="578" t="str">
        <f t="shared" si="92"/>
        <v>0</v>
      </c>
      <c r="L1698" s="579">
        <f t="shared" si="93"/>
        <v>0</v>
      </c>
      <c r="M1698" s="580">
        <f t="shared" si="94"/>
        <v>8176440</v>
      </c>
      <c r="N1698" s="638"/>
      <c r="O1698" s="638" t="s">
        <v>2590</v>
      </c>
      <c r="P1698" s="639" t="s">
        <v>35</v>
      </c>
      <c r="Q1698" s="639" t="s">
        <v>336</v>
      </c>
      <c r="R1698" s="639" t="s">
        <v>73</v>
      </c>
      <c r="S1698" s="639" t="s">
        <v>213</v>
      </c>
    </row>
    <row r="1699" spans="1:19" ht="20.25" customHeight="1">
      <c r="A1699" s="639" t="s">
        <v>235</v>
      </c>
      <c r="B1699" s="638" t="s">
        <v>3609</v>
      </c>
      <c r="C1699" s="639" t="s">
        <v>371</v>
      </c>
      <c r="D1699" s="640" t="s">
        <v>4479</v>
      </c>
      <c r="E1699" s="638"/>
      <c r="F1699" s="639" t="s">
        <v>275</v>
      </c>
      <c r="G1699" s="638"/>
      <c r="H1699" s="1110">
        <v>610</v>
      </c>
      <c r="I1699" s="705">
        <v>71674</v>
      </c>
      <c r="J1699" s="643" t="s">
        <v>765</v>
      </c>
      <c r="K1699" s="578" t="str">
        <f t="shared" si="92"/>
        <v>0</v>
      </c>
      <c r="L1699" s="579">
        <f t="shared" si="93"/>
        <v>0</v>
      </c>
      <c r="M1699" s="580">
        <f t="shared" si="94"/>
        <v>43721140</v>
      </c>
      <c r="N1699" s="638"/>
      <c r="O1699" s="638" t="s">
        <v>2590</v>
      </c>
      <c r="P1699" s="639" t="s">
        <v>35</v>
      </c>
      <c r="Q1699" s="639" t="s">
        <v>276</v>
      </c>
      <c r="R1699" s="639" t="s">
        <v>73</v>
      </c>
      <c r="S1699" s="639" t="s">
        <v>213</v>
      </c>
    </row>
    <row r="1700" spans="1:19" ht="20.25" customHeight="1">
      <c r="A1700" s="639" t="s">
        <v>235</v>
      </c>
      <c r="B1700" s="638" t="s">
        <v>3609</v>
      </c>
      <c r="C1700" s="639" t="s">
        <v>371</v>
      </c>
      <c r="D1700" s="640" t="s">
        <v>4479</v>
      </c>
      <c r="E1700" s="638"/>
      <c r="F1700" s="639" t="s">
        <v>373</v>
      </c>
      <c r="G1700" s="638"/>
      <c r="H1700" s="1110">
        <v>610</v>
      </c>
      <c r="I1700" s="705">
        <v>14391</v>
      </c>
      <c r="J1700" s="643" t="s">
        <v>765</v>
      </c>
      <c r="K1700" s="578" t="str">
        <f t="shared" si="92"/>
        <v>0</v>
      </c>
      <c r="L1700" s="579">
        <f t="shared" si="93"/>
        <v>0</v>
      </c>
      <c r="M1700" s="580">
        <f t="shared" si="94"/>
        <v>8778510</v>
      </c>
      <c r="N1700" s="638"/>
      <c r="O1700" s="638" t="s">
        <v>2590</v>
      </c>
      <c r="P1700" s="639" t="s">
        <v>35</v>
      </c>
      <c r="Q1700" s="639" t="s">
        <v>336</v>
      </c>
      <c r="R1700" s="639" t="s">
        <v>73</v>
      </c>
      <c r="S1700" s="639" t="s">
        <v>213</v>
      </c>
    </row>
    <row r="1701" spans="1:19" ht="20.25" customHeight="1">
      <c r="A1701" s="639" t="s">
        <v>235</v>
      </c>
      <c r="B1701" s="638" t="s">
        <v>3609</v>
      </c>
      <c r="C1701" s="639" t="s">
        <v>371</v>
      </c>
      <c r="D1701" s="640" t="s">
        <v>4479</v>
      </c>
      <c r="E1701" s="638"/>
      <c r="F1701" s="639" t="s">
        <v>1115</v>
      </c>
      <c r="G1701" s="638"/>
      <c r="H1701" s="1110">
        <v>610</v>
      </c>
      <c r="I1701" s="705">
        <v>8113</v>
      </c>
      <c r="J1701" s="643" t="s">
        <v>765</v>
      </c>
      <c r="K1701" s="578" t="str">
        <f t="shared" si="92"/>
        <v>0</v>
      </c>
      <c r="L1701" s="579">
        <f t="shared" si="93"/>
        <v>0</v>
      </c>
      <c r="M1701" s="580">
        <f t="shared" si="94"/>
        <v>4948930</v>
      </c>
      <c r="N1701" s="638"/>
      <c r="O1701" s="638" t="s">
        <v>2590</v>
      </c>
      <c r="P1701" s="639" t="s">
        <v>35</v>
      </c>
      <c r="Q1701" s="639" t="s">
        <v>336</v>
      </c>
      <c r="R1701" s="639" t="s">
        <v>73</v>
      </c>
      <c r="S1701" s="639" t="s">
        <v>213</v>
      </c>
    </row>
    <row r="1702" spans="1:19" ht="20.25" customHeight="1">
      <c r="A1702" s="639" t="s">
        <v>235</v>
      </c>
      <c r="B1702" s="638" t="s">
        <v>3609</v>
      </c>
      <c r="C1702" s="639" t="s">
        <v>371</v>
      </c>
      <c r="D1702" s="640" t="s">
        <v>4479</v>
      </c>
      <c r="E1702" s="638"/>
      <c r="F1702" s="639" t="s">
        <v>81</v>
      </c>
      <c r="G1702" s="638"/>
      <c r="H1702" s="1110">
        <v>610</v>
      </c>
      <c r="I1702" s="705">
        <v>4938</v>
      </c>
      <c r="J1702" s="643" t="s">
        <v>765</v>
      </c>
      <c r="K1702" s="578" t="str">
        <f t="shared" si="92"/>
        <v>0</v>
      </c>
      <c r="L1702" s="579">
        <f t="shared" si="93"/>
        <v>0</v>
      </c>
      <c r="M1702" s="580">
        <f t="shared" si="94"/>
        <v>3012180</v>
      </c>
      <c r="N1702" s="638"/>
      <c r="O1702" s="638" t="s">
        <v>2590</v>
      </c>
      <c r="P1702" s="639" t="s">
        <v>35</v>
      </c>
      <c r="Q1702" s="639" t="s">
        <v>336</v>
      </c>
      <c r="R1702" s="639" t="s">
        <v>73</v>
      </c>
      <c r="S1702" s="639" t="s">
        <v>213</v>
      </c>
    </row>
    <row r="1703" spans="1:19" ht="20.25" customHeight="1">
      <c r="A1703" s="639" t="s">
        <v>235</v>
      </c>
      <c r="B1703" s="638" t="s">
        <v>3609</v>
      </c>
      <c r="C1703" s="639" t="s">
        <v>371</v>
      </c>
      <c r="D1703" s="640" t="s">
        <v>4479</v>
      </c>
      <c r="E1703" s="638"/>
      <c r="F1703" s="639" t="s">
        <v>1647</v>
      </c>
      <c r="G1703" s="638"/>
      <c r="H1703" s="1110">
        <v>610</v>
      </c>
      <c r="I1703" s="705">
        <v>5644</v>
      </c>
      <c r="J1703" s="643" t="s">
        <v>765</v>
      </c>
      <c r="K1703" s="578" t="str">
        <f t="shared" si="92"/>
        <v>0</v>
      </c>
      <c r="L1703" s="579">
        <f t="shared" si="93"/>
        <v>0</v>
      </c>
      <c r="M1703" s="580">
        <f t="shared" si="94"/>
        <v>3442840</v>
      </c>
      <c r="N1703" s="638"/>
      <c r="O1703" s="638" t="s">
        <v>2590</v>
      </c>
      <c r="P1703" s="639" t="s">
        <v>35</v>
      </c>
      <c r="Q1703" s="639" t="s">
        <v>336</v>
      </c>
      <c r="R1703" s="639" t="s">
        <v>73</v>
      </c>
      <c r="S1703" s="639" t="s">
        <v>213</v>
      </c>
    </row>
    <row r="1704" spans="1:19" ht="20.25" customHeight="1">
      <c r="A1704" s="639" t="s">
        <v>235</v>
      </c>
      <c r="B1704" s="638" t="s">
        <v>3609</v>
      </c>
      <c r="C1704" s="639" t="s">
        <v>371</v>
      </c>
      <c r="D1704" s="640" t="s">
        <v>4479</v>
      </c>
      <c r="E1704" s="638"/>
      <c r="F1704" s="639" t="s">
        <v>1905</v>
      </c>
      <c r="G1704" s="638"/>
      <c r="H1704" s="1110">
        <v>850</v>
      </c>
      <c r="I1704" s="705">
        <v>70610</v>
      </c>
      <c r="J1704" s="643" t="s">
        <v>765</v>
      </c>
      <c r="K1704" s="578" t="str">
        <f t="shared" si="92"/>
        <v>0</v>
      </c>
      <c r="L1704" s="579">
        <f t="shared" si="93"/>
        <v>0</v>
      </c>
      <c r="M1704" s="580">
        <f t="shared" si="94"/>
        <v>60018500</v>
      </c>
      <c r="N1704" s="638"/>
      <c r="O1704" s="638" t="s">
        <v>2589</v>
      </c>
      <c r="P1704" s="639" t="s">
        <v>35</v>
      </c>
      <c r="Q1704" s="639" t="s">
        <v>276</v>
      </c>
      <c r="R1704" s="639" t="s">
        <v>73</v>
      </c>
      <c r="S1704" s="639" t="s">
        <v>213</v>
      </c>
    </row>
    <row r="1705" spans="1:19" ht="20.25" customHeight="1">
      <c r="A1705" s="639" t="s">
        <v>235</v>
      </c>
      <c r="B1705" s="638" t="s">
        <v>3609</v>
      </c>
      <c r="C1705" s="639" t="s">
        <v>371</v>
      </c>
      <c r="D1705" s="640" t="s">
        <v>4479</v>
      </c>
      <c r="E1705" s="638"/>
      <c r="F1705" s="639" t="s">
        <v>1647</v>
      </c>
      <c r="G1705" s="638"/>
      <c r="H1705" s="1110">
        <v>850</v>
      </c>
      <c r="I1705" s="705">
        <v>5854</v>
      </c>
      <c r="J1705" s="643" t="s">
        <v>765</v>
      </c>
      <c r="K1705" s="578" t="str">
        <f t="shared" si="92"/>
        <v>0</v>
      </c>
      <c r="L1705" s="579">
        <f t="shared" si="93"/>
        <v>0</v>
      </c>
      <c r="M1705" s="580">
        <f t="shared" si="94"/>
        <v>4975900</v>
      </c>
      <c r="N1705" s="638"/>
      <c r="O1705" s="638" t="s">
        <v>2589</v>
      </c>
      <c r="P1705" s="639" t="s">
        <v>35</v>
      </c>
      <c r="Q1705" s="639" t="s">
        <v>336</v>
      </c>
      <c r="R1705" s="639" t="s">
        <v>73</v>
      </c>
      <c r="S1705" s="639" t="s">
        <v>213</v>
      </c>
    </row>
    <row r="1706" spans="1:19" ht="20.25" customHeight="1">
      <c r="A1706" s="639" t="s">
        <v>235</v>
      </c>
      <c r="B1706" s="638" t="s">
        <v>3609</v>
      </c>
      <c r="C1706" s="639" t="s">
        <v>371</v>
      </c>
      <c r="D1706" s="640" t="s">
        <v>4479</v>
      </c>
      <c r="E1706" s="638"/>
      <c r="F1706" s="639" t="s">
        <v>81</v>
      </c>
      <c r="G1706" s="638"/>
      <c r="H1706" s="1110">
        <v>850</v>
      </c>
      <c r="I1706" s="705">
        <v>5122</v>
      </c>
      <c r="J1706" s="643" t="s">
        <v>765</v>
      </c>
      <c r="K1706" s="578" t="str">
        <f t="shared" si="92"/>
        <v>0</v>
      </c>
      <c r="L1706" s="579">
        <f t="shared" si="93"/>
        <v>0</v>
      </c>
      <c r="M1706" s="580">
        <f t="shared" si="94"/>
        <v>4353700</v>
      </c>
      <c r="N1706" s="638"/>
      <c r="O1706" s="638" t="s">
        <v>2589</v>
      </c>
      <c r="P1706" s="639" t="s">
        <v>35</v>
      </c>
      <c r="Q1706" s="639" t="s">
        <v>336</v>
      </c>
      <c r="R1706" s="639" t="s">
        <v>73</v>
      </c>
      <c r="S1706" s="639" t="s">
        <v>213</v>
      </c>
    </row>
    <row r="1707" spans="1:19" ht="20.25" customHeight="1">
      <c r="A1707" s="639" t="s">
        <v>235</v>
      </c>
      <c r="B1707" s="638" t="s">
        <v>3609</v>
      </c>
      <c r="C1707" s="639" t="s">
        <v>371</v>
      </c>
      <c r="D1707" s="640" t="s">
        <v>4479</v>
      </c>
      <c r="E1707" s="638"/>
      <c r="F1707" s="639" t="s">
        <v>373</v>
      </c>
      <c r="G1707" s="638"/>
      <c r="H1707" s="1110">
        <v>850</v>
      </c>
      <c r="I1707" s="705">
        <v>14927</v>
      </c>
      <c r="J1707" s="643" t="s">
        <v>765</v>
      </c>
      <c r="K1707" s="578" t="str">
        <f t="shared" si="92"/>
        <v>0</v>
      </c>
      <c r="L1707" s="579">
        <f t="shared" si="93"/>
        <v>0</v>
      </c>
      <c r="M1707" s="580">
        <f t="shared" si="94"/>
        <v>12687950</v>
      </c>
      <c r="N1707" s="638"/>
      <c r="O1707" s="638" t="s">
        <v>2589</v>
      </c>
      <c r="P1707" s="639" t="s">
        <v>35</v>
      </c>
      <c r="Q1707" s="639" t="s">
        <v>336</v>
      </c>
      <c r="R1707" s="639" t="s">
        <v>73</v>
      </c>
      <c r="S1707" s="639" t="s">
        <v>213</v>
      </c>
    </row>
    <row r="1708" spans="1:19" ht="20.25" customHeight="1">
      <c r="A1708" s="639" t="s">
        <v>235</v>
      </c>
      <c r="B1708" s="638" t="s">
        <v>3609</v>
      </c>
      <c r="C1708" s="639" t="s">
        <v>371</v>
      </c>
      <c r="D1708" s="640" t="s">
        <v>4479</v>
      </c>
      <c r="E1708" s="638"/>
      <c r="F1708" s="639" t="s">
        <v>337</v>
      </c>
      <c r="G1708" s="638"/>
      <c r="H1708" s="1110">
        <v>850</v>
      </c>
      <c r="I1708" s="705">
        <v>14488</v>
      </c>
      <c r="J1708" s="643" t="s">
        <v>765</v>
      </c>
      <c r="K1708" s="578" t="str">
        <f t="shared" si="92"/>
        <v>0</v>
      </c>
      <c r="L1708" s="579">
        <f t="shared" si="93"/>
        <v>0</v>
      </c>
      <c r="M1708" s="580">
        <f t="shared" si="94"/>
        <v>12314800</v>
      </c>
      <c r="N1708" s="638"/>
      <c r="O1708" s="638" t="s">
        <v>2589</v>
      </c>
      <c r="P1708" s="639" t="s">
        <v>35</v>
      </c>
      <c r="Q1708" s="639" t="s">
        <v>336</v>
      </c>
      <c r="R1708" s="639" t="s">
        <v>73</v>
      </c>
      <c r="S1708" s="639" t="s">
        <v>213</v>
      </c>
    </row>
    <row r="1709" spans="1:19" ht="20.25" customHeight="1">
      <c r="A1709" s="639" t="s">
        <v>235</v>
      </c>
      <c r="B1709" s="638" t="s">
        <v>3609</v>
      </c>
      <c r="C1709" s="639" t="s">
        <v>371</v>
      </c>
      <c r="D1709" s="640" t="s">
        <v>4479</v>
      </c>
      <c r="E1709" s="638"/>
      <c r="F1709" s="639" t="s">
        <v>1724</v>
      </c>
      <c r="G1709" s="638"/>
      <c r="H1709" s="1110">
        <v>850</v>
      </c>
      <c r="I1709" s="705">
        <v>10055</v>
      </c>
      <c r="J1709" s="643" t="s">
        <v>765</v>
      </c>
      <c r="K1709" s="578" t="str">
        <f t="shared" si="92"/>
        <v>0</v>
      </c>
      <c r="L1709" s="579">
        <f t="shared" si="93"/>
        <v>0</v>
      </c>
      <c r="M1709" s="580">
        <f t="shared" si="94"/>
        <v>8546750</v>
      </c>
      <c r="N1709" s="638"/>
      <c r="O1709" s="638" t="s">
        <v>3751</v>
      </c>
      <c r="P1709" s="639" t="s">
        <v>35</v>
      </c>
      <c r="Q1709" s="639" t="s">
        <v>336</v>
      </c>
      <c r="R1709" s="639" t="s">
        <v>73</v>
      </c>
      <c r="S1709" s="639" t="s">
        <v>213</v>
      </c>
    </row>
    <row r="1710" spans="1:19" ht="20.25" customHeight="1">
      <c r="A1710" s="639" t="s">
        <v>235</v>
      </c>
      <c r="B1710" s="638" t="s">
        <v>3609</v>
      </c>
      <c r="C1710" s="639" t="s">
        <v>371</v>
      </c>
      <c r="D1710" s="640" t="s">
        <v>4479</v>
      </c>
      <c r="E1710" s="638"/>
      <c r="F1710" s="639" t="s">
        <v>442</v>
      </c>
      <c r="G1710" s="638"/>
      <c r="H1710" s="1110">
        <v>850</v>
      </c>
      <c r="I1710" s="705">
        <v>538</v>
      </c>
      <c r="J1710" s="643" t="s">
        <v>765</v>
      </c>
      <c r="K1710" s="578" t="str">
        <f t="shared" si="92"/>
        <v>0</v>
      </c>
      <c r="L1710" s="579">
        <f t="shared" si="93"/>
        <v>0</v>
      </c>
      <c r="M1710" s="580">
        <f t="shared" si="94"/>
        <v>457300</v>
      </c>
      <c r="N1710" s="638"/>
      <c r="O1710" s="638" t="s">
        <v>3751</v>
      </c>
      <c r="P1710" s="639" t="s">
        <v>35</v>
      </c>
      <c r="Q1710" s="639" t="s">
        <v>336</v>
      </c>
      <c r="R1710" s="639" t="s">
        <v>73</v>
      </c>
      <c r="S1710" s="639" t="s">
        <v>213</v>
      </c>
    </row>
    <row r="1711" spans="1:19" ht="20.25" customHeight="1">
      <c r="A1711" s="639" t="s">
        <v>235</v>
      </c>
      <c r="B1711" s="638" t="s">
        <v>3609</v>
      </c>
      <c r="C1711" s="639" t="s">
        <v>371</v>
      </c>
      <c r="D1711" s="640" t="s">
        <v>4479</v>
      </c>
      <c r="E1711" s="638"/>
      <c r="F1711" s="639" t="s">
        <v>81</v>
      </c>
      <c r="G1711" s="638"/>
      <c r="H1711" s="1110">
        <v>850</v>
      </c>
      <c r="I1711" s="705">
        <v>3764</v>
      </c>
      <c r="J1711" s="643" t="s">
        <v>765</v>
      </c>
      <c r="K1711" s="578" t="str">
        <f t="shared" si="92"/>
        <v>0</v>
      </c>
      <c r="L1711" s="579">
        <f t="shared" si="93"/>
        <v>0</v>
      </c>
      <c r="M1711" s="580">
        <f t="shared" si="94"/>
        <v>3199400</v>
      </c>
      <c r="N1711" s="638"/>
      <c r="O1711" s="638" t="s">
        <v>3751</v>
      </c>
      <c r="P1711" s="639" t="s">
        <v>35</v>
      </c>
      <c r="Q1711" s="639" t="s">
        <v>336</v>
      </c>
      <c r="R1711" s="639" t="s">
        <v>73</v>
      </c>
      <c r="S1711" s="639" t="s">
        <v>213</v>
      </c>
    </row>
    <row r="1712" spans="1:19" ht="20.25" customHeight="1">
      <c r="A1712" s="639" t="s">
        <v>235</v>
      </c>
      <c r="B1712" s="638" t="s">
        <v>3609</v>
      </c>
      <c r="C1712" s="639" t="s">
        <v>371</v>
      </c>
      <c r="D1712" s="640" t="s">
        <v>4479</v>
      </c>
      <c r="E1712" s="638"/>
      <c r="F1712" s="639" t="s">
        <v>985</v>
      </c>
      <c r="G1712" s="638"/>
      <c r="H1712" s="1110">
        <v>850</v>
      </c>
      <c r="I1712" s="705">
        <v>4087</v>
      </c>
      <c r="J1712" s="643" t="s">
        <v>765</v>
      </c>
      <c r="K1712" s="578" t="str">
        <f t="shared" ref="K1712:K1775" si="95">IFERROR(J1712*H1712,"0")</f>
        <v>0</v>
      </c>
      <c r="L1712" s="579">
        <f t="shared" ref="L1712:L1775" si="96">IFERROR(K1712/1000,"0")</f>
        <v>0</v>
      </c>
      <c r="M1712" s="580">
        <f t="shared" ref="M1712:M1775" si="97">I1712*H1712</f>
        <v>3473950</v>
      </c>
      <c r="N1712" s="638"/>
      <c r="O1712" s="638" t="s">
        <v>3751</v>
      </c>
      <c r="P1712" s="639" t="s">
        <v>35</v>
      </c>
      <c r="Q1712" s="639" t="s">
        <v>336</v>
      </c>
      <c r="R1712" s="639" t="s">
        <v>73</v>
      </c>
      <c r="S1712" s="639" t="s">
        <v>213</v>
      </c>
    </row>
    <row r="1713" spans="1:19" ht="20.25" customHeight="1">
      <c r="A1713" s="639" t="s">
        <v>235</v>
      </c>
      <c r="B1713" s="638" t="s">
        <v>3609</v>
      </c>
      <c r="C1713" s="639" t="s">
        <v>371</v>
      </c>
      <c r="D1713" s="640" t="s">
        <v>4479</v>
      </c>
      <c r="E1713" s="638"/>
      <c r="F1713" s="639" t="s">
        <v>433</v>
      </c>
      <c r="G1713" s="638"/>
      <c r="H1713" s="1110">
        <v>850</v>
      </c>
      <c r="I1713" s="705">
        <v>5377</v>
      </c>
      <c r="J1713" s="643" t="s">
        <v>765</v>
      </c>
      <c r="K1713" s="578" t="str">
        <f t="shared" si="95"/>
        <v>0</v>
      </c>
      <c r="L1713" s="579">
        <f t="shared" si="96"/>
        <v>0</v>
      </c>
      <c r="M1713" s="580">
        <f t="shared" si="97"/>
        <v>4570450</v>
      </c>
      <c r="N1713" s="638"/>
      <c r="O1713" s="638" t="s">
        <v>3751</v>
      </c>
      <c r="P1713" s="639" t="s">
        <v>35</v>
      </c>
      <c r="Q1713" s="639" t="s">
        <v>336</v>
      </c>
      <c r="R1713" s="639" t="s">
        <v>73</v>
      </c>
      <c r="S1713" s="639" t="s">
        <v>213</v>
      </c>
    </row>
    <row r="1714" spans="1:19" ht="20.25" customHeight="1">
      <c r="A1714" s="639" t="s">
        <v>235</v>
      </c>
      <c r="B1714" s="638" t="s">
        <v>3613</v>
      </c>
      <c r="C1714" s="639" t="s">
        <v>371</v>
      </c>
      <c r="D1714" s="640" t="s">
        <v>4466</v>
      </c>
      <c r="E1714" s="638"/>
      <c r="F1714" s="639" t="s">
        <v>862</v>
      </c>
      <c r="G1714" s="638"/>
      <c r="H1714" s="1110">
        <v>727</v>
      </c>
      <c r="I1714" s="705">
        <v>158625</v>
      </c>
      <c r="J1714" s="643">
        <v>34</v>
      </c>
      <c r="K1714" s="578">
        <f t="shared" si="95"/>
        <v>24718</v>
      </c>
      <c r="L1714" s="579">
        <f t="shared" si="96"/>
        <v>24.718</v>
      </c>
      <c r="M1714" s="580">
        <f t="shared" si="97"/>
        <v>115320375</v>
      </c>
      <c r="N1714" s="638"/>
      <c r="O1714" s="638" t="s">
        <v>3752</v>
      </c>
      <c r="P1714" s="639" t="s">
        <v>35</v>
      </c>
      <c r="Q1714" s="639" t="s">
        <v>327</v>
      </c>
      <c r="R1714" s="639" t="s">
        <v>60</v>
      </c>
      <c r="S1714" s="639" t="s">
        <v>213</v>
      </c>
    </row>
    <row r="1715" spans="1:19" ht="20.25" customHeight="1">
      <c r="A1715" s="639" t="s">
        <v>235</v>
      </c>
      <c r="B1715" s="638" t="s">
        <v>3613</v>
      </c>
      <c r="C1715" s="639" t="s">
        <v>371</v>
      </c>
      <c r="D1715" s="640" t="s">
        <v>4473</v>
      </c>
      <c r="E1715" s="638"/>
      <c r="F1715" s="639" t="s">
        <v>880</v>
      </c>
      <c r="G1715" s="638"/>
      <c r="H1715" s="1110">
        <v>727</v>
      </c>
      <c r="I1715" s="705">
        <v>3173</v>
      </c>
      <c r="J1715" s="643" t="s">
        <v>765</v>
      </c>
      <c r="K1715" s="578" t="str">
        <f t="shared" si="95"/>
        <v>0</v>
      </c>
      <c r="L1715" s="579">
        <f t="shared" si="96"/>
        <v>0</v>
      </c>
      <c r="M1715" s="580">
        <f t="shared" si="97"/>
        <v>2306771</v>
      </c>
      <c r="N1715" s="638"/>
      <c r="O1715" s="638" t="s">
        <v>3752</v>
      </c>
      <c r="P1715" s="639" t="s">
        <v>35</v>
      </c>
      <c r="Q1715" s="639" t="s">
        <v>336</v>
      </c>
      <c r="R1715" s="639" t="s">
        <v>73</v>
      </c>
      <c r="S1715" s="639" t="s">
        <v>213</v>
      </c>
    </row>
    <row r="1716" spans="1:19" ht="20.25" customHeight="1">
      <c r="A1716" s="639" t="s">
        <v>235</v>
      </c>
      <c r="B1716" s="638" t="s">
        <v>3613</v>
      </c>
      <c r="C1716" s="639" t="s">
        <v>371</v>
      </c>
      <c r="D1716" s="640" t="s">
        <v>4466</v>
      </c>
      <c r="E1716" s="638"/>
      <c r="F1716" s="639" t="s">
        <v>862</v>
      </c>
      <c r="G1716" s="638"/>
      <c r="H1716" s="1110">
        <v>727</v>
      </c>
      <c r="I1716" s="705">
        <v>157009</v>
      </c>
      <c r="J1716" s="643">
        <v>34</v>
      </c>
      <c r="K1716" s="578">
        <f t="shared" si="95"/>
        <v>24718</v>
      </c>
      <c r="L1716" s="579">
        <f t="shared" si="96"/>
        <v>24.718</v>
      </c>
      <c r="M1716" s="580">
        <f t="shared" si="97"/>
        <v>114145543</v>
      </c>
      <c r="N1716" s="638"/>
      <c r="O1716" s="638" t="s">
        <v>3753</v>
      </c>
      <c r="P1716" s="639" t="s">
        <v>35</v>
      </c>
      <c r="Q1716" s="639" t="s">
        <v>327</v>
      </c>
      <c r="R1716" s="639" t="s">
        <v>60</v>
      </c>
      <c r="S1716" s="639" t="s">
        <v>213</v>
      </c>
    </row>
    <row r="1717" spans="1:19" ht="20.25" customHeight="1">
      <c r="A1717" s="639" t="s">
        <v>235</v>
      </c>
      <c r="B1717" s="638" t="s">
        <v>3613</v>
      </c>
      <c r="C1717" s="639" t="s">
        <v>371</v>
      </c>
      <c r="D1717" s="640" t="s">
        <v>4473</v>
      </c>
      <c r="E1717" s="638"/>
      <c r="F1717" s="639" t="s">
        <v>880</v>
      </c>
      <c r="G1717" s="638"/>
      <c r="H1717" s="1110">
        <v>727</v>
      </c>
      <c r="I1717" s="705">
        <v>3140</v>
      </c>
      <c r="J1717" s="643" t="s">
        <v>765</v>
      </c>
      <c r="K1717" s="578" t="str">
        <f t="shared" si="95"/>
        <v>0</v>
      </c>
      <c r="L1717" s="579">
        <f t="shared" si="96"/>
        <v>0</v>
      </c>
      <c r="M1717" s="580">
        <f t="shared" si="97"/>
        <v>2282780</v>
      </c>
      <c r="N1717" s="638"/>
      <c r="O1717" s="638" t="s">
        <v>3753</v>
      </c>
      <c r="P1717" s="639" t="s">
        <v>35</v>
      </c>
      <c r="Q1717" s="639" t="s">
        <v>336</v>
      </c>
      <c r="R1717" s="639" t="s">
        <v>73</v>
      </c>
      <c r="S1717" s="639" t="s">
        <v>213</v>
      </c>
    </row>
    <row r="1718" spans="1:19" ht="20.25" customHeight="1">
      <c r="A1718" s="639" t="s">
        <v>235</v>
      </c>
      <c r="B1718" s="638" t="s">
        <v>3613</v>
      </c>
      <c r="C1718" s="639" t="s">
        <v>371</v>
      </c>
      <c r="D1718" s="640" t="s">
        <v>4466</v>
      </c>
      <c r="E1718" s="638"/>
      <c r="F1718" s="639" t="s">
        <v>422</v>
      </c>
      <c r="G1718" s="638"/>
      <c r="H1718" s="1110">
        <v>1454</v>
      </c>
      <c r="I1718" s="705">
        <v>30813</v>
      </c>
      <c r="J1718" s="643" t="s">
        <v>765</v>
      </c>
      <c r="K1718" s="578" t="str">
        <f t="shared" si="95"/>
        <v>0</v>
      </c>
      <c r="L1718" s="579">
        <f t="shared" si="96"/>
        <v>0</v>
      </c>
      <c r="M1718" s="580">
        <f t="shared" si="97"/>
        <v>44802102</v>
      </c>
      <c r="N1718" s="638"/>
      <c r="O1718" s="638" t="s">
        <v>3747</v>
      </c>
      <c r="P1718" s="639" t="s">
        <v>35</v>
      </c>
      <c r="Q1718" s="639" t="s">
        <v>271</v>
      </c>
      <c r="R1718" s="639" t="s">
        <v>73</v>
      </c>
      <c r="S1718" s="639" t="s">
        <v>213</v>
      </c>
    </row>
    <row r="1719" spans="1:19" ht="20.25" customHeight="1">
      <c r="A1719" s="639" t="s">
        <v>235</v>
      </c>
      <c r="B1719" s="638" t="s">
        <v>3613</v>
      </c>
      <c r="C1719" s="639" t="s">
        <v>371</v>
      </c>
      <c r="D1719" s="640" t="s">
        <v>4473</v>
      </c>
      <c r="E1719" s="638"/>
      <c r="F1719" s="639" t="s">
        <v>880</v>
      </c>
      <c r="G1719" s="638"/>
      <c r="H1719" s="1110">
        <v>1454</v>
      </c>
      <c r="I1719" s="705">
        <v>2067</v>
      </c>
      <c r="J1719" s="643" t="s">
        <v>765</v>
      </c>
      <c r="K1719" s="578" t="str">
        <f t="shared" si="95"/>
        <v>0</v>
      </c>
      <c r="L1719" s="579">
        <f t="shared" si="96"/>
        <v>0</v>
      </c>
      <c r="M1719" s="580">
        <f t="shared" si="97"/>
        <v>3005418</v>
      </c>
      <c r="N1719" s="638"/>
      <c r="O1719" s="638" t="s">
        <v>3747</v>
      </c>
      <c r="P1719" s="639" t="s">
        <v>35</v>
      </c>
      <c r="Q1719" s="639" t="s">
        <v>336</v>
      </c>
      <c r="R1719" s="639" t="s">
        <v>73</v>
      </c>
      <c r="S1719" s="639" t="s">
        <v>213</v>
      </c>
    </row>
    <row r="1720" spans="1:19" ht="20.25" customHeight="1">
      <c r="A1720" s="639" t="s">
        <v>235</v>
      </c>
      <c r="B1720" s="638" t="s">
        <v>3613</v>
      </c>
      <c r="C1720" s="639" t="s">
        <v>371</v>
      </c>
      <c r="D1720" s="640" t="s">
        <v>4473</v>
      </c>
      <c r="E1720" s="638"/>
      <c r="F1720" s="639" t="s">
        <v>880</v>
      </c>
      <c r="G1720" s="638"/>
      <c r="H1720" s="1110">
        <v>1454</v>
      </c>
      <c r="I1720" s="705">
        <v>2067</v>
      </c>
      <c r="J1720" s="643" t="s">
        <v>765</v>
      </c>
      <c r="K1720" s="578" t="str">
        <f t="shared" si="95"/>
        <v>0</v>
      </c>
      <c r="L1720" s="579">
        <f t="shared" si="96"/>
        <v>0</v>
      </c>
      <c r="M1720" s="580">
        <f t="shared" si="97"/>
        <v>3005418</v>
      </c>
      <c r="N1720" s="638"/>
      <c r="O1720" s="638" t="s">
        <v>3747</v>
      </c>
      <c r="P1720" s="639" t="s">
        <v>35</v>
      </c>
      <c r="Q1720" s="639" t="s">
        <v>336</v>
      </c>
      <c r="R1720" s="639" t="s">
        <v>73</v>
      </c>
      <c r="S1720" s="639" t="s">
        <v>213</v>
      </c>
    </row>
    <row r="1721" spans="1:19" ht="20.25" customHeight="1">
      <c r="A1721" s="639" t="s">
        <v>235</v>
      </c>
      <c r="B1721" s="638" t="s">
        <v>3613</v>
      </c>
      <c r="C1721" s="639" t="s">
        <v>371</v>
      </c>
      <c r="D1721" s="640" t="s">
        <v>4466</v>
      </c>
      <c r="E1721" s="638"/>
      <c r="F1721" s="639" t="s">
        <v>882</v>
      </c>
      <c r="G1721" s="638"/>
      <c r="H1721" s="1110">
        <v>1454</v>
      </c>
      <c r="I1721" s="705">
        <v>4881</v>
      </c>
      <c r="J1721" s="643" t="s">
        <v>765</v>
      </c>
      <c r="K1721" s="578" t="str">
        <f t="shared" si="95"/>
        <v>0</v>
      </c>
      <c r="L1721" s="579">
        <f t="shared" si="96"/>
        <v>0</v>
      </c>
      <c r="M1721" s="580">
        <f t="shared" si="97"/>
        <v>7096974</v>
      </c>
      <c r="N1721" s="638"/>
      <c r="O1721" s="638" t="s">
        <v>3747</v>
      </c>
      <c r="P1721" s="639" t="s">
        <v>35</v>
      </c>
      <c r="Q1721" s="639" t="s">
        <v>336</v>
      </c>
      <c r="R1721" s="639" t="s">
        <v>73</v>
      </c>
      <c r="S1721" s="639" t="s">
        <v>213</v>
      </c>
    </row>
    <row r="1722" spans="1:19" ht="20.25" customHeight="1">
      <c r="A1722" s="639" t="s">
        <v>235</v>
      </c>
      <c r="B1722" s="638" t="s">
        <v>3613</v>
      </c>
      <c r="C1722" s="639" t="s">
        <v>371</v>
      </c>
      <c r="D1722" s="640" t="s">
        <v>4466</v>
      </c>
      <c r="E1722" s="638"/>
      <c r="F1722" s="639" t="s">
        <v>881</v>
      </c>
      <c r="G1722" s="638"/>
      <c r="H1722" s="1110">
        <v>1454</v>
      </c>
      <c r="I1722" s="705">
        <v>5857</v>
      </c>
      <c r="J1722" s="643" t="s">
        <v>765</v>
      </c>
      <c r="K1722" s="578" t="str">
        <f t="shared" si="95"/>
        <v>0</v>
      </c>
      <c r="L1722" s="579">
        <f t="shared" si="96"/>
        <v>0</v>
      </c>
      <c r="M1722" s="580">
        <f t="shared" si="97"/>
        <v>8516078</v>
      </c>
      <c r="N1722" s="638"/>
      <c r="O1722" s="638" t="s">
        <v>3747</v>
      </c>
      <c r="P1722" s="639" t="s">
        <v>35</v>
      </c>
      <c r="Q1722" s="639" t="s">
        <v>336</v>
      </c>
      <c r="R1722" s="639" t="s">
        <v>73</v>
      </c>
      <c r="S1722" s="639" t="s">
        <v>213</v>
      </c>
    </row>
    <row r="1723" spans="1:19" ht="20.25" customHeight="1">
      <c r="A1723" s="639" t="s">
        <v>235</v>
      </c>
      <c r="B1723" s="638" t="s">
        <v>3613</v>
      </c>
      <c r="C1723" s="639" t="s">
        <v>371</v>
      </c>
      <c r="D1723" s="640" t="s">
        <v>4466</v>
      </c>
      <c r="E1723" s="638"/>
      <c r="F1723" s="639" t="s">
        <v>876</v>
      </c>
      <c r="G1723" s="638"/>
      <c r="H1723" s="1110">
        <v>1454</v>
      </c>
      <c r="I1723" s="705">
        <v>1034</v>
      </c>
      <c r="J1723" s="643" t="s">
        <v>765</v>
      </c>
      <c r="K1723" s="578" t="str">
        <f t="shared" si="95"/>
        <v>0</v>
      </c>
      <c r="L1723" s="579">
        <f t="shared" si="96"/>
        <v>0</v>
      </c>
      <c r="M1723" s="580">
        <f t="shared" si="97"/>
        <v>1503436</v>
      </c>
      <c r="N1723" s="638"/>
      <c r="O1723" s="638" t="s">
        <v>3747</v>
      </c>
      <c r="P1723" s="639" t="s">
        <v>35</v>
      </c>
      <c r="Q1723" s="639" t="s">
        <v>336</v>
      </c>
      <c r="R1723" s="639" t="s">
        <v>73</v>
      </c>
      <c r="S1723" s="639" t="s">
        <v>213</v>
      </c>
    </row>
    <row r="1724" spans="1:19" ht="20.25" customHeight="1">
      <c r="A1724" s="639" t="s">
        <v>235</v>
      </c>
      <c r="B1724" s="638" t="s">
        <v>3613</v>
      </c>
      <c r="C1724" s="639" t="s">
        <v>371</v>
      </c>
      <c r="D1724" s="640" t="s">
        <v>4466</v>
      </c>
      <c r="E1724" s="638"/>
      <c r="F1724" s="639" t="s">
        <v>556</v>
      </c>
      <c r="G1724" s="638"/>
      <c r="H1724" s="1110">
        <v>1454</v>
      </c>
      <c r="I1724" s="705">
        <v>1550</v>
      </c>
      <c r="J1724" s="643" t="s">
        <v>765</v>
      </c>
      <c r="K1724" s="578" t="str">
        <f t="shared" si="95"/>
        <v>0</v>
      </c>
      <c r="L1724" s="579">
        <f t="shared" si="96"/>
        <v>0</v>
      </c>
      <c r="M1724" s="580">
        <f t="shared" si="97"/>
        <v>2253700</v>
      </c>
      <c r="N1724" s="638"/>
      <c r="O1724" s="638" t="s">
        <v>3747</v>
      </c>
      <c r="P1724" s="639" t="s">
        <v>35</v>
      </c>
      <c r="Q1724" s="639" t="s">
        <v>336</v>
      </c>
      <c r="R1724" s="639" t="s">
        <v>73</v>
      </c>
      <c r="S1724" s="639" t="s">
        <v>213</v>
      </c>
    </row>
    <row r="1725" spans="1:19" ht="20.25" customHeight="1">
      <c r="A1725" s="639" t="s">
        <v>235</v>
      </c>
      <c r="B1725" s="638" t="s">
        <v>3613</v>
      </c>
      <c r="C1725" s="639" t="s">
        <v>371</v>
      </c>
      <c r="D1725" s="640" t="s">
        <v>4466</v>
      </c>
      <c r="E1725" s="638"/>
      <c r="F1725" s="639" t="s">
        <v>160</v>
      </c>
      <c r="G1725" s="638"/>
      <c r="H1725" s="1110">
        <v>1454</v>
      </c>
      <c r="I1725" s="705">
        <v>22000</v>
      </c>
      <c r="J1725" s="643" t="s">
        <v>765</v>
      </c>
      <c r="K1725" s="578" t="str">
        <f t="shared" si="95"/>
        <v>0</v>
      </c>
      <c r="L1725" s="579">
        <f t="shared" si="96"/>
        <v>0</v>
      </c>
      <c r="M1725" s="580">
        <f t="shared" si="97"/>
        <v>31988000</v>
      </c>
      <c r="N1725" s="638"/>
      <c r="O1725" s="638"/>
      <c r="P1725" s="639" t="s">
        <v>35</v>
      </c>
      <c r="Q1725" s="639" t="s">
        <v>360</v>
      </c>
      <c r="R1725" s="639" t="s">
        <v>73</v>
      </c>
      <c r="S1725" s="639" t="s">
        <v>213</v>
      </c>
    </row>
    <row r="1726" spans="1:19" ht="20.25" customHeight="1">
      <c r="A1726" s="639" t="s">
        <v>235</v>
      </c>
      <c r="B1726" s="638" t="s">
        <v>3613</v>
      </c>
      <c r="C1726" s="639" t="s">
        <v>371</v>
      </c>
      <c r="D1726" s="640" t="s">
        <v>4466</v>
      </c>
      <c r="E1726" s="638"/>
      <c r="F1726" s="639" t="s">
        <v>164</v>
      </c>
      <c r="G1726" s="638"/>
      <c r="H1726" s="1110">
        <v>727</v>
      </c>
      <c r="I1726" s="705">
        <v>17000</v>
      </c>
      <c r="J1726" s="643" t="s">
        <v>765</v>
      </c>
      <c r="K1726" s="578" t="str">
        <f t="shared" si="95"/>
        <v>0</v>
      </c>
      <c r="L1726" s="579">
        <f t="shared" si="96"/>
        <v>0</v>
      </c>
      <c r="M1726" s="580">
        <f t="shared" si="97"/>
        <v>12359000</v>
      </c>
      <c r="N1726" s="638"/>
      <c r="O1726" s="638"/>
      <c r="P1726" s="639" t="s">
        <v>35</v>
      </c>
      <c r="Q1726" s="639" t="s">
        <v>360</v>
      </c>
      <c r="R1726" s="639" t="s">
        <v>73</v>
      </c>
      <c r="S1726" s="639" t="s">
        <v>213</v>
      </c>
    </row>
    <row r="1727" spans="1:19" ht="20.25" customHeight="1">
      <c r="A1727" s="639" t="s">
        <v>235</v>
      </c>
      <c r="B1727" s="638" t="s">
        <v>3613</v>
      </c>
      <c r="C1727" s="639" t="s">
        <v>371</v>
      </c>
      <c r="D1727" s="640" t="s">
        <v>4466</v>
      </c>
      <c r="E1727" s="638"/>
      <c r="F1727" s="639" t="s">
        <v>512</v>
      </c>
      <c r="G1727" s="638"/>
      <c r="H1727" s="1110">
        <v>727</v>
      </c>
      <c r="I1727" s="705">
        <v>45281</v>
      </c>
      <c r="J1727" s="643">
        <v>12</v>
      </c>
      <c r="K1727" s="578">
        <f t="shared" si="95"/>
        <v>8724</v>
      </c>
      <c r="L1727" s="579">
        <f t="shared" si="96"/>
        <v>8.7240000000000002</v>
      </c>
      <c r="M1727" s="580">
        <f t="shared" si="97"/>
        <v>32919287</v>
      </c>
      <c r="N1727" s="638"/>
      <c r="O1727" s="638" t="s">
        <v>583</v>
      </c>
      <c r="P1727" s="639" t="s">
        <v>35</v>
      </c>
      <c r="Q1727" s="639" t="s">
        <v>270</v>
      </c>
      <c r="R1727" s="639" t="s">
        <v>60</v>
      </c>
      <c r="S1727" s="639" t="s">
        <v>213</v>
      </c>
    </row>
    <row r="1728" spans="1:19" ht="20.25" customHeight="1">
      <c r="A1728" s="639" t="s">
        <v>235</v>
      </c>
      <c r="B1728" s="638" t="s">
        <v>3613</v>
      </c>
      <c r="C1728" s="639" t="s">
        <v>371</v>
      </c>
      <c r="D1728" s="640" t="s">
        <v>4466</v>
      </c>
      <c r="E1728" s="638"/>
      <c r="F1728" s="639" t="s">
        <v>1387</v>
      </c>
      <c r="G1728" s="638"/>
      <c r="H1728" s="1110">
        <v>727</v>
      </c>
      <c r="I1728" s="705">
        <v>13323</v>
      </c>
      <c r="J1728" s="643" t="s">
        <v>765</v>
      </c>
      <c r="K1728" s="578" t="str">
        <f t="shared" si="95"/>
        <v>0</v>
      </c>
      <c r="L1728" s="579">
        <f t="shared" si="96"/>
        <v>0</v>
      </c>
      <c r="M1728" s="580">
        <f t="shared" si="97"/>
        <v>9685821</v>
      </c>
      <c r="N1728" s="638"/>
      <c r="O1728" s="638" t="s">
        <v>583</v>
      </c>
      <c r="P1728" s="639" t="s">
        <v>35</v>
      </c>
      <c r="Q1728" s="639" t="s">
        <v>577</v>
      </c>
      <c r="R1728" s="639" t="s">
        <v>375</v>
      </c>
      <c r="S1728" s="639" t="s">
        <v>213</v>
      </c>
    </row>
    <row r="1729" spans="1:19" ht="20.25" customHeight="1">
      <c r="A1729" s="639" t="s">
        <v>235</v>
      </c>
      <c r="B1729" s="638" t="s">
        <v>3613</v>
      </c>
      <c r="C1729" s="639" t="s">
        <v>371</v>
      </c>
      <c r="D1729" s="640" t="s">
        <v>4466</v>
      </c>
      <c r="E1729" s="638"/>
      <c r="F1729" s="639" t="s">
        <v>159</v>
      </c>
      <c r="G1729" s="638"/>
      <c r="H1729" s="1110">
        <v>1454</v>
      </c>
      <c r="I1729" s="705">
        <v>14000</v>
      </c>
      <c r="J1729" s="643" t="s">
        <v>765</v>
      </c>
      <c r="K1729" s="578" t="str">
        <f t="shared" si="95"/>
        <v>0</v>
      </c>
      <c r="L1729" s="579">
        <f t="shared" si="96"/>
        <v>0</v>
      </c>
      <c r="M1729" s="580">
        <f t="shared" si="97"/>
        <v>20356000</v>
      </c>
      <c r="N1729" s="638"/>
      <c r="O1729" s="638"/>
      <c r="P1729" s="639" t="s">
        <v>35</v>
      </c>
      <c r="Q1729" s="639" t="s">
        <v>360</v>
      </c>
      <c r="R1729" s="639" t="s">
        <v>73</v>
      </c>
      <c r="S1729" s="639" t="s">
        <v>213</v>
      </c>
    </row>
    <row r="1730" spans="1:19" ht="20.25" customHeight="1">
      <c r="A1730" s="639" t="s">
        <v>235</v>
      </c>
      <c r="B1730" s="638" t="s">
        <v>3613</v>
      </c>
      <c r="C1730" s="639" t="s">
        <v>371</v>
      </c>
      <c r="D1730" s="640" t="s">
        <v>4466</v>
      </c>
      <c r="E1730" s="638"/>
      <c r="F1730" s="639" t="s">
        <v>513</v>
      </c>
      <c r="G1730" s="638"/>
      <c r="H1730" s="1110">
        <v>727</v>
      </c>
      <c r="I1730" s="705">
        <v>59266</v>
      </c>
      <c r="J1730" s="643">
        <v>16</v>
      </c>
      <c r="K1730" s="578">
        <f t="shared" si="95"/>
        <v>11632</v>
      </c>
      <c r="L1730" s="579">
        <f t="shared" si="96"/>
        <v>11.632</v>
      </c>
      <c r="M1730" s="580">
        <f t="shared" si="97"/>
        <v>43086382</v>
      </c>
      <c r="N1730" s="638"/>
      <c r="O1730" s="638" t="s">
        <v>579</v>
      </c>
      <c r="P1730" s="639" t="s">
        <v>35</v>
      </c>
      <c r="Q1730" s="639" t="s">
        <v>270</v>
      </c>
      <c r="R1730" s="639" t="s">
        <v>60</v>
      </c>
      <c r="S1730" s="639" t="s">
        <v>213</v>
      </c>
    </row>
    <row r="1731" spans="1:19" ht="20.25" customHeight="1">
      <c r="A1731" s="639" t="s">
        <v>235</v>
      </c>
      <c r="B1731" s="638" t="s">
        <v>3613</v>
      </c>
      <c r="C1731" s="639" t="s">
        <v>371</v>
      </c>
      <c r="D1731" s="640" t="s">
        <v>4466</v>
      </c>
      <c r="E1731" s="638"/>
      <c r="F1731" s="639" t="s">
        <v>1901</v>
      </c>
      <c r="G1731" s="638"/>
      <c r="H1731" s="1110">
        <v>727</v>
      </c>
      <c r="I1731" s="705">
        <v>13335</v>
      </c>
      <c r="J1731" s="643" t="s">
        <v>765</v>
      </c>
      <c r="K1731" s="578" t="str">
        <f t="shared" si="95"/>
        <v>0</v>
      </c>
      <c r="L1731" s="579">
        <f t="shared" si="96"/>
        <v>0</v>
      </c>
      <c r="M1731" s="580">
        <f t="shared" si="97"/>
        <v>9694545</v>
      </c>
      <c r="N1731" s="638"/>
      <c r="O1731" s="638" t="s">
        <v>579</v>
      </c>
      <c r="P1731" s="639" t="s">
        <v>35</v>
      </c>
      <c r="Q1731" s="639" t="s">
        <v>577</v>
      </c>
      <c r="R1731" s="639" t="s">
        <v>375</v>
      </c>
      <c r="S1731" s="639" t="s">
        <v>213</v>
      </c>
    </row>
    <row r="1732" spans="1:19" ht="20.25" customHeight="1">
      <c r="A1732" s="639" t="s">
        <v>235</v>
      </c>
      <c r="B1732" s="638" t="s">
        <v>3613</v>
      </c>
      <c r="C1732" s="639" t="s">
        <v>371</v>
      </c>
      <c r="D1732" s="640" t="s">
        <v>4466</v>
      </c>
      <c r="E1732" s="638"/>
      <c r="F1732" s="639" t="s">
        <v>1905</v>
      </c>
      <c r="G1732" s="638"/>
      <c r="H1732" s="1110">
        <v>727</v>
      </c>
      <c r="I1732" s="705">
        <v>70610</v>
      </c>
      <c r="J1732" s="643" t="s">
        <v>765</v>
      </c>
      <c r="K1732" s="578" t="str">
        <f t="shared" si="95"/>
        <v>0</v>
      </c>
      <c r="L1732" s="579">
        <f t="shared" si="96"/>
        <v>0</v>
      </c>
      <c r="M1732" s="580">
        <f t="shared" si="97"/>
        <v>51333470</v>
      </c>
      <c r="N1732" s="638"/>
      <c r="O1732" s="638" t="s">
        <v>2589</v>
      </c>
      <c r="P1732" s="639" t="s">
        <v>35</v>
      </c>
      <c r="Q1732" s="639" t="s">
        <v>276</v>
      </c>
      <c r="R1732" s="639" t="s">
        <v>73</v>
      </c>
      <c r="S1732" s="639" t="s">
        <v>213</v>
      </c>
    </row>
    <row r="1733" spans="1:19" ht="20.25" customHeight="1">
      <c r="A1733" s="639" t="s">
        <v>235</v>
      </c>
      <c r="B1733" s="638" t="s">
        <v>3613</v>
      </c>
      <c r="C1733" s="639" t="s">
        <v>371</v>
      </c>
      <c r="D1733" s="640" t="s">
        <v>4466</v>
      </c>
      <c r="E1733" s="638"/>
      <c r="F1733" s="639" t="s">
        <v>1647</v>
      </c>
      <c r="G1733" s="638"/>
      <c r="H1733" s="1110">
        <v>727</v>
      </c>
      <c r="I1733" s="705">
        <v>5854</v>
      </c>
      <c r="J1733" s="643" t="s">
        <v>765</v>
      </c>
      <c r="K1733" s="578" t="str">
        <f t="shared" si="95"/>
        <v>0</v>
      </c>
      <c r="L1733" s="579">
        <f t="shared" si="96"/>
        <v>0</v>
      </c>
      <c r="M1733" s="580">
        <f t="shared" si="97"/>
        <v>4255858</v>
      </c>
      <c r="N1733" s="638"/>
      <c r="O1733" s="638" t="s">
        <v>2589</v>
      </c>
      <c r="P1733" s="639" t="s">
        <v>35</v>
      </c>
      <c r="Q1733" s="639" t="s">
        <v>336</v>
      </c>
      <c r="R1733" s="639" t="s">
        <v>73</v>
      </c>
      <c r="S1733" s="639" t="s">
        <v>213</v>
      </c>
    </row>
    <row r="1734" spans="1:19" ht="20.25" customHeight="1">
      <c r="A1734" s="639" t="s">
        <v>235</v>
      </c>
      <c r="B1734" s="638" t="s">
        <v>3613</v>
      </c>
      <c r="C1734" s="639" t="s">
        <v>371</v>
      </c>
      <c r="D1734" s="640" t="s">
        <v>4494</v>
      </c>
      <c r="E1734" s="638"/>
      <c r="F1734" s="639" t="s">
        <v>81</v>
      </c>
      <c r="G1734" s="638"/>
      <c r="H1734" s="1110">
        <v>727</v>
      </c>
      <c r="I1734" s="705">
        <v>5122</v>
      </c>
      <c r="J1734" s="643" t="s">
        <v>765</v>
      </c>
      <c r="K1734" s="578" t="str">
        <f t="shared" si="95"/>
        <v>0</v>
      </c>
      <c r="L1734" s="579">
        <f t="shared" si="96"/>
        <v>0</v>
      </c>
      <c r="M1734" s="580">
        <f t="shared" si="97"/>
        <v>3723694</v>
      </c>
      <c r="N1734" s="638"/>
      <c r="O1734" s="638" t="s">
        <v>2589</v>
      </c>
      <c r="P1734" s="639" t="s">
        <v>35</v>
      </c>
      <c r="Q1734" s="639" t="s">
        <v>336</v>
      </c>
      <c r="R1734" s="639" t="s">
        <v>73</v>
      </c>
      <c r="S1734" s="639" t="s">
        <v>213</v>
      </c>
    </row>
    <row r="1735" spans="1:19" ht="20.25" customHeight="1">
      <c r="A1735" s="639" t="s">
        <v>235</v>
      </c>
      <c r="B1735" s="638" t="s">
        <v>3613</v>
      </c>
      <c r="C1735" s="639" t="s">
        <v>371</v>
      </c>
      <c r="D1735" s="640" t="s">
        <v>4494</v>
      </c>
      <c r="E1735" s="638"/>
      <c r="F1735" s="639" t="s">
        <v>373</v>
      </c>
      <c r="G1735" s="638"/>
      <c r="H1735" s="1110">
        <v>727</v>
      </c>
      <c r="I1735" s="705">
        <v>14927</v>
      </c>
      <c r="J1735" s="643" t="s">
        <v>765</v>
      </c>
      <c r="K1735" s="578" t="str">
        <f t="shared" si="95"/>
        <v>0</v>
      </c>
      <c r="L1735" s="579">
        <f t="shared" si="96"/>
        <v>0</v>
      </c>
      <c r="M1735" s="580">
        <f t="shared" si="97"/>
        <v>10851929</v>
      </c>
      <c r="N1735" s="638"/>
      <c r="O1735" s="638" t="s">
        <v>2589</v>
      </c>
      <c r="P1735" s="639" t="s">
        <v>35</v>
      </c>
      <c r="Q1735" s="639" t="s">
        <v>336</v>
      </c>
      <c r="R1735" s="639" t="s">
        <v>73</v>
      </c>
      <c r="S1735" s="639" t="s">
        <v>213</v>
      </c>
    </row>
    <row r="1736" spans="1:19" ht="20.25" customHeight="1">
      <c r="A1736" s="639" t="s">
        <v>235</v>
      </c>
      <c r="B1736" s="638" t="s">
        <v>3613</v>
      </c>
      <c r="C1736" s="639" t="s">
        <v>371</v>
      </c>
      <c r="D1736" s="640" t="s">
        <v>4466</v>
      </c>
      <c r="E1736" s="638"/>
      <c r="F1736" s="639" t="s">
        <v>337</v>
      </c>
      <c r="G1736" s="638"/>
      <c r="H1736" s="1110">
        <v>727</v>
      </c>
      <c r="I1736" s="705">
        <v>14488</v>
      </c>
      <c r="J1736" s="643" t="s">
        <v>765</v>
      </c>
      <c r="K1736" s="578" t="str">
        <f t="shared" si="95"/>
        <v>0</v>
      </c>
      <c r="L1736" s="579">
        <f t="shared" si="96"/>
        <v>0</v>
      </c>
      <c r="M1736" s="580">
        <f t="shared" si="97"/>
        <v>10532776</v>
      </c>
      <c r="N1736" s="638"/>
      <c r="O1736" s="638" t="s">
        <v>2589</v>
      </c>
      <c r="P1736" s="639" t="s">
        <v>35</v>
      </c>
      <c r="Q1736" s="639" t="s">
        <v>336</v>
      </c>
      <c r="R1736" s="639" t="s">
        <v>73</v>
      </c>
      <c r="S1736" s="639" t="s">
        <v>213</v>
      </c>
    </row>
    <row r="1737" spans="1:19" ht="20.25" customHeight="1">
      <c r="A1737" s="639" t="s">
        <v>235</v>
      </c>
      <c r="B1737" s="638" t="s">
        <v>3613</v>
      </c>
      <c r="C1737" s="639" t="s">
        <v>371</v>
      </c>
      <c r="D1737" s="640" t="s">
        <v>4466</v>
      </c>
      <c r="E1737" s="638"/>
      <c r="F1737" s="639" t="s">
        <v>418</v>
      </c>
      <c r="G1737" s="638"/>
      <c r="H1737" s="1110">
        <v>727</v>
      </c>
      <c r="I1737" s="705">
        <v>18906</v>
      </c>
      <c r="J1737" s="643" t="s">
        <v>765</v>
      </c>
      <c r="K1737" s="578" t="str">
        <f t="shared" si="95"/>
        <v>0</v>
      </c>
      <c r="L1737" s="579">
        <f t="shared" si="96"/>
        <v>0</v>
      </c>
      <c r="M1737" s="580">
        <f t="shared" si="97"/>
        <v>13744662</v>
      </c>
      <c r="N1737" s="638"/>
      <c r="O1737" s="638" t="s">
        <v>2590</v>
      </c>
      <c r="P1737" s="639" t="s">
        <v>35</v>
      </c>
      <c r="Q1737" s="639" t="s">
        <v>360</v>
      </c>
      <c r="R1737" s="639" t="s">
        <v>73</v>
      </c>
      <c r="S1737" s="639" t="s">
        <v>213</v>
      </c>
    </row>
    <row r="1738" spans="1:19" ht="20.25" customHeight="1">
      <c r="A1738" s="639" t="s">
        <v>235</v>
      </c>
      <c r="B1738" s="638" t="s">
        <v>3613</v>
      </c>
      <c r="C1738" s="639" t="s">
        <v>371</v>
      </c>
      <c r="D1738" s="640" t="s">
        <v>4466</v>
      </c>
      <c r="E1738" s="638"/>
      <c r="F1738" s="639" t="s">
        <v>387</v>
      </c>
      <c r="G1738" s="638"/>
      <c r="H1738" s="1110">
        <v>727</v>
      </c>
      <c r="I1738" s="705">
        <v>16931</v>
      </c>
      <c r="J1738" s="643" t="s">
        <v>765</v>
      </c>
      <c r="K1738" s="578" t="str">
        <f t="shared" si="95"/>
        <v>0</v>
      </c>
      <c r="L1738" s="579">
        <f t="shared" si="96"/>
        <v>0</v>
      </c>
      <c r="M1738" s="580">
        <f t="shared" si="97"/>
        <v>12308837</v>
      </c>
      <c r="N1738" s="638"/>
      <c r="O1738" s="638" t="s">
        <v>2590</v>
      </c>
      <c r="P1738" s="639" t="s">
        <v>35</v>
      </c>
      <c r="Q1738" s="639" t="s">
        <v>336</v>
      </c>
      <c r="R1738" s="639" t="s">
        <v>73</v>
      </c>
      <c r="S1738" s="639" t="s">
        <v>213</v>
      </c>
    </row>
    <row r="1739" spans="1:19" ht="20.25" customHeight="1">
      <c r="A1739" s="639" t="s">
        <v>235</v>
      </c>
      <c r="B1739" s="638" t="s">
        <v>3613</v>
      </c>
      <c r="C1739" s="639" t="s">
        <v>371</v>
      </c>
      <c r="D1739" s="640" t="s">
        <v>4466</v>
      </c>
      <c r="E1739" s="638"/>
      <c r="F1739" s="639" t="s">
        <v>82</v>
      </c>
      <c r="G1739" s="638"/>
      <c r="H1739" s="1110">
        <v>727</v>
      </c>
      <c r="I1739" s="705">
        <v>13404</v>
      </c>
      <c r="J1739" s="643" t="s">
        <v>765</v>
      </c>
      <c r="K1739" s="578" t="str">
        <f t="shared" si="95"/>
        <v>0</v>
      </c>
      <c r="L1739" s="579">
        <f t="shared" si="96"/>
        <v>0</v>
      </c>
      <c r="M1739" s="580">
        <f t="shared" si="97"/>
        <v>9744708</v>
      </c>
      <c r="N1739" s="638"/>
      <c r="O1739" s="638" t="s">
        <v>2590</v>
      </c>
      <c r="P1739" s="639" t="s">
        <v>35</v>
      </c>
      <c r="Q1739" s="639" t="s">
        <v>336</v>
      </c>
      <c r="R1739" s="639" t="s">
        <v>73</v>
      </c>
      <c r="S1739" s="639" t="s">
        <v>213</v>
      </c>
    </row>
    <row r="1740" spans="1:19" ht="20.25" customHeight="1">
      <c r="A1740" s="639" t="s">
        <v>235</v>
      </c>
      <c r="B1740" s="638" t="s">
        <v>3613</v>
      </c>
      <c r="C1740" s="639" t="s">
        <v>371</v>
      </c>
      <c r="D1740" s="640" t="s">
        <v>4466</v>
      </c>
      <c r="E1740" s="638"/>
      <c r="F1740" s="639" t="s">
        <v>275</v>
      </c>
      <c r="G1740" s="638"/>
      <c r="H1740" s="1110">
        <v>727</v>
      </c>
      <c r="I1740" s="705">
        <v>71674</v>
      </c>
      <c r="J1740" s="643" t="s">
        <v>765</v>
      </c>
      <c r="K1740" s="578" t="str">
        <f t="shared" si="95"/>
        <v>0</v>
      </c>
      <c r="L1740" s="579">
        <f t="shared" si="96"/>
        <v>0</v>
      </c>
      <c r="M1740" s="580">
        <f t="shared" si="97"/>
        <v>52106998</v>
      </c>
      <c r="N1740" s="638"/>
      <c r="O1740" s="638" t="s">
        <v>2590</v>
      </c>
      <c r="P1740" s="639" t="s">
        <v>35</v>
      </c>
      <c r="Q1740" s="639" t="s">
        <v>276</v>
      </c>
      <c r="R1740" s="639" t="s">
        <v>73</v>
      </c>
      <c r="S1740" s="639" t="s">
        <v>213</v>
      </c>
    </row>
    <row r="1741" spans="1:19" ht="20.25" customHeight="1">
      <c r="A1741" s="639" t="s">
        <v>235</v>
      </c>
      <c r="B1741" s="638" t="s">
        <v>3613</v>
      </c>
      <c r="C1741" s="639" t="s">
        <v>371</v>
      </c>
      <c r="D1741" s="640" t="s">
        <v>4494</v>
      </c>
      <c r="E1741" s="638"/>
      <c r="F1741" s="639" t="s">
        <v>373</v>
      </c>
      <c r="G1741" s="638"/>
      <c r="H1741" s="1110">
        <v>727</v>
      </c>
      <c r="I1741" s="705">
        <v>14391</v>
      </c>
      <c r="J1741" s="643" t="s">
        <v>765</v>
      </c>
      <c r="K1741" s="578" t="str">
        <f t="shared" si="95"/>
        <v>0</v>
      </c>
      <c r="L1741" s="579">
        <f t="shared" si="96"/>
        <v>0</v>
      </c>
      <c r="M1741" s="580">
        <f t="shared" si="97"/>
        <v>10462257</v>
      </c>
      <c r="N1741" s="638"/>
      <c r="O1741" s="638" t="s">
        <v>2590</v>
      </c>
      <c r="P1741" s="639" t="s">
        <v>35</v>
      </c>
      <c r="Q1741" s="639" t="s">
        <v>336</v>
      </c>
      <c r="R1741" s="639" t="s">
        <v>73</v>
      </c>
      <c r="S1741" s="639" t="s">
        <v>213</v>
      </c>
    </row>
    <row r="1742" spans="1:19" ht="20.25" customHeight="1">
      <c r="A1742" s="639" t="s">
        <v>235</v>
      </c>
      <c r="B1742" s="638" t="s">
        <v>3613</v>
      </c>
      <c r="C1742" s="639" t="s">
        <v>371</v>
      </c>
      <c r="D1742" s="640" t="s">
        <v>4466</v>
      </c>
      <c r="E1742" s="638"/>
      <c r="F1742" s="639" t="s">
        <v>1115</v>
      </c>
      <c r="G1742" s="638"/>
      <c r="H1742" s="1110">
        <v>727</v>
      </c>
      <c r="I1742" s="705">
        <v>8113</v>
      </c>
      <c r="J1742" s="643" t="s">
        <v>765</v>
      </c>
      <c r="K1742" s="578" t="str">
        <f t="shared" si="95"/>
        <v>0</v>
      </c>
      <c r="L1742" s="579">
        <f t="shared" si="96"/>
        <v>0</v>
      </c>
      <c r="M1742" s="580">
        <f t="shared" si="97"/>
        <v>5898151</v>
      </c>
      <c r="N1742" s="638"/>
      <c r="O1742" s="638" t="s">
        <v>2590</v>
      </c>
      <c r="P1742" s="639" t="s">
        <v>35</v>
      </c>
      <c r="Q1742" s="639" t="s">
        <v>336</v>
      </c>
      <c r="R1742" s="639" t="s">
        <v>73</v>
      </c>
      <c r="S1742" s="639" t="s">
        <v>213</v>
      </c>
    </row>
    <row r="1743" spans="1:19" ht="20.25" customHeight="1">
      <c r="A1743" s="639" t="s">
        <v>235</v>
      </c>
      <c r="B1743" s="638" t="s">
        <v>3613</v>
      </c>
      <c r="C1743" s="639" t="s">
        <v>371</v>
      </c>
      <c r="D1743" s="640" t="s">
        <v>4494</v>
      </c>
      <c r="E1743" s="638"/>
      <c r="F1743" s="639" t="s">
        <v>81</v>
      </c>
      <c r="G1743" s="638"/>
      <c r="H1743" s="1110">
        <v>727</v>
      </c>
      <c r="I1743" s="705">
        <v>4938</v>
      </c>
      <c r="J1743" s="643" t="s">
        <v>765</v>
      </c>
      <c r="K1743" s="578" t="str">
        <f t="shared" si="95"/>
        <v>0</v>
      </c>
      <c r="L1743" s="579">
        <f t="shared" si="96"/>
        <v>0</v>
      </c>
      <c r="M1743" s="580">
        <f t="shared" si="97"/>
        <v>3589926</v>
      </c>
      <c r="N1743" s="638"/>
      <c r="O1743" s="638" t="s">
        <v>2590</v>
      </c>
      <c r="P1743" s="639" t="s">
        <v>35</v>
      </c>
      <c r="Q1743" s="639" t="s">
        <v>336</v>
      </c>
      <c r="R1743" s="639" t="s">
        <v>73</v>
      </c>
      <c r="S1743" s="639" t="s">
        <v>213</v>
      </c>
    </row>
    <row r="1744" spans="1:19" ht="20.25" customHeight="1">
      <c r="A1744" s="639" t="s">
        <v>235</v>
      </c>
      <c r="B1744" s="638" t="s">
        <v>3613</v>
      </c>
      <c r="C1744" s="639" t="s">
        <v>371</v>
      </c>
      <c r="D1744" s="640" t="s">
        <v>4466</v>
      </c>
      <c r="E1744" s="638"/>
      <c r="F1744" s="639" t="s">
        <v>1647</v>
      </c>
      <c r="G1744" s="638"/>
      <c r="H1744" s="1110">
        <v>727</v>
      </c>
      <c r="I1744" s="705">
        <v>5644</v>
      </c>
      <c r="J1744" s="643" t="s">
        <v>765</v>
      </c>
      <c r="K1744" s="578" t="str">
        <f t="shared" si="95"/>
        <v>0</v>
      </c>
      <c r="L1744" s="579">
        <f t="shared" si="96"/>
        <v>0</v>
      </c>
      <c r="M1744" s="580">
        <f t="shared" si="97"/>
        <v>4103188</v>
      </c>
      <c r="N1744" s="638"/>
      <c r="O1744" s="638" t="s">
        <v>2590</v>
      </c>
      <c r="P1744" s="639" t="s">
        <v>35</v>
      </c>
      <c r="Q1744" s="639" t="s">
        <v>336</v>
      </c>
      <c r="R1744" s="639" t="s">
        <v>73</v>
      </c>
      <c r="S1744" s="639" t="s">
        <v>213</v>
      </c>
    </row>
    <row r="1745" spans="1:19" ht="20.25" customHeight="1">
      <c r="A1745" s="639" t="s">
        <v>235</v>
      </c>
      <c r="B1745" s="638" t="s">
        <v>3613</v>
      </c>
      <c r="C1745" s="639" t="s">
        <v>371</v>
      </c>
      <c r="D1745" s="640" t="s">
        <v>4466</v>
      </c>
      <c r="E1745" s="638"/>
      <c r="F1745" s="639" t="s">
        <v>1646</v>
      </c>
      <c r="G1745" s="638"/>
      <c r="H1745" s="1110">
        <v>727</v>
      </c>
      <c r="I1745" s="705">
        <v>15000</v>
      </c>
      <c r="J1745" s="643" t="s">
        <v>765</v>
      </c>
      <c r="K1745" s="578" t="str">
        <f t="shared" si="95"/>
        <v>0</v>
      </c>
      <c r="L1745" s="579">
        <f t="shared" si="96"/>
        <v>0</v>
      </c>
      <c r="M1745" s="580">
        <f t="shared" si="97"/>
        <v>10905000</v>
      </c>
      <c r="N1745" s="638"/>
      <c r="O1745" s="638"/>
      <c r="P1745" s="639" t="s">
        <v>35</v>
      </c>
      <c r="Q1745" s="639" t="s">
        <v>336</v>
      </c>
      <c r="R1745" s="639" t="s">
        <v>73</v>
      </c>
      <c r="S1745" s="639" t="s">
        <v>213</v>
      </c>
    </row>
    <row r="1746" spans="1:19" ht="20.25" customHeight="1">
      <c r="A1746" s="639" t="s">
        <v>235</v>
      </c>
      <c r="B1746" s="638" t="s">
        <v>3613</v>
      </c>
      <c r="C1746" s="639" t="s">
        <v>371</v>
      </c>
      <c r="D1746" s="640" t="s">
        <v>4466</v>
      </c>
      <c r="E1746" s="638"/>
      <c r="F1746" s="639" t="s">
        <v>1430</v>
      </c>
      <c r="G1746" s="638"/>
      <c r="H1746" s="1110">
        <v>727</v>
      </c>
      <c r="I1746" s="705">
        <v>8000</v>
      </c>
      <c r="J1746" s="643" t="s">
        <v>765</v>
      </c>
      <c r="K1746" s="578" t="str">
        <f t="shared" si="95"/>
        <v>0</v>
      </c>
      <c r="L1746" s="579">
        <f t="shared" si="96"/>
        <v>0</v>
      </c>
      <c r="M1746" s="580">
        <f t="shared" si="97"/>
        <v>5816000</v>
      </c>
      <c r="N1746" s="638"/>
      <c r="O1746" s="638"/>
      <c r="P1746" s="639" t="s">
        <v>35</v>
      </c>
      <c r="Q1746" s="639" t="s">
        <v>336</v>
      </c>
      <c r="R1746" s="639" t="s">
        <v>73</v>
      </c>
      <c r="S1746" s="639" t="s">
        <v>213</v>
      </c>
    </row>
    <row r="1747" spans="1:19" ht="20.25" customHeight="1">
      <c r="A1747" s="639" t="s">
        <v>235</v>
      </c>
      <c r="B1747" s="638" t="s">
        <v>3613</v>
      </c>
      <c r="C1747" s="639" t="s">
        <v>371</v>
      </c>
      <c r="D1747" s="640" t="s">
        <v>4473</v>
      </c>
      <c r="E1747" s="638"/>
      <c r="F1747" s="639" t="s">
        <v>880</v>
      </c>
      <c r="G1747" s="638"/>
      <c r="H1747" s="1110">
        <v>727</v>
      </c>
      <c r="I1747" s="705">
        <v>2802</v>
      </c>
      <c r="J1747" s="643" t="s">
        <v>765</v>
      </c>
      <c r="K1747" s="578" t="str">
        <f t="shared" si="95"/>
        <v>0</v>
      </c>
      <c r="L1747" s="579">
        <f t="shared" si="96"/>
        <v>0</v>
      </c>
      <c r="M1747" s="580">
        <f t="shared" si="97"/>
        <v>2037054</v>
      </c>
      <c r="N1747" s="638"/>
      <c r="O1747" s="638" t="s">
        <v>949</v>
      </c>
      <c r="P1747" s="639" t="s">
        <v>35</v>
      </c>
      <c r="Q1747" s="639" t="s">
        <v>336</v>
      </c>
      <c r="R1747" s="639" t="s">
        <v>73</v>
      </c>
      <c r="S1747" s="639" t="s">
        <v>213</v>
      </c>
    </row>
    <row r="1748" spans="1:19" ht="20.25" customHeight="1">
      <c r="A1748" s="639" t="s">
        <v>235</v>
      </c>
      <c r="B1748" s="638" t="s">
        <v>3613</v>
      </c>
      <c r="C1748" s="639" t="s">
        <v>371</v>
      </c>
      <c r="D1748" s="640" t="s">
        <v>4473</v>
      </c>
      <c r="E1748" s="638"/>
      <c r="F1748" s="639" t="s">
        <v>880</v>
      </c>
      <c r="G1748" s="638"/>
      <c r="H1748" s="1110">
        <v>727</v>
      </c>
      <c r="I1748" s="705">
        <v>2802</v>
      </c>
      <c r="J1748" s="643" t="s">
        <v>765</v>
      </c>
      <c r="K1748" s="578" t="str">
        <f t="shared" si="95"/>
        <v>0</v>
      </c>
      <c r="L1748" s="579">
        <f t="shared" si="96"/>
        <v>0</v>
      </c>
      <c r="M1748" s="580">
        <f t="shared" si="97"/>
        <v>2037054</v>
      </c>
      <c r="N1748" s="638"/>
      <c r="O1748" s="638" t="s">
        <v>949</v>
      </c>
      <c r="P1748" s="639" t="s">
        <v>35</v>
      </c>
      <c r="Q1748" s="639" t="s">
        <v>336</v>
      </c>
      <c r="R1748" s="639" t="s">
        <v>73</v>
      </c>
      <c r="S1748" s="639" t="s">
        <v>213</v>
      </c>
    </row>
    <row r="1749" spans="1:19" ht="20.25" customHeight="1">
      <c r="A1749" s="639" t="s">
        <v>235</v>
      </c>
      <c r="B1749" s="638" t="s">
        <v>3613</v>
      </c>
      <c r="C1749" s="639" t="s">
        <v>371</v>
      </c>
      <c r="D1749" s="640" t="s">
        <v>4466</v>
      </c>
      <c r="E1749" s="638"/>
      <c r="F1749" s="639" t="s">
        <v>431</v>
      </c>
      <c r="G1749" s="638"/>
      <c r="H1749" s="1110">
        <v>727</v>
      </c>
      <c r="I1749" s="705">
        <v>48015</v>
      </c>
      <c r="J1749" s="643" t="s">
        <v>765</v>
      </c>
      <c r="K1749" s="578" t="str">
        <f t="shared" si="95"/>
        <v>0</v>
      </c>
      <c r="L1749" s="579">
        <f t="shared" si="96"/>
        <v>0</v>
      </c>
      <c r="M1749" s="580">
        <f t="shared" si="97"/>
        <v>34906905</v>
      </c>
      <c r="N1749" s="638"/>
      <c r="O1749" s="638" t="s">
        <v>949</v>
      </c>
      <c r="P1749" s="639" t="s">
        <v>35</v>
      </c>
      <c r="Q1749" s="639" t="s">
        <v>278</v>
      </c>
      <c r="R1749" s="639" t="s">
        <v>73</v>
      </c>
      <c r="S1749" s="639" t="s">
        <v>213</v>
      </c>
    </row>
    <row r="1750" spans="1:19" ht="20.25" customHeight="1">
      <c r="A1750" s="639" t="s">
        <v>235</v>
      </c>
      <c r="B1750" s="638" t="s">
        <v>3613</v>
      </c>
      <c r="C1750" s="639" t="s">
        <v>371</v>
      </c>
      <c r="D1750" s="640" t="s">
        <v>4494</v>
      </c>
      <c r="E1750" s="638"/>
      <c r="F1750" s="639" t="s">
        <v>2113</v>
      </c>
      <c r="G1750" s="638"/>
      <c r="H1750" s="1110">
        <v>727</v>
      </c>
      <c r="I1750" s="705">
        <v>2802</v>
      </c>
      <c r="J1750" s="643" t="s">
        <v>765</v>
      </c>
      <c r="K1750" s="578" t="str">
        <f t="shared" si="95"/>
        <v>0</v>
      </c>
      <c r="L1750" s="579">
        <f t="shared" si="96"/>
        <v>0</v>
      </c>
      <c r="M1750" s="580">
        <f t="shared" si="97"/>
        <v>2037054</v>
      </c>
      <c r="N1750" s="638"/>
      <c r="O1750" s="638" t="s">
        <v>949</v>
      </c>
      <c r="P1750" s="639" t="s">
        <v>35</v>
      </c>
      <c r="Q1750" s="639" t="s">
        <v>336</v>
      </c>
      <c r="R1750" s="639" t="s">
        <v>73</v>
      </c>
      <c r="S1750" s="639" t="s">
        <v>213</v>
      </c>
    </row>
    <row r="1751" spans="1:19" ht="20.25" customHeight="1">
      <c r="A1751" s="639" t="s">
        <v>235</v>
      </c>
      <c r="B1751" s="638" t="s">
        <v>3613</v>
      </c>
      <c r="C1751" s="639" t="s">
        <v>371</v>
      </c>
      <c r="D1751" s="640" t="s">
        <v>4466</v>
      </c>
      <c r="E1751" s="638"/>
      <c r="F1751" s="639" t="s">
        <v>957</v>
      </c>
      <c r="G1751" s="638"/>
      <c r="H1751" s="1110">
        <v>727</v>
      </c>
      <c r="I1751" s="705">
        <v>55717</v>
      </c>
      <c r="J1751" s="643" t="s">
        <v>765</v>
      </c>
      <c r="K1751" s="578" t="str">
        <f t="shared" si="95"/>
        <v>0</v>
      </c>
      <c r="L1751" s="579">
        <f t="shared" si="96"/>
        <v>0</v>
      </c>
      <c r="M1751" s="580">
        <f t="shared" si="97"/>
        <v>40506259</v>
      </c>
      <c r="N1751" s="638"/>
      <c r="O1751" s="638" t="s">
        <v>3727</v>
      </c>
      <c r="P1751" s="639" t="s">
        <v>35</v>
      </c>
      <c r="Q1751" s="639" t="s">
        <v>278</v>
      </c>
      <c r="R1751" s="639" t="s">
        <v>73</v>
      </c>
      <c r="S1751" s="639" t="s">
        <v>213</v>
      </c>
    </row>
    <row r="1752" spans="1:19" ht="20.25" customHeight="1">
      <c r="A1752" s="639" t="s">
        <v>235</v>
      </c>
      <c r="B1752" s="638" t="s">
        <v>3613</v>
      </c>
      <c r="C1752" s="639" t="s">
        <v>371</v>
      </c>
      <c r="D1752" s="640" t="s">
        <v>4466</v>
      </c>
      <c r="E1752" s="638"/>
      <c r="F1752" s="639" t="s">
        <v>3586</v>
      </c>
      <c r="G1752" s="638"/>
      <c r="H1752" s="1110">
        <v>727</v>
      </c>
      <c r="I1752" s="705">
        <v>6283</v>
      </c>
      <c r="J1752" s="643" t="s">
        <v>765</v>
      </c>
      <c r="K1752" s="578" t="str">
        <f t="shared" si="95"/>
        <v>0</v>
      </c>
      <c r="L1752" s="579">
        <f t="shared" si="96"/>
        <v>0</v>
      </c>
      <c r="M1752" s="580">
        <f t="shared" si="97"/>
        <v>4567741</v>
      </c>
      <c r="N1752" s="638"/>
      <c r="O1752" s="638" t="s">
        <v>3727</v>
      </c>
      <c r="P1752" s="639" t="s">
        <v>35</v>
      </c>
      <c r="Q1752" s="639" t="s">
        <v>336</v>
      </c>
      <c r="R1752" s="639" t="s">
        <v>73</v>
      </c>
      <c r="S1752" s="639" t="s">
        <v>213</v>
      </c>
    </row>
    <row r="1753" spans="1:19" ht="20.25" customHeight="1">
      <c r="A1753" s="639" t="s">
        <v>235</v>
      </c>
      <c r="B1753" s="638" t="s">
        <v>3754</v>
      </c>
      <c r="C1753" s="639" t="s">
        <v>371</v>
      </c>
      <c r="D1753" s="640" t="s">
        <v>4469</v>
      </c>
      <c r="E1753" s="638"/>
      <c r="F1753" s="639" t="s">
        <v>957</v>
      </c>
      <c r="G1753" s="638"/>
      <c r="H1753" s="1110">
        <v>1342</v>
      </c>
      <c r="I1753" s="705">
        <v>55717</v>
      </c>
      <c r="J1753" s="643" t="s">
        <v>765</v>
      </c>
      <c r="K1753" s="578" t="str">
        <f t="shared" si="95"/>
        <v>0</v>
      </c>
      <c r="L1753" s="579">
        <f t="shared" si="96"/>
        <v>0</v>
      </c>
      <c r="M1753" s="580">
        <f t="shared" si="97"/>
        <v>74772214</v>
      </c>
      <c r="N1753" s="638"/>
      <c r="O1753" s="638" t="s">
        <v>3727</v>
      </c>
      <c r="P1753" s="639" t="s">
        <v>35</v>
      </c>
      <c r="Q1753" s="639" t="s">
        <v>278</v>
      </c>
      <c r="R1753" s="639" t="s">
        <v>73</v>
      </c>
      <c r="S1753" s="639" t="s">
        <v>213</v>
      </c>
    </row>
    <row r="1754" spans="1:19" ht="20.25" customHeight="1">
      <c r="A1754" s="639" t="s">
        <v>235</v>
      </c>
      <c r="B1754" s="638" t="s">
        <v>3754</v>
      </c>
      <c r="C1754" s="639" t="s">
        <v>371</v>
      </c>
      <c r="D1754" s="640" t="s">
        <v>4465</v>
      </c>
      <c r="E1754" s="638"/>
      <c r="F1754" s="639" t="s">
        <v>3586</v>
      </c>
      <c r="G1754" s="638"/>
      <c r="H1754" s="1110">
        <v>1342</v>
      </c>
      <c r="I1754" s="705">
        <v>6283</v>
      </c>
      <c r="J1754" s="643" t="s">
        <v>765</v>
      </c>
      <c r="K1754" s="578" t="str">
        <f t="shared" si="95"/>
        <v>0</v>
      </c>
      <c r="L1754" s="579">
        <f t="shared" si="96"/>
        <v>0</v>
      </c>
      <c r="M1754" s="580">
        <f t="shared" si="97"/>
        <v>8431786</v>
      </c>
      <c r="N1754" s="638"/>
      <c r="O1754" s="638" t="s">
        <v>3727</v>
      </c>
      <c r="P1754" s="639" t="s">
        <v>35</v>
      </c>
      <c r="Q1754" s="639" t="s">
        <v>336</v>
      </c>
      <c r="R1754" s="639" t="s">
        <v>73</v>
      </c>
      <c r="S1754" s="639" t="s">
        <v>213</v>
      </c>
    </row>
    <row r="1755" spans="1:19" ht="20.25" customHeight="1">
      <c r="A1755" s="639" t="s">
        <v>235</v>
      </c>
      <c r="B1755" s="638" t="s">
        <v>3616</v>
      </c>
      <c r="C1755" s="639" t="s">
        <v>371</v>
      </c>
      <c r="D1755" s="640" t="s">
        <v>4454</v>
      </c>
      <c r="E1755" s="638"/>
      <c r="F1755" s="639" t="s">
        <v>957</v>
      </c>
      <c r="G1755" s="638"/>
      <c r="H1755" s="1110">
        <v>949</v>
      </c>
      <c r="I1755" s="705">
        <v>55717</v>
      </c>
      <c r="J1755" s="643" t="s">
        <v>765</v>
      </c>
      <c r="K1755" s="578" t="str">
        <f t="shared" si="95"/>
        <v>0</v>
      </c>
      <c r="L1755" s="579">
        <f t="shared" si="96"/>
        <v>0</v>
      </c>
      <c r="M1755" s="580">
        <f t="shared" si="97"/>
        <v>52875433</v>
      </c>
      <c r="N1755" s="638"/>
      <c r="O1755" s="638" t="s">
        <v>3727</v>
      </c>
      <c r="P1755" s="639" t="s">
        <v>35</v>
      </c>
      <c r="Q1755" s="639" t="s">
        <v>278</v>
      </c>
      <c r="R1755" s="639" t="s">
        <v>73</v>
      </c>
      <c r="S1755" s="639" t="s">
        <v>213</v>
      </c>
    </row>
    <row r="1756" spans="1:19" ht="20.25" customHeight="1">
      <c r="A1756" s="639" t="s">
        <v>235</v>
      </c>
      <c r="B1756" s="638" t="s">
        <v>3616</v>
      </c>
      <c r="C1756" s="639" t="s">
        <v>371</v>
      </c>
      <c r="D1756" s="640" t="s">
        <v>4474</v>
      </c>
      <c r="E1756" s="638"/>
      <c r="F1756" s="639" t="s">
        <v>3586</v>
      </c>
      <c r="G1756" s="638"/>
      <c r="H1756" s="1110">
        <v>949</v>
      </c>
      <c r="I1756" s="705">
        <v>6283</v>
      </c>
      <c r="J1756" s="643" t="s">
        <v>765</v>
      </c>
      <c r="K1756" s="578" t="str">
        <f t="shared" si="95"/>
        <v>0</v>
      </c>
      <c r="L1756" s="579">
        <f t="shared" si="96"/>
        <v>0</v>
      </c>
      <c r="M1756" s="580">
        <f t="shared" si="97"/>
        <v>5962567</v>
      </c>
      <c r="N1756" s="638"/>
      <c r="O1756" s="638" t="s">
        <v>3727</v>
      </c>
      <c r="P1756" s="639" t="s">
        <v>35</v>
      </c>
      <c r="Q1756" s="639" t="s">
        <v>336</v>
      </c>
      <c r="R1756" s="639" t="s">
        <v>73</v>
      </c>
      <c r="S1756" s="639" t="s">
        <v>213</v>
      </c>
    </row>
    <row r="1757" spans="1:19" ht="20.25" customHeight="1">
      <c r="A1757" s="639" t="s">
        <v>235</v>
      </c>
      <c r="B1757" s="638" t="s">
        <v>3617</v>
      </c>
      <c r="C1757" s="639" t="s">
        <v>371</v>
      </c>
      <c r="D1757" s="640" t="s">
        <v>4478</v>
      </c>
      <c r="E1757" s="638"/>
      <c r="F1757" s="639" t="s">
        <v>957</v>
      </c>
      <c r="G1757" s="638"/>
      <c r="H1757" s="1110">
        <v>1763</v>
      </c>
      <c r="I1757" s="705">
        <v>55717</v>
      </c>
      <c r="J1757" s="643" t="s">
        <v>765</v>
      </c>
      <c r="K1757" s="578" t="str">
        <f t="shared" si="95"/>
        <v>0</v>
      </c>
      <c r="L1757" s="579">
        <f t="shared" si="96"/>
        <v>0</v>
      </c>
      <c r="M1757" s="580">
        <f t="shared" si="97"/>
        <v>98229071</v>
      </c>
      <c r="N1757" s="638"/>
      <c r="O1757" s="638" t="s">
        <v>3727</v>
      </c>
      <c r="P1757" s="639" t="s">
        <v>35</v>
      </c>
      <c r="Q1757" s="639" t="s">
        <v>278</v>
      </c>
      <c r="R1757" s="639" t="s">
        <v>73</v>
      </c>
      <c r="S1757" s="639" t="s">
        <v>213</v>
      </c>
    </row>
    <row r="1758" spans="1:19" ht="20.25" customHeight="1">
      <c r="A1758" s="639" t="s">
        <v>235</v>
      </c>
      <c r="B1758" s="638" t="s">
        <v>3617</v>
      </c>
      <c r="C1758" s="639" t="s">
        <v>371</v>
      </c>
      <c r="D1758" s="640" t="s">
        <v>4479</v>
      </c>
      <c r="E1758" s="638"/>
      <c r="F1758" s="639" t="s">
        <v>3586</v>
      </c>
      <c r="G1758" s="638"/>
      <c r="H1758" s="1110">
        <v>1763</v>
      </c>
      <c r="I1758" s="705">
        <v>6283</v>
      </c>
      <c r="J1758" s="643" t="s">
        <v>765</v>
      </c>
      <c r="K1758" s="578" t="str">
        <f t="shared" si="95"/>
        <v>0</v>
      </c>
      <c r="L1758" s="579">
        <f t="shared" si="96"/>
        <v>0</v>
      </c>
      <c r="M1758" s="580">
        <f t="shared" si="97"/>
        <v>11076929</v>
      </c>
      <c r="N1758" s="638"/>
      <c r="O1758" s="638" t="s">
        <v>3727</v>
      </c>
      <c r="P1758" s="639" t="s">
        <v>35</v>
      </c>
      <c r="Q1758" s="639" t="s">
        <v>336</v>
      </c>
      <c r="R1758" s="639" t="s">
        <v>73</v>
      </c>
      <c r="S1758" s="639" t="s">
        <v>213</v>
      </c>
    </row>
    <row r="1759" spans="1:19" ht="20.25" customHeight="1">
      <c r="A1759" s="639" t="s">
        <v>235</v>
      </c>
      <c r="B1759" s="638" t="s">
        <v>3618</v>
      </c>
      <c r="C1759" s="639" t="s">
        <v>371</v>
      </c>
      <c r="D1759" s="640" t="s">
        <v>4475</v>
      </c>
      <c r="E1759" s="638"/>
      <c r="F1759" s="639" t="s">
        <v>957</v>
      </c>
      <c r="G1759" s="638"/>
      <c r="H1759" s="1110">
        <v>550</v>
      </c>
      <c r="I1759" s="705">
        <v>55717</v>
      </c>
      <c r="J1759" s="643" t="s">
        <v>765</v>
      </c>
      <c r="K1759" s="578" t="str">
        <f t="shared" si="95"/>
        <v>0</v>
      </c>
      <c r="L1759" s="579">
        <f t="shared" si="96"/>
        <v>0</v>
      </c>
      <c r="M1759" s="580">
        <f t="shared" si="97"/>
        <v>30644350</v>
      </c>
      <c r="N1759" s="638"/>
      <c r="O1759" s="638" t="s">
        <v>3727</v>
      </c>
      <c r="P1759" s="639" t="s">
        <v>35</v>
      </c>
      <c r="Q1759" s="639" t="s">
        <v>278</v>
      </c>
      <c r="R1759" s="639" t="s">
        <v>73</v>
      </c>
      <c r="S1759" s="639" t="s">
        <v>213</v>
      </c>
    </row>
    <row r="1760" spans="1:19" ht="20.25" customHeight="1">
      <c r="A1760" s="639" t="s">
        <v>235</v>
      </c>
      <c r="B1760" s="638" t="s">
        <v>3618</v>
      </c>
      <c r="C1760" s="639" t="s">
        <v>371</v>
      </c>
      <c r="D1760" s="640" t="s">
        <v>4475</v>
      </c>
      <c r="E1760" s="638"/>
      <c r="F1760" s="639" t="s">
        <v>3586</v>
      </c>
      <c r="G1760" s="638"/>
      <c r="H1760" s="1110">
        <v>550</v>
      </c>
      <c r="I1760" s="705">
        <v>6283</v>
      </c>
      <c r="J1760" s="643" t="s">
        <v>765</v>
      </c>
      <c r="K1760" s="578" t="str">
        <f t="shared" si="95"/>
        <v>0</v>
      </c>
      <c r="L1760" s="579">
        <f t="shared" si="96"/>
        <v>0</v>
      </c>
      <c r="M1760" s="580">
        <f t="shared" si="97"/>
        <v>3455650</v>
      </c>
      <c r="N1760" s="638"/>
      <c r="O1760" s="638" t="s">
        <v>3727</v>
      </c>
      <c r="P1760" s="639" t="s">
        <v>35</v>
      </c>
      <c r="Q1760" s="639" t="s">
        <v>336</v>
      </c>
      <c r="R1760" s="639" t="s">
        <v>73</v>
      </c>
      <c r="S1760" s="639" t="s">
        <v>213</v>
      </c>
    </row>
    <row r="1761" spans="1:19" ht="20.25" customHeight="1">
      <c r="A1761" s="639" t="s">
        <v>235</v>
      </c>
      <c r="B1761" s="638" t="s">
        <v>3619</v>
      </c>
      <c r="C1761" s="639" t="s">
        <v>371</v>
      </c>
      <c r="D1761" s="640" t="s">
        <v>4472</v>
      </c>
      <c r="E1761" s="638"/>
      <c r="F1761" s="639" t="s">
        <v>957</v>
      </c>
      <c r="G1761" s="638"/>
      <c r="H1761" s="1110">
        <v>1640</v>
      </c>
      <c r="I1761" s="705">
        <v>55717</v>
      </c>
      <c r="J1761" s="643" t="s">
        <v>765</v>
      </c>
      <c r="K1761" s="578" t="str">
        <f t="shared" si="95"/>
        <v>0</v>
      </c>
      <c r="L1761" s="579">
        <f t="shared" si="96"/>
        <v>0</v>
      </c>
      <c r="M1761" s="580">
        <f t="shared" si="97"/>
        <v>91375880</v>
      </c>
      <c r="N1761" s="638"/>
      <c r="O1761" s="638" t="s">
        <v>3727</v>
      </c>
      <c r="P1761" s="639" t="s">
        <v>35</v>
      </c>
      <c r="Q1761" s="639" t="s">
        <v>278</v>
      </c>
      <c r="R1761" s="639" t="s">
        <v>73</v>
      </c>
      <c r="S1761" s="639" t="s">
        <v>213</v>
      </c>
    </row>
    <row r="1762" spans="1:19" ht="20.25" customHeight="1">
      <c r="A1762" s="639" t="s">
        <v>235</v>
      </c>
      <c r="B1762" s="638" t="s">
        <v>3619</v>
      </c>
      <c r="C1762" s="639" t="s">
        <v>371</v>
      </c>
      <c r="D1762" s="640" t="s">
        <v>4472</v>
      </c>
      <c r="E1762" s="638"/>
      <c r="F1762" s="639" t="s">
        <v>3586</v>
      </c>
      <c r="G1762" s="638"/>
      <c r="H1762" s="1110">
        <v>1640</v>
      </c>
      <c r="I1762" s="705">
        <v>6283</v>
      </c>
      <c r="J1762" s="643" t="s">
        <v>765</v>
      </c>
      <c r="K1762" s="578" t="str">
        <f t="shared" si="95"/>
        <v>0</v>
      </c>
      <c r="L1762" s="579">
        <f t="shared" si="96"/>
        <v>0</v>
      </c>
      <c r="M1762" s="580">
        <f t="shared" si="97"/>
        <v>10304120</v>
      </c>
      <c r="N1762" s="638"/>
      <c r="O1762" s="638" t="s">
        <v>3727</v>
      </c>
      <c r="P1762" s="639" t="s">
        <v>35</v>
      </c>
      <c r="Q1762" s="639" t="s">
        <v>336</v>
      </c>
      <c r="R1762" s="639" t="s">
        <v>73</v>
      </c>
      <c r="S1762" s="639" t="s">
        <v>213</v>
      </c>
    </row>
    <row r="1763" spans="1:19" ht="20.25" customHeight="1">
      <c r="A1763" s="639" t="s">
        <v>235</v>
      </c>
      <c r="B1763" s="638" t="s">
        <v>3620</v>
      </c>
      <c r="C1763" s="639" t="s">
        <v>371</v>
      </c>
      <c r="D1763" s="640" t="s">
        <v>4465</v>
      </c>
      <c r="E1763" s="638"/>
      <c r="F1763" s="639" t="s">
        <v>3586</v>
      </c>
      <c r="G1763" s="638"/>
      <c r="H1763" s="1110">
        <v>1365</v>
      </c>
      <c r="I1763" s="705">
        <v>6283</v>
      </c>
      <c r="J1763" s="643" t="s">
        <v>765</v>
      </c>
      <c r="K1763" s="578" t="str">
        <f t="shared" si="95"/>
        <v>0</v>
      </c>
      <c r="L1763" s="579">
        <f t="shared" si="96"/>
        <v>0</v>
      </c>
      <c r="M1763" s="580">
        <f t="shared" si="97"/>
        <v>8576295</v>
      </c>
      <c r="N1763" s="638"/>
      <c r="O1763" s="638" t="s">
        <v>3727</v>
      </c>
      <c r="P1763" s="639" t="s">
        <v>35</v>
      </c>
      <c r="Q1763" s="639" t="s">
        <v>336</v>
      </c>
      <c r="R1763" s="639" t="s">
        <v>73</v>
      </c>
      <c r="S1763" s="639" t="s">
        <v>213</v>
      </c>
    </row>
    <row r="1764" spans="1:19" ht="20.25" customHeight="1">
      <c r="A1764" s="639" t="s">
        <v>235</v>
      </c>
      <c r="B1764" s="638" t="s">
        <v>3887</v>
      </c>
      <c r="C1764" s="639" t="s">
        <v>371</v>
      </c>
      <c r="D1764" s="640" t="s">
        <v>4469</v>
      </c>
      <c r="E1764" s="638"/>
      <c r="F1764" s="639" t="s">
        <v>957</v>
      </c>
      <c r="G1764" s="638"/>
      <c r="H1764" s="1110">
        <v>682</v>
      </c>
      <c r="I1764" s="705">
        <v>55717</v>
      </c>
      <c r="J1764" s="643" t="s">
        <v>765</v>
      </c>
      <c r="K1764" s="578" t="str">
        <f t="shared" si="95"/>
        <v>0</v>
      </c>
      <c r="L1764" s="579">
        <f t="shared" si="96"/>
        <v>0</v>
      </c>
      <c r="M1764" s="580">
        <f t="shared" si="97"/>
        <v>37998994</v>
      </c>
      <c r="N1764" s="638"/>
      <c r="O1764" s="638" t="s">
        <v>3727</v>
      </c>
      <c r="P1764" s="639" t="s">
        <v>35</v>
      </c>
      <c r="Q1764" s="639" t="s">
        <v>278</v>
      </c>
      <c r="R1764" s="639" t="s">
        <v>73</v>
      </c>
      <c r="S1764" s="639" t="s">
        <v>213</v>
      </c>
    </row>
    <row r="1765" spans="1:19" ht="20.25" customHeight="1">
      <c r="A1765" s="639" t="s">
        <v>235</v>
      </c>
      <c r="B1765" s="638" t="s">
        <v>3888</v>
      </c>
      <c r="C1765" s="639" t="s">
        <v>371</v>
      </c>
      <c r="D1765" s="640" t="s">
        <v>4474</v>
      </c>
      <c r="E1765" s="638"/>
      <c r="F1765" s="639" t="s">
        <v>957</v>
      </c>
      <c r="G1765" s="638"/>
      <c r="H1765" s="1110">
        <v>683</v>
      </c>
      <c r="I1765" s="705">
        <v>55717</v>
      </c>
      <c r="J1765" s="643" t="s">
        <v>765</v>
      </c>
      <c r="K1765" s="578" t="str">
        <f t="shared" si="95"/>
        <v>0</v>
      </c>
      <c r="L1765" s="579">
        <f t="shared" si="96"/>
        <v>0</v>
      </c>
      <c r="M1765" s="580">
        <f t="shared" si="97"/>
        <v>38054711</v>
      </c>
      <c r="N1765" s="638"/>
      <c r="O1765" s="638" t="s">
        <v>3727</v>
      </c>
      <c r="P1765" s="639" t="s">
        <v>35</v>
      </c>
      <c r="Q1765" s="639" t="s">
        <v>278</v>
      </c>
      <c r="R1765" s="639" t="s">
        <v>73</v>
      </c>
      <c r="S1765" s="639" t="s">
        <v>213</v>
      </c>
    </row>
    <row r="1766" spans="1:19" ht="20.25" customHeight="1">
      <c r="A1766" s="639" t="s">
        <v>235</v>
      </c>
      <c r="B1766" s="638" t="s">
        <v>3621</v>
      </c>
      <c r="C1766" s="639" t="s">
        <v>371</v>
      </c>
      <c r="D1766" s="640" t="s">
        <v>4481</v>
      </c>
      <c r="E1766" s="638"/>
      <c r="F1766" s="639" t="s">
        <v>957</v>
      </c>
      <c r="G1766" s="638"/>
      <c r="H1766" s="1110">
        <v>924</v>
      </c>
      <c r="I1766" s="705">
        <v>55717</v>
      </c>
      <c r="J1766" s="643" t="s">
        <v>765</v>
      </c>
      <c r="K1766" s="578" t="str">
        <f t="shared" si="95"/>
        <v>0</v>
      </c>
      <c r="L1766" s="579">
        <f t="shared" si="96"/>
        <v>0</v>
      </c>
      <c r="M1766" s="580">
        <f t="shared" si="97"/>
        <v>51482508</v>
      </c>
      <c r="N1766" s="638"/>
      <c r="O1766" s="638" t="s">
        <v>3755</v>
      </c>
      <c r="P1766" s="639" t="s">
        <v>35</v>
      </c>
      <c r="Q1766" s="639" t="s">
        <v>278</v>
      </c>
      <c r="R1766" s="639" t="s">
        <v>73</v>
      </c>
      <c r="S1766" s="639" t="s">
        <v>213</v>
      </c>
    </row>
    <row r="1767" spans="1:19" ht="20.25" customHeight="1">
      <c r="A1767" s="639" t="s">
        <v>235</v>
      </c>
      <c r="B1767" s="638" t="s">
        <v>3621</v>
      </c>
      <c r="C1767" s="639" t="s">
        <v>371</v>
      </c>
      <c r="D1767" s="640" t="s">
        <v>4478</v>
      </c>
      <c r="E1767" s="638"/>
      <c r="F1767" s="639" t="s">
        <v>3586</v>
      </c>
      <c r="G1767" s="638"/>
      <c r="H1767" s="1110">
        <v>924</v>
      </c>
      <c r="I1767" s="705">
        <v>6283</v>
      </c>
      <c r="J1767" s="643" t="s">
        <v>765</v>
      </c>
      <c r="K1767" s="578" t="str">
        <f t="shared" si="95"/>
        <v>0</v>
      </c>
      <c r="L1767" s="579">
        <f t="shared" si="96"/>
        <v>0</v>
      </c>
      <c r="M1767" s="580">
        <f t="shared" si="97"/>
        <v>5805492</v>
      </c>
      <c r="N1767" s="638"/>
      <c r="O1767" s="638" t="s">
        <v>3755</v>
      </c>
      <c r="P1767" s="639" t="s">
        <v>35</v>
      </c>
      <c r="Q1767" s="639" t="s">
        <v>336</v>
      </c>
      <c r="R1767" s="639" t="s">
        <v>73</v>
      </c>
      <c r="S1767" s="639" t="s">
        <v>213</v>
      </c>
    </row>
    <row r="1768" spans="1:19" ht="20.25" customHeight="1">
      <c r="A1768" s="639" t="s">
        <v>436</v>
      </c>
      <c r="B1768" s="638" t="s">
        <v>3623</v>
      </c>
      <c r="C1768" s="639" t="s">
        <v>371</v>
      </c>
      <c r="D1768" s="640" t="s">
        <v>4466</v>
      </c>
      <c r="E1768" s="638"/>
      <c r="F1768" s="639" t="s">
        <v>957</v>
      </c>
      <c r="G1768" s="638"/>
      <c r="H1768" s="1110">
        <v>1080</v>
      </c>
      <c r="I1768" s="705">
        <v>51224</v>
      </c>
      <c r="J1768" s="643" t="s">
        <v>765</v>
      </c>
      <c r="K1768" s="578" t="str">
        <f t="shared" si="95"/>
        <v>0</v>
      </c>
      <c r="L1768" s="579">
        <f t="shared" si="96"/>
        <v>0</v>
      </c>
      <c r="M1768" s="580">
        <f t="shared" si="97"/>
        <v>55321920</v>
      </c>
      <c r="N1768" s="638"/>
      <c r="O1768" s="638" t="s">
        <v>3727</v>
      </c>
      <c r="P1768" s="639" t="s">
        <v>483</v>
      </c>
      <c r="Q1768" s="639" t="s">
        <v>278</v>
      </c>
      <c r="R1768" s="639" t="s">
        <v>73</v>
      </c>
      <c r="S1768" s="639" t="s">
        <v>213</v>
      </c>
    </row>
    <row r="1769" spans="1:19" ht="20.25" customHeight="1">
      <c r="A1769" s="639" t="s">
        <v>436</v>
      </c>
      <c r="B1769" s="638" t="s">
        <v>3623</v>
      </c>
      <c r="C1769" s="639" t="s">
        <v>371</v>
      </c>
      <c r="D1769" s="640" t="s">
        <v>4466</v>
      </c>
      <c r="E1769" s="638"/>
      <c r="F1769" s="639" t="s">
        <v>3756</v>
      </c>
      <c r="G1769" s="638"/>
      <c r="H1769" s="1110">
        <v>1080</v>
      </c>
      <c r="I1769" s="705">
        <v>5776</v>
      </c>
      <c r="J1769" s="643" t="s">
        <v>765</v>
      </c>
      <c r="K1769" s="578" t="str">
        <f t="shared" si="95"/>
        <v>0</v>
      </c>
      <c r="L1769" s="579">
        <f t="shared" si="96"/>
        <v>0</v>
      </c>
      <c r="M1769" s="580">
        <f t="shared" si="97"/>
        <v>6238080</v>
      </c>
      <c r="N1769" s="638"/>
      <c r="O1769" s="638" t="s">
        <v>3727</v>
      </c>
      <c r="P1769" s="639" t="s">
        <v>483</v>
      </c>
      <c r="Q1769" s="639" t="s">
        <v>336</v>
      </c>
      <c r="R1769" s="639" t="s">
        <v>73</v>
      </c>
      <c r="S1769" s="639" t="s">
        <v>213</v>
      </c>
    </row>
    <row r="1770" spans="1:19" ht="20.25" customHeight="1">
      <c r="A1770" s="639" t="s">
        <v>436</v>
      </c>
      <c r="B1770" s="638" t="s">
        <v>3624</v>
      </c>
      <c r="C1770" s="639" t="s">
        <v>371</v>
      </c>
      <c r="D1770" s="640" t="s">
        <v>4397</v>
      </c>
      <c r="E1770" s="638"/>
      <c r="F1770" s="639" t="s">
        <v>957</v>
      </c>
      <c r="G1770" s="638"/>
      <c r="H1770" s="1110">
        <v>815</v>
      </c>
      <c r="I1770" s="705">
        <v>51224</v>
      </c>
      <c r="J1770" s="643" t="s">
        <v>765</v>
      </c>
      <c r="K1770" s="578" t="str">
        <f t="shared" si="95"/>
        <v>0</v>
      </c>
      <c r="L1770" s="579">
        <f t="shared" si="96"/>
        <v>0</v>
      </c>
      <c r="M1770" s="580">
        <f t="shared" si="97"/>
        <v>41747560</v>
      </c>
      <c r="N1770" s="638"/>
      <c r="O1770" s="638" t="s">
        <v>3727</v>
      </c>
      <c r="P1770" s="639" t="s">
        <v>483</v>
      </c>
      <c r="Q1770" s="639" t="s">
        <v>278</v>
      </c>
      <c r="R1770" s="639" t="s">
        <v>73</v>
      </c>
      <c r="S1770" s="639" t="s">
        <v>213</v>
      </c>
    </row>
    <row r="1771" spans="1:19" ht="20.25" customHeight="1">
      <c r="A1771" s="639" t="s">
        <v>436</v>
      </c>
      <c r="B1771" s="638" t="s">
        <v>3624</v>
      </c>
      <c r="C1771" s="639" t="s">
        <v>371</v>
      </c>
      <c r="D1771" s="640" t="s">
        <v>4399</v>
      </c>
      <c r="E1771" s="638"/>
      <c r="F1771" s="639" t="s">
        <v>3756</v>
      </c>
      <c r="G1771" s="638"/>
      <c r="H1771" s="1110">
        <v>815</v>
      </c>
      <c r="I1771" s="705">
        <v>5776</v>
      </c>
      <c r="J1771" s="643" t="s">
        <v>765</v>
      </c>
      <c r="K1771" s="578" t="str">
        <f t="shared" si="95"/>
        <v>0</v>
      </c>
      <c r="L1771" s="579">
        <f t="shared" si="96"/>
        <v>0</v>
      </c>
      <c r="M1771" s="580">
        <f t="shared" si="97"/>
        <v>4707440</v>
      </c>
      <c r="N1771" s="638"/>
      <c r="O1771" s="638" t="s">
        <v>3727</v>
      </c>
      <c r="P1771" s="639" t="s">
        <v>483</v>
      </c>
      <c r="Q1771" s="639" t="s">
        <v>336</v>
      </c>
      <c r="R1771" s="639" t="s">
        <v>73</v>
      </c>
      <c r="S1771" s="639" t="s">
        <v>213</v>
      </c>
    </row>
    <row r="1772" spans="1:19" ht="20.25" customHeight="1">
      <c r="A1772" s="639" t="s">
        <v>436</v>
      </c>
      <c r="B1772" s="638" t="s">
        <v>3626</v>
      </c>
      <c r="C1772" s="639" t="s">
        <v>371</v>
      </c>
      <c r="D1772" s="640" t="s">
        <v>4399</v>
      </c>
      <c r="E1772" s="638"/>
      <c r="F1772" s="639" t="s">
        <v>3756</v>
      </c>
      <c r="G1772" s="638"/>
      <c r="H1772" s="1110">
        <v>458</v>
      </c>
      <c r="I1772" s="705">
        <v>5776</v>
      </c>
      <c r="J1772" s="643" t="s">
        <v>765</v>
      </c>
      <c r="K1772" s="578" t="str">
        <f t="shared" si="95"/>
        <v>0</v>
      </c>
      <c r="L1772" s="579">
        <f t="shared" si="96"/>
        <v>0</v>
      </c>
      <c r="M1772" s="580">
        <f t="shared" si="97"/>
        <v>2645408</v>
      </c>
      <c r="N1772" s="638"/>
      <c r="O1772" s="638" t="s">
        <v>3757</v>
      </c>
      <c r="P1772" s="639" t="s">
        <v>483</v>
      </c>
      <c r="Q1772" s="639" t="s">
        <v>336</v>
      </c>
      <c r="R1772" s="639" t="s">
        <v>73</v>
      </c>
      <c r="S1772" s="639" t="s">
        <v>213</v>
      </c>
    </row>
    <row r="1773" spans="1:19" ht="20.25" customHeight="1">
      <c r="A1773" s="639" t="s">
        <v>235</v>
      </c>
      <c r="B1773" s="638" t="s">
        <v>3628</v>
      </c>
      <c r="C1773" s="639" t="s">
        <v>371</v>
      </c>
      <c r="D1773" s="640" t="s">
        <v>4399</v>
      </c>
      <c r="E1773" s="638"/>
      <c r="F1773" s="639" t="s">
        <v>3756</v>
      </c>
      <c r="G1773" s="638"/>
      <c r="H1773" s="1110">
        <v>1458</v>
      </c>
      <c r="I1773" s="705">
        <v>5776</v>
      </c>
      <c r="J1773" s="643" t="s">
        <v>765</v>
      </c>
      <c r="K1773" s="578" t="str">
        <f t="shared" si="95"/>
        <v>0</v>
      </c>
      <c r="L1773" s="579">
        <f t="shared" si="96"/>
        <v>0</v>
      </c>
      <c r="M1773" s="580">
        <f t="shared" si="97"/>
        <v>8421408</v>
      </c>
      <c r="N1773" s="638"/>
      <c r="O1773" s="638" t="s">
        <v>3727</v>
      </c>
      <c r="P1773" s="639" t="s">
        <v>483</v>
      </c>
      <c r="Q1773" s="639" t="s">
        <v>336</v>
      </c>
      <c r="R1773" s="639" t="s">
        <v>73</v>
      </c>
      <c r="S1773" s="639" t="s">
        <v>213</v>
      </c>
    </row>
    <row r="1774" spans="1:19" ht="20.25" customHeight="1">
      <c r="A1774" s="639" t="s">
        <v>235</v>
      </c>
      <c r="B1774" s="638" t="s">
        <v>3629</v>
      </c>
      <c r="C1774" s="639" t="s">
        <v>371</v>
      </c>
      <c r="D1774" s="640" t="s">
        <v>4397</v>
      </c>
      <c r="E1774" s="638"/>
      <c r="F1774" s="639" t="s">
        <v>957</v>
      </c>
      <c r="G1774" s="638"/>
      <c r="H1774" s="1110">
        <v>254</v>
      </c>
      <c r="I1774" s="705">
        <v>51224</v>
      </c>
      <c r="J1774" s="643" t="s">
        <v>765</v>
      </c>
      <c r="K1774" s="578" t="str">
        <f t="shared" si="95"/>
        <v>0</v>
      </c>
      <c r="L1774" s="579">
        <f t="shared" si="96"/>
        <v>0</v>
      </c>
      <c r="M1774" s="580">
        <f t="shared" si="97"/>
        <v>13010896</v>
      </c>
      <c r="N1774" s="638"/>
      <c r="O1774" s="638" t="s">
        <v>3757</v>
      </c>
      <c r="P1774" s="639" t="s">
        <v>35</v>
      </c>
      <c r="Q1774" s="639" t="s">
        <v>278</v>
      </c>
      <c r="R1774" s="639" t="s">
        <v>73</v>
      </c>
      <c r="S1774" s="639" t="s">
        <v>213</v>
      </c>
    </row>
    <row r="1775" spans="1:19" ht="20.25" customHeight="1">
      <c r="A1775" s="639" t="s">
        <v>235</v>
      </c>
      <c r="B1775" s="638" t="s">
        <v>3629</v>
      </c>
      <c r="C1775" s="639" t="s">
        <v>371</v>
      </c>
      <c r="D1775" s="640" t="s">
        <v>4469</v>
      </c>
      <c r="E1775" s="638"/>
      <c r="F1775" s="639" t="s">
        <v>3586</v>
      </c>
      <c r="G1775" s="638"/>
      <c r="H1775" s="1110">
        <v>254</v>
      </c>
      <c r="I1775" s="705">
        <v>5776</v>
      </c>
      <c r="J1775" s="643" t="s">
        <v>765</v>
      </c>
      <c r="K1775" s="578" t="str">
        <f t="shared" si="95"/>
        <v>0</v>
      </c>
      <c r="L1775" s="579">
        <f t="shared" si="96"/>
        <v>0</v>
      </c>
      <c r="M1775" s="580">
        <f t="shared" si="97"/>
        <v>1467104</v>
      </c>
      <c r="N1775" s="638"/>
      <c r="O1775" s="638" t="s">
        <v>3757</v>
      </c>
      <c r="P1775" s="639" t="s">
        <v>35</v>
      </c>
      <c r="Q1775" s="639" t="s">
        <v>336</v>
      </c>
      <c r="R1775" s="639" t="s">
        <v>73</v>
      </c>
      <c r="S1775" s="639" t="s">
        <v>213</v>
      </c>
    </row>
    <row r="1776" spans="1:19" ht="20.25" customHeight="1">
      <c r="A1776" s="639" t="s">
        <v>3562</v>
      </c>
      <c r="B1776" s="638" t="s">
        <v>4322</v>
      </c>
      <c r="C1776" s="639" t="s">
        <v>3631</v>
      </c>
      <c r="D1776" s="640" t="s">
        <v>4479</v>
      </c>
      <c r="E1776" s="638"/>
      <c r="F1776" s="639" t="s">
        <v>565</v>
      </c>
      <c r="G1776" s="638"/>
      <c r="H1776" s="1110">
        <v>1220</v>
      </c>
      <c r="I1776" s="705">
        <v>35463</v>
      </c>
      <c r="J1776" s="643" t="s">
        <v>765</v>
      </c>
      <c r="K1776" s="578" t="str">
        <f t="shared" ref="K1776:K1839" si="98">IFERROR(J1776*H1776,"0")</f>
        <v>0</v>
      </c>
      <c r="L1776" s="579">
        <f t="shared" ref="L1776:L1839" si="99">IFERROR(K1776/1000,"0")</f>
        <v>0</v>
      </c>
      <c r="M1776" s="580">
        <f t="shared" ref="M1776:M1839" si="100">I1776*H1776</f>
        <v>43264860</v>
      </c>
      <c r="N1776" s="638"/>
      <c r="O1776" s="638" t="s">
        <v>3632</v>
      </c>
      <c r="P1776" s="639" t="s">
        <v>372</v>
      </c>
      <c r="Q1776" s="639" t="s">
        <v>271</v>
      </c>
      <c r="R1776" s="639" t="s">
        <v>73</v>
      </c>
      <c r="S1776" s="639" t="s">
        <v>237</v>
      </c>
    </row>
    <row r="1777" spans="1:19" ht="20.25" customHeight="1">
      <c r="A1777" s="639" t="s">
        <v>3562</v>
      </c>
      <c r="B1777" s="638" t="s">
        <v>3633</v>
      </c>
      <c r="C1777" s="639" t="s">
        <v>3631</v>
      </c>
      <c r="D1777" s="640" t="s">
        <v>4479</v>
      </c>
      <c r="E1777" s="638"/>
      <c r="F1777" s="639" t="s">
        <v>880</v>
      </c>
      <c r="G1777" s="638"/>
      <c r="H1777" s="1110">
        <v>1220</v>
      </c>
      <c r="I1777" s="705">
        <v>3333</v>
      </c>
      <c r="J1777" s="643" t="s">
        <v>765</v>
      </c>
      <c r="K1777" s="578" t="str">
        <f t="shared" si="98"/>
        <v>0</v>
      </c>
      <c r="L1777" s="579">
        <f t="shared" si="99"/>
        <v>0</v>
      </c>
      <c r="M1777" s="580">
        <f t="shared" si="100"/>
        <v>4066260</v>
      </c>
      <c r="N1777" s="638"/>
      <c r="O1777" s="638" t="s">
        <v>3632</v>
      </c>
      <c r="P1777" s="639" t="s">
        <v>372</v>
      </c>
      <c r="Q1777" s="639" t="s">
        <v>336</v>
      </c>
      <c r="R1777" s="639" t="s">
        <v>73</v>
      </c>
      <c r="S1777" s="639" t="s">
        <v>237</v>
      </c>
    </row>
    <row r="1778" spans="1:19" ht="20.25" customHeight="1">
      <c r="A1778" s="639" t="s">
        <v>3562</v>
      </c>
      <c r="B1778" s="638" t="s">
        <v>3633</v>
      </c>
      <c r="C1778" s="639" t="s">
        <v>3631</v>
      </c>
      <c r="D1778" s="640" t="s">
        <v>4479</v>
      </c>
      <c r="E1778" s="638"/>
      <c r="F1778" s="639" t="s">
        <v>880</v>
      </c>
      <c r="G1778" s="638"/>
      <c r="H1778" s="1110">
        <v>1220</v>
      </c>
      <c r="I1778" s="705">
        <v>3333</v>
      </c>
      <c r="J1778" s="643" t="s">
        <v>765</v>
      </c>
      <c r="K1778" s="578" t="str">
        <f t="shared" si="98"/>
        <v>0</v>
      </c>
      <c r="L1778" s="579">
        <f t="shared" si="99"/>
        <v>0</v>
      </c>
      <c r="M1778" s="580">
        <f t="shared" si="100"/>
        <v>4066260</v>
      </c>
      <c r="N1778" s="638"/>
      <c r="O1778" s="638" t="s">
        <v>3632</v>
      </c>
      <c r="P1778" s="639" t="s">
        <v>372</v>
      </c>
      <c r="Q1778" s="639" t="s">
        <v>336</v>
      </c>
      <c r="R1778" s="639" t="s">
        <v>73</v>
      </c>
      <c r="S1778" s="639" t="s">
        <v>237</v>
      </c>
    </row>
    <row r="1779" spans="1:19" ht="20.25" customHeight="1">
      <c r="A1779" s="639" t="s">
        <v>3562</v>
      </c>
      <c r="B1779" s="638" t="s">
        <v>3633</v>
      </c>
      <c r="C1779" s="639" t="s">
        <v>3631</v>
      </c>
      <c r="D1779" s="640" t="s">
        <v>4479</v>
      </c>
      <c r="E1779" s="638"/>
      <c r="F1779" s="639" t="s">
        <v>881</v>
      </c>
      <c r="G1779" s="638"/>
      <c r="H1779" s="1110">
        <v>1220</v>
      </c>
      <c r="I1779" s="705">
        <v>10000</v>
      </c>
      <c r="J1779" s="643" t="s">
        <v>765</v>
      </c>
      <c r="K1779" s="578" t="str">
        <f t="shared" si="98"/>
        <v>0</v>
      </c>
      <c r="L1779" s="579">
        <f t="shared" si="99"/>
        <v>0</v>
      </c>
      <c r="M1779" s="580">
        <f t="shared" si="100"/>
        <v>12200000</v>
      </c>
      <c r="N1779" s="638"/>
      <c r="O1779" s="638" t="s">
        <v>3632</v>
      </c>
      <c r="P1779" s="639" t="s">
        <v>372</v>
      </c>
      <c r="Q1779" s="639" t="s">
        <v>336</v>
      </c>
      <c r="R1779" s="639" t="s">
        <v>73</v>
      </c>
      <c r="S1779" s="639" t="s">
        <v>237</v>
      </c>
    </row>
    <row r="1780" spans="1:19" ht="20.25" customHeight="1">
      <c r="A1780" s="639" t="s">
        <v>3562</v>
      </c>
      <c r="B1780" s="638" t="s">
        <v>3633</v>
      </c>
      <c r="C1780" s="639" t="s">
        <v>3631</v>
      </c>
      <c r="D1780" s="640" t="s">
        <v>4479</v>
      </c>
      <c r="E1780" s="638"/>
      <c r="F1780" s="639" t="s">
        <v>882</v>
      </c>
      <c r="G1780" s="638"/>
      <c r="H1780" s="1110">
        <v>1220</v>
      </c>
      <c r="I1780" s="705">
        <v>7870</v>
      </c>
      <c r="J1780" s="643" t="s">
        <v>765</v>
      </c>
      <c r="K1780" s="578" t="str">
        <f t="shared" si="98"/>
        <v>0</v>
      </c>
      <c r="L1780" s="579">
        <f t="shared" si="99"/>
        <v>0</v>
      </c>
      <c r="M1780" s="580">
        <f t="shared" si="100"/>
        <v>9601400</v>
      </c>
      <c r="N1780" s="638"/>
      <c r="O1780" s="638" t="s">
        <v>3632</v>
      </c>
      <c r="P1780" s="639" t="s">
        <v>372</v>
      </c>
      <c r="Q1780" s="639" t="s">
        <v>336</v>
      </c>
      <c r="R1780" s="639" t="s">
        <v>73</v>
      </c>
      <c r="S1780" s="639" t="s">
        <v>237</v>
      </c>
    </row>
    <row r="1781" spans="1:19" ht="20.25" customHeight="1">
      <c r="A1781" s="639" t="s">
        <v>3562</v>
      </c>
      <c r="B1781" s="638" t="s">
        <v>3633</v>
      </c>
      <c r="C1781" s="639" t="s">
        <v>3631</v>
      </c>
      <c r="D1781" s="640" t="s">
        <v>4479</v>
      </c>
      <c r="E1781" s="638"/>
      <c r="F1781" s="639" t="s">
        <v>2292</v>
      </c>
      <c r="G1781" s="638"/>
      <c r="H1781" s="1110">
        <v>610</v>
      </c>
      <c r="I1781" s="705">
        <v>50485</v>
      </c>
      <c r="J1781" s="643" t="s">
        <v>765</v>
      </c>
      <c r="K1781" s="578" t="str">
        <f t="shared" si="98"/>
        <v>0</v>
      </c>
      <c r="L1781" s="579">
        <f t="shared" si="99"/>
        <v>0</v>
      </c>
      <c r="M1781" s="580">
        <f t="shared" si="100"/>
        <v>30795850</v>
      </c>
      <c r="N1781" s="638"/>
      <c r="O1781" s="638" t="s">
        <v>3634</v>
      </c>
      <c r="P1781" s="639" t="s">
        <v>372</v>
      </c>
      <c r="Q1781" s="639" t="s">
        <v>272</v>
      </c>
      <c r="R1781" s="639" t="s">
        <v>73</v>
      </c>
      <c r="S1781" s="639" t="s">
        <v>237</v>
      </c>
    </row>
    <row r="1782" spans="1:19" ht="20.25" customHeight="1">
      <c r="A1782" s="639" t="s">
        <v>3562</v>
      </c>
      <c r="B1782" s="638" t="s">
        <v>3633</v>
      </c>
      <c r="C1782" s="639" t="s">
        <v>3631</v>
      </c>
      <c r="D1782" s="640" t="s">
        <v>4479</v>
      </c>
      <c r="E1782" s="638"/>
      <c r="F1782" s="639" t="s">
        <v>85</v>
      </c>
      <c r="G1782" s="638"/>
      <c r="H1782" s="1110">
        <v>610</v>
      </c>
      <c r="I1782" s="705">
        <v>11515</v>
      </c>
      <c r="J1782" s="643" t="s">
        <v>765</v>
      </c>
      <c r="K1782" s="578" t="str">
        <f t="shared" si="98"/>
        <v>0</v>
      </c>
      <c r="L1782" s="579">
        <f t="shared" si="99"/>
        <v>0</v>
      </c>
      <c r="M1782" s="580">
        <f t="shared" si="100"/>
        <v>7024150</v>
      </c>
      <c r="N1782" s="638"/>
      <c r="O1782" s="638" t="s">
        <v>3634</v>
      </c>
      <c r="P1782" s="639" t="s">
        <v>372</v>
      </c>
      <c r="Q1782" s="639" t="s">
        <v>336</v>
      </c>
      <c r="R1782" s="639" t="s">
        <v>73</v>
      </c>
      <c r="S1782" s="639" t="s">
        <v>237</v>
      </c>
    </row>
    <row r="1783" spans="1:19" ht="20.25" customHeight="1">
      <c r="A1783" s="639" t="s">
        <v>3562</v>
      </c>
      <c r="B1783" s="638" t="s">
        <v>3633</v>
      </c>
      <c r="C1783" s="639" t="s">
        <v>3631</v>
      </c>
      <c r="D1783" s="640" t="s">
        <v>4479</v>
      </c>
      <c r="E1783" s="638"/>
      <c r="F1783" s="639" t="s">
        <v>83</v>
      </c>
      <c r="G1783" s="638"/>
      <c r="H1783" s="1110">
        <v>610</v>
      </c>
      <c r="I1783" s="705">
        <v>11000</v>
      </c>
      <c r="J1783" s="643" t="s">
        <v>765</v>
      </c>
      <c r="K1783" s="578" t="str">
        <f t="shared" si="98"/>
        <v>0</v>
      </c>
      <c r="L1783" s="579">
        <f t="shared" si="99"/>
        <v>0</v>
      </c>
      <c r="M1783" s="580">
        <f t="shared" si="100"/>
        <v>6710000</v>
      </c>
      <c r="N1783" s="638"/>
      <c r="O1783" s="638" t="s">
        <v>274</v>
      </c>
      <c r="P1783" s="639" t="s">
        <v>372</v>
      </c>
      <c r="Q1783" s="639" t="s">
        <v>336</v>
      </c>
      <c r="R1783" s="639" t="s">
        <v>73</v>
      </c>
      <c r="S1783" s="639" t="s">
        <v>237</v>
      </c>
    </row>
    <row r="1784" spans="1:19" ht="20.25" customHeight="1">
      <c r="A1784" s="639" t="s">
        <v>3562</v>
      </c>
      <c r="B1784" s="638" t="s">
        <v>3633</v>
      </c>
      <c r="C1784" s="639" t="s">
        <v>3631</v>
      </c>
      <c r="D1784" s="640" t="s">
        <v>4479</v>
      </c>
      <c r="E1784" s="638"/>
      <c r="F1784" s="639" t="s">
        <v>880</v>
      </c>
      <c r="G1784" s="638"/>
      <c r="H1784" s="1110">
        <v>610</v>
      </c>
      <c r="I1784" s="705">
        <v>3181</v>
      </c>
      <c r="J1784" s="643" t="s">
        <v>765</v>
      </c>
      <c r="K1784" s="578" t="str">
        <f t="shared" si="98"/>
        <v>0</v>
      </c>
      <c r="L1784" s="579">
        <f t="shared" si="99"/>
        <v>0</v>
      </c>
      <c r="M1784" s="580">
        <f t="shared" si="100"/>
        <v>1940410</v>
      </c>
      <c r="N1784" s="638"/>
      <c r="O1784" s="638" t="s">
        <v>752</v>
      </c>
      <c r="P1784" s="639" t="s">
        <v>372</v>
      </c>
      <c r="Q1784" s="639" t="s">
        <v>336</v>
      </c>
      <c r="R1784" s="639" t="s">
        <v>73</v>
      </c>
      <c r="S1784" s="639" t="s">
        <v>237</v>
      </c>
    </row>
    <row r="1785" spans="1:19" ht="20.25" customHeight="1">
      <c r="A1785" s="639" t="s">
        <v>3562</v>
      </c>
      <c r="B1785" s="638" t="s">
        <v>3633</v>
      </c>
      <c r="C1785" s="639" t="s">
        <v>3631</v>
      </c>
      <c r="D1785" s="640" t="s">
        <v>4479</v>
      </c>
      <c r="E1785" s="638"/>
      <c r="F1785" s="639" t="s">
        <v>880</v>
      </c>
      <c r="G1785" s="638"/>
      <c r="H1785" s="1110">
        <v>610</v>
      </c>
      <c r="I1785" s="705">
        <v>3181</v>
      </c>
      <c r="J1785" s="643" t="s">
        <v>765</v>
      </c>
      <c r="K1785" s="578" t="str">
        <f t="shared" si="98"/>
        <v>0</v>
      </c>
      <c r="L1785" s="579">
        <f t="shared" si="99"/>
        <v>0</v>
      </c>
      <c r="M1785" s="580">
        <f t="shared" si="100"/>
        <v>1940410</v>
      </c>
      <c r="N1785" s="638"/>
      <c r="O1785" s="638" t="s">
        <v>752</v>
      </c>
      <c r="P1785" s="639" t="s">
        <v>372</v>
      </c>
      <c r="Q1785" s="639" t="s">
        <v>336</v>
      </c>
      <c r="R1785" s="639" t="s">
        <v>73</v>
      </c>
      <c r="S1785" s="639" t="s">
        <v>237</v>
      </c>
    </row>
    <row r="1786" spans="1:19" ht="20.25" customHeight="1">
      <c r="A1786" s="639" t="s">
        <v>3562</v>
      </c>
      <c r="B1786" s="638" t="s">
        <v>3633</v>
      </c>
      <c r="C1786" s="639" t="s">
        <v>3631</v>
      </c>
      <c r="D1786" s="640" t="s">
        <v>4479</v>
      </c>
      <c r="E1786" s="638"/>
      <c r="F1786" s="639" t="s">
        <v>277</v>
      </c>
      <c r="G1786" s="638"/>
      <c r="H1786" s="1110">
        <v>610</v>
      </c>
      <c r="I1786" s="705">
        <v>47452</v>
      </c>
      <c r="J1786" s="643" t="s">
        <v>765</v>
      </c>
      <c r="K1786" s="578" t="str">
        <f t="shared" si="98"/>
        <v>0</v>
      </c>
      <c r="L1786" s="579">
        <f t="shared" si="99"/>
        <v>0</v>
      </c>
      <c r="M1786" s="580">
        <f t="shared" si="100"/>
        <v>28945720</v>
      </c>
      <c r="N1786" s="638"/>
      <c r="O1786" s="638" t="s">
        <v>752</v>
      </c>
      <c r="P1786" s="639" t="s">
        <v>372</v>
      </c>
      <c r="Q1786" s="639" t="s">
        <v>278</v>
      </c>
      <c r="R1786" s="639" t="s">
        <v>73</v>
      </c>
      <c r="S1786" s="639" t="s">
        <v>237</v>
      </c>
    </row>
    <row r="1787" spans="1:19" ht="20.25" customHeight="1">
      <c r="A1787" s="639" t="s">
        <v>3562</v>
      </c>
      <c r="B1787" s="638" t="s">
        <v>3633</v>
      </c>
      <c r="C1787" s="639" t="s">
        <v>3631</v>
      </c>
      <c r="D1787" s="640" t="s">
        <v>4479</v>
      </c>
      <c r="E1787" s="638"/>
      <c r="F1787" s="639" t="s">
        <v>2113</v>
      </c>
      <c r="G1787" s="638"/>
      <c r="H1787" s="1110">
        <v>610</v>
      </c>
      <c r="I1787" s="705">
        <v>6186</v>
      </c>
      <c r="J1787" s="643" t="s">
        <v>765</v>
      </c>
      <c r="K1787" s="578" t="str">
        <f t="shared" si="98"/>
        <v>0</v>
      </c>
      <c r="L1787" s="579">
        <f t="shared" si="99"/>
        <v>0</v>
      </c>
      <c r="M1787" s="580">
        <f t="shared" si="100"/>
        <v>3773460</v>
      </c>
      <c r="N1787" s="638"/>
      <c r="O1787" s="638" t="s">
        <v>752</v>
      </c>
      <c r="P1787" s="639" t="s">
        <v>372</v>
      </c>
      <c r="Q1787" s="639" t="s">
        <v>336</v>
      </c>
      <c r="R1787" s="639" t="s">
        <v>73</v>
      </c>
      <c r="S1787" s="639" t="s">
        <v>237</v>
      </c>
    </row>
    <row r="1788" spans="1:19" ht="20.25" customHeight="1">
      <c r="A1788" s="639" t="s">
        <v>3562</v>
      </c>
      <c r="B1788" s="638" t="s">
        <v>3633</v>
      </c>
      <c r="C1788" s="639" t="s">
        <v>3631</v>
      </c>
      <c r="D1788" s="640" t="s">
        <v>4479</v>
      </c>
      <c r="E1788" s="638"/>
      <c r="F1788" s="639" t="s">
        <v>2294</v>
      </c>
      <c r="G1788" s="638"/>
      <c r="H1788" s="1110">
        <v>610</v>
      </c>
      <c r="I1788" s="705">
        <v>9581</v>
      </c>
      <c r="J1788" s="643" t="s">
        <v>765</v>
      </c>
      <c r="K1788" s="578" t="str">
        <f t="shared" si="98"/>
        <v>0</v>
      </c>
      <c r="L1788" s="579">
        <f t="shared" si="99"/>
        <v>0</v>
      </c>
      <c r="M1788" s="580">
        <f t="shared" si="100"/>
        <v>5844410</v>
      </c>
      <c r="N1788" s="638"/>
      <c r="O1788" s="638" t="s">
        <v>3635</v>
      </c>
      <c r="P1788" s="639" t="s">
        <v>372</v>
      </c>
      <c r="Q1788" s="639" t="s">
        <v>336</v>
      </c>
      <c r="R1788" s="639" t="s">
        <v>73</v>
      </c>
      <c r="S1788" s="639" t="s">
        <v>237</v>
      </c>
    </row>
    <row r="1789" spans="1:19" ht="20.25" customHeight="1">
      <c r="A1789" s="639" t="s">
        <v>3562</v>
      </c>
      <c r="B1789" s="638" t="s">
        <v>3633</v>
      </c>
      <c r="C1789" s="639" t="s">
        <v>3631</v>
      </c>
      <c r="D1789" s="640" t="s">
        <v>4479</v>
      </c>
      <c r="E1789" s="638"/>
      <c r="F1789" s="639" t="s">
        <v>2295</v>
      </c>
      <c r="G1789" s="638"/>
      <c r="H1789" s="1110">
        <v>610</v>
      </c>
      <c r="I1789" s="705">
        <v>89419</v>
      </c>
      <c r="J1789" s="643" t="s">
        <v>765</v>
      </c>
      <c r="K1789" s="578" t="str">
        <f t="shared" si="98"/>
        <v>0</v>
      </c>
      <c r="L1789" s="579">
        <f t="shared" si="99"/>
        <v>0</v>
      </c>
      <c r="M1789" s="580">
        <f t="shared" si="100"/>
        <v>54545590</v>
      </c>
      <c r="N1789" s="638"/>
      <c r="O1789" s="638" t="s">
        <v>3635</v>
      </c>
      <c r="P1789" s="639" t="s">
        <v>372</v>
      </c>
      <c r="Q1789" s="639" t="s">
        <v>276</v>
      </c>
      <c r="R1789" s="639" t="s">
        <v>73</v>
      </c>
      <c r="S1789" s="639" t="s">
        <v>237</v>
      </c>
    </row>
    <row r="1790" spans="1:19" ht="20.25" customHeight="1">
      <c r="A1790" s="639" t="s">
        <v>3562</v>
      </c>
      <c r="B1790" s="638" t="s">
        <v>3633</v>
      </c>
      <c r="C1790" s="639" t="s">
        <v>3631</v>
      </c>
      <c r="D1790" s="640" t="s">
        <v>4479</v>
      </c>
      <c r="E1790" s="638"/>
      <c r="F1790" s="639" t="s">
        <v>350</v>
      </c>
      <c r="G1790" s="638"/>
      <c r="H1790" s="1110">
        <v>610</v>
      </c>
      <c r="I1790" s="705">
        <v>19000</v>
      </c>
      <c r="J1790" s="643" t="s">
        <v>765</v>
      </c>
      <c r="K1790" s="578" t="str">
        <f t="shared" si="98"/>
        <v>0</v>
      </c>
      <c r="L1790" s="579">
        <f t="shared" si="99"/>
        <v>0</v>
      </c>
      <c r="M1790" s="580">
        <f t="shared" si="100"/>
        <v>11590000</v>
      </c>
      <c r="N1790" s="638"/>
      <c r="O1790" s="638" t="s">
        <v>3636</v>
      </c>
      <c r="P1790" s="639" t="s">
        <v>372</v>
      </c>
      <c r="Q1790" s="639" t="s">
        <v>336</v>
      </c>
      <c r="R1790" s="639" t="s">
        <v>73</v>
      </c>
      <c r="S1790" s="639" t="s">
        <v>237</v>
      </c>
    </row>
    <row r="1791" spans="1:19" ht="20.25" customHeight="1">
      <c r="A1791" s="639" t="s">
        <v>3562</v>
      </c>
      <c r="B1791" s="638" t="s">
        <v>3633</v>
      </c>
      <c r="C1791" s="639" t="s">
        <v>3631</v>
      </c>
      <c r="D1791" s="640" t="s">
        <v>4479</v>
      </c>
      <c r="E1791" s="638"/>
      <c r="F1791" s="639" t="s">
        <v>1004</v>
      </c>
      <c r="G1791" s="638"/>
      <c r="H1791" s="1110">
        <v>610</v>
      </c>
      <c r="I1791" s="705">
        <v>8077</v>
      </c>
      <c r="J1791" s="643" t="s">
        <v>765</v>
      </c>
      <c r="K1791" s="578" t="str">
        <f t="shared" si="98"/>
        <v>0</v>
      </c>
      <c r="L1791" s="579">
        <f t="shared" si="99"/>
        <v>0</v>
      </c>
      <c r="M1791" s="580">
        <f t="shared" si="100"/>
        <v>4926970</v>
      </c>
      <c r="N1791" s="638"/>
      <c r="O1791" s="638" t="s">
        <v>3637</v>
      </c>
      <c r="P1791" s="639" t="s">
        <v>372</v>
      </c>
      <c r="Q1791" s="639" t="s">
        <v>336</v>
      </c>
      <c r="R1791" s="639" t="s">
        <v>73</v>
      </c>
      <c r="S1791" s="639" t="s">
        <v>237</v>
      </c>
    </row>
    <row r="1792" spans="1:19" ht="20.25" customHeight="1">
      <c r="A1792" s="639" t="s">
        <v>3562</v>
      </c>
      <c r="B1792" s="638" t="s">
        <v>3633</v>
      </c>
      <c r="C1792" s="639" t="s">
        <v>3631</v>
      </c>
      <c r="D1792" s="640" t="s">
        <v>4479</v>
      </c>
      <c r="E1792" s="638"/>
      <c r="F1792" s="639" t="s">
        <v>81</v>
      </c>
      <c r="G1792" s="638"/>
      <c r="H1792" s="1110">
        <v>610</v>
      </c>
      <c r="I1792" s="705">
        <v>5140</v>
      </c>
      <c r="J1792" s="643" t="s">
        <v>765</v>
      </c>
      <c r="K1792" s="578" t="str">
        <f t="shared" si="98"/>
        <v>0</v>
      </c>
      <c r="L1792" s="579">
        <f t="shared" si="99"/>
        <v>0</v>
      </c>
      <c r="M1792" s="580">
        <f t="shared" si="100"/>
        <v>3135400</v>
      </c>
      <c r="N1792" s="638"/>
      <c r="O1792" s="638" t="s">
        <v>3637</v>
      </c>
      <c r="P1792" s="639" t="s">
        <v>372</v>
      </c>
      <c r="Q1792" s="639" t="s">
        <v>336</v>
      </c>
      <c r="R1792" s="639" t="s">
        <v>73</v>
      </c>
      <c r="S1792" s="639" t="s">
        <v>237</v>
      </c>
    </row>
    <row r="1793" spans="1:19" ht="20.25" customHeight="1">
      <c r="A1793" s="639" t="s">
        <v>3562</v>
      </c>
      <c r="B1793" s="638" t="s">
        <v>3633</v>
      </c>
      <c r="C1793" s="639" t="s">
        <v>3631</v>
      </c>
      <c r="D1793" s="640" t="s">
        <v>4479</v>
      </c>
      <c r="E1793" s="638"/>
      <c r="F1793" s="639" t="s">
        <v>84</v>
      </c>
      <c r="G1793" s="638"/>
      <c r="H1793" s="1110">
        <v>610</v>
      </c>
      <c r="I1793" s="705">
        <v>7049</v>
      </c>
      <c r="J1793" s="643" t="s">
        <v>765</v>
      </c>
      <c r="K1793" s="578" t="str">
        <f t="shared" si="98"/>
        <v>0</v>
      </c>
      <c r="L1793" s="579">
        <f t="shared" si="99"/>
        <v>0</v>
      </c>
      <c r="M1793" s="580">
        <f t="shared" si="100"/>
        <v>4299890</v>
      </c>
      <c r="N1793" s="638"/>
      <c r="O1793" s="638" t="s">
        <v>3637</v>
      </c>
      <c r="P1793" s="639" t="s">
        <v>372</v>
      </c>
      <c r="Q1793" s="639" t="s">
        <v>336</v>
      </c>
      <c r="R1793" s="639" t="s">
        <v>73</v>
      </c>
      <c r="S1793" s="639" t="s">
        <v>237</v>
      </c>
    </row>
    <row r="1794" spans="1:19" ht="20.25" customHeight="1">
      <c r="A1794" s="639" t="s">
        <v>3562</v>
      </c>
      <c r="B1794" s="638" t="s">
        <v>3633</v>
      </c>
      <c r="C1794" s="639" t="s">
        <v>3631</v>
      </c>
      <c r="D1794" s="640" t="s">
        <v>4479</v>
      </c>
      <c r="E1794" s="638"/>
      <c r="F1794" s="639" t="s">
        <v>442</v>
      </c>
      <c r="G1794" s="638"/>
      <c r="H1794" s="1110">
        <v>610</v>
      </c>
      <c r="I1794" s="705">
        <v>734</v>
      </c>
      <c r="J1794" s="643" t="s">
        <v>765</v>
      </c>
      <c r="K1794" s="578" t="str">
        <f t="shared" si="98"/>
        <v>0</v>
      </c>
      <c r="L1794" s="579">
        <f t="shared" si="99"/>
        <v>0</v>
      </c>
      <c r="M1794" s="580">
        <f t="shared" si="100"/>
        <v>447740</v>
      </c>
      <c r="N1794" s="638"/>
      <c r="O1794" s="638" t="s">
        <v>3637</v>
      </c>
      <c r="P1794" s="639" t="s">
        <v>372</v>
      </c>
      <c r="Q1794" s="639" t="s">
        <v>336</v>
      </c>
      <c r="R1794" s="639" t="s">
        <v>73</v>
      </c>
      <c r="S1794" s="639" t="s">
        <v>237</v>
      </c>
    </row>
    <row r="1795" spans="1:19" ht="20.25" customHeight="1">
      <c r="A1795" s="639" t="s">
        <v>3562</v>
      </c>
      <c r="B1795" s="638" t="s">
        <v>3633</v>
      </c>
      <c r="C1795" s="639" t="s">
        <v>3631</v>
      </c>
      <c r="D1795" s="640" t="s">
        <v>4479</v>
      </c>
      <c r="E1795" s="638"/>
      <c r="F1795" s="639" t="s">
        <v>985</v>
      </c>
      <c r="G1795" s="638"/>
      <c r="H1795" s="1110">
        <v>2400</v>
      </c>
      <c r="I1795" s="705">
        <v>6909</v>
      </c>
      <c r="J1795" s="643" t="s">
        <v>765</v>
      </c>
      <c r="K1795" s="578" t="str">
        <f t="shared" si="98"/>
        <v>0</v>
      </c>
      <c r="L1795" s="579">
        <f t="shared" si="99"/>
        <v>0</v>
      </c>
      <c r="M1795" s="580">
        <f t="shared" si="100"/>
        <v>16581600</v>
      </c>
      <c r="N1795" s="638"/>
      <c r="O1795" s="638" t="s">
        <v>3638</v>
      </c>
      <c r="P1795" s="639" t="s">
        <v>372</v>
      </c>
      <c r="Q1795" s="639" t="s">
        <v>336</v>
      </c>
      <c r="R1795" s="639" t="s">
        <v>73</v>
      </c>
      <c r="S1795" s="639" t="s">
        <v>237</v>
      </c>
    </row>
    <row r="1796" spans="1:19" ht="20.25" customHeight="1">
      <c r="A1796" s="639" t="s">
        <v>3562</v>
      </c>
      <c r="B1796" s="638" t="s">
        <v>3633</v>
      </c>
      <c r="C1796" s="639" t="s">
        <v>3631</v>
      </c>
      <c r="D1796" s="640" t="s">
        <v>4479</v>
      </c>
      <c r="E1796" s="638"/>
      <c r="F1796" s="639" t="s">
        <v>385</v>
      </c>
      <c r="G1796" s="638"/>
      <c r="H1796" s="1110">
        <v>2400</v>
      </c>
      <c r="I1796" s="705">
        <v>1091</v>
      </c>
      <c r="J1796" s="643" t="s">
        <v>765</v>
      </c>
      <c r="K1796" s="578" t="str">
        <f t="shared" si="98"/>
        <v>0</v>
      </c>
      <c r="L1796" s="579">
        <f t="shared" si="99"/>
        <v>0</v>
      </c>
      <c r="M1796" s="580">
        <f t="shared" si="100"/>
        <v>2618400</v>
      </c>
      <c r="N1796" s="638"/>
      <c r="O1796" s="638" t="s">
        <v>3638</v>
      </c>
      <c r="P1796" s="639" t="s">
        <v>372</v>
      </c>
      <c r="Q1796" s="639" t="s">
        <v>336</v>
      </c>
      <c r="R1796" s="639" t="s">
        <v>73</v>
      </c>
      <c r="S1796" s="639" t="s">
        <v>237</v>
      </c>
    </row>
    <row r="1797" spans="1:19" ht="20.25" customHeight="1">
      <c r="A1797" s="639" t="s">
        <v>3562</v>
      </c>
      <c r="B1797" s="638" t="s">
        <v>3641</v>
      </c>
      <c r="C1797" s="639" t="s">
        <v>1171</v>
      </c>
      <c r="D1797" s="640" t="s">
        <v>4485</v>
      </c>
      <c r="E1797" s="638"/>
      <c r="F1797" s="639" t="s">
        <v>694</v>
      </c>
      <c r="G1797" s="638"/>
      <c r="H1797" s="1110">
        <v>1438</v>
      </c>
      <c r="I1797" s="705">
        <v>54321</v>
      </c>
      <c r="J1797" s="643">
        <v>36</v>
      </c>
      <c r="K1797" s="578">
        <f t="shared" si="98"/>
        <v>51768</v>
      </c>
      <c r="L1797" s="579">
        <f t="shared" si="99"/>
        <v>51.768000000000001</v>
      </c>
      <c r="M1797" s="580">
        <f t="shared" si="100"/>
        <v>78113598</v>
      </c>
      <c r="N1797" s="638"/>
      <c r="O1797" s="638" t="s">
        <v>1201</v>
      </c>
      <c r="P1797" s="639" t="s">
        <v>759</v>
      </c>
      <c r="Q1797" s="639" t="s">
        <v>358</v>
      </c>
      <c r="R1797" s="639" t="s">
        <v>68</v>
      </c>
      <c r="S1797" s="639" t="s">
        <v>1076</v>
      </c>
    </row>
    <row r="1798" spans="1:19" ht="20.25" customHeight="1">
      <c r="A1798" s="639" t="s">
        <v>3562</v>
      </c>
      <c r="B1798" s="638" t="s">
        <v>3641</v>
      </c>
      <c r="C1798" s="639" t="s">
        <v>1171</v>
      </c>
      <c r="D1798" s="640" t="s">
        <v>4467</v>
      </c>
      <c r="E1798" s="638"/>
      <c r="F1798" s="639" t="s">
        <v>880</v>
      </c>
      <c r="G1798" s="638"/>
      <c r="H1798" s="1110">
        <v>1438</v>
      </c>
      <c r="I1798" s="705">
        <v>3621</v>
      </c>
      <c r="J1798" s="643" t="s">
        <v>765</v>
      </c>
      <c r="K1798" s="578" t="str">
        <f t="shared" si="98"/>
        <v>0</v>
      </c>
      <c r="L1798" s="579">
        <f t="shared" si="99"/>
        <v>0</v>
      </c>
      <c r="M1798" s="580">
        <f t="shared" si="100"/>
        <v>5206998</v>
      </c>
      <c r="N1798" s="638"/>
      <c r="O1798" s="638" t="s">
        <v>1201</v>
      </c>
      <c r="P1798" s="639" t="s">
        <v>759</v>
      </c>
      <c r="Q1798" s="639" t="s">
        <v>336</v>
      </c>
      <c r="R1798" s="639" t="s">
        <v>73</v>
      </c>
      <c r="S1798" s="639" t="s">
        <v>1076</v>
      </c>
    </row>
    <row r="1799" spans="1:19" ht="20.25" customHeight="1">
      <c r="A1799" s="639" t="s">
        <v>3562</v>
      </c>
      <c r="B1799" s="638" t="s">
        <v>3641</v>
      </c>
      <c r="C1799" s="639" t="s">
        <v>1171</v>
      </c>
      <c r="D1799" s="640" t="s">
        <v>4485</v>
      </c>
      <c r="E1799" s="638"/>
      <c r="F1799" s="639" t="s">
        <v>589</v>
      </c>
      <c r="G1799" s="638"/>
      <c r="H1799" s="1110">
        <v>719</v>
      </c>
      <c r="I1799" s="705">
        <v>22231</v>
      </c>
      <c r="J1799" s="643">
        <v>15</v>
      </c>
      <c r="K1799" s="578">
        <f t="shared" si="98"/>
        <v>10785</v>
      </c>
      <c r="L1799" s="579">
        <f t="shared" si="99"/>
        <v>10.785</v>
      </c>
      <c r="M1799" s="580">
        <f t="shared" si="100"/>
        <v>15984089</v>
      </c>
      <c r="N1799" s="638"/>
      <c r="O1799" s="638" t="s">
        <v>1744</v>
      </c>
      <c r="P1799" s="639" t="s">
        <v>759</v>
      </c>
      <c r="Q1799" s="639" t="s">
        <v>270</v>
      </c>
      <c r="R1799" s="639" t="s">
        <v>68</v>
      </c>
      <c r="S1799" s="639" t="s">
        <v>1076</v>
      </c>
    </row>
    <row r="1800" spans="1:19" ht="20.25" customHeight="1">
      <c r="A1800" s="639" t="s">
        <v>3562</v>
      </c>
      <c r="B1800" s="638" t="s">
        <v>3641</v>
      </c>
      <c r="C1800" s="639" t="s">
        <v>1171</v>
      </c>
      <c r="D1800" s="640" t="s">
        <v>4485</v>
      </c>
      <c r="E1800" s="638"/>
      <c r="F1800" s="639" t="s">
        <v>1387</v>
      </c>
      <c r="G1800" s="638"/>
      <c r="H1800" s="1110">
        <v>719</v>
      </c>
      <c r="I1800" s="705">
        <v>10972</v>
      </c>
      <c r="J1800" s="643" t="s">
        <v>765</v>
      </c>
      <c r="K1800" s="578" t="str">
        <f t="shared" si="98"/>
        <v>0</v>
      </c>
      <c r="L1800" s="579">
        <f t="shared" si="99"/>
        <v>0</v>
      </c>
      <c r="M1800" s="580">
        <f t="shared" si="100"/>
        <v>7888868</v>
      </c>
      <c r="N1800" s="638"/>
      <c r="O1800" s="638" t="s">
        <v>1744</v>
      </c>
      <c r="P1800" s="639" t="s">
        <v>759</v>
      </c>
      <c r="Q1800" s="639" t="s">
        <v>577</v>
      </c>
      <c r="R1800" s="639" t="s">
        <v>375</v>
      </c>
      <c r="S1800" s="639" t="s">
        <v>1076</v>
      </c>
    </row>
    <row r="1801" spans="1:19" ht="20.25" customHeight="1">
      <c r="A1801" s="639" t="s">
        <v>3562</v>
      </c>
      <c r="B1801" s="638" t="s">
        <v>3641</v>
      </c>
      <c r="C1801" s="639" t="s">
        <v>1171</v>
      </c>
      <c r="D1801" s="640" t="s">
        <v>4485</v>
      </c>
      <c r="E1801" s="638"/>
      <c r="F1801" s="639" t="s">
        <v>1387</v>
      </c>
      <c r="G1801" s="638"/>
      <c r="H1801" s="1110">
        <v>719</v>
      </c>
      <c r="I1801" s="705">
        <v>10972</v>
      </c>
      <c r="J1801" s="643" t="s">
        <v>765</v>
      </c>
      <c r="K1801" s="578" t="str">
        <f t="shared" si="98"/>
        <v>0</v>
      </c>
      <c r="L1801" s="579">
        <f t="shared" si="99"/>
        <v>0</v>
      </c>
      <c r="M1801" s="580">
        <f t="shared" si="100"/>
        <v>7888868</v>
      </c>
      <c r="N1801" s="638"/>
      <c r="O1801" s="638" t="s">
        <v>1744</v>
      </c>
      <c r="P1801" s="639" t="s">
        <v>759</v>
      </c>
      <c r="Q1801" s="639" t="s">
        <v>577</v>
      </c>
      <c r="R1801" s="639" t="s">
        <v>375</v>
      </c>
      <c r="S1801" s="639" t="s">
        <v>1076</v>
      </c>
    </row>
    <row r="1802" spans="1:19" ht="20.25" customHeight="1">
      <c r="A1802" s="639" t="s">
        <v>3562</v>
      </c>
      <c r="B1802" s="638" t="s">
        <v>3641</v>
      </c>
      <c r="C1802" s="639" t="s">
        <v>1171</v>
      </c>
      <c r="D1802" s="640" t="s">
        <v>4485</v>
      </c>
      <c r="E1802" s="638"/>
      <c r="F1802" s="639" t="s">
        <v>642</v>
      </c>
      <c r="G1802" s="638"/>
      <c r="H1802" s="1110">
        <v>719</v>
      </c>
      <c r="I1802" s="705">
        <v>22231</v>
      </c>
      <c r="J1802" s="643">
        <v>18</v>
      </c>
      <c r="K1802" s="578">
        <f t="shared" si="98"/>
        <v>12942</v>
      </c>
      <c r="L1802" s="579">
        <f t="shared" si="99"/>
        <v>12.942</v>
      </c>
      <c r="M1802" s="580">
        <f t="shared" si="100"/>
        <v>15984089</v>
      </c>
      <c r="N1802" s="638"/>
      <c r="O1802" s="638" t="s">
        <v>1744</v>
      </c>
      <c r="P1802" s="639" t="s">
        <v>759</v>
      </c>
      <c r="Q1802" s="639" t="s">
        <v>270</v>
      </c>
      <c r="R1802" s="639" t="s">
        <v>68</v>
      </c>
      <c r="S1802" s="639" t="s">
        <v>1076</v>
      </c>
    </row>
    <row r="1803" spans="1:19" ht="20.25" customHeight="1">
      <c r="A1803" s="639" t="s">
        <v>3562</v>
      </c>
      <c r="B1803" s="638" t="s">
        <v>3643</v>
      </c>
      <c r="C1803" s="639" t="s">
        <v>1171</v>
      </c>
      <c r="D1803" s="640" t="s">
        <v>4489</v>
      </c>
      <c r="E1803" s="638"/>
      <c r="F1803" s="639" t="s">
        <v>1387</v>
      </c>
      <c r="G1803" s="638"/>
      <c r="H1803" s="1110">
        <v>850</v>
      </c>
      <c r="I1803" s="705">
        <v>10972</v>
      </c>
      <c r="J1803" s="643" t="s">
        <v>765</v>
      </c>
      <c r="K1803" s="578" t="str">
        <f t="shared" si="98"/>
        <v>0</v>
      </c>
      <c r="L1803" s="579">
        <f t="shared" si="99"/>
        <v>0</v>
      </c>
      <c r="M1803" s="580">
        <f t="shared" si="100"/>
        <v>9326200</v>
      </c>
      <c r="N1803" s="638"/>
      <c r="O1803" s="638" t="s">
        <v>1201</v>
      </c>
      <c r="P1803" s="639" t="s">
        <v>759</v>
      </c>
      <c r="Q1803" s="639" t="s">
        <v>577</v>
      </c>
      <c r="R1803" s="639" t="s">
        <v>375</v>
      </c>
      <c r="S1803" s="639" t="s">
        <v>237</v>
      </c>
    </row>
    <row r="1804" spans="1:19" ht="20.25" customHeight="1">
      <c r="A1804" s="639" t="s">
        <v>3562</v>
      </c>
      <c r="B1804" s="638" t="s">
        <v>3643</v>
      </c>
      <c r="C1804" s="639" t="s">
        <v>1171</v>
      </c>
      <c r="D1804" s="640" t="s">
        <v>4489</v>
      </c>
      <c r="E1804" s="638"/>
      <c r="F1804" s="639" t="s">
        <v>642</v>
      </c>
      <c r="G1804" s="638"/>
      <c r="H1804" s="1110">
        <v>850</v>
      </c>
      <c r="I1804" s="705">
        <v>22231</v>
      </c>
      <c r="J1804" s="643">
        <v>18</v>
      </c>
      <c r="K1804" s="578">
        <f t="shared" si="98"/>
        <v>15300</v>
      </c>
      <c r="L1804" s="579">
        <f t="shared" si="99"/>
        <v>15.3</v>
      </c>
      <c r="M1804" s="580">
        <f t="shared" si="100"/>
        <v>18896350</v>
      </c>
      <c r="N1804" s="638"/>
      <c r="O1804" s="638" t="s">
        <v>1201</v>
      </c>
      <c r="P1804" s="639" t="s">
        <v>759</v>
      </c>
      <c r="Q1804" s="639" t="s">
        <v>270</v>
      </c>
      <c r="R1804" s="639" t="s">
        <v>68</v>
      </c>
      <c r="S1804" s="639" t="s">
        <v>237</v>
      </c>
    </row>
    <row r="1805" spans="1:19" ht="20.25" customHeight="1">
      <c r="A1805" s="639" t="s">
        <v>3562</v>
      </c>
      <c r="B1805" s="638" t="s">
        <v>3643</v>
      </c>
      <c r="C1805" s="639" t="s">
        <v>1171</v>
      </c>
      <c r="D1805" s="640" t="s">
        <v>4489</v>
      </c>
      <c r="E1805" s="638"/>
      <c r="F1805" s="639" t="s">
        <v>694</v>
      </c>
      <c r="G1805" s="638"/>
      <c r="H1805" s="1110">
        <v>1700</v>
      </c>
      <c r="I1805" s="705">
        <v>54321</v>
      </c>
      <c r="J1805" s="643">
        <v>36</v>
      </c>
      <c r="K1805" s="578">
        <f t="shared" si="98"/>
        <v>61200</v>
      </c>
      <c r="L1805" s="579">
        <f t="shared" si="99"/>
        <v>61.2</v>
      </c>
      <c r="M1805" s="580">
        <f t="shared" si="100"/>
        <v>92345700</v>
      </c>
      <c r="N1805" s="638"/>
      <c r="O1805" s="638" t="s">
        <v>1201</v>
      </c>
      <c r="P1805" s="639" t="s">
        <v>759</v>
      </c>
      <c r="Q1805" s="639" t="s">
        <v>358</v>
      </c>
      <c r="R1805" s="639" t="s">
        <v>68</v>
      </c>
      <c r="S1805" s="639" t="s">
        <v>237</v>
      </c>
    </row>
    <row r="1806" spans="1:19" ht="20.25" customHeight="1">
      <c r="A1806" s="639" t="s">
        <v>3562</v>
      </c>
      <c r="B1806" s="638" t="s">
        <v>3643</v>
      </c>
      <c r="C1806" s="639" t="s">
        <v>1171</v>
      </c>
      <c r="D1806" s="640" t="s">
        <v>4489</v>
      </c>
      <c r="E1806" s="638"/>
      <c r="F1806" s="639" t="s">
        <v>880</v>
      </c>
      <c r="G1806" s="638"/>
      <c r="H1806" s="1110">
        <v>1700</v>
      </c>
      <c r="I1806" s="705">
        <v>3621</v>
      </c>
      <c r="J1806" s="643" t="s">
        <v>765</v>
      </c>
      <c r="K1806" s="578" t="str">
        <f t="shared" si="98"/>
        <v>0</v>
      </c>
      <c r="L1806" s="579">
        <f t="shared" si="99"/>
        <v>0</v>
      </c>
      <c r="M1806" s="580">
        <f t="shared" si="100"/>
        <v>6155700</v>
      </c>
      <c r="N1806" s="638"/>
      <c r="O1806" s="638" t="s">
        <v>1201</v>
      </c>
      <c r="P1806" s="639" t="s">
        <v>759</v>
      </c>
      <c r="Q1806" s="639" t="s">
        <v>336</v>
      </c>
      <c r="R1806" s="639" t="s">
        <v>73</v>
      </c>
      <c r="S1806" s="639" t="s">
        <v>237</v>
      </c>
    </row>
    <row r="1807" spans="1:19" ht="20.25" customHeight="1">
      <c r="A1807" s="639" t="s">
        <v>3562</v>
      </c>
      <c r="B1807" s="638" t="s">
        <v>3643</v>
      </c>
      <c r="C1807" s="639" t="s">
        <v>1171</v>
      </c>
      <c r="D1807" s="640" t="s">
        <v>4489</v>
      </c>
      <c r="E1807" s="638"/>
      <c r="F1807" s="639" t="s">
        <v>589</v>
      </c>
      <c r="G1807" s="638"/>
      <c r="H1807" s="1110">
        <v>850</v>
      </c>
      <c r="I1807" s="705">
        <v>22231</v>
      </c>
      <c r="J1807" s="643">
        <v>15</v>
      </c>
      <c r="K1807" s="578">
        <f t="shared" si="98"/>
        <v>12750</v>
      </c>
      <c r="L1807" s="579">
        <f t="shared" si="99"/>
        <v>12.75</v>
      </c>
      <c r="M1807" s="580">
        <f t="shared" si="100"/>
        <v>18896350</v>
      </c>
      <c r="N1807" s="638"/>
      <c r="O1807" s="638" t="s">
        <v>1744</v>
      </c>
      <c r="P1807" s="639" t="s">
        <v>759</v>
      </c>
      <c r="Q1807" s="639" t="s">
        <v>270</v>
      </c>
      <c r="R1807" s="639" t="s">
        <v>68</v>
      </c>
      <c r="S1807" s="639" t="s">
        <v>237</v>
      </c>
    </row>
    <row r="1808" spans="1:19" ht="20.25" customHeight="1">
      <c r="A1808" s="639" t="s">
        <v>3562</v>
      </c>
      <c r="B1808" s="638" t="s">
        <v>3643</v>
      </c>
      <c r="C1808" s="639" t="s">
        <v>1171</v>
      </c>
      <c r="D1808" s="640" t="s">
        <v>4489</v>
      </c>
      <c r="E1808" s="638"/>
      <c r="F1808" s="639" t="s">
        <v>1387</v>
      </c>
      <c r="G1808" s="638"/>
      <c r="H1808" s="1110">
        <v>850</v>
      </c>
      <c r="I1808" s="705">
        <v>10972</v>
      </c>
      <c r="J1808" s="643" t="s">
        <v>765</v>
      </c>
      <c r="K1808" s="578" t="str">
        <f t="shared" si="98"/>
        <v>0</v>
      </c>
      <c r="L1808" s="579">
        <f t="shared" si="99"/>
        <v>0</v>
      </c>
      <c r="M1808" s="580">
        <f t="shared" si="100"/>
        <v>9326200</v>
      </c>
      <c r="N1808" s="638"/>
      <c r="O1808" s="638" t="s">
        <v>1744</v>
      </c>
      <c r="P1808" s="639" t="s">
        <v>759</v>
      </c>
      <c r="Q1808" s="639" t="s">
        <v>577</v>
      </c>
      <c r="R1808" s="639" t="s">
        <v>375</v>
      </c>
      <c r="S1808" s="639" t="s">
        <v>237</v>
      </c>
    </row>
    <row r="1809" spans="1:22" ht="20.25" customHeight="1">
      <c r="A1809" s="639" t="s">
        <v>1214</v>
      </c>
      <c r="B1809" s="638" t="s">
        <v>3654</v>
      </c>
      <c r="C1809" s="639" t="s">
        <v>1394</v>
      </c>
      <c r="D1809" s="640" t="s">
        <v>4480</v>
      </c>
      <c r="E1809" s="638"/>
      <c r="F1809" s="639" t="s">
        <v>275</v>
      </c>
      <c r="G1809" s="638"/>
      <c r="H1809" s="1110">
        <v>715</v>
      </c>
      <c r="I1809" s="705">
        <v>99803</v>
      </c>
      <c r="J1809" s="643" t="s">
        <v>765</v>
      </c>
      <c r="K1809" s="578" t="str">
        <f t="shared" si="98"/>
        <v>0</v>
      </c>
      <c r="L1809" s="579">
        <f t="shared" si="99"/>
        <v>0</v>
      </c>
      <c r="M1809" s="580">
        <f t="shared" si="100"/>
        <v>71359145</v>
      </c>
      <c r="N1809" s="638"/>
      <c r="O1809" s="638" t="s">
        <v>3653</v>
      </c>
      <c r="P1809" s="639" t="s">
        <v>372</v>
      </c>
      <c r="Q1809" s="639" t="s">
        <v>276</v>
      </c>
      <c r="R1809" s="639" t="s">
        <v>73</v>
      </c>
      <c r="S1809" s="639" t="s">
        <v>237</v>
      </c>
      <c r="T1809" s="34" t="s">
        <v>3414</v>
      </c>
      <c r="U1809" s="34" t="s">
        <v>460</v>
      </c>
      <c r="V1809" s="89"/>
    </row>
    <row r="1810" spans="1:22" ht="20.25" customHeight="1">
      <c r="A1810" s="639" t="s">
        <v>1214</v>
      </c>
      <c r="B1810" s="638" t="s">
        <v>3654</v>
      </c>
      <c r="C1810" s="639" t="s">
        <v>1394</v>
      </c>
      <c r="D1810" s="640" t="s">
        <v>4480</v>
      </c>
      <c r="E1810" s="638"/>
      <c r="F1810" s="639" t="s">
        <v>387</v>
      </c>
      <c r="G1810" s="638"/>
      <c r="H1810" s="1110">
        <v>715</v>
      </c>
      <c r="I1810" s="705">
        <v>17134</v>
      </c>
      <c r="J1810" s="643" t="s">
        <v>765</v>
      </c>
      <c r="K1810" s="578" t="str">
        <f t="shared" si="98"/>
        <v>0</v>
      </c>
      <c r="L1810" s="579">
        <f t="shared" si="99"/>
        <v>0</v>
      </c>
      <c r="M1810" s="580">
        <f t="shared" si="100"/>
        <v>12250810</v>
      </c>
      <c r="N1810" s="638"/>
      <c r="O1810" s="638" t="s">
        <v>3653</v>
      </c>
      <c r="P1810" s="639" t="s">
        <v>372</v>
      </c>
      <c r="Q1810" s="639" t="s">
        <v>336</v>
      </c>
      <c r="R1810" s="639" t="s">
        <v>73</v>
      </c>
      <c r="S1810" s="639" t="s">
        <v>237</v>
      </c>
      <c r="T1810" s="34" t="s">
        <v>3415</v>
      </c>
      <c r="U1810" s="34" t="s">
        <v>460</v>
      </c>
      <c r="V1810" s="89"/>
    </row>
    <row r="1811" spans="1:22" ht="20.25" customHeight="1">
      <c r="A1811" s="639" t="s">
        <v>1214</v>
      </c>
      <c r="B1811" s="638" t="s">
        <v>3654</v>
      </c>
      <c r="C1811" s="639" t="s">
        <v>1394</v>
      </c>
      <c r="D1811" s="640" t="s">
        <v>4480</v>
      </c>
      <c r="E1811" s="638"/>
      <c r="F1811" s="639" t="s">
        <v>82</v>
      </c>
      <c r="G1811" s="638"/>
      <c r="H1811" s="1110">
        <v>715</v>
      </c>
      <c r="I1811" s="705">
        <v>13564</v>
      </c>
      <c r="J1811" s="643" t="s">
        <v>765</v>
      </c>
      <c r="K1811" s="578" t="str">
        <f t="shared" si="98"/>
        <v>0</v>
      </c>
      <c r="L1811" s="579">
        <f t="shared" si="99"/>
        <v>0</v>
      </c>
      <c r="M1811" s="580">
        <f t="shared" si="100"/>
        <v>9698260</v>
      </c>
      <c r="N1811" s="638"/>
      <c r="O1811" s="638" t="s">
        <v>3653</v>
      </c>
      <c r="P1811" s="639" t="s">
        <v>372</v>
      </c>
      <c r="Q1811" s="639" t="s">
        <v>336</v>
      </c>
      <c r="R1811" s="639" t="s">
        <v>73</v>
      </c>
      <c r="S1811" s="639" t="s">
        <v>237</v>
      </c>
      <c r="T1811" s="34" t="s">
        <v>3163</v>
      </c>
      <c r="U1811" s="34" t="s">
        <v>460</v>
      </c>
      <c r="V1811" s="89"/>
    </row>
    <row r="1812" spans="1:22" ht="20.25" customHeight="1">
      <c r="A1812" s="639" t="s">
        <v>1214</v>
      </c>
      <c r="B1812" s="638" t="s">
        <v>3654</v>
      </c>
      <c r="C1812" s="639" t="s">
        <v>1394</v>
      </c>
      <c r="D1812" s="640" t="s">
        <v>4480</v>
      </c>
      <c r="E1812" s="638"/>
      <c r="F1812" s="639" t="s">
        <v>413</v>
      </c>
      <c r="G1812" s="638"/>
      <c r="H1812" s="1110">
        <v>1305</v>
      </c>
      <c r="I1812" s="705">
        <v>128165</v>
      </c>
      <c r="J1812" s="643" t="s">
        <v>765</v>
      </c>
      <c r="K1812" s="578" t="str">
        <f t="shared" si="98"/>
        <v>0</v>
      </c>
      <c r="L1812" s="579">
        <f t="shared" si="99"/>
        <v>0</v>
      </c>
      <c r="M1812" s="580">
        <f t="shared" si="100"/>
        <v>167255325</v>
      </c>
      <c r="N1812" s="638"/>
      <c r="O1812" s="638" t="s">
        <v>3655</v>
      </c>
      <c r="P1812" s="639" t="s">
        <v>372</v>
      </c>
      <c r="Q1812" s="639" t="s">
        <v>278</v>
      </c>
      <c r="R1812" s="639" t="s">
        <v>73</v>
      </c>
      <c r="S1812" s="639" t="s">
        <v>237</v>
      </c>
      <c r="T1812" s="34" t="s">
        <v>3412</v>
      </c>
      <c r="U1812" s="34" t="s">
        <v>460</v>
      </c>
      <c r="V1812" s="89"/>
    </row>
    <row r="1813" spans="1:22" ht="25.5" customHeight="1">
      <c r="A1813" s="639" t="s">
        <v>1214</v>
      </c>
      <c r="B1813" s="638" t="s">
        <v>3654</v>
      </c>
      <c r="C1813" s="639" t="s">
        <v>1394</v>
      </c>
      <c r="D1813" s="640" t="s">
        <v>4480</v>
      </c>
      <c r="E1813" s="638"/>
      <c r="F1813" s="639" t="s">
        <v>880</v>
      </c>
      <c r="G1813" s="638"/>
      <c r="H1813" s="1110">
        <v>1305</v>
      </c>
      <c r="I1813" s="705">
        <v>3418</v>
      </c>
      <c r="J1813" s="643" t="s">
        <v>765</v>
      </c>
      <c r="K1813" s="578" t="str">
        <f t="shared" si="98"/>
        <v>0</v>
      </c>
      <c r="L1813" s="579">
        <f t="shared" si="99"/>
        <v>0</v>
      </c>
      <c r="M1813" s="580">
        <f t="shared" si="100"/>
        <v>4460490</v>
      </c>
      <c r="N1813" s="638"/>
      <c r="O1813" s="638" t="s">
        <v>3655</v>
      </c>
      <c r="P1813" s="639" t="s">
        <v>372</v>
      </c>
      <c r="Q1813" s="639" t="s">
        <v>336</v>
      </c>
      <c r="R1813" s="639" t="s">
        <v>73</v>
      </c>
      <c r="S1813" s="639" t="s">
        <v>237</v>
      </c>
      <c r="T1813" s="34" t="s">
        <v>3013</v>
      </c>
      <c r="U1813" s="34" t="s">
        <v>460</v>
      </c>
      <c r="V1813" s="89"/>
    </row>
    <row r="1814" spans="1:22" ht="20.25" customHeight="1">
      <c r="A1814" s="639" t="s">
        <v>1214</v>
      </c>
      <c r="B1814" s="638" t="s">
        <v>3654</v>
      </c>
      <c r="C1814" s="639" t="s">
        <v>1394</v>
      </c>
      <c r="D1814" s="640" t="s">
        <v>4480</v>
      </c>
      <c r="E1814" s="638"/>
      <c r="F1814" s="639" t="s">
        <v>880</v>
      </c>
      <c r="G1814" s="638"/>
      <c r="H1814" s="1110">
        <v>1305</v>
      </c>
      <c r="I1814" s="705">
        <v>3418</v>
      </c>
      <c r="J1814" s="643" t="s">
        <v>765</v>
      </c>
      <c r="K1814" s="578" t="str">
        <f t="shared" si="98"/>
        <v>0</v>
      </c>
      <c r="L1814" s="579">
        <f t="shared" si="99"/>
        <v>0</v>
      </c>
      <c r="M1814" s="580">
        <f t="shared" si="100"/>
        <v>4460490</v>
      </c>
      <c r="N1814" s="638"/>
      <c r="O1814" s="638" t="s">
        <v>3655</v>
      </c>
      <c r="P1814" s="639" t="s">
        <v>372</v>
      </c>
      <c r="Q1814" s="639" t="s">
        <v>336</v>
      </c>
      <c r="R1814" s="639" t="s">
        <v>73</v>
      </c>
      <c r="S1814" s="639" t="s">
        <v>237</v>
      </c>
      <c r="T1814" s="34" t="s">
        <v>3029</v>
      </c>
      <c r="U1814" s="34" t="s">
        <v>279</v>
      </c>
      <c r="V1814" s="89"/>
    </row>
    <row r="1815" spans="1:22" ht="20.25" customHeight="1">
      <c r="A1815" s="639" t="s">
        <v>1214</v>
      </c>
      <c r="B1815" s="638" t="s">
        <v>3654</v>
      </c>
      <c r="C1815" s="639" t="s">
        <v>1394</v>
      </c>
      <c r="D1815" s="640" t="s">
        <v>4480</v>
      </c>
      <c r="E1815" s="638"/>
      <c r="F1815" s="639" t="s">
        <v>1004</v>
      </c>
      <c r="G1815" s="638"/>
      <c r="H1815" s="1110">
        <v>1305</v>
      </c>
      <c r="I1815" s="705">
        <v>7852</v>
      </c>
      <c r="J1815" s="643" t="s">
        <v>765</v>
      </c>
      <c r="K1815" s="578" t="str">
        <f t="shared" si="98"/>
        <v>0</v>
      </c>
      <c r="L1815" s="579">
        <f t="shared" si="99"/>
        <v>0</v>
      </c>
      <c r="M1815" s="580">
        <f t="shared" si="100"/>
        <v>10246860</v>
      </c>
      <c r="N1815" s="638"/>
      <c r="O1815" s="638" t="s">
        <v>3656</v>
      </c>
      <c r="P1815" s="639" t="s">
        <v>372</v>
      </c>
      <c r="Q1815" s="639" t="s">
        <v>336</v>
      </c>
      <c r="R1815" s="639" t="s">
        <v>73</v>
      </c>
      <c r="S1815" s="639" t="s">
        <v>237</v>
      </c>
      <c r="T1815" s="34" t="s">
        <v>3417</v>
      </c>
      <c r="U1815" s="34" t="s">
        <v>1002</v>
      </c>
      <c r="V1815" s="89"/>
    </row>
    <row r="1816" spans="1:22" ht="20.25" customHeight="1">
      <c r="A1816" s="639" t="s">
        <v>1214</v>
      </c>
      <c r="B1816" s="638" t="s">
        <v>3654</v>
      </c>
      <c r="C1816" s="639" t="s">
        <v>1394</v>
      </c>
      <c r="D1816" s="640" t="s">
        <v>4480</v>
      </c>
      <c r="E1816" s="638"/>
      <c r="F1816" s="639" t="s">
        <v>81</v>
      </c>
      <c r="G1816" s="638"/>
      <c r="H1816" s="1110">
        <v>1305</v>
      </c>
      <c r="I1816" s="705">
        <v>5642</v>
      </c>
      <c r="J1816" s="643" t="s">
        <v>765</v>
      </c>
      <c r="K1816" s="578" t="str">
        <f t="shared" si="98"/>
        <v>0</v>
      </c>
      <c r="L1816" s="579">
        <f t="shared" si="99"/>
        <v>0</v>
      </c>
      <c r="M1816" s="580">
        <f t="shared" si="100"/>
        <v>7362810</v>
      </c>
      <c r="N1816" s="638"/>
      <c r="O1816" s="638" t="s">
        <v>3656</v>
      </c>
      <c r="P1816" s="639" t="s">
        <v>372</v>
      </c>
      <c r="Q1816" s="639" t="s">
        <v>336</v>
      </c>
      <c r="R1816" s="639" t="s">
        <v>73</v>
      </c>
      <c r="S1816" s="639" t="s">
        <v>237</v>
      </c>
      <c r="T1816" s="34" t="s">
        <v>3420</v>
      </c>
      <c r="U1816" s="34" t="s">
        <v>700</v>
      </c>
      <c r="V1816" s="89"/>
    </row>
    <row r="1817" spans="1:22" ht="20.25" customHeight="1">
      <c r="A1817" s="639" t="s">
        <v>1214</v>
      </c>
      <c r="B1817" s="638" t="s">
        <v>3654</v>
      </c>
      <c r="C1817" s="639" t="s">
        <v>1394</v>
      </c>
      <c r="D1817" s="640" t="s">
        <v>4480</v>
      </c>
      <c r="E1817" s="638"/>
      <c r="F1817" s="639" t="s">
        <v>84</v>
      </c>
      <c r="G1817" s="638"/>
      <c r="H1817" s="1110">
        <v>1305</v>
      </c>
      <c r="I1817" s="705">
        <v>6526</v>
      </c>
      <c r="J1817" s="643" t="s">
        <v>765</v>
      </c>
      <c r="K1817" s="578" t="str">
        <f t="shared" si="98"/>
        <v>0</v>
      </c>
      <c r="L1817" s="579">
        <f t="shared" si="99"/>
        <v>0</v>
      </c>
      <c r="M1817" s="580">
        <f t="shared" si="100"/>
        <v>8516430</v>
      </c>
      <c r="N1817" s="638"/>
      <c r="O1817" s="638" t="s">
        <v>3656</v>
      </c>
      <c r="P1817" s="639" t="s">
        <v>372</v>
      </c>
      <c r="Q1817" s="639" t="s">
        <v>336</v>
      </c>
      <c r="R1817" s="639" t="s">
        <v>73</v>
      </c>
      <c r="S1817" s="639" t="s">
        <v>237</v>
      </c>
      <c r="T1817" s="34" t="s">
        <v>3405</v>
      </c>
      <c r="U1817" s="34" t="s">
        <v>413</v>
      </c>
      <c r="V1817" s="89"/>
    </row>
    <row r="1818" spans="1:22" ht="20.25" customHeight="1">
      <c r="A1818" s="639" t="s">
        <v>1214</v>
      </c>
      <c r="B1818" s="638" t="s">
        <v>3654</v>
      </c>
      <c r="C1818" s="639" t="s">
        <v>1394</v>
      </c>
      <c r="D1818" s="640" t="s">
        <v>4480</v>
      </c>
      <c r="E1818" s="638"/>
      <c r="F1818" s="639" t="s">
        <v>442</v>
      </c>
      <c r="G1818" s="638"/>
      <c r="H1818" s="1110">
        <v>1305</v>
      </c>
      <c r="I1818" s="705">
        <v>680</v>
      </c>
      <c r="J1818" s="643" t="s">
        <v>765</v>
      </c>
      <c r="K1818" s="578" t="str">
        <f t="shared" si="98"/>
        <v>0</v>
      </c>
      <c r="L1818" s="579">
        <f t="shared" si="99"/>
        <v>0</v>
      </c>
      <c r="M1818" s="580">
        <f t="shared" si="100"/>
        <v>887400</v>
      </c>
      <c r="N1818" s="638"/>
      <c r="O1818" s="638" t="s">
        <v>3656</v>
      </c>
      <c r="P1818" s="639" t="s">
        <v>372</v>
      </c>
      <c r="Q1818" s="639" t="s">
        <v>336</v>
      </c>
      <c r="R1818" s="639" t="s">
        <v>73</v>
      </c>
      <c r="S1818" s="639" t="s">
        <v>237</v>
      </c>
      <c r="T1818" s="34" t="s">
        <v>3407</v>
      </c>
      <c r="U1818" s="34" t="s">
        <v>71</v>
      </c>
      <c r="V1818" s="89"/>
    </row>
    <row r="1819" spans="1:22" ht="20.25" customHeight="1">
      <c r="A1819" s="639" t="s">
        <v>1214</v>
      </c>
      <c r="B1819" s="638" t="s">
        <v>3654</v>
      </c>
      <c r="C1819" s="639" t="s">
        <v>1394</v>
      </c>
      <c r="D1819" s="640" t="s">
        <v>4480</v>
      </c>
      <c r="E1819" s="638"/>
      <c r="F1819" s="639" t="s">
        <v>985</v>
      </c>
      <c r="G1819" s="638"/>
      <c r="H1819" s="1110">
        <v>2610</v>
      </c>
      <c r="I1819" s="705">
        <v>7200</v>
      </c>
      <c r="J1819" s="643" t="s">
        <v>765</v>
      </c>
      <c r="K1819" s="578" t="str">
        <f t="shared" si="98"/>
        <v>0</v>
      </c>
      <c r="L1819" s="579">
        <f t="shared" si="99"/>
        <v>0</v>
      </c>
      <c r="M1819" s="580">
        <f t="shared" si="100"/>
        <v>18792000</v>
      </c>
      <c r="N1819" s="638"/>
      <c r="O1819" s="638" t="s">
        <v>3310</v>
      </c>
      <c r="P1819" s="639" t="s">
        <v>372</v>
      </c>
      <c r="Q1819" s="639" t="s">
        <v>336</v>
      </c>
      <c r="R1819" s="639" t="s">
        <v>73</v>
      </c>
      <c r="S1819" s="639" t="s">
        <v>237</v>
      </c>
      <c r="T1819" s="34" t="s">
        <v>1637</v>
      </c>
      <c r="U1819" s="34" t="s">
        <v>71</v>
      </c>
      <c r="V1819" s="89"/>
    </row>
    <row r="1820" spans="1:22" ht="20.25" customHeight="1">
      <c r="A1820" s="639" t="s">
        <v>1214</v>
      </c>
      <c r="B1820" s="638" t="s">
        <v>3654</v>
      </c>
      <c r="C1820" s="639" t="s">
        <v>1394</v>
      </c>
      <c r="D1820" s="640" t="s">
        <v>4480</v>
      </c>
      <c r="E1820" s="638"/>
      <c r="F1820" s="639" t="s">
        <v>1004</v>
      </c>
      <c r="G1820" s="638"/>
      <c r="H1820" s="1110">
        <v>1305</v>
      </c>
      <c r="I1820" s="705">
        <v>12600</v>
      </c>
      <c r="J1820" s="643" t="s">
        <v>765</v>
      </c>
      <c r="K1820" s="578" t="str">
        <f t="shared" si="98"/>
        <v>0</v>
      </c>
      <c r="L1820" s="579">
        <f t="shared" si="99"/>
        <v>0</v>
      </c>
      <c r="M1820" s="580">
        <f t="shared" si="100"/>
        <v>16443000</v>
      </c>
      <c r="N1820" s="638"/>
      <c r="O1820" s="638"/>
      <c r="P1820" s="639" t="s">
        <v>372</v>
      </c>
      <c r="Q1820" s="639" t="s">
        <v>336</v>
      </c>
      <c r="R1820" s="639" t="s">
        <v>73</v>
      </c>
      <c r="S1820" s="639" t="s">
        <v>237</v>
      </c>
      <c r="T1820" s="34" t="s">
        <v>1638</v>
      </c>
      <c r="U1820" s="34" t="s">
        <v>71</v>
      </c>
      <c r="V1820" s="89"/>
    </row>
    <row r="1821" spans="1:22" ht="20.25" customHeight="1">
      <c r="A1821" s="639" t="s">
        <v>1214</v>
      </c>
      <c r="B1821" s="638" t="s">
        <v>3654</v>
      </c>
      <c r="C1821" s="639" t="s">
        <v>1394</v>
      </c>
      <c r="D1821" s="640" t="s">
        <v>4480</v>
      </c>
      <c r="E1821" s="638"/>
      <c r="F1821" s="639" t="s">
        <v>880</v>
      </c>
      <c r="G1821" s="638"/>
      <c r="H1821" s="1110">
        <v>2020</v>
      </c>
      <c r="I1821" s="705">
        <v>2693</v>
      </c>
      <c r="J1821" s="643" t="s">
        <v>765</v>
      </c>
      <c r="K1821" s="578" t="str">
        <f t="shared" si="98"/>
        <v>0</v>
      </c>
      <c r="L1821" s="579">
        <f t="shared" si="99"/>
        <v>0</v>
      </c>
      <c r="M1821" s="580">
        <f t="shared" si="100"/>
        <v>5439860</v>
      </c>
      <c r="N1821" s="638"/>
      <c r="O1821" s="638" t="s">
        <v>2577</v>
      </c>
      <c r="P1821" s="639" t="s">
        <v>372</v>
      </c>
      <c r="Q1821" s="639" t="s">
        <v>336</v>
      </c>
      <c r="R1821" s="639" t="s">
        <v>73</v>
      </c>
      <c r="S1821" s="639" t="s">
        <v>237</v>
      </c>
      <c r="T1821" s="34" t="s">
        <v>3408</v>
      </c>
      <c r="U1821" s="34" t="s">
        <v>71</v>
      </c>
      <c r="V1821" s="89"/>
    </row>
    <row r="1822" spans="1:22" ht="20.25" customHeight="1">
      <c r="A1822" s="639" t="s">
        <v>1214</v>
      </c>
      <c r="B1822" s="638" t="s">
        <v>3654</v>
      </c>
      <c r="C1822" s="639" t="s">
        <v>1394</v>
      </c>
      <c r="D1822" s="640" t="s">
        <v>4480</v>
      </c>
      <c r="E1822" s="638"/>
      <c r="F1822" s="639" t="s">
        <v>880</v>
      </c>
      <c r="G1822" s="638"/>
      <c r="H1822" s="1110">
        <v>2020</v>
      </c>
      <c r="I1822" s="705">
        <v>2693</v>
      </c>
      <c r="J1822" s="643" t="s">
        <v>765</v>
      </c>
      <c r="K1822" s="578" t="str">
        <f t="shared" si="98"/>
        <v>0</v>
      </c>
      <c r="L1822" s="579">
        <f t="shared" si="99"/>
        <v>0</v>
      </c>
      <c r="M1822" s="580">
        <f t="shared" si="100"/>
        <v>5439860</v>
      </c>
      <c r="N1822" s="638"/>
      <c r="O1822" s="638" t="s">
        <v>2577</v>
      </c>
      <c r="P1822" s="639" t="s">
        <v>372</v>
      </c>
      <c r="Q1822" s="639" t="s">
        <v>336</v>
      </c>
      <c r="R1822" s="639" t="s">
        <v>73</v>
      </c>
      <c r="S1822" s="639" t="s">
        <v>237</v>
      </c>
      <c r="T1822" s="34" t="s">
        <v>3408</v>
      </c>
      <c r="U1822" s="34" t="s">
        <v>71</v>
      </c>
      <c r="V1822" s="89"/>
    </row>
    <row r="1823" spans="1:22" ht="20.25" customHeight="1">
      <c r="A1823" s="639" t="s">
        <v>1214</v>
      </c>
      <c r="B1823" s="638" t="s">
        <v>3654</v>
      </c>
      <c r="C1823" s="639" t="s">
        <v>1394</v>
      </c>
      <c r="D1823" s="640" t="s">
        <v>4480</v>
      </c>
      <c r="E1823" s="638"/>
      <c r="F1823" s="639" t="s">
        <v>881</v>
      </c>
      <c r="G1823" s="638"/>
      <c r="H1823" s="1110">
        <v>2020</v>
      </c>
      <c r="I1823" s="705">
        <v>7630</v>
      </c>
      <c r="J1823" s="643" t="s">
        <v>765</v>
      </c>
      <c r="K1823" s="578" t="str">
        <f t="shared" si="98"/>
        <v>0</v>
      </c>
      <c r="L1823" s="579">
        <f t="shared" si="99"/>
        <v>0</v>
      </c>
      <c r="M1823" s="580">
        <f t="shared" si="100"/>
        <v>15412600</v>
      </c>
      <c r="N1823" s="638"/>
      <c r="O1823" s="638" t="s">
        <v>2577</v>
      </c>
      <c r="P1823" s="639" t="s">
        <v>372</v>
      </c>
      <c r="Q1823" s="639" t="s">
        <v>336</v>
      </c>
      <c r="R1823" s="639" t="s">
        <v>73</v>
      </c>
      <c r="S1823" s="639" t="s">
        <v>237</v>
      </c>
      <c r="T1823" s="34" t="s">
        <v>3410</v>
      </c>
      <c r="U1823" s="34" t="s">
        <v>275</v>
      </c>
      <c r="V1823" s="89"/>
    </row>
    <row r="1824" spans="1:22" ht="20.25" customHeight="1">
      <c r="A1824" s="639" t="s">
        <v>1214</v>
      </c>
      <c r="B1824" s="638" t="s">
        <v>3654</v>
      </c>
      <c r="C1824" s="639" t="s">
        <v>1394</v>
      </c>
      <c r="D1824" s="640" t="s">
        <v>4480</v>
      </c>
      <c r="E1824" s="638"/>
      <c r="F1824" s="639" t="s">
        <v>882</v>
      </c>
      <c r="G1824" s="638"/>
      <c r="H1824" s="1110">
        <v>2020</v>
      </c>
      <c r="I1824" s="705">
        <v>6358</v>
      </c>
      <c r="J1824" s="643" t="s">
        <v>765</v>
      </c>
      <c r="K1824" s="578" t="str">
        <f t="shared" si="98"/>
        <v>0</v>
      </c>
      <c r="L1824" s="579">
        <f t="shared" si="99"/>
        <v>0</v>
      </c>
      <c r="M1824" s="580">
        <f t="shared" si="100"/>
        <v>12843160</v>
      </c>
      <c r="N1824" s="638"/>
      <c r="O1824" s="638" t="s">
        <v>2577</v>
      </c>
      <c r="P1824" s="639" t="s">
        <v>372</v>
      </c>
      <c r="Q1824" s="639" t="s">
        <v>336</v>
      </c>
      <c r="R1824" s="639" t="s">
        <v>73</v>
      </c>
      <c r="S1824" s="639" t="s">
        <v>237</v>
      </c>
      <c r="T1824" s="34" t="s">
        <v>3411</v>
      </c>
      <c r="U1824" s="34" t="s">
        <v>275</v>
      </c>
      <c r="V1824" s="89"/>
    </row>
    <row r="1825" spans="1:22" ht="20.25" customHeight="1">
      <c r="A1825" s="639" t="s">
        <v>1214</v>
      </c>
      <c r="B1825" s="638" t="s">
        <v>3654</v>
      </c>
      <c r="C1825" s="639" t="s">
        <v>1394</v>
      </c>
      <c r="D1825" s="640" t="s">
        <v>4480</v>
      </c>
      <c r="E1825" s="638"/>
      <c r="F1825" s="639" t="s">
        <v>3759</v>
      </c>
      <c r="G1825" s="638"/>
      <c r="H1825" s="1110">
        <v>2020</v>
      </c>
      <c r="I1825" s="705">
        <v>34408</v>
      </c>
      <c r="J1825" s="643" t="s">
        <v>765</v>
      </c>
      <c r="K1825" s="578" t="str">
        <f t="shared" si="98"/>
        <v>0</v>
      </c>
      <c r="L1825" s="579">
        <f t="shared" si="99"/>
        <v>0</v>
      </c>
      <c r="M1825" s="580">
        <f t="shared" si="100"/>
        <v>69504160</v>
      </c>
      <c r="N1825" s="638"/>
      <c r="O1825" s="638" t="s">
        <v>2577</v>
      </c>
      <c r="P1825" s="639" t="s">
        <v>372</v>
      </c>
      <c r="Q1825" s="639" t="s">
        <v>271</v>
      </c>
      <c r="R1825" s="639" t="s">
        <v>73</v>
      </c>
      <c r="S1825" s="639" t="s">
        <v>237</v>
      </c>
      <c r="T1825" s="34" t="s">
        <v>3412</v>
      </c>
      <c r="U1825" s="34" t="s">
        <v>275</v>
      </c>
      <c r="V1825" s="89"/>
    </row>
    <row r="1826" spans="1:22" ht="20.25" customHeight="1">
      <c r="A1826" s="639" t="s">
        <v>1214</v>
      </c>
      <c r="B1826" s="638" t="s">
        <v>3654</v>
      </c>
      <c r="C1826" s="639" t="s">
        <v>1394</v>
      </c>
      <c r="D1826" s="640" t="s">
        <v>4480</v>
      </c>
      <c r="E1826" s="638"/>
      <c r="F1826" s="639" t="s">
        <v>556</v>
      </c>
      <c r="G1826" s="638"/>
      <c r="H1826" s="1110">
        <v>2020</v>
      </c>
      <c r="I1826" s="705">
        <v>2020</v>
      </c>
      <c r="J1826" s="643" t="s">
        <v>765</v>
      </c>
      <c r="K1826" s="578" t="str">
        <f t="shared" si="98"/>
        <v>0</v>
      </c>
      <c r="L1826" s="579">
        <f t="shared" si="99"/>
        <v>0</v>
      </c>
      <c r="M1826" s="580">
        <f t="shared" si="100"/>
        <v>4080400</v>
      </c>
      <c r="N1826" s="638"/>
      <c r="O1826" s="638" t="s">
        <v>2577</v>
      </c>
      <c r="P1826" s="639" t="s">
        <v>372</v>
      </c>
      <c r="Q1826" s="639" t="s">
        <v>336</v>
      </c>
      <c r="R1826" s="639" t="s">
        <v>73</v>
      </c>
      <c r="S1826" s="639" t="s">
        <v>237</v>
      </c>
      <c r="T1826" s="34" t="s">
        <v>3163</v>
      </c>
      <c r="U1826" s="34" t="s">
        <v>275</v>
      </c>
      <c r="V1826" s="89"/>
    </row>
    <row r="1827" spans="1:22" ht="20.25" customHeight="1">
      <c r="A1827" s="639" t="s">
        <v>1214</v>
      </c>
      <c r="B1827" s="638" t="s">
        <v>3654</v>
      </c>
      <c r="C1827" s="639" t="s">
        <v>1394</v>
      </c>
      <c r="D1827" s="640" t="s">
        <v>4480</v>
      </c>
      <c r="E1827" s="638"/>
      <c r="F1827" s="639" t="s">
        <v>3658</v>
      </c>
      <c r="G1827" s="638"/>
      <c r="H1827" s="1110">
        <v>1305</v>
      </c>
      <c r="I1827" s="705">
        <v>42308</v>
      </c>
      <c r="J1827" s="643" t="s">
        <v>765</v>
      </c>
      <c r="K1827" s="578" t="str">
        <f t="shared" si="98"/>
        <v>0</v>
      </c>
      <c r="L1827" s="579">
        <f t="shared" si="99"/>
        <v>0</v>
      </c>
      <c r="M1827" s="580">
        <f t="shared" si="100"/>
        <v>55211940</v>
      </c>
      <c r="N1827" s="638"/>
      <c r="O1827" s="638" t="s">
        <v>3659</v>
      </c>
      <c r="P1827" s="639" t="s">
        <v>372</v>
      </c>
      <c r="Q1827" s="639" t="s">
        <v>784</v>
      </c>
      <c r="R1827" s="639" t="s">
        <v>73</v>
      </c>
      <c r="S1827" s="639" t="s">
        <v>237</v>
      </c>
      <c r="T1827" s="34" t="s">
        <v>1334</v>
      </c>
      <c r="U1827" s="34" t="s">
        <v>275</v>
      </c>
      <c r="V1827" s="89"/>
    </row>
    <row r="1828" spans="1:22" ht="20.25" customHeight="1">
      <c r="A1828" s="639" t="s">
        <v>1214</v>
      </c>
      <c r="B1828" s="638" t="s">
        <v>3654</v>
      </c>
      <c r="C1828" s="639" t="s">
        <v>1394</v>
      </c>
      <c r="D1828" s="640" t="s">
        <v>4480</v>
      </c>
      <c r="E1828" s="638"/>
      <c r="F1828" s="639" t="s">
        <v>3660</v>
      </c>
      <c r="G1828" s="638"/>
      <c r="H1828" s="1110">
        <v>1305</v>
      </c>
      <c r="I1828" s="705">
        <v>9731</v>
      </c>
      <c r="J1828" s="643" t="s">
        <v>765</v>
      </c>
      <c r="K1828" s="578" t="str">
        <f t="shared" si="98"/>
        <v>0</v>
      </c>
      <c r="L1828" s="579">
        <f t="shared" si="99"/>
        <v>0</v>
      </c>
      <c r="M1828" s="580">
        <f t="shared" si="100"/>
        <v>12698955</v>
      </c>
      <c r="N1828" s="638"/>
      <c r="O1828" s="638" t="s">
        <v>3659</v>
      </c>
      <c r="P1828" s="639" t="s">
        <v>372</v>
      </c>
      <c r="Q1828" s="639" t="s">
        <v>336</v>
      </c>
      <c r="R1828" s="639" t="s">
        <v>73</v>
      </c>
      <c r="S1828" s="639" t="s">
        <v>237</v>
      </c>
      <c r="T1828" s="34" t="s">
        <v>3414</v>
      </c>
      <c r="U1828" s="34" t="s">
        <v>460</v>
      </c>
      <c r="V1828" s="89"/>
    </row>
    <row r="1829" spans="1:22" ht="20.25" customHeight="1">
      <c r="A1829" s="639" t="s">
        <v>1214</v>
      </c>
      <c r="B1829" s="638" t="s">
        <v>3654</v>
      </c>
      <c r="C1829" s="639" t="s">
        <v>1394</v>
      </c>
      <c r="D1829" s="640" t="s">
        <v>4480</v>
      </c>
      <c r="E1829" s="638"/>
      <c r="F1829" s="639" t="s">
        <v>81</v>
      </c>
      <c r="G1829" s="638"/>
      <c r="H1829" s="1110">
        <v>1305</v>
      </c>
      <c r="I1829" s="705">
        <v>7108</v>
      </c>
      <c r="J1829" s="643" t="s">
        <v>765</v>
      </c>
      <c r="K1829" s="578" t="str">
        <f t="shared" si="98"/>
        <v>0</v>
      </c>
      <c r="L1829" s="579">
        <f t="shared" si="99"/>
        <v>0</v>
      </c>
      <c r="M1829" s="580">
        <f t="shared" si="100"/>
        <v>9275940</v>
      </c>
      <c r="N1829" s="638"/>
      <c r="O1829" s="638" t="s">
        <v>3659</v>
      </c>
      <c r="P1829" s="639" t="s">
        <v>372</v>
      </c>
      <c r="Q1829" s="639" t="s">
        <v>336</v>
      </c>
      <c r="R1829" s="639" t="s">
        <v>73</v>
      </c>
      <c r="S1829" s="639" t="s">
        <v>237</v>
      </c>
      <c r="T1829" s="34" t="s">
        <v>3415</v>
      </c>
      <c r="U1829" s="34" t="s">
        <v>460</v>
      </c>
      <c r="V1829" s="89"/>
    </row>
    <row r="1830" spans="1:22" ht="20.25" customHeight="1">
      <c r="A1830" s="639" t="s">
        <v>1214</v>
      </c>
      <c r="B1830" s="638" t="s">
        <v>3654</v>
      </c>
      <c r="C1830" s="639" t="s">
        <v>1394</v>
      </c>
      <c r="D1830" s="640" t="s">
        <v>4480</v>
      </c>
      <c r="E1830" s="638"/>
      <c r="F1830" s="639" t="s">
        <v>83</v>
      </c>
      <c r="G1830" s="638"/>
      <c r="H1830" s="1110">
        <v>1305</v>
      </c>
      <c r="I1830" s="705">
        <v>10154</v>
      </c>
      <c r="J1830" s="643" t="s">
        <v>765</v>
      </c>
      <c r="K1830" s="578" t="str">
        <f t="shared" si="98"/>
        <v>0</v>
      </c>
      <c r="L1830" s="579">
        <f t="shared" si="99"/>
        <v>0</v>
      </c>
      <c r="M1830" s="580">
        <f t="shared" si="100"/>
        <v>13250970</v>
      </c>
      <c r="N1830" s="638"/>
      <c r="O1830" s="638" t="s">
        <v>3659</v>
      </c>
      <c r="P1830" s="639" t="s">
        <v>372</v>
      </c>
      <c r="Q1830" s="639" t="s">
        <v>336</v>
      </c>
      <c r="R1830" s="639" t="s">
        <v>73</v>
      </c>
      <c r="S1830" s="639" t="s">
        <v>237</v>
      </c>
      <c r="T1830" s="34" t="s">
        <v>3163</v>
      </c>
      <c r="U1830" s="34" t="s">
        <v>460</v>
      </c>
      <c r="V1830" s="89"/>
    </row>
    <row r="1831" spans="1:22" ht="20.25" customHeight="1">
      <c r="A1831" s="639" t="s">
        <v>1214</v>
      </c>
      <c r="B1831" s="638" t="s">
        <v>3654</v>
      </c>
      <c r="C1831" s="639" t="s">
        <v>1394</v>
      </c>
      <c r="D1831" s="640" t="s">
        <v>4480</v>
      </c>
      <c r="E1831" s="638"/>
      <c r="F1831" s="639" t="s">
        <v>2294</v>
      </c>
      <c r="G1831" s="638"/>
      <c r="H1831" s="1110">
        <v>715</v>
      </c>
      <c r="I1831" s="705">
        <v>10997</v>
      </c>
      <c r="J1831" s="643" t="s">
        <v>765</v>
      </c>
      <c r="K1831" s="578" t="str">
        <f t="shared" si="98"/>
        <v>0</v>
      </c>
      <c r="L1831" s="579">
        <f t="shared" si="99"/>
        <v>0</v>
      </c>
      <c r="M1831" s="580">
        <f t="shared" si="100"/>
        <v>7862855</v>
      </c>
      <c r="N1831" s="638"/>
      <c r="O1831" s="638" t="s">
        <v>3653</v>
      </c>
      <c r="P1831" s="639" t="s">
        <v>372</v>
      </c>
      <c r="Q1831" s="639" t="s">
        <v>336</v>
      </c>
      <c r="R1831" s="639" t="s">
        <v>73</v>
      </c>
      <c r="S1831" s="639" t="s">
        <v>237</v>
      </c>
      <c r="T1831" s="34" t="s">
        <v>3412</v>
      </c>
      <c r="U1831" s="34" t="s">
        <v>460</v>
      </c>
      <c r="V1831" s="89"/>
    </row>
    <row r="1832" spans="1:22" ht="25.5" customHeight="1">
      <c r="A1832" s="639" t="s">
        <v>1214</v>
      </c>
      <c r="B1832" s="638" t="s">
        <v>3654</v>
      </c>
      <c r="C1832" s="639" t="s">
        <v>1394</v>
      </c>
      <c r="D1832" s="640" t="s">
        <v>4480</v>
      </c>
      <c r="E1832" s="638"/>
      <c r="F1832" s="639" t="s">
        <v>2892</v>
      </c>
      <c r="G1832" s="638"/>
      <c r="H1832" s="1110">
        <v>715</v>
      </c>
      <c r="I1832" s="705">
        <v>16862</v>
      </c>
      <c r="J1832" s="643" t="s">
        <v>765</v>
      </c>
      <c r="K1832" s="578" t="str">
        <f t="shared" si="98"/>
        <v>0</v>
      </c>
      <c r="L1832" s="579">
        <f t="shared" si="99"/>
        <v>0</v>
      </c>
      <c r="M1832" s="580">
        <f t="shared" si="100"/>
        <v>12056330</v>
      </c>
      <c r="N1832" s="638"/>
      <c r="O1832" s="638" t="s">
        <v>3653</v>
      </c>
      <c r="P1832" s="639" t="s">
        <v>372</v>
      </c>
      <c r="Q1832" s="639" t="s">
        <v>336</v>
      </c>
      <c r="R1832" s="639" t="s">
        <v>73</v>
      </c>
      <c r="S1832" s="639" t="s">
        <v>237</v>
      </c>
      <c r="T1832" s="34" t="s">
        <v>3013</v>
      </c>
      <c r="U1832" s="34" t="s">
        <v>460</v>
      </c>
      <c r="V1832" s="89"/>
    </row>
    <row r="1833" spans="1:22" ht="20.25" customHeight="1">
      <c r="A1833" s="639" t="s">
        <v>1214</v>
      </c>
      <c r="B1833" s="638" t="s">
        <v>3654</v>
      </c>
      <c r="C1833" s="639" t="s">
        <v>1394</v>
      </c>
      <c r="D1833" s="640" t="s">
        <v>4480</v>
      </c>
      <c r="E1833" s="638"/>
      <c r="F1833" s="639" t="s">
        <v>2295</v>
      </c>
      <c r="G1833" s="638"/>
      <c r="H1833" s="1110">
        <v>715</v>
      </c>
      <c r="I1833" s="705">
        <v>102640</v>
      </c>
      <c r="J1833" s="643" t="s">
        <v>765</v>
      </c>
      <c r="K1833" s="578" t="str">
        <f t="shared" si="98"/>
        <v>0</v>
      </c>
      <c r="L1833" s="579">
        <f t="shared" si="99"/>
        <v>0</v>
      </c>
      <c r="M1833" s="580">
        <f t="shared" si="100"/>
        <v>73387600</v>
      </c>
      <c r="N1833" s="638"/>
      <c r="O1833" s="638" t="s">
        <v>3653</v>
      </c>
      <c r="P1833" s="639" t="s">
        <v>372</v>
      </c>
      <c r="Q1833" s="639" t="s">
        <v>276</v>
      </c>
      <c r="R1833" s="639" t="s">
        <v>73</v>
      </c>
      <c r="S1833" s="639" t="s">
        <v>237</v>
      </c>
      <c r="T1833" s="34" t="s">
        <v>3029</v>
      </c>
      <c r="U1833" s="34" t="s">
        <v>279</v>
      </c>
      <c r="V1833" s="89"/>
    </row>
    <row r="1834" spans="1:22" ht="20.25" customHeight="1">
      <c r="A1834" s="639" t="s">
        <v>806</v>
      </c>
      <c r="B1834" s="638" t="s">
        <v>3664</v>
      </c>
      <c r="C1834" s="639" t="s">
        <v>371</v>
      </c>
      <c r="D1834" s="640" t="s">
        <v>4495</v>
      </c>
      <c r="E1834" s="638"/>
      <c r="F1834" s="639" t="s">
        <v>568</v>
      </c>
      <c r="G1834" s="638"/>
      <c r="H1834" s="1110">
        <v>306</v>
      </c>
      <c r="I1834" s="705">
        <v>60411</v>
      </c>
      <c r="J1834" s="643">
        <v>16</v>
      </c>
      <c r="K1834" s="578">
        <f t="shared" si="98"/>
        <v>4896</v>
      </c>
      <c r="L1834" s="579">
        <f t="shared" si="99"/>
        <v>4.8959999999999999</v>
      </c>
      <c r="M1834" s="580">
        <f t="shared" si="100"/>
        <v>18485766</v>
      </c>
      <c r="N1834" s="638"/>
      <c r="O1834" s="638" t="s">
        <v>1009</v>
      </c>
      <c r="P1834" s="639" t="s">
        <v>1273</v>
      </c>
      <c r="Q1834" s="639" t="s">
        <v>270</v>
      </c>
      <c r="R1834" s="639" t="s">
        <v>60</v>
      </c>
      <c r="S1834" s="639" t="s">
        <v>237</v>
      </c>
      <c r="T1834" s="34" t="s">
        <v>3419</v>
      </c>
      <c r="U1834" s="34" t="s">
        <v>700</v>
      </c>
      <c r="V1834" s="89"/>
    </row>
    <row r="1835" spans="1:22" ht="20.25" customHeight="1">
      <c r="A1835" s="639" t="s">
        <v>806</v>
      </c>
      <c r="B1835" s="638" t="s">
        <v>3664</v>
      </c>
      <c r="C1835" s="639" t="s">
        <v>371</v>
      </c>
      <c r="D1835" s="640" t="s">
        <v>4495</v>
      </c>
      <c r="E1835" s="638"/>
      <c r="F1835" s="639" t="s">
        <v>1387</v>
      </c>
      <c r="G1835" s="638"/>
      <c r="H1835" s="1110">
        <v>306</v>
      </c>
      <c r="I1835" s="705">
        <v>13396</v>
      </c>
      <c r="J1835" s="643" t="s">
        <v>765</v>
      </c>
      <c r="K1835" s="578" t="str">
        <f t="shared" si="98"/>
        <v>0</v>
      </c>
      <c r="L1835" s="579">
        <f t="shared" si="99"/>
        <v>0</v>
      </c>
      <c r="M1835" s="580">
        <f t="shared" si="100"/>
        <v>4099176</v>
      </c>
      <c r="N1835" s="638"/>
      <c r="O1835" s="638" t="s">
        <v>1009</v>
      </c>
      <c r="P1835" s="639" t="s">
        <v>1273</v>
      </c>
      <c r="Q1835" s="639" t="s">
        <v>577</v>
      </c>
      <c r="R1835" s="639" t="s">
        <v>375</v>
      </c>
      <c r="S1835" s="639" t="s">
        <v>237</v>
      </c>
      <c r="T1835" s="34" t="s">
        <v>3420</v>
      </c>
      <c r="U1835" s="34" t="s">
        <v>700</v>
      </c>
      <c r="V1835" s="89"/>
    </row>
    <row r="1836" spans="1:22" ht="20.25" customHeight="1">
      <c r="A1836" s="639" t="s">
        <v>806</v>
      </c>
      <c r="B1836" s="638" t="s">
        <v>3664</v>
      </c>
      <c r="C1836" s="639" t="s">
        <v>371</v>
      </c>
      <c r="D1836" s="640" t="s">
        <v>4495</v>
      </c>
      <c r="E1836" s="638"/>
      <c r="F1836" s="639" t="s">
        <v>402</v>
      </c>
      <c r="G1836" s="638"/>
      <c r="H1836" s="1110">
        <v>306</v>
      </c>
      <c r="I1836" s="705">
        <v>176321</v>
      </c>
      <c r="J1836" s="643">
        <v>36</v>
      </c>
      <c r="K1836" s="578">
        <f t="shared" si="98"/>
        <v>11016</v>
      </c>
      <c r="L1836" s="579">
        <f t="shared" si="99"/>
        <v>11.016</v>
      </c>
      <c r="M1836" s="580">
        <f t="shared" si="100"/>
        <v>53954226</v>
      </c>
      <c r="N1836" s="638"/>
      <c r="O1836" s="638" t="s">
        <v>598</v>
      </c>
      <c r="P1836" s="639" t="s">
        <v>1273</v>
      </c>
      <c r="Q1836" s="639" t="s">
        <v>403</v>
      </c>
      <c r="R1836" s="639" t="s">
        <v>60</v>
      </c>
      <c r="S1836" s="639" t="s">
        <v>237</v>
      </c>
      <c r="T1836" s="34" t="s">
        <v>3024</v>
      </c>
      <c r="U1836" s="34" t="s">
        <v>700</v>
      </c>
      <c r="V1836" s="89"/>
    </row>
    <row r="1837" spans="1:22" ht="20.25" customHeight="1">
      <c r="A1837" s="639" t="s">
        <v>806</v>
      </c>
      <c r="B1837" s="638" t="s">
        <v>3664</v>
      </c>
      <c r="C1837" s="639" t="s">
        <v>371</v>
      </c>
      <c r="D1837" s="640" t="s">
        <v>4495</v>
      </c>
      <c r="E1837" s="638"/>
      <c r="F1837" s="639" t="s">
        <v>880</v>
      </c>
      <c r="G1837" s="638"/>
      <c r="H1837" s="1110">
        <v>306</v>
      </c>
      <c r="I1837" s="705">
        <v>3255</v>
      </c>
      <c r="J1837" s="643" t="s">
        <v>765</v>
      </c>
      <c r="K1837" s="578" t="str">
        <f t="shared" si="98"/>
        <v>0</v>
      </c>
      <c r="L1837" s="579">
        <f t="shared" si="99"/>
        <v>0</v>
      </c>
      <c r="M1837" s="580">
        <f t="shared" si="100"/>
        <v>996030</v>
      </c>
      <c r="N1837" s="638"/>
      <c r="O1837" s="638" t="s">
        <v>598</v>
      </c>
      <c r="P1837" s="639" t="s">
        <v>1273</v>
      </c>
      <c r="Q1837" s="639" t="s">
        <v>336</v>
      </c>
      <c r="R1837" s="639" t="s">
        <v>73</v>
      </c>
      <c r="S1837" s="639" t="s">
        <v>237</v>
      </c>
      <c r="T1837" s="34" t="s">
        <v>3421</v>
      </c>
      <c r="U1837" s="34" t="s">
        <v>700</v>
      </c>
      <c r="V1837" s="89"/>
    </row>
    <row r="1838" spans="1:22" ht="20.25" customHeight="1">
      <c r="A1838" s="639" t="s">
        <v>235</v>
      </c>
      <c r="B1838" s="638" t="s">
        <v>3666</v>
      </c>
      <c r="C1838" s="639" t="s">
        <v>371</v>
      </c>
      <c r="D1838" s="640" t="s">
        <v>4469</v>
      </c>
      <c r="E1838" s="638"/>
      <c r="F1838" s="639" t="s">
        <v>3586</v>
      </c>
      <c r="G1838" s="638"/>
      <c r="H1838" s="1110">
        <v>221</v>
      </c>
      <c r="I1838" s="705">
        <v>5776</v>
      </c>
      <c r="J1838" s="643" t="s">
        <v>765</v>
      </c>
      <c r="K1838" s="578" t="str">
        <f t="shared" si="98"/>
        <v>0</v>
      </c>
      <c r="L1838" s="579">
        <f t="shared" si="99"/>
        <v>0</v>
      </c>
      <c r="M1838" s="580">
        <f t="shared" si="100"/>
        <v>1276496</v>
      </c>
      <c r="N1838" s="638"/>
      <c r="O1838" s="638" t="s">
        <v>3757</v>
      </c>
      <c r="P1838" s="639" t="s">
        <v>35</v>
      </c>
      <c r="Q1838" s="639" t="s">
        <v>336</v>
      </c>
      <c r="R1838" s="639" t="s">
        <v>73</v>
      </c>
      <c r="S1838" s="639" t="s">
        <v>213</v>
      </c>
      <c r="T1838" s="34" t="s">
        <v>3425</v>
      </c>
      <c r="U1838" s="34" t="s">
        <v>423</v>
      </c>
      <c r="V1838" s="89"/>
    </row>
    <row r="1839" spans="1:22" ht="20.25" customHeight="1">
      <c r="A1839" s="639" t="s">
        <v>436</v>
      </c>
      <c r="B1839" s="638" t="s">
        <v>3667</v>
      </c>
      <c r="C1839" s="639" t="s">
        <v>371</v>
      </c>
      <c r="D1839" s="640" t="s">
        <v>4469</v>
      </c>
      <c r="E1839" s="638"/>
      <c r="F1839" s="639" t="s">
        <v>957</v>
      </c>
      <c r="G1839" s="638"/>
      <c r="H1839" s="1110">
        <v>1705</v>
      </c>
      <c r="I1839" s="705">
        <v>51224</v>
      </c>
      <c r="J1839" s="643" t="s">
        <v>765</v>
      </c>
      <c r="K1839" s="578" t="str">
        <f t="shared" si="98"/>
        <v>0</v>
      </c>
      <c r="L1839" s="579">
        <f t="shared" si="99"/>
        <v>0</v>
      </c>
      <c r="M1839" s="580">
        <f t="shared" si="100"/>
        <v>87336920</v>
      </c>
      <c r="N1839" s="638"/>
      <c r="O1839" s="638" t="s">
        <v>3727</v>
      </c>
      <c r="P1839" s="639" t="s">
        <v>483</v>
      </c>
      <c r="Q1839" s="639" t="s">
        <v>278</v>
      </c>
      <c r="R1839" s="639" t="s">
        <v>73</v>
      </c>
      <c r="S1839" s="639" t="s">
        <v>213</v>
      </c>
      <c r="T1839" s="34" t="s">
        <v>3425</v>
      </c>
      <c r="U1839" s="34" t="s">
        <v>423</v>
      </c>
      <c r="V1839" s="89"/>
    </row>
    <row r="1840" spans="1:22" ht="20.25" customHeight="1">
      <c r="A1840" s="639" t="s">
        <v>436</v>
      </c>
      <c r="B1840" s="638" t="s">
        <v>3668</v>
      </c>
      <c r="C1840" s="639" t="s">
        <v>371</v>
      </c>
      <c r="D1840" s="640" t="s">
        <v>4470</v>
      </c>
      <c r="E1840" s="638"/>
      <c r="F1840" s="639" t="s">
        <v>3586</v>
      </c>
      <c r="G1840" s="638"/>
      <c r="H1840" s="1110">
        <v>1705</v>
      </c>
      <c r="I1840" s="705">
        <v>5776</v>
      </c>
      <c r="J1840" s="643" t="s">
        <v>765</v>
      </c>
      <c r="K1840" s="578" t="str">
        <f t="shared" ref="K1840:K1903" si="101">IFERROR(J1840*H1840,"0")</f>
        <v>0</v>
      </c>
      <c r="L1840" s="579">
        <f t="shared" ref="L1840:L1903" si="102">IFERROR(K1840/1000,"0")</f>
        <v>0</v>
      </c>
      <c r="M1840" s="580">
        <f t="shared" ref="M1840:M1903" si="103">I1840*H1840</f>
        <v>9848080</v>
      </c>
      <c r="N1840" s="638"/>
      <c r="O1840" s="638" t="s">
        <v>3727</v>
      </c>
      <c r="P1840" s="639" t="s">
        <v>483</v>
      </c>
      <c r="Q1840" s="639" t="s">
        <v>336</v>
      </c>
      <c r="R1840" s="639" t="s">
        <v>73</v>
      </c>
      <c r="S1840" s="639" t="s">
        <v>213</v>
      </c>
      <c r="T1840" s="34" t="s">
        <v>3425</v>
      </c>
      <c r="U1840" s="34" t="s">
        <v>423</v>
      </c>
      <c r="V1840" s="89"/>
    </row>
    <row r="1841" spans="1:22" ht="20.25" customHeight="1">
      <c r="A1841" s="639" t="s">
        <v>436</v>
      </c>
      <c r="B1841" s="638" t="s">
        <v>3669</v>
      </c>
      <c r="C1841" s="639" t="s">
        <v>371</v>
      </c>
      <c r="D1841" s="640" t="s">
        <v>4397</v>
      </c>
      <c r="E1841" s="638"/>
      <c r="F1841" s="639" t="s">
        <v>957</v>
      </c>
      <c r="G1841" s="638"/>
      <c r="H1841" s="1110">
        <v>732</v>
      </c>
      <c r="I1841" s="705">
        <v>51224</v>
      </c>
      <c r="J1841" s="643" t="s">
        <v>765</v>
      </c>
      <c r="K1841" s="578" t="str">
        <f t="shared" si="101"/>
        <v>0</v>
      </c>
      <c r="L1841" s="579">
        <f t="shared" si="102"/>
        <v>0</v>
      </c>
      <c r="M1841" s="580">
        <f t="shared" si="103"/>
        <v>37495968</v>
      </c>
      <c r="N1841" s="638"/>
      <c r="O1841" s="638" t="s">
        <v>3760</v>
      </c>
      <c r="P1841" s="639" t="s">
        <v>483</v>
      </c>
      <c r="Q1841" s="639" t="s">
        <v>278</v>
      </c>
      <c r="R1841" s="639" t="s">
        <v>73</v>
      </c>
      <c r="S1841" s="639" t="s">
        <v>213</v>
      </c>
      <c r="T1841" s="34" t="s">
        <v>1608</v>
      </c>
      <c r="U1841" s="34" t="s">
        <v>1609</v>
      </c>
      <c r="V1841" s="89"/>
    </row>
    <row r="1842" spans="1:22" ht="20.25" customHeight="1">
      <c r="A1842" s="639" t="s">
        <v>436</v>
      </c>
      <c r="B1842" s="638" t="s">
        <v>3669</v>
      </c>
      <c r="C1842" s="639" t="s">
        <v>371</v>
      </c>
      <c r="D1842" s="640" t="s">
        <v>4454</v>
      </c>
      <c r="E1842" s="638"/>
      <c r="F1842" s="639" t="s">
        <v>3756</v>
      </c>
      <c r="G1842" s="638"/>
      <c r="H1842" s="1110">
        <v>732</v>
      </c>
      <c r="I1842" s="705">
        <v>5776</v>
      </c>
      <c r="J1842" s="643" t="s">
        <v>765</v>
      </c>
      <c r="K1842" s="578" t="str">
        <f t="shared" si="101"/>
        <v>0</v>
      </c>
      <c r="L1842" s="579">
        <f t="shared" si="102"/>
        <v>0</v>
      </c>
      <c r="M1842" s="580">
        <f t="shared" si="103"/>
        <v>4228032</v>
      </c>
      <c r="N1842" s="638"/>
      <c r="O1842" s="638" t="s">
        <v>3760</v>
      </c>
      <c r="P1842" s="639" t="s">
        <v>483</v>
      </c>
      <c r="Q1842" s="639" t="s">
        <v>336</v>
      </c>
      <c r="R1842" s="639" t="s">
        <v>73</v>
      </c>
      <c r="S1842" s="639" t="s">
        <v>213</v>
      </c>
      <c r="T1842" s="34" t="s">
        <v>1576</v>
      </c>
      <c r="U1842" s="34" t="s">
        <v>1609</v>
      </c>
      <c r="V1842" s="89"/>
    </row>
    <row r="1843" spans="1:22" ht="20.25" customHeight="1">
      <c r="A1843" s="639" t="s">
        <v>3562</v>
      </c>
      <c r="B1843" s="638" t="s">
        <v>3671</v>
      </c>
      <c r="C1843" s="639" t="s">
        <v>908</v>
      </c>
      <c r="D1843" s="640" t="s">
        <v>4475</v>
      </c>
      <c r="E1843" s="638"/>
      <c r="F1843" s="639" t="s">
        <v>335</v>
      </c>
      <c r="G1843" s="638"/>
      <c r="H1843" s="1110">
        <v>253</v>
      </c>
      <c r="I1843" s="705">
        <v>35463</v>
      </c>
      <c r="J1843" s="643" t="s">
        <v>765</v>
      </c>
      <c r="K1843" s="578" t="str">
        <f t="shared" si="101"/>
        <v>0</v>
      </c>
      <c r="L1843" s="579">
        <f t="shared" si="102"/>
        <v>0</v>
      </c>
      <c r="M1843" s="580">
        <f t="shared" si="103"/>
        <v>8972139</v>
      </c>
      <c r="N1843" s="638"/>
      <c r="O1843" s="638" t="s">
        <v>1294</v>
      </c>
      <c r="P1843" s="639" t="s">
        <v>1163</v>
      </c>
      <c r="Q1843" s="639" t="s">
        <v>271</v>
      </c>
      <c r="R1843" s="639" t="s">
        <v>73</v>
      </c>
      <c r="S1843" s="639" t="s">
        <v>237</v>
      </c>
      <c r="T1843" s="34" t="s">
        <v>1602</v>
      </c>
      <c r="U1843" s="34" t="s">
        <v>3185</v>
      </c>
      <c r="V1843" s="89"/>
    </row>
    <row r="1844" spans="1:22" ht="20.25" customHeight="1">
      <c r="A1844" s="639" t="s">
        <v>3562</v>
      </c>
      <c r="B1844" s="638" t="s">
        <v>3671</v>
      </c>
      <c r="C1844" s="639" t="s">
        <v>908</v>
      </c>
      <c r="D1844" s="640" t="s">
        <v>4475</v>
      </c>
      <c r="E1844" s="638"/>
      <c r="F1844" s="639" t="s">
        <v>880</v>
      </c>
      <c r="G1844" s="638"/>
      <c r="H1844" s="1110">
        <v>253</v>
      </c>
      <c r="I1844" s="705">
        <v>3333</v>
      </c>
      <c r="J1844" s="643" t="s">
        <v>765</v>
      </c>
      <c r="K1844" s="578" t="str">
        <f t="shared" si="101"/>
        <v>0</v>
      </c>
      <c r="L1844" s="579">
        <f t="shared" si="102"/>
        <v>0</v>
      </c>
      <c r="M1844" s="580">
        <f t="shared" si="103"/>
        <v>843249</v>
      </c>
      <c r="N1844" s="638"/>
      <c r="O1844" s="638" t="s">
        <v>1294</v>
      </c>
      <c r="P1844" s="639" t="s">
        <v>1163</v>
      </c>
      <c r="Q1844" s="639" t="s">
        <v>336</v>
      </c>
      <c r="R1844" s="639" t="s">
        <v>73</v>
      </c>
      <c r="S1844" s="639" t="s">
        <v>237</v>
      </c>
      <c r="T1844" s="34" t="s">
        <v>3432</v>
      </c>
      <c r="U1844" s="34" t="s">
        <v>3433</v>
      </c>
      <c r="V1844" s="89"/>
    </row>
    <row r="1845" spans="1:22" ht="20.25" customHeight="1">
      <c r="A1845" s="639" t="s">
        <v>3562</v>
      </c>
      <c r="B1845" s="638" t="s">
        <v>3671</v>
      </c>
      <c r="C1845" s="639" t="s">
        <v>908</v>
      </c>
      <c r="D1845" s="640" t="s">
        <v>4475</v>
      </c>
      <c r="E1845" s="638"/>
      <c r="F1845" s="639" t="s">
        <v>880</v>
      </c>
      <c r="G1845" s="638"/>
      <c r="H1845" s="1110">
        <v>253</v>
      </c>
      <c r="I1845" s="705">
        <v>3333</v>
      </c>
      <c r="J1845" s="643" t="s">
        <v>765</v>
      </c>
      <c r="K1845" s="578" t="str">
        <f t="shared" si="101"/>
        <v>0</v>
      </c>
      <c r="L1845" s="579">
        <f t="shared" si="102"/>
        <v>0</v>
      </c>
      <c r="M1845" s="580">
        <f t="shared" si="103"/>
        <v>843249</v>
      </c>
      <c r="N1845" s="638"/>
      <c r="O1845" s="638" t="s">
        <v>1294</v>
      </c>
      <c r="P1845" s="639" t="s">
        <v>1163</v>
      </c>
      <c r="Q1845" s="639" t="s">
        <v>336</v>
      </c>
      <c r="R1845" s="639" t="s">
        <v>73</v>
      </c>
      <c r="S1845" s="639" t="s">
        <v>237</v>
      </c>
      <c r="T1845" s="34" t="s">
        <v>3434</v>
      </c>
      <c r="U1845" s="34" t="s">
        <v>3433</v>
      </c>
      <c r="V1845" s="89"/>
    </row>
    <row r="1846" spans="1:22" ht="20.25" customHeight="1">
      <c r="A1846" s="639" t="s">
        <v>3562</v>
      </c>
      <c r="B1846" s="638" t="s">
        <v>3671</v>
      </c>
      <c r="C1846" s="639" t="s">
        <v>908</v>
      </c>
      <c r="D1846" s="640" t="s">
        <v>4475</v>
      </c>
      <c r="E1846" s="638"/>
      <c r="F1846" s="639" t="s">
        <v>881</v>
      </c>
      <c r="G1846" s="638"/>
      <c r="H1846" s="1110">
        <v>253</v>
      </c>
      <c r="I1846" s="705">
        <v>10000</v>
      </c>
      <c r="J1846" s="643" t="s">
        <v>765</v>
      </c>
      <c r="K1846" s="578" t="str">
        <f t="shared" si="101"/>
        <v>0</v>
      </c>
      <c r="L1846" s="579">
        <f t="shared" si="102"/>
        <v>0</v>
      </c>
      <c r="M1846" s="580">
        <f t="shared" si="103"/>
        <v>2530000</v>
      </c>
      <c r="N1846" s="638"/>
      <c r="O1846" s="638" t="s">
        <v>1294</v>
      </c>
      <c r="P1846" s="639" t="s">
        <v>1163</v>
      </c>
      <c r="Q1846" s="639" t="s">
        <v>336</v>
      </c>
      <c r="R1846" s="639" t="s">
        <v>73</v>
      </c>
      <c r="S1846" s="639" t="s">
        <v>237</v>
      </c>
      <c r="T1846" s="34" t="s">
        <v>850</v>
      </c>
      <c r="U1846" s="34" t="s">
        <v>1613</v>
      </c>
      <c r="V1846" s="89"/>
    </row>
    <row r="1847" spans="1:22" ht="20.25" customHeight="1">
      <c r="A1847" s="639" t="s">
        <v>3562</v>
      </c>
      <c r="B1847" s="638" t="s">
        <v>3671</v>
      </c>
      <c r="C1847" s="639" t="s">
        <v>908</v>
      </c>
      <c r="D1847" s="640" t="s">
        <v>4475</v>
      </c>
      <c r="E1847" s="638"/>
      <c r="F1847" s="639" t="s">
        <v>882</v>
      </c>
      <c r="G1847" s="638"/>
      <c r="H1847" s="1110">
        <v>253</v>
      </c>
      <c r="I1847" s="705">
        <v>7870</v>
      </c>
      <c r="J1847" s="643" t="s">
        <v>765</v>
      </c>
      <c r="K1847" s="578" t="str">
        <f t="shared" si="101"/>
        <v>0</v>
      </c>
      <c r="L1847" s="579">
        <f t="shared" si="102"/>
        <v>0</v>
      </c>
      <c r="M1847" s="580">
        <f t="shared" si="103"/>
        <v>1991110</v>
      </c>
      <c r="N1847" s="638"/>
      <c r="O1847" s="638" t="s">
        <v>1294</v>
      </c>
      <c r="P1847" s="639" t="s">
        <v>1163</v>
      </c>
      <c r="Q1847" s="639" t="s">
        <v>336</v>
      </c>
      <c r="R1847" s="639" t="s">
        <v>73</v>
      </c>
      <c r="S1847" s="639" t="s">
        <v>237</v>
      </c>
      <c r="T1847" s="34" t="s">
        <v>3407</v>
      </c>
      <c r="U1847" s="34" t="s">
        <v>71</v>
      </c>
      <c r="V1847" s="89"/>
    </row>
    <row r="1848" spans="1:22" ht="20.25" customHeight="1">
      <c r="A1848" s="639" t="s">
        <v>3562</v>
      </c>
      <c r="B1848" s="638" t="s">
        <v>3671</v>
      </c>
      <c r="C1848" s="639" t="s">
        <v>908</v>
      </c>
      <c r="D1848" s="640" t="s">
        <v>4475</v>
      </c>
      <c r="E1848" s="638"/>
      <c r="F1848" s="639" t="s">
        <v>71</v>
      </c>
      <c r="G1848" s="638"/>
      <c r="H1848" s="1110">
        <v>268</v>
      </c>
      <c r="I1848" s="705">
        <v>35463</v>
      </c>
      <c r="J1848" s="643" t="s">
        <v>765</v>
      </c>
      <c r="K1848" s="578" t="str">
        <f t="shared" si="101"/>
        <v>0</v>
      </c>
      <c r="L1848" s="579">
        <f t="shared" si="102"/>
        <v>0</v>
      </c>
      <c r="M1848" s="580">
        <f t="shared" si="103"/>
        <v>9504084</v>
      </c>
      <c r="N1848" s="638"/>
      <c r="O1848" s="638" t="s">
        <v>1735</v>
      </c>
      <c r="P1848" s="639" t="s">
        <v>1163</v>
      </c>
      <c r="Q1848" s="639" t="s">
        <v>271</v>
      </c>
      <c r="R1848" s="639" t="s">
        <v>73</v>
      </c>
      <c r="S1848" s="639" t="s">
        <v>237</v>
      </c>
      <c r="T1848" s="34" t="s">
        <v>1576</v>
      </c>
      <c r="U1848" s="34" t="s">
        <v>71</v>
      </c>
      <c r="V1848" s="89"/>
    </row>
    <row r="1849" spans="1:22" ht="20.25" customHeight="1">
      <c r="A1849" s="639" t="s">
        <v>3562</v>
      </c>
      <c r="B1849" s="638" t="s">
        <v>3671</v>
      </c>
      <c r="C1849" s="639" t="s">
        <v>908</v>
      </c>
      <c r="D1849" s="640" t="s">
        <v>4475</v>
      </c>
      <c r="E1849" s="638"/>
      <c r="F1849" s="639" t="s">
        <v>880</v>
      </c>
      <c r="G1849" s="638"/>
      <c r="H1849" s="1110">
        <v>268</v>
      </c>
      <c r="I1849" s="705">
        <v>3333</v>
      </c>
      <c r="J1849" s="643" t="s">
        <v>765</v>
      </c>
      <c r="K1849" s="578" t="str">
        <f t="shared" si="101"/>
        <v>0</v>
      </c>
      <c r="L1849" s="579">
        <f t="shared" si="102"/>
        <v>0</v>
      </c>
      <c r="M1849" s="580">
        <f t="shared" si="103"/>
        <v>893244</v>
      </c>
      <c r="N1849" s="638"/>
      <c r="O1849" s="638" t="s">
        <v>1735</v>
      </c>
      <c r="P1849" s="639" t="s">
        <v>1163</v>
      </c>
      <c r="Q1849" s="639" t="s">
        <v>336</v>
      </c>
      <c r="R1849" s="639" t="s">
        <v>73</v>
      </c>
      <c r="S1849" s="639" t="s">
        <v>237</v>
      </c>
      <c r="T1849" s="34" t="s">
        <v>1576</v>
      </c>
      <c r="U1849" s="34" t="s">
        <v>71</v>
      </c>
      <c r="V1849" s="89"/>
    </row>
    <row r="1850" spans="1:22" ht="20.25" customHeight="1">
      <c r="A1850" s="639" t="s">
        <v>3562</v>
      </c>
      <c r="B1850" s="638" t="s">
        <v>3671</v>
      </c>
      <c r="C1850" s="639" t="s">
        <v>908</v>
      </c>
      <c r="D1850" s="640" t="s">
        <v>4475</v>
      </c>
      <c r="E1850" s="638"/>
      <c r="F1850" s="639" t="s">
        <v>880</v>
      </c>
      <c r="G1850" s="638"/>
      <c r="H1850" s="1110">
        <v>268</v>
      </c>
      <c r="I1850" s="705">
        <v>3333</v>
      </c>
      <c r="J1850" s="643" t="s">
        <v>765</v>
      </c>
      <c r="K1850" s="578" t="str">
        <f t="shared" si="101"/>
        <v>0</v>
      </c>
      <c r="L1850" s="579">
        <f t="shared" si="102"/>
        <v>0</v>
      </c>
      <c r="M1850" s="580">
        <f t="shared" si="103"/>
        <v>893244</v>
      </c>
      <c r="N1850" s="638"/>
      <c r="O1850" s="638" t="s">
        <v>1735</v>
      </c>
      <c r="P1850" s="639" t="s">
        <v>1163</v>
      </c>
      <c r="Q1850" s="639" t="s">
        <v>336</v>
      </c>
      <c r="R1850" s="639" t="s">
        <v>73</v>
      </c>
      <c r="S1850" s="639" t="s">
        <v>237</v>
      </c>
      <c r="T1850" s="34" t="s">
        <v>1637</v>
      </c>
      <c r="U1850" s="34" t="s">
        <v>71</v>
      </c>
      <c r="V1850" s="89"/>
    </row>
    <row r="1851" spans="1:22" ht="20.25" customHeight="1">
      <c r="A1851" s="639" t="s">
        <v>3562</v>
      </c>
      <c r="B1851" s="638" t="s">
        <v>3671</v>
      </c>
      <c r="C1851" s="639" t="s">
        <v>908</v>
      </c>
      <c r="D1851" s="640" t="s">
        <v>4475</v>
      </c>
      <c r="E1851" s="638"/>
      <c r="F1851" s="639" t="s">
        <v>881</v>
      </c>
      <c r="G1851" s="638"/>
      <c r="H1851" s="1110">
        <v>268</v>
      </c>
      <c r="I1851" s="705">
        <v>10000</v>
      </c>
      <c r="J1851" s="643" t="s">
        <v>765</v>
      </c>
      <c r="K1851" s="578" t="str">
        <f t="shared" si="101"/>
        <v>0</v>
      </c>
      <c r="L1851" s="579">
        <f t="shared" si="102"/>
        <v>0</v>
      </c>
      <c r="M1851" s="580">
        <f t="shared" si="103"/>
        <v>2680000</v>
      </c>
      <c r="N1851" s="638"/>
      <c r="O1851" s="638" t="s">
        <v>1735</v>
      </c>
      <c r="P1851" s="639" t="s">
        <v>1163</v>
      </c>
      <c r="Q1851" s="639" t="s">
        <v>336</v>
      </c>
      <c r="R1851" s="639" t="s">
        <v>73</v>
      </c>
      <c r="S1851" s="639" t="s">
        <v>237</v>
      </c>
      <c r="T1851" s="34" t="s">
        <v>1638</v>
      </c>
      <c r="U1851" s="34" t="s">
        <v>71</v>
      </c>
      <c r="V1851" s="89"/>
    </row>
    <row r="1852" spans="1:22" ht="20.25" customHeight="1">
      <c r="A1852" s="639" t="s">
        <v>3562</v>
      </c>
      <c r="B1852" s="638" t="s">
        <v>3671</v>
      </c>
      <c r="C1852" s="639" t="s">
        <v>908</v>
      </c>
      <c r="D1852" s="640" t="s">
        <v>4475</v>
      </c>
      <c r="E1852" s="638"/>
      <c r="F1852" s="639" t="s">
        <v>882</v>
      </c>
      <c r="G1852" s="638"/>
      <c r="H1852" s="1110">
        <v>268</v>
      </c>
      <c r="I1852" s="705">
        <v>7870</v>
      </c>
      <c r="J1852" s="643" t="s">
        <v>765</v>
      </c>
      <c r="K1852" s="578" t="str">
        <f t="shared" si="101"/>
        <v>0</v>
      </c>
      <c r="L1852" s="579">
        <f t="shared" si="102"/>
        <v>0</v>
      </c>
      <c r="M1852" s="580">
        <f t="shared" si="103"/>
        <v>2109160</v>
      </c>
      <c r="N1852" s="638"/>
      <c r="O1852" s="638" t="s">
        <v>1735</v>
      </c>
      <c r="P1852" s="639" t="s">
        <v>1163</v>
      </c>
      <c r="Q1852" s="639" t="s">
        <v>336</v>
      </c>
      <c r="R1852" s="639" t="s">
        <v>73</v>
      </c>
      <c r="S1852" s="639" t="s">
        <v>237</v>
      </c>
      <c r="T1852" s="34" t="s">
        <v>3013</v>
      </c>
      <c r="U1852" s="34" t="s">
        <v>337</v>
      </c>
      <c r="V1852" s="89"/>
    </row>
    <row r="1853" spans="1:22" ht="20.25" customHeight="1">
      <c r="A1853" s="639" t="s">
        <v>3562</v>
      </c>
      <c r="B1853" s="638" t="s">
        <v>3671</v>
      </c>
      <c r="C1853" s="639" t="s">
        <v>908</v>
      </c>
      <c r="D1853" s="640" t="s">
        <v>4475</v>
      </c>
      <c r="E1853" s="638"/>
      <c r="F1853" s="639" t="s">
        <v>75</v>
      </c>
      <c r="G1853" s="638"/>
      <c r="H1853" s="1110">
        <v>268</v>
      </c>
      <c r="I1853" s="705">
        <v>54556</v>
      </c>
      <c r="J1853" s="643" t="s">
        <v>765</v>
      </c>
      <c r="K1853" s="578" t="str">
        <f t="shared" si="101"/>
        <v>0</v>
      </c>
      <c r="L1853" s="579">
        <f t="shared" si="102"/>
        <v>0</v>
      </c>
      <c r="M1853" s="580">
        <f t="shared" si="103"/>
        <v>14621008</v>
      </c>
      <c r="N1853" s="638"/>
      <c r="O1853" s="638" t="s">
        <v>1295</v>
      </c>
      <c r="P1853" s="639" t="s">
        <v>1163</v>
      </c>
      <c r="Q1853" s="639" t="s">
        <v>272</v>
      </c>
      <c r="R1853" s="639" t="s">
        <v>73</v>
      </c>
      <c r="S1853" s="639" t="s">
        <v>237</v>
      </c>
      <c r="T1853" s="34" t="s">
        <v>3437</v>
      </c>
      <c r="U1853" s="34" t="s">
        <v>74</v>
      </c>
      <c r="V1853" s="89"/>
    </row>
    <row r="1854" spans="1:22" ht="20.25" customHeight="1">
      <c r="A1854" s="639" t="s">
        <v>3562</v>
      </c>
      <c r="B1854" s="638" t="s">
        <v>3671</v>
      </c>
      <c r="C1854" s="639" t="s">
        <v>908</v>
      </c>
      <c r="D1854" s="640" t="s">
        <v>4475</v>
      </c>
      <c r="E1854" s="638"/>
      <c r="F1854" s="639" t="s">
        <v>85</v>
      </c>
      <c r="G1854" s="638"/>
      <c r="H1854" s="1110">
        <v>268</v>
      </c>
      <c r="I1854" s="705">
        <v>12444</v>
      </c>
      <c r="J1854" s="643" t="s">
        <v>765</v>
      </c>
      <c r="K1854" s="578" t="str">
        <f t="shared" si="101"/>
        <v>0</v>
      </c>
      <c r="L1854" s="579">
        <f t="shared" si="102"/>
        <v>0</v>
      </c>
      <c r="M1854" s="580">
        <f t="shared" si="103"/>
        <v>3334992</v>
      </c>
      <c r="N1854" s="638"/>
      <c r="O1854" s="638" t="s">
        <v>1295</v>
      </c>
      <c r="P1854" s="639" t="s">
        <v>1163</v>
      </c>
      <c r="Q1854" s="639" t="s">
        <v>336</v>
      </c>
      <c r="R1854" s="639" t="s">
        <v>73</v>
      </c>
      <c r="S1854" s="639" t="s">
        <v>237</v>
      </c>
      <c r="T1854" s="34" t="s">
        <v>3163</v>
      </c>
      <c r="U1854" s="34" t="s">
        <v>74</v>
      </c>
      <c r="V1854" s="89"/>
    </row>
    <row r="1855" spans="1:22" ht="20.25" customHeight="1">
      <c r="A1855" s="639" t="s">
        <v>3562</v>
      </c>
      <c r="B1855" s="638" t="s">
        <v>3671</v>
      </c>
      <c r="C1855" s="639" t="s">
        <v>908</v>
      </c>
      <c r="D1855" s="640" t="s">
        <v>4475</v>
      </c>
      <c r="E1855" s="638"/>
      <c r="F1855" s="639" t="s">
        <v>337</v>
      </c>
      <c r="G1855" s="638"/>
      <c r="H1855" s="1110">
        <v>268</v>
      </c>
      <c r="I1855" s="705">
        <v>18000</v>
      </c>
      <c r="J1855" s="643" t="s">
        <v>765</v>
      </c>
      <c r="K1855" s="578" t="str">
        <f t="shared" si="101"/>
        <v>0</v>
      </c>
      <c r="L1855" s="579">
        <f t="shared" si="102"/>
        <v>0</v>
      </c>
      <c r="M1855" s="580">
        <f t="shared" si="103"/>
        <v>4824000</v>
      </c>
      <c r="N1855" s="638"/>
      <c r="O1855" s="638" t="s">
        <v>274</v>
      </c>
      <c r="P1855" s="639" t="s">
        <v>1163</v>
      </c>
      <c r="Q1855" s="639" t="s">
        <v>336</v>
      </c>
      <c r="R1855" s="639" t="s">
        <v>73</v>
      </c>
      <c r="S1855" s="639" t="s">
        <v>237</v>
      </c>
      <c r="T1855" s="34" t="s">
        <v>3438</v>
      </c>
      <c r="U1855" s="34" t="s">
        <v>74</v>
      </c>
      <c r="V1855" s="89"/>
    </row>
    <row r="1856" spans="1:22" ht="20.25" customHeight="1">
      <c r="A1856" s="639" t="s">
        <v>3562</v>
      </c>
      <c r="B1856" s="638" t="s">
        <v>3671</v>
      </c>
      <c r="C1856" s="639" t="s">
        <v>908</v>
      </c>
      <c r="D1856" s="640" t="s">
        <v>4475</v>
      </c>
      <c r="E1856" s="638"/>
      <c r="F1856" s="639" t="s">
        <v>275</v>
      </c>
      <c r="G1856" s="638"/>
      <c r="H1856" s="1110">
        <v>253</v>
      </c>
      <c r="I1856" s="705">
        <v>105642</v>
      </c>
      <c r="J1856" s="643" t="s">
        <v>765</v>
      </c>
      <c r="K1856" s="578" t="str">
        <f t="shared" si="101"/>
        <v>0</v>
      </c>
      <c r="L1856" s="579">
        <f t="shared" si="102"/>
        <v>0</v>
      </c>
      <c r="M1856" s="580">
        <f t="shared" si="103"/>
        <v>26727426</v>
      </c>
      <c r="N1856" s="638"/>
      <c r="O1856" s="638" t="s">
        <v>3672</v>
      </c>
      <c r="P1856" s="639" t="s">
        <v>1163</v>
      </c>
      <c r="Q1856" s="639" t="s">
        <v>276</v>
      </c>
      <c r="R1856" s="639" t="s">
        <v>73</v>
      </c>
      <c r="S1856" s="639" t="s">
        <v>237</v>
      </c>
      <c r="T1856" s="34" t="s">
        <v>3439</v>
      </c>
      <c r="U1856" s="34" t="s">
        <v>74</v>
      </c>
      <c r="V1856" s="89"/>
    </row>
    <row r="1857" spans="1:22" ht="20.25" customHeight="1">
      <c r="A1857" s="639" t="s">
        <v>3562</v>
      </c>
      <c r="B1857" s="638" t="s">
        <v>3671</v>
      </c>
      <c r="C1857" s="639" t="s">
        <v>908</v>
      </c>
      <c r="D1857" s="640" t="s">
        <v>4475</v>
      </c>
      <c r="E1857" s="638"/>
      <c r="F1857" s="639" t="s">
        <v>82</v>
      </c>
      <c r="G1857" s="638"/>
      <c r="H1857" s="1110">
        <v>253</v>
      </c>
      <c r="I1857" s="705">
        <v>14358</v>
      </c>
      <c r="J1857" s="643" t="s">
        <v>765</v>
      </c>
      <c r="K1857" s="578" t="str">
        <f t="shared" si="101"/>
        <v>0</v>
      </c>
      <c r="L1857" s="579">
        <f t="shared" si="102"/>
        <v>0</v>
      </c>
      <c r="M1857" s="580">
        <f t="shared" si="103"/>
        <v>3632574</v>
      </c>
      <c r="N1857" s="638"/>
      <c r="O1857" s="638" t="s">
        <v>3672</v>
      </c>
      <c r="P1857" s="639" t="s">
        <v>1163</v>
      </c>
      <c r="Q1857" s="639" t="s">
        <v>336</v>
      </c>
      <c r="R1857" s="639" t="s">
        <v>73</v>
      </c>
      <c r="S1857" s="639" t="s">
        <v>237</v>
      </c>
      <c r="T1857" s="34" t="s">
        <v>3440</v>
      </c>
      <c r="U1857" s="34" t="s">
        <v>74</v>
      </c>
      <c r="V1857" s="89"/>
    </row>
    <row r="1858" spans="1:22" ht="20.25" customHeight="1">
      <c r="A1858" s="639" t="s">
        <v>3562</v>
      </c>
      <c r="B1858" s="638" t="s">
        <v>3671</v>
      </c>
      <c r="C1858" s="639" t="s">
        <v>908</v>
      </c>
      <c r="D1858" s="640" t="s">
        <v>4475</v>
      </c>
      <c r="E1858" s="638"/>
      <c r="F1858" s="639" t="s">
        <v>76</v>
      </c>
      <c r="G1858" s="638"/>
      <c r="H1858" s="1110">
        <v>268</v>
      </c>
      <c r="I1858" s="705">
        <v>54455</v>
      </c>
      <c r="J1858" s="643" t="s">
        <v>765</v>
      </c>
      <c r="K1858" s="578" t="str">
        <f t="shared" si="101"/>
        <v>0</v>
      </c>
      <c r="L1858" s="579">
        <f t="shared" si="102"/>
        <v>0</v>
      </c>
      <c r="M1858" s="580">
        <f t="shared" si="103"/>
        <v>14593940</v>
      </c>
      <c r="N1858" s="638"/>
      <c r="O1858" s="638" t="s">
        <v>752</v>
      </c>
      <c r="P1858" s="639" t="s">
        <v>1163</v>
      </c>
      <c r="Q1858" s="639" t="s">
        <v>278</v>
      </c>
      <c r="R1858" s="639" t="s">
        <v>73</v>
      </c>
      <c r="S1858" s="639" t="s">
        <v>237</v>
      </c>
      <c r="T1858" s="34" t="s">
        <v>3441</v>
      </c>
      <c r="U1858" s="34" t="s">
        <v>957</v>
      </c>
      <c r="V1858" s="89"/>
    </row>
    <row r="1859" spans="1:22" ht="20.25" customHeight="1">
      <c r="A1859" s="639" t="s">
        <v>3562</v>
      </c>
      <c r="B1859" s="638" t="s">
        <v>3671</v>
      </c>
      <c r="C1859" s="639" t="s">
        <v>908</v>
      </c>
      <c r="D1859" s="640" t="s">
        <v>4475</v>
      </c>
      <c r="E1859" s="638"/>
      <c r="F1859" s="639" t="s">
        <v>880</v>
      </c>
      <c r="G1859" s="638"/>
      <c r="H1859" s="1110">
        <v>268</v>
      </c>
      <c r="I1859" s="705">
        <v>3273</v>
      </c>
      <c r="J1859" s="643" t="s">
        <v>765</v>
      </c>
      <c r="K1859" s="578" t="str">
        <f t="shared" si="101"/>
        <v>0</v>
      </c>
      <c r="L1859" s="579">
        <f t="shared" si="102"/>
        <v>0</v>
      </c>
      <c r="M1859" s="580">
        <f t="shared" si="103"/>
        <v>877164</v>
      </c>
      <c r="N1859" s="638"/>
      <c r="O1859" s="638" t="s">
        <v>752</v>
      </c>
      <c r="P1859" s="639" t="s">
        <v>1163</v>
      </c>
      <c r="Q1859" s="639" t="s">
        <v>336</v>
      </c>
      <c r="R1859" s="639" t="s">
        <v>73</v>
      </c>
      <c r="S1859" s="639" t="s">
        <v>237</v>
      </c>
      <c r="T1859" s="34" t="s">
        <v>3443</v>
      </c>
      <c r="U1859" s="34" t="s">
        <v>1646</v>
      </c>
      <c r="V1859" s="89"/>
    </row>
    <row r="1860" spans="1:22" ht="20.25" customHeight="1">
      <c r="A1860" s="639" t="s">
        <v>3562</v>
      </c>
      <c r="B1860" s="638" t="s">
        <v>3671</v>
      </c>
      <c r="C1860" s="639" t="s">
        <v>908</v>
      </c>
      <c r="D1860" s="640" t="s">
        <v>4475</v>
      </c>
      <c r="E1860" s="638"/>
      <c r="F1860" s="639" t="s">
        <v>880</v>
      </c>
      <c r="G1860" s="638"/>
      <c r="H1860" s="1110">
        <v>268</v>
      </c>
      <c r="I1860" s="705">
        <v>3273</v>
      </c>
      <c r="J1860" s="643" t="s">
        <v>765</v>
      </c>
      <c r="K1860" s="578" t="str">
        <f t="shared" si="101"/>
        <v>0</v>
      </c>
      <c r="L1860" s="579">
        <f t="shared" si="102"/>
        <v>0</v>
      </c>
      <c r="M1860" s="580">
        <f t="shared" si="103"/>
        <v>877164</v>
      </c>
      <c r="N1860" s="638"/>
      <c r="O1860" s="638" t="s">
        <v>752</v>
      </c>
      <c r="P1860" s="639" t="s">
        <v>1163</v>
      </c>
      <c r="Q1860" s="639" t="s">
        <v>336</v>
      </c>
      <c r="R1860" s="639" t="s">
        <v>73</v>
      </c>
      <c r="S1860" s="639" t="s">
        <v>237</v>
      </c>
      <c r="T1860" s="34" t="s">
        <v>3026</v>
      </c>
      <c r="U1860" s="34" t="s">
        <v>1646</v>
      </c>
      <c r="V1860" s="89"/>
    </row>
    <row r="1861" spans="1:22" ht="20.25" customHeight="1">
      <c r="A1861" s="639" t="s">
        <v>3562</v>
      </c>
      <c r="B1861" s="638" t="s">
        <v>3671</v>
      </c>
      <c r="C1861" s="639" t="s">
        <v>908</v>
      </c>
      <c r="D1861" s="640" t="s">
        <v>4475</v>
      </c>
      <c r="E1861" s="638"/>
      <c r="F1861" s="639" t="s">
        <v>350</v>
      </c>
      <c r="G1861" s="638"/>
      <c r="H1861" s="1110">
        <v>253</v>
      </c>
      <c r="I1861" s="705">
        <v>25000</v>
      </c>
      <c r="J1861" s="643" t="s">
        <v>765</v>
      </c>
      <c r="K1861" s="578" t="str">
        <f t="shared" si="101"/>
        <v>0</v>
      </c>
      <c r="L1861" s="579">
        <f t="shared" si="102"/>
        <v>0</v>
      </c>
      <c r="M1861" s="580">
        <f t="shared" si="103"/>
        <v>6325000</v>
      </c>
      <c r="N1861" s="638"/>
      <c r="O1861" s="638" t="s">
        <v>3673</v>
      </c>
      <c r="P1861" s="639" t="s">
        <v>1163</v>
      </c>
      <c r="Q1861" s="639" t="s">
        <v>336</v>
      </c>
      <c r="R1861" s="639" t="s">
        <v>73</v>
      </c>
      <c r="S1861" s="639" t="s">
        <v>237</v>
      </c>
      <c r="T1861" s="34" t="s">
        <v>3444</v>
      </c>
      <c r="U1861" s="34" t="s">
        <v>1646</v>
      </c>
      <c r="V1861" s="89"/>
    </row>
    <row r="1862" spans="1:22" ht="20.25" customHeight="1">
      <c r="A1862" s="639" t="s">
        <v>3562</v>
      </c>
      <c r="B1862" s="638" t="s">
        <v>3671</v>
      </c>
      <c r="C1862" s="639" t="s">
        <v>908</v>
      </c>
      <c r="D1862" s="640" t="s">
        <v>4475</v>
      </c>
      <c r="E1862" s="638"/>
      <c r="F1862" s="639" t="s">
        <v>442</v>
      </c>
      <c r="G1862" s="638"/>
      <c r="H1862" s="1110">
        <v>268</v>
      </c>
      <c r="I1862" s="705">
        <v>922</v>
      </c>
      <c r="J1862" s="643" t="s">
        <v>765</v>
      </c>
      <c r="K1862" s="578" t="str">
        <f t="shared" si="101"/>
        <v>0</v>
      </c>
      <c r="L1862" s="579">
        <f t="shared" si="102"/>
        <v>0</v>
      </c>
      <c r="M1862" s="580">
        <f t="shared" si="103"/>
        <v>247096</v>
      </c>
      <c r="N1862" s="638"/>
      <c r="O1862" s="638" t="s">
        <v>3674</v>
      </c>
      <c r="P1862" s="639" t="s">
        <v>1163</v>
      </c>
      <c r="Q1862" s="639" t="s">
        <v>336</v>
      </c>
      <c r="R1862" s="639" t="s">
        <v>73</v>
      </c>
      <c r="S1862" s="639" t="s">
        <v>237</v>
      </c>
      <c r="T1862" s="34" t="s">
        <v>3024</v>
      </c>
      <c r="U1862" s="34" t="s">
        <v>1646</v>
      </c>
      <c r="V1862" s="89"/>
    </row>
    <row r="1863" spans="1:22" ht="20.25" customHeight="1">
      <c r="A1863" s="639" t="s">
        <v>3562</v>
      </c>
      <c r="B1863" s="638" t="s">
        <v>3671</v>
      </c>
      <c r="C1863" s="639" t="s">
        <v>908</v>
      </c>
      <c r="D1863" s="640" t="s">
        <v>4475</v>
      </c>
      <c r="E1863" s="638"/>
      <c r="F1863" s="639" t="s">
        <v>81</v>
      </c>
      <c r="G1863" s="638"/>
      <c r="H1863" s="1110">
        <v>268</v>
      </c>
      <c r="I1863" s="705">
        <v>6457</v>
      </c>
      <c r="J1863" s="643" t="s">
        <v>765</v>
      </c>
      <c r="K1863" s="578" t="str">
        <f t="shared" si="101"/>
        <v>0</v>
      </c>
      <c r="L1863" s="579">
        <f t="shared" si="102"/>
        <v>0</v>
      </c>
      <c r="M1863" s="580">
        <f t="shared" si="103"/>
        <v>1730476</v>
      </c>
      <c r="N1863" s="638"/>
      <c r="O1863" s="638" t="s">
        <v>3674</v>
      </c>
      <c r="P1863" s="639" t="s">
        <v>1163</v>
      </c>
      <c r="Q1863" s="639" t="s">
        <v>336</v>
      </c>
      <c r="R1863" s="639" t="s">
        <v>73</v>
      </c>
      <c r="S1863" s="639" t="s">
        <v>237</v>
      </c>
      <c r="T1863" s="34" t="s">
        <v>3163</v>
      </c>
      <c r="U1863" s="34" t="s">
        <v>1646</v>
      </c>
      <c r="V1863" s="89"/>
    </row>
    <row r="1864" spans="1:22" ht="20.25" customHeight="1">
      <c r="A1864" s="639" t="s">
        <v>3562</v>
      </c>
      <c r="B1864" s="638" t="s">
        <v>3671</v>
      </c>
      <c r="C1864" s="639" t="s">
        <v>908</v>
      </c>
      <c r="D1864" s="640" t="s">
        <v>4475</v>
      </c>
      <c r="E1864" s="638"/>
      <c r="F1864" s="639" t="s">
        <v>338</v>
      </c>
      <c r="G1864" s="638"/>
      <c r="H1864" s="1110">
        <v>268</v>
      </c>
      <c r="I1864" s="705">
        <v>3967</v>
      </c>
      <c r="J1864" s="643" t="s">
        <v>765</v>
      </c>
      <c r="K1864" s="578" t="str">
        <f t="shared" si="101"/>
        <v>0</v>
      </c>
      <c r="L1864" s="579">
        <f t="shared" si="102"/>
        <v>0</v>
      </c>
      <c r="M1864" s="580">
        <f t="shared" si="103"/>
        <v>1063156</v>
      </c>
      <c r="N1864" s="638"/>
      <c r="O1864" s="638" t="s">
        <v>3674</v>
      </c>
      <c r="P1864" s="639" t="s">
        <v>1163</v>
      </c>
      <c r="Q1864" s="639" t="s">
        <v>336</v>
      </c>
      <c r="R1864" s="639" t="s">
        <v>73</v>
      </c>
      <c r="S1864" s="639" t="s">
        <v>237</v>
      </c>
      <c r="T1864" s="34" t="s">
        <v>1652</v>
      </c>
      <c r="U1864" s="34" t="s">
        <v>1430</v>
      </c>
      <c r="V1864" s="89"/>
    </row>
    <row r="1865" spans="1:22" ht="20.25" customHeight="1">
      <c r="A1865" s="639" t="s">
        <v>3562</v>
      </c>
      <c r="B1865" s="638" t="s">
        <v>3671</v>
      </c>
      <c r="C1865" s="639" t="s">
        <v>908</v>
      </c>
      <c r="D1865" s="640" t="s">
        <v>4475</v>
      </c>
      <c r="E1865" s="638"/>
      <c r="F1865" s="639" t="s">
        <v>1004</v>
      </c>
      <c r="G1865" s="638"/>
      <c r="H1865" s="1110">
        <v>268</v>
      </c>
      <c r="I1865" s="705">
        <v>10654</v>
      </c>
      <c r="J1865" s="643" t="s">
        <v>765</v>
      </c>
      <c r="K1865" s="578" t="str">
        <f t="shared" si="101"/>
        <v>0</v>
      </c>
      <c r="L1865" s="579">
        <f t="shared" si="102"/>
        <v>0</v>
      </c>
      <c r="M1865" s="580">
        <f t="shared" si="103"/>
        <v>2855272</v>
      </c>
      <c r="N1865" s="638"/>
      <c r="O1865" s="638" t="s">
        <v>3674</v>
      </c>
      <c r="P1865" s="639" t="s">
        <v>1163</v>
      </c>
      <c r="Q1865" s="639" t="s">
        <v>336</v>
      </c>
      <c r="R1865" s="639" t="s">
        <v>73</v>
      </c>
      <c r="S1865" s="639" t="s">
        <v>237</v>
      </c>
      <c r="T1865" s="34" t="s">
        <v>1576</v>
      </c>
      <c r="U1865" s="34" t="s">
        <v>3447</v>
      </c>
      <c r="V1865" s="89"/>
    </row>
    <row r="1866" spans="1:22" ht="20.25" customHeight="1">
      <c r="A1866" s="639" t="s">
        <v>3562</v>
      </c>
      <c r="B1866" s="638" t="s">
        <v>3671</v>
      </c>
      <c r="C1866" s="639" t="s">
        <v>908</v>
      </c>
      <c r="D1866" s="640" t="s">
        <v>4475</v>
      </c>
      <c r="E1866" s="638"/>
      <c r="F1866" s="639" t="s">
        <v>985</v>
      </c>
      <c r="G1866" s="638"/>
      <c r="H1866" s="1110">
        <v>536</v>
      </c>
      <c r="I1866" s="705">
        <v>7500</v>
      </c>
      <c r="J1866" s="643" t="s">
        <v>765</v>
      </c>
      <c r="K1866" s="578" t="str">
        <f t="shared" si="101"/>
        <v>0</v>
      </c>
      <c r="L1866" s="579">
        <f t="shared" si="102"/>
        <v>0</v>
      </c>
      <c r="M1866" s="580">
        <f t="shared" si="103"/>
        <v>4020000</v>
      </c>
      <c r="N1866" s="638"/>
      <c r="O1866" s="638" t="s">
        <v>586</v>
      </c>
      <c r="P1866" s="639" t="s">
        <v>1163</v>
      </c>
      <c r="Q1866" s="639" t="s">
        <v>336</v>
      </c>
      <c r="R1866" s="639" t="s">
        <v>73</v>
      </c>
      <c r="S1866" s="639" t="s">
        <v>237</v>
      </c>
      <c r="T1866" s="34" t="s">
        <v>1604</v>
      </c>
      <c r="U1866" s="34" t="s">
        <v>3447</v>
      </c>
      <c r="V1866" s="89"/>
    </row>
    <row r="1867" spans="1:22" ht="20.25" customHeight="1">
      <c r="A1867" s="639" t="s">
        <v>3562</v>
      </c>
      <c r="B1867" s="638" t="s">
        <v>3671</v>
      </c>
      <c r="C1867" s="639" t="s">
        <v>908</v>
      </c>
      <c r="D1867" s="640" t="s">
        <v>4475</v>
      </c>
      <c r="E1867" s="638"/>
      <c r="F1867" s="639" t="s">
        <v>985</v>
      </c>
      <c r="G1867" s="638"/>
      <c r="H1867" s="1110">
        <v>536</v>
      </c>
      <c r="I1867" s="705">
        <v>7500</v>
      </c>
      <c r="J1867" s="643" t="s">
        <v>765</v>
      </c>
      <c r="K1867" s="578" t="str">
        <f t="shared" si="101"/>
        <v>0</v>
      </c>
      <c r="L1867" s="579">
        <f t="shared" si="102"/>
        <v>0</v>
      </c>
      <c r="M1867" s="580">
        <f t="shared" si="103"/>
        <v>4020000</v>
      </c>
      <c r="N1867" s="638"/>
      <c r="O1867" s="638" t="s">
        <v>587</v>
      </c>
      <c r="P1867" s="639" t="s">
        <v>1163</v>
      </c>
      <c r="Q1867" s="639" t="s">
        <v>336</v>
      </c>
      <c r="R1867" s="639" t="s">
        <v>73</v>
      </c>
      <c r="S1867" s="639" t="s">
        <v>237</v>
      </c>
      <c r="T1867" s="34" t="s">
        <v>3235</v>
      </c>
      <c r="U1867" s="34" t="s">
        <v>75</v>
      </c>
      <c r="V1867" s="89"/>
    </row>
    <row r="1868" spans="1:22" ht="20.25" customHeight="1">
      <c r="A1868" s="639" t="s">
        <v>3675</v>
      </c>
      <c r="B1868" s="638" t="s">
        <v>3678</v>
      </c>
      <c r="C1868" s="639" t="s">
        <v>365</v>
      </c>
      <c r="D1868" s="640" t="s">
        <v>4470</v>
      </c>
      <c r="E1868" s="638"/>
      <c r="F1868" s="639" t="s">
        <v>694</v>
      </c>
      <c r="G1868" s="638"/>
      <c r="H1868" s="1110">
        <v>807</v>
      </c>
      <c r="I1868" s="705">
        <v>57093</v>
      </c>
      <c r="J1868" s="643">
        <v>36</v>
      </c>
      <c r="K1868" s="578">
        <f t="shared" si="101"/>
        <v>29052</v>
      </c>
      <c r="L1868" s="579">
        <f t="shared" si="102"/>
        <v>29.052</v>
      </c>
      <c r="M1868" s="580">
        <f t="shared" si="103"/>
        <v>46074051</v>
      </c>
      <c r="N1868" s="638"/>
      <c r="O1868" s="638" t="s">
        <v>3677</v>
      </c>
      <c r="P1868" s="639" t="s">
        <v>269</v>
      </c>
      <c r="Q1868" s="639" t="s">
        <v>358</v>
      </c>
      <c r="R1868" s="639" t="s">
        <v>68</v>
      </c>
      <c r="S1868" s="639" t="s">
        <v>109</v>
      </c>
      <c r="T1868" s="34" t="s">
        <v>3163</v>
      </c>
      <c r="U1868" s="34" t="s">
        <v>75</v>
      </c>
      <c r="V1868" s="89"/>
    </row>
    <row r="1869" spans="1:22" ht="20.25" customHeight="1">
      <c r="A1869" s="639" t="s">
        <v>3675</v>
      </c>
      <c r="B1869" s="638" t="s">
        <v>3678</v>
      </c>
      <c r="C1869" s="639" t="s">
        <v>365</v>
      </c>
      <c r="D1869" s="640" t="s">
        <v>4470</v>
      </c>
      <c r="E1869" s="638"/>
      <c r="F1869" s="639" t="s">
        <v>880</v>
      </c>
      <c r="G1869" s="638"/>
      <c r="H1869" s="1110">
        <v>807</v>
      </c>
      <c r="I1869" s="705">
        <v>3806</v>
      </c>
      <c r="J1869" s="643" t="s">
        <v>765</v>
      </c>
      <c r="K1869" s="578" t="str">
        <f t="shared" si="101"/>
        <v>0</v>
      </c>
      <c r="L1869" s="579">
        <f t="shared" si="102"/>
        <v>0</v>
      </c>
      <c r="M1869" s="580">
        <f t="shared" si="103"/>
        <v>3071442</v>
      </c>
      <c r="N1869" s="638"/>
      <c r="O1869" s="638" t="s">
        <v>3677</v>
      </c>
      <c r="P1869" s="639" t="s">
        <v>269</v>
      </c>
      <c r="Q1869" s="639" t="s">
        <v>336</v>
      </c>
      <c r="R1869" s="639" t="s">
        <v>73</v>
      </c>
      <c r="S1869" s="639" t="s">
        <v>109</v>
      </c>
      <c r="T1869" s="34" t="s">
        <v>3451</v>
      </c>
      <c r="U1869" s="34" t="s">
        <v>75</v>
      </c>
      <c r="V1869" s="89"/>
    </row>
    <row r="1870" spans="1:22" ht="20.25" customHeight="1">
      <c r="A1870" s="639" t="s">
        <v>3675</v>
      </c>
      <c r="B1870" s="638" t="s">
        <v>3678</v>
      </c>
      <c r="C1870" s="639" t="s">
        <v>365</v>
      </c>
      <c r="D1870" s="640" t="s">
        <v>4470</v>
      </c>
      <c r="E1870" s="638"/>
      <c r="F1870" s="639" t="s">
        <v>589</v>
      </c>
      <c r="G1870" s="638"/>
      <c r="H1870" s="1110">
        <v>828</v>
      </c>
      <c r="I1870" s="705">
        <v>28345</v>
      </c>
      <c r="J1870" s="643">
        <v>15</v>
      </c>
      <c r="K1870" s="578">
        <f t="shared" si="101"/>
        <v>12420</v>
      </c>
      <c r="L1870" s="579">
        <f t="shared" si="102"/>
        <v>12.42</v>
      </c>
      <c r="M1870" s="580">
        <f t="shared" si="103"/>
        <v>23469660</v>
      </c>
      <c r="N1870" s="638"/>
      <c r="O1870" s="638" t="s">
        <v>695</v>
      </c>
      <c r="P1870" s="639" t="s">
        <v>269</v>
      </c>
      <c r="Q1870" s="639" t="s">
        <v>270</v>
      </c>
      <c r="R1870" s="639" t="s">
        <v>68</v>
      </c>
      <c r="S1870" s="639" t="s">
        <v>109</v>
      </c>
      <c r="T1870" s="34" t="s">
        <v>3439</v>
      </c>
      <c r="U1870" s="34" t="s">
        <v>75</v>
      </c>
      <c r="V1870" s="89"/>
    </row>
    <row r="1871" spans="1:22" ht="20.25" customHeight="1">
      <c r="A1871" s="639" t="s">
        <v>3675</v>
      </c>
      <c r="B1871" s="638" t="s">
        <v>3678</v>
      </c>
      <c r="C1871" s="639" t="s">
        <v>365</v>
      </c>
      <c r="D1871" s="640" t="s">
        <v>4470</v>
      </c>
      <c r="E1871" s="638"/>
      <c r="F1871" s="639" t="s">
        <v>1387</v>
      </c>
      <c r="G1871" s="638"/>
      <c r="H1871" s="1110">
        <v>828</v>
      </c>
      <c r="I1871" s="705">
        <v>13989</v>
      </c>
      <c r="J1871" s="643" t="s">
        <v>765</v>
      </c>
      <c r="K1871" s="578" t="str">
        <f t="shared" si="101"/>
        <v>0</v>
      </c>
      <c r="L1871" s="579">
        <f t="shared" si="102"/>
        <v>0</v>
      </c>
      <c r="M1871" s="580">
        <f t="shared" si="103"/>
        <v>11582892</v>
      </c>
      <c r="N1871" s="638"/>
      <c r="O1871" s="638" t="s">
        <v>695</v>
      </c>
      <c r="P1871" s="639" t="s">
        <v>269</v>
      </c>
      <c r="Q1871" s="639" t="s">
        <v>577</v>
      </c>
      <c r="R1871" s="639" t="s">
        <v>375</v>
      </c>
      <c r="S1871" s="639" t="s">
        <v>109</v>
      </c>
      <c r="T1871" s="34" t="s">
        <v>1608</v>
      </c>
      <c r="U1871" s="34" t="s">
        <v>1609</v>
      </c>
      <c r="V1871" s="89"/>
    </row>
    <row r="1872" spans="1:22" ht="20.25" customHeight="1">
      <c r="A1872" s="639" t="s">
        <v>744</v>
      </c>
      <c r="B1872" s="638" t="s">
        <v>3682</v>
      </c>
      <c r="C1872" s="639" t="s">
        <v>1394</v>
      </c>
      <c r="D1872" s="640" t="s">
        <v>4471</v>
      </c>
      <c r="E1872" s="638"/>
      <c r="F1872" s="639" t="s">
        <v>643</v>
      </c>
      <c r="G1872" s="638"/>
      <c r="H1872" s="1110">
        <v>1789</v>
      </c>
      <c r="I1872" s="705">
        <v>62886</v>
      </c>
      <c r="J1872" s="643">
        <v>16</v>
      </c>
      <c r="K1872" s="578">
        <f t="shared" si="101"/>
        <v>28624</v>
      </c>
      <c r="L1872" s="579">
        <f t="shared" si="102"/>
        <v>28.623999999999999</v>
      </c>
      <c r="M1872" s="580">
        <f t="shared" si="103"/>
        <v>112503054</v>
      </c>
      <c r="N1872" s="638"/>
      <c r="O1872" s="638" t="s">
        <v>3087</v>
      </c>
      <c r="P1872" s="639" t="s">
        <v>372</v>
      </c>
      <c r="Q1872" s="639" t="s">
        <v>270</v>
      </c>
      <c r="R1872" s="639" t="s">
        <v>60</v>
      </c>
      <c r="S1872" s="639" t="s">
        <v>109</v>
      </c>
      <c r="T1872" s="34" t="s">
        <v>1576</v>
      </c>
      <c r="U1872" s="34" t="s">
        <v>1609</v>
      </c>
      <c r="V1872" s="89"/>
    </row>
    <row r="1873" spans="1:22" ht="20.25" customHeight="1">
      <c r="A1873" s="639" t="s">
        <v>744</v>
      </c>
      <c r="B1873" s="638" t="s">
        <v>3682</v>
      </c>
      <c r="C1873" s="639" t="s">
        <v>1394</v>
      </c>
      <c r="D1873" s="640" t="s">
        <v>4471</v>
      </c>
      <c r="E1873" s="638"/>
      <c r="F1873" s="639" t="s">
        <v>1387</v>
      </c>
      <c r="G1873" s="638"/>
      <c r="H1873" s="1110">
        <v>1789</v>
      </c>
      <c r="I1873" s="705">
        <v>13944</v>
      </c>
      <c r="J1873" s="643" t="s">
        <v>765</v>
      </c>
      <c r="K1873" s="578" t="str">
        <f t="shared" si="101"/>
        <v>0</v>
      </c>
      <c r="L1873" s="579">
        <f t="shared" si="102"/>
        <v>0</v>
      </c>
      <c r="M1873" s="580">
        <f t="shared" si="103"/>
        <v>24945816</v>
      </c>
      <c r="N1873" s="638"/>
      <c r="O1873" s="638" t="s">
        <v>3087</v>
      </c>
      <c r="P1873" s="639" t="s">
        <v>372</v>
      </c>
      <c r="Q1873" s="639" t="s">
        <v>577</v>
      </c>
      <c r="R1873" s="639" t="s">
        <v>375</v>
      </c>
      <c r="S1873" s="639" t="s">
        <v>109</v>
      </c>
      <c r="T1873" s="34" t="s">
        <v>850</v>
      </c>
      <c r="U1873" s="34" t="s">
        <v>1613</v>
      </c>
      <c r="V1873" s="89"/>
    </row>
    <row r="1874" spans="1:22" ht="20.25" customHeight="1">
      <c r="A1874" s="639" t="s">
        <v>744</v>
      </c>
      <c r="B1874" s="638" t="s">
        <v>3682</v>
      </c>
      <c r="C1874" s="639" t="s">
        <v>1394</v>
      </c>
      <c r="D1874" s="640" t="s">
        <v>4471</v>
      </c>
      <c r="E1874" s="638"/>
      <c r="F1874" s="639" t="s">
        <v>653</v>
      </c>
      <c r="G1874" s="638"/>
      <c r="H1874" s="1110">
        <v>1356</v>
      </c>
      <c r="I1874" s="705">
        <v>60376</v>
      </c>
      <c r="J1874" s="643">
        <v>12</v>
      </c>
      <c r="K1874" s="578">
        <f t="shared" si="101"/>
        <v>16272</v>
      </c>
      <c r="L1874" s="579">
        <f t="shared" si="102"/>
        <v>16.271999999999998</v>
      </c>
      <c r="M1874" s="580">
        <f t="shared" si="103"/>
        <v>81869856</v>
      </c>
      <c r="N1874" s="638"/>
      <c r="O1874" s="638" t="s">
        <v>3087</v>
      </c>
      <c r="P1874" s="639" t="s">
        <v>372</v>
      </c>
      <c r="Q1874" s="639" t="s">
        <v>270</v>
      </c>
      <c r="R1874" s="639" t="s">
        <v>60</v>
      </c>
      <c r="S1874" s="639" t="s">
        <v>109</v>
      </c>
      <c r="T1874" s="34" t="s">
        <v>1611</v>
      </c>
      <c r="U1874" s="34" t="s">
        <v>3213</v>
      </c>
      <c r="V1874" s="89"/>
    </row>
    <row r="1875" spans="1:22" ht="20.25" customHeight="1">
      <c r="A1875" s="639" t="s">
        <v>744</v>
      </c>
      <c r="B1875" s="638" t="s">
        <v>3682</v>
      </c>
      <c r="C1875" s="639" t="s">
        <v>1394</v>
      </c>
      <c r="D1875" s="640" t="s">
        <v>4471</v>
      </c>
      <c r="E1875" s="638"/>
      <c r="F1875" s="639" t="s">
        <v>1387</v>
      </c>
      <c r="G1875" s="638"/>
      <c r="H1875" s="1110">
        <v>1356</v>
      </c>
      <c r="I1875" s="705">
        <v>14899</v>
      </c>
      <c r="J1875" s="643" t="s">
        <v>765</v>
      </c>
      <c r="K1875" s="578" t="str">
        <f t="shared" si="101"/>
        <v>0</v>
      </c>
      <c r="L1875" s="579">
        <f t="shared" si="102"/>
        <v>0</v>
      </c>
      <c r="M1875" s="580">
        <f t="shared" si="103"/>
        <v>20203044</v>
      </c>
      <c r="N1875" s="638"/>
      <c r="O1875" s="638" t="s">
        <v>3087</v>
      </c>
      <c r="P1875" s="639" t="s">
        <v>372</v>
      </c>
      <c r="Q1875" s="639" t="s">
        <v>577</v>
      </c>
      <c r="R1875" s="639" t="s">
        <v>375</v>
      </c>
      <c r="S1875" s="639" t="s">
        <v>109</v>
      </c>
      <c r="T1875" s="34" t="s">
        <v>3214</v>
      </c>
      <c r="U1875" s="34" t="s">
        <v>3213</v>
      </c>
      <c r="V1875" s="89"/>
    </row>
    <row r="1876" spans="1:22" ht="20.25" customHeight="1">
      <c r="A1876" s="639" t="s">
        <v>744</v>
      </c>
      <c r="B1876" s="638" t="s">
        <v>3682</v>
      </c>
      <c r="C1876" s="639" t="s">
        <v>1394</v>
      </c>
      <c r="D1876" s="640" t="s">
        <v>4471</v>
      </c>
      <c r="E1876" s="638"/>
      <c r="F1876" s="639" t="s">
        <v>427</v>
      </c>
      <c r="G1876" s="638"/>
      <c r="H1876" s="1110">
        <v>3147</v>
      </c>
      <c r="I1876" s="705">
        <v>229834</v>
      </c>
      <c r="J1876" s="643">
        <v>42</v>
      </c>
      <c r="K1876" s="578">
        <f t="shared" si="101"/>
        <v>132174</v>
      </c>
      <c r="L1876" s="579">
        <f t="shared" si="102"/>
        <v>132.17400000000001</v>
      </c>
      <c r="M1876" s="580">
        <f t="shared" si="103"/>
        <v>723287598</v>
      </c>
      <c r="N1876" s="638"/>
      <c r="O1876" s="638" t="s">
        <v>3684</v>
      </c>
      <c r="P1876" s="639" t="s">
        <v>372</v>
      </c>
      <c r="Q1876" s="639" t="s">
        <v>327</v>
      </c>
      <c r="R1876" s="639" t="s">
        <v>60</v>
      </c>
      <c r="S1876" s="639" t="s">
        <v>109</v>
      </c>
      <c r="T1876" s="34" t="s">
        <v>1611</v>
      </c>
      <c r="U1876" s="34" t="s">
        <v>3213</v>
      </c>
      <c r="V1876" s="89"/>
    </row>
    <row r="1877" spans="1:22" ht="20.25" customHeight="1">
      <c r="A1877" s="639" t="s">
        <v>744</v>
      </c>
      <c r="B1877" s="638" t="s">
        <v>3682</v>
      </c>
      <c r="C1877" s="639" t="s">
        <v>1394</v>
      </c>
      <c r="D1877" s="640" t="s">
        <v>4471</v>
      </c>
      <c r="E1877" s="638"/>
      <c r="F1877" s="639" t="s">
        <v>880</v>
      </c>
      <c r="G1877" s="638"/>
      <c r="H1877" s="1110">
        <v>3147</v>
      </c>
      <c r="I1877" s="705">
        <v>3677</v>
      </c>
      <c r="J1877" s="643" t="s">
        <v>765</v>
      </c>
      <c r="K1877" s="578" t="str">
        <f t="shared" si="101"/>
        <v>0</v>
      </c>
      <c r="L1877" s="579">
        <f t="shared" si="102"/>
        <v>0</v>
      </c>
      <c r="M1877" s="580">
        <f t="shared" si="103"/>
        <v>11571519</v>
      </c>
      <c r="N1877" s="638"/>
      <c r="O1877" s="638" t="s">
        <v>3684</v>
      </c>
      <c r="P1877" s="639" t="s">
        <v>372</v>
      </c>
      <c r="Q1877" s="639" t="s">
        <v>336</v>
      </c>
      <c r="R1877" s="639" t="s">
        <v>73</v>
      </c>
      <c r="S1877" s="639" t="s">
        <v>109</v>
      </c>
      <c r="T1877" s="34" t="s">
        <v>3214</v>
      </c>
      <c r="U1877" s="34" t="s">
        <v>3213</v>
      </c>
      <c r="V1877" s="89"/>
    </row>
    <row r="1878" spans="1:22" ht="20.25" customHeight="1">
      <c r="A1878" s="639" t="s">
        <v>744</v>
      </c>
      <c r="B1878" s="638" t="s">
        <v>3682</v>
      </c>
      <c r="C1878" s="639" t="s">
        <v>1394</v>
      </c>
      <c r="D1878" s="640" t="s">
        <v>4471</v>
      </c>
      <c r="E1878" s="638"/>
      <c r="F1878" s="639" t="s">
        <v>3529</v>
      </c>
      <c r="G1878" s="638"/>
      <c r="H1878" s="1110">
        <v>1</v>
      </c>
      <c r="I1878" s="705">
        <v>157153</v>
      </c>
      <c r="J1878" s="643">
        <v>27</v>
      </c>
      <c r="K1878" s="578">
        <f t="shared" si="101"/>
        <v>27</v>
      </c>
      <c r="L1878" s="579">
        <f t="shared" si="102"/>
        <v>2.7E-2</v>
      </c>
      <c r="M1878" s="580">
        <f t="shared" si="103"/>
        <v>157153</v>
      </c>
      <c r="N1878" s="638"/>
      <c r="O1878" s="638" t="s">
        <v>3686</v>
      </c>
      <c r="P1878" s="639" t="s">
        <v>372</v>
      </c>
      <c r="Q1878" s="639" t="s">
        <v>343</v>
      </c>
      <c r="R1878" s="639" t="s">
        <v>60</v>
      </c>
      <c r="S1878" s="639" t="s">
        <v>109</v>
      </c>
      <c r="T1878" s="34" t="s">
        <v>3457</v>
      </c>
      <c r="U1878" s="34" t="s">
        <v>1442</v>
      </c>
      <c r="V1878" s="89"/>
    </row>
    <row r="1879" spans="1:22" ht="20.25" customHeight="1">
      <c r="A1879" s="639" t="s">
        <v>744</v>
      </c>
      <c r="B1879" s="638" t="s">
        <v>3682</v>
      </c>
      <c r="C1879" s="639" t="s">
        <v>1394</v>
      </c>
      <c r="D1879" s="640" t="s">
        <v>4471</v>
      </c>
      <c r="E1879" s="638"/>
      <c r="F1879" s="639" t="s">
        <v>880</v>
      </c>
      <c r="G1879" s="638"/>
      <c r="H1879" s="1110">
        <v>1</v>
      </c>
      <c r="I1879" s="705">
        <v>2887</v>
      </c>
      <c r="J1879" s="643" t="s">
        <v>765</v>
      </c>
      <c r="K1879" s="578" t="str">
        <f t="shared" si="101"/>
        <v>0</v>
      </c>
      <c r="L1879" s="579">
        <f t="shared" si="102"/>
        <v>0</v>
      </c>
      <c r="M1879" s="580">
        <f t="shared" si="103"/>
        <v>2887</v>
      </c>
      <c r="N1879" s="638"/>
      <c r="O1879" s="638" t="s">
        <v>3686</v>
      </c>
      <c r="P1879" s="639" t="s">
        <v>372</v>
      </c>
      <c r="Q1879" s="639" t="s">
        <v>336</v>
      </c>
      <c r="R1879" s="639" t="s">
        <v>73</v>
      </c>
      <c r="S1879" s="639" t="s">
        <v>109</v>
      </c>
      <c r="T1879" s="34" t="s">
        <v>1576</v>
      </c>
      <c r="U1879" s="34" t="s">
        <v>1442</v>
      </c>
      <c r="V1879" s="89"/>
    </row>
    <row r="1880" spans="1:22" ht="20.25" customHeight="1">
      <c r="A1880" s="639" t="s">
        <v>744</v>
      </c>
      <c r="B1880" s="638" t="s">
        <v>3682</v>
      </c>
      <c r="C1880" s="639" t="s">
        <v>1394</v>
      </c>
      <c r="D1880" s="640" t="s">
        <v>4471</v>
      </c>
      <c r="E1880" s="638"/>
      <c r="F1880" s="639" t="s">
        <v>521</v>
      </c>
      <c r="G1880" s="638"/>
      <c r="H1880" s="1110">
        <v>1</v>
      </c>
      <c r="I1880" s="705">
        <v>218502</v>
      </c>
      <c r="J1880" s="643" t="s">
        <v>765</v>
      </c>
      <c r="K1880" s="578" t="str">
        <f t="shared" si="101"/>
        <v>0</v>
      </c>
      <c r="L1880" s="579">
        <f t="shared" si="102"/>
        <v>0</v>
      </c>
      <c r="M1880" s="580">
        <f t="shared" si="103"/>
        <v>218502</v>
      </c>
      <c r="N1880" s="638"/>
      <c r="O1880" s="638" t="s">
        <v>3687</v>
      </c>
      <c r="P1880" s="639" t="s">
        <v>372</v>
      </c>
      <c r="Q1880" s="639" t="s">
        <v>374</v>
      </c>
      <c r="R1880" s="639" t="s">
        <v>375</v>
      </c>
      <c r="S1880" s="639" t="s">
        <v>109</v>
      </c>
      <c r="T1880" s="34" t="s">
        <v>850</v>
      </c>
      <c r="U1880" s="34" t="s">
        <v>1613</v>
      </c>
      <c r="V1880" s="89"/>
    </row>
    <row r="1881" spans="1:22" ht="20.25" customHeight="1">
      <c r="A1881" s="639" t="s">
        <v>744</v>
      </c>
      <c r="B1881" s="638" t="s">
        <v>3682</v>
      </c>
      <c r="C1881" s="639" t="s">
        <v>1394</v>
      </c>
      <c r="D1881" s="640" t="s">
        <v>4471</v>
      </c>
      <c r="E1881" s="638"/>
      <c r="F1881" s="639" t="s">
        <v>592</v>
      </c>
      <c r="G1881" s="638"/>
      <c r="H1881" s="1110">
        <v>1</v>
      </c>
      <c r="I1881" s="705">
        <v>55991</v>
      </c>
      <c r="J1881" s="643">
        <v>15</v>
      </c>
      <c r="K1881" s="578">
        <f t="shared" si="101"/>
        <v>15</v>
      </c>
      <c r="L1881" s="579">
        <f t="shared" si="102"/>
        <v>1.4999999999999999E-2</v>
      </c>
      <c r="M1881" s="580">
        <f t="shared" si="103"/>
        <v>55991</v>
      </c>
      <c r="N1881" s="638"/>
      <c r="O1881" s="638" t="s">
        <v>3687</v>
      </c>
      <c r="P1881" s="639" t="s">
        <v>372</v>
      </c>
      <c r="Q1881" s="639" t="s">
        <v>357</v>
      </c>
      <c r="R1881" s="639" t="s">
        <v>60</v>
      </c>
      <c r="S1881" s="639" t="s">
        <v>109</v>
      </c>
      <c r="T1881" s="34" t="s">
        <v>850</v>
      </c>
      <c r="U1881" s="34" t="s">
        <v>1613</v>
      </c>
      <c r="V1881" s="89"/>
    </row>
    <row r="1882" spans="1:22" ht="20.25" customHeight="1">
      <c r="A1882" s="639" t="s">
        <v>398</v>
      </c>
      <c r="B1882" s="638" t="s">
        <v>3689</v>
      </c>
      <c r="C1882" s="639" t="s">
        <v>1171</v>
      </c>
      <c r="D1882" s="640" t="s">
        <v>4464</v>
      </c>
      <c r="E1882" s="638"/>
      <c r="F1882" s="639" t="s">
        <v>1387</v>
      </c>
      <c r="G1882" s="638"/>
      <c r="H1882" s="1110">
        <v>1300</v>
      </c>
      <c r="I1882" s="705">
        <v>12313</v>
      </c>
      <c r="J1882" s="643" t="s">
        <v>765</v>
      </c>
      <c r="K1882" s="578" t="str">
        <f t="shared" si="101"/>
        <v>0</v>
      </c>
      <c r="L1882" s="579">
        <f t="shared" si="102"/>
        <v>0</v>
      </c>
      <c r="M1882" s="580">
        <f t="shared" si="103"/>
        <v>16006900</v>
      </c>
      <c r="N1882" s="638"/>
      <c r="O1882" s="638" t="s">
        <v>1198</v>
      </c>
      <c r="P1882" s="639" t="s">
        <v>759</v>
      </c>
      <c r="Q1882" s="639" t="s">
        <v>577</v>
      </c>
      <c r="R1882" s="639" t="s">
        <v>375</v>
      </c>
      <c r="S1882" s="639" t="s">
        <v>1076</v>
      </c>
      <c r="T1882" s="34" t="s">
        <v>1611</v>
      </c>
      <c r="U1882" s="34" t="s">
        <v>3213</v>
      </c>
      <c r="V1882" s="89"/>
    </row>
    <row r="1883" spans="1:22" ht="20.25" customHeight="1">
      <c r="A1883" s="639" t="s">
        <v>398</v>
      </c>
      <c r="B1883" s="638" t="s">
        <v>3689</v>
      </c>
      <c r="C1883" s="639" t="s">
        <v>1171</v>
      </c>
      <c r="D1883" s="640" t="s">
        <v>4464</v>
      </c>
      <c r="E1883" s="638"/>
      <c r="F1883" s="639" t="s">
        <v>517</v>
      </c>
      <c r="G1883" s="638"/>
      <c r="H1883" s="1110">
        <v>1300</v>
      </c>
      <c r="I1883" s="705">
        <v>55529</v>
      </c>
      <c r="J1883" s="643">
        <v>16</v>
      </c>
      <c r="K1883" s="578">
        <f t="shared" si="101"/>
        <v>20800</v>
      </c>
      <c r="L1883" s="579">
        <f t="shared" si="102"/>
        <v>20.8</v>
      </c>
      <c r="M1883" s="580">
        <f t="shared" si="103"/>
        <v>72187700</v>
      </c>
      <c r="N1883" s="638"/>
      <c r="O1883" s="638" t="s">
        <v>1198</v>
      </c>
      <c r="P1883" s="639" t="s">
        <v>759</v>
      </c>
      <c r="Q1883" s="639" t="s">
        <v>270</v>
      </c>
      <c r="R1883" s="639" t="s">
        <v>60</v>
      </c>
      <c r="S1883" s="639" t="s">
        <v>1076</v>
      </c>
      <c r="T1883" s="34" t="s">
        <v>3214</v>
      </c>
      <c r="U1883" s="34" t="s">
        <v>3213</v>
      </c>
      <c r="V1883" s="89"/>
    </row>
    <row r="1884" spans="1:22" ht="20.25" customHeight="1">
      <c r="A1884" s="639" t="s">
        <v>398</v>
      </c>
      <c r="B1884" s="638" t="s">
        <v>3689</v>
      </c>
      <c r="C1884" s="639" t="s">
        <v>1171</v>
      </c>
      <c r="D1884" s="640" t="s">
        <v>4464</v>
      </c>
      <c r="E1884" s="638"/>
      <c r="F1884" s="639" t="s">
        <v>401</v>
      </c>
      <c r="G1884" s="638"/>
      <c r="H1884" s="1110">
        <v>490</v>
      </c>
      <c r="I1884" s="705">
        <v>50050</v>
      </c>
      <c r="J1884" s="643">
        <v>9</v>
      </c>
      <c r="K1884" s="578">
        <f t="shared" si="101"/>
        <v>4410</v>
      </c>
      <c r="L1884" s="579">
        <f t="shared" si="102"/>
        <v>4.41</v>
      </c>
      <c r="M1884" s="580">
        <f t="shared" si="103"/>
        <v>24524500</v>
      </c>
      <c r="N1884" s="638"/>
      <c r="O1884" s="638"/>
      <c r="P1884" s="639" t="s">
        <v>759</v>
      </c>
      <c r="Q1884" s="639" t="s">
        <v>344</v>
      </c>
      <c r="R1884" s="639" t="s">
        <v>60</v>
      </c>
      <c r="S1884" s="639" t="s">
        <v>1076</v>
      </c>
      <c r="T1884" s="34" t="s">
        <v>1608</v>
      </c>
      <c r="U1884" s="34" t="s">
        <v>1609</v>
      </c>
      <c r="V1884" s="89"/>
    </row>
    <row r="1885" spans="1:22" ht="20.25" customHeight="1">
      <c r="A1885" s="639" t="s">
        <v>398</v>
      </c>
      <c r="B1885" s="638" t="s">
        <v>3689</v>
      </c>
      <c r="C1885" s="639" t="s">
        <v>1171</v>
      </c>
      <c r="D1885" s="640" t="s">
        <v>4464</v>
      </c>
      <c r="E1885" s="638"/>
      <c r="F1885" s="639" t="s">
        <v>402</v>
      </c>
      <c r="G1885" s="638"/>
      <c r="H1885" s="1110">
        <v>1790</v>
      </c>
      <c r="I1885" s="705">
        <v>157733</v>
      </c>
      <c r="J1885" s="643">
        <v>36</v>
      </c>
      <c r="K1885" s="578">
        <f t="shared" si="101"/>
        <v>64440</v>
      </c>
      <c r="L1885" s="579">
        <f t="shared" si="102"/>
        <v>64.44</v>
      </c>
      <c r="M1885" s="580">
        <f t="shared" si="103"/>
        <v>282342070</v>
      </c>
      <c r="N1885" s="638"/>
      <c r="O1885" s="638" t="s">
        <v>1615</v>
      </c>
      <c r="P1885" s="639" t="s">
        <v>759</v>
      </c>
      <c r="Q1885" s="639" t="s">
        <v>403</v>
      </c>
      <c r="R1885" s="639" t="s">
        <v>60</v>
      </c>
      <c r="S1885" s="639" t="s">
        <v>1076</v>
      </c>
      <c r="T1885" s="34" t="s">
        <v>1576</v>
      </c>
      <c r="U1885" s="34" t="s">
        <v>1609</v>
      </c>
      <c r="V1885" s="89"/>
    </row>
    <row r="1886" spans="1:22" ht="20.25" customHeight="1">
      <c r="A1886" s="639" t="s">
        <v>398</v>
      </c>
      <c r="B1886" s="638" t="s">
        <v>3689</v>
      </c>
      <c r="C1886" s="639" t="s">
        <v>1171</v>
      </c>
      <c r="D1886" s="640" t="s">
        <v>4464</v>
      </c>
      <c r="E1886" s="638"/>
      <c r="F1886" s="639" t="s">
        <v>880</v>
      </c>
      <c r="G1886" s="638"/>
      <c r="H1886" s="1110">
        <v>1790</v>
      </c>
      <c r="I1886" s="705">
        <v>2912</v>
      </c>
      <c r="J1886" s="643" t="s">
        <v>765</v>
      </c>
      <c r="K1886" s="578" t="str">
        <f t="shared" si="101"/>
        <v>0</v>
      </c>
      <c r="L1886" s="579">
        <f t="shared" si="102"/>
        <v>0</v>
      </c>
      <c r="M1886" s="580">
        <f t="shared" si="103"/>
        <v>5212480</v>
      </c>
      <c r="N1886" s="638"/>
      <c r="O1886" s="638" t="s">
        <v>1615</v>
      </c>
      <c r="P1886" s="639" t="s">
        <v>759</v>
      </c>
      <c r="Q1886" s="639" t="s">
        <v>336</v>
      </c>
      <c r="R1886" s="639" t="s">
        <v>73</v>
      </c>
      <c r="S1886" s="639" t="s">
        <v>1076</v>
      </c>
      <c r="T1886" s="34" t="s">
        <v>3461</v>
      </c>
      <c r="U1886" s="34" t="s">
        <v>982</v>
      </c>
      <c r="V1886" s="89"/>
    </row>
    <row r="1887" spans="1:22" ht="20.25" customHeight="1">
      <c r="A1887" s="639" t="s">
        <v>1134</v>
      </c>
      <c r="B1887" s="638" t="s">
        <v>3691</v>
      </c>
      <c r="C1887" s="639" t="s">
        <v>1394</v>
      </c>
      <c r="D1887" s="640" t="s">
        <v>4397</v>
      </c>
      <c r="E1887" s="638"/>
      <c r="F1887" s="639" t="s">
        <v>402</v>
      </c>
      <c r="G1887" s="638"/>
      <c r="H1887" s="1110">
        <v>245</v>
      </c>
      <c r="I1887" s="705">
        <v>184737</v>
      </c>
      <c r="J1887" s="643">
        <v>36</v>
      </c>
      <c r="K1887" s="578">
        <f t="shared" si="101"/>
        <v>8820</v>
      </c>
      <c r="L1887" s="579">
        <f t="shared" si="102"/>
        <v>8.82</v>
      </c>
      <c r="M1887" s="580">
        <f t="shared" si="103"/>
        <v>45260565</v>
      </c>
      <c r="N1887" s="638"/>
      <c r="O1887" s="638" t="s">
        <v>2536</v>
      </c>
      <c r="P1887" s="639" t="s">
        <v>372</v>
      </c>
      <c r="Q1887" s="639" t="s">
        <v>403</v>
      </c>
      <c r="R1887" s="639" t="s">
        <v>60</v>
      </c>
      <c r="S1887" s="639" t="s">
        <v>237</v>
      </c>
      <c r="T1887" s="34" t="s">
        <v>3043</v>
      </c>
      <c r="U1887" s="34" t="s">
        <v>3015</v>
      </c>
      <c r="V1887" s="89"/>
    </row>
    <row r="1888" spans="1:22" ht="20.25" customHeight="1">
      <c r="A1888" s="639" t="s">
        <v>1134</v>
      </c>
      <c r="B1888" s="638" t="s">
        <v>3691</v>
      </c>
      <c r="C1888" s="639" t="s">
        <v>1394</v>
      </c>
      <c r="D1888" s="640" t="s">
        <v>4397</v>
      </c>
      <c r="E1888" s="638"/>
      <c r="F1888" s="639" t="s">
        <v>880</v>
      </c>
      <c r="G1888" s="638"/>
      <c r="H1888" s="1110">
        <v>245</v>
      </c>
      <c r="I1888" s="705">
        <v>3411</v>
      </c>
      <c r="J1888" s="643" t="s">
        <v>765</v>
      </c>
      <c r="K1888" s="578" t="str">
        <f t="shared" si="101"/>
        <v>0</v>
      </c>
      <c r="L1888" s="579">
        <f t="shared" si="102"/>
        <v>0</v>
      </c>
      <c r="M1888" s="580">
        <f t="shared" si="103"/>
        <v>835695</v>
      </c>
      <c r="N1888" s="638"/>
      <c r="O1888" s="638" t="s">
        <v>2536</v>
      </c>
      <c r="P1888" s="639" t="s">
        <v>372</v>
      </c>
      <c r="Q1888" s="639" t="s">
        <v>336</v>
      </c>
      <c r="R1888" s="639" t="s">
        <v>73</v>
      </c>
      <c r="S1888" s="639" t="s">
        <v>237</v>
      </c>
      <c r="T1888" s="34" t="s">
        <v>3014</v>
      </c>
      <c r="U1888" s="34" t="s">
        <v>3015</v>
      </c>
      <c r="V1888" s="89"/>
    </row>
    <row r="1889" spans="1:22" ht="20.25" customHeight="1">
      <c r="A1889" s="639" t="s">
        <v>1134</v>
      </c>
      <c r="B1889" s="638" t="s">
        <v>3691</v>
      </c>
      <c r="C1889" s="639" t="s">
        <v>1394</v>
      </c>
      <c r="D1889" s="640" t="s">
        <v>4397</v>
      </c>
      <c r="E1889" s="638"/>
      <c r="F1889" s="639" t="s">
        <v>1387</v>
      </c>
      <c r="G1889" s="638"/>
      <c r="H1889" s="1110">
        <v>245</v>
      </c>
      <c r="I1889" s="705">
        <v>14586</v>
      </c>
      <c r="J1889" s="643" t="s">
        <v>765</v>
      </c>
      <c r="K1889" s="578" t="str">
        <f t="shared" si="101"/>
        <v>0</v>
      </c>
      <c r="L1889" s="579">
        <f t="shared" si="102"/>
        <v>0</v>
      </c>
      <c r="M1889" s="580">
        <f t="shared" si="103"/>
        <v>3573570</v>
      </c>
      <c r="N1889" s="638"/>
      <c r="O1889" s="638" t="s">
        <v>1386</v>
      </c>
      <c r="P1889" s="639" t="s">
        <v>372</v>
      </c>
      <c r="Q1889" s="639" t="s">
        <v>577</v>
      </c>
      <c r="R1889" s="639" t="s">
        <v>375</v>
      </c>
      <c r="S1889" s="639" t="s">
        <v>237</v>
      </c>
      <c r="T1889" s="34" t="s">
        <v>3464</v>
      </c>
      <c r="U1889" s="34" t="s">
        <v>748</v>
      </c>
      <c r="V1889" s="89"/>
    </row>
    <row r="1890" spans="1:22" ht="20.25" customHeight="1">
      <c r="A1890" s="639" t="s">
        <v>1134</v>
      </c>
      <c r="B1890" s="638" t="s">
        <v>3691</v>
      </c>
      <c r="C1890" s="639" t="s">
        <v>1394</v>
      </c>
      <c r="D1890" s="640" t="s">
        <v>4397</v>
      </c>
      <c r="E1890" s="638"/>
      <c r="F1890" s="639" t="s">
        <v>653</v>
      </c>
      <c r="G1890" s="638"/>
      <c r="H1890" s="1110">
        <v>245</v>
      </c>
      <c r="I1890" s="705">
        <v>59105</v>
      </c>
      <c r="J1890" s="643">
        <v>12</v>
      </c>
      <c r="K1890" s="578">
        <f t="shared" si="101"/>
        <v>2940</v>
      </c>
      <c r="L1890" s="579">
        <f t="shared" si="102"/>
        <v>2.94</v>
      </c>
      <c r="M1890" s="580">
        <f t="shared" si="103"/>
        <v>14480725</v>
      </c>
      <c r="N1890" s="638"/>
      <c r="O1890" s="638" t="s">
        <v>1386</v>
      </c>
      <c r="P1890" s="639" t="s">
        <v>372</v>
      </c>
      <c r="Q1890" s="639" t="s">
        <v>270</v>
      </c>
      <c r="R1890" s="639" t="s">
        <v>60</v>
      </c>
      <c r="S1890" s="639" t="s">
        <v>237</v>
      </c>
      <c r="T1890" s="34" t="s">
        <v>3011</v>
      </c>
      <c r="U1890" s="34" t="s">
        <v>711</v>
      </c>
      <c r="V1890" s="89"/>
    </row>
    <row r="1891" spans="1:22" ht="20.25" customHeight="1">
      <c r="A1891" s="639" t="s">
        <v>1134</v>
      </c>
      <c r="B1891" s="638" t="s">
        <v>3691</v>
      </c>
      <c r="C1891" s="639" t="s">
        <v>1394</v>
      </c>
      <c r="D1891" s="640" t="s">
        <v>4397</v>
      </c>
      <c r="E1891" s="638"/>
      <c r="F1891" s="639" t="s">
        <v>447</v>
      </c>
      <c r="G1891" s="638"/>
      <c r="H1891" s="1110">
        <v>215</v>
      </c>
      <c r="I1891" s="705">
        <v>75600</v>
      </c>
      <c r="J1891" s="643" t="s">
        <v>765</v>
      </c>
      <c r="K1891" s="578" t="str">
        <f t="shared" si="101"/>
        <v>0</v>
      </c>
      <c r="L1891" s="579">
        <f t="shared" si="102"/>
        <v>0</v>
      </c>
      <c r="M1891" s="580">
        <f t="shared" si="103"/>
        <v>16254000</v>
      </c>
      <c r="N1891" s="638"/>
      <c r="O1891" s="638" t="s">
        <v>535</v>
      </c>
      <c r="P1891" s="639" t="s">
        <v>372</v>
      </c>
      <c r="Q1891" s="639" t="s">
        <v>278</v>
      </c>
      <c r="R1891" s="639" t="s">
        <v>73</v>
      </c>
      <c r="S1891" s="639" t="s">
        <v>237</v>
      </c>
      <c r="T1891" s="34" t="s">
        <v>3465</v>
      </c>
      <c r="U1891" s="34" t="s">
        <v>3466</v>
      </c>
      <c r="V1891" s="89"/>
    </row>
    <row r="1892" spans="1:22" ht="20.25" customHeight="1">
      <c r="A1892" s="639" t="s">
        <v>1134</v>
      </c>
      <c r="B1892" s="638" t="s">
        <v>3691</v>
      </c>
      <c r="C1892" s="639" t="s">
        <v>1394</v>
      </c>
      <c r="D1892" s="640" t="s">
        <v>4397</v>
      </c>
      <c r="E1892" s="638"/>
      <c r="F1892" s="639" t="s">
        <v>450</v>
      </c>
      <c r="G1892" s="638"/>
      <c r="H1892" s="1110">
        <v>245</v>
      </c>
      <c r="I1892" s="705">
        <v>58269</v>
      </c>
      <c r="J1892" s="643" t="s">
        <v>765</v>
      </c>
      <c r="K1892" s="578" t="str">
        <f t="shared" si="101"/>
        <v>0</v>
      </c>
      <c r="L1892" s="579">
        <f t="shared" si="102"/>
        <v>0</v>
      </c>
      <c r="M1892" s="580">
        <f t="shared" si="103"/>
        <v>14275905</v>
      </c>
      <c r="N1892" s="638"/>
      <c r="O1892" s="638" t="s">
        <v>2577</v>
      </c>
      <c r="P1892" s="639" t="s">
        <v>372</v>
      </c>
      <c r="Q1892" s="639" t="s">
        <v>271</v>
      </c>
      <c r="R1892" s="639" t="s">
        <v>73</v>
      </c>
      <c r="S1892" s="639" t="s">
        <v>237</v>
      </c>
      <c r="T1892" s="34" t="s">
        <v>1665</v>
      </c>
      <c r="U1892" s="34" t="s">
        <v>1666</v>
      </c>
      <c r="V1892" s="89"/>
    </row>
    <row r="1893" spans="1:22" ht="20.25" customHeight="1">
      <c r="A1893" s="639" t="s">
        <v>1134</v>
      </c>
      <c r="B1893" s="638" t="s">
        <v>3691</v>
      </c>
      <c r="C1893" s="639" t="s">
        <v>1394</v>
      </c>
      <c r="D1893" s="640" t="s">
        <v>4397</v>
      </c>
      <c r="E1893" s="638"/>
      <c r="F1893" s="639" t="s">
        <v>880</v>
      </c>
      <c r="G1893" s="638"/>
      <c r="H1893" s="1110">
        <v>245</v>
      </c>
      <c r="I1893" s="705">
        <v>2913</v>
      </c>
      <c r="J1893" s="643" t="s">
        <v>765</v>
      </c>
      <c r="K1893" s="578" t="str">
        <f t="shared" si="101"/>
        <v>0</v>
      </c>
      <c r="L1893" s="579">
        <f t="shared" si="102"/>
        <v>0</v>
      </c>
      <c r="M1893" s="580">
        <f t="shared" si="103"/>
        <v>713685</v>
      </c>
      <c r="N1893" s="638"/>
      <c r="O1893" s="638" t="s">
        <v>2577</v>
      </c>
      <c r="P1893" s="639" t="s">
        <v>372</v>
      </c>
      <c r="Q1893" s="639" t="s">
        <v>336</v>
      </c>
      <c r="R1893" s="639" t="s">
        <v>73</v>
      </c>
      <c r="S1893" s="639" t="s">
        <v>237</v>
      </c>
      <c r="T1893" s="34" t="s">
        <v>3468</v>
      </c>
      <c r="U1893" s="34" t="s">
        <v>1666</v>
      </c>
      <c r="V1893" s="89"/>
    </row>
    <row r="1894" spans="1:22" ht="20.25" customHeight="1">
      <c r="A1894" s="639" t="s">
        <v>1134</v>
      </c>
      <c r="B1894" s="638" t="s">
        <v>3691</v>
      </c>
      <c r="C1894" s="639" t="s">
        <v>1394</v>
      </c>
      <c r="D1894" s="640" t="s">
        <v>4397</v>
      </c>
      <c r="E1894" s="638"/>
      <c r="F1894" s="639" t="s">
        <v>880</v>
      </c>
      <c r="G1894" s="638"/>
      <c r="H1894" s="1110">
        <v>245</v>
      </c>
      <c r="I1894" s="705">
        <v>2913</v>
      </c>
      <c r="J1894" s="643" t="s">
        <v>765</v>
      </c>
      <c r="K1894" s="578" t="str">
        <f t="shared" si="101"/>
        <v>0</v>
      </c>
      <c r="L1894" s="579">
        <f t="shared" si="102"/>
        <v>0</v>
      </c>
      <c r="M1894" s="580">
        <f t="shared" si="103"/>
        <v>713685</v>
      </c>
      <c r="N1894" s="638"/>
      <c r="O1894" s="638" t="s">
        <v>2577</v>
      </c>
      <c r="P1894" s="639" t="s">
        <v>372</v>
      </c>
      <c r="Q1894" s="639" t="s">
        <v>336</v>
      </c>
      <c r="R1894" s="639" t="s">
        <v>73</v>
      </c>
      <c r="S1894" s="639" t="s">
        <v>237</v>
      </c>
      <c r="T1894" s="34" t="s">
        <v>1668</v>
      </c>
      <c r="U1894" s="34" t="s">
        <v>1669</v>
      </c>
      <c r="V1894" s="89"/>
    </row>
    <row r="1895" spans="1:22" ht="20.25" customHeight="1">
      <c r="A1895" s="639" t="s">
        <v>1134</v>
      </c>
      <c r="B1895" s="638" t="s">
        <v>3691</v>
      </c>
      <c r="C1895" s="639" t="s">
        <v>1394</v>
      </c>
      <c r="D1895" s="640" t="s">
        <v>4397</v>
      </c>
      <c r="E1895" s="638"/>
      <c r="F1895" s="639" t="s">
        <v>881</v>
      </c>
      <c r="G1895" s="638"/>
      <c r="H1895" s="1110">
        <v>245</v>
      </c>
      <c r="I1895" s="705">
        <v>8740</v>
      </c>
      <c r="J1895" s="643" t="s">
        <v>765</v>
      </c>
      <c r="K1895" s="578" t="str">
        <f t="shared" si="101"/>
        <v>0</v>
      </c>
      <c r="L1895" s="579">
        <f t="shared" si="102"/>
        <v>0</v>
      </c>
      <c r="M1895" s="580">
        <f t="shared" si="103"/>
        <v>2141300</v>
      </c>
      <c r="N1895" s="638"/>
      <c r="O1895" s="638" t="s">
        <v>2577</v>
      </c>
      <c r="P1895" s="639" t="s">
        <v>372</v>
      </c>
      <c r="Q1895" s="639" t="s">
        <v>336</v>
      </c>
      <c r="R1895" s="639" t="s">
        <v>73</v>
      </c>
      <c r="S1895" s="639" t="s">
        <v>237</v>
      </c>
      <c r="T1895" s="34" t="s">
        <v>3469</v>
      </c>
      <c r="U1895" s="34" t="s">
        <v>3470</v>
      </c>
      <c r="V1895" s="89"/>
    </row>
    <row r="1896" spans="1:22" ht="20.25" customHeight="1">
      <c r="A1896" s="639" t="s">
        <v>1134</v>
      </c>
      <c r="B1896" s="638" t="s">
        <v>3691</v>
      </c>
      <c r="C1896" s="639" t="s">
        <v>1394</v>
      </c>
      <c r="D1896" s="640" t="s">
        <v>4397</v>
      </c>
      <c r="E1896" s="638"/>
      <c r="F1896" s="639" t="s">
        <v>882</v>
      </c>
      <c r="G1896" s="638"/>
      <c r="H1896" s="1110">
        <v>245</v>
      </c>
      <c r="I1896" s="705">
        <v>6879</v>
      </c>
      <c r="J1896" s="643" t="s">
        <v>765</v>
      </c>
      <c r="K1896" s="578" t="str">
        <f t="shared" si="101"/>
        <v>0</v>
      </c>
      <c r="L1896" s="579">
        <f t="shared" si="102"/>
        <v>0</v>
      </c>
      <c r="M1896" s="580">
        <f t="shared" si="103"/>
        <v>1685355</v>
      </c>
      <c r="N1896" s="638"/>
      <c r="O1896" s="638" t="s">
        <v>2577</v>
      </c>
      <c r="P1896" s="639" t="s">
        <v>372</v>
      </c>
      <c r="Q1896" s="639" t="s">
        <v>336</v>
      </c>
      <c r="R1896" s="639" t="s">
        <v>73</v>
      </c>
      <c r="S1896" s="639" t="s">
        <v>237</v>
      </c>
      <c r="T1896" s="34" t="s">
        <v>1679</v>
      </c>
      <c r="U1896" s="34" t="s">
        <v>335</v>
      </c>
      <c r="V1896" s="89"/>
    </row>
    <row r="1897" spans="1:22" ht="20.25" customHeight="1">
      <c r="A1897" s="639" t="s">
        <v>1134</v>
      </c>
      <c r="B1897" s="638" t="s">
        <v>3691</v>
      </c>
      <c r="C1897" s="639" t="s">
        <v>1394</v>
      </c>
      <c r="D1897" s="640" t="s">
        <v>4397</v>
      </c>
      <c r="E1897" s="638"/>
      <c r="F1897" s="639" t="s">
        <v>556</v>
      </c>
      <c r="G1897" s="638"/>
      <c r="H1897" s="1110">
        <v>245</v>
      </c>
      <c r="I1897" s="705">
        <v>2185</v>
      </c>
      <c r="J1897" s="643" t="s">
        <v>765</v>
      </c>
      <c r="K1897" s="578" t="str">
        <f t="shared" si="101"/>
        <v>0</v>
      </c>
      <c r="L1897" s="579">
        <f t="shared" si="102"/>
        <v>0</v>
      </c>
      <c r="M1897" s="580">
        <f t="shared" si="103"/>
        <v>535325</v>
      </c>
      <c r="N1897" s="638"/>
      <c r="O1897" s="638" t="s">
        <v>2577</v>
      </c>
      <c r="P1897" s="639" t="s">
        <v>372</v>
      </c>
      <c r="Q1897" s="639" t="s">
        <v>336</v>
      </c>
      <c r="R1897" s="639" t="s">
        <v>73</v>
      </c>
      <c r="S1897" s="639" t="s">
        <v>237</v>
      </c>
      <c r="T1897" s="34" t="s">
        <v>1576</v>
      </c>
      <c r="U1897" s="34" t="s">
        <v>335</v>
      </c>
      <c r="V1897" s="89"/>
    </row>
    <row r="1898" spans="1:22" ht="20.25" customHeight="1">
      <c r="A1898" s="639" t="s">
        <v>1134</v>
      </c>
      <c r="B1898" s="638" t="s">
        <v>3691</v>
      </c>
      <c r="C1898" s="639" t="s">
        <v>1394</v>
      </c>
      <c r="D1898" s="640" t="s">
        <v>4397</v>
      </c>
      <c r="E1898" s="638"/>
      <c r="F1898" s="639" t="s">
        <v>434</v>
      </c>
      <c r="G1898" s="638"/>
      <c r="H1898" s="1110">
        <v>245</v>
      </c>
      <c r="I1898" s="705">
        <v>132576</v>
      </c>
      <c r="J1898" s="643" t="s">
        <v>765</v>
      </c>
      <c r="K1898" s="578" t="str">
        <f t="shared" si="101"/>
        <v>0</v>
      </c>
      <c r="L1898" s="579">
        <f t="shared" si="102"/>
        <v>0</v>
      </c>
      <c r="M1898" s="580">
        <f t="shared" si="103"/>
        <v>32481120</v>
      </c>
      <c r="N1898" s="638"/>
      <c r="O1898" s="638"/>
      <c r="P1898" s="639" t="s">
        <v>372</v>
      </c>
      <c r="Q1898" s="639" t="s">
        <v>276</v>
      </c>
      <c r="R1898" s="639" t="s">
        <v>73</v>
      </c>
      <c r="S1898" s="639" t="s">
        <v>237</v>
      </c>
      <c r="T1898" s="34" t="s">
        <v>1576</v>
      </c>
      <c r="U1898" s="34" t="s">
        <v>335</v>
      </c>
      <c r="V1898" s="89"/>
    </row>
    <row r="1899" spans="1:22" ht="20.25" customHeight="1">
      <c r="A1899" s="639" t="s">
        <v>1134</v>
      </c>
      <c r="B1899" s="638" t="s">
        <v>3691</v>
      </c>
      <c r="C1899" s="639" t="s">
        <v>1394</v>
      </c>
      <c r="D1899" s="640" t="s">
        <v>4397</v>
      </c>
      <c r="E1899" s="638"/>
      <c r="F1899" s="639" t="s">
        <v>82</v>
      </c>
      <c r="G1899" s="638"/>
      <c r="H1899" s="1110">
        <v>245</v>
      </c>
      <c r="I1899" s="705">
        <v>11424</v>
      </c>
      <c r="J1899" s="643" t="s">
        <v>765</v>
      </c>
      <c r="K1899" s="578" t="str">
        <f t="shared" si="101"/>
        <v>0</v>
      </c>
      <c r="L1899" s="579">
        <f t="shared" si="102"/>
        <v>0</v>
      </c>
      <c r="M1899" s="580">
        <f t="shared" si="103"/>
        <v>2798880</v>
      </c>
      <c r="N1899" s="638"/>
      <c r="O1899" s="638"/>
      <c r="P1899" s="639" t="s">
        <v>372</v>
      </c>
      <c r="Q1899" s="639" t="s">
        <v>336</v>
      </c>
      <c r="R1899" s="639" t="s">
        <v>73</v>
      </c>
      <c r="S1899" s="639" t="s">
        <v>237</v>
      </c>
      <c r="T1899" s="34" t="s">
        <v>3003</v>
      </c>
      <c r="U1899" s="34" t="s">
        <v>335</v>
      </c>
      <c r="V1899" s="89"/>
    </row>
    <row r="1900" spans="1:22" ht="20.25" customHeight="1">
      <c r="A1900" s="639" t="s">
        <v>1134</v>
      </c>
      <c r="B1900" s="638" t="s">
        <v>3691</v>
      </c>
      <c r="C1900" s="639" t="s">
        <v>1394</v>
      </c>
      <c r="D1900" s="640" t="s">
        <v>4397</v>
      </c>
      <c r="E1900" s="638"/>
      <c r="F1900" s="639" t="s">
        <v>985</v>
      </c>
      <c r="G1900" s="638"/>
      <c r="H1900" s="1110">
        <v>206</v>
      </c>
      <c r="I1900" s="705">
        <v>6750</v>
      </c>
      <c r="J1900" s="643" t="s">
        <v>765</v>
      </c>
      <c r="K1900" s="578" t="str">
        <f t="shared" si="101"/>
        <v>0</v>
      </c>
      <c r="L1900" s="579">
        <f t="shared" si="102"/>
        <v>0</v>
      </c>
      <c r="M1900" s="580">
        <f t="shared" si="103"/>
        <v>1390500</v>
      </c>
      <c r="N1900" s="638"/>
      <c r="O1900" s="638" t="s">
        <v>3310</v>
      </c>
      <c r="P1900" s="639" t="s">
        <v>372</v>
      </c>
      <c r="Q1900" s="639" t="s">
        <v>336</v>
      </c>
      <c r="R1900" s="639" t="s">
        <v>73</v>
      </c>
      <c r="S1900" s="639" t="s">
        <v>237</v>
      </c>
      <c r="T1900" s="34" t="s">
        <v>1638</v>
      </c>
      <c r="U1900" s="34" t="s">
        <v>335</v>
      </c>
      <c r="V1900" s="89"/>
    </row>
    <row r="1901" spans="1:22" ht="20.25" customHeight="1">
      <c r="A1901" s="639" t="s">
        <v>1134</v>
      </c>
      <c r="B1901" s="638" t="s">
        <v>3691</v>
      </c>
      <c r="C1901" s="639" t="s">
        <v>1394</v>
      </c>
      <c r="D1901" s="640" t="s">
        <v>4397</v>
      </c>
      <c r="E1901" s="638"/>
      <c r="F1901" s="639" t="s">
        <v>985</v>
      </c>
      <c r="G1901" s="638"/>
      <c r="H1901" s="1110">
        <v>206</v>
      </c>
      <c r="I1901" s="705">
        <v>6750</v>
      </c>
      <c r="J1901" s="643" t="s">
        <v>765</v>
      </c>
      <c r="K1901" s="578" t="str">
        <f t="shared" si="101"/>
        <v>0</v>
      </c>
      <c r="L1901" s="579">
        <f t="shared" si="102"/>
        <v>0</v>
      </c>
      <c r="M1901" s="580">
        <f t="shared" si="103"/>
        <v>1390500</v>
      </c>
      <c r="N1901" s="638"/>
      <c r="O1901" s="638" t="s">
        <v>3310</v>
      </c>
      <c r="P1901" s="639" t="s">
        <v>372</v>
      </c>
      <c r="Q1901" s="639" t="s">
        <v>336</v>
      </c>
      <c r="R1901" s="639" t="s">
        <v>73</v>
      </c>
      <c r="S1901" s="639" t="s">
        <v>237</v>
      </c>
      <c r="T1901" s="34" t="s">
        <v>3471</v>
      </c>
      <c r="U1901" s="34" t="s">
        <v>982</v>
      </c>
      <c r="V1901" s="89"/>
    </row>
    <row r="1902" spans="1:22" ht="20.25" customHeight="1">
      <c r="A1902" s="639" t="s">
        <v>3197</v>
      </c>
      <c r="B1902" s="638" t="s">
        <v>3761</v>
      </c>
      <c r="C1902" s="639" t="s">
        <v>2168</v>
      </c>
      <c r="D1902" s="640" t="s">
        <v>4474</v>
      </c>
      <c r="E1902" s="638"/>
      <c r="F1902" s="639" t="s">
        <v>350</v>
      </c>
      <c r="G1902" s="638"/>
      <c r="H1902" s="1110">
        <v>288</v>
      </c>
      <c r="I1902" s="705">
        <v>23400</v>
      </c>
      <c r="J1902" s="643" t="s">
        <v>765</v>
      </c>
      <c r="K1902" s="578" t="str">
        <f t="shared" si="101"/>
        <v>0</v>
      </c>
      <c r="L1902" s="579">
        <f t="shared" si="102"/>
        <v>0</v>
      </c>
      <c r="M1902" s="580">
        <f t="shared" si="103"/>
        <v>6739200</v>
      </c>
      <c r="N1902" s="638"/>
      <c r="O1902" s="638" t="s">
        <v>3649</v>
      </c>
      <c r="P1902" s="639" t="s">
        <v>3864</v>
      </c>
      <c r="Q1902" s="639" t="s">
        <v>336</v>
      </c>
      <c r="R1902" s="639" t="s">
        <v>73</v>
      </c>
      <c r="S1902" s="639" t="s">
        <v>1076</v>
      </c>
      <c r="T1902" s="34" t="s">
        <v>3483</v>
      </c>
      <c r="U1902" s="34" t="s">
        <v>71</v>
      </c>
      <c r="V1902" s="89"/>
    </row>
    <row r="1903" spans="1:22" ht="20.25" customHeight="1">
      <c r="A1903" s="639" t="s">
        <v>398</v>
      </c>
      <c r="B1903" s="638" t="s">
        <v>3695</v>
      </c>
      <c r="C1903" s="639" t="s">
        <v>399</v>
      </c>
      <c r="D1903" s="640" t="s">
        <v>4485</v>
      </c>
      <c r="E1903" s="638"/>
      <c r="F1903" s="639" t="s">
        <v>402</v>
      </c>
      <c r="G1903" s="638"/>
      <c r="H1903" s="1110">
        <v>2584</v>
      </c>
      <c r="I1903" s="705">
        <v>158600</v>
      </c>
      <c r="J1903" s="643">
        <v>36</v>
      </c>
      <c r="K1903" s="578">
        <f t="shared" si="101"/>
        <v>93024</v>
      </c>
      <c r="L1903" s="579">
        <f t="shared" si="102"/>
        <v>93.024000000000001</v>
      </c>
      <c r="M1903" s="580">
        <f t="shared" si="103"/>
        <v>409822400</v>
      </c>
      <c r="N1903" s="638"/>
      <c r="O1903" s="638" t="s">
        <v>1615</v>
      </c>
      <c r="P1903" s="639" t="s">
        <v>3735</v>
      </c>
      <c r="Q1903" s="639" t="s">
        <v>403</v>
      </c>
      <c r="R1903" s="639" t="s">
        <v>60</v>
      </c>
      <c r="S1903" s="639" t="s">
        <v>1076</v>
      </c>
      <c r="T1903" s="34" t="s">
        <v>1651</v>
      </c>
      <c r="U1903" s="34" t="s">
        <v>71</v>
      </c>
      <c r="V1903" s="89"/>
    </row>
    <row r="1904" spans="1:22" ht="20.25" customHeight="1">
      <c r="A1904" s="639" t="s">
        <v>398</v>
      </c>
      <c r="B1904" s="638" t="s">
        <v>3695</v>
      </c>
      <c r="C1904" s="639" t="s">
        <v>399</v>
      </c>
      <c r="D1904" s="640" t="s">
        <v>4485</v>
      </c>
      <c r="E1904" s="638"/>
      <c r="F1904" s="639" t="s">
        <v>880</v>
      </c>
      <c r="G1904" s="638"/>
      <c r="H1904" s="1110">
        <v>2584</v>
      </c>
      <c r="I1904" s="705">
        <v>2928</v>
      </c>
      <c r="J1904" s="643" t="s">
        <v>765</v>
      </c>
      <c r="K1904" s="578" t="str">
        <f t="shared" ref="K1904:K1967" si="104">IFERROR(J1904*H1904,"0")</f>
        <v>0</v>
      </c>
      <c r="L1904" s="579">
        <f t="shared" ref="L1904:L1967" si="105">IFERROR(K1904/1000,"0")</f>
        <v>0</v>
      </c>
      <c r="M1904" s="580">
        <f t="shared" ref="M1904:M1967" si="106">I1904*H1904</f>
        <v>7565952</v>
      </c>
      <c r="N1904" s="638"/>
      <c r="O1904" s="638" t="s">
        <v>1615</v>
      </c>
      <c r="P1904" s="639" t="s">
        <v>3735</v>
      </c>
      <c r="Q1904" s="639" t="s">
        <v>336</v>
      </c>
      <c r="R1904" s="639" t="s">
        <v>73</v>
      </c>
      <c r="S1904" s="639" t="s">
        <v>1076</v>
      </c>
      <c r="T1904" s="34" t="s">
        <v>1651</v>
      </c>
      <c r="U1904" s="34" t="s">
        <v>71</v>
      </c>
      <c r="V1904" s="89"/>
    </row>
    <row r="1905" spans="1:22" ht="20.25" customHeight="1">
      <c r="A1905" s="639" t="s">
        <v>398</v>
      </c>
      <c r="B1905" s="638" t="s">
        <v>3695</v>
      </c>
      <c r="C1905" s="639" t="s">
        <v>399</v>
      </c>
      <c r="D1905" s="640" t="s">
        <v>4485</v>
      </c>
      <c r="E1905" s="638"/>
      <c r="F1905" s="639" t="s">
        <v>1387</v>
      </c>
      <c r="G1905" s="638"/>
      <c r="H1905" s="1110">
        <v>2394</v>
      </c>
      <c r="I1905" s="705">
        <v>12381</v>
      </c>
      <c r="J1905" s="643" t="s">
        <v>765</v>
      </c>
      <c r="K1905" s="578" t="str">
        <f t="shared" si="104"/>
        <v>0</v>
      </c>
      <c r="L1905" s="579">
        <f t="shared" si="105"/>
        <v>0</v>
      </c>
      <c r="M1905" s="580">
        <f t="shared" si="106"/>
        <v>29640114</v>
      </c>
      <c r="N1905" s="638"/>
      <c r="O1905" s="638" t="s">
        <v>1198</v>
      </c>
      <c r="P1905" s="639" t="s">
        <v>3735</v>
      </c>
      <c r="Q1905" s="639" t="s">
        <v>577</v>
      </c>
      <c r="R1905" s="639" t="s">
        <v>375</v>
      </c>
      <c r="S1905" s="639" t="s">
        <v>1076</v>
      </c>
      <c r="T1905" s="34" t="s">
        <v>1658</v>
      </c>
      <c r="U1905" s="34" t="s">
        <v>71</v>
      </c>
      <c r="V1905" s="89"/>
    </row>
    <row r="1906" spans="1:22" ht="20.25" customHeight="1">
      <c r="A1906" s="639" t="s">
        <v>398</v>
      </c>
      <c r="B1906" s="638" t="s">
        <v>3695</v>
      </c>
      <c r="C1906" s="639" t="s">
        <v>399</v>
      </c>
      <c r="D1906" s="640" t="s">
        <v>4485</v>
      </c>
      <c r="E1906" s="638"/>
      <c r="F1906" s="639" t="s">
        <v>517</v>
      </c>
      <c r="G1906" s="638"/>
      <c r="H1906" s="1110">
        <v>2394</v>
      </c>
      <c r="I1906" s="705">
        <v>55834</v>
      </c>
      <c r="J1906" s="643">
        <v>16</v>
      </c>
      <c r="K1906" s="578">
        <f t="shared" si="104"/>
        <v>38304</v>
      </c>
      <c r="L1906" s="579">
        <f t="shared" si="105"/>
        <v>38.304000000000002</v>
      </c>
      <c r="M1906" s="580">
        <f t="shared" si="106"/>
        <v>133666596</v>
      </c>
      <c r="N1906" s="638"/>
      <c r="O1906" s="638" t="s">
        <v>1198</v>
      </c>
      <c r="P1906" s="639" t="s">
        <v>3735</v>
      </c>
      <c r="Q1906" s="639" t="s">
        <v>270</v>
      </c>
      <c r="R1906" s="639" t="s">
        <v>60</v>
      </c>
      <c r="S1906" s="639" t="s">
        <v>1076</v>
      </c>
      <c r="T1906" s="34" t="s">
        <v>1657</v>
      </c>
      <c r="U1906" s="34" t="s">
        <v>71</v>
      </c>
      <c r="V1906" s="89"/>
    </row>
    <row r="1907" spans="1:22" ht="20.25" customHeight="1">
      <c r="A1907" s="639" t="s">
        <v>398</v>
      </c>
      <c r="B1907" s="638" t="s">
        <v>3695</v>
      </c>
      <c r="C1907" s="639" t="s">
        <v>399</v>
      </c>
      <c r="D1907" s="640" t="s">
        <v>4485</v>
      </c>
      <c r="E1907" s="638"/>
      <c r="F1907" s="639" t="s">
        <v>401</v>
      </c>
      <c r="G1907" s="638"/>
      <c r="H1907" s="1110">
        <v>190</v>
      </c>
      <c r="I1907" s="705">
        <v>50325</v>
      </c>
      <c r="J1907" s="643">
        <v>9</v>
      </c>
      <c r="K1907" s="578">
        <f t="shared" si="104"/>
        <v>1710</v>
      </c>
      <c r="L1907" s="579">
        <f t="shared" si="105"/>
        <v>1.71</v>
      </c>
      <c r="M1907" s="580">
        <f t="shared" si="106"/>
        <v>9561750</v>
      </c>
      <c r="N1907" s="638"/>
      <c r="O1907" s="638"/>
      <c r="P1907" s="639" t="s">
        <v>3735</v>
      </c>
      <c r="Q1907" s="639" t="s">
        <v>344</v>
      </c>
      <c r="R1907" s="639" t="s">
        <v>60</v>
      </c>
      <c r="S1907" s="639" t="s">
        <v>1076</v>
      </c>
      <c r="T1907" s="34" t="s">
        <v>1659</v>
      </c>
      <c r="U1907" s="34" t="s">
        <v>71</v>
      </c>
      <c r="V1907" s="89"/>
    </row>
    <row r="1908" spans="1:22" ht="20.25" customHeight="1">
      <c r="A1908" s="639" t="s">
        <v>608</v>
      </c>
      <c r="B1908" s="638" t="s">
        <v>3697</v>
      </c>
      <c r="C1908" s="639" t="s">
        <v>399</v>
      </c>
      <c r="D1908" s="640" t="s">
        <v>4479</v>
      </c>
      <c r="E1908" s="638"/>
      <c r="F1908" s="639" t="s">
        <v>440</v>
      </c>
      <c r="G1908" s="638"/>
      <c r="H1908" s="1110">
        <v>1644</v>
      </c>
      <c r="I1908" s="705">
        <v>215609</v>
      </c>
      <c r="J1908" s="643">
        <v>37</v>
      </c>
      <c r="K1908" s="578">
        <f t="shared" si="104"/>
        <v>60828</v>
      </c>
      <c r="L1908" s="579">
        <f t="shared" si="105"/>
        <v>60.828000000000003</v>
      </c>
      <c r="M1908" s="580">
        <f t="shared" si="106"/>
        <v>354461196</v>
      </c>
      <c r="N1908" s="638"/>
      <c r="O1908" s="638" t="s">
        <v>598</v>
      </c>
      <c r="P1908" s="639" t="s">
        <v>3735</v>
      </c>
      <c r="Q1908" s="639" t="s">
        <v>327</v>
      </c>
      <c r="R1908" s="639" t="s">
        <v>60</v>
      </c>
      <c r="S1908" s="639" t="s">
        <v>152</v>
      </c>
      <c r="T1908" s="34" t="s">
        <v>3485</v>
      </c>
      <c r="U1908" s="34" t="s">
        <v>71</v>
      </c>
      <c r="V1908" s="89"/>
    </row>
    <row r="1909" spans="1:22" ht="20.25" customHeight="1">
      <c r="A1909" s="639" t="s">
        <v>608</v>
      </c>
      <c r="B1909" s="638" t="s">
        <v>3697</v>
      </c>
      <c r="C1909" s="639" t="s">
        <v>399</v>
      </c>
      <c r="D1909" s="640" t="s">
        <v>4479</v>
      </c>
      <c r="E1909" s="638"/>
      <c r="F1909" s="639" t="s">
        <v>880</v>
      </c>
      <c r="G1909" s="638"/>
      <c r="H1909" s="1110">
        <v>1644</v>
      </c>
      <c r="I1909" s="705">
        <v>3375</v>
      </c>
      <c r="J1909" s="643" t="s">
        <v>765</v>
      </c>
      <c r="K1909" s="578" t="str">
        <f t="shared" si="104"/>
        <v>0</v>
      </c>
      <c r="L1909" s="579">
        <f t="shared" si="105"/>
        <v>0</v>
      </c>
      <c r="M1909" s="580">
        <f t="shared" si="106"/>
        <v>5548500</v>
      </c>
      <c r="N1909" s="638"/>
      <c r="O1909" s="638" t="s">
        <v>598</v>
      </c>
      <c r="P1909" s="639" t="s">
        <v>3735</v>
      </c>
      <c r="Q1909" s="639" t="s">
        <v>336</v>
      </c>
      <c r="R1909" s="639" t="s">
        <v>73</v>
      </c>
      <c r="S1909" s="639" t="s">
        <v>152</v>
      </c>
      <c r="T1909" s="34" t="s">
        <v>3486</v>
      </c>
      <c r="U1909" s="34" t="s">
        <v>3487</v>
      </c>
      <c r="V1909" s="89"/>
    </row>
    <row r="1910" spans="1:22" ht="20.25" customHeight="1">
      <c r="A1910" s="639" t="s">
        <v>608</v>
      </c>
      <c r="B1910" s="638" t="s">
        <v>3697</v>
      </c>
      <c r="C1910" s="639" t="s">
        <v>399</v>
      </c>
      <c r="D1910" s="640" t="s">
        <v>4479</v>
      </c>
      <c r="E1910" s="638"/>
      <c r="F1910" s="639" t="s">
        <v>880</v>
      </c>
      <c r="G1910" s="638"/>
      <c r="H1910" s="1110">
        <v>1644</v>
      </c>
      <c r="I1910" s="705">
        <v>2921</v>
      </c>
      <c r="J1910" s="643" t="s">
        <v>765</v>
      </c>
      <c r="K1910" s="578" t="str">
        <f t="shared" si="104"/>
        <v>0</v>
      </c>
      <c r="L1910" s="579">
        <f t="shared" si="105"/>
        <v>0</v>
      </c>
      <c r="M1910" s="580">
        <f t="shared" si="106"/>
        <v>4802124</v>
      </c>
      <c r="N1910" s="638"/>
      <c r="O1910" s="638" t="s">
        <v>3698</v>
      </c>
      <c r="P1910" s="639" t="s">
        <v>3735</v>
      </c>
      <c r="Q1910" s="639" t="s">
        <v>336</v>
      </c>
      <c r="R1910" s="639" t="s">
        <v>73</v>
      </c>
      <c r="S1910" s="639" t="s">
        <v>152</v>
      </c>
      <c r="T1910" s="34" t="s">
        <v>3488</v>
      </c>
      <c r="U1910" s="34" t="s">
        <v>3487</v>
      </c>
      <c r="V1910" s="89"/>
    </row>
    <row r="1911" spans="1:22" ht="20.25" customHeight="1">
      <c r="A1911" s="639" t="s">
        <v>608</v>
      </c>
      <c r="B1911" s="638" t="s">
        <v>3697</v>
      </c>
      <c r="C1911" s="639" t="s">
        <v>399</v>
      </c>
      <c r="D1911" s="640" t="s">
        <v>4479</v>
      </c>
      <c r="E1911" s="638"/>
      <c r="F1911" s="639" t="s">
        <v>719</v>
      </c>
      <c r="G1911" s="638"/>
      <c r="H1911" s="1110">
        <v>1644</v>
      </c>
      <c r="I1911" s="705">
        <v>140367</v>
      </c>
      <c r="J1911" s="643">
        <v>32</v>
      </c>
      <c r="K1911" s="578">
        <f t="shared" si="104"/>
        <v>52608</v>
      </c>
      <c r="L1911" s="579">
        <f t="shared" si="105"/>
        <v>52.607999999999997</v>
      </c>
      <c r="M1911" s="580">
        <f t="shared" si="106"/>
        <v>230763348</v>
      </c>
      <c r="N1911" s="638"/>
      <c r="O1911" s="638" t="s">
        <v>3698</v>
      </c>
      <c r="P1911" s="639" t="s">
        <v>3735</v>
      </c>
      <c r="Q1911" s="639" t="s">
        <v>370</v>
      </c>
      <c r="R1911" s="639" t="s">
        <v>60</v>
      </c>
      <c r="S1911" s="639" t="s">
        <v>152</v>
      </c>
      <c r="T1911" s="34" t="s">
        <v>3489</v>
      </c>
      <c r="U1911" s="34" t="s">
        <v>75</v>
      </c>
      <c r="V1911" s="89"/>
    </row>
    <row r="1912" spans="1:22" ht="20.25" customHeight="1">
      <c r="A1912" s="639" t="s">
        <v>608</v>
      </c>
      <c r="B1912" s="638" t="s">
        <v>3697</v>
      </c>
      <c r="C1912" s="639" t="s">
        <v>399</v>
      </c>
      <c r="D1912" s="640" t="s">
        <v>4479</v>
      </c>
      <c r="E1912" s="638"/>
      <c r="F1912" s="639" t="s">
        <v>1399</v>
      </c>
      <c r="G1912" s="638"/>
      <c r="H1912" s="1110">
        <v>3288</v>
      </c>
      <c r="I1912" s="705">
        <v>12584</v>
      </c>
      <c r="J1912" s="643" t="s">
        <v>765</v>
      </c>
      <c r="K1912" s="578" t="str">
        <f t="shared" si="104"/>
        <v>0</v>
      </c>
      <c r="L1912" s="579">
        <f t="shared" si="105"/>
        <v>0</v>
      </c>
      <c r="M1912" s="580">
        <f t="shared" si="106"/>
        <v>41376192</v>
      </c>
      <c r="N1912" s="638"/>
      <c r="O1912" s="638" t="s">
        <v>3699</v>
      </c>
      <c r="P1912" s="639" t="s">
        <v>3735</v>
      </c>
      <c r="Q1912" s="639" t="s">
        <v>577</v>
      </c>
      <c r="R1912" s="639" t="s">
        <v>375</v>
      </c>
      <c r="S1912" s="639" t="s">
        <v>152</v>
      </c>
      <c r="T1912" s="34" t="s">
        <v>3490</v>
      </c>
      <c r="U1912" s="34" t="s">
        <v>75</v>
      </c>
      <c r="V1912" s="89"/>
    </row>
    <row r="1913" spans="1:22" ht="20.25" customHeight="1">
      <c r="A1913" s="639" t="s">
        <v>608</v>
      </c>
      <c r="B1913" s="638" t="s">
        <v>3697</v>
      </c>
      <c r="C1913" s="639" t="s">
        <v>399</v>
      </c>
      <c r="D1913" s="640" t="s">
        <v>4479</v>
      </c>
      <c r="E1913" s="638"/>
      <c r="F1913" s="639" t="s">
        <v>645</v>
      </c>
      <c r="G1913" s="638"/>
      <c r="H1913" s="1110">
        <v>3288</v>
      </c>
      <c r="I1913" s="705">
        <v>55106</v>
      </c>
      <c r="J1913" s="643">
        <v>14</v>
      </c>
      <c r="K1913" s="578">
        <f t="shared" si="104"/>
        <v>46032</v>
      </c>
      <c r="L1913" s="579">
        <f t="shared" si="105"/>
        <v>46.031999999999996</v>
      </c>
      <c r="M1913" s="580">
        <f t="shared" si="106"/>
        <v>181188528</v>
      </c>
      <c r="N1913" s="638"/>
      <c r="O1913" s="638" t="s">
        <v>3699</v>
      </c>
      <c r="P1913" s="639" t="s">
        <v>3735</v>
      </c>
      <c r="Q1913" s="639" t="s">
        <v>270</v>
      </c>
      <c r="R1913" s="639" t="s">
        <v>60</v>
      </c>
      <c r="S1913" s="639" t="s">
        <v>152</v>
      </c>
      <c r="T1913" s="34" t="s">
        <v>3163</v>
      </c>
      <c r="U1913" s="34" t="s">
        <v>75</v>
      </c>
      <c r="V1913" s="89"/>
    </row>
    <row r="1914" spans="1:22" ht="20.25" customHeight="1">
      <c r="A1914" s="639" t="s">
        <v>3700</v>
      </c>
      <c r="B1914" s="638" t="s">
        <v>3702</v>
      </c>
      <c r="C1914" s="639" t="s">
        <v>425</v>
      </c>
      <c r="D1914" s="640" t="s">
        <v>4397</v>
      </c>
      <c r="E1914" s="638"/>
      <c r="F1914" s="639" t="s">
        <v>880</v>
      </c>
      <c r="G1914" s="638"/>
      <c r="H1914" s="1110">
        <v>112</v>
      </c>
      <c r="I1914" s="705">
        <v>3363</v>
      </c>
      <c r="J1914" s="643" t="s">
        <v>765</v>
      </c>
      <c r="K1914" s="578" t="str">
        <f t="shared" si="104"/>
        <v>0</v>
      </c>
      <c r="L1914" s="579">
        <f t="shared" si="105"/>
        <v>0</v>
      </c>
      <c r="M1914" s="580">
        <f t="shared" si="106"/>
        <v>376656</v>
      </c>
      <c r="N1914" s="638"/>
      <c r="O1914" s="638"/>
      <c r="P1914" s="639" t="s">
        <v>372</v>
      </c>
      <c r="Q1914" s="639" t="s">
        <v>336</v>
      </c>
      <c r="R1914" s="639" t="s">
        <v>73</v>
      </c>
      <c r="S1914" s="639" t="s">
        <v>59</v>
      </c>
      <c r="T1914" s="34" t="s">
        <v>1696</v>
      </c>
      <c r="U1914" s="34" t="s">
        <v>75</v>
      </c>
      <c r="V1914" s="89"/>
    </row>
    <row r="1915" spans="1:22" ht="20.25" customHeight="1">
      <c r="A1915" s="639" t="s">
        <v>3700</v>
      </c>
      <c r="B1915" s="638" t="s">
        <v>3702</v>
      </c>
      <c r="C1915" s="639" t="s">
        <v>425</v>
      </c>
      <c r="D1915" s="640" t="s">
        <v>4397</v>
      </c>
      <c r="E1915" s="638"/>
      <c r="F1915" s="639" t="s">
        <v>1083</v>
      </c>
      <c r="G1915" s="638"/>
      <c r="H1915" s="1110">
        <v>11</v>
      </c>
      <c r="I1915" s="705">
        <v>224546</v>
      </c>
      <c r="J1915" s="643">
        <v>29</v>
      </c>
      <c r="K1915" s="578">
        <f t="shared" si="104"/>
        <v>319</v>
      </c>
      <c r="L1915" s="579">
        <f t="shared" si="105"/>
        <v>0.31900000000000001</v>
      </c>
      <c r="M1915" s="580">
        <f t="shared" si="106"/>
        <v>2470006</v>
      </c>
      <c r="N1915" s="638"/>
      <c r="O1915" s="638"/>
      <c r="P1915" s="639" t="s">
        <v>372</v>
      </c>
      <c r="Q1915" s="639" t="s">
        <v>691</v>
      </c>
      <c r="R1915" s="639" t="s">
        <v>60</v>
      </c>
      <c r="S1915" s="639" t="s">
        <v>59</v>
      </c>
      <c r="T1915" s="34" t="s">
        <v>3420</v>
      </c>
      <c r="U1915" s="34" t="s">
        <v>350</v>
      </c>
      <c r="V1915" s="89"/>
    </row>
    <row r="1916" spans="1:22" ht="20.25" customHeight="1">
      <c r="A1916" s="639" t="s">
        <v>3700</v>
      </c>
      <c r="B1916" s="638" t="s">
        <v>3702</v>
      </c>
      <c r="C1916" s="639" t="s">
        <v>425</v>
      </c>
      <c r="D1916" s="640" t="s">
        <v>4397</v>
      </c>
      <c r="E1916" s="638"/>
      <c r="F1916" s="639" t="s">
        <v>880</v>
      </c>
      <c r="G1916" s="638"/>
      <c r="H1916" s="1110">
        <v>22</v>
      </c>
      <c r="I1916" s="705">
        <v>3518</v>
      </c>
      <c r="J1916" s="643" t="s">
        <v>765</v>
      </c>
      <c r="K1916" s="578" t="str">
        <f t="shared" si="104"/>
        <v>0</v>
      </c>
      <c r="L1916" s="579">
        <f t="shared" si="105"/>
        <v>0</v>
      </c>
      <c r="M1916" s="580">
        <f t="shared" si="106"/>
        <v>77396</v>
      </c>
      <c r="N1916" s="638"/>
      <c r="O1916" s="638"/>
      <c r="P1916" s="639" t="s">
        <v>372</v>
      </c>
      <c r="Q1916" s="639" t="s">
        <v>336</v>
      </c>
      <c r="R1916" s="639" t="s">
        <v>73</v>
      </c>
      <c r="S1916" s="639" t="s">
        <v>59</v>
      </c>
      <c r="T1916" s="34" t="s">
        <v>3492</v>
      </c>
      <c r="U1916" s="34" t="s">
        <v>350</v>
      </c>
      <c r="V1916" s="89"/>
    </row>
    <row r="1917" spans="1:22" ht="20.25" customHeight="1">
      <c r="A1917" s="639" t="s">
        <v>3700</v>
      </c>
      <c r="B1917" s="638" t="s">
        <v>3702</v>
      </c>
      <c r="C1917" s="639" t="s">
        <v>425</v>
      </c>
      <c r="D1917" s="640" t="s">
        <v>4397</v>
      </c>
      <c r="E1917" s="638"/>
      <c r="F1917" s="639" t="s">
        <v>563</v>
      </c>
      <c r="G1917" s="638"/>
      <c r="H1917" s="1110">
        <v>22</v>
      </c>
      <c r="I1917" s="705">
        <v>190547</v>
      </c>
      <c r="J1917" s="643">
        <v>42</v>
      </c>
      <c r="K1917" s="578">
        <f t="shared" si="104"/>
        <v>924</v>
      </c>
      <c r="L1917" s="579">
        <f t="shared" si="105"/>
        <v>0.92400000000000004</v>
      </c>
      <c r="M1917" s="580">
        <f t="shared" si="106"/>
        <v>4192034</v>
      </c>
      <c r="N1917" s="638"/>
      <c r="O1917" s="638"/>
      <c r="P1917" s="639" t="s">
        <v>372</v>
      </c>
      <c r="Q1917" s="639" t="s">
        <v>403</v>
      </c>
      <c r="R1917" s="639" t="s">
        <v>60</v>
      </c>
      <c r="S1917" s="639" t="s">
        <v>59</v>
      </c>
      <c r="T1917" s="34" t="s">
        <v>3024</v>
      </c>
      <c r="U1917" s="34" t="s">
        <v>350</v>
      </c>
      <c r="V1917" s="89"/>
    </row>
    <row r="1918" spans="1:22" ht="20.25" customHeight="1">
      <c r="A1918" s="639" t="s">
        <v>3700</v>
      </c>
      <c r="B1918" s="638" t="s">
        <v>3702</v>
      </c>
      <c r="C1918" s="639" t="s">
        <v>425</v>
      </c>
      <c r="D1918" s="640" t="s">
        <v>4397</v>
      </c>
      <c r="E1918" s="638"/>
      <c r="F1918" s="639" t="s">
        <v>401</v>
      </c>
      <c r="G1918" s="638"/>
      <c r="H1918" s="1110">
        <v>40</v>
      </c>
      <c r="I1918" s="705">
        <v>76500</v>
      </c>
      <c r="J1918" s="643">
        <v>9</v>
      </c>
      <c r="K1918" s="578">
        <f t="shared" si="104"/>
        <v>360</v>
      </c>
      <c r="L1918" s="579">
        <f t="shared" si="105"/>
        <v>0.36</v>
      </c>
      <c r="M1918" s="580">
        <f t="shared" si="106"/>
        <v>3060000</v>
      </c>
      <c r="N1918" s="638"/>
      <c r="O1918" s="638"/>
      <c r="P1918" s="639" t="s">
        <v>372</v>
      </c>
      <c r="Q1918" s="639" t="s">
        <v>344</v>
      </c>
      <c r="R1918" s="639" t="s">
        <v>60</v>
      </c>
      <c r="S1918" s="639" t="s">
        <v>59</v>
      </c>
      <c r="T1918" s="34" t="s">
        <v>3024</v>
      </c>
      <c r="U1918" s="34" t="s">
        <v>350</v>
      </c>
      <c r="V1918" s="89"/>
    </row>
    <row r="1919" spans="1:22" ht="20.25" customHeight="1">
      <c r="A1919" s="639" t="s">
        <v>3700</v>
      </c>
      <c r="B1919" s="638" t="s">
        <v>3702</v>
      </c>
      <c r="C1919" s="639" t="s">
        <v>425</v>
      </c>
      <c r="D1919" s="640" t="s">
        <v>4397</v>
      </c>
      <c r="E1919" s="638"/>
      <c r="F1919" s="639" t="s">
        <v>267</v>
      </c>
      <c r="G1919" s="638"/>
      <c r="H1919" s="1110">
        <v>44</v>
      </c>
      <c r="I1919" s="705">
        <v>69300</v>
      </c>
      <c r="J1919" s="643">
        <v>7</v>
      </c>
      <c r="K1919" s="578">
        <f t="shared" si="104"/>
        <v>308</v>
      </c>
      <c r="L1919" s="579">
        <f t="shared" si="105"/>
        <v>0.308</v>
      </c>
      <c r="M1919" s="580">
        <f t="shared" si="106"/>
        <v>3049200</v>
      </c>
      <c r="N1919" s="638"/>
      <c r="O1919" s="638"/>
      <c r="P1919" s="639" t="s">
        <v>372</v>
      </c>
      <c r="Q1919" s="639" t="s">
        <v>344</v>
      </c>
      <c r="R1919" s="639" t="s">
        <v>60</v>
      </c>
      <c r="S1919" s="639" t="s">
        <v>59</v>
      </c>
      <c r="T1919" s="34" t="s">
        <v>3493</v>
      </c>
      <c r="U1919" s="34" t="s">
        <v>2295</v>
      </c>
      <c r="V1919" s="89"/>
    </row>
    <row r="1920" spans="1:22" ht="20.25" customHeight="1">
      <c r="A1920" s="639" t="s">
        <v>3700</v>
      </c>
      <c r="B1920" s="638" t="s">
        <v>3702</v>
      </c>
      <c r="C1920" s="639" t="s">
        <v>425</v>
      </c>
      <c r="D1920" s="640" t="s">
        <v>4397</v>
      </c>
      <c r="E1920" s="638"/>
      <c r="F1920" s="639" t="s">
        <v>1736</v>
      </c>
      <c r="G1920" s="638"/>
      <c r="H1920" s="1110">
        <v>2</v>
      </c>
      <c r="I1920" s="705">
        <v>94763</v>
      </c>
      <c r="J1920" s="643">
        <v>15</v>
      </c>
      <c r="K1920" s="578">
        <f t="shared" si="104"/>
        <v>30</v>
      </c>
      <c r="L1920" s="579">
        <f t="shared" si="105"/>
        <v>0.03</v>
      </c>
      <c r="M1920" s="580">
        <f t="shared" si="106"/>
        <v>189526</v>
      </c>
      <c r="N1920" s="638"/>
      <c r="O1920" s="638"/>
      <c r="P1920" s="639" t="s">
        <v>372</v>
      </c>
      <c r="Q1920" s="639" t="s">
        <v>755</v>
      </c>
      <c r="R1920" s="639" t="s">
        <v>60</v>
      </c>
      <c r="S1920" s="639" t="s">
        <v>59</v>
      </c>
      <c r="T1920" s="34" t="s">
        <v>3494</v>
      </c>
      <c r="U1920" s="34" t="s">
        <v>2295</v>
      </c>
      <c r="V1920" s="89"/>
    </row>
    <row r="1921" spans="1:22" ht="20.25" customHeight="1">
      <c r="A1921" s="639" t="s">
        <v>3700</v>
      </c>
      <c r="B1921" s="638" t="s">
        <v>3702</v>
      </c>
      <c r="C1921" s="639" t="s">
        <v>425</v>
      </c>
      <c r="D1921" s="640" t="s">
        <v>4397</v>
      </c>
      <c r="E1921" s="638"/>
      <c r="F1921" s="639" t="s">
        <v>1292</v>
      </c>
      <c r="G1921" s="638"/>
      <c r="H1921" s="1110">
        <v>44</v>
      </c>
      <c r="I1921" s="705">
        <v>217825</v>
      </c>
      <c r="J1921" s="643">
        <v>39</v>
      </c>
      <c r="K1921" s="578">
        <f t="shared" si="104"/>
        <v>1716</v>
      </c>
      <c r="L1921" s="579">
        <f t="shared" si="105"/>
        <v>1.716</v>
      </c>
      <c r="M1921" s="580">
        <f t="shared" si="106"/>
        <v>9584300</v>
      </c>
      <c r="N1921" s="638"/>
      <c r="O1921" s="638"/>
      <c r="P1921" s="639" t="s">
        <v>372</v>
      </c>
      <c r="Q1921" s="639" t="s">
        <v>364</v>
      </c>
      <c r="R1921" s="639" t="s">
        <v>60</v>
      </c>
      <c r="S1921" s="639" t="s">
        <v>59</v>
      </c>
      <c r="T1921" s="34" t="s">
        <v>3495</v>
      </c>
      <c r="U1921" s="34" t="s">
        <v>2295</v>
      </c>
      <c r="V1921" s="89"/>
    </row>
    <row r="1922" spans="1:22" ht="20.25" customHeight="1">
      <c r="A1922" s="639" t="s">
        <v>3700</v>
      </c>
      <c r="B1922" s="638" t="s">
        <v>3702</v>
      </c>
      <c r="C1922" s="639" t="s">
        <v>425</v>
      </c>
      <c r="D1922" s="640" t="s">
        <v>4397</v>
      </c>
      <c r="E1922" s="638"/>
      <c r="F1922" s="639" t="s">
        <v>1643</v>
      </c>
      <c r="G1922" s="638"/>
      <c r="H1922" s="1110">
        <v>12</v>
      </c>
      <c r="I1922" s="705">
        <v>12462</v>
      </c>
      <c r="J1922" s="643" t="s">
        <v>765</v>
      </c>
      <c r="K1922" s="578" t="str">
        <f t="shared" si="104"/>
        <v>0</v>
      </c>
      <c r="L1922" s="579">
        <f t="shared" si="105"/>
        <v>0</v>
      </c>
      <c r="M1922" s="580">
        <f t="shared" si="106"/>
        <v>149544</v>
      </c>
      <c r="N1922" s="638"/>
      <c r="O1922" s="638"/>
      <c r="P1922" s="639" t="s">
        <v>372</v>
      </c>
      <c r="Q1922" s="639" t="s">
        <v>336</v>
      </c>
      <c r="R1922" s="639" t="s">
        <v>73</v>
      </c>
      <c r="S1922" s="639" t="s">
        <v>59</v>
      </c>
      <c r="T1922" s="34" t="s">
        <v>3496</v>
      </c>
      <c r="U1922" s="34" t="s">
        <v>277</v>
      </c>
      <c r="V1922" s="89"/>
    </row>
    <row r="1923" spans="1:22" ht="20.25" customHeight="1">
      <c r="A1923" s="639" t="s">
        <v>3700</v>
      </c>
      <c r="B1923" s="638" t="s">
        <v>3702</v>
      </c>
      <c r="C1923" s="639" t="s">
        <v>425</v>
      </c>
      <c r="D1923" s="640" t="s">
        <v>4397</v>
      </c>
      <c r="E1923" s="638"/>
      <c r="F1923" s="639" t="s">
        <v>1643</v>
      </c>
      <c r="G1923" s="638"/>
      <c r="H1923" s="1110">
        <v>12</v>
      </c>
      <c r="I1923" s="705">
        <v>12462</v>
      </c>
      <c r="J1923" s="643" t="s">
        <v>765</v>
      </c>
      <c r="K1923" s="578" t="str">
        <f t="shared" si="104"/>
        <v>0</v>
      </c>
      <c r="L1923" s="579">
        <f t="shared" si="105"/>
        <v>0</v>
      </c>
      <c r="M1923" s="580">
        <f t="shared" si="106"/>
        <v>149544</v>
      </c>
      <c r="N1923" s="638"/>
      <c r="O1923" s="638"/>
      <c r="P1923" s="639" t="s">
        <v>372</v>
      </c>
      <c r="Q1923" s="639" t="s">
        <v>336</v>
      </c>
      <c r="R1923" s="639" t="s">
        <v>73</v>
      </c>
      <c r="S1923" s="639" t="s">
        <v>59</v>
      </c>
      <c r="T1923" s="34" t="s">
        <v>3498</v>
      </c>
      <c r="U1923" s="34" t="s">
        <v>1430</v>
      </c>
      <c r="V1923" s="89"/>
    </row>
    <row r="1924" spans="1:22" ht="20.25" customHeight="1">
      <c r="A1924" s="639" t="s">
        <v>3700</v>
      </c>
      <c r="B1924" s="638" t="s">
        <v>3702</v>
      </c>
      <c r="C1924" s="639" t="s">
        <v>425</v>
      </c>
      <c r="D1924" s="640" t="s">
        <v>4397</v>
      </c>
      <c r="E1924" s="638"/>
      <c r="F1924" s="639" t="s">
        <v>669</v>
      </c>
      <c r="G1924" s="638"/>
      <c r="H1924" s="1110">
        <v>12</v>
      </c>
      <c r="I1924" s="705">
        <v>101539</v>
      </c>
      <c r="J1924" s="643">
        <v>23</v>
      </c>
      <c r="K1924" s="578">
        <f t="shared" si="104"/>
        <v>276</v>
      </c>
      <c r="L1924" s="579">
        <f t="shared" si="105"/>
        <v>0.27600000000000002</v>
      </c>
      <c r="M1924" s="580">
        <f t="shared" si="106"/>
        <v>1218468</v>
      </c>
      <c r="N1924" s="638"/>
      <c r="O1924" s="638"/>
      <c r="P1924" s="639" t="s">
        <v>372</v>
      </c>
      <c r="Q1924" s="639" t="s">
        <v>628</v>
      </c>
      <c r="R1924" s="639" t="s">
        <v>60</v>
      </c>
      <c r="S1924" s="639" t="s">
        <v>59</v>
      </c>
      <c r="T1924" s="34" t="s">
        <v>1652</v>
      </c>
      <c r="U1924" s="34" t="s">
        <v>1430</v>
      </c>
      <c r="V1924" s="89"/>
    </row>
    <row r="1925" spans="1:22" ht="20.25" customHeight="1">
      <c r="A1925" s="639" t="s">
        <v>3700</v>
      </c>
      <c r="B1925" s="638" t="s">
        <v>3702</v>
      </c>
      <c r="C1925" s="639" t="s">
        <v>425</v>
      </c>
      <c r="D1925" s="640" t="s">
        <v>4397</v>
      </c>
      <c r="E1925" s="638"/>
      <c r="F1925" s="639" t="s">
        <v>406</v>
      </c>
      <c r="G1925" s="638"/>
      <c r="H1925" s="1110">
        <v>80</v>
      </c>
      <c r="I1925" s="705">
        <v>53100</v>
      </c>
      <c r="J1925" s="643" t="s">
        <v>765</v>
      </c>
      <c r="K1925" s="578" t="str">
        <f t="shared" si="104"/>
        <v>0</v>
      </c>
      <c r="L1925" s="579">
        <f t="shared" si="105"/>
        <v>0</v>
      </c>
      <c r="M1925" s="580">
        <f t="shared" si="106"/>
        <v>4248000</v>
      </c>
      <c r="N1925" s="638"/>
      <c r="O1925" s="638"/>
      <c r="P1925" s="639" t="s">
        <v>372</v>
      </c>
      <c r="Q1925" s="639" t="s">
        <v>271</v>
      </c>
      <c r="R1925" s="639" t="s">
        <v>73</v>
      </c>
      <c r="S1925" s="639" t="s">
        <v>59</v>
      </c>
      <c r="T1925" s="34" t="s">
        <v>3500</v>
      </c>
      <c r="U1925" s="34" t="s">
        <v>700</v>
      </c>
      <c r="V1925" s="89"/>
    </row>
    <row r="1926" spans="1:22" ht="20.25" customHeight="1">
      <c r="A1926" s="639" t="s">
        <v>3700</v>
      </c>
      <c r="B1926" s="638" t="s">
        <v>3702</v>
      </c>
      <c r="C1926" s="639" t="s">
        <v>425</v>
      </c>
      <c r="D1926" s="640" t="s">
        <v>4397</v>
      </c>
      <c r="E1926" s="638"/>
      <c r="F1926" s="639" t="s">
        <v>750</v>
      </c>
      <c r="G1926" s="638"/>
      <c r="H1926" s="1110">
        <v>2</v>
      </c>
      <c r="I1926" s="705">
        <v>108000</v>
      </c>
      <c r="J1926" s="643" t="s">
        <v>765</v>
      </c>
      <c r="K1926" s="578" t="str">
        <f t="shared" si="104"/>
        <v>0</v>
      </c>
      <c r="L1926" s="579">
        <f t="shared" si="105"/>
        <v>0</v>
      </c>
      <c r="M1926" s="580">
        <f t="shared" si="106"/>
        <v>216000</v>
      </c>
      <c r="N1926" s="638"/>
      <c r="O1926" s="638"/>
      <c r="P1926" s="639" t="s">
        <v>372</v>
      </c>
      <c r="Q1926" s="639" t="s">
        <v>271</v>
      </c>
      <c r="R1926" s="639" t="s">
        <v>73</v>
      </c>
      <c r="S1926" s="639" t="s">
        <v>59</v>
      </c>
      <c r="T1926" s="34" t="s">
        <v>3024</v>
      </c>
      <c r="U1926" s="34" t="s">
        <v>700</v>
      </c>
      <c r="V1926" s="89"/>
    </row>
    <row r="1927" spans="1:22" ht="20.25" customHeight="1">
      <c r="A1927" s="639" t="s">
        <v>3700</v>
      </c>
      <c r="B1927" s="638" t="s">
        <v>3702</v>
      </c>
      <c r="C1927" s="639" t="s">
        <v>425</v>
      </c>
      <c r="D1927" s="640" t="s">
        <v>4397</v>
      </c>
      <c r="E1927" s="638"/>
      <c r="F1927" s="639" t="s">
        <v>3283</v>
      </c>
      <c r="G1927" s="638"/>
      <c r="H1927" s="1110">
        <v>2</v>
      </c>
      <c r="I1927" s="705">
        <v>166551</v>
      </c>
      <c r="J1927" s="643" t="s">
        <v>765</v>
      </c>
      <c r="K1927" s="578" t="str">
        <f t="shared" si="104"/>
        <v>0</v>
      </c>
      <c r="L1927" s="579">
        <f t="shared" si="105"/>
        <v>0</v>
      </c>
      <c r="M1927" s="580">
        <f t="shared" si="106"/>
        <v>333102</v>
      </c>
      <c r="N1927" s="638"/>
      <c r="O1927" s="638"/>
      <c r="P1927" s="639" t="s">
        <v>372</v>
      </c>
      <c r="Q1927" s="639" t="s">
        <v>276</v>
      </c>
      <c r="R1927" s="639" t="s">
        <v>73</v>
      </c>
      <c r="S1927" s="639" t="s">
        <v>59</v>
      </c>
      <c r="T1927" s="34" t="s">
        <v>3501</v>
      </c>
      <c r="U1927" s="34" t="s">
        <v>700</v>
      </c>
      <c r="V1927" s="89"/>
    </row>
    <row r="1928" spans="1:22" ht="20.25" customHeight="1">
      <c r="A1928" s="639" t="s">
        <v>3700</v>
      </c>
      <c r="B1928" s="638" t="s">
        <v>3702</v>
      </c>
      <c r="C1928" s="639" t="s">
        <v>425</v>
      </c>
      <c r="D1928" s="640" t="s">
        <v>4397</v>
      </c>
      <c r="E1928" s="638"/>
      <c r="F1928" s="639" t="s">
        <v>82</v>
      </c>
      <c r="G1928" s="638"/>
      <c r="H1928" s="1110">
        <v>2</v>
      </c>
      <c r="I1928" s="705">
        <v>17949</v>
      </c>
      <c r="J1928" s="643" t="s">
        <v>765</v>
      </c>
      <c r="K1928" s="578" t="str">
        <f t="shared" si="104"/>
        <v>0</v>
      </c>
      <c r="L1928" s="579">
        <f t="shared" si="105"/>
        <v>0</v>
      </c>
      <c r="M1928" s="580">
        <f t="shared" si="106"/>
        <v>35898</v>
      </c>
      <c r="N1928" s="638"/>
      <c r="O1928" s="638"/>
      <c r="P1928" s="639" t="s">
        <v>372</v>
      </c>
      <c r="Q1928" s="639" t="s">
        <v>336</v>
      </c>
      <c r="R1928" s="639" t="s">
        <v>73</v>
      </c>
      <c r="S1928" s="639" t="s">
        <v>59</v>
      </c>
      <c r="T1928" s="34" t="s">
        <v>3420</v>
      </c>
      <c r="U1928" s="34" t="s">
        <v>700</v>
      </c>
      <c r="V1928" s="89"/>
    </row>
    <row r="1929" spans="1:22" ht="20.25" customHeight="1">
      <c r="A1929" s="639" t="s">
        <v>3700</v>
      </c>
      <c r="B1929" s="638" t="s">
        <v>3702</v>
      </c>
      <c r="C1929" s="639" t="s">
        <v>425</v>
      </c>
      <c r="D1929" s="640" t="s">
        <v>4397</v>
      </c>
      <c r="E1929" s="638"/>
      <c r="F1929" s="639" t="s">
        <v>799</v>
      </c>
      <c r="G1929" s="638"/>
      <c r="H1929" s="1110">
        <v>2</v>
      </c>
      <c r="I1929" s="705">
        <v>99000</v>
      </c>
      <c r="J1929" s="643" t="s">
        <v>765</v>
      </c>
      <c r="K1929" s="578" t="str">
        <f t="shared" si="104"/>
        <v>0</v>
      </c>
      <c r="L1929" s="579">
        <f t="shared" si="105"/>
        <v>0</v>
      </c>
      <c r="M1929" s="580">
        <f t="shared" si="106"/>
        <v>198000</v>
      </c>
      <c r="N1929" s="638"/>
      <c r="O1929" s="638"/>
      <c r="P1929" s="639" t="s">
        <v>372</v>
      </c>
      <c r="Q1929" s="639" t="s">
        <v>336</v>
      </c>
      <c r="R1929" s="639" t="s">
        <v>73</v>
      </c>
      <c r="S1929" s="639" t="s">
        <v>59</v>
      </c>
      <c r="T1929" s="34" t="s">
        <v>3421</v>
      </c>
      <c r="U1929" s="34" t="s">
        <v>700</v>
      </c>
      <c r="V1929" s="89"/>
    </row>
    <row r="1930" spans="1:22" ht="20.25" customHeight="1">
      <c r="A1930" s="639" t="s">
        <v>3700</v>
      </c>
      <c r="B1930" s="638" t="s">
        <v>3702</v>
      </c>
      <c r="C1930" s="639" t="s">
        <v>425</v>
      </c>
      <c r="D1930" s="640" t="s">
        <v>4397</v>
      </c>
      <c r="E1930" s="638"/>
      <c r="F1930" s="639" t="s">
        <v>2518</v>
      </c>
      <c r="G1930" s="638"/>
      <c r="H1930" s="1110">
        <v>2</v>
      </c>
      <c r="I1930" s="705">
        <v>78300</v>
      </c>
      <c r="J1930" s="643" t="s">
        <v>765</v>
      </c>
      <c r="K1930" s="578" t="str">
        <f t="shared" si="104"/>
        <v>0</v>
      </c>
      <c r="L1930" s="579">
        <f t="shared" si="105"/>
        <v>0</v>
      </c>
      <c r="M1930" s="580">
        <f t="shared" si="106"/>
        <v>156600</v>
      </c>
      <c r="N1930" s="638"/>
      <c r="O1930" s="638"/>
      <c r="P1930" s="639" t="s">
        <v>372</v>
      </c>
      <c r="Q1930" s="639" t="s">
        <v>336</v>
      </c>
      <c r="R1930" s="639" t="s">
        <v>73</v>
      </c>
      <c r="S1930" s="639" t="s">
        <v>59</v>
      </c>
      <c r="T1930" s="34" t="s">
        <v>3504</v>
      </c>
      <c r="U1930" s="34" t="s">
        <v>3505</v>
      </c>
      <c r="V1930" s="89"/>
    </row>
    <row r="1931" spans="1:22" ht="20.25" customHeight="1">
      <c r="A1931" s="639" t="s">
        <v>3700</v>
      </c>
      <c r="B1931" s="638" t="s">
        <v>3702</v>
      </c>
      <c r="C1931" s="639" t="s">
        <v>425</v>
      </c>
      <c r="D1931" s="640" t="s">
        <v>4397</v>
      </c>
      <c r="E1931" s="638"/>
      <c r="F1931" s="639" t="s">
        <v>1098</v>
      </c>
      <c r="G1931" s="638"/>
      <c r="H1931" s="1110">
        <v>2</v>
      </c>
      <c r="I1931" s="705">
        <v>166500</v>
      </c>
      <c r="J1931" s="643" t="s">
        <v>765</v>
      </c>
      <c r="K1931" s="578" t="str">
        <f t="shared" si="104"/>
        <v>0</v>
      </c>
      <c r="L1931" s="579">
        <f t="shared" si="105"/>
        <v>0</v>
      </c>
      <c r="M1931" s="580">
        <f t="shared" si="106"/>
        <v>333000</v>
      </c>
      <c r="N1931" s="638"/>
      <c r="O1931" s="638"/>
      <c r="P1931" s="639" t="s">
        <v>372</v>
      </c>
      <c r="Q1931" s="639" t="s">
        <v>336</v>
      </c>
      <c r="R1931" s="639" t="s">
        <v>73</v>
      </c>
      <c r="S1931" s="639" t="s">
        <v>59</v>
      </c>
      <c r="T1931" s="34" t="s">
        <v>1576</v>
      </c>
      <c r="U1931" s="34" t="s">
        <v>3505</v>
      </c>
      <c r="V1931" s="89"/>
    </row>
    <row r="1932" spans="1:22" ht="20.25" customHeight="1">
      <c r="A1932" s="639" t="s">
        <v>3700</v>
      </c>
      <c r="B1932" s="638" t="s">
        <v>3702</v>
      </c>
      <c r="C1932" s="639" t="s">
        <v>425</v>
      </c>
      <c r="D1932" s="640" t="s">
        <v>4397</v>
      </c>
      <c r="E1932" s="638"/>
      <c r="F1932" s="639" t="s">
        <v>1099</v>
      </c>
      <c r="G1932" s="638"/>
      <c r="H1932" s="1110">
        <v>2</v>
      </c>
      <c r="I1932" s="705">
        <v>90000</v>
      </c>
      <c r="J1932" s="643" t="s">
        <v>765</v>
      </c>
      <c r="K1932" s="578" t="str">
        <f t="shared" si="104"/>
        <v>0</v>
      </c>
      <c r="L1932" s="579">
        <f t="shared" si="105"/>
        <v>0</v>
      </c>
      <c r="M1932" s="580">
        <f t="shared" si="106"/>
        <v>180000</v>
      </c>
      <c r="N1932" s="638"/>
      <c r="O1932" s="638"/>
      <c r="P1932" s="639" t="s">
        <v>372</v>
      </c>
      <c r="Q1932" s="639" t="s">
        <v>360</v>
      </c>
      <c r="R1932" s="639" t="s">
        <v>73</v>
      </c>
      <c r="S1932" s="639" t="s">
        <v>59</v>
      </c>
      <c r="T1932" s="34" t="s">
        <v>3195</v>
      </c>
      <c r="U1932" s="34" t="s">
        <v>3196</v>
      </c>
      <c r="V1932" s="89"/>
    </row>
    <row r="1933" spans="1:22" ht="20.25" customHeight="1">
      <c r="A1933" s="639" t="s">
        <v>744</v>
      </c>
      <c r="B1933" s="638" t="s">
        <v>3705</v>
      </c>
      <c r="C1933" s="639" t="s">
        <v>371</v>
      </c>
      <c r="D1933" s="640" t="s">
        <v>4483</v>
      </c>
      <c r="E1933" s="638"/>
      <c r="F1933" s="639" t="s">
        <v>1365</v>
      </c>
      <c r="G1933" s="638"/>
      <c r="H1933" s="1110">
        <v>1140</v>
      </c>
      <c r="I1933" s="705">
        <v>175000</v>
      </c>
      <c r="J1933" s="643" t="s">
        <v>765</v>
      </c>
      <c r="K1933" s="578" t="str">
        <f t="shared" si="104"/>
        <v>0</v>
      </c>
      <c r="L1933" s="579">
        <f t="shared" si="105"/>
        <v>0</v>
      </c>
      <c r="M1933" s="580">
        <f t="shared" si="106"/>
        <v>199500000</v>
      </c>
      <c r="N1933" s="638"/>
      <c r="O1933" s="638" t="s">
        <v>3762</v>
      </c>
      <c r="P1933" s="639" t="s">
        <v>483</v>
      </c>
      <c r="Q1933" s="639" t="s">
        <v>984</v>
      </c>
      <c r="R1933" s="639" t="s">
        <v>73</v>
      </c>
      <c r="S1933" s="639" t="s">
        <v>213</v>
      </c>
      <c r="T1933" s="34" t="s">
        <v>3508</v>
      </c>
      <c r="U1933" s="34" t="s">
        <v>750</v>
      </c>
      <c r="V1933" s="89"/>
    </row>
    <row r="1934" spans="1:22" ht="20.25" customHeight="1">
      <c r="A1934" s="639" t="s">
        <v>744</v>
      </c>
      <c r="B1934" s="638" t="s">
        <v>3705</v>
      </c>
      <c r="C1934" s="639" t="s">
        <v>371</v>
      </c>
      <c r="D1934" s="640" t="s">
        <v>4483</v>
      </c>
      <c r="E1934" s="638"/>
      <c r="F1934" s="639" t="s">
        <v>413</v>
      </c>
      <c r="G1934" s="638"/>
      <c r="H1934" s="1110">
        <v>1</v>
      </c>
      <c r="I1934" s="705">
        <v>175000</v>
      </c>
      <c r="J1934" s="643" t="s">
        <v>765</v>
      </c>
      <c r="K1934" s="578" t="str">
        <f t="shared" si="104"/>
        <v>0</v>
      </c>
      <c r="L1934" s="579">
        <f t="shared" si="105"/>
        <v>0</v>
      </c>
      <c r="M1934" s="580">
        <f t="shared" si="106"/>
        <v>175000</v>
      </c>
      <c r="N1934" s="638"/>
      <c r="O1934" s="638" t="s">
        <v>3763</v>
      </c>
      <c r="P1934" s="639" t="s">
        <v>483</v>
      </c>
      <c r="Q1934" s="639" t="s">
        <v>278</v>
      </c>
      <c r="R1934" s="639" t="s">
        <v>73</v>
      </c>
      <c r="S1934" s="639" t="s">
        <v>213</v>
      </c>
      <c r="T1934" s="34" t="s">
        <v>1576</v>
      </c>
      <c r="U1934" s="34" t="s">
        <v>750</v>
      </c>
      <c r="V1934" s="89"/>
    </row>
    <row r="1935" spans="1:22" ht="20.25" customHeight="1">
      <c r="A1935" s="639" t="s">
        <v>744</v>
      </c>
      <c r="B1935" s="638" t="s">
        <v>3705</v>
      </c>
      <c r="C1935" s="639" t="s">
        <v>371</v>
      </c>
      <c r="D1935" s="640" t="s">
        <v>4483</v>
      </c>
      <c r="E1935" s="638"/>
      <c r="F1935" s="639" t="s">
        <v>882</v>
      </c>
      <c r="G1935" s="638"/>
      <c r="H1935" s="1110">
        <v>2284</v>
      </c>
      <c r="I1935" s="705">
        <v>5047</v>
      </c>
      <c r="J1935" s="643" t="s">
        <v>765</v>
      </c>
      <c r="K1935" s="578" t="str">
        <f t="shared" si="104"/>
        <v>0</v>
      </c>
      <c r="L1935" s="579">
        <f t="shared" si="105"/>
        <v>0</v>
      </c>
      <c r="M1935" s="580">
        <f t="shared" si="106"/>
        <v>11527348</v>
      </c>
      <c r="N1935" s="638"/>
      <c r="O1935" s="638" t="s">
        <v>3764</v>
      </c>
      <c r="P1935" s="639" t="s">
        <v>483</v>
      </c>
      <c r="Q1935" s="639" t="s">
        <v>336</v>
      </c>
      <c r="R1935" s="639" t="s">
        <v>73</v>
      </c>
      <c r="S1935" s="639" t="s">
        <v>213</v>
      </c>
      <c r="T1935" s="34" t="s">
        <v>1576</v>
      </c>
      <c r="U1935" s="34" t="s">
        <v>750</v>
      </c>
      <c r="V1935" s="89"/>
    </row>
    <row r="1936" spans="1:22" ht="20.25" customHeight="1">
      <c r="A1936" s="639" t="s">
        <v>744</v>
      </c>
      <c r="B1936" s="638" t="s">
        <v>3705</v>
      </c>
      <c r="C1936" s="639" t="s">
        <v>371</v>
      </c>
      <c r="D1936" s="640" t="s">
        <v>4483</v>
      </c>
      <c r="E1936" s="638"/>
      <c r="F1936" s="639" t="s">
        <v>881</v>
      </c>
      <c r="G1936" s="638"/>
      <c r="H1936" s="1110">
        <v>2284</v>
      </c>
      <c r="I1936" s="705">
        <v>6412</v>
      </c>
      <c r="J1936" s="643" t="s">
        <v>765</v>
      </c>
      <c r="K1936" s="578" t="str">
        <f t="shared" si="104"/>
        <v>0</v>
      </c>
      <c r="L1936" s="579">
        <f t="shared" si="105"/>
        <v>0</v>
      </c>
      <c r="M1936" s="580">
        <f t="shared" si="106"/>
        <v>14645008</v>
      </c>
      <c r="N1936" s="638"/>
      <c r="O1936" s="638" t="s">
        <v>3764</v>
      </c>
      <c r="P1936" s="639" t="s">
        <v>483</v>
      </c>
      <c r="Q1936" s="639" t="s">
        <v>336</v>
      </c>
      <c r="R1936" s="639" t="s">
        <v>73</v>
      </c>
      <c r="S1936" s="639" t="s">
        <v>213</v>
      </c>
      <c r="T1936" s="34" t="s">
        <v>3003</v>
      </c>
      <c r="U1936" s="34" t="s">
        <v>750</v>
      </c>
      <c r="V1936" s="89"/>
    </row>
    <row r="1937" spans="1:22" ht="20.25" customHeight="1">
      <c r="A1937" s="639" t="s">
        <v>744</v>
      </c>
      <c r="B1937" s="638" t="s">
        <v>3705</v>
      </c>
      <c r="C1937" s="639" t="s">
        <v>371</v>
      </c>
      <c r="D1937" s="640" t="s">
        <v>4483</v>
      </c>
      <c r="E1937" s="638"/>
      <c r="F1937" s="639" t="s">
        <v>422</v>
      </c>
      <c r="G1937" s="638"/>
      <c r="H1937" s="1110">
        <v>2284</v>
      </c>
      <c r="I1937" s="705">
        <v>31859</v>
      </c>
      <c r="J1937" s="643" t="s">
        <v>765</v>
      </c>
      <c r="K1937" s="578" t="str">
        <f t="shared" si="104"/>
        <v>0</v>
      </c>
      <c r="L1937" s="579">
        <f t="shared" si="105"/>
        <v>0</v>
      </c>
      <c r="M1937" s="580">
        <f t="shared" si="106"/>
        <v>72765956</v>
      </c>
      <c r="N1937" s="638"/>
      <c r="O1937" s="638" t="s">
        <v>3764</v>
      </c>
      <c r="P1937" s="639" t="s">
        <v>483</v>
      </c>
      <c r="Q1937" s="639" t="s">
        <v>271</v>
      </c>
      <c r="R1937" s="639" t="s">
        <v>73</v>
      </c>
      <c r="S1937" s="639" t="s">
        <v>213</v>
      </c>
      <c r="T1937" s="34" t="s">
        <v>1638</v>
      </c>
      <c r="U1937" s="34" t="s">
        <v>750</v>
      </c>
      <c r="V1937" s="89"/>
    </row>
    <row r="1938" spans="1:22" ht="20.25" customHeight="1">
      <c r="A1938" s="639" t="s">
        <v>744</v>
      </c>
      <c r="B1938" s="638" t="s">
        <v>3705</v>
      </c>
      <c r="C1938" s="639" t="s">
        <v>371</v>
      </c>
      <c r="D1938" s="640" t="s">
        <v>4483</v>
      </c>
      <c r="E1938" s="638"/>
      <c r="F1938" s="639" t="s">
        <v>880</v>
      </c>
      <c r="G1938" s="638"/>
      <c r="H1938" s="1110">
        <v>2284</v>
      </c>
      <c r="I1938" s="705">
        <v>2476</v>
      </c>
      <c r="J1938" s="643" t="s">
        <v>765</v>
      </c>
      <c r="K1938" s="578" t="str">
        <f t="shared" si="104"/>
        <v>0</v>
      </c>
      <c r="L1938" s="579">
        <f t="shared" si="105"/>
        <v>0</v>
      </c>
      <c r="M1938" s="580">
        <f t="shared" si="106"/>
        <v>5655184</v>
      </c>
      <c r="N1938" s="638"/>
      <c r="O1938" s="638" t="s">
        <v>3764</v>
      </c>
      <c r="P1938" s="639" t="s">
        <v>483</v>
      </c>
      <c r="Q1938" s="639" t="s">
        <v>336</v>
      </c>
      <c r="R1938" s="639" t="s">
        <v>73</v>
      </c>
      <c r="S1938" s="639" t="s">
        <v>213</v>
      </c>
      <c r="T1938" s="34" t="s">
        <v>1601</v>
      </c>
      <c r="U1938" s="34" t="s">
        <v>1106</v>
      </c>
      <c r="V1938" s="89"/>
    </row>
    <row r="1939" spans="1:22" ht="20.25" customHeight="1">
      <c r="A1939" s="639" t="s">
        <v>744</v>
      </c>
      <c r="B1939" s="638" t="s">
        <v>3705</v>
      </c>
      <c r="C1939" s="639" t="s">
        <v>371</v>
      </c>
      <c r="D1939" s="640" t="s">
        <v>4483</v>
      </c>
      <c r="E1939" s="638"/>
      <c r="F1939" s="639" t="s">
        <v>880</v>
      </c>
      <c r="G1939" s="638"/>
      <c r="H1939" s="1110">
        <v>2284</v>
      </c>
      <c r="I1939" s="705">
        <v>2476</v>
      </c>
      <c r="J1939" s="643" t="s">
        <v>765</v>
      </c>
      <c r="K1939" s="578" t="str">
        <f t="shared" si="104"/>
        <v>0</v>
      </c>
      <c r="L1939" s="579">
        <f t="shared" si="105"/>
        <v>0</v>
      </c>
      <c r="M1939" s="580">
        <f t="shared" si="106"/>
        <v>5655184</v>
      </c>
      <c r="N1939" s="638"/>
      <c r="O1939" s="638" t="s">
        <v>3764</v>
      </c>
      <c r="P1939" s="639" t="s">
        <v>483</v>
      </c>
      <c r="Q1939" s="639" t="s">
        <v>336</v>
      </c>
      <c r="R1939" s="639" t="s">
        <v>73</v>
      </c>
      <c r="S1939" s="639" t="s">
        <v>213</v>
      </c>
      <c r="T1939" s="34" t="s">
        <v>1576</v>
      </c>
      <c r="U1939" s="34" t="s">
        <v>3183</v>
      </c>
      <c r="V1939" s="89"/>
    </row>
    <row r="1940" spans="1:22" ht="20.25" customHeight="1">
      <c r="A1940" s="639" t="s">
        <v>744</v>
      </c>
      <c r="B1940" s="638" t="s">
        <v>3705</v>
      </c>
      <c r="C1940" s="639" t="s">
        <v>371</v>
      </c>
      <c r="D1940" s="640" t="s">
        <v>4483</v>
      </c>
      <c r="E1940" s="638"/>
      <c r="F1940" s="639" t="s">
        <v>1430</v>
      </c>
      <c r="G1940" s="638"/>
      <c r="H1940" s="1110">
        <v>1140</v>
      </c>
      <c r="I1940" s="705">
        <v>8000</v>
      </c>
      <c r="J1940" s="643" t="s">
        <v>765</v>
      </c>
      <c r="K1940" s="578" t="str">
        <f t="shared" si="104"/>
        <v>0</v>
      </c>
      <c r="L1940" s="579">
        <f t="shared" si="105"/>
        <v>0</v>
      </c>
      <c r="M1940" s="580">
        <f t="shared" si="106"/>
        <v>9120000</v>
      </c>
      <c r="N1940" s="638"/>
      <c r="O1940" s="638" t="s">
        <v>2120</v>
      </c>
      <c r="P1940" s="639" t="s">
        <v>483</v>
      </c>
      <c r="Q1940" s="639" t="s">
        <v>336</v>
      </c>
      <c r="R1940" s="639" t="s">
        <v>73</v>
      </c>
      <c r="S1940" s="639" t="s">
        <v>213</v>
      </c>
      <c r="T1940" s="34" t="s">
        <v>1576</v>
      </c>
      <c r="U1940" s="34" t="s">
        <v>3512</v>
      </c>
      <c r="V1940" s="89"/>
    </row>
    <row r="1941" spans="1:22" ht="20.25" customHeight="1">
      <c r="A1941" s="639" t="s">
        <v>744</v>
      </c>
      <c r="B1941" s="638" t="s">
        <v>3705</v>
      </c>
      <c r="C1941" s="639" t="s">
        <v>371</v>
      </c>
      <c r="D1941" s="640" t="s">
        <v>4483</v>
      </c>
      <c r="E1941" s="638"/>
      <c r="F1941" s="639" t="s">
        <v>1430</v>
      </c>
      <c r="G1941" s="638"/>
      <c r="H1941" s="1110">
        <v>1140</v>
      </c>
      <c r="I1941" s="705">
        <v>8000</v>
      </c>
      <c r="J1941" s="643" t="s">
        <v>765</v>
      </c>
      <c r="K1941" s="578" t="str">
        <f t="shared" si="104"/>
        <v>0</v>
      </c>
      <c r="L1941" s="579">
        <f t="shared" si="105"/>
        <v>0</v>
      </c>
      <c r="M1941" s="580">
        <f t="shared" si="106"/>
        <v>9120000</v>
      </c>
      <c r="N1941" s="638"/>
      <c r="O1941" s="638" t="s">
        <v>2120</v>
      </c>
      <c r="P1941" s="639" t="s">
        <v>483</v>
      </c>
      <c r="Q1941" s="639" t="s">
        <v>336</v>
      </c>
      <c r="R1941" s="639" t="s">
        <v>73</v>
      </c>
      <c r="S1941" s="639" t="s">
        <v>213</v>
      </c>
      <c r="T1941" s="34" t="s">
        <v>1611</v>
      </c>
      <c r="U1941" s="34" t="s">
        <v>3225</v>
      </c>
      <c r="V1941" s="89"/>
    </row>
    <row r="1942" spans="1:22" ht="20.25" customHeight="1">
      <c r="A1942" s="639" t="s">
        <v>744</v>
      </c>
      <c r="B1942" s="638" t="s">
        <v>3705</v>
      </c>
      <c r="C1942" s="639" t="s">
        <v>371</v>
      </c>
      <c r="D1942" s="640" t="s">
        <v>4483</v>
      </c>
      <c r="E1942" s="638"/>
      <c r="F1942" s="639" t="s">
        <v>275</v>
      </c>
      <c r="G1942" s="638"/>
      <c r="H1942" s="1110">
        <v>1140</v>
      </c>
      <c r="I1942" s="705">
        <v>77736</v>
      </c>
      <c r="J1942" s="643" t="s">
        <v>765</v>
      </c>
      <c r="K1942" s="578" t="str">
        <f t="shared" si="104"/>
        <v>0</v>
      </c>
      <c r="L1942" s="579">
        <f t="shared" si="105"/>
        <v>0</v>
      </c>
      <c r="M1942" s="580">
        <f t="shared" si="106"/>
        <v>88619040</v>
      </c>
      <c r="N1942" s="638"/>
      <c r="O1942" s="638" t="s">
        <v>3765</v>
      </c>
      <c r="P1942" s="639" t="s">
        <v>483</v>
      </c>
      <c r="Q1942" s="639" t="s">
        <v>276</v>
      </c>
      <c r="R1942" s="639" t="s">
        <v>73</v>
      </c>
      <c r="S1942" s="639" t="s">
        <v>213</v>
      </c>
      <c r="T1942" s="34" t="s">
        <v>1710</v>
      </c>
      <c r="U1942" s="34" t="s">
        <v>3519</v>
      </c>
      <c r="V1942" s="89"/>
    </row>
    <row r="1943" spans="1:22" ht="20.25" customHeight="1">
      <c r="A1943" s="639" t="s">
        <v>744</v>
      </c>
      <c r="B1943" s="638" t="s">
        <v>3705</v>
      </c>
      <c r="C1943" s="639" t="s">
        <v>371</v>
      </c>
      <c r="D1943" s="640" t="s">
        <v>4483</v>
      </c>
      <c r="E1943" s="638"/>
      <c r="F1943" s="639" t="s">
        <v>1647</v>
      </c>
      <c r="G1943" s="638"/>
      <c r="H1943" s="1110">
        <v>1140</v>
      </c>
      <c r="I1943" s="705">
        <v>4672</v>
      </c>
      <c r="J1943" s="643" t="s">
        <v>765</v>
      </c>
      <c r="K1943" s="578" t="str">
        <f t="shared" si="104"/>
        <v>0</v>
      </c>
      <c r="L1943" s="579">
        <f t="shared" si="105"/>
        <v>0</v>
      </c>
      <c r="M1943" s="580">
        <f t="shared" si="106"/>
        <v>5326080</v>
      </c>
      <c r="N1943" s="638"/>
      <c r="O1943" s="638" t="s">
        <v>3765</v>
      </c>
      <c r="P1943" s="639" t="s">
        <v>483</v>
      </c>
      <c r="Q1943" s="639" t="s">
        <v>336</v>
      </c>
      <c r="R1943" s="639" t="s">
        <v>73</v>
      </c>
      <c r="S1943" s="639" t="s">
        <v>213</v>
      </c>
      <c r="T1943" s="34" t="s">
        <v>1576</v>
      </c>
      <c r="U1943" s="34" t="s">
        <v>3519</v>
      </c>
      <c r="V1943" s="89"/>
    </row>
    <row r="1944" spans="1:22" ht="20.25" customHeight="1">
      <c r="A1944" s="639" t="s">
        <v>744</v>
      </c>
      <c r="B1944" s="638" t="s">
        <v>3705</v>
      </c>
      <c r="C1944" s="639" t="s">
        <v>371</v>
      </c>
      <c r="D1944" s="640" t="s">
        <v>4483</v>
      </c>
      <c r="E1944" s="638"/>
      <c r="F1944" s="639" t="s">
        <v>81</v>
      </c>
      <c r="G1944" s="638"/>
      <c r="H1944" s="1110">
        <v>1140</v>
      </c>
      <c r="I1944" s="705">
        <v>4848</v>
      </c>
      <c r="J1944" s="643" t="s">
        <v>765</v>
      </c>
      <c r="K1944" s="578" t="str">
        <f t="shared" si="104"/>
        <v>0</v>
      </c>
      <c r="L1944" s="579">
        <f t="shared" si="105"/>
        <v>0</v>
      </c>
      <c r="M1944" s="580">
        <f t="shared" si="106"/>
        <v>5526720</v>
      </c>
      <c r="N1944" s="638"/>
      <c r="O1944" s="638" t="s">
        <v>3765</v>
      </c>
      <c r="P1944" s="639" t="s">
        <v>483</v>
      </c>
      <c r="Q1944" s="639" t="s">
        <v>336</v>
      </c>
      <c r="R1944" s="639" t="s">
        <v>73</v>
      </c>
      <c r="S1944" s="639" t="s">
        <v>213</v>
      </c>
      <c r="T1944" s="34" t="s">
        <v>3157</v>
      </c>
      <c r="U1944" s="34" t="s">
        <v>3158</v>
      </c>
      <c r="V1944" s="89"/>
    </row>
    <row r="1945" spans="1:22" ht="20.25" customHeight="1">
      <c r="A1945" s="639" t="s">
        <v>744</v>
      </c>
      <c r="B1945" s="638" t="s">
        <v>3705</v>
      </c>
      <c r="C1945" s="639" t="s">
        <v>371</v>
      </c>
      <c r="D1945" s="640" t="s">
        <v>4483</v>
      </c>
      <c r="E1945" s="638"/>
      <c r="F1945" s="639" t="s">
        <v>373</v>
      </c>
      <c r="G1945" s="638"/>
      <c r="H1945" s="1110">
        <v>1140</v>
      </c>
      <c r="I1945" s="705">
        <v>11914</v>
      </c>
      <c r="J1945" s="643" t="s">
        <v>765</v>
      </c>
      <c r="K1945" s="578" t="str">
        <f t="shared" si="104"/>
        <v>0</v>
      </c>
      <c r="L1945" s="579">
        <f t="shared" si="105"/>
        <v>0</v>
      </c>
      <c r="M1945" s="580">
        <f t="shared" si="106"/>
        <v>13581960</v>
      </c>
      <c r="N1945" s="638"/>
      <c r="O1945" s="638" t="s">
        <v>3765</v>
      </c>
      <c r="P1945" s="639" t="s">
        <v>483</v>
      </c>
      <c r="Q1945" s="639" t="s">
        <v>336</v>
      </c>
      <c r="R1945" s="639" t="s">
        <v>73</v>
      </c>
      <c r="S1945" s="639" t="s">
        <v>213</v>
      </c>
    </row>
    <row r="1946" spans="1:22" ht="20.25" customHeight="1">
      <c r="A1946" s="639" t="s">
        <v>744</v>
      </c>
      <c r="B1946" s="638" t="s">
        <v>3705</v>
      </c>
      <c r="C1946" s="639" t="s">
        <v>371</v>
      </c>
      <c r="D1946" s="640" t="s">
        <v>4483</v>
      </c>
      <c r="E1946" s="638"/>
      <c r="F1946" s="639" t="s">
        <v>82</v>
      </c>
      <c r="G1946" s="638"/>
      <c r="H1946" s="1110">
        <v>1140</v>
      </c>
      <c r="I1946" s="705">
        <v>11097</v>
      </c>
      <c r="J1946" s="643" t="s">
        <v>765</v>
      </c>
      <c r="K1946" s="578" t="str">
        <f t="shared" si="104"/>
        <v>0</v>
      </c>
      <c r="L1946" s="579">
        <f t="shared" si="105"/>
        <v>0</v>
      </c>
      <c r="M1946" s="580">
        <f t="shared" si="106"/>
        <v>12650580</v>
      </c>
      <c r="N1946" s="638"/>
      <c r="O1946" s="638" t="s">
        <v>3765</v>
      </c>
      <c r="P1946" s="639" t="s">
        <v>483</v>
      </c>
      <c r="Q1946" s="639" t="s">
        <v>336</v>
      </c>
      <c r="R1946" s="639" t="s">
        <v>73</v>
      </c>
      <c r="S1946" s="639" t="s">
        <v>213</v>
      </c>
    </row>
    <row r="1947" spans="1:22" ht="20.25" customHeight="1">
      <c r="A1947" s="639" t="s">
        <v>744</v>
      </c>
      <c r="B1947" s="638" t="s">
        <v>3705</v>
      </c>
      <c r="C1947" s="639" t="s">
        <v>371</v>
      </c>
      <c r="D1947" s="640" t="s">
        <v>4483</v>
      </c>
      <c r="E1947" s="638"/>
      <c r="F1947" s="639" t="s">
        <v>1115</v>
      </c>
      <c r="G1947" s="638"/>
      <c r="H1947" s="1110">
        <v>1140</v>
      </c>
      <c r="I1947" s="705">
        <v>6717</v>
      </c>
      <c r="J1947" s="643" t="s">
        <v>765</v>
      </c>
      <c r="K1947" s="578" t="str">
        <f t="shared" si="104"/>
        <v>0</v>
      </c>
      <c r="L1947" s="579">
        <f t="shared" si="105"/>
        <v>0</v>
      </c>
      <c r="M1947" s="580">
        <f t="shared" si="106"/>
        <v>7657380</v>
      </c>
      <c r="N1947" s="638"/>
      <c r="O1947" s="638" t="s">
        <v>3765</v>
      </c>
      <c r="P1947" s="639" t="s">
        <v>483</v>
      </c>
      <c r="Q1947" s="639" t="s">
        <v>336</v>
      </c>
      <c r="R1947" s="639" t="s">
        <v>73</v>
      </c>
      <c r="S1947" s="639" t="s">
        <v>213</v>
      </c>
    </row>
    <row r="1948" spans="1:22" ht="20.25" customHeight="1">
      <c r="A1948" s="639" t="s">
        <v>744</v>
      </c>
      <c r="B1948" s="638" t="s">
        <v>3705</v>
      </c>
      <c r="C1948" s="639" t="s">
        <v>371</v>
      </c>
      <c r="D1948" s="640" t="s">
        <v>4483</v>
      </c>
      <c r="E1948" s="638"/>
      <c r="F1948" s="639" t="s">
        <v>387</v>
      </c>
      <c r="G1948" s="638"/>
      <c r="H1948" s="1110">
        <v>1140</v>
      </c>
      <c r="I1948" s="705">
        <v>14017</v>
      </c>
      <c r="J1948" s="643" t="s">
        <v>765</v>
      </c>
      <c r="K1948" s="578" t="str">
        <f t="shared" si="104"/>
        <v>0</v>
      </c>
      <c r="L1948" s="579">
        <f t="shared" si="105"/>
        <v>0</v>
      </c>
      <c r="M1948" s="580">
        <f t="shared" si="106"/>
        <v>15979380</v>
      </c>
      <c r="N1948" s="638"/>
      <c r="O1948" s="638" t="s">
        <v>3765</v>
      </c>
      <c r="P1948" s="639" t="s">
        <v>483</v>
      </c>
      <c r="Q1948" s="639" t="s">
        <v>336</v>
      </c>
      <c r="R1948" s="639" t="s">
        <v>73</v>
      </c>
      <c r="S1948" s="639" t="s">
        <v>213</v>
      </c>
    </row>
    <row r="1949" spans="1:22" ht="20.25" customHeight="1">
      <c r="A1949" s="639" t="s">
        <v>744</v>
      </c>
      <c r="B1949" s="638" t="s">
        <v>3705</v>
      </c>
      <c r="C1949" s="639" t="s">
        <v>371</v>
      </c>
      <c r="D1949" s="640" t="s">
        <v>4483</v>
      </c>
      <c r="E1949" s="638"/>
      <c r="F1949" s="639" t="s">
        <v>337</v>
      </c>
      <c r="G1949" s="638"/>
      <c r="H1949" s="1110">
        <v>1138</v>
      </c>
      <c r="I1949" s="705">
        <v>14365</v>
      </c>
      <c r="J1949" s="643" t="s">
        <v>765</v>
      </c>
      <c r="K1949" s="578" t="str">
        <f t="shared" si="104"/>
        <v>0</v>
      </c>
      <c r="L1949" s="579">
        <f t="shared" si="105"/>
        <v>0</v>
      </c>
      <c r="M1949" s="580">
        <f t="shared" si="106"/>
        <v>16347370</v>
      </c>
      <c r="N1949" s="638"/>
      <c r="O1949" s="638" t="s">
        <v>3766</v>
      </c>
      <c r="P1949" s="639" t="s">
        <v>483</v>
      </c>
      <c r="Q1949" s="639" t="s">
        <v>336</v>
      </c>
      <c r="R1949" s="639" t="s">
        <v>73</v>
      </c>
      <c r="S1949" s="639" t="s">
        <v>213</v>
      </c>
    </row>
    <row r="1950" spans="1:22" ht="20.25" customHeight="1">
      <c r="A1950" s="639" t="s">
        <v>744</v>
      </c>
      <c r="B1950" s="638" t="s">
        <v>3705</v>
      </c>
      <c r="C1950" s="639" t="s">
        <v>371</v>
      </c>
      <c r="D1950" s="640" t="s">
        <v>4483</v>
      </c>
      <c r="E1950" s="638"/>
      <c r="F1950" s="639" t="s">
        <v>81</v>
      </c>
      <c r="G1950" s="638"/>
      <c r="H1950" s="1110">
        <v>1138</v>
      </c>
      <c r="I1950" s="705">
        <v>6022</v>
      </c>
      <c r="J1950" s="643" t="s">
        <v>765</v>
      </c>
      <c r="K1950" s="578" t="str">
        <f t="shared" si="104"/>
        <v>0</v>
      </c>
      <c r="L1950" s="579">
        <f t="shared" si="105"/>
        <v>0</v>
      </c>
      <c r="M1950" s="580">
        <f t="shared" si="106"/>
        <v>6853036</v>
      </c>
      <c r="N1950" s="638"/>
      <c r="O1950" s="638" t="s">
        <v>3766</v>
      </c>
      <c r="P1950" s="639" t="s">
        <v>483</v>
      </c>
      <c r="Q1950" s="639" t="s">
        <v>336</v>
      </c>
      <c r="R1950" s="639" t="s">
        <v>73</v>
      </c>
      <c r="S1950" s="639" t="s">
        <v>213</v>
      </c>
    </row>
    <row r="1951" spans="1:22" ht="20.25" customHeight="1">
      <c r="A1951" s="639" t="s">
        <v>744</v>
      </c>
      <c r="B1951" s="638" t="s">
        <v>3705</v>
      </c>
      <c r="C1951" s="639" t="s">
        <v>371</v>
      </c>
      <c r="D1951" s="640" t="s">
        <v>4483</v>
      </c>
      <c r="E1951" s="638"/>
      <c r="F1951" s="639" t="s">
        <v>1647</v>
      </c>
      <c r="G1951" s="638"/>
      <c r="H1951" s="1110">
        <v>1138</v>
      </c>
      <c r="I1951" s="705">
        <v>5804</v>
      </c>
      <c r="J1951" s="643" t="s">
        <v>765</v>
      </c>
      <c r="K1951" s="578" t="str">
        <f t="shared" si="104"/>
        <v>0</v>
      </c>
      <c r="L1951" s="579">
        <f t="shared" si="105"/>
        <v>0</v>
      </c>
      <c r="M1951" s="580">
        <f t="shared" si="106"/>
        <v>6604952</v>
      </c>
      <c r="N1951" s="638"/>
      <c r="O1951" s="638" t="s">
        <v>3766</v>
      </c>
      <c r="P1951" s="639" t="s">
        <v>483</v>
      </c>
      <c r="Q1951" s="639" t="s">
        <v>336</v>
      </c>
      <c r="R1951" s="639" t="s">
        <v>73</v>
      </c>
      <c r="S1951" s="639" t="s">
        <v>213</v>
      </c>
    </row>
    <row r="1952" spans="1:22" ht="20.25" customHeight="1">
      <c r="A1952" s="639" t="s">
        <v>744</v>
      </c>
      <c r="B1952" s="638" t="s">
        <v>3705</v>
      </c>
      <c r="C1952" s="639" t="s">
        <v>371</v>
      </c>
      <c r="D1952" s="640" t="s">
        <v>4483</v>
      </c>
      <c r="E1952" s="638"/>
      <c r="F1952" s="639" t="s">
        <v>373</v>
      </c>
      <c r="G1952" s="638"/>
      <c r="H1952" s="1110">
        <v>1138</v>
      </c>
      <c r="I1952" s="705">
        <v>14800</v>
      </c>
      <c r="J1952" s="643" t="s">
        <v>765</v>
      </c>
      <c r="K1952" s="578" t="str">
        <f t="shared" si="104"/>
        <v>0</v>
      </c>
      <c r="L1952" s="579">
        <f t="shared" si="105"/>
        <v>0</v>
      </c>
      <c r="M1952" s="580">
        <f t="shared" si="106"/>
        <v>16842400</v>
      </c>
      <c r="N1952" s="638"/>
      <c r="O1952" s="638" t="s">
        <v>3766</v>
      </c>
      <c r="P1952" s="639" t="s">
        <v>483</v>
      </c>
      <c r="Q1952" s="639" t="s">
        <v>336</v>
      </c>
      <c r="R1952" s="639" t="s">
        <v>73</v>
      </c>
      <c r="S1952" s="639" t="s">
        <v>213</v>
      </c>
    </row>
    <row r="1953" spans="1:19" ht="20.25" customHeight="1">
      <c r="A1953" s="639" t="s">
        <v>744</v>
      </c>
      <c r="B1953" s="638" t="s">
        <v>3705</v>
      </c>
      <c r="C1953" s="639" t="s">
        <v>371</v>
      </c>
      <c r="D1953" s="640" t="s">
        <v>4483</v>
      </c>
      <c r="E1953" s="638"/>
      <c r="F1953" s="639" t="s">
        <v>1905</v>
      </c>
      <c r="G1953" s="638"/>
      <c r="H1953" s="1110">
        <v>1138</v>
      </c>
      <c r="I1953" s="705">
        <v>70010</v>
      </c>
      <c r="J1953" s="643" t="s">
        <v>765</v>
      </c>
      <c r="K1953" s="578" t="str">
        <f t="shared" si="104"/>
        <v>0</v>
      </c>
      <c r="L1953" s="579">
        <f t="shared" si="105"/>
        <v>0</v>
      </c>
      <c r="M1953" s="580">
        <f t="shared" si="106"/>
        <v>79671380</v>
      </c>
      <c r="N1953" s="638"/>
      <c r="O1953" s="638" t="s">
        <v>3766</v>
      </c>
      <c r="P1953" s="639" t="s">
        <v>483</v>
      </c>
      <c r="Q1953" s="639" t="s">
        <v>276</v>
      </c>
      <c r="R1953" s="639" t="s">
        <v>73</v>
      </c>
      <c r="S1953" s="639" t="s">
        <v>213</v>
      </c>
    </row>
    <row r="1954" spans="1:19" ht="20.25" customHeight="1">
      <c r="A1954" s="639" t="s">
        <v>744</v>
      </c>
      <c r="B1954" s="638" t="s">
        <v>3705</v>
      </c>
      <c r="C1954" s="639" t="s">
        <v>371</v>
      </c>
      <c r="D1954" s="640" t="s">
        <v>4483</v>
      </c>
      <c r="E1954" s="638"/>
      <c r="F1954" s="639" t="s">
        <v>1002</v>
      </c>
      <c r="G1954" s="638"/>
      <c r="H1954" s="1110">
        <v>1140</v>
      </c>
      <c r="I1954" s="705">
        <v>34371</v>
      </c>
      <c r="J1954" s="643" t="s">
        <v>765</v>
      </c>
      <c r="K1954" s="578" t="str">
        <f t="shared" si="104"/>
        <v>0</v>
      </c>
      <c r="L1954" s="579">
        <f t="shared" si="105"/>
        <v>0</v>
      </c>
      <c r="M1954" s="580">
        <f t="shared" si="106"/>
        <v>39182940</v>
      </c>
      <c r="N1954" s="638"/>
      <c r="O1954" s="638" t="s">
        <v>3767</v>
      </c>
      <c r="P1954" s="639" t="s">
        <v>483</v>
      </c>
      <c r="Q1954" s="639" t="s">
        <v>336</v>
      </c>
      <c r="R1954" s="639" t="s">
        <v>73</v>
      </c>
      <c r="S1954" s="639" t="s">
        <v>213</v>
      </c>
    </row>
    <row r="1955" spans="1:19" ht="20.25" customHeight="1">
      <c r="A1955" s="639" t="s">
        <v>324</v>
      </c>
      <c r="B1955" s="638" t="s">
        <v>3889</v>
      </c>
      <c r="C1955" s="639" t="s">
        <v>1073</v>
      </c>
      <c r="D1955" s="640" t="s">
        <v>4397</v>
      </c>
      <c r="E1955" s="638"/>
      <c r="F1955" s="639" t="s">
        <v>642</v>
      </c>
      <c r="G1955" s="638"/>
      <c r="H1955" s="1110">
        <v>193</v>
      </c>
      <c r="I1955" s="705">
        <v>27000</v>
      </c>
      <c r="J1955" s="643">
        <v>17.5</v>
      </c>
      <c r="K1955" s="578">
        <f t="shared" si="104"/>
        <v>3377.5</v>
      </c>
      <c r="L1955" s="579">
        <f t="shared" si="105"/>
        <v>3.3774999999999999</v>
      </c>
      <c r="M1955" s="580">
        <f t="shared" si="106"/>
        <v>5211000</v>
      </c>
      <c r="N1955" s="638"/>
      <c r="O1955" s="638"/>
      <c r="P1955" s="639" t="s">
        <v>372</v>
      </c>
      <c r="Q1955" s="639" t="s">
        <v>270</v>
      </c>
      <c r="R1955" s="639" t="s">
        <v>68</v>
      </c>
      <c r="S1955" s="639" t="s">
        <v>213</v>
      </c>
    </row>
    <row r="1956" spans="1:19" ht="20.25" customHeight="1">
      <c r="A1956" s="639" t="s">
        <v>3814</v>
      </c>
      <c r="B1956" s="638" t="s">
        <v>3815</v>
      </c>
      <c r="C1956" s="639" t="s">
        <v>3816</v>
      </c>
      <c r="D1956" s="640" t="s">
        <v>4469</v>
      </c>
      <c r="E1956" s="638"/>
      <c r="F1956" s="639" t="s">
        <v>959</v>
      </c>
      <c r="G1956" s="638"/>
      <c r="H1956" s="1110">
        <v>160</v>
      </c>
      <c r="I1956" s="705">
        <v>291990</v>
      </c>
      <c r="J1956" s="643">
        <v>41</v>
      </c>
      <c r="K1956" s="578">
        <f t="shared" si="104"/>
        <v>6560</v>
      </c>
      <c r="L1956" s="579">
        <f t="shared" si="105"/>
        <v>6.56</v>
      </c>
      <c r="M1956" s="580">
        <f t="shared" si="106"/>
        <v>46718400</v>
      </c>
      <c r="N1956" s="638"/>
      <c r="O1956" s="638" t="s">
        <v>611</v>
      </c>
      <c r="P1956" s="639" t="s">
        <v>759</v>
      </c>
      <c r="Q1956" s="639" t="s">
        <v>364</v>
      </c>
      <c r="R1956" s="639" t="s">
        <v>68</v>
      </c>
      <c r="S1956" s="639" t="s">
        <v>3817</v>
      </c>
    </row>
    <row r="1957" spans="1:19" ht="20.25" customHeight="1">
      <c r="A1957" s="639" t="s">
        <v>3814</v>
      </c>
      <c r="B1957" s="638" t="s">
        <v>3815</v>
      </c>
      <c r="C1957" s="639" t="s">
        <v>3816</v>
      </c>
      <c r="D1957" s="640" t="s">
        <v>4469</v>
      </c>
      <c r="E1957" s="638"/>
      <c r="F1957" s="639" t="s">
        <v>2317</v>
      </c>
      <c r="G1957" s="638"/>
      <c r="H1957" s="1110">
        <v>22</v>
      </c>
      <c r="I1957" s="705">
        <v>101190</v>
      </c>
      <c r="J1957" s="643">
        <v>27</v>
      </c>
      <c r="K1957" s="578">
        <f t="shared" si="104"/>
        <v>594</v>
      </c>
      <c r="L1957" s="579">
        <f t="shared" si="105"/>
        <v>0.59399999999999997</v>
      </c>
      <c r="M1957" s="580">
        <f t="shared" si="106"/>
        <v>2226180</v>
      </c>
      <c r="N1957" s="638"/>
      <c r="O1957" s="638" t="s">
        <v>3818</v>
      </c>
      <c r="P1957" s="639" t="s">
        <v>759</v>
      </c>
      <c r="Q1957" s="639" t="s">
        <v>628</v>
      </c>
      <c r="R1957" s="639" t="s">
        <v>68</v>
      </c>
      <c r="S1957" s="639" t="s">
        <v>3817</v>
      </c>
    </row>
    <row r="1958" spans="1:19" ht="20.25" customHeight="1">
      <c r="A1958" s="639" t="s">
        <v>3814</v>
      </c>
      <c r="B1958" s="638" t="s">
        <v>3815</v>
      </c>
      <c r="C1958" s="639" t="s">
        <v>3816</v>
      </c>
      <c r="D1958" s="640" t="s">
        <v>4469</v>
      </c>
      <c r="E1958" s="638"/>
      <c r="F1958" s="639" t="s">
        <v>2844</v>
      </c>
      <c r="G1958" s="638"/>
      <c r="H1958" s="1110">
        <v>284</v>
      </c>
      <c r="I1958" s="705">
        <v>91060</v>
      </c>
      <c r="J1958" s="643">
        <v>19</v>
      </c>
      <c r="K1958" s="578">
        <f t="shared" si="104"/>
        <v>5396</v>
      </c>
      <c r="L1958" s="579">
        <f t="shared" si="105"/>
        <v>5.3959999999999999</v>
      </c>
      <c r="M1958" s="580">
        <f t="shared" si="106"/>
        <v>25861040</v>
      </c>
      <c r="N1958" s="638"/>
      <c r="O1958" s="638" t="s">
        <v>3820</v>
      </c>
      <c r="P1958" s="639" t="s">
        <v>759</v>
      </c>
      <c r="Q1958" s="639" t="s">
        <v>361</v>
      </c>
      <c r="R1958" s="639" t="s">
        <v>68</v>
      </c>
      <c r="S1958" s="639" t="s">
        <v>3817</v>
      </c>
    </row>
    <row r="1959" spans="1:19" ht="20.25" customHeight="1">
      <c r="A1959" s="639" t="s">
        <v>3814</v>
      </c>
      <c r="B1959" s="638" t="s">
        <v>3815</v>
      </c>
      <c r="C1959" s="639" t="s">
        <v>3816</v>
      </c>
      <c r="D1959" s="640" t="s">
        <v>4469</v>
      </c>
      <c r="E1959" s="638"/>
      <c r="F1959" s="639" t="s">
        <v>3822</v>
      </c>
      <c r="G1959" s="638"/>
      <c r="H1959" s="1110">
        <v>148</v>
      </c>
      <c r="I1959" s="705">
        <v>34030</v>
      </c>
      <c r="J1959" s="643">
        <v>5.5</v>
      </c>
      <c r="K1959" s="578">
        <f t="shared" si="104"/>
        <v>814</v>
      </c>
      <c r="L1959" s="579">
        <f t="shared" si="105"/>
        <v>0.81399999999999995</v>
      </c>
      <c r="M1959" s="580">
        <f t="shared" si="106"/>
        <v>5036440</v>
      </c>
      <c r="N1959" s="638"/>
      <c r="O1959" s="638" t="s">
        <v>3823</v>
      </c>
      <c r="P1959" s="639" t="s">
        <v>759</v>
      </c>
      <c r="Q1959" s="639" t="s">
        <v>3824</v>
      </c>
      <c r="R1959" s="639" t="s">
        <v>68</v>
      </c>
      <c r="S1959" s="639" t="s">
        <v>3817</v>
      </c>
    </row>
    <row r="1960" spans="1:19" ht="20.25" customHeight="1">
      <c r="A1960" s="639" t="s">
        <v>351</v>
      </c>
      <c r="B1960" s="638" t="s">
        <v>3826</v>
      </c>
      <c r="C1960" s="639" t="s">
        <v>352</v>
      </c>
      <c r="D1960" s="640" t="s">
        <v>4397</v>
      </c>
      <c r="E1960" s="638"/>
      <c r="F1960" s="639" t="s">
        <v>402</v>
      </c>
      <c r="G1960" s="638"/>
      <c r="H1960" s="1110">
        <v>489</v>
      </c>
      <c r="I1960" s="705">
        <v>156000</v>
      </c>
      <c r="J1960" s="643">
        <v>36.4</v>
      </c>
      <c r="K1960" s="578">
        <f t="shared" si="104"/>
        <v>17799.599999999999</v>
      </c>
      <c r="L1960" s="579">
        <f t="shared" si="105"/>
        <v>17.799599999999998</v>
      </c>
      <c r="M1960" s="580">
        <f t="shared" si="106"/>
        <v>76284000</v>
      </c>
      <c r="N1960" s="638"/>
      <c r="O1960" s="638"/>
      <c r="P1960" s="639" t="s">
        <v>761</v>
      </c>
      <c r="Q1960" s="639" t="s">
        <v>403</v>
      </c>
      <c r="R1960" s="639" t="s">
        <v>60</v>
      </c>
      <c r="S1960" s="639" t="s">
        <v>90</v>
      </c>
    </row>
    <row r="1961" spans="1:19" ht="20.25" customHeight="1">
      <c r="A1961" s="639" t="s">
        <v>3891</v>
      </c>
      <c r="B1961" s="638" t="s">
        <v>3893</v>
      </c>
      <c r="C1961" s="639" t="s">
        <v>2168</v>
      </c>
      <c r="D1961" s="640" t="s">
        <v>4397</v>
      </c>
      <c r="E1961" s="638"/>
      <c r="F1961" s="639" t="s">
        <v>2983</v>
      </c>
      <c r="G1961" s="638"/>
      <c r="H1961" s="1110">
        <v>20</v>
      </c>
      <c r="I1961" s="705">
        <v>173412</v>
      </c>
      <c r="J1961" s="643">
        <v>29.3</v>
      </c>
      <c r="K1961" s="578">
        <f t="shared" si="104"/>
        <v>586</v>
      </c>
      <c r="L1961" s="579">
        <f t="shared" si="105"/>
        <v>0.58599999999999997</v>
      </c>
      <c r="M1961" s="580">
        <f t="shared" si="106"/>
        <v>3468240</v>
      </c>
      <c r="N1961" s="638"/>
      <c r="O1961" s="638"/>
      <c r="P1961" s="639" t="s">
        <v>3864</v>
      </c>
      <c r="Q1961" s="639" t="s">
        <v>343</v>
      </c>
      <c r="R1961" s="639" t="s">
        <v>60</v>
      </c>
      <c r="S1961" s="639" t="s">
        <v>213</v>
      </c>
    </row>
    <row r="1962" spans="1:19" ht="20.25" customHeight="1">
      <c r="A1962" s="639" t="s">
        <v>3891</v>
      </c>
      <c r="B1962" s="638" t="s">
        <v>3893</v>
      </c>
      <c r="C1962" s="639" t="s">
        <v>2168</v>
      </c>
      <c r="D1962" s="640" t="s">
        <v>4397</v>
      </c>
      <c r="E1962" s="638"/>
      <c r="F1962" s="639" t="s">
        <v>2725</v>
      </c>
      <c r="G1962" s="638"/>
      <c r="H1962" s="1110">
        <v>50</v>
      </c>
      <c r="I1962" s="705">
        <v>150000</v>
      </c>
      <c r="J1962" s="643">
        <v>38</v>
      </c>
      <c r="K1962" s="578">
        <f t="shared" si="104"/>
        <v>1900</v>
      </c>
      <c r="L1962" s="579">
        <f t="shared" si="105"/>
        <v>1.9</v>
      </c>
      <c r="M1962" s="580">
        <f t="shared" si="106"/>
        <v>7500000</v>
      </c>
      <c r="N1962" s="638"/>
      <c r="O1962" s="638"/>
      <c r="P1962" s="639" t="s">
        <v>3864</v>
      </c>
      <c r="Q1962" s="639" t="s">
        <v>327</v>
      </c>
      <c r="R1962" s="639" t="s">
        <v>68</v>
      </c>
      <c r="S1962" s="639" t="s">
        <v>213</v>
      </c>
    </row>
    <row r="1963" spans="1:19" ht="20.25" customHeight="1">
      <c r="A1963" s="639" t="s">
        <v>3891</v>
      </c>
      <c r="B1963" s="638" t="s">
        <v>3893</v>
      </c>
      <c r="C1963" s="639" t="s">
        <v>2168</v>
      </c>
      <c r="D1963" s="640" t="s">
        <v>4397</v>
      </c>
      <c r="E1963" s="638"/>
      <c r="F1963" s="639" t="s">
        <v>657</v>
      </c>
      <c r="G1963" s="638"/>
      <c r="H1963" s="1110">
        <v>6</v>
      </c>
      <c r="I1963" s="705">
        <v>77000</v>
      </c>
      <c r="J1963" s="643">
        <v>27</v>
      </c>
      <c r="K1963" s="578">
        <f t="shared" si="104"/>
        <v>162</v>
      </c>
      <c r="L1963" s="579">
        <f t="shared" si="105"/>
        <v>0.16200000000000001</v>
      </c>
      <c r="M1963" s="580">
        <f t="shared" si="106"/>
        <v>462000</v>
      </c>
      <c r="N1963" s="638"/>
      <c r="O1963" s="638"/>
      <c r="P1963" s="639" t="s">
        <v>3864</v>
      </c>
      <c r="Q1963" s="639" t="s">
        <v>341</v>
      </c>
      <c r="R1963" s="639" t="s">
        <v>68</v>
      </c>
      <c r="S1963" s="639" t="s">
        <v>213</v>
      </c>
    </row>
    <row r="1964" spans="1:19" ht="20.25" customHeight="1">
      <c r="A1964" s="639" t="s">
        <v>3891</v>
      </c>
      <c r="B1964" s="638" t="s">
        <v>3893</v>
      </c>
      <c r="C1964" s="639" t="s">
        <v>2168</v>
      </c>
      <c r="D1964" s="640" t="s">
        <v>4397</v>
      </c>
      <c r="E1964" s="638"/>
      <c r="F1964" s="639" t="s">
        <v>401</v>
      </c>
      <c r="G1964" s="638"/>
      <c r="H1964" s="1110">
        <v>68</v>
      </c>
      <c r="I1964" s="705">
        <v>67000</v>
      </c>
      <c r="J1964" s="643">
        <v>9.4</v>
      </c>
      <c r="K1964" s="578">
        <f t="shared" si="104"/>
        <v>639.20000000000005</v>
      </c>
      <c r="L1964" s="579">
        <f t="shared" si="105"/>
        <v>0.63919999999999999</v>
      </c>
      <c r="M1964" s="580">
        <f t="shared" si="106"/>
        <v>4556000</v>
      </c>
      <c r="N1964" s="638"/>
      <c r="O1964" s="638"/>
      <c r="P1964" s="639" t="s">
        <v>3864</v>
      </c>
      <c r="Q1964" s="639" t="s">
        <v>344</v>
      </c>
      <c r="R1964" s="639" t="s">
        <v>68</v>
      </c>
      <c r="S1964" s="639" t="s">
        <v>213</v>
      </c>
    </row>
    <row r="1965" spans="1:19" ht="20.25" customHeight="1">
      <c r="A1965" s="639" t="s">
        <v>3891</v>
      </c>
      <c r="B1965" s="638" t="s">
        <v>3894</v>
      </c>
      <c r="C1965" s="639" t="s">
        <v>2168</v>
      </c>
      <c r="D1965" s="640" t="s">
        <v>4397</v>
      </c>
      <c r="E1965" s="638"/>
      <c r="F1965" s="639" t="s">
        <v>3900</v>
      </c>
      <c r="G1965" s="638"/>
      <c r="H1965" s="1110">
        <v>20</v>
      </c>
      <c r="I1965" s="705">
        <v>179695</v>
      </c>
      <c r="J1965" s="643">
        <v>9.4</v>
      </c>
      <c r="K1965" s="578">
        <f t="shared" si="104"/>
        <v>188</v>
      </c>
      <c r="L1965" s="579">
        <f t="shared" si="105"/>
        <v>0.188</v>
      </c>
      <c r="M1965" s="580">
        <f t="shared" si="106"/>
        <v>3593900</v>
      </c>
      <c r="N1965" s="638"/>
      <c r="O1965" s="638"/>
      <c r="P1965" s="639" t="s">
        <v>3864</v>
      </c>
      <c r="Q1965" s="639" t="s">
        <v>354</v>
      </c>
      <c r="R1965" s="639" t="s">
        <v>70</v>
      </c>
      <c r="S1965" s="639" t="s">
        <v>213</v>
      </c>
    </row>
    <row r="1966" spans="1:19" ht="20.25" customHeight="1">
      <c r="A1966" s="639" t="s">
        <v>3772</v>
      </c>
      <c r="B1966" s="638" t="s">
        <v>3773</v>
      </c>
      <c r="C1966" s="639" t="s">
        <v>425</v>
      </c>
      <c r="D1966" s="640" t="s">
        <v>4397</v>
      </c>
      <c r="E1966" s="638"/>
      <c r="F1966" s="639" t="s">
        <v>1276</v>
      </c>
      <c r="G1966" s="638"/>
      <c r="H1966" s="1110">
        <v>10</v>
      </c>
      <c r="I1966" s="705">
        <v>549115</v>
      </c>
      <c r="J1966" s="643"/>
      <c r="K1966" s="578">
        <f t="shared" si="104"/>
        <v>0</v>
      </c>
      <c r="L1966" s="579">
        <f t="shared" si="105"/>
        <v>0</v>
      </c>
      <c r="M1966" s="580">
        <f t="shared" si="106"/>
        <v>5491150</v>
      </c>
      <c r="N1966" s="638"/>
      <c r="O1966" s="638"/>
      <c r="P1966" s="639" t="s">
        <v>372</v>
      </c>
      <c r="Q1966" s="639" t="s">
        <v>343</v>
      </c>
      <c r="R1966" s="639" t="s">
        <v>60</v>
      </c>
      <c r="S1966" s="639"/>
    </row>
    <row r="1967" spans="1:19" ht="20.25" customHeight="1">
      <c r="A1967" s="639" t="s">
        <v>3772</v>
      </c>
      <c r="B1967" s="638" t="s">
        <v>3773</v>
      </c>
      <c r="C1967" s="639" t="s">
        <v>425</v>
      </c>
      <c r="D1967" s="640" t="s">
        <v>4397</v>
      </c>
      <c r="E1967" s="638"/>
      <c r="F1967" s="639" t="s">
        <v>880</v>
      </c>
      <c r="G1967" s="638"/>
      <c r="H1967" s="1110">
        <v>10</v>
      </c>
      <c r="I1967" s="705">
        <v>3163</v>
      </c>
      <c r="J1967" s="643"/>
      <c r="K1967" s="578">
        <f t="shared" si="104"/>
        <v>0</v>
      </c>
      <c r="L1967" s="579">
        <f t="shared" si="105"/>
        <v>0</v>
      </c>
      <c r="M1967" s="580">
        <f t="shared" si="106"/>
        <v>31630</v>
      </c>
      <c r="N1967" s="638"/>
      <c r="O1967" s="638"/>
      <c r="P1967" s="639" t="s">
        <v>372</v>
      </c>
      <c r="Q1967" s="639" t="s">
        <v>336</v>
      </c>
      <c r="R1967" s="639" t="s">
        <v>73</v>
      </c>
      <c r="S1967" s="639"/>
    </row>
    <row r="1968" spans="1:19" ht="20.25" customHeight="1">
      <c r="A1968" s="639" t="s">
        <v>3772</v>
      </c>
      <c r="B1968" s="638" t="s">
        <v>3773</v>
      </c>
      <c r="C1968" s="639" t="s">
        <v>425</v>
      </c>
      <c r="D1968" s="640" t="s">
        <v>4397</v>
      </c>
      <c r="E1968" s="638"/>
      <c r="F1968" s="639" t="s">
        <v>440</v>
      </c>
      <c r="G1968" s="638"/>
      <c r="H1968" s="1110">
        <v>64</v>
      </c>
      <c r="I1968" s="705">
        <v>208076</v>
      </c>
      <c r="J1968" s="643"/>
      <c r="K1968" s="578">
        <f t="shared" ref="K1968:K2031" si="107">IFERROR(J1968*H1968,"0")</f>
        <v>0</v>
      </c>
      <c r="L1968" s="579">
        <f t="shared" ref="L1968:L2031" si="108">IFERROR(K1968/1000,"0")</f>
        <v>0</v>
      </c>
      <c r="M1968" s="580">
        <f t="shared" ref="M1968:M2031" si="109">I1968*H1968</f>
        <v>13316864</v>
      </c>
      <c r="N1968" s="638"/>
      <c r="O1968" s="638"/>
      <c r="P1968" s="639" t="s">
        <v>372</v>
      </c>
      <c r="Q1968" s="639" t="s">
        <v>327</v>
      </c>
      <c r="R1968" s="639" t="s">
        <v>60</v>
      </c>
      <c r="S1968" s="639"/>
    </row>
    <row r="1969" spans="1:19" ht="20.25" customHeight="1">
      <c r="A1969" s="639" t="s">
        <v>3772</v>
      </c>
      <c r="B1969" s="638" t="s">
        <v>3773</v>
      </c>
      <c r="C1969" s="639" t="s">
        <v>425</v>
      </c>
      <c r="D1969" s="640" t="s">
        <v>4397</v>
      </c>
      <c r="E1969" s="638"/>
      <c r="F1969" s="639" t="s">
        <v>880</v>
      </c>
      <c r="G1969" s="638"/>
      <c r="H1969" s="1110">
        <v>70</v>
      </c>
      <c r="I1969" s="705">
        <v>3257</v>
      </c>
      <c r="J1969" s="643"/>
      <c r="K1969" s="578">
        <f t="shared" si="107"/>
        <v>0</v>
      </c>
      <c r="L1969" s="579">
        <f t="shared" si="108"/>
        <v>0</v>
      </c>
      <c r="M1969" s="580">
        <f t="shared" si="109"/>
        <v>227990</v>
      </c>
      <c r="N1969" s="638"/>
      <c r="O1969" s="638"/>
      <c r="P1969" s="639" t="s">
        <v>372</v>
      </c>
      <c r="Q1969" s="639" t="s">
        <v>336</v>
      </c>
      <c r="R1969" s="639" t="s">
        <v>73</v>
      </c>
      <c r="S1969" s="639"/>
    </row>
    <row r="1970" spans="1:19" ht="20.25" customHeight="1">
      <c r="A1970" s="639" t="s">
        <v>3772</v>
      </c>
      <c r="B1970" s="638" t="s">
        <v>3773</v>
      </c>
      <c r="C1970" s="639" t="s">
        <v>425</v>
      </c>
      <c r="D1970" s="640" t="s">
        <v>4397</v>
      </c>
      <c r="E1970" s="638"/>
      <c r="F1970" s="639" t="s">
        <v>612</v>
      </c>
      <c r="G1970" s="638"/>
      <c r="H1970" s="1110">
        <v>80</v>
      </c>
      <c r="I1970" s="705">
        <v>39767</v>
      </c>
      <c r="J1970" s="643"/>
      <c r="K1970" s="578">
        <f t="shared" si="107"/>
        <v>0</v>
      </c>
      <c r="L1970" s="579">
        <f t="shared" si="108"/>
        <v>0</v>
      </c>
      <c r="M1970" s="580">
        <f t="shared" si="109"/>
        <v>3181360</v>
      </c>
      <c r="N1970" s="638"/>
      <c r="O1970" s="638"/>
      <c r="P1970" s="639" t="s">
        <v>372</v>
      </c>
      <c r="Q1970" s="639" t="s">
        <v>336</v>
      </c>
      <c r="R1970" s="639" t="s">
        <v>73</v>
      </c>
      <c r="S1970" s="639"/>
    </row>
    <row r="1971" spans="1:19" ht="20.25" customHeight="1">
      <c r="A1971" s="639" t="s">
        <v>3772</v>
      </c>
      <c r="B1971" s="638" t="s">
        <v>3773</v>
      </c>
      <c r="C1971" s="639" t="s">
        <v>425</v>
      </c>
      <c r="D1971" s="640" t="s">
        <v>4397</v>
      </c>
      <c r="E1971" s="638"/>
      <c r="F1971" s="639" t="s">
        <v>1066</v>
      </c>
      <c r="G1971" s="638"/>
      <c r="H1971" s="1110">
        <v>60</v>
      </c>
      <c r="I1971" s="705">
        <v>110465</v>
      </c>
      <c r="J1971" s="643"/>
      <c r="K1971" s="578">
        <f t="shared" si="107"/>
        <v>0</v>
      </c>
      <c r="L1971" s="579">
        <f t="shared" si="108"/>
        <v>0</v>
      </c>
      <c r="M1971" s="580">
        <f t="shared" si="109"/>
        <v>6627900</v>
      </c>
      <c r="N1971" s="638"/>
      <c r="O1971" s="638"/>
      <c r="P1971" s="639" t="s">
        <v>372</v>
      </c>
      <c r="Q1971" s="639" t="s">
        <v>361</v>
      </c>
      <c r="R1971" s="639" t="s">
        <v>68</v>
      </c>
      <c r="S1971" s="639"/>
    </row>
    <row r="1972" spans="1:19" ht="20.25" customHeight="1">
      <c r="A1972" s="639" t="s">
        <v>3772</v>
      </c>
      <c r="B1972" s="638" t="s">
        <v>3773</v>
      </c>
      <c r="C1972" s="639" t="s">
        <v>425</v>
      </c>
      <c r="D1972" s="640" t="s">
        <v>4397</v>
      </c>
      <c r="E1972" s="638"/>
      <c r="F1972" s="639" t="s">
        <v>768</v>
      </c>
      <c r="G1972" s="638"/>
      <c r="H1972" s="1110">
        <v>24</v>
      </c>
      <c r="I1972" s="705">
        <v>218329</v>
      </c>
      <c r="J1972" s="643"/>
      <c r="K1972" s="578">
        <f t="shared" si="107"/>
        <v>0</v>
      </c>
      <c r="L1972" s="579">
        <f t="shared" si="108"/>
        <v>0</v>
      </c>
      <c r="M1972" s="580">
        <f t="shared" si="109"/>
        <v>5239896</v>
      </c>
      <c r="N1972" s="638"/>
      <c r="O1972" s="638" t="s">
        <v>3774</v>
      </c>
      <c r="P1972" s="639" t="s">
        <v>372</v>
      </c>
      <c r="Q1972" s="639" t="s">
        <v>364</v>
      </c>
      <c r="R1972" s="639" t="s">
        <v>60</v>
      </c>
      <c r="S1972" s="639"/>
    </row>
    <row r="1973" spans="1:19" ht="20.25" customHeight="1">
      <c r="A1973" s="639" t="s">
        <v>3772</v>
      </c>
      <c r="B1973" s="638" t="s">
        <v>4458</v>
      </c>
      <c r="C1973" s="639" t="s">
        <v>425</v>
      </c>
      <c r="D1973" s="640" t="s">
        <v>4397</v>
      </c>
      <c r="E1973" s="638"/>
      <c r="F1973" s="639" t="s">
        <v>401</v>
      </c>
      <c r="G1973" s="638"/>
      <c r="H1973" s="1110">
        <v>20</v>
      </c>
      <c r="I1973" s="705">
        <v>73892</v>
      </c>
      <c r="J1973" s="643"/>
      <c r="K1973" s="578">
        <f t="shared" si="107"/>
        <v>0</v>
      </c>
      <c r="L1973" s="579">
        <f t="shared" si="108"/>
        <v>0</v>
      </c>
      <c r="M1973" s="580">
        <f t="shared" si="109"/>
        <v>1477840</v>
      </c>
      <c r="N1973" s="638"/>
      <c r="O1973" s="638"/>
      <c r="P1973" s="639" t="s">
        <v>372</v>
      </c>
      <c r="Q1973" s="639" t="s">
        <v>344</v>
      </c>
      <c r="R1973" s="639" t="s">
        <v>60</v>
      </c>
      <c r="S1973" s="639"/>
    </row>
    <row r="1974" spans="1:19" ht="20.25" customHeight="1">
      <c r="A1974" s="639" t="s">
        <v>3772</v>
      </c>
      <c r="B1974" s="638" t="s">
        <v>3773</v>
      </c>
      <c r="C1974" s="639" t="s">
        <v>425</v>
      </c>
      <c r="D1974" s="640" t="s">
        <v>4397</v>
      </c>
      <c r="E1974" s="638"/>
      <c r="F1974" s="639" t="s">
        <v>450</v>
      </c>
      <c r="G1974" s="638"/>
      <c r="H1974" s="1110">
        <v>60</v>
      </c>
      <c r="I1974" s="705">
        <v>63000</v>
      </c>
      <c r="J1974" s="643"/>
      <c r="K1974" s="578">
        <f t="shared" si="107"/>
        <v>0</v>
      </c>
      <c r="L1974" s="579">
        <f t="shared" si="108"/>
        <v>0</v>
      </c>
      <c r="M1974" s="580">
        <f t="shared" si="109"/>
        <v>3780000</v>
      </c>
      <c r="N1974" s="638"/>
      <c r="O1974" s="638"/>
      <c r="P1974" s="639" t="s">
        <v>372</v>
      </c>
      <c r="Q1974" s="639" t="s">
        <v>271</v>
      </c>
      <c r="R1974" s="639" t="s">
        <v>73</v>
      </c>
      <c r="S1974" s="639"/>
    </row>
    <row r="1975" spans="1:19" ht="20.25" customHeight="1">
      <c r="A1975" s="639" t="s">
        <v>3772</v>
      </c>
      <c r="B1975" s="638" t="s">
        <v>3773</v>
      </c>
      <c r="C1975" s="639" t="s">
        <v>425</v>
      </c>
      <c r="D1975" s="640" t="s">
        <v>4397</v>
      </c>
      <c r="E1975" s="638"/>
      <c r="F1975" s="639" t="s">
        <v>669</v>
      </c>
      <c r="G1975" s="638"/>
      <c r="H1975" s="1110">
        <v>12</v>
      </c>
      <c r="I1975" s="705">
        <v>111158</v>
      </c>
      <c r="J1975" s="643"/>
      <c r="K1975" s="578">
        <f t="shared" si="107"/>
        <v>0</v>
      </c>
      <c r="L1975" s="579">
        <f t="shared" si="108"/>
        <v>0</v>
      </c>
      <c r="M1975" s="580">
        <f t="shared" si="109"/>
        <v>1333896</v>
      </c>
      <c r="N1975" s="638"/>
      <c r="O1975" s="638"/>
      <c r="P1975" s="639" t="s">
        <v>372</v>
      </c>
      <c r="Q1975" s="639" t="s">
        <v>628</v>
      </c>
      <c r="R1975" s="639" t="s">
        <v>60</v>
      </c>
      <c r="S1975" s="639"/>
    </row>
    <row r="1976" spans="1:19" ht="20.25" customHeight="1">
      <c r="A1976" s="639" t="s">
        <v>3772</v>
      </c>
      <c r="B1976" s="638" t="s">
        <v>3773</v>
      </c>
      <c r="C1976" s="639" t="s">
        <v>425</v>
      </c>
      <c r="D1976" s="640" t="s">
        <v>4397</v>
      </c>
      <c r="E1976" s="638"/>
      <c r="F1976" s="639" t="s">
        <v>1643</v>
      </c>
      <c r="G1976" s="638"/>
      <c r="H1976" s="1110">
        <v>12</v>
      </c>
      <c r="I1976" s="705">
        <v>13642</v>
      </c>
      <c r="J1976" s="643"/>
      <c r="K1976" s="578">
        <f t="shared" si="107"/>
        <v>0</v>
      </c>
      <c r="L1976" s="579">
        <f t="shared" si="108"/>
        <v>0</v>
      </c>
      <c r="M1976" s="580">
        <f t="shared" si="109"/>
        <v>163704</v>
      </c>
      <c r="N1976" s="638"/>
      <c r="O1976" s="638"/>
      <c r="P1976" s="639" t="s">
        <v>372</v>
      </c>
      <c r="Q1976" s="639" t="s">
        <v>336</v>
      </c>
      <c r="R1976" s="639" t="s">
        <v>73</v>
      </c>
      <c r="S1976" s="639"/>
    </row>
    <row r="1977" spans="1:19" ht="20.25" customHeight="1">
      <c r="A1977" s="639" t="s">
        <v>3772</v>
      </c>
      <c r="B1977" s="638" t="s">
        <v>3773</v>
      </c>
      <c r="C1977" s="639" t="s">
        <v>425</v>
      </c>
      <c r="D1977" s="640" t="s">
        <v>4397</v>
      </c>
      <c r="E1977" s="638"/>
      <c r="F1977" s="639" t="s">
        <v>3775</v>
      </c>
      <c r="G1977" s="638"/>
      <c r="H1977" s="1110">
        <v>164</v>
      </c>
      <c r="I1977" s="705">
        <v>4534</v>
      </c>
      <c r="J1977" s="643"/>
      <c r="K1977" s="578">
        <f t="shared" si="107"/>
        <v>0</v>
      </c>
      <c r="L1977" s="579">
        <f t="shared" si="108"/>
        <v>0</v>
      </c>
      <c r="M1977" s="580">
        <f t="shared" si="109"/>
        <v>743576</v>
      </c>
      <c r="N1977" s="638"/>
      <c r="O1977" s="638"/>
      <c r="P1977" s="639" t="s">
        <v>372</v>
      </c>
      <c r="Q1977" s="639" t="s">
        <v>336</v>
      </c>
      <c r="R1977" s="639" t="s">
        <v>73</v>
      </c>
      <c r="S1977" s="639"/>
    </row>
    <row r="1978" spans="1:19" ht="20.25" customHeight="1">
      <c r="A1978" s="639" t="s">
        <v>3772</v>
      </c>
      <c r="B1978" s="638" t="s">
        <v>3773</v>
      </c>
      <c r="C1978" s="639" t="s">
        <v>425</v>
      </c>
      <c r="D1978" s="640" t="s">
        <v>4397</v>
      </c>
      <c r="E1978" s="638"/>
      <c r="F1978" s="639" t="s">
        <v>956</v>
      </c>
      <c r="G1978" s="638"/>
      <c r="H1978" s="1110">
        <v>164</v>
      </c>
      <c r="I1978" s="705">
        <v>94466</v>
      </c>
      <c r="J1978" s="643"/>
      <c r="K1978" s="578">
        <f t="shared" si="107"/>
        <v>0</v>
      </c>
      <c r="L1978" s="579">
        <f t="shared" si="108"/>
        <v>0</v>
      </c>
      <c r="M1978" s="580">
        <f t="shared" si="109"/>
        <v>15492424</v>
      </c>
      <c r="N1978" s="638"/>
      <c r="O1978" s="638"/>
      <c r="P1978" s="639" t="s">
        <v>372</v>
      </c>
      <c r="Q1978" s="639" t="s">
        <v>358</v>
      </c>
      <c r="R1978" s="639" t="s">
        <v>73</v>
      </c>
      <c r="S1978" s="639"/>
    </row>
    <row r="1979" spans="1:19" ht="20.25" customHeight="1">
      <c r="A1979" s="639" t="s">
        <v>110</v>
      </c>
      <c r="B1979" s="638" t="s">
        <v>3776</v>
      </c>
      <c r="C1979" s="639" t="s">
        <v>64</v>
      </c>
      <c r="D1979" s="640" t="s">
        <v>4474</v>
      </c>
      <c r="E1979" s="638"/>
      <c r="F1979" s="639" t="s">
        <v>440</v>
      </c>
      <c r="G1979" s="638"/>
      <c r="H1979" s="1110">
        <v>80</v>
      </c>
      <c r="I1979" s="705">
        <v>228488</v>
      </c>
      <c r="J1979" s="643"/>
      <c r="K1979" s="578">
        <f t="shared" si="107"/>
        <v>0</v>
      </c>
      <c r="L1979" s="579">
        <f t="shared" si="108"/>
        <v>0</v>
      </c>
      <c r="M1979" s="580">
        <f t="shared" si="109"/>
        <v>18279040</v>
      </c>
      <c r="N1979" s="638"/>
      <c r="O1979" s="638" t="s">
        <v>3323</v>
      </c>
      <c r="P1979" s="639" t="s">
        <v>284</v>
      </c>
      <c r="Q1979" s="639" t="s">
        <v>327</v>
      </c>
      <c r="R1979" s="639" t="s">
        <v>60</v>
      </c>
      <c r="S1979" s="639"/>
    </row>
    <row r="1980" spans="1:19" ht="20.25" customHeight="1">
      <c r="A1980" s="639" t="s">
        <v>110</v>
      </c>
      <c r="B1980" s="638" t="s">
        <v>3776</v>
      </c>
      <c r="C1980" s="639" t="s">
        <v>64</v>
      </c>
      <c r="D1980" s="640" t="s">
        <v>4474</v>
      </c>
      <c r="E1980" s="638"/>
      <c r="F1980" s="639" t="s">
        <v>880</v>
      </c>
      <c r="G1980" s="638"/>
      <c r="H1980" s="1110">
        <v>80</v>
      </c>
      <c r="I1980" s="705">
        <v>3576</v>
      </c>
      <c r="J1980" s="643"/>
      <c r="K1980" s="578">
        <f t="shared" si="107"/>
        <v>0</v>
      </c>
      <c r="L1980" s="579">
        <f t="shared" si="108"/>
        <v>0</v>
      </c>
      <c r="M1980" s="580">
        <f t="shared" si="109"/>
        <v>286080</v>
      </c>
      <c r="N1980" s="638"/>
      <c r="O1980" s="638" t="s">
        <v>3323</v>
      </c>
      <c r="P1980" s="639" t="s">
        <v>284</v>
      </c>
      <c r="Q1980" s="639" t="s">
        <v>336</v>
      </c>
      <c r="R1980" s="639" t="s">
        <v>73</v>
      </c>
      <c r="S1980" s="639"/>
    </row>
    <row r="1981" spans="1:19" ht="20.25" customHeight="1">
      <c r="A1981" s="639" t="s">
        <v>110</v>
      </c>
      <c r="B1981" s="638" t="s">
        <v>3776</v>
      </c>
      <c r="C1981" s="639" t="s">
        <v>64</v>
      </c>
      <c r="D1981" s="640" t="s">
        <v>4474</v>
      </c>
      <c r="E1981" s="638"/>
      <c r="F1981" s="639" t="s">
        <v>1066</v>
      </c>
      <c r="G1981" s="638"/>
      <c r="H1981" s="1110">
        <v>2</v>
      </c>
      <c r="I1981" s="705">
        <v>125000</v>
      </c>
      <c r="J1981" s="643"/>
      <c r="K1981" s="578">
        <f t="shared" si="107"/>
        <v>0</v>
      </c>
      <c r="L1981" s="579">
        <f t="shared" si="108"/>
        <v>0</v>
      </c>
      <c r="M1981" s="580">
        <f t="shared" si="109"/>
        <v>250000</v>
      </c>
      <c r="N1981" s="638"/>
      <c r="O1981" s="638" t="s">
        <v>3777</v>
      </c>
      <c r="P1981" s="639" t="s">
        <v>284</v>
      </c>
      <c r="Q1981" s="639" t="s">
        <v>361</v>
      </c>
      <c r="R1981" s="639" t="s">
        <v>68</v>
      </c>
      <c r="S1981" s="639"/>
    </row>
    <row r="1982" spans="1:19" ht="20.25" customHeight="1">
      <c r="A1982" s="639" t="s">
        <v>110</v>
      </c>
      <c r="B1982" s="638" t="s">
        <v>3776</v>
      </c>
      <c r="C1982" s="639" t="s">
        <v>64</v>
      </c>
      <c r="D1982" s="640" t="s">
        <v>4474</v>
      </c>
      <c r="E1982" s="638"/>
      <c r="F1982" s="639" t="s">
        <v>1065</v>
      </c>
      <c r="G1982" s="638"/>
      <c r="H1982" s="1110">
        <v>2</v>
      </c>
      <c r="I1982" s="705">
        <v>49000</v>
      </c>
      <c r="J1982" s="643"/>
      <c r="K1982" s="578">
        <f t="shared" si="107"/>
        <v>0</v>
      </c>
      <c r="L1982" s="579">
        <f t="shared" si="108"/>
        <v>0</v>
      </c>
      <c r="M1982" s="580">
        <f t="shared" si="109"/>
        <v>98000</v>
      </c>
      <c r="N1982" s="638"/>
      <c r="O1982" s="638" t="s">
        <v>3777</v>
      </c>
      <c r="P1982" s="639" t="s">
        <v>284</v>
      </c>
      <c r="Q1982" s="639" t="s">
        <v>336</v>
      </c>
      <c r="R1982" s="639" t="s">
        <v>73</v>
      </c>
      <c r="S1982" s="639"/>
    </row>
    <row r="1983" spans="1:19" ht="20.25" customHeight="1">
      <c r="A1983" s="639" t="s">
        <v>110</v>
      </c>
      <c r="B1983" s="638" t="s">
        <v>3776</v>
      </c>
      <c r="C1983" s="639" t="s">
        <v>64</v>
      </c>
      <c r="D1983" s="640" t="s">
        <v>4474</v>
      </c>
      <c r="E1983" s="638"/>
      <c r="F1983" s="639" t="s">
        <v>615</v>
      </c>
      <c r="G1983" s="638"/>
      <c r="H1983" s="1110">
        <v>35</v>
      </c>
      <c r="I1983" s="705">
        <v>182631</v>
      </c>
      <c r="J1983" s="643"/>
      <c r="K1983" s="578">
        <f t="shared" si="107"/>
        <v>0</v>
      </c>
      <c r="L1983" s="579">
        <f t="shared" si="108"/>
        <v>0</v>
      </c>
      <c r="M1983" s="580">
        <f t="shared" si="109"/>
        <v>6392085</v>
      </c>
      <c r="N1983" s="638"/>
      <c r="O1983" s="638" t="s">
        <v>614</v>
      </c>
      <c r="P1983" s="639" t="s">
        <v>284</v>
      </c>
      <c r="Q1983" s="639" t="s">
        <v>364</v>
      </c>
      <c r="R1983" s="639" t="s">
        <v>60</v>
      </c>
      <c r="S1983" s="639"/>
    </row>
    <row r="1984" spans="1:19" ht="20.25" customHeight="1">
      <c r="A1984" s="639" t="s">
        <v>110</v>
      </c>
      <c r="B1984" s="638" t="s">
        <v>3776</v>
      </c>
      <c r="C1984" s="639" t="s">
        <v>64</v>
      </c>
      <c r="D1984" s="640" t="s">
        <v>4474</v>
      </c>
      <c r="E1984" s="638"/>
      <c r="F1984" s="639" t="s">
        <v>401</v>
      </c>
      <c r="G1984" s="638"/>
      <c r="H1984" s="1110">
        <v>52</v>
      </c>
      <c r="I1984" s="705">
        <v>78239</v>
      </c>
      <c r="J1984" s="643"/>
      <c r="K1984" s="578">
        <f t="shared" si="107"/>
        <v>0</v>
      </c>
      <c r="L1984" s="579">
        <f t="shared" si="108"/>
        <v>0</v>
      </c>
      <c r="M1984" s="580">
        <f t="shared" si="109"/>
        <v>4068428</v>
      </c>
      <c r="N1984" s="638"/>
      <c r="O1984" s="638" t="s">
        <v>2615</v>
      </c>
      <c r="P1984" s="639" t="s">
        <v>284</v>
      </c>
      <c r="Q1984" s="639" t="s">
        <v>344</v>
      </c>
      <c r="R1984" s="639" t="s">
        <v>60</v>
      </c>
      <c r="S1984" s="639"/>
    </row>
    <row r="1985" spans="1:19" ht="20.25" customHeight="1">
      <c r="A1985" s="639" t="s">
        <v>110</v>
      </c>
      <c r="B1985" s="638" t="s">
        <v>3776</v>
      </c>
      <c r="C1985" s="639" t="s">
        <v>64</v>
      </c>
      <c r="D1985" s="640" t="s">
        <v>4474</v>
      </c>
      <c r="E1985" s="638"/>
      <c r="F1985" s="639" t="s">
        <v>662</v>
      </c>
      <c r="G1985" s="638"/>
      <c r="H1985" s="1110">
        <v>2</v>
      </c>
      <c r="I1985" s="705">
        <v>43406</v>
      </c>
      <c r="J1985" s="643"/>
      <c r="K1985" s="578">
        <f t="shared" si="107"/>
        <v>0</v>
      </c>
      <c r="L1985" s="579">
        <f t="shared" si="108"/>
        <v>0</v>
      </c>
      <c r="M1985" s="580">
        <f t="shared" si="109"/>
        <v>86812</v>
      </c>
      <c r="N1985" s="638"/>
      <c r="O1985" s="638" t="s">
        <v>3778</v>
      </c>
      <c r="P1985" s="639" t="s">
        <v>284</v>
      </c>
      <c r="Q1985" s="639" t="s">
        <v>270</v>
      </c>
      <c r="R1985" s="639" t="s">
        <v>68</v>
      </c>
      <c r="S1985" s="639"/>
    </row>
    <row r="1986" spans="1:19" ht="20.25" customHeight="1">
      <c r="A1986" s="639" t="s">
        <v>110</v>
      </c>
      <c r="B1986" s="638" t="s">
        <v>3776</v>
      </c>
      <c r="C1986" s="639" t="s">
        <v>64</v>
      </c>
      <c r="D1986" s="640" t="s">
        <v>4474</v>
      </c>
      <c r="E1986" s="638"/>
      <c r="F1986" s="639" t="s">
        <v>669</v>
      </c>
      <c r="G1986" s="638"/>
      <c r="H1986" s="1110">
        <v>5</v>
      </c>
      <c r="I1986" s="705">
        <v>104211</v>
      </c>
      <c r="J1986" s="643"/>
      <c r="K1986" s="578">
        <f t="shared" si="107"/>
        <v>0</v>
      </c>
      <c r="L1986" s="579">
        <f t="shared" si="108"/>
        <v>0</v>
      </c>
      <c r="M1986" s="580">
        <f t="shared" si="109"/>
        <v>521055</v>
      </c>
      <c r="N1986" s="638"/>
      <c r="O1986" s="638" t="s">
        <v>3779</v>
      </c>
      <c r="P1986" s="639" t="s">
        <v>284</v>
      </c>
      <c r="Q1986" s="639" t="s">
        <v>628</v>
      </c>
      <c r="R1986" s="639" t="s">
        <v>60</v>
      </c>
      <c r="S1986" s="639"/>
    </row>
    <row r="1987" spans="1:19" ht="20.25" customHeight="1">
      <c r="A1987" s="639" t="s">
        <v>110</v>
      </c>
      <c r="B1987" s="638" t="s">
        <v>3776</v>
      </c>
      <c r="C1987" s="639" t="s">
        <v>64</v>
      </c>
      <c r="D1987" s="640" t="s">
        <v>4474</v>
      </c>
      <c r="E1987" s="638"/>
      <c r="F1987" s="639" t="s">
        <v>1643</v>
      </c>
      <c r="G1987" s="638"/>
      <c r="H1987" s="1110">
        <v>5</v>
      </c>
      <c r="I1987" s="705">
        <v>12790</v>
      </c>
      <c r="J1987" s="643"/>
      <c r="K1987" s="578">
        <f t="shared" si="107"/>
        <v>0</v>
      </c>
      <c r="L1987" s="579">
        <f t="shared" si="108"/>
        <v>0</v>
      </c>
      <c r="M1987" s="580">
        <f t="shared" si="109"/>
        <v>63950</v>
      </c>
      <c r="N1987" s="638"/>
      <c r="O1987" s="638" t="s">
        <v>3779</v>
      </c>
      <c r="P1987" s="639" t="s">
        <v>284</v>
      </c>
      <c r="Q1987" s="639" t="s">
        <v>336</v>
      </c>
      <c r="R1987" s="639" t="s">
        <v>73</v>
      </c>
      <c r="S1987" s="639"/>
    </row>
    <row r="1988" spans="1:19" ht="20.25" customHeight="1">
      <c r="A1988" s="639" t="s">
        <v>110</v>
      </c>
      <c r="B1988" s="638" t="s">
        <v>3776</v>
      </c>
      <c r="C1988" s="639" t="s">
        <v>64</v>
      </c>
      <c r="D1988" s="640" t="s">
        <v>4474</v>
      </c>
      <c r="E1988" s="638"/>
      <c r="F1988" s="639" t="s">
        <v>2465</v>
      </c>
      <c r="G1988" s="638"/>
      <c r="H1988" s="1110">
        <v>6</v>
      </c>
      <c r="I1988" s="705">
        <v>47700</v>
      </c>
      <c r="J1988" s="643"/>
      <c r="K1988" s="578">
        <f t="shared" si="107"/>
        <v>0</v>
      </c>
      <c r="L1988" s="579">
        <f t="shared" si="108"/>
        <v>0</v>
      </c>
      <c r="M1988" s="580">
        <f t="shared" si="109"/>
        <v>286200</v>
      </c>
      <c r="N1988" s="638"/>
      <c r="O1988" s="638"/>
      <c r="P1988" s="639" t="s">
        <v>284</v>
      </c>
      <c r="Q1988" s="639" t="s">
        <v>358</v>
      </c>
      <c r="R1988" s="639" t="s">
        <v>73</v>
      </c>
      <c r="S1988" s="639"/>
    </row>
    <row r="1989" spans="1:19" ht="20.25" customHeight="1">
      <c r="A1989" s="639" t="s">
        <v>110</v>
      </c>
      <c r="B1989" s="638" t="s">
        <v>3776</v>
      </c>
      <c r="C1989" s="639" t="s">
        <v>64</v>
      </c>
      <c r="D1989" s="640" t="s">
        <v>4474</v>
      </c>
      <c r="E1989" s="638"/>
      <c r="F1989" s="639" t="s">
        <v>1331</v>
      </c>
      <c r="G1989" s="638"/>
      <c r="H1989" s="1110">
        <v>6</v>
      </c>
      <c r="I1989" s="705">
        <v>9000</v>
      </c>
      <c r="J1989" s="643"/>
      <c r="K1989" s="578">
        <f t="shared" si="107"/>
        <v>0</v>
      </c>
      <c r="L1989" s="579">
        <f t="shared" si="108"/>
        <v>0</v>
      </c>
      <c r="M1989" s="580">
        <f t="shared" si="109"/>
        <v>54000</v>
      </c>
      <c r="N1989" s="638"/>
      <c r="O1989" s="638"/>
      <c r="P1989" s="639" t="s">
        <v>284</v>
      </c>
      <c r="Q1989" s="639" t="s">
        <v>336</v>
      </c>
      <c r="R1989" s="639" t="s">
        <v>73</v>
      </c>
      <c r="S1989" s="639"/>
    </row>
    <row r="1990" spans="1:19" ht="20.25" customHeight="1">
      <c r="A1990" s="639" t="s">
        <v>110</v>
      </c>
      <c r="B1990" s="638" t="s">
        <v>3776</v>
      </c>
      <c r="C1990" s="639" t="s">
        <v>64</v>
      </c>
      <c r="D1990" s="640" t="s">
        <v>4474</v>
      </c>
      <c r="E1990" s="638"/>
      <c r="F1990" s="639" t="s">
        <v>337</v>
      </c>
      <c r="G1990" s="638"/>
      <c r="H1990" s="1110">
        <v>6</v>
      </c>
      <c r="I1990" s="705">
        <v>18900</v>
      </c>
      <c r="J1990" s="643"/>
      <c r="K1990" s="578">
        <f t="shared" si="107"/>
        <v>0</v>
      </c>
      <c r="L1990" s="579">
        <f t="shared" si="108"/>
        <v>0</v>
      </c>
      <c r="M1990" s="580">
        <f t="shared" si="109"/>
        <v>113400</v>
      </c>
      <c r="N1990" s="638"/>
      <c r="O1990" s="638"/>
      <c r="P1990" s="639" t="s">
        <v>284</v>
      </c>
      <c r="Q1990" s="639" t="s">
        <v>336</v>
      </c>
      <c r="R1990" s="639" t="s">
        <v>73</v>
      </c>
      <c r="S1990" s="639"/>
    </row>
    <row r="1991" spans="1:19" ht="20.25" customHeight="1">
      <c r="A1991" s="639" t="s">
        <v>110</v>
      </c>
      <c r="B1991" s="638" t="s">
        <v>3776</v>
      </c>
      <c r="C1991" s="639" t="s">
        <v>64</v>
      </c>
      <c r="D1991" s="640" t="s">
        <v>4474</v>
      </c>
      <c r="E1991" s="638"/>
      <c r="F1991" s="639" t="s">
        <v>1575</v>
      </c>
      <c r="G1991" s="638"/>
      <c r="H1991" s="1110">
        <v>52</v>
      </c>
      <c r="I1991" s="705">
        <v>8286</v>
      </c>
      <c r="J1991" s="643"/>
      <c r="K1991" s="578">
        <f t="shared" si="107"/>
        <v>0</v>
      </c>
      <c r="L1991" s="579">
        <f t="shared" si="108"/>
        <v>0</v>
      </c>
      <c r="M1991" s="580">
        <f t="shared" si="109"/>
        <v>430872</v>
      </c>
      <c r="N1991" s="638"/>
      <c r="O1991" s="638" t="s">
        <v>3781</v>
      </c>
      <c r="P1991" s="639" t="s">
        <v>284</v>
      </c>
      <c r="Q1991" s="639" t="s">
        <v>336</v>
      </c>
      <c r="R1991" s="639" t="s">
        <v>73</v>
      </c>
      <c r="S1991" s="639"/>
    </row>
    <row r="1992" spans="1:19" ht="20.25" customHeight="1">
      <c r="A1992" s="639" t="s">
        <v>110</v>
      </c>
      <c r="B1992" s="638" t="s">
        <v>3776</v>
      </c>
      <c r="C1992" s="639" t="s">
        <v>64</v>
      </c>
      <c r="D1992" s="640" t="s">
        <v>4474</v>
      </c>
      <c r="E1992" s="638"/>
      <c r="F1992" s="639" t="s">
        <v>882</v>
      </c>
      <c r="G1992" s="638"/>
      <c r="H1992" s="1110">
        <v>52</v>
      </c>
      <c r="I1992" s="705">
        <v>9782</v>
      </c>
      <c r="J1992" s="643"/>
      <c r="K1992" s="578">
        <f t="shared" si="107"/>
        <v>0</v>
      </c>
      <c r="L1992" s="579">
        <f t="shared" si="108"/>
        <v>0</v>
      </c>
      <c r="M1992" s="580">
        <f t="shared" si="109"/>
        <v>508664</v>
      </c>
      <c r="N1992" s="638"/>
      <c r="O1992" s="638" t="s">
        <v>3781</v>
      </c>
      <c r="P1992" s="639" t="s">
        <v>284</v>
      </c>
      <c r="Q1992" s="639" t="s">
        <v>336</v>
      </c>
      <c r="R1992" s="639" t="s">
        <v>73</v>
      </c>
      <c r="S1992" s="639"/>
    </row>
    <row r="1993" spans="1:19" ht="20.25" customHeight="1">
      <c r="A1993" s="639" t="s">
        <v>110</v>
      </c>
      <c r="B1993" s="638" t="s">
        <v>3776</v>
      </c>
      <c r="C1993" s="639" t="s">
        <v>64</v>
      </c>
      <c r="D1993" s="640" t="s">
        <v>4474</v>
      </c>
      <c r="E1993" s="638"/>
      <c r="F1993" s="639" t="s">
        <v>3782</v>
      </c>
      <c r="G1993" s="638"/>
      <c r="H1993" s="1110">
        <v>2</v>
      </c>
      <c r="I1993" s="705">
        <v>46355</v>
      </c>
      <c r="J1993" s="643"/>
      <c r="K1993" s="578">
        <f t="shared" si="107"/>
        <v>0</v>
      </c>
      <c r="L1993" s="579">
        <f t="shared" si="108"/>
        <v>0</v>
      </c>
      <c r="M1993" s="580">
        <f t="shared" si="109"/>
        <v>92710</v>
      </c>
      <c r="N1993" s="638"/>
      <c r="O1993" s="638" t="s">
        <v>2577</v>
      </c>
      <c r="P1993" s="639" t="s">
        <v>284</v>
      </c>
      <c r="Q1993" s="639" t="s">
        <v>271</v>
      </c>
      <c r="R1993" s="639" t="s">
        <v>73</v>
      </c>
      <c r="S1993" s="639"/>
    </row>
    <row r="1994" spans="1:19" ht="20.25" customHeight="1">
      <c r="A1994" s="639" t="s">
        <v>110</v>
      </c>
      <c r="B1994" s="638" t="s">
        <v>3776</v>
      </c>
      <c r="C1994" s="639" t="s">
        <v>64</v>
      </c>
      <c r="D1994" s="640" t="s">
        <v>4474</v>
      </c>
      <c r="E1994" s="638"/>
      <c r="F1994" s="639" t="s">
        <v>880</v>
      </c>
      <c r="G1994" s="638"/>
      <c r="H1994" s="1110">
        <v>2</v>
      </c>
      <c r="I1994" s="705">
        <v>3484</v>
      </c>
      <c r="J1994" s="643"/>
      <c r="K1994" s="578">
        <f t="shared" si="107"/>
        <v>0</v>
      </c>
      <c r="L1994" s="579">
        <f t="shared" si="108"/>
        <v>0</v>
      </c>
      <c r="M1994" s="580">
        <f t="shared" si="109"/>
        <v>6968</v>
      </c>
      <c r="N1994" s="638"/>
      <c r="O1994" s="638" t="s">
        <v>2577</v>
      </c>
      <c r="P1994" s="639" t="s">
        <v>284</v>
      </c>
      <c r="Q1994" s="639" t="s">
        <v>336</v>
      </c>
      <c r="R1994" s="639" t="s">
        <v>73</v>
      </c>
      <c r="S1994" s="639"/>
    </row>
    <row r="1995" spans="1:19" ht="20.25" customHeight="1">
      <c r="A1995" s="639" t="s">
        <v>110</v>
      </c>
      <c r="B1995" s="638" t="s">
        <v>3776</v>
      </c>
      <c r="C1995" s="639" t="s">
        <v>64</v>
      </c>
      <c r="D1995" s="640" t="s">
        <v>4474</v>
      </c>
      <c r="E1995" s="638"/>
      <c r="F1995" s="639" t="s">
        <v>881</v>
      </c>
      <c r="G1995" s="638"/>
      <c r="H1995" s="1110">
        <v>2</v>
      </c>
      <c r="I1995" s="705">
        <v>10452</v>
      </c>
      <c r="J1995" s="643"/>
      <c r="K1995" s="578">
        <f t="shared" si="107"/>
        <v>0</v>
      </c>
      <c r="L1995" s="579">
        <f t="shared" si="108"/>
        <v>0</v>
      </c>
      <c r="M1995" s="580">
        <f t="shared" si="109"/>
        <v>20904</v>
      </c>
      <c r="N1995" s="638"/>
      <c r="O1995" s="638" t="s">
        <v>2577</v>
      </c>
      <c r="P1995" s="639" t="s">
        <v>284</v>
      </c>
      <c r="Q1995" s="639" t="s">
        <v>336</v>
      </c>
      <c r="R1995" s="639" t="s">
        <v>73</v>
      </c>
      <c r="S1995" s="639"/>
    </row>
    <row r="1996" spans="1:19" ht="20.25" customHeight="1">
      <c r="A1996" s="639" t="s">
        <v>110</v>
      </c>
      <c r="B1996" s="638" t="s">
        <v>3776</v>
      </c>
      <c r="C1996" s="639" t="s">
        <v>64</v>
      </c>
      <c r="D1996" s="640" t="s">
        <v>4474</v>
      </c>
      <c r="E1996" s="638"/>
      <c r="F1996" s="639" t="s">
        <v>880</v>
      </c>
      <c r="G1996" s="638"/>
      <c r="H1996" s="1110">
        <v>2</v>
      </c>
      <c r="I1996" s="705">
        <v>3484</v>
      </c>
      <c r="J1996" s="643"/>
      <c r="K1996" s="578">
        <f t="shared" si="107"/>
        <v>0</v>
      </c>
      <c r="L1996" s="579">
        <f t="shared" si="108"/>
        <v>0</v>
      </c>
      <c r="M1996" s="580">
        <f t="shared" si="109"/>
        <v>6968</v>
      </c>
      <c r="N1996" s="638"/>
      <c r="O1996" s="638" t="s">
        <v>2577</v>
      </c>
      <c r="P1996" s="639" t="s">
        <v>284</v>
      </c>
      <c r="Q1996" s="639" t="s">
        <v>336</v>
      </c>
      <c r="R1996" s="639" t="s">
        <v>73</v>
      </c>
      <c r="S1996" s="639"/>
    </row>
    <row r="1997" spans="1:19" ht="20.25" customHeight="1">
      <c r="A1997" s="639" t="s">
        <v>110</v>
      </c>
      <c r="B1997" s="638" t="s">
        <v>3776</v>
      </c>
      <c r="C1997" s="639" t="s">
        <v>64</v>
      </c>
      <c r="D1997" s="640" t="s">
        <v>4474</v>
      </c>
      <c r="E1997" s="638"/>
      <c r="F1997" s="639" t="s">
        <v>882</v>
      </c>
      <c r="G1997" s="638"/>
      <c r="H1997" s="1110">
        <v>2</v>
      </c>
      <c r="I1997" s="705">
        <v>8226</v>
      </c>
      <c r="J1997" s="643"/>
      <c r="K1997" s="578">
        <f t="shared" si="107"/>
        <v>0</v>
      </c>
      <c r="L1997" s="579">
        <f t="shared" si="108"/>
        <v>0</v>
      </c>
      <c r="M1997" s="580">
        <f t="shared" si="109"/>
        <v>16452</v>
      </c>
      <c r="N1997" s="638"/>
      <c r="O1997" s="638" t="s">
        <v>2577</v>
      </c>
      <c r="P1997" s="639" t="s">
        <v>284</v>
      </c>
      <c r="Q1997" s="639" t="s">
        <v>336</v>
      </c>
      <c r="R1997" s="639" t="s">
        <v>73</v>
      </c>
      <c r="S1997" s="639"/>
    </row>
    <row r="1998" spans="1:19" ht="20.25" customHeight="1">
      <c r="A1998" s="639" t="s">
        <v>110</v>
      </c>
      <c r="B1998" s="638" t="s">
        <v>3776</v>
      </c>
      <c r="C1998" s="639" t="s">
        <v>64</v>
      </c>
      <c r="D1998" s="640" t="s">
        <v>4474</v>
      </c>
      <c r="E1998" s="638"/>
      <c r="F1998" s="639" t="s">
        <v>774</v>
      </c>
      <c r="G1998" s="638"/>
      <c r="H1998" s="1110">
        <v>28</v>
      </c>
      <c r="I1998" s="705">
        <v>124200</v>
      </c>
      <c r="J1998" s="643"/>
      <c r="K1998" s="578">
        <f t="shared" si="107"/>
        <v>0</v>
      </c>
      <c r="L1998" s="579">
        <f t="shared" si="108"/>
        <v>0</v>
      </c>
      <c r="M1998" s="580">
        <f t="shared" si="109"/>
        <v>3477600</v>
      </c>
      <c r="N1998" s="638"/>
      <c r="O1998" s="638" t="s">
        <v>3783</v>
      </c>
      <c r="P1998" s="639" t="s">
        <v>284</v>
      </c>
      <c r="Q1998" s="639" t="s">
        <v>360</v>
      </c>
      <c r="R1998" s="639" t="s">
        <v>73</v>
      </c>
      <c r="S1998" s="639"/>
    </row>
    <row r="1999" spans="1:19" ht="20.25" customHeight="1">
      <c r="A1999" s="639" t="s">
        <v>110</v>
      </c>
      <c r="B1999" s="638" t="s">
        <v>3776</v>
      </c>
      <c r="C1999" s="639" t="s">
        <v>64</v>
      </c>
      <c r="D1999" s="640" t="s">
        <v>4474</v>
      </c>
      <c r="E1999" s="638"/>
      <c r="F1999" s="639" t="s">
        <v>757</v>
      </c>
      <c r="G1999" s="638"/>
      <c r="H1999" s="1110">
        <v>82</v>
      </c>
      <c r="I1999" s="705">
        <v>21150</v>
      </c>
      <c r="J1999" s="643"/>
      <c r="K1999" s="578">
        <f t="shared" si="107"/>
        <v>0</v>
      </c>
      <c r="L1999" s="579">
        <f t="shared" si="108"/>
        <v>0</v>
      </c>
      <c r="M1999" s="580">
        <f t="shared" si="109"/>
        <v>1734300</v>
      </c>
      <c r="N1999" s="638"/>
      <c r="O1999" s="638"/>
      <c r="P1999" s="639" t="s">
        <v>284</v>
      </c>
      <c r="Q1999" s="639" t="s">
        <v>336</v>
      </c>
      <c r="R1999" s="639" t="s">
        <v>73</v>
      </c>
      <c r="S1999" s="639"/>
    </row>
    <row r="2000" spans="1:19" ht="20.25" customHeight="1">
      <c r="A2000" s="639" t="s">
        <v>110</v>
      </c>
      <c r="B2000" s="638" t="s">
        <v>3776</v>
      </c>
      <c r="C2000" s="639" t="s">
        <v>64</v>
      </c>
      <c r="D2000" s="640" t="s">
        <v>4474</v>
      </c>
      <c r="E2000" s="638"/>
      <c r="F2000" s="639" t="s">
        <v>2323</v>
      </c>
      <c r="G2000" s="638"/>
      <c r="H2000" s="1110">
        <v>2</v>
      </c>
      <c r="I2000" s="705">
        <v>63000</v>
      </c>
      <c r="J2000" s="643"/>
      <c r="K2000" s="578">
        <f t="shared" si="107"/>
        <v>0</v>
      </c>
      <c r="L2000" s="579">
        <f t="shared" si="108"/>
        <v>0</v>
      </c>
      <c r="M2000" s="580">
        <f t="shared" si="109"/>
        <v>126000</v>
      </c>
      <c r="N2000" s="638"/>
      <c r="O2000" s="638"/>
      <c r="P2000" s="639" t="s">
        <v>284</v>
      </c>
      <c r="Q2000" s="639" t="s">
        <v>336</v>
      </c>
      <c r="R2000" s="639" t="s">
        <v>73</v>
      </c>
      <c r="S2000" s="639"/>
    </row>
    <row r="2001" spans="1:19" ht="20.25" customHeight="1">
      <c r="A2001" s="639" t="s">
        <v>110</v>
      </c>
      <c r="B2001" s="638" t="s">
        <v>3776</v>
      </c>
      <c r="C2001" s="639" t="s">
        <v>64</v>
      </c>
      <c r="D2001" s="640" t="s">
        <v>4474</v>
      </c>
      <c r="E2001" s="638"/>
      <c r="F2001" s="639" t="s">
        <v>2322</v>
      </c>
      <c r="G2001" s="638"/>
      <c r="H2001" s="1110">
        <v>2</v>
      </c>
      <c r="I2001" s="705">
        <v>91800</v>
      </c>
      <c r="J2001" s="643"/>
      <c r="K2001" s="578">
        <f t="shared" si="107"/>
        <v>0</v>
      </c>
      <c r="L2001" s="579">
        <f t="shared" si="108"/>
        <v>0</v>
      </c>
      <c r="M2001" s="580">
        <f t="shared" si="109"/>
        <v>183600</v>
      </c>
      <c r="N2001" s="638"/>
      <c r="O2001" s="638"/>
      <c r="P2001" s="639" t="s">
        <v>284</v>
      </c>
      <c r="Q2001" s="639" t="s">
        <v>336</v>
      </c>
      <c r="R2001" s="639" t="s">
        <v>73</v>
      </c>
      <c r="S2001" s="639"/>
    </row>
    <row r="2002" spans="1:19" ht="20.25" customHeight="1">
      <c r="A2002" s="639" t="s">
        <v>110</v>
      </c>
      <c r="B2002" s="638" t="s">
        <v>3776</v>
      </c>
      <c r="C2002" s="639" t="s">
        <v>64</v>
      </c>
      <c r="D2002" s="640" t="s">
        <v>4474</v>
      </c>
      <c r="E2002" s="638"/>
      <c r="F2002" s="639" t="s">
        <v>778</v>
      </c>
      <c r="G2002" s="638"/>
      <c r="H2002" s="1110">
        <v>2</v>
      </c>
      <c r="I2002" s="705">
        <v>95400</v>
      </c>
      <c r="J2002" s="643"/>
      <c r="K2002" s="578">
        <f t="shared" si="107"/>
        <v>0</v>
      </c>
      <c r="L2002" s="579">
        <f t="shared" si="108"/>
        <v>0</v>
      </c>
      <c r="M2002" s="580">
        <f t="shared" si="109"/>
        <v>190800</v>
      </c>
      <c r="N2002" s="638"/>
      <c r="O2002" s="638"/>
      <c r="P2002" s="639" t="s">
        <v>284</v>
      </c>
      <c r="Q2002" s="639" t="s">
        <v>336</v>
      </c>
      <c r="R2002" s="639" t="s">
        <v>73</v>
      </c>
      <c r="S2002" s="639"/>
    </row>
    <row r="2003" spans="1:19" ht="20.25" customHeight="1">
      <c r="A2003" s="639" t="s">
        <v>110</v>
      </c>
      <c r="B2003" s="638" t="s">
        <v>3776</v>
      </c>
      <c r="C2003" s="639" t="s">
        <v>64</v>
      </c>
      <c r="D2003" s="640" t="s">
        <v>4474</v>
      </c>
      <c r="E2003" s="638"/>
      <c r="F2003" s="639" t="s">
        <v>782</v>
      </c>
      <c r="G2003" s="638"/>
      <c r="H2003" s="1110">
        <v>2</v>
      </c>
      <c r="I2003" s="705">
        <v>124200</v>
      </c>
      <c r="J2003" s="643"/>
      <c r="K2003" s="578">
        <f t="shared" si="107"/>
        <v>0</v>
      </c>
      <c r="L2003" s="579">
        <f t="shared" si="108"/>
        <v>0</v>
      </c>
      <c r="M2003" s="580">
        <f t="shared" si="109"/>
        <v>248400</v>
      </c>
      <c r="N2003" s="638"/>
      <c r="O2003" s="638"/>
      <c r="P2003" s="639" t="s">
        <v>284</v>
      </c>
      <c r="Q2003" s="639" t="s">
        <v>336</v>
      </c>
      <c r="R2003" s="639" t="s">
        <v>73</v>
      </c>
      <c r="S2003" s="639"/>
    </row>
    <row r="2004" spans="1:19" ht="20.25" customHeight="1">
      <c r="A2004" s="639" t="s">
        <v>195</v>
      </c>
      <c r="B2004" s="638" t="s">
        <v>2206</v>
      </c>
      <c r="C2004" s="639" t="s">
        <v>56</v>
      </c>
      <c r="D2004" s="640" t="s">
        <v>4454</v>
      </c>
      <c r="E2004" s="638"/>
      <c r="F2004" s="639" t="s">
        <v>3835</v>
      </c>
      <c r="G2004" s="638"/>
      <c r="H2004" s="1110">
        <v>200</v>
      </c>
      <c r="I2004" s="705">
        <v>128000</v>
      </c>
      <c r="J2004" s="643"/>
      <c r="K2004" s="578">
        <f t="shared" si="107"/>
        <v>0</v>
      </c>
      <c r="L2004" s="579">
        <f t="shared" si="108"/>
        <v>0</v>
      </c>
      <c r="M2004" s="580">
        <f t="shared" si="109"/>
        <v>25600000</v>
      </c>
      <c r="N2004" s="638" t="s">
        <v>1623</v>
      </c>
      <c r="O2004" s="638"/>
      <c r="P2004" s="639" t="s">
        <v>759</v>
      </c>
      <c r="Q2004" s="639" t="s">
        <v>281</v>
      </c>
      <c r="R2004" s="639" t="s">
        <v>70</v>
      </c>
      <c r="S2004" s="639"/>
    </row>
    <row r="2005" spans="1:19" ht="20.25" customHeight="1">
      <c r="A2005" s="639" t="s">
        <v>2895</v>
      </c>
      <c r="B2005" s="638" t="s">
        <v>2971</v>
      </c>
      <c r="C2005" s="639" t="s">
        <v>425</v>
      </c>
      <c r="D2005" s="640" t="s">
        <v>4397</v>
      </c>
      <c r="E2005" s="638"/>
      <c r="F2005" s="639" t="s">
        <v>3837</v>
      </c>
      <c r="G2005" s="638"/>
      <c r="H2005" s="1110">
        <v>32</v>
      </c>
      <c r="I2005" s="705">
        <v>191836</v>
      </c>
      <c r="J2005" s="643"/>
      <c r="K2005" s="578">
        <f t="shared" si="107"/>
        <v>0</v>
      </c>
      <c r="L2005" s="579">
        <f t="shared" si="108"/>
        <v>0</v>
      </c>
      <c r="M2005" s="580">
        <f t="shared" si="109"/>
        <v>6138752</v>
      </c>
      <c r="N2005" s="638" t="s">
        <v>1629</v>
      </c>
      <c r="O2005" s="638"/>
      <c r="P2005" s="639" t="s">
        <v>372</v>
      </c>
      <c r="Q2005" s="639" t="s">
        <v>354</v>
      </c>
      <c r="R2005" s="639" t="s">
        <v>70</v>
      </c>
      <c r="S2005" s="639"/>
    </row>
    <row r="2006" spans="1:19" ht="20.25" customHeight="1">
      <c r="A2006" s="639" t="s">
        <v>55</v>
      </c>
      <c r="B2006" s="638" t="s">
        <v>1447</v>
      </c>
      <c r="C2006" s="639" t="s">
        <v>56</v>
      </c>
      <c r="D2006" s="640" t="s">
        <v>4399</v>
      </c>
      <c r="E2006" s="638"/>
      <c r="F2006" s="639" t="s">
        <v>3156</v>
      </c>
      <c r="G2006" s="638"/>
      <c r="H2006" s="1110">
        <v>815</v>
      </c>
      <c r="I2006" s="705">
        <v>190983</v>
      </c>
      <c r="J2006" s="643"/>
      <c r="K2006" s="578">
        <f t="shared" si="107"/>
        <v>0</v>
      </c>
      <c r="L2006" s="579">
        <f t="shared" si="108"/>
        <v>0</v>
      </c>
      <c r="M2006" s="580">
        <f t="shared" si="109"/>
        <v>155651145</v>
      </c>
      <c r="N2006" s="638" t="s">
        <v>1623</v>
      </c>
      <c r="O2006" s="638"/>
      <c r="P2006" s="639" t="s">
        <v>759</v>
      </c>
      <c r="Q2006" s="639" t="s">
        <v>354</v>
      </c>
      <c r="R2006" s="639" t="s">
        <v>70</v>
      </c>
      <c r="S2006" s="639"/>
    </row>
    <row r="2007" spans="1:19" ht="20.25" customHeight="1">
      <c r="A2007" s="639" t="s">
        <v>806</v>
      </c>
      <c r="B2007" s="638" t="s">
        <v>3896</v>
      </c>
      <c r="C2007" s="639" t="s">
        <v>371</v>
      </c>
      <c r="D2007" s="640" t="s">
        <v>4397</v>
      </c>
      <c r="E2007" s="638"/>
      <c r="F2007" s="639" t="s">
        <v>3843</v>
      </c>
      <c r="G2007" s="638"/>
      <c r="H2007" s="1110">
        <v>404</v>
      </c>
      <c r="I2007" s="705">
        <v>340000</v>
      </c>
      <c r="J2007" s="643"/>
      <c r="K2007" s="578">
        <f t="shared" si="107"/>
        <v>0</v>
      </c>
      <c r="L2007" s="579">
        <f t="shared" si="108"/>
        <v>0</v>
      </c>
      <c r="M2007" s="580">
        <f t="shared" si="109"/>
        <v>137360000</v>
      </c>
      <c r="N2007" s="638" t="s">
        <v>2234</v>
      </c>
      <c r="O2007" s="638" t="s">
        <v>3903</v>
      </c>
      <c r="P2007" s="639" t="s">
        <v>1273</v>
      </c>
      <c r="Q2007" s="639" t="s">
        <v>354</v>
      </c>
      <c r="R2007" s="639" t="s">
        <v>70</v>
      </c>
      <c r="S2007" s="639"/>
    </row>
    <row r="2008" spans="1:19" ht="20.25" customHeight="1">
      <c r="A2008" s="639" t="s">
        <v>63</v>
      </c>
      <c r="B2008" s="638" t="s">
        <v>3271</v>
      </c>
      <c r="C2008" s="639" t="s">
        <v>1032</v>
      </c>
      <c r="D2008" s="640" t="s">
        <v>4454</v>
      </c>
      <c r="E2008" s="638"/>
      <c r="F2008" s="639" t="s">
        <v>3838</v>
      </c>
      <c r="G2008" s="638"/>
      <c r="H2008" s="1110">
        <v>34</v>
      </c>
      <c r="I2008" s="705">
        <v>637164</v>
      </c>
      <c r="J2008" s="643"/>
      <c r="K2008" s="578">
        <f t="shared" si="107"/>
        <v>0</v>
      </c>
      <c r="L2008" s="579">
        <f t="shared" si="108"/>
        <v>0</v>
      </c>
      <c r="M2008" s="580">
        <f t="shared" si="109"/>
        <v>21663576</v>
      </c>
      <c r="N2008" s="638" t="s">
        <v>2234</v>
      </c>
      <c r="O2008" s="638"/>
      <c r="P2008" s="639" t="s">
        <v>90</v>
      </c>
      <c r="Q2008" s="639" t="s">
        <v>354</v>
      </c>
      <c r="R2008" s="639" t="s">
        <v>70</v>
      </c>
      <c r="S2008" s="639"/>
    </row>
    <row r="2009" spans="1:19" ht="20.25" customHeight="1">
      <c r="A2009" s="639" t="s">
        <v>436</v>
      </c>
      <c r="B2009" s="638" t="s">
        <v>2107</v>
      </c>
      <c r="C2009" s="639" t="s">
        <v>371</v>
      </c>
      <c r="D2009" s="640" t="s">
        <v>4399</v>
      </c>
      <c r="E2009" s="638"/>
      <c r="F2009" s="639" t="s">
        <v>3156</v>
      </c>
      <c r="G2009" s="638"/>
      <c r="H2009" s="1110">
        <v>186</v>
      </c>
      <c r="I2009" s="705">
        <v>183825</v>
      </c>
      <c r="J2009" s="643"/>
      <c r="K2009" s="578">
        <f t="shared" si="107"/>
        <v>0</v>
      </c>
      <c r="L2009" s="579">
        <f t="shared" si="108"/>
        <v>0</v>
      </c>
      <c r="M2009" s="580">
        <f t="shared" si="109"/>
        <v>34191450</v>
      </c>
      <c r="N2009" s="638" t="s">
        <v>1623</v>
      </c>
      <c r="O2009" s="638"/>
      <c r="P2009" s="639" t="s">
        <v>483</v>
      </c>
      <c r="Q2009" s="639" t="s">
        <v>354</v>
      </c>
      <c r="R2009" s="639" t="s">
        <v>70</v>
      </c>
      <c r="S2009" s="639"/>
    </row>
    <row r="2010" spans="1:19" ht="20.25" customHeight="1">
      <c r="A2010" s="639" t="s">
        <v>3268</v>
      </c>
      <c r="B2010" s="638" t="s">
        <v>3269</v>
      </c>
      <c r="C2010" s="639" t="s">
        <v>1032</v>
      </c>
      <c r="D2010" s="640" t="s">
        <v>4469</v>
      </c>
      <c r="E2010" s="638"/>
      <c r="F2010" s="639" t="s">
        <v>3842</v>
      </c>
      <c r="G2010" s="638"/>
      <c r="H2010" s="1110">
        <v>22</v>
      </c>
      <c r="I2010" s="705">
        <v>120600</v>
      </c>
      <c r="J2010" s="643"/>
      <c r="K2010" s="578">
        <f t="shared" si="107"/>
        <v>0</v>
      </c>
      <c r="L2010" s="579">
        <f t="shared" si="108"/>
        <v>0</v>
      </c>
      <c r="M2010" s="580">
        <f t="shared" si="109"/>
        <v>2653200</v>
      </c>
      <c r="N2010" s="638" t="s">
        <v>1623</v>
      </c>
      <c r="O2010" s="638"/>
      <c r="P2010" s="639" t="s">
        <v>90</v>
      </c>
      <c r="Q2010" s="639" t="s">
        <v>281</v>
      </c>
      <c r="R2010" s="639" t="s">
        <v>70</v>
      </c>
      <c r="S2010" s="639"/>
    </row>
    <row r="2011" spans="1:19" ht="20.25" customHeight="1">
      <c r="A2011" s="639" t="s">
        <v>10</v>
      </c>
      <c r="B2011" s="638" t="s">
        <v>1109</v>
      </c>
      <c r="C2011" s="639" t="s">
        <v>1027</v>
      </c>
      <c r="D2011" s="640" t="s">
        <v>4399</v>
      </c>
      <c r="E2011" s="638"/>
      <c r="F2011" s="639" t="s">
        <v>3839</v>
      </c>
      <c r="G2011" s="638"/>
      <c r="H2011" s="1110">
        <v>298</v>
      </c>
      <c r="I2011" s="705">
        <v>178000</v>
      </c>
      <c r="J2011" s="643"/>
      <c r="K2011" s="578">
        <f t="shared" si="107"/>
        <v>0</v>
      </c>
      <c r="L2011" s="579">
        <f t="shared" si="108"/>
        <v>0</v>
      </c>
      <c r="M2011" s="580">
        <f t="shared" si="109"/>
        <v>53044000</v>
      </c>
      <c r="N2011" s="638" t="s">
        <v>1623</v>
      </c>
      <c r="O2011" s="638"/>
      <c r="P2011" s="639" t="s">
        <v>1164</v>
      </c>
      <c r="Q2011" s="639" t="s">
        <v>354</v>
      </c>
      <c r="R2011" s="639" t="s">
        <v>70</v>
      </c>
      <c r="S2011" s="639"/>
    </row>
    <row r="2012" spans="1:19" ht="20.25" customHeight="1">
      <c r="A2012" s="639" t="s">
        <v>351</v>
      </c>
      <c r="B2012" s="638" t="s">
        <v>1028</v>
      </c>
      <c r="C2012" s="639" t="s">
        <v>352</v>
      </c>
      <c r="D2012" s="640" t="s">
        <v>4454</v>
      </c>
      <c r="E2012" s="638"/>
      <c r="F2012" s="639" t="s">
        <v>3156</v>
      </c>
      <c r="G2012" s="638"/>
      <c r="H2012" s="1110">
        <v>388</v>
      </c>
      <c r="I2012" s="705">
        <v>167983</v>
      </c>
      <c r="J2012" s="643"/>
      <c r="K2012" s="578">
        <f t="shared" si="107"/>
        <v>0</v>
      </c>
      <c r="L2012" s="579">
        <f t="shared" si="108"/>
        <v>0</v>
      </c>
      <c r="M2012" s="580">
        <f t="shared" si="109"/>
        <v>65177404</v>
      </c>
      <c r="N2012" s="638" t="s">
        <v>1623</v>
      </c>
      <c r="O2012" s="638"/>
      <c r="P2012" s="639" t="s">
        <v>761</v>
      </c>
      <c r="Q2012" s="639" t="s">
        <v>354</v>
      </c>
      <c r="R2012" s="639" t="s">
        <v>70</v>
      </c>
      <c r="S2012" s="639"/>
    </row>
    <row r="2013" spans="1:19" ht="20.25" customHeight="1">
      <c r="A2013" s="639" t="s">
        <v>129</v>
      </c>
      <c r="B2013" s="638" t="s">
        <v>2018</v>
      </c>
      <c r="C2013" s="639" t="s">
        <v>866</v>
      </c>
      <c r="D2013" s="640" t="s">
        <v>4397</v>
      </c>
      <c r="E2013" s="638"/>
      <c r="F2013" s="639" t="s">
        <v>3837</v>
      </c>
      <c r="G2013" s="638"/>
      <c r="H2013" s="1110">
        <v>492</v>
      </c>
      <c r="I2013" s="705">
        <v>174886</v>
      </c>
      <c r="J2013" s="643"/>
      <c r="K2013" s="578">
        <f t="shared" si="107"/>
        <v>0</v>
      </c>
      <c r="L2013" s="579">
        <f t="shared" si="108"/>
        <v>0</v>
      </c>
      <c r="M2013" s="580">
        <f t="shared" si="109"/>
        <v>86043912</v>
      </c>
      <c r="N2013" s="638" t="s">
        <v>1629</v>
      </c>
      <c r="O2013" s="638"/>
      <c r="P2013" s="639" t="s">
        <v>482</v>
      </c>
      <c r="Q2013" s="639" t="s">
        <v>354</v>
      </c>
      <c r="R2013" s="639" t="s">
        <v>70</v>
      </c>
      <c r="S2013" s="639"/>
    </row>
    <row r="2014" spans="1:19" ht="20.25" customHeight="1">
      <c r="A2014" s="639" t="s">
        <v>428</v>
      </c>
      <c r="B2014" s="638" t="s">
        <v>1129</v>
      </c>
      <c r="C2014" s="639" t="s">
        <v>64</v>
      </c>
      <c r="D2014" s="640" t="s">
        <v>4399</v>
      </c>
      <c r="E2014" s="638"/>
      <c r="F2014" s="639" t="s">
        <v>3841</v>
      </c>
      <c r="G2014" s="638"/>
      <c r="H2014" s="1110">
        <v>169</v>
      </c>
      <c r="I2014" s="705">
        <v>137000</v>
      </c>
      <c r="J2014" s="643"/>
      <c r="K2014" s="578">
        <f t="shared" si="107"/>
        <v>0</v>
      </c>
      <c r="L2014" s="579">
        <f t="shared" si="108"/>
        <v>0</v>
      </c>
      <c r="M2014" s="580">
        <f t="shared" si="109"/>
        <v>23153000</v>
      </c>
      <c r="N2014" s="638" t="s">
        <v>1623</v>
      </c>
      <c r="O2014" s="638"/>
      <c r="P2014" s="639" t="s">
        <v>284</v>
      </c>
      <c r="Q2014" s="639" t="s">
        <v>281</v>
      </c>
      <c r="R2014" s="639" t="s">
        <v>70</v>
      </c>
      <c r="S2014" s="639"/>
    </row>
    <row r="2015" spans="1:19" ht="20.25" customHeight="1">
      <c r="A2015" s="639" t="s">
        <v>467</v>
      </c>
      <c r="B2015" s="638" t="s">
        <v>1285</v>
      </c>
      <c r="C2015" s="639" t="s">
        <v>371</v>
      </c>
      <c r="D2015" s="640" t="s">
        <v>4454</v>
      </c>
      <c r="E2015" s="638"/>
      <c r="F2015" s="639" t="s">
        <v>3839</v>
      </c>
      <c r="G2015" s="638"/>
      <c r="H2015" s="1110">
        <v>30</v>
      </c>
      <c r="I2015" s="705">
        <v>204333</v>
      </c>
      <c r="J2015" s="643"/>
      <c r="K2015" s="578">
        <f t="shared" si="107"/>
        <v>0</v>
      </c>
      <c r="L2015" s="579">
        <f t="shared" si="108"/>
        <v>0</v>
      </c>
      <c r="M2015" s="580">
        <f t="shared" si="109"/>
        <v>6129990</v>
      </c>
      <c r="N2015" s="638" t="s">
        <v>1623</v>
      </c>
      <c r="O2015" s="638"/>
      <c r="P2015" s="639" t="s">
        <v>1273</v>
      </c>
      <c r="Q2015" s="639" t="s">
        <v>354</v>
      </c>
      <c r="R2015" s="639" t="s">
        <v>70</v>
      </c>
      <c r="S2015" s="639"/>
    </row>
    <row r="2016" spans="1:19" ht="20.25" customHeight="1">
      <c r="A2016" s="639" t="s">
        <v>436</v>
      </c>
      <c r="B2016" s="638" t="s">
        <v>1429</v>
      </c>
      <c r="C2016" s="639" t="s">
        <v>371</v>
      </c>
      <c r="D2016" s="640" t="s">
        <v>4454</v>
      </c>
      <c r="E2016" s="638"/>
      <c r="F2016" s="639" t="s">
        <v>3835</v>
      </c>
      <c r="G2016" s="638"/>
      <c r="H2016" s="1110">
        <v>313</v>
      </c>
      <c r="I2016" s="705">
        <v>117000</v>
      </c>
      <c r="J2016" s="643"/>
      <c r="K2016" s="578">
        <f t="shared" si="107"/>
        <v>0</v>
      </c>
      <c r="L2016" s="579">
        <f t="shared" si="108"/>
        <v>0</v>
      </c>
      <c r="M2016" s="580">
        <f t="shared" si="109"/>
        <v>36621000</v>
      </c>
      <c r="N2016" s="638" t="s">
        <v>1623</v>
      </c>
      <c r="O2016" s="638" t="s">
        <v>2262</v>
      </c>
      <c r="P2016" s="639" t="s">
        <v>483</v>
      </c>
      <c r="Q2016" s="639" t="s">
        <v>281</v>
      </c>
      <c r="R2016" s="639" t="s">
        <v>70</v>
      </c>
      <c r="S2016" s="639"/>
    </row>
    <row r="2017" spans="1:19" ht="20.25" customHeight="1">
      <c r="A2017" s="639" t="s">
        <v>770</v>
      </c>
      <c r="B2017" s="638" t="s">
        <v>3272</v>
      </c>
      <c r="C2017" s="639" t="s">
        <v>515</v>
      </c>
      <c r="D2017" s="640" t="s">
        <v>4397</v>
      </c>
      <c r="E2017" s="638"/>
      <c r="F2017" s="639" t="s">
        <v>3838</v>
      </c>
      <c r="G2017" s="638"/>
      <c r="H2017" s="1110">
        <v>64</v>
      </c>
      <c r="I2017" s="705">
        <v>602251</v>
      </c>
      <c r="J2017" s="643"/>
      <c r="K2017" s="578">
        <f t="shared" si="107"/>
        <v>0</v>
      </c>
      <c r="L2017" s="579">
        <f t="shared" si="108"/>
        <v>0</v>
      </c>
      <c r="M2017" s="580">
        <f t="shared" si="109"/>
        <v>38544064</v>
      </c>
      <c r="N2017" s="638" t="s">
        <v>2234</v>
      </c>
      <c r="O2017" s="638"/>
      <c r="P2017" s="639" t="s">
        <v>761</v>
      </c>
      <c r="Q2017" s="639" t="s">
        <v>354</v>
      </c>
      <c r="R2017" s="639" t="s">
        <v>70</v>
      </c>
      <c r="S2017" s="639"/>
    </row>
    <row r="2018" spans="1:19" ht="20.25" customHeight="1">
      <c r="A2018" s="639" t="s">
        <v>436</v>
      </c>
      <c r="B2018" s="638" t="s">
        <v>925</v>
      </c>
      <c r="C2018" s="639" t="s">
        <v>371</v>
      </c>
      <c r="D2018" s="640" t="s">
        <v>4397</v>
      </c>
      <c r="E2018" s="638"/>
      <c r="F2018" s="639" t="s">
        <v>3835</v>
      </c>
      <c r="G2018" s="638"/>
      <c r="H2018" s="1110">
        <v>348</v>
      </c>
      <c r="I2018" s="705">
        <v>117000</v>
      </c>
      <c r="J2018" s="643"/>
      <c r="K2018" s="578">
        <f t="shared" si="107"/>
        <v>0</v>
      </c>
      <c r="L2018" s="579">
        <f t="shared" si="108"/>
        <v>0</v>
      </c>
      <c r="M2018" s="580">
        <f t="shared" si="109"/>
        <v>40716000</v>
      </c>
      <c r="N2018" s="638" t="s">
        <v>1623</v>
      </c>
      <c r="O2018" s="638" t="s">
        <v>2262</v>
      </c>
      <c r="P2018" s="639" t="s">
        <v>483</v>
      </c>
      <c r="Q2018" s="639" t="s">
        <v>281</v>
      </c>
      <c r="R2018" s="639" t="s">
        <v>70</v>
      </c>
      <c r="S2018" s="639"/>
    </row>
    <row r="2019" spans="1:19" ht="20.25" customHeight="1">
      <c r="A2019" s="639" t="s">
        <v>436</v>
      </c>
      <c r="B2019" s="638" t="s">
        <v>925</v>
      </c>
      <c r="C2019" s="639" t="s">
        <v>371</v>
      </c>
      <c r="D2019" s="640" t="s">
        <v>4397</v>
      </c>
      <c r="E2019" s="638"/>
      <c r="F2019" s="639" t="s">
        <v>3156</v>
      </c>
      <c r="G2019" s="638"/>
      <c r="H2019" s="1110">
        <v>154</v>
      </c>
      <c r="I2019" s="705">
        <v>183825</v>
      </c>
      <c r="J2019" s="643"/>
      <c r="K2019" s="578">
        <f t="shared" si="107"/>
        <v>0</v>
      </c>
      <c r="L2019" s="579">
        <f t="shared" si="108"/>
        <v>0</v>
      </c>
      <c r="M2019" s="580">
        <f t="shared" si="109"/>
        <v>28309050</v>
      </c>
      <c r="N2019" s="638" t="s">
        <v>1623</v>
      </c>
      <c r="O2019" s="638" t="s">
        <v>2262</v>
      </c>
      <c r="P2019" s="639" t="s">
        <v>483</v>
      </c>
      <c r="Q2019" s="639" t="s">
        <v>354</v>
      </c>
      <c r="R2019" s="639" t="s">
        <v>70</v>
      </c>
      <c r="S2019" s="639"/>
    </row>
    <row r="2020" spans="1:19" ht="20.25" customHeight="1">
      <c r="A2020" s="639" t="s">
        <v>235</v>
      </c>
      <c r="B2020" s="638" t="s">
        <v>1280</v>
      </c>
      <c r="C2020" s="639" t="s">
        <v>371</v>
      </c>
      <c r="D2020" s="640" t="s">
        <v>4454</v>
      </c>
      <c r="E2020" s="638"/>
      <c r="F2020" s="639" t="s">
        <v>3835</v>
      </c>
      <c r="G2020" s="638"/>
      <c r="H2020" s="1110">
        <v>362</v>
      </c>
      <c r="I2020" s="705">
        <v>117000</v>
      </c>
      <c r="J2020" s="643"/>
      <c r="K2020" s="578">
        <f t="shared" si="107"/>
        <v>0</v>
      </c>
      <c r="L2020" s="579">
        <f t="shared" si="108"/>
        <v>0</v>
      </c>
      <c r="M2020" s="580">
        <f t="shared" si="109"/>
        <v>42354000</v>
      </c>
      <c r="N2020" s="638" t="s">
        <v>1623</v>
      </c>
      <c r="O2020" s="638"/>
      <c r="P2020" s="639" t="s">
        <v>483</v>
      </c>
      <c r="Q2020" s="639" t="s">
        <v>281</v>
      </c>
      <c r="R2020" s="639" t="s">
        <v>70</v>
      </c>
      <c r="S2020" s="639"/>
    </row>
    <row r="2021" spans="1:19" ht="20.25" customHeight="1">
      <c r="A2021" s="639" t="s">
        <v>235</v>
      </c>
      <c r="B2021" s="638" t="s">
        <v>1717</v>
      </c>
      <c r="C2021" s="639" t="s">
        <v>371</v>
      </c>
      <c r="D2021" s="640" t="s">
        <v>4397</v>
      </c>
      <c r="E2021" s="638"/>
      <c r="F2021" s="639" t="s">
        <v>3835</v>
      </c>
      <c r="G2021" s="638"/>
      <c r="H2021" s="1110">
        <v>899</v>
      </c>
      <c r="I2021" s="705">
        <v>117000</v>
      </c>
      <c r="J2021" s="643"/>
      <c r="K2021" s="578">
        <f t="shared" si="107"/>
        <v>0</v>
      </c>
      <c r="L2021" s="579">
        <f t="shared" si="108"/>
        <v>0</v>
      </c>
      <c r="M2021" s="580">
        <f t="shared" si="109"/>
        <v>105183000</v>
      </c>
      <c r="N2021" s="638" t="s">
        <v>1623</v>
      </c>
      <c r="O2021" s="638"/>
      <c r="P2021" s="639" t="s">
        <v>35</v>
      </c>
      <c r="Q2021" s="639" t="s">
        <v>281</v>
      </c>
      <c r="R2021" s="639" t="s">
        <v>70</v>
      </c>
      <c r="S2021" s="639"/>
    </row>
    <row r="2022" spans="1:19" ht="20.25" customHeight="1">
      <c r="A2022" s="639" t="s">
        <v>235</v>
      </c>
      <c r="B2022" s="638" t="s">
        <v>1453</v>
      </c>
      <c r="C2022" s="639" t="s">
        <v>371</v>
      </c>
      <c r="D2022" s="640" t="s">
        <v>4397</v>
      </c>
      <c r="E2022" s="638"/>
      <c r="F2022" s="639" t="s">
        <v>3156</v>
      </c>
      <c r="G2022" s="638"/>
      <c r="H2022" s="1110">
        <v>232</v>
      </c>
      <c r="I2022" s="705">
        <v>176008</v>
      </c>
      <c r="J2022" s="643"/>
      <c r="K2022" s="578">
        <f t="shared" si="107"/>
        <v>0</v>
      </c>
      <c r="L2022" s="579">
        <f t="shared" si="108"/>
        <v>0</v>
      </c>
      <c r="M2022" s="580">
        <f t="shared" si="109"/>
        <v>40833856</v>
      </c>
      <c r="N2022" s="638" t="s">
        <v>1623</v>
      </c>
      <c r="O2022" s="638"/>
      <c r="P2022" s="639" t="s">
        <v>35</v>
      </c>
      <c r="Q2022" s="639" t="s">
        <v>354</v>
      </c>
      <c r="R2022" s="639" t="s">
        <v>70</v>
      </c>
      <c r="S2022" s="639"/>
    </row>
    <row r="2023" spans="1:19" ht="20.25" customHeight="1">
      <c r="A2023" s="639" t="s">
        <v>129</v>
      </c>
      <c r="B2023" s="638" t="s">
        <v>2050</v>
      </c>
      <c r="C2023" s="639" t="s">
        <v>399</v>
      </c>
      <c r="D2023" s="640" t="s">
        <v>4397</v>
      </c>
      <c r="E2023" s="638"/>
      <c r="F2023" s="639" t="s">
        <v>3838</v>
      </c>
      <c r="G2023" s="638"/>
      <c r="H2023" s="1110">
        <v>1020</v>
      </c>
      <c r="I2023" s="705">
        <v>350000</v>
      </c>
      <c r="J2023" s="643"/>
      <c r="K2023" s="578">
        <f t="shared" si="107"/>
        <v>0</v>
      </c>
      <c r="L2023" s="579">
        <f t="shared" si="108"/>
        <v>0</v>
      </c>
      <c r="M2023" s="580">
        <f t="shared" si="109"/>
        <v>357000000</v>
      </c>
      <c r="N2023" s="638" t="s">
        <v>2234</v>
      </c>
      <c r="O2023" s="638"/>
      <c r="P2023" s="639" t="s">
        <v>3735</v>
      </c>
      <c r="Q2023" s="639" t="s">
        <v>354</v>
      </c>
      <c r="R2023" s="639" t="s">
        <v>70</v>
      </c>
      <c r="S2023" s="639"/>
    </row>
    <row r="2024" spans="1:19" ht="20.25" customHeight="1">
      <c r="A2024" s="639" t="s">
        <v>129</v>
      </c>
      <c r="B2024" s="638" t="s">
        <v>3736</v>
      </c>
      <c r="C2024" s="639" t="s">
        <v>399</v>
      </c>
      <c r="D2024" s="640" t="s">
        <v>4454</v>
      </c>
      <c r="E2024" s="638"/>
      <c r="F2024" s="639" t="s">
        <v>3838</v>
      </c>
      <c r="G2024" s="638"/>
      <c r="H2024" s="1110">
        <v>295</v>
      </c>
      <c r="I2024" s="705">
        <v>350000</v>
      </c>
      <c r="J2024" s="643"/>
      <c r="K2024" s="578">
        <f t="shared" si="107"/>
        <v>0</v>
      </c>
      <c r="L2024" s="579">
        <f t="shared" si="108"/>
        <v>0</v>
      </c>
      <c r="M2024" s="580">
        <f t="shared" si="109"/>
        <v>103250000</v>
      </c>
      <c r="N2024" s="638" t="s">
        <v>2234</v>
      </c>
      <c r="O2024" s="638"/>
      <c r="P2024" s="639" t="s">
        <v>3735</v>
      </c>
      <c r="Q2024" s="639" t="s">
        <v>354</v>
      </c>
      <c r="R2024" s="639" t="s">
        <v>70</v>
      </c>
      <c r="S2024" s="639"/>
    </row>
    <row r="2025" spans="1:19" ht="20.25" customHeight="1">
      <c r="A2025" s="639" t="s">
        <v>436</v>
      </c>
      <c r="B2025" s="638" t="s">
        <v>1116</v>
      </c>
      <c r="C2025" s="639" t="s">
        <v>371</v>
      </c>
      <c r="D2025" s="640" t="s">
        <v>4454</v>
      </c>
      <c r="E2025" s="638"/>
      <c r="F2025" s="639" t="s">
        <v>3156</v>
      </c>
      <c r="G2025" s="638"/>
      <c r="H2025" s="1110">
        <v>348</v>
      </c>
      <c r="I2025" s="705">
        <v>176008</v>
      </c>
      <c r="J2025" s="643"/>
      <c r="K2025" s="578">
        <f t="shared" si="107"/>
        <v>0</v>
      </c>
      <c r="L2025" s="579">
        <f t="shared" si="108"/>
        <v>0</v>
      </c>
      <c r="M2025" s="580">
        <f t="shared" si="109"/>
        <v>61250784</v>
      </c>
      <c r="N2025" s="638" t="s">
        <v>1623</v>
      </c>
      <c r="O2025" s="638" t="s">
        <v>2262</v>
      </c>
      <c r="P2025" s="639" t="s">
        <v>483</v>
      </c>
      <c r="Q2025" s="639" t="s">
        <v>354</v>
      </c>
      <c r="R2025" s="639" t="s">
        <v>70</v>
      </c>
      <c r="S2025" s="639"/>
    </row>
    <row r="2026" spans="1:19" ht="20.25" customHeight="1">
      <c r="A2026" s="639" t="s">
        <v>10</v>
      </c>
      <c r="B2026" s="638" t="s">
        <v>1110</v>
      </c>
      <c r="C2026" s="639" t="s">
        <v>1024</v>
      </c>
      <c r="D2026" s="640" t="s">
        <v>4469</v>
      </c>
      <c r="E2026" s="638"/>
      <c r="F2026" s="639" t="s">
        <v>3839</v>
      </c>
      <c r="G2026" s="638"/>
      <c r="H2026" s="1110">
        <v>694</v>
      </c>
      <c r="I2026" s="705">
        <v>178000</v>
      </c>
      <c r="J2026" s="643"/>
      <c r="K2026" s="578">
        <f t="shared" si="107"/>
        <v>0</v>
      </c>
      <c r="L2026" s="579">
        <f t="shared" si="108"/>
        <v>0</v>
      </c>
      <c r="M2026" s="580">
        <f t="shared" si="109"/>
        <v>123532000</v>
      </c>
      <c r="N2026" s="638" t="s">
        <v>1623</v>
      </c>
      <c r="O2026" s="638"/>
      <c r="P2026" s="639" t="s">
        <v>1164</v>
      </c>
      <c r="Q2026" s="639" t="s">
        <v>354</v>
      </c>
      <c r="R2026" s="639" t="s">
        <v>70</v>
      </c>
      <c r="S2026" s="639"/>
    </row>
    <row r="2027" spans="1:19" ht="20.25" customHeight="1">
      <c r="A2027" s="639" t="s">
        <v>235</v>
      </c>
      <c r="B2027" s="638" t="s">
        <v>947</v>
      </c>
      <c r="C2027" s="639" t="s">
        <v>371</v>
      </c>
      <c r="D2027" s="640" t="s">
        <v>4399</v>
      </c>
      <c r="E2027" s="638"/>
      <c r="F2027" s="639" t="s">
        <v>3835</v>
      </c>
      <c r="G2027" s="638"/>
      <c r="H2027" s="1110">
        <v>1094</v>
      </c>
      <c r="I2027" s="705">
        <v>117000</v>
      </c>
      <c r="J2027" s="643"/>
      <c r="K2027" s="578">
        <f t="shared" si="107"/>
        <v>0</v>
      </c>
      <c r="L2027" s="579">
        <f t="shared" si="108"/>
        <v>0</v>
      </c>
      <c r="M2027" s="580">
        <f t="shared" si="109"/>
        <v>127998000</v>
      </c>
      <c r="N2027" s="638" t="s">
        <v>1623</v>
      </c>
      <c r="O2027" s="638"/>
      <c r="P2027" s="639" t="s">
        <v>483</v>
      </c>
      <c r="Q2027" s="639" t="s">
        <v>281</v>
      </c>
      <c r="R2027" s="639" t="s">
        <v>70</v>
      </c>
      <c r="S2027" s="639"/>
    </row>
    <row r="2028" spans="1:19" ht="20.25" customHeight="1">
      <c r="A2028" s="639" t="s">
        <v>235</v>
      </c>
      <c r="B2028" s="638" t="s">
        <v>947</v>
      </c>
      <c r="C2028" s="639" t="s">
        <v>371</v>
      </c>
      <c r="D2028" s="640" t="s">
        <v>4399</v>
      </c>
      <c r="E2028" s="638"/>
      <c r="F2028" s="639" t="s">
        <v>3156</v>
      </c>
      <c r="G2028" s="638"/>
      <c r="H2028" s="1110">
        <v>330</v>
      </c>
      <c r="I2028" s="705">
        <v>183825</v>
      </c>
      <c r="J2028" s="643"/>
      <c r="K2028" s="578">
        <f t="shared" si="107"/>
        <v>0</v>
      </c>
      <c r="L2028" s="579">
        <f t="shared" si="108"/>
        <v>0</v>
      </c>
      <c r="M2028" s="580">
        <f t="shared" si="109"/>
        <v>60662250</v>
      </c>
      <c r="N2028" s="638" t="s">
        <v>1623</v>
      </c>
      <c r="O2028" s="638"/>
      <c r="P2028" s="639" t="s">
        <v>483</v>
      </c>
      <c r="Q2028" s="639" t="s">
        <v>354</v>
      </c>
      <c r="R2028" s="639" t="s">
        <v>70</v>
      </c>
      <c r="S2028" s="639"/>
    </row>
    <row r="2029" spans="1:19" ht="20.25" customHeight="1">
      <c r="A2029" s="639" t="s">
        <v>735</v>
      </c>
      <c r="B2029" s="638" t="s">
        <v>1447</v>
      </c>
      <c r="C2029" s="639" t="s">
        <v>2168</v>
      </c>
      <c r="D2029" s="640" t="s">
        <v>4397</v>
      </c>
      <c r="E2029" s="638"/>
      <c r="F2029" s="639" t="s">
        <v>3156</v>
      </c>
      <c r="G2029" s="638"/>
      <c r="H2029" s="1110">
        <v>973</v>
      </c>
      <c r="I2029" s="705">
        <v>190983</v>
      </c>
      <c r="J2029" s="643"/>
      <c r="K2029" s="578">
        <f t="shared" si="107"/>
        <v>0</v>
      </c>
      <c r="L2029" s="579">
        <f t="shared" si="108"/>
        <v>0</v>
      </c>
      <c r="M2029" s="580">
        <f t="shared" si="109"/>
        <v>185826459</v>
      </c>
      <c r="N2029" s="638" t="s">
        <v>1623</v>
      </c>
      <c r="O2029" s="638"/>
      <c r="P2029" s="639" t="s">
        <v>3864</v>
      </c>
      <c r="Q2029" s="639" t="s">
        <v>354</v>
      </c>
      <c r="R2029" s="639" t="s">
        <v>70</v>
      </c>
      <c r="S2029" s="639"/>
    </row>
    <row r="2030" spans="1:19" ht="20.25" customHeight="1">
      <c r="A2030" s="639" t="s">
        <v>806</v>
      </c>
      <c r="B2030" s="638" t="s">
        <v>933</v>
      </c>
      <c r="C2030" s="639" t="s">
        <v>371</v>
      </c>
      <c r="D2030" s="640" t="s">
        <v>4399</v>
      </c>
      <c r="E2030" s="638"/>
      <c r="F2030" s="639" t="s">
        <v>3843</v>
      </c>
      <c r="G2030" s="638"/>
      <c r="H2030" s="1110">
        <v>3020</v>
      </c>
      <c r="I2030" s="705">
        <v>371583</v>
      </c>
      <c r="J2030" s="643"/>
      <c r="K2030" s="578">
        <f t="shared" si="107"/>
        <v>0</v>
      </c>
      <c r="L2030" s="579">
        <f t="shared" si="108"/>
        <v>0</v>
      </c>
      <c r="M2030" s="580">
        <f t="shared" si="109"/>
        <v>1122180660</v>
      </c>
      <c r="N2030" s="638" t="s">
        <v>2234</v>
      </c>
      <c r="O2030" s="638"/>
      <c r="P2030" s="639" t="s">
        <v>1273</v>
      </c>
      <c r="Q2030" s="639" t="s">
        <v>354</v>
      </c>
      <c r="R2030" s="639" t="s">
        <v>70</v>
      </c>
      <c r="S2030" s="639"/>
    </row>
    <row r="2031" spans="1:19" ht="20.25" customHeight="1">
      <c r="A2031" s="639" t="s">
        <v>806</v>
      </c>
      <c r="B2031" s="638" t="s">
        <v>933</v>
      </c>
      <c r="C2031" s="639" t="s">
        <v>371</v>
      </c>
      <c r="D2031" s="640" t="s">
        <v>4399</v>
      </c>
      <c r="E2031" s="638"/>
      <c r="F2031" s="639" t="s">
        <v>3844</v>
      </c>
      <c r="G2031" s="638"/>
      <c r="H2031" s="1110">
        <v>3078</v>
      </c>
      <c r="I2031" s="705">
        <v>371583</v>
      </c>
      <c r="J2031" s="643"/>
      <c r="K2031" s="578">
        <f t="shared" si="107"/>
        <v>0</v>
      </c>
      <c r="L2031" s="579">
        <f t="shared" si="108"/>
        <v>0</v>
      </c>
      <c r="M2031" s="580">
        <f t="shared" si="109"/>
        <v>1143732474</v>
      </c>
      <c r="N2031" s="638" t="s">
        <v>2234</v>
      </c>
      <c r="O2031" s="638"/>
      <c r="P2031" s="639" t="s">
        <v>1273</v>
      </c>
      <c r="Q2031" s="639" t="s">
        <v>354</v>
      </c>
      <c r="R2031" s="639" t="s">
        <v>70</v>
      </c>
      <c r="S2031" s="639"/>
    </row>
    <row r="2032" spans="1:19" ht="20.25" customHeight="1">
      <c r="A2032" s="639" t="s">
        <v>806</v>
      </c>
      <c r="B2032" s="638" t="s">
        <v>2862</v>
      </c>
      <c r="C2032" s="639" t="s">
        <v>371</v>
      </c>
      <c r="D2032" s="640" t="s">
        <v>4399</v>
      </c>
      <c r="E2032" s="638"/>
      <c r="F2032" s="639" t="s">
        <v>3838</v>
      </c>
      <c r="G2032" s="638"/>
      <c r="H2032" s="1110">
        <v>45</v>
      </c>
      <c r="I2032" s="705">
        <v>789810</v>
      </c>
      <c r="J2032" s="643"/>
      <c r="K2032" s="578">
        <f t="shared" ref="K2032:K2095" si="110">IFERROR(J2032*H2032,"0")</f>
        <v>0</v>
      </c>
      <c r="L2032" s="579">
        <f t="shared" ref="L2032:L2095" si="111">IFERROR(K2032/1000,"0")</f>
        <v>0</v>
      </c>
      <c r="M2032" s="580">
        <f t="shared" ref="M2032:M2095" si="112">I2032*H2032</f>
        <v>35541450</v>
      </c>
      <c r="N2032" s="638" t="s">
        <v>2234</v>
      </c>
      <c r="O2032" s="638"/>
      <c r="P2032" s="639" t="s">
        <v>1273</v>
      </c>
      <c r="Q2032" s="639" t="s">
        <v>354</v>
      </c>
      <c r="R2032" s="639" t="s">
        <v>70</v>
      </c>
      <c r="S2032" s="639"/>
    </row>
    <row r="2033" spans="1:19" ht="20.25" customHeight="1">
      <c r="A2033" s="639" t="s">
        <v>3052</v>
      </c>
      <c r="B2033" s="638" t="s">
        <v>3098</v>
      </c>
      <c r="C2033" s="639" t="s">
        <v>64</v>
      </c>
      <c r="D2033" s="640" t="s">
        <v>4454</v>
      </c>
      <c r="E2033" s="638"/>
      <c r="F2033" s="639" t="s">
        <v>3842</v>
      </c>
      <c r="G2033" s="638"/>
      <c r="H2033" s="1110">
        <v>981</v>
      </c>
      <c r="I2033" s="705">
        <v>110000</v>
      </c>
      <c r="J2033" s="643"/>
      <c r="K2033" s="578">
        <f t="shared" si="110"/>
        <v>0</v>
      </c>
      <c r="L2033" s="579">
        <f t="shared" si="111"/>
        <v>0</v>
      </c>
      <c r="M2033" s="580">
        <f t="shared" si="112"/>
        <v>107910000</v>
      </c>
      <c r="N2033" s="638" t="s">
        <v>1623</v>
      </c>
      <c r="O2033" s="638"/>
      <c r="P2033" s="639" t="s">
        <v>284</v>
      </c>
      <c r="Q2033" s="639" t="s">
        <v>281</v>
      </c>
      <c r="R2033" s="639" t="s">
        <v>70</v>
      </c>
      <c r="S2033" s="639"/>
    </row>
    <row r="2034" spans="1:19" ht="20.25" customHeight="1">
      <c r="A2034" s="639" t="s">
        <v>235</v>
      </c>
      <c r="B2034" s="638" t="s">
        <v>1445</v>
      </c>
      <c r="C2034" s="639" t="s">
        <v>371</v>
      </c>
      <c r="D2034" s="640" t="s">
        <v>4474</v>
      </c>
      <c r="E2034" s="638"/>
      <c r="F2034" s="639" t="s">
        <v>3835</v>
      </c>
      <c r="G2034" s="638"/>
      <c r="H2034" s="1110">
        <v>949</v>
      </c>
      <c r="I2034" s="705">
        <v>117000</v>
      </c>
      <c r="J2034" s="643"/>
      <c r="K2034" s="578">
        <f t="shared" si="110"/>
        <v>0</v>
      </c>
      <c r="L2034" s="579">
        <f t="shared" si="111"/>
        <v>0</v>
      </c>
      <c r="M2034" s="580">
        <f t="shared" si="112"/>
        <v>111033000</v>
      </c>
      <c r="N2034" s="638" t="s">
        <v>1623</v>
      </c>
      <c r="O2034" s="638"/>
      <c r="P2034" s="639" t="s">
        <v>483</v>
      </c>
      <c r="Q2034" s="639" t="s">
        <v>281</v>
      </c>
      <c r="R2034" s="639" t="s">
        <v>70</v>
      </c>
      <c r="S2034" s="639"/>
    </row>
    <row r="2035" spans="1:19" ht="20.25" customHeight="1">
      <c r="A2035" s="639" t="s">
        <v>10</v>
      </c>
      <c r="B2035" s="638" t="s">
        <v>1587</v>
      </c>
      <c r="C2035" s="639" t="s">
        <v>1027</v>
      </c>
      <c r="D2035" s="640" t="s">
        <v>4476</v>
      </c>
      <c r="E2035" s="638"/>
      <c r="F2035" s="639" t="s">
        <v>3183</v>
      </c>
      <c r="G2035" s="638"/>
      <c r="H2035" s="1110">
        <v>272</v>
      </c>
      <c r="I2035" s="705">
        <v>179700</v>
      </c>
      <c r="J2035" s="643"/>
      <c r="K2035" s="578">
        <f t="shared" si="110"/>
        <v>0</v>
      </c>
      <c r="L2035" s="579">
        <f t="shared" si="111"/>
        <v>0</v>
      </c>
      <c r="M2035" s="580">
        <f t="shared" si="112"/>
        <v>48878400</v>
      </c>
      <c r="N2035" s="638" t="s">
        <v>1623</v>
      </c>
      <c r="O2035" s="638"/>
      <c r="P2035" s="639" t="s">
        <v>1164</v>
      </c>
      <c r="Q2035" s="639" t="s">
        <v>354</v>
      </c>
      <c r="R2035" s="639" t="s">
        <v>70</v>
      </c>
      <c r="S2035" s="639"/>
    </row>
    <row r="2036" spans="1:19" ht="20.25" customHeight="1">
      <c r="A2036" s="639" t="s">
        <v>781</v>
      </c>
      <c r="B2036" s="638" t="s">
        <v>1447</v>
      </c>
      <c r="C2036" s="639" t="s">
        <v>3151</v>
      </c>
      <c r="D2036" s="640" t="s">
        <v>4399</v>
      </c>
      <c r="E2036" s="638"/>
      <c r="F2036" s="639" t="s">
        <v>3156</v>
      </c>
      <c r="G2036" s="638"/>
      <c r="H2036" s="1110">
        <v>954</v>
      </c>
      <c r="I2036" s="705">
        <v>190983</v>
      </c>
      <c r="J2036" s="643"/>
      <c r="K2036" s="578">
        <f t="shared" si="110"/>
        <v>0</v>
      </c>
      <c r="L2036" s="579">
        <f t="shared" si="111"/>
        <v>0</v>
      </c>
      <c r="M2036" s="580">
        <f t="shared" si="112"/>
        <v>182197782</v>
      </c>
      <c r="N2036" s="638" t="s">
        <v>1623</v>
      </c>
      <c r="O2036" s="638"/>
      <c r="P2036" s="639" t="s">
        <v>372</v>
      </c>
      <c r="Q2036" s="639" t="s">
        <v>354</v>
      </c>
      <c r="R2036" s="639" t="s">
        <v>70</v>
      </c>
      <c r="S2036" s="639"/>
    </row>
    <row r="2037" spans="1:19" ht="20.25" customHeight="1">
      <c r="A2037" s="639" t="s">
        <v>428</v>
      </c>
      <c r="B2037" s="638" t="s">
        <v>1129</v>
      </c>
      <c r="C2037" s="639" t="s">
        <v>64</v>
      </c>
      <c r="D2037" s="640" t="s">
        <v>4399</v>
      </c>
      <c r="E2037" s="638"/>
      <c r="F2037" s="639" t="s">
        <v>3839</v>
      </c>
      <c r="G2037" s="638"/>
      <c r="H2037" s="1110">
        <v>273</v>
      </c>
      <c r="I2037" s="705">
        <v>140000</v>
      </c>
      <c r="J2037" s="643"/>
      <c r="K2037" s="578">
        <f t="shared" si="110"/>
        <v>0</v>
      </c>
      <c r="L2037" s="579">
        <f t="shared" si="111"/>
        <v>0</v>
      </c>
      <c r="M2037" s="580">
        <f t="shared" si="112"/>
        <v>38220000</v>
      </c>
      <c r="N2037" s="638" t="s">
        <v>1623</v>
      </c>
      <c r="O2037" s="638"/>
      <c r="P2037" s="639" t="s">
        <v>284</v>
      </c>
      <c r="Q2037" s="639" t="s">
        <v>354</v>
      </c>
      <c r="R2037" s="639" t="s">
        <v>70</v>
      </c>
      <c r="S2037" s="639"/>
    </row>
    <row r="2038" spans="1:19" ht="20.25" customHeight="1">
      <c r="A2038" s="639" t="s">
        <v>436</v>
      </c>
      <c r="B2038" s="638" t="s">
        <v>1406</v>
      </c>
      <c r="C2038" s="639" t="s">
        <v>371</v>
      </c>
      <c r="D2038" s="640" t="s">
        <v>4469</v>
      </c>
      <c r="E2038" s="638"/>
      <c r="F2038" s="639" t="s">
        <v>3835</v>
      </c>
      <c r="G2038" s="638"/>
      <c r="H2038" s="1110">
        <v>491</v>
      </c>
      <c r="I2038" s="705">
        <v>117000</v>
      </c>
      <c r="J2038" s="643"/>
      <c r="K2038" s="578">
        <f t="shared" si="110"/>
        <v>0</v>
      </c>
      <c r="L2038" s="579">
        <f t="shared" si="111"/>
        <v>0</v>
      </c>
      <c r="M2038" s="580">
        <f t="shared" si="112"/>
        <v>57447000</v>
      </c>
      <c r="N2038" s="638" t="s">
        <v>1623</v>
      </c>
      <c r="O2038" s="638" t="s">
        <v>2262</v>
      </c>
      <c r="P2038" s="639" t="s">
        <v>483</v>
      </c>
      <c r="Q2038" s="639" t="s">
        <v>281</v>
      </c>
      <c r="R2038" s="639" t="s">
        <v>70</v>
      </c>
      <c r="S2038" s="639"/>
    </row>
    <row r="2039" spans="1:19" ht="20.25" customHeight="1">
      <c r="A2039" s="639" t="s">
        <v>436</v>
      </c>
      <c r="B2039" s="638" t="s">
        <v>1111</v>
      </c>
      <c r="C2039" s="639" t="s">
        <v>371</v>
      </c>
      <c r="D2039" s="640" t="s">
        <v>4399</v>
      </c>
      <c r="E2039" s="638"/>
      <c r="F2039" s="639" t="s">
        <v>3156</v>
      </c>
      <c r="G2039" s="638"/>
      <c r="H2039" s="1110">
        <v>320</v>
      </c>
      <c r="I2039" s="705">
        <v>176008</v>
      </c>
      <c r="J2039" s="643"/>
      <c r="K2039" s="578">
        <f t="shared" si="110"/>
        <v>0</v>
      </c>
      <c r="L2039" s="579">
        <f t="shared" si="111"/>
        <v>0</v>
      </c>
      <c r="M2039" s="580">
        <f t="shared" si="112"/>
        <v>56322560</v>
      </c>
      <c r="N2039" s="638" t="s">
        <v>1623</v>
      </c>
      <c r="O2039" s="638" t="s">
        <v>2262</v>
      </c>
      <c r="P2039" s="639" t="s">
        <v>483</v>
      </c>
      <c r="Q2039" s="639" t="s">
        <v>354</v>
      </c>
      <c r="R2039" s="639" t="s">
        <v>70</v>
      </c>
      <c r="S2039" s="639"/>
    </row>
    <row r="2040" spans="1:19" ht="20.25" customHeight="1">
      <c r="A2040" s="639" t="s">
        <v>436</v>
      </c>
      <c r="B2040" s="638" t="s">
        <v>1111</v>
      </c>
      <c r="C2040" s="639" t="s">
        <v>371</v>
      </c>
      <c r="D2040" s="640" t="s">
        <v>4399</v>
      </c>
      <c r="E2040" s="638"/>
      <c r="F2040" s="639" t="s">
        <v>3835</v>
      </c>
      <c r="G2040" s="638"/>
      <c r="H2040" s="1110">
        <v>470</v>
      </c>
      <c r="I2040" s="705">
        <v>117000</v>
      </c>
      <c r="J2040" s="643"/>
      <c r="K2040" s="578">
        <f t="shared" si="110"/>
        <v>0</v>
      </c>
      <c r="L2040" s="579">
        <f t="shared" si="111"/>
        <v>0</v>
      </c>
      <c r="M2040" s="580">
        <f t="shared" si="112"/>
        <v>54990000</v>
      </c>
      <c r="N2040" s="638" t="s">
        <v>1623</v>
      </c>
      <c r="O2040" s="638" t="s">
        <v>2262</v>
      </c>
      <c r="P2040" s="639" t="s">
        <v>483</v>
      </c>
      <c r="Q2040" s="639" t="s">
        <v>281</v>
      </c>
      <c r="R2040" s="639" t="s">
        <v>70</v>
      </c>
      <c r="S2040" s="639"/>
    </row>
    <row r="2041" spans="1:19" ht="20.25" customHeight="1">
      <c r="A2041" s="639" t="s">
        <v>2519</v>
      </c>
      <c r="B2041" s="638" t="s">
        <v>3897</v>
      </c>
      <c r="C2041" s="639" t="s">
        <v>368</v>
      </c>
      <c r="D2041" s="640" t="s">
        <v>4469</v>
      </c>
      <c r="E2041" s="638"/>
      <c r="F2041" s="639" t="s">
        <v>3836</v>
      </c>
      <c r="G2041" s="638"/>
      <c r="H2041" s="1110">
        <v>70</v>
      </c>
      <c r="I2041" s="705">
        <v>188953</v>
      </c>
      <c r="J2041" s="643"/>
      <c r="K2041" s="578">
        <f t="shared" si="110"/>
        <v>0</v>
      </c>
      <c r="L2041" s="579">
        <f t="shared" si="111"/>
        <v>0</v>
      </c>
      <c r="M2041" s="580">
        <f t="shared" si="112"/>
        <v>13226710</v>
      </c>
      <c r="N2041" s="638" t="s">
        <v>1213</v>
      </c>
      <c r="O2041" s="638"/>
      <c r="P2041" s="639" t="s">
        <v>1361</v>
      </c>
      <c r="Q2041" s="639" t="s">
        <v>354</v>
      </c>
      <c r="R2041" s="639" t="s">
        <v>70</v>
      </c>
      <c r="S2041" s="639"/>
    </row>
    <row r="2042" spans="1:19" ht="20.25" customHeight="1">
      <c r="A2042" s="639" t="s">
        <v>10</v>
      </c>
      <c r="B2042" s="638" t="s">
        <v>1590</v>
      </c>
      <c r="C2042" s="639" t="s">
        <v>1024</v>
      </c>
      <c r="D2042" s="640" t="s">
        <v>4477</v>
      </c>
      <c r="E2042" s="638"/>
      <c r="F2042" s="639" t="s">
        <v>3183</v>
      </c>
      <c r="G2042" s="638"/>
      <c r="H2042" s="1110">
        <v>396</v>
      </c>
      <c r="I2042" s="705">
        <v>179695</v>
      </c>
      <c r="J2042" s="643"/>
      <c r="K2042" s="578">
        <f t="shared" si="110"/>
        <v>0</v>
      </c>
      <c r="L2042" s="579">
        <f t="shared" si="111"/>
        <v>0</v>
      </c>
      <c r="M2042" s="580">
        <f t="shared" si="112"/>
        <v>71159220</v>
      </c>
      <c r="N2042" s="638" t="s">
        <v>1623</v>
      </c>
      <c r="O2042" s="638"/>
      <c r="P2042" s="639" t="s">
        <v>1164</v>
      </c>
      <c r="Q2042" s="639" t="s">
        <v>354</v>
      </c>
      <c r="R2042" s="639" t="s">
        <v>70</v>
      </c>
      <c r="S2042" s="639"/>
    </row>
    <row r="2043" spans="1:19" ht="20.25" customHeight="1">
      <c r="A2043" s="639" t="s">
        <v>110</v>
      </c>
      <c r="B2043" s="638" t="s">
        <v>1981</v>
      </c>
      <c r="C2043" s="639" t="s">
        <v>64</v>
      </c>
      <c r="D2043" s="640" t="s">
        <v>4397</v>
      </c>
      <c r="E2043" s="638"/>
      <c r="F2043" s="639" t="s">
        <v>3835</v>
      </c>
      <c r="G2043" s="638"/>
      <c r="H2043" s="1110">
        <v>180</v>
      </c>
      <c r="I2043" s="705">
        <v>129690</v>
      </c>
      <c r="J2043" s="643"/>
      <c r="K2043" s="578">
        <f t="shared" si="110"/>
        <v>0</v>
      </c>
      <c r="L2043" s="579">
        <f t="shared" si="111"/>
        <v>0</v>
      </c>
      <c r="M2043" s="580">
        <f t="shared" si="112"/>
        <v>23344200</v>
      </c>
      <c r="N2043" s="638" t="s">
        <v>1623</v>
      </c>
      <c r="O2043" s="638"/>
      <c r="P2043" s="639" t="s">
        <v>284</v>
      </c>
      <c r="Q2043" s="639" t="s">
        <v>281</v>
      </c>
      <c r="R2043" s="639" t="s">
        <v>70</v>
      </c>
      <c r="S2043" s="639"/>
    </row>
    <row r="2044" spans="1:19" ht="20.25" customHeight="1">
      <c r="A2044" s="639" t="s">
        <v>10</v>
      </c>
      <c r="B2044" s="638" t="s">
        <v>1597</v>
      </c>
      <c r="C2044" s="639" t="s">
        <v>1024</v>
      </c>
      <c r="D2044" s="640" t="s">
        <v>4465</v>
      </c>
      <c r="E2044" s="638"/>
      <c r="F2044" s="639" t="s">
        <v>3183</v>
      </c>
      <c r="G2044" s="638"/>
      <c r="H2044" s="1110">
        <v>824</v>
      </c>
      <c r="I2044" s="705">
        <v>179695</v>
      </c>
      <c r="J2044" s="643"/>
      <c r="K2044" s="578">
        <f t="shared" si="110"/>
        <v>0</v>
      </c>
      <c r="L2044" s="579">
        <f t="shared" si="111"/>
        <v>0</v>
      </c>
      <c r="M2044" s="580">
        <f t="shared" si="112"/>
        <v>148068680</v>
      </c>
      <c r="N2044" s="638" t="s">
        <v>1623</v>
      </c>
      <c r="O2044" s="638"/>
      <c r="P2044" s="639" t="s">
        <v>1164</v>
      </c>
      <c r="Q2044" s="639" t="s">
        <v>354</v>
      </c>
      <c r="R2044" s="639" t="s">
        <v>70</v>
      </c>
      <c r="S2044" s="639"/>
    </row>
    <row r="2045" spans="1:19" ht="20.25" customHeight="1">
      <c r="A2045" s="639" t="s">
        <v>467</v>
      </c>
      <c r="B2045" s="638" t="s">
        <v>1175</v>
      </c>
      <c r="C2045" s="639" t="s">
        <v>371</v>
      </c>
      <c r="D2045" s="640" t="s">
        <v>4474</v>
      </c>
      <c r="E2045" s="638"/>
      <c r="F2045" s="639" t="s">
        <v>3839</v>
      </c>
      <c r="G2045" s="638"/>
      <c r="H2045" s="1110">
        <v>420</v>
      </c>
      <c r="I2045" s="705">
        <v>199938</v>
      </c>
      <c r="J2045" s="643"/>
      <c r="K2045" s="578">
        <f t="shared" si="110"/>
        <v>0</v>
      </c>
      <c r="L2045" s="579">
        <f t="shared" si="111"/>
        <v>0</v>
      </c>
      <c r="M2045" s="580">
        <f t="shared" si="112"/>
        <v>83973960</v>
      </c>
      <c r="N2045" s="638" t="s">
        <v>1623</v>
      </c>
      <c r="O2045" s="638"/>
      <c r="P2045" s="639" t="s">
        <v>1273</v>
      </c>
      <c r="Q2045" s="639" t="s">
        <v>354</v>
      </c>
      <c r="R2045" s="639" t="s">
        <v>70</v>
      </c>
      <c r="S2045" s="639"/>
    </row>
    <row r="2046" spans="1:19" ht="20.25" customHeight="1">
      <c r="A2046" s="639" t="s">
        <v>1033</v>
      </c>
      <c r="B2046" s="638" t="s">
        <v>2081</v>
      </c>
      <c r="C2046" s="639" t="s">
        <v>355</v>
      </c>
      <c r="D2046" s="640" t="s">
        <v>4474</v>
      </c>
      <c r="E2046" s="638"/>
      <c r="F2046" s="639" t="s">
        <v>3839</v>
      </c>
      <c r="G2046" s="638"/>
      <c r="H2046" s="1110">
        <v>122</v>
      </c>
      <c r="I2046" s="705">
        <v>162193</v>
      </c>
      <c r="J2046" s="643"/>
      <c r="K2046" s="578">
        <f t="shared" si="110"/>
        <v>0</v>
      </c>
      <c r="L2046" s="579">
        <f t="shared" si="111"/>
        <v>0</v>
      </c>
      <c r="M2046" s="580">
        <f t="shared" si="112"/>
        <v>19787546</v>
      </c>
      <c r="N2046" s="638" t="s">
        <v>1623</v>
      </c>
      <c r="O2046" s="638" t="s">
        <v>2262</v>
      </c>
      <c r="P2046" s="639" t="s">
        <v>1164</v>
      </c>
      <c r="Q2046" s="639" t="s">
        <v>354</v>
      </c>
      <c r="R2046" s="639" t="s">
        <v>70</v>
      </c>
      <c r="S2046" s="639"/>
    </row>
    <row r="2047" spans="1:19" ht="20.25" customHeight="1">
      <c r="A2047" s="639" t="s">
        <v>287</v>
      </c>
      <c r="B2047" s="638" t="s">
        <v>1882</v>
      </c>
      <c r="C2047" s="639" t="s">
        <v>368</v>
      </c>
      <c r="D2047" s="640" t="s">
        <v>4474</v>
      </c>
      <c r="E2047" s="638"/>
      <c r="F2047" s="639" t="s">
        <v>3839</v>
      </c>
      <c r="G2047" s="638"/>
      <c r="H2047" s="1110">
        <v>348</v>
      </c>
      <c r="I2047" s="705">
        <v>120000</v>
      </c>
      <c r="J2047" s="643"/>
      <c r="K2047" s="578">
        <f t="shared" si="110"/>
        <v>0</v>
      </c>
      <c r="L2047" s="579">
        <f t="shared" si="111"/>
        <v>0</v>
      </c>
      <c r="M2047" s="580">
        <f t="shared" si="112"/>
        <v>41760000</v>
      </c>
      <c r="N2047" s="638" t="s">
        <v>1623</v>
      </c>
      <c r="O2047" s="638"/>
      <c r="P2047" s="639" t="s">
        <v>1361</v>
      </c>
      <c r="Q2047" s="639" t="s">
        <v>354</v>
      </c>
      <c r="R2047" s="639" t="s">
        <v>70</v>
      </c>
      <c r="S2047" s="639"/>
    </row>
    <row r="2048" spans="1:19" ht="20.25" customHeight="1">
      <c r="A2048" s="639" t="s">
        <v>10</v>
      </c>
      <c r="B2048" s="638" t="s">
        <v>1596</v>
      </c>
      <c r="C2048" s="639" t="s">
        <v>1027</v>
      </c>
      <c r="D2048" s="640" t="s">
        <v>4480</v>
      </c>
      <c r="E2048" s="638"/>
      <c r="F2048" s="639" t="s">
        <v>3183</v>
      </c>
      <c r="G2048" s="638"/>
      <c r="H2048" s="1110">
        <v>308</v>
      </c>
      <c r="I2048" s="705">
        <v>179695</v>
      </c>
      <c r="J2048" s="643"/>
      <c r="K2048" s="578">
        <f t="shared" si="110"/>
        <v>0</v>
      </c>
      <c r="L2048" s="579">
        <f t="shared" si="111"/>
        <v>0</v>
      </c>
      <c r="M2048" s="580">
        <f t="shared" si="112"/>
        <v>55346060</v>
      </c>
      <c r="N2048" s="638" t="s">
        <v>1623</v>
      </c>
      <c r="O2048" s="638"/>
      <c r="P2048" s="639" t="s">
        <v>1164</v>
      </c>
      <c r="Q2048" s="639" t="s">
        <v>354</v>
      </c>
      <c r="R2048" s="639" t="s">
        <v>70</v>
      </c>
      <c r="S2048" s="639"/>
    </row>
    <row r="2049" spans="1:19" ht="20.25" customHeight="1">
      <c r="A2049" s="639" t="s">
        <v>235</v>
      </c>
      <c r="B2049" s="638" t="s">
        <v>2483</v>
      </c>
      <c r="C2049" s="639" t="s">
        <v>371</v>
      </c>
      <c r="D2049" s="640" t="s">
        <v>4468</v>
      </c>
      <c r="E2049" s="638"/>
      <c r="F2049" s="639" t="s">
        <v>3835</v>
      </c>
      <c r="G2049" s="638"/>
      <c r="H2049" s="1110">
        <v>1174</v>
      </c>
      <c r="I2049" s="705">
        <v>117000</v>
      </c>
      <c r="J2049" s="643"/>
      <c r="K2049" s="578">
        <f t="shared" si="110"/>
        <v>0</v>
      </c>
      <c r="L2049" s="579">
        <f t="shared" si="111"/>
        <v>0</v>
      </c>
      <c r="M2049" s="580">
        <f t="shared" si="112"/>
        <v>137358000</v>
      </c>
      <c r="N2049" s="638" t="s">
        <v>1623</v>
      </c>
      <c r="O2049" s="638"/>
      <c r="P2049" s="639" t="s">
        <v>483</v>
      </c>
      <c r="Q2049" s="639" t="s">
        <v>281</v>
      </c>
      <c r="R2049" s="639" t="s">
        <v>70</v>
      </c>
      <c r="S2049" s="639"/>
    </row>
    <row r="2050" spans="1:19" ht="20.25" customHeight="1">
      <c r="A2050" s="639" t="s">
        <v>219</v>
      </c>
      <c r="B2050" s="638" t="s">
        <v>922</v>
      </c>
      <c r="C2050" s="639" t="s">
        <v>64</v>
      </c>
      <c r="D2050" s="640" t="s">
        <v>4465</v>
      </c>
      <c r="E2050" s="638"/>
      <c r="F2050" s="639" t="s">
        <v>3835</v>
      </c>
      <c r="G2050" s="638"/>
      <c r="H2050" s="1110">
        <v>980</v>
      </c>
      <c r="I2050" s="705">
        <v>137700</v>
      </c>
      <c r="J2050" s="643"/>
      <c r="K2050" s="578">
        <f t="shared" si="110"/>
        <v>0</v>
      </c>
      <c r="L2050" s="579">
        <f t="shared" si="111"/>
        <v>0</v>
      </c>
      <c r="M2050" s="580">
        <f t="shared" si="112"/>
        <v>134946000</v>
      </c>
      <c r="N2050" s="638" t="s">
        <v>1623</v>
      </c>
      <c r="O2050" s="638"/>
      <c r="P2050" s="639" t="s">
        <v>284</v>
      </c>
      <c r="Q2050" s="639" t="s">
        <v>281</v>
      </c>
      <c r="R2050" s="639" t="s">
        <v>70</v>
      </c>
      <c r="S2050" s="639"/>
    </row>
    <row r="2051" spans="1:19" ht="20.25" customHeight="1">
      <c r="A2051" s="639" t="s">
        <v>55</v>
      </c>
      <c r="B2051" s="638" t="s">
        <v>1439</v>
      </c>
      <c r="C2051" s="639" t="s">
        <v>641</v>
      </c>
      <c r="D2051" s="640" t="s">
        <v>4481</v>
      </c>
      <c r="E2051" s="638"/>
      <c r="F2051" s="639" t="s">
        <v>3183</v>
      </c>
      <c r="G2051" s="638"/>
      <c r="H2051" s="1110">
        <v>339</v>
      </c>
      <c r="I2051" s="705">
        <v>177653</v>
      </c>
      <c r="J2051" s="643"/>
      <c r="K2051" s="578">
        <f t="shared" si="110"/>
        <v>0</v>
      </c>
      <c r="L2051" s="579">
        <f t="shared" si="111"/>
        <v>0</v>
      </c>
      <c r="M2051" s="580">
        <f t="shared" si="112"/>
        <v>60224367</v>
      </c>
      <c r="N2051" s="638" t="s">
        <v>1623</v>
      </c>
      <c r="O2051" s="638"/>
      <c r="P2051" s="639" t="s">
        <v>482</v>
      </c>
      <c r="Q2051" s="639" t="s">
        <v>354</v>
      </c>
      <c r="R2051" s="639" t="s">
        <v>70</v>
      </c>
      <c r="S2051" s="639"/>
    </row>
    <row r="2052" spans="1:19" ht="20.25" customHeight="1">
      <c r="A2052" s="639" t="s">
        <v>351</v>
      </c>
      <c r="B2052" s="638" t="s">
        <v>3545</v>
      </c>
      <c r="C2052" s="639" t="s">
        <v>352</v>
      </c>
      <c r="D2052" s="640" t="s">
        <v>4470</v>
      </c>
      <c r="E2052" s="638"/>
      <c r="F2052" s="639" t="s">
        <v>3156</v>
      </c>
      <c r="G2052" s="638"/>
      <c r="H2052" s="1110">
        <v>379</v>
      </c>
      <c r="I2052" s="705">
        <v>151491</v>
      </c>
      <c r="J2052" s="643"/>
      <c r="K2052" s="578">
        <f t="shared" si="110"/>
        <v>0</v>
      </c>
      <c r="L2052" s="579">
        <f t="shared" si="111"/>
        <v>0</v>
      </c>
      <c r="M2052" s="580">
        <f t="shared" si="112"/>
        <v>57415089</v>
      </c>
      <c r="N2052" s="638" t="s">
        <v>1623</v>
      </c>
      <c r="O2052" s="638"/>
      <c r="P2052" s="639" t="s">
        <v>761</v>
      </c>
      <c r="Q2052" s="639" t="s">
        <v>354</v>
      </c>
      <c r="R2052" s="639" t="s">
        <v>70</v>
      </c>
      <c r="S2052" s="639"/>
    </row>
    <row r="2053" spans="1:19" ht="20.25" customHeight="1">
      <c r="A2053" s="639" t="s">
        <v>424</v>
      </c>
      <c r="B2053" s="638" t="s">
        <v>2516</v>
      </c>
      <c r="C2053" s="639" t="s">
        <v>425</v>
      </c>
      <c r="D2053" s="640" t="s">
        <v>4468</v>
      </c>
      <c r="E2053" s="638"/>
      <c r="F2053" s="639" t="s">
        <v>3845</v>
      </c>
      <c r="G2053" s="638"/>
      <c r="H2053" s="1110">
        <v>443</v>
      </c>
      <c r="I2053" s="705">
        <v>279382</v>
      </c>
      <c r="J2053" s="643"/>
      <c r="K2053" s="578">
        <f t="shared" si="110"/>
        <v>0</v>
      </c>
      <c r="L2053" s="579">
        <f t="shared" si="111"/>
        <v>0</v>
      </c>
      <c r="M2053" s="580">
        <f t="shared" si="112"/>
        <v>123766226</v>
      </c>
      <c r="N2053" s="638" t="s">
        <v>1623</v>
      </c>
      <c r="O2053" s="638"/>
      <c r="P2053" s="639" t="s">
        <v>372</v>
      </c>
      <c r="Q2053" s="639" t="s">
        <v>354</v>
      </c>
      <c r="R2053" s="639" t="s">
        <v>70</v>
      </c>
      <c r="S2053" s="639"/>
    </row>
    <row r="2054" spans="1:19" ht="20.25" customHeight="1">
      <c r="A2054" s="639" t="s">
        <v>424</v>
      </c>
      <c r="B2054" s="638" t="s">
        <v>2516</v>
      </c>
      <c r="C2054" s="639" t="s">
        <v>425</v>
      </c>
      <c r="D2054" s="640" t="s">
        <v>4468</v>
      </c>
      <c r="E2054" s="638"/>
      <c r="F2054" s="639" t="s">
        <v>3846</v>
      </c>
      <c r="G2054" s="638"/>
      <c r="H2054" s="1110">
        <v>48</v>
      </c>
      <c r="I2054" s="705">
        <v>293302</v>
      </c>
      <c r="J2054" s="643"/>
      <c r="K2054" s="578">
        <f t="shared" si="110"/>
        <v>0</v>
      </c>
      <c r="L2054" s="579">
        <f t="shared" si="111"/>
        <v>0</v>
      </c>
      <c r="M2054" s="580">
        <f t="shared" si="112"/>
        <v>14078496</v>
      </c>
      <c r="N2054" s="638" t="s">
        <v>1623</v>
      </c>
      <c r="O2054" s="638"/>
      <c r="P2054" s="639" t="s">
        <v>372</v>
      </c>
      <c r="Q2054" s="639" t="s">
        <v>354</v>
      </c>
      <c r="R2054" s="639" t="s">
        <v>70</v>
      </c>
      <c r="S2054" s="639"/>
    </row>
    <row r="2055" spans="1:19" ht="20.25" customHeight="1">
      <c r="A2055" s="639" t="s">
        <v>424</v>
      </c>
      <c r="B2055" s="638" t="s">
        <v>2516</v>
      </c>
      <c r="C2055" s="639" t="s">
        <v>425</v>
      </c>
      <c r="D2055" s="640" t="s">
        <v>4468</v>
      </c>
      <c r="E2055" s="638"/>
      <c r="F2055" s="639" t="s">
        <v>3837</v>
      </c>
      <c r="G2055" s="638"/>
      <c r="H2055" s="1110">
        <v>32</v>
      </c>
      <c r="I2055" s="705">
        <v>206196</v>
      </c>
      <c r="J2055" s="643"/>
      <c r="K2055" s="578">
        <f t="shared" si="110"/>
        <v>0</v>
      </c>
      <c r="L2055" s="579">
        <f t="shared" si="111"/>
        <v>0</v>
      </c>
      <c r="M2055" s="580">
        <f t="shared" si="112"/>
        <v>6598272</v>
      </c>
      <c r="N2055" s="638" t="s">
        <v>1629</v>
      </c>
      <c r="O2055" s="638"/>
      <c r="P2055" s="639" t="s">
        <v>372</v>
      </c>
      <c r="Q2055" s="639" t="s">
        <v>354</v>
      </c>
      <c r="R2055" s="639" t="s">
        <v>70</v>
      </c>
      <c r="S2055" s="639"/>
    </row>
    <row r="2056" spans="1:19" ht="20.25" customHeight="1">
      <c r="A2056" s="639" t="s">
        <v>770</v>
      </c>
      <c r="B2056" s="638" t="s">
        <v>2768</v>
      </c>
      <c r="C2056" s="639" t="s">
        <v>515</v>
      </c>
      <c r="D2056" s="640" t="s">
        <v>4470</v>
      </c>
      <c r="E2056" s="638"/>
      <c r="F2056" s="639" t="s">
        <v>3837</v>
      </c>
      <c r="G2056" s="638"/>
      <c r="H2056" s="1110">
        <v>1352</v>
      </c>
      <c r="I2056" s="705">
        <v>256568</v>
      </c>
      <c r="J2056" s="643"/>
      <c r="K2056" s="578">
        <f t="shared" si="110"/>
        <v>0</v>
      </c>
      <c r="L2056" s="579">
        <f t="shared" si="111"/>
        <v>0</v>
      </c>
      <c r="M2056" s="580">
        <f t="shared" si="112"/>
        <v>346879936</v>
      </c>
      <c r="N2056" s="638" t="s">
        <v>1629</v>
      </c>
      <c r="O2056" s="638"/>
      <c r="P2056" s="639" t="s">
        <v>761</v>
      </c>
      <c r="Q2056" s="639" t="s">
        <v>354</v>
      </c>
      <c r="R2056" s="639" t="s">
        <v>70</v>
      </c>
      <c r="S2056" s="639"/>
    </row>
    <row r="2057" spans="1:19" ht="20.25" customHeight="1">
      <c r="A2057" s="639" t="s">
        <v>744</v>
      </c>
      <c r="B2057" s="638" t="s">
        <v>3404</v>
      </c>
      <c r="C2057" s="639" t="s">
        <v>371</v>
      </c>
      <c r="D2057" s="640" t="s">
        <v>4470</v>
      </c>
      <c r="E2057" s="638"/>
      <c r="F2057" s="639" t="s">
        <v>3847</v>
      </c>
      <c r="G2057" s="638"/>
      <c r="H2057" s="1110">
        <v>726</v>
      </c>
      <c r="I2057" s="705">
        <v>140000</v>
      </c>
      <c r="J2057" s="643"/>
      <c r="K2057" s="578">
        <f t="shared" si="110"/>
        <v>0</v>
      </c>
      <c r="L2057" s="579">
        <f t="shared" si="111"/>
        <v>0</v>
      </c>
      <c r="M2057" s="580">
        <f t="shared" si="112"/>
        <v>101640000</v>
      </c>
      <c r="N2057" s="638" t="s">
        <v>3295</v>
      </c>
      <c r="O2057" s="638"/>
      <c r="P2057" s="639" t="s">
        <v>483</v>
      </c>
      <c r="Q2057" s="639" t="s">
        <v>281</v>
      </c>
      <c r="R2057" s="639" t="s">
        <v>70</v>
      </c>
      <c r="S2057" s="639"/>
    </row>
    <row r="2058" spans="1:19" ht="20.25" customHeight="1">
      <c r="A2058" s="639" t="s">
        <v>2519</v>
      </c>
      <c r="B2058" s="638" t="s">
        <v>3898</v>
      </c>
      <c r="C2058" s="639" t="s">
        <v>368</v>
      </c>
      <c r="D2058" s="640" t="s">
        <v>4470</v>
      </c>
      <c r="E2058" s="638"/>
      <c r="F2058" s="639" t="s">
        <v>3836</v>
      </c>
      <c r="G2058" s="638"/>
      <c r="H2058" s="1110">
        <v>91</v>
      </c>
      <c r="I2058" s="705">
        <v>188953</v>
      </c>
      <c r="J2058" s="643"/>
      <c r="K2058" s="578">
        <f t="shared" si="110"/>
        <v>0</v>
      </c>
      <c r="L2058" s="579">
        <f t="shared" si="111"/>
        <v>0</v>
      </c>
      <c r="M2058" s="580">
        <f t="shared" si="112"/>
        <v>17194723</v>
      </c>
      <c r="N2058" s="638" t="s">
        <v>1213</v>
      </c>
      <c r="O2058" s="638"/>
      <c r="P2058" s="639" t="s">
        <v>1361</v>
      </c>
      <c r="Q2058" s="639" t="s">
        <v>354</v>
      </c>
      <c r="R2058" s="639" t="s">
        <v>70</v>
      </c>
      <c r="S2058" s="639"/>
    </row>
    <row r="2059" spans="1:19" ht="20.25" customHeight="1">
      <c r="A2059" s="639" t="s">
        <v>1214</v>
      </c>
      <c r="B2059" s="638" t="s">
        <v>3181</v>
      </c>
      <c r="C2059" s="639" t="s">
        <v>368</v>
      </c>
      <c r="D2059" s="640" t="s">
        <v>4465</v>
      </c>
      <c r="E2059" s="638"/>
      <c r="F2059" s="639" t="s">
        <v>3183</v>
      </c>
      <c r="G2059" s="638"/>
      <c r="H2059" s="1110">
        <v>1305</v>
      </c>
      <c r="I2059" s="705">
        <v>192954</v>
      </c>
      <c r="J2059" s="643"/>
      <c r="K2059" s="578">
        <f t="shared" si="110"/>
        <v>0</v>
      </c>
      <c r="L2059" s="579">
        <f t="shared" si="111"/>
        <v>0</v>
      </c>
      <c r="M2059" s="580">
        <f t="shared" si="112"/>
        <v>251804970</v>
      </c>
      <c r="N2059" s="638" t="s">
        <v>1623</v>
      </c>
      <c r="O2059" s="638"/>
      <c r="P2059" s="639" t="s">
        <v>1361</v>
      </c>
      <c r="Q2059" s="639" t="s">
        <v>354</v>
      </c>
      <c r="R2059" s="639" t="s">
        <v>70</v>
      </c>
      <c r="S2059" s="639"/>
    </row>
    <row r="2060" spans="1:19" ht="20.25" customHeight="1">
      <c r="A2060" s="639" t="s">
        <v>770</v>
      </c>
      <c r="B2060" s="638" t="s">
        <v>3270</v>
      </c>
      <c r="C2060" s="639" t="s">
        <v>515</v>
      </c>
      <c r="D2060" s="640" t="s">
        <v>4465</v>
      </c>
      <c r="E2060" s="638"/>
      <c r="F2060" s="639" t="s">
        <v>3838</v>
      </c>
      <c r="G2060" s="638"/>
      <c r="H2060" s="1110">
        <v>926</v>
      </c>
      <c r="I2060" s="705">
        <v>602251</v>
      </c>
      <c r="J2060" s="643"/>
      <c r="K2060" s="578">
        <f t="shared" si="110"/>
        <v>0</v>
      </c>
      <c r="L2060" s="579">
        <f t="shared" si="111"/>
        <v>0</v>
      </c>
      <c r="M2060" s="580">
        <f t="shared" si="112"/>
        <v>557684426</v>
      </c>
      <c r="N2060" s="638" t="s">
        <v>2234</v>
      </c>
      <c r="O2060" s="638"/>
      <c r="P2060" s="639" t="s">
        <v>761</v>
      </c>
      <c r="Q2060" s="639" t="s">
        <v>354</v>
      </c>
      <c r="R2060" s="639" t="s">
        <v>70</v>
      </c>
      <c r="S2060" s="639"/>
    </row>
    <row r="2061" spans="1:19" ht="20.25" customHeight="1">
      <c r="A2061" s="639" t="s">
        <v>903</v>
      </c>
      <c r="B2061" s="638" t="s">
        <v>1438</v>
      </c>
      <c r="C2061" s="639" t="s">
        <v>904</v>
      </c>
      <c r="D2061" s="640" t="s">
        <v>4481</v>
      </c>
      <c r="E2061" s="638"/>
      <c r="F2061" s="639" t="s">
        <v>3842</v>
      </c>
      <c r="G2061" s="638"/>
      <c r="H2061" s="1110">
        <v>715</v>
      </c>
      <c r="I2061" s="705">
        <v>115000</v>
      </c>
      <c r="J2061" s="643"/>
      <c r="K2061" s="578">
        <f t="shared" si="110"/>
        <v>0</v>
      </c>
      <c r="L2061" s="579">
        <f t="shared" si="111"/>
        <v>0</v>
      </c>
      <c r="M2061" s="580">
        <f t="shared" si="112"/>
        <v>82225000</v>
      </c>
      <c r="N2061" s="638" t="s">
        <v>1623</v>
      </c>
      <c r="O2061" s="638"/>
      <c r="P2061" s="639" t="s">
        <v>759</v>
      </c>
      <c r="Q2061" s="639" t="s">
        <v>281</v>
      </c>
      <c r="R2061" s="639" t="s">
        <v>70</v>
      </c>
      <c r="S2061" s="639"/>
    </row>
    <row r="2062" spans="1:19" ht="20.25" customHeight="1">
      <c r="A2062" s="639" t="s">
        <v>235</v>
      </c>
      <c r="B2062" s="638" t="s">
        <v>3065</v>
      </c>
      <c r="C2062" s="639" t="s">
        <v>371</v>
      </c>
      <c r="D2062" s="640" t="s">
        <v>4481</v>
      </c>
      <c r="E2062" s="638"/>
      <c r="F2062" s="639" t="s">
        <v>1656</v>
      </c>
      <c r="G2062" s="638"/>
      <c r="H2062" s="1110">
        <v>758</v>
      </c>
      <c r="I2062" s="705">
        <v>117000</v>
      </c>
      <c r="J2062" s="643"/>
      <c r="K2062" s="578">
        <f t="shared" si="110"/>
        <v>0</v>
      </c>
      <c r="L2062" s="579">
        <f t="shared" si="111"/>
        <v>0</v>
      </c>
      <c r="M2062" s="580">
        <f t="shared" si="112"/>
        <v>88686000</v>
      </c>
      <c r="N2062" s="638" t="s">
        <v>1623</v>
      </c>
      <c r="O2062" s="638"/>
      <c r="P2062" s="639" t="s">
        <v>483</v>
      </c>
      <c r="Q2062" s="639" t="s">
        <v>281</v>
      </c>
      <c r="R2062" s="639" t="s">
        <v>70</v>
      </c>
      <c r="S2062" s="639"/>
    </row>
    <row r="2063" spans="1:19" ht="20.25" customHeight="1">
      <c r="A2063" s="639" t="s">
        <v>219</v>
      </c>
      <c r="B2063" s="638" t="s">
        <v>1335</v>
      </c>
      <c r="C2063" s="639" t="s">
        <v>64</v>
      </c>
      <c r="D2063" s="640" t="s">
        <v>4472</v>
      </c>
      <c r="E2063" s="638"/>
      <c r="F2063" s="639" t="s">
        <v>3842</v>
      </c>
      <c r="G2063" s="638"/>
      <c r="H2063" s="1110">
        <v>999</v>
      </c>
      <c r="I2063" s="705">
        <v>103500</v>
      </c>
      <c r="J2063" s="643"/>
      <c r="K2063" s="578">
        <f t="shared" si="110"/>
        <v>0</v>
      </c>
      <c r="L2063" s="579">
        <f t="shared" si="111"/>
        <v>0</v>
      </c>
      <c r="M2063" s="580">
        <f t="shared" si="112"/>
        <v>103396500</v>
      </c>
      <c r="N2063" s="638" t="s">
        <v>1623</v>
      </c>
      <c r="O2063" s="638"/>
      <c r="P2063" s="639" t="s">
        <v>284</v>
      </c>
      <c r="Q2063" s="639" t="s">
        <v>281</v>
      </c>
      <c r="R2063" s="639" t="s">
        <v>70</v>
      </c>
      <c r="S2063" s="639"/>
    </row>
    <row r="2064" spans="1:19" ht="20.25" customHeight="1">
      <c r="A2064" s="639" t="s">
        <v>1415</v>
      </c>
      <c r="B2064" s="638" t="s">
        <v>1883</v>
      </c>
      <c r="C2064" s="639" t="s">
        <v>64</v>
      </c>
      <c r="D2064" s="640" t="s">
        <v>4472</v>
      </c>
      <c r="E2064" s="638"/>
      <c r="F2064" s="639" t="s">
        <v>3837</v>
      </c>
      <c r="G2064" s="638"/>
      <c r="H2064" s="1110">
        <v>1312</v>
      </c>
      <c r="I2064" s="705">
        <v>178464</v>
      </c>
      <c r="J2064" s="643"/>
      <c r="K2064" s="578">
        <f t="shared" si="110"/>
        <v>0</v>
      </c>
      <c r="L2064" s="579">
        <f t="shared" si="111"/>
        <v>0</v>
      </c>
      <c r="M2064" s="580">
        <f t="shared" si="112"/>
        <v>234144768</v>
      </c>
      <c r="N2064" s="638" t="s">
        <v>1629</v>
      </c>
      <c r="O2064" s="638"/>
      <c r="P2064" s="639" t="s">
        <v>284</v>
      </c>
      <c r="Q2064" s="639" t="s">
        <v>354</v>
      </c>
      <c r="R2064" s="639" t="s">
        <v>70</v>
      </c>
      <c r="S2064" s="639"/>
    </row>
    <row r="2065" spans="1:19" ht="20.25" customHeight="1">
      <c r="A2065" s="639" t="s">
        <v>770</v>
      </c>
      <c r="B2065" s="638" t="s">
        <v>2652</v>
      </c>
      <c r="C2065" s="639" t="s">
        <v>515</v>
      </c>
      <c r="D2065" s="640" t="s">
        <v>4482</v>
      </c>
      <c r="E2065" s="638"/>
      <c r="F2065" s="639" t="s">
        <v>3838</v>
      </c>
      <c r="G2065" s="638"/>
      <c r="H2065" s="1110">
        <v>558</v>
      </c>
      <c r="I2065" s="705">
        <v>587907</v>
      </c>
      <c r="J2065" s="643"/>
      <c r="K2065" s="578">
        <f t="shared" si="110"/>
        <v>0</v>
      </c>
      <c r="L2065" s="579">
        <f t="shared" si="111"/>
        <v>0</v>
      </c>
      <c r="M2065" s="580">
        <f t="shared" si="112"/>
        <v>328052106</v>
      </c>
      <c r="N2065" s="638" t="s">
        <v>2234</v>
      </c>
      <c r="O2065" s="638"/>
      <c r="P2065" s="639" t="s">
        <v>761</v>
      </c>
      <c r="Q2065" s="639" t="s">
        <v>354</v>
      </c>
      <c r="R2065" s="639" t="s">
        <v>70</v>
      </c>
      <c r="S2065" s="639"/>
    </row>
    <row r="2066" spans="1:19" ht="20.25" customHeight="1">
      <c r="A2066" s="639" t="s">
        <v>489</v>
      </c>
      <c r="B2066" s="638" t="s">
        <v>1449</v>
      </c>
      <c r="C2066" s="639" t="s">
        <v>736</v>
      </c>
      <c r="D2066" s="640" t="s">
        <v>4468</v>
      </c>
      <c r="E2066" s="638"/>
      <c r="F2066" s="639" t="s">
        <v>3839</v>
      </c>
      <c r="G2066" s="638"/>
      <c r="H2066" s="1110">
        <v>510</v>
      </c>
      <c r="I2066" s="705">
        <v>167908</v>
      </c>
      <c r="J2066" s="643"/>
      <c r="K2066" s="578">
        <f t="shared" si="110"/>
        <v>0</v>
      </c>
      <c r="L2066" s="579">
        <f t="shared" si="111"/>
        <v>0</v>
      </c>
      <c r="M2066" s="580">
        <f t="shared" si="112"/>
        <v>85633080</v>
      </c>
      <c r="N2066" s="638" t="s">
        <v>1623</v>
      </c>
      <c r="O2066" s="638"/>
      <c r="P2066" s="639" t="s">
        <v>1407</v>
      </c>
      <c r="Q2066" s="639" t="s">
        <v>354</v>
      </c>
      <c r="R2066" s="639" t="s">
        <v>70</v>
      </c>
      <c r="S2066" s="639"/>
    </row>
    <row r="2067" spans="1:19" ht="20.25" customHeight="1">
      <c r="A2067" s="639" t="s">
        <v>489</v>
      </c>
      <c r="B2067" s="638" t="s">
        <v>1449</v>
      </c>
      <c r="C2067" s="639" t="s">
        <v>736</v>
      </c>
      <c r="D2067" s="640" t="s">
        <v>4468</v>
      </c>
      <c r="E2067" s="638"/>
      <c r="F2067" s="639" t="s">
        <v>3835</v>
      </c>
      <c r="G2067" s="638"/>
      <c r="H2067" s="1110">
        <v>510</v>
      </c>
      <c r="I2067" s="705">
        <v>115000</v>
      </c>
      <c r="J2067" s="643"/>
      <c r="K2067" s="578">
        <f t="shared" si="110"/>
        <v>0</v>
      </c>
      <c r="L2067" s="579">
        <f t="shared" si="111"/>
        <v>0</v>
      </c>
      <c r="M2067" s="580">
        <f t="shared" si="112"/>
        <v>58650000</v>
      </c>
      <c r="N2067" s="638" t="s">
        <v>1623</v>
      </c>
      <c r="O2067" s="638"/>
      <c r="P2067" s="639" t="s">
        <v>1407</v>
      </c>
      <c r="Q2067" s="639" t="s">
        <v>281</v>
      </c>
      <c r="R2067" s="639" t="s">
        <v>70</v>
      </c>
      <c r="S2067" s="639"/>
    </row>
    <row r="2068" spans="1:19" ht="20.25" customHeight="1">
      <c r="A2068" s="639" t="s">
        <v>467</v>
      </c>
      <c r="B2068" s="638" t="s">
        <v>1176</v>
      </c>
      <c r="C2068" s="639" t="s">
        <v>371</v>
      </c>
      <c r="D2068" s="640" t="s">
        <v>4483</v>
      </c>
      <c r="E2068" s="638"/>
      <c r="F2068" s="639" t="s">
        <v>3839</v>
      </c>
      <c r="G2068" s="638"/>
      <c r="H2068" s="1110">
        <v>386</v>
      </c>
      <c r="I2068" s="705">
        <v>204333</v>
      </c>
      <c r="J2068" s="643"/>
      <c r="K2068" s="578">
        <f t="shared" si="110"/>
        <v>0</v>
      </c>
      <c r="L2068" s="579">
        <f t="shared" si="111"/>
        <v>0</v>
      </c>
      <c r="M2068" s="580">
        <f t="shared" si="112"/>
        <v>78872538</v>
      </c>
      <c r="N2068" s="638" t="s">
        <v>1623</v>
      </c>
      <c r="O2068" s="638"/>
      <c r="P2068" s="639" t="s">
        <v>1273</v>
      </c>
      <c r="Q2068" s="639" t="s">
        <v>354</v>
      </c>
      <c r="R2068" s="639" t="s">
        <v>70</v>
      </c>
      <c r="S2068" s="639"/>
    </row>
    <row r="2069" spans="1:19" ht="20.25" customHeight="1">
      <c r="A2069" s="639" t="s">
        <v>744</v>
      </c>
      <c r="B2069" s="638" t="s">
        <v>3083</v>
      </c>
      <c r="C2069" s="639" t="s">
        <v>368</v>
      </c>
      <c r="D2069" s="640" t="s">
        <v>4478</v>
      </c>
      <c r="E2069" s="638"/>
      <c r="F2069" s="639" t="s">
        <v>3847</v>
      </c>
      <c r="G2069" s="638"/>
      <c r="H2069" s="1110">
        <v>1840</v>
      </c>
      <c r="I2069" s="705">
        <v>133200</v>
      </c>
      <c r="J2069" s="643"/>
      <c r="K2069" s="578">
        <f t="shared" si="110"/>
        <v>0</v>
      </c>
      <c r="L2069" s="579">
        <f t="shared" si="111"/>
        <v>0</v>
      </c>
      <c r="M2069" s="580">
        <f t="shared" si="112"/>
        <v>245088000</v>
      </c>
      <c r="N2069" s="638" t="s">
        <v>3295</v>
      </c>
      <c r="O2069" s="638"/>
      <c r="P2069" s="639" t="s">
        <v>1361</v>
      </c>
      <c r="Q2069" s="639" t="s">
        <v>281</v>
      </c>
      <c r="R2069" s="639" t="s">
        <v>70</v>
      </c>
      <c r="S2069" s="639"/>
    </row>
    <row r="2070" spans="1:19" ht="20.25" customHeight="1">
      <c r="A2070" s="639" t="s">
        <v>2620</v>
      </c>
      <c r="B2070" s="638" t="s">
        <v>2621</v>
      </c>
      <c r="C2070" s="639" t="s">
        <v>371</v>
      </c>
      <c r="D2070" s="640" t="s">
        <v>4464</v>
      </c>
      <c r="E2070" s="638"/>
      <c r="F2070" s="639" t="s">
        <v>1656</v>
      </c>
      <c r="G2070" s="638"/>
      <c r="H2070" s="1110">
        <v>667</v>
      </c>
      <c r="I2070" s="705">
        <v>117000</v>
      </c>
      <c r="J2070" s="643"/>
      <c r="K2070" s="578">
        <f t="shared" si="110"/>
        <v>0</v>
      </c>
      <c r="L2070" s="579">
        <f t="shared" si="111"/>
        <v>0</v>
      </c>
      <c r="M2070" s="580">
        <f t="shared" si="112"/>
        <v>78039000</v>
      </c>
      <c r="N2070" s="638" t="s">
        <v>1623</v>
      </c>
      <c r="O2070" s="638"/>
      <c r="P2070" s="639" t="s">
        <v>483</v>
      </c>
      <c r="Q2070" s="639" t="s">
        <v>281</v>
      </c>
      <c r="R2070" s="639" t="s">
        <v>70</v>
      </c>
      <c r="S2070" s="639"/>
    </row>
    <row r="2071" spans="1:19" ht="20.25" customHeight="1">
      <c r="A2071" s="639" t="s">
        <v>741</v>
      </c>
      <c r="B2071" s="638" t="s">
        <v>3511</v>
      </c>
      <c r="C2071" s="639" t="s">
        <v>371</v>
      </c>
      <c r="D2071" s="640" t="s">
        <v>4475</v>
      </c>
      <c r="E2071" s="638"/>
      <c r="F2071" s="639" t="s">
        <v>3183</v>
      </c>
      <c r="G2071" s="638"/>
      <c r="H2071" s="1110">
        <v>1</v>
      </c>
      <c r="I2071" s="705">
        <v>209880</v>
      </c>
      <c r="J2071" s="643"/>
      <c r="K2071" s="578">
        <f t="shared" si="110"/>
        <v>0</v>
      </c>
      <c r="L2071" s="579">
        <f t="shared" si="111"/>
        <v>0</v>
      </c>
      <c r="M2071" s="580">
        <f t="shared" si="112"/>
        <v>209880</v>
      </c>
      <c r="N2071" s="638" t="s">
        <v>1623</v>
      </c>
      <c r="O2071" s="638"/>
      <c r="P2071" s="639" t="s">
        <v>483</v>
      </c>
      <c r="Q2071" s="639" t="s">
        <v>354</v>
      </c>
      <c r="R2071" s="639" t="s">
        <v>70</v>
      </c>
      <c r="S2071" s="639"/>
    </row>
    <row r="2072" spans="1:19" ht="20.25" customHeight="1">
      <c r="A2072" s="639" t="s">
        <v>2136</v>
      </c>
      <c r="B2072" s="638" t="s">
        <v>3517</v>
      </c>
      <c r="C2072" s="639" t="s">
        <v>1011</v>
      </c>
      <c r="D2072" s="640" t="s">
        <v>4473</v>
      </c>
      <c r="E2072" s="638"/>
      <c r="F2072" s="639" t="s">
        <v>3841</v>
      </c>
      <c r="G2072" s="638"/>
      <c r="H2072" s="1110">
        <v>1520</v>
      </c>
      <c r="I2072" s="705">
        <v>133200</v>
      </c>
      <c r="J2072" s="643"/>
      <c r="K2072" s="578">
        <f t="shared" si="110"/>
        <v>0</v>
      </c>
      <c r="L2072" s="579">
        <f t="shared" si="111"/>
        <v>0</v>
      </c>
      <c r="M2072" s="580">
        <f t="shared" si="112"/>
        <v>202464000</v>
      </c>
      <c r="N2072" s="638" t="s">
        <v>1623</v>
      </c>
      <c r="O2072" s="638"/>
      <c r="P2072" s="639" t="s">
        <v>482</v>
      </c>
      <c r="Q2072" s="639" t="s">
        <v>281</v>
      </c>
      <c r="R2072" s="639" t="s">
        <v>70</v>
      </c>
      <c r="S2072" s="639"/>
    </row>
    <row r="2073" spans="1:19" ht="20.25" customHeight="1">
      <c r="A2073" s="639" t="s">
        <v>2613</v>
      </c>
      <c r="B2073" s="638" t="s">
        <v>2764</v>
      </c>
      <c r="C2073" s="639" t="s">
        <v>1360</v>
      </c>
      <c r="D2073" s="640" t="s">
        <v>4473</v>
      </c>
      <c r="E2073" s="638"/>
      <c r="F2073" s="639" t="s">
        <v>3838</v>
      </c>
      <c r="G2073" s="638"/>
      <c r="H2073" s="1110">
        <v>816</v>
      </c>
      <c r="I2073" s="705">
        <v>451581</v>
      </c>
      <c r="J2073" s="643"/>
      <c r="K2073" s="578">
        <f t="shared" si="110"/>
        <v>0</v>
      </c>
      <c r="L2073" s="579">
        <f t="shared" si="111"/>
        <v>0</v>
      </c>
      <c r="M2073" s="580">
        <f t="shared" si="112"/>
        <v>368490096</v>
      </c>
      <c r="N2073" s="638" t="s">
        <v>2234</v>
      </c>
      <c r="O2073" s="638"/>
      <c r="P2073" s="639" t="s">
        <v>1361</v>
      </c>
      <c r="Q2073" s="639" t="s">
        <v>354</v>
      </c>
      <c r="R2073" s="639" t="s">
        <v>70</v>
      </c>
      <c r="S2073" s="639"/>
    </row>
    <row r="2074" spans="1:19" ht="20.25" customHeight="1">
      <c r="A2074" s="639" t="s">
        <v>608</v>
      </c>
      <c r="B2074" s="638" t="s">
        <v>2501</v>
      </c>
      <c r="C2074" s="639" t="s">
        <v>64</v>
      </c>
      <c r="D2074" s="640" t="s">
        <v>4479</v>
      </c>
      <c r="E2074" s="638"/>
      <c r="F2074" s="639" t="s">
        <v>3840</v>
      </c>
      <c r="G2074" s="638"/>
      <c r="H2074" s="1110">
        <v>1690</v>
      </c>
      <c r="I2074" s="705">
        <v>459425</v>
      </c>
      <c r="J2074" s="643"/>
      <c r="K2074" s="578">
        <f t="shared" si="110"/>
        <v>0</v>
      </c>
      <c r="L2074" s="579">
        <f t="shared" si="111"/>
        <v>0</v>
      </c>
      <c r="M2074" s="580">
        <f t="shared" si="112"/>
        <v>776428250</v>
      </c>
      <c r="N2074" s="638" t="s">
        <v>2234</v>
      </c>
      <c r="O2074" s="638"/>
      <c r="P2074" s="639" t="s">
        <v>284</v>
      </c>
      <c r="Q2074" s="639" t="s">
        <v>354</v>
      </c>
      <c r="R2074" s="639" t="s">
        <v>70</v>
      </c>
      <c r="S2074" s="639"/>
    </row>
    <row r="2075" spans="1:19" ht="20.25" customHeight="1">
      <c r="A2075" s="639" t="s">
        <v>608</v>
      </c>
      <c r="B2075" s="638" t="s">
        <v>2501</v>
      </c>
      <c r="C2075" s="639" t="s">
        <v>64</v>
      </c>
      <c r="D2075" s="640" t="s">
        <v>4479</v>
      </c>
      <c r="E2075" s="638"/>
      <c r="F2075" s="639" t="s">
        <v>3837</v>
      </c>
      <c r="G2075" s="638"/>
      <c r="H2075" s="1110">
        <v>1655</v>
      </c>
      <c r="I2075" s="705">
        <v>170112</v>
      </c>
      <c r="J2075" s="643"/>
      <c r="K2075" s="578">
        <f t="shared" si="110"/>
        <v>0</v>
      </c>
      <c r="L2075" s="579">
        <f t="shared" si="111"/>
        <v>0</v>
      </c>
      <c r="M2075" s="580">
        <f t="shared" si="112"/>
        <v>281535360</v>
      </c>
      <c r="N2075" s="638" t="s">
        <v>1629</v>
      </c>
      <c r="O2075" s="638"/>
      <c r="P2075" s="639" t="s">
        <v>284</v>
      </c>
      <c r="Q2075" s="639" t="s">
        <v>354</v>
      </c>
      <c r="R2075" s="639" t="s">
        <v>70</v>
      </c>
      <c r="S2075" s="639"/>
    </row>
    <row r="2076" spans="1:19" ht="20.25" customHeight="1">
      <c r="A2076" s="639" t="s">
        <v>351</v>
      </c>
      <c r="B2076" s="638" t="s">
        <v>3431</v>
      </c>
      <c r="C2076" s="639" t="s">
        <v>352</v>
      </c>
      <c r="D2076" s="640" t="s">
        <v>4467</v>
      </c>
      <c r="E2076" s="638"/>
      <c r="F2076" s="639" t="s">
        <v>3836</v>
      </c>
      <c r="G2076" s="638"/>
      <c r="H2076" s="1110">
        <v>192</v>
      </c>
      <c r="I2076" s="705">
        <v>171001</v>
      </c>
      <c r="J2076" s="643"/>
      <c r="K2076" s="578">
        <f t="shared" si="110"/>
        <v>0</v>
      </c>
      <c r="L2076" s="579">
        <f t="shared" si="111"/>
        <v>0</v>
      </c>
      <c r="M2076" s="580">
        <f t="shared" si="112"/>
        <v>32832192</v>
      </c>
      <c r="N2076" s="638" t="s">
        <v>1213</v>
      </c>
      <c r="O2076" s="638"/>
      <c r="P2076" s="639" t="s">
        <v>761</v>
      </c>
      <c r="Q2076" s="639" t="s">
        <v>354</v>
      </c>
      <c r="R2076" s="639" t="s">
        <v>70</v>
      </c>
      <c r="S2076" s="639"/>
    </row>
    <row r="2077" spans="1:19" ht="20.25" customHeight="1">
      <c r="A2077" s="639" t="s">
        <v>2819</v>
      </c>
      <c r="B2077" s="638" t="s">
        <v>2821</v>
      </c>
      <c r="C2077" s="639" t="s">
        <v>371</v>
      </c>
      <c r="D2077" s="640" t="s">
        <v>4485</v>
      </c>
      <c r="E2077" s="638"/>
      <c r="F2077" s="639" t="s">
        <v>3842</v>
      </c>
      <c r="G2077" s="638"/>
      <c r="H2077" s="1110">
        <v>1291</v>
      </c>
      <c r="I2077" s="705">
        <v>115000</v>
      </c>
      <c r="J2077" s="643"/>
      <c r="K2077" s="578">
        <f t="shared" si="110"/>
        <v>0</v>
      </c>
      <c r="L2077" s="579">
        <f t="shared" si="111"/>
        <v>0</v>
      </c>
      <c r="M2077" s="580">
        <f t="shared" si="112"/>
        <v>148465000</v>
      </c>
      <c r="N2077" s="638" t="s">
        <v>1623</v>
      </c>
      <c r="O2077" s="638"/>
      <c r="P2077" s="639" t="s">
        <v>1273</v>
      </c>
      <c r="Q2077" s="639" t="s">
        <v>281</v>
      </c>
      <c r="R2077" s="639" t="s">
        <v>70</v>
      </c>
      <c r="S2077" s="639"/>
    </row>
    <row r="2078" spans="1:19" ht="20.25" customHeight="1">
      <c r="A2078" s="639" t="s">
        <v>129</v>
      </c>
      <c r="B2078" s="638" t="s">
        <v>3262</v>
      </c>
      <c r="C2078" s="639" t="s">
        <v>3263</v>
      </c>
      <c r="D2078" s="640" t="s">
        <v>4490</v>
      </c>
      <c r="E2078" s="638"/>
      <c r="F2078" s="639" t="s">
        <v>3843</v>
      </c>
      <c r="G2078" s="638"/>
      <c r="H2078" s="1110">
        <v>3648</v>
      </c>
      <c r="I2078" s="705">
        <v>287665</v>
      </c>
      <c r="J2078" s="643"/>
      <c r="K2078" s="578">
        <f t="shared" si="110"/>
        <v>0</v>
      </c>
      <c r="L2078" s="579">
        <f t="shared" si="111"/>
        <v>0</v>
      </c>
      <c r="M2078" s="580">
        <f t="shared" si="112"/>
        <v>1049401920</v>
      </c>
      <c r="N2078" s="638" t="s">
        <v>2234</v>
      </c>
      <c r="O2078" s="638"/>
      <c r="P2078" s="639" t="s">
        <v>90</v>
      </c>
      <c r="Q2078" s="639" t="s">
        <v>354</v>
      </c>
      <c r="R2078" s="639" t="s">
        <v>70</v>
      </c>
      <c r="S2078" s="639"/>
    </row>
    <row r="2079" spans="1:19" ht="20.25" customHeight="1">
      <c r="A2079" s="639" t="s">
        <v>129</v>
      </c>
      <c r="B2079" s="638" t="s">
        <v>3262</v>
      </c>
      <c r="C2079" s="639" t="s">
        <v>3263</v>
      </c>
      <c r="D2079" s="640" t="s">
        <v>4490</v>
      </c>
      <c r="E2079" s="638"/>
      <c r="F2079" s="639" t="s">
        <v>3843</v>
      </c>
      <c r="G2079" s="638"/>
      <c r="H2079" s="1110">
        <v>200</v>
      </c>
      <c r="I2079" s="705">
        <v>273519</v>
      </c>
      <c r="J2079" s="643"/>
      <c r="K2079" s="578">
        <f t="shared" si="110"/>
        <v>0</v>
      </c>
      <c r="L2079" s="579">
        <f t="shared" si="111"/>
        <v>0</v>
      </c>
      <c r="M2079" s="580">
        <f t="shared" si="112"/>
        <v>54703800</v>
      </c>
      <c r="N2079" s="638" t="s">
        <v>2234</v>
      </c>
      <c r="O2079" s="638"/>
      <c r="P2079" s="639" t="s">
        <v>90</v>
      </c>
      <c r="Q2079" s="639" t="s">
        <v>354</v>
      </c>
      <c r="R2079" s="639" t="s">
        <v>70</v>
      </c>
      <c r="S2079" s="639"/>
    </row>
    <row r="2080" spans="1:19" ht="20.25" customHeight="1">
      <c r="A2080" s="639" t="s">
        <v>144</v>
      </c>
      <c r="B2080" s="638" t="s">
        <v>2629</v>
      </c>
      <c r="C2080" s="639" t="s">
        <v>145</v>
      </c>
      <c r="D2080" s="640" t="s">
        <v>4484</v>
      </c>
      <c r="E2080" s="638"/>
      <c r="F2080" s="639" t="s">
        <v>3183</v>
      </c>
      <c r="G2080" s="638"/>
      <c r="H2080" s="1110">
        <v>1</v>
      </c>
      <c r="I2080" s="705">
        <v>199047</v>
      </c>
      <c r="J2080" s="643"/>
      <c r="K2080" s="578">
        <f t="shared" si="110"/>
        <v>0</v>
      </c>
      <c r="L2080" s="579">
        <f t="shared" si="111"/>
        <v>0</v>
      </c>
      <c r="M2080" s="580">
        <f t="shared" si="112"/>
        <v>199047</v>
      </c>
      <c r="N2080" s="638" t="s">
        <v>1623</v>
      </c>
      <c r="O2080" s="638"/>
      <c r="P2080" s="639" t="s">
        <v>269</v>
      </c>
      <c r="Q2080" s="639" t="s">
        <v>354</v>
      </c>
      <c r="R2080" s="639" t="s">
        <v>70</v>
      </c>
      <c r="S2080" s="639"/>
    </row>
    <row r="2081" spans="1:19" ht="20.25" customHeight="1">
      <c r="A2081" s="639" t="s">
        <v>770</v>
      </c>
      <c r="B2081" s="638" t="s">
        <v>2880</v>
      </c>
      <c r="C2081" s="639" t="s">
        <v>515</v>
      </c>
      <c r="D2081" s="640" t="s">
        <v>4487</v>
      </c>
      <c r="E2081" s="638"/>
      <c r="F2081" s="639" t="s">
        <v>3838</v>
      </c>
      <c r="G2081" s="638"/>
      <c r="H2081" s="1110">
        <v>1368</v>
      </c>
      <c r="I2081" s="705">
        <v>646698</v>
      </c>
      <c r="J2081" s="643"/>
      <c r="K2081" s="578">
        <f t="shared" si="110"/>
        <v>0</v>
      </c>
      <c r="L2081" s="579">
        <f t="shared" si="111"/>
        <v>0</v>
      </c>
      <c r="M2081" s="580">
        <f t="shared" si="112"/>
        <v>884682864</v>
      </c>
      <c r="N2081" s="638" t="s">
        <v>2234</v>
      </c>
      <c r="O2081" s="638"/>
      <c r="P2081" s="639" t="s">
        <v>761</v>
      </c>
      <c r="Q2081" s="639" t="s">
        <v>354</v>
      </c>
      <c r="R2081" s="639" t="s">
        <v>70</v>
      </c>
      <c r="S2081" s="639"/>
    </row>
    <row r="2082" spans="1:19" ht="20.25" customHeight="1">
      <c r="A2082" s="639" t="s">
        <v>351</v>
      </c>
      <c r="B2082" s="638" t="s">
        <v>1342</v>
      </c>
      <c r="C2082" s="639" t="s">
        <v>352</v>
      </c>
      <c r="D2082" s="640" t="s">
        <v>4469</v>
      </c>
      <c r="E2082" s="638"/>
      <c r="F2082" s="639" t="s">
        <v>3836</v>
      </c>
      <c r="G2082" s="638"/>
      <c r="H2082" s="1110">
        <v>236</v>
      </c>
      <c r="I2082" s="705">
        <v>175368</v>
      </c>
      <c r="J2082" s="643"/>
      <c r="K2082" s="578">
        <f t="shared" si="110"/>
        <v>0</v>
      </c>
      <c r="L2082" s="579">
        <f t="shared" si="111"/>
        <v>0</v>
      </c>
      <c r="M2082" s="580">
        <f t="shared" si="112"/>
        <v>41386848</v>
      </c>
      <c r="N2082" s="638" t="s">
        <v>1213</v>
      </c>
      <c r="O2082" s="638"/>
      <c r="P2082" s="639" t="s">
        <v>761</v>
      </c>
      <c r="Q2082" s="639" t="s">
        <v>354</v>
      </c>
      <c r="R2082" s="639" t="s">
        <v>70</v>
      </c>
      <c r="S2082" s="639"/>
    </row>
    <row r="2083" spans="1:19" ht="20.25" customHeight="1">
      <c r="A2083" s="639" t="s">
        <v>770</v>
      </c>
      <c r="B2083" s="638" t="s">
        <v>4534</v>
      </c>
      <c r="C2083" s="639" t="s">
        <v>515</v>
      </c>
      <c r="D2083" s="640" t="s">
        <v>4470</v>
      </c>
      <c r="E2083" s="638"/>
      <c r="F2083" s="639" t="s">
        <v>3838</v>
      </c>
      <c r="G2083" s="638"/>
      <c r="H2083" s="1110">
        <v>166</v>
      </c>
      <c r="I2083" s="705">
        <v>1</v>
      </c>
      <c r="J2083" s="643"/>
      <c r="K2083" s="578">
        <f t="shared" si="110"/>
        <v>0</v>
      </c>
      <c r="L2083" s="579">
        <f t="shared" si="111"/>
        <v>0</v>
      </c>
      <c r="M2083" s="580">
        <f t="shared" si="112"/>
        <v>166</v>
      </c>
      <c r="N2083" s="638"/>
      <c r="O2083" s="638"/>
      <c r="P2083" s="639" t="s">
        <v>761</v>
      </c>
      <c r="Q2083" s="639" t="s">
        <v>354</v>
      </c>
      <c r="R2083" s="639" t="s">
        <v>70</v>
      </c>
      <c r="S2083" s="639"/>
    </row>
    <row r="2084" spans="1:19" ht="20.25" customHeight="1">
      <c r="A2084" s="639" t="s">
        <v>351</v>
      </c>
      <c r="B2084" s="638" t="s">
        <v>987</v>
      </c>
      <c r="C2084" s="639" t="s">
        <v>352</v>
      </c>
      <c r="D2084" s="640" t="s">
        <v>4480</v>
      </c>
      <c r="E2084" s="638"/>
      <c r="F2084" s="639" t="s">
        <v>3156</v>
      </c>
      <c r="G2084" s="638"/>
      <c r="H2084" s="1110">
        <v>296</v>
      </c>
      <c r="I2084" s="705">
        <v>150341</v>
      </c>
      <c r="J2084" s="643"/>
      <c r="K2084" s="578">
        <f t="shared" si="110"/>
        <v>0</v>
      </c>
      <c r="L2084" s="579">
        <f t="shared" si="111"/>
        <v>0</v>
      </c>
      <c r="M2084" s="580">
        <f t="shared" si="112"/>
        <v>44500936</v>
      </c>
      <c r="N2084" s="638" t="s">
        <v>1623</v>
      </c>
      <c r="O2084" s="638"/>
      <c r="P2084" s="639" t="s">
        <v>761</v>
      </c>
      <c r="Q2084" s="639" t="s">
        <v>354</v>
      </c>
      <c r="R2084" s="639" t="s">
        <v>70</v>
      </c>
      <c r="S2084" s="639"/>
    </row>
    <row r="2085" spans="1:19" ht="20.25" customHeight="1">
      <c r="A2085" s="639" t="s">
        <v>351</v>
      </c>
      <c r="B2085" s="638" t="s">
        <v>2332</v>
      </c>
      <c r="C2085" s="639" t="s">
        <v>352</v>
      </c>
      <c r="D2085" s="640" t="s">
        <v>4399</v>
      </c>
      <c r="E2085" s="638"/>
      <c r="F2085" s="639" t="s">
        <v>3836</v>
      </c>
      <c r="G2085" s="638"/>
      <c r="H2085" s="1110">
        <v>333</v>
      </c>
      <c r="I2085" s="705">
        <v>287914</v>
      </c>
      <c r="J2085" s="643">
        <v>29.3</v>
      </c>
      <c r="K2085" s="578">
        <f t="shared" si="110"/>
        <v>9756.9</v>
      </c>
      <c r="L2085" s="579">
        <f t="shared" si="111"/>
        <v>9.7568999999999999</v>
      </c>
      <c r="M2085" s="580">
        <f t="shared" si="112"/>
        <v>95875362</v>
      </c>
      <c r="N2085" s="638" t="s">
        <v>1213</v>
      </c>
      <c r="O2085" s="638"/>
      <c r="P2085" s="639" t="s">
        <v>761</v>
      </c>
      <c r="Q2085" s="639" t="s">
        <v>354</v>
      </c>
      <c r="R2085" s="639" t="s">
        <v>70</v>
      </c>
      <c r="S2085" s="639"/>
    </row>
    <row r="2086" spans="1:19" ht="20.25" customHeight="1">
      <c r="A2086" s="639" t="s">
        <v>436</v>
      </c>
      <c r="B2086" s="638" t="s">
        <v>1429</v>
      </c>
      <c r="C2086" s="639" t="s">
        <v>371</v>
      </c>
      <c r="D2086" s="640" t="s">
        <v>4469</v>
      </c>
      <c r="E2086" s="638"/>
      <c r="F2086" s="639" t="s">
        <v>3156</v>
      </c>
      <c r="G2086" s="638"/>
      <c r="H2086" s="1110">
        <v>290</v>
      </c>
      <c r="I2086" s="705">
        <v>1</v>
      </c>
      <c r="J2086" s="643"/>
      <c r="K2086" s="578">
        <f t="shared" si="110"/>
        <v>0</v>
      </c>
      <c r="L2086" s="579">
        <f t="shared" si="111"/>
        <v>0</v>
      </c>
      <c r="M2086" s="580">
        <f t="shared" si="112"/>
        <v>290</v>
      </c>
      <c r="N2086" s="638" t="s">
        <v>1623</v>
      </c>
      <c r="O2086" s="638" t="s">
        <v>2262</v>
      </c>
      <c r="P2086" s="639" t="s">
        <v>483</v>
      </c>
      <c r="Q2086" s="639" t="s">
        <v>354</v>
      </c>
      <c r="R2086" s="639" t="s">
        <v>70</v>
      </c>
      <c r="S2086" s="639"/>
    </row>
    <row r="2087" spans="1:19" ht="20.25" customHeight="1">
      <c r="A2087" s="639" t="s">
        <v>235</v>
      </c>
      <c r="B2087" s="638" t="s">
        <v>1280</v>
      </c>
      <c r="C2087" s="639" t="s">
        <v>371</v>
      </c>
      <c r="D2087" s="640" t="s">
        <v>4454</v>
      </c>
      <c r="E2087" s="638"/>
      <c r="F2087" s="639" t="s">
        <v>3156</v>
      </c>
      <c r="G2087" s="638"/>
      <c r="H2087" s="1110">
        <v>106</v>
      </c>
      <c r="I2087" s="705">
        <v>1</v>
      </c>
      <c r="J2087" s="643"/>
      <c r="K2087" s="578">
        <f t="shared" si="110"/>
        <v>0</v>
      </c>
      <c r="L2087" s="579">
        <f t="shared" si="111"/>
        <v>0</v>
      </c>
      <c r="M2087" s="580">
        <f t="shared" si="112"/>
        <v>106</v>
      </c>
      <c r="N2087" s="638" t="s">
        <v>1623</v>
      </c>
      <c r="O2087" s="638"/>
      <c r="P2087" s="639" t="s">
        <v>483</v>
      </c>
      <c r="Q2087" s="639" t="s">
        <v>354</v>
      </c>
      <c r="R2087" s="639" t="s">
        <v>70</v>
      </c>
      <c r="S2087" s="639"/>
    </row>
    <row r="2088" spans="1:19" ht="20.25" customHeight="1">
      <c r="A2088" s="639" t="s">
        <v>351</v>
      </c>
      <c r="B2088" s="638" t="s">
        <v>1342</v>
      </c>
      <c r="C2088" s="639" t="s">
        <v>352</v>
      </c>
      <c r="D2088" s="640" t="s">
        <v>4454</v>
      </c>
      <c r="E2088" s="638"/>
      <c r="F2088" s="639" t="s">
        <v>2983</v>
      </c>
      <c r="G2088" s="638"/>
      <c r="H2088" s="1110">
        <v>100</v>
      </c>
      <c r="I2088" s="705">
        <v>287914</v>
      </c>
      <c r="J2088" s="643">
        <v>29.3</v>
      </c>
      <c r="K2088" s="578">
        <f t="shared" si="110"/>
        <v>2930</v>
      </c>
      <c r="L2088" s="579">
        <f t="shared" si="111"/>
        <v>2.93</v>
      </c>
      <c r="M2088" s="580">
        <f t="shared" si="112"/>
        <v>28791400</v>
      </c>
      <c r="N2088" s="638"/>
      <c r="O2088" s="638"/>
      <c r="P2088" s="639" t="s">
        <v>761</v>
      </c>
      <c r="Q2088" s="639" t="s">
        <v>343</v>
      </c>
      <c r="R2088" s="639" t="s">
        <v>60</v>
      </c>
      <c r="S2088" s="639" t="s">
        <v>152</v>
      </c>
    </row>
    <row r="2089" spans="1:19" ht="20.25" customHeight="1">
      <c r="A2089" s="639" t="s">
        <v>770</v>
      </c>
      <c r="B2089" s="638" t="s">
        <v>4534</v>
      </c>
      <c r="C2089" s="639" t="s">
        <v>515</v>
      </c>
      <c r="D2089" s="640" t="s">
        <v>4477</v>
      </c>
      <c r="E2089" s="638"/>
      <c r="F2089" s="639" t="s">
        <v>1276</v>
      </c>
      <c r="G2089" s="638"/>
      <c r="H2089" s="1110">
        <v>166</v>
      </c>
      <c r="I2089" s="705">
        <v>1</v>
      </c>
      <c r="J2089" s="643">
        <v>31.4</v>
      </c>
      <c r="K2089" s="578">
        <f t="shared" si="110"/>
        <v>5212.3999999999996</v>
      </c>
      <c r="L2089" s="579">
        <f t="shared" si="111"/>
        <v>5.2123999999999997</v>
      </c>
      <c r="M2089" s="580">
        <f t="shared" si="112"/>
        <v>166</v>
      </c>
      <c r="N2089" s="638"/>
      <c r="O2089" s="638"/>
      <c r="P2089" s="639" t="s">
        <v>761</v>
      </c>
      <c r="Q2089" s="639" t="s">
        <v>343</v>
      </c>
      <c r="R2089" s="639" t="s">
        <v>60</v>
      </c>
      <c r="S2089" s="639" t="s">
        <v>152</v>
      </c>
    </row>
    <row r="2090" spans="1:19" ht="20.25" customHeight="1">
      <c r="A2090" s="639" t="s">
        <v>235</v>
      </c>
      <c r="B2090" s="638" t="s">
        <v>1440</v>
      </c>
      <c r="C2090" s="639" t="s">
        <v>371</v>
      </c>
      <c r="D2090" s="640" t="s">
        <v>4469</v>
      </c>
      <c r="E2090" s="638"/>
      <c r="F2090" s="639" t="s">
        <v>3529</v>
      </c>
      <c r="G2090" s="638"/>
      <c r="H2090" s="1110">
        <v>544</v>
      </c>
      <c r="I2090" s="705">
        <v>139614</v>
      </c>
      <c r="J2090" s="643">
        <v>27</v>
      </c>
      <c r="K2090" s="578">
        <f t="shared" si="110"/>
        <v>14688</v>
      </c>
      <c r="L2090" s="579">
        <f t="shared" si="111"/>
        <v>14.688000000000001</v>
      </c>
      <c r="M2090" s="580">
        <f t="shared" si="112"/>
        <v>75950016</v>
      </c>
      <c r="N2090" s="638" t="s">
        <v>1623</v>
      </c>
      <c r="O2090" s="638"/>
      <c r="P2090" s="639" t="s">
        <v>35</v>
      </c>
      <c r="Q2090" s="639" t="s">
        <v>343</v>
      </c>
      <c r="R2090" s="639" t="s">
        <v>60</v>
      </c>
      <c r="S2090" s="639"/>
    </row>
    <row r="2091" spans="1:19" ht="20.25" customHeight="1">
      <c r="A2091" s="639" t="s">
        <v>235</v>
      </c>
      <c r="B2091" s="638" t="s">
        <v>1440</v>
      </c>
      <c r="C2091" s="639" t="s">
        <v>371</v>
      </c>
      <c r="D2091" s="640" t="s">
        <v>4470</v>
      </c>
      <c r="E2091" s="638"/>
      <c r="F2091" s="639" t="s">
        <v>4117</v>
      </c>
      <c r="G2091" s="638"/>
      <c r="H2091" s="1110">
        <v>544</v>
      </c>
      <c r="I2091" s="705">
        <v>183825</v>
      </c>
      <c r="J2091" s="643"/>
      <c r="K2091" s="578">
        <f t="shared" si="110"/>
        <v>0</v>
      </c>
      <c r="L2091" s="579">
        <f t="shared" si="111"/>
        <v>0</v>
      </c>
      <c r="M2091" s="580">
        <f t="shared" si="112"/>
        <v>100000800</v>
      </c>
      <c r="N2091" s="638" t="s">
        <v>1623</v>
      </c>
      <c r="O2091" s="638"/>
      <c r="P2091" s="639" t="s">
        <v>35</v>
      </c>
      <c r="Q2091" s="639" t="s">
        <v>354</v>
      </c>
      <c r="R2091" s="639" t="s">
        <v>70</v>
      </c>
      <c r="S2091" s="639"/>
    </row>
    <row r="2092" spans="1:19" ht="20.25" customHeight="1">
      <c r="A2092" s="639" t="s">
        <v>235</v>
      </c>
      <c r="B2092" s="638" t="s">
        <v>1278</v>
      </c>
      <c r="C2092" s="639" t="s">
        <v>371</v>
      </c>
      <c r="D2092" s="640" t="s">
        <v>4397</v>
      </c>
      <c r="E2092" s="638"/>
      <c r="F2092" s="639" t="s">
        <v>3529</v>
      </c>
      <c r="G2092" s="638"/>
      <c r="H2092" s="1110">
        <v>14</v>
      </c>
      <c r="I2092" s="705">
        <v>139614</v>
      </c>
      <c r="J2092" s="643">
        <v>27</v>
      </c>
      <c r="K2092" s="578">
        <f t="shared" si="110"/>
        <v>378</v>
      </c>
      <c r="L2092" s="579">
        <f t="shared" si="111"/>
        <v>0.378</v>
      </c>
      <c r="M2092" s="580">
        <f t="shared" si="112"/>
        <v>1954596</v>
      </c>
      <c r="N2092" s="638" t="s">
        <v>1623</v>
      </c>
      <c r="O2092" s="638"/>
      <c r="P2092" s="639" t="s">
        <v>35</v>
      </c>
      <c r="Q2092" s="639" t="s">
        <v>343</v>
      </c>
      <c r="R2092" s="639" t="s">
        <v>60</v>
      </c>
      <c r="S2092" s="639"/>
    </row>
    <row r="2093" spans="1:19" ht="20.25" customHeight="1">
      <c r="A2093" s="639" t="s">
        <v>235</v>
      </c>
      <c r="B2093" s="638" t="s">
        <v>1278</v>
      </c>
      <c r="C2093" s="639" t="s">
        <v>371</v>
      </c>
      <c r="D2093" s="640" t="s">
        <v>4469</v>
      </c>
      <c r="E2093" s="638"/>
      <c r="F2093" s="639" t="s">
        <v>4117</v>
      </c>
      <c r="G2093" s="638"/>
      <c r="H2093" s="1110">
        <v>14</v>
      </c>
      <c r="I2093" s="705">
        <v>183825</v>
      </c>
      <c r="J2093" s="643"/>
      <c r="K2093" s="578">
        <f t="shared" si="110"/>
        <v>0</v>
      </c>
      <c r="L2093" s="579">
        <f t="shared" si="111"/>
        <v>0</v>
      </c>
      <c r="M2093" s="580">
        <f t="shared" si="112"/>
        <v>2573550</v>
      </c>
      <c r="N2093" s="638" t="s">
        <v>1623</v>
      </c>
      <c r="O2093" s="638"/>
      <c r="P2093" s="639" t="s">
        <v>35</v>
      </c>
      <c r="Q2093" s="639" t="s">
        <v>354</v>
      </c>
      <c r="R2093" s="639" t="s">
        <v>70</v>
      </c>
      <c r="S2093" s="639"/>
    </row>
    <row r="2094" spans="1:19" ht="20.25" customHeight="1">
      <c r="A2094" s="639" t="s">
        <v>235</v>
      </c>
      <c r="B2094" s="638" t="s">
        <v>1279</v>
      </c>
      <c r="C2094" s="639" t="s">
        <v>371</v>
      </c>
      <c r="D2094" s="640" t="s">
        <v>4476</v>
      </c>
      <c r="E2094" s="638"/>
      <c r="F2094" s="639" t="s">
        <v>4117</v>
      </c>
      <c r="G2094" s="638"/>
      <c r="H2094" s="1110">
        <v>38</v>
      </c>
      <c r="I2094" s="705">
        <v>183825</v>
      </c>
      <c r="J2094" s="643"/>
      <c r="K2094" s="578">
        <f t="shared" si="110"/>
        <v>0</v>
      </c>
      <c r="L2094" s="579">
        <f t="shared" si="111"/>
        <v>0</v>
      </c>
      <c r="M2094" s="580">
        <f t="shared" si="112"/>
        <v>6985350</v>
      </c>
      <c r="N2094" s="638" t="s">
        <v>1623</v>
      </c>
      <c r="O2094" s="638"/>
      <c r="P2094" s="639" t="s">
        <v>35</v>
      </c>
      <c r="Q2094" s="639" t="s">
        <v>354</v>
      </c>
      <c r="R2094" s="639" t="s">
        <v>70</v>
      </c>
      <c r="S2094" s="639"/>
    </row>
    <row r="2095" spans="1:19" ht="20.25" customHeight="1">
      <c r="A2095" s="639" t="s">
        <v>235</v>
      </c>
      <c r="B2095" s="638" t="s">
        <v>2483</v>
      </c>
      <c r="C2095" s="639" t="s">
        <v>371</v>
      </c>
      <c r="D2095" s="640" t="s">
        <v>4469</v>
      </c>
      <c r="E2095" s="638"/>
      <c r="F2095" s="639" t="s">
        <v>3529</v>
      </c>
      <c r="G2095" s="638"/>
      <c r="H2095" s="1110">
        <v>220</v>
      </c>
      <c r="I2095" s="705">
        <v>139614</v>
      </c>
      <c r="J2095" s="643">
        <v>27</v>
      </c>
      <c r="K2095" s="578">
        <f t="shared" si="110"/>
        <v>5940</v>
      </c>
      <c r="L2095" s="579">
        <f t="shared" si="111"/>
        <v>5.94</v>
      </c>
      <c r="M2095" s="580">
        <f t="shared" si="112"/>
        <v>30715080</v>
      </c>
      <c r="N2095" s="638" t="s">
        <v>1623</v>
      </c>
      <c r="O2095" s="638"/>
      <c r="P2095" s="639" t="s">
        <v>35</v>
      </c>
      <c r="Q2095" s="639" t="s">
        <v>343</v>
      </c>
      <c r="R2095" s="639" t="s">
        <v>60</v>
      </c>
      <c r="S2095" s="639"/>
    </row>
    <row r="2096" spans="1:19" ht="20.25" customHeight="1">
      <c r="A2096" s="639" t="s">
        <v>235</v>
      </c>
      <c r="B2096" s="638" t="s">
        <v>2483</v>
      </c>
      <c r="C2096" s="639" t="s">
        <v>371</v>
      </c>
      <c r="D2096" s="640" t="s">
        <v>4481</v>
      </c>
      <c r="E2096" s="638"/>
      <c r="F2096" s="639" t="s">
        <v>4117</v>
      </c>
      <c r="G2096" s="638"/>
      <c r="H2096" s="1110">
        <v>220</v>
      </c>
      <c r="I2096" s="705">
        <v>183825</v>
      </c>
      <c r="J2096" s="643"/>
      <c r="K2096" s="578">
        <f t="shared" ref="K2096:K2159" si="113">IFERROR(J2096*H2096,"0")</f>
        <v>0</v>
      </c>
      <c r="L2096" s="579">
        <f t="shared" ref="L2096:L2159" si="114">IFERROR(K2096/1000,"0")</f>
        <v>0</v>
      </c>
      <c r="M2096" s="580">
        <f t="shared" ref="M2096:M2159" si="115">I2096*H2096</f>
        <v>40441500</v>
      </c>
      <c r="N2096" s="638" t="s">
        <v>1623</v>
      </c>
      <c r="O2096" s="638"/>
      <c r="P2096" s="639" t="s">
        <v>35</v>
      </c>
      <c r="Q2096" s="639" t="s">
        <v>354</v>
      </c>
      <c r="R2096" s="639" t="s">
        <v>70</v>
      </c>
      <c r="S2096" s="639"/>
    </row>
    <row r="2097" spans="1:19" ht="20.25" customHeight="1">
      <c r="A2097" s="639" t="s">
        <v>235</v>
      </c>
      <c r="B2097" s="638" t="s">
        <v>2483</v>
      </c>
      <c r="C2097" s="639" t="s">
        <v>371</v>
      </c>
      <c r="D2097" s="640" t="s">
        <v>4469</v>
      </c>
      <c r="E2097" s="638"/>
      <c r="F2097" s="639" t="s">
        <v>649</v>
      </c>
      <c r="G2097" s="638"/>
      <c r="H2097" s="1110">
        <v>40</v>
      </c>
      <c r="I2097" s="705">
        <v>88000</v>
      </c>
      <c r="J2097" s="643"/>
      <c r="K2097" s="578">
        <f t="shared" si="113"/>
        <v>0</v>
      </c>
      <c r="L2097" s="579">
        <f t="shared" si="114"/>
        <v>0</v>
      </c>
      <c r="M2097" s="580">
        <f t="shared" si="115"/>
        <v>3520000</v>
      </c>
      <c r="N2097" s="638" t="s">
        <v>1623</v>
      </c>
      <c r="O2097" s="638"/>
      <c r="P2097" s="639" t="s">
        <v>35</v>
      </c>
      <c r="Q2097" s="639" t="s">
        <v>357</v>
      </c>
      <c r="R2097" s="639" t="s">
        <v>60</v>
      </c>
      <c r="S2097" s="639"/>
    </row>
    <row r="2098" spans="1:19" ht="20.25" customHeight="1">
      <c r="A2098" s="639" t="s">
        <v>770</v>
      </c>
      <c r="B2098" s="638" t="s">
        <v>4534</v>
      </c>
      <c r="C2098" s="639" t="s">
        <v>515</v>
      </c>
      <c r="D2098" s="640" t="s">
        <v>4477</v>
      </c>
      <c r="E2098" s="638"/>
      <c r="F2098" s="639" t="s">
        <v>1389</v>
      </c>
      <c r="G2098" s="638"/>
      <c r="H2098" s="1110">
        <v>166</v>
      </c>
      <c r="I2098" s="705">
        <v>74727</v>
      </c>
      <c r="J2098" s="643">
        <v>16.5</v>
      </c>
      <c r="K2098" s="578">
        <f t="shared" si="113"/>
        <v>2739</v>
      </c>
      <c r="L2098" s="579">
        <f t="shared" si="114"/>
        <v>2.7389999999999999</v>
      </c>
      <c r="M2098" s="580">
        <f t="shared" si="115"/>
        <v>12404682</v>
      </c>
      <c r="N2098" s="638"/>
      <c r="O2098" s="638" t="s">
        <v>3332</v>
      </c>
      <c r="P2098" s="639" t="s">
        <v>761</v>
      </c>
      <c r="Q2098" s="639" t="s">
        <v>981</v>
      </c>
      <c r="R2098" s="639" t="s">
        <v>60</v>
      </c>
      <c r="S2098" s="639"/>
    </row>
    <row r="2099" spans="1:19" ht="20.25" customHeight="1">
      <c r="A2099" s="639" t="s">
        <v>351</v>
      </c>
      <c r="B2099" s="638" t="s">
        <v>1338</v>
      </c>
      <c r="C2099" s="639" t="s">
        <v>352</v>
      </c>
      <c r="D2099" s="640" t="s">
        <v>4482</v>
      </c>
      <c r="E2099" s="638"/>
      <c r="F2099" s="639" t="s">
        <v>3836</v>
      </c>
      <c r="G2099" s="638"/>
      <c r="H2099" s="1110">
        <v>140</v>
      </c>
      <c r="I2099" s="705">
        <v>171001</v>
      </c>
      <c r="J2099" s="643"/>
      <c r="K2099" s="578">
        <f t="shared" si="113"/>
        <v>0</v>
      </c>
      <c r="L2099" s="579">
        <f t="shared" si="114"/>
        <v>0</v>
      </c>
      <c r="M2099" s="580">
        <f t="shared" si="115"/>
        <v>23940140</v>
      </c>
      <c r="N2099" s="638" t="s">
        <v>1213</v>
      </c>
      <c r="O2099" s="638"/>
      <c r="P2099" s="639" t="s">
        <v>761</v>
      </c>
      <c r="Q2099" s="639" t="s">
        <v>354</v>
      </c>
      <c r="R2099" s="639" t="s">
        <v>70</v>
      </c>
      <c r="S2099" s="639"/>
    </row>
    <row r="2100" spans="1:19" ht="20.25" customHeight="1">
      <c r="A2100" s="639" t="s">
        <v>608</v>
      </c>
      <c r="B2100" s="638" t="s">
        <v>3914</v>
      </c>
      <c r="C2100" s="639" t="s">
        <v>399</v>
      </c>
      <c r="D2100" s="640" t="s">
        <v>4469</v>
      </c>
      <c r="E2100" s="638"/>
      <c r="F2100" s="639" t="s">
        <v>719</v>
      </c>
      <c r="G2100" s="638"/>
      <c r="H2100" s="1110">
        <v>563</v>
      </c>
      <c r="I2100" s="705">
        <v>165600</v>
      </c>
      <c r="J2100" s="643">
        <v>31.9</v>
      </c>
      <c r="K2100" s="578">
        <f t="shared" si="113"/>
        <v>17959.7</v>
      </c>
      <c r="L2100" s="579">
        <f t="shared" si="114"/>
        <v>17.959700000000002</v>
      </c>
      <c r="M2100" s="580">
        <f t="shared" si="115"/>
        <v>93232800</v>
      </c>
      <c r="N2100" s="638"/>
      <c r="O2100" s="638" t="s">
        <v>3698</v>
      </c>
      <c r="P2100" s="639" t="s">
        <v>3735</v>
      </c>
      <c r="Q2100" s="639" t="s">
        <v>370</v>
      </c>
      <c r="R2100" s="639" t="s">
        <v>60</v>
      </c>
      <c r="S2100" s="639"/>
    </row>
    <row r="2101" spans="1:19" ht="20.25" customHeight="1">
      <c r="A2101" s="639" t="s">
        <v>608</v>
      </c>
      <c r="B2101" s="638" t="s">
        <v>3914</v>
      </c>
      <c r="C2101" s="639" t="s">
        <v>399</v>
      </c>
      <c r="D2101" s="640" t="s">
        <v>4469</v>
      </c>
      <c r="E2101" s="638"/>
      <c r="F2101" s="639" t="s">
        <v>440</v>
      </c>
      <c r="G2101" s="638"/>
      <c r="H2101" s="1110">
        <v>563</v>
      </c>
      <c r="I2101" s="705">
        <v>259200</v>
      </c>
      <c r="J2101" s="643">
        <v>37</v>
      </c>
      <c r="K2101" s="578">
        <f t="shared" si="113"/>
        <v>20831</v>
      </c>
      <c r="L2101" s="579">
        <f t="shared" si="114"/>
        <v>20.831</v>
      </c>
      <c r="M2101" s="580">
        <f t="shared" si="115"/>
        <v>145929600</v>
      </c>
      <c r="N2101" s="638"/>
      <c r="O2101" s="638" t="s">
        <v>598</v>
      </c>
      <c r="P2101" s="639" t="s">
        <v>3735</v>
      </c>
      <c r="Q2101" s="639" t="s">
        <v>327</v>
      </c>
      <c r="R2101" s="639" t="s">
        <v>60</v>
      </c>
      <c r="S2101" s="639"/>
    </row>
    <row r="2102" spans="1:19" ht="20.25" customHeight="1">
      <c r="A2102" s="639" t="s">
        <v>608</v>
      </c>
      <c r="B2102" s="638" t="s">
        <v>3914</v>
      </c>
      <c r="C2102" s="639" t="s">
        <v>399</v>
      </c>
      <c r="D2102" s="640" t="s">
        <v>4469</v>
      </c>
      <c r="E2102" s="638"/>
      <c r="F2102" s="639" t="s">
        <v>645</v>
      </c>
      <c r="G2102" s="638"/>
      <c r="H2102" s="1110">
        <v>1126</v>
      </c>
      <c r="I2102" s="705">
        <v>78300</v>
      </c>
      <c r="J2102" s="643">
        <v>14</v>
      </c>
      <c r="K2102" s="578">
        <f t="shared" si="113"/>
        <v>15764</v>
      </c>
      <c r="L2102" s="579">
        <f t="shared" si="114"/>
        <v>15.763999999999999</v>
      </c>
      <c r="M2102" s="580">
        <f t="shared" si="115"/>
        <v>88165800</v>
      </c>
      <c r="N2102" s="638"/>
      <c r="O2102" s="638" t="s">
        <v>3699</v>
      </c>
      <c r="P2102" s="639" t="s">
        <v>3735</v>
      </c>
      <c r="Q2102" s="639" t="s">
        <v>270</v>
      </c>
      <c r="R2102" s="639" t="s">
        <v>60</v>
      </c>
      <c r="S2102" s="639"/>
    </row>
    <row r="2103" spans="1:19" ht="20.25" customHeight="1">
      <c r="A2103" s="639" t="s">
        <v>3918</v>
      </c>
      <c r="B2103" s="638" t="s">
        <v>3919</v>
      </c>
      <c r="C2103" s="639" t="s">
        <v>64</v>
      </c>
      <c r="D2103" s="640" t="s">
        <v>4397</v>
      </c>
      <c r="E2103" s="638"/>
      <c r="F2103" s="639" t="s">
        <v>3835</v>
      </c>
      <c r="G2103" s="638"/>
      <c r="H2103" s="1110">
        <v>840</v>
      </c>
      <c r="I2103" s="705">
        <v>129690</v>
      </c>
      <c r="J2103" s="643"/>
      <c r="K2103" s="578">
        <f t="shared" si="113"/>
        <v>0</v>
      </c>
      <c r="L2103" s="579">
        <f t="shared" si="114"/>
        <v>0</v>
      </c>
      <c r="M2103" s="580">
        <f t="shared" si="115"/>
        <v>108939600</v>
      </c>
      <c r="N2103" s="638"/>
      <c r="O2103" s="638"/>
      <c r="P2103" s="639" t="s">
        <v>284</v>
      </c>
      <c r="Q2103" s="639" t="s">
        <v>281</v>
      </c>
      <c r="R2103" s="639" t="s">
        <v>70</v>
      </c>
      <c r="S2103" s="639"/>
    </row>
    <row r="2104" spans="1:19" ht="20.25" customHeight="1">
      <c r="A2104" s="639" t="s">
        <v>744</v>
      </c>
      <c r="B2104" s="638" t="s">
        <v>3924</v>
      </c>
      <c r="C2104" s="639" t="s">
        <v>1011</v>
      </c>
      <c r="D2104" s="640" t="s">
        <v>4478</v>
      </c>
      <c r="E2104" s="638"/>
      <c r="F2104" s="639" t="s">
        <v>427</v>
      </c>
      <c r="G2104" s="638"/>
      <c r="H2104" s="1110">
        <v>15</v>
      </c>
      <c r="I2104" s="705">
        <v>234565</v>
      </c>
      <c r="J2104" s="643">
        <v>42.3</v>
      </c>
      <c r="K2104" s="578">
        <f t="shared" si="113"/>
        <v>634.5</v>
      </c>
      <c r="L2104" s="579">
        <f t="shared" si="114"/>
        <v>0.63449999999999995</v>
      </c>
      <c r="M2104" s="580">
        <f t="shared" si="115"/>
        <v>3518475</v>
      </c>
      <c r="N2104" s="638"/>
      <c r="O2104" s="638" t="s">
        <v>3923</v>
      </c>
      <c r="P2104" s="639" t="s">
        <v>482</v>
      </c>
      <c r="Q2104" s="639" t="s">
        <v>327</v>
      </c>
      <c r="R2104" s="639" t="s">
        <v>60</v>
      </c>
      <c r="S2104" s="639" t="s">
        <v>109</v>
      </c>
    </row>
    <row r="2105" spans="1:19" ht="20.25" customHeight="1">
      <c r="A2105" s="639" t="s">
        <v>744</v>
      </c>
      <c r="B2105" s="638" t="s">
        <v>3924</v>
      </c>
      <c r="C2105" s="639" t="s">
        <v>1011</v>
      </c>
      <c r="D2105" s="640" t="s">
        <v>4478</v>
      </c>
      <c r="E2105" s="638"/>
      <c r="F2105" s="639" t="s">
        <v>880</v>
      </c>
      <c r="G2105" s="638"/>
      <c r="H2105" s="1110">
        <v>15</v>
      </c>
      <c r="I2105" s="705">
        <v>3753</v>
      </c>
      <c r="J2105" s="643">
        <v>0</v>
      </c>
      <c r="K2105" s="578">
        <f t="shared" si="113"/>
        <v>0</v>
      </c>
      <c r="L2105" s="579">
        <f t="shared" si="114"/>
        <v>0</v>
      </c>
      <c r="M2105" s="580">
        <f t="shared" si="115"/>
        <v>56295</v>
      </c>
      <c r="N2105" s="638"/>
      <c r="O2105" s="638" t="s">
        <v>3923</v>
      </c>
      <c r="P2105" s="639" t="s">
        <v>482</v>
      </c>
      <c r="Q2105" s="639" t="s">
        <v>336</v>
      </c>
      <c r="R2105" s="639" t="s">
        <v>73</v>
      </c>
      <c r="S2105" s="639" t="s">
        <v>109</v>
      </c>
    </row>
    <row r="2106" spans="1:19" ht="20.25" customHeight="1">
      <c r="A2106" s="639" t="s">
        <v>744</v>
      </c>
      <c r="B2106" s="638" t="s">
        <v>3924</v>
      </c>
      <c r="C2106" s="639" t="s">
        <v>1011</v>
      </c>
      <c r="D2106" s="640" t="s">
        <v>4478</v>
      </c>
      <c r="E2106" s="638"/>
      <c r="F2106" s="639" t="s">
        <v>427</v>
      </c>
      <c r="G2106" s="638"/>
      <c r="H2106" s="1110">
        <v>1518</v>
      </c>
      <c r="I2106" s="705">
        <v>236967</v>
      </c>
      <c r="J2106" s="643">
        <v>42.3</v>
      </c>
      <c r="K2106" s="578">
        <f t="shared" si="113"/>
        <v>64211.399999999994</v>
      </c>
      <c r="L2106" s="579">
        <f t="shared" si="114"/>
        <v>64.211399999999998</v>
      </c>
      <c r="M2106" s="580">
        <f t="shared" si="115"/>
        <v>359715906</v>
      </c>
      <c r="N2106" s="638"/>
      <c r="O2106" s="638" t="s">
        <v>4134</v>
      </c>
      <c r="P2106" s="639" t="s">
        <v>482</v>
      </c>
      <c r="Q2106" s="639" t="s">
        <v>327</v>
      </c>
      <c r="R2106" s="639" t="s">
        <v>60</v>
      </c>
      <c r="S2106" s="639" t="s">
        <v>109</v>
      </c>
    </row>
    <row r="2107" spans="1:19" ht="20.25" customHeight="1">
      <c r="A2107" s="639" t="s">
        <v>744</v>
      </c>
      <c r="B2107" s="638" t="s">
        <v>3924</v>
      </c>
      <c r="C2107" s="639" t="s">
        <v>1011</v>
      </c>
      <c r="D2107" s="640" t="s">
        <v>4478</v>
      </c>
      <c r="E2107" s="638"/>
      <c r="F2107" s="639" t="s">
        <v>880</v>
      </c>
      <c r="G2107" s="638"/>
      <c r="H2107" s="1110">
        <v>1518</v>
      </c>
      <c r="I2107" s="705">
        <v>3792</v>
      </c>
      <c r="J2107" s="643">
        <v>0</v>
      </c>
      <c r="K2107" s="578">
        <f t="shared" si="113"/>
        <v>0</v>
      </c>
      <c r="L2107" s="579">
        <f t="shared" si="114"/>
        <v>0</v>
      </c>
      <c r="M2107" s="580">
        <f t="shared" si="115"/>
        <v>5756256</v>
      </c>
      <c r="N2107" s="638"/>
      <c r="O2107" s="638" t="s">
        <v>3926</v>
      </c>
      <c r="P2107" s="639" t="s">
        <v>482</v>
      </c>
      <c r="Q2107" s="639" t="s">
        <v>336</v>
      </c>
      <c r="R2107" s="639" t="s">
        <v>73</v>
      </c>
      <c r="S2107" s="639" t="s">
        <v>109</v>
      </c>
    </row>
    <row r="2108" spans="1:19" ht="20.25" customHeight="1">
      <c r="A2108" s="639" t="s">
        <v>744</v>
      </c>
      <c r="B2108" s="638" t="s">
        <v>3924</v>
      </c>
      <c r="C2108" s="639" t="s">
        <v>1011</v>
      </c>
      <c r="D2108" s="640" t="s">
        <v>4478</v>
      </c>
      <c r="E2108" s="638"/>
      <c r="F2108" s="639" t="s">
        <v>592</v>
      </c>
      <c r="G2108" s="638"/>
      <c r="H2108" s="1110">
        <v>1529</v>
      </c>
      <c r="I2108" s="705">
        <v>73300</v>
      </c>
      <c r="J2108" s="643">
        <v>14.7</v>
      </c>
      <c r="K2108" s="578">
        <f t="shared" si="113"/>
        <v>22476.3</v>
      </c>
      <c r="L2108" s="579">
        <f t="shared" si="114"/>
        <v>22.476299999999998</v>
      </c>
      <c r="M2108" s="580">
        <f t="shared" si="115"/>
        <v>112075700</v>
      </c>
      <c r="N2108" s="638"/>
      <c r="O2108" s="638" t="s">
        <v>3927</v>
      </c>
      <c r="P2108" s="639" t="s">
        <v>482</v>
      </c>
      <c r="Q2108" s="639" t="s">
        <v>357</v>
      </c>
      <c r="R2108" s="639" t="s">
        <v>60</v>
      </c>
      <c r="S2108" s="639" t="s">
        <v>109</v>
      </c>
    </row>
    <row r="2109" spans="1:19" ht="20.25" customHeight="1">
      <c r="A2109" s="639" t="s">
        <v>744</v>
      </c>
      <c r="B2109" s="638" t="s">
        <v>3924</v>
      </c>
      <c r="C2109" s="639" t="s">
        <v>1011</v>
      </c>
      <c r="D2109" s="640" t="s">
        <v>4478</v>
      </c>
      <c r="E2109" s="638"/>
      <c r="F2109" s="639" t="s">
        <v>521</v>
      </c>
      <c r="G2109" s="638"/>
      <c r="H2109" s="1110">
        <v>1514</v>
      </c>
      <c r="I2109" s="705">
        <v>175500</v>
      </c>
      <c r="J2109" s="643">
        <v>0</v>
      </c>
      <c r="K2109" s="578">
        <f t="shared" si="113"/>
        <v>0</v>
      </c>
      <c r="L2109" s="579">
        <f t="shared" si="114"/>
        <v>0</v>
      </c>
      <c r="M2109" s="580">
        <f t="shared" si="115"/>
        <v>265707000</v>
      </c>
      <c r="N2109" s="638"/>
      <c r="O2109" s="638" t="s">
        <v>3928</v>
      </c>
      <c r="P2109" s="639" t="s">
        <v>482</v>
      </c>
      <c r="Q2109" s="639" t="s">
        <v>374</v>
      </c>
      <c r="R2109" s="639" t="s">
        <v>375</v>
      </c>
      <c r="S2109" s="639" t="s">
        <v>109</v>
      </c>
    </row>
    <row r="2110" spans="1:19" ht="20.25" customHeight="1">
      <c r="A2110" s="639" t="s">
        <v>744</v>
      </c>
      <c r="B2110" s="638" t="s">
        <v>3924</v>
      </c>
      <c r="C2110" s="639" t="s">
        <v>1011</v>
      </c>
      <c r="D2110" s="640" t="s">
        <v>4478</v>
      </c>
      <c r="E2110" s="638"/>
      <c r="F2110" s="639" t="s">
        <v>3929</v>
      </c>
      <c r="G2110" s="638"/>
      <c r="H2110" s="1110">
        <v>29</v>
      </c>
      <c r="I2110" s="705">
        <v>197413</v>
      </c>
      <c r="J2110" s="643">
        <v>36</v>
      </c>
      <c r="K2110" s="578">
        <f t="shared" si="113"/>
        <v>1044</v>
      </c>
      <c r="L2110" s="579">
        <f t="shared" si="114"/>
        <v>1.044</v>
      </c>
      <c r="M2110" s="580">
        <f t="shared" si="115"/>
        <v>5724977</v>
      </c>
      <c r="N2110" s="638"/>
      <c r="O2110" s="638" t="s">
        <v>3930</v>
      </c>
      <c r="P2110" s="639" t="s">
        <v>482</v>
      </c>
      <c r="Q2110" s="639" t="s">
        <v>403</v>
      </c>
      <c r="R2110" s="639" t="s">
        <v>60</v>
      </c>
      <c r="S2110" s="639" t="s">
        <v>109</v>
      </c>
    </row>
    <row r="2111" spans="1:19" ht="20.25" customHeight="1">
      <c r="A2111" s="639" t="s">
        <v>744</v>
      </c>
      <c r="B2111" s="638" t="s">
        <v>3924</v>
      </c>
      <c r="C2111" s="639" t="s">
        <v>1011</v>
      </c>
      <c r="D2111" s="640" t="s">
        <v>4478</v>
      </c>
      <c r="E2111" s="638"/>
      <c r="F2111" s="639" t="s">
        <v>880</v>
      </c>
      <c r="G2111" s="638"/>
      <c r="H2111" s="1110">
        <v>29</v>
      </c>
      <c r="I2111" s="705">
        <v>4050</v>
      </c>
      <c r="J2111" s="643">
        <v>0</v>
      </c>
      <c r="K2111" s="578">
        <f t="shared" si="113"/>
        <v>0</v>
      </c>
      <c r="L2111" s="579">
        <f t="shared" si="114"/>
        <v>0</v>
      </c>
      <c r="M2111" s="580">
        <f t="shared" si="115"/>
        <v>117450</v>
      </c>
      <c r="N2111" s="638"/>
      <c r="O2111" s="638" t="s">
        <v>3930</v>
      </c>
      <c r="P2111" s="639" t="s">
        <v>482</v>
      </c>
      <c r="Q2111" s="639" t="s">
        <v>336</v>
      </c>
      <c r="R2111" s="639" t="s">
        <v>73</v>
      </c>
      <c r="S2111" s="639" t="s">
        <v>109</v>
      </c>
    </row>
    <row r="2112" spans="1:19" ht="20.25" customHeight="1">
      <c r="A2112" s="639" t="s">
        <v>744</v>
      </c>
      <c r="B2112" s="638" t="s">
        <v>3924</v>
      </c>
      <c r="C2112" s="639" t="s">
        <v>1011</v>
      </c>
      <c r="D2112" s="640" t="s">
        <v>4478</v>
      </c>
      <c r="E2112" s="638"/>
      <c r="F2112" s="639" t="s">
        <v>709</v>
      </c>
      <c r="G2112" s="638"/>
      <c r="H2112" s="1110">
        <v>49</v>
      </c>
      <c r="I2112" s="705">
        <v>9900</v>
      </c>
      <c r="J2112" s="643">
        <v>0</v>
      </c>
      <c r="K2112" s="578">
        <f t="shared" si="113"/>
        <v>0</v>
      </c>
      <c r="L2112" s="579">
        <f t="shared" si="114"/>
        <v>0</v>
      </c>
      <c r="M2112" s="580">
        <f t="shared" si="115"/>
        <v>485100</v>
      </c>
      <c r="N2112" s="638"/>
      <c r="O2112" s="638" t="s">
        <v>3931</v>
      </c>
      <c r="P2112" s="639" t="s">
        <v>482</v>
      </c>
      <c r="Q2112" s="639" t="s">
        <v>360</v>
      </c>
      <c r="R2112" s="639" t="s">
        <v>73</v>
      </c>
      <c r="S2112" s="639" t="s">
        <v>109</v>
      </c>
    </row>
    <row r="2113" spans="1:19" ht="20.25" customHeight="1">
      <c r="A2113" s="639" t="s">
        <v>744</v>
      </c>
      <c r="B2113" s="638" t="s">
        <v>3924</v>
      </c>
      <c r="C2113" s="639" t="s">
        <v>1011</v>
      </c>
      <c r="D2113" s="640" t="s">
        <v>4478</v>
      </c>
      <c r="E2113" s="638"/>
      <c r="F2113" s="639" t="s">
        <v>1736</v>
      </c>
      <c r="G2113" s="638"/>
      <c r="H2113" s="1110">
        <v>12</v>
      </c>
      <c r="I2113" s="705">
        <v>96518</v>
      </c>
      <c r="J2113" s="643">
        <v>14.7</v>
      </c>
      <c r="K2113" s="578">
        <f t="shared" si="113"/>
        <v>176.39999999999998</v>
      </c>
      <c r="L2113" s="579">
        <f t="shared" si="114"/>
        <v>0.17639999999999997</v>
      </c>
      <c r="M2113" s="580">
        <f t="shared" si="115"/>
        <v>1158216</v>
      </c>
      <c r="N2113" s="638"/>
      <c r="O2113" s="638" t="s">
        <v>3932</v>
      </c>
      <c r="P2113" s="639" t="s">
        <v>482</v>
      </c>
      <c r="Q2113" s="639" t="s">
        <v>755</v>
      </c>
      <c r="R2113" s="639" t="s">
        <v>60</v>
      </c>
      <c r="S2113" s="639" t="s">
        <v>109</v>
      </c>
    </row>
    <row r="2114" spans="1:19" ht="20.25" customHeight="1">
      <c r="A2114" s="639" t="s">
        <v>744</v>
      </c>
      <c r="B2114" s="638" t="s">
        <v>3924</v>
      </c>
      <c r="C2114" s="639" t="s">
        <v>1011</v>
      </c>
      <c r="D2114" s="640" t="s">
        <v>4478</v>
      </c>
      <c r="E2114" s="638"/>
      <c r="F2114" s="639" t="s">
        <v>654</v>
      </c>
      <c r="G2114" s="638"/>
      <c r="H2114" s="1110">
        <v>31</v>
      </c>
      <c r="I2114" s="705">
        <v>66507</v>
      </c>
      <c r="J2114" s="643">
        <v>14</v>
      </c>
      <c r="K2114" s="578">
        <f t="shared" si="113"/>
        <v>434</v>
      </c>
      <c r="L2114" s="579">
        <f t="shared" si="114"/>
        <v>0.434</v>
      </c>
      <c r="M2114" s="580">
        <f t="shared" si="115"/>
        <v>2061717</v>
      </c>
      <c r="N2114" s="638"/>
      <c r="O2114" s="638" t="s">
        <v>3087</v>
      </c>
      <c r="P2114" s="639" t="s">
        <v>482</v>
      </c>
      <c r="Q2114" s="639" t="s">
        <v>270</v>
      </c>
      <c r="R2114" s="639" t="s">
        <v>60</v>
      </c>
      <c r="S2114" s="639" t="s">
        <v>109</v>
      </c>
    </row>
    <row r="2115" spans="1:19" ht="20.25" customHeight="1">
      <c r="A2115" s="639" t="s">
        <v>744</v>
      </c>
      <c r="B2115" s="638" t="s">
        <v>3924</v>
      </c>
      <c r="C2115" s="639" t="s">
        <v>1011</v>
      </c>
      <c r="D2115" s="640" t="s">
        <v>4478</v>
      </c>
      <c r="E2115" s="638"/>
      <c r="F2115" s="639" t="s">
        <v>1399</v>
      </c>
      <c r="G2115" s="638"/>
      <c r="H2115" s="1110">
        <v>31</v>
      </c>
      <c r="I2115" s="705">
        <v>15188</v>
      </c>
      <c r="J2115" s="643">
        <v>0</v>
      </c>
      <c r="K2115" s="578">
        <f t="shared" si="113"/>
        <v>0</v>
      </c>
      <c r="L2115" s="579">
        <f t="shared" si="114"/>
        <v>0</v>
      </c>
      <c r="M2115" s="580">
        <f t="shared" si="115"/>
        <v>470828</v>
      </c>
      <c r="N2115" s="638"/>
      <c r="O2115" s="638" t="s">
        <v>3087</v>
      </c>
      <c r="P2115" s="639" t="s">
        <v>482</v>
      </c>
      <c r="Q2115" s="639" t="s">
        <v>577</v>
      </c>
      <c r="R2115" s="639" t="s">
        <v>375</v>
      </c>
      <c r="S2115" s="639" t="s">
        <v>109</v>
      </c>
    </row>
    <row r="2116" spans="1:19" ht="20.25" customHeight="1">
      <c r="A2116" s="639" t="s">
        <v>744</v>
      </c>
      <c r="B2116" s="638" t="s">
        <v>3924</v>
      </c>
      <c r="C2116" s="639" t="s">
        <v>1011</v>
      </c>
      <c r="D2116" s="640" t="s">
        <v>4478</v>
      </c>
      <c r="E2116" s="638"/>
      <c r="F2116" s="639" t="s">
        <v>2317</v>
      </c>
      <c r="G2116" s="638"/>
      <c r="H2116" s="1110">
        <v>1</v>
      </c>
      <c r="I2116" s="705">
        <v>87177</v>
      </c>
      <c r="J2116" s="643">
        <v>22.5</v>
      </c>
      <c r="K2116" s="578">
        <f t="shared" si="113"/>
        <v>22.5</v>
      </c>
      <c r="L2116" s="579">
        <f t="shared" si="114"/>
        <v>2.2499999999999999E-2</v>
      </c>
      <c r="M2116" s="580">
        <f t="shared" si="115"/>
        <v>87177</v>
      </c>
      <c r="N2116" s="638"/>
      <c r="O2116" s="638" t="s">
        <v>3933</v>
      </c>
      <c r="P2116" s="639" t="s">
        <v>482</v>
      </c>
      <c r="Q2116" s="639" t="s">
        <v>628</v>
      </c>
      <c r="R2116" s="639" t="s">
        <v>68</v>
      </c>
      <c r="S2116" s="639" t="s">
        <v>109</v>
      </c>
    </row>
    <row r="2117" spans="1:19" ht="20.25" customHeight="1">
      <c r="A2117" s="639" t="s">
        <v>744</v>
      </c>
      <c r="B2117" s="638" t="s">
        <v>3924</v>
      </c>
      <c r="C2117" s="639" t="s">
        <v>1011</v>
      </c>
      <c r="D2117" s="640" t="s">
        <v>4478</v>
      </c>
      <c r="E2117" s="638"/>
      <c r="F2117" s="639" t="s">
        <v>1643</v>
      </c>
      <c r="G2117" s="638"/>
      <c r="H2117" s="1110">
        <v>1</v>
      </c>
      <c r="I2117" s="705">
        <v>12388</v>
      </c>
      <c r="J2117" s="643">
        <v>0</v>
      </c>
      <c r="K2117" s="578">
        <f t="shared" si="113"/>
        <v>0</v>
      </c>
      <c r="L2117" s="579">
        <f t="shared" si="114"/>
        <v>0</v>
      </c>
      <c r="M2117" s="580">
        <f t="shared" si="115"/>
        <v>12388</v>
      </c>
      <c r="N2117" s="638"/>
      <c r="O2117" s="638" t="s">
        <v>3933</v>
      </c>
      <c r="P2117" s="639" t="s">
        <v>482</v>
      </c>
      <c r="Q2117" s="639" t="s">
        <v>336</v>
      </c>
      <c r="R2117" s="639" t="s">
        <v>73</v>
      </c>
      <c r="S2117" s="639" t="s">
        <v>109</v>
      </c>
    </row>
    <row r="2118" spans="1:19" ht="20.25" customHeight="1">
      <c r="A2118" s="639" t="s">
        <v>744</v>
      </c>
      <c r="B2118" s="638" t="s">
        <v>3924</v>
      </c>
      <c r="C2118" s="639" t="s">
        <v>1011</v>
      </c>
      <c r="D2118" s="640" t="s">
        <v>4478</v>
      </c>
      <c r="E2118" s="638"/>
      <c r="F2118" s="639" t="s">
        <v>780</v>
      </c>
      <c r="G2118" s="638"/>
      <c r="H2118" s="1110">
        <v>6</v>
      </c>
      <c r="I2118" s="705">
        <v>99575</v>
      </c>
      <c r="J2118" s="643">
        <v>27</v>
      </c>
      <c r="K2118" s="578">
        <f t="shared" si="113"/>
        <v>162</v>
      </c>
      <c r="L2118" s="579">
        <f t="shared" si="114"/>
        <v>0.16200000000000001</v>
      </c>
      <c r="M2118" s="580">
        <f t="shared" si="115"/>
        <v>597450</v>
      </c>
      <c r="N2118" s="638"/>
      <c r="O2118" s="638" t="s">
        <v>3934</v>
      </c>
      <c r="P2118" s="639" t="s">
        <v>482</v>
      </c>
      <c r="Q2118" s="639" t="s">
        <v>364</v>
      </c>
      <c r="R2118" s="639" t="s">
        <v>68</v>
      </c>
      <c r="S2118" s="639" t="s">
        <v>109</v>
      </c>
    </row>
    <row r="2119" spans="1:19" ht="20.25" customHeight="1">
      <c r="A2119" s="639" t="s">
        <v>744</v>
      </c>
      <c r="B2119" s="638" t="s">
        <v>3924</v>
      </c>
      <c r="C2119" s="639" t="s">
        <v>1011</v>
      </c>
      <c r="D2119" s="640" t="s">
        <v>4478</v>
      </c>
      <c r="E2119" s="638"/>
      <c r="F2119" s="639" t="s">
        <v>3935</v>
      </c>
      <c r="G2119" s="638"/>
      <c r="H2119" s="1110">
        <v>6</v>
      </c>
      <c r="I2119" s="705">
        <v>99419</v>
      </c>
      <c r="J2119" s="643">
        <v>35</v>
      </c>
      <c r="K2119" s="578">
        <f t="shared" si="113"/>
        <v>210</v>
      </c>
      <c r="L2119" s="579">
        <f t="shared" si="114"/>
        <v>0.21</v>
      </c>
      <c r="M2119" s="580">
        <f t="shared" si="115"/>
        <v>596514</v>
      </c>
      <c r="N2119" s="638"/>
      <c r="O2119" s="638" t="s">
        <v>3936</v>
      </c>
      <c r="P2119" s="639" t="s">
        <v>482</v>
      </c>
      <c r="Q2119" s="639" t="s">
        <v>364</v>
      </c>
      <c r="R2119" s="639" t="s">
        <v>68</v>
      </c>
      <c r="S2119" s="639" t="s">
        <v>109</v>
      </c>
    </row>
    <row r="2120" spans="1:19" ht="20.25" customHeight="1">
      <c r="A2120" s="639" t="s">
        <v>744</v>
      </c>
      <c r="B2120" s="638" t="s">
        <v>3924</v>
      </c>
      <c r="C2120" s="639" t="s">
        <v>1011</v>
      </c>
      <c r="D2120" s="640" t="s">
        <v>4478</v>
      </c>
      <c r="E2120" s="638"/>
      <c r="F2120" s="639" t="s">
        <v>3935</v>
      </c>
      <c r="G2120" s="638"/>
      <c r="H2120" s="1110">
        <v>3</v>
      </c>
      <c r="I2120" s="705">
        <v>100487</v>
      </c>
      <c r="J2120" s="643">
        <v>35</v>
      </c>
      <c r="K2120" s="578">
        <f t="shared" si="113"/>
        <v>105</v>
      </c>
      <c r="L2120" s="579">
        <f t="shared" si="114"/>
        <v>0.105</v>
      </c>
      <c r="M2120" s="580">
        <f t="shared" si="115"/>
        <v>301461</v>
      </c>
      <c r="N2120" s="638"/>
      <c r="O2120" s="638" t="s">
        <v>3937</v>
      </c>
      <c r="P2120" s="639" t="s">
        <v>482</v>
      </c>
      <c r="Q2120" s="639" t="s">
        <v>364</v>
      </c>
      <c r="R2120" s="639" t="s">
        <v>68</v>
      </c>
      <c r="S2120" s="639" t="s">
        <v>109</v>
      </c>
    </row>
    <row r="2121" spans="1:19" ht="20.25" customHeight="1">
      <c r="A2121" s="639" t="s">
        <v>744</v>
      </c>
      <c r="B2121" s="638" t="s">
        <v>3924</v>
      </c>
      <c r="C2121" s="639" t="s">
        <v>1011</v>
      </c>
      <c r="D2121" s="640" t="s">
        <v>4478</v>
      </c>
      <c r="E2121" s="638"/>
      <c r="F2121" s="639" t="s">
        <v>634</v>
      </c>
      <c r="G2121" s="638"/>
      <c r="H2121" s="1110">
        <v>3</v>
      </c>
      <c r="I2121" s="705">
        <v>52162</v>
      </c>
      <c r="J2121" s="643">
        <v>0</v>
      </c>
      <c r="K2121" s="578">
        <f t="shared" si="113"/>
        <v>0</v>
      </c>
      <c r="L2121" s="579">
        <f t="shared" si="114"/>
        <v>0</v>
      </c>
      <c r="M2121" s="580">
        <f t="shared" si="115"/>
        <v>156486</v>
      </c>
      <c r="N2121" s="638"/>
      <c r="O2121" s="638" t="s">
        <v>3937</v>
      </c>
      <c r="P2121" s="639" t="s">
        <v>482</v>
      </c>
      <c r="Q2121" s="639" t="s">
        <v>336</v>
      </c>
      <c r="R2121" s="639" t="s">
        <v>73</v>
      </c>
      <c r="S2121" s="639" t="s">
        <v>109</v>
      </c>
    </row>
    <row r="2122" spans="1:19" ht="20.25" customHeight="1">
      <c r="A2122" s="639" t="s">
        <v>744</v>
      </c>
      <c r="B2122" s="638" t="s">
        <v>3924</v>
      </c>
      <c r="C2122" s="639" t="s">
        <v>1011</v>
      </c>
      <c r="D2122" s="640" t="s">
        <v>4478</v>
      </c>
      <c r="E2122" s="638"/>
      <c r="F2122" s="639" t="s">
        <v>777</v>
      </c>
      <c r="G2122" s="638"/>
      <c r="H2122" s="1110">
        <v>14</v>
      </c>
      <c r="I2122" s="705">
        <v>155927</v>
      </c>
      <c r="J2122" s="643">
        <v>32.6</v>
      </c>
      <c r="K2122" s="578">
        <f t="shared" si="113"/>
        <v>456.40000000000003</v>
      </c>
      <c r="L2122" s="579">
        <f t="shared" si="114"/>
        <v>0.45640000000000003</v>
      </c>
      <c r="M2122" s="580">
        <f t="shared" si="115"/>
        <v>2182978</v>
      </c>
      <c r="N2122" s="638"/>
      <c r="O2122" s="638" t="s">
        <v>3938</v>
      </c>
      <c r="P2122" s="639" t="s">
        <v>482</v>
      </c>
      <c r="Q2122" s="639" t="s">
        <v>361</v>
      </c>
      <c r="R2122" s="639" t="s">
        <v>60</v>
      </c>
      <c r="S2122" s="639" t="s">
        <v>109</v>
      </c>
    </row>
    <row r="2123" spans="1:19" ht="20.25" customHeight="1">
      <c r="A2123" s="639" t="s">
        <v>744</v>
      </c>
      <c r="B2123" s="638" t="s">
        <v>3924</v>
      </c>
      <c r="C2123" s="639" t="s">
        <v>1011</v>
      </c>
      <c r="D2123" s="640" t="s">
        <v>4478</v>
      </c>
      <c r="E2123" s="638"/>
      <c r="F2123" s="639" t="s">
        <v>629</v>
      </c>
      <c r="G2123" s="638"/>
      <c r="H2123" s="1110">
        <v>6</v>
      </c>
      <c r="I2123" s="705">
        <v>103811</v>
      </c>
      <c r="J2123" s="643">
        <v>31</v>
      </c>
      <c r="K2123" s="578">
        <f t="shared" si="113"/>
        <v>186</v>
      </c>
      <c r="L2123" s="579">
        <f t="shared" si="114"/>
        <v>0.186</v>
      </c>
      <c r="M2123" s="580">
        <f t="shared" si="115"/>
        <v>622866</v>
      </c>
      <c r="N2123" s="638"/>
      <c r="O2123" s="638" t="s">
        <v>3939</v>
      </c>
      <c r="P2123" s="639" t="s">
        <v>482</v>
      </c>
      <c r="Q2123" s="639" t="s">
        <v>327</v>
      </c>
      <c r="R2123" s="639" t="s">
        <v>68</v>
      </c>
      <c r="S2123" s="639" t="s">
        <v>109</v>
      </c>
    </row>
    <row r="2124" spans="1:19" ht="20.25" customHeight="1">
      <c r="A2124" s="639" t="s">
        <v>744</v>
      </c>
      <c r="B2124" s="638" t="s">
        <v>3924</v>
      </c>
      <c r="C2124" s="639" t="s">
        <v>1011</v>
      </c>
      <c r="D2124" s="640" t="s">
        <v>4478</v>
      </c>
      <c r="E2124" s="638"/>
      <c r="F2124" s="639" t="s">
        <v>880</v>
      </c>
      <c r="G2124" s="638"/>
      <c r="H2124" s="1110">
        <v>6</v>
      </c>
      <c r="I2124" s="705">
        <v>3170</v>
      </c>
      <c r="J2124" s="643">
        <v>0</v>
      </c>
      <c r="K2124" s="578">
        <f t="shared" si="113"/>
        <v>0</v>
      </c>
      <c r="L2124" s="579">
        <f t="shared" si="114"/>
        <v>0</v>
      </c>
      <c r="M2124" s="580">
        <f t="shared" si="115"/>
        <v>19020</v>
      </c>
      <c r="N2124" s="638"/>
      <c r="O2124" s="638" t="s">
        <v>3939</v>
      </c>
      <c r="P2124" s="639" t="s">
        <v>482</v>
      </c>
      <c r="Q2124" s="639" t="s">
        <v>336</v>
      </c>
      <c r="R2124" s="639" t="s">
        <v>73</v>
      </c>
      <c r="S2124" s="639" t="s">
        <v>109</v>
      </c>
    </row>
    <row r="2125" spans="1:19" ht="20.25" customHeight="1">
      <c r="A2125" s="639" t="s">
        <v>744</v>
      </c>
      <c r="B2125" s="638" t="s">
        <v>3924</v>
      </c>
      <c r="C2125" s="639" t="s">
        <v>1011</v>
      </c>
      <c r="D2125" s="640" t="s">
        <v>4478</v>
      </c>
      <c r="E2125" s="638"/>
      <c r="F2125" s="639" t="s">
        <v>362</v>
      </c>
      <c r="G2125" s="638"/>
      <c r="H2125" s="1110">
        <v>6</v>
      </c>
      <c r="I2125" s="705">
        <v>41861</v>
      </c>
      <c r="J2125" s="643">
        <v>8.5</v>
      </c>
      <c r="K2125" s="578">
        <f t="shared" si="113"/>
        <v>51</v>
      </c>
      <c r="L2125" s="579">
        <f t="shared" si="114"/>
        <v>5.0999999999999997E-2</v>
      </c>
      <c r="M2125" s="580">
        <f t="shared" si="115"/>
        <v>251166</v>
      </c>
      <c r="N2125" s="638"/>
      <c r="O2125" s="638" t="s">
        <v>1405</v>
      </c>
      <c r="P2125" s="639" t="s">
        <v>482</v>
      </c>
      <c r="Q2125" s="639" t="s">
        <v>344</v>
      </c>
      <c r="R2125" s="639" t="s">
        <v>68</v>
      </c>
      <c r="S2125" s="639" t="s">
        <v>109</v>
      </c>
    </row>
    <row r="2126" spans="1:19" ht="20.25" customHeight="1">
      <c r="A2126" s="639" t="s">
        <v>235</v>
      </c>
      <c r="B2126" s="638" t="s">
        <v>3942</v>
      </c>
      <c r="C2126" s="639" t="s">
        <v>371</v>
      </c>
      <c r="D2126" s="640" t="s">
        <v>4471</v>
      </c>
      <c r="E2126" s="638"/>
      <c r="F2126" s="639" t="s">
        <v>418</v>
      </c>
      <c r="G2126" s="638"/>
      <c r="H2126" s="1110">
        <v>1710</v>
      </c>
      <c r="I2126" s="705">
        <v>18794</v>
      </c>
      <c r="J2126" s="643">
        <v>0</v>
      </c>
      <c r="K2126" s="578">
        <f t="shared" si="113"/>
        <v>0</v>
      </c>
      <c r="L2126" s="579">
        <f t="shared" si="114"/>
        <v>0</v>
      </c>
      <c r="M2126" s="580">
        <f t="shared" si="115"/>
        <v>32137740</v>
      </c>
      <c r="N2126" s="638"/>
      <c r="O2126" s="638" t="s">
        <v>2222</v>
      </c>
      <c r="P2126" s="639" t="s">
        <v>483</v>
      </c>
      <c r="Q2126" s="639" t="s">
        <v>360</v>
      </c>
      <c r="R2126" s="639" t="s">
        <v>73</v>
      </c>
      <c r="S2126" s="639" t="s">
        <v>213</v>
      </c>
    </row>
    <row r="2127" spans="1:19" ht="20.25" customHeight="1">
      <c r="A2127" s="639" t="s">
        <v>235</v>
      </c>
      <c r="B2127" s="638" t="s">
        <v>3942</v>
      </c>
      <c r="C2127" s="639" t="s">
        <v>371</v>
      </c>
      <c r="D2127" s="640" t="s">
        <v>4471</v>
      </c>
      <c r="E2127" s="638"/>
      <c r="F2127" s="639" t="s">
        <v>387</v>
      </c>
      <c r="G2127" s="638"/>
      <c r="H2127" s="1110">
        <v>1710</v>
      </c>
      <c r="I2127" s="705">
        <v>16831</v>
      </c>
      <c r="J2127" s="643">
        <v>0</v>
      </c>
      <c r="K2127" s="578">
        <f t="shared" si="113"/>
        <v>0</v>
      </c>
      <c r="L2127" s="579">
        <f t="shared" si="114"/>
        <v>0</v>
      </c>
      <c r="M2127" s="580">
        <f t="shared" si="115"/>
        <v>28781010</v>
      </c>
      <c r="N2127" s="638"/>
      <c r="O2127" s="638" t="s">
        <v>2222</v>
      </c>
      <c r="P2127" s="639" t="s">
        <v>483</v>
      </c>
      <c r="Q2127" s="639" t="s">
        <v>336</v>
      </c>
      <c r="R2127" s="639" t="s">
        <v>73</v>
      </c>
      <c r="S2127" s="639" t="s">
        <v>213</v>
      </c>
    </row>
    <row r="2128" spans="1:19" ht="20.25" customHeight="1">
      <c r="A2128" s="639" t="s">
        <v>235</v>
      </c>
      <c r="B2128" s="638" t="s">
        <v>3942</v>
      </c>
      <c r="C2128" s="639" t="s">
        <v>371</v>
      </c>
      <c r="D2128" s="640" t="s">
        <v>4471</v>
      </c>
      <c r="E2128" s="638"/>
      <c r="F2128" s="639" t="s">
        <v>82</v>
      </c>
      <c r="G2128" s="638"/>
      <c r="H2128" s="1110">
        <v>1710</v>
      </c>
      <c r="I2128" s="705">
        <v>13324</v>
      </c>
      <c r="J2128" s="643">
        <v>0</v>
      </c>
      <c r="K2128" s="578">
        <f t="shared" si="113"/>
        <v>0</v>
      </c>
      <c r="L2128" s="579">
        <f t="shared" si="114"/>
        <v>0</v>
      </c>
      <c r="M2128" s="580">
        <f t="shared" si="115"/>
        <v>22784040</v>
      </c>
      <c r="N2128" s="638"/>
      <c r="O2128" s="638" t="s">
        <v>2222</v>
      </c>
      <c r="P2128" s="639" t="s">
        <v>483</v>
      </c>
      <c r="Q2128" s="639" t="s">
        <v>336</v>
      </c>
      <c r="R2128" s="639" t="s">
        <v>73</v>
      </c>
      <c r="S2128" s="639" t="s">
        <v>213</v>
      </c>
    </row>
    <row r="2129" spans="1:19" ht="20.25" customHeight="1">
      <c r="A2129" s="639" t="s">
        <v>235</v>
      </c>
      <c r="B2129" s="638" t="s">
        <v>3942</v>
      </c>
      <c r="C2129" s="639" t="s">
        <v>371</v>
      </c>
      <c r="D2129" s="640" t="s">
        <v>4471</v>
      </c>
      <c r="E2129" s="638"/>
      <c r="F2129" s="639" t="s">
        <v>275</v>
      </c>
      <c r="G2129" s="638"/>
      <c r="H2129" s="1110">
        <v>1710</v>
      </c>
      <c r="I2129" s="705">
        <v>71250</v>
      </c>
      <c r="J2129" s="643">
        <v>0</v>
      </c>
      <c r="K2129" s="578">
        <f t="shared" si="113"/>
        <v>0</v>
      </c>
      <c r="L2129" s="579">
        <f t="shared" si="114"/>
        <v>0</v>
      </c>
      <c r="M2129" s="580">
        <f t="shared" si="115"/>
        <v>121837500</v>
      </c>
      <c r="N2129" s="638"/>
      <c r="O2129" s="638" t="s">
        <v>2222</v>
      </c>
      <c r="P2129" s="639" t="s">
        <v>483</v>
      </c>
      <c r="Q2129" s="639" t="s">
        <v>276</v>
      </c>
      <c r="R2129" s="639" t="s">
        <v>73</v>
      </c>
      <c r="S2129" s="639" t="s">
        <v>213</v>
      </c>
    </row>
    <row r="2130" spans="1:19" ht="20.25" customHeight="1">
      <c r="A2130" s="639" t="s">
        <v>235</v>
      </c>
      <c r="B2130" s="638" t="s">
        <v>3942</v>
      </c>
      <c r="C2130" s="639" t="s">
        <v>371</v>
      </c>
      <c r="D2130" s="640" t="s">
        <v>4471</v>
      </c>
      <c r="E2130" s="638"/>
      <c r="F2130" s="639" t="s">
        <v>373</v>
      </c>
      <c r="G2130" s="638"/>
      <c r="H2130" s="1110">
        <v>1710</v>
      </c>
      <c r="I2130" s="705">
        <v>14306</v>
      </c>
      <c r="J2130" s="643">
        <v>0</v>
      </c>
      <c r="K2130" s="578">
        <f t="shared" si="113"/>
        <v>0</v>
      </c>
      <c r="L2130" s="579">
        <f t="shared" si="114"/>
        <v>0</v>
      </c>
      <c r="M2130" s="580">
        <f t="shared" si="115"/>
        <v>24463260</v>
      </c>
      <c r="N2130" s="638"/>
      <c r="O2130" s="638" t="s">
        <v>2222</v>
      </c>
      <c r="P2130" s="639" t="s">
        <v>483</v>
      </c>
      <c r="Q2130" s="639" t="s">
        <v>336</v>
      </c>
      <c r="R2130" s="639" t="s">
        <v>73</v>
      </c>
      <c r="S2130" s="639" t="s">
        <v>213</v>
      </c>
    </row>
    <row r="2131" spans="1:19" ht="20.25" customHeight="1">
      <c r="A2131" s="639" t="s">
        <v>235</v>
      </c>
      <c r="B2131" s="638" t="s">
        <v>3942</v>
      </c>
      <c r="C2131" s="639" t="s">
        <v>371</v>
      </c>
      <c r="D2131" s="640" t="s">
        <v>4471</v>
      </c>
      <c r="E2131" s="638"/>
      <c r="F2131" s="639" t="s">
        <v>1115</v>
      </c>
      <c r="G2131" s="638"/>
      <c r="H2131" s="1110">
        <v>1710</v>
      </c>
      <c r="I2131" s="705">
        <v>8065</v>
      </c>
      <c r="J2131" s="643">
        <v>0</v>
      </c>
      <c r="K2131" s="578">
        <f t="shared" si="113"/>
        <v>0</v>
      </c>
      <c r="L2131" s="579">
        <f t="shared" si="114"/>
        <v>0</v>
      </c>
      <c r="M2131" s="580">
        <f t="shared" si="115"/>
        <v>13791150</v>
      </c>
      <c r="N2131" s="638"/>
      <c r="O2131" s="638" t="s">
        <v>2222</v>
      </c>
      <c r="P2131" s="639" t="s">
        <v>483</v>
      </c>
      <c r="Q2131" s="639" t="s">
        <v>336</v>
      </c>
      <c r="R2131" s="639" t="s">
        <v>73</v>
      </c>
      <c r="S2131" s="639" t="s">
        <v>213</v>
      </c>
    </row>
    <row r="2132" spans="1:19" ht="20.25" customHeight="1">
      <c r="A2132" s="639" t="s">
        <v>235</v>
      </c>
      <c r="B2132" s="638" t="s">
        <v>3942</v>
      </c>
      <c r="C2132" s="639" t="s">
        <v>371</v>
      </c>
      <c r="D2132" s="640" t="s">
        <v>4471</v>
      </c>
      <c r="E2132" s="638"/>
      <c r="F2132" s="639" t="s">
        <v>1647</v>
      </c>
      <c r="G2132" s="638"/>
      <c r="H2132" s="1110">
        <v>1710</v>
      </c>
      <c r="I2132" s="705">
        <v>5610</v>
      </c>
      <c r="J2132" s="643">
        <v>0</v>
      </c>
      <c r="K2132" s="578">
        <f t="shared" si="113"/>
        <v>0</v>
      </c>
      <c r="L2132" s="579">
        <f t="shared" si="114"/>
        <v>0</v>
      </c>
      <c r="M2132" s="580">
        <f t="shared" si="115"/>
        <v>9593100</v>
      </c>
      <c r="N2132" s="638"/>
      <c r="O2132" s="638" t="s">
        <v>2222</v>
      </c>
      <c r="P2132" s="639" t="s">
        <v>483</v>
      </c>
      <c r="Q2132" s="639" t="s">
        <v>336</v>
      </c>
      <c r="R2132" s="639" t="s">
        <v>73</v>
      </c>
      <c r="S2132" s="639" t="s">
        <v>213</v>
      </c>
    </row>
    <row r="2133" spans="1:19" ht="20.25" customHeight="1">
      <c r="A2133" s="639" t="s">
        <v>235</v>
      </c>
      <c r="B2133" s="638" t="s">
        <v>3942</v>
      </c>
      <c r="C2133" s="639" t="s">
        <v>371</v>
      </c>
      <c r="D2133" s="640" t="s">
        <v>4471</v>
      </c>
      <c r="E2133" s="638"/>
      <c r="F2133" s="639" t="s">
        <v>81</v>
      </c>
      <c r="G2133" s="638"/>
      <c r="H2133" s="1110">
        <v>1710</v>
      </c>
      <c r="I2133" s="705">
        <v>5821</v>
      </c>
      <c r="J2133" s="643">
        <v>0</v>
      </c>
      <c r="K2133" s="578">
        <f t="shared" si="113"/>
        <v>0</v>
      </c>
      <c r="L2133" s="579">
        <f t="shared" si="114"/>
        <v>0</v>
      </c>
      <c r="M2133" s="580">
        <f t="shared" si="115"/>
        <v>9953910</v>
      </c>
      <c r="N2133" s="638"/>
      <c r="O2133" s="638" t="s">
        <v>2222</v>
      </c>
      <c r="P2133" s="639" t="s">
        <v>483</v>
      </c>
      <c r="Q2133" s="639" t="s">
        <v>336</v>
      </c>
      <c r="R2133" s="639" t="s">
        <v>73</v>
      </c>
      <c r="S2133" s="639" t="s">
        <v>213</v>
      </c>
    </row>
    <row r="2134" spans="1:19" ht="20.25" customHeight="1">
      <c r="A2134" s="639" t="s">
        <v>235</v>
      </c>
      <c r="B2134" s="638" t="s">
        <v>3942</v>
      </c>
      <c r="C2134" s="639" t="s">
        <v>371</v>
      </c>
      <c r="D2134" s="640" t="s">
        <v>4471</v>
      </c>
      <c r="E2134" s="638"/>
      <c r="F2134" s="639" t="s">
        <v>1646</v>
      </c>
      <c r="G2134" s="638"/>
      <c r="H2134" s="1110">
        <v>1710</v>
      </c>
      <c r="I2134" s="705">
        <v>15000</v>
      </c>
      <c r="J2134" s="643">
        <v>0</v>
      </c>
      <c r="K2134" s="578">
        <f t="shared" si="113"/>
        <v>0</v>
      </c>
      <c r="L2134" s="579">
        <f t="shared" si="114"/>
        <v>0</v>
      </c>
      <c r="M2134" s="580">
        <f t="shared" si="115"/>
        <v>25650000</v>
      </c>
      <c r="N2134" s="638"/>
      <c r="O2134" s="638" t="s">
        <v>586</v>
      </c>
      <c r="P2134" s="639" t="s">
        <v>483</v>
      </c>
      <c r="Q2134" s="639" t="s">
        <v>336</v>
      </c>
      <c r="R2134" s="639" t="s">
        <v>73</v>
      </c>
      <c r="S2134" s="639" t="s">
        <v>213</v>
      </c>
    </row>
    <row r="2135" spans="1:19" ht="20.25" customHeight="1">
      <c r="A2135" s="639" t="s">
        <v>235</v>
      </c>
      <c r="B2135" s="638" t="s">
        <v>3942</v>
      </c>
      <c r="C2135" s="639" t="s">
        <v>371</v>
      </c>
      <c r="D2135" s="640" t="s">
        <v>4471</v>
      </c>
      <c r="E2135" s="638"/>
      <c r="F2135" s="639" t="s">
        <v>160</v>
      </c>
      <c r="G2135" s="638"/>
      <c r="H2135" s="1110">
        <v>3420</v>
      </c>
      <c r="I2135" s="705">
        <v>22000</v>
      </c>
      <c r="J2135" s="643">
        <v>0</v>
      </c>
      <c r="K2135" s="578">
        <f t="shared" si="113"/>
        <v>0</v>
      </c>
      <c r="L2135" s="579">
        <f t="shared" si="114"/>
        <v>0</v>
      </c>
      <c r="M2135" s="580">
        <f t="shared" si="115"/>
        <v>75240000</v>
      </c>
      <c r="N2135" s="638"/>
      <c r="O2135" s="638"/>
      <c r="P2135" s="639" t="s">
        <v>483</v>
      </c>
      <c r="Q2135" s="639" t="s">
        <v>360</v>
      </c>
      <c r="R2135" s="639" t="s">
        <v>73</v>
      </c>
      <c r="S2135" s="639" t="s">
        <v>213</v>
      </c>
    </row>
    <row r="2136" spans="1:19" ht="20.25" customHeight="1">
      <c r="A2136" s="639" t="s">
        <v>235</v>
      </c>
      <c r="B2136" s="638" t="s">
        <v>3942</v>
      </c>
      <c r="C2136" s="639" t="s">
        <v>371</v>
      </c>
      <c r="D2136" s="640" t="s">
        <v>4471</v>
      </c>
      <c r="E2136" s="638"/>
      <c r="F2136" s="639" t="s">
        <v>957</v>
      </c>
      <c r="G2136" s="638"/>
      <c r="H2136" s="1110">
        <v>1710</v>
      </c>
      <c r="I2136" s="705">
        <v>55717</v>
      </c>
      <c r="J2136" s="643">
        <v>0</v>
      </c>
      <c r="K2136" s="578">
        <f t="shared" si="113"/>
        <v>0</v>
      </c>
      <c r="L2136" s="579">
        <f t="shared" si="114"/>
        <v>0</v>
      </c>
      <c r="M2136" s="580">
        <f t="shared" si="115"/>
        <v>95276070</v>
      </c>
      <c r="N2136" s="638"/>
      <c r="O2136" s="638" t="s">
        <v>715</v>
      </c>
      <c r="P2136" s="639" t="s">
        <v>483</v>
      </c>
      <c r="Q2136" s="639" t="s">
        <v>984</v>
      </c>
      <c r="R2136" s="639" t="s">
        <v>73</v>
      </c>
      <c r="S2136" s="639" t="s">
        <v>213</v>
      </c>
    </row>
    <row r="2137" spans="1:19" ht="20.25" customHeight="1">
      <c r="A2137" s="639" t="s">
        <v>235</v>
      </c>
      <c r="B2137" s="638" t="s">
        <v>3942</v>
      </c>
      <c r="C2137" s="639" t="s">
        <v>371</v>
      </c>
      <c r="D2137" s="640" t="s">
        <v>4471</v>
      </c>
      <c r="E2137" s="638"/>
      <c r="F2137" s="639" t="s">
        <v>3586</v>
      </c>
      <c r="G2137" s="638"/>
      <c r="H2137" s="1110">
        <v>1710</v>
      </c>
      <c r="I2137" s="705">
        <v>6283</v>
      </c>
      <c r="J2137" s="643">
        <v>0</v>
      </c>
      <c r="K2137" s="578">
        <f t="shared" si="113"/>
        <v>0</v>
      </c>
      <c r="L2137" s="579">
        <f t="shared" si="114"/>
        <v>0</v>
      </c>
      <c r="M2137" s="580">
        <f t="shared" si="115"/>
        <v>10743930</v>
      </c>
      <c r="N2137" s="638"/>
      <c r="O2137" s="638" t="s">
        <v>715</v>
      </c>
      <c r="P2137" s="639" t="s">
        <v>483</v>
      </c>
      <c r="Q2137" s="639" t="s">
        <v>336</v>
      </c>
      <c r="R2137" s="639" t="s">
        <v>73</v>
      </c>
      <c r="S2137" s="639" t="s">
        <v>213</v>
      </c>
    </row>
    <row r="2138" spans="1:19" ht="20.25" customHeight="1">
      <c r="A2138" s="639" t="s">
        <v>235</v>
      </c>
      <c r="B2138" s="638" t="s">
        <v>3942</v>
      </c>
      <c r="C2138" s="639" t="s">
        <v>371</v>
      </c>
      <c r="D2138" s="640" t="s">
        <v>4471</v>
      </c>
      <c r="E2138" s="638"/>
      <c r="F2138" s="639" t="s">
        <v>1647</v>
      </c>
      <c r="G2138" s="638"/>
      <c r="H2138" s="1110">
        <v>1710</v>
      </c>
      <c r="I2138" s="705">
        <v>5804</v>
      </c>
      <c r="J2138" s="643">
        <v>0</v>
      </c>
      <c r="K2138" s="578">
        <f t="shared" si="113"/>
        <v>0</v>
      </c>
      <c r="L2138" s="579">
        <f t="shared" si="114"/>
        <v>0</v>
      </c>
      <c r="M2138" s="580">
        <f t="shared" si="115"/>
        <v>9924840</v>
      </c>
      <c r="N2138" s="638"/>
      <c r="O2138" s="638" t="s">
        <v>2223</v>
      </c>
      <c r="P2138" s="639" t="s">
        <v>483</v>
      </c>
      <c r="Q2138" s="639" t="s">
        <v>336</v>
      </c>
      <c r="R2138" s="639" t="s">
        <v>73</v>
      </c>
      <c r="S2138" s="639" t="s">
        <v>213</v>
      </c>
    </row>
    <row r="2139" spans="1:19" ht="20.25" customHeight="1">
      <c r="A2139" s="639" t="s">
        <v>235</v>
      </c>
      <c r="B2139" s="638" t="s">
        <v>3942</v>
      </c>
      <c r="C2139" s="639" t="s">
        <v>371</v>
      </c>
      <c r="D2139" s="640" t="s">
        <v>4471</v>
      </c>
      <c r="E2139" s="638"/>
      <c r="F2139" s="639" t="s">
        <v>373</v>
      </c>
      <c r="G2139" s="638"/>
      <c r="H2139" s="1110">
        <v>1710</v>
      </c>
      <c r="I2139" s="705">
        <v>14800</v>
      </c>
      <c r="J2139" s="643">
        <v>0</v>
      </c>
      <c r="K2139" s="578">
        <f t="shared" si="113"/>
        <v>0</v>
      </c>
      <c r="L2139" s="579">
        <f t="shared" si="114"/>
        <v>0</v>
      </c>
      <c r="M2139" s="580">
        <f t="shared" si="115"/>
        <v>25308000</v>
      </c>
      <c r="N2139" s="638"/>
      <c r="O2139" s="638" t="s">
        <v>2223</v>
      </c>
      <c r="P2139" s="639" t="s">
        <v>483</v>
      </c>
      <c r="Q2139" s="639" t="s">
        <v>336</v>
      </c>
      <c r="R2139" s="639" t="s">
        <v>73</v>
      </c>
      <c r="S2139" s="639" t="s">
        <v>213</v>
      </c>
    </row>
    <row r="2140" spans="1:19" ht="20.25" customHeight="1">
      <c r="A2140" s="639" t="s">
        <v>235</v>
      </c>
      <c r="B2140" s="638" t="s">
        <v>3942</v>
      </c>
      <c r="C2140" s="639" t="s">
        <v>371</v>
      </c>
      <c r="D2140" s="640" t="s">
        <v>4471</v>
      </c>
      <c r="E2140" s="638"/>
      <c r="F2140" s="639" t="s">
        <v>337</v>
      </c>
      <c r="G2140" s="638"/>
      <c r="H2140" s="1110">
        <v>1710</v>
      </c>
      <c r="I2140" s="705">
        <v>14365</v>
      </c>
      <c r="J2140" s="643">
        <v>0</v>
      </c>
      <c r="K2140" s="578">
        <f t="shared" si="113"/>
        <v>0</v>
      </c>
      <c r="L2140" s="579">
        <f t="shared" si="114"/>
        <v>0</v>
      </c>
      <c r="M2140" s="580">
        <f t="shared" si="115"/>
        <v>24564150</v>
      </c>
      <c r="N2140" s="638"/>
      <c r="O2140" s="638" t="s">
        <v>2223</v>
      </c>
      <c r="P2140" s="639" t="s">
        <v>483</v>
      </c>
      <c r="Q2140" s="639" t="s">
        <v>336</v>
      </c>
      <c r="R2140" s="639" t="s">
        <v>73</v>
      </c>
      <c r="S2140" s="639" t="s">
        <v>213</v>
      </c>
    </row>
    <row r="2141" spans="1:19" ht="20.25" customHeight="1">
      <c r="A2141" s="639" t="s">
        <v>235</v>
      </c>
      <c r="B2141" s="638" t="s">
        <v>3942</v>
      </c>
      <c r="C2141" s="639" t="s">
        <v>371</v>
      </c>
      <c r="D2141" s="640" t="s">
        <v>4471</v>
      </c>
      <c r="E2141" s="638"/>
      <c r="F2141" s="639" t="s">
        <v>81</v>
      </c>
      <c r="G2141" s="638"/>
      <c r="H2141" s="1110">
        <v>1710</v>
      </c>
      <c r="I2141" s="705">
        <v>6022</v>
      </c>
      <c r="J2141" s="643">
        <v>0</v>
      </c>
      <c r="K2141" s="578">
        <f t="shared" si="113"/>
        <v>0</v>
      </c>
      <c r="L2141" s="579">
        <f t="shared" si="114"/>
        <v>0</v>
      </c>
      <c r="M2141" s="580">
        <f t="shared" si="115"/>
        <v>10297620</v>
      </c>
      <c r="N2141" s="638"/>
      <c r="O2141" s="638" t="s">
        <v>2223</v>
      </c>
      <c r="P2141" s="639" t="s">
        <v>483</v>
      </c>
      <c r="Q2141" s="639" t="s">
        <v>336</v>
      </c>
      <c r="R2141" s="639" t="s">
        <v>73</v>
      </c>
      <c r="S2141" s="639" t="s">
        <v>213</v>
      </c>
    </row>
    <row r="2142" spans="1:19" ht="20.25" customHeight="1">
      <c r="A2142" s="639" t="s">
        <v>235</v>
      </c>
      <c r="B2142" s="638" t="s">
        <v>3942</v>
      </c>
      <c r="C2142" s="639" t="s">
        <v>371</v>
      </c>
      <c r="D2142" s="640" t="s">
        <v>4471</v>
      </c>
      <c r="E2142" s="638"/>
      <c r="F2142" s="639" t="s">
        <v>1905</v>
      </c>
      <c r="G2142" s="638"/>
      <c r="H2142" s="1110">
        <v>1710</v>
      </c>
      <c r="I2142" s="705">
        <v>70010</v>
      </c>
      <c r="J2142" s="643">
        <v>0</v>
      </c>
      <c r="K2142" s="578">
        <f t="shared" si="113"/>
        <v>0</v>
      </c>
      <c r="L2142" s="579">
        <f t="shared" si="114"/>
        <v>0</v>
      </c>
      <c r="M2142" s="580">
        <f t="shared" si="115"/>
        <v>119717100</v>
      </c>
      <c r="N2142" s="638"/>
      <c r="O2142" s="638" t="s">
        <v>2223</v>
      </c>
      <c r="P2142" s="639" t="s">
        <v>483</v>
      </c>
      <c r="Q2142" s="639" t="s">
        <v>276</v>
      </c>
      <c r="R2142" s="639" t="s">
        <v>73</v>
      </c>
      <c r="S2142" s="639" t="s">
        <v>213</v>
      </c>
    </row>
    <row r="2143" spans="1:19" ht="20.25" customHeight="1">
      <c r="A2143" s="639" t="s">
        <v>235</v>
      </c>
      <c r="B2143" s="638" t="s">
        <v>3942</v>
      </c>
      <c r="C2143" s="639" t="s">
        <v>371</v>
      </c>
      <c r="D2143" s="640" t="s">
        <v>4471</v>
      </c>
      <c r="E2143" s="638"/>
      <c r="F2143" s="639" t="s">
        <v>513</v>
      </c>
      <c r="G2143" s="638"/>
      <c r="H2143" s="1110">
        <v>1710</v>
      </c>
      <c r="I2143" s="705">
        <v>59266</v>
      </c>
      <c r="J2143" s="643">
        <v>15.6</v>
      </c>
      <c r="K2143" s="578">
        <f t="shared" si="113"/>
        <v>26676</v>
      </c>
      <c r="L2143" s="579">
        <f t="shared" si="114"/>
        <v>26.675999999999998</v>
      </c>
      <c r="M2143" s="580">
        <f t="shared" si="115"/>
        <v>101344860</v>
      </c>
      <c r="N2143" s="638"/>
      <c r="O2143" s="638" t="s">
        <v>579</v>
      </c>
      <c r="P2143" s="639" t="s">
        <v>483</v>
      </c>
      <c r="Q2143" s="639" t="s">
        <v>270</v>
      </c>
      <c r="R2143" s="639" t="s">
        <v>60</v>
      </c>
      <c r="S2143" s="639" t="s">
        <v>213</v>
      </c>
    </row>
    <row r="2144" spans="1:19" ht="20.25" customHeight="1">
      <c r="A2144" s="639" t="s">
        <v>235</v>
      </c>
      <c r="B2144" s="638" t="s">
        <v>3942</v>
      </c>
      <c r="C2144" s="639" t="s">
        <v>371</v>
      </c>
      <c r="D2144" s="640" t="s">
        <v>4471</v>
      </c>
      <c r="E2144" s="638"/>
      <c r="F2144" s="639" t="s">
        <v>1901</v>
      </c>
      <c r="G2144" s="638"/>
      <c r="H2144" s="1110">
        <v>1710</v>
      </c>
      <c r="I2144" s="705">
        <v>13335</v>
      </c>
      <c r="J2144" s="643">
        <v>0</v>
      </c>
      <c r="K2144" s="578">
        <f t="shared" si="113"/>
        <v>0</v>
      </c>
      <c r="L2144" s="579">
        <f t="shared" si="114"/>
        <v>0</v>
      </c>
      <c r="M2144" s="580">
        <f t="shared" si="115"/>
        <v>22802850</v>
      </c>
      <c r="N2144" s="638"/>
      <c r="O2144" s="638" t="s">
        <v>579</v>
      </c>
      <c r="P2144" s="639" t="s">
        <v>483</v>
      </c>
      <c r="Q2144" s="639" t="s">
        <v>577</v>
      </c>
      <c r="R2144" s="639" t="s">
        <v>375</v>
      </c>
      <c r="S2144" s="639" t="s">
        <v>213</v>
      </c>
    </row>
    <row r="2145" spans="1:19" ht="20.25" customHeight="1">
      <c r="A2145" s="639" t="s">
        <v>235</v>
      </c>
      <c r="B2145" s="638" t="s">
        <v>3942</v>
      </c>
      <c r="C2145" s="639" t="s">
        <v>371</v>
      </c>
      <c r="D2145" s="640" t="s">
        <v>4471</v>
      </c>
      <c r="E2145" s="638"/>
      <c r="F2145" s="639" t="s">
        <v>881</v>
      </c>
      <c r="G2145" s="638"/>
      <c r="H2145" s="1110">
        <v>3420</v>
      </c>
      <c r="I2145" s="705">
        <v>6225</v>
      </c>
      <c r="J2145" s="643">
        <v>0</v>
      </c>
      <c r="K2145" s="578">
        <f t="shared" si="113"/>
        <v>0</v>
      </c>
      <c r="L2145" s="579">
        <f t="shared" si="114"/>
        <v>0</v>
      </c>
      <c r="M2145" s="580">
        <f t="shared" si="115"/>
        <v>21289500</v>
      </c>
      <c r="N2145" s="638"/>
      <c r="O2145" s="638" t="s">
        <v>2096</v>
      </c>
      <c r="P2145" s="639" t="s">
        <v>483</v>
      </c>
      <c r="Q2145" s="639" t="s">
        <v>336</v>
      </c>
      <c r="R2145" s="639" t="s">
        <v>73</v>
      </c>
      <c r="S2145" s="639" t="s">
        <v>213</v>
      </c>
    </row>
    <row r="2146" spans="1:19" ht="20.25" customHeight="1">
      <c r="A2146" s="639" t="s">
        <v>235</v>
      </c>
      <c r="B2146" s="638" t="s">
        <v>3942</v>
      </c>
      <c r="C2146" s="639" t="s">
        <v>371</v>
      </c>
      <c r="D2146" s="640" t="s">
        <v>4471</v>
      </c>
      <c r="E2146" s="638"/>
      <c r="F2146" s="639" t="s">
        <v>882</v>
      </c>
      <c r="G2146" s="638"/>
      <c r="H2146" s="1110">
        <v>3420</v>
      </c>
      <c r="I2146" s="705">
        <v>5187</v>
      </c>
      <c r="J2146" s="643">
        <v>0</v>
      </c>
      <c r="K2146" s="578">
        <f t="shared" si="113"/>
        <v>0</v>
      </c>
      <c r="L2146" s="579">
        <f t="shared" si="114"/>
        <v>0</v>
      </c>
      <c r="M2146" s="580">
        <f t="shared" si="115"/>
        <v>17739540</v>
      </c>
      <c r="N2146" s="638"/>
      <c r="O2146" s="638" t="s">
        <v>2096</v>
      </c>
      <c r="P2146" s="639" t="s">
        <v>483</v>
      </c>
      <c r="Q2146" s="639" t="s">
        <v>336</v>
      </c>
      <c r="R2146" s="639" t="s">
        <v>73</v>
      </c>
      <c r="S2146" s="639" t="s">
        <v>213</v>
      </c>
    </row>
    <row r="2147" spans="1:19" ht="20.25" customHeight="1">
      <c r="A2147" s="639" t="s">
        <v>235</v>
      </c>
      <c r="B2147" s="638" t="s">
        <v>3942</v>
      </c>
      <c r="C2147" s="639" t="s">
        <v>371</v>
      </c>
      <c r="D2147" s="640" t="s">
        <v>4471</v>
      </c>
      <c r="E2147" s="638"/>
      <c r="F2147" s="639" t="s">
        <v>876</v>
      </c>
      <c r="G2147" s="638"/>
      <c r="H2147" s="1110">
        <v>3420</v>
      </c>
      <c r="I2147" s="705">
        <v>1098</v>
      </c>
      <c r="J2147" s="643">
        <v>0</v>
      </c>
      <c r="K2147" s="578">
        <f t="shared" si="113"/>
        <v>0</v>
      </c>
      <c r="L2147" s="579">
        <f t="shared" si="114"/>
        <v>0</v>
      </c>
      <c r="M2147" s="580">
        <f t="shared" si="115"/>
        <v>3755160</v>
      </c>
      <c r="N2147" s="638"/>
      <c r="O2147" s="638" t="s">
        <v>2096</v>
      </c>
      <c r="P2147" s="639" t="s">
        <v>483</v>
      </c>
      <c r="Q2147" s="639" t="s">
        <v>336</v>
      </c>
      <c r="R2147" s="639" t="s">
        <v>73</v>
      </c>
      <c r="S2147" s="639" t="s">
        <v>213</v>
      </c>
    </row>
    <row r="2148" spans="1:19" ht="20.25" customHeight="1">
      <c r="A2148" s="639" t="s">
        <v>235</v>
      </c>
      <c r="B2148" s="638" t="s">
        <v>3942</v>
      </c>
      <c r="C2148" s="639" t="s">
        <v>371</v>
      </c>
      <c r="D2148" s="640" t="s">
        <v>4471</v>
      </c>
      <c r="E2148" s="638"/>
      <c r="F2148" s="639" t="s">
        <v>556</v>
      </c>
      <c r="G2148" s="638"/>
      <c r="H2148" s="1110">
        <v>3420</v>
      </c>
      <c r="I2148" s="705">
        <v>1648</v>
      </c>
      <c r="J2148" s="643">
        <v>0</v>
      </c>
      <c r="K2148" s="578">
        <f t="shared" si="113"/>
        <v>0</v>
      </c>
      <c r="L2148" s="579">
        <f t="shared" si="114"/>
        <v>0</v>
      </c>
      <c r="M2148" s="580">
        <f t="shared" si="115"/>
        <v>5636160</v>
      </c>
      <c r="N2148" s="638"/>
      <c r="O2148" s="638" t="s">
        <v>2096</v>
      </c>
      <c r="P2148" s="639" t="s">
        <v>483</v>
      </c>
      <c r="Q2148" s="639" t="s">
        <v>336</v>
      </c>
      <c r="R2148" s="639" t="s">
        <v>73</v>
      </c>
      <c r="S2148" s="639" t="s">
        <v>213</v>
      </c>
    </row>
    <row r="2149" spans="1:19" ht="20.25" customHeight="1">
      <c r="A2149" s="639" t="s">
        <v>235</v>
      </c>
      <c r="B2149" s="638" t="s">
        <v>3942</v>
      </c>
      <c r="C2149" s="639" t="s">
        <v>371</v>
      </c>
      <c r="D2149" s="640" t="s">
        <v>4471</v>
      </c>
      <c r="E2149" s="638"/>
      <c r="F2149" s="639" t="s">
        <v>422</v>
      </c>
      <c r="G2149" s="638"/>
      <c r="H2149" s="1110">
        <v>3420</v>
      </c>
      <c r="I2149" s="705">
        <v>29719</v>
      </c>
      <c r="J2149" s="643">
        <v>0</v>
      </c>
      <c r="K2149" s="578">
        <f t="shared" si="113"/>
        <v>0</v>
      </c>
      <c r="L2149" s="579">
        <f t="shared" si="114"/>
        <v>0</v>
      </c>
      <c r="M2149" s="580">
        <f t="shared" si="115"/>
        <v>101638980</v>
      </c>
      <c r="N2149" s="638"/>
      <c r="O2149" s="638" t="s">
        <v>2096</v>
      </c>
      <c r="P2149" s="639" t="s">
        <v>483</v>
      </c>
      <c r="Q2149" s="639" t="s">
        <v>271</v>
      </c>
      <c r="R2149" s="639" t="s">
        <v>73</v>
      </c>
      <c r="S2149" s="639" t="s">
        <v>213</v>
      </c>
    </row>
    <row r="2150" spans="1:19" ht="20.25" customHeight="1">
      <c r="A2150" s="639" t="s">
        <v>235</v>
      </c>
      <c r="B2150" s="638" t="s">
        <v>3942</v>
      </c>
      <c r="C2150" s="639" t="s">
        <v>371</v>
      </c>
      <c r="D2150" s="640" t="s">
        <v>4471</v>
      </c>
      <c r="E2150" s="638"/>
      <c r="F2150" s="639" t="s">
        <v>880</v>
      </c>
      <c r="G2150" s="638"/>
      <c r="H2150" s="1110">
        <v>3420</v>
      </c>
      <c r="I2150" s="705">
        <v>2197</v>
      </c>
      <c r="J2150" s="643">
        <v>0</v>
      </c>
      <c r="K2150" s="578">
        <f t="shared" si="113"/>
        <v>0</v>
      </c>
      <c r="L2150" s="579">
        <f t="shared" si="114"/>
        <v>0</v>
      </c>
      <c r="M2150" s="580">
        <f t="shared" si="115"/>
        <v>7513740</v>
      </c>
      <c r="N2150" s="638"/>
      <c r="O2150" s="638" t="s">
        <v>2096</v>
      </c>
      <c r="P2150" s="639" t="s">
        <v>483</v>
      </c>
      <c r="Q2150" s="639" t="s">
        <v>336</v>
      </c>
      <c r="R2150" s="639" t="s">
        <v>73</v>
      </c>
      <c r="S2150" s="639" t="s">
        <v>213</v>
      </c>
    </row>
    <row r="2151" spans="1:19" ht="20.25" customHeight="1">
      <c r="A2151" s="639" t="s">
        <v>235</v>
      </c>
      <c r="B2151" s="638" t="s">
        <v>3942</v>
      </c>
      <c r="C2151" s="639" t="s">
        <v>371</v>
      </c>
      <c r="D2151" s="640" t="s">
        <v>4471</v>
      </c>
      <c r="E2151" s="638"/>
      <c r="F2151" s="639" t="s">
        <v>880</v>
      </c>
      <c r="G2151" s="638"/>
      <c r="H2151" s="1110">
        <v>3420</v>
      </c>
      <c r="I2151" s="705">
        <v>2197</v>
      </c>
      <c r="J2151" s="643">
        <v>0</v>
      </c>
      <c r="K2151" s="578">
        <f t="shared" si="113"/>
        <v>0</v>
      </c>
      <c r="L2151" s="579">
        <f t="shared" si="114"/>
        <v>0</v>
      </c>
      <c r="M2151" s="580">
        <f t="shared" si="115"/>
        <v>7513740</v>
      </c>
      <c r="N2151" s="638"/>
      <c r="O2151" s="638" t="s">
        <v>2096</v>
      </c>
      <c r="P2151" s="639" t="s">
        <v>483</v>
      </c>
      <c r="Q2151" s="639" t="s">
        <v>336</v>
      </c>
      <c r="R2151" s="639" t="s">
        <v>73</v>
      </c>
      <c r="S2151" s="639" t="s">
        <v>213</v>
      </c>
    </row>
    <row r="2152" spans="1:19" ht="20.25" customHeight="1">
      <c r="A2152" s="639" t="s">
        <v>235</v>
      </c>
      <c r="B2152" s="638" t="s">
        <v>3942</v>
      </c>
      <c r="C2152" s="639" t="s">
        <v>371</v>
      </c>
      <c r="D2152" s="640" t="s">
        <v>4471</v>
      </c>
      <c r="E2152" s="638"/>
      <c r="F2152" s="639" t="s">
        <v>164</v>
      </c>
      <c r="G2152" s="638"/>
      <c r="H2152" s="1110">
        <v>1710</v>
      </c>
      <c r="I2152" s="705">
        <v>17000</v>
      </c>
      <c r="J2152" s="643">
        <v>0</v>
      </c>
      <c r="K2152" s="578">
        <f t="shared" si="113"/>
        <v>0</v>
      </c>
      <c r="L2152" s="579">
        <f t="shared" si="114"/>
        <v>0</v>
      </c>
      <c r="M2152" s="580">
        <f t="shared" si="115"/>
        <v>29070000</v>
      </c>
      <c r="N2152" s="638"/>
      <c r="O2152" s="638"/>
      <c r="P2152" s="639" t="s">
        <v>483</v>
      </c>
      <c r="Q2152" s="639" t="s">
        <v>360</v>
      </c>
      <c r="R2152" s="639" t="s">
        <v>73</v>
      </c>
      <c r="S2152" s="639" t="s">
        <v>213</v>
      </c>
    </row>
    <row r="2153" spans="1:19" ht="20.25" customHeight="1">
      <c r="A2153" s="639" t="s">
        <v>235</v>
      </c>
      <c r="B2153" s="638" t="s">
        <v>3942</v>
      </c>
      <c r="C2153" s="639" t="s">
        <v>371</v>
      </c>
      <c r="D2153" s="640" t="s">
        <v>4471</v>
      </c>
      <c r="E2153" s="638"/>
      <c r="F2153" s="639" t="s">
        <v>512</v>
      </c>
      <c r="G2153" s="638"/>
      <c r="H2153" s="1110">
        <v>1710</v>
      </c>
      <c r="I2153" s="705">
        <v>45281</v>
      </c>
      <c r="J2153" s="643">
        <v>11.8</v>
      </c>
      <c r="K2153" s="578">
        <f t="shared" si="113"/>
        <v>20178</v>
      </c>
      <c r="L2153" s="579">
        <f t="shared" si="114"/>
        <v>20.178000000000001</v>
      </c>
      <c r="M2153" s="580">
        <f t="shared" si="115"/>
        <v>77430510</v>
      </c>
      <c r="N2153" s="638"/>
      <c r="O2153" s="638" t="s">
        <v>583</v>
      </c>
      <c r="P2153" s="639" t="s">
        <v>483</v>
      </c>
      <c r="Q2153" s="639" t="s">
        <v>270</v>
      </c>
      <c r="R2153" s="639" t="s">
        <v>60</v>
      </c>
      <c r="S2153" s="639" t="s">
        <v>213</v>
      </c>
    </row>
    <row r="2154" spans="1:19" ht="20.25" customHeight="1">
      <c r="A2154" s="639" t="s">
        <v>235</v>
      </c>
      <c r="B2154" s="638" t="s">
        <v>3942</v>
      </c>
      <c r="C2154" s="639" t="s">
        <v>371</v>
      </c>
      <c r="D2154" s="640" t="s">
        <v>4471</v>
      </c>
      <c r="E2154" s="638"/>
      <c r="F2154" s="639" t="s">
        <v>1387</v>
      </c>
      <c r="G2154" s="638"/>
      <c r="H2154" s="1110">
        <v>1710</v>
      </c>
      <c r="I2154" s="705">
        <v>13323</v>
      </c>
      <c r="J2154" s="643">
        <v>0</v>
      </c>
      <c r="K2154" s="578">
        <f t="shared" si="113"/>
        <v>0</v>
      </c>
      <c r="L2154" s="579">
        <f t="shared" si="114"/>
        <v>0</v>
      </c>
      <c r="M2154" s="580">
        <f t="shared" si="115"/>
        <v>22782330</v>
      </c>
      <c r="N2154" s="638"/>
      <c r="O2154" s="638" t="s">
        <v>583</v>
      </c>
      <c r="P2154" s="639" t="s">
        <v>483</v>
      </c>
      <c r="Q2154" s="639" t="s">
        <v>577</v>
      </c>
      <c r="R2154" s="639" t="s">
        <v>375</v>
      </c>
      <c r="S2154" s="639" t="s">
        <v>213</v>
      </c>
    </row>
    <row r="2155" spans="1:19" ht="20.25" customHeight="1">
      <c r="A2155" s="639" t="s">
        <v>235</v>
      </c>
      <c r="B2155" s="638" t="s">
        <v>3942</v>
      </c>
      <c r="C2155" s="639" t="s">
        <v>371</v>
      </c>
      <c r="D2155" s="640" t="s">
        <v>4471</v>
      </c>
      <c r="E2155" s="638"/>
      <c r="F2155" s="639" t="s">
        <v>1430</v>
      </c>
      <c r="G2155" s="638"/>
      <c r="H2155" s="1110">
        <v>1710</v>
      </c>
      <c r="I2155" s="705">
        <v>8000</v>
      </c>
      <c r="J2155" s="643">
        <v>0</v>
      </c>
      <c r="K2155" s="578">
        <f t="shared" si="113"/>
        <v>0</v>
      </c>
      <c r="L2155" s="579">
        <f t="shared" si="114"/>
        <v>0</v>
      </c>
      <c r="M2155" s="580">
        <f t="shared" si="115"/>
        <v>13680000</v>
      </c>
      <c r="N2155" s="638"/>
      <c r="O2155" s="638" t="s">
        <v>587</v>
      </c>
      <c r="P2155" s="639" t="s">
        <v>483</v>
      </c>
      <c r="Q2155" s="639" t="s">
        <v>336</v>
      </c>
      <c r="R2155" s="639" t="s">
        <v>73</v>
      </c>
      <c r="S2155" s="639" t="s">
        <v>213</v>
      </c>
    </row>
    <row r="2156" spans="1:19" ht="20.25" customHeight="1">
      <c r="A2156" s="639" t="s">
        <v>235</v>
      </c>
      <c r="B2156" s="638" t="s">
        <v>3942</v>
      </c>
      <c r="C2156" s="639" t="s">
        <v>371</v>
      </c>
      <c r="D2156" s="640" t="s">
        <v>4471</v>
      </c>
      <c r="E2156" s="638"/>
      <c r="F2156" s="639" t="s">
        <v>159</v>
      </c>
      <c r="G2156" s="638"/>
      <c r="H2156" s="1110">
        <v>3420</v>
      </c>
      <c r="I2156" s="705">
        <v>14000</v>
      </c>
      <c r="J2156" s="643">
        <v>0</v>
      </c>
      <c r="K2156" s="578">
        <f t="shared" si="113"/>
        <v>0</v>
      </c>
      <c r="L2156" s="579">
        <f t="shared" si="114"/>
        <v>0</v>
      </c>
      <c r="M2156" s="580">
        <f t="shared" si="115"/>
        <v>47880000</v>
      </c>
      <c r="N2156" s="638"/>
      <c r="O2156" s="638"/>
      <c r="P2156" s="639" t="s">
        <v>483</v>
      </c>
      <c r="Q2156" s="639" t="s">
        <v>360</v>
      </c>
      <c r="R2156" s="639" t="s">
        <v>73</v>
      </c>
      <c r="S2156" s="639" t="s">
        <v>213</v>
      </c>
    </row>
    <row r="2157" spans="1:19" ht="20.25" customHeight="1">
      <c r="A2157" s="639" t="s">
        <v>235</v>
      </c>
      <c r="B2157" s="638" t="s">
        <v>3942</v>
      </c>
      <c r="C2157" s="639" t="s">
        <v>371</v>
      </c>
      <c r="D2157" s="640" t="s">
        <v>4471</v>
      </c>
      <c r="E2157" s="638"/>
      <c r="F2157" s="639" t="s">
        <v>688</v>
      </c>
      <c r="G2157" s="638"/>
      <c r="H2157" s="1110">
        <v>3420</v>
      </c>
      <c r="I2157" s="705">
        <v>110674</v>
      </c>
      <c r="J2157" s="643">
        <v>32</v>
      </c>
      <c r="K2157" s="578">
        <f t="shared" si="113"/>
        <v>109440</v>
      </c>
      <c r="L2157" s="579">
        <f t="shared" si="114"/>
        <v>109.44</v>
      </c>
      <c r="M2157" s="580">
        <f t="shared" si="115"/>
        <v>378505080</v>
      </c>
      <c r="N2157" s="638"/>
      <c r="O2157" s="638" t="s">
        <v>2591</v>
      </c>
      <c r="P2157" s="639" t="s">
        <v>483</v>
      </c>
      <c r="Q2157" s="639" t="s">
        <v>370</v>
      </c>
      <c r="R2157" s="639" t="s">
        <v>60</v>
      </c>
      <c r="S2157" s="639" t="s">
        <v>213</v>
      </c>
    </row>
    <row r="2158" spans="1:19" ht="20.25" customHeight="1">
      <c r="A2158" s="639" t="s">
        <v>235</v>
      </c>
      <c r="B2158" s="638" t="s">
        <v>3942</v>
      </c>
      <c r="C2158" s="639" t="s">
        <v>371</v>
      </c>
      <c r="D2158" s="640" t="s">
        <v>4471</v>
      </c>
      <c r="E2158" s="638"/>
      <c r="F2158" s="639" t="s">
        <v>880</v>
      </c>
      <c r="G2158" s="638"/>
      <c r="H2158" s="1110">
        <v>3420</v>
      </c>
      <c r="I2158" s="705">
        <v>2303</v>
      </c>
      <c r="J2158" s="643">
        <v>0</v>
      </c>
      <c r="K2158" s="578">
        <f t="shared" si="113"/>
        <v>0</v>
      </c>
      <c r="L2158" s="579">
        <f t="shared" si="114"/>
        <v>0</v>
      </c>
      <c r="M2158" s="580">
        <f t="shared" si="115"/>
        <v>7876260</v>
      </c>
      <c r="N2158" s="638"/>
      <c r="O2158" s="638" t="s">
        <v>2591</v>
      </c>
      <c r="P2158" s="639" t="s">
        <v>483</v>
      </c>
      <c r="Q2158" s="639" t="s">
        <v>336</v>
      </c>
      <c r="R2158" s="639" t="s">
        <v>73</v>
      </c>
      <c r="S2158" s="639" t="s">
        <v>213</v>
      </c>
    </row>
    <row r="2159" spans="1:19" ht="20.25" customHeight="1">
      <c r="A2159" s="639" t="s">
        <v>744</v>
      </c>
      <c r="B2159" s="638" t="s">
        <v>4135</v>
      </c>
      <c r="C2159" s="639" t="s">
        <v>1394</v>
      </c>
      <c r="D2159" s="640" t="s">
        <v>4471</v>
      </c>
      <c r="E2159" s="638"/>
      <c r="F2159" s="639" t="s">
        <v>4136</v>
      </c>
      <c r="G2159" s="638"/>
      <c r="H2159" s="1110">
        <v>1150</v>
      </c>
      <c r="I2159" s="705">
        <v>126000</v>
      </c>
      <c r="J2159" s="643">
        <v>0</v>
      </c>
      <c r="K2159" s="578">
        <f t="shared" si="113"/>
        <v>0</v>
      </c>
      <c r="L2159" s="579">
        <f t="shared" si="114"/>
        <v>0</v>
      </c>
      <c r="M2159" s="580">
        <f t="shared" si="115"/>
        <v>144900000</v>
      </c>
      <c r="N2159" s="638"/>
      <c r="O2159" s="638" t="s">
        <v>3945</v>
      </c>
      <c r="P2159" s="639" t="s">
        <v>372</v>
      </c>
      <c r="Q2159" s="639" t="s">
        <v>281</v>
      </c>
      <c r="R2159" s="639" t="s">
        <v>70</v>
      </c>
      <c r="S2159" s="639" t="s">
        <v>109</v>
      </c>
    </row>
    <row r="2160" spans="1:19" ht="20.25" customHeight="1">
      <c r="A2160" s="639" t="s">
        <v>744</v>
      </c>
      <c r="B2160" s="638" t="s">
        <v>3948</v>
      </c>
      <c r="C2160" s="639" t="s">
        <v>1032</v>
      </c>
      <c r="D2160" s="640" t="s">
        <v>4483</v>
      </c>
      <c r="E2160" s="638"/>
      <c r="F2160" s="639" t="s">
        <v>4136</v>
      </c>
      <c r="G2160" s="638"/>
      <c r="H2160" s="1110">
        <v>480</v>
      </c>
      <c r="I2160" s="705">
        <v>135000</v>
      </c>
      <c r="J2160" s="643">
        <v>0</v>
      </c>
      <c r="K2160" s="578">
        <f t="shared" ref="K2160:K2223" si="116">IFERROR(J2160*H2160,"0")</f>
        <v>0</v>
      </c>
      <c r="L2160" s="579">
        <f t="shared" ref="L2160:L2223" si="117">IFERROR(K2160/1000,"0")</f>
        <v>0</v>
      </c>
      <c r="M2160" s="580">
        <f t="shared" ref="M2160:M2223" si="118">I2160*H2160</f>
        <v>64800000</v>
      </c>
      <c r="N2160" s="638"/>
      <c r="O2160" s="638" t="s">
        <v>3947</v>
      </c>
      <c r="P2160" s="639" t="s">
        <v>90</v>
      </c>
      <c r="Q2160" s="639" t="s">
        <v>281</v>
      </c>
      <c r="R2160" s="639" t="s">
        <v>70</v>
      </c>
      <c r="S2160" s="639" t="s">
        <v>109</v>
      </c>
    </row>
    <row r="2161" spans="1:19" ht="20.25" customHeight="1">
      <c r="A2161" s="639" t="s">
        <v>744</v>
      </c>
      <c r="B2161" s="638" t="s">
        <v>3948</v>
      </c>
      <c r="C2161" s="639" t="s">
        <v>1032</v>
      </c>
      <c r="D2161" s="640" t="s">
        <v>4483</v>
      </c>
      <c r="E2161" s="638"/>
      <c r="F2161" s="639" t="s">
        <v>71</v>
      </c>
      <c r="G2161" s="638"/>
      <c r="H2161" s="1110">
        <v>480</v>
      </c>
      <c r="I2161" s="705">
        <v>40986</v>
      </c>
      <c r="J2161" s="643">
        <v>0</v>
      </c>
      <c r="K2161" s="578">
        <f t="shared" si="116"/>
        <v>0</v>
      </c>
      <c r="L2161" s="579">
        <f t="shared" si="117"/>
        <v>0</v>
      </c>
      <c r="M2161" s="580">
        <f t="shared" si="118"/>
        <v>19673280</v>
      </c>
      <c r="N2161" s="638"/>
      <c r="O2161" s="638" t="s">
        <v>3406</v>
      </c>
      <c r="P2161" s="639" t="s">
        <v>90</v>
      </c>
      <c r="Q2161" s="639" t="s">
        <v>271</v>
      </c>
      <c r="R2161" s="639" t="s">
        <v>73</v>
      </c>
      <c r="S2161" s="639" t="s">
        <v>109</v>
      </c>
    </row>
    <row r="2162" spans="1:19" ht="20.25" customHeight="1">
      <c r="A2162" s="639" t="s">
        <v>744</v>
      </c>
      <c r="B2162" s="638" t="s">
        <v>3948</v>
      </c>
      <c r="C2162" s="639" t="s">
        <v>1032</v>
      </c>
      <c r="D2162" s="640" t="s">
        <v>4483</v>
      </c>
      <c r="E2162" s="638"/>
      <c r="F2162" s="639" t="s">
        <v>881</v>
      </c>
      <c r="G2162" s="638"/>
      <c r="H2162" s="1110">
        <v>480</v>
      </c>
      <c r="I2162" s="705">
        <v>11557</v>
      </c>
      <c r="J2162" s="643">
        <v>0</v>
      </c>
      <c r="K2162" s="578">
        <f t="shared" si="116"/>
        <v>0</v>
      </c>
      <c r="L2162" s="579">
        <f t="shared" si="117"/>
        <v>0</v>
      </c>
      <c r="M2162" s="580">
        <f t="shared" si="118"/>
        <v>5547360</v>
      </c>
      <c r="N2162" s="638"/>
      <c r="O2162" s="638" t="s">
        <v>3406</v>
      </c>
      <c r="P2162" s="639" t="s">
        <v>90</v>
      </c>
      <c r="Q2162" s="639" t="s">
        <v>336</v>
      </c>
      <c r="R2162" s="639" t="s">
        <v>73</v>
      </c>
      <c r="S2162" s="639" t="s">
        <v>109</v>
      </c>
    </row>
    <row r="2163" spans="1:19" ht="20.25" customHeight="1">
      <c r="A2163" s="639" t="s">
        <v>744</v>
      </c>
      <c r="B2163" s="638" t="s">
        <v>3948</v>
      </c>
      <c r="C2163" s="639" t="s">
        <v>1032</v>
      </c>
      <c r="D2163" s="640" t="s">
        <v>4483</v>
      </c>
      <c r="E2163" s="638"/>
      <c r="F2163" s="639" t="s">
        <v>882</v>
      </c>
      <c r="G2163" s="638"/>
      <c r="H2163" s="1110">
        <v>480</v>
      </c>
      <c r="I2163" s="705">
        <v>9096</v>
      </c>
      <c r="J2163" s="643">
        <v>0</v>
      </c>
      <c r="K2163" s="578">
        <f t="shared" si="116"/>
        <v>0</v>
      </c>
      <c r="L2163" s="579">
        <f t="shared" si="117"/>
        <v>0</v>
      </c>
      <c r="M2163" s="580">
        <f t="shared" si="118"/>
        <v>4366080</v>
      </c>
      <c r="N2163" s="638"/>
      <c r="O2163" s="638" t="s">
        <v>3406</v>
      </c>
      <c r="P2163" s="639" t="s">
        <v>90</v>
      </c>
      <c r="Q2163" s="639" t="s">
        <v>336</v>
      </c>
      <c r="R2163" s="639" t="s">
        <v>73</v>
      </c>
      <c r="S2163" s="639" t="s">
        <v>109</v>
      </c>
    </row>
    <row r="2164" spans="1:19" ht="20.25" customHeight="1">
      <c r="A2164" s="639" t="s">
        <v>744</v>
      </c>
      <c r="B2164" s="638" t="s">
        <v>3948</v>
      </c>
      <c r="C2164" s="639" t="s">
        <v>1032</v>
      </c>
      <c r="D2164" s="640" t="s">
        <v>4483</v>
      </c>
      <c r="E2164" s="638"/>
      <c r="F2164" s="639" t="s">
        <v>880</v>
      </c>
      <c r="G2164" s="638"/>
      <c r="H2164" s="1110">
        <v>480</v>
      </c>
      <c r="I2164" s="705">
        <v>4281</v>
      </c>
      <c r="J2164" s="643">
        <v>0</v>
      </c>
      <c r="K2164" s="578">
        <f t="shared" si="116"/>
        <v>0</v>
      </c>
      <c r="L2164" s="579">
        <f t="shared" si="117"/>
        <v>0</v>
      </c>
      <c r="M2164" s="580">
        <f t="shared" si="118"/>
        <v>2054880</v>
      </c>
      <c r="N2164" s="638"/>
      <c r="O2164" s="638" t="s">
        <v>3406</v>
      </c>
      <c r="P2164" s="639" t="s">
        <v>90</v>
      </c>
      <c r="Q2164" s="639" t="s">
        <v>336</v>
      </c>
      <c r="R2164" s="639" t="s">
        <v>73</v>
      </c>
      <c r="S2164" s="639" t="s">
        <v>109</v>
      </c>
    </row>
    <row r="2165" spans="1:19" ht="20.25" customHeight="1">
      <c r="A2165" s="639" t="s">
        <v>744</v>
      </c>
      <c r="B2165" s="638" t="s">
        <v>3948</v>
      </c>
      <c r="C2165" s="639" t="s">
        <v>1032</v>
      </c>
      <c r="D2165" s="640" t="s">
        <v>4483</v>
      </c>
      <c r="E2165" s="638"/>
      <c r="F2165" s="639" t="s">
        <v>880</v>
      </c>
      <c r="G2165" s="638"/>
      <c r="H2165" s="1110">
        <v>480</v>
      </c>
      <c r="I2165" s="705">
        <v>4281</v>
      </c>
      <c r="J2165" s="643">
        <v>0</v>
      </c>
      <c r="K2165" s="578">
        <f t="shared" si="116"/>
        <v>0</v>
      </c>
      <c r="L2165" s="579">
        <f t="shared" si="117"/>
        <v>0</v>
      </c>
      <c r="M2165" s="580">
        <f t="shared" si="118"/>
        <v>2054880</v>
      </c>
      <c r="N2165" s="638"/>
      <c r="O2165" s="638" t="s">
        <v>3406</v>
      </c>
      <c r="P2165" s="639" t="s">
        <v>90</v>
      </c>
      <c r="Q2165" s="639" t="s">
        <v>336</v>
      </c>
      <c r="R2165" s="639" t="s">
        <v>73</v>
      </c>
      <c r="S2165" s="639" t="s">
        <v>109</v>
      </c>
    </row>
    <row r="2166" spans="1:19" ht="20.25" customHeight="1">
      <c r="A2166" s="639" t="s">
        <v>744</v>
      </c>
      <c r="B2166" s="638" t="s">
        <v>3948</v>
      </c>
      <c r="C2166" s="639" t="s">
        <v>1032</v>
      </c>
      <c r="D2166" s="640" t="s">
        <v>4483</v>
      </c>
      <c r="E2166" s="638"/>
      <c r="F2166" s="639" t="s">
        <v>739</v>
      </c>
      <c r="G2166" s="638"/>
      <c r="H2166" s="1110">
        <v>480</v>
      </c>
      <c r="I2166" s="705">
        <v>54494</v>
      </c>
      <c r="J2166" s="643">
        <v>0</v>
      </c>
      <c r="K2166" s="578">
        <f t="shared" si="116"/>
        <v>0</v>
      </c>
      <c r="L2166" s="579">
        <f t="shared" si="117"/>
        <v>0</v>
      </c>
      <c r="M2166" s="580">
        <f t="shared" si="118"/>
        <v>26157120</v>
      </c>
      <c r="N2166" s="638"/>
      <c r="O2166" s="638" t="s">
        <v>3949</v>
      </c>
      <c r="P2166" s="639" t="s">
        <v>90</v>
      </c>
      <c r="Q2166" s="639" t="s">
        <v>271</v>
      </c>
      <c r="R2166" s="639" t="s">
        <v>73</v>
      </c>
      <c r="S2166" s="639" t="s">
        <v>109</v>
      </c>
    </row>
    <row r="2167" spans="1:19" ht="20.25" customHeight="1">
      <c r="A2167" s="639" t="s">
        <v>744</v>
      </c>
      <c r="B2167" s="638" t="s">
        <v>3948</v>
      </c>
      <c r="C2167" s="639" t="s">
        <v>1032</v>
      </c>
      <c r="D2167" s="640" t="s">
        <v>4483</v>
      </c>
      <c r="E2167" s="638"/>
      <c r="F2167" s="639" t="s">
        <v>880</v>
      </c>
      <c r="G2167" s="638"/>
      <c r="H2167" s="1110">
        <v>480</v>
      </c>
      <c r="I2167" s="705">
        <v>2963</v>
      </c>
      <c r="J2167" s="643">
        <v>0</v>
      </c>
      <c r="K2167" s="578">
        <f t="shared" si="116"/>
        <v>0</v>
      </c>
      <c r="L2167" s="579">
        <f t="shared" si="117"/>
        <v>0</v>
      </c>
      <c r="M2167" s="580">
        <f t="shared" si="118"/>
        <v>1422240</v>
      </c>
      <c r="N2167" s="638"/>
      <c r="O2167" s="638" t="s">
        <v>3949</v>
      </c>
      <c r="P2167" s="639" t="s">
        <v>90</v>
      </c>
      <c r="Q2167" s="639" t="s">
        <v>336</v>
      </c>
      <c r="R2167" s="639" t="s">
        <v>73</v>
      </c>
      <c r="S2167" s="639" t="s">
        <v>109</v>
      </c>
    </row>
    <row r="2168" spans="1:19" ht="20.25" customHeight="1">
      <c r="A2168" s="639" t="s">
        <v>744</v>
      </c>
      <c r="B2168" s="638" t="s">
        <v>3948</v>
      </c>
      <c r="C2168" s="639" t="s">
        <v>1032</v>
      </c>
      <c r="D2168" s="640" t="s">
        <v>4483</v>
      </c>
      <c r="E2168" s="638"/>
      <c r="F2168" s="639" t="s">
        <v>880</v>
      </c>
      <c r="G2168" s="638"/>
      <c r="H2168" s="1110">
        <v>480</v>
      </c>
      <c r="I2168" s="705">
        <v>2963</v>
      </c>
      <c r="J2168" s="643">
        <v>0</v>
      </c>
      <c r="K2168" s="578">
        <f t="shared" si="116"/>
        <v>0</v>
      </c>
      <c r="L2168" s="579">
        <f t="shared" si="117"/>
        <v>0</v>
      </c>
      <c r="M2168" s="580">
        <f t="shared" si="118"/>
        <v>1422240</v>
      </c>
      <c r="N2168" s="638"/>
      <c r="O2168" s="638" t="s">
        <v>3949</v>
      </c>
      <c r="P2168" s="639" t="s">
        <v>90</v>
      </c>
      <c r="Q2168" s="639" t="s">
        <v>336</v>
      </c>
      <c r="R2168" s="639" t="s">
        <v>73</v>
      </c>
      <c r="S2168" s="639" t="s">
        <v>109</v>
      </c>
    </row>
    <row r="2169" spans="1:19" ht="20.25" customHeight="1">
      <c r="A2169" s="639" t="s">
        <v>744</v>
      </c>
      <c r="B2169" s="638" t="s">
        <v>3948</v>
      </c>
      <c r="C2169" s="639" t="s">
        <v>1032</v>
      </c>
      <c r="D2169" s="640" t="s">
        <v>4483</v>
      </c>
      <c r="E2169" s="638"/>
      <c r="F2169" s="639" t="s">
        <v>881</v>
      </c>
      <c r="G2169" s="638"/>
      <c r="H2169" s="1110">
        <v>480</v>
      </c>
      <c r="I2169" s="705">
        <v>8890</v>
      </c>
      <c r="J2169" s="643">
        <v>0</v>
      </c>
      <c r="K2169" s="578">
        <f t="shared" si="116"/>
        <v>0</v>
      </c>
      <c r="L2169" s="579">
        <f t="shared" si="117"/>
        <v>0</v>
      </c>
      <c r="M2169" s="580">
        <f t="shared" si="118"/>
        <v>4267200</v>
      </c>
      <c r="N2169" s="638"/>
      <c r="O2169" s="638" t="s">
        <v>3949</v>
      </c>
      <c r="P2169" s="639" t="s">
        <v>90</v>
      </c>
      <c r="Q2169" s="639" t="s">
        <v>336</v>
      </c>
      <c r="R2169" s="639" t="s">
        <v>73</v>
      </c>
      <c r="S2169" s="639" t="s">
        <v>109</v>
      </c>
    </row>
    <row r="2170" spans="1:19" ht="20.25" customHeight="1">
      <c r="A2170" s="639" t="s">
        <v>744</v>
      </c>
      <c r="B2170" s="638" t="s">
        <v>3948</v>
      </c>
      <c r="C2170" s="639" t="s">
        <v>1032</v>
      </c>
      <c r="D2170" s="640" t="s">
        <v>4483</v>
      </c>
      <c r="E2170" s="638"/>
      <c r="F2170" s="639" t="s">
        <v>882</v>
      </c>
      <c r="G2170" s="638"/>
      <c r="H2170" s="1110">
        <v>480</v>
      </c>
      <c r="I2170" s="705">
        <v>6997</v>
      </c>
      <c r="J2170" s="643">
        <v>0</v>
      </c>
      <c r="K2170" s="578">
        <f t="shared" si="116"/>
        <v>0</v>
      </c>
      <c r="L2170" s="579">
        <f t="shared" si="117"/>
        <v>0</v>
      </c>
      <c r="M2170" s="580">
        <f t="shared" si="118"/>
        <v>3358560</v>
      </c>
      <c r="N2170" s="638"/>
      <c r="O2170" s="638" t="s">
        <v>3949</v>
      </c>
      <c r="P2170" s="639" t="s">
        <v>90</v>
      </c>
      <c r="Q2170" s="639" t="s">
        <v>336</v>
      </c>
      <c r="R2170" s="639" t="s">
        <v>73</v>
      </c>
      <c r="S2170" s="639" t="s">
        <v>109</v>
      </c>
    </row>
    <row r="2171" spans="1:19" ht="20.25" customHeight="1">
      <c r="A2171" s="639" t="s">
        <v>744</v>
      </c>
      <c r="B2171" s="638" t="s">
        <v>3948</v>
      </c>
      <c r="C2171" s="639" t="s">
        <v>1032</v>
      </c>
      <c r="D2171" s="640" t="s">
        <v>4483</v>
      </c>
      <c r="E2171" s="638"/>
      <c r="F2171" s="639" t="s">
        <v>81</v>
      </c>
      <c r="G2171" s="638"/>
      <c r="H2171" s="1110">
        <v>480</v>
      </c>
      <c r="I2171" s="705">
        <v>5762</v>
      </c>
      <c r="J2171" s="643">
        <v>0</v>
      </c>
      <c r="K2171" s="578">
        <f t="shared" si="116"/>
        <v>0</v>
      </c>
      <c r="L2171" s="579">
        <f t="shared" si="117"/>
        <v>0</v>
      </c>
      <c r="M2171" s="580">
        <f t="shared" si="118"/>
        <v>2765760</v>
      </c>
      <c r="N2171" s="638"/>
      <c r="O2171" s="638" t="s">
        <v>3949</v>
      </c>
      <c r="P2171" s="639" t="s">
        <v>90</v>
      </c>
      <c r="Q2171" s="639" t="s">
        <v>336</v>
      </c>
      <c r="R2171" s="639" t="s">
        <v>73</v>
      </c>
      <c r="S2171" s="639" t="s">
        <v>109</v>
      </c>
    </row>
    <row r="2172" spans="1:19" ht="20.25" customHeight="1">
      <c r="A2172" s="639" t="s">
        <v>744</v>
      </c>
      <c r="B2172" s="638" t="s">
        <v>3948</v>
      </c>
      <c r="C2172" s="639" t="s">
        <v>1032</v>
      </c>
      <c r="D2172" s="640" t="s">
        <v>4483</v>
      </c>
      <c r="E2172" s="638"/>
      <c r="F2172" s="639" t="s">
        <v>85</v>
      </c>
      <c r="G2172" s="638"/>
      <c r="H2172" s="1110">
        <v>480</v>
      </c>
      <c r="I2172" s="705">
        <v>12430</v>
      </c>
      <c r="J2172" s="643">
        <v>0</v>
      </c>
      <c r="K2172" s="578">
        <f t="shared" si="116"/>
        <v>0</v>
      </c>
      <c r="L2172" s="579">
        <f t="shared" si="117"/>
        <v>0</v>
      </c>
      <c r="M2172" s="580">
        <f t="shared" si="118"/>
        <v>5966400</v>
      </c>
      <c r="N2172" s="638"/>
      <c r="O2172" s="638" t="s">
        <v>3949</v>
      </c>
      <c r="P2172" s="639" t="s">
        <v>90</v>
      </c>
      <c r="Q2172" s="639" t="s">
        <v>336</v>
      </c>
      <c r="R2172" s="639" t="s">
        <v>73</v>
      </c>
      <c r="S2172" s="639" t="s">
        <v>109</v>
      </c>
    </row>
    <row r="2173" spans="1:19" ht="20.25" customHeight="1">
      <c r="A2173" s="639" t="s">
        <v>744</v>
      </c>
      <c r="B2173" s="638" t="s">
        <v>3948</v>
      </c>
      <c r="C2173" s="639" t="s">
        <v>1032</v>
      </c>
      <c r="D2173" s="640" t="s">
        <v>4483</v>
      </c>
      <c r="E2173" s="638"/>
      <c r="F2173" s="639" t="s">
        <v>337</v>
      </c>
      <c r="G2173" s="638"/>
      <c r="H2173" s="1110">
        <v>480</v>
      </c>
      <c r="I2173" s="705">
        <v>17100</v>
      </c>
      <c r="J2173" s="643">
        <v>0</v>
      </c>
      <c r="K2173" s="578">
        <f t="shared" si="116"/>
        <v>0</v>
      </c>
      <c r="L2173" s="579">
        <f t="shared" si="117"/>
        <v>0</v>
      </c>
      <c r="M2173" s="580">
        <f t="shared" si="118"/>
        <v>8208000</v>
      </c>
      <c r="N2173" s="638"/>
      <c r="O2173" s="638" t="s">
        <v>3950</v>
      </c>
      <c r="P2173" s="639" t="s">
        <v>90</v>
      </c>
      <c r="Q2173" s="639" t="s">
        <v>336</v>
      </c>
      <c r="R2173" s="639" t="s">
        <v>73</v>
      </c>
      <c r="S2173" s="639" t="s">
        <v>109</v>
      </c>
    </row>
    <row r="2174" spans="1:19" ht="20.25" customHeight="1">
      <c r="A2174" s="639" t="s">
        <v>744</v>
      </c>
      <c r="B2174" s="638" t="s">
        <v>3948</v>
      </c>
      <c r="C2174" s="639" t="s">
        <v>1032</v>
      </c>
      <c r="D2174" s="640" t="s">
        <v>4483</v>
      </c>
      <c r="E2174" s="638"/>
      <c r="F2174" s="639" t="s">
        <v>1905</v>
      </c>
      <c r="G2174" s="638"/>
      <c r="H2174" s="1110">
        <v>480</v>
      </c>
      <c r="I2174" s="705">
        <v>71821</v>
      </c>
      <c r="J2174" s="643">
        <v>0</v>
      </c>
      <c r="K2174" s="578">
        <f t="shared" si="116"/>
        <v>0</v>
      </c>
      <c r="L2174" s="579">
        <f t="shared" si="117"/>
        <v>0</v>
      </c>
      <c r="M2174" s="580">
        <f t="shared" si="118"/>
        <v>34474080</v>
      </c>
      <c r="N2174" s="638"/>
      <c r="O2174" s="638" t="s">
        <v>3951</v>
      </c>
      <c r="P2174" s="639" t="s">
        <v>90</v>
      </c>
      <c r="Q2174" s="639" t="s">
        <v>276</v>
      </c>
      <c r="R2174" s="639" t="s">
        <v>73</v>
      </c>
      <c r="S2174" s="639" t="s">
        <v>109</v>
      </c>
    </row>
    <row r="2175" spans="1:19" ht="20.25" customHeight="1">
      <c r="A2175" s="639" t="s">
        <v>744</v>
      </c>
      <c r="B2175" s="638" t="s">
        <v>3948</v>
      </c>
      <c r="C2175" s="639" t="s">
        <v>1032</v>
      </c>
      <c r="D2175" s="640" t="s">
        <v>4483</v>
      </c>
      <c r="E2175" s="638"/>
      <c r="F2175" s="639" t="s">
        <v>1647</v>
      </c>
      <c r="G2175" s="638"/>
      <c r="H2175" s="1110">
        <v>480</v>
      </c>
      <c r="I2175" s="705">
        <v>6522</v>
      </c>
      <c r="J2175" s="643">
        <v>0</v>
      </c>
      <c r="K2175" s="578">
        <f t="shared" si="116"/>
        <v>0</v>
      </c>
      <c r="L2175" s="579">
        <f t="shared" si="117"/>
        <v>0</v>
      </c>
      <c r="M2175" s="580">
        <f t="shared" si="118"/>
        <v>3130560</v>
      </c>
      <c r="N2175" s="638"/>
      <c r="O2175" s="638" t="s">
        <v>3951</v>
      </c>
      <c r="P2175" s="639" t="s">
        <v>90</v>
      </c>
      <c r="Q2175" s="639" t="s">
        <v>336</v>
      </c>
      <c r="R2175" s="639" t="s">
        <v>73</v>
      </c>
      <c r="S2175" s="639" t="s">
        <v>109</v>
      </c>
    </row>
    <row r="2176" spans="1:19" ht="20.25" customHeight="1">
      <c r="A2176" s="639" t="s">
        <v>744</v>
      </c>
      <c r="B2176" s="638" t="s">
        <v>3948</v>
      </c>
      <c r="C2176" s="639" t="s">
        <v>1032</v>
      </c>
      <c r="D2176" s="640" t="s">
        <v>4483</v>
      </c>
      <c r="E2176" s="638"/>
      <c r="F2176" s="639" t="s">
        <v>81</v>
      </c>
      <c r="G2176" s="638"/>
      <c r="H2176" s="1110">
        <v>480</v>
      </c>
      <c r="I2176" s="705">
        <v>5707</v>
      </c>
      <c r="J2176" s="643">
        <v>0</v>
      </c>
      <c r="K2176" s="578">
        <f t="shared" si="116"/>
        <v>0</v>
      </c>
      <c r="L2176" s="579">
        <f t="shared" si="117"/>
        <v>0</v>
      </c>
      <c r="M2176" s="580">
        <f t="shared" si="118"/>
        <v>2739360</v>
      </c>
      <c r="N2176" s="638"/>
      <c r="O2176" s="638" t="s">
        <v>3951</v>
      </c>
      <c r="P2176" s="639" t="s">
        <v>90</v>
      </c>
      <c r="Q2176" s="639" t="s">
        <v>336</v>
      </c>
      <c r="R2176" s="639" t="s">
        <v>73</v>
      </c>
      <c r="S2176" s="639" t="s">
        <v>109</v>
      </c>
    </row>
    <row r="2177" spans="1:19" ht="20.25" customHeight="1">
      <c r="A2177" s="639" t="s">
        <v>744</v>
      </c>
      <c r="B2177" s="638" t="s">
        <v>3948</v>
      </c>
      <c r="C2177" s="639" t="s">
        <v>1032</v>
      </c>
      <c r="D2177" s="640" t="s">
        <v>4483</v>
      </c>
      <c r="E2177" s="638"/>
      <c r="F2177" s="639" t="s">
        <v>337</v>
      </c>
      <c r="G2177" s="638"/>
      <c r="H2177" s="1110">
        <v>480</v>
      </c>
      <c r="I2177" s="705">
        <v>16141</v>
      </c>
      <c r="J2177" s="643">
        <v>0</v>
      </c>
      <c r="K2177" s="578">
        <f t="shared" si="116"/>
        <v>0</v>
      </c>
      <c r="L2177" s="579">
        <f t="shared" si="117"/>
        <v>0</v>
      </c>
      <c r="M2177" s="580">
        <f t="shared" si="118"/>
        <v>7747680</v>
      </c>
      <c r="N2177" s="638"/>
      <c r="O2177" s="638" t="s">
        <v>3951</v>
      </c>
      <c r="P2177" s="639" t="s">
        <v>90</v>
      </c>
      <c r="Q2177" s="639" t="s">
        <v>336</v>
      </c>
      <c r="R2177" s="639" t="s">
        <v>73</v>
      </c>
      <c r="S2177" s="639" t="s">
        <v>109</v>
      </c>
    </row>
    <row r="2178" spans="1:19" ht="20.25" customHeight="1">
      <c r="A2178" s="639" t="s">
        <v>744</v>
      </c>
      <c r="B2178" s="638" t="s">
        <v>3948</v>
      </c>
      <c r="C2178" s="639" t="s">
        <v>1032</v>
      </c>
      <c r="D2178" s="640" t="s">
        <v>4483</v>
      </c>
      <c r="E2178" s="638"/>
      <c r="F2178" s="639" t="s">
        <v>85</v>
      </c>
      <c r="G2178" s="638"/>
      <c r="H2178" s="1110">
        <v>480</v>
      </c>
      <c r="I2178" s="705">
        <v>12310</v>
      </c>
      <c r="J2178" s="643">
        <v>0</v>
      </c>
      <c r="K2178" s="578">
        <f t="shared" si="116"/>
        <v>0</v>
      </c>
      <c r="L2178" s="579">
        <f t="shared" si="117"/>
        <v>0</v>
      </c>
      <c r="M2178" s="580">
        <f t="shared" si="118"/>
        <v>5908800</v>
      </c>
      <c r="N2178" s="638"/>
      <c r="O2178" s="638" t="s">
        <v>3951</v>
      </c>
      <c r="P2178" s="639" t="s">
        <v>90</v>
      </c>
      <c r="Q2178" s="639" t="s">
        <v>336</v>
      </c>
      <c r="R2178" s="639" t="s">
        <v>73</v>
      </c>
      <c r="S2178" s="639" t="s">
        <v>109</v>
      </c>
    </row>
    <row r="2179" spans="1:19" ht="20.25" customHeight="1">
      <c r="A2179" s="639" t="s">
        <v>744</v>
      </c>
      <c r="B2179" s="638" t="s">
        <v>3948</v>
      </c>
      <c r="C2179" s="639" t="s">
        <v>1032</v>
      </c>
      <c r="D2179" s="640" t="s">
        <v>4483</v>
      </c>
      <c r="E2179" s="638"/>
      <c r="F2179" s="639" t="s">
        <v>413</v>
      </c>
      <c r="G2179" s="638"/>
      <c r="H2179" s="1110">
        <v>176</v>
      </c>
      <c r="I2179" s="705">
        <v>129600</v>
      </c>
      <c r="J2179" s="643">
        <v>0</v>
      </c>
      <c r="K2179" s="578">
        <f t="shared" si="116"/>
        <v>0</v>
      </c>
      <c r="L2179" s="579">
        <f t="shared" si="117"/>
        <v>0</v>
      </c>
      <c r="M2179" s="580">
        <f t="shared" si="118"/>
        <v>22809600</v>
      </c>
      <c r="N2179" s="638"/>
      <c r="O2179" s="638" t="s">
        <v>3952</v>
      </c>
      <c r="P2179" s="639" t="s">
        <v>90</v>
      </c>
      <c r="Q2179" s="639" t="s">
        <v>278</v>
      </c>
      <c r="R2179" s="639" t="s">
        <v>73</v>
      </c>
      <c r="S2179" s="639" t="s">
        <v>109</v>
      </c>
    </row>
    <row r="2180" spans="1:19" ht="20.25" customHeight="1">
      <c r="A2180" s="639" t="s">
        <v>744</v>
      </c>
      <c r="B2180" s="638" t="s">
        <v>3948</v>
      </c>
      <c r="C2180" s="639" t="s">
        <v>1032</v>
      </c>
      <c r="D2180" s="640" t="s">
        <v>4483</v>
      </c>
      <c r="E2180" s="638"/>
      <c r="F2180" s="639" t="s">
        <v>1365</v>
      </c>
      <c r="G2180" s="638"/>
      <c r="H2180" s="1110">
        <v>304</v>
      </c>
      <c r="I2180" s="705">
        <v>144000</v>
      </c>
      <c r="J2180" s="643">
        <v>0</v>
      </c>
      <c r="K2180" s="578">
        <f t="shared" si="116"/>
        <v>0</v>
      </c>
      <c r="L2180" s="579">
        <f t="shared" si="117"/>
        <v>0</v>
      </c>
      <c r="M2180" s="580">
        <f t="shared" si="118"/>
        <v>43776000</v>
      </c>
      <c r="N2180" s="638"/>
      <c r="O2180" s="638" t="s">
        <v>3952</v>
      </c>
      <c r="P2180" s="639" t="s">
        <v>90</v>
      </c>
      <c r="Q2180" s="639" t="s">
        <v>984</v>
      </c>
      <c r="R2180" s="639" t="s">
        <v>73</v>
      </c>
      <c r="S2180" s="639" t="s">
        <v>109</v>
      </c>
    </row>
    <row r="2181" spans="1:19" ht="20.25" customHeight="1">
      <c r="A2181" s="639" t="s">
        <v>744</v>
      </c>
      <c r="B2181" s="638" t="s">
        <v>3948</v>
      </c>
      <c r="C2181" s="639" t="s">
        <v>1032</v>
      </c>
      <c r="D2181" s="640" t="s">
        <v>4483</v>
      </c>
      <c r="E2181" s="638"/>
      <c r="F2181" s="639" t="s">
        <v>985</v>
      </c>
      <c r="G2181" s="638"/>
      <c r="H2181" s="1110">
        <v>960</v>
      </c>
      <c r="I2181" s="705">
        <v>7650</v>
      </c>
      <c r="J2181" s="643">
        <v>0</v>
      </c>
      <c r="K2181" s="578">
        <f t="shared" si="116"/>
        <v>0</v>
      </c>
      <c r="L2181" s="579">
        <f t="shared" si="117"/>
        <v>0</v>
      </c>
      <c r="M2181" s="580">
        <f t="shared" si="118"/>
        <v>7344000</v>
      </c>
      <c r="N2181" s="638"/>
      <c r="O2181" s="638" t="s">
        <v>3953</v>
      </c>
      <c r="P2181" s="639" t="s">
        <v>90</v>
      </c>
      <c r="Q2181" s="639" t="s">
        <v>336</v>
      </c>
      <c r="R2181" s="639" t="s">
        <v>73</v>
      </c>
      <c r="S2181" s="639" t="s">
        <v>109</v>
      </c>
    </row>
    <row r="2182" spans="1:19" ht="20.25" customHeight="1">
      <c r="A2182" s="639" t="s">
        <v>744</v>
      </c>
      <c r="B2182" s="638" t="s">
        <v>3948</v>
      </c>
      <c r="C2182" s="639" t="s">
        <v>1032</v>
      </c>
      <c r="D2182" s="640" t="s">
        <v>4483</v>
      </c>
      <c r="E2182" s="638"/>
      <c r="F2182" s="639" t="s">
        <v>1002</v>
      </c>
      <c r="G2182" s="638"/>
      <c r="H2182" s="1110">
        <v>480</v>
      </c>
      <c r="I2182" s="705">
        <v>36000</v>
      </c>
      <c r="J2182" s="643">
        <v>0</v>
      </c>
      <c r="K2182" s="578">
        <f t="shared" si="116"/>
        <v>0</v>
      </c>
      <c r="L2182" s="579">
        <f t="shared" si="117"/>
        <v>0</v>
      </c>
      <c r="M2182" s="580">
        <f t="shared" si="118"/>
        <v>17280000</v>
      </c>
      <c r="N2182" s="638"/>
      <c r="O2182" s="638" t="s">
        <v>3954</v>
      </c>
      <c r="P2182" s="639" t="s">
        <v>90</v>
      </c>
      <c r="Q2182" s="639" t="s">
        <v>336</v>
      </c>
      <c r="R2182" s="639" t="s">
        <v>73</v>
      </c>
      <c r="S2182" s="639" t="s">
        <v>109</v>
      </c>
    </row>
    <row r="2183" spans="1:19" ht="20.25" customHeight="1">
      <c r="A2183" s="639" t="s">
        <v>744</v>
      </c>
      <c r="B2183" s="638" t="s">
        <v>3948</v>
      </c>
      <c r="C2183" s="639" t="s">
        <v>1032</v>
      </c>
      <c r="D2183" s="640" t="s">
        <v>4483</v>
      </c>
      <c r="E2183" s="638"/>
      <c r="F2183" s="639" t="s">
        <v>1004</v>
      </c>
      <c r="G2183" s="638"/>
      <c r="H2183" s="1110">
        <v>480</v>
      </c>
      <c r="I2183" s="705">
        <v>8193</v>
      </c>
      <c r="J2183" s="643">
        <v>0</v>
      </c>
      <c r="K2183" s="578">
        <f t="shared" si="116"/>
        <v>0</v>
      </c>
      <c r="L2183" s="579">
        <f t="shared" si="117"/>
        <v>0</v>
      </c>
      <c r="M2183" s="580">
        <f t="shared" si="118"/>
        <v>3932640</v>
      </c>
      <c r="N2183" s="638"/>
      <c r="O2183" s="638" t="s">
        <v>3955</v>
      </c>
      <c r="P2183" s="639" t="s">
        <v>90</v>
      </c>
      <c r="Q2183" s="639" t="s">
        <v>336</v>
      </c>
      <c r="R2183" s="639" t="s">
        <v>73</v>
      </c>
      <c r="S2183" s="639" t="s">
        <v>109</v>
      </c>
    </row>
    <row r="2184" spans="1:19" ht="20.25" customHeight="1">
      <c r="A2184" s="639" t="s">
        <v>744</v>
      </c>
      <c r="B2184" s="638" t="s">
        <v>3948</v>
      </c>
      <c r="C2184" s="639" t="s">
        <v>1032</v>
      </c>
      <c r="D2184" s="640" t="s">
        <v>4483</v>
      </c>
      <c r="E2184" s="638"/>
      <c r="F2184" s="639" t="s">
        <v>442</v>
      </c>
      <c r="G2184" s="638"/>
      <c r="H2184" s="1110">
        <v>480</v>
      </c>
      <c r="I2184" s="705">
        <v>709</v>
      </c>
      <c r="J2184" s="643">
        <v>0</v>
      </c>
      <c r="K2184" s="578">
        <f t="shared" si="116"/>
        <v>0</v>
      </c>
      <c r="L2184" s="579">
        <f t="shared" si="117"/>
        <v>0</v>
      </c>
      <c r="M2184" s="580">
        <f t="shared" si="118"/>
        <v>340320</v>
      </c>
      <c r="N2184" s="638"/>
      <c r="O2184" s="638" t="s">
        <v>3955</v>
      </c>
      <c r="P2184" s="639" t="s">
        <v>90</v>
      </c>
      <c r="Q2184" s="639" t="s">
        <v>336</v>
      </c>
      <c r="R2184" s="639" t="s">
        <v>73</v>
      </c>
      <c r="S2184" s="639" t="s">
        <v>109</v>
      </c>
    </row>
    <row r="2185" spans="1:19" ht="20.25" customHeight="1">
      <c r="A2185" s="639" t="s">
        <v>744</v>
      </c>
      <c r="B2185" s="638" t="s">
        <v>3948</v>
      </c>
      <c r="C2185" s="639" t="s">
        <v>1032</v>
      </c>
      <c r="D2185" s="640" t="s">
        <v>4483</v>
      </c>
      <c r="E2185" s="638"/>
      <c r="F2185" s="639" t="s">
        <v>84</v>
      </c>
      <c r="G2185" s="638"/>
      <c r="H2185" s="1110">
        <v>480</v>
      </c>
      <c r="I2185" s="705">
        <v>6810</v>
      </c>
      <c r="J2185" s="643">
        <v>0</v>
      </c>
      <c r="K2185" s="578">
        <f t="shared" si="116"/>
        <v>0</v>
      </c>
      <c r="L2185" s="579">
        <f t="shared" si="117"/>
        <v>0</v>
      </c>
      <c r="M2185" s="580">
        <f t="shared" si="118"/>
        <v>3268800</v>
      </c>
      <c r="N2185" s="638"/>
      <c r="O2185" s="638" t="s">
        <v>3955</v>
      </c>
      <c r="P2185" s="639" t="s">
        <v>90</v>
      </c>
      <c r="Q2185" s="639" t="s">
        <v>336</v>
      </c>
      <c r="R2185" s="639" t="s">
        <v>73</v>
      </c>
      <c r="S2185" s="639" t="s">
        <v>109</v>
      </c>
    </row>
    <row r="2186" spans="1:19" ht="20.25" customHeight="1">
      <c r="A2186" s="639" t="s">
        <v>744</v>
      </c>
      <c r="B2186" s="638" t="s">
        <v>3948</v>
      </c>
      <c r="C2186" s="639" t="s">
        <v>1032</v>
      </c>
      <c r="D2186" s="640" t="s">
        <v>4483</v>
      </c>
      <c r="E2186" s="638"/>
      <c r="F2186" s="639" t="s">
        <v>81</v>
      </c>
      <c r="G2186" s="638"/>
      <c r="H2186" s="1110">
        <v>480</v>
      </c>
      <c r="I2186" s="705">
        <v>5888</v>
      </c>
      <c r="J2186" s="643">
        <v>0</v>
      </c>
      <c r="K2186" s="578">
        <f t="shared" si="116"/>
        <v>0</v>
      </c>
      <c r="L2186" s="579">
        <f t="shared" si="117"/>
        <v>0</v>
      </c>
      <c r="M2186" s="580">
        <f t="shared" si="118"/>
        <v>2826240</v>
      </c>
      <c r="N2186" s="638"/>
      <c r="O2186" s="638" t="s">
        <v>3955</v>
      </c>
      <c r="P2186" s="639" t="s">
        <v>90</v>
      </c>
      <c r="Q2186" s="639" t="s">
        <v>336</v>
      </c>
      <c r="R2186" s="639" t="s">
        <v>73</v>
      </c>
      <c r="S2186" s="639" t="s">
        <v>109</v>
      </c>
    </row>
    <row r="2187" spans="1:19" ht="20.25" customHeight="1">
      <c r="A2187" s="639" t="s">
        <v>3562</v>
      </c>
      <c r="B2187" s="638" t="s">
        <v>3959</v>
      </c>
      <c r="C2187" s="639" t="s">
        <v>3631</v>
      </c>
      <c r="D2187" s="640" t="s">
        <v>4479</v>
      </c>
      <c r="E2187" s="638"/>
      <c r="F2187" s="639" t="s">
        <v>880</v>
      </c>
      <c r="G2187" s="638"/>
      <c r="H2187" s="1110">
        <v>61</v>
      </c>
      <c r="I2187" s="705">
        <v>5480</v>
      </c>
      <c r="J2187" s="643">
        <v>0</v>
      </c>
      <c r="K2187" s="578">
        <f t="shared" si="116"/>
        <v>0</v>
      </c>
      <c r="L2187" s="579">
        <f t="shared" si="117"/>
        <v>0</v>
      </c>
      <c r="M2187" s="580">
        <f t="shared" si="118"/>
        <v>334280</v>
      </c>
      <c r="N2187" s="638"/>
      <c r="O2187" s="638" t="s">
        <v>3958</v>
      </c>
      <c r="P2187" s="639" t="s">
        <v>372</v>
      </c>
      <c r="Q2187" s="639" t="s">
        <v>336</v>
      </c>
      <c r="R2187" s="639" t="s">
        <v>73</v>
      </c>
      <c r="S2187" s="639" t="s">
        <v>1076</v>
      </c>
    </row>
    <row r="2188" spans="1:19" ht="20.25" customHeight="1">
      <c r="A2188" s="639" t="s">
        <v>3562</v>
      </c>
      <c r="B2188" s="638" t="s">
        <v>3959</v>
      </c>
      <c r="C2188" s="639" t="s">
        <v>3631</v>
      </c>
      <c r="D2188" s="640" t="s">
        <v>4479</v>
      </c>
      <c r="E2188" s="638"/>
      <c r="F2188" s="639" t="s">
        <v>3960</v>
      </c>
      <c r="G2188" s="638"/>
      <c r="H2188" s="1110">
        <v>61</v>
      </c>
      <c r="I2188" s="705">
        <v>374000</v>
      </c>
      <c r="J2188" s="643">
        <v>0</v>
      </c>
      <c r="K2188" s="578">
        <f t="shared" si="116"/>
        <v>0</v>
      </c>
      <c r="L2188" s="579">
        <f t="shared" si="117"/>
        <v>0</v>
      </c>
      <c r="M2188" s="580">
        <f t="shared" si="118"/>
        <v>22814000</v>
      </c>
      <c r="N2188" s="638"/>
      <c r="O2188" s="638" t="s">
        <v>3961</v>
      </c>
      <c r="P2188" s="639" t="s">
        <v>372</v>
      </c>
      <c r="Q2188" s="639" t="s">
        <v>276</v>
      </c>
      <c r="R2188" s="639" t="s">
        <v>73</v>
      </c>
      <c r="S2188" s="639" t="s">
        <v>1076</v>
      </c>
    </row>
    <row r="2189" spans="1:19" ht="20.25" customHeight="1">
      <c r="A2189" s="639" t="s">
        <v>3562</v>
      </c>
      <c r="B2189" s="638" t="s">
        <v>3959</v>
      </c>
      <c r="C2189" s="639" t="s">
        <v>3631</v>
      </c>
      <c r="D2189" s="640" t="s">
        <v>4479</v>
      </c>
      <c r="E2189" s="638"/>
      <c r="F2189" s="639" t="s">
        <v>2983</v>
      </c>
      <c r="G2189" s="638"/>
      <c r="H2189" s="1110">
        <v>122</v>
      </c>
      <c r="I2189" s="705">
        <v>190888</v>
      </c>
      <c r="J2189" s="643">
        <v>29.3</v>
      </c>
      <c r="K2189" s="578">
        <f t="shared" si="116"/>
        <v>3574.6</v>
      </c>
      <c r="L2189" s="579">
        <f t="shared" si="117"/>
        <v>3.5745999999999998</v>
      </c>
      <c r="M2189" s="580">
        <f t="shared" si="118"/>
        <v>23288336</v>
      </c>
      <c r="N2189" s="638"/>
      <c r="O2189" s="638" t="s">
        <v>3962</v>
      </c>
      <c r="P2189" s="639" t="s">
        <v>372</v>
      </c>
      <c r="Q2189" s="639" t="s">
        <v>343</v>
      </c>
      <c r="R2189" s="639" t="s">
        <v>60</v>
      </c>
      <c r="S2189" s="639" t="s">
        <v>1076</v>
      </c>
    </row>
    <row r="2190" spans="1:19" ht="20.25" customHeight="1">
      <c r="A2190" s="639" t="s">
        <v>3562</v>
      </c>
      <c r="B2190" s="638" t="s">
        <v>3959</v>
      </c>
      <c r="C2190" s="639" t="s">
        <v>3631</v>
      </c>
      <c r="D2190" s="640" t="s">
        <v>4479</v>
      </c>
      <c r="E2190" s="638"/>
      <c r="F2190" s="639" t="s">
        <v>3900</v>
      </c>
      <c r="G2190" s="638"/>
      <c r="H2190" s="1110">
        <v>122</v>
      </c>
      <c r="I2190" s="705">
        <v>228629</v>
      </c>
      <c r="J2190" s="643">
        <v>0</v>
      </c>
      <c r="K2190" s="578">
        <f t="shared" si="116"/>
        <v>0</v>
      </c>
      <c r="L2190" s="579">
        <f t="shared" si="117"/>
        <v>0</v>
      </c>
      <c r="M2190" s="580">
        <f t="shared" si="118"/>
        <v>27892738</v>
      </c>
      <c r="N2190" s="638"/>
      <c r="O2190" s="638" t="s">
        <v>3962</v>
      </c>
      <c r="P2190" s="639" t="s">
        <v>372</v>
      </c>
      <c r="Q2190" s="639" t="s">
        <v>354</v>
      </c>
      <c r="R2190" s="639" t="s">
        <v>70</v>
      </c>
      <c r="S2190" s="639" t="s">
        <v>1076</v>
      </c>
    </row>
    <row r="2191" spans="1:19" ht="20.25" customHeight="1">
      <c r="A2191" s="639" t="s">
        <v>3562</v>
      </c>
      <c r="B2191" s="638" t="s">
        <v>3959</v>
      </c>
      <c r="C2191" s="639" t="s">
        <v>3631</v>
      </c>
      <c r="D2191" s="640" t="s">
        <v>4479</v>
      </c>
      <c r="E2191" s="638"/>
      <c r="F2191" s="639" t="s">
        <v>880</v>
      </c>
      <c r="G2191" s="638"/>
      <c r="H2191" s="1110">
        <v>122</v>
      </c>
      <c r="I2191" s="705">
        <v>3799</v>
      </c>
      <c r="J2191" s="643">
        <v>0</v>
      </c>
      <c r="K2191" s="578">
        <f t="shared" si="116"/>
        <v>0</v>
      </c>
      <c r="L2191" s="579">
        <f t="shared" si="117"/>
        <v>0</v>
      </c>
      <c r="M2191" s="580">
        <f t="shared" si="118"/>
        <v>463478</v>
      </c>
      <c r="N2191" s="638"/>
      <c r="O2191" s="638" t="s">
        <v>3962</v>
      </c>
      <c r="P2191" s="639" t="s">
        <v>372</v>
      </c>
      <c r="Q2191" s="639" t="s">
        <v>336</v>
      </c>
      <c r="R2191" s="639" t="s">
        <v>73</v>
      </c>
      <c r="S2191" s="639" t="s">
        <v>1076</v>
      </c>
    </row>
    <row r="2192" spans="1:19" ht="20.25" customHeight="1">
      <c r="A2192" s="639" t="s">
        <v>3562</v>
      </c>
      <c r="B2192" s="638" t="s">
        <v>3959</v>
      </c>
      <c r="C2192" s="639" t="s">
        <v>3631</v>
      </c>
      <c r="D2192" s="640" t="s">
        <v>4479</v>
      </c>
      <c r="E2192" s="638"/>
      <c r="F2192" s="639" t="s">
        <v>3964</v>
      </c>
      <c r="G2192" s="638"/>
      <c r="H2192" s="1110">
        <v>122</v>
      </c>
      <c r="I2192" s="705">
        <v>86861</v>
      </c>
      <c r="J2192" s="643">
        <v>0</v>
      </c>
      <c r="K2192" s="578">
        <f t="shared" si="116"/>
        <v>0</v>
      </c>
      <c r="L2192" s="579">
        <f t="shared" si="117"/>
        <v>0</v>
      </c>
      <c r="M2192" s="580">
        <f t="shared" si="118"/>
        <v>10597042</v>
      </c>
      <c r="N2192" s="638"/>
      <c r="O2192" s="638" t="s">
        <v>3965</v>
      </c>
      <c r="P2192" s="639" t="s">
        <v>372</v>
      </c>
      <c r="Q2192" s="639" t="s">
        <v>271</v>
      </c>
      <c r="R2192" s="639" t="s">
        <v>73</v>
      </c>
      <c r="S2192" s="639" t="s">
        <v>1076</v>
      </c>
    </row>
    <row r="2193" spans="1:19" ht="20.25" customHeight="1">
      <c r="A2193" s="639" t="s">
        <v>3562</v>
      </c>
      <c r="B2193" s="638" t="s">
        <v>3959</v>
      </c>
      <c r="C2193" s="639" t="s">
        <v>3631</v>
      </c>
      <c r="D2193" s="640" t="s">
        <v>4479</v>
      </c>
      <c r="E2193" s="638"/>
      <c r="F2193" s="639" t="s">
        <v>880</v>
      </c>
      <c r="G2193" s="638"/>
      <c r="H2193" s="1110">
        <v>122</v>
      </c>
      <c r="I2193" s="705">
        <v>4202</v>
      </c>
      <c r="J2193" s="643">
        <v>0</v>
      </c>
      <c r="K2193" s="578">
        <f t="shared" si="116"/>
        <v>0</v>
      </c>
      <c r="L2193" s="579">
        <f t="shared" si="117"/>
        <v>0</v>
      </c>
      <c r="M2193" s="580">
        <f t="shared" si="118"/>
        <v>512644</v>
      </c>
      <c r="N2193" s="638"/>
      <c r="O2193" s="638" t="s">
        <v>3965</v>
      </c>
      <c r="P2193" s="639" t="s">
        <v>372</v>
      </c>
      <c r="Q2193" s="639" t="s">
        <v>336</v>
      </c>
      <c r="R2193" s="639" t="s">
        <v>73</v>
      </c>
      <c r="S2193" s="639" t="s">
        <v>1076</v>
      </c>
    </row>
    <row r="2194" spans="1:19" ht="20.25" customHeight="1">
      <c r="A2194" s="639" t="s">
        <v>3562</v>
      </c>
      <c r="B2194" s="638" t="s">
        <v>3959</v>
      </c>
      <c r="C2194" s="639" t="s">
        <v>3631</v>
      </c>
      <c r="D2194" s="640" t="s">
        <v>4479</v>
      </c>
      <c r="E2194" s="638"/>
      <c r="F2194" s="639" t="s">
        <v>880</v>
      </c>
      <c r="G2194" s="638"/>
      <c r="H2194" s="1110">
        <v>122</v>
      </c>
      <c r="I2194" s="705">
        <v>4202</v>
      </c>
      <c r="J2194" s="643">
        <v>0</v>
      </c>
      <c r="K2194" s="578">
        <f t="shared" si="116"/>
        <v>0</v>
      </c>
      <c r="L2194" s="579">
        <f t="shared" si="117"/>
        <v>0</v>
      </c>
      <c r="M2194" s="580">
        <f t="shared" si="118"/>
        <v>512644</v>
      </c>
      <c r="N2194" s="638"/>
      <c r="O2194" s="638" t="s">
        <v>3965</v>
      </c>
      <c r="P2194" s="639" t="s">
        <v>372</v>
      </c>
      <c r="Q2194" s="639" t="s">
        <v>336</v>
      </c>
      <c r="R2194" s="639" t="s">
        <v>73</v>
      </c>
      <c r="S2194" s="639" t="s">
        <v>1076</v>
      </c>
    </row>
    <row r="2195" spans="1:19" ht="20.25" customHeight="1">
      <c r="A2195" s="639" t="s">
        <v>3562</v>
      </c>
      <c r="B2195" s="638" t="s">
        <v>3959</v>
      </c>
      <c r="C2195" s="639" t="s">
        <v>3631</v>
      </c>
      <c r="D2195" s="640" t="s">
        <v>4479</v>
      </c>
      <c r="E2195" s="638"/>
      <c r="F2195" s="639" t="s">
        <v>1575</v>
      </c>
      <c r="G2195" s="638"/>
      <c r="H2195" s="1110">
        <v>122</v>
      </c>
      <c r="I2195" s="705">
        <v>15150</v>
      </c>
      <c r="J2195" s="643">
        <v>0</v>
      </c>
      <c r="K2195" s="578">
        <f t="shared" si="116"/>
        <v>0</v>
      </c>
      <c r="L2195" s="579">
        <f t="shared" si="117"/>
        <v>0</v>
      </c>
      <c r="M2195" s="580">
        <f t="shared" si="118"/>
        <v>1848300</v>
      </c>
      <c r="N2195" s="638"/>
      <c r="O2195" s="638" t="s">
        <v>3965</v>
      </c>
      <c r="P2195" s="639" t="s">
        <v>372</v>
      </c>
      <c r="Q2195" s="639" t="s">
        <v>336</v>
      </c>
      <c r="R2195" s="639" t="s">
        <v>73</v>
      </c>
      <c r="S2195" s="639" t="s">
        <v>1076</v>
      </c>
    </row>
    <row r="2196" spans="1:19" ht="20.25" customHeight="1">
      <c r="A2196" s="639" t="s">
        <v>3562</v>
      </c>
      <c r="B2196" s="638" t="s">
        <v>3959</v>
      </c>
      <c r="C2196" s="639" t="s">
        <v>3631</v>
      </c>
      <c r="D2196" s="640" t="s">
        <v>4479</v>
      </c>
      <c r="E2196" s="638"/>
      <c r="F2196" s="639" t="s">
        <v>882</v>
      </c>
      <c r="G2196" s="638"/>
      <c r="H2196" s="1110">
        <v>122</v>
      </c>
      <c r="I2196" s="705">
        <v>8585</v>
      </c>
      <c r="J2196" s="643">
        <v>0</v>
      </c>
      <c r="K2196" s="578">
        <f t="shared" si="116"/>
        <v>0</v>
      </c>
      <c r="L2196" s="579">
        <f t="shared" si="117"/>
        <v>0</v>
      </c>
      <c r="M2196" s="580">
        <f t="shared" si="118"/>
        <v>1047370</v>
      </c>
      <c r="N2196" s="638"/>
      <c r="O2196" s="638" t="s">
        <v>3965</v>
      </c>
      <c r="P2196" s="639" t="s">
        <v>372</v>
      </c>
      <c r="Q2196" s="639" t="s">
        <v>336</v>
      </c>
      <c r="R2196" s="639" t="s">
        <v>73</v>
      </c>
      <c r="S2196" s="639" t="s">
        <v>1076</v>
      </c>
    </row>
    <row r="2197" spans="1:19" ht="20.25" customHeight="1">
      <c r="A2197" s="639" t="s">
        <v>3562</v>
      </c>
      <c r="B2197" s="638" t="s">
        <v>3959</v>
      </c>
      <c r="C2197" s="639" t="s">
        <v>3631</v>
      </c>
      <c r="D2197" s="640" t="s">
        <v>4479</v>
      </c>
      <c r="E2197" s="638"/>
      <c r="F2197" s="639" t="s">
        <v>4137</v>
      </c>
      <c r="G2197" s="638"/>
      <c r="H2197" s="1110">
        <v>61</v>
      </c>
      <c r="I2197" s="705">
        <v>195500</v>
      </c>
      <c r="J2197" s="643">
        <v>0</v>
      </c>
      <c r="K2197" s="578">
        <f t="shared" si="116"/>
        <v>0</v>
      </c>
      <c r="L2197" s="579">
        <f t="shared" si="117"/>
        <v>0</v>
      </c>
      <c r="M2197" s="580">
        <f t="shared" si="118"/>
        <v>11925500</v>
      </c>
      <c r="N2197" s="638"/>
      <c r="O2197" s="638" t="s">
        <v>3967</v>
      </c>
      <c r="P2197" s="639" t="s">
        <v>372</v>
      </c>
      <c r="Q2197" s="639" t="s">
        <v>272</v>
      </c>
      <c r="R2197" s="639" t="s">
        <v>73</v>
      </c>
      <c r="S2197" s="639" t="s">
        <v>1076</v>
      </c>
    </row>
    <row r="2198" spans="1:19" ht="20.25" customHeight="1">
      <c r="A2198" s="639" t="s">
        <v>3562</v>
      </c>
      <c r="B2198" s="638" t="s">
        <v>3959</v>
      </c>
      <c r="C2198" s="639" t="s">
        <v>3631</v>
      </c>
      <c r="D2198" s="640" t="s">
        <v>4479</v>
      </c>
      <c r="E2198" s="638"/>
      <c r="F2198" s="639" t="s">
        <v>3970</v>
      </c>
      <c r="G2198" s="638"/>
      <c r="H2198" s="1110">
        <v>61</v>
      </c>
      <c r="I2198" s="705">
        <v>76500</v>
      </c>
      <c r="J2198" s="643">
        <v>0</v>
      </c>
      <c r="K2198" s="578">
        <f t="shared" si="116"/>
        <v>0</v>
      </c>
      <c r="L2198" s="579">
        <f t="shared" si="117"/>
        <v>0</v>
      </c>
      <c r="M2198" s="580">
        <f t="shared" si="118"/>
        <v>4666500</v>
      </c>
      <c r="N2198" s="638"/>
      <c r="O2198" s="638" t="s">
        <v>274</v>
      </c>
      <c r="P2198" s="639" t="s">
        <v>372</v>
      </c>
      <c r="Q2198" s="639" t="s">
        <v>336</v>
      </c>
      <c r="R2198" s="639" t="s">
        <v>73</v>
      </c>
      <c r="S2198" s="639" t="s">
        <v>1076</v>
      </c>
    </row>
    <row r="2199" spans="1:19" ht="20.25" customHeight="1">
      <c r="A2199" s="639" t="s">
        <v>3562</v>
      </c>
      <c r="B2199" s="638" t="s">
        <v>3959</v>
      </c>
      <c r="C2199" s="639" t="s">
        <v>3631</v>
      </c>
      <c r="D2199" s="640" t="s">
        <v>4479</v>
      </c>
      <c r="E2199" s="638"/>
      <c r="F2199" s="639" t="s">
        <v>3971</v>
      </c>
      <c r="G2199" s="638"/>
      <c r="H2199" s="1110">
        <v>61</v>
      </c>
      <c r="I2199" s="705">
        <v>201540</v>
      </c>
      <c r="J2199" s="643">
        <v>0</v>
      </c>
      <c r="K2199" s="578">
        <f t="shared" si="116"/>
        <v>0</v>
      </c>
      <c r="L2199" s="579">
        <f t="shared" si="117"/>
        <v>0</v>
      </c>
      <c r="M2199" s="580">
        <f t="shared" si="118"/>
        <v>12293940</v>
      </c>
      <c r="N2199" s="638"/>
      <c r="O2199" s="638" t="s">
        <v>3958</v>
      </c>
      <c r="P2199" s="639" t="s">
        <v>372</v>
      </c>
      <c r="Q2199" s="639" t="s">
        <v>984</v>
      </c>
      <c r="R2199" s="639" t="s">
        <v>73</v>
      </c>
      <c r="S2199" s="639" t="s">
        <v>1076</v>
      </c>
    </row>
    <row r="2200" spans="1:19" ht="20.25" customHeight="1">
      <c r="A2200" s="639" t="s">
        <v>3562</v>
      </c>
      <c r="B2200" s="638" t="s">
        <v>3959</v>
      </c>
      <c r="C2200" s="639" t="s">
        <v>3631</v>
      </c>
      <c r="D2200" s="640" t="s">
        <v>4479</v>
      </c>
      <c r="E2200" s="638"/>
      <c r="F2200" s="639" t="s">
        <v>880</v>
      </c>
      <c r="G2200" s="638"/>
      <c r="H2200" s="1110">
        <v>61</v>
      </c>
      <c r="I2200" s="705">
        <v>5480</v>
      </c>
      <c r="J2200" s="643">
        <v>0</v>
      </c>
      <c r="K2200" s="578">
        <f t="shared" si="116"/>
        <v>0</v>
      </c>
      <c r="L2200" s="579">
        <f t="shared" si="117"/>
        <v>0</v>
      </c>
      <c r="M2200" s="580">
        <f t="shared" si="118"/>
        <v>334280</v>
      </c>
      <c r="N2200" s="638"/>
      <c r="O2200" s="638" t="s">
        <v>3958</v>
      </c>
      <c r="P2200" s="639" t="s">
        <v>372</v>
      </c>
      <c r="Q2200" s="639" t="s">
        <v>336</v>
      </c>
      <c r="R2200" s="639" t="s">
        <v>73</v>
      </c>
      <c r="S2200" s="639" t="s">
        <v>1076</v>
      </c>
    </row>
    <row r="2201" spans="1:19" ht="20.25" customHeight="1">
      <c r="A2201" s="639" t="s">
        <v>3562</v>
      </c>
      <c r="B2201" s="638" t="s">
        <v>3974</v>
      </c>
      <c r="C2201" s="639" t="s">
        <v>1171</v>
      </c>
      <c r="D2201" s="640" t="s">
        <v>4489</v>
      </c>
      <c r="E2201" s="638"/>
      <c r="F2201" s="639" t="s">
        <v>2983</v>
      </c>
      <c r="G2201" s="638"/>
      <c r="H2201" s="1110">
        <v>170</v>
      </c>
      <c r="I2201" s="705">
        <v>197626</v>
      </c>
      <c r="J2201" s="643">
        <v>29.3</v>
      </c>
      <c r="K2201" s="578">
        <f t="shared" si="116"/>
        <v>4981</v>
      </c>
      <c r="L2201" s="579">
        <f t="shared" si="117"/>
        <v>4.9809999999999999</v>
      </c>
      <c r="M2201" s="580">
        <f t="shared" si="118"/>
        <v>33596420</v>
      </c>
      <c r="N2201" s="638"/>
      <c r="O2201" s="638" t="s">
        <v>3962</v>
      </c>
      <c r="P2201" s="639" t="s">
        <v>759</v>
      </c>
      <c r="Q2201" s="639" t="s">
        <v>343</v>
      </c>
      <c r="R2201" s="639" t="s">
        <v>60</v>
      </c>
      <c r="S2201" s="639" t="s">
        <v>1076</v>
      </c>
    </row>
    <row r="2202" spans="1:19" ht="20.25" customHeight="1">
      <c r="A2202" s="639" t="s">
        <v>3562</v>
      </c>
      <c r="B2202" s="638" t="s">
        <v>3974</v>
      </c>
      <c r="C2202" s="639" t="s">
        <v>1171</v>
      </c>
      <c r="D2202" s="640" t="s">
        <v>4489</v>
      </c>
      <c r="E2202" s="638"/>
      <c r="F2202" s="639" t="s">
        <v>3900</v>
      </c>
      <c r="G2202" s="638"/>
      <c r="H2202" s="1110">
        <v>170</v>
      </c>
      <c r="I2202" s="705">
        <v>236698</v>
      </c>
      <c r="J2202" s="643">
        <v>0</v>
      </c>
      <c r="K2202" s="578">
        <f t="shared" si="116"/>
        <v>0</v>
      </c>
      <c r="L2202" s="579">
        <f t="shared" si="117"/>
        <v>0</v>
      </c>
      <c r="M2202" s="580">
        <f t="shared" si="118"/>
        <v>40238660</v>
      </c>
      <c r="N2202" s="638"/>
      <c r="O2202" s="638" t="s">
        <v>3962</v>
      </c>
      <c r="P2202" s="639" t="s">
        <v>759</v>
      </c>
      <c r="Q2202" s="639" t="s">
        <v>354</v>
      </c>
      <c r="R2202" s="639" t="s">
        <v>70</v>
      </c>
      <c r="S2202" s="639" t="s">
        <v>1076</v>
      </c>
    </row>
    <row r="2203" spans="1:19" ht="20.25" customHeight="1">
      <c r="A2203" s="639" t="s">
        <v>3562</v>
      </c>
      <c r="B2203" s="638" t="s">
        <v>3974</v>
      </c>
      <c r="C2203" s="639" t="s">
        <v>1171</v>
      </c>
      <c r="D2203" s="640" t="s">
        <v>4479</v>
      </c>
      <c r="E2203" s="638"/>
      <c r="F2203" s="639" t="s">
        <v>880</v>
      </c>
      <c r="G2203" s="638"/>
      <c r="H2203" s="1110">
        <v>170</v>
      </c>
      <c r="I2203" s="705">
        <v>3933</v>
      </c>
      <c r="J2203" s="643">
        <v>0</v>
      </c>
      <c r="K2203" s="578">
        <f t="shared" si="116"/>
        <v>0</v>
      </c>
      <c r="L2203" s="579">
        <f t="shared" si="117"/>
        <v>0</v>
      </c>
      <c r="M2203" s="580">
        <f t="shared" si="118"/>
        <v>668610</v>
      </c>
      <c r="N2203" s="638"/>
      <c r="O2203" s="638" t="s">
        <v>3962</v>
      </c>
      <c r="P2203" s="639" t="s">
        <v>759</v>
      </c>
      <c r="Q2203" s="639" t="s">
        <v>336</v>
      </c>
      <c r="R2203" s="639" t="s">
        <v>73</v>
      </c>
      <c r="S2203" s="639" t="s">
        <v>1076</v>
      </c>
    </row>
    <row r="2204" spans="1:19" ht="20.25" customHeight="1">
      <c r="A2204" s="639" t="s">
        <v>3562</v>
      </c>
      <c r="B2204" s="638" t="s">
        <v>3974</v>
      </c>
      <c r="C2204" s="639" t="s">
        <v>1171</v>
      </c>
      <c r="D2204" s="640" t="s">
        <v>4489</v>
      </c>
      <c r="E2204" s="638"/>
      <c r="F2204" s="639" t="s">
        <v>3964</v>
      </c>
      <c r="G2204" s="638"/>
      <c r="H2204" s="1110">
        <v>170</v>
      </c>
      <c r="I2204" s="705">
        <v>91971</v>
      </c>
      <c r="J2204" s="643">
        <v>0</v>
      </c>
      <c r="K2204" s="578">
        <f t="shared" si="116"/>
        <v>0</v>
      </c>
      <c r="L2204" s="579">
        <f t="shared" si="117"/>
        <v>0</v>
      </c>
      <c r="M2204" s="580">
        <f t="shared" si="118"/>
        <v>15635070</v>
      </c>
      <c r="N2204" s="638"/>
      <c r="O2204" s="638" t="s">
        <v>3965</v>
      </c>
      <c r="P2204" s="639" t="s">
        <v>759</v>
      </c>
      <c r="Q2204" s="639" t="s">
        <v>271</v>
      </c>
      <c r="R2204" s="639" t="s">
        <v>73</v>
      </c>
      <c r="S2204" s="639" t="s">
        <v>1076</v>
      </c>
    </row>
    <row r="2205" spans="1:19" ht="20.25" customHeight="1">
      <c r="A2205" s="639" t="s">
        <v>3562</v>
      </c>
      <c r="B2205" s="638" t="s">
        <v>3974</v>
      </c>
      <c r="C2205" s="639" t="s">
        <v>1171</v>
      </c>
      <c r="D2205" s="640" t="s">
        <v>4479</v>
      </c>
      <c r="E2205" s="638"/>
      <c r="F2205" s="639" t="s">
        <v>880</v>
      </c>
      <c r="G2205" s="638"/>
      <c r="H2205" s="1110">
        <v>170</v>
      </c>
      <c r="I2205" s="705">
        <v>4449</v>
      </c>
      <c r="J2205" s="643">
        <v>0</v>
      </c>
      <c r="K2205" s="578">
        <f t="shared" si="116"/>
        <v>0</v>
      </c>
      <c r="L2205" s="579">
        <f t="shared" si="117"/>
        <v>0</v>
      </c>
      <c r="M2205" s="580">
        <f t="shared" si="118"/>
        <v>756330</v>
      </c>
      <c r="N2205" s="638"/>
      <c r="O2205" s="638" t="s">
        <v>3965</v>
      </c>
      <c r="P2205" s="639" t="s">
        <v>759</v>
      </c>
      <c r="Q2205" s="639" t="s">
        <v>336</v>
      </c>
      <c r="R2205" s="639" t="s">
        <v>73</v>
      </c>
      <c r="S2205" s="639" t="s">
        <v>1076</v>
      </c>
    </row>
    <row r="2206" spans="1:19" ht="20.25" customHeight="1">
      <c r="A2206" s="639" t="s">
        <v>3562</v>
      </c>
      <c r="B2206" s="638" t="s">
        <v>3974</v>
      </c>
      <c r="C2206" s="639" t="s">
        <v>1171</v>
      </c>
      <c r="D2206" s="640" t="s">
        <v>4479</v>
      </c>
      <c r="E2206" s="638"/>
      <c r="F2206" s="639" t="s">
        <v>880</v>
      </c>
      <c r="G2206" s="638"/>
      <c r="H2206" s="1110">
        <v>170</v>
      </c>
      <c r="I2206" s="705">
        <v>4449</v>
      </c>
      <c r="J2206" s="643">
        <v>0</v>
      </c>
      <c r="K2206" s="578">
        <f t="shared" si="116"/>
        <v>0</v>
      </c>
      <c r="L2206" s="579">
        <f t="shared" si="117"/>
        <v>0</v>
      </c>
      <c r="M2206" s="580">
        <f t="shared" si="118"/>
        <v>756330</v>
      </c>
      <c r="N2206" s="638"/>
      <c r="O2206" s="638" t="s">
        <v>3965</v>
      </c>
      <c r="P2206" s="639" t="s">
        <v>759</v>
      </c>
      <c r="Q2206" s="639" t="s">
        <v>336</v>
      </c>
      <c r="R2206" s="639" t="s">
        <v>73</v>
      </c>
      <c r="S2206" s="639" t="s">
        <v>1076</v>
      </c>
    </row>
    <row r="2207" spans="1:19" ht="20.25" customHeight="1">
      <c r="A2207" s="639" t="s">
        <v>3562</v>
      </c>
      <c r="B2207" s="638" t="s">
        <v>3974</v>
      </c>
      <c r="C2207" s="639" t="s">
        <v>1171</v>
      </c>
      <c r="D2207" s="640" t="s">
        <v>4489</v>
      </c>
      <c r="E2207" s="638"/>
      <c r="F2207" s="639" t="s">
        <v>1575</v>
      </c>
      <c r="G2207" s="638"/>
      <c r="H2207" s="1110">
        <v>170</v>
      </c>
      <c r="I2207" s="705">
        <v>16041</v>
      </c>
      <c r="J2207" s="643">
        <v>0</v>
      </c>
      <c r="K2207" s="578">
        <f t="shared" si="116"/>
        <v>0</v>
      </c>
      <c r="L2207" s="579">
        <f t="shared" si="117"/>
        <v>0</v>
      </c>
      <c r="M2207" s="580">
        <f t="shared" si="118"/>
        <v>2726970</v>
      </c>
      <c r="N2207" s="638"/>
      <c r="O2207" s="638" t="s">
        <v>3965</v>
      </c>
      <c r="P2207" s="639" t="s">
        <v>759</v>
      </c>
      <c r="Q2207" s="639" t="s">
        <v>336</v>
      </c>
      <c r="R2207" s="639" t="s">
        <v>73</v>
      </c>
      <c r="S2207" s="639" t="s">
        <v>1076</v>
      </c>
    </row>
    <row r="2208" spans="1:19" ht="20.25" customHeight="1">
      <c r="A2208" s="639" t="s">
        <v>3562</v>
      </c>
      <c r="B2208" s="638" t="s">
        <v>3974</v>
      </c>
      <c r="C2208" s="639" t="s">
        <v>1171</v>
      </c>
      <c r="D2208" s="640" t="s">
        <v>4489</v>
      </c>
      <c r="E2208" s="638"/>
      <c r="F2208" s="639" t="s">
        <v>882</v>
      </c>
      <c r="G2208" s="638"/>
      <c r="H2208" s="1110">
        <v>170</v>
      </c>
      <c r="I2208" s="705">
        <v>9090</v>
      </c>
      <c r="J2208" s="643">
        <v>0</v>
      </c>
      <c r="K2208" s="578">
        <f t="shared" si="116"/>
        <v>0</v>
      </c>
      <c r="L2208" s="579">
        <f t="shared" si="117"/>
        <v>0</v>
      </c>
      <c r="M2208" s="580">
        <f t="shared" si="118"/>
        <v>1545300</v>
      </c>
      <c r="N2208" s="638"/>
      <c r="O2208" s="638" t="s">
        <v>3965</v>
      </c>
      <c r="P2208" s="639" t="s">
        <v>759</v>
      </c>
      <c r="Q2208" s="639" t="s">
        <v>336</v>
      </c>
      <c r="R2208" s="639" t="s">
        <v>73</v>
      </c>
      <c r="S2208" s="639" t="s">
        <v>1076</v>
      </c>
    </row>
    <row r="2209" spans="1:19" ht="20.25" customHeight="1">
      <c r="A2209" s="639" t="s">
        <v>3562</v>
      </c>
      <c r="B2209" s="638" t="s">
        <v>3974</v>
      </c>
      <c r="C2209" s="639" t="s">
        <v>1171</v>
      </c>
      <c r="D2209" s="640" t="s">
        <v>4489</v>
      </c>
      <c r="E2209" s="638"/>
      <c r="F2209" s="639" t="s">
        <v>4137</v>
      </c>
      <c r="G2209" s="638"/>
      <c r="H2209" s="1110">
        <v>85</v>
      </c>
      <c r="I2209" s="705">
        <v>207000</v>
      </c>
      <c r="J2209" s="643">
        <v>0</v>
      </c>
      <c r="K2209" s="578">
        <f t="shared" si="116"/>
        <v>0</v>
      </c>
      <c r="L2209" s="579">
        <f t="shared" si="117"/>
        <v>0</v>
      </c>
      <c r="M2209" s="580">
        <f t="shared" si="118"/>
        <v>17595000</v>
      </c>
      <c r="N2209" s="638"/>
      <c r="O2209" s="638" t="s">
        <v>3967</v>
      </c>
      <c r="P2209" s="639" t="s">
        <v>759</v>
      </c>
      <c r="Q2209" s="639" t="s">
        <v>272</v>
      </c>
      <c r="R2209" s="639" t="s">
        <v>73</v>
      </c>
      <c r="S2209" s="639" t="s">
        <v>1076</v>
      </c>
    </row>
    <row r="2210" spans="1:19" ht="20.25" customHeight="1">
      <c r="A2210" s="639" t="s">
        <v>3562</v>
      </c>
      <c r="B2210" s="638" t="s">
        <v>3974</v>
      </c>
      <c r="C2210" s="639" t="s">
        <v>1171</v>
      </c>
      <c r="D2210" s="640" t="s">
        <v>4489</v>
      </c>
      <c r="E2210" s="638"/>
      <c r="F2210" s="639" t="s">
        <v>3970</v>
      </c>
      <c r="G2210" s="638"/>
      <c r="H2210" s="1110">
        <v>85</v>
      </c>
      <c r="I2210" s="705">
        <v>81000</v>
      </c>
      <c r="J2210" s="643">
        <v>0</v>
      </c>
      <c r="K2210" s="578">
        <f t="shared" si="116"/>
        <v>0</v>
      </c>
      <c r="L2210" s="579">
        <f t="shared" si="117"/>
        <v>0</v>
      </c>
      <c r="M2210" s="580">
        <f t="shared" si="118"/>
        <v>6885000</v>
      </c>
      <c r="N2210" s="638"/>
      <c r="O2210" s="638" t="s">
        <v>274</v>
      </c>
      <c r="P2210" s="639" t="s">
        <v>759</v>
      </c>
      <c r="Q2210" s="639" t="s">
        <v>336</v>
      </c>
      <c r="R2210" s="639" t="s">
        <v>73</v>
      </c>
      <c r="S2210" s="639" t="s">
        <v>1076</v>
      </c>
    </row>
    <row r="2211" spans="1:19" ht="20.25" customHeight="1">
      <c r="A2211" s="639" t="s">
        <v>3562</v>
      </c>
      <c r="B2211" s="638" t="s">
        <v>3974</v>
      </c>
      <c r="C2211" s="639" t="s">
        <v>1171</v>
      </c>
      <c r="D2211" s="640" t="s">
        <v>4489</v>
      </c>
      <c r="E2211" s="638"/>
      <c r="F2211" s="639" t="s">
        <v>3971</v>
      </c>
      <c r="G2211" s="638"/>
      <c r="H2211" s="1110">
        <v>85</v>
      </c>
      <c r="I2211" s="705">
        <v>213396</v>
      </c>
      <c r="J2211" s="643">
        <v>0</v>
      </c>
      <c r="K2211" s="578">
        <f t="shared" si="116"/>
        <v>0</v>
      </c>
      <c r="L2211" s="579">
        <f t="shared" si="117"/>
        <v>0</v>
      </c>
      <c r="M2211" s="580">
        <f t="shared" si="118"/>
        <v>18138660</v>
      </c>
      <c r="N2211" s="638"/>
      <c r="O2211" s="638" t="s">
        <v>3958</v>
      </c>
      <c r="P2211" s="639" t="s">
        <v>759</v>
      </c>
      <c r="Q2211" s="639" t="s">
        <v>984</v>
      </c>
      <c r="R2211" s="639" t="s">
        <v>73</v>
      </c>
      <c r="S2211" s="639" t="s">
        <v>1076</v>
      </c>
    </row>
    <row r="2212" spans="1:19" ht="20.25" customHeight="1">
      <c r="A2212" s="639" t="s">
        <v>3562</v>
      </c>
      <c r="B2212" s="638" t="s">
        <v>3974</v>
      </c>
      <c r="C2212" s="639" t="s">
        <v>1171</v>
      </c>
      <c r="D2212" s="640" t="s">
        <v>4479</v>
      </c>
      <c r="E2212" s="638"/>
      <c r="F2212" s="639" t="s">
        <v>880</v>
      </c>
      <c r="G2212" s="638"/>
      <c r="H2212" s="1110">
        <v>85</v>
      </c>
      <c r="I2212" s="705">
        <v>5802</v>
      </c>
      <c r="J2212" s="643">
        <v>0</v>
      </c>
      <c r="K2212" s="578">
        <f t="shared" si="116"/>
        <v>0</v>
      </c>
      <c r="L2212" s="579">
        <f t="shared" si="117"/>
        <v>0</v>
      </c>
      <c r="M2212" s="580">
        <f t="shared" si="118"/>
        <v>493170</v>
      </c>
      <c r="N2212" s="638"/>
      <c r="O2212" s="638" t="s">
        <v>3958</v>
      </c>
      <c r="P2212" s="639" t="s">
        <v>759</v>
      </c>
      <c r="Q2212" s="639" t="s">
        <v>336</v>
      </c>
      <c r="R2212" s="639" t="s">
        <v>73</v>
      </c>
      <c r="S2212" s="639" t="s">
        <v>1076</v>
      </c>
    </row>
    <row r="2213" spans="1:19" ht="20.25" customHeight="1">
      <c r="A2213" s="639" t="s">
        <v>3562</v>
      </c>
      <c r="B2213" s="638" t="s">
        <v>3974</v>
      </c>
      <c r="C2213" s="639" t="s">
        <v>1171</v>
      </c>
      <c r="D2213" s="640" t="s">
        <v>4479</v>
      </c>
      <c r="E2213" s="638"/>
      <c r="F2213" s="639" t="s">
        <v>880</v>
      </c>
      <c r="G2213" s="638"/>
      <c r="H2213" s="1110">
        <v>85</v>
      </c>
      <c r="I2213" s="705">
        <v>5802</v>
      </c>
      <c r="J2213" s="643">
        <v>0</v>
      </c>
      <c r="K2213" s="578">
        <f t="shared" si="116"/>
        <v>0</v>
      </c>
      <c r="L2213" s="579">
        <f t="shared" si="117"/>
        <v>0</v>
      </c>
      <c r="M2213" s="580">
        <f t="shared" si="118"/>
        <v>493170</v>
      </c>
      <c r="N2213" s="638"/>
      <c r="O2213" s="638" t="s">
        <v>3958</v>
      </c>
      <c r="P2213" s="639" t="s">
        <v>759</v>
      </c>
      <c r="Q2213" s="639" t="s">
        <v>336</v>
      </c>
      <c r="R2213" s="639" t="s">
        <v>73</v>
      </c>
      <c r="S2213" s="639" t="s">
        <v>1076</v>
      </c>
    </row>
    <row r="2214" spans="1:19" ht="20.25" customHeight="1">
      <c r="A2214" s="639" t="s">
        <v>3562</v>
      </c>
      <c r="B2214" s="638" t="s">
        <v>3974</v>
      </c>
      <c r="C2214" s="639" t="s">
        <v>1171</v>
      </c>
      <c r="D2214" s="640" t="s">
        <v>4489</v>
      </c>
      <c r="E2214" s="638"/>
      <c r="F2214" s="639" t="s">
        <v>3960</v>
      </c>
      <c r="G2214" s="638"/>
      <c r="H2214" s="1110">
        <v>85</v>
      </c>
      <c r="I2214" s="705">
        <v>396000</v>
      </c>
      <c r="J2214" s="643">
        <v>0</v>
      </c>
      <c r="K2214" s="578">
        <f t="shared" si="116"/>
        <v>0</v>
      </c>
      <c r="L2214" s="579">
        <f t="shared" si="117"/>
        <v>0</v>
      </c>
      <c r="M2214" s="580">
        <f t="shared" si="118"/>
        <v>33660000</v>
      </c>
      <c r="N2214" s="638"/>
      <c r="O2214" s="638" t="s">
        <v>3961</v>
      </c>
      <c r="P2214" s="639" t="s">
        <v>759</v>
      </c>
      <c r="Q2214" s="639" t="s">
        <v>276</v>
      </c>
      <c r="R2214" s="639" t="s">
        <v>73</v>
      </c>
      <c r="S2214" s="639" t="s">
        <v>1076</v>
      </c>
    </row>
    <row r="2215" spans="1:19" ht="20.25" customHeight="1">
      <c r="A2215" s="639" t="s">
        <v>113</v>
      </c>
      <c r="B2215" s="638" t="s">
        <v>4138</v>
      </c>
      <c r="C2215" s="639" t="s">
        <v>365</v>
      </c>
      <c r="D2215" s="640" t="s">
        <v>4489</v>
      </c>
      <c r="E2215" s="638"/>
      <c r="F2215" s="639" t="s">
        <v>694</v>
      </c>
      <c r="G2215" s="638"/>
      <c r="H2215" s="1110">
        <v>2402</v>
      </c>
      <c r="I2215" s="705">
        <v>51818</v>
      </c>
      <c r="J2215" s="643">
        <v>35</v>
      </c>
      <c r="K2215" s="578">
        <f t="shared" si="116"/>
        <v>84070</v>
      </c>
      <c r="L2215" s="579">
        <f t="shared" si="117"/>
        <v>84.07</v>
      </c>
      <c r="M2215" s="580">
        <f t="shared" si="118"/>
        <v>124466836</v>
      </c>
      <c r="N2215" s="638"/>
      <c r="O2215" s="638" t="s">
        <v>2377</v>
      </c>
      <c r="P2215" s="639" t="s">
        <v>269</v>
      </c>
      <c r="Q2215" s="639" t="s">
        <v>358</v>
      </c>
      <c r="R2215" s="639" t="s">
        <v>68</v>
      </c>
      <c r="S2215" s="639" t="s">
        <v>152</v>
      </c>
    </row>
    <row r="2216" spans="1:19" ht="20.25" customHeight="1">
      <c r="A2216" s="639" t="s">
        <v>113</v>
      </c>
      <c r="B2216" s="638" t="s">
        <v>4138</v>
      </c>
      <c r="C2216" s="639" t="s">
        <v>365</v>
      </c>
      <c r="D2216" s="640" t="s">
        <v>4489</v>
      </c>
      <c r="E2216" s="638"/>
      <c r="F2216" s="639" t="s">
        <v>558</v>
      </c>
      <c r="G2216" s="638"/>
      <c r="H2216" s="1110">
        <v>2402</v>
      </c>
      <c r="I2216" s="705">
        <v>8253</v>
      </c>
      <c r="J2216" s="643">
        <v>0</v>
      </c>
      <c r="K2216" s="578">
        <f t="shared" si="116"/>
        <v>0</v>
      </c>
      <c r="L2216" s="579">
        <f t="shared" si="117"/>
        <v>0</v>
      </c>
      <c r="M2216" s="580">
        <f t="shared" si="118"/>
        <v>19823706</v>
      </c>
      <c r="N2216" s="638"/>
      <c r="O2216" s="638" t="s">
        <v>2377</v>
      </c>
      <c r="P2216" s="639" t="s">
        <v>269</v>
      </c>
      <c r="Q2216" s="639" t="s">
        <v>336</v>
      </c>
      <c r="R2216" s="639" t="s">
        <v>73</v>
      </c>
      <c r="S2216" s="639" t="s">
        <v>152</v>
      </c>
    </row>
    <row r="2217" spans="1:19" ht="20.25" customHeight="1">
      <c r="A2217" s="639" t="s">
        <v>113</v>
      </c>
      <c r="B2217" s="638" t="s">
        <v>4139</v>
      </c>
      <c r="C2217" s="639" t="s">
        <v>365</v>
      </c>
      <c r="D2217" s="640" t="s">
        <v>4475</v>
      </c>
      <c r="E2217" s="638"/>
      <c r="F2217" s="639" t="s">
        <v>694</v>
      </c>
      <c r="G2217" s="638"/>
      <c r="H2217" s="1110">
        <v>2220</v>
      </c>
      <c r="I2217" s="705">
        <v>51818</v>
      </c>
      <c r="J2217" s="643">
        <v>35</v>
      </c>
      <c r="K2217" s="578">
        <f t="shared" si="116"/>
        <v>77700</v>
      </c>
      <c r="L2217" s="579">
        <f t="shared" si="117"/>
        <v>77.7</v>
      </c>
      <c r="M2217" s="580">
        <f t="shared" si="118"/>
        <v>115035960</v>
      </c>
      <c r="N2217" s="638"/>
      <c r="O2217" s="638" t="s">
        <v>2377</v>
      </c>
      <c r="P2217" s="639" t="s">
        <v>269</v>
      </c>
      <c r="Q2217" s="639" t="s">
        <v>358</v>
      </c>
      <c r="R2217" s="639" t="s">
        <v>68</v>
      </c>
      <c r="S2217" s="639" t="s">
        <v>152</v>
      </c>
    </row>
    <row r="2218" spans="1:19" ht="20.25" customHeight="1">
      <c r="A2218" s="639" t="s">
        <v>113</v>
      </c>
      <c r="B2218" s="638" t="s">
        <v>4139</v>
      </c>
      <c r="C2218" s="639" t="s">
        <v>365</v>
      </c>
      <c r="D2218" s="640" t="s">
        <v>4475</v>
      </c>
      <c r="E2218" s="638"/>
      <c r="F2218" s="639" t="s">
        <v>558</v>
      </c>
      <c r="G2218" s="638"/>
      <c r="H2218" s="1110">
        <v>2220</v>
      </c>
      <c r="I2218" s="705">
        <v>8253</v>
      </c>
      <c r="J2218" s="643">
        <v>0</v>
      </c>
      <c r="K2218" s="578">
        <f t="shared" si="116"/>
        <v>0</v>
      </c>
      <c r="L2218" s="579">
        <f t="shared" si="117"/>
        <v>0</v>
      </c>
      <c r="M2218" s="580">
        <f t="shared" si="118"/>
        <v>18321660</v>
      </c>
      <c r="N2218" s="638"/>
      <c r="O2218" s="638" t="s">
        <v>2377</v>
      </c>
      <c r="P2218" s="639" t="s">
        <v>269</v>
      </c>
      <c r="Q2218" s="639" t="s">
        <v>336</v>
      </c>
      <c r="R2218" s="639" t="s">
        <v>73</v>
      </c>
      <c r="S2218" s="639" t="s">
        <v>152</v>
      </c>
    </row>
    <row r="2219" spans="1:19" ht="20.25" customHeight="1">
      <c r="A2219" s="639" t="s">
        <v>113</v>
      </c>
      <c r="B2219" s="638" t="s">
        <v>4140</v>
      </c>
      <c r="C2219" s="639" t="s">
        <v>365</v>
      </c>
      <c r="D2219" s="640" t="s">
        <v>4483</v>
      </c>
      <c r="E2219" s="638"/>
      <c r="F2219" s="639" t="s">
        <v>694</v>
      </c>
      <c r="G2219" s="638"/>
      <c r="H2219" s="1110">
        <v>1304</v>
      </c>
      <c r="I2219" s="705">
        <v>51818</v>
      </c>
      <c r="J2219" s="643">
        <v>35</v>
      </c>
      <c r="K2219" s="578">
        <f t="shared" si="116"/>
        <v>45640</v>
      </c>
      <c r="L2219" s="579">
        <f t="shared" si="117"/>
        <v>45.64</v>
      </c>
      <c r="M2219" s="580">
        <f t="shared" si="118"/>
        <v>67570672</v>
      </c>
      <c r="N2219" s="638"/>
      <c r="O2219" s="638" t="s">
        <v>2377</v>
      </c>
      <c r="P2219" s="639" t="s">
        <v>269</v>
      </c>
      <c r="Q2219" s="639" t="s">
        <v>358</v>
      </c>
      <c r="R2219" s="639" t="s">
        <v>68</v>
      </c>
      <c r="S2219" s="639" t="s">
        <v>152</v>
      </c>
    </row>
    <row r="2220" spans="1:19" ht="20.25" customHeight="1">
      <c r="A2220" s="639" t="s">
        <v>113</v>
      </c>
      <c r="B2220" s="638" t="s">
        <v>4140</v>
      </c>
      <c r="C2220" s="639" t="s">
        <v>365</v>
      </c>
      <c r="D2220" s="640" t="s">
        <v>4483</v>
      </c>
      <c r="E2220" s="638"/>
      <c r="F2220" s="639" t="s">
        <v>558</v>
      </c>
      <c r="G2220" s="638"/>
      <c r="H2220" s="1110">
        <v>1304</v>
      </c>
      <c r="I2220" s="705">
        <v>8253</v>
      </c>
      <c r="J2220" s="643">
        <v>0</v>
      </c>
      <c r="K2220" s="578">
        <f t="shared" si="116"/>
        <v>0</v>
      </c>
      <c r="L2220" s="579">
        <f t="shared" si="117"/>
        <v>0</v>
      </c>
      <c r="M2220" s="580">
        <f t="shared" si="118"/>
        <v>10761912</v>
      </c>
      <c r="N2220" s="638"/>
      <c r="O2220" s="638" t="s">
        <v>2377</v>
      </c>
      <c r="P2220" s="639" t="s">
        <v>269</v>
      </c>
      <c r="Q2220" s="639" t="s">
        <v>336</v>
      </c>
      <c r="R2220" s="639" t="s">
        <v>73</v>
      </c>
      <c r="S2220" s="639" t="s">
        <v>152</v>
      </c>
    </row>
    <row r="2221" spans="1:19" ht="20.25" customHeight="1">
      <c r="A2221" s="639" t="s">
        <v>398</v>
      </c>
      <c r="B2221" s="638" t="s">
        <v>3998</v>
      </c>
      <c r="C2221" s="639" t="s">
        <v>64</v>
      </c>
      <c r="D2221" s="640" t="s">
        <v>4473</v>
      </c>
      <c r="E2221" s="638"/>
      <c r="F2221" s="639" t="s">
        <v>440</v>
      </c>
      <c r="G2221" s="638"/>
      <c r="H2221" s="1110">
        <v>1057</v>
      </c>
      <c r="I2221" s="705">
        <v>184191</v>
      </c>
      <c r="J2221" s="643">
        <v>36.9</v>
      </c>
      <c r="K2221" s="578">
        <f t="shared" si="116"/>
        <v>39003.299999999996</v>
      </c>
      <c r="L2221" s="579">
        <f t="shared" si="117"/>
        <v>39.003299999999996</v>
      </c>
      <c r="M2221" s="580">
        <f t="shared" si="118"/>
        <v>194689887</v>
      </c>
      <c r="N2221" s="638"/>
      <c r="O2221" s="638" t="s">
        <v>1615</v>
      </c>
      <c r="P2221" s="639" t="s">
        <v>284</v>
      </c>
      <c r="Q2221" s="639" t="s">
        <v>327</v>
      </c>
      <c r="R2221" s="639" t="s">
        <v>60</v>
      </c>
      <c r="S2221" s="639" t="s">
        <v>1076</v>
      </c>
    </row>
    <row r="2222" spans="1:19" ht="20.25" customHeight="1">
      <c r="A2222" s="639" t="s">
        <v>398</v>
      </c>
      <c r="B2222" s="638" t="s">
        <v>3998</v>
      </c>
      <c r="C2222" s="639" t="s">
        <v>64</v>
      </c>
      <c r="D2222" s="640" t="s">
        <v>4473</v>
      </c>
      <c r="E2222" s="638"/>
      <c r="F2222" s="639" t="s">
        <v>880</v>
      </c>
      <c r="G2222" s="638"/>
      <c r="H2222" s="1110">
        <v>1057</v>
      </c>
      <c r="I2222" s="705">
        <v>2883</v>
      </c>
      <c r="J2222" s="643">
        <v>0</v>
      </c>
      <c r="K2222" s="578">
        <f t="shared" si="116"/>
        <v>0</v>
      </c>
      <c r="L2222" s="579">
        <f t="shared" si="117"/>
        <v>0</v>
      </c>
      <c r="M2222" s="580">
        <f t="shared" si="118"/>
        <v>3047331</v>
      </c>
      <c r="N2222" s="638"/>
      <c r="O2222" s="638" t="s">
        <v>1615</v>
      </c>
      <c r="P2222" s="639" t="s">
        <v>284</v>
      </c>
      <c r="Q2222" s="639" t="s">
        <v>336</v>
      </c>
      <c r="R2222" s="639" t="s">
        <v>73</v>
      </c>
      <c r="S2222" s="639" t="s">
        <v>1076</v>
      </c>
    </row>
    <row r="2223" spans="1:19" ht="20.25" customHeight="1">
      <c r="A2223" s="639" t="s">
        <v>398</v>
      </c>
      <c r="B2223" s="638" t="s">
        <v>3998</v>
      </c>
      <c r="C2223" s="639" t="s">
        <v>64</v>
      </c>
      <c r="D2223" s="640" t="s">
        <v>4473</v>
      </c>
      <c r="E2223" s="638"/>
      <c r="F2223" s="639" t="s">
        <v>1387</v>
      </c>
      <c r="G2223" s="638"/>
      <c r="H2223" s="1110">
        <v>852</v>
      </c>
      <c r="I2223" s="705">
        <v>12381</v>
      </c>
      <c r="J2223" s="643">
        <v>0</v>
      </c>
      <c r="K2223" s="578">
        <f t="shared" si="116"/>
        <v>0</v>
      </c>
      <c r="L2223" s="579">
        <f t="shared" si="117"/>
        <v>0</v>
      </c>
      <c r="M2223" s="580">
        <f t="shared" si="118"/>
        <v>10548612</v>
      </c>
      <c r="N2223" s="638"/>
      <c r="O2223" s="638" t="s">
        <v>1198</v>
      </c>
      <c r="P2223" s="639" t="s">
        <v>284</v>
      </c>
      <c r="Q2223" s="639" t="s">
        <v>577</v>
      </c>
      <c r="R2223" s="639" t="s">
        <v>375</v>
      </c>
      <c r="S2223" s="639" t="s">
        <v>1076</v>
      </c>
    </row>
    <row r="2224" spans="1:19" ht="20.25" customHeight="1">
      <c r="A2224" s="639" t="s">
        <v>398</v>
      </c>
      <c r="B2224" s="638" t="s">
        <v>3998</v>
      </c>
      <c r="C2224" s="639" t="s">
        <v>64</v>
      </c>
      <c r="D2224" s="640" t="s">
        <v>4473</v>
      </c>
      <c r="E2224" s="638"/>
      <c r="F2224" s="639" t="s">
        <v>517</v>
      </c>
      <c r="G2224" s="638"/>
      <c r="H2224" s="1110">
        <v>852</v>
      </c>
      <c r="I2224" s="705">
        <v>55834</v>
      </c>
      <c r="J2224" s="643">
        <v>15.5</v>
      </c>
      <c r="K2224" s="578">
        <f t="shared" ref="K2224:K2287" si="119">IFERROR(J2224*H2224,"0")</f>
        <v>13206</v>
      </c>
      <c r="L2224" s="579">
        <f t="shared" ref="L2224:L2287" si="120">IFERROR(K2224/1000,"0")</f>
        <v>13.206</v>
      </c>
      <c r="M2224" s="580">
        <f t="shared" ref="M2224:M2287" si="121">I2224*H2224</f>
        <v>47570568</v>
      </c>
      <c r="N2224" s="638"/>
      <c r="O2224" s="638" t="s">
        <v>1198</v>
      </c>
      <c r="P2224" s="639" t="s">
        <v>284</v>
      </c>
      <c r="Q2224" s="639" t="s">
        <v>270</v>
      </c>
      <c r="R2224" s="639" t="s">
        <v>60</v>
      </c>
      <c r="S2224" s="639" t="s">
        <v>1076</v>
      </c>
    </row>
    <row r="2225" spans="1:19" ht="20.25" customHeight="1">
      <c r="A2225" s="639" t="s">
        <v>398</v>
      </c>
      <c r="B2225" s="638" t="s">
        <v>3998</v>
      </c>
      <c r="C2225" s="639" t="s">
        <v>64</v>
      </c>
      <c r="D2225" s="640" t="s">
        <v>4473</v>
      </c>
      <c r="E2225" s="638"/>
      <c r="F2225" s="639" t="s">
        <v>401</v>
      </c>
      <c r="G2225" s="638"/>
      <c r="H2225" s="1110">
        <v>322</v>
      </c>
      <c r="I2225" s="705">
        <v>50325</v>
      </c>
      <c r="J2225" s="643">
        <v>9.4</v>
      </c>
      <c r="K2225" s="578">
        <f t="shared" si="119"/>
        <v>3026.8</v>
      </c>
      <c r="L2225" s="579">
        <f t="shared" si="120"/>
        <v>3.0268000000000002</v>
      </c>
      <c r="M2225" s="580">
        <f t="shared" si="121"/>
        <v>16204650</v>
      </c>
      <c r="N2225" s="638"/>
      <c r="O2225" s="638"/>
      <c r="P2225" s="639" t="s">
        <v>284</v>
      </c>
      <c r="Q2225" s="639" t="s">
        <v>344</v>
      </c>
      <c r="R2225" s="639" t="s">
        <v>60</v>
      </c>
      <c r="S2225" s="639" t="s">
        <v>1076</v>
      </c>
    </row>
    <row r="2226" spans="1:19" ht="20.25" customHeight="1">
      <c r="A2226" s="639" t="s">
        <v>2679</v>
      </c>
      <c r="B2226" s="638" t="s">
        <v>4141</v>
      </c>
      <c r="C2226" s="639" t="s">
        <v>368</v>
      </c>
      <c r="D2226" s="640" t="s">
        <v>4465</v>
      </c>
      <c r="E2226" s="638"/>
      <c r="F2226" s="639" t="s">
        <v>440</v>
      </c>
      <c r="G2226" s="638"/>
      <c r="H2226" s="1110">
        <v>84</v>
      </c>
      <c r="I2226" s="705">
        <v>237799</v>
      </c>
      <c r="J2226" s="643">
        <v>36.9</v>
      </c>
      <c r="K2226" s="578">
        <f t="shared" si="119"/>
        <v>3099.6</v>
      </c>
      <c r="L2226" s="579">
        <f t="shared" si="120"/>
        <v>3.0995999999999997</v>
      </c>
      <c r="M2226" s="580">
        <f t="shared" si="121"/>
        <v>19975116</v>
      </c>
      <c r="N2226" s="638"/>
      <c r="O2226" s="638" t="s">
        <v>4142</v>
      </c>
      <c r="P2226" s="639" t="s">
        <v>1361</v>
      </c>
      <c r="Q2226" s="639" t="s">
        <v>327</v>
      </c>
      <c r="R2226" s="639" t="s">
        <v>60</v>
      </c>
      <c r="S2226" s="639" t="s">
        <v>152</v>
      </c>
    </row>
    <row r="2227" spans="1:19" ht="20.25" customHeight="1">
      <c r="A2227" s="639" t="s">
        <v>2679</v>
      </c>
      <c r="B2227" s="638" t="s">
        <v>4141</v>
      </c>
      <c r="C2227" s="639" t="s">
        <v>368</v>
      </c>
      <c r="D2227" s="640" t="s">
        <v>4465</v>
      </c>
      <c r="E2227" s="638"/>
      <c r="F2227" s="639" t="s">
        <v>880</v>
      </c>
      <c r="G2227" s="638"/>
      <c r="H2227" s="1110">
        <v>84</v>
      </c>
      <c r="I2227" s="705">
        <v>3722</v>
      </c>
      <c r="J2227" s="643">
        <v>0</v>
      </c>
      <c r="K2227" s="578">
        <f t="shared" si="119"/>
        <v>0</v>
      </c>
      <c r="L2227" s="579">
        <f t="shared" si="120"/>
        <v>0</v>
      </c>
      <c r="M2227" s="580">
        <f t="shared" si="121"/>
        <v>312648</v>
      </c>
      <c r="N2227" s="638"/>
      <c r="O2227" s="638" t="s">
        <v>4142</v>
      </c>
      <c r="P2227" s="639" t="s">
        <v>1361</v>
      </c>
      <c r="Q2227" s="639" t="s">
        <v>336</v>
      </c>
      <c r="R2227" s="639" t="s">
        <v>73</v>
      </c>
      <c r="S2227" s="639" t="s">
        <v>152</v>
      </c>
    </row>
    <row r="2228" spans="1:19" ht="20.25" customHeight="1">
      <c r="A2228" s="639" t="s">
        <v>2679</v>
      </c>
      <c r="B2228" s="638" t="s">
        <v>4141</v>
      </c>
      <c r="C2228" s="639" t="s">
        <v>368</v>
      </c>
      <c r="D2228" s="640" t="s">
        <v>4465</v>
      </c>
      <c r="E2228" s="638"/>
      <c r="F2228" s="639" t="s">
        <v>363</v>
      </c>
      <c r="G2228" s="638"/>
      <c r="H2228" s="1110">
        <v>27</v>
      </c>
      <c r="I2228" s="705">
        <v>136490</v>
      </c>
      <c r="J2228" s="643">
        <v>41.5</v>
      </c>
      <c r="K2228" s="578">
        <f t="shared" si="119"/>
        <v>1120.5</v>
      </c>
      <c r="L2228" s="579">
        <f t="shared" si="120"/>
        <v>1.1205000000000001</v>
      </c>
      <c r="M2228" s="580">
        <f t="shared" si="121"/>
        <v>3685230</v>
      </c>
      <c r="N2228" s="638"/>
      <c r="O2228" s="638" t="s">
        <v>614</v>
      </c>
      <c r="P2228" s="639" t="s">
        <v>1361</v>
      </c>
      <c r="Q2228" s="639" t="s">
        <v>364</v>
      </c>
      <c r="R2228" s="639" t="s">
        <v>68</v>
      </c>
      <c r="S2228" s="639" t="s">
        <v>152</v>
      </c>
    </row>
    <row r="2229" spans="1:19" ht="20.25" customHeight="1">
      <c r="A2229" s="639" t="s">
        <v>2679</v>
      </c>
      <c r="B2229" s="638" t="s">
        <v>4141</v>
      </c>
      <c r="C2229" s="639" t="s">
        <v>368</v>
      </c>
      <c r="D2229" s="640" t="s">
        <v>4465</v>
      </c>
      <c r="E2229" s="638"/>
      <c r="F2229" s="639" t="s">
        <v>267</v>
      </c>
      <c r="G2229" s="638"/>
      <c r="H2229" s="1110">
        <v>88</v>
      </c>
      <c r="I2229" s="705">
        <v>73631</v>
      </c>
      <c r="J2229" s="643">
        <v>7.2</v>
      </c>
      <c r="K2229" s="578">
        <f t="shared" si="119"/>
        <v>633.6</v>
      </c>
      <c r="L2229" s="579">
        <f t="shared" si="120"/>
        <v>0.63360000000000005</v>
      </c>
      <c r="M2229" s="580">
        <f t="shared" si="121"/>
        <v>6479528</v>
      </c>
      <c r="N2229" s="638"/>
      <c r="O2229" s="638" t="s">
        <v>2615</v>
      </c>
      <c r="P2229" s="639" t="s">
        <v>1361</v>
      </c>
      <c r="Q2229" s="639" t="s">
        <v>344</v>
      </c>
      <c r="R2229" s="639" t="s">
        <v>60</v>
      </c>
      <c r="S2229" s="639" t="s">
        <v>152</v>
      </c>
    </row>
    <row r="2230" spans="1:19" ht="20.25" customHeight="1">
      <c r="A2230" s="639" t="s">
        <v>2679</v>
      </c>
      <c r="B2230" s="638" t="s">
        <v>4141</v>
      </c>
      <c r="C2230" s="639" t="s">
        <v>368</v>
      </c>
      <c r="D2230" s="640" t="s">
        <v>4465</v>
      </c>
      <c r="E2230" s="638"/>
      <c r="F2230" s="639" t="s">
        <v>669</v>
      </c>
      <c r="G2230" s="638"/>
      <c r="H2230" s="1110">
        <v>8</v>
      </c>
      <c r="I2230" s="705">
        <v>118105</v>
      </c>
      <c r="J2230" s="643">
        <v>22.5</v>
      </c>
      <c r="K2230" s="578">
        <f t="shared" si="119"/>
        <v>180</v>
      </c>
      <c r="L2230" s="579">
        <f t="shared" si="120"/>
        <v>0.18</v>
      </c>
      <c r="M2230" s="580">
        <f t="shared" si="121"/>
        <v>944840</v>
      </c>
      <c r="N2230" s="638"/>
      <c r="O2230" s="638" t="s">
        <v>4143</v>
      </c>
      <c r="P2230" s="639" t="s">
        <v>1361</v>
      </c>
      <c r="Q2230" s="639" t="s">
        <v>628</v>
      </c>
      <c r="R2230" s="639" t="s">
        <v>60</v>
      </c>
      <c r="S2230" s="639" t="s">
        <v>152</v>
      </c>
    </row>
    <row r="2231" spans="1:19" ht="20.25" customHeight="1">
      <c r="A2231" s="639" t="s">
        <v>2679</v>
      </c>
      <c r="B2231" s="638" t="s">
        <v>4141</v>
      </c>
      <c r="C2231" s="639" t="s">
        <v>368</v>
      </c>
      <c r="D2231" s="640" t="s">
        <v>4465</v>
      </c>
      <c r="E2231" s="638"/>
      <c r="F2231" s="639" t="s">
        <v>1643</v>
      </c>
      <c r="G2231" s="638"/>
      <c r="H2231" s="1110">
        <v>8</v>
      </c>
      <c r="I2231" s="705">
        <v>14495</v>
      </c>
      <c r="J2231" s="643">
        <v>0</v>
      </c>
      <c r="K2231" s="578">
        <f t="shared" si="119"/>
        <v>0</v>
      </c>
      <c r="L2231" s="579">
        <f t="shared" si="120"/>
        <v>0</v>
      </c>
      <c r="M2231" s="580">
        <f t="shared" si="121"/>
        <v>115960</v>
      </c>
      <c r="N2231" s="638"/>
      <c r="O2231" s="638" t="s">
        <v>4143</v>
      </c>
      <c r="P2231" s="639" t="s">
        <v>1361</v>
      </c>
      <c r="Q2231" s="639" t="s">
        <v>336</v>
      </c>
      <c r="R2231" s="639" t="s">
        <v>73</v>
      </c>
      <c r="S2231" s="639" t="s">
        <v>152</v>
      </c>
    </row>
    <row r="2232" spans="1:19" ht="20.25" customHeight="1">
      <c r="A2232" s="639" t="s">
        <v>2679</v>
      </c>
      <c r="B2232" s="638" t="s">
        <v>4141</v>
      </c>
      <c r="C2232" s="639" t="s">
        <v>368</v>
      </c>
      <c r="D2232" s="640" t="s">
        <v>4465</v>
      </c>
      <c r="E2232" s="638"/>
      <c r="F2232" s="639" t="s">
        <v>1736</v>
      </c>
      <c r="G2232" s="638"/>
      <c r="H2232" s="1110">
        <v>2</v>
      </c>
      <c r="I2232" s="705">
        <v>100028</v>
      </c>
      <c r="J2232" s="643">
        <v>14.7</v>
      </c>
      <c r="K2232" s="578">
        <f t="shared" si="119"/>
        <v>29.4</v>
      </c>
      <c r="L2232" s="579">
        <f t="shared" si="120"/>
        <v>2.9399999999999999E-2</v>
      </c>
      <c r="M2232" s="580">
        <f t="shared" si="121"/>
        <v>200056</v>
      </c>
      <c r="N2232" s="638"/>
      <c r="O2232" s="638" t="s">
        <v>4144</v>
      </c>
      <c r="P2232" s="639" t="s">
        <v>1361</v>
      </c>
      <c r="Q2232" s="639" t="s">
        <v>755</v>
      </c>
      <c r="R2232" s="639" t="s">
        <v>60</v>
      </c>
      <c r="S2232" s="639" t="s">
        <v>152</v>
      </c>
    </row>
    <row r="2233" spans="1:19" ht="20.25" customHeight="1">
      <c r="A2233" s="639" t="s">
        <v>2679</v>
      </c>
      <c r="B2233" s="638" t="s">
        <v>4141</v>
      </c>
      <c r="C2233" s="639" t="s">
        <v>368</v>
      </c>
      <c r="D2233" s="640" t="s">
        <v>4465</v>
      </c>
      <c r="E2233" s="638"/>
      <c r="F2233" s="639" t="s">
        <v>2844</v>
      </c>
      <c r="G2233" s="638"/>
      <c r="H2233" s="1110">
        <v>2</v>
      </c>
      <c r="I2233" s="705">
        <v>51653</v>
      </c>
      <c r="J2233" s="643">
        <v>19</v>
      </c>
      <c r="K2233" s="578">
        <f t="shared" si="119"/>
        <v>38</v>
      </c>
      <c r="L2233" s="579">
        <f t="shared" si="120"/>
        <v>3.7999999999999999E-2</v>
      </c>
      <c r="M2233" s="580">
        <f t="shared" si="121"/>
        <v>103306</v>
      </c>
      <c r="N2233" s="638"/>
      <c r="O2233" s="638" t="s">
        <v>4145</v>
      </c>
      <c r="P2233" s="639" t="s">
        <v>1361</v>
      </c>
      <c r="Q2233" s="639" t="s">
        <v>361</v>
      </c>
      <c r="R2233" s="639" t="s">
        <v>68</v>
      </c>
      <c r="S2233" s="639" t="s">
        <v>152</v>
      </c>
    </row>
    <row r="2234" spans="1:19" ht="20.25" customHeight="1">
      <c r="A2234" s="639" t="s">
        <v>2679</v>
      </c>
      <c r="B2234" s="638" t="s">
        <v>4141</v>
      </c>
      <c r="C2234" s="639" t="s">
        <v>368</v>
      </c>
      <c r="D2234" s="640" t="s">
        <v>4465</v>
      </c>
      <c r="E2234" s="638"/>
      <c r="F2234" s="639" t="s">
        <v>630</v>
      </c>
      <c r="G2234" s="638"/>
      <c r="H2234" s="1110">
        <v>2</v>
      </c>
      <c r="I2234" s="705">
        <v>114785</v>
      </c>
      <c r="J2234" s="643">
        <v>0</v>
      </c>
      <c r="K2234" s="578">
        <f t="shared" si="119"/>
        <v>0</v>
      </c>
      <c r="L2234" s="579">
        <f t="shared" si="120"/>
        <v>0</v>
      </c>
      <c r="M2234" s="580">
        <f t="shared" si="121"/>
        <v>229570</v>
      </c>
      <c r="N2234" s="638"/>
      <c r="O2234" s="638" t="s">
        <v>4145</v>
      </c>
      <c r="P2234" s="639" t="s">
        <v>1361</v>
      </c>
      <c r="Q2234" s="639" t="s">
        <v>336</v>
      </c>
      <c r="R2234" s="639" t="s">
        <v>73</v>
      </c>
      <c r="S2234" s="639" t="s">
        <v>152</v>
      </c>
    </row>
    <row r="2235" spans="1:19" ht="20.25" customHeight="1">
      <c r="A2235" s="639" t="s">
        <v>2679</v>
      </c>
      <c r="B2235" s="638" t="s">
        <v>4141</v>
      </c>
      <c r="C2235" s="639" t="s">
        <v>368</v>
      </c>
      <c r="D2235" s="640" t="s">
        <v>4465</v>
      </c>
      <c r="E2235" s="638"/>
      <c r="F2235" s="639" t="s">
        <v>758</v>
      </c>
      <c r="G2235" s="638"/>
      <c r="H2235" s="1110">
        <v>92</v>
      </c>
      <c r="I2235" s="705">
        <v>16650</v>
      </c>
      <c r="J2235" s="643">
        <v>0</v>
      </c>
      <c r="K2235" s="578">
        <f t="shared" si="119"/>
        <v>0</v>
      </c>
      <c r="L2235" s="579">
        <f t="shared" si="120"/>
        <v>0</v>
      </c>
      <c r="M2235" s="580">
        <f t="shared" si="121"/>
        <v>1531800</v>
      </c>
      <c r="N2235" s="638"/>
      <c r="O2235" s="638"/>
      <c r="P2235" s="639" t="s">
        <v>1361</v>
      </c>
      <c r="Q2235" s="639" t="s">
        <v>336</v>
      </c>
      <c r="R2235" s="639" t="s">
        <v>73</v>
      </c>
      <c r="S2235" s="639" t="s">
        <v>152</v>
      </c>
    </row>
    <row r="2236" spans="1:19" ht="20.25" customHeight="1">
      <c r="A2236" s="639" t="s">
        <v>2679</v>
      </c>
      <c r="B2236" s="638" t="s">
        <v>4141</v>
      </c>
      <c r="C2236" s="639" t="s">
        <v>368</v>
      </c>
      <c r="D2236" s="640" t="s">
        <v>4465</v>
      </c>
      <c r="E2236" s="638"/>
      <c r="F2236" s="639" t="s">
        <v>748</v>
      </c>
      <c r="G2236" s="638"/>
      <c r="H2236" s="1110">
        <v>86</v>
      </c>
      <c r="I2236" s="705">
        <v>18000</v>
      </c>
      <c r="J2236" s="643">
        <v>0</v>
      </c>
      <c r="K2236" s="578">
        <f t="shared" si="119"/>
        <v>0</v>
      </c>
      <c r="L2236" s="579">
        <f t="shared" si="120"/>
        <v>0</v>
      </c>
      <c r="M2236" s="580">
        <f t="shared" si="121"/>
        <v>1548000</v>
      </c>
      <c r="N2236" s="638"/>
      <c r="O2236" s="638"/>
      <c r="P2236" s="639" t="s">
        <v>1361</v>
      </c>
      <c r="Q2236" s="639" t="s">
        <v>360</v>
      </c>
      <c r="R2236" s="639" t="s">
        <v>73</v>
      </c>
      <c r="S2236" s="639" t="s">
        <v>152</v>
      </c>
    </row>
    <row r="2237" spans="1:19" ht="20.25" customHeight="1">
      <c r="A2237" s="639" t="s">
        <v>2679</v>
      </c>
      <c r="B2237" s="638" t="s">
        <v>4141</v>
      </c>
      <c r="C2237" s="639" t="s">
        <v>368</v>
      </c>
      <c r="D2237" s="640" t="s">
        <v>4465</v>
      </c>
      <c r="E2237" s="638"/>
      <c r="F2237" s="639" t="s">
        <v>750</v>
      </c>
      <c r="G2237" s="638"/>
      <c r="H2237" s="1110">
        <v>2</v>
      </c>
      <c r="I2237" s="705">
        <v>106041</v>
      </c>
      <c r="J2237" s="643">
        <v>0</v>
      </c>
      <c r="K2237" s="578">
        <f t="shared" si="119"/>
        <v>0</v>
      </c>
      <c r="L2237" s="579">
        <f t="shared" si="120"/>
        <v>0</v>
      </c>
      <c r="M2237" s="580">
        <f t="shared" si="121"/>
        <v>212082</v>
      </c>
      <c r="N2237" s="638"/>
      <c r="O2237" s="638" t="s">
        <v>2787</v>
      </c>
      <c r="P2237" s="639" t="s">
        <v>1361</v>
      </c>
      <c r="Q2237" s="639" t="s">
        <v>271</v>
      </c>
      <c r="R2237" s="639" t="s">
        <v>73</v>
      </c>
      <c r="S2237" s="639" t="s">
        <v>152</v>
      </c>
    </row>
    <row r="2238" spans="1:19" ht="20.25" customHeight="1">
      <c r="A2238" s="639" t="s">
        <v>2679</v>
      </c>
      <c r="B2238" s="638" t="s">
        <v>4141</v>
      </c>
      <c r="C2238" s="639" t="s">
        <v>368</v>
      </c>
      <c r="D2238" s="640" t="s">
        <v>4465</v>
      </c>
      <c r="E2238" s="638"/>
      <c r="F2238" s="639" t="s">
        <v>880</v>
      </c>
      <c r="G2238" s="638"/>
      <c r="H2238" s="1110">
        <v>2</v>
      </c>
      <c r="I2238" s="705">
        <v>3421</v>
      </c>
      <c r="J2238" s="643">
        <v>0</v>
      </c>
      <c r="K2238" s="578">
        <f t="shared" si="119"/>
        <v>0</v>
      </c>
      <c r="L2238" s="579">
        <f t="shared" si="120"/>
        <v>0</v>
      </c>
      <c r="M2238" s="580">
        <f t="shared" si="121"/>
        <v>6842</v>
      </c>
      <c r="N2238" s="638"/>
      <c r="O2238" s="638" t="s">
        <v>2787</v>
      </c>
      <c r="P2238" s="639" t="s">
        <v>1361</v>
      </c>
      <c r="Q2238" s="639" t="s">
        <v>336</v>
      </c>
      <c r="R2238" s="639" t="s">
        <v>73</v>
      </c>
      <c r="S2238" s="639" t="s">
        <v>152</v>
      </c>
    </row>
    <row r="2239" spans="1:19" ht="20.25" customHeight="1">
      <c r="A2239" s="639" t="s">
        <v>2679</v>
      </c>
      <c r="B2239" s="638" t="s">
        <v>4141</v>
      </c>
      <c r="C2239" s="639" t="s">
        <v>368</v>
      </c>
      <c r="D2239" s="640" t="s">
        <v>4465</v>
      </c>
      <c r="E2239" s="638"/>
      <c r="F2239" s="639" t="s">
        <v>880</v>
      </c>
      <c r="G2239" s="638"/>
      <c r="H2239" s="1110">
        <v>2</v>
      </c>
      <c r="I2239" s="705">
        <v>3421</v>
      </c>
      <c r="J2239" s="643">
        <v>0</v>
      </c>
      <c r="K2239" s="578">
        <f t="shared" si="119"/>
        <v>0</v>
      </c>
      <c r="L2239" s="579">
        <f t="shared" si="120"/>
        <v>0</v>
      </c>
      <c r="M2239" s="580">
        <f t="shared" si="121"/>
        <v>6842</v>
      </c>
      <c r="N2239" s="638"/>
      <c r="O2239" s="638" t="s">
        <v>2787</v>
      </c>
      <c r="P2239" s="639" t="s">
        <v>1361</v>
      </c>
      <c r="Q2239" s="639" t="s">
        <v>336</v>
      </c>
      <c r="R2239" s="639" t="s">
        <v>73</v>
      </c>
      <c r="S2239" s="639" t="s">
        <v>152</v>
      </c>
    </row>
    <row r="2240" spans="1:19" ht="20.25" customHeight="1">
      <c r="A2240" s="639" t="s">
        <v>2679</v>
      </c>
      <c r="B2240" s="638" t="s">
        <v>4141</v>
      </c>
      <c r="C2240" s="639" t="s">
        <v>368</v>
      </c>
      <c r="D2240" s="640" t="s">
        <v>4465</v>
      </c>
      <c r="E2240" s="638"/>
      <c r="F2240" s="639" t="s">
        <v>1575</v>
      </c>
      <c r="G2240" s="638"/>
      <c r="H2240" s="1110">
        <v>2</v>
      </c>
      <c r="I2240" s="705">
        <v>6841</v>
      </c>
      <c r="J2240" s="643">
        <v>0</v>
      </c>
      <c r="K2240" s="578">
        <f t="shared" si="119"/>
        <v>0</v>
      </c>
      <c r="L2240" s="579">
        <f t="shared" si="120"/>
        <v>0</v>
      </c>
      <c r="M2240" s="580">
        <f t="shared" si="121"/>
        <v>13682</v>
      </c>
      <c r="N2240" s="638"/>
      <c r="O2240" s="638" t="s">
        <v>2787</v>
      </c>
      <c r="P2240" s="639" t="s">
        <v>1361</v>
      </c>
      <c r="Q2240" s="639" t="s">
        <v>336</v>
      </c>
      <c r="R2240" s="639" t="s">
        <v>73</v>
      </c>
      <c r="S2240" s="639" t="s">
        <v>152</v>
      </c>
    </row>
    <row r="2241" spans="1:19" ht="20.25" customHeight="1">
      <c r="A2241" s="639" t="s">
        <v>2679</v>
      </c>
      <c r="B2241" s="638" t="s">
        <v>4141</v>
      </c>
      <c r="C2241" s="639" t="s">
        <v>368</v>
      </c>
      <c r="D2241" s="640" t="s">
        <v>4465</v>
      </c>
      <c r="E2241" s="638"/>
      <c r="F2241" s="639" t="s">
        <v>882</v>
      </c>
      <c r="G2241" s="638"/>
      <c r="H2241" s="1110">
        <v>2</v>
      </c>
      <c r="I2241" s="705">
        <v>8077</v>
      </c>
      <c r="J2241" s="643">
        <v>0</v>
      </c>
      <c r="K2241" s="578">
        <f t="shared" si="119"/>
        <v>0</v>
      </c>
      <c r="L2241" s="579">
        <f t="shared" si="120"/>
        <v>0</v>
      </c>
      <c r="M2241" s="580">
        <f t="shared" si="121"/>
        <v>16154</v>
      </c>
      <c r="N2241" s="638"/>
      <c r="O2241" s="638" t="s">
        <v>2787</v>
      </c>
      <c r="P2241" s="639" t="s">
        <v>1361</v>
      </c>
      <c r="Q2241" s="639" t="s">
        <v>336</v>
      </c>
      <c r="R2241" s="639" t="s">
        <v>73</v>
      </c>
      <c r="S2241" s="639" t="s">
        <v>152</v>
      </c>
    </row>
    <row r="2242" spans="1:19" ht="20.25" customHeight="1">
      <c r="A2242" s="639" t="s">
        <v>2679</v>
      </c>
      <c r="B2242" s="638" t="s">
        <v>4141</v>
      </c>
      <c r="C2242" s="639" t="s">
        <v>368</v>
      </c>
      <c r="D2242" s="640" t="s">
        <v>4465</v>
      </c>
      <c r="E2242" s="638"/>
      <c r="F2242" s="639" t="s">
        <v>2466</v>
      </c>
      <c r="G2242" s="638"/>
      <c r="H2242" s="1110">
        <v>2</v>
      </c>
      <c r="I2242" s="705">
        <v>103500</v>
      </c>
      <c r="J2242" s="643">
        <v>0</v>
      </c>
      <c r="K2242" s="578">
        <f t="shared" si="119"/>
        <v>0</v>
      </c>
      <c r="L2242" s="579">
        <f t="shared" si="120"/>
        <v>0</v>
      </c>
      <c r="M2242" s="580">
        <f t="shared" si="121"/>
        <v>207000</v>
      </c>
      <c r="N2242" s="638"/>
      <c r="O2242" s="638"/>
      <c r="P2242" s="639" t="s">
        <v>1361</v>
      </c>
      <c r="Q2242" s="639" t="s">
        <v>358</v>
      </c>
      <c r="R2242" s="639" t="s">
        <v>73</v>
      </c>
      <c r="S2242" s="639" t="s">
        <v>152</v>
      </c>
    </row>
    <row r="2243" spans="1:19" ht="20.25" customHeight="1">
      <c r="A2243" s="639" t="s">
        <v>2679</v>
      </c>
      <c r="B2243" s="638" t="s">
        <v>4141</v>
      </c>
      <c r="C2243" s="639" t="s">
        <v>368</v>
      </c>
      <c r="D2243" s="640" t="s">
        <v>4465</v>
      </c>
      <c r="E2243" s="638"/>
      <c r="F2243" s="639" t="s">
        <v>872</v>
      </c>
      <c r="G2243" s="638"/>
      <c r="H2243" s="1110">
        <v>3</v>
      </c>
      <c r="I2243" s="705">
        <v>55233</v>
      </c>
      <c r="J2243" s="643">
        <v>0</v>
      </c>
      <c r="K2243" s="578">
        <f t="shared" si="119"/>
        <v>0</v>
      </c>
      <c r="L2243" s="579">
        <f t="shared" si="120"/>
        <v>0</v>
      </c>
      <c r="M2243" s="580">
        <f t="shared" si="121"/>
        <v>165699</v>
      </c>
      <c r="N2243" s="638"/>
      <c r="O2243" s="638"/>
      <c r="P2243" s="639" t="s">
        <v>1361</v>
      </c>
      <c r="Q2243" s="639" t="s">
        <v>585</v>
      </c>
      <c r="R2243" s="639" t="s">
        <v>73</v>
      </c>
      <c r="S2243" s="639" t="s">
        <v>152</v>
      </c>
    </row>
    <row r="2244" spans="1:19" ht="20.25" customHeight="1">
      <c r="A2244" s="639" t="s">
        <v>2679</v>
      </c>
      <c r="B2244" s="638" t="s">
        <v>4141</v>
      </c>
      <c r="C2244" s="639" t="s">
        <v>368</v>
      </c>
      <c r="D2244" s="640" t="s">
        <v>4465</v>
      </c>
      <c r="E2244" s="638"/>
      <c r="F2244" s="639" t="s">
        <v>2723</v>
      </c>
      <c r="G2244" s="638"/>
      <c r="H2244" s="1110">
        <v>3</v>
      </c>
      <c r="I2244" s="705">
        <v>5067</v>
      </c>
      <c r="J2244" s="643">
        <v>0</v>
      </c>
      <c r="K2244" s="578">
        <f t="shared" si="119"/>
        <v>0</v>
      </c>
      <c r="L2244" s="579">
        <f t="shared" si="120"/>
        <v>0</v>
      </c>
      <c r="M2244" s="580">
        <f t="shared" si="121"/>
        <v>15201</v>
      </c>
      <c r="N2244" s="638"/>
      <c r="O2244" s="638"/>
      <c r="P2244" s="639" t="s">
        <v>1361</v>
      </c>
      <c r="Q2244" s="639" t="s">
        <v>336</v>
      </c>
      <c r="R2244" s="639" t="s">
        <v>73</v>
      </c>
      <c r="S2244" s="639" t="s">
        <v>152</v>
      </c>
    </row>
    <row r="2245" spans="1:19" ht="20.25" customHeight="1">
      <c r="A2245" s="639" t="s">
        <v>2679</v>
      </c>
      <c r="B2245" s="638" t="s">
        <v>4141</v>
      </c>
      <c r="C2245" s="639" t="s">
        <v>368</v>
      </c>
      <c r="D2245" s="640" t="s">
        <v>4465</v>
      </c>
      <c r="E2245" s="638"/>
      <c r="F2245" s="639" t="s">
        <v>774</v>
      </c>
      <c r="G2245" s="638"/>
      <c r="H2245" s="1110">
        <v>36</v>
      </c>
      <c r="I2245" s="705">
        <v>121500</v>
      </c>
      <c r="J2245" s="643">
        <v>0</v>
      </c>
      <c r="K2245" s="578">
        <f t="shared" si="119"/>
        <v>0</v>
      </c>
      <c r="L2245" s="579">
        <f t="shared" si="120"/>
        <v>0</v>
      </c>
      <c r="M2245" s="580">
        <f t="shared" si="121"/>
        <v>4374000</v>
      </c>
      <c r="N2245" s="638"/>
      <c r="O2245" s="638"/>
      <c r="P2245" s="639" t="s">
        <v>1361</v>
      </c>
      <c r="Q2245" s="639" t="s">
        <v>360</v>
      </c>
      <c r="R2245" s="639" t="s">
        <v>73</v>
      </c>
      <c r="S2245" s="639" t="s">
        <v>152</v>
      </c>
    </row>
    <row r="2246" spans="1:19" ht="20.25" customHeight="1">
      <c r="A2246" s="639" t="s">
        <v>2679</v>
      </c>
      <c r="B2246" s="638" t="s">
        <v>4141</v>
      </c>
      <c r="C2246" s="639" t="s">
        <v>368</v>
      </c>
      <c r="D2246" s="640" t="s">
        <v>4465</v>
      </c>
      <c r="E2246" s="638"/>
      <c r="F2246" s="639" t="s">
        <v>3780</v>
      </c>
      <c r="G2246" s="638"/>
      <c r="H2246" s="1110">
        <v>84</v>
      </c>
      <c r="I2246" s="705">
        <v>56162</v>
      </c>
      <c r="J2246" s="643">
        <v>0</v>
      </c>
      <c r="K2246" s="578">
        <f t="shared" si="119"/>
        <v>0</v>
      </c>
      <c r="L2246" s="579">
        <f t="shared" si="120"/>
        <v>0</v>
      </c>
      <c r="M2246" s="580">
        <f t="shared" si="121"/>
        <v>4717608</v>
      </c>
      <c r="N2246" s="638"/>
      <c r="O2246" s="638" t="s">
        <v>4146</v>
      </c>
      <c r="P2246" s="639" t="s">
        <v>1361</v>
      </c>
      <c r="Q2246" s="639" t="s">
        <v>271</v>
      </c>
      <c r="R2246" s="639" t="s">
        <v>73</v>
      </c>
      <c r="S2246" s="639" t="s">
        <v>152</v>
      </c>
    </row>
    <row r="2247" spans="1:19" ht="20.25" customHeight="1">
      <c r="A2247" s="639" t="s">
        <v>2679</v>
      </c>
      <c r="B2247" s="638" t="s">
        <v>4141</v>
      </c>
      <c r="C2247" s="639" t="s">
        <v>368</v>
      </c>
      <c r="D2247" s="640" t="s">
        <v>4465</v>
      </c>
      <c r="E2247" s="638"/>
      <c r="F2247" s="639" t="s">
        <v>1575</v>
      </c>
      <c r="G2247" s="638"/>
      <c r="H2247" s="1110">
        <v>84</v>
      </c>
      <c r="I2247" s="705">
        <v>8089</v>
      </c>
      <c r="J2247" s="643">
        <v>0</v>
      </c>
      <c r="K2247" s="578">
        <f t="shared" si="119"/>
        <v>0</v>
      </c>
      <c r="L2247" s="579">
        <f t="shared" si="120"/>
        <v>0</v>
      </c>
      <c r="M2247" s="580">
        <f t="shared" si="121"/>
        <v>679476</v>
      </c>
      <c r="N2247" s="638"/>
      <c r="O2247" s="638" t="s">
        <v>4146</v>
      </c>
      <c r="P2247" s="639" t="s">
        <v>1361</v>
      </c>
      <c r="Q2247" s="639" t="s">
        <v>336</v>
      </c>
      <c r="R2247" s="639" t="s">
        <v>73</v>
      </c>
      <c r="S2247" s="639" t="s">
        <v>152</v>
      </c>
    </row>
    <row r="2248" spans="1:19" ht="20.25" customHeight="1">
      <c r="A2248" s="639" t="s">
        <v>2679</v>
      </c>
      <c r="B2248" s="638" t="s">
        <v>4141</v>
      </c>
      <c r="C2248" s="639" t="s">
        <v>368</v>
      </c>
      <c r="D2248" s="640" t="s">
        <v>4465</v>
      </c>
      <c r="E2248" s="638"/>
      <c r="F2248" s="639" t="s">
        <v>882</v>
      </c>
      <c r="G2248" s="638"/>
      <c r="H2248" s="1110">
        <v>84</v>
      </c>
      <c r="I2248" s="705">
        <v>9549</v>
      </c>
      <c r="J2248" s="643">
        <v>0</v>
      </c>
      <c r="K2248" s="578">
        <f t="shared" si="119"/>
        <v>0</v>
      </c>
      <c r="L2248" s="579">
        <f t="shared" si="120"/>
        <v>0</v>
      </c>
      <c r="M2248" s="580">
        <f t="shared" si="121"/>
        <v>802116</v>
      </c>
      <c r="N2248" s="638"/>
      <c r="O2248" s="638" t="s">
        <v>4146</v>
      </c>
      <c r="P2248" s="639" t="s">
        <v>1361</v>
      </c>
      <c r="Q2248" s="639" t="s">
        <v>336</v>
      </c>
      <c r="R2248" s="639" t="s">
        <v>73</v>
      </c>
      <c r="S2248" s="639" t="s">
        <v>152</v>
      </c>
    </row>
    <row r="2249" spans="1:19" ht="20.25" customHeight="1">
      <c r="A2249" s="639" t="s">
        <v>608</v>
      </c>
      <c r="B2249" s="638" t="s">
        <v>4009</v>
      </c>
      <c r="C2249" s="639" t="s">
        <v>399</v>
      </c>
      <c r="D2249" s="640" t="s">
        <v>4481</v>
      </c>
      <c r="E2249" s="638"/>
      <c r="F2249" s="639" t="s">
        <v>2983</v>
      </c>
      <c r="G2249" s="638"/>
      <c r="H2249" s="1110">
        <v>1149</v>
      </c>
      <c r="I2249" s="705">
        <v>172372</v>
      </c>
      <c r="J2249" s="643">
        <v>29.3</v>
      </c>
      <c r="K2249" s="578">
        <f t="shared" si="119"/>
        <v>33665.700000000004</v>
      </c>
      <c r="L2249" s="579">
        <f t="shared" si="120"/>
        <v>33.665700000000001</v>
      </c>
      <c r="M2249" s="580">
        <f t="shared" si="121"/>
        <v>198055428</v>
      </c>
      <c r="N2249" s="638"/>
      <c r="O2249" s="638" t="s">
        <v>4008</v>
      </c>
      <c r="P2249" s="639" t="s">
        <v>3735</v>
      </c>
      <c r="Q2249" s="639" t="s">
        <v>343</v>
      </c>
      <c r="R2249" s="639" t="s">
        <v>60</v>
      </c>
      <c r="S2249" s="639" t="s">
        <v>237</v>
      </c>
    </row>
    <row r="2250" spans="1:19" ht="20.25" customHeight="1">
      <c r="A2250" s="639" t="s">
        <v>608</v>
      </c>
      <c r="B2250" s="638" t="s">
        <v>4009</v>
      </c>
      <c r="C2250" s="639" t="s">
        <v>399</v>
      </c>
      <c r="D2250" s="640" t="s">
        <v>4481</v>
      </c>
      <c r="E2250" s="638"/>
      <c r="F2250" s="639" t="s">
        <v>3183</v>
      </c>
      <c r="G2250" s="638"/>
      <c r="H2250" s="1110">
        <v>1149</v>
      </c>
      <c r="I2250" s="705">
        <v>192954</v>
      </c>
      <c r="J2250" s="643">
        <v>0</v>
      </c>
      <c r="K2250" s="578">
        <f t="shared" si="119"/>
        <v>0</v>
      </c>
      <c r="L2250" s="579">
        <f t="shared" si="120"/>
        <v>0</v>
      </c>
      <c r="M2250" s="580">
        <f t="shared" si="121"/>
        <v>221704146</v>
      </c>
      <c r="N2250" s="638"/>
      <c r="O2250" s="638" t="s">
        <v>4008</v>
      </c>
      <c r="P2250" s="639" t="s">
        <v>3735</v>
      </c>
      <c r="Q2250" s="639" t="s">
        <v>354</v>
      </c>
      <c r="R2250" s="639" t="s">
        <v>70</v>
      </c>
      <c r="S2250" s="639" t="s">
        <v>237</v>
      </c>
    </row>
    <row r="2251" spans="1:19" ht="20.25" customHeight="1">
      <c r="A2251" s="639" t="s">
        <v>608</v>
      </c>
      <c r="B2251" s="638" t="s">
        <v>4009</v>
      </c>
      <c r="C2251" s="639" t="s">
        <v>399</v>
      </c>
      <c r="D2251" s="640" t="s">
        <v>4481</v>
      </c>
      <c r="E2251" s="638"/>
      <c r="F2251" s="639" t="s">
        <v>880</v>
      </c>
      <c r="G2251" s="638"/>
      <c r="H2251" s="1110">
        <v>1149</v>
      </c>
      <c r="I2251" s="705">
        <v>3087</v>
      </c>
      <c r="J2251" s="643">
        <v>0</v>
      </c>
      <c r="K2251" s="578">
        <f t="shared" si="119"/>
        <v>0</v>
      </c>
      <c r="L2251" s="579">
        <f t="shared" si="120"/>
        <v>0</v>
      </c>
      <c r="M2251" s="580">
        <f t="shared" si="121"/>
        <v>3546963</v>
      </c>
      <c r="N2251" s="638"/>
      <c r="O2251" s="638" t="s">
        <v>4008</v>
      </c>
      <c r="P2251" s="639" t="s">
        <v>3735</v>
      </c>
      <c r="Q2251" s="639" t="s">
        <v>336</v>
      </c>
      <c r="R2251" s="639" t="s">
        <v>73</v>
      </c>
      <c r="S2251" s="639" t="s">
        <v>237</v>
      </c>
    </row>
    <row r="2252" spans="1:19" ht="20.25" customHeight="1">
      <c r="A2252" s="639" t="s">
        <v>608</v>
      </c>
      <c r="B2252" s="638" t="s">
        <v>4009</v>
      </c>
      <c r="C2252" s="639" t="s">
        <v>399</v>
      </c>
      <c r="D2252" s="640" t="s">
        <v>4481</v>
      </c>
      <c r="E2252" s="638"/>
      <c r="F2252" s="639" t="s">
        <v>2188</v>
      </c>
      <c r="G2252" s="638"/>
      <c r="H2252" s="1110">
        <v>1149</v>
      </c>
      <c r="I2252" s="705">
        <v>166334</v>
      </c>
      <c r="J2252" s="643">
        <v>34</v>
      </c>
      <c r="K2252" s="578">
        <f t="shared" si="119"/>
        <v>39066</v>
      </c>
      <c r="L2252" s="579">
        <f t="shared" si="120"/>
        <v>39.066000000000003</v>
      </c>
      <c r="M2252" s="580">
        <f t="shared" si="121"/>
        <v>191117766</v>
      </c>
      <c r="N2252" s="638"/>
      <c r="O2252" s="638" t="s">
        <v>4008</v>
      </c>
      <c r="P2252" s="639" t="s">
        <v>3735</v>
      </c>
      <c r="Q2252" s="639" t="s">
        <v>607</v>
      </c>
      <c r="R2252" s="639" t="s">
        <v>60</v>
      </c>
      <c r="S2252" s="639" t="s">
        <v>237</v>
      </c>
    </row>
    <row r="2253" spans="1:19" ht="20.25" customHeight="1">
      <c r="A2253" s="639" t="s">
        <v>608</v>
      </c>
      <c r="B2253" s="638" t="s">
        <v>4009</v>
      </c>
      <c r="C2253" s="639" t="s">
        <v>399</v>
      </c>
      <c r="D2253" s="640" t="s">
        <v>4481</v>
      </c>
      <c r="E2253" s="638"/>
      <c r="F2253" s="639" t="s">
        <v>4118</v>
      </c>
      <c r="G2253" s="638"/>
      <c r="H2253" s="1110">
        <v>1149</v>
      </c>
      <c r="I2253" s="705">
        <v>440785</v>
      </c>
      <c r="J2253" s="643">
        <v>0</v>
      </c>
      <c r="K2253" s="578">
        <f t="shared" si="119"/>
        <v>0</v>
      </c>
      <c r="L2253" s="579">
        <f t="shared" si="120"/>
        <v>0</v>
      </c>
      <c r="M2253" s="580">
        <f t="shared" si="121"/>
        <v>506461965</v>
      </c>
      <c r="N2253" s="638"/>
      <c r="O2253" s="638" t="s">
        <v>4008</v>
      </c>
      <c r="P2253" s="639" t="s">
        <v>3735</v>
      </c>
      <c r="Q2253" s="639" t="s">
        <v>354</v>
      </c>
      <c r="R2253" s="639" t="s">
        <v>70</v>
      </c>
      <c r="S2253" s="639" t="s">
        <v>237</v>
      </c>
    </row>
    <row r="2254" spans="1:19" ht="20.25" customHeight="1">
      <c r="A2254" s="639" t="s">
        <v>608</v>
      </c>
      <c r="B2254" s="638" t="s">
        <v>4009</v>
      </c>
      <c r="C2254" s="639" t="s">
        <v>399</v>
      </c>
      <c r="D2254" s="640" t="s">
        <v>4481</v>
      </c>
      <c r="E2254" s="638"/>
      <c r="F2254" s="639" t="s">
        <v>880</v>
      </c>
      <c r="G2254" s="638"/>
      <c r="H2254" s="1110">
        <v>1149</v>
      </c>
      <c r="I2254" s="705">
        <v>2551</v>
      </c>
      <c r="J2254" s="643">
        <v>0</v>
      </c>
      <c r="K2254" s="578">
        <f t="shared" si="119"/>
        <v>0</v>
      </c>
      <c r="L2254" s="579">
        <f t="shared" si="120"/>
        <v>0</v>
      </c>
      <c r="M2254" s="580">
        <f t="shared" si="121"/>
        <v>2931099</v>
      </c>
      <c r="N2254" s="638"/>
      <c r="O2254" s="638" t="s">
        <v>4008</v>
      </c>
      <c r="P2254" s="639" t="s">
        <v>3735</v>
      </c>
      <c r="Q2254" s="639" t="s">
        <v>336</v>
      </c>
      <c r="R2254" s="639" t="s">
        <v>73</v>
      </c>
      <c r="S2254" s="639" t="s">
        <v>237</v>
      </c>
    </row>
    <row r="2255" spans="1:19" ht="20.25" customHeight="1">
      <c r="A2255" s="639" t="s">
        <v>4011</v>
      </c>
      <c r="B2255" s="638" t="s">
        <v>4016</v>
      </c>
      <c r="C2255" s="639" t="s">
        <v>4013</v>
      </c>
      <c r="D2255" s="640" t="s">
        <v>4485</v>
      </c>
      <c r="E2255" s="638"/>
      <c r="F2255" s="639" t="s">
        <v>1014</v>
      </c>
      <c r="G2255" s="638"/>
      <c r="H2255" s="1110">
        <v>1546</v>
      </c>
      <c r="I2255" s="705">
        <v>116188</v>
      </c>
      <c r="J2255" s="643">
        <v>43</v>
      </c>
      <c r="K2255" s="578">
        <f t="shared" si="119"/>
        <v>66478</v>
      </c>
      <c r="L2255" s="579">
        <f t="shared" si="120"/>
        <v>66.477999999999994</v>
      </c>
      <c r="M2255" s="580">
        <f t="shared" si="121"/>
        <v>179626648</v>
      </c>
      <c r="N2255" s="638"/>
      <c r="O2255" s="638" t="s">
        <v>4014</v>
      </c>
      <c r="P2255" s="639" t="s">
        <v>759</v>
      </c>
      <c r="Q2255" s="639" t="s">
        <v>370</v>
      </c>
      <c r="R2255" s="639" t="s">
        <v>68</v>
      </c>
      <c r="S2255" s="639" t="s">
        <v>4015</v>
      </c>
    </row>
    <row r="2256" spans="1:19" ht="20.25" customHeight="1">
      <c r="A2256" s="639" t="s">
        <v>4011</v>
      </c>
      <c r="B2256" s="638" t="s">
        <v>4016</v>
      </c>
      <c r="C2256" s="639" t="s">
        <v>4013</v>
      </c>
      <c r="D2256" s="640" t="s">
        <v>4485</v>
      </c>
      <c r="E2256" s="638"/>
      <c r="F2256" s="639" t="s">
        <v>880</v>
      </c>
      <c r="G2256" s="638"/>
      <c r="H2256" s="1110">
        <v>1546</v>
      </c>
      <c r="I2256" s="705">
        <v>2699</v>
      </c>
      <c r="J2256" s="643">
        <v>0</v>
      </c>
      <c r="K2256" s="578">
        <f t="shared" si="119"/>
        <v>0</v>
      </c>
      <c r="L2256" s="579">
        <f t="shared" si="120"/>
        <v>0</v>
      </c>
      <c r="M2256" s="580">
        <f t="shared" si="121"/>
        <v>4172654</v>
      </c>
      <c r="N2256" s="638"/>
      <c r="O2256" s="638" t="s">
        <v>4014</v>
      </c>
      <c r="P2256" s="639" t="s">
        <v>759</v>
      </c>
      <c r="Q2256" s="639" t="s">
        <v>336</v>
      </c>
      <c r="R2256" s="639" t="s">
        <v>73</v>
      </c>
      <c r="S2256" s="639" t="s">
        <v>4015</v>
      </c>
    </row>
    <row r="2257" spans="1:19" ht="20.25" customHeight="1">
      <c r="A2257" s="639" t="s">
        <v>4011</v>
      </c>
      <c r="B2257" s="638" t="s">
        <v>4016</v>
      </c>
      <c r="C2257" s="639" t="s">
        <v>4013</v>
      </c>
      <c r="D2257" s="640" t="s">
        <v>4485</v>
      </c>
      <c r="E2257" s="638"/>
      <c r="F2257" s="639" t="s">
        <v>589</v>
      </c>
      <c r="G2257" s="638"/>
      <c r="H2257" s="1110">
        <v>1586</v>
      </c>
      <c r="I2257" s="705">
        <v>27789</v>
      </c>
      <c r="J2257" s="643">
        <v>15</v>
      </c>
      <c r="K2257" s="578">
        <f t="shared" si="119"/>
        <v>23790</v>
      </c>
      <c r="L2257" s="579">
        <f t="shared" si="120"/>
        <v>23.79</v>
      </c>
      <c r="M2257" s="580">
        <f t="shared" si="121"/>
        <v>44073354</v>
      </c>
      <c r="N2257" s="638"/>
      <c r="O2257" s="638" t="s">
        <v>1386</v>
      </c>
      <c r="P2257" s="639" t="s">
        <v>759</v>
      </c>
      <c r="Q2257" s="639" t="s">
        <v>270</v>
      </c>
      <c r="R2257" s="639" t="s">
        <v>68</v>
      </c>
      <c r="S2257" s="639" t="s">
        <v>4015</v>
      </c>
    </row>
    <row r="2258" spans="1:19" ht="20.25" customHeight="1">
      <c r="A2258" s="639" t="s">
        <v>4011</v>
      </c>
      <c r="B2258" s="638" t="s">
        <v>4016</v>
      </c>
      <c r="C2258" s="639" t="s">
        <v>4013</v>
      </c>
      <c r="D2258" s="640" t="s">
        <v>4485</v>
      </c>
      <c r="E2258" s="638"/>
      <c r="F2258" s="639" t="s">
        <v>1387</v>
      </c>
      <c r="G2258" s="638"/>
      <c r="H2258" s="1110">
        <v>1586</v>
      </c>
      <c r="I2258" s="705">
        <v>13715</v>
      </c>
      <c r="J2258" s="643">
        <v>0</v>
      </c>
      <c r="K2258" s="578">
        <f t="shared" si="119"/>
        <v>0</v>
      </c>
      <c r="L2258" s="579">
        <f t="shared" si="120"/>
        <v>0</v>
      </c>
      <c r="M2258" s="580">
        <f t="shared" si="121"/>
        <v>21751990</v>
      </c>
      <c r="N2258" s="638"/>
      <c r="O2258" s="638" t="s">
        <v>1386</v>
      </c>
      <c r="P2258" s="639" t="s">
        <v>759</v>
      </c>
      <c r="Q2258" s="639" t="s">
        <v>577</v>
      </c>
      <c r="R2258" s="639" t="s">
        <v>375</v>
      </c>
      <c r="S2258" s="639" t="s">
        <v>4015</v>
      </c>
    </row>
    <row r="2259" spans="1:19" ht="20.25" customHeight="1">
      <c r="A2259" s="639" t="s">
        <v>4011</v>
      </c>
      <c r="B2259" s="638" t="s">
        <v>4016</v>
      </c>
      <c r="C2259" s="639" t="s">
        <v>4013</v>
      </c>
      <c r="D2259" s="640" t="s">
        <v>4496</v>
      </c>
      <c r="E2259" s="638"/>
      <c r="F2259" s="639" t="s">
        <v>3183</v>
      </c>
      <c r="G2259" s="638"/>
      <c r="H2259" s="1110">
        <v>40</v>
      </c>
      <c r="I2259" s="705">
        <v>186089</v>
      </c>
      <c r="J2259" s="643">
        <v>0</v>
      </c>
      <c r="K2259" s="578">
        <f t="shared" si="119"/>
        <v>0</v>
      </c>
      <c r="L2259" s="579">
        <f t="shared" si="120"/>
        <v>0</v>
      </c>
      <c r="M2259" s="580">
        <f t="shared" si="121"/>
        <v>7443560</v>
      </c>
      <c r="N2259" s="638"/>
      <c r="O2259" s="638" t="s">
        <v>4017</v>
      </c>
      <c r="P2259" s="639" t="s">
        <v>759</v>
      </c>
      <c r="Q2259" s="639" t="s">
        <v>354</v>
      </c>
      <c r="R2259" s="639" t="s">
        <v>70</v>
      </c>
      <c r="S2259" s="639" t="s">
        <v>4015</v>
      </c>
    </row>
    <row r="2260" spans="1:19" ht="20.25" customHeight="1">
      <c r="A2260" s="639" t="s">
        <v>4011</v>
      </c>
      <c r="B2260" s="638" t="s">
        <v>4016</v>
      </c>
      <c r="C2260" s="639" t="s">
        <v>4013</v>
      </c>
      <c r="D2260" s="640" t="s">
        <v>4485</v>
      </c>
      <c r="E2260" s="638"/>
      <c r="F2260" s="639" t="s">
        <v>2983</v>
      </c>
      <c r="G2260" s="638"/>
      <c r="H2260" s="1110">
        <v>40</v>
      </c>
      <c r="I2260" s="705">
        <v>166239</v>
      </c>
      <c r="J2260" s="643">
        <v>29.3</v>
      </c>
      <c r="K2260" s="578">
        <f t="shared" si="119"/>
        <v>1172</v>
      </c>
      <c r="L2260" s="579">
        <f t="shared" si="120"/>
        <v>1.1719999999999999</v>
      </c>
      <c r="M2260" s="580">
        <f t="shared" si="121"/>
        <v>6649560</v>
      </c>
      <c r="N2260" s="638"/>
      <c r="O2260" s="638" t="s">
        <v>4017</v>
      </c>
      <c r="P2260" s="639" t="s">
        <v>759</v>
      </c>
      <c r="Q2260" s="639" t="s">
        <v>343</v>
      </c>
      <c r="R2260" s="639" t="s">
        <v>60</v>
      </c>
      <c r="S2260" s="639" t="s">
        <v>4015</v>
      </c>
    </row>
    <row r="2261" spans="1:19" ht="20.25" customHeight="1">
      <c r="A2261" s="639" t="s">
        <v>4011</v>
      </c>
      <c r="B2261" s="638" t="s">
        <v>4016</v>
      </c>
      <c r="C2261" s="639" t="s">
        <v>4013</v>
      </c>
      <c r="D2261" s="640" t="s">
        <v>4485</v>
      </c>
      <c r="E2261" s="638"/>
      <c r="F2261" s="639" t="s">
        <v>880</v>
      </c>
      <c r="G2261" s="638"/>
      <c r="H2261" s="1110">
        <v>40</v>
      </c>
      <c r="I2261" s="705">
        <v>2977</v>
      </c>
      <c r="J2261" s="643">
        <v>0</v>
      </c>
      <c r="K2261" s="578">
        <f t="shared" si="119"/>
        <v>0</v>
      </c>
      <c r="L2261" s="579">
        <f t="shared" si="120"/>
        <v>0</v>
      </c>
      <c r="M2261" s="580">
        <f t="shared" si="121"/>
        <v>119080</v>
      </c>
      <c r="N2261" s="638"/>
      <c r="O2261" s="638" t="s">
        <v>4017</v>
      </c>
      <c r="P2261" s="639" t="s">
        <v>759</v>
      </c>
      <c r="Q2261" s="639" t="s">
        <v>336</v>
      </c>
      <c r="R2261" s="639" t="s">
        <v>73</v>
      </c>
      <c r="S2261" s="639" t="s">
        <v>4015</v>
      </c>
    </row>
    <row r="2262" spans="1:19" ht="20.25" customHeight="1">
      <c r="A2262" s="639" t="s">
        <v>4011</v>
      </c>
      <c r="B2262" s="638" t="s">
        <v>4019</v>
      </c>
      <c r="C2262" s="639" t="s">
        <v>4013</v>
      </c>
      <c r="D2262" s="640" t="s">
        <v>4490</v>
      </c>
      <c r="E2262" s="638"/>
      <c r="F2262" s="639" t="s">
        <v>401</v>
      </c>
      <c r="G2262" s="638"/>
      <c r="H2262" s="1110">
        <v>308</v>
      </c>
      <c r="I2262" s="705">
        <v>78818</v>
      </c>
      <c r="J2262" s="643">
        <v>9.4</v>
      </c>
      <c r="K2262" s="578">
        <f t="shared" si="119"/>
        <v>2895.2000000000003</v>
      </c>
      <c r="L2262" s="579">
        <f t="shared" si="120"/>
        <v>2.8952000000000004</v>
      </c>
      <c r="M2262" s="580">
        <f t="shared" si="121"/>
        <v>24275944</v>
      </c>
      <c r="N2262" s="638"/>
      <c r="O2262" s="638" t="s">
        <v>1405</v>
      </c>
      <c r="P2262" s="639" t="s">
        <v>759</v>
      </c>
      <c r="Q2262" s="639" t="s">
        <v>344</v>
      </c>
      <c r="R2262" s="639" t="s">
        <v>60</v>
      </c>
      <c r="S2262" s="639" t="s">
        <v>4015</v>
      </c>
    </row>
    <row r="2263" spans="1:19" ht="20.25" customHeight="1">
      <c r="A2263" s="639" t="s">
        <v>4011</v>
      </c>
      <c r="B2263" s="638" t="s">
        <v>4019</v>
      </c>
      <c r="C2263" s="639" t="s">
        <v>4013</v>
      </c>
      <c r="D2263" s="640" t="s">
        <v>4490</v>
      </c>
      <c r="E2263" s="638"/>
      <c r="F2263" s="639" t="s">
        <v>589</v>
      </c>
      <c r="G2263" s="638"/>
      <c r="H2263" s="1110">
        <v>378</v>
      </c>
      <c r="I2263" s="705">
        <v>27789</v>
      </c>
      <c r="J2263" s="643">
        <v>15</v>
      </c>
      <c r="K2263" s="578">
        <f t="shared" si="119"/>
        <v>5670</v>
      </c>
      <c r="L2263" s="579">
        <f t="shared" si="120"/>
        <v>5.67</v>
      </c>
      <c r="M2263" s="580">
        <f t="shared" si="121"/>
        <v>10504242</v>
      </c>
      <c r="N2263" s="638"/>
      <c r="O2263" s="638" t="s">
        <v>1386</v>
      </c>
      <c r="P2263" s="639" t="s">
        <v>759</v>
      </c>
      <c r="Q2263" s="639" t="s">
        <v>270</v>
      </c>
      <c r="R2263" s="639" t="s">
        <v>68</v>
      </c>
      <c r="S2263" s="639" t="s">
        <v>4015</v>
      </c>
    </row>
    <row r="2264" spans="1:19" ht="20.25" customHeight="1">
      <c r="A2264" s="639" t="s">
        <v>4011</v>
      </c>
      <c r="B2264" s="638" t="s">
        <v>4019</v>
      </c>
      <c r="C2264" s="639" t="s">
        <v>4013</v>
      </c>
      <c r="D2264" s="640" t="s">
        <v>4490</v>
      </c>
      <c r="E2264" s="638"/>
      <c r="F2264" s="639" t="s">
        <v>1387</v>
      </c>
      <c r="G2264" s="638"/>
      <c r="H2264" s="1110">
        <v>378</v>
      </c>
      <c r="I2264" s="705">
        <v>13715</v>
      </c>
      <c r="J2264" s="643">
        <v>0</v>
      </c>
      <c r="K2264" s="578">
        <f t="shared" si="119"/>
        <v>0</v>
      </c>
      <c r="L2264" s="579">
        <f t="shared" si="120"/>
        <v>0</v>
      </c>
      <c r="M2264" s="580">
        <f t="shared" si="121"/>
        <v>5184270</v>
      </c>
      <c r="N2264" s="638"/>
      <c r="O2264" s="638" t="s">
        <v>1386</v>
      </c>
      <c r="P2264" s="639" t="s">
        <v>759</v>
      </c>
      <c r="Q2264" s="639" t="s">
        <v>577</v>
      </c>
      <c r="R2264" s="639" t="s">
        <v>375</v>
      </c>
      <c r="S2264" s="639" t="s">
        <v>4015</v>
      </c>
    </row>
    <row r="2265" spans="1:19" ht="20.25" customHeight="1">
      <c r="A2265" s="639" t="s">
        <v>4011</v>
      </c>
      <c r="B2265" s="638" t="s">
        <v>4019</v>
      </c>
      <c r="C2265" s="639" t="s">
        <v>4013</v>
      </c>
      <c r="D2265" s="640" t="s">
        <v>4490</v>
      </c>
      <c r="E2265" s="638"/>
      <c r="F2265" s="639" t="s">
        <v>1091</v>
      </c>
      <c r="G2265" s="638"/>
      <c r="H2265" s="1110">
        <v>92</v>
      </c>
      <c r="I2265" s="705">
        <v>55250</v>
      </c>
      <c r="J2265" s="643">
        <v>16.5</v>
      </c>
      <c r="K2265" s="578">
        <f t="shared" si="119"/>
        <v>1518</v>
      </c>
      <c r="L2265" s="579">
        <f t="shared" si="120"/>
        <v>1.518</v>
      </c>
      <c r="M2265" s="580">
        <f t="shared" si="121"/>
        <v>5083000</v>
      </c>
      <c r="N2265" s="638"/>
      <c r="O2265" s="638"/>
      <c r="P2265" s="639" t="s">
        <v>759</v>
      </c>
      <c r="Q2265" s="639" t="s">
        <v>755</v>
      </c>
      <c r="R2265" s="639" t="s">
        <v>68</v>
      </c>
      <c r="S2265" s="639" t="s">
        <v>4015</v>
      </c>
    </row>
    <row r="2266" spans="1:19" ht="20.25" customHeight="1">
      <c r="A2266" s="639" t="s">
        <v>4011</v>
      </c>
      <c r="B2266" s="638" t="s">
        <v>4019</v>
      </c>
      <c r="C2266" s="639" t="s">
        <v>4013</v>
      </c>
      <c r="D2266" s="640" t="s">
        <v>4490</v>
      </c>
      <c r="E2266" s="638"/>
      <c r="F2266" s="639" t="s">
        <v>1014</v>
      </c>
      <c r="G2266" s="638"/>
      <c r="H2266" s="1110">
        <v>663</v>
      </c>
      <c r="I2266" s="705">
        <v>116188</v>
      </c>
      <c r="J2266" s="643">
        <v>43</v>
      </c>
      <c r="K2266" s="578">
        <f t="shared" si="119"/>
        <v>28509</v>
      </c>
      <c r="L2266" s="579">
        <f t="shared" si="120"/>
        <v>28.509</v>
      </c>
      <c r="M2266" s="580">
        <f t="shared" si="121"/>
        <v>77032644</v>
      </c>
      <c r="N2266" s="638"/>
      <c r="O2266" s="638" t="s">
        <v>4014</v>
      </c>
      <c r="P2266" s="639" t="s">
        <v>759</v>
      </c>
      <c r="Q2266" s="639" t="s">
        <v>370</v>
      </c>
      <c r="R2266" s="639" t="s">
        <v>68</v>
      </c>
      <c r="S2266" s="639" t="s">
        <v>4015</v>
      </c>
    </row>
    <row r="2267" spans="1:19" ht="20.25" customHeight="1">
      <c r="A2267" s="639" t="s">
        <v>4011</v>
      </c>
      <c r="B2267" s="638" t="s">
        <v>4019</v>
      </c>
      <c r="C2267" s="639" t="s">
        <v>4013</v>
      </c>
      <c r="D2267" s="640" t="s">
        <v>4493</v>
      </c>
      <c r="E2267" s="638"/>
      <c r="F2267" s="639" t="s">
        <v>880</v>
      </c>
      <c r="G2267" s="638"/>
      <c r="H2267" s="1110">
        <v>663</v>
      </c>
      <c r="I2267" s="705">
        <v>2699</v>
      </c>
      <c r="J2267" s="643">
        <v>0</v>
      </c>
      <c r="K2267" s="578">
        <f t="shared" si="119"/>
        <v>0</v>
      </c>
      <c r="L2267" s="579">
        <f t="shared" si="120"/>
        <v>0</v>
      </c>
      <c r="M2267" s="580">
        <f t="shared" si="121"/>
        <v>1789437</v>
      </c>
      <c r="N2267" s="638"/>
      <c r="O2267" s="638" t="s">
        <v>4014</v>
      </c>
      <c r="P2267" s="639" t="s">
        <v>759</v>
      </c>
      <c r="Q2267" s="639" t="s">
        <v>336</v>
      </c>
      <c r="R2267" s="639" t="s">
        <v>73</v>
      </c>
      <c r="S2267" s="639" t="s">
        <v>4015</v>
      </c>
    </row>
    <row r="2268" spans="1:19" ht="20.25" customHeight="1">
      <c r="A2268" s="639" t="s">
        <v>4011</v>
      </c>
      <c r="B2268" s="638" t="s">
        <v>4019</v>
      </c>
      <c r="C2268" s="639" t="s">
        <v>4013</v>
      </c>
      <c r="D2268" s="640" t="s">
        <v>4493</v>
      </c>
      <c r="E2268" s="638"/>
      <c r="F2268" s="639" t="s">
        <v>880</v>
      </c>
      <c r="G2268" s="638"/>
      <c r="H2268" s="1110">
        <v>115</v>
      </c>
      <c r="I2268" s="705">
        <v>2977</v>
      </c>
      <c r="J2268" s="643">
        <v>0</v>
      </c>
      <c r="K2268" s="578">
        <f t="shared" si="119"/>
        <v>0</v>
      </c>
      <c r="L2268" s="579">
        <f t="shared" si="120"/>
        <v>0</v>
      </c>
      <c r="M2268" s="580">
        <f t="shared" si="121"/>
        <v>342355</v>
      </c>
      <c r="N2268" s="638"/>
      <c r="O2268" s="638" t="s">
        <v>4017</v>
      </c>
      <c r="P2268" s="639" t="s">
        <v>759</v>
      </c>
      <c r="Q2268" s="639" t="s">
        <v>336</v>
      </c>
      <c r="R2268" s="639" t="s">
        <v>73</v>
      </c>
      <c r="S2268" s="639" t="s">
        <v>4015</v>
      </c>
    </row>
    <row r="2269" spans="1:19" ht="20.25" customHeight="1">
      <c r="A2269" s="639" t="s">
        <v>4011</v>
      </c>
      <c r="B2269" s="638" t="s">
        <v>4019</v>
      </c>
      <c r="C2269" s="639" t="s">
        <v>4013</v>
      </c>
      <c r="D2269" s="640" t="s">
        <v>4484</v>
      </c>
      <c r="E2269" s="638"/>
      <c r="F2269" s="639" t="s">
        <v>3183</v>
      </c>
      <c r="G2269" s="638"/>
      <c r="H2269" s="1110">
        <v>115</v>
      </c>
      <c r="I2269" s="705">
        <v>186089</v>
      </c>
      <c r="J2269" s="643">
        <v>0</v>
      </c>
      <c r="K2269" s="578">
        <f t="shared" si="119"/>
        <v>0</v>
      </c>
      <c r="L2269" s="579">
        <f t="shared" si="120"/>
        <v>0</v>
      </c>
      <c r="M2269" s="580">
        <f t="shared" si="121"/>
        <v>21400235</v>
      </c>
      <c r="N2269" s="638"/>
      <c r="O2269" s="638" t="s">
        <v>4017</v>
      </c>
      <c r="P2269" s="639" t="s">
        <v>759</v>
      </c>
      <c r="Q2269" s="639" t="s">
        <v>354</v>
      </c>
      <c r="R2269" s="639" t="s">
        <v>70</v>
      </c>
      <c r="S2269" s="639" t="s">
        <v>4015</v>
      </c>
    </row>
    <row r="2270" spans="1:19" ht="20.25" customHeight="1">
      <c r="A2270" s="639" t="s">
        <v>4011</v>
      </c>
      <c r="B2270" s="638" t="s">
        <v>4019</v>
      </c>
      <c r="C2270" s="639" t="s">
        <v>4013</v>
      </c>
      <c r="D2270" s="640" t="s">
        <v>4490</v>
      </c>
      <c r="E2270" s="638"/>
      <c r="F2270" s="639" t="s">
        <v>2983</v>
      </c>
      <c r="G2270" s="638"/>
      <c r="H2270" s="1110">
        <v>115</v>
      </c>
      <c r="I2270" s="705">
        <v>166239</v>
      </c>
      <c r="J2270" s="643">
        <v>29.3</v>
      </c>
      <c r="K2270" s="578">
        <f t="shared" si="119"/>
        <v>3369.5</v>
      </c>
      <c r="L2270" s="579">
        <f t="shared" si="120"/>
        <v>3.3694999999999999</v>
      </c>
      <c r="M2270" s="580">
        <f t="shared" si="121"/>
        <v>19117485</v>
      </c>
      <c r="N2270" s="638"/>
      <c r="O2270" s="638" t="s">
        <v>4017</v>
      </c>
      <c r="P2270" s="639" t="s">
        <v>759</v>
      </c>
      <c r="Q2270" s="639" t="s">
        <v>343</v>
      </c>
      <c r="R2270" s="639" t="s">
        <v>60</v>
      </c>
      <c r="S2270" s="639" t="s">
        <v>4015</v>
      </c>
    </row>
    <row r="2271" spans="1:19" ht="20.25" customHeight="1">
      <c r="A2271" s="639" t="s">
        <v>806</v>
      </c>
      <c r="B2271" s="638" t="s">
        <v>4147</v>
      </c>
      <c r="C2271" s="639" t="s">
        <v>371</v>
      </c>
      <c r="D2271" s="640" t="s">
        <v>4454</v>
      </c>
      <c r="E2271" s="638"/>
      <c r="F2271" s="639" t="s">
        <v>643</v>
      </c>
      <c r="G2271" s="638"/>
      <c r="H2271" s="1110">
        <v>330</v>
      </c>
      <c r="I2271" s="705">
        <v>60411</v>
      </c>
      <c r="J2271" s="643">
        <v>15.5</v>
      </c>
      <c r="K2271" s="578">
        <f t="shared" si="119"/>
        <v>5115</v>
      </c>
      <c r="L2271" s="579">
        <f t="shared" si="120"/>
        <v>5.1150000000000002</v>
      </c>
      <c r="M2271" s="580">
        <f t="shared" si="121"/>
        <v>19935630</v>
      </c>
      <c r="N2271" s="638"/>
      <c r="O2271" s="638" t="s">
        <v>62</v>
      </c>
      <c r="P2271" s="639" t="s">
        <v>1273</v>
      </c>
      <c r="Q2271" s="639" t="s">
        <v>270</v>
      </c>
      <c r="R2271" s="639" t="s">
        <v>60</v>
      </c>
      <c r="S2271" s="639" t="s">
        <v>237</v>
      </c>
    </row>
    <row r="2272" spans="1:19" ht="20.25" customHeight="1">
      <c r="A2272" s="639" t="s">
        <v>806</v>
      </c>
      <c r="B2272" s="638" t="s">
        <v>4147</v>
      </c>
      <c r="C2272" s="639" t="s">
        <v>371</v>
      </c>
      <c r="D2272" s="640" t="s">
        <v>4454</v>
      </c>
      <c r="E2272" s="638"/>
      <c r="F2272" s="639" t="s">
        <v>1387</v>
      </c>
      <c r="G2272" s="638"/>
      <c r="H2272" s="1110">
        <v>330</v>
      </c>
      <c r="I2272" s="705">
        <v>13396</v>
      </c>
      <c r="J2272" s="643">
        <v>0</v>
      </c>
      <c r="K2272" s="578">
        <f t="shared" si="119"/>
        <v>0</v>
      </c>
      <c r="L2272" s="579">
        <f t="shared" si="120"/>
        <v>0</v>
      </c>
      <c r="M2272" s="580">
        <f t="shared" si="121"/>
        <v>4420680</v>
      </c>
      <c r="N2272" s="638"/>
      <c r="O2272" s="638" t="s">
        <v>62</v>
      </c>
      <c r="P2272" s="639" t="s">
        <v>1273</v>
      </c>
      <c r="Q2272" s="639" t="s">
        <v>577</v>
      </c>
      <c r="R2272" s="639" t="s">
        <v>375</v>
      </c>
      <c r="S2272" s="639" t="s">
        <v>237</v>
      </c>
    </row>
    <row r="2273" spans="1:19" ht="20.25" customHeight="1">
      <c r="A2273" s="639" t="s">
        <v>806</v>
      </c>
      <c r="B2273" s="638" t="s">
        <v>4147</v>
      </c>
      <c r="C2273" s="639" t="s">
        <v>371</v>
      </c>
      <c r="D2273" s="640" t="s">
        <v>4397</v>
      </c>
      <c r="E2273" s="638"/>
      <c r="F2273" s="639" t="s">
        <v>880</v>
      </c>
      <c r="G2273" s="638"/>
      <c r="H2273" s="1110">
        <v>330</v>
      </c>
      <c r="I2273" s="705">
        <v>3255</v>
      </c>
      <c r="J2273" s="643">
        <v>0</v>
      </c>
      <c r="K2273" s="578">
        <f t="shared" si="119"/>
        <v>0</v>
      </c>
      <c r="L2273" s="579">
        <f t="shared" si="120"/>
        <v>0</v>
      </c>
      <c r="M2273" s="580">
        <f t="shared" si="121"/>
        <v>1074150</v>
      </c>
      <c r="N2273" s="638"/>
      <c r="O2273" s="638" t="s">
        <v>598</v>
      </c>
      <c r="P2273" s="639" t="s">
        <v>1273</v>
      </c>
      <c r="Q2273" s="639" t="s">
        <v>336</v>
      </c>
      <c r="R2273" s="639" t="s">
        <v>73</v>
      </c>
      <c r="S2273" s="639" t="s">
        <v>237</v>
      </c>
    </row>
    <row r="2274" spans="1:19" ht="20.25" customHeight="1">
      <c r="A2274" s="639" t="s">
        <v>806</v>
      </c>
      <c r="B2274" s="638" t="s">
        <v>4034</v>
      </c>
      <c r="C2274" s="639" t="s">
        <v>371</v>
      </c>
      <c r="D2274" s="640" t="s">
        <v>4397</v>
      </c>
      <c r="E2274" s="638"/>
      <c r="F2274" s="639" t="s">
        <v>880</v>
      </c>
      <c r="G2274" s="638"/>
      <c r="H2274" s="1110">
        <v>3</v>
      </c>
      <c r="I2274" s="705">
        <v>3574</v>
      </c>
      <c r="J2274" s="643">
        <v>0</v>
      </c>
      <c r="K2274" s="578">
        <f t="shared" si="119"/>
        <v>0</v>
      </c>
      <c r="L2274" s="579">
        <f t="shared" si="120"/>
        <v>0</v>
      </c>
      <c r="M2274" s="580">
        <f t="shared" si="121"/>
        <v>10722</v>
      </c>
      <c r="N2274" s="638"/>
      <c r="O2274" s="638" t="s">
        <v>598</v>
      </c>
      <c r="P2274" s="639" t="s">
        <v>1273</v>
      </c>
      <c r="Q2274" s="639" t="s">
        <v>336</v>
      </c>
      <c r="R2274" s="639" t="s">
        <v>73</v>
      </c>
      <c r="S2274" s="639" t="s">
        <v>237</v>
      </c>
    </row>
    <row r="2275" spans="1:19" ht="20.25" customHeight="1">
      <c r="A2275" s="639" t="s">
        <v>806</v>
      </c>
      <c r="B2275" s="638" t="s">
        <v>4034</v>
      </c>
      <c r="C2275" s="639" t="s">
        <v>371</v>
      </c>
      <c r="D2275" s="640" t="s">
        <v>4397</v>
      </c>
      <c r="E2275" s="638"/>
      <c r="F2275" s="639" t="s">
        <v>440</v>
      </c>
      <c r="G2275" s="638"/>
      <c r="H2275" s="1110">
        <v>3</v>
      </c>
      <c r="I2275" s="705">
        <v>228333</v>
      </c>
      <c r="J2275" s="643">
        <v>36.9</v>
      </c>
      <c r="K2275" s="578">
        <f t="shared" si="119"/>
        <v>110.69999999999999</v>
      </c>
      <c r="L2275" s="579">
        <f t="shared" si="120"/>
        <v>0.11069999999999999</v>
      </c>
      <c r="M2275" s="580">
        <f t="shared" si="121"/>
        <v>684999</v>
      </c>
      <c r="N2275" s="638"/>
      <c r="O2275" s="638" t="s">
        <v>598</v>
      </c>
      <c r="P2275" s="639" t="s">
        <v>1273</v>
      </c>
      <c r="Q2275" s="639" t="s">
        <v>327</v>
      </c>
      <c r="R2275" s="639" t="s">
        <v>60</v>
      </c>
      <c r="S2275" s="639" t="s">
        <v>237</v>
      </c>
    </row>
    <row r="2276" spans="1:19" ht="20.25" customHeight="1">
      <c r="A2276" s="639" t="s">
        <v>806</v>
      </c>
      <c r="B2276" s="638" t="s">
        <v>4034</v>
      </c>
      <c r="C2276" s="639" t="s">
        <v>371</v>
      </c>
      <c r="D2276" s="640" t="s">
        <v>4397</v>
      </c>
      <c r="E2276" s="638"/>
      <c r="F2276" s="639" t="s">
        <v>629</v>
      </c>
      <c r="G2276" s="638"/>
      <c r="H2276" s="1110">
        <v>6</v>
      </c>
      <c r="I2276" s="705">
        <v>145003</v>
      </c>
      <c r="J2276" s="643">
        <v>31</v>
      </c>
      <c r="K2276" s="578">
        <f t="shared" si="119"/>
        <v>186</v>
      </c>
      <c r="L2276" s="579">
        <f t="shared" si="120"/>
        <v>0.186</v>
      </c>
      <c r="M2276" s="580">
        <f t="shared" si="121"/>
        <v>870018</v>
      </c>
      <c r="N2276" s="638"/>
      <c r="O2276" s="638" t="s">
        <v>690</v>
      </c>
      <c r="P2276" s="639" t="s">
        <v>1273</v>
      </c>
      <c r="Q2276" s="639" t="s">
        <v>327</v>
      </c>
      <c r="R2276" s="639" t="s">
        <v>68</v>
      </c>
      <c r="S2276" s="639" t="s">
        <v>237</v>
      </c>
    </row>
    <row r="2277" spans="1:19" ht="20.25" customHeight="1">
      <c r="A2277" s="639" t="s">
        <v>806</v>
      </c>
      <c r="B2277" s="638" t="s">
        <v>4034</v>
      </c>
      <c r="C2277" s="639" t="s">
        <v>371</v>
      </c>
      <c r="D2277" s="640" t="s">
        <v>4397</v>
      </c>
      <c r="E2277" s="638"/>
      <c r="F2277" s="639" t="s">
        <v>880</v>
      </c>
      <c r="G2277" s="638"/>
      <c r="H2277" s="1110">
        <v>6</v>
      </c>
      <c r="I2277" s="705">
        <v>3985</v>
      </c>
      <c r="J2277" s="643">
        <v>0</v>
      </c>
      <c r="K2277" s="578">
        <f t="shared" si="119"/>
        <v>0</v>
      </c>
      <c r="L2277" s="579">
        <f t="shared" si="120"/>
        <v>0</v>
      </c>
      <c r="M2277" s="580">
        <f t="shared" si="121"/>
        <v>23910</v>
      </c>
      <c r="N2277" s="638"/>
      <c r="O2277" s="638" t="s">
        <v>690</v>
      </c>
      <c r="P2277" s="639" t="s">
        <v>1273</v>
      </c>
      <c r="Q2277" s="639" t="s">
        <v>336</v>
      </c>
      <c r="R2277" s="639" t="s">
        <v>73</v>
      </c>
      <c r="S2277" s="639" t="s">
        <v>237</v>
      </c>
    </row>
    <row r="2278" spans="1:19" ht="20.25" customHeight="1">
      <c r="A2278" s="639" t="s">
        <v>806</v>
      </c>
      <c r="B2278" s="638" t="s">
        <v>4034</v>
      </c>
      <c r="C2278" s="639" t="s">
        <v>371</v>
      </c>
      <c r="D2278" s="640" t="s">
        <v>4397</v>
      </c>
      <c r="E2278" s="638"/>
      <c r="F2278" s="639" t="s">
        <v>1399</v>
      </c>
      <c r="G2278" s="638"/>
      <c r="H2278" s="1110">
        <v>5</v>
      </c>
      <c r="I2278" s="705">
        <v>17515</v>
      </c>
      <c r="J2278" s="643">
        <v>0</v>
      </c>
      <c r="K2278" s="578">
        <f t="shared" si="119"/>
        <v>0</v>
      </c>
      <c r="L2278" s="579">
        <f t="shared" si="120"/>
        <v>0</v>
      </c>
      <c r="M2278" s="580">
        <f t="shared" si="121"/>
        <v>87575</v>
      </c>
      <c r="N2278" s="638"/>
      <c r="O2278" s="638"/>
      <c r="P2278" s="639" t="s">
        <v>1273</v>
      </c>
      <c r="Q2278" s="639" t="s">
        <v>577</v>
      </c>
      <c r="R2278" s="639" t="s">
        <v>375</v>
      </c>
      <c r="S2278" s="639" t="s">
        <v>237</v>
      </c>
    </row>
    <row r="2279" spans="1:19" ht="20.25" customHeight="1">
      <c r="A2279" s="639" t="s">
        <v>806</v>
      </c>
      <c r="B2279" s="638" t="s">
        <v>4034</v>
      </c>
      <c r="C2279" s="639" t="s">
        <v>371</v>
      </c>
      <c r="D2279" s="640" t="s">
        <v>4397</v>
      </c>
      <c r="E2279" s="638"/>
      <c r="F2279" s="639" t="s">
        <v>4035</v>
      </c>
      <c r="G2279" s="638"/>
      <c r="H2279" s="1110">
        <v>5</v>
      </c>
      <c r="I2279" s="705">
        <v>51514</v>
      </c>
      <c r="J2279" s="643">
        <v>12.1</v>
      </c>
      <c r="K2279" s="578">
        <f t="shared" si="119"/>
        <v>60.5</v>
      </c>
      <c r="L2279" s="579">
        <f t="shared" si="120"/>
        <v>6.0499999999999998E-2</v>
      </c>
      <c r="M2279" s="580">
        <f t="shared" si="121"/>
        <v>257570</v>
      </c>
      <c r="N2279" s="638"/>
      <c r="O2279" s="638"/>
      <c r="P2279" s="639" t="s">
        <v>1273</v>
      </c>
      <c r="Q2279" s="639" t="s">
        <v>755</v>
      </c>
      <c r="R2279" s="639" t="s">
        <v>68</v>
      </c>
      <c r="S2279" s="639" t="s">
        <v>237</v>
      </c>
    </row>
    <row r="2280" spans="1:19" ht="20.25" customHeight="1">
      <c r="A2280" s="639" t="s">
        <v>806</v>
      </c>
      <c r="B2280" s="638" t="s">
        <v>4034</v>
      </c>
      <c r="C2280" s="639" t="s">
        <v>371</v>
      </c>
      <c r="D2280" s="640" t="s">
        <v>4397</v>
      </c>
      <c r="E2280" s="638"/>
      <c r="F2280" s="639" t="s">
        <v>756</v>
      </c>
      <c r="G2280" s="638"/>
      <c r="H2280" s="1110">
        <v>5</v>
      </c>
      <c r="I2280" s="705">
        <v>51171</v>
      </c>
      <c r="J2280" s="643">
        <v>0</v>
      </c>
      <c r="K2280" s="578">
        <f t="shared" si="119"/>
        <v>0</v>
      </c>
      <c r="L2280" s="579">
        <f t="shared" si="120"/>
        <v>0</v>
      </c>
      <c r="M2280" s="580">
        <f t="shared" si="121"/>
        <v>255855</v>
      </c>
      <c r="N2280" s="638"/>
      <c r="O2280" s="638"/>
      <c r="P2280" s="639" t="s">
        <v>1273</v>
      </c>
      <c r="Q2280" s="639" t="s">
        <v>271</v>
      </c>
      <c r="R2280" s="639" t="s">
        <v>73</v>
      </c>
      <c r="S2280" s="639" t="s">
        <v>237</v>
      </c>
    </row>
    <row r="2281" spans="1:19" ht="20.25" customHeight="1">
      <c r="A2281" s="639" t="s">
        <v>806</v>
      </c>
      <c r="B2281" s="638" t="s">
        <v>4034</v>
      </c>
      <c r="C2281" s="639" t="s">
        <v>371</v>
      </c>
      <c r="D2281" s="640" t="s">
        <v>4397</v>
      </c>
      <c r="E2281" s="638"/>
      <c r="F2281" s="639" t="s">
        <v>880</v>
      </c>
      <c r="G2281" s="638"/>
      <c r="H2281" s="1110">
        <v>5</v>
      </c>
      <c r="I2281" s="705">
        <v>4121</v>
      </c>
      <c r="J2281" s="643">
        <v>0</v>
      </c>
      <c r="K2281" s="578">
        <f t="shared" si="119"/>
        <v>0</v>
      </c>
      <c r="L2281" s="579">
        <f t="shared" si="120"/>
        <v>0</v>
      </c>
      <c r="M2281" s="580">
        <f t="shared" si="121"/>
        <v>20605</v>
      </c>
      <c r="N2281" s="638"/>
      <c r="O2281" s="638"/>
      <c r="P2281" s="639" t="s">
        <v>1273</v>
      </c>
      <c r="Q2281" s="639" t="s">
        <v>336</v>
      </c>
      <c r="R2281" s="639" t="s">
        <v>73</v>
      </c>
      <c r="S2281" s="639" t="s">
        <v>237</v>
      </c>
    </row>
    <row r="2282" spans="1:19" ht="20.25" customHeight="1">
      <c r="A2282" s="639" t="s">
        <v>806</v>
      </c>
      <c r="B2282" s="638" t="s">
        <v>4034</v>
      </c>
      <c r="C2282" s="639" t="s">
        <v>371</v>
      </c>
      <c r="D2282" s="640" t="s">
        <v>4397</v>
      </c>
      <c r="E2282" s="638"/>
      <c r="F2282" s="639" t="s">
        <v>880</v>
      </c>
      <c r="G2282" s="638"/>
      <c r="H2282" s="1110">
        <v>5</v>
      </c>
      <c r="I2282" s="705">
        <v>4121</v>
      </c>
      <c r="J2282" s="643">
        <v>0</v>
      </c>
      <c r="K2282" s="578">
        <f t="shared" si="119"/>
        <v>0</v>
      </c>
      <c r="L2282" s="579">
        <f t="shared" si="120"/>
        <v>0</v>
      </c>
      <c r="M2282" s="580">
        <f t="shared" si="121"/>
        <v>20605</v>
      </c>
      <c r="N2282" s="638"/>
      <c r="O2282" s="638"/>
      <c r="P2282" s="639" t="s">
        <v>1273</v>
      </c>
      <c r="Q2282" s="639" t="s">
        <v>336</v>
      </c>
      <c r="R2282" s="639" t="s">
        <v>73</v>
      </c>
      <c r="S2282" s="639" t="s">
        <v>237</v>
      </c>
    </row>
    <row r="2283" spans="1:19" ht="20.25" customHeight="1">
      <c r="A2283" s="639" t="s">
        <v>806</v>
      </c>
      <c r="B2283" s="638" t="s">
        <v>4034</v>
      </c>
      <c r="C2283" s="639" t="s">
        <v>371</v>
      </c>
      <c r="D2283" s="640" t="s">
        <v>4397</v>
      </c>
      <c r="E2283" s="638"/>
      <c r="F2283" s="639" t="s">
        <v>881</v>
      </c>
      <c r="G2283" s="638"/>
      <c r="H2283" s="1110">
        <v>5</v>
      </c>
      <c r="I2283" s="705">
        <v>12363</v>
      </c>
      <c r="J2283" s="643">
        <v>0</v>
      </c>
      <c r="K2283" s="578">
        <f t="shared" si="119"/>
        <v>0</v>
      </c>
      <c r="L2283" s="579">
        <f t="shared" si="120"/>
        <v>0</v>
      </c>
      <c r="M2283" s="580">
        <f t="shared" si="121"/>
        <v>61815</v>
      </c>
      <c r="N2283" s="638"/>
      <c r="O2283" s="638"/>
      <c r="P2283" s="639" t="s">
        <v>1273</v>
      </c>
      <c r="Q2283" s="639" t="s">
        <v>336</v>
      </c>
      <c r="R2283" s="639" t="s">
        <v>73</v>
      </c>
      <c r="S2283" s="639" t="s">
        <v>237</v>
      </c>
    </row>
    <row r="2284" spans="1:19" ht="20.25" customHeight="1">
      <c r="A2284" s="639" t="s">
        <v>806</v>
      </c>
      <c r="B2284" s="638" t="s">
        <v>4034</v>
      </c>
      <c r="C2284" s="639" t="s">
        <v>371</v>
      </c>
      <c r="D2284" s="640" t="s">
        <v>4397</v>
      </c>
      <c r="E2284" s="638"/>
      <c r="F2284" s="639" t="s">
        <v>882</v>
      </c>
      <c r="G2284" s="638"/>
      <c r="H2284" s="1110">
        <v>5</v>
      </c>
      <c r="I2284" s="705">
        <v>9730</v>
      </c>
      <c r="J2284" s="643">
        <v>0</v>
      </c>
      <c r="K2284" s="578">
        <f t="shared" si="119"/>
        <v>0</v>
      </c>
      <c r="L2284" s="579">
        <f t="shared" si="120"/>
        <v>0</v>
      </c>
      <c r="M2284" s="580">
        <f t="shared" si="121"/>
        <v>48650</v>
      </c>
      <c r="N2284" s="638"/>
      <c r="O2284" s="638"/>
      <c r="P2284" s="639" t="s">
        <v>1273</v>
      </c>
      <c r="Q2284" s="639" t="s">
        <v>336</v>
      </c>
      <c r="R2284" s="639" t="s">
        <v>73</v>
      </c>
      <c r="S2284" s="639" t="s">
        <v>237</v>
      </c>
    </row>
    <row r="2285" spans="1:19" ht="20.25" customHeight="1">
      <c r="A2285" s="639" t="s">
        <v>806</v>
      </c>
      <c r="B2285" s="638" t="s">
        <v>4034</v>
      </c>
      <c r="C2285" s="639" t="s">
        <v>371</v>
      </c>
      <c r="D2285" s="640" t="s">
        <v>4397</v>
      </c>
      <c r="E2285" s="638"/>
      <c r="F2285" s="639" t="s">
        <v>1399</v>
      </c>
      <c r="G2285" s="638"/>
      <c r="H2285" s="1110">
        <v>8</v>
      </c>
      <c r="I2285" s="705">
        <v>15196</v>
      </c>
      <c r="J2285" s="643">
        <v>0</v>
      </c>
      <c r="K2285" s="578">
        <f t="shared" si="119"/>
        <v>0</v>
      </c>
      <c r="L2285" s="579">
        <f t="shared" si="120"/>
        <v>0</v>
      </c>
      <c r="M2285" s="580">
        <f t="shared" si="121"/>
        <v>121568</v>
      </c>
      <c r="N2285" s="638"/>
      <c r="O2285" s="638" t="s">
        <v>62</v>
      </c>
      <c r="P2285" s="639" t="s">
        <v>1273</v>
      </c>
      <c r="Q2285" s="639" t="s">
        <v>577</v>
      </c>
      <c r="R2285" s="639" t="s">
        <v>375</v>
      </c>
      <c r="S2285" s="639" t="s">
        <v>237</v>
      </c>
    </row>
    <row r="2286" spans="1:19" ht="20.25" customHeight="1">
      <c r="A2286" s="639" t="s">
        <v>806</v>
      </c>
      <c r="B2286" s="638" t="s">
        <v>4034</v>
      </c>
      <c r="C2286" s="639" t="s">
        <v>371</v>
      </c>
      <c r="D2286" s="640" t="s">
        <v>4397</v>
      </c>
      <c r="E2286" s="638"/>
      <c r="F2286" s="639" t="s">
        <v>672</v>
      </c>
      <c r="G2286" s="638"/>
      <c r="H2286" s="1110">
        <v>8</v>
      </c>
      <c r="I2286" s="705">
        <v>66546</v>
      </c>
      <c r="J2286" s="643">
        <v>14</v>
      </c>
      <c r="K2286" s="578">
        <f t="shared" si="119"/>
        <v>112</v>
      </c>
      <c r="L2286" s="579">
        <f t="shared" si="120"/>
        <v>0.112</v>
      </c>
      <c r="M2286" s="580">
        <f t="shared" si="121"/>
        <v>532368</v>
      </c>
      <c r="N2286" s="638"/>
      <c r="O2286" s="638" t="s">
        <v>62</v>
      </c>
      <c r="P2286" s="639" t="s">
        <v>1273</v>
      </c>
      <c r="Q2286" s="639" t="s">
        <v>270</v>
      </c>
      <c r="R2286" s="639" t="s">
        <v>60</v>
      </c>
      <c r="S2286" s="639" t="s">
        <v>237</v>
      </c>
    </row>
    <row r="2287" spans="1:19" ht="20.25" customHeight="1">
      <c r="A2287" s="639" t="s">
        <v>806</v>
      </c>
      <c r="B2287" s="638" t="s">
        <v>4034</v>
      </c>
      <c r="C2287" s="639" t="s">
        <v>371</v>
      </c>
      <c r="D2287" s="640" t="s">
        <v>4397</v>
      </c>
      <c r="E2287" s="638"/>
      <c r="F2287" s="639" t="s">
        <v>626</v>
      </c>
      <c r="G2287" s="638"/>
      <c r="H2287" s="1110">
        <v>29</v>
      </c>
      <c r="I2287" s="705">
        <v>40000</v>
      </c>
      <c r="J2287" s="643">
        <v>5.5</v>
      </c>
      <c r="K2287" s="578">
        <f t="shared" si="119"/>
        <v>159.5</v>
      </c>
      <c r="L2287" s="579">
        <f t="shared" si="120"/>
        <v>0.1595</v>
      </c>
      <c r="M2287" s="580">
        <f t="shared" si="121"/>
        <v>1160000</v>
      </c>
      <c r="N2287" s="638"/>
      <c r="O2287" s="638"/>
      <c r="P2287" s="639" t="s">
        <v>1273</v>
      </c>
      <c r="Q2287" s="639" t="s">
        <v>344</v>
      </c>
      <c r="R2287" s="639" t="s">
        <v>68</v>
      </c>
      <c r="S2287" s="639" t="s">
        <v>237</v>
      </c>
    </row>
    <row r="2288" spans="1:19" ht="20.25" customHeight="1">
      <c r="A2288" s="639" t="s">
        <v>806</v>
      </c>
      <c r="B2288" s="638" t="s">
        <v>4034</v>
      </c>
      <c r="C2288" s="639" t="s">
        <v>371</v>
      </c>
      <c r="D2288" s="640" t="s">
        <v>4397</v>
      </c>
      <c r="E2288" s="638"/>
      <c r="F2288" s="639" t="s">
        <v>714</v>
      </c>
      <c r="G2288" s="638"/>
      <c r="H2288" s="1110">
        <v>29</v>
      </c>
      <c r="I2288" s="705">
        <v>69900</v>
      </c>
      <c r="J2288" s="643">
        <v>0</v>
      </c>
      <c r="K2288" s="578">
        <f t="shared" ref="K2288:K2351" si="122">IFERROR(J2288*H2288,"0")</f>
        <v>0</v>
      </c>
      <c r="L2288" s="579">
        <f t="shared" ref="L2288:L2351" si="123">IFERROR(K2288/1000,"0")</f>
        <v>0</v>
      </c>
      <c r="M2288" s="580">
        <f t="shared" ref="M2288:M2351" si="124">I2288*H2288</f>
        <v>2027100</v>
      </c>
      <c r="N2288" s="638"/>
      <c r="O2288" s="638" t="s">
        <v>1252</v>
      </c>
      <c r="P2288" s="639" t="s">
        <v>1273</v>
      </c>
      <c r="Q2288" s="639" t="s">
        <v>336</v>
      </c>
      <c r="R2288" s="639" t="s">
        <v>73</v>
      </c>
      <c r="S2288" s="639" t="s">
        <v>237</v>
      </c>
    </row>
    <row r="2289" spans="1:19" ht="20.25" customHeight="1">
      <c r="A2289" s="639" t="s">
        <v>806</v>
      </c>
      <c r="B2289" s="638" t="s">
        <v>4034</v>
      </c>
      <c r="C2289" s="639" t="s">
        <v>371</v>
      </c>
      <c r="D2289" s="640" t="s">
        <v>4397</v>
      </c>
      <c r="E2289" s="638"/>
      <c r="F2289" s="639" t="s">
        <v>2844</v>
      </c>
      <c r="G2289" s="638"/>
      <c r="H2289" s="1110">
        <v>29</v>
      </c>
      <c r="I2289" s="705">
        <v>62390</v>
      </c>
      <c r="J2289" s="643">
        <v>19</v>
      </c>
      <c r="K2289" s="578">
        <f t="shared" si="122"/>
        <v>551</v>
      </c>
      <c r="L2289" s="579">
        <f t="shared" si="123"/>
        <v>0.55100000000000005</v>
      </c>
      <c r="M2289" s="580">
        <f t="shared" si="124"/>
        <v>1809310</v>
      </c>
      <c r="N2289" s="638"/>
      <c r="O2289" s="638" t="s">
        <v>1252</v>
      </c>
      <c r="P2289" s="639" t="s">
        <v>1273</v>
      </c>
      <c r="Q2289" s="639" t="s">
        <v>361</v>
      </c>
      <c r="R2289" s="639" t="s">
        <v>68</v>
      </c>
      <c r="S2289" s="639" t="s">
        <v>237</v>
      </c>
    </row>
    <row r="2290" spans="1:19" ht="20.25" customHeight="1">
      <c r="A2290" s="639" t="s">
        <v>806</v>
      </c>
      <c r="B2290" s="638" t="s">
        <v>4034</v>
      </c>
      <c r="C2290" s="639" t="s">
        <v>371</v>
      </c>
      <c r="D2290" s="640" t="s">
        <v>4397</v>
      </c>
      <c r="E2290" s="638"/>
      <c r="F2290" s="639" t="s">
        <v>754</v>
      </c>
      <c r="G2290" s="638"/>
      <c r="H2290" s="1110">
        <v>14</v>
      </c>
      <c r="I2290" s="705">
        <v>59866</v>
      </c>
      <c r="J2290" s="643">
        <v>0</v>
      </c>
      <c r="K2290" s="578">
        <f t="shared" si="122"/>
        <v>0</v>
      </c>
      <c r="L2290" s="579">
        <f t="shared" si="123"/>
        <v>0</v>
      </c>
      <c r="M2290" s="580">
        <f t="shared" si="124"/>
        <v>838124</v>
      </c>
      <c r="N2290" s="638"/>
      <c r="O2290" s="638" t="s">
        <v>62</v>
      </c>
      <c r="P2290" s="639" t="s">
        <v>1273</v>
      </c>
      <c r="Q2290" s="639" t="s">
        <v>336</v>
      </c>
      <c r="R2290" s="639" t="s">
        <v>73</v>
      </c>
      <c r="S2290" s="639" t="s">
        <v>237</v>
      </c>
    </row>
    <row r="2291" spans="1:19" ht="20.25" customHeight="1">
      <c r="A2291" s="639" t="s">
        <v>806</v>
      </c>
      <c r="B2291" s="638" t="s">
        <v>4034</v>
      </c>
      <c r="C2291" s="639" t="s">
        <v>371</v>
      </c>
      <c r="D2291" s="640" t="s">
        <v>4397</v>
      </c>
      <c r="E2291" s="638"/>
      <c r="F2291" s="639" t="s">
        <v>1387</v>
      </c>
      <c r="G2291" s="638"/>
      <c r="H2291" s="1110">
        <v>14</v>
      </c>
      <c r="I2291" s="705">
        <v>16041</v>
      </c>
      <c r="J2291" s="643">
        <v>0</v>
      </c>
      <c r="K2291" s="578">
        <f t="shared" si="122"/>
        <v>0</v>
      </c>
      <c r="L2291" s="579">
        <f t="shared" si="123"/>
        <v>0</v>
      </c>
      <c r="M2291" s="580">
        <f t="shared" si="124"/>
        <v>224574</v>
      </c>
      <c r="N2291" s="638"/>
      <c r="O2291" s="638" t="s">
        <v>62</v>
      </c>
      <c r="P2291" s="639" t="s">
        <v>1273</v>
      </c>
      <c r="Q2291" s="639" t="s">
        <v>577</v>
      </c>
      <c r="R2291" s="639" t="s">
        <v>375</v>
      </c>
      <c r="S2291" s="639" t="s">
        <v>237</v>
      </c>
    </row>
    <row r="2292" spans="1:19" ht="20.25" customHeight="1">
      <c r="A2292" s="639" t="s">
        <v>806</v>
      </c>
      <c r="B2292" s="638" t="s">
        <v>4034</v>
      </c>
      <c r="C2292" s="639" t="s">
        <v>371</v>
      </c>
      <c r="D2292" s="640" t="s">
        <v>4397</v>
      </c>
      <c r="E2292" s="638"/>
      <c r="F2292" s="639" t="s">
        <v>668</v>
      </c>
      <c r="G2292" s="638"/>
      <c r="H2292" s="1110">
        <v>14</v>
      </c>
      <c r="I2292" s="705">
        <v>65004</v>
      </c>
      <c r="J2292" s="643">
        <v>11.8</v>
      </c>
      <c r="K2292" s="578">
        <f t="shared" si="122"/>
        <v>165.20000000000002</v>
      </c>
      <c r="L2292" s="579">
        <f t="shared" si="123"/>
        <v>0.16520000000000001</v>
      </c>
      <c r="M2292" s="580">
        <f t="shared" si="124"/>
        <v>910056</v>
      </c>
      <c r="N2292" s="638"/>
      <c r="O2292" s="638" t="s">
        <v>62</v>
      </c>
      <c r="P2292" s="639" t="s">
        <v>1273</v>
      </c>
      <c r="Q2292" s="639" t="s">
        <v>270</v>
      </c>
      <c r="R2292" s="639" t="s">
        <v>60</v>
      </c>
      <c r="S2292" s="639" t="s">
        <v>237</v>
      </c>
    </row>
    <row r="2293" spans="1:19" ht="20.25" customHeight="1">
      <c r="A2293" s="639" t="s">
        <v>806</v>
      </c>
      <c r="B2293" s="638" t="s">
        <v>4034</v>
      </c>
      <c r="C2293" s="639" t="s">
        <v>371</v>
      </c>
      <c r="D2293" s="640" t="s">
        <v>4397</v>
      </c>
      <c r="E2293" s="638"/>
      <c r="F2293" s="639" t="s">
        <v>630</v>
      </c>
      <c r="G2293" s="638"/>
      <c r="H2293" s="1110">
        <v>14</v>
      </c>
      <c r="I2293" s="705">
        <v>139231</v>
      </c>
      <c r="J2293" s="643">
        <v>0</v>
      </c>
      <c r="K2293" s="578">
        <f t="shared" si="122"/>
        <v>0</v>
      </c>
      <c r="L2293" s="579">
        <f t="shared" si="123"/>
        <v>0</v>
      </c>
      <c r="M2293" s="580">
        <f t="shared" si="124"/>
        <v>1949234</v>
      </c>
      <c r="N2293" s="638"/>
      <c r="O2293" s="638" t="s">
        <v>1189</v>
      </c>
      <c r="P2293" s="639" t="s">
        <v>1273</v>
      </c>
      <c r="Q2293" s="639" t="s">
        <v>336</v>
      </c>
      <c r="R2293" s="639" t="s">
        <v>73</v>
      </c>
      <c r="S2293" s="639" t="s">
        <v>237</v>
      </c>
    </row>
    <row r="2294" spans="1:19" ht="20.25" customHeight="1">
      <c r="A2294" s="639" t="s">
        <v>806</v>
      </c>
      <c r="B2294" s="638" t="s">
        <v>4034</v>
      </c>
      <c r="C2294" s="639" t="s">
        <v>371</v>
      </c>
      <c r="D2294" s="640" t="s">
        <v>4397</v>
      </c>
      <c r="E2294" s="638"/>
      <c r="F2294" s="639" t="s">
        <v>631</v>
      </c>
      <c r="G2294" s="638"/>
      <c r="H2294" s="1110">
        <v>14</v>
      </c>
      <c r="I2294" s="705">
        <v>38289</v>
      </c>
      <c r="J2294" s="643">
        <v>0</v>
      </c>
      <c r="K2294" s="578">
        <f t="shared" si="122"/>
        <v>0</v>
      </c>
      <c r="L2294" s="579">
        <f t="shared" si="123"/>
        <v>0</v>
      </c>
      <c r="M2294" s="580">
        <f t="shared" si="124"/>
        <v>536046</v>
      </c>
      <c r="N2294" s="638"/>
      <c r="O2294" s="638" t="s">
        <v>1189</v>
      </c>
      <c r="P2294" s="639" t="s">
        <v>1273</v>
      </c>
      <c r="Q2294" s="639" t="s">
        <v>336</v>
      </c>
      <c r="R2294" s="639" t="s">
        <v>73</v>
      </c>
      <c r="S2294" s="639" t="s">
        <v>237</v>
      </c>
    </row>
    <row r="2295" spans="1:19" ht="20.25" customHeight="1">
      <c r="A2295" s="639" t="s">
        <v>806</v>
      </c>
      <c r="B2295" s="638" t="s">
        <v>4034</v>
      </c>
      <c r="C2295" s="639" t="s">
        <v>371</v>
      </c>
      <c r="D2295" s="640" t="s">
        <v>4397</v>
      </c>
      <c r="E2295" s="638"/>
      <c r="F2295" s="639" t="s">
        <v>632</v>
      </c>
      <c r="G2295" s="638"/>
      <c r="H2295" s="1110">
        <v>14</v>
      </c>
      <c r="I2295" s="705">
        <v>67063</v>
      </c>
      <c r="J2295" s="643">
        <v>0</v>
      </c>
      <c r="K2295" s="578">
        <f t="shared" si="122"/>
        <v>0</v>
      </c>
      <c r="L2295" s="579">
        <f t="shared" si="123"/>
        <v>0</v>
      </c>
      <c r="M2295" s="580">
        <f t="shared" si="124"/>
        <v>938882</v>
      </c>
      <c r="N2295" s="638"/>
      <c r="O2295" s="638" t="s">
        <v>1189</v>
      </c>
      <c r="P2295" s="639" t="s">
        <v>1273</v>
      </c>
      <c r="Q2295" s="639" t="s">
        <v>336</v>
      </c>
      <c r="R2295" s="639" t="s">
        <v>73</v>
      </c>
      <c r="S2295" s="639" t="s">
        <v>237</v>
      </c>
    </row>
    <row r="2296" spans="1:19" ht="20.25" customHeight="1">
      <c r="A2296" s="639" t="s">
        <v>806</v>
      </c>
      <c r="B2296" s="638" t="s">
        <v>4034</v>
      </c>
      <c r="C2296" s="639" t="s">
        <v>371</v>
      </c>
      <c r="D2296" s="640" t="s">
        <v>4397</v>
      </c>
      <c r="E2296" s="638"/>
      <c r="F2296" s="639" t="s">
        <v>2844</v>
      </c>
      <c r="G2296" s="638"/>
      <c r="H2296" s="1110">
        <v>14</v>
      </c>
      <c r="I2296" s="705">
        <v>62654</v>
      </c>
      <c r="J2296" s="643">
        <v>19</v>
      </c>
      <c r="K2296" s="578">
        <f t="shared" si="122"/>
        <v>266</v>
      </c>
      <c r="L2296" s="579">
        <f t="shared" si="123"/>
        <v>0.26600000000000001</v>
      </c>
      <c r="M2296" s="580">
        <f t="shared" si="124"/>
        <v>877156</v>
      </c>
      <c r="N2296" s="638"/>
      <c r="O2296" s="638" t="s">
        <v>1189</v>
      </c>
      <c r="P2296" s="639" t="s">
        <v>1273</v>
      </c>
      <c r="Q2296" s="639" t="s">
        <v>361</v>
      </c>
      <c r="R2296" s="639" t="s">
        <v>68</v>
      </c>
      <c r="S2296" s="639" t="s">
        <v>237</v>
      </c>
    </row>
    <row r="2297" spans="1:19" ht="20.25" customHeight="1">
      <c r="A2297" s="639" t="s">
        <v>806</v>
      </c>
      <c r="B2297" s="638" t="s">
        <v>4034</v>
      </c>
      <c r="C2297" s="639" t="s">
        <v>371</v>
      </c>
      <c r="D2297" s="640" t="s">
        <v>4397</v>
      </c>
      <c r="E2297" s="638"/>
      <c r="F2297" s="639" t="s">
        <v>2317</v>
      </c>
      <c r="G2297" s="638"/>
      <c r="H2297" s="1110">
        <v>4</v>
      </c>
      <c r="I2297" s="705">
        <v>107801</v>
      </c>
      <c r="J2297" s="643">
        <v>22.5</v>
      </c>
      <c r="K2297" s="578">
        <f t="shared" si="122"/>
        <v>90</v>
      </c>
      <c r="L2297" s="579">
        <f t="shared" si="123"/>
        <v>0.09</v>
      </c>
      <c r="M2297" s="580">
        <f t="shared" si="124"/>
        <v>431204</v>
      </c>
      <c r="N2297" s="638"/>
      <c r="O2297" s="638" t="s">
        <v>1012</v>
      </c>
      <c r="P2297" s="639" t="s">
        <v>1273</v>
      </c>
      <c r="Q2297" s="639" t="s">
        <v>628</v>
      </c>
      <c r="R2297" s="639" t="s">
        <v>68</v>
      </c>
      <c r="S2297" s="639" t="s">
        <v>237</v>
      </c>
    </row>
    <row r="2298" spans="1:19" ht="20.25" customHeight="1">
      <c r="A2298" s="639" t="s">
        <v>806</v>
      </c>
      <c r="B2298" s="638" t="s">
        <v>4034</v>
      </c>
      <c r="C2298" s="639" t="s">
        <v>371</v>
      </c>
      <c r="D2298" s="640" t="s">
        <v>4397</v>
      </c>
      <c r="E2298" s="638"/>
      <c r="F2298" s="639" t="s">
        <v>1643</v>
      </c>
      <c r="G2298" s="638"/>
      <c r="H2298" s="1110">
        <v>4</v>
      </c>
      <c r="I2298" s="705">
        <v>15319</v>
      </c>
      <c r="J2298" s="643">
        <v>0</v>
      </c>
      <c r="K2298" s="578">
        <f t="shared" si="122"/>
        <v>0</v>
      </c>
      <c r="L2298" s="579">
        <f t="shared" si="123"/>
        <v>0</v>
      </c>
      <c r="M2298" s="580">
        <f t="shared" si="124"/>
        <v>61276</v>
      </c>
      <c r="N2298" s="638"/>
      <c r="O2298" s="638" t="s">
        <v>1012</v>
      </c>
      <c r="P2298" s="639" t="s">
        <v>1273</v>
      </c>
      <c r="Q2298" s="639" t="s">
        <v>336</v>
      </c>
      <c r="R2298" s="639" t="s">
        <v>73</v>
      </c>
      <c r="S2298" s="639" t="s">
        <v>237</v>
      </c>
    </row>
    <row r="2299" spans="1:19" ht="20.25" customHeight="1">
      <c r="A2299" s="639" t="s">
        <v>806</v>
      </c>
      <c r="B2299" s="638" t="s">
        <v>4034</v>
      </c>
      <c r="C2299" s="639" t="s">
        <v>371</v>
      </c>
      <c r="D2299" s="640" t="s">
        <v>4397</v>
      </c>
      <c r="E2299" s="638"/>
      <c r="F2299" s="639" t="s">
        <v>1643</v>
      </c>
      <c r="G2299" s="638"/>
      <c r="H2299" s="1110">
        <v>4</v>
      </c>
      <c r="I2299" s="705">
        <v>15319</v>
      </c>
      <c r="J2299" s="643">
        <v>0</v>
      </c>
      <c r="K2299" s="578">
        <f t="shared" si="122"/>
        <v>0</v>
      </c>
      <c r="L2299" s="579">
        <f t="shared" si="123"/>
        <v>0</v>
      </c>
      <c r="M2299" s="580">
        <f t="shared" si="124"/>
        <v>61276</v>
      </c>
      <c r="N2299" s="638"/>
      <c r="O2299" s="638" t="s">
        <v>1012</v>
      </c>
      <c r="P2299" s="639" t="s">
        <v>1273</v>
      </c>
      <c r="Q2299" s="639" t="s">
        <v>336</v>
      </c>
      <c r="R2299" s="639" t="s">
        <v>73</v>
      </c>
      <c r="S2299" s="639" t="s">
        <v>237</v>
      </c>
    </row>
    <row r="2300" spans="1:19" ht="20.25" customHeight="1">
      <c r="A2300" s="639" t="s">
        <v>806</v>
      </c>
      <c r="B2300" s="638" t="s">
        <v>4034</v>
      </c>
      <c r="C2300" s="639" t="s">
        <v>371</v>
      </c>
      <c r="D2300" s="640" t="s">
        <v>4397</v>
      </c>
      <c r="E2300" s="638"/>
      <c r="F2300" s="639" t="s">
        <v>363</v>
      </c>
      <c r="G2300" s="638"/>
      <c r="H2300" s="1110">
        <v>12</v>
      </c>
      <c r="I2300" s="705">
        <v>159040</v>
      </c>
      <c r="J2300" s="643">
        <v>41.5</v>
      </c>
      <c r="K2300" s="578">
        <f t="shared" si="122"/>
        <v>498</v>
      </c>
      <c r="L2300" s="579">
        <f t="shared" si="123"/>
        <v>0.498</v>
      </c>
      <c r="M2300" s="580">
        <f t="shared" si="124"/>
        <v>1908480</v>
      </c>
      <c r="N2300" s="638"/>
      <c r="O2300" s="638"/>
      <c r="P2300" s="639" t="s">
        <v>1273</v>
      </c>
      <c r="Q2300" s="639" t="s">
        <v>364</v>
      </c>
      <c r="R2300" s="639" t="s">
        <v>68</v>
      </c>
      <c r="S2300" s="639" t="s">
        <v>237</v>
      </c>
    </row>
    <row r="2301" spans="1:19" ht="20.25" customHeight="1">
      <c r="A2301" s="639" t="s">
        <v>806</v>
      </c>
      <c r="B2301" s="638" t="s">
        <v>4034</v>
      </c>
      <c r="C2301" s="639" t="s">
        <v>371</v>
      </c>
      <c r="D2301" s="640" t="s">
        <v>4397</v>
      </c>
      <c r="E2301" s="638"/>
      <c r="F2301" s="639" t="s">
        <v>363</v>
      </c>
      <c r="G2301" s="638"/>
      <c r="H2301" s="1110">
        <v>6</v>
      </c>
      <c r="I2301" s="705">
        <v>147127</v>
      </c>
      <c r="J2301" s="643">
        <v>41.5</v>
      </c>
      <c r="K2301" s="578">
        <f t="shared" si="122"/>
        <v>249</v>
      </c>
      <c r="L2301" s="579">
        <f t="shared" si="123"/>
        <v>0.249</v>
      </c>
      <c r="M2301" s="580">
        <f t="shared" si="124"/>
        <v>882762</v>
      </c>
      <c r="N2301" s="638"/>
      <c r="O2301" s="638"/>
      <c r="P2301" s="639" t="s">
        <v>1273</v>
      </c>
      <c r="Q2301" s="639" t="s">
        <v>364</v>
      </c>
      <c r="R2301" s="639" t="s">
        <v>68</v>
      </c>
      <c r="S2301" s="639" t="s">
        <v>237</v>
      </c>
    </row>
    <row r="2302" spans="1:19" ht="20.25" customHeight="1">
      <c r="A2302" s="639" t="s">
        <v>806</v>
      </c>
      <c r="B2302" s="638" t="s">
        <v>4034</v>
      </c>
      <c r="C2302" s="639" t="s">
        <v>371</v>
      </c>
      <c r="D2302" s="640" t="s">
        <v>4397</v>
      </c>
      <c r="E2302" s="638"/>
      <c r="F2302" s="639" t="s">
        <v>754</v>
      </c>
      <c r="G2302" s="638"/>
      <c r="H2302" s="1110">
        <v>6</v>
      </c>
      <c r="I2302" s="705">
        <v>70973</v>
      </c>
      <c r="J2302" s="643">
        <v>0</v>
      </c>
      <c r="K2302" s="578">
        <f t="shared" si="122"/>
        <v>0</v>
      </c>
      <c r="L2302" s="579">
        <f t="shared" si="123"/>
        <v>0</v>
      </c>
      <c r="M2302" s="580">
        <f t="shared" si="124"/>
        <v>425838</v>
      </c>
      <c r="N2302" s="638"/>
      <c r="O2302" s="638"/>
      <c r="P2302" s="639" t="s">
        <v>1273</v>
      </c>
      <c r="Q2302" s="639" t="s">
        <v>336</v>
      </c>
      <c r="R2302" s="639" t="s">
        <v>73</v>
      </c>
      <c r="S2302" s="639" t="s">
        <v>237</v>
      </c>
    </row>
    <row r="2303" spans="1:19" ht="20.25" customHeight="1">
      <c r="A2303" s="639" t="s">
        <v>608</v>
      </c>
      <c r="B2303" s="638" t="s">
        <v>4149</v>
      </c>
      <c r="C2303" s="639" t="s">
        <v>399</v>
      </c>
      <c r="D2303" s="640" t="s">
        <v>4470</v>
      </c>
      <c r="E2303" s="638"/>
      <c r="F2303" s="639" t="s">
        <v>223</v>
      </c>
      <c r="G2303" s="638"/>
      <c r="H2303" s="1110">
        <v>4</v>
      </c>
      <c r="I2303" s="705">
        <v>92248</v>
      </c>
      <c r="J2303" s="643">
        <v>33</v>
      </c>
      <c r="K2303" s="578">
        <f t="shared" si="122"/>
        <v>132</v>
      </c>
      <c r="L2303" s="579">
        <f t="shared" si="123"/>
        <v>0.13200000000000001</v>
      </c>
      <c r="M2303" s="580">
        <f t="shared" si="124"/>
        <v>368992</v>
      </c>
      <c r="N2303" s="638"/>
      <c r="O2303" s="638" t="s">
        <v>4150</v>
      </c>
      <c r="P2303" s="639" t="s">
        <v>3735</v>
      </c>
      <c r="Q2303" s="639" t="s">
        <v>370</v>
      </c>
      <c r="R2303" s="639" t="s">
        <v>68</v>
      </c>
      <c r="S2303" s="639" t="s">
        <v>152</v>
      </c>
    </row>
    <row r="2304" spans="1:19" ht="20.25" customHeight="1">
      <c r="A2304" s="639" t="s">
        <v>608</v>
      </c>
      <c r="B2304" s="638" t="s">
        <v>4149</v>
      </c>
      <c r="C2304" s="639" t="s">
        <v>399</v>
      </c>
      <c r="D2304" s="640" t="s">
        <v>4470</v>
      </c>
      <c r="E2304" s="638"/>
      <c r="F2304" s="639" t="s">
        <v>880</v>
      </c>
      <c r="G2304" s="638"/>
      <c r="H2304" s="1110">
        <v>4</v>
      </c>
      <c r="I2304" s="705">
        <v>3907</v>
      </c>
      <c r="J2304" s="643">
        <v>0</v>
      </c>
      <c r="K2304" s="578">
        <f t="shared" si="122"/>
        <v>0</v>
      </c>
      <c r="L2304" s="579">
        <f t="shared" si="123"/>
        <v>0</v>
      </c>
      <c r="M2304" s="580">
        <f t="shared" si="124"/>
        <v>15628</v>
      </c>
      <c r="N2304" s="638"/>
      <c r="O2304" s="638" t="s">
        <v>4150</v>
      </c>
      <c r="P2304" s="639" t="s">
        <v>3735</v>
      </c>
      <c r="Q2304" s="639" t="s">
        <v>336</v>
      </c>
      <c r="R2304" s="639" t="s">
        <v>73</v>
      </c>
      <c r="S2304" s="639" t="s">
        <v>152</v>
      </c>
    </row>
    <row r="2305" spans="1:19" ht="20.25" customHeight="1">
      <c r="A2305" s="639" t="s">
        <v>608</v>
      </c>
      <c r="B2305" s="638" t="s">
        <v>4149</v>
      </c>
      <c r="C2305" s="639" t="s">
        <v>399</v>
      </c>
      <c r="D2305" s="640" t="s">
        <v>4470</v>
      </c>
      <c r="E2305" s="638"/>
      <c r="F2305" s="639" t="s">
        <v>2844</v>
      </c>
      <c r="G2305" s="638"/>
      <c r="H2305" s="1110">
        <v>28</v>
      </c>
      <c r="I2305" s="705">
        <v>47676</v>
      </c>
      <c r="J2305" s="643">
        <v>19</v>
      </c>
      <c r="K2305" s="578">
        <f t="shared" si="122"/>
        <v>532</v>
      </c>
      <c r="L2305" s="579">
        <f t="shared" si="123"/>
        <v>0.53200000000000003</v>
      </c>
      <c r="M2305" s="580">
        <f t="shared" si="124"/>
        <v>1334928</v>
      </c>
      <c r="N2305" s="638"/>
      <c r="O2305" s="638" t="s">
        <v>4151</v>
      </c>
      <c r="P2305" s="639" t="s">
        <v>3735</v>
      </c>
      <c r="Q2305" s="639" t="s">
        <v>361</v>
      </c>
      <c r="R2305" s="639" t="s">
        <v>68</v>
      </c>
      <c r="S2305" s="639" t="s">
        <v>152</v>
      </c>
    </row>
    <row r="2306" spans="1:19" ht="20.25" customHeight="1">
      <c r="A2306" s="639" t="s">
        <v>608</v>
      </c>
      <c r="B2306" s="638" t="s">
        <v>4149</v>
      </c>
      <c r="C2306" s="639" t="s">
        <v>399</v>
      </c>
      <c r="D2306" s="640" t="s">
        <v>4470</v>
      </c>
      <c r="E2306" s="638"/>
      <c r="F2306" s="639" t="s">
        <v>714</v>
      </c>
      <c r="G2306" s="638"/>
      <c r="H2306" s="1110">
        <v>28</v>
      </c>
      <c r="I2306" s="705">
        <v>53415</v>
      </c>
      <c r="J2306" s="643">
        <v>0</v>
      </c>
      <c r="K2306" s="578">
        <f t="shared" si="122"/>
        <v>0</v>
      </c>
      <c r="L2306" s="579">
        <f t="shared" si="123"/>
        <v>0</v>
      </c>
      <c r="M2306" s="580">
        <f t="shared" si="124"/>
        <v>1495620</v>
      </c>
      <c r="N2306" s="638"/>
      <c r="O2306" s="638" t="s">
        <v>4151</v>
      </c>
      <c r="P2306" s="639" t="s">
        <v>3735</v>
      </c>
      <c r="Q2306" s="639" t="s">
        <v>336</v>
      </c>
      <c r="R2306" s="639" t="s">
        <v>73</v>
      </c>
      <c r="S2306" s="639" t="s">
        <v>152</v>
      </c>
    </row>
    <row r="2307" spans="1:19" ht="20.25" customHeight="1">
      <c r="A2307" s="639" t="s">
        <v>608</v>
      </c>
      <c r="B2307" s="638" t="s">
        <v>4149</v>
      </c>
      <c r="C2307" s="639" t="s">
        <v>399</v>
      </c>
      <c r="D2307" s="640" t="s">
        <v>4470</v>
      </c>
      <c r="E2307" s="638"/>
      <c r="F2307" s="639" t="s">
        <v>630</v>
      </c>
      <c r="G2307" s="638"/>
      <c r="H2307" s="1110">
        <v>12</v>
      </c>
      <c r="I2307" s="705">
        <v>123833</v>
      </c>
      <c r="J2307" s="643">
        <v>0</v>
      </c>
      <c r="K2307" s="578">
        <f t="shared" si="122"/>
        <v>0</v>
      </c>
      <c r="L2307" s="579">
        <f t="shared" si="123"/>
        <v>0</v>
      </c>
      <c r="M2307" s="580">
        <f t="shared" si="124"/>
        <v>1485996</v>
      </c>
      <c r="N2307" s="638"/>
      <c r="O2307" s="638" t="s">
        <v>4152</v>
      </c>
      <c r="P2307" s="639" t="s">
        <v>3735</v>
      </c>
      <c r="Q2307" s="639" t="s">
        <v>336</v>
      </c>
      <c r="R2307" s="639" t="s">
        <v>73</v>
      </c>
      <c r="S2307" s="639" t="s">
        <v>152</v>
      </c>
    </row>
    <row r="2308" spans="1:19" ht="20.25" customHeight="1">
      <c r="A2308" s="639" t="s">
        <v>608</v>
      </c>
      <c r="B2308" s="638" t="s">
        <v>4149</v>
      </c>
      <c r="C2308" s="639" t="s">
        <v>399</v>
      </c>
      <c r="D2308" s="640" t="s">
        <v>4470</v>
      </c>
      <c r="E2308" s="638"/>
      <c r="F2308" s="639" t="s">
        <v>2844</v>
      </c>
      <c r="G2308" s="638"/>
      <c r="H2308" s="1110">
        <v>12</v>
      </c>
      <c r="I2308" s="705">
        <v>55725</v>
      </c>
      <c r="J2308" s="643">
        <v>19</v>
      </c>
      <c r="K2308" s="578">
        <f t="shared" si="122"/>
        <v>228</v>
      </c>
      <c r="L2308" s="579">
        <f t="shared" si="123"/>
        <v>0.22800000000000001</v>
      </c>
      <c r="M2308" s="580">
        <f t="shared" si="124"/>
        <v>668700</v>
      </c>
      <c r="N2308" s="638"/>
      <c r="O2308" s="638" t="s">
        <v>4152</v>
      </c>
      <c r="P2308" s="639" t="s">
        <v>3735</v>
      </c>
      <c r="Q2308" s="639" t="s">
        <v>361</v>
      </c>
      <c r="R2308" s="639" t="s">
        <v>68</v>
      </c>
      <c r="S2308" s="639" t="s">
        <v>152</v>
      </c>
    </row>
    <row r="2309" spans="1:19" ht="20.25" customHeight="1">
      <c r="A2309" s="639" t="s">
        <v>608</v>
      </c>
      <c r="B2309" s="638" t="s">
        <v>4149</v>
      </c>
      <c r="C2309" s="639" t="s">
        <v>399</v>
      </c>
      <c r="D2309" s="640" t="s">
        <v>4470</v>
      </c>
      <c r="E2309" s="638"/>
      <c r="F2309" s="639" t="s">
        <v>629</v>
      </c>
      <c r="G2309" s="638"/>
      <c r="H2309" s="1110">
        <v>8</v>
      </c>
      <c r="I2309" s="705">
        <v>142729</v>
      </c>
      <c r="J2309" s="643">
        <v>31</v>
      </c>
      <c r="K2309" s="578">
        <f t="shared" si="122"/>
        <v>248</v>
      </c>
      <c r="L2309" s="579">
        <f t="shared" si="123"/>
        <v>0.248</v>
      </c>
      <c r="M2309" s="580">
        <f t="shared" si="124"/>
        <v>1141832</v>
      </c>
      <c r="N2309" s="638"/>
      <c r="O2309" s="638" t="s">
        <v>1138</v>
      </c>
      <c r="P2309" s="639" t="s">
        <v>3735</v>
      </c>
      <c r="Q2309" s="639" t="s">
        <v>327</v>
      </c>
      <c r="R2309" s="639" t="s">
        <v>68</v>
      </c>
      <c r="S2309" s="639" t="s">
        <v>152</v>
      </c>
    </row>
    <row r="2310" spans="1:19" ht="20.25" customHeight="1">
      <c r="A2310" s="639" t="s">
        <v>608</v>
      </c>
      <c r="B2310" s="638" t="s">
        <v>4149</v>
      </c>
      <c r="C2310" s="639" t="s">
        <v>399</v>
      </c>
      <c r="D2310" s="640" t="s">
        <v>4470</v>
      </c>
      <c r="E2310" s="638"/>
      <c r="F2310" s="639" t="s">
        <v>880</v>
      </c>
      <c r="G2310" s="638"/>
      <c r="H2310" s="1110">
        <v>8</v>
      </c>
      <c r="I2310" s="705">
        <v>3922</v>
      </c>
      <c r="J2310" s="643">
        <v>0</v>
      </c>
      <c r="K2310" s="578">
        <f t="shared" si="122"/>
        <v>0</v>
      </c>
      <c r="L2310" s="579">
        <f t="shared" si="123"/>
        <v>0</v>
      </c>
      <c r="M2310" s="580">
        <f t="shared" si="124"/>
        <v>31376</v>
      </c>
      <c r="N2310" s="638"/>
      <c r="O2310" s="638" t="s">
        <v>1138</v>
      </c>
      <c r="P2310" s="639" t="s">
        <v>3735</v>
      </c>
      <c r="Q2310" s="639" t="s">
        <v>336</v>
      </c>
      <c r="R2310" s="639" t="s">
        <v>73</v>
      </c>
      <c r="S2310" s="639" t="s">
        <v>152</v>
      </c>
    </row>
    <row r="2311" spans="1:19" ht="20.25" customHeight="1">
      <c r="A2311" s="639" t="s">
        <v>608</v>
      </c>
      <c r="B2311" s="638" t="s">
        <v>4149</v>
      </c>
      <c r="C2311" s="639" t="s">
        <v>399</v>
      </c>
      <c r="D2311" s="640" t="s">
        <v>4470</v>
      </c>
      <c r="E2311" s="638"/>
      <c r="F2311" s="639" t="s">
        <v>363</v>
      </c>
      <c r="G2311" s="638"/>
      <c r="H2311" s="1110">
        <v>9</v>
      </c>
      <c r="I2311" s="705">
        <v>148759</v>
      </c>
      <c r="J2311" s="643">
        <v>41.5</v>
      </c>
      <c r="K2311" s="578">
        <f t="shared" si="122"/>
        <v>373.5</v>
      </c>
      <c r="L2311" s="579">
        <f t="shared" si="123"/>
        <v>0.3735</v>
      </c>
      <c r="M2311" s="580">
        <f t="shared" si="124"/>
        <v>1338831</v>
      </c>
      <c r="N2311" s="638"/>
      <c r="O2311" s="638" t="s">
        <v>614</v>
      </c>
      <c r="P2311" s="639" t="s">
        <v>3735</v>
      </c>
      <c r="Q2311" s="639" t="s">
        <v>364</v>
      </c>
      <c r="R2311" s="639" t="s">
        <v>68</v>
      </c>
      <c r="S2311" s="639" t="s">
        <v>152</v>
      </c>
    </row>
    <row r="2312" spans="1:19" ht="20.25" customHeight="1">
      <c r="A2312" s="639" t="s">
        <v>608</v>
      </c>
      <c r="B2312" s="638" t="s">
        <v>4149</v>
      </c>
      <c r="C2312" s="639" t="s">
        <v>399</v>
      </c>
      <c r="D2312" s="640" t="s">
        <v>4470</v>
      </c>
      <c r="E2312" s="638"/>
      <c r="F2312" s="639" t="s">
        <v>4153</v>
      </c>
      <c r="G2312" s="638"/>
      <c r="H2312" s="1110">
        <v>8</v>
      </c>
      <c r="I2312" s="705">
        <v>155336</v>
      </c>
      <c r="J2312" s="643">
        <v>27</v>
      </c>
      <c r="K2312" s="578">
        <f t="shared" si="122"/>
        <v>216</v>
      </c>
      <c r="L2312" s="579">
        <f t="shared" si="123"/>
        <v>0.216</v>
      </c>
      <c r="M2312" s="580">
        <f t="shared" si="124"/>
        <v>1242688</v>
      </c>
      <c r="N2312" s="638"/>
      <c r="O2312" s="638" t="s">
        <v>614</v>
      </c>
      <c r="P2312" s="639" t="s">
        <v>3735</v>
      </c>
      <c r="Q2312" s="639" t="s">
        <v>364</v>
      </c>
      <c r="R2312" s="639" t="s">
        <v>68</v>
      </c>
      <c r="S2312" s="639" t="s">
        <v>152</v>
      </c>
    </row>
    <row r="2313" spans="1:19" ht="20.25" customHeight="1">
      <c r="A2313" s="639" t="s">
        <v>608</v>
      </c>
      <c r="B2313" s="638" t="s">
        <v>4149</v>
      </c>
      <c r="C2313" s="639" t="s">
        <v>399</v>
      </c>
      <c r="D2313" s="640" t="s">
        <v>4470</v>
      </c>
      <c r="E2313" s="638"/>
      <c r="F2313" s="639" t="s">
        <v>3108</v>
      </c>
      <c r="G2313" s="638"/>
      <c r="H2313" s="1110">
        <v>17</v>
      </c>
      <c r="I2313" s="705">
        <v>25116</v>
      </c>
      <c r="J2313" s="643">
        <v>8.5</v>
      </c>
      <c r="K2313" s="578">
        <f t="shared" si="122"/>
        <v>144.5</v>
      </c>
      <c r="L2313" s="579">
        <f t="shared" si="123"/>
        <v>0.14449999999999999</v>
      </c>
      <c r="M2313" s="580">
        <f t="shared" si="124"/>
        <v>426972</v>
      </c>
      <c r="N2313" s="638"/>
      <c r="O2313" s="638" t="s">
        <v>3324</v>
      </c>
      <c r="P2313" s="639" t="s">
        <v>3735</v>
      </c>
      <c r="Q2313" s="639" t="s">
        <v>344</v>
      </c>
      <c r="R2313" s="639" t="s">
        <v>68</v>
      </c>
      <c r="S2313" s="639" t="s">
        <v>152</v>
      </c>
    </row>
    <row r="2314" spans="1:19" ht="20.25" customHeight="1">
      <c r="A2314" s="639" t="s">
        <v>608</v>
      </c>
      <c r="B2314" s="638" t="s">
        <v>4149</v>
      </c>
      <c r="C2314" s="639" t="s">
        <v>399</v>
      </c>
      <c r="D2314" s="640" t="s">
        <v>4470</v>
      </c>
      <c r="E2314" s="638"/>
      <c r="F2314" s="639" t="s">
        <v>1399</v>
      </c>
      <c r="G2314" s="638"/>
      <c r="H2314" s="1110">
        <v>10</v>
      </c>
      <c r="I2314" s="705">
        <v>17159</v>
      </c>
      <c r="J2314" s="643">
        <v>0</v>
      </c>
      <c r="K2314" s="578">
        <f t="shared" si="122"/>
        <v>0</v>
      </c>
      <c r="L2314" s="579">
        <f t="shared" si="123"/>
        <v>0</v>
      </c>
      <c r="M2314" s="580">
        <f t="shared" si="124"/>
        <v>171590</v>
      </c>
      <c r="N2314" s="638"/>
      <c r="O2314" s="638" t="s">
        <v>62</v>
      </c>
      <c r="P2314" s="639" t="s">
        <v>3735</v>
      </c>
      <c r="Q2314" s="639" t="s">
        <v>577</v>
      </c>
      <c r="R2314" s="639" t="s">
        <v>375</v>
      </c>
      <c r="S2314" s="639" t="s">
        <v>152</v>
      </c>
    </row>
    <row r="2315" spans="1:19" ht="20.25" customHeight="1">
      <c r="A2315" s="639" t="s">
        <v>608</v>
      </c>
      <c r="B2315" s="638" t="s">
        <v>4149</v>
      </c>
      <c r="C2315" s="639" t="s">
        <v>399</v>
      </c>
      <c r="D2315" s="640" t="s">
        <v>4470</v>
      </c>
      <c r="E2315" s="638"/>
      <c r="F2315" s="639" t="s">
        <v>4035</v>
      </c>
      <c r="G2315" s="638"/>
      <c r="H2315" s="1110">
        <v>10</v>
      </c>
      <c r="I2315" s="705">
        <v>50467</v>
      </c>
      <c r="J2315" s="643">
        <v>12.1</v>
      </c>
      <c r="K2315" s="578">
        <f t="shared" si="122"/>
        <v>121</v>
      </c>
      <c r="L2315" s="579">
        <f t="shared" si="123"/>
        <v>0.121</v>
      </c>
      <c r="M2315" s="580">
        <f t="shared" si="124"/>
        <v>504670</v>
      </c>
      <c r="N2315" s="638"/>
      <c r="O2315" s="638" t="s">
        <v>62</v>
      </c>
      <c r="P2315" s="639" t="s">
        <v>3735</v>
      </c>
      <c r="Q2315" s="639" t="s">
        <v>755</v>
      </c>
      <c r="R2315" s="639" t="s">
        <v>68</v>
      </c>
      <c r="S2315" s="639" t="s">
        <v>152</v>
      </c>
    </row>
    <row r="2316" spans="1:19" ht="20.25" customHeight="1">
      <c r="A2316" s="639" t="s">
        <v>608</v>
      </c>
      <c r="B2316" s="638" t="s">
        <v>4149</v>
      </c>
      <c r="C2316" s="639" t="s">
        <v>399</v>
      </c>
      <c r="D2316" s="640" t="s">
        <v>4470</v>
      </c>
      <c r="E2316" s="638"/>
      <c r="F2316" s="639" t="s">
        <v>662</v>
      </c>
      <c r="G2316" s="638"/>
      <c r="H2316" s="1110">
        <v>16</v>
      </c>
      <c r="I2316" s="705">
        <v>51066</v>
      </c>
      <c r="J2316" s="643">
        <v>11.5</v>
      </c>
      <c r="K2316" s="578">
        <f t="shared" si="122"/>
        <v>184</v>
      </c>
      <c r="L2316" s="579">
        <f t="shared" si="123"/>
        <v>0.184</v>
      </c>
      <c r="M2316" s="580">
        <f t="shared" si="124"/>
        <v>817056</v>
      </c>
      <c r="N2316" s="638"/>
      <c r="O2316" s="638" t="s">
        <v>4043</v>
      </c>
      <c r="P2316" s="639" t="s">
        <v>3735</v>
      </c>
      <c r="Q2316" s="639" t="s">
        <v>270</v>
      </c>
      <c r="R2316" s="639" t="s">
        <v>68</v>
      </c>
      <c r="S2316" s="639" t="s">
        <v>152</v>
      </c>
    </row>
    <row r="2317" spans="1:19" ht="20.25" customHeight="1">
      <c r="A2317" s="639" t="s">
        <v>608</v>
      </c>
      <c r="B2317" s="638" t="s">
        <v>4149</v>
      </c>
      <c r="C2317" s="639" t="s">
        <v>399</v>
      </c>
      <c r="D2317" s="640" t="s">
        <v>4470</v>
      </c>
      <c r="E2317" s="638"/>
      <c r="F2317" s="639" t="s">
        <v>671</v>
      </c>
      <c r="G2317" s="638"/>
      <c r="H2317" s="1110">
        <v>4</v>
      </c>
      <c r="I2317" s="705">
        <v>81660</v>
      </c>
      <c r="J2317" s="643">
        <v>24</v>
      </c>
      <c r="K2317" s="578">
        <f t="shared" si="122"/>
        <v>96</v>
      </c>
      <c r="L2317" s="579">
        <f t="shared" si="123"/>
        <v>9.6000000000000002E-2</v>
      </c>
      <c r="M2317" s="580">
        <f t="shared" si="124"/>
        <v>326640</v>
      </c>
      <c r="N2317" s="638"/>
      <c r="O2317" s="638"/>
      <c r="P2317" s="639" t="s">
        <v>3735</v>
      </c>
      <c r="Q2317" s="639" t="s">
        <v>341</v>
      </c>
      <c r="R2317" s="639" t="s">
        <v>68</v>
      </c>
      <c r="S2317" s="639" t="s">
        <v>152</v>
      </c>
    </row>
    <row r="2318" spans="1:19" ht="20.25" customHeight="1">
      <c r="A2318" s="639" t="s">
        <v>608</v>
      </c>
      <c r="B2318" s="638" t="s">
        <v>4149</v>
      </c>
      <c r="C2318" s="639" t="s">
        <v>399</v>
      </c>
      <c r="D2318" s="640" t="s">
        <v>4470</v>
      </c>
      <c r="E2318" s="638"/>
      <c r="F2318" s="639" t="s">
        <v>1261</v>
      </c>
      <c r="G2318" s="638"/>
      <c r="H2318" s="1110">
        <v>6</v>
      </c>
      <c r="I2318" s="705">
        <v>64546</v>
      </c>
      <c r="J2318" s="643">
        <v>8</v>
      </c>
      <c r="K2318" s="578">
        <f t="shared" si="122"/>
        <v>48</v>
      </c>
      <c r="L2318" s="579">
        <f t="shared" si="123"/>
        <v>4.8000000000000001E-2</v>
      </c>
      <c r="M2318" s="580">
        <f t="shared" si="124"/>
        <v>387276</v>
      </c>
      <c r="N2318" s="638"/>
      <c r="O2318" s="638"/>
      <c r="P2318" s="639" t="s">
        <v>3735</v>
      </c>
      <c r="Q2318" s="639" t="s">
        <v>755</v>
      </c>
      <c r="R2318" s="639" t="s">
        <v>68</v>
      </c>
      <c r="S2318" s="639" t="s">
        <v>152</v>
      </c>
    </row>
    <row r="2319" spans="1:19" ht="20.25" customHeight="1">
      <c r="A2319" s="639" t="s">
        <v>608</v>
      </c>
      <c r="B2319" s="638" t="s">
        <v>4149</v>
      </c>
      <c r="C2319" s="639" t="s">
        <v>399</v>
      </c>
      <c r="D2319" s="640" t="s">
        <v>4470</v>
      </c>
      <c r="E2319" s="638"/>
      <c r="F2319" s="639" t="s">
        <v>880</v>
      </c>
      <c r="G2319" s="638"/>
      <c r="H2319" s="1110">
        <v>35</v>
      </c>
      <c r="I2319" s="705">
        <v>3849</v>
      </c>
      <c r="J2319" s="643">
        <v>0</v>
      </c>
      <c r="K2319" s="578">
        <f t="shared" si="122"/>
        <v>0</v>
      </c>
      <c r="L2319" s="579">
        <f t="shared" si="123"/>
        <v>0</v>
      </c>
      <c r="M2319" s="580">
        <f t="shared" si="124"/>
        <v>134715</v>
      </c>
      <c r="N2319" s="638"/>
      <c r="O2319" s="638" t="s">
        <v>2787</v>
      </c>
      <c r="P2319" s="639" t="s">
        <v>3735</v>
      </c>
      <c r="Q2319" s="639" t="s">
        <v>336</v>
      </c>
      <c r="R2319" s="639" t="s">
        <v>73</v>
      </c>
      <c r="S2319" s="639" t="s">
        <v>152</v>
      </c>
    </row>
    <row r="2320" spans="1:19" ht="20.25" customHeight="1">
      <c r="A2320" s="639" t="s">
        <v>608</v>
      </c>
      <c r="B2320" s="638" t="s">
        <v>4149</v>
      </c>
      <c r="C2320" s="639" t="s">
        <v>399</v>
      </c>
      <c r="D2320" s="640" t="s">
        <v>4470</v>
      </c>
      <c r="E2320" s="638"/>
      <c r="F2320" s="639" t="s">
        <v>880</v>
      </c>
      <c r="G2320" s="638"/>
      <c r="H2320" s="1110">
        <v>35</v>
      </c>
      <c r="I2320" s="705">
        <v>3849</v>
      </c>
      <c r="J2320" s="643">
        <v>0</v>
      </c>
      <c r="K2320" s="578">
        <f t="shared" si="122"/>
        <v>0</v>
      </c>
      <c r="L2320" s="579">
        <f t="shared" si="123"/>
        <v>0</v>
      </c>
      <c r="M2320" s="580">
        <f t="shared" si="124"/>
        <v>134715</v>
      </c>
      <c r="N2320" s="638"/>
      <c r="O2320" s="638" t="s">
        <v>2787</v>
      </c>
      <c r="P2320" s="639" t="s">
        <v>3735</v>
      </c>
      <c r="Q2320" s="639" t="s">
        <v>336</v>
      </c>
      <c r="R2320" s="639" t="s">
        <v>73</v>
      </c>
      <c r="S2320" s="639" t="s">
        <v>152</v>
      </c>
    </row>
    <row r="2321" spans="1:19" ht="20.25" customHeight="1">
      <c r="A2321" s="639" t="s">
        <v>608</v>
      </c>
      <c r="B2321" s="638" t="s">
        <v>4149</v>
      </c>
      <c r="C2321" s="639" t="s">
        <v>399</v>
      </c>
      <c r="D2321" s="640" t="s">
        <v>4470</v>
      </c>
      <c r="E2321" s="638"/>
      <c r="F2321" s="639" t="s">
        <v>882</v>
      </c>
      <c r="G2321" s="638"/>
      <c r="H2321" s="1110">
        <v>35</v>
      </c>
      <c r="I2321" s="705">
        <v>9088</v>
      </c>
      <c r="J2321" s="643">
        <v>0</v>
      </c>
      <c r="K2321" s="578">
        <f t="shared" si="122"/>
        <v>0</v>
      </c>
      <c r="L2321" s="579">
        <f t="shared" si="123"/>
        <v>0</v>
      </c>
      <c r="M2321" s="580">
        <f t="shared" si="124"/>
        <v>318080</v>
      </c>
      <c r="N2321" s="638"/>
      <c r="O2321" s="638" t="s">
        <v>2787</v>
      </c>
      <c r="P2321" s="639" t="s">
        <v>3735</v>
      </c>
      <c r="Q2321" s="639" t="s">
        <v>336</v>
      </c>
      <c r="R2321" s="639" t="s">
        <v>73</v>
      </c>
      <c r="S2321" s="639" t="s">
        <v>152</v>
      </c>
    </row>
    <row r="2322" spans="1:19" ht="20.25" customHeight="1">
      <c r="A2322" s="639" t="s">
        <v>608</v>
      </c>
      <c r="B2322" s="638" t="s">
        <v>4149</v>
      </c>
      <c r="C2322" s="639" t="s">
        <v>399</v>
      </c>
      <c r="D2322" s="640" t="s">
        <v>4470</v>
      </c>
      <c r="E2322" s="638"/>
      <c r="F2322" s="639" t="s">
        <v>1575</v>
      </c>
      <c r="G2322" s="638"/>
      <c r="H2322" s="1110">
        <v>35</v>
      </c>
      <c r="I2322" s="705">
        <v>7698</v>
      </c>
      <c r="J2322" s="643">
        <v>0</v>
      </c>
      <c r="K2322" s="578">
        <f t="shared" si="122"/>
        <v>0</v>
      </c>
      <c r="L2322" s="579">
        <f t="shared" si="123"/>
        <v>0</v>
      </c>
      <c r="M2322" s="580">
        <f t="shared" si="124"/>
        <v>269430</v>
      </c>
      <c r="N2322" s="638"/>
      <c r="O2322" s="638" t="s">
        <v>2787</v>
      </c>
      <c r="P2322" s="639" t="s">
        <v>3735</v>
      </c>
      <c r="Q2322" s="639" t="s">
        <v>336</v>
      </c>
      <c r="R2322" s="639" t="s">
        <v>73</v>
      </c>
      <c r="S2322" s="639" t="s">
        <v>152</v>
      </c>
    </row>
    <row r="2323" spans="1:19" ht="20.25" customHeight="1">
      <c r="A2323" s="639" t="s">
        <v>608</v>
      </c>
      <c r="B2323" s="638" t="s">
        <v>4149</v>
      </c>
      <c r="C2323" s="639" t="s">
        <v>399</v>
      </c>
      <c r="D2323" s="640" t="s">
        <v>4470</v>
      </c>
      <c r="E2323" s="638"/>
      <c r="F2323" s="639" t="s">
        <v>1691</v>
      </c>
      <c r="G2323" s="638"/>
      <c r="H2323" s="1110">
        <v>35</v>
      </c>
      <c r="I2323" s="705">
        <v>25017</v>
      </c>
      <c r="J2323" s="643">
        <v>0</v>
      </c>
      <c r="K2323" s="578">
        <f t="shared" si="122"/>
        <v>0</v>
      </c>
      <c r="L2323" s="579">
        <f t="shared" si="123"/>
        <v>0</v>
      </c>
      <c r="M2323" s="580">
        <f t="shared" si="124"/>
        <v>875595</v>
      </c>
      <c r="N2323" s="638"/>
      <c r="O2323" s="638" t="s">
        <v>2787</v>
      </c>
      <c r="P2323" s="639" t="s">
        <v>3735</v>
      </c>
      <c r="Q2323" s="639" t="s">
        <v>358</v>
      </c>
      <c r="R2323" s="639" t="s">
        <v>73</v>
      </c>
      <c r="S2323" s="639" t="s">
        <v>152</v>
      </c>
    </row>
    <row r="2324" spans="1:19" ht="20.25" customHeight="1">
      <c r="A2324" s="639" t="s">
        <v>608</v>
      </c>
      <c r="B2324" s="638" t="s">
        <v>4149</v>
      </c>
      <c r="C2324" s="639" t="s">
        <v>399</v>
      </c>
      <c r="D2324" s="640" t="s">
        <v>4470</v>
      </c>
      <c r="E2324" s="638"/>
      <c r="F2324" s="639" t="s">
        <v>880</v>
      </c>
      <c r="G2324" s="638"/>
      <c r="H2324" s="1110">
        <v>2</v>
      </c>
      <c r="I2324" s="705">
        <v>3869</v>
      </c>
      <c r="J2324" s="643">
        <v>0</v>
      </c>
      <c r="K2324" s="578">
        <f t="shared" si="122"/>
        <v>0</v>
      </c>
      <c r="L2324" s="579">
        <f t="shared" si="123"/>
        <v>0</v>
      </c>
      <c r="M2324" s="580">
        <f t="shared" si="124"/>
        <v>7738</v>
      </c>
      <c r="N2324" s="638"/>
      <c r="O2324" s="638" t="s">
        <v>2787</v>
      </c>
      <c r="P2324" s="639" t="s">
        <v>3735</v>
      </c>
      <c r="Q2324" s="639" t="s">
        <v>336</v>
      </c>
      <c r="R2324" s="639" t="s">
        <v>73</v>
      </c>
      <c r="S2324" s="639" t="s">
        <v>152</v>
      </c>
    </row>
    <row r="2325" spans="1:19" ht="20.25" customHeight="1">
      <c r="A2325" s="639" t="s">
        <v>608</v>
      </c>
      <c r="B2325" s="638" t="s">
        <v>4149</v>
      </c>
      <c r="C2325" s="639" t="s">
        <v>399</v>
      </c>
      <c r="D2325" s="640" t="s">
        <v>4470</v>
      </c>
      <c r="E2325" s="638"/>
      <c r="F2325" s="639" t="s">
        <v>880</v>
      </c>
      <c r="G2325" s="638"/>
      <c r="H2325" s="1110">
        <v>2</v>
      </c>
      <c r="I2325" s="705">
        <v>3869</v>
      </c>
      <c r="J2325" s="643">
        <v>0</v>
      </c>
      <c r="K2325" s="578">
        <f t="shared" si="122"/>
        <v>0</v>
      </c>
      <c r="L2325" s="579">
        <f t="shared" si="123"/>
        <v>0</v>
      </c>
      <c r="M2325" s="580">
        <f t="shared" si="124"/>
        <v>7738</v>
      </c>
      <c r="N2325" s="638"/>
      <c r="O2325" s="638" t="s">
        <v>2787</v>
      </c>
      <c r="P2325" s="639" t="s">
        <v>3735</v>
      </c>
      <c r="Q2325" s="639" t="s">
        <v>336</v>
      </c>
      <c r="R2325" s="639" t="s">
        <v>73</v>
      </c>
      <c r="S2325" s="639" t="s">
        <v>152</v>
      </c>
    </row>
    <row r="2326" spans="1:19" ht="20.25" customHeight="1">
      <c r="A2326" s="639" t="s">
        <v>608</v>
      </c>
      <c r="B2326" s="638" t="s">
        <v>4149</v>
      </c>
      <c r="C2326" s="639" t="s">
        <v>399</v>
      </c>
      <c r="D2326" s="640" t="s">
        <v>4470</v>
      </c>
      <c r="E2326" s="638"/>
      <c r="F2326" s="639" t="s">
        <v>1575</v>
      </c>
      <c r="G2326" s="638"/>
      <c r="H2326" s="1110">
        <v>2</v>
      </c>
      <c r="I2326" s="705">
        <v>9672</v>
      </c>
      <c r="J2326" s="643">
        <v>0</v>
      </c>
      <c r="K2326" s="578">
        <f t="shared" si="122"/>
        <v>0</v>
      </c>
      <c r="L2326" s="579">
        <f t="shared" si="123"/>
        <v>0</v>
      </c>
      <c r="M2326" s="580">
        <f t="shared" si="124"/>
        <v>19344</v>
      </c>
      <c r="N2326" s="638"/>
      <c r="O2326" s="638" t="s">
        <v>2787</v>
      </c>
      <c r="P2326" s="639" t="s">
        <v>3735</v>
      </c>
      <c r="Q2326" s="639" t="s">
        <v>336</v>
      </c>
      <c r="R2326" s="639" t="s">
        <v>73</v>
      </c>
      <c r="S2326" s="639" t="s">
        <v>152</v>
      </c>
    </row>
    <row r="2327" spans="1:19" ht="20.25" customHeight="1">
      <c r="A2327" s="639" t="s">
        <v>608</v>
      </c>
      <c r="B2327" s="638" t="s">
        <v>4149</v>
      </c>
      <c r="C2327" s="639" t="s">
        <v>399</v>
      </c>
      <c r="D2327" s="640" t="s">
        <v>4470</v>
      </c>
      <c r="E2327" s="638"/>
      <c r="F2327" s="639" t="s">
        <v>882</v>
      </c>
      <c r="G2327" s="638"/>
      <c r="H2327" s="1110">
        <v>2</v>
      </c>
      <c r="I2327" s="705">
        <v>9134</v>
      </c>
      <c r="J2327" s="643">
        <v>0</v>
      </c>
      <c r="K2327" s="578">
        <f t="shared" si="122"/>
        <v>0</v>
      </c>
      <c r="L2327" s="579">
        <f t="shared" si="123"/>
        <v>0</v>
      </c>
      <c r="M2327" s="580">
        <f t="shared" si="124"/>
        <v>18268</v>
      </c>
      <c r="N2327" s="638"/>
      <c r="O2327" s="638" t="s">
        <v>2787</v>
      </c>
      <c r="P2327" s="639" t="s">
        <v>3735</v>
      </c>
      <c r="Q2327" s="639" t="s">
        <v>336</v>
      </c>
      <c r="R2327" s="639" t="s">
        <v>73</v>
      </c>
      <c r="S2327" s="639" t="s">
        <v>152</v>
      </c>
    </row>
    <row r="2328" spans="1:19" ht="20.25" customHeight="1">
      <c r="A2328" s="639" t="s">
        <v>608</v>
      </c>
      <c r="B2328" s="638" t="s">
        <v>4149</v>
      </c>
      <c r="C2328" s="639" t="s">
        <v>399</v>
      </c>
      <c r="D2328" s="640" t="s">
        <v>4470</v>
      </c>
      <c r="E2328" s="638"/>
      <c r="F2328" s="639" t="s">
        <v>1948</v>
      </c>
      <c r="G2328" s="638"/>
      <c r="H2328" s="1110">
        <v>2</v>
      </c>
      <c r="I2328" s="705">
        <v>38257</v>
      </c>
      <c r="J2328" s="643">
        <v>0</v>
      </c>
      <c r="K2328" s="578">
        <f t="shared" si="122"/>
        <v>0</v>
      </c>
      <c r="L2328" s="579">
        <f t="shared" si="123"/>
        <v>0</v>
      </c>
      <c r="M2328" s="580">
        <f t="shared" si="124"/>
        <v>76514</v>
      </c>
      <c r="N2328" s="638"/>
      <c r="O2328" s="638" t="s">
        <v>2787</v>
      </c>
      <c r="P2328" s="639" t="s">
        <v>3735</v>
      </c>
      <c r="Q2328" s="639" t="s">
        <v>358</v>
      </c>
      <c r="R2328" s="639" t="s">
        <v>73</v>
      </c>
      <c r="S2328" s="639" t="s">
        <v>152</v>
      </c>
    </row>
    <row r="2329" spans="1:19" ht="20.25" customHeight="1">
      <c r="A2329" s="639" t="s">
        <v>608</v>
      </c>
      <c r="B2329" s="638" t="s">
        <v>4149</v>
      </c>
      <c r="C2329" s="639" t="s">
        <v>399</v>
      </c>
      <c r="D2329" s="640" t="s">
        <v>4470</v>
      </c>
      <c r="E2329" s="638"/>
      <c r="F2329" s="639" t="s">
        <v>756</v>
      </c>
      <c r="G2329" s="638"/>
      <c r="H2329" s="1110">
        <v>10</v>
      </c>
      <c r="I2329" s="705">
        <v>46419</v>
      </c>
      <c r="J2329" s="643">
        <v>0</v>
      </c>
      <c r="K2329" s="578">
        <f t="shared" si="122"/>
        <v>0</v>
      </c>
      <c r="L2329" s="579">
        <f t="shared" si="123"/>
        <v>0</v>
      </c>
      <c r="M2329" s="580">
        <f t="shared" si="124"/>
        <v>464190</v>
      </c>
      <c r="N2329" s="638"/>
      <c r="O2329" s="638" t="s">
        <v>2787</v>
      </c>
      <c r="P2329" s="639" t="s">
        <v>3735</v>
      </c>
      <c r="Q2329" s="639" t="s">
        <v>271</v>
      </c>
      <c r="R2329" s="639" t="s">
        <v>73</v>
      </c>
      <c r="S2329" s="639" t="s">
        <v>152</v>
      </c>
    </row>
    <row r="2330" spans="1:19" ht="20.25" customHeight="1">
      <c r="A2330" s="639" t="s">
        <v>608</v>
      </c>
      <c r="B2330" s="638" t="s">
        <v>4149</v>
      </c>
      <c r="C2330" s="639" t="s">
        <v>399</v>
      </c>
      <c r="D2330" s="640" t="s">
        <v>4470</v>
      </c>
      <c r="E2330" s="638"/>
      <c r="F2330" s="639" t="s">
        <v>880</v>
      </c>
      <c r="G2330" s="638"/>
      <c r="H2330" s="1110">
        <v>10</v>
      </c>
      <c r="I2330" s="705">
        <v>3739</v>
      </c>
      <c r="J2330" s="643">
        <v>0</v>
      </c>
      <c r="K2330" s="578">
        <f t="shared" si="122"/>
        <v>0</v>
      </c>
      <c r="L2330" s="579">
        <f t="shared" si="123"/>
        <v>0</v>
      </c>
      <c r="M2330" s="580">
        <f t="shared" si="124"/>
        <v>37390</v>
      </c>
      <c r="N2330" s="638"/>
      <c r="O2330" s="638" t="s">
        <v>2787</v>
      </c>
      <c r="P2330" s="639" t="s">
        <v>3735</v>
      </c>
      <c r="Q2330" s="639" t="s">
        <v>336</v>
      </c>
      <c r="R2330" s="639" t="s">
        <v>73</v>
      </c>
      <c r="S2330" s="639" t="s">
        <v>152</v>
      </c>
    </row>
    <row r="2331" spans="1:19" ht="20.25" customHeight="1">
      <c r="A2331" s="639" t="s">
        <v>608</v>
      </c>
      <c r="B2331" s="638" t="s">
        <v>4149</v>
      </c>
      <c r="C2331" s="639" t="s">
        <v>399</v>
      </c>
      <c r="D2331" s="640" t="s">
        <v>4470</v>
      </c>
      <c r="E2331" s="638"/>
      <c r="F2331" s="639" t="s">
        <v>880</v>
      </c>
      <c r="G2331" s="638"/>
      <c r="H2331" s="1110">
        <v>10</v>
      </c>
      <c r="I2331" s="705">
        <v>3739</v>
      </c>
      <c r="J2331" s="643">
        <v>0</v>
      </c>
      <c r="K2331" s="578">
        <f t="shared" si="122"/>
        <v>0</v>
      </c>
      <c r="L2331" s="579">
        <f t="shared" si="123"/>
        <v>0</v>
      </c>
      <c r="M2331" s="580">
        <f t="shared" si="124"/>
        <v>37390</v>
      </c>
      <c r="N2331" s="638"/>
      <c r="O2331" s="638" t="s">
        <v>2787</v>
      </c>
      <c r="P2331" s="639" t="s">
        <v>3735</v>
      </c>
      <c r="Q2331" s="639" t="s">
        <v>336</v>
      </c>
      <c r="R2331" s="639" t="s">
        <v>73</v>
      </c>
      <c r="S2331" s="639" t="s">
        <v>152</v>
      </c>
    </row>
    <row r="2332" spans="1:19" ht="20.25" customHeight="1">
      <c r="A2332" s="639" t="s">
        <v>608</v>
      </c>
      <c r="B2332" s="638" t="s">
        <v>4149</v>
      </c>
      <c r="C2332" s="639" t="s">
        <v>399</v>
      </c>
      <c r="D2332" s="640" t="s">
        <v>4470</v>
      </c>
      <c r="E2332" s="638"/>
      <c r="F2332" s="639" t="s">
        <v>1575</v>
      </c>
      <c r="G2332" s="638"/>
      <c r="H2332" s="1110">
        <v>10</v>
      </c>
      <c r="I2332" s="705">
        <v>7477</v>
      </c>
      <c r="J2332" s="643">
        <v>0</v>
      </c>
      <c r="K2332" s="578">
        <f t="shared" si="122"/>
        <v>0</v>
      </c>
      <c r="L2332" s="579">
        <f t="shared" si="123"/>
        <v>0</v>
      </c>
      <c r="M2332" s="580">
        <f t="shared" si="124"/>
        <v>74770</v>
      </c>
      <c r="N2332" s="638"/>
      <c r="O2332" s="638" t="s">
        <v>2787</v>
      </c>
      <c r="P2332" s="639" t="s">
        <v>3735</v>
      </c>
      <c r="Q2332" s="639" t="s">
        <v>336</v>
      </c>
      <c r="R2332" s="639" t="s">
        <v>73</v>
      </c>
      <c r="S2332" s="639" t="s">
        <v>152</v>
      </c>
    </row>
    <row r="2333" spans="1:19" ht="20.25" customHeight="1">
      <c r="A2333" s="639" t="s">
        <v>608</v>
      </c>
      <c r="B2333" s="638" t="s">
        <v>4149</v>
      </c>
      <c r="C2333" s="639" t="s">
        <v>399</v>
      </c>
      <c r="D2333" s="640" t="s">
        <v>4470</v>
      </c>
      <c r="E2333" s="638"/>
      <c r="F2333" s="639" t="s">
        <v>882</v>
      </c>
      <c r="G2333" s="638"/>
      <c r="H2333" s="1110">
        <v>10</v>
      </c>
      <c r="I2333" s="705">
        <v>8827</v>
      </c>
      <c r="J2333" s="643">
        <v>0</v>
      </c>
      <c r="K2333" s="578">
        <f t="shared" si="122"/>
        <v>0</v>
      </c>
      <c r="L2333" s="579">
        <f t="shared" si="123"/>
        <v>0</v>
      </c>
      <c r="M2333" s="580">
        <f t="shared" si="124"/>
        <v>88270</v>
      </c>
      <c r="N2333" s="638"/>
      <c r="O2333" s="638" t="s">
        <v>2787</v>
      </c>
      <c r="P2333" s="639" t="s">
        <v>3735</v>
      </c>
      <c r="Q2333" s="639" t="s">
        <v>336</v>
      </c>
      <c r="R2333" s="639" t="s">
        <v>73</v>
      </c>
      <c r="S2333" s="639" t="s">
        <v>152</v>
      </c>
    </row>
    <row r="2334" spans="1:19" ht="20.25" customHeight="1">
      <c r="A2334" s="639" t="s">
        <v>608</v>
      </c>
      <c r="B2334" s="638" t="s">
        <v>4149</v>
      </c>
      <c r="C2334" s="639" t="s">
        <v>399</v>
      </c>
      <c r="D2334" s="640" t="s">
        <v>4470</v>
      </c>
      <c r="E2334" s="638"/>
      <c r="F2334" s="639" t="s">
        <v>4044</v>
      </c>
      <c r="G2334" s="638"/>
      <c r="H2334" s="1110">
        <v>37</v>
      </c>
      <c r="I2334" s="705">
        <v>99900</v>
      </c>
      <c r="J2334" s="643">
        <v>0</v>
      </c>
      <c r="K2334" s="578">
        <f t="shared" si="122"/>
        <v>0</v>
      </c>
      <c r="L2334" s="579">
        <f t="shared" si="123"/>
        <v>0</v>
      </c>
      <c r="M2334" s="580">
        <f t="shared" si="124"/>
        <v>3696300</v>
      </c>
      <c r="N2334" s="638"/>
      <c r="O2334" s="638"/>
      <c r="P2334" s="639" t="s">
        <v>3735</v>
      </c>
      <c r="Q2334" s="639" t="s">
        <v>2428</v>
      </c>
      <c r="R2334" s="639" t="s">
        <v>73</v>
      </c>
      <c r="S2334" s="639" t="s">
        <v>152</v>
      </c>
    </row>
    <row r="2335" spans="1:19" ht="20.25" customHeight="1">
      <c r="A2335" s="639" t="s">
        <v>608</v>
      </c>
      <c r="B2335" s="638" t="s">
        <v>4149</v>
      </c>
      <c r="C2335" s="639" t="s">
        <v>399</v>
      </c>
      <c r="D2335" s="640" t="s">
        <v>4470</v>
      </c>
      <c r="E2335" s="638"/>
      <c r="F2335" s="639" t="s">
        <v>880</v>
      </c>
      <c r="G2335" s="638"/>
      <c r="H2335" s="1110">
        <v>2</v>
      </c>
      <c r="I2335" s="705">
        <v>3496</v>
      </c>
      <c r="J2335" s="643">
        <v>0</v>
      </c>
      <c r="K2335" s="578">
        <f t="shared" si="122"/>
        <v>0</v>
      </c>
      <c r="L2335" s="579">
        <f t="shared" si="123"/>
        <v>0</v>
      </c>
      <c r="M2335" s="580">
        <f t="shared" si="124"/>
        <v>6992</v>
      </c>
      <c r="N2335" s="638"/>
      <c r="O2335" s="638" t="s">
        <v>3655</v>
      </c>
      <c r="P2335" s="639" t="s">
        <v>3735</v>
      </c>
      <c r="Q2335" s="639" t="s">
        <v>336</v>
      </c>
      <c r="R2335" s="639" t="s">
        <v>73</v>
      </c>
      <c r="S2335" s="639" t="s">
        <v>152</v>
      </c>
    </row>
    <row r="2336" spans="1:19" ht="20.25" customHeight="1">
      <c r="A2336" s="639" t="s">
        <v>608</v>
      </c>
      <c r="B2336" s="638" t="s">
        <v>4149</v>
      </c>
      <c r="C2336" s="639" t="s">
        <v>399</v>
      </c>
      <c r="D2336" s="640" t="s">
        <v>4470</v>
      </c>
      <c r="E2336" s="638"/>
      <c r="F2336" s="639" t="s">
        <v>880</v>
      </c>
      <c r="G2336" s="638"/>
      <c r="H2336" s="1110">
        <v>2</v>
      </c>
      <c r="I2336" s="705">
        <v>3496</v>
      </c>
      <c r="J2336" s="643">
        <v>0</v>
      </c>
      <c r="K2336" s="578">
        <f t="shared" si="122"/>
        <v>0</v>
      </c>
      <c r="L2336" s="579">
        <f t="shared" si="123"/>
        <v>0</v>
      </c>
      <c r="M2336" s="580">
        <f t="shared" si="124"/>
        <v>6992</v>
      </c>
      <c r="N2336" s="638"/>
      <c r="O2336" s="638" t="s">
        <v>3655</v>
      </c>
      <c r="P2336" s="639" t="s">
        <v>3735</v>
      </c>
      <c r="Q2336" s="639" t="s">
        <v>336</v>
      </c>
      <c r="R2336" s="639" t="s">
        <v>73</v>
      </c>
      <c r="S2336" s="639" t="s">
        <v>152</v>
      </c>
    </row>
    <row r="2337" spans="1:19" ht="20.25" customHeight="1">
      <c r="A2337" s="639" t="s">
        <v>608</v>
      </c>
      <c r="B2337" s="638" t="s">
        <v>4149</v>
      </c>
      <c r="C2337" s="639" t="s">
        <v>399</v>
      </c>
      <c r="D2337" s="640" t="s">
        <v>4470</v>
      </c>
      <c r="E2337" s="638"/>
      <c r="F2337" s="639" t="s">
        <v>4046</v>
      </c>
      <c r="G2337" s="638"/>
      <c r="H2337" s="1110">
        <v>2</v>
      </c>
      <c r="I2337" s="705">
        <v>47007</v>
      </c>
      <c r="J2337" s="643">
        <v>0</v>
      </c>
      <c r="K2337" s="578">
        <f t="shared" si="122"/>
        <v>0</v>
      </c>
      <c r="L2337" s="579">
        <f t="shared" si="123"/>
        <v>0</v>
      </c>
      <c r="M2337" s="580">
        <f t="shared" si="124"/>
        <v>94014</v>
      </c>
      <c r="N2337" s="638"/>
      <c r="O2337" s="638" t="s">
        <v>3655</v>
      </c>
      <c r="P2337" s="639" t="s">
        <v>3735</v>
      </c>
      <c r="Q2337" s="639" t="s">
        <v>358</v>
      </c>
      <c r="R2337" s="639" t="s">
        <v>73</v>
      </c>
      <c r="S2337" s="639" t="s">
        <v>152</v>
      </c>
    </row>
    <row r="2338" spans="1:19" ht="20.25" customHeight="1">
      <c r="A2338" s="639" t="s">
        <v>608</v>
      </c>
      <c r="B2338" s="638" t="s">
        <v>4149</v>
      </c>
      <c r="C2338" s="639" t="s">
        <v>399</v>
      </c>
      <c r="D2338" s="640" t="s">
        <v>4470</v>
      </c>
      <c r="E2338" s="638"/>
      <c r="F2338" s="639" t="s">
        <v>1004</v>
      </c>
      <c r="G2338" s="638"/>
      <c r="H2338" s="1110">
        <v>68</v>
      </c>
      <c r="I2338" s="705">
        <v>11700</v>
      </c>
      <c r="J2338" s="643">
        <v>0</v>
      </c>
      <c r="K2338" s="578">
        <f t="shared" si="122"/>
        <v>0</v>
      </c>
      <c r="L2338" s="579">
        <f t="shared" si="123"/>
        <v>0</v>
      </c>
      <c r="M2338" s="580">
        <f t="shared" si="124"/>
        <v>795600</v>
      </c>
      <c r="N2338" s="638"/>
      <c r="O2338" s="638"/>
      <c r="P2338" s="639" t="s">
        <v>3735</v>
      </c>
      <c r="Q2338" s="639" t="s">
        <v>336</v>
      </c>
      <c r="R2338" s="639" t="s">
        <v>73</v>
      </c>
      <c r="S2338" s="639" t="s">
        <v>152</v>
      </c>
    </row>
    <row r="2339" spans="1:19" ht="20.25" customHeight="1">
      <c r="A2339" s="639" t="s">
        <v>608</v>
      </c>
      <c r="B2339" s="638" t="s">
        <v>4149</v>
      </c>
      <c r="C2339" s="639" t="s">
        <v>399</v>
      </c>
      <c r="D2339" s="640" t="s">
        <v>4470</v>
      </c>
      <c r="E2339" s="638"/>
      <c r="F2339" s="639" t="s">
        <v>775</v>
      </c>
      <c r="G2339" s="638"/>
      <c r="H2339" s="1110">
        <v>52</v>
      </c>
      <c r="I2339" s="705">
        <v>6300</v>
      </c>
      <c r="J2339" s="643">
        <v>0</v>
      </c>
      <c r="K2339" s="578">
        <f t="shared" si="122"/>
        <v>0</v>
      </c>
      <c r="L2339" s="579">
        <f t="shared" si="123"/>
        <v>0</v>
      </c>
      <c r="M2339" s="580">
        <f t="shared" si="124"/>
        <v>327600</v>
      </c>
      <c r="N2339" s="638"/>
      <c r="O2339" s="638"/>
      <c r="P2339" s="639" t="s">
        <v>3735</v>
      </c>
      <c r="Q2339" s="639" t="s">
        <v>360</v>
      </c>
      <c r="R2339" s="639" t="s">
        <v>73</v>
      </c>
      <c r="S2339" s="639" t="s">
        <v>152</v>
      </c>
    </row>
    <row r="2340" spans="1:19" ht="20.25" customHeight="1">
      <c r="A2340" s="639" t="s">
        <v>608</v>
      </c>
      <c r="B2340" s="638" t="s">
        <v>4149</v>
      </c>
      <c r="C2340" s="639" t="s">
        <v>399</v>
      </c>
      <c r="D2340" s="640" t="s">
        <v>4470</v>
      </c>
      <c r="E2340" s="638"/>
      <c r="F2340" s="639" t="s">
        <v>711</v>
      </c>
      <c r="G2340" s="638"/>
      <c r="H2340" s="1110">
        <v>71</v>
      </c>
      <c r="I2340" s="705">
        <v>4500</v>
      </c>
      <c r="J2340" s="643">
        <v>0</v>
      </c>
      <c r="K2340" s="578">
        <f t="shared" si="122"/>
        <v>0</v>
      </c>
      <c r="L2340" s="579">
        <f t="shared" si="123"/>
        <v>0</v>
      </c>
      <c r="M2340" s="580">
        <f t="shared" si="124"/>
        <v>319500</v>
      </c>
      <c r="N2340" s="638"/>
      <c r="O2340" s="638"/>
      <c r="P2340" s="639" t="s">
        <v>3735</v>
      </c>
      <c r="Q2340" s="639" t="s">
        <v>360</v>
      </c>
      <c r="R2340" s="639" t="s">
        <v>73</v>
      </c>
      <c r="S2340" s="639" t="s">
        <v>152</v>
      </c>
    </row>
    <row r="2341" spans="1:19" ht="20.25" customHeight="1">
      <c r="A2341" s="639" t="s">
        <v>608</v>
      </c>
      <c r="B2341" s="638" t="s">
        <v>4149</v>
      </c>
      <c r="C2341" s="639" t="s">
        <v>399</v>
      </c>
      <c r="D2341" s="640" t="s">
        <v>4470</v>
      </c>
      <c r="E2341" s="638"/>
      <c r="F2341" s="639" t="s">
        <v>710</v>
      </c>
      <c r="G2341" s="638"/>
      <c r="H2341" s="1110">
        <v>6</v>
      </c>
      <c r="I2341" s="705">
        <v>5400</v>
      </c>
      <c r="J2341" s="643">
        <v>0</v>
      </c>
      <c r="K2341" s="578">
        <f t="shared" si="122"/>
        <v>0</v>
      </c>
      <c r="L2341" s="579">
        <f t="shared" si="123"/>
        <v>0</v>
      </c>
      <c r="M2341" s="580">
        <f t="shared" si="124"/>
        <v>32400</v>
      </c>
      <c r="N2341" s="638"/>
      <c r="O2341" s="638"/>
      <c r="P2341" s="639" t="s">
        <v>3735</v>
      </c>
      <c r="Q2341" s="639" t="s">
        <v>360</v>
      </c>
      <c r="R2341" s="639" t="s">
        <v>73</v>
      </c>
      <c r="S2341" s="639" t="s">
        <v>152</v>
      </c>
    </row>
    <row r="2342" spans="1:19" ht="20.25" customHeight="1">
      <c r="A2342" s="639" t="s">
        <v>608</v>
      </c>
      <c r="B2342" s="638" t="s">
        <v>4149</v>
      </c>
      <c r="C2342" s="639" t="s">
        <v>399</v>
      </c>
      <c r="D2342" s="640" t="s">
        <v>4470</v>
      </c>
      <c r="E2342" s="638"/>
      <c r="F2342" s="639" t="s">
        <v>2317</v>
      </c>
      <c r="G2342" s="638"/>
      <c r="H2342" s="1110">
        <v>2</v>
      </c>
      <c r="I2342" s="705">
        <v>126071</v>
      </c>
      <c r="J2342" s="643">
        <v>22.5</v>
      </c>
      <c r="K2342" s="578">
        <f t="shared" si="122"/>
        <v>45</v>
      </c>
      <c r="L2342" s="579">
        <f t="shared" si="123"/>
        <v>4.4999999999999998E-2</v>
      </c>
      <c r="M2342" s="580">
        <f t="shared" si="124"/>
        <v>252142</v>
      </c>
      <c r="N2342" s="638"/>
      <c r="O2342" s="638" t="s">
        <v>4047</v>
      </c>
      <c r="P2342" s="639" t="s">
        <v>3735</v>
      </c>
      <c r="Q2342" s="639" t="s">
        <v>628</v>
      </c>
      <c r="R2342" s="639" t="s">
        <v>68</v>
      </c>
      <c r="S2342" s="639" t="s">
        <v>152</v>
      </c>
    </row>
    <row r="2343" spans="1:19" ht="20.25" customHeight="1">
      <c r="A2343" s="639" t="s">
        <v>608</v>
      </c>
      <c r="B2343" s="638" t="s">
        <v>4149</v>
      </c>
      <c r="C2343" s="639" t="s">
        <v>399</v>
      </c>
      <c r="D2343" s="640" t="s">
        <v>4470</v>
      </c>
      <c r="E2343" s="638"/>
      <c r="F2343" s="639" t="s">
        <v>1643</v>
      </c>
      <c r="G2343" s="638"/>
      <c r="H2343" s="1110">
        <v>2</v>
      </c>
      <c r="I2343" s="705">
        <v>17915</v>
      </c>
      <c r="J2343" s="643">
        <v>0</v>
      </c>
      <c r="K2343" s="578">
        <f t="shared" si="122"/>
        <v>0</v>
      </c>
      <c r="L2343" s="579">
        <f t="shared" si="123"/>
        <v>0</v>
      </c>
      <c r="M2343" s="580">
        <f t="shared" si="124"/>
        <v>35830</v>
      </c>
      <c r="N2343" s="638"/>
      <c r="O2343" s="638" t="s">
        <v>4047</v>
      </c>
      <c r="P2343" s="639" t="s">
        <v>3735</v>
      </c>
      <c r="Q2343" s="639" t="s">
        <v>336</v>
      </c>
      <c r="R2343" s="639" t="s">
        <v>73</v>
      </c>
      <c r="S2343" s="639" t="s">
        <v>152</v>
      </c>
    </row>
    <row r="2344" spans="1:19" ht="20.25" customHeight="1">
      <c r="A2344" s="639" t="s">
        <v>608</v>
      </c>
      <c r="B2344" s="638" t="s">
        <v>4154</v>
      </c>
      <c r="C2344" s="639" t="s">
        <v>399</v>
      </c>
      <c r="D2344" s="640" t="s">
        <v>4474</v>
      </c>
      <c r="E2344" s="638"/>
      <c r="F2344" s="639" t="s">
        <v>620</v>
      </c>
      <c r="G2344" s="638"/>
      <c r="H2344" s="1110">
        <v>8</v>
      </c>
      <c r="I2344" s="705">
        <v>9000</v>
      </c>
      <c r="J2344" s="643">
        <v>0</v>
      </c>
      <c r="K2344" s="578">
        <f t="shared" si="122"/>
        <v>0</v>
      </c>
      <c r="L2344" s="579">
        <f t="shared" si="123"/>
        <v>0</v>
      </c>
      <c r="M2344" s="580">
        <f t="shared" si="124"/>
        <v>72000</v>
      </c>
      <c r="N2344" s="638"/>
      <c r="O2344" s="638" t="s">
        <v>587</v>
      </c>
      <c r="P2344" s="639" t="s">
        <v>3735</v>
      </c>
      <c r="Q2344" s="639" t="s">
        <v>336</v>
      </c>
      <c r="R2344" s="639" t="s">
        <v>73</v>
      </c>
      <c r="S2344" s="639" t="s">
        <v>152</v>
      </c>
    </row>
    <row r="2345" spans="1:19" ht="20.25" customHeight="1">
      <c r="A2345" s="639" t="s">
        <v>608</v>
      </c>
      <c r="B2345" s="638" t="s">
        <v>4154</v>
      </c>
      <c r="C2345" s="639" t="s">
        <v>399</v>
      </c>
      <c r="D2345" s="640" t="s">
        <v>4474</v>
      </c>
      <c r="E2345" s="638"/>
      <c r="F2345" s="639" t="s">
        <v>961</v>
      </c>
      <c r="G2345" s="638"/>
      <c r="H2345" s="1110">
        <v>18</v>
      </c>
      <c r="I2345" s="705">
        <v>106200</v>
      </c>
      <c r="J2345" s="643">
        <v>0</v>
      </c>
      <c r="K2345" s="578">
        <f t="shared" si="122"/>
        <v>0</v>
      </c>
      <c r="L2345" s="579">
        <f t="shared" si="123"/>
        <v>0</v>
      </c>
      <c r="M2345" s="580">
        <f t="shared" si="124"/>
        <v>1911600</v>
      </c>
      <c r="N2345" s="638"/>
      <c r="O2345" s="638"/>
      <c r="P2345" s="639" t="s">
        <v>3735</v>
      </c>
      <c r="Q2345" s="639" t="s">
        <v>336</v>
      </c>
      <c r="R2345" s="639" t="s">
        <v>73</v>
      </c>
      <c r="S2345" s="639" t="s">
        <v>152</v>
      </c>
    </row>
    <row r="2346" spans="1:19" ht="20.25" customHeight="1">
      <c r="A2346" s="639" t="s">
        <v>608</v>
      </c>
      <c r="B2346" s="638" t="s">
        <v>4154</v>
      </c>
      <c r="C2346" s="639" t="s">
        <v>399</v>
      </c>
      <c r="D2346" s="640" t="s">
        <v>4474</v>
      </c>
      <c r="E2346" s="638"/>
      <c r="F2346" s="639" t="s">
        <v>775</v>
      </c>
      <c r="G2346" s="638"/>
      <c r="H2346" s="1110">
        <v>24</v>
      </c>
      <c r="I2346" s="705">
        <v>6120</v>
      </c>
      <c r="J2346" s="643">
        <v>0</v>
      </c>
      <c r="K2346" s="578">
        <f t="shared" si="122"/>
        <v>0</v>
      </c>
      <c r="L2346" s="579">
        <f t="shared" si="123"/>
        <v>0</v>
      </c>
      <c r="M2346" s="580">
        <f t="shared" si="124"/>
        <v>146880</v>
      </c>
      <c r="N2346" s="638"/>
      <c r="O2346" s="638"/>
      <c r="P2346" s="639" t="s">
        <v>3735</v>
      </c>
      <c r="Q2346" s="639" t="s">
        <v>360</v>
      </c>
      <c r="R2346" s="639" t="s">
        <v>73</v>
      </c>
      <c r="S2346" s="639" t="s">
        <v>152</v>
      </c>
    </row>
    <row r="2347" spans="1:19" ht="20.25" customHeight="1">
      <c r="A2347" s="639" t="s">
        <v>608</v>
      </c>
      <c r="B2347" s="638" t="s">
        <v>4154</v>
      </c>
      <c r="C2347" s="639" t="s">
        <v>399</v>
      </c>
      <c r="D2347" s="640" t="s">
        <v>4474</v>
      </c>
      <c r="E2347" s="638"/>
      <c r="F2347" s="639" t="s">
        <v>710</v>
      </c>
      <c r="G2347" s="638"/>
      <c r="H2347" s="1110">
        <v>5</v>
      </c>
      <c r="I2347" s="705">
        <v>5850</v>
      </c>
      <c r="J2347" s="643">
        <v>0</v>
      </c>
      <c r="K2347" s="578">
        <f t="shared" si="122"/>
        <v>0</v>
      </c>
      <c r="L2347" s="579">
        <f t="shared" si="123"/>
        <v>0</v>
      </c>
      <c r="M2347" s="580">
        <f t="shared" si="124"/>
        <v>29250</v>
      </c>
      <c r="N2347" s="638"/>
      <c r="O2347" s="638"/>
      <c r="P2347" s="639" t="s">
        <v>3735</v>
      </c>
      <c r="Q2347" s="639" t="s">
        <v>360</v>
      </c>
      <c r="R2347" s="639" t="s">
        <v>73</v>
      </c>
      <c r="S2347" s="639" t="s">
        <v>152</v>
      </c>
    </row>
    <row r="2348" spans="1:19" ht="20.25" customHeight="1">
      <c r="A2348" s="639" t="s">
        <v>608</v>
      </c>
      <c r="B2348" s="638" t="s">
        <v>4154</v>
      </c>
      <c r="C2348" s="639" t="s">
        <v>399</v>
      </c>
      <c r="D2348" s="640" t="s">
        <v>4474</v>
      </c>
      <c r="E2348" s="638"/>
      <c r="F2348" s="639" t="s">
        <v>2844</v>
      </c>
      <c r="G2348" s="638"/>
      <c r="H2348" s="1110">
        <v>4</v>
      </c>
      <c r="I2348" s="705">
        <v>61753</v>
      </c>
      <c r="J2348" s="643">
        <v>19</v>
      </c>
      <c r="K2348" s="578">
        <f t="shared" si="122"/>
        <v>76</v>
      </c>
      <c r="L2348" s="579">
        <f t="shared" si="123"/>
        <v>7.5999999999999998E-2</v>
      </c>
      <c r="M2348" s="580">
        <f t="shared" si="124"/>
        <v>247012</v>
      </c>
      <c r="N2348" s="638"/>
      <c r="O2348" s="638" t="s">
        <v>4155</v>
      </c>
      <c r="P2348" s="639" t="s">
        <v>3735</v>
      </c>
      <c r="Q2348" s="639" t="s">
        <v>361</v>
      </c>
      <c r="R2348" s="639" t="s">
        <v>68</v>
      </c>
      <c r="S2348" s="639" t="s">
        <v>152</v>
      </c>
    </row>
    <row r="2349" spans="1:19" ht="20.25" customHeight="1">
      <c r="A2349" s="639" t="s">
        <v>608</v>
      </c>
      <c r="B2349" s="638" t="s">
        <v>4154</v>
      </c>
      <c r="C2349" s="639" t="s">
        <v>399</v>
      </c>
      <c r="D2349" s="640" t="s">
        <v>4474</v>
      </c>
      <c r="E2349" s="638"/>
      <c r="F2349" s="639" t="s">
        <v>612</v>
      </c>
      <c r="G2349" s="638"/>
      <c r="H2349" s="1110">
        <v>4</v>
      </c>
      <c r="I2349" s="705">
        <v>40099</v>
      </c>
      <c r="J2349" s="643">
        <v>0</v>
      </c>
      <c r="K2349" s="578">
        <f t="shared" si="122"/>
        <v>0</v>
      </c>
      <c r="L2349" s="579">
        <f t="shared" si="123"/>
        <v>0</v>
      </c>
      <c r="M2349" s="580">
        <f t="shared" si="124"/>
        <v>160396</v>
      </c>
      <c r="N2349" s="638"/>
      <c r="O2349" s="638" t="s">
        <v>4155</v>
      </c>
      <c r="P2349" s="639" t="s">
        <v>3735</v>
      </c>
      <c r="Q2349" s="639" t="s">
        <v>336</v>
      </c>
      <c r="R2349" s="639" t="s">
        <v>73</v>
      </c>
      <c r="S2349" s="639" t="s">
        <v>152</v>
      </c>
    </row>
    <row r="2350" spans="1:19" ht="20.25" customHeight="1">
      <c r="A2350" s="639" t="s">
        <v>608</v>
      </c>
      <c r="B2350" s="638" t="s">
        <v>4154</v>
      </c>
      <c r="C2350" s="639" t="s">
        <v>399</v>
      </c>
      <c r="D2350" s="640" t="s">
        <v>4474</v>
      </c>
      <c r="E2350" s="638"/>
      <c r="F2350" s="639" t="s">
        <v>2844</v>
      </c>
      <c r="G2350" s="638"/>
      <c r="H2350" s="1110">
        <v>2</v>
      </c>
      <c r="I2350" s="705">
        <v>55979</v>
      </c>
      <c r="J2350" s="643">
        <v>19</v>
      </c>
      <c r="K2350" s="578">
        <f t="shared" si="122"/>
        <v>38</v>
      </c>
      <c r="L2350" s="579">
        <f t="shared" si="123"/>
        <v>3.7999999999999999E-2</v>
      </c>
      <c r="M2350" s="580">
        <f t="shared" si="124"/>
        <v>111958</v>
      </c>
      <c r="N2350" s="638"/>
      <c r="O2350" s="638" t="s">
        <v>4156</v>
      </c>
      <c r="P2350" s="639" t="s">
        <v>3735</v>
      </c>
      <c r="Q2350" s="639" t="s">
        <v>361</v>
      </c>
      <c r="R2350" s="639" t="s">
        <v>68</v>
      </c>
      <c r="S2350" s="639" t="s">
        <v>152</v>
      </c>
    </row>
    <row r="2351" spans="1:19" ht="20.25" customHeight="1">
      <c r="A2351" s="639" t="s">
        <v>608</v>
      </c>
      <c r="B2351" s="638" t="s">
        <v>4154</v>
      </c>
      <c r="C2351" s="639" t="s">
        <v>399</v>
      </c>
      <c r="D2351" s="640" t="s">
        <v>4474</v>
      </c>
      <c r="E2351" s="638"/>
      <c r="F2351" s="639" t="s">
        <v>630</v>
      </c>
      <c r="G2351" s="638"/>
      <c r="H2351" s="1110">
        <v>2</v>
      </c>
      <c r="I2351" s="705">
        <v>124398</v>
      </c>
      <c r="J2351" s="643">
        <v>0</v>
      </c>
      <c r="K2351" s="578">
        <f t="shared" si="122"/>
        <v>0</v>
      </c>
      <c r="L2351" s="579">
        <f t="shared" si="123"/>
        <v>0</v>
      </c>
      <c r="M2351" s="580">
        <f t="shared" si="124"/>
        <v>248796</v>
      </c>
      <c r="N2351" s="638"/>
      <c r="O2351" s="638" t="s">
        <v>4156</v>
      </c>
      <c r="P2351" s="639" t="s">
        <v>3735</v>
      </c>
      <c r="Q2351" s="639" t="s">
        <v>336</v>
      </c>
      <c r="R2351" s="639" t="s">
        <v>73</v>
      </c>
      <c r="S2351" s="639" t="s">
        <v>152</v>
      </c>
    </row>
    <row r="2352" spans="1:19" ht="20.25" customHeight="1">
      <c r="A2352" s="639" t="s">
        <v>608</v>
      </c>
      <c r="B2352" s="638" t="s">
        <v>4154</v>
      </c>
      <c r="C2352" s="639" t="s">
        <v>399</v>
      </c>
      <c r="D2352" s="640" t="s">
        <v>4474</v>
      </c>
      <c r="E2352" s="638"/>
      <c r="F2352" s="639" t="s">
        <v>363</v>
      </c>
      <c r="G2352" s="638"/>
      <c r="H2352" s="1110">
        <v>2</v>
      </c>
      <c r="I2352" s="705">
        <v>148248</v>
      </c>
      <c r="J2352" s="643">
        <v>41.5</v>
      </c>
      <c r="K2352" s="578">
        <f t="shared" ref="K2352:K2415" si="125">IFERROR(J2352*H2352,"0")</f>
        <v>83</v>
      </c>
      <c r="L2352" s="579">
        <f t="shared" ref="L2352:L2415" si="126">IFERROR(K2352/1000,"0")</f>
        <v>8.3000000000000004E-2</v>
      </c>
      <c r="M2352" s="580">
        <f t="shared" ref="M2352:M2415" si="127">I2352*H2352</f>
        <v>296496</v>
      </c>
      <c r="N2352" s="638"/>
      <c r="O2352" s="638"/>
      <c r="P2352" s="639" t="s">
        <v>3735</v>
      </c>
      <c r="Q2352" s="639" t="s">
        <v>364</v>
      </c>
      <c r="R2352" s="639" t="s">
        <v>68</v>
      </c>
      <c r="S2352" s="639" t="s">
        <v>152</v>
      </c>
    </row>
    <row r="2353" spans="1:19" ht="20.25" customHeight="1">
      <c r="A2353" s="639" t="s">
        <v>608</v>
      </c>
      <c r="B2353" s="638" t="s">
        <v>4154</v>
      </c>
      <c r="C2353" s="639" t="s">
        <v>399</v>
      </c>
      <c r="D2353" s="640" t="s">
        <v>4474</v>
      </c>
      <c r="E2353" s="638"/>
      <c r="F2353" s="639" t="s">
        <v>634</v>
      </c>
      <c r="G2353" s="638"/>
      <c r="H2353" s="1110">
        <v>2</v>
      </c>
      <c r="I2353" s="705">
        <v>61200</v>
      </c>
      <c r="J2353" s="643">
        <v>0</v>
      </c>
      <c r="K2353" s="578">
        <f t="shared" si="125"/>
        <v>0</v>
      </c>
      <c r="L2353" s="579">
        <f t="shared" si="126"/>
        <v>0</v>
      </c>
      <c r="M2353" s="580">
        <f t="shared" si="127"/>
        <v>122400</v>
      </c>
      <c r="N2353" s="638"/>
      <c r="O2353" s="638"/>
      <c r="P2353" s="639" t="s">
        <v>3735</v>
      </c>
      <c r="Q2353" s="639" t="s">
        <v>336</v>
      </c>
      <c r="R2353" s="639" t="s">
        <v>73</v>
      </c>
      <c r="S2353" s="639" t="s">
        <v>152</v>
      </c>
    </row>
    <row r="2354" spans="1:19" ht="20.25" customHeight="1">
      <c r="A2354" s="639" t="s">
        <v>608</v>
      </c>
      <c r="B2354" s="638" t="s">
        <v>4154</v>
      </c>
      <c r="C2354" s="639" t="s">
        <v>399</v>
      </c>
      <c r="D2354" s="640" t="s">
        <v>4474</v>
      </c>
      <c r="E2354" s="638"/>
      <c r="F2354" s="639" t="s">
        <v>1387</v>
      </c>
      <c r="G2354" s="638"/>
      <c r="H2354" s="1110">
        <v>6</v>
      </c>
      <c r="I2354" s="705">
        <v>15910</v>
      </c>
      <c r="J2354" s="643">
        <v>0</v>
      </c>
      <c r="K2354" s="578">
        <f t="shared" si="125"/>
        <v>0</v>
      </c>
      <c r="L2354" s="579">
        <f t="shared" si="126"/>
        <v>0</v>
      </c>
      <c r="M2354" s="580">
        <f t="shared" si="127"/>
        <v>95460</v>
      </c>
      <c r="N2354" s="638"/>
      <c r="O2354" s="638" t="s">
        <v>62</v>
      </c>
      <c r="P2354" s="639" t="s">
        <v>3735</v>
      </c>
      <c r="Q2354" s="639" t="s">
        <v>577</v>
      </c>
      <c r="R2354" s="639" t="s">
        <v>375</v>
      </c>
      <c r="S2354" s="639" t="s">
        <v>152</v>
      </c>
    </row>
    <row r="2355" spans="1:19" ht="20.25" customHeight="1">
      <c r="A2355" s="639" t="s">
        <v>608</v>
      </c>
      <c r="B2355" s="638" t="s">
        <v>4154</v>
      </c>
      <c r="C2355" s="639" t="s">
        <v>399</v>
      </c>
      <c r="D2355" s="640" t="s">
        <v>4474</v>
      </c>
      <c r="E2355" s="638"/>
      <c r="F2355" s="639" t="s">
        <v>642</v>
      </c>
      <c r="G2355" s="638"/>
      <c r="H2355" s="1110">
        <v>6</v>
      </c>
      <c r="I2355" s="705">
        <v>32235</v>
      </c>
      <c r="J2355" s="643">
        <v>17.5</v>
      </c>
      <c r="K2355" s="578">
        <f t="shared" si="125"/>
        <v>105</v>
      </c>
      <c r="L2355" s="579">
        <f t="shared" si="126"/>
        <v>0.105</v>
      </c>
      <c r="M2355" s="580">
        <f t="shared" si="127"/>
        <v>193410</v>
      </c>
      <c r="N2355" s="638"/>
      <c r="O2355" s="638" t="s">
        <v>62</v>
      </c>
      <c r="P2355" s="639" t="s">
        <v>3735</v>
      </c>
      <c r="Q2355" s="639" t="s">
        <v>270</v>
      </c>
      <c r="R2355" s="639" t="s">
        <v>68</v>
      </c>
      <c r="S2355" s="639" t="s">
        <v>152</v>
      </c>
    </row>
    <row r="2356" spans="1:19" ht="20.25" customHeight="1">
      <c r="A2356" s="639" t="s">
        <v>608</v>
      </c>
      <c r="B2356" s="638" t="s">
        <v>4154</v>
      </c>
      <c r="C2356" s="639" t="s">
        <v>399</v>
      </c>
      <c r="D2356" s="640" t="s">
        <v>4474</v>
      </c>
      <c r="E2356" s="638"/>
      <c r="F2356" s="639" t="s">
        <v>880</v>
      </c>
      <c r="G2356" s="638"/>
      <c r="H2356" s="1110">
        <v>6</v>
      </c>
      <c r="I2356" s="705">
        <v>4199</v>
      </c>
      <c r="J2356" s="643">
        <v>0</v>
      </c>
      <c r="K2356" s="578">
        <f t="shared" si="125"/>
        <v>0</v>
      </c>
      <c r="L2356" s="579">
        <f t="shared" si="126"/>
        <v>0</v>
      </c>
      <c r="M2356" s="580">
        <f t="shared" si="127"/>
        <v>25194</v>
      </c>
      <c r="N2356" s="638"/>
      <c r="O2356" s="638" t="s">
        <v>2787</v>
      </c>
      <c r="P2356" s="639" t="s">
        <v>3735</v>
      </c>
      <c r="Q2356" s="639" t="s">
        <v>336</v>
      </c>
      <c r="R2356" s="639" t="s">
        <v>73</v>
      </c>
      <c r="S2356" s="639" t="s">
        <v>152</v>
      </c>
    </row>
    <row r="2357" spans="1:19" ht="20.25" customHeight="1">
      <c r="A2357" s="639" t="s">
        <v>608</v>
      </c>
      <c r="B2357" s="638" t="s">
        <v>4154</v>
      </c>
      <c r="C2357" s="639" t="s">
        <v>399</v>
      </c>
      <c r="D2357" s="640" t="s">
        <v>4474</v>
      </c>
      <c r="E2357" s="638"/>
      <c r="F2357" s="639" t="s">
        <v>880</v>
      </c>
      <c r="G2357" s="638"/>
      <c r="H2357" s="1110">
        <v>6</v>
      </c>
      <c r="I2357" s="705">
        <v>4199</v>
      </c>
      <c r="J2357" s="643">
        <v>0</v>
      </c>
      <c r="K2357" s="578">
        <f t="shared" si="125"/>
        <v>0</v>
      </c>
      <c r="L2357" s="579">
        <f t="shared" si="126"/>
        <v>0</v>
      </c>
      <c r="M2357" s="580">
        <f t="shared" si="127"/>
        <v>25194</v>
      </c>
      <c r="N2357" s="638"/>
      <c r="O2357" s="638" t="s">
        <v>2787</v>
      </c>
      <c r="P2357" s="639" t="s">
        <v>3735</v>
      </c>
      <c r="Q2357" s="639" t="s">
        <v>336</v>
      </c>
      <c r="R2357" s="639" t="s">
        <v>73</v>
      </c>
      <c r="S2357" s="639" t="s">
        <v>152</v>
      </c>
    </row>
    <row r="2358" spans="1:19" ht="20.25" customHeight="1">
      <c r="A2358" s="639" t="s">
        <v>608</v>
      </c>
      <c r="B2358" s="638" t="s">
        <v>4154</v>
      </c>
      <c r="C2358" s="639" t="s">
        <v>399</v>
      </c>
      <c r="D2358" s="640" t="s">
        <v>4474</v>
      </c>
      <c r="E2358" s="638"/>
      <c r="F2358" s="639" t="s">
        <v>882</v>
      </c>
      <c r="G2358" s="638"/>
      <c r="H2358" s="1110">
        <v>6</v>
      </c>
      <c r="I2358" s="705">
        <v>9914</v>
      </c>
      <c r="J2358" s="643">
        <v>0</v>
      </c>
      <c r="K2358" s="578">
        <f t="shared" si="125"/>
        <v>0</v>
      </c>
      <c r="L2358" s="579">
        <f t="shared" si="126"/>
        <v>0</v>
      </c>
      <c r="M2358" s="580">
        <f t="shared" si="127"/>
        <v>59484</v>
      </c>
      <c r="N2358" s="638"/>
      <c r="O2358" s="638" t="s">
        <v>2787</v>
      </c>
      <c r="P2358" s="639" t="s">
        <v>3735</v>
      </c>
      <c r="Q2358" s="639" t="s">
        <v>336</v>
      </c>
      <c r="R2358" s="639" t="s">
        <v>73</v>
      </c>
      <c r="S2358" s="639" t="s">
        <v>152</v>
      </c>
    </row>
    <row r="2359" spans="1:19" ht="20.25" customHeight="1">
      <c r="A2359" s="639" t="s">
        <v>608</v>
      </c>
      <c r="B2359" s="638" t="s">
        <v>4154</v>
      </c>
      <c r="C2359" s="639" t="s">
        <v>399</v>
      </c>
      <c r="D2359" s="640" t="s">
        <v>4474</v>
      </c>
      <c r="E2359" s="638"/>
      <c r="F2359" s="639" t="s">
        <v>1691</v>
      </c>
      <c r="G2359" s="638"/>
      <c r="H2359" s="1110">
        <v>6</v>
      </c>
      <c r="I2359" s="705">
        <v>27292</v>
      </c>
      <c r="J2359" s="643">
        <v>0</v>
      </c>
      <c r="K2359" s="578">
        <f t="shared" si="125"/>
        <v>0</v>
      </c>
      <c r="L2359" s="579">
        <f t="shared" si="126"/>
        <v>0</v>
      </c>
      <c r="M2359" s="580">
        <f t="shared" si="127"/>
        <v>163752</v>
      </c>
      <c r="N2359" s="638"/>
      <c r="O2359" s="638" t="s">
        <v>2787</v>
      </c>
      <c r="P2359" s="639" t="s">
        <v>3735</v>
      </c>
      <c r="Q2359" s="639" t="s">
        <v>358</v>
      </c>
      <c r="R2359" s="639" t="s">
        <v>73</v>
      </c>
      <c r="S2359" s="639" t="s">
        <v>152</v>
      </c>
    </row>
    <row r="2360" spans="1:19" ht="20.25" customHeight="1">
      <c r="A2360" s="639" t="s">
        <v>608</v>
      </c>
      <c r="B2360" s="638" t="s">
        <v>4154</v>
      </c>
      <c r="C2360" s="639" t="s">
        <v>399</v>
      </c>
      <c r="D2360" s="640" t="s">
        <v>4474</v>
      </c>
      <c r="E2360" s="638"/>
      <c r="F2360" s="639" t="s">
        <v>1575</v>
      </c>
      <c r="G2360" s="638"/>
      <c r="H2360" s="1110">
        <v>6</v>
      </c>
      <c r="I2360" s="705">
        <v>8397</v>
      </c>
      <c r="J2360" s="643">
        <v>0</v>
      </c>
      <c r="K2360" s="578">
        <f t="shared" si="125"/>
        <v>0</v>
      </c>
      <c r="L2360" s="579">
        <f t="shared" si="126"/>
        <v>0</v>
      </c>
      <c r="M2360" s="580">
        <f t="shared" si="127"/>
        <v>50382</v>
      </c>
      <c r="N2360" s="638"/>
      <c r="O2360" s="638" t="s">
        <v>2787</v>
      </c>
      <c r="P2360" s="639" t="s">
        <v>3735</v>
      </c>
      <c r="Q2360" s="639" t="s">
        <v>336</v>
      </c>
      <c r="R2360" s="639" t="s">
        <v>73</v>
      </c>
      <c r="S2360" s="639" t="s">
        <v>152</v>
      </c>
    </row>
    <row r="2361" spans="1:19" ht="20.25" customHeight="1">
      <c r="A2361" s="639" t="s">
        <v>608</v>
      </c>
      <c r="B2361" s="638" t="s">
        <v>4154</v>
      </c>
      <c r="C2361" s="639" t="s">
        <v>399</v>
      </c>
      <c r="D2361" s="640" t="s">
        <v>4474</v>
      </c>
      <c r="E2361" s="638"/>
      <c r="F2361" s="639" t="s">
        <v>711</v>
      </c>
      <c r="G2361" s="638"/>
      <c r="H2361" s="1110">
        <v>8</v>
      </c>
      <c r="I2361" s="705">
        <v>4950</v>
      </c>
      <c r="J2361" s="643">
        <v>0</v>
      </c>
      <c r="K2361" s="578">
        <f t="shared" si="125"/>
        <v>0</v>
      </c>
      <c r="L2361" s="579">
        <f t="shared" si="126"/>
        <v>0</v>
      </c>
      <c r="M2361" s="580">
        <f t="shared" si="127"/>
        <v>39600</v>
      </c>
      <c r="N2361" s="638"/>
      <c r="O2361" s="638"/>
      <c r="P2361" s="639" t="s">
        <v>3735</v>
      </c>
      <c r="Q2361" s="639" t="s">
        <v>360</v>
      </c>
      <c r="R2361" s="639" t="s">
        <v>73</v>
      </c>
      <c r="S2361" s="639" t="s">
        <v>152</v>
      </c>
    </row>
    <row r="2362" spans="1:19" ht="20.25" customHeight="1">
      <c r="A2362" s="639" t="s">
        <v>608</v>
      </c>
      <c r="B2362" s="638" t="s">
        <v>4154</v>
      </c>
      <c r="C2362" s="639" t="s">
        <v>399</v>
      </c>
      <c r="D2362" s="640" t="s">
        <v>4474</v>
      </c>
      <c r="E2362" s="638"/>
      <c r="F2362" s="639" t="s">
        <v>950</v>
      </c>
      <c r="G2362" s="638"/>
      <c r="H2362" s="1110">
        <v>2</v>
      </c>
      <c r="I2362" s="705">
        <v>58926</v>
      </c>
      <c r="J2362" s="643">
        <v>35</v>
      </c>
      <c r="K2362" s="578">
        <f t="shared" si="125"/>
        <v>70</v>
      </c>
      <c r="L2362" s="579">
        <f t="shared" si="126"/>
        <v>7.0000000000000007E-2</v>
      </c>
      <c r="M2362" s="580">
        <f t="shared" si="127"/>
        <v>117852</v>
      </c>
      <c r="N2362" s="638"/>
      <c r="O2362" s="638" t="s">
        <v>1138</v>
      </c>
      <c r="P2362" s="639" t="s">
        <v>3735</v>
      </c>
      <c r="Q2362" s="639" t="s">
        <v>358</v>
      </c>
      <c r="R2362" s="639" t="s">
        <v>68</v>
      </c>
      <c r="S2362" s="639" t="s">
        <v>152</v>
      </c>
    </row>
    <row r="2363" spans="1:19" ht="20.25" customHeight="1">
      <c r="A2363" s="639" t="s">
        <v>608</v>
      </c>
      <c r="B2363" s="638" t="s">
        <v>4154</v>
      </c>
      <c r="C2363" s="639" t="s">
        <v>399</v>
      </c>
      <c r="D2363" s="640" t="s">
        <v>4474</v>
      </c>
      <c r="E2363" s="638"/>
      <c r="F2363" s="639" t="s">
        <v>880</v>
      </c>
      <c r="G2363" s="638"/>
      <c r="H2363" s="1110">
        <v>2</v>
      </c>
      <c r="I2363" s="705">
        <v>3928</v>
      </c>
      <c r="J2363" s="643">
        <v>0</v>
      </c>
      <c r="K2363" s="578">
        <f t="shared" si="125"/>
        <v>0</v>
      </c>
      <c r="L2363" s="579">
        <f t="shared" si="126"/>
        <v>0</v>
      </c>
      <c r="M2363" s="580">
        <f t="shared" si="127"/>
        <v>7856</v>
      </c>
      <c r="N2363" s="638"/>
      <c r="O2363" s="638" t="s">
        <v>1138</v>
      </c>
      <c r="P2363" s="639" t="s">
        <v>3735</v>
      </c>
      <c r="Q2363" s="639" t="s">
        <v>336</v>
      </c>
      <c r="R2363" s="639" t="s">
        <v>73</v>
      </c>
      <c r="S2363" s="639" t="s">
        <v>152</v>
      </c>
    </row>
    <row r="2364" spans="1:19" ht="20.25" customHeight="1">
      <c r="A2364" s="639" t="s">
        <v>608</v>
      </c>
      <c r="B2364" s="638" t="s">
        <v>4154</v>
      </c>
      <c r="C2364" s="639" t="s">
        <v>399</v>
      </c>
      <c r="D2364" s="640" t="s">
        <v>4474</v>
      </c>
      <c r="E2364" s="638"/>
      <c r="F2364" s="639" t="s">
        <v>632</v>
      </c>
      <c r="G2364" s="638"/>
      <c r="H2364" s="1110">
        <v>12</v>
      </c>
      <c r="I2364" s="705">
        <v>63036</v>
      </c>
      <c r="J2364" s="643">
        <v>0</v>
      </c>
      <c r="K2364" s="578">
        <f t="shared" si="125"/>
        <v>0</v>
      </c>
      <c r="L2364" s="579">
        <f t="shared" si="126"/>
        <v>0</v>
      </c>
      <c r="M2364" s="580">
        <f t="shared" si="127"/>
        <v>756432</v>
      </c>
      <c r="N2364" s="638"/>
      <c r="O2364" s="638" t="s">
        <v>4052</v>
      </c>
      <c r="P2364" s="639" t="s">
        <v>3735</v>
      </c>
      <c r="Q2364" s="639" t="s">
        <v>336</v>
      </c>
      <c r="R2364" s="639" t="s">
        <v>73</v>
      </c>
      <c r="S2364" s="639" t="s">
        <v>152</v>
      </c>
    </row>
    <row r="2365" spans="1:19" ht="20.25" customHeight="1">
      <c r="A2365" s="639" t="s">
        <v>608</v>
      </c>
      <c r="B2365" s="638" t="s">
        <v>4154</v>
      </c>
      <c r="C2365" s="639" t="s">
        <v>399</v>
      </c>
      <c r="D2365" s="640" t="s">
        <v>4474</v>
      </c>
      <c r="E2365" s="638"/>
      <c r="F2365" s="639" t="s">
        <v>631</v>
      </c>
      <c r="G2365" s="638"/>
      <c r="H2365" s="1110">
        <v>12</v>
      </c>
      <c r="I2365" s="705">
        <v>35964</v>
      </c>
      <c r="J2365" s="643">
        <v>0</v>
      </c>
      <c r="K2365" s="578">
        <f t="shared" si="125"/>
        <v>0</v>
      </c>
      <c r="L2365" s="579">
        <f t="shared" si="126"/>
        <v>0</v>
      </c>
      <c r="M2365" s="580">
        <f t="shared" si="127"/>
        <v>431568</v>
      </c>
      <c r="N2365" s="638"/>
      <c r="O2365" s="638" t="s">
        <v>4052</v>
      </c>
      <c r="P2365" s="639" t="s">
        <v>3735</v>
      </c>
      <c r="Q2365" s="639" t="s">
        <v>336</v>
      </c>
      <c r="R2365" s="639" t="s">
        <v>73</v>
      </c>
      <c r="S2365" s="639" t="s">
        <v>152</v>
      </c>
    </row>
    <row r="2366" spans="1:19" ht="20.25" customHeight="1">
      <c r="A2366" s="639" t="s">
        <v>608</v>
      </c>
      <c r="B2366" s="638" t="s">
        <v>4154</v>
      </c>
      <c r="C2366" s="639" t="s">
        <v>399</v>
      </c>
      <c r="D2366" s="640" t="s">
        <v>4474</v>
      </c>
      <c r="E2366" s="638"/>
      <c r="F2366" s="639" t="s">
        <v>880</v>
      </c>
      <c r="G2366" s="638"/>
      <c r="H2366" s="1110">
        <v>8</v>
      </c>
      <c r="I2366" s="705">
        <v>3779</v>
      </c>
      <c r="J2366" s="643">
        <v>0</v>
      </c>
      <c r="K2366" s="578">
        <f t="shared" si="125"/>
        <v>0</v>
      </c>
      <c r="L2366" s="579">
        <f t="shared" si="126"/>
        <v>0</v>
      </c>
      <c r="M2366" s="580">
        <f t="shared" si="127"/>
        <v>30232</v>
      </c>
      <c r="N2366" s="638"/>
      <c r="O2366" s="638" t="s">
        <v>1138</v>
      </c>
      <c r="P2366" s="639" t="s">
        <v>3735</v>
      </c>
      <c r="Q2366" s="639" t="s">
        <v>336</v>
      </c>
      <c r="R2366" s="639" t="s">
        <v>73</v>
      </c>
      <c r="S2366" s="639" t="s">
        <v>152</v>
      </c>
    </row>
    <row r="2367" spans="1:19" ht="20.25" customHeight="1">
      <c r="A2367" s="639" t="s">
        <v>608</v>
      </c>
      <c r="B2367" s="638" t="s">
        <v>4154</v>
      </c>
      <c r="C2367" s="639" t="s">
        <v>399</v>
      </c>
      <c r="D2367" s="640" t="s">
        <v>4474</v>
      </c>
      <c r="E2367" s="638"/>
      <c r="F2367" s="639" t="s">
        <v>629</v>
      </c>
      <c r="G2367" s="638"/>
      <c r="H2367" s="1110">
        <v>8</v>
      </c>
      <c r="I2367" s="705">
        <v>137525</v>
      </c>
      <c r="J2367" s="643">
        <v>31</v>
      </c>
      <c r="K2367" s="578">
        <f t="shared" si="125"/>
        <v>248</v>
      </c>
      <c r="L2367" s="579">
        <f t="shared" si="126"/>
        <v>0.248</v>
      </c>
      <c r="M2367" s="580">
        <f t="shared" si="127"/>
        <v>1100200</v>
      </c>
      <c r="N2367" s="638"/>
      <c r="O2367" s="638" t="s">
        <v>1138</v>
      </c>
      <c r="P2367" s="639" t="s">
        <v>3735</v>
      </c>
      <c r="Q2367" s="639" t="s">
        <v>327</v>
      </c>
      <c r="R2367" s="639" t="s">
        <v>68</v>
      </c>
      <c r="S2367" s="639" t="s">
        <v>152</v>
      </c>
    </row>
    <row r="2368" spans="1:19" ht="20.25" customHeight="1">
      <c r="A2368" s="639" t="s">
        <v>608</v>
      </c>
      <c r="B2368" s="638" t="s">
        <v>4154</v>
      </c>
      <c r="C2368" s="639" t="s">
        <v>399</v>
      </c>
      <c r="D2368" s="640" t="s">
        <v>4474</v>
      </c>
      <c r="E2368" s="638"/>
      <c r="F2368" s="639" t="s">
        <v>1736</v>
      </c>
      <c r="G2368" s="638"/>
      <c r="H2368" s="1110">
        <v>10</v>
      </c>
      <c r="I2368" s="705">
        <v>109680</v>
      </c>
      <c r="J2368" s="643">
        <v>14.7</v>
      </c>
      <c r="K2368" s="578">
        <f t="shared" si="125"/>
        <v>147</v>
      </c>
      <c r="L2368" s="579">
        <f t="shared" si="126"/>
        <v>0.14699999999999999</v>
      </c>
      <c r="M2368" s="580">
        <f t="shared" si="127"/>
        <v>1096800</v>
      </c>
      <c r="N2368" s="638"/>
      <c r="O2368" s="638" t="s">
        <v>2898</v>
      </c>
      <c r="P2368" s="639" t="s">
        <v>3735</v>
      </c>
      <c r="Q2368" s="639" t="s">
        <v>755</v>
      </c>
      <c r="R2368" s="639" t="s">
        <v>60</v>
      </c>
      <c r="S2368" s="639" t="s">
        <v>152</v>
      </c>
    </row>
    <row r="2369" spans="1:19" ht="20.25" customHeight="1">
      <c r="A2369" s="639" t="s">
        <v>608</v>
      </c>
      <c r="B2369" s="638" t="s">
        <v>4154</v>
      </c>
      <c r="C2369" s="639" t="s">
        <v>399</v>
      </c>
      <c r="D2369" s="640" t="s">
        <v>4474</v>
      </c>
      <c r="E2369" s="638"/>
      <c r="F2369" s="639" t="s">
        <v>880</v>
      </c>
      <c r="G2369" s="638"/>
      <c r="H2369" s="1110">
        <v>8</v>
      </c>
      <c r="I2369" s="705">
        <v>4543</v>
      </c>
      <c r="J2369" s="643">
        <v>0</v>
      </c>
      <c r="K2369" s="578">
        <f t="shared" si="125"/>
        <v>0</v>
      </c>
      <c r="L2369" s="579">
        <f t="shared" si="126"/>
        <v>0</v>
      </c>
      <c r="M2369" s="580">
        <f t="shared" si="127"/>
        <v>36344</v>
      </c>
      <c r="N2369" s="638"/>
      <c r="O2369" s="638" t="s">
        <v>4157</v>
      </c>
      <c r="P2369" s="639" t="s">
        <v>3735</v>
      </c>
      <c r="Q2369" s="639" t="s">
        <v>336</v>
      </c>
      <c r="R2369" s="639" t="s">
        <v>73</v>
      </c>
      <c r="S2369" s="639" t="s">
        <v>152</v>
      </c>
    </row>
    <row r="2370" spans="1:19" ht="20.25" customHeight="1">
      <c r="A2370" s="639" t="s">
        <v>608</v>
      </c>
      <c r="B2370" s="638" t="s">
        <v>4154</v>
      </c>
      <c r="C2370" s="639" t="s">
        <v>399</v>
      </c>
      <c r="D2370" s="640" t="s">
        <v>4474</v>
      </c>
      <c r="E2370" s="638"/>
      <c r="F2370" s="639" t="s">
        <v>880</v>
      </c>
      <c r="G2370" s="638"/>
      <c r="H2370" s="1110">
        <v>8</v>
      </c>
      <c r="I2370" s="705">
        <v>4543</v>
      </c>
      <c r="J2370" s="643">
        <v>0</v>
      </c>
      <c r="K2370" s="578">
        <f t="shared" si="125"/>
        <v>0</v>
      </c>
      <c r="L2370" s="579">
        <f t="shared" si="126"/>
        <v>0</v>
      </c>
      <c r="M2370" s="580">
        <f t="shared" si="127"/>
        <v>36344</v>
      </c>
      <c r="N2370" s="638"/>
      <c r="O2370" s="638" t="s">
        <v>4157</v>
      </c>
      <c r="P2370" s="639" t="s">
        <v>3735</v>
      </c>
      <c r="Q2370" s="639" t="s">
        <v>336</v>
      </c>
      <c r="R2370" s="639" t="s">
        <v>73</v>
      </c>
      <c r="S2370" s="639" t="s">
        <v>152</v>
      </c>
    </row>
    <row r="2371" spans="1:19" ht="20.25" customHeight="1">
      <c r="A2371" s="639" t="s">
        <v>608</v>
      </c>
      <c r="B2371" s="638" t="s">
        <v>4154</v>
      </c>
      <c r="C2371" s="639" t="s">
        <v>399</v>
      </c>
      <c r="D2371" s="640" t="s">
        <v>4474</v>
      </c>
      <c r="E2371" s="638"/>
      <c r="F2371" s="639" t="s">
        <v>2142</v>
      </c>
      <c r="G2371" s="638"/>
      <c r="H2371" s="1110">
        <v>8</v>
      </c>
      <c r="I2371" s="705">
        <v>115099</v>
      </c>
      <c r="J2371" s="643">
        <v>0</v>
      </c>
      <c r="K2371" s="578">
        <f t="shared" si="125"/>
        <v>0</v>
      </c>
      <c r="L2371" s="579">
        <f t="shared" si="126"/>
        <v>0</v>
      </c>
      <c r="M2371" s="580">
        <f t="shared" si="127"/>
        <v>920792</v>
      </c>
      <c r="N2371" s="638"/>
      <c r="O2371" s="638" t="s">
        <v>4157</v>
      </c>
      <c r="P2371" s="639" t="s">
        <v>3735</v>
      </c>
      <c r="Q2371" s="639" t="s">
        <v>271</v>
      </c>
      <c r="R2371" s="639" t="s">
        <v>73</v>
      </c>
      <c r="S2371" s="639" t="s">
        <v>152</v>
      </c>
    </row>
    <row r="2372" spans="1:19" ht="20.25" customHeight="1">
      <c r="A2372" s="639" t="s">
        <v>608</v>
      </c>
      <c r="B2372" s="638" t="s">
        <v>4154</v>
      </c>
      <c r="C2372" s="639" t="s">
        <v>399</v>
      </c>
      <c r="D2372" s="640" t="s">
        <v>4474</v>
      </c>
      <c r="E2372" s="638"/>
      <c r="F2372" s="639" t="s">
        <v>1575</v>
      </c>
      <c r="G2372" s="638"/>
      <c r="H2372" s="1110">
        <v>8</v>
      </c>
      <c r="I2372" s="705">
        <v>9087</v>
      </c>
      <c r="J2372" s="643">
        <v>0</v>
      </c>
      <c r="K2372" s="578">
        <f t="shared" si="125"/>
        <v>0</v>
      </c>
      <c r="L2372" s="579">
        <f t="shared" si="126"/>
        <v>0</v>
      </c>
      <c r="M2372" s="580">
        <f t="shared" si="127"/>
        <v>72696</v>
      </c>
      <c r="N2372" s="638"/>
      <c r="O2372" s="638" t="s">
        <v>4157</v>
      </c>
      <c r="P2372" s="639" t="s">
        <v>3735</v>
      </c>
      <c r="Q2372" s="639" t="s">
        <v>336</v>
      </c>
      <c r="R2372" s="639" t="s">
        <v>73</v>
      </c>
      <c r="S2372" s="639" t="s">
        <v>152</v>
      </c>
    </row>
    <row r="2373" spans="1:19" ht="20.25" customHeight="1">
      <c r="A2373" s="639" t="s">
        <v>608</v>
      </c>
      <c r="B2373" s="638" t="s">
        <v>4154</v>
      </c>
      <c r="C2373" s="639" t="s">
        <v>399</v>
      </c>
      <c r="D2373" s="640" t="s">
        <v>4474</v>
      </c>
      <c r="E2373" s="638"/>
      <c r="F2373" s="639" t="s">
        <v>882</v>
      </c>
      <c r="G2373" s="638"/>
      <c r="H2373" s="1110">
        <v>8</v>
      </c>
      <c r="I2373" s="705">
        <v>10727</v>
      </c>
      <c r="J2373" s="643">
        <v>0</v>
      </c>
      <c r="K2373" s="578">
        <f t="shared" si="125"/>
        <v>0</v>
      </c>
      <c r="L2373" s="579">
        <f t="shared" si="126"/>
        <v>0</v>
      </c>
      <c r="M2373" s="580">
        <f t="shared" si="127"/>
        <v>85816</v>
      </c>
      <c r="N2373" s="638"/>
      <c r="O2373" s="638" t="s">
        <v>4157</v>
      </c>
      <c r="P2373" s="639" t="s">
        <v>3735</v>
      </c>
      <c r="Q2373" s="639" t="s">
        <v>336</v>
      </c>
      <c r="R2373" s="639" t="s">
        <v>73</v>
      </c>
      <c r="S2373" s="639" t="s">
        <v>152</v>
      </c>
    </row>
    <row r="2374" spans="1:19" ht="20.25" customHeight="1">
      <c r="A2374" s="639" t="s">
        <v>608</v>
      </c>
      <c r="B2374" s="638" t="s">
        <v>4154</v>
      </c>
      <c r="C2374" s="639" t="s">
        <v>399</v>
      </c>
      <c r="D2374" s="640" t="s">
        <v>4474</v>
      </c>
      <c r="E2374" s="638"/>
      <c r="F2374" s="639" t="s">
        <v>754</v>
      </c>
      <c r="G2374" s="638"/>
      <c r="H2374" s="1110">
        <v>10</v>
      </c>
      <c r="I2374" s="705">
        <v>62100</v>
      </c>
      <c r="J2374" s="643">
        <v>0</v>
      </c>
      <c r="K2374" s="578">
        <f t="shared" si="125"/>
        <v>0</v>
      </c>
      <c r="L2374" s="579">
        <f t="shared" si="126"/>
        <v>0</v>
      </c>
      <c r="M2374" s="580">
        <f t="shared" si="127"/>
        <v>621000</v>
      </c>
      <c r="N2374" s="638"/>
      <c r="O2374" s="638"/>
      <c r="P2374" s="639" t="s">
        <v>3735</v>
      </c>
      <c r="Q2374" s="639" t="s">
        <v>336</v>
      </c>
      <c r="R2374" s="639" t="s">
        <v>73</v>
      </c>
      <c r="S2374" s="639" t="s">
        <v>152</v>
      </c>
    </row>
    <row r="2375" spans="1:19" ht="20.25" customHeight="1">
      <c r="A2375" s="639" t="s">
        <v>608</v>
      </c>
      <c r="B2375" s="638" t="s">
        <v>4154</v>
      </c>
      <c r="C2375" s="639" t="s">
        <v>399</v>
      </c>
      <c r="D2375" s="640" t="s">
        <v>4474</v>
      </c>
      <c r="E2375" s="638"/>
      <c r="F2375" s="639" t="s">
        <v>4035</v>
      </c>
      <c r="G2375" s="638"/>
      <c r="H2375" s="1110">
        <v>4</v>
      </c>
      <c r="I2375" s="705">
        <v>41005</v>
      </c>
      <c r="J2375" s="643">
        <v>12.1</v>
      </c>
      <c r="K2375" s="578">
        <f t="shared" si="125"/>
        <v>48.4</v>
      </c>
      <c r="L2375" s="579">
        <f t="shared" si="126"/>
        <v>4.8399999999999999E-2</v>
      </c>
      <c r="M2375" s="580">
        <f t="shared" si="127"/>
        <v>164020</v>
      </c>
      <c r="N2375" s="638"/>
      <c r="O2375" s="638" t="s">
        <v>62</v>
      </c>
      <c r="P2375" s="639" t="s">
        <v>3735</v>
      </c>
      <c r="Q2375" s="639" t="s">
        <v>755</v>
      </c>
      <c r="R2375" s="639" t="s">
        <v>68</v>
      </c>
      <c r="S2375" s="639" t="s">
        <v>152</v>
      </c>
    </row>
    <row r="2376" spans="1:19" ht="20.25" customHeight="1">
      <c r="A2376" s="639" t="s">
        <v>608</v>
      </c>
      <c r="B2376" s="638" t="s">
        <v>4154</v>
      </c>
      <c r="C2376" s="639" t="s">
        <v>399</v>
      </c>
      <c r="D2376" s="640" t="s">
        <v>4474</v>
      </c>
      <c r="E2376" s="638"/>
      <c r="F2376" s="639" t="s">
        <v>1399</v>
      </c>
      <c r="G2376" s="638"/>
      <c r="H2376" s="1110">
        <v>4</v>
      </c>
      <c r="I2376" s="705">
        <v>13942</v>
      </c>
      <c r="J2376" s="643">
        <v>0</v>
      </c>
      <c r="K2376" s="578">
        <f t="shared" si="125"/>
        <v>0</v>
      </c>
      <c r="L2376" s="579">
        <f t="shared" si="126"/>
        <v>0</v>
      </c>
      <c r="M2376" s="580">
        <f t="shared" si="127"/>
        <v>55768</v>
      </c>
      <c r="N2376" s="638"/>
      <c r="O2376" s="638" t="s">
        <v>62</v>
      </c>
      <c r="P2376" s="639" t="s">
        <v>3735</v>
      </c>
      <c r="Q2376" s="639" t="s">
        <v>577</v>
      </c>
      <c r="R2376" s="639" t="s">
        <v>375</v>
      </c>
      <c r="S2376" s="639" t="s">
        <v>152</v>
      </c>
    </row>
    <row r="2377" spans="1:19" ht="20.25" customHeight="1">
      <c r="A2377" s="639" t="s">
        <v>608</v>
      </c>
      <c r="B2377" s="638" t="s">
        <v>4154</v>
      </c>
      <c r="C2377" s="639" t="s">
        <v>399</v>
      </c>
      <c r="D2377" s="640" t="s">
        <v>4474</v>
      </c>
      <c r="E2377" s="638"/>
      <c r="F2377" s="639" t="s">
        <v>756</v>
      </c>
      <c r="G2377" s="638"/>
      <c r="H2377" s="1110">
        <v>4</v>
      </c>
      <c r="I2377" s="705">
        <v>47014</v>
      </c>
      <c r="J2377" s="643">
        <v>0</v>
      </c>
      <c r="K2377" s="578">
        <f t="shared" si="125"/>
        <v>0</v>
      </c>
      <c r="L2377" s="579">
        <f t="shared" si="126"/>
        <v>0</v>
      </c>
      <c r="M2377" s="580">
        <f t="shared" si="127"/>
        <v>188056</v>
      </c>
      <c r="N2377" s="638"/>
      <c r="O2377" s="638" t="s">
        <v>2787</v>
      </c>
      <c r="P2377" s="639" t="s">
        <v>3735</v>
      </c>
      <c r="Q2377" s="639" t="s">
        <v>271</v>
      </c>
      <c r="R2377" s="639" t="s">
        <v>73</v>
      </c>
      <c r="S2377" s="639" t="s">
        <v>152</v>
      </c>
    </row>
    <row r="2378" spans="1:19" ht="20.25" customHeight="1">
      <c r="A2378" s="639" t="s">
        <v>608</v>
      </c>
      <c r="B2378" s="638" t="s">
        <v>4154</v>
      </c>
      <c r="C2378" s="639" t="s">
        <v>399</v>
      </c>
      <c r="D2378" s="640" t="s">
        <v>4474</v>
      </c>
      <c r="E2378" s="638"/>
      <c r="F2378" s="639" t="s">
        <v>880</v>
      </c>
      <c r="G2378" s="638"/>
      <c r="H2378" s="1110">
        <v>4</v>
      </c>
      <c r="I2378" s="705">
        <v>3786</v>
      </c>
      <c r="J2378" s="643">
        <v>0</v>
      </c>
      <c r="K2378" s="578">
        <f t="shared" si="125"/>
        <v>0</v>
      </c>
      <c r="L2378" s="579">
        <f t="shared" si="126"/>
        <v>0</v>
      </c>
      <c r="M2378" s="580">
        <f t="shared" si="127"/>
        <v>15144</v>
      </c>
      <c r="N2378" s="638"/>
      <c r="O2378" s="638" t="s">
        <v>2787</v>
      </c>
      <c r="P2378" s="639" t="s">
        <v>3735</v>
      </c>
      <c r="Q2378" s="639" t="s">
        <v>336</v>
      </c>
      <c r="R2378" s="639" t="s">
        <v>73</v>
      </c>
      <c r="S2378" s="639" t="s">
        <v>152</v>
      </c>
    </row>
    <row r="2379" spans="1:19" ht="20.25" customHeight="1">
      <c r="A2379" s="639" t="s">
        <v>608</v>
      </c>
      <c r="B2379" s="638" t="s">
        <v>4154</v>
      </c>
      <c r="C2379" s="639" t="s">
        <v>399</v>
      </c>
      <c r="D2379" s="640" t="s">
        <v>4474</v>
      </c>
      <c r="E2379" s="638"/>
      <c r="F2379" s="639" t="s">
        <v>880</v>
      </c>
      <c r="G2379" s="638"/>
      <c r="H2379" s="1110">
        <v>4</v>
      </c>
      <c r="I2379" s="705">
        <v>3786</v>
      </c>
      <c r="J2379" s="643">
        <v>0</v>
      </c>
      <c r="K2379" s="578">
        <f t="shared" si="125"/>
        <v>0</v>
      </c>
      <c r="L2379" s="579">
        <f t="shared" si="126"/>
        <v>0</v>
      </c>
      <c r="M2379" s="580">
        <f t="shared" si="127"/>
        <v>15144</v>
      </c>
      <c r="N2379" s="638"/>
      <c r="O2379" s="638" t="s">
        <v>2787</v>
      </c>
      <c r="P2379" s="639" t="s">
        <v>3735</v>
      </c>
      <c r="Q2379" s="639" t="s">
        <v>336</v>
      </c>
      <c r="R2379" s="639" t="s">
        <v>73</v>
      </c>
      <c r="S2379" s="639" t="s">
        <v>152</v>
      </c>
    </row>
    <row r="2380" spans="1:19" ht="20.25" customHeight="1">
      <c r="A2380" s="639" t="s">
        <v>608</v>
      </c>
      <c r="B2380" s="638" t="s">
        <v>4154</v>
      </c>
      <c r="C2380" s="639" t="s">
        <v>399</v>
      </c>
      <c r="D2380" s="640" t="s">
        <v>4474</v>
      </c>
      <c r="E2380" s="638"/>
      <c r="F2380" s="639" t="s">
        <v>1575</v>
      </c>
      <c r="G2380" s="638"/>
      <c r="H2380" s="1110">
        <v>4</v>
      </c>
      <c r="I2380" s="705">
        <v>7573</v>
      </c>
      <c r="J2380" s="643">
        <v>0</v>
      </c>
      <c r="K2380" s="578">
        <f t="shared" si="125"/>
        <v>0</v>
      </c>
      <c r="L2380" s="579">
        <f t="shared" si="126"/>
        <v>0</v>
      </c>
      <c r="M2380" s="580">
        <f t="shared" si="127"/>
        <v>30292</v>
      </c>
      <c r="N2380" s="638"/>
      <c r="O2380" s="638" t="s">
        <v>2787</v>
      </c>
      <c r="P2380" s="639" t="s">
        <v>3735</v>
      </c>
      <c r="Q2380" s="639" t="s">
        <v>336</v>
      </c>
      <c r="R2380" s="639" t="s">
        <v>73</v>
      </c>
      <c r="S2380" s="639" t="s">
        <v>152</v>
      </c>
    </row>
    <row r="2381" spans="1:19" ht="20.25" customHeight="1">
      <c r="A2381" s="639" t="s">
        <v>608</v>
      </c>
      <c r="B2381" s="638" t="s">
        <v>4154</v>
      </c>
      <c r="C2381" s="639" t="s">
        <v>399</v>
      </c>
      <c r="D2381" s="640" t="s">
        <v>4474</v>
      </c>
      <c r="E2381" s="638"/>
      <c r="F2381" s="639" t="s">
        <v>882</v>
      </c>
      <c r="G2381" s="638"/>
      <c r="H2381" s="1110">
        <v>4</v>
      </c>
      <c r="I2381" s="705">
        <v>8940</v>
      </c>
      <c r="J2381" s="643">
        <v>0</v>
      </c>
      <c r="K2381" s="578">
        <f t="shared" si="125"/>
        <v>0</v>
      </c>
      <c r="L2381" s="579">
        <f t="shared" si="126"/>
        <v>0</v>
      </c>
      <c r="M2381" s="580">
        <f t="shared" si="127"/>
        <v>35760</v>
      </c>
      <c r="N2381" s="638"/>
      <c r="O2381" s="638" t="s">
        <v>2787</v>
      </c>
      <c r="P2381" s="639" t="s">
        <v>3735</v>
      </c>
      <c r="Q2381" s="639" t="s">
        <v>336</v>
      </c>
      <c r="R2381" s="639" t="s">
        <v>73</v>
      </c>
      <c r="S2381" s="639" t="s">
        <v>152</v>
      </c>
    </row>
    <row r="2382" spans="1:19" ht="20.25" customHeight="1">
      <c r="A2382" s="639" t="s">
        <v>608</v>
      </c>
      <c r="B2382" s="638" t="s">
        <v>4154</v>
      </c>
      <c r="C2382" s="639" t="s">
        <v>399</v>
      </c>
      <c r="D2382" s="640" t="s">
        <v>4474</v>
      </c>
      <c r="E2382" s="638"/>
      <c r="F2382" s="639" t="s">
        <v>558</v>
      </c>
      <c r="G2382" s="638"/>
      <c r="H2382" s="1110">
        <v>6</v>
      </c>
      <c r="I2382" s="705">
        <v>8920</v>
      </c>
      <c r="J2382" s="643">
        <v>0</v>
      </c>
      <c r="K2382" s="578">
        <f t="shared" si="125"/>
        <v>0</v>
      </c>
      <c r="L2382" s="579">
        <f t="shared" si="126"/>
        <v>0</v>
      </c>
      <c r="M2382" s="580">
        <f t="shared" si="127"/>
        <v>53520</v>
      </c>
      <c r="N2382" s="638"/>
      <c r="O2382" s="638" t="s">
        <v>4158</v>
      </c>
      <c r="P2382" s="639" t="s">
        <v>3735</v>
      </c>
      <c r="Q2382" s="639" t="s">
        <v>336</v>
      </c>
      <c r="R2382" s="639" t="s">
        <v>73</v>
      </c>
      <c r="S2382" s="639" t="s">
        <v>152</v>
      </c>
    </row>
    <row r="2383" spans="1:19" ht="20.25" customHeight="1">
      <c r="A2383" s="639" t="s">
        <v>608</v>
      </c>
      <c r="B2383" s="638" t="s">
        <v>4154</v>
      </c>
      <c r="C2383" s="639" t="s">
        <v>399</v>
      </c>
      <c r="D2383" s="640" t="s">
        <v>4474</v>
      </c>
      <c r="E2383" s="638"/>
      <c r="F2383" s="639" t="s">
        <v>509</v>
      </c>
      <c r="G2383" s="638"/>
      <c r="H2383" s="1110">
        <v>6</v>
      </c>
      <c r="I2383" s="705">
        <v>1846</v>
      </c>
      <c r="J2383" s="643">
        <v>0</v>
      </c>
      <c r="K2383" s="578">
        <f t="shared" si="125"/>
        <v>0</v>
      </c>
      <c r="L2383" s="579">
        <f t="shared" si="126"/>
        <v>0</v>
      </c>
      <c r="M2383" s="580">
        <f t="shared" si="127"/>
        <v>11076</v>
      </c>
      <c r="N2383" s="638"/>
      <c r="O2383" s="638" t="s">
        <v>4158</v>
      </c>
      <c r="P2383" s="639" t="s">
        <v>3735</v>
      </c>
      <c r="Q2383" s="639" t="s">
        <v>336</v>
      </c>
      <c r="R2383" s="639" t="s">
        <v>73</v>
      </c>
      <c r="S2383" s="639" t="s">
        <v>152</v>
      </c>
    </row>
    <row r="2384" spans="1:19" ht="20.25" customHeight="1">
      <c r="A2384" s="639" t="s">
        <v>608</v>
      </c>
      <c r="B2384" s="638" t="s">
        <v>4154</v>
      </c>
      <c r="C2384" s="639" t="s">
        <v>399</v>
      </c>
      <c r="D2384" s="640" t="s">
        <v>4474</v>
      </c>
      <c r="E2384" s="638"/>
      <c r="F2384" s="639" t="s">
        <v>442</v>
      </c>
      <c r="G2384" s="638"/>
      <c r="H2384" s="1110">
        <v>6</v>
      </c>
      <c r="I2384" s="705">
        <v>1025</v>
      </c>
      <c r="J2384" s="643">
        <v>0</v>
      </c>
      <c r="K2384" s="578">
        <f t="shared" si="125"/>
        <v>0</v>
      </c>
      <c r="L2384" s="579">
        <f t="shared" si="126"/>
        <v>0</v>
      </c>
      <c r="M2384" s="580">
        <f t="shared" si="127"/>
        <v>6150</v>
      </c>
      <c r="N2384" s="638"/>
      <c r="O2384" s="638" t="s">
        <v>4158</v>
      </c>
      <c r="P2384" s="639" t="s">
        <v>3735</v>
      </c>
      <c r="Q2384" s="639" t="s">
        <v>336</v>
      </c>
      <c r="R2384" s="639" t="s">
        <v>73</v>
      </c>
      <c r="S2384" s="639" t="s">
        <v>152</v>
      </c>
    </row>
    <row r="2385" spans="1:21" ht="20.25" customHeight="1">
      <c r="A2385" s="639" t="s">
        <v>608</v>
      </c>
      <c r="B2385" s="638" t="s">
        <v>4154</v>
      </c>
      <c r="C2385" s="639" t="s">
        <v>399</v>
      </c>
      <c r="D2385" s="640" t="s">
        <v>4474</v>
      </c>
      <c r="E2385" s="638"/>
      <c r="F2385" s="639" t="s">
        <v>81</v>
      </c>
      <c r="G2385" s="638"/>
      <c r="H2385" s="1110">
        <v>6</v>
      </c>
      <c r="I2385" s="705">
        <v>7177</v>
      </c>
      <c r="J2385" s="643">
        <v>0</v>
      </c>
      <c r="K2385" s="578">
        <f t="shared" si="125"/>
        <v>0</v>
      </c>
      <c r="L2385" s="579">
        <f t="shared" si="126"/>
        <v>0</v>
      </c>
      <c r="M2385" s="580">
        <f t="shared" si="127"/>
        <v>43062</v>
      </c>
      <c r="N2385" s="638"/>
      <c r="O2385" s="638" t="s">
        <v>4158</v>
      </c>
      <c r="P2385" s="639" t="s">
        <v>3735</v>
      </c>
      <c r="Q2385" s="639" t="s">
        <v>336</v>
      </c>
      <c r="R2385" s="639" t="s">
        <v>73</v>
      </c>
      <c r="S2385" s="639" t="s">
        <v>152</v>
      </c>
    </row>
    <row r="2386" spans="1:21" ht="20.25" customHeight="1">
      <c r="A2386" s="639" t="s">
        <v>608</v>
      </c>
      <c r="B2386" s="638" t="s">
        <v>4154</v>
      </c>
      <c r="C2386" s="639" t="s">
        <v>399</v>
      </c>
      <c r="D2386" s="640" t="s">
        <v>4474</v>
      </c>
      <c r="E2386" s="638"/>
      <c r="F2386" s="639" t="s">
        <v>366</v>
      </c>
      <c r="G2386" s="638"/>
      <c r="H2386" s="1110">
        <v>6</v>
      </c>
      <c r="I2386" s="705">
        <v>5332</v>
      </c>
      <c r="J2386" s="643">
        <v>0</v>
      </c>
      <c r="K2386" s="578">
        <f t="shared" si="125"/>
        <v>0</v>
      </c>
      <c r="L2386" s="579">
        <f t="shared" si="126"/>
        <v>0</v>
      </c>
      <c r="M2386" s="580">
        <f t="shared" si="127"/>
        <v>31992</v>
      </c>
      <c r="N2386" s="638"/>
      <c r="O2386" s="638" t="s">
        <v>4158</v>
      </c>
      <c r="P2386" s="639" t="s">
        <v>3735</v>
      </c>
      <c r="Q2386" s="639" t="s">
        <v>336</v>
      </c>
      <c r="R2386" s="639" t="s">
        <v>73</v>
      </c>
      <c r="S2386" s="639" t="s">
        <v>152</v>
      </c>
    </row>
    <row r="2387" spans="1:21" ht="20.25" customHeight="1">
      <c r="A2387" s="639" t="s">
        <v>608</v>
      </c>
      <c r="B2387" s="638" t="s">
        <v>4154</v>
      </c>
      <c r="C2387" s="639" t="s">
        <v>399</v>
      </c>
      <c r="D2387" s="640" t="s">
        <v>4474</v>
      </c>
      <c r="E2387" s="638"/>
      <c r="F2387" s="639" t="s">
        <v>2717</v>
      </c>
      <c r="G2387" s="638"/>
      <c r="H2387" s="1110">
        <v>1</v>
      </c>
      <c r="I2387" s="705">
        <v>70200</v>
      </c>
      <c r="J2387" s="643">
        <v>0</v>
      </c>
      <c r="K2387" s="578">
        <f t="shared" si="125"/>
        <v>0</v>
      </c>
      <c r="L2387" s="579">
        <f t="shared" si="126"/>
        <v>0</v>
      </c>
      <c r="M2387" s="580">
        <f t="shared" si="127"/>
        <v>70200</v>
      </c>
      <c r="N2387" s="638"/>
      <c r="O2387" s="638"/>
      <c r="P2387" s="639" t="s">
        <v>3735</v>
      </c>
      <c r="Q2387" s="639" t="s">
        <v>272</v>
      </c>
      <c r="R2387" s="639" t="s">
        <v>73</v>
      </c>
      <c r="S2387" s="639" t="s">
        <v>152</v>
      </c>
    </row>
    <row r="2388" spans="1:21" ht="20.25" customHeight="1">
      <c r="A2388" s="639" t="s">
        <v>608</v>
      </c>
      <c r="B2388" s="638" t="s">
        <v>4154</v>
      </c>
      <c r="C2388" s="639" t="s">
        <v>399</v>
      </c>
      <c r="D2388" s="640" t="s">
        <v>4474</v>
      </c>
      <c r="E2388" s="638"/>
      <c r="F2388" s="639" t="s">
        <v>83</v>
      </c>
      <c r="G2388" s="638"/>
      <c r="H2388" s="1110">
        <v>1</v>
      </c>
      <c r="I2388" s="705">
        <v>12600</v>
      </c>
      <c r="J2388" s="643">
        <v>0</v>
      </c>
      <c r="K2388" s="578">
        <f t="shared" si="125"/>
        <v>0</v>
      </c>
      <c r="L2388" s="579">
        <f t="shared" si="126"/>
        <v>0</v>
      </c>
      <c r="M2388" s="580">
        <f t="shared" si="127"/>
        <v>12600</v>
      </c>
      <c r="N2388" s="638"/>
      <c r="O2388" s="638"/>
      <c r="P2388" s="639" t="s">
        <v>3735</v>
      </c>
      <c r="Q2388" s="639" t="s">
        <v>336</v>
      </c>
      <c r="R2388" s="639" t="s">
        <v>73</v>
      </c>
      <c r="S2388" s="639" t="s">
        <v>152</v>
      </c>
    </row>
    <row r="2389" spans="1:21" ht="20.25" customHeight="1">
      <c r="A2389" s="639" t="s">
        <v>608</v>
      </c>
      <c r="B2389" s="638" t="s">
        <v>4154</v>
      </c>
      <c r="C2389" s="639" t="s">
        <v>399</v>
      </c>
      <c r="D2389" s="640" t="s">
        <v>4474</v>
      </c>
      <c r="E2389" s="638"/>
      <c r="F2389" s="639" t="s">
        <v>620</v>
      </c>
      <c r="G2389" s="638"/>
      <c r="H2389" s="1110">
        <v>8</v>
      </c>
      <c r="I2389" s="705">
        <v>9000</v>
      </c>
      <c r="J2389" s="643">
        <v>0</v>
      </c>
      <c r="K2389" s="578">
        <f t="shared" si="125"/>
        <v>0</v>
      </c>
      <c r="L2389" s="579">
        <f t="shared" si="126"/>
        <v>0</v>
      </c>
      <c r="M2389" s="580">
        <f t="shared" si="127"/>
        <v>72000</v>
      </c>
      <c r="N2389" s="638"/>
      <c r="O2389" s="638" t="s">
        <v>586</v>
      </c>
      <c r="P2389" s="639" t="s">
        <v>3735</v>
      </c>
      <c r="Q2389" s="639" t="s">
        <v>336</v>
      </c>
      <c r="R2389" s="639" t="s">
        <v>73</v>
      </c>
      <c r="S2389" s="639" t="s">
        <v>152</v>
      </c>
    </row>
    <row r="2390" spans="1:21" ht="20.25" customHeight="1">
      <c r="A2390" s="639" t="s">
        <v>4055</v>
      </c>
      <c r="B2390" s="638" t="s">
        <v>4057</v>
      </c>
      <c r="C2390" s="639" t="s">
        <v>1073</v>
      </c>
      <c r="D2390" s="640" t="s">
        <v>4397</v>
      </c>
      <c r="E2390" s="638"/>
      <c r="F2390" s="639" t="s">
        <v>1387</v>
      </c>
      <c r="G2390" s="638"/>
      <c r="H2390" s="1110">
        <v>193</v>
      </c>
      <c r="I2390" s="705">
        <v>13715</v>
      </c>
      <c r="J2390" s="643">
        <v>0</v>
      </c>
      <c r="K2390" s="578">
        <f t="shared" si="125"/>
        <v>0</v>
      </c>
      <c r="L2390" s="579">
        <f t="shared" si="126"/>
        <v>0</v>
      </c>
      <c r="M2390" s="580">
        <f t="shared" si="127"/>
        <v>2646995</v>
      </c>
      <c r="N2390" s="638"/>
      <c r="O2390" s="638" t="s">
        <v>2031</v>
      </c>
      <c r="P2390" s="639" t="s">
        <v>372</v>
      </c>
      <c r="Q2390" s="639" t="s">
        <v>577</v>
      </c>
      <c r="R2390" s="639" t="s">
        <v>375</v>
      </c>
      <c r="S2390" s="639" t="s">
        <v>213</v>
      </c>
      <c r="T2390" s="34" t="s">
        <v>1611</v>
      </c>
      <c r="U2390" s="34" t="s">
        <v>4058</v>
      </c>
    </row>
    <row r="2391" spans="1:21" ht="20.25" customHeight="1">
      <c r="A2391" s="639" t="s">
        <v>4055</v>
      </c>
      <c r="B2391" s="638" t="s">
        <v>4057</v>
      </c>
      <c r="C2391" s="639" t="s">
        <v>1073</v>
      </c>
      <c r="D2391" s="640" t="s">
        <v>4397</v>
      </c>
      <c r="E2391" s="638"/>
      <c r="F2391" s="639" t="s">
        <v>2113</v>
      </c>
      <c r="G2391" s="638"/>
      <c r="H2391" s="1110">
        <v>237</v>
      </c>
      <c r="I2391" s="705">
        <v>5979</v>
      </c>
      <c r="J2391" s="643">
        <v>0</v>
      </c>
      <c r="K2391" s="578">
        <f t="shared" si="125"/>
        <v>0</v>
      </c>
      <c r="L2391" s="579">
        <f t="shared" si="126"/>
        <v>0</v>
      </c>
      <c r="M2391" s="580">
        <f t="shared" si="127"/>
        <v>1417023</v>
      </c>
      <c r="N2391" s="638"/>
      <c r="O2391" s="638" t="s">
        <v>923</v>
      </c>
      <c r="P2391" s="639" t="s">
        <v>372</v>
      </c>
      <c r="Q2391" s="639" t="s">
        <v>336</v>
      </c>
      <c r="R2391" s="639" t="s">
        <v>73</v>
      </c>
      <c r="S2391" s="639" t="s">
        <v>213</v>
      </c>
      <c r="T2391" s="34" t="s">
        <v>4061</v>
      </c>
      <c r="U2391" s="34" t="s">
        <v>277</v>
      </c>
    </row>
    <row r="2392" spans="1:21" ht="20.25" customHeight="1">
      <c r="A2392" s="639" t="s">
        <v>4055</v>
      </c>
      <c r="B2392" s="638" t="s">
        <v>4057</v>
      </c>
      <c r="C2392" s="639" t="s">
        <v>1073</v>
      </c>
      <c r="D2392" s="640" t="s">
        <v>4397</v>
      </c>
      <c r="E2392" s="638"/>
      <c r="F2392" s="639" t="s">
        <v>1183</v>
      </c>
      <c r="G2392" s="638"/>
      <c r="H2392" s="1110">
        <v>321</v>
      </c>
      <c r="I2392" s="705">
        <v>20000</v>
      </c>
      <c r="J2392" s="643">
        <v>0</v>
      </c>
      <c r="K2392" s="578">
        <f t="shared" si="125"/>
        <v>0</v>
      </c>
      <c r="L2392" s="579">
        <f t="shared" si="126"/>
        <v>0</v>
      </c>
      <c r="M2392" s="580">
        <f t="shared" si="127"/>
        <v>6420000</v>
      </c>
      <c r="N2392" s="638"/>
      <c r="O2392" s="638"/>
      <c r="P2392" s="639" t="s">
        <v>372</v>
      </c>
      <c r="Q2392" s="639" t="s">
        <v>360</v>
      </c>
      <c r="R2392" s="639" t="s">
        <v>73</v>
      </c>
      <c r="S2392" s="639" t="s">
        <v>213</v>
      </c>
      <c r="T2392" s="34" t="s">
        <v>4063</v>
      </c>
      <c r="U2392" s="34" t="s">
        <v>1183</v>
      </c>
    </row>
    <row r="2393" spans="1:21" ht="20.25" customHeight="1">
      <c r="A2393" s="639" t="s">
        <v>4055</v>
      </c>
      <c r="B2393" s="638" t="s">
        <v>4057</v>
      </c>
      <c r="C2393" s="639" t="s">
        <v>1073</v>
      </c>
      <c r="D2393" s="640" t="s">
        <v>4397</v>
      </c>
      <c r="E2393" s="638"/>
      <c r="F2393" s="639" t="s">
        <v>638</v>
      </c>
      <c r="G2393" s="638"/>
      <c r="H2393" s="1110">
        <v>330</v>
      </c>
      <c r="I2393" s="705">
        <v>32000</v>
      </c>
      <c r="J2393" s="643">
        <v>0</v>
      </c>
      <c r="K2393" s="578">
        <f t="shared" si="125"/>
        <v>0</v>
      </c>
      <c r="L2393" s="579">
        <f t="shared" si="126"/>
        <v>0</v>
      </c>
      <c r="M2393" s="580">
        <f t="shared" si="127"/>
        <v>10560000</v>
      </c>
      <c r="N2393" s="638"/>
      <c r="O2393" s="638"/>
      <c r="P2393" s="639" t="s">
        <v>372</v>
      </c>
      <c r="Q2393" s="639" t="s">
        <v>360</v>
      </c>
      <c r="R2393" s="639" t="s">
        <v>73</v>
      </c>
      <c r="S2393" s="639" t="s">
        <v>213</v>
      </c>
      <c r="T2393" s="34" t="s">
        <v>4064</v>
      </c>
      <c r="U2393" s="34" t="s">
        <v>638</v>
      </c>
    </row>
    <row r="2394" spans="1:21" ht="20.25" customHeight="1">
      <c r="A2394" s="639" t="s">
        <v>4055</v>
      </c>
      <c r="B2394" s="638" t="s">
        <v>4057</v>
      </c>
      <c r="C2394" s="639" t="s">
        <v>1073</v>
      </c>
      <c r="D2394" s="640" t="s">
        <v>4397</v>
      </c>
      <c r="E2394" s="638"/>
      <c r="F2394" s="639" t="s">
        <v>81</v>
      </c>
      <c r="G2394" s="638"/>
      <c r="H2394" s="1110">
        <v>237</v>
      </c>
      <c r="I2394" s="705">
        <v>5763</v>
      </c>
      <c r="J2394" s="643">
        <v>0</v>
      </c>
      <c r="K2394" s="578">
        <f t="shared" si="125"/>
        <v>0</v>
      </c>
      <c r="L2394" s="579">
        <f t="shared" si="126"/>
        <v>0</v>
      </c>
      <c r="M2394" s="580">
        <f t="shared" si="127"/>
        <v>1365831</v>
      </c>
      <c r="N2394" s="638"/>
      <c r="O2394" s="638" t="s">
        <v>4160</v>
      </c>
      <c r="P2394" s="639" t="s">
        <v>372</v>
      </c>
      <c r="Q2394" s="639" t="s">
        <v>336</v>
      </c>
      <c r="R2394" s="639" t="s">
        <v>73</v>
      </c>
      <c r="S2394" s="639" t="s">
        <v>213</v>
      </c>
      <c r="T2394" s="34" t="s">
        <v>3163</v>
      </c>
      <c r="U2394" s="34" t="s">
        <v>700</v>
      </c>
    </row>
    <row r="2395" spans="1:21" ht="20.25" customHeight="1">
      <c r="A2395" s="639" t="s">
        <v>4055</v>
      </c>
      <c r="B2395" s="638" t="s">
        <v>4057</v>
      </c>
      <c r="C2395" s="639" t="s">
        <v>1073</v>
      </c>
      <c r="D2395" s="640" t="s">
        <v>4397</v>
      </c>
      <c r="E2395" s="638"/>
      <c r="F2395" s="639" t="s">
        <v>433</v>
      </c>
      <c r="G2395" s="638"/>
      <c r="H2395" s="1110">
        <v>237</v>
      </c>
      <c r="I2395" s="705">
        <v>7904</v>
      </c>
      <c r="J2395" s="643">
        <v>0</v>
      </c>
      <c r="K2395" s="578">
        <f t="shared" si="125"/>
        <v>0</v>
      </c>
      <c r="L2395" s="579">
        <f t="shared" si="126"/>
        <v>0</v>
      </c>
      <c r="M2395" s="580">
        <f t="shared" si="127"/>
        <v>1873248</v>
      </c>
      <c r="N2395" s="638"/>
      <c r="O2395" s="638" t="s">
        <v>4160</v>
      </c>
      <c r="P2395" s="639" t="s">
        <v>372</v>
      </c>
      <c r="Q2395" s="639" t="s">
        <v>336</v>
      </c>
      <c r="R2395" s="639" t="s">
        <v>73</v>
      </c>
      <c r="S2395" s="639" t="s">
        <v>213</v>
      </c>
      <c r="T2395" s="34" t="s">
        <v>4066</v>
      </c>
      <c r="U2395" s="34" t="s">
        <v>700</v>
      </c>
    </row>
    <row r="2396" spans="1:21" ht="20.25" customHeight="1">
      <c r="A2396" s="639" t="s">
        <v>4076</v>
      </c>
      <c r="B2396" s="638" t="s">
        <v>4078</v>
      </c>
      <c r="C2396" s="639" t="s">
        <v>4161</v>
      </c>
      <c r="D2396" s="640" t="s">
        <v>4399</v>
      </c>
      <c r="E2396" s="638"/>
      <c r="F2396" s="639" t="s">
        <v>1091</v>
      </c>
      <c r="G2396" s="638"/>
      <c r="H2396" s="1110">
        <v>79</v>
      </c>
      <c r="I2396" s="705">
        <v>61200</v>
      </c>
      <c r="J2396" s="643">
        <v>16.5</v>
      </c>
      <c r="K2396" s="578">
        <f t="shared" si="125"/>
        <v>1303.5</v>
      </c>
      <c r="L2396" s="579">
        <f t="shared" si="126"/>
        <v>1.3035000000000001</v>
      </c>
      <c r="M2396" s="580">
        <f t="shared" si="127"/>
        <v>4834800</v>
      </c>
      <c r="N2396" s="638"/>
      <c r="O2396" s="638"/>
      <c r="P2396" s="639" t="s">
        <v>482</v>
      </c>
      <c r="Q2396" s="639" t="s">
        <v>755</v>
      </c>
      <c r="R2396" s="639" t="s">
        <v>68</v>
      </c>
      <c r="S2396" s="639" t="s">
        <v>237</v>
      </c>
    </row>
    <row r="2397" spans="1:21" ht="20.25" customHeight="1">
      <c r="A2397" s="639" t="s">
        <v>4076</v>
      </c>
      <c r="B2397" s="638" t="s">
        <v>4078</v>
      </c>
      <c r="C2397" s="639" t="s">
        <v>4161</v>
      </c>
      <c r="D2397" s="640" t="s">
        <v>4399</v>
      </c>
      <c r="E2397" s="638"/>
      <c r="F2397" s="639" t="s">
        <v>1901</v>
      </c>
      <c r="G2397" s="638"/>
      <c r="H2397" s="1110">
        <v>48</v>
      </c>
      <c r="I2397" s="705">
        <v>14270</v>
      </c>
      <c r="J2397" s="643">
        <v>0</v>
      </c>
      <c r="K2397" s="578">
        <f t="shared" si="125"/>
        <v>0</v>
      </c>
      <c r="L2397" s="579">
        <f t="shared" si="126"/>
        <v>0</v>
      </c>
      <c r="M2397" s="580">
        <f t="shared" si="127"/>
        <v>684960</v>
      </c>
      <c r="N2397" s="638"/>
      <c r="O2397" s="638" t="s">
        <v>4079</v>
      </c>
      <c r="P2397" s="639" t="s">
        <v>482</v>
      </c>
      <c r="Q2397" s="639" t="s">
        <v>577</v>
      </c>
      <c r="R2397" s="639" t="s">
        <v>375</v>
      </c>
      <c r="S2397" s="639" t="s">
        <v>237</v>
      </c>
    </row>
    <row r="2398" spans="1:21" ht="20.25" customHeight="1">
      <c r="A2398" s="639" t="s">
        <v>4076</v>
      </c>
      <c r="B2398" s="638" t="s">
        <v>4078</v>
      </c>
      <c r="C2398" s="639" t="s">
        <v>4161</v>
      </c>
      <c r="D2398" s="640" t="s">
        <v>4399</v>
      </c>
      <c r="E2398" s="638"/>
      <c r="F2398" s="639" t="s">
        <v>2016</v>
      </c>
      <c r="G2398" s="638"/>
      <c r="H2398" s="1110">
        <v>48</v>
      </c>
      <c r="I2398" s="705">
        <v>55030</v>
      </c>
      <c r="J2398" s="643">
        <v>15.5</v>
      </c>
      <c r="K2398" s="578">
        <f t="shared" si="125"/>
        <v>744</v>
      </c>
      <c r="L2398" s="579">
        <f t="shared" si="126"/>
        <v>0.74399999999999999</v>
      </c>
      <c r="M2398" s="580">
        <f t="shared" si="127"/>
        <v>2641440</v>
      </c>
      <c r="N2398" s="638"/>
      <c r="O2398" s="638" t="s">
        <v>4079</v>
      </c>
      <c r="P2398" s="639" t="s">
        <v>482</v>
      </c>
      <c r="Q2398" s="639" t="s">
        <v>755</v>
      </c>
      <c r="R2398" s="639" t="s">
        <v>68</v>
      </c>
      <c r="S2398" s="639" t="s">
        <v>237</v>
      </c>
    </row>
    <row r="2399" spans="1:21" ht="20.25" customHeight="1">
      <c r="A2399" s="639" t="s">
        <v>4076</v>
      </c>
      <c r="B2399" s="638" t="s">
        <v>4078</v>
      </c>
      <c r="C2399" s="639" t="s">
        <v>4161</v>
      </c>
      <c r="D2399" s="640" t="s">
        <v>4399</v>
      </c>
      <c r="E2399" s="638"/>
      <c r="F2399" s="639" t="s">
        <v>1905</v>
      </c>
      <c r="G2399" s="638"/>
      <c r="H2399" s="1110">
        <v>127</v>
      </c>
      <c r="I2399" s="705">
        <v>83638</v>
      </c>
      <c r="J2399" s="643">
        <v>0</v>
      </c>
      <c r="K2399" s="578">
        <f t="shared" si="125"/>
        <v>0</v>
      </c>
      <c r="L2399" s="579">
        <f t="shared" si="126"/>
        <v>0</v>
      </c>
      <c r="M2399" s="580">
        <f t="shared" si="127"/>
        <v>10622026</v>
      </c>
      <c r="N2399" s="638"/>
      <c r="O2399" s="638" t="s">
        <v>4080</v>
      </c>
      <c r="P2399" s="639" t="s">
        <v>482</v>
      </c>
      <c r="Q2399" s="639" t="s">
        <v>276</v>
      </c>
      <c r="R2399" s="639" t="s">
        <v>73</v>
      </c>
      <c r="S2399" s="639" t="s">
        <v>237</v>
      </c>
    </row>
    <row r="2400" spans="1:21" ht="20.25" customHeight="1">
      <c r="A2400" s="639" t="s">
        <v>4076</v>
      </c>
      <c r="B2400" s="638" t="s">
        <v>4078</v>
      </c>
      <c r="C2400" s="639" t="s">
        <v>4161</v>
      </c>
      <c r="D2400" s="640" t="s">
        <v>4399</v>
      </c>
      <c r="E2400" s="638"/>
      <c r="F2400" s="639" t="s">
        <v>83</v>
      </c>
      <c r="G2400" s="638"/>
      <c r="H2400" s="1110">
        <v>127</v>
      </c>
      <c r="I2400" s="705">
        <v>10862</v>
      </c>
      <c r="J2400" s="643">
        <v>0</v>
      </c>
      <c r="K2400" s="578">
        <f t="shared" si="125"/>
        <v>0</v>
      </c>
      <c r="L2400" s="579">
        <f t="shared" si="126"/>
        <v>0</v>
      </c>
      <c r="M2400" s="580">
        <f t="shared" si="127"/>
        <v>1379474</v>
      </c>
      <c r="N2400" s="638"/>
      <c r="O2400" s="638" t="s">
        <v>4080</v>
      </c>
      <c r="P2400" s="639" t="s">
        <v>482</v>
      </c>
      <c r="Q2400" s="639" t="s">
        <v>336</v>
      </c>
      <c r="R2400" s="639" t="s">
        <v>73</v>
      </c>
      <c r="S2400" s="639" t="s">
        <v>237</v>
      </c>
    </row>
    <row r="2401" spans="1:19" ht="20.25" customHeight="1">
      <c r="A2401" s="639" t="s">
        <v>4076</v>
      </c>
      <c r="B2401" s="638" t="s">
        <v>4078</v>
      </c>
      <c r="C2401" s="639" t="s">
        <v>4161</v>
      </c>
      <c r="D2401" s="640" t="s">
        <v>4399</v>
      </c>
      <c r="E2401" s="638"/>
      <c r="F2401" s="639" t="s">
        <v>223</v>
      </c>
      <c r="G2401" s="638"/>
      <c r="H2401" s="1110">
        <v>130</v>
      </c>
      <c r="I2401" s="705">
        <v>75798</v>
      </c>
      <c r="J2401" s="643">
        <v>33</v>
      </c>
      <c r="K2401" s="578">
        <f t="shared" si="125"/>
        <v>4290</v>
      </c>
      <c r="L2401" s="579">
        <f t="shared" si="126"/>
        <v>4.29</v>
      </c>
      <c r="M2401" s="580">
        <f t="shared" si="127"/>
        <v>9853740</v>
      </c>
      <c r="N2401" s="638"/>
      <c r="O2401" s="638" t="s">
        <v>4081</v>
      </c>
      <c r="P2401" s="639" t="s">
        <v>482</v>
      </c>
      <c r="Q2401" s="639" t="s">
        <v>370</v>
      </c>
      <c r="R2401" s="639" t="s">
        <v>68</v>
      </c>
      <c r="S2401" s="639" t="s">
        <v>237</v>
      </c>
    </row>
    <row r="2402" spans="1:19" ht="20.25" customHeight="1">
      <c r="A2402" s="639" t="s">
        <v>4076</v>
      </c>
      <c r="B2402" s="638" t="s">
        <v>4078</v>
      </c>
      <c r="C2402" s="639" t="s">
        <v>4161</v>
      </c>
      <c r="D2402" s="640" t="s">
        <v>4399</v>
      </c>
      <c r="E2402" s="638"/>
      <c r="F2402" s="639" t="s">
        <v>3110</v>
      </c>
      <c r="G2402" s="638"/>
      <c r="H2402" s="1110">
        <v>127</v>
      </c>
      <c r="I2402" s="705">
        <v>47700</v>
      </c>
      <c r="J2402" s="643">
        <v>0</v>
      </c>
      <c r="K2402" s="578">
        <f t="shared" si="125"/>
        <v>0</v>
      </c>
      <c r="L2402" s="579">
        <f t="shared" si="126"/>
        <v>0</v>
      </c>
      <c r="M2402" s="580">
        <f t="shared" si="127"/>
        <v>6057900</v>
      </c>
      <c r="N2402" s="638"/>
      <c r="O2402" s="638" t="s">
        <v>703</v>
      </c>
      <c r="P2402" s="639" t="s">
        <v>482</v>
      </c>
      <c r="Q2402" s="639" t="s">
        <v>358</v>
      </c>
      <c r="R2402" s="639" t="s">
        <v>73</v>
      </c>
      <c r="S2402" s="639" t="s">
        <v>237</v>
      </c>
    </row>
    <row r="2403" spans="1:19" ht="20.25" customHeight="1">
      <c r="A2403" s="639" t="s">
        <v>4076</v>
      </c>
      <c r="B2403" s="638" t="s">
        <v>4078</v>
      </c>
      <c r="C2403" s="639" t="s">
        <v>4161</v>
      </c>
      <c r="D2403" s="640" t="s">
        <v>4399</v>
      </c>
      <c r="E2403" s="638"/>
      <c r="F2403" s="639" t="s">
        <v>985</v>
      </c>
      <c r="G2403" s="638"/>
      <c r="H2403" s="1110">
        <v>127</v>
      </c>
      <c r="I2403" s="705">
        <v>7470</v>
      </c>
      <c r="J2403" s="643">
        <v>0</v>
      </c>
      <c r="K2403" s="578">
        <f t="shared" si="125"/>
        <v>0</v>
      </c>
      <c r="L2403" s="579">
        <f t="shared" si="126"/>
        <v>0</v>
      </c>
      <c r="M2403" s="580">
        <f t="shared" si="127"/>
        <v>948690</v>
      </c>
      <c r="N2403" s="638"/>
      <c r="O2403" s="638"/>
      <c r="P2403" s="639" t="s">
        <v>482</v>
      </c>
      <c r="Q2403" s="639" t="s">
        <v>336</v>
      </c>
      <c r="R2403" s="639" t="s">
        <v>73</v>
      </c>
      <c r="S2403" s="639" t="s">
        <v>237</v>
      </c>
    </row>
    <row r="2404" spans="1:19" ht="20.25" customHeight="1">
      <c r="A2404" s="639" t="s">
        <v>4076</v>
      </c>
      <c r="B2404" s="638" t="s">
        <v>4078</v>
      </c>
      <c r="C2404" s="639" t="s">
        <v>4161</v>
      </c>
      <c r="D2404" s="640" t="s">
        <v>4399</v>
      </c>
      <c r="E2404" s="638"/>
      <c r="F2404" s="639" t="s">
        <v>445</v>
      </c>
      <c r="G2404" s="638"/>
      <c r="H2404" s="1110">
        <v>127</v>
      </c>
      <c r="I2404" s="705">
        <v>48600</v>
      </c>
      <c r="J2404" s="643">
        <v>0</v>
      </c>
      <c r="K2404" s="578">
        <f t="shared" si="125"/>
        <v>0</v>
      </c>
      <c r="L2404" s="579">
        <f t="shared" si="126"/>
        <v>0</v>
      </c>
      <c r="M2404" s="580">
        <f t="shared" si="127"/>
        <v>6172200</v>
      </c>
      <c r="N2404" s="638"/>
      <c r="O2404" s="638" t="s">
        <v>4082</v>
      </c>
      <c r="P2404" s="639" t="s">
        <v>482</v>
      </c>
      <c r="Q2404" s="639" t="s">
        <v>271</v>
      </c>
      <c r="R2404" s="639" t="s">
        <v>73</v>
      </c>
      <c r="S2404" s="639" t="s">
        <v>237</v>
      </c>
    </row>
    <row r="2405" spans="1:19" ht="20.25" customHeight="1">
      <c r="A2405" s="639" t="s">
        <v>165</v>
      </c>
      <c r="B2405" s="638" t="s">
        <v>4086</v>
      </c>
      <c r="C2405" s="639" t="s">
        <v>368</v>
      </c>
      <c r="D2405" s="640" t="s">
        <v>4397</v>
      </c>
      <c r="E2405" s="638"/>
      <c r="F2405" s="639" t="s">
        <v>777</v>
      </c>
      <c r="G2405" s="638"/>
      <c r="H2405" s="1110">
        <v>12</v>
      </c>
      <c r="I2405" s="705">
        <v>194804</v>
      </c>
      <c r="J2405" s="643">
        <v>32.6</v>
      </c>
      <c r="K2405" s="578">
        <f t="shared" si="125"/>
        <v>391.20000000000005</v>
      </c>
      <c r="L2405" s="579">
        <f t="shared" si="126"/>
        <v>0.39120000000000005</v>
      </c>
      <c r="M2405" s="580">
        <f t="shared" si="127"/>
        <v>2337648</v>
      </c>
      <c r="N2405" s="638"/>
      <c r="O2405" s="638" t="s">
        <v>4088</v>
      </c>
      <c r="P2405" s="639" t="s">
        <v>1361</v>
      </c>
      <c r="Q2405" s="639" t="s">
        <v>361</v>
      </c>
      <c r="R2405" s="639" t="s">
        <v>60</v>
      </c>
      <c r="S2405" s="639" t="s">
        <v>152</v>
      </c>
    </row>
    <row r="2406" spans="1:19" ht="20.25" customHeight="1">
      <c r="A2406" s="639" t="s">
        <v>165</v>
      </c>
      <c r="B2406" s="638" t="s">
        <v>4086</v>
      </c>
      <c r="C2406" s="639" t="s">
        <v>368</v>
      </c>
      <c r="D2406" s="640" t="s">
        <v>4397</v>
      </c>
      <c r="E2406" s="638"/>
      <c r="F2406" s="639" t="s">
        <v>630</v>
      </c>
      <c r="G2406" s="638"/>
      <c r="H2406" s="1110">
        <v>12</v>
      </c>
      <c r="I2406" s="705">
        <v>123034</v>
      </c>
      <c r="J2406" s="643">
        <v>0</v>
      </c>
      <c r="K2406" s="578">
        <f t="shared" si="125"/>
        <v>0</v>
      </c>
      <c r="L2406" s="579">
        <f t="shared" si="126"/>
        <v>0</v>
      </c>
      <c r="M2406" s="580">
        <f t="shared" si="127"/>
        <v>1476408</v>
      </c>
      <c r="N2406" s="638"/>
      <c r="O2406" s="638" t="s">
        <v>4088</v>
      </c>
      <c r="P2406" s="639" t="s">
        <v>1361</v>
      </c>
      <c r="Q2406" s="639" t="s">
        <v>336</v>
      </c>
      <c r="R2406" s="639" t="s">
        <v>73</v>
      </c>
      <c r="S2406" s="639" t="s">
        <v>152</v>
      </c>
    </row>
    <row r="2407" spans="1:19" ht="20.25" customHeight="1">
      <c r="A2407" s="639" t="s">
        <v>165</v>
      </c>
      <c r="B2407" s="638" t="s">
        <v>4086</v>
      </c>
      <c r="C2407" s="639" t="s">
        <v>368</v>
      </c>
      <c r="D2407" s="640" t="s">
        <v>4397</v>
      </c>
      <c r="E2407" s="638"/>
      <c r="F2407" s="639" t="s">
        <v>267</v>
      </c>
      <c r="G2407" s="638"/>
      <c r="H2407" s="1110">
        <v>33</v>
      </c>
      <c r="I2407" s="705">
        <v>79888</v>
      </c>
      <c r="J2407" s="643">
        <v>7.2</v>
      </c>
      <c r="K2407" s="578">
        <f t="shared" si="125"/>
        <v>237.6</v>
      </c>
      <c r="L2407" s="579">
        <f t="shared" si="126"/>
        <v>0.23760000000000001</v>
      </c>
      <c r="M2407" s="580">
        <f t="shared" si="127"/>
        <v>2636304</v>
      </c>
      <c r="N2407" s="638"/>
      <c r="O2407" s="638" t="s">
        <v>4092</v>
      </c>
      <c r="P2407" s="639" t="s">
        <v>1361</v>
      </c>
      <c r="Q2407" s="639" t="s">
        <v>344</v>
      </c>
      <c r="R2407" s="639" t="s">
        <v>60</v>
      </c>
      <c r="S2407" s="639" t="s">
        <v>152</v>
      </c>
    </row>
    <row r="2408" spans="1:19" ht="20.25" customHeight="1">
      <c r="A2408" s="639" t="s">
        <v>770</v>
      </c>
      <c r="B2408" s="638" t="s">
        <v>4534</v>
      </c>
      <c r="C2408" s="639" t="s">
        <v>515</v>
      </c>
      <c r="D2408" s="640" t="s">
        <v>4477</v>
      </c>
      <c r="E2408" s="638"/>
      <c r="F2408" s="639" t="s">
        <v>521</v>
      </c>
      <c r="G2408" s="638"/>
      <c r="H2408" s="1110">
        <v>166</v>
      </c>
      <c r="I2408" s="705">
        <v>199273</v>
      </c>
      <c r="J2408" s="643">
        <v>0</v>
      </c>
      <c r="K2408" s="578">
        <f t="shared" si="125"/>
        <v>0</v>
      </c>
      <c r="L2408" s="579">
        <f t="shared" si="126"/>
        <v>0</v>
      </c>
      <c r="M2408" s="580">
        <f t="shared" si="127"/>
        <v>33079318</v>
      </c>
      <c r="N2408" s="638"/>
      <c r="O2408" s="638" t="s">
        <v>2784</v>
      </c>
      <c r="P2408" s="639" t="s">
        <v>761</v>
      </c>
      <c r="Q2408" s="639" t="s">
        <v>374</v>
      </c>
      <c r="R2408" s="639" t="s">
        <v>375</v>
      </c>
      <c r="S2408" s="639" t="s">
        <v>152</v>
      </c>
    </row>
    <row r="2409" spans="1:19" ht="20.25" customHeight="1">
      <c r="A2409" s="639" t="s">
        <v>770</v>
      </c>
      <c r="B2409" s="638" t="s">
        <v>2768</v>
      </c>
      <c r="C2409" s="639" t="s">
        <v>515</v>
      </c>
      <c r="D2409" s="640" t="s">
        <v>4477</v>
      </c>
      <c r="E2409" s="638"/>
      <c r="F2409" s="639" t="s">
        <v>1287</v>
      </c>
      <c r="G2409" s="638"/>
      <c r="H2409" s="1110">
        <v>699</v>
      </c>
      <c r="I2409" s="705">
        <v>80000</v>
      </c>
      <c r="J2409" s="643">
        <v>24</v>
      </c>
      <c r="K2409" s="578">
        <f t="shared" si="125"/>
        <v>16776</v>
      </c>
      <c r="L2409" s="579">
        <f t="shared" si="126"/>
        <v>16.776</v>
      </c>
      <c r="M2409" s="580">
        <f t="shared" si="127"/>
        <v>55920000</v>
      </c>
      <c r="N2409" s="638"/>
      <c r="O2409" s="638" t="s">
        <v>542</v>
      </c>
      <c r="P2409" s="639" t="s">
        <v>761</v>
      </c>
      <c r="Q2409" s="639" t="s">
        <v>341</v>
      </c>
      <c r="R2409" s="639" t="s">
        <v>68</v>
      </c>
      <c r="S2409" s="639" t="s">
        <v>152</v>
      </c>
    </row>
    <row r="2410" spans="1:19" ht="20.25" customHeight="1">
      <c r="A2410" s="639" t="s">
        <v>770</v>
      </c>
      <c r="B2410" s="638" t="s">
        <v>2768</v>
      </c>
      <c r="C2410" s="639" t="s">
        <v>515</v>
      </c>
      <c r="D2410" s="640" t="s">
        <v>4477</v>
      </c>
      <c r="E2410" s="638"/>
      <c r="F2410" s="639" t="s">
        <v>2773</v>
      </c>
      <c r="G2410" s="638"/>
      <c r="H2410" s="1110">
        <v>68</v>
      </c>
      <c r="I2410" s="705">
        <v>60000</v>
      </c>
      <c r="J2410" s="643">
        <v>9.4</v>
      </c>
      <c r="K2410" s="578">
        <f t="shared" si="125"/>
        <v>639.20000000000005</v>
      </c>
      <c r="L2410" s="579">
        <f t="shared" si="126"/>
        <v>0.63919999999999999</v>
      </c>
      <c r="M2410" s="580">
        <f t="shared" si="127"/>
        <v>4080000</v>
      </c>
      <c r="N2410" s="638"/>
      <c r="O2410" s="638" t="s">
        <v>2900</v>
      </c>
      <c r="P2410" s="639" t="s">
        <v>761</v>
      </c>
      <c r="Q2410" s="639" t="s">
        <v>344</v>
      </c>
      <c r="R2410" s="639" t="s">
        <v>68</v>
      </c>
      <c r="S2410" s="639" t="s">
        <v>152</v>
      </c>
    </row>
    <row r="2411" spans="1:19" ht="20.25" customHeight="1">
      <c r="A2411" s="639" t="s">
        <v>608</v>
      </c>
      <c r="B2411" s="638" t="s">
        <v>3914</v>
      </c>
      <c r="C2411" s="639" t="s">
        <v>399</v>
      </c>
      <c r="D2411" s="640" t="s">
        <v>4469</v>
      </c>
      <c r="E2411" s="638"/>
      <c r="F2411" s="639" t="s">
        <v>880</v>
      </c>
      <c r="G2411" s="638"/>
      <c r="H2411" s="1110">
        <v>563</v>
      </c>
      <c r="I2411" s="705">
        <v>3375</v>
      </c>
      <c r="J2411" s="643">
        <v>0</v>
      </c>
      <c r="K2411" s="578">
        <f t="shared" si="125"/>
        <v>0</v>
      </c>
      <c r="L2411" s="579">
        <f t="shared" si="126"/>
        <v>0</v>
      </c>
      <c r="M2411" s="580">
        <f t="shared" si="127"/>
        <v>1900125</v>
      </c>
      <c r="N2411" s="638"/>
      <c r="O2411" s="638" t="s">
        <v>598</v>
      </c>
      <c r="P2411" s="639" t="s">
        <v>3735</v>
      </c>
      <c r="Q2411" s="639" t="s">
        <v>336</v>
      </c>
      <c r="R2411" s="639" t="s">
        <v>73</v>
      </c>
      <c r="S2411" s="639" t="s">
        <v>152</v>
      </c>
    </row>
    <row r="2412" spans="1:19" ht="20.25" customHeight="1">
      <c r="A2412" s="639" t="s">
        <v>608</v>
      </c>
      <c r="B2412" s="638" t="s">
        <v>3914</v>
      </c>
      <c r="C2412" s="639" t="s">
        <v>399</v>
      </c>
      <c r="D2412" s="640" t="s">
        <v>4469</v>
      </c>
      <c r="E2412" s="638"/>
      <c r="F2412" s="639" t="s">
        <v>880</v>
      </c>
      <c r="G2412" s="638"/>
      <c r="H2412" s="1110">
        <v>563</v>
      </c>
      <c r="I2412" s="705">
        <v>2921</v>
      </c>
      <c r="J2412" s="643">
        <v>0</v>
      </c>
      <c r="K2412" s="578">
        <f t="shared" si="125"/>
        <v>0</v>
      </c>
      <c r="L2412" s="579">
        <f t="shared" si="126"/>
        <v>0</v>
      </c>
      <c r="M2412" s="580">
        <f t="shared" si="127"/>
        <v>1644523</v>
      </c>
      <c r="N2412" s="638"/>
      <c r="O2412" s="638" t="s">
        <v>3698</v>
      </c>
      <c r="P2412" s="639" t="s">
        <v>3735</v>
      </c>
      <c r="Q2412" s="639" t="s">
        <v>336</v>
      </c>
      <c r="R2412" s="639" t="s">
        <v>73</v>
      </c>
      <c r="S2412" s="639" t="s">
        <v>152</v>
      </c>
    </row>
    <row r="2413" spans="1:19" ht="20.25" customHeight="1">
      <c r="A2413" s="639" t="s">
        <v>608</v>
      </c>
      <c r="B2413" s="638" t="s">
        <v>3914</v>
      </c>
      <c r="C2413" s="639" t="s">
        <v>399</v>
      </c>
      <c r="D2413" s="640" t="s">
        <v>4469</v>
      </c>
      <c r="E2413" s="638"/>
      <c r="F2413" s="639" t="s">
        <v>1399</v>
      </c>
      <c r="G2413" s="638"/>
      <c r="H2413" s="1110">
        <v>1126</v>
      </c>
      <c r="I2413" s="705">
        <v>12584</v>
      </c>
      <c r="J2413" s="643">
        <v>0</v>
      </c>
      <c r="K2413" s="578">
        <f t="shared" si="125"/>
        <v>0</v>
      </c>
      <c r="L2413" s="579">
        <f t="shared" si="126"/>
        <v>0</v>
      </c>
      <c r="M2413" s="580">
        <f t="shared" si="127"/>
        <v>14169584</v>
      </c>
      <c r="N2413" s="638"/>
      <c r="O2413" s="638" t="s">
        <v>3699</v>
      </c>
      <c r="P2413" s="639" t="s">
        <v>3735</v>
      </c>
      <c r="Q2413" s="639" t="s">
        <v>577</v>
      </c>
      <c r="R2413" s="639" t="s">
        <v>375</v>
      </c>
      <c r="S2413" s="639" t="s">
        <v>152</v>
      </c>
    </row>
    <row r="2414" spans="1:19" ht="20.25" customHeight="1">
      <c r="A2414" s="639" t="s">
        <v>744</v>
      </c>
      <c r="B2414" s="638" t="s">
        <v>4323</v>
      </c>
      <c r="C2414" s="639" t="s">
        <v>371</v>
      </c>
      <c r="D2414" s="640" t="s">
        <v>4467</v>
      </c>
      <c r="E2414" s="638"/>
      <c r="F2414" s="639" t="s">
        <v>592</v>
      </c>
      <c r="G2414" s="638"/>
      <c r="H2414" s="1110">
        <v>3420</v>
      </c>
      <c r="I2414" s="705">
        <v>86998</v>
      </c>
      <c r="J2414" s="643">
        <v>14.7</v>
      </c>
      <c r="K2414" s="578">
        <f t="shared" si="125"/>
        <v>50274</v>
      </c>
      <c r="L2414" s="579">
        <f t="shared" si="126"/>
        <v>50.274000000000001</v>
      </c>
      <c r="M2414" s="580">
        <f t="shared" si="127"/>
        <v>297533160</v>
      </c>
      <c r="N2414" s="638"/>
      <c r="O2414" s="638" t="s">
        <v>3074</v>
      </c>
      <c r="P2414" s="639" t="s">
        <v>483</v>
      </c>
      <c r="Q2414" s="639" t="s">
        <v>357</v>
      </c>
      <c r="R2414" s="639" t="s">
        <v>60</v>
      </c>
      <c r="S2414" s="639" t="s">
        <v>213</v>
      </c>
    </row>
    <row r="2415" spans="1:19" ht="20.25" customHeight="1">
      <c r="A2415" s="639" t="s">
        <v>744</v>
      </c>
      <c r="B2415" s="638" t="s">
        <v>4323</v>
      </c>
      <c r="C2415" s="639" t="s">
        <v>371</v>
      </c>
      <c r="D2415" s="640" t="s">
        <v>4467</v>
      </c>
      <c r="E2415" s="638"/>
      <c r="F2415" s="639" t="s">
        <v>4136</v>
      </c>
      <c r="G2415" s="638"/>
      <c r="H2415" s="1110">
        <v>3420</v>
      </c>
      <c r="I2415" s="705">
        <v>122000</v>
      </c>
      <c r="J2415" s="643">
        <v>0</v>
      </c>
      <c r="K2415" s="578">
        <f t="shared" si="125"/>
        <v>0</v>
      </c>
      <c r="L2415" s="579">
        <f t="shared" si="126"/>
        <v>0</v>
      </c>
      <c r="M2415" s="580">
        <f t="shared" si="127"/>
        <v>417240000</v>
      </c>
      <c r="N2415" s="638"/>
      <c r="O2415" s="638" t="s">
        <v>4324</v>
      </c>
      <c r="P2415" s="639" t="s">
        <v>483</v>
      </c>
      <c r="Q2415" s="639" t="s">
        <v>281</v>
      </c>
      <c r="R2415" s="639" t="s">
        <v>70</v>
      </c>
      <c r="S2415" s="639" t="s">
        <v>213</v>
      </c>
    </row>
    <row r="2416" spans="1:19" ht="20.25" customHeight="1">
      <c r="A2416" s="639" t="s">
        <v>744</v>
      </c>
      <c r="B2416" s="638" t="s">
        <v>4323</v>
      </c>
      <c r="C2416" s="639" t="s">
        <v>371</v>
      </c>
      <c r="D2416" s="640" t="s">
        <v>4467</v>
      </c>
      <c r="E2416" s="638"/>
      <c r="F2416" s="639" t="s">
        <v>163</v>
      </c>
      <c r="G2416" s="638"/>
      <c r="H2416" s="1110">
        <v>3420</v>
      </c>
      <c r="I2416" s="705">
        <v>14000</v>
      </c>
      <c r="J2416" s="643">
        <v>0</v>
      </c>
      <c r="K2416" s="578">
        <f t="shared" ref="K2416:K2479" si="128">IFERROR(J2416*H2416,"0")</f>
        <v>0</v>
      </c>
      <c r="L2416" s="579">
        <f t="shared" ref="L2416:L2479" si="129">IFERROR(K2416/1000,"0")</f>
        <v>0</v>
      </c>
      <c r="M2416" s="580">
        <f t="shared" ref="M2416:M2479" si="130">I2416*H2416</f>
        <v>47880000</v>
      </c>
      <c r="N2416" s="638"/>
      <c r="O2416" s="638"/>
      <c r="P2416" s="639" t="s">
        <v>483</v>
      </c>
      <c r="Q2416" s="639" t="s">
        <v>360</v>
      </c>
      <c r="R2416" s="639" t="s">
        <v>73</v>
      </c>
      <c r="S2416" s="639" t="s">
        <v>213</v>
      </c>
    </row>
    <row r="2417" spans="1:19" ht="20.25" customHeight="1">
      <c r="A2417" s="639" t="s">
        <v>744</v>
      </c>
      <c r="B2417" s="638" t="s">
        <v>4323</v>
      </c>
      <c r="C2417" s="639" t="s">
        <v>371</v>
      </c>
      <c r="D2417" s="640" t="s">
        <v>4467</v>
      </c>
      <c r="E2417" s="638"/>
      <c r="F2417" s="639" t="s">
        <v>160</v>
      </c>
      <c r="G2417" s="638"/>
      <c r="H2417" s="1110">
        <v>3420</v>
      </c>
      <c r="I2417" s="705">
        <v>22000</v>
      </c>
      <c r="J2417" s="643">
        <v>0</v>
      </c>
      <c r="K2417" s="578">
        <f t="shared" si="128"/>
        <v>0</v>
      </c>
      <c r="L2417" s="579">
        <f t="shared" si="129"/>
        <v>0</v>
      </c>
      <c r="M2417" s="580">
        <f t="shared" si="130"/>
        <v>75240000</v>
      </c>
      <c r="N2417" s="638"/>
      <c r="O2417" s="638"/>
      <c r="P2417" s="639" t="s">
        <v>483</v>
      </c>
      <c r="Q2417" s="639" t="s">
        <v>360</v>
      </c>
      <c r="R2417" s="639" t="s">
        <v>73</v>
      </c>
      <c r="S2417" s="639" t="s">
        <v>213</v>
      </c>
    </row>
    <row r="2418" spans="1:19" ht="20.25" customHeight="1">
      <c r="A2418" s="639" t="s">
        <v>744</v>
      </c>
      <c r="B2418" s="638" t="s">
        <v>4323</v>
      </c>
      <c r="C2418" s="639" t="s">
        <v>371</v>
      </c>
      <c r="D2418" s="640" t="s">
        <v>4467</v>
      </c>
      <c r="E2418" s="638"/>
      <c r="F2418" s="639" t="s">
        <v>4074</v>
      </c>
      <c r="G2418" s="638"/>
      <c r="H2418" s="1110">
        <v>1710</v>
      </c>
      <c r="I2418" s="705">
        <v>20000</v>
      </c>
      <c r="J2418" s="643">
        <v>0</v>
      </c>
      <c r="K2418" s="578">
        <f t="shared" si="128"/>
        <v>0</v>
      </c>
      <c r="L2418" s="579">
        <f t="shared" si="129"/>
        <v>0</v>
      </c>
      <c r="M2418" s="580">
        <f t="shared" si="130"/>
        <v>34200000</v>
      </c>
      <c r="N2418" s="638"/>
      <c r="O2418" s="638" t="s">
        <v>4325</v>
      </c>
      <c r="P2418" s="639" t="s">
        <v>483</v>
      </c>
      <c r="Q2418" s="639" t="s">
        <v>360</v>
      </c>
      <c r="R2418" s="639" t="s">
        <v>73</v>
      </c>
      <c r="S2418" s="639" t="s">
        <v>213</v>
      </c>
    </row>
    <row r="2419" spans="1:19" ht="20.25" customHeight="1">
      <c r="A2419" s="639" t="s">
        <v>744</v>
      </c>
      <c r="B2419" s="638" t="s">
        <v>4323</v>
      </c>
      <c r="C2419" s="639" t="s">
        <v>371</v>
      </c>
      <c r="D2419" s="640" t="s">
        <v>4467</v>
      </c>
      <c r="E2419" s="638"/>
      <c r="F2419" s="639" t="s">
        <v>880</v>
      </c>
      <c r="G2419" s="638"/>
      <c r="H2419" s="1110">
        <v>3420</v>
      </c>
      <c r="I2419" s="705">
        <v>3208</v>
      </c>
      <c r="J2419" s="643">
        <v>0</v>
      </c>
      <c r="K2419" s="578">
        <f t="shared" si="128"/>
        <v>0</v>
      </c>
      <c r="L2419" s="579">
        <f t="shared" si="129"/>
        <v>0</v>
      </c>
      <c r="M2419" s="580">
        <f t="shared" si="130"/>
        <v>10971360</v>
      </c>
      <c r="N2419" s="638"/>
      <c r="O2419" s="638" t="s">
        <v>3076</v>
      </c>
      <c r="P2419" s="639" t="s">
        <v>483</v>
      </c>
      <c r="Q2419" s="639" t="s">
        <v>336</v>
      </c>
      <c r="R2419" s="639" t="s">
        <v>73</v>
      </c>
      <c r="S2419" s="639" t="s">
        <v>213</v>
      </c>
    </row>
    <row r="2420" spans="1:19" ht="20.25" customHeight="1">
      <c r="A2420" s="639" t="s">
        <v>10</v>
      </c>
      <c r="B2420" s="638" t="s">
        <v>4202</v>
      </c>
      <c r="C2420" s="639" t="s">
        <v>1027</v>
      </c>
      <c r="D2420" s="640" t="s">
        <v>4475</v>
      </c>
      <c r="E2420" s="638"/>
      <c r="F2420" s="639" t="s">
        <v>57</v>
      </c>
      <c r="G2420" s="638"/>
      <c r="H2420" s="1110">
        <v>582</v>
      </c>
      <c r="I2420" s="705">
        <v>192049</v>
      </c>
      <c r="J2420" s="643">
        <v>34.6</v>
      </c>
      <c r="K2420" s="578">
        <f t="shared" si="128"/>
        <v>20137.2</v>
      </c>
      <c r="L2420" s="579">
        <f t="shared" si="129"/>
        <v>20.1372</v>
      </c>
      <c r="M2420" s="580">
        <f t="shared" si="130"/>
        <v>111772518</v>
      </c>
      <c r="N2420" s="638"/>
      <c r="O2420" s="638" t="s">
        <v>4201</v>
      </c>
      <c r="P2420" s="639" t="s">
        <v>1164</v>
      </c>
      <c r="Q2420" s="639" t="s">
        <v>327</v>
      </c>
      <c r="R2420" s="639" t="s">
        <v>60</v>
      </c>
      <c r="S2420" s="639" t="s">
        <v>109</v>
      </c>
    </row>
    <row r="2421" spans="1:19" ht="20.25" customHeight="1">
      <c r="A2421" s="639" t="s">
        <v>10</v>
      </c>
      <c r="B2421" s="638" t="s">
        <v>4202</v>
      </c>
      <c r="C2421" s="639" t="s">
        <v>1027</v>
      </c>
      <c r="D2421" s="640" t="s">
        <v>4475</v>
      </c>
      <c r="E2421" s="638"/>
      <c r="F2421" s="639" t="s">
        <v>719</v>
      </c>
      <c r="G2421" s="638"/>
      <c r="H2421" s="1110">
        <v>582</v>
      </c>
      <c r="I2421" s="705">
        <v>157037</v>
      </c>
      <c r="J2421" s="643">
        <v>32</v>
      </c>
      <c r="K2421" s="578">
        <f t="shared" si="128"/>
        <v>18624</v>
      </c>
      <c r="L2421" s="579">
        <f t="shared" si="129"/>
        <v>18.623999999999999</v>
      </c>
      <c r="M2421" s="580">
        <f t="shared" si="130"/>
        <v>91395534</v>
      </c>
      <c r="N2421" s="638"/>
      <c r="O2421" s="638" t="s">
        <v>4201</v>
      </c>
      <c r="P2421" s="639" t="s">
        <v>1164</v>
      </c>
      <c r="Q2421" s="639" t="s">
        <v>370</v>
      </c>
      <c r="R2421" s="639" t="s">
        <v>60</v>
      </c>
      <c r="S2421" s="639" t="s">
        <v>109</v>
      </c>
    </row>
    <row r="2422" spans="1:19" ht="20.25" customHeight="1">
      <c r="A2422" s="639" t="s">
        <v>10</v>
      </c>
      <c r="B2422" s="638" t="s">
        <v>4202</v>
      </c>
      <c r="C2422" s="639" t="s">
        <v>1027</v>
      </c>
      <c r="D2422" s="640" t="s">
        <v>4475</v>
      </c>
      <c r="E2422" s="638"/>
      <c r="F2422" s="639" t="s">
        <v>777</v>
      </c>
      <c r="G2422" s="638"/>
      <c r="H2422" s="1110">
        <v>2</v>
      </c>
      <c r="I2422" s="705">
        <v>147486</v>
      </c>
      <c r="J2422" s="643">
        <v>32.6</v>
      </c>
      <c r="K2422" s="578">
        <f t="shared" si="128"/>
        <v>65.2</v>
      </c>
      <c r="L2422" s="579">
        <f t="shared" si="129"/>
        <v>6.5200000000000008E-2</v>
      </c>
      <c r="M2422" s="580">
        <f t="shared" si="130"/>
        <v>294972</v>
      </c>
      <c r="N2422" s="638"/>
      <c r="O2422" s="638" t="s">
        <v>4203</v>
      </c>
      <c r="P2422" s="639" t="s">
        <v>1164</v>
      </c>
      <c r="Q2422" s="639" t="s">
        <v>361</v>
      </c>
      <c r="R2422" s="639" t="s">
        <v>60</v>
      </c>
      <c r="S2422" s="639" t="s">
        <v>109</v>
      </c>
    </row>
    <row r="2423" spans="1:19" ht="20.25" customHeight="1">
      <c r="A2423" s="639" t="s">
        <v>10</v>
      </c>
      <c r="B2423" s="638" t="s">
        <v>4202</v>
      </c>
      <c r="C2423" s="639" t="s">
        <v>1027</v>
      </c>
      <c r="D2423" s="640" t="s">
        <v>4475</v>
      </c>
      <c r="E2423" s="638"/>
      <c r="F2423" s="639" t="s">
        <v>630</v>
      </c>
      <c r="G2423" s="638"/>
      <c r="H2423" s="1110">
        <v>2</v>
      </c>
      <c r="I2423" s="705">
        <v>93149</v>
      </c>
      <c r="J2423" s="643">
        <v>0</v>
      </c>
      <c r="K2423" s="578">
        <f t="shared" si="128"/>
        <v>0</v>
      </c>
      <c r="L2423" s="579">
        <f t="shared" si="129"/>
        <v>0</v>
      </c>
      <c r="M2423" s="580">
        <f t="shared" si="130"/>
        <v>186298</v>
      </c>
      <c r="N2423" s="638"/>
      <c r="O2423" s="638" t="s">
        <v>4203</v>
      </c>
      <c r="P2423" s="639" t="s">
        <v>1164</v>
      </c>
      <c r="Q2423" s="639" t="s">
        <v>336</v>
      </c>
      <c r="R2423" s="639" t="s">
        <v>73</v>
      </c>
      <c r="S2423" s="639" t="s">
        <v>109</v>
      </c>
    </row>
    <row r="2424" spans="1:19" ht="20.25" customHeight="1">
      <c r="A2424" s="639" t="s">
        <v>10</v>
      </c>
      <c r="B2424" s="638" t="s">
        <v>4202</v>
      </c>
      <c r="C2424" s="639" t="s">
        <v>1027</v>
      </c>
      <c r="D2424" s="640" t="s">
        <v>4475</v>
      </c>
      <c r="E2424" s="638"/>
      <c r="F2424" s="639" t="s">
        <v>672</v>
      </c>
      <c r="G2424" s="638"/>
      <c r="H2424" s="1110">
        <v>377</v>
      </c>
      <c r="I2424" s="705">
        <v>55052</v>
      </c>
      <c r="J2424" s="643">
        <v>14</v>
      </c>
      <c r="K2424" s="578">
        <f t="shared" si="128"/>
        <v>5278</v>
      </c>
      <c r="L2424" s="579">
        <f t="shared" si="129"/>
        <v>5.2779999999999996</v>
      </c>
      <c r="M2424" s="580">
        <f t="shared" si="130"/>
        <v>20754604</v>
      </c>
      <c r="N2424" s="638"/>
      <c r="O2424" s="638" t="s">
        <v>695</v>
      </c>
      <c r="P2424" s="639" t="s">
        <v>1164</v>
      </c>
      <c r="Q2424" s="639" t="s">
        <v>270</v>
      </c>
      <c r="R2424" s="639" t="s">
        <v>60</v>
      </c>
      <c r="S2424" s="639" t="s">
        <v>109</v>
      </c>
    </row>
    <row r="2425" spans="1:19" ht="20.25" customHeight="1">
      <c r="A2425" s="639" t="s">
        <v>10</v>
      </c>
      <c r="B2425" s="638" t="s">
        <v>4202</v>
      </c>
      <c r="C2425" s="639" t="s">
        <v>1027</v>
      </c>
      <c r="D2425" s="640" t="s">
        <v>4475</v>
      </c>
      <c r="E2425" s="638"/>
      <c r="F2425" s="639" t="s">
        <v>1399</v>
      </c>
      <c r="G2425" s="638"/>
      <c r="H2425" s="1110">
        <v>377</v>
      </c>
      <c r="I2425" s="705">
        <v>12572</v>
      </c>
      <c r="J2425" s="643">
        <v>0</v>
      </c>
      <c r="K2425" s="578">
        <f t="shared" si="128"/>
        <v>0</v>
      </c>
      <c r="L2425" s="579">
        <f t="shared" si="129"/>
        <v>0</v>
      </c>
      <c r="M2425" s="580">
        <f t="shared" si="130"/>
        <v>4739644</v>
      </c>
      <c r="N2425" s="638"/>
      <c r="O2425" s="638" t="s">
        <v>695</v>
      </c>
      <c r="P2425" s="639" t="s">
        <v>1164</v>
      </c>
      <c r="Q2425" s="639" t="s">
        <v>577</v>
      </c>
      <c r="R2425" s="639" t="s">
        <v>375</v>
      </c>
      <c r="S2425" s="639" t="s">
        <v>109</v>
      </c>
    </row>
    <row r="2426" spans="1:19" ht="20.25" customHeight="1">
      <c r="A2426" s="639" t="s">
        <v>10</v>
      </c>
      <c r="B2426" s="638" t="s">
        <v>4202</v>
      </c>
      <c r="C2426" s="639" t="s">
        <v>1027</v>
      </c>
      <c r="D2426" s="640" t="s">
        <v>4475</v>
      </c>
      <c r="E2426" s="638"/>
      <c r="F2426" s="639" t="s">
        <v>669</v>
      </c>
      <c r="G2426" s="638"/>
      <c r="H2426" s="1110">
        <v>2</v>
      </c>
      <c r="I2426" s="705">
        <v>108881</v>
      </c>
      <c r="J2426" s="643">
        <v>22.5</v>
      </c>
      <c r="K2426" s="578">
        <f t="shared" si="128"/>
        <v>45</v>
      </c>
      <c r="L2426" s="579">
        <f t="shared" si="129"/>
        <v>4.4999999999999998E-2</v>
      </c>
      <c r="M2426" s="580">
        <f t="shared" si="130"/>
        <v>217762</v>
      </c>
      <c r="N2426" s="638"/>
      <c r="O2426" s="638" t="s">
        <v>4204</v>
      </c>
      <c r="P2426" s="639" t="s">
        <v>1164</v>
      </c>
      <c r="Q2426" s="639" t="s">
        <v>628</v>
      </c>
      <c r="R2426" s="639" t="s">
        <v>60</v>
      </c>
      <c r="S2426" s="639" t="s">
        <v>109</v>
      </c>
    </row>
    <row r="2427" spans="1:19" ht="20.25" customHeight="1">
      <c r="A2427" s="639" t="s">
        <v>10</v>
      </c>
      <c r="B2427" s="638" t="s">
        <v>4202</v>
      </c>
      <c r="C2427" s="639" t="s">
        <v>1027</v>
      </c>
      <c r="D2427" s="640" t="s">
        <v>4475</v>
      </c>
      <c r="E2427" s="638"/>
      <c r="F2427" s="639" t="s">
        <v>1643</v>
      </c>
      <c r="G2427" s="638"/>
      <c r="H2427" s="1110">
        <v>2</v>
      </c>
      <c r="I2427" s="705">
        <v>13363</v>
      </c>
      <c r="J2427" s="643">
        <v>0</v>
      </c>
      <c r="K2427" s="578">
        <f t="shared" si="128"/>
        <v>0</v>
      </c>
      <c r="L2427" s="579">
        <f t="shared" si="129"/>
        <v>0</v>
      </c>
      <c r="M2427" s="580">
        <f t="shared" si="130"/>
        <v>26726</v>
      </c>
      <c r="N2427" s="638"/>
      <c r="O2427" s="638" t="s">
        <v>4204</v>
      </c>
      <c r="P2427" s="639" t="s">
        <v>1164</v>
      </c>
      <c r="Q2427" s="639" t="s">
        <v>336</v>
      </c>
      <c r="R2427" s="639" t="s">
        <v>73</v>
      </c>
      <c r="S2427" s="639" t="s">
        <v>109</v>
      </c>
    </row>
    <row r="2428" spans="1:19" ht="20.25" customHeight="1">
      <c r="A2428" s="639" t="s">
        <v>10</v>
      </c>
      <c r="B2428" s="638" t="s">
        <v>4202</v>
      </c>
      <c r="C2428" s="639" t="s">
        <v>1027</v>
      </c>
      <c r="D2428" s="640" t="s">
        <v>4475</v>
      </c>
      <c r="E2428" s="638"/>
      <c r="F2428" s="639" t="s">
        <v>267</v>
      </c>
      <c r="G2428" s="638"/>
      <c r="H2428" s="1110">
        <v>938</v>
      </c>
      <c r="I2428" s="705">
        <v>50050</v>
      </c>
      <c r="J2428" s="643">
        <v>7.2</v>
      </c>
      <c r="K2428" s="578">
        <f t="shared" si="128"/>
        <v>6753.6</v>
      </c>
      <c r="L2428" s="579">
        <f t="shared" si="129"/>
        <v>6.7536000000000005</v>
      </c>
      <c r="M2428" s="580">
        <f t="shared" si="130"/>
        <v>46946900</v>
      </c>
      <c r="N2428" s="638"/>
      <c r="O2428" s="638" t="s">
        <v>1612</v>
      </c>
      <c r="P2428" s="639" t="s">
        <v>1164</v>
      </c>
      <c r="Q2428" s="639" t="s">
        <v>344</v>
      </c>
      <c r="R2428" s="639" t="s">
        <v>60</v>
      </c>
      <c r="S2428" s="639" t="s">
        <v>109</v>
      </c>
    </row>
    <row r="2429" spans="1:19" ht="20.25" customHeight="1">
      <c r="A2429" s="639" t="s">
        <v>10</v>
      </c>
      <c r="B2429" s="638" t="s">
        <v>4202</v>
      </c>
      <c r="C2429" s="639" t="s">
        <v>1027</v>
      </c>
      <c r="D2429" s="640" t="s">
        <v>4475</v>
      </c>
      <c r="E2429" s="638"/>
      <c r="F2429" s="639" t="s">
        <v>768</v>
      </c>
      <c r="G2429" s="638"/>
      <c r="H2429" s="1110">
        <v>1</v>
      </c>
      <c r="I2429" s="705">
        <v>321022</v>
      </c>
      <c r="J2429" s="643">
        <v>41.1</v>
      </c>
      <c r="K2429" s="578">
        <f t="shared" si="128"/>
        <v>41.1</v>
      </c>
      <c r="L2429" s="579">
        <f t="shared" si="129"/>
        <v>4.1100000000000005E-2</v>
      </c>
      <c r="M2429" s="580">
        <f t="shared" si="130"/>
        <v>321022</v>
      </c>
      <c r="N2429" s="638"/>
      <c r="O2429" s="638"/>
      <c r="P2429" s="639" t="s">
        <v>1164</v>
      </c>
      <c r="Q2429" s="639" t="s">
        <v>364</v>
      </c>
      <c r="R2429" s="639" t="s">
        <v>60</v>
      </c>
      <c r="S2429" s="639" t="s">
        <v>109</v>
      </c>
    </row>
    <row r="2430" spans="1:19" ht="20.25" customHeight="1">
      <c r="A2430" s="639" t="s">
        <v>10</v>
      </c>
      <c r="B2430" s="638" t="s">
        <v>4202</v>
      </c>
      <c r="C2430" s="639" t="s">
        <v>1027</v>
      </c>
      <c r="D2430" s="640" t="s">
        <v>4475</v>
      </c>
      <c r="E2430" s="638"/>
      <c r="F2430" s="639" t="s">
        <v>612</v>
      </c>
      <c r="G2430" s="638"/>
      <c r="H2430" s="1110">
        <v>4</v>
      </c>
      <c r="I2430" s="705">
        <v>35934</v>
      </c>
      <c r="J2430" s="643">
        <v>0</v>
      </c>
      <c r="K2430" s="578">
        <f t="shared" si="128"/>
        <v>0</v>
      </c>
      <c r="L2430" s="579">
        <f t="shared" si="129"/>
        <v>0</v>
      </c>
      <c r="M2430" s="580">
        <f t="shared" si="130"/>
        <v>143736</v>
      </c>
      <c r="N2430" s="638"/>
      <c r="O2430" s="638" t="s">
        <v>4206</v>
      </c>
      <c r="P2430" s="639" t="s">
        <v>1164</v>
      </c>
      <c r="Q2430" s="639" t="s">
        <v>336</v>
      </c>
      <c r="R2430" s="639" t="s">
        <v>73</v>
      </c>
      <c r="S2430" s="639" t="s">
        <v>109</v>
      </c>
    </row>
    <row r="2431" spans="1:19" ht="20.25" customHeight="1">
      <c r="A2431" s="639" t="s">
        <v>10</v>
      </c>
      <c r="B2431" s="638" t="s">
        <v>4202</v>
      </c>
      <c r="C2431" s="639" t="s">
        <v>1027</v>
      </c>
      <c r="D2431" s="640" t="s">
        <v>4475</v>
      </c>
      <c r="E2431" s="638"/>
      <c r="F2431" s="639" t="s">
        <v>777</v>
      </c>
      <c r="G2431" s="638"/>
      <c r="H2431" s="1110">
        <v>4</v>
      </c>
      <c r="I2431" s="705">
        <v>151720</v>
      </c>
      <c r="J2431" s="643">
        <v>32.6</v>
      </c>
      <c r="K2431" s="578">
        <f t="shared" si="128"/>
        <v>130.4</v>
      </c>
      <c r="L2431" s="579">
        <f t="shared" si="129"/>
        <v>0.13040000000000002</v>
      </c>
      <c r="M2431" s="580">
        <f t="shared" si="130"/>
        <v>606880</v>
      </c>
      <c r="N2431" s="638"/>
      <c r="O2431" s="638" t="s">
        <v>4206</v>
      </c>
      <c r="P2431" s="639" t="s">
        <v>1164</v>
      </c>
      <c r="Q2431" s="639" t="s">
        <v>361</v>
      </c>
      <c r="R2431" s="639" t="s">
        <v>60</v>
      </c>
      <c r="S2431" s="639" t="s">
        <v>109</v>
      </c>
    </row>
    <row r="2432" spans="1:19" ht="20.25" customHeight="1">
      <c r="A2432" s="639" t="s">
        <v>10</v>
      </c>
      <c r="B2432" s="638" t="s">
        <v>4202</v>
      </c>
      <c r="C2432" s="639" t="s">
        <v>1027</v>
      </c>
      <c r="D2432" s="640" t="s">
        <v>4475</v>
      </c>
      <c r="E2432" s="638"/>
      <c r="F2432" s="639" t="s">
        <v>631</v>
      </c>
      <c r="G2432" s="638"/>
      <c r="H2432" s="1110">
        <v>2</v>
      </c>
      <c r="I2432" s="705">
        <v>36400</v>
      </c>
      <c r="J2432" s="643">
        <v>0</v>
      </c>
      <c r="K2432" s="578">
        <f t="shared" si="128"/>
        <v>0</v>
      </c>
      <c r="L2432" s="579">
        <f t="shared" si="129"/>
        <v>0</v>
      </c>
      <c r="M2432" s="580">
        <f t="shared" si="130"/>
        <v>72800</v>
      </c>
      <c r="N2432" s="638"/>
      <c r="O2432" s="638" t="s">
        <v>4207</v>
      </c>
      <c r="P2432" s="639" t="s">
        <v>1164</v>
      </c>
      <c r="Q2432" s="639" t="s">
        <v>336</v>
      </c>
      <c r="R2432" s="639" t="s">
        <v>73</v>
      </c>
      <c r="S2432" s="639" t="s">
        <v>109</v>
      </c>
    </row>
    <row r="2433" spans="1:19" ht="20.25" customHeight="1">
      <c r="A2433" s="639" t="s">
        <v>10</v>
      </c>
      <c r="B2433" s="638" t="s">
        <v>4202</v>
      </c>
      <c r="C2433" s="639" t="s">
        <v>1027</v>
      </c>
      <c r="D2433" s="640" t="s">
        <v>4475</v>
      </c>
      <c r="E2433" s="638"/>
      <c r="F2433" s="639" t="s">
        <v>632</v>
      </c>
      <c r="G2433" s="638"/>
      <c r="H2433" s="1110">
        <v>2</v>
      </c>
      <c r="I2433" s="705">
        <v>67340</v>
      </c>
      <c r="J2433" s="643">
        <v>0</v>
      </c>
      <c r="K2433" s="578">
        <f t="shared" si="128"/>
        <v>0</v>
      </c>
      <c r="L2433" s="579">
        <f t="shared" si="129"/>
        <v>0</v>
      </c>
      <c r="M2433" s="580">
        <f t="shared" si="130"/>
        <v>134680</v>
      </c>
      <c r="N2433" s="638"/>
      <c r="O2433" s="638" t="s">
        <v>4208</v>
      </c>
      <c r="P2433" s="639" t="s">
        <v>1164</v>
      </c>
      <c r="Q2433" s="639" t="s">
        <v>336</v>
      </c>
      <c r="R2433" s="639" t="s">
        <v>73</v>
      </c>
      <c r="S2433" s="639" t="s">
        <v>109</v>
      </c>
    </row>
    <row r="2434" spans="1:19" ht="20.25" customHeight="1">
      <c r="A2434" s="639" t="s">
        <v>10</v>
      </c>
      <c r="B2434" s="638" t="s">
        <v>4202</v>
      </c>
      <c r="C2434" s="639" t="s">
        <v>1027</v>
      </c>
      <c r="D2434" s="640" t="s">
        <v>4475</v>
      </c>
      <c r="E2434" s="638"/>
      <c r="F2434" s="639" t="s">
        <v>778</v>
      </c>
      <c r="G2434" s="638"/>
      <c r="H2434" s="1110">
        <v>2</v>
      </c>
      <c r="I2434" s="705">
        <v>118300</v>
      </c>
      <c r="J2434" s="643">
        <v>0</v>
      </c>
      <c r="K2434" s="578">
        <f t="shared" si="128"/>
        <v>0</v>
      </c>
      <c r="L2434" s="579">
        <f t="shared" si="129"/>
        <v>0</v>
      </c>
      <c r="M2434" s="580">
        <f t="shared" si="130"/>
        <v>236600</v>
      </c>
      <c r="N2434" s="638"/>
      <c r="O2434" s="638" t="s">
        <v>4209</v>
      </c>
      <c r="P2434" s="639" t="s">
        <v>1164</v>
      </c>
      <c r="Q2434" s="639" t="s">
        <v>336</v>
      </c>
      <c r="R2434" s="639" t="s">
        <v>73</v>
      </c>
      <c r="S2434" s="639" t="s">
        <v>109</v>
      </c>
    </row>
    <row r="2435" spans="1:19" ht="20.25" customHeight="1">
      <c r="A2435" s="639" t="s">
        <v>10</v>
      </c>
      <c r="B2435" s="638" t="s">
        <v>4202</v>
      </c>
      <c r="C2435" s="639" t="s">
        <v>1027</v>
      </c>
      <c r="D2435" s="640" t="s">
        <v>4475</v>
      </c>
      <c r="E2435" s="638"/>
      <c r="F2435" s="639" t="s">
        <v>634</v>
      </c>
      <c r="G2435" s="638"/>
      <c r="H2435" s="1110">
        <v>2</v>
      </c>
      <c r="I2435" s="705">
        <v>63700</v>
      </c>
      <c r="J2435" s="643">
        <v>0</v>
      </c>
      <c r="K2435" s="578">
        <f t="shared" si="128"/>
        <v>0</v>
      </c>
      <c r="L2435" s="579">
        <f t="shared" si="129"/>
        <v>0</v>
      </c>
      <c r="M2435" s="580">
        <f t="shared" si="130"/>
        <v>127400</v>
      </c>
      <c r="N2435" s="638"/>
      <c r="O2435" s="638" t="s">
        <v>4210</v>
      </c>
      <c r="P2435" s="639" t="s">
        <v>1164</v>
      </c>
      <c r="Q2435" s="639" t="s">
        <v>336</v>
      </c>
      <c r="R2435" s="639" t="s">
        <v>73</v>
      </c>
      <c r="S2435" s="639" t="s">
        <v>109</v>
      </c>
    </row>
    <row r="2436" spans="1:19" ht="20.25" customHeight="1">
      <c r="A2436" s="639" t="s">
        <v>10</v>
      </c>
      <c r="B2436" s="638" t="s">
        <v>4202</v>
      </c>
      <c r="C2436" s="639" t="s">
        <v>1027</v>
      </c>
      <c r="D2436" s="640" t="s">
        <v>4475</v>
      </c>
      <c r="E2436" s="638"/>
      <c r="F2436" s="639" t="s">
        <v>541</v>
      </c>
      <c r="G2436" s="638"/>
      <c r="H2436" s="1110">
        <v>146</v>
      </c>
      <c r="I2436" s="705">
        <v>97659</v>
      </c>
      <c r="J2436" s="643">
        <v>18.7</v>
      </c>
      <c r="K2436" s="578">
        <f t="shared" si="128"/>
        <v>2730.2</v>
      </c>
      <c r="L2436" s="579">
        <f t="shared" si="129"/>
        <v>2.7302</v>
      </c>
      <c r="M2436" s="580">
        <f t="shared" si="130"/>
        <v>14258214</v>
      </c>
      <c r="N2436" s="638"/>
      <c r="O2436" s="638" t="s">
        <v>1108</v>
      </c>
      <c r="P2436" s="639" t="s">
        <v>1164</v>
      </c>
      <c r="Q2436" s="639" t="s">
        <v>341</v>
      </c>
      <c r="R2436" s="639" t="s">
        <v>60</v>
      </c>
      <c r="S2436" s="639" t="s">
        <v>109</v>
      </c>
    </row>
    <row r="2437" spans="1:19" ht="20.25" customHeight="1">
      <c r="A2437" s="639" t="s">
        <v>10</v>
      </c>
      <c r="B2437" s="638" t="s">
        <v>4202</v>
      </c>
      <c r="C2437" s="639" t="s">
        <v>1027</v>
      </c>
      <c r="D2437" s="640" t="s">
        <v>4475</v>
      </c>
      <c r="E2437" s="638"/>
      <c r="F2437" s="639" t="s">
        <v>2983</v>
      </c>
      <c r="G2437" s="638"/>
      <c r="H2437" s="1110">
        <v>292</v>
      </c>
      <c r="I2437" s="705">
        <v>170618</v>
      </c>
      <c r="J2437" s="643">
        <v>29.3</v>
      </c>
      <c r="K2437" s="578">
        <f t="shared" si="128"/>
        <v>8555.6</v>
      </c>
      <c r="L2437" s="579">
        <f t="shared" si="129"/>
        <v>8.5556000000000001</v>
      </c>
      <c r="M2437" s="580">
        <f t="shared" si="130"/>
        <v>49820456</v>
      </c>
      <c r="N2437" s="638"/>
      <c r="O2437" s="638" t="s">
        <v>1055</v>
      </c>
      <c r="P2437" s="639" t="s">
        <v>1164</v>
      </c>
      <c r="Q2437" s="639" t="s">
        <v>343</v>
      </c>
      <c r="R2437" s="639" t="s">
        <v>60</v>
      </c>
      <c r="S2437" s="639" t="s">
        <v>109</v>
      </c>
    </row>
    <row r="2438" spans="1:19" ht="20.25" customHeight="1">
      <c r="A2438" s="639" t="s">
        <v>10</v>
      </c>
      <c r="B2438" s="638" t="s">
        <v>4202</v>
      </c>
      <c r="C2438" s="639" t="s">
        <v>1027</v>
      </c>
      <c r="D2438" s="640" t="s">
        <v>4475</v>
      </c>
      <c r="E2438" s="638"/>
      <c r="F2438" s="639" t="s">
        <v>3183</v>
      </c>
      <c r="G2438" s="638"/>
      <c r="H2438" s="1110">
        <v>292</v>
      </c>
      <c r="I2438" s="705">
        <v>190991</v>
      </c>
      <c r="J2438" s="643">
        <v>0</v>
      </c>
      <c r="K2438" s="578">
        <f t="shared" si="128"/>
        <v>0</v>
      </c>
      <c r="L2438" s="579">
        <f t="shared" si="129"/>
        <v>0</v>
      </c>
      <c r="M2438" s="580">
        <f t="shared" si="130"/>
        <v>55769372</v>
      </c>
      <c r="N2438" s="638"/>
      <c r="O2438" s="638" t="s">
        <v>1055</v>
      </c>
      <c r="P2438" s="639" t="s">
        <v>1164</v>
      </c>
      <c r="Q2438" s="639" t="s">
        <v>354</v>
      </c>
      <c r="R2438" s="639" t="s">
        <v>70</v>
      </c>
      <c r="S2438" s="639" t="s">
        <v>109</v>
      </c>
    </row>
    <row r="2439" spans="1:19" ht="20.25" customHeight="1">
      <c r="A2439" s="639" t="s">
        <v>10</v>
      </c>
      <c r="B2439" s="638" t="s">
        <v>4202</v>
      </c>
      <c r="C2439" s="639" t="s">
        <v>1027</v>
      </c>
      <c r="D2439" s="640" t="s">
        <v>4475</v>
      </c>
      <c r="E2439" s="638"/>
      <c r="F2439" s="639" t="s">
        <v>880</v>
      </c>
      <c r="G2439" s="638"/>
      <c r="H2439" s="1110">
        <v>292</v>
      </c>
      <c r="I2439" s="705">
        <v>3056</v>
      </c>
      <c r="J2439" s="643">
        <v>0</v>
      </c>
      <c r="K2439" s="578">
        <f t="shared" si="128"/>
        <v>0</v>
      </c>
      <c r="L2439" s="579">
        <f t="shared" si="129"/>
        <v>0</v>
      </c>
      <c r="M2439" s="580">
        <f t="shared" si="130"/>
        <v>892352</v>
      </c>
      <c r="N2439" s="638"/>
      <c r="O2439" s="638" t="s">
        <v>1055</v>
      </c>
      <c r="P2439" s="639" t="s">
        <v>1164</v>
      </c>
      <c r="Q2439" s="639" t="s">
        <v>336</v>
      </c>
      <c r="R2439" s="639" t="s">
        <v>73</v>
      </c>
      <c r="S2439" s="639" t="s">
        <v>109</v>
      </c>
    </row>
    <row r="2440" spans="1:19" ht="20.25" customHeight="1">
      <c r="A2440" s="639" t="s">
        <v>10</v>
      </c>
      <c r="B2440" s="638" t="s">
        <v>4212</v>
      </c>
      <c r="C2440" s="639" t="s">
        <v>1024</v>
      </c>
      <c r="D2440" s="640" t="s">
        <v>4492</v>
      </c>
      <c r="E2440" s="638"/>
      <c r="F2440" s="639" t="s">
        <v>669</v>
      </c>
      <c r="G2440" s="638"/>
      <c r="H2440" s="1110">
        <v>1</v>
      </c>
      <c r="I2440" s="705">
        <v>108881</v>
      </c>
      <c r="J2440" s="643">
        <v>22.5</v>
      </c>
      <c r="K2440" s="578">
        <f t="shared" si="128"/>
        <v>22.5</v>
      </c>
      <c r="L2440" s="579">
        <f t="shared" si="129"/>
        <v>2.2499999999999999E-2</v>
      </c>
      <c r="M2440" s="580">
        <f t="shared" si="130"/>
        <v>108881</v>
      </c>
      <c r="N2440" s="638"/>
      <c r="O2440" s="638" t="s">
        <v>4204</v>
      </c>
      <c r="P2440" s="639" t="s">
        <v>1164</v>
      </c>
      <c r="Q2440" s="639" t="s">
        <v>628</v>
      </c>
      <c r="R2440" s="639" t="s">
        <v>60</v>
      </c>
      <c r="S2440" s="639" t="s">
        <v>109</v>
      </c>
    </row>
    <row r="2441" spans="1:19" ht="20.25" customHeight="1">
      <c r="A2441" s="639" t="s">
        <v>10</v>
      </c>
      <c r="B2441" s="638" t="s">
        <v>4212</v>
      </c>
      <c r="C2441" s="639" t="s">
        <v>1024</v>
      </c>
      <c r="D2441" s="640" t="s">
        <v>4492</v>
      </c>
      <c r="E2441" s="638"/>
      <c r="F2441" s="639" t="s">
        <v>1643</v>
      </c>
      <c r="G2441" s="638"/>
      <c r="H2441" s="1110">
        <v>1</v>
      </c>
      <c r="I2441" s="705">
        <v>13363</v>
      </c>
      <c r="J2441" s="643">
        <v>0</v>
      </c>
      <c r="K2441" s="578">
        <f t="shared" si="128"/>
        <v>0</v>
      </c>
      <c r="L2441" s="579">
        <f t="shared" si="129"/>
        <v>0</v>
      </c>
      <c r="M2441" s="580">
        <f t="shared" si="130"/>
        <v>13363</v>
      </c>
      <c r="N2441" s="638"/>
      <c r="O2441" s="638" t="s">
        <v>4204</v>
      </c>
      <c r="P2441" s="639" t="s">
        <v>1164</v>
      </c>
      <c r="Q2441" s="639" t="s">
        <v>336</v>
      </c>
      <c r="R2441" s="639" t="s">
        <v>73</v>
      </c>
      <c r="S2441" s="639" t="s">
        <v>109</v>
      </c>
    </row>
    <row r="2442" spans="1:19" ht="20.25" customHeight="1">
      <c r="A2442" s="639" t="s">
        <v>10</v>
      </c>
      <c r="B2442" s="638" t="s">
        <v>4212</v>
      </c>
      <c r="C2442" s="639" t="s">
        <v>1024</v>
      </c>
      <c r="D2442" s="640" t="s">
        <v>4492</v>
      </c>
      <c r="E2442" s="638"/>
      <c r="F2442" s="639" t="s">
        <v>719</v>
      </c>
      <c r="G2442" s="638"/>
      <c r="H2442" s="1110">
        <v>1052</v>
      </c>
      <c r="I2442" s="705">
        <v>157037</v>
      </c>
      <c r="J2442" s="643">
        <v>32</v>
      </c>
      <c r="K2442" s="578">
        <f t="shared" si="128"/>
        <v>33664</v>
      </c>
      <c r="L2442" s="579">
        <f t="shared" si="129"/>
        <v>33.664000000000001</v>
      </c>
      <c r="M2442" s="580">
        <f t="shared" si="130"/>
        <v>165202924</v>
      </c>
      <c r="N2442" s="638"/>
      <c r="O2442" s="638" t="s">
        <v>4201</v>
      </c>
      <c r="P2442" s="639" t="s">
        <v>1164</v>
      </c>
      <c r="Q2442" s="639" t="s">
        <v>370</v>
      </c>
      <c r="R2442" s="639" t="s">
        <v>60</v>
      </c>
      <c r="S2442" s="639" t="s">
        <v>109</v>
      </c>
    </row>
    <row r="2443" spans="1:19" ht="20.25" customHeight="1">
      <c r="A2443" s="639" t="s">
        <v>10</v>
      </c>
      <c r="B2443" s="638" t="s">
        <v>4212</v>
      </c>
      <c r="C2443" s="639" t="s">
        <v>1024</v>
      </c>
      <c r="D2443" s="640" t="s">
        <v>4492</v>
      </c>
      <c r="E2443" s="638"/>
      <c r="F2443" s="639" t="s">
        <v>672</v>
      </c>
      <c r="G2443" s="638"/>
      <c r="H2443" s="1110">
        <v>1052</v>
      </c>
      <c r="I2443" s="705">
        <v>55052</v>
      </c>
      <c r="J2443" s="643">
        <v>14</v>
      </c>
      <c r="K2443" s="578">
        <f t="shared" si="128"/>
        <v>14728</v>
      </c>
      <c r="L2443" s="579">
        <f t="shared" si="129"/>
        <v>14.728</v>
      </c>
      <c r="M2443" s="580">
        <f t="shared" si="130"/>
        <v>57914704</v>
      </c>
      <c r="N2443" s="638"/>
      <c r="O2443" s="638" t="s">
        <v>695</v>
      </c>
      <c r="P2443" s="639" t="s">
        <v>1164</v>
      </c>
      <c r="Q2443" s="639" t="s">
        <v>270</v>
      </c>
      <c r="R2443" s="639" t="s">
        <v>60</v>
      </c>
      <c r="S2443" s="639" t="s">
        <v>109</v>
      </c>
    </row>
    <row r="2444" spans="1:19" ht="20.25" customHeight="1">
      <c r="A2444" s="639" t="s">
        <v>10</v>
      </c>
      <c r="B2444" s="638" t="s">
        <v>4212</v>
      </c>
      <c r="C2444" s="639" t="s">
        <v>1024</v>
      </c>
      <c r="D2444" s="640" t="s">
        <v>4492</v>
      </c>
      <c r="E2444" s="638"/>
      <c r="F2444" s="639" t="s">
        <v>1399</v>
      </c>
      <c r="G2444" s="638"/>
      <c r="H2444" s="1110">
        <v>1052</v>
      </c>
      <c r="I2444" s="705">
        <v>12572</v>
      </c>
      <c r="J2444" s="643">
        <v>0</v>
      </c>
      <c r="K2444" s="578">
        <f t="shared" si="128"/>
        <v>0</v>
      </c>
      <c r="L2444" s="579">
        <f t="shared" si="129"/>
        <v>0</v>
      </c>
      <c r="M2444" s="580">
        <f t="shared" si="130"/>
        <v>13225744</v>
      </c>
      <c r="N2444" s="638"/>
      <c r="O2444" s="638" t="s">
        <v>695</v>
      </c>
      <c r="P2444" s="639" t="s">
        <v>1164</v>
      </c>
      <c r="Q2444" s="639" t="s">
        <v>577</v>
      </c>
      <c r="R2444" s="639" t="s">
        <v>375</v>
      </c>
      <c r="S2444" s="639" t="s">
        <v>109</v>
      </c>
    </row>
    <row r="2445" spans="1:19" ht="20.25" customHeight="1">
      <c r="A2445" s="639" t="s">
        <v>10</v>
      </c>
      <c r="B2445" s="638" t="s">
        <v>4212</v>
      </c>
      <c r="C2445" s="639" t="s">
        <v>1024</v>
      </c>
      <c r="D2445" s="640" t="s">
        <v>4492</v>
      </c>
      <c r="E2445" s="638"/>
      <c r="F2445" s="639" t="s">
        <v>777</v>
      </c>
      <c r="G2445" s="638"/>
      <c r="H2445" s="1110">
        <v>3</v>
      </c>
      <c r="I2445" s="705">
        <v>151720</v>
      </c>
      <c r="J2445" s="643">
        <v>32.6</v>
      </c>
      <c r="K2445" s="578">
        <f t="shared" si="128"/>
        <v>97.800000000000011</v>
      </c>
      <c r="L2445" s="579">
        <f t="shared" si="129"/>
        <v>9.7800000000000012E-2</v>
      </c>
      <c r="M2445" s="580">
        <f t="shared" si="130"/>
        <v>455160</v>
      </c>
      <c r="N2445" s="638"/>
      <c r="O2445" s="638" t="s">
        <v>4206</v>
      </c>
      <c r="P2445" s="639" t="s">
        <v>1164</v>
      </c>
      <c r="Q2445" s="639" t="s">
        <v>361</v>
      </c>
      <c r="R2445" s="639" t="s">
        <v>60</v>
      </c>
      <c r="S2445" s="639" t="s">
        <v>109</v>
      </c>
    </row>
    <row r="2446" spans="1:19" ht="20.25" customHeight="1">
      <c r="A2446" s="639" t="s">
        <v>10</v>
      </c>
      <c r="B2446" s="638" t="s">
        <v>4212</v>
      </c>
      <c r="C2446" s="639" t="s">
        <v>1024</v>
      </c>
      <c r="D2446" s="640" t="s">
        <v>4492</v>
      </c>
      <c r="E2446" s="638"/>
      <c r="F2446" s="639" t="s">
        <v>612</v>
      </c>
      <c r="G2446" s="638"/>
      <c r="H2446" s="1110">
        <v>3</v>
      </c>
      <c r="I2446" s="705">
        <v>35934</v>
      </c>
      <c r="J2446" s="643">
        <v>0</v>
      </c>
      <c r="K2446" s="578">
        <f t="shared" si="128"/>
        <v>0</v>
      </c>
      <c r="L2446" s="579">
        <f t="shared" si="129"/>
        <v>0</v>
      </c>
      <c r="M2446" s="580">
        <f t="shared" si="130"/>
        <v>107802</v>
      </c>
      <c r="N2446" s="638"/>
      <c r="O2446" s="638" t="s">
        <v>4206</v>
      </c>
      <c r="P2446" s="639" t="s">
        <v>1164</v>
      </c>
      <c r="Q2446" s="639" t="s">
        <v>336</v>
      </c>
      <c r="R2446" s="639" t="s">
        <v>73</v>
      </c>
      <c r="S2446" s="639" t="s">
        <v>109</v>
      </c>
    </row>
    <row r="2447" spans="1:19" ht="20.25" customHeight="1">
      <c r="A2447" s="639" t="s">
        <v>10</v>
      </c>
      <c r="B2447" s="638" t="s">
        <v>4212</v>
      </c>
      <c r="C2447" s="639" t="s">
        <v>1024</v>
      </c>
      <c r="D2447" s="640" t="s">
        <v>4492</v>
      </c>
      <c r="E2447" s="638"/>
      <c r="F2447" s="639" t="s">
        <v>777</v>
      </c>
      <c r="G2447" s="638"/>
      <c r="H2447" s="1110">
        <v>2</v>
      </c>
      <c r="I2447" s="705">
        <v>147486</v>
      </c>
      <c r="J2447" s="643">
        <v>32.6</v>
      </c>
      <c r="K2447" s="578">
        <f t="shared" si="128"/>
        <v>65.2</v>
      </c>
      <c r="L2447" s="579">
        <f t="shared" si="129"/>
        <v>6.5200000000000008E-2</v>
      </c>
      <c r="M2447" s="580">
        <f t="shared" si="130"/>
        <v>294972</v>
      </c>
      <c r="N2447" s="638"/>
      <c r="O2447" s="638" t="s">
        <v>4203</v>
      </c>
      <c r="P2447" s="639" t="s">
        <v>1164</v>
      </c>
      <c r="Q2447" s="639" t="s">
        <v>361</v>
      </c>
      <c r="R2447" s="639" t="s">
        <v>60</v>
      </c>
      <c r="S2447" s="639" t="s">
        <v>109</v>
      </c>
    </row>
    <row r="2448" spans="1:19" ht="20.25" customHeight="1">
      <c r="A2448" s="639" t="s">
        <v>10</v>
      </c>
      <c r="B2448" s="638" t="s">
        <v>4212</v>
      </c>
      <c r="C2448" s="639" t="s">
        <v>1024</v>
      </c>
      <c r="D2448" s="640" t="s">
        <v>4492</v>
      </c>
      <c r="E2448" s="638"/>
      <c r="F2448" s="639" t="s">
        <v>630</v>
      </c>
      <c r="G2448" s="638"/>
      <c r="H2448" s="1110">
        <v>2</v>
      </c>
      <c r="I2448" s="705">
        <v>93149</v>
      </c>
      <c r="J2448" s="643">
        <v>0</v>
      </c>
      <c r="K2448" s="578">
        <f t="shared" si="128"/>
        <v>0</v>
      </c>
      <c r="L2448" s="579">
        <f t="shared" si="129"/>
        <v>0</v>
      </c>
      <c r="M2448" s="580">
        <f t="shared" si="130"/>
        <v>186298</v>
      </c>
      <c r="N2448" s="638"/>
      <c r="O2448" s="638" t="s">
        <v>4203</v>
      </c>
      <c r="P2448" s="639" t="s">
        <v>1164</v>
      </c>
      <c r="Q2448" s="639" t="s">
        <v>336</v>
      </c>
      <c r="R2448" s="639" t="s">
        <v>73</v>
      </c>
      <c r="S2448" s="639" t="s">
        <v>109</v>
      </c>
    </row>
    <row r="2449" spans="1:19" ht="20.25" customHeight="1">
      <c r="A2449" s="639" t="s">
        <v>10</v>
      </c>
      <c r="B2449" s="638" t="s">
        <v>4212</v>
      </c>
      <c r="C2449" s="639" t="s">
        <v>1024</v>
      </c>
      <c r="D2449" s="640" t="s">
        <v>4492</v>
      </c>
      <c r="E2449" s="638"/>
      <c r="F2449" s="639" t="s">
        <v>267</v>
      </c>
      <c r="G2449" s="638"/>
      <c r="H2449" s="1110">
        <v>2</v>
      </c>
      <c r="I2449" s="705">
        <v>50050</v>
      </c>
      <c r="J2449" s="643">
        <v>7.2</v>
      </c>
      <c r="K2449" s="578">
        <f t="shared" si="128"/>
        <v>14.4</v>
      </c>
      <c r="L2449" s="579">
        <f t="shared" si="129"/>
        <v>1.44E-2</v>
      </c>
      <c r="M2449" s="580">
        <f t="shared" si="130"/>
        <v>100100</v>
      </c>
      <c r="N2449" s="638"/>
      <c r="O2449" s="638" t="s">
        <v>1612</v>
      </c>
      <c r="P2449" s="639" t="s">
        <v>1164</v>
      </c>
      <c r="Q2449" s="639" t="s">
        <v>344</v>
      </c>
      <c r="R2449" s="639" t="s">
        <v>60</v>
      </c>
      <c r="S2449" s="639" t="s">
        <v>109</v>
      </c>
    </row>
    <row r="2450" spans="1:19" ht="20.25" customHeight="1">
      <c r="A2450" s="639" t="s">
        <v>10</v>
      </c>
      <c r="B2450" s="638" t="s">
        <v>4212</v>
      </c>
      <c r="C2450" s="639" t="s">
        <v>1024</v>
      </c>
      <c r="D2450" s="640" t="s">
        <v>4492</v>
      </c>
      <c r="E2450" s="638"/>
      <c r="F2450" s="639" t="s">
        <v>768</v>
      </c>
      <c r="G2450" s="638"/>
      <c r="H2450" s="1110">
        <v>1</v>
      </c>
      <c r="I2450" s="705">
        <v>321022</v>
      </c>
      <c r="J2450" s="643">
        <v>41.1</v>
      </c>
      <c r="K2450" s="578">
        <f t="shared" si="128"/>
        <v>41.1</v>
      </c>
      <c r="L2450" s="579">
        <f t="shared" si="129"/>
        <v>4.1100000000000005E-2</v>
      </c>
      <c r="M2450" s="580">
        <f t="shared" si="130"/>
        <v>321022</v>
      </c>
      <c r="N2450" s="638"/>
      <c r="O2450" s="638"/>
      <c r="P2450" s="639" t="s">
        <v>1164</v>
      </c>
      <c r="Q2450" s="639" t="s">
        <v>364</v>
      </c>
      <c r="R2450" s="639" t="s">
        <v>60</v>
      </c>
      <c r="S2450" s="639" t="s">
        <v>109</v>
      </c>
    </row>
    <row r="2451" spans="1:19" ht="20.25" customHeight="1">
      <c r="A2451" s="639" t="s">
        <v>10</v>
      </c>
      <c r="B2451" s="638" t="s">
        <v>4212</v>
      </c>
      <c r="C2451" s="639" t="s">
        <v>1024</v>
      </c>
      <c r="D2451" s="640" t="s">
        <v>4492</v>
      </c>
      <c r="E2451" s="638"/>
      <c r="F2451" s="639" t="s">
        <v>632</v>
      </c>
      <c r="G2451" s="638"/>
      <c r="H2451" s="1110">
        <v>2</v>
      </c>
      <c r="I2451" s="705">
        <v>67340</v>
      </c>
      <c r="J2451" s="643">
        <v>0</v>
      </c>
      <c r="K2451" s="578">
        <f t="shared" si="128"/>
        <v>0</v>
      </c>
      <c r="L2451" s="579">
        <f t="shared" si="129"/>
        <v>0</v>
      </c>
      <c r="M2451" s="580">
        <f t="shared" si="130"/>
        <v>134680</v>
      </c>
      <c r="N2451" s="638"/>
      <c r="O2451" s="638" t="s">
        <v>4208</v>
      </c>
      <c r="P2451" s="639" t="s">
        <v>1164</v>
      </c>
      <c r="Q2451" s="639" t="s">
        <v>336</v>
      </c>
      <c r="R2451" s="639" t="s">
        <v>73</v>
      </c>
      <c r="S2451" s="639" t="s">
        <v>109</v>
      </c>
    </row>
    <row r="2452" spans="1:19" ht="20.25" customHeight="1">
      <c r="A2452" s="639" t="s">
        <v>10</v>
      </c>
      <c r="B2452" s="638" t="s">
        <v>4212</v>
      </c>
      <c r="C2452" s="639" t="s">
        <v>1024</v>
      </c>
      <c r="D2452" s="640" t="s">
        <v>4492</v>
      </c>
      <c r="E2452" s="638"/>
      <c r="F2452" s="639" t="s">
        <v>631</v>
      </c>
      <c r="G2452" s="638"/>
      <c r="H2452" s="1110">
        <v>2</v>
      </c>
      <c r="I2452" s="705">
        <v>36400</v>
      </c>
      <c r="J2452" s="643">
        <v>0</v>
      </c>
      <c r="K2452" s="578">
        <f t="shared" si="128"/>
        <v>0</v>
      </c>
      <c r="L2452" s="579">
        <f t="shared" si="129"/>
        <v>0</v>
      </c>
      <c r="M2452" s="580">
        <f t="shared" si="130"/>
        <v>72800</v>
      </c>
      <c r="N2452" s="638"/>
      <c r="O2452" s="638" t="s">
        <v>4207</v>
      </c>
      <c r="P2452" s="639" t="s">
        <v>1164</v>
      </c>
      <c r="Q2452" s="639" t="s">
        <v>336</v>
      </c>
      <c r="R2452" s="639" t="s">
        <v>73</v>
      </c>
      <c r="S2452" s="639" t="s">
        <v>109</v>
      </c>
    </row>
    <row r="2453" spans="1:19" ht="20.25" customHeight="1">
      <c r="A2453" s="639" t="s">
        <v>10</v>
      </c>
      <c r="B2453" s="638" t="s">
        <v>4212</v>
      </c>
      <c r="C2453" s="639" t="s">
        <v>1024</v>
      </c>
      <c r="D2453" s="640" t="s">
        <v>4492</v>
      </c>
      <c r="E2453" s="638"/>
      <c r="F2453" s="639" t="s">
        <v>778</v>
      </c>
      <c r="G2453" s="638"/>
      <c r="H2453" s="1110">
        <v>2</v>
      </c>
      <c r="I2453" s="705">
        <v>118300</v>
      </c>
      <c r="J2453" s="643">
        <v>0</v>
      </c>
      <c r="K2453" s="578">
        <f t="shared" si="128"/>
        <v>0</v>
      </c>
      <c r="L2453" s="579">
        <f t="shared" si="129"/>
        <v>0</v>
      </c>
      <c r="M2453" s="580">
        <f t="shared" si="130"/>
        <v>236600</v>
      </c>
      <c r="N2453" s="638"/>
      <c r="O2453" s="638" t="s">
        <v>4209</v>
      </c>
      <c r="P2453" s="639" t="s">
        <v>1164</v>
      </c>
      <c r="Q2453" s="639" t="s">
        <v>336</v>
      </c>
      <c r="R2453" s="639" t="s">
        <v>73</v>
      </c>
      <c r="S2453" s="639" t="s">
        <v>109</v>
      </c>
    </row>
    <row r="2454" spans="1:19" ht="20.25" customHeight="1">
      <c r="A2454" s="639" t="s">
        <v>10</v>
      </c>
      <c r="B2454" s="638" t="s">
        <v>4212</v>
      </c>
      <c r="C2454" s="639" t="s">
        <v>1024</v>
      </c>
      <c r="D2454" s="640" t="s">
        <v>4492</v>
      </c>
      <c r="E2454" s="638"/>
      <c r="F2454" s="639" t="s">
        <v>634</v>
      </c>
      <c r="G2454" s="638"/>
      <c r="H2454" s="1110">
        <v>1</v>
      </c>
      <c r="I2454" s="705">
        <v>63700</v>
      </c>
      <c r="J2454" s="643">
        <v>0</v>
      </c>
      <c r="K2454" s="578">
        <f t="shared" si="128"/>
        <v>0</v>
      </c>
      <c r="L2454" s="579">
        <f t="shared" si="129"/>
        <v>0</v>
      </c>
      <c r="M2454" s="580">
        <f t="shared" si="130"/>
        <v>63700</v>
      </c>
      <c r="N2454" s="638"/>
      <c r="O2454" s="638" t="s">
        <v>4210</v>
      </c>
      <c r="P2454" s="639" t="s">
        <v>1164</v>
      </c>
      <c r="Q2454" s="639" t="s">
        <v>336</v>
      </c>
      <c r="R2454" s="639" t="s">
        <v>73</v>
      </c>
      <c r="S2454" s="639" t="s">
        <v>109</v>
      </c>
    </row>
    <row r="2455" spans="1:19" ht="20.25" customHeight="1">
      <c r="A2455" s="639" t="s">
        <v>10</v>
      </c>
      <c r="B2455" s="638" t="s">
        <v>4213</v>
      </c>
      <c r="C2455" s="639" t="s">
        <v>1024</v>
      </c>
      <c r="D2455" s="640" t="s">
        <v>4466</v>
      </c>
      <c r="E2455" s="638"/>
      <c r="F2455" s="639" t="s">
        <v>672</v>
      </c>
      <c r="G2455" s="638"/>
      <c r="H2455" s="1110">
        <v>487</v>
      </c>
      <c r="I2455" s="705">
        <v>55052</v>
      </c>
      <c r="J2455" s="643">
        <v>14</v>
      </c>
      <c r="K2455" s="578">
        <f t="shared" si="128"/>
        <v>6818</v>
      </c>
      <c r="L2455" s="579">
        <f t="shared" si="129"/>
        <v>6.8179999999999996</v>
      </c>
      <c r="M2455" s="580">
        <f t="shared" si="130"/>
        <v>26810324</v>
      </c>
      <c r="N2455" s="638"/>
      <c r="O2455" s="638" t="s">
        <v>695</v>
      </c>
      <c r="P2455" s="639" t="s">
        <v>1164</v>
      </c>
      <c r="Q2455" s="639" t="s">
        <v>270</v>
      </c>
      <c r="R2455" s="639" t="s">
        <v>60</v>
      </c>
      <c r="S2455" s="639" t="s">
        <v>109</v>
      </c>
    </row>
    <row r="2456" spans="1:19" ht="20.25" customHeight="1">
      <c r="A2456" s="639" t="s">
        <v>10</v>
      </c>
      <c r="B2456" s="638" t="s">
        <v>4213</v>
      </c>
      <c r="C2456" s="639" t="s">
        <v>1024</v>
      </c>
      <c r="D2456" s="640" t="s">
        <v>4466</v>
      </c>
      <c r="E2456" s="638"/>
      <c r="F2456" s="639" t="s">
        <v>1399</v>
      </c>
      <c r="G2456" s="638"/>
      <c r="H2456" s="1110">
        <v>487</v>
      </c>
      <c r="I2456" s="705">
        <v>12572</v>
      </c>
      <c r="J2456" s="643">
        <v>0</v>
      </c>
      <c r="K2456" s="578">
        <f t="shared" si="128"/>
        <v>0</v>
      </c>
      <c r="L2456" s="579">
        <f t="shared" si="129"/>
        <v>0</v>
      </c>
      <c r="M2456" s="580">
        <f t="shared" si="130"/>
        <v>6122564</v>
      </c>
      <c r="N2456" s="638"/>
      <c r="O2456" s="638" t="s">
        <v>695</v>
      </c>
      <c r="P2456" s="639" t="s">
        <v>1164</v>
      </c>
      <c r="Q2456" s="639" t="s">
        <v>577</v>
      </c>
      <c r="R2456" s="639" t="s">
        <v>375</v>
      </c>
      <c r="S2456" s="639" t="s">
        <v>109</v>
      </c>
    </row>
    <row r="2457" spans="1:19" ht="20.25" customHeight="1">
      <c r="A2457" s="639" t="s">
        <v>10</v>
      </c>
      <c r="B2457" s="638" t="s">
        <v>4213</v>
      </c>
      <c r="C2457" s="639" t="s">
        <v>1024</v>
      </c>
      <c r="D2457" s="640" t="s">
        <v>4466</v>
      </c>
      <c r="E2457" s="638"/>
      <c r="F2457" s="639" t="s">
        <v>768</v>
      </c>
      <c r="G2457" s="638"/>
      <c r="H2457" s="1110">
        <v>1</v>
      </c>
      <c r="I2457" s="705">
        <v>321022</v>
      </c>
      <c r="J2457" s="643">
        <v>41.1</v>
      </c>
      <c r="K2457" s="578">
        <f t="shared" si="128"/>
        <v>41.1</v>
      </c>
      <c r="L2457" s="579">
        <f t="shared" si="129"/>
        <v>4.1100000000000005E-2</v>
      </c>
      <c r="M2457" s="580">
        <f t="shared" si="130"/>
        <v>321022</v>
      </c>
      <c r="N2457" s="638"/>
      <c r="O2457" s="638"/>
      <c r="P2457" s="639" t="s">
        <v>1164</v>
      </c>
      <c r="Q2457" s="639" t="s">
        <v>364</v>
      </c>
      <c r="R2457" s="639" t="s">
        <v>60</v>
      </c>
      <c r="S2457" s="639" t="s">
        <v>109</v>
      </c>
    </row>
    <row r="2458" spans="1:19" ht="20.25" customHeight="1">
      <c r="A2458" s="639" t="s">
        <v>10</v>
      </c>
      <c r="B2458" s="638" t="s">
        <v>4213</v>
      </c>
      <c r="C2458" s="639" t="s">
        <v>1024</v>
      </c>
      <c r="D2458" s="640" t="s">
        <v>4466</v>
      </c>
      <c r="E2458" s="638"/>
      <c r="F2458" s="639" t="s">
        <v>719</v>
      </c>
      <c r="G2458" s="638"/>
      <c r="H2458" s="1110">
        <v>1406</v>
      </c>
      <c r="I2458" s="705">
        <v>157037</v>
      </c>
      <c r="J2458" s="643">
        <v>32</v>
      </c>
      <c r="K2458" s="578">
        <f t="shared" si="128"/>
        <v>44992</v>
      </c>
      <c r="L2458" s="579">
        <f t="shared" si="129"/>
        <v>44.991999999999997</v>
      </c>
      <c r="M2458" s="580">
        <f t="shared" si="130"/>
        <v>220794022</v>
      </c>
      <c r="N2458" s="638"/>
      <c r="O2458" s="638" t="s">
        <v>4201</v>
      </c>
      <c r="P2458" s="639" t="s">
        <v>1164</v>
      </c>
      <c r="Q2458" s="639" t="s">
        <v>370</v>
      </c>
      <c r="R2458" s="639" t="s">
        <v>60</v>
      </c>
      <c r="S2458" s="639" t="s">
        <v>109</v>
      </c>
    </row>
    <row r="2459" spans="1:19" ht="20.25" customHeight="1">
      <c r="A2459" s="639" t="s">
        <v>10</v>
      </c>
      <c r="B2459" s="638" t="s">
        <v>4213</v>
      </c>
      <c r="C2459" s="639" t="s">
        <v>1024</v>
      </c>
      <c r="D2459" s="640" t="s">
        <v>4466</v>
      </c>
      <c r="E2459" s="638"/>
      <c r="F2459" s="639" t="s">
        <v>401</v>
      </c>
      <c r="G2459" s="638"/>
      <c r="H2459" s="1110">
        <v>1319</v>
      </c>
      <c r="I2459" s="705">
        <v>50050</v>
      </c>
      <c r="J2459" s="643">
        <v>9.4</v>
      </c>
      <c r="K2459" s="578">
        <f t="shared" si="128"/>
        <v>12398.6</v>
      </c>
      <c r="L2459" s="579">
        <f t="shared" si="129"/>
        <v>12.3986</v>
      </c>
      <c r="M2459" s="580">
        <f t="shared" si="130"/>
        <v>66015950</v>
      </c>
      <c r="N2459" s="638"/>
      <c r="O2459" s="638" t="s">
        <v>1612</v>
      </c>
      <c r="P2459" s="639" t="s">
        <v>1164</v>
      </c>
      <c r="Q2459" s="639" t="s">
        <v>344</v>
      </c>
      <c r="R2459" s="639" t="s">
        <v>60</v>
      </c>
      <c r="S2459" s="639" t="s">
        <v>109</v>
      </c>
    </row>
    <row r="2460" spans="1:19" ht="20.25" customHeight="1">
      <c r="A2460" s="639" t="s">
        <v>10</v>
      </c>
      <c r="B2460" s="638" t="s">
        <v>4213</v>
      </c>
      <c r="C2460" s="639" t="s">
        <v>1024</v>
      </c>
      <c r="D2460" s="640" t="s">
        <v>4466</v>
      </c>
      <c r="E2460" s="638"/>
      <c r="F2460" s="639" t="s">
        <v>536</v>
      </c>
      <c r="G2460" s="638"/>
      <c r="H2460" s="1110">
        <v>100</v>
      </c>
      <c r="I2460" s="705">
        <v>81900</v>
      </c>
      <c r="J2460" s="643">
        <v>18</v>
      </c>
      <c r="K2460" s="578">
        <f t="shared" si="128"/>
        <v>1800</v>
      </c>
      <c r="L2460" s="579">
        <f t="shared" si="129"/>
        <v>1.8</v>
      </c>
      <c r="M2460" s="580">
        <f t="shared" si="130"/>
        <v>8190000</v>
      </c>
      <c r="N2460" s="638"/>
      <c r="O2460" s="638"/>
      <c r="P2460" s="639" t="s">
        <v>1164</v>
      </c>
      <c r="Q2460" s="639" t="s">
        <v>537</v>
      </c>
      <c r="R2460" s="639" t="s">
        <v>60</v>
      </c>
      <c r="S2460" s="639" t="s">
        <v>109</v>
      </c>
    </row>
    <row r="2461" spans="1:19" ht="20.25" customHeight="1">
      <c r="A2461" s="639" t="s">
        <v>10</v>
      </c>
      <c r="B2461" s="638" t="s">
        <v>4213</v>
      </c>
      <c r="C2461" s="639" t="s">
        <v>1024</v>
      </c>
      <c r="D2461" s="640" t="s">
        <v>4466</v>
      </c>
      <c r="E2461" s="638"/>
      <c r="F2461" s="639" t="s">
        <v>267</v>
      </c>
      <c r="G2461" s="638"/>
      <c r="H2461" s="1110">
        <v>2</v>
      </c>
      <c r="I2461" s="705">
        <v>50050</v>
      </c>
      <c r="J2461" s="643">
        <v>7.2</v>
      </c>
      <c r="K2461" s="578">
        <f t="shared" si="128"/>
        <v>14.4</v>
      </c>
      <c r="L2461" s="579">
        <f t="shared" si="129"/>
        <v>1.44E-2</v>
      </c>
      <c r="M2461" s="580">
        <f t="shared" si="130"/>
        <v>100100</v>
      </c>
      <c r="N2461" s="638"/>
      <c r="O2461" s="638" t="s">
        <v>1612</v>
      </c>
      <c r="P2461" s="639" t="s">
        <v>1164</v>
      </c>
      <c r="Q2461" s="639" t="s">
        <v>344</v>
      </c>
      <c r="R2461" s="639" t="s">
        <v>60</v>
      </c>
      <c r="S2461" s="639" t="s">
        <v>109</v>
      </c>
    </row>
    <row r="2462" spans="1:19" ht="20.25" customHeight="1">
      <c r="A2462" s="639" t="s">
        <v>10</v>
      </c>
      <c r="B2462" s="638" t="s">
        <v>4213</v>
      </c>
      <c r="C2462" s="639" t="s">
        <v>1024</v>
      </c>
      <c r="D2462" s="640" t="s">
        <v>4466</v>
      </c>
      <c r="E2462" s="638"/>
      <c r="F2462" s="639" t="s">
        <v>777</v>
      </c>
      <c r="G2462" s="638"/>
      <c r="H2462" s="1110">
        <v>3</v>
      </c>
      <c r="I2462" s="705">
        <v>151720</v>
      </c>
      <c r="J2462" s="643">
        <v>32.6</v>
      </c>
      <c r="K2462" s="578">
        <f t="shared" si="128"/>
        <v>97.800000000000011</v>
      </c>
      <c r="L2462" s="579">
        <f t="shared" si="129"/>
        <v>9.7800000000000012E-2</v>
      </c>
      <c r="M2462" s="580">
        <f t="shared" si="130"/>
        <v>455160</v>
      </c>
      <c r="N2462" s="638"/>
      <c r="O2462" s="638" t="s">
        <v>4206</v>
      </c>
      <c r="P2462" s="639" t="s">
        <v>1164</v>
      </c>
      <c r="Q2462" s="639" t="s">
        <v>361</v>
      </c>
      <c r="R2462" s="639" t="s">
        <v>60</v>
      </c>
      <c r="S2462" s="639" t="s">
        <v>109</v>
      </c>
    </row>
    <row r="2463" spans="1:19" ht="20.25" customHeight="1">
      <c r="A2463" s="639" t="s">
        <v>10</v>
      </c>
      <c r="B2463" s="638" t="s">
        <v>4213</v>
      </c>
      <c r="C2463" s="639" t="s">
        <v>1024</v>
      </c>
      <c r="D2463" s="640" t="s">
        <v>4466</v>
      </c>
      <c r="E2463" s="638"/>
      <c r="F2463" s="639" t="s">
        <v>612</v>
      </c>
      <c r="G2463" s="638"/>
      <c r="H2463" s="1110">
        <v>3</v>
      </c>
      <c r="I2463" s="705">
        <v>35934</v>
      </c>
      <c r="J2463" s="643">
        <v>0</v>
      </c>
      <c r="K2463" s="578">
        <f t="shared" si="128"/>
        <v>0</v>
      </c>
      <c r="L2463" s="579">
        <f t="shared" si="129"/>
        <v>0</v>
      </c>
      <c r="M2463" s="580">
        <f t="shared" si="130"/>
        <v>107802</v>
      </c>
      <c r="N2463" s="638"/>
      <c r="O2463" s="638" t="s">
        <v>4206</v>
      </c>
      <c r="P2463" s="639" t="s">
        <v>1164</v>
      </c>
      <c r="Q2463" s="639" t="s">
        <v>336</v>
      </c>
      <c r="R2463" s="639" t="s">
        <v>73</v>
      </c>
      <c r="S2463" s="639" t="s">
        <v>109</v>
      </c>
    </row>
    <row r="2464" spans="1:19" ht="20.25" customHeight="1">
      <c r="A2464" s="639" t="s">
        <v>10</v>
      </c>
      <c r="B2464" s="638" t="s">
        <v>4213</v>
      </c>
      <c r="C2464" s="639" t="s">
        <v>1024</v>
      </c>
      <c r="D2464" s="640" t="s">
        <v>4466</v>
      </c>
      <c r="E2464" s="638"/>
      <c r="F2464" s="639" t="s">
        <v>777</v>
      </c>
      <c r="G2464" s="638"/>
      <c r="H2464" s="1110">
        <v>2</v>
      </c>
      <c r="I2464" s="705">
        <v>147486</v>
      </c>
      <c r="J2464" s="643">
        <v>32.6</v>
      </c>
      <c r="K2464" s="578">
        <f t="shared" si="128"/>
        <v>65.2</v>
      </c>
      <c r="L2464" s="579">
        <f t="shared" si="129"/>
        <v>6.5200000000000008E-2</v>
      </c>
      <c r="M2464" s="580">
        <f t="shared" si="130"/>
        <v>294972</v>
      </c>
      <c r="N2464" s="638"/>
      <c r="O2464" s="638" t="s">
        <v>4203</v>
      </c>
      <c r="P2464" s="639" t="s">
        <v>1164</v>
      </c>
      <c r="Q2464" s="639" t="s">
        <v>361</v>
      </c>
      <c r="R2464" s="639" t="s">
        <v>60</v>
      </c>
      <c r="S2464" s="639" t="s">
        <v>109</v>
      </c>
    </row>
    <row r="2465" spans="1:19" ht="20.25" customHeight="1">
      <c r="A2465" s="639" t="s">
        <v>10</v>
      </c>
      <c r="B2465" s="638" t="s">
        <v>4213</v>
      </c>
      <c r="C2465" s="639" t="s">
        <v>1024</v>
      </c>
      <c r="D2465" s="640" t="s">
        <v>4466</v>
      </c>
      <c r="E2465" s="638"/>
      <c r="F2465" s="639" t="s">
        <v>630</v>
      </c>
      <c r="G2465" s="638"/>
      <c r="H2465" s="1110">
        <v>2</v>
      </c>
      <c r="I2465" s="705">
        <v>93149</v>
      </c>
      <c r="J2465" s="643">
        <v>0</v>
      </c>
      <c r="K2465" s="578">
        <f t="shared" si="128"/>
        <v>0</v>
      </c>
      <c r="L2465" s="579">
        <f t="shared" si="129"/>
        <v>0</v>
      </c>
      <c r="M2465" s="580">
        <f t="shared" si="130"/>
        <v>186298</v>
      </c>
      <c r="N2465" s="638"/>
      <c r="O2465" s="638" t="s">
        <v>4203</v>
      </c>
      <c r="P2465" s="639" t="s">
        <v>1164</v>
      </c>
      <c r="Q2465" s="639" t="s">
        <v>336</v>
      </c>
      <c r="R2465" s="639" t="s">
        <v>73</v>
      </c>
      <c r="S2465" s="639" t="s">
        <v>109</v>
      </c>
    </row>
    <row r="2466" spans="1:19" ht="20.25" customHeight="1">
      <c r="A2466" s="639" t="s">
        <v>10</v>
      </c>
      <c r="B2466" s="638" t="s">
        <v>4213</v>
      </c>
      <c r="C2466" s="639" t="s">
        <v>1024</v>
      </c>
      <c r="D2466" s="640" t="s">
        <v>4466</v>
      </c>
      <c r="E2466" s="638"/>
      <c r="F2466" s="639" t="s">
        <v>634</v>
      </c>
      <c r="G2466" s="638"/>
      <c r="H2466" s="1110">
        <v>1</v>
      </c>
      <c r="I2466" s="705">
        <v>63700</v>
      </c>
      <c r="J2466" s="643">
        <v>0</v>
      </c>
      <c r="K2466" s="578">
        <f t="shared" si="128"/>
        <v>0</v>
      </c>
      <c r="L2466" s="579">
        <f t="shared" si="129"/>
        <v>0</v>
      </c>
      <c r="M2466" s="580">
        <f t="shared" si="130"/>
        <v>63700</v>
      </c>
      <c r="N2466" s="638"/>
      <c r="O2466" s="638" t="s">
        <v>4210</v>
      </c>
      <c r="P2466" s="639" t="s">
        <v>1164</v>
      </c>
      <c r="Q2466" s="639" t="s">
        <v>336</v>
      </c>
      <c r="R2466" s="639" t="s">
        <v>73</v>
      </c>
      <c r="S2466" s="639" t="s">
        <v>109</v>
      </c>
    </row>
    <row r="2467" spans="1:19" ht="20.25" customHeight="1">
      <c r="A2467" s="639" t="s">
        <v>10</v>
      </c>
      <c r="B2467" s="638" t="s">
        <v>4213</v>
      </c>
      <c r="C2467" s="639" t="s">
        <v>1024</v>
      </c>
      <c r="D2467" s="640" t="s">
        <v>4466</v>
      </c>
      <c r="E2467" s="638"/>
      <c r="F2467" s="639" t="s">
        <v>669</v>
      </c>
      <c r="G2467" s="638"/>
      <c r="H2467" s="1110">
        <v>1</v>
      </c>
      <c r="I2467" s="705">
        <v>108881</v>
      </c>
      <c r="J2467" s="643">
        <v>22.5</v>
      </c>
      <c r="K2467" s="578">
        <f t="shared" si="128"/>
        <v>22.5</v>
      </c>
      <c r="L2467" s="579">
        <f t="shared" si="129"/>
        <v>2.2499999999999999E-2</v>
      </c>
      <c r="M2467" s="580">
        <f t="shared" si="130"/>
        <v>108881</v>
      </c>
      <c r="N2467" s="638"/>
      <c r="O2467" s="638" t="s">
        <v>4204</v>
      </c>
      <c r="P2467" s="639" t="s">
        <v>1164</v>
      </c>
      <c r="Q2467" s="639" t="s">
        <v>628</v>
      </c>
      <c r="R2467" s="639" t="s">
        <v>60</v>
      </c>
      <c r="S2467" s="639" t="s">
        <v>109</v>
      </c>
    </row>
    <row r="2468" spans="1:19" ht="20.25" customHeight="1">
      <c r="A2468" s="639" t="s">
        <v>10</v>
      </c>
      <c r="B2468" s="638" t="s">
        <v>4213</v>
      </c>
      <c r="C2468" s="639" t="s">
        <v>1024</v>
      </c>
      <c r="D2468" s="640" t="s">
        <v>4466</v>
      </c>
      <c r="E2468" s="638"/>
      <c r="F2468" s="639" t="s">
        <v>1643</v>
      </c>
      <c r="G2468" s="638"/>
      <c r="H2468" s="1110">
        <v>1</v>
      </c>
      <c r="I2468" s="705">
        <v>13363</v>
      </c>
      <c r="J2468" s="643">
        <v>0</v>
      </c>
      <c r="K2468" s="578">
        <f t="shared" si="128"/>
        <v>0</v>
      </c>
      <c r="L2468" s="579">
        <f t="shared" si="129"/>
        <v>0</v>
      </c>
      <c r="M2468" s="580">
        <f t="shared" si="130"/>
        <v>13363</v>
      </c>
      <c r="N2468" s="638"/>
      <c r="O2468" s="638" t="s">
        <v>4204</v>
      </c>
      <c r="P2468" s="639" t="s">
        <v>1164</v>
      </c>
      <c r="Q2468" s="639" t="s">
        <v>336</v>
      </c>
      <c r="R2468" s="639" t="s">
        <v>73</v>
      </c>
      <c r="S2468" s="639" t="s">
        <v>109</v>
      </c>
    </row>
    <row r="2469" spans="1:19" ht="20.25" customHeight="1">
      <c r="A2469" s="639" t="s">
        <v>10</v>
      </c>
      <c r="B2469" s="638" t="s">
        <v>4213</v>
      </c>
      <c r="C2469" s="639" t="s">
        <v>1024</v>
      </c>
      <c r="D2469" s="640" t="s">
        <v>4466</v>
      </c>
      <c r="E2469" s="638"/>
      <c r="F2469" s="639" t="s">
        <v>631</v>
      </c>
      <c r="G2469" s="638"/>
      <c r="H2469" s="1110">
        <v>2</v>
      </c>
      <c r="I2469" s="705">
        <v>36400</v>
      </c>
      <c r="J2469" s="643">
        <v>0</v>
      </c>
      <c r="K2469" s="578">
        <f t="shared" si="128"/>
        <v>0</v>
      </c>
      <c r="L2469" s="579">
        <f t="shared" si="129"/>
        <v>0</v>
      </c>
      <c r="M2469" s="580">
        <f t="shared" si="130"/>
        <v>72800</v>
      </c>
      <c r="N2469" s="638"/>
      <c r="O2469" s="638" t="s">
        <v>4207</v>
      </c>
      <c r="P2469" s="639" t="s">
        <v>1164</v>
      </c>
      <c r="Q2469" s="639" t="s">
        <v>336</v>
      </c>
      <c r="R2469" s="639" t="s">
        <v>73</v>
      </c>
      <c r="S2469" s="639" t="s">
        <v>109</v>
      </c>
    </row>
    <row r="2470" spans="1:19" ht="20.25" customHeight="1">
      <c r="A2470" s="639" t="s">
        <v>10</v>
      </c>
      <c r="B2470" s="638" t="s">
        <v>4213</v>
      </c>
      <c r="C2470" s="639" t="s">
        <v>1024</v>
      </c>
      <c r="D2470" s="640" t="s">
        <v>4466</v>
      </c>
      <c r="E2470" s="638"/>
      <c r="F2470" s="639" t="s">
        <v>778</v>
      </c>
      <c r="G2470" s="638"/>
      <c r="H2470" s="1110">
        <v>2</v>
      </c>
      <c r="I2470" s="705">
        <v>118300</v>
      </c>
      <c r="J2470" s="643">
        <v>0</v>
      </c>
      <c r="K2470" s="578">
        <f t="shared" si="128"/>
        <v>0</v>
      </c>
      <c r="L2470" s="579">
        <f t="shared" si="129"/>
        <v>0</v>
      </c>
      <c r="M2470" s="580">
        <f t="shared" si="130"/>
        <v>236600</v>
      </c>
      <c r="N2470" s="638"/>
      <c r="O2470" s="638" t="s">
        <v>4209</v>
      </c>
      <c r="P2470" s="639" t="s">
        <v>1164</v>
      </c>
      <c r="Q2470" s="639" t="s">
        <v>336</v>
      </c>
      <c r="R2470" s="639" t="s">
        <v>73</v>
      </c>
      <c r="S2470" s="639" t="s">
        <v>109</v>
      </c>
    </row>
    <row r="2471" spans="1:19" ht="20.25" customHeight="1">
      <c r="A2471" s="639" t="s">
        <v>10</v>
      </c>
      <c r="B2471" s="638" t="s">
        <v>4213</v>
      </c>
      <c r="C2471" s="639" t="s">
        <v>1024</v>
      </c>
      <c r="D2471" s="640" t="s">
        <v>4466</v>
      </c>
      <c r="E2471" s="638"/>
      <c r="F2471" s="639" t="s">
        <v>632</v>
      </c>
      <c r="G2471" s="638"/>
      <c r="H2471" s="1110">
        <v>2</v>
      </c>
      <c r="I2471" s="705">
        <v>67340</v>
      </c>
      <c r="J2471" s="643">
        <v>0</v>
      </c>
      <c r="K2471" s="578">
        <f t="shared" si="128"/>
        <v>0</v>
      </c>
      <c r="L2471" s="579">
        <f t="shared" si="129"/>
        <v>0</v>
      </c>
      <c r="M2471" s="580">
        <f t="shared" si="130"/>
        <v>134680</v>
      </c>
      <c r="N2471" s="638"/>
      <c r="O2471" s="638" t="s">
        <v>4208</v>
      </c>
      <c r="P2471" s="639" t="s">
        <v>1164</v>
      </c>
      <c r="Q2471" s="639" t="s">
        <v>336</v>
      </c>
      <c r="R2471" s="639" t="s">
        <v>73</v>
      </c>
      <c r="S2471" s="639" t="s">
        <v>109</v>
      </c>
    </row>
    <row r="2472" spans="1:19" ht="20.25" customHeight="1">
      <c r="A2472" s="639" t="s">
        <v>10</v>
      </c>
      <c r="B2472" s="638" t="s">
        <v>4213</v>
      </c>
      <c r="C2472" s="639" t="s">
        <v>1024</v>
      </c>
      <c r="D2472" s="640" t="s">
        <v>4466</v>
      </c>
      <c r="E2472" s="638"/>
      <c r="F2472" s="639" t="s">
        <v>2983</v>
      </c>
      <c r="G2472" s="638"/>
      <c r="H2472" s="1110">
        <v>614</v>
      </c>
      <c r="I2472" s="705">
        <v>170618</v>
      </c>
      <c r="J2472" s="643">
        <v>29.3</v>
      </c>
      <c r="K2472" s="578">
        <f t="shared" si="128"/>
        <v>17990.2</v>
      </c>
      <c r="L2472" s="579">
        <f t="shared" si="129"/>
        <v>17.990200000000002</v>
      </c>
      <c r="M2472" s="580">
        <f t="shared" si="130"/>
        <v>104759452</v>
      </c>
      <c r="N2472" s="638"/>
      <c r="O2472" s="638" t="s">
        <v>1055</v>
      </c>
      <c r="P2472" s="639" t="s">
        <v>1164</v>
      </c>
      <c r="Q2472" s="639" t="s">
        <v>343</v>
      </c>
      <c r="R2472" s="639" t="s">
        <v>60</v>
      </c>
      <c r="S2472" s="639" t="s">
        <v>109</v>
      </c>
    </row>
    <row r="2473" spans="1:19" ht="20.25" customHeight="1">
      <c r="A2473" s="639" t="s">
        <v>10</v>
      </c>
      <c r="B2473" s="638" t="s">
        <v>4213</v>
      </c>
      <c r="C2473" s="639" t="s">
        <v>1024</v>
      </c>
      <c r="D2473" s="640" t="s">
        <v>4466</v>
      </c>
      <c r="E2473" s="638"/>
      <c r="F2473" s="639" t="s">
        <v>3183</v>
      </c>
      <c r="G2473" s="638"/>
      <c r="H2473" s="1110">
        <v>614</v>
      </c>
      <c r="I2473" s="705">
        <v>190991</v>
      </c>
      <c r="J2473" s="643">
        <v>0</v>
      </c>
      <c r="K2473" s="578">
        <f t="shared" si="128"/>
        <v>0</v>
      </c>
      <c r="L2473" s="579">
        <f t="shared" si="129"/>
        <v>0</v>
      </c>
      <c r="M2473" s="580">
        <f t="shared" si="130"/>
        <v>117268474</v>
      </c>
      <c r="N2473" s="638"/>
      <c r="O2473" s="638" t="s">
        <v>1055</v>
      </c>
      <c r="P2473" s="639" t="s">
        <v>1164</v>
      </c>
      <c r="Q2473" s="639" t="s">
        <v>354</v>
      </c>
      <c r="R2473" s="639" t="s">
        <v>70</v>
      </c>
      <c r="S2473" s="639" t="s">
        <v>109</v>
      </c>
    </row>
    <row r="2474" spans="1:19" ht="20.25" customHeight="1">
      <c r="A2474" s="639" t="s">
        <v>10</v>
      </c>
      <c r="B2474" s="638" t="s">
        <v>4213</v>
      </c>
      <c r="C2474" s="639" t="s">
        <v>1024</v>
      </c>
      <c r="D2474" s="640" t="s">
        <v>4466</v>
      </c>
      <c r="E2474" s="638"/>
      <c r="F2474" s="639" t="s">
        <v>880</v>
      </c>
      <c r="G2474" s="638"/>
      <c r="H2474" s="1110">
        <v>614</v>
      </c>
      <c r="I2474" s="705">
        <v>3056</v>
      </c>
      <c r="J2474" s="643">
        <v>0</v>
      </c>
      <c r="K2474" s="578">
        <f t="shared" si="128"/>
        <v>0</v>
      </c>
      <c r="L2474" s="579">
        <f t="shared" si="129"/>
        <v>0</v>
      </c>
      <c r="M2474" s="580">
        <f t="shared" si="130"/>
        <v>1876384</v>
      </c>
      <c r="N2474" s="638"/>
      <c r="O2474" s="638" t="s">
        <v>1055</v>
      </c>
      <c r="P2474" s="639" t="s">
        <v>1164</v>
      </c>
      <c r="Q2474" s="639" t="s">
        <v>336</v>
      </c>
      <c r="R2474" s="639" t="s">
        <v>73</v>
      </c>
      <c r="S2474" s="639" t="s">
        <v>109</v>
      </c>
    </row>
    <row r="2475" spans="1:19" ht="20.25" customHeight="1">
      <c r="A2475" s="639" t="s">
        <v>10</v>
      </c>
      <c r="B2475" s="638" t="s">
        <v>4213</v>
      </c>
      <c r="C2475" s="639" t="s">
        <v>1024</v>
      </c>
      <c r="D2475" s="640" t="s">
        <v>4466</v>
      </c>
      <c r="E2475" s="638"/>
      <c r="F2475" s="639" t="s">
        <v>541</v>
      </c>
      <c r="G2475" s="638"/>
      <c r="H2475" s="1110">
        <v>214</v>
      </c>
      <c r="I2475" s="705">
        <v>97659</v>
      </c>
      <c r="J2475" s="643">
        <v>18.7</v>
      </c>
      <c r="K2475" s="578">
        <f t="shared" si="128"/>
        <v>4001.7999999999997</v>
      </c>
      <c r="L2475" s="579">
        <f t="shared" si="129"/>
        <v>4.0017999999999994</v>
      </c>
      <c r="M2475" s="580">
        <f t="shared" si="130"/>
        <v>20899026</v>
      </c>
      <c r="N2475" s="638"/>
      <c r="O2475" s="638" t="s">
        <v>1108</v>
      </c>
      <c r="P2475" s="639" t="s">
        <v>1164</v>
      </c>
      <c r="Q2475" s="639" t="s">
        <v>341</v>
      </c>
      <c r="R2475" s="639" t="s">
        <v>60</v>
      </c>
      <c r="S2475" s="639" t="s">
        <v>109</v>
      </c>
    </row>
    <row r="2476" spans="1:19" ht="20.25" customHeight="1">
      <c r="A2476" s="639" t="s">
        <v>129</v>
      </c>
      <c r="B2476" s="638" t="s">
        <v>4326</v>
      </c>
      <c r="C2476" s="639" t="s">
        <v>399</v>
      </c>
      <c r="D2476" s="640" t="s">
        <v>4493</v>
      </c>
      <c r="E2476" s="638"/>
      <c r="F2476" s="639" t="s">
        <v>4216</v>
      </c>
      <c r="G2476" s="638"/>
      <c r="H2476" s="1110">
        <v>961</v>
      </c>
      <c r="I2476" s="705">
        <v>194562</v>
      </c>
      <c r="J2476" s="643">
        <v>0</v>
      </c>
      <c r="K2476" s="578">
        <f t="shared" si="128"/>
        <v>0</v>
      </c>
      <c r="L2476" s="579">
        <f t="shared" si="129"/>
        <v>0</v>
      </c>
      <c r="M2476" s="580">
        <f t="shared" si="130"/>
        <v>186974082</v>
      </c>
      <c r="N2476" s="638"/>
      <c r="O2476" s="638" t="s">
        <v>4217</v>
      </c>
      <c r="P2476" s="639" t="s">
        <v>3735</v>
      </c>
      <c r="Q2476" s="639" t="s">
        <v>354</v>
      </c>
      <c r="R2476" s="639" t="s">
        <v>70</v>
      </c>
      <c r="S2476" s="639" t="s">
        <v>109</v>
      </c>
    </row>
    <row r="2477" spans="1:19" ht="20.25" customHeight="1">
      <c r="A2477" s="639" t="s">
        <v>129</v>
      </c>
      <c r="B2477" s="638" t="s">
        <v>4326</v>
      </c>
      <c r="C2477" s="639" t="s">
        <v>399</v>
      </c>
      <c r="D2477" s="640" t="s">
        <v>4493</v>
      </c>
      <c r="E2477" s="638"/>
      <c r="F2477" s="639" t="s">
        <v>2983</v>
      </c>
      <c r="G2477" s="638"/>
      <c r="H2477" s="1110">
        <v>961</v>
      </c>
      <c r="I2477" s="705">
        <v>143901</v>
      </c>
      <c r="J2477" s="643">
        <v>29.3</v>
      </c>
      <c r="K2477" s="578">
        <f t="shared" si="128"/>
        <v>28157.3</v>
      </c>
      <c r="L2477" s="579">
        <f t="shared" si="129"/>
        <v>28.157299999999999</v>
      </c>
      <c r="M2477" s="580">
        <f t="shared" si="130"/>
        <v>138288861</v>
      </c>
      <c r="N2477" s="638"/>
      <c r="O2477" s="638" t="s">
        <v>4217</v>
      </c>
      <c r="P2477" s="639" t="s">
        <v>3735</v>
      </c>
      <c r="Q2477" s="639" t="s">
        <v>343</v>
      </c>
      <c r="R2477" s="639" t="s">
        <v>60</v>
      </c>
      <c r="S2477" s="639" t="s">
        <v>109</v>
      </c>
    </row>
    <row r="2478" spans="1:19" ht="20.25" customHeight="1">
      <c r="A2478" s="639" t="s">
        <v>129</v>
      </c>
      <c r="B2478" s="638" t="s">
        <v>4326</v>
      </c>
      <c r="C2478" s="639" t="s">
        <v>399</v>
      </c>
      <c r="D2478" s="640" t="s">
        <v>4493</v>
      </c>
      <c r="E2478" s="638"/>
      <c r="F2478" s="639" t="s">
        <v>1090</v>
      </c>
      <c r="G2478" s="638"/>
      <c r="H2478" s="1110">
        <v>83</v>
      </c>
      <c r="I2478" s="705">
        <v>84234</v>
      </c>
      <c r="J2478" s="643">
        <v>10.5</v>
      </c>
      <c r="K2478" s="578">
        <f t="shared" si="128"/>
        <v>871.5</v>
      </c>
      <c r="L2478" s="579">
        <f t="shared" si="129"/>
        <v>0.87150000000000005</v>
      </c>
      <c r="M2478" s="580">
        <f t="shared" si="130"/>
        <v>6991422</v>
      </c>
      <c r="N2478" s="638"/>
      <c r="O2478" s="638" t="s">
        <v>4219</v>
      </c>
      <c r="P2478" s="639" t="s">
        <v>3735</v>
      </c>
      <c r="Q2478" s="639" t="s">
        <v>344</v>
      </c>
      <c r="R2478" s="639" t="s">
        <v>60</v>
      </c>
      <c r="S2478" s="639" t="s">
        <v>109</v>
      </c>
    </row>
    <row r="2479" spans="1:19" ht="20.25" customHeight="1">
      <c r="A2479" s="639" t="s">
        <v>129</v>
      </c>
      <c r="B2479" s="638" t="s">
        <v>4326</v>
      </c>
      <c r="C2479" s="639" t="s">
        <v>399</v>
      </c>
      <c r="D2479" s="640" t="s">
        <v>4493</v>
      </c>
      <c r="E2479" s="638"/>
      <c r="F2479" s="639" t="s">
        <v>882</v>
      </c>
      <c r="G2479" s="638"/>
      <c r="H2479" s="1110">
        <v>83</v>
      </c>
      <c r="I2479" s="705">
        <v>6254</v>
      </c>
      <c r="J2479" s="643">
        <v>0</v>
      </c>
      <c r="K2479" s="578">
        <f t="shared" si="128"/>
        <v>0</v>
      </c>
      <c r="L2479" s="579">
        <f t="shared" si="129"/>
        <v>0</v>
      </c>
      <c r="M2479" s="580">
        <f t="shared" si="130"/>
        <v>519082</v>
      </c>
      <c r="N2479" s="638"/>
      <c r="O2479" s="638" t="s">
        <v>4219</v>
      </c>
      <c r="P2479" s="639" t="s">
        <v>3735</v>
      </c>
      <c r="Q2479" s="639" t="s">
        <v>336</v>
      </c>
      <c r="R2479" s="639" t="s">
        <v>73</v>
      </c>
      <c r="S2479" s="639" t="s">
        <v>109</v>
      </c>
    </row>
    <row r="2480" spans="1:19" ht="20.25" customHeight="1">
      <c r="A2480" s="639" t="s">
        <v>129</v>
      </c>
      <c r="B2480" s="638" t="s">
        <v>4326</v>
      </c>
      <c r="C2480" s="639" t="s">
        <v>399</v>
      </c>
      <c r="D2480" s="640" t="s">
        <v>4493</v>
      </c>
      <c r="E2480" s="638"/>
      <c r="F2480" s="639" t="s">
        <v>1038</v>
      </c>
      <c r="G2480" s="638"/>
      <c r="H2480" s="1110">
        <v>878</v>
      </c>
      <c r="I2480" s="705">
        <v>197618</v>
      </c>
      <c r="J2480" s="643">
        <v>24</v>
      </c>
      <c r="K2480" s="578">
        <f t="shared" ref="K2480:K2543" si="131">IFERROR(J2480*H2480,"0")</f>
        <v>21072</v>
      </c>
      <c r="L2480" s="579">
        <f t="shared" ref="L2480:L2543" si="132">IFERROR(K2480/1000,"0")</f>
        <v>21.071999999999999</v>
      </c>
      <c r="M2480" s="580">
        <f t="shared" ref="M2480:M2543" si="133">I2480*H2480</f>
        <v>173508604</v>
      </c>
      <c r="N2480" s="638"/>
      <c r="O2480" s="638" t="s">
        <v>4220</v>
      </c>
      <c r="P2480" s="639" t="s">
        <v>3735</v>
      </c>
      <c r="Q2480" s="639" t="s">
        <v>341</v>
      </c>
      <c r="R2480" s="639" t="s">
        <v>60</v>
      </c>
      <c r="S2480" s="639" t="s">
        <v>109</v>
      </c>
    </row>
    <row r="2481" spans="1:19" ht="20.25" customHeight="1">
      <c r="A2481" s="639" t="s">
        <v>129</v>
      </c>
      <c r="B2481" s="638" t="s">
        <v>4326</v>
      </c>
      <c r="C2481" s="639" t="s">
        <v>399</v>
      </c>
      <c r="D2481" s="640" t="s">
        <v>4493</v>
      </c>
      <c r="E2481" s="638"/>
      <c r="F2481" s="639" t="s">
        <v>882</v>
      </c>
      <c r="G2481" s="638"/>
      <c r="H2481" s="1110">
        <v>878</v>
      </c>
      <c r="I2481" s="705">
        <v>6529</v>
      </c>
      <c r="J2481" s="643">
        <v>0</v>
      </c>
      <c r="K2481" s="578">
        <f t="shared" si="131"/>
        <v>0</v>
      </c>
      <c r="L2481" s="579">
        <f t="shared" si="132"/>
        <v>0</v>
      </c>
      <c r="M2481" s="580">
        <f t="shared" si="133"/>
        <v>5732462</v>
      </c>
      <c r="N2481" s="638"/>
      <c r="O2481" s="638" t="s">
        <v>4220</v>
      </c>
      <c r="P2481" s="639" t="s">
        <v>3735</v>
      </c>
      <c r="Q2481" s="639" t="s">
        <v>336</v>
      </c>
      <c r="R2481" s="639" t="s">
        <v>73</v>
      </c>
      <c r="S2481" s="639" t="s">
        <v>109</v>
      </c>
    </row>
    <row r="2482" spans="1:19" ht="20.25" customHeight="1">
      <c r="A2482" s="639" t="s">
        <v>129</v>
      </c>
      <c r="B2482" s="638" t="s">
        <v>4326</v>
      </c>
      <c r="C2482" s="639" t="s">
        <v>399</v>
      </c>
      <c r="D2482" s="640" t="s">
        <v>4493</v>
      </c>
      <c r="E2482" s="638"/>
      <c r="F2482" s="639" t="s">
        <v>558</v>
      </c>
      <c r="G2482" s="638"/>
      <c r="H2482" s="1110">
        <v>481</v>
      </c>
      <c r="I2482" s="705">
        <v>8100</v>
      </c>
      <c r="J2482" s="643">
        <v>0</v>
      </c>
      <c r="K2482" s="578">
        <f t="shared" si="131"/>
        <v>0</v>
      </c>
      <c r="L2482" s="579">
        <f t="shared" si="132"/>
        <v>0</v>
      </c>
      <c r="M2482" s="580">
        <f t="shared" si="133"/>
        <v>3896100</v>
      </c>
      <c r="N2482" s="638"/>
      <c r="O2482" s="638" t="s">
        <v>4221</v>
      </c>
      <c r="P2482" s="639" t="s">
        <v>3735</v>
      </c>
      <c r="Q2482" s="639" t="s">
        <v>336</v>
      </c>
      <c r="R2482" s="639" t="s">
        <v>73</v>
      </c>
      <c r="S2482" s="639" t="s">
        <v>109</v>
      </c>
    </row>
    <row r="2483" spans="1:19" ht="20.25" customHeight="1">
      <c r="A2483" s="639" t="s">
        <v>129</v>
      </c>
      <c r="B2483" s="638" t="s">
        <v>4326</v>
      </c>
      <c r="C2483" s="639" t="s">
        <v>399</v>
      </c>
      <c r="D2483" s="640" t="s">
        <v>4493</v>
      </c>
      <c r="E2483" s="638"/>
      <c r="F2483" s="639" t="s">
        <v>4222</v>
      </c>
      <c r="G2483" s="638"/>
      <c r="H2483" s="1110">
        <v>480</v>
      </c>
      <c r="I2483" s="705">
        <v>3600</v>
      </c>
      <c r="J2483" s="643">
        <v>0</v>
      </c>
      <c r="K2483" s="578">
        <f t="shared" si="131"/>
        <v>0</v>
      </c>
      <c r="L2483" s="579">
        <f t="shared" si="132"/>
        <v>0</v>
      </c>
      <c r="M2483" s="580">
        <f t="shared" si="133"/>
        <v>1728000</v>
      </c>
      <c r="N2483" s="638"/>
      <c r="O2483" s="638" t="s">
        <v>4223</v>
      </c>
      <c r="P2483" s="639" t="s">
        <v>3735</v>
      </c>
      <c r="Q2483" s="639" t="s">
        <v>336</v>
      </c>
      <c r="R2483" s="639" t="s">
        <v>73</v>
      </c>
      <c r="S2483" s="639" t="s">
        <v>109</v>
      </c>
    </row>
    <row r="2484" spans="1:19" ht="20.25" customHeight="1">
      <c r="A2484" s="639" t="s">
        <v>129</v>
      </c>
      <c r="B2484" s="638" t="s">
        <v>4327</v>
      </c>
      <c r="C2484" s="639" t="s">
        <v>399</v>
      </c>
      <c r="D2484" s="640" t="s">
        <v>4466</v>
      </c>
      <c r="E2484" s="638"/>
      <c r="F2484" s="639" t="s">
        <v>4222</v>
      </c>
      <c r="G2484" s="638"/>
      <c r="H2484" s="1110">
        <v>42</v>
      </c>
      <c r="I2484" s="705">
        <v>3600</v>
      </c>
      <c r="J2484" s="643">
        <v>0</v>
      </c>
      <c r="K2484" s="578">
        <f t="shared" si="131"/>
        <v>0</v>
      </c>
      <c r="L2484" s="579">
        <f t="shared" si="132"/>
        <v>0</v>
      </c>
      <c r="M2484" s="580">
        <f t="shared" si="133"/>
        <v>151200</v>
      </c>
      <c r="N2484" s="638"/>
      <c r="O2484" s="638" t="s">
        <v>4223</v>
      </c>
      <c r="P2484" s="639" t="s">
        <v>3735</v>
      </c>
      <c r="Q2484" s="639" t="s">
        <v>336</v>
      </c>
      <c r="R2484" s="639" t="s">
        <v>73</v>
      </c>
      <c r="S2484" s="639" t="s">
        <v>109</v>
      </c>
    </row>
    <row r="2485" spans="1:19" ht="20.25" customHeight="1">
      <c r="A2485" s="639" t="s">
        <v>129</v>
      </c>
      <c r="B2485" s="638" t="s">
        <v>4327</v>
      </c>
      <c r="C2485" s="639" t="s">
        <v>399</v>
      </c>
      <c r="D2485" s="640" t="s">
        <v>4466</v>
      </c>
      <c r="E2485" s="638"/>
      <c r="F2485" s="639" t="s">
        <v>558</v>
      </c>
      <c r="G2485" s="638"/>
      <c r="H2485" s="1110">
        <v>42</v>
      </c>
      <c r="I2485" s="705">
        <v>8100</v>
      </c>
      <c r="J2485" s="643">
        <v>0</v>
      </c>
      <c r="K2485" s="578">
        <f t="shared" si="131"/>
        <v>0</v>
      </c>
      <c r="L2485" s="579">
        <f t="shared" si="132"/>
        <v>0</v>
      </c>
      <c r="M2485" s="580">
        <f t="shared" si="133"/>
        <v>340200</v>
      </c>
      <c r="N2485" s="638"/>
      <c r="O2485" s="638" t="s">
        <v>4221</v>
      </c>
      <c r="P2485" s="639" t="s">
        <v>3735</v>
      </c>
      <c r="Q2485" s="639" t="s">
        <v>336</v>
      </c>
      <c r="R2485" s="639" t="s">
        <v>73</v>
      </c>
      <c r="S2485" s="639" t="s">
        <v>109</v>
      </c>
    </row>
    <row r="2486" spans="1:19" ht="20.25" customHeight="1">
      <c r="A2486" s="639" t="s">
        <v>129</v>
      </c>
      <c r="B2486" s="638" t="s">
        <v>4327</v>
      </c>
      <c r="C2486" s="639" t="s">
        <v>399</v>
      </c>
      <c r="D2486" s="640" t="s">
        <v>4466</v>
      </c>
      <c r="E2486" s="638"/>
      <c r="F2486" s="639" t="s">
        <v>1038</v>
      </c>
      <c r="G2486" s="638"/>
      <c r="H2486" s="1110">
        <v>66</v>
      </c>
      <c r="I2486" s="705">
        <v>197618</v>
      </c>
      <c r="J2486" s="643">
        <v>24</v>
      </c>
      <c r="K2486" s="578">
        <f t="shared" si="131"/>
        <v>1584</v>
      </c>
      <c r="L2486" s="579">
        <f t="shared" si="132"/>
        <v>1.5840000000000001</v>
      </c>
      <c r="M2486" s="580">
        <f t="shared" si="133"/>
        <v>13042788</v>
      </c>
      <c r="N2486" s="638"/>
      <c r="O2486" s="638" t="s">
        <v>4220</v>
      </c>
      <c r="P2486" s="639" t="s">
        <v>3735</v>
      </c>
      <c r="Q2486" s="639" t="s">
        <v>341</v>
      </c>
      <c r="R2486" s="639" t="s">
        <v>60</v>
      </c>
      <c r="S2486" s="639" t="s">
        <v>109</v>
      </c>
    </row>
    <row r="2487" spans="1:19" ht="20.25" customHeight="1">
      <c r="A2487" s="639" t="s">
        <v>129</v>
      </c>
      <c r="B2487" s="638" t="s">
        <v>4327</v>
      </c>
      <c r="C2487" s="639" t="s">
        <v>399</v>
      </c>
      <c r="D2487" s="640" t="s">
        <v>4466</v>
      </c>
      <c r="E2487" s="638"/>
      <c r="F2487" s="639" t="s">
        <v>882</v>
      </c>
      <c r="G2487" s="638"/>
      <c r="H2487" s="1110">
        <v>66</v>
      </c>
      <c r="I2487" s="705">
        <v>6529</v>
      </c>
      <c r="J2487" s="643">
        <v>0</v>
      </c>
      <c r="K2487" s="578">
        <f t="shared" si="131"/>
        <v>0</v>
      </c>
      <c r="L2487" s="579">
        <f t="shared" si="132"/>
        <v>0</v>
      </c>
      <c r="M2487" s="580">
        <f t="shared" si="133"/>
        <v>430914</v>
      </c>
      <c r="N2487" s="638"/>
      <c r="O2487" s="638" t="s">
        <v>4220</v>
      </c>
      <c r="P2487" s="639" t="s">
        <v>3735</v>
      </c>
      <c r="Q2487" s="639" t="s">
        <v>336</v>
      </c>
      <c r="R2487" s="639" t="s">
        <v>73</v>
      </c>
      <c r="S2487" s="639" t="s">
        <v>109</v>
      </c>
    </row>
    <row r="2488" spans="1:19" ht="20.25" customHeight="1">
      <c r="A2488" s="639" t="s">
        <v>129</v>
      </c>
      <c r="B2488" s="638" t="s">
        <v>4327</v>
      </c>
      <c r="C2488" s="639" t="s">
        <v>399</v>
      </c>
      <c r="D2488" s="640" t="s">
        <v>4466</v>
      </c>
      <c r="E2488" s="638"/>
      <c r="F2488" s="639" t="s">
        <v>4216</v>
      </c>
      <c r="G2488" s="638"/>
      <c r="H2488" s="1110">
        <v>84</v>
      </c>
      <c r="I2488" s="705">
        <v>194562</v>
      </c>
      <c r="J2488" s="643">
        <v>0</v>
      </c>
      <c r="K2488" s="578">
        <f t="shared" si="131"/>
        <v>0</v>
      </c>
      <c r="L2488" s="579">
        <f t="shared" si="132"/>
        <v>0</v>
      </c>
      <c r="M2488" s="580">
        <f t="shared" si="133"/>
        <v>16343208</v>
      </c>
      <c r="N2488" s="638"/>
      <c r="O2488" s="638" t="s">
        <v>4217</v>
      </c>
      <c r="P2488" s="639" t="s">
        <v>3735</v>
      </c>
      <c r="Q2488" s="639" t="s">
        <v>354</v>
      </c>
      <c r="R2488" s="639" t="s">
        <v>70</v>
      </c>
      <c r="S2488" s="639" t="s">
        <v>109</v>
      </c>
    </row>
    <row r="2489" spans="1:19" ht="20.25" customHeight="1">
      <c r="A2489" s="639" t="s">
        <v>129</v>
      </c>
      <c r="B2489" s="638" t="s">
        <v>4327</v>
      </c>
      <c r="C2489" s="639" t="s">
        <v>399</v>
      </c>
      <c r="D2489" s="640" t="s">
        <v>4466</v>
      </c>
      <c r="E2489" s="638"/>
      <c r="F2489" s="639" t="s">
        <v>2983</v>
      </c>
      <c r="G2489" s="638"/>
      <c r="H2489" s="1110">
        <v>84</v>
      </c>
      <c r="I2489" s="705">
        <v>143901</v>
      </c>
      <c r="J2489" s="643">
        <v>29.3</v>
      </c>
      <c r="K2489" s="578">
        <f t="shared" si="131"/>
        <v>2461.2000000000003</v>
      </c>
      <c r="L2489" s="579">
        <f t="shared" si="132"/>
        <v>2.4612000000000003</v>
      </c>
      <c r="M2489" s="580">
        <f t="shared" si="133"/>
        <v>12087684</v>
      </c>
      <c r="N2489" s="638"/>
      <c r="O2489" s="638" t="s">
        <v>4217</v>
      </c>
      <c r="P2489" s="639" t="s">
        <v>3735</v>
      </c>
      <c r="Q2489" s="639" t="s">
        <v>343</v>
      </c>
      <c r="R2489" s="639" t="s">
        <v>60</v>
      </c>
      <c r="S2489" s="639" t="s">
        <v>109</v>
      </c>
    </row>
    <row r="2490" spans="1:19" ht="20.25" customHeight="1">
      <c r="A2490" s="639" t="s">
        <v>129</v>
      </c>
      <c r="B2490" s="638" t="s">
        <v>4327</v>
      </c>
      <c r="C2490" s="639" t="s">
        <v>399</v>
      </c>
      <c r="D2490" s="640" t="s">
        <v>4466</v>
      </c>
      <c r="E2490" s="638"/>
      <c r="F2490" s="639" t="s">
        <v>1090</v>
      </c>
      <c r="G2490" s="638"/>
      <c r="H2490" s="1110">
        <v>17</v>
      </c>
      <c r="I2490" s="705">
        <v>84234</v>
      </c>
      <c r="J2490" s="643">
        <v>10.5</v>
      </c>
      <c r="K2490" s="578">
        <f t="shared" si="131"/>
        <v>178.5</v>
      </c>
      <c r="L2490" s="579">
        <f t="shared" si="132"/>
        <v>0.17849999999999999</v>
      </c>
      <c r="M2490" s="580">
        <f t="shared" si="133"/>
        <v>1431978</v>
      </c>
      <c r="N2490" s="638"/>
      <c r="O2490" s="638" t="s">
        <v>4219</v>
      </c>
      <c r="P2490" s="639" t="s">
        <v>3735</v>
      </c>
      <c r="Q2490" s="639" t="s">
        <v>344</v>
      </c>
      <c r="R2490" s="639" t="s">
        <v>60</v>
      </c>
      <c r="S2490" s="639" t="s">
        <v>109</v>
      </c>
    </row>
    <row r="2491" spans="1:19" ht="20.25" customHeight="1">
      <c r="A2491" s="639" t="s">
        <v>129</v>
      </c>
      <c r="B2491" s="638" t="s">
        <v>4327</v>
      </c>
      <c r="C2491" s="639" t="s">
        <v>399</v>
      </c>
      <c r="D2491" s="640" t="s">
        <v>4466</v>
      </c>
      <c r="E2491" s="638"/>
      <c r="F2491" s="639" t="s">
        <v>882</v>
      </c>
      <c r="G2491" s="638"/>
      <c r="H2491" s="1110">
        <v>17</v>
      </c>
      <c r="I2491" s="705">
        <v>6254</v>
      </c>
      <c r="J2491" s="643">
        <v>0</v>
      </c>
      <c r="K2491" s="578">
        <f t="shared" si="131"/>
        <v>0</v>
      </c>
      <c r="L2491" s="579">
        <f t="shared" si="132"/>
        <v>0</v>
      </c>
      <c r="M2491" s="580">
        <f t="shared" si="133"/>
        <v>106318</v>
      </c>
      <c r="N2491" s="638"/>
      <c r="O2491" s="638" t="s">
        <v>4219</v>
      </c>
      <c r="P2491" s="639" t="s">
        <v>3735</v>
      </c>
      <c r="Q2491" s="639" t="s">
        <v>336</v>
      </c>
      <c r="R2491" s="639" t="s">
        <v>73</v>
      </c>
      <c r="S2491" s="639" t="s">
        <v>109</v>
      </c>
    </row>
    <row r="2492" spans="1:19" ht="20.25" customHeight="1">
      <c r="A2492" s="639" t="s">
        <v>2011</v>
      </c>
      <c r="B2492" s="638" t="s">
        <v>4226</v>
      </c>
      <c r="C2492" s="639" t="s">
        <v>693</v>
      </c>
      <c r="D2492" s="640" t="s">
        <v>4493</v>
      </c>
      <c r="E2492" s="638"/>
      <c r="F2492" s="639" t="s">
        <v>3290</v>
      </c>
      <c r="G2492" s="638"/>
      <c r="H2492" s="1110">
        <v>164</v>
      </c>
      <c r="I2492" s="705">
        <v>177023</v>
      </c>
      <c r="J2492" s="643">
        <v>0</v>
      </c>
      <c r="K2492" s="578">
        <f t="shared" si="131"/>
        <v>0</v>
      </c>
      <c r="L2492" s="579">
        <f t="shared" si="132"/>
        <v>0</v>
      </c>
      <c r="M2492" s="580">
        <f t="shared" si="133"/>
        <v>29031772</v>
      </c>
      <c r="N2492" s="638"/>
      <c r="O2492" s="638" t="s">
        <v>3985</v>
      </c>
      <c r="P2492" s="639" t="s">
        <v>1164</v>
      </c>
      <c r="Q2492" s="639" t="s">
        <v>271</v>
      </c>
      <c r="R2492" s="639" t="s">
        <v>73</v>
      </c>
      <c r="S2492" s="639" t="s">
        <v>1076</v>
      </c>
    </row>
    <row r="2493" spans="1:19" ht="20.25" customHeight="1">
      <c r="A2493" s="639" t="s">
        <v>2011</v>
      </c>
      <c r="B2493" s="638" t="s">
        <v>4226</v>
      </c>
      <c r="C2493" s="639" t="s">
        <v>693</v>
      </c>
      <c r="D2493" s="640" t="s">
        <v>4493</v>
      </c>
      <c r="E2493" s="638"/>
      <c r="F2493" s="639" t="s">
        <v>880</v>
      </c>
      <c r="G2493" s="638"/>
      <c r="H2493" s="1110">
        <v>164</v>
      </c>
      <c r="I2493" s="705">
        <v>3541</v>
      </c>
      <c r="J2493" s="643">
        <v>0</v>
      </c>
      <c r="K2493" s="578">
        <f t="shared" si="131"/>
        <v>0</v>
      </c>
      <c r="L2493" s="579">
        <f t="shared" si="132"/>
        <v>0</v>
      </c>
      <c r="M2493" s="580">
        <f t="shared" si="133"/>
        <v>580724</v>
      </c>
      <c r="N2493" s="638"/>
      <c r="O2493" s="638" t="s">
        <v>3985</v>
      </c>
      <c r="P2493" s="639" t="s">
        <v>1164</v>
      </c>
      <c r="Q2493" s="639" t="s">
        <v>336</v>
      </c>
      <c r="R2493" s="639" t="s">
        <v>73</v>
      </c>
      <c r="S2493" s="639" t="s">
        <v>1076</v>
      </c>
    </row>
    <row r="2494" spans="1:19" ht="20.25" customHeight="1">
      <c r="A2494" s="639" t="s">
        <v>2011</v>
      </c>
      <c r="B2494" s="638" t="s">
        <v>4226</v>
      </c>
      <c r="C2494" s="639" t="s">
        <v>693</v>
      </c>
      <c r="D2494" s="640" t="s">
        <v>4493</v>
      </c>
      <c r="E2494" s="638"/>
      <c r="F2494" s="639" t="s">
        <v>880</v>
      </c>
      <c r="G2494" s="638"/>
      <c r="H2494" s="1110">
        <v>164</v>
      </c>
      <c r="I2494" s="705">
        <v>3541</v>
      </c>
      <c r="J2494" s="643">
        <v>0</v>
      </c>
      <c r="K2494" s="578">
        <f t="shared" si="131"/>
        <v>0</v>
      </c>
      <c r="L2494" s="579">
        <f t="shared" si="132"/>
        <v>0</v>
      </c>
      <c r="M2494" s="580">
        <f t="shared" si="133"/>
        <v>580724</v>
      </c>
      <c r="N2494" s="638"/>
      <c r="O2494" s="638" t="s">
        <v>3985</v>
      </c>
      <c r="P2494" s="639" t="s">
        <v>1164</v>
      </c>
      <c r="Q2494" s="639" t="s">
        <v>336</v>
      </c>
      <c r="R2494" s="639" t="s">
        <v>73</v>
      </c>
      <c r="S2494" s="639" t="s">
        <v>1076</v>
      </c>
    </row>
    <row r="2495" spans="1:19" ht="20.25" customHeight="1">
      <c r="A2495" s="639" t="s">
        <v>2011</v>
      </c>
      <c r="B2495" s="638" t="s">
        <v>4226</v>
      </c>
      <c r="C2495" s="639" t="s">
        <v>693</v>
      </c>
      <c r="D2495" s="640" t="s">
        <v>4493</v>
      </c>
      <c r="E2495" s="638"/>
      <c r="F2495" s="639" t="s">
        <v>882</v>
      </c>
      <c r="G2495" s="638"/>
      <c r="H2495" s="1110">
        <v>164</v>
      </c>
      <c r="I2495" s="705">
        <v>8359</v>
      </c>
      <c r="J2495" s="643">
        <v>0</v>
      </c>
      <c r="K2495" s="578">
        <f t="shared" si="131"/>
        <v>0</v>
      </c>
      <c r="L2495" s="579">
        <f t="shared" si="132"/>
        <v>0</v>
      </c>
      <c r="M2495" s="580">
        <f t="shared" si="133"/>
        <v>1370876</v>
      </c>
      <c r="N2495" s="638"/>
      <c r="O2495" s="638" t="s">
        <v>3985</v>
      </c>
      <c r="P2495" s="639" t="s">
        <v>1164</v>
      </c>
      <c r="Q2495" s="639" t="s">
        <v>336</v>
      </c>
      <c r="R2495" s="639" t="s">
        <v>73</v>
      </c>
      <c r="S2495" s="639" t="s">
        <v>1076</v>
      </c>
    </row>
    <row r="2496" spans="1:19" ht="20.25" customHeight="1">
      <c r="A2496" s="639" t="s">
        <v>2011</v>
      </c>
      <c r="B2496" s="638" t="s">
        <v>4226</v>
      </c>
      <c r="C2496" s="639" t="s">
        <v>693</v>
      </c>
      <c r="D2496" s="640" t="s">
        <v>4493</v>
      </c>
      <c r="E2496" s="638"/>
      <c r="F2496" s="639" t="s">
        <v>3289</v>
      </c>
      <c r="G2496" s="638"/>
      <c r="H2496" s="1110">
        <v>164</v>
      </c>
      <c r="I2496" s="705">
        <v>27537</v>
      </c>
      <c r="J2496" s="643">
        <v>0</v>
      </c>
      <c r="K2496" s="578">
        <f t="shared" si="131"/>
        <v>0</v>
      </c>
      <c r="L2496" s="579">
        <f t="shared" si="132"/>
        <v>0</v>
      </c>
      <c r="M2496" s="580">
        <f t="shared" si="133"/>
        <v>4516068</v>
      </c>
      <c r="N2496" s="638"/>
      <c r="O2496" s="638" t="s">
        <v>3985</v>
      </c>
      <c r="P2496" s="639" t="s">
        <v>1164</v>
      </c>
      <c r="Q2496" s="639" t="s">
        <v>336</v>
      </c>
      <c r="R2496" s="639" t="s">
        <v>73</v>
      </c>
      <c r="S2496" s="639" t="s">
        <v>1076</v>
      </c>
    </row>
    <row r="2497" spans="1:19" ht="20.25" customHeight="1">
      <c r="A2497" s="639" t="s">
        <v>2011</v>
      </c>
      <c r="B2497" s="638" t="s">
        <v>4226</v>
      </c>
      <c r="C2497" s="639" t="s">
        <v>693</v>
      </c>
      <c r="D2497" s="640" t="s">
        <v>4493</v>
      </c>
      <c r="E2497" s="638"/>
      <c r="F2497" s="639" t="s">
        <v>3292</v>
      </c>
      <c r="G2497" s="638"/>
      <c r="H2497" s="1110">
        <v>82</v>
      </c>
      <c r="I2497" s="705">
        <v>139500</v>
      </c>
      <c r="J2497" s="643">
        <v>0</v>
      </c>
      <c r="K2497" s="578">
        <f t="shared" si="131"/>
        <v>0</v>
      </c>
      <c r="L2497" s="579">
        <f t="shared" si="132"/>
        <v>0</v>
      </c>
      <c r="M2497" s="580">
        <f t="shared" si="133"/>
        <v>11439000</v>
      </c>
      <c r="N2497" s="638"/>
      <c r="O2497" s="638" t="s">
        <v>274</v>
      </c>
      <c r="P2497" s="639" t="s">
        <v>1164</v>
      </c>
      <c r="Q2497" s="639" t="s">
        <v>336</v>
      </c>
      <c r="R2497" s="639" t="s">
        <v>73</v>
      </c>
      <c r="S2497" s="639" t="s">
        <v>1076</v>
      </c>
    </row>
    <row r="2498" spans="1:19" ht="20.25" customHeight="1">
      <c r="A2498" s="639" t="s">
        <v>2011</v>
      </c>
      <c r="B2498" s="638" t="s">
        <v>4226</v>
      </c>
      <c r="C2498" s="639" t="s">
        <v>693</v>
      </c>
      <c r="D2498" s="640" t="s">
        <v>4493</v>
      </c>
      <c r="E2498" s="638"/>
      <c r="F2498" s="639" t="s">
        <v>3291</v>
      </c>
      <c r="G2498" s="638"/>
      <c r="H2498" s="1110">
        <v>82</v>
      </c>
      <c r="I2498" s="705">
        <v>342000</v>
      </c>
      <c r="J2498" s="643">
        <v>0</v>
      </c>
      <c r="K2498" s="578">
        <f t="shared" si="131"/>
        <v>0</v>
      </c>
      <c r="L2498" s="579">
        <f t="shared" si="132"/>
        <v>0</v>
      </c>
      <c r="M2498" s="580">
        <f t="shared" si="133"/>
        <v>28044000</v>
      </c>
      <c r="N2498" s="638"/>
      <c r="O2498" s="638" t="s">
        <v>4227</v>
      </c>
      <c r="P2498" s="639" t="s">
        <v>1164</v>
      </c>
      <c r="Q2498" s="639" t="s">
        <v>784</v>
      </c>
      <c r="R2498" s="639" t="s">
        <v>73</v>
      </c>
      <c r="S2498" s="639" t="s">
        <v>1076</v>
      </c>
    </row>
    <row r="2499" spans="1:19" ht="20.25" customHeight="1">
      <c r="A2499" s="639" t="s">
        <v>2011</v>
      </c>
      <c r="B2499" s="638" t="s">
        <v>4226</v>
      </c>
      <c r="C2499" s="639" t="s">
        <v>693</v>
      </c>
      <c r="D2499" s="640" t="s">
        <v>4493</v>
      </c>
      <c r="E2499" s="638"/>
      <c r="F2499" s="639" t="s">
        <v>4228</v>
      </c>
      <c r="G2499" s="638"/>
      <c r="H2499" s="1110">
        <v>82</v>
      </c>
      <c r="I2499" s="705">
        <v>287008</v>
      </c>
      <c r="J2499" s="643">
        <v>0</v>
      </c>
      <c r="K2499" s="578">
        <f t="shared" si="131"/>
        <v>0</v>
      </c>
      <c r="L2499" s="579">
        <f t="shared" si="132"/>
        <v>0</v>
      </c>
      <c r="M2499" s="580">
        <f t="shared" si="133"/>
        <v>23534656</v>
      </c>
      <c r="N2499" s="638"/>
      <c r="O2499" s="638" t="s">
        <v>4229</v>
      </c>
      <c r="P2499" s="639" t="s">
        <v>1164</v>
      </c>
      <c r="Q2499" s="639" t="s">
        <v>276</v>
      </c>
      <c r="R2499" s="639" t="s">
        <v>73</v>
      </c>
      <c r="S2499" s="639" t="s">
        <v>1076</v>
      </c>
    </row>
    <row r="2500" spans="1:19" ht="20.25" customHeight="1">
      <c r="A2500" s="639" t="s">
        <v>2011</v>
      </c>
      <c r="B2500" s="638" t="s">
        <v>4226</v>
      </c>
      <c r="C2500" s="639" t="s">
        <v>693</v>
      </c>
      <c r="D2500" s="640" t="s">
        <v>4493</v>
      </c>
      <c r="E2500" s="638"/>
      <c r="F2500" s="639" t="s">
        <v>2507</v>
      </c>
      <c r="G2500" s="638"/>
      <c r="H2500" s="1110">
        <v>82</v>
      </c>
      <c r="I2500" s="705">
        <v>82913</v>
      </c>
      <c r="J2500" s="643">
        <v>0</v>
      </c>
      <c r="K2500" s="578">
        <f t="shared" si="131"/>
        <v>0</v>
      </c>
      <c r="L2500" s="579">
        <f t="shared" si="132"/>
        <v>0</v>
      </c>
      <c r="M2500" s="580">
        <f t="shared" si="133"/>
        <v>6798866</v>
      </c>
      <c r="N2500" s="638"/>
      <c r="O2500" s="638" t="s">
        <v>4229</v>
      </c>
      <c r="P2500" s="639" t="s">
        <v>1164</v>
      </c>
      <c r="Q2500" s="639" t="s">
        <v>336</v>
      </c>
      <c r="R2500" s="639" t="s">
        <v>73</v>
      </c>
      <c r="S2500" s="639" t="s">
        <v>1076</v>
      </c>
    </row>
    <row r="2501" spans="1:19" ht="20.25" customHeight="1">
      <c r="A2501" s="639" t="s">
        <v>2011</v>
      </c>
      <c r="B2501" s="638" t="s">
        <v>4226</v>
      </c>
      <c r="C2501" s="639" t="s">
        <v>693</v>
      </c>
      <c r="D2501" s="640" t="s">
        <v>4493</v>
      </c>
      <c r="E2501" s="638"/>
      <c r="F2501" s="639" t="s">
        <v>4230</v>
      </c>
      <c r="G2501" s="638"/>
      <c r="H2501" s="1110">
        <v>82</v>
      </c>
      <c r="I2501" s="705">
        <v>247306</v>
      </c>
      <c r="J2501" s="643">
        <v>0</v>
      </c>
      <c r="K2501" s="578">
        <f t="shared" si="131"/>
        <v>0</v>
      </c>
      <c r="L2501" s="579">
        <f t="shared" si="132"/>
        <v>0</v>
      </c>
      <c r="M2501" s="580">
        <f t="shared" si="133"/>
        <v>20279092</v>
      </c>
      <c r="N2501" s="638"/>
      <c r="O2501" s="638" t="s">
        <v>752</v>
      </c>
      <c r="P2501" s="639" t="s">
        <v>1164</v>
      </c>
      <c r="Q2501" s="639" t="s">
        <v>984</v>
      </c>
      <c r="R2501" s="639" t="s">
        <v>73</v>
      </c>
      <c r="S2501" s="639" t="s">
        <v>1076</v>
      </c>
    </row>
    <row r="2502" spans="1:19" ht="20.25" customHeight="1">
      <c r="A2502" s="639" t="s">
        <v>2011</v>
      </c>
      <c r="B2502" s="638" t="s">
        <v>4226</v>
      </c>
      <c r="C2502" s="639" t="s">
        <v>693</v>
      </c>
      <c r="D2502" s="640" t="s">
        <v>4493</v>
      </c>
      <c r="E2502" s="638"/>
      <c r="F2502" s="639" t="s">
        <v>880</v>
      </c>
      <c r="G2502" s="638"/>
      <c r="H2502" s="1110">
        <v>82</v>
      </c>
      <c r="I2502" s="705">
        <v>3947</v>
      </c>
      <c r="J2502" s="643">
        <v>0</v>
      </c>
      <c r="K2502" s="578">
        <f t="shared" si="131"/>
        <v>0</v>
      </c>
      <c r="L2502" s="579">
        <f t="shared" si="132"/>
        <v>0</v>
      </c>
      <c r="M2502" s="580">
        <f t="shared" si="133"/>
        <v>323654</v>
      </c>
      <c r="N2502" s="638"/>
      <c r="O2502" s="638" t="s">
        <v>752</v>
      </c>
      <c r="P2502" s="639" t="s">
        <v>1164</v>
      </c>
      <c r="Q2502" s="639" t="s">
        <v>336</v>
      </c>
      <c r="R2502" s="639" t="s">
        <v>73</v>
      </c>
      <c r="S2502" s="639" t="s">
        <v>1076</v>
      </c>
    </row>
    <row r="2503" spans="1:19" ht="20.25" customHeight="1">
      <c r="A2503" s="639" t="s">
        <v>2011</v>
      </c>
      <c r="B2503" s="638" t="s">
        <v>4226</v>
      </c>
      <c r="C2503" s="639" t="s">
        <v>693</v>
      </c>
      <c r="D2503" s="640" t="s">
        <v>4493</v>
      </c>
      <c r="E2503" s="638"/>
      <c r="F2503" s="639" t="s">
        <v>880</v>
      </c>
      <c r="G2503" s="638"/>
      <c r="H2503" s="1110">
        <v>82</v>
      </c>
      <c r="I2503" s="705">
        <v>3947</v>
      </c>
      <c r="J2503" s="643">
        <v>0</v>
      </c>
      <c r="K2503" s="578">
        <f t="shared" si="131"/>
        <v>0</v>
      </c>
      <c r="L2503" s="579">
        <f t="shared" si="132"/>
        <v>0</v>
      </c>
      <c r="M2503" s="580">
        <f t="shared" si="133"/>
        <v>323654</v>
      </c>
      <c r="N2503" s="638"/>
      <c r="O2503" s="638" t="s">
        <v>752</v>
      </c>
      <c r="P2503" s="639" t="s">
        <v>1164</v>
      </c>
      <c r="Q2503" s="639" t="s">
        <v>336</v>
      </c>
      <c r="R2503" s="639" t="s">
        <v>73</v>
      </c>
      <c r="S2503" s="639" t="s">
        <v>1076</v>
      </c>
    </row>
    <row r="2504" spans="1:19" ht="20.25" customHeight="1">
      <c r="A2504" s="639" t="s">
        <v>2011</v>
      </c>
      <c r="B2504" s="638" t="s">
        <v>4226</v>
      </c>
      <c r="C2504" s="639" t="s">
        <v>693</v>
      </c>
      <c r="D2504" s="640" t="s">
        <v>4493</v>
      </c>
      <c r="E2504" s="638"/>
      <c r="F2504" s="639" t="s">
        <v>880</v>
      </c>
      <c r="G2504" s="638"/>
      <c r="H2504" s="1110">
        <v>82</v>
      </c>
      <c r="I2504" s="705">
        <v>2959</v>
      </c>
      <c r="J2504" s="643">
        <v>0</v>
      </c>
      <c r="K2504" s="578">
        <f t="shared" si="131"/>
        <v>0</v>
      </c>
      <c r="L2504" s="579">
        <f t="shared" si="132"/>
        <v>0</v>
      </c>
      <c r="M2504" s="580">
        <f t="shared" si="133"/>
        <v>242638</v>
      </c>
      <c r="N2504" s="638"/>
      <c r="O2504" s="638" t="s">
        <v>752</v>
      </c>
      <c r="P2504" s="639" t="s">
        <v>1164</v>
      </c>
      <c r="Q2504" s="639" t="s">
        <v>336</v>
      </c>
      <c r="R2504" s="639" t="s">
        <v>73</v>
      </c>
      <c r="S2504" s="639" t="s">
        <v>1076</v>
      </c>
    </row>
    <row r="2505" spans="1:19" ht="20.25" customHeight="1">
      <c r="A2505" s="639" t="s">
        <v>2011</v>
      </c>
      <c r="B2505" s="638" t="s">
        <v>4226</v>
      </c>
      <c r="C2505" s="639" t="s">
        <v>693</v>
      </c>
      <c r="D2505" s="640" t="s">
        <v>4493</v>
      </c>
      <c r="E2505" s="638"/>
      <c r="F2505" s="639" t="s">
        <v>880</v>
      </c>
      <c r="G2505" s="638"/>
      <c r="H2505" s="1110">
        <v>82</v>
      </c>
      <c r="I2505" s="705">
        <v>2959</v>
      </c>
      <c r="J2505" s="643">
        <v>0</v>
      </c>
      <c r="K2505" s="578">
        <f t="shared" si="131"/>
        <v>0</v>
      </c>
      <c r="L2505" s="579">
        <f t="shared" si="132"/>
        <v>0</v>
      </c>
      <c r="M2505" s="580">
        <f t="shared" si="133"/>
        <v>242638</v>
      </c>
      <c r="N2505" s="638"/>
      <c r="O2505" s="638" t="s">
        <v>752</v>
      </c>
      <c r="P2505" s="639" t="s">
        <v>1164</v>
      </c>
      <c r="Q2505" s="639" t="s">
        <v>336</v>
      </c>
      <c r="R2505" s="639" t="s">
        <v>73</v>
      </c>
      <c r="S2505" s="639" t="s">
        <v>1076</v>
      </c>
    </row>
    <row r="2506" spans="1:19" ht="20.25" customHeight="1">
      <c r="A2506" s="639" t="s">
        <v>2011</v>
      </c>
      <c r="B2506" s="638" t="s">
        <v>4226</v>
      </c>
      <c r="C2506" s="639" t="s">
        <v>693</v>
      </c>
      <c r="D2506" s="640" t="s">
        <v>4493</v>
      </c>
      <c r="E2506" s="638"/>
      <c r="F2506" s="639" t="s">
        <v>277</v>
      </c>
      <c r="G2506" s="638"/>
      <c r="H2506" s="1110">
        <v>82</v>
      </c>
      <c r="I2506" s="705">
        <v>49883</v>
      </c>
      <c r="J2506" s="643">
        <v>0</v>
      </c>
      <c r="K2506" s="578">
        <f t="shared" si="131"/>
        <v>0</v>
      </c>
      <c r="L2506" s="579">
        <f t="shared" si="132"/>
        <v>0</v>
      </c>
      <c r="M2506" s="580">
        <f t="shared" si="133"/>
        <v>4090406</v>
      </c>
      <c r="N2506" s="638"/>
      <c r="O2506" s="638" t="s">
        <v>752</v>
      </c>
      <c r="P2506" s="639" t="s">
        <v>1164</v>
      </c>
      <c r="Q2506" s="639" t="s">
        <v>278</v>
      </c>
      <c r="R2506" s="639" t="s">
        <v>73</v>
      </c>
      <c r="S2506" s="639" t="s">
        <v>1076</v>
      </c>
    </row>
    <row r="2507" spans="1:19" ht="20.25" customHeight="1">
      <c r="A2507" s="639" t="s">
        <v>2011</v>
      </c>
      <c r="B2507" s="638" t="s">
        <v>4226</v>
      </c>
      <c r="C2507" s="639" t="s">
        <v>693</v>
      </c>
      <c r="D2507" s="640" t="s">
        <v>4493</v>
      </c>
      <c r="E2507" s="638"/>
      <c r="F2507" s="639" t="s">
        <v>1038</v>
      </c>
      <c r="G2507" s="638"/>
      <c r="H2507" s="1110">
        <v>41</v>
      </c>
      <c r="I2507" s="705">
        <v>210396</v>
      </c>
      <c r="J2507" s="643">
        <v>24</v>
      </c>
      <c r="K2507" s="578">
        <f t="shared" si="131"/>
        <v>984</v>
      </c>
      <c r="L2507" s="579">
        <f t="shared" si="132"/>
        <v>0.98399999999999999</v>
      </c>
      <c r="M2507" s="580">
        <f t="shared" si="133"/>
        <v>8626236</v>
      </c>
      <c r="N2507" s="638"/>
      <c r="O2507" s="638" t="s">
        <v>1097</v>
      </c>
      <c r="P2507" s="639" t="s">
        <v>1164</v>
      </c>
      <c r="Q2507" s="639" t="s">
        <v>341</v>
      </c>
      <c r="R2507" s="639" t="s">
        <v>60</v>
      </c>
      <c r="S2507" s="639" t="s">
        <v>1076</v>
      </c>
    </row>
    <row r="2508" spans="1:19" ht="20.25" customHeight="1">
      <c r="A2508" s="639" t="s">
        <v>2011</v>
      </c>
      <c r="B2508" s="638" t="s">
        <v>4226</v>
      </c>
      <c r="C2508" s="639" t="s">
        <v>693</v>
      </c>
      <c r="D2508" s="640" t="s">
        <v>4493</v>
      </c>
      <c r="E2508" s="638"/>
      <c r="F2508" s="639" t="s">
        <v>3738</v>
      </c>
      <c r="G2508" s="638"/>
      <c r="H2508" s="1110">
        <v>41</v>
      </c>
      <c r="I2508" s="705">
        <v>132000</v>
      </c>
      <c r="J2508" s="643">
        <v>19</v>
      </c>
      <c r="K2508" s="578">
        <f t="shared" si="131"/>
        <v>779</v>
      </c>
      <c r="L2508" s="579">
        <f t="shared" si="132"/>
        <v>0.77900000000000003</v>
      </c>
      <c r="M2508" s="580">
        <f t="shared" si="133"/>
        <v>5412000</v>
      </c>
      <c r="N2508" s="638"/>
      <c r="O2508" s="638" t="s">
        <v>4231</v>
      </c>
      <c r="P2508" s="639" t="s">
        <v>1164</v>
      </c>
      <c r="Q2508" s="639" t="s">
        <v>537</v>
      </c>
      <c r="R2508" s="639" t="s">
        <v>60</v>
      </c>
      <c r="S2508" s="639" t="s">
        <v>1076</v>
      </c>
    </row>
    <row r="2509" spans="1:19" ht="20.25" customHeight="1">
      <c r="A2509" s="639" t="s">
        <v>2011</v>
      </c>
      <c r="B2509" s="638" t="s">
        <v>4226</v>
      </c>
      <c r="C2509" s="639" t="s">
        <v>693</v>
      </c>
      <c r="D2509" s="640" t="s">
        <v>4493</v>
      </c>
      <c r="E2509" s="638"/>
      <c r="F2509" s="639" t="s">
        <v>1276</v>
      </c>
      <c r="G2509" s="638"/>
      <c r="H2509" s="1110">
        <v>164</v>
      </c>
      <c r="I2509" s="705">
        <v>395393</v>
      </c>
      <c r="J2509" s="643">
        <v>31.4</v>
      </c>
      <c r="K2509" s="578">
        <f t="shared" si="131"/>
        <v>5149.5999999999995</v>
      </c>
      <c r="L2509" s="579">
        <f t="shared" si="132"/>
        <v>5.1495999999999995</v>
      </c>
      <c r="M2509" s="580">
        <f t="shared" si="133"/>
        <v>64844452</v>
      </c>
      <c r="N2509" s="638"/>
      <c r="O2509" s="638" t="s">
        <v>4232</v>
      </c>
      <c r="P2509" s="639" t="s">
        <v>1164</v>
      </c>
      <c r="Q2509" s="639" t="s">
        <v>343</v>
      </c>
      <c r="R2509" s="639" t="s">
        <v>60</v>
      </c>
      <c r="S2509" s="639" t="s">
        <v>1076</v>
      </c>
    </row>
    <row r="2510" spans="1:19" ht="20.25" customHeight="1">
      <c r="A2510" s="639" t="s">
        <v>2011</v>
      </c>
      <c r="B2510" s="638" t="s">
        <v>4226</v>
      </c>
      <c r="C2510" s="639" t="s">
        <v>693</v>
      </c>
      <c r="D2510" s="640" t="s">
        <v>4493</v>
      </c>
      <c r="E2510" s="638"/>
      <c r="F2510" s="639" t="s">
        <v>3838</v>
      </c>
      <c r="G2510" s="638"/>
      <c r="H2510" s="1110">
        <v>164</v>
      </c>
      <c r="I2510" s="705">
        <v>603528</v>
      </c>
      <c r="J2510" s="643">
        <v>0</v>
      </c>
      <c r="K2510" s="578">
        <f t="shared" si="131"/>
        <v>0</v>
      </c>
      <c r="L2510" s="579">
        <f t="shared" si="132"/>
        <v>0</v>
      </c>
      <c r="M2510" s="580">
        <f t="shared" si="133"/>
        <v>98978592</v>
      </c>
      <c r="N2510" s="638"/>
      <c r="O2510" s="638" t="s">
        <v>4232</v>
      </c>
      <c r="P2510" s="639" t="s">
        <v>1164</v>
      </c>
      <c r="Q2510" s="639" t="s">
        <v>354</v>
      </c>
      <c r="R2510" s="639" t="s">
        <v>70</v>
      </c>
      <c r="S2510" s="639" t="s">
        <v>1076</v>
      </c>
    </row>
    <row r="2511" spans="1:19" ht="20.25" customHeight="1">
      <c r="A2511" s="639" t="s">
        <v>2011</v>
      </c>
      <c r="B2511" s="638" t="s">
        <v>4226</v>
      </c>
      <c r="C2511" s="639" t="s">
        <v>693</v>
      </c>
      <c r="D2511" s="640" t="s">
        <v>4493</v>
      </c>
      <c r="E2511" s="638"/>
      <c r="F2511" s="639" t="s">
        <v>880</v>
      </c>
      <c r="G2511" s="638"/>
      <c r="H2511" s="1110">
        <v>164</v>
      </c>
      <c r="I2511" s="705">
        <v>2278</v>
      </c>
      <c r="J2511" s="643">
        <v>0</v>
      </c>
      <c r="K2511" s="578">
        <f t="shared" si="131"/>
        <v>0</v>
      </c>
      <c r="L2511" s="579">
        <f t="shared" si="132"/>
        <v>0</v>
      </c>
      <c r="M2511" s="580">
        <f t="shared" si="133"/>
        <v>373592</v>
      </c>
      <c r="N2511" s="638"/>
      <c r="O2511" s="638" t="s">
        <v>4232</v>
      </c>
      <c r="P2511" s="639" t="s">
        <v>1164</v>
      </c>
      <c r="Q2511" s="639" t="s">
        <v>336</v>
      </c>
      <c r="R2511" s="639" t="s">
        <v>73</v>
      </c>
      <c r="S2511" s="639" t="s">
        <v>1076</v>
      </c>
    </row>
    <row r="2512" spans="1:19" ht="20.25" customHeight="1">
      <c r="A2512" s="639" t="s">
        <v>2011</v>
      </c>
      <c r="B2512" s="638" t="s">
        <v>4226</v>
      </c>
      <c r="C2512" s="639" t="s">
        <v>693</v>
      </c>
      <c r="D2512" s="640" t="s">
        <v>4493</v>
      </c>
      <c r="E2512" s="638"/>
      <c r="F2512" s="639" t="s">
        <v>1090</v>
      </c>
      <c r="G2512" s="638"/>
      <c r="H2512" s="1110">
        <v>82</v>
      </c>
      <c r="I2512" s="705">
        <v>85437</v>
      </c>
      <c r="J2512" s="643">
        <v>10.5</v>
      </c>
      <c r="K2512" s="578">
        <f t="shared" si="131"/>
        <v>861</v>
      </c>
      <c r="L2512" s="579">
        <f t="shared" si="132"/>
        <v>0.86099999999999999</v>
      </c>
      <c r="M2512" s="580">
        <f t="shared" si="133"/>
        <v>7005834</v>
      </c>
      <c r="N2512" s="638"/>
      <c r="O2512" s="638" t="s">
        <v>4233</v>
      </c>
      <c r="P2512" s="639" t="s">
        <v>1164</v>
      </c>
      <c r="Q2512" s="639" t="s">
        <v>344</v>
      </c>
      <c r="R2512" s="639" t="s">
        <v>60</v>
      </c>
      <c r="S2512" s="639" t="s">
        <v>1076</v>
      </c>
    </row>
    <row r="2513" spans="1:19" ht="20.25" customHeight="1">
      <c r="A2513" s="639" t="s">
        <v>3562</v>
      </c>
      <c r="B2513" s="638" t="s">
        <v>4328</v>
      </c>
      <c r="C2513" s="639" t="s">
        <v>3631</v>
      </c>
      <c r="D2513" s="640" t="s">
        <v>4486</v>
      </c>
      <c r="E2513" s="638"/>
      <c r="F2513" s="639" t="s">
        <v>2983</v>
      </c>
      <c r="G2513" s="638"/>
      <c r="H2513" s="1110">
        <v>268</v>
      </c>
      <c r="I2513" s="705">
        <v>179235</v>
      </c>
      <c r="J2513" s="643">
        <v>29.3</v>
      </c>
      <c r="K2513" s="578">
        <f t="shared" si="131"/>
        <v>7852.4000000000005</v>
      </c>
      <c r="L2513" s="579">
        <f t="shared" si="132"/>
        <v>7.8524000000000003</v>
      </c>
      <c r="M2513" s="580">
        <f t="shared" si="133"/>
        <v>48034980</v>
      </c>
      <c r="N2513" s="638"/>
      <c r="O2513" s="638" t="s">
        <v>4235</v>
      </c>
      <c r="P2513" s="639" t="s">
        <v>372</v>
      </c>
      <c r="Q2513" s="639" t="s">
        <v>343</v>
      </c>
      <c r="R2513" s="639" t="s">
        <v>60</v>
      </c>
      <c r="S2513" s="639" t="s">
        <v>1076</v>
      </c>
    </row>
    <row r="2514" spans="1:19" ht="20.25" customHeight="1">
      <c r="A2514" s="639" t="s">
        <v>3562</v>
      </c>
      <c r="B2514" s="638" t="s">
        <v>4328</v>
      </c>
      <c r="C2514" s="639" t="s">
        <v>3631</v>
      </c>
      <c r="D2514" s="640" t="s">
        <v>4486</v>
      </c>
      <c r="E2514" s="638"/>
      <c r="F2514" s="639" t="s">
        <v>3183</v>
      </c>
      <c r="G2514" s="638"/>
      <c r="H2514" s="1110">
        <v>268</v>
      </c>
      <c r="I2514" s="705">
        <v>200636</v>
      </c>
      <c r="J2514" s="643">
        <v>0</v>
      </c>
      <c r="K2514" s="578">
        <f t="shared" si="131"/>
        <v>0</v>
      </c>
      <c r="L2514" s="579">
        <f t="shared" si="132"/>
        <v>0</v>
      </c>
      <c r="M2514" s="580">
        <f t="shared" si="133"/>
        <v>53770448</v>
      </c>
      <c r="N2514" s="638"/>
      <c r="O2514" s="638" t="s">
        <v>4235</v>
      </c>
      <c r="P2514" s="639" t="s">
        <v>372</v>
      </c>
      <c r="Q2514" s="639" t="s">
        <v>354</v>
      </c>
      <c r="R2514" s="639" t="s">
        <v>70</v>
      </c>
      <c r="S2514" s="639" t="s">
        <v>1076</v>
      </c>
    </row>
    <row r="2515" spans="1:19" ht="20.25" customHeight="1">
      <c r="A2515" s="639" t="s">
        <v>3562</v>
      </c>
      <c r="B2515" s="638" t="s">
        <v>4328</v>
      </c>
      <c r="C2515" s="639" t="s">
        <v>3631</v>
      </c>
      <c r="D2515" s="640" t="s">
        <v>4486</v>
      </c>
      <c r="E2515" s="638"/>
      <c r="F2515" s="639" t="s">
        <v>558</v>
      </c>
      <c r="G2515" s="638"/>
      <c r="H2515" s="1110">
        <v>268</v>
      </c>
      <c r="I2515" s="705">
        <v>7758</v>
      </c>
      <c r="J2515" s="643">
        <v>0</v>
      </c>
      <c r="K2515" s="578">
        <f t="shared" si="131"/>
        <v>0</v>
      </c>
      <c r="L2515" s="579">
        <f t="shared" si="132"/>
        <v>0</v>
      </c>
      <c r="M2515" s="580">
        <f t="shared" si="133"/>
        <v>2079144</v>
      </c>
      <c r="N2515" s="638"/>
      <c r="O2515" s="638" t="s">
        <v>4235</v>
      </c>
      <c r="P2515" s="639" t="s">
        <v>372</v>
      </c>
      <c r="Q2515" s="639" t="s">
        <v>336</v>
      </c>
      <c r="R2515" s="639" t="s">
        <v>73</v>
      </c>
      <c r="S2515" s="639" t="s">
        <v>1076</v>
      </c>
    </row>
    <row r="2516" spans="1:19" ht="20.25" customHeight="1">
      <c r="A2516" s="639" t="s">
        <v>3562</v>
      </c>
      <c r="B2516" s="638" t="s">
        <v>4328</v>
      </c>
      <c r="C2516" s="639" t="s">
        <v>3631</v>
      </c>
      <c r="D2516" s="640" t="s">
        <v>4486</v>
      </c>
      <c r="E2516" s="638"/>
      <c r="F2516" s="639" t="s">
        <v>4236</v>
      </c>
      <c r="G2516" s="638"/>
      <c r="H2516" s="1110">
        <v>268</v>
      </c>
      <c r="I2516" s="705">
        <v>92012</v>
      </c>
      <c r="J2516" s="643">
        <v>0</v>
      </c>
      <c r="K2516" s="578">
        <f t="shared" si="131"/>
        <v>0</v>
      </c>
      <c r="L2516" s="579">
        <f t="shared" si="132"/>
        <v>0</v>
      </c>
      <c r="M2516" s="580">
        <f t="shared" si="133"/>
        <v>24659216</v>
      </c>
      <c r="N2516" s="638"/>
      <c r="O2516" s="638" t="s">
        <v>4237</v>
      </c>
      <c r="P2516" s="639" t="s">
        <v>372</v>
      </c>
      <c r="Q2516" s="639" t="s">
        <v>271</v>
      </c>
      <c r="R2516" s="639" t="s">
        <v>73</v>
      </c>
      <c r="S2516" s="639" t="s">
        <v>1076</v>
      </c>
    </row>
    <row r="2517" spans="1:19" ht="20.25" customHeight="1">
      <c r="A2517" s="639" t="s">
        <v>3562</v>
      </c>
      <c r="B2517" s="638" t="s">
        <v>4328</v>
      </c>
      <c r="C2517" s="639" t="s">
        <v>3631</v>
      </c>
      <c r="D2517" s="640" t="s">
        <v>4486</v>
      </c>
      <c r="E2517" s="638"/>
      <c r="F2517" s="639" t="s">
        <v>880</v>
      </c>
      <c r="G2517" s="638"/>
      <c r="H2517" s="1110">
        <v>268</v>
      </c>
      <c r="I2517" s="705">
        <v>3539</v>
      </c>
      <c r="J2517" s="643">
        <v>0</v>
      </c>
      <c r="K2517" s="578">
        <f t="shared" si="131"/>
        <v>0</v>
      </c>
      <c r="L2517" s="579">
        <f t="shared" si="132"/>
        <v>0</v>
      </c>
      <c r="M2517" s="580">
        <f t="shared" si="133"/>
        <v>948452</v>
      </c>
      <c r="N2517" s="638"/>
      <c r="O2517" s="638" t="s">
        <v>4237</v>
      </c>
      <c r="P2517" s="639" t="s">
        <v>372</v>
      </c>
      <c r="Q2517" s="639" t="s">
        <v>336</v>
      </c>
      <c r="R2517" s="639" t="s">
        <v>73</v>
      </c>
      <c r="S2517" s="639" t="s">
        <v>1076</v>
      </c>
    </row>
    <row r="2518" spans="1:19" ht="20.25" customHeight="1">
      <c r="A2518" s="639" t="s">
        <v>3562</v>
      </c>
      <c r="B2518" s="638" t="s">
        <v>4328</v>
      </c>
      <c r="C2518" s="639" t="s">
        <v>3631</v>
      </c>
      <c r="D2518" s="640" t="s">
        <v>4486</v>
      </c>
      <c r="E2518" s="638"/>
      <c r="F2518" s="639" t="s">
        <v>880</v>
      </c>
      <c r="G2518" s="638"/>
      <c r="H2518" s="1110">
        <v>268</v>
      </c>
      <c r="I2518" s="705">
        <v>3539</v>
      </c>
      <c r="J2518" s="643">
        <v>0</v>
      </c>
      <c r="K2518" s="578">
        <f t="shared" si="131"/>
        <v>0</v>
      </c>
      <c r="L2518" s="579">
        <f t="shared" si="132"/>
        <v>0</v>
      </c>
      <c r="M2518" s="580">
        <f t="shared" si="133"/>
        <v>948452</v>
      </c>
      <c r="N2518" s="638"/>
      <c r="O2518" s="638" t="s">
        <v>4237</v>
      </c>
      <c r="P2518" s="639" t="s">
        <v>372</v>
      </c>
      <c r="Q2518" s="639" t="s">
        <v>336</v>
      </c>
      <c r="R2518" s="639" t="s">
        <v>73</v>
      </c>
      <c r="S2518" s="639" t="s">
        <v>1076</v>
      </c>
    </row>
    <row r="2519" spans="1:19" ht="20.25" customHeight="1">
      <c r="A2519" s="639" t="s">
        <v>3562</v>
      </c>
      <c r="B2519" s="638" t="s">
        <v>4328</v>
      </c>
      <c r="C2519" s="639" t="s">
        <v>3631</v>
      </c>
      <c r="D2519" s="640" t="s">
        <v>4486</v>
      </c>
      <c r="E2519" s="638"/>
      <c r="F2519" s="639" t="s">
        <v>882</v>
      </c>
      <c r="G2519" s="638"/>
      <c r="H2519" s="1110">
        <v>268</v>
      </c>
      <c r="I2519" s="705">
        <v>8356</v>
      </c>
      <c r="J2519" s="643">
        <v>0</v>
      </c>
      <c r="K2519" s="578">
        <f t="shared" si="131"/>
        <v>0</v>
      </c>
      <c r="L2519" s="579">
        <f t="shared" si="132"/>
        <v>0</v>
      </c>
      <c r="M2519" s="580">
        <f t="shared" si="133"/>
        <v>2239408</v>
      </c>
      <c r="N2519" s="638"/>
      <c r="O2519" s="638" t="s">
        <v>4237</v>
      </c>
      <c r="P2519" s="639" t="s">
        <v>372</v>
      </c>
      <c r="Q2519" s="639" t="s">
        <v>336</v>
      </c>
      <c r="R2519" s="639" t="s">
        <v>73</v>
      </c>
      <c r="S2519" s="639" t="s">
        <v>1076</v>
      </c>
    </row>
    <row r="2520" spans="1:19" ht="20.25" customHeight="1">
      <c r="A2520" s="639" t="s">
        <v>3562</v>
      </c>
      <c r="B2520" s="638" t="s">
        <v>4328</v>
      </c>
      <c r="C2520" s="639" t="s">
        <v>3631</v>
      </c>
      <c r="D2520" s="640" t="s">
        <v>4486</v>
      </c>
      <c r="E2520" s="638"/>
      <c r="F2520" s="639" t="s">
        <v>3986</v>
      </c>
      <c r="G2520" s="638"/>
      <c r="H2520" s="1110">
        <v>268</v>
      </c>
      <c r="I2520" s="705">
        <v>20054</v>
      </c>
      <c r="J2520" s="643">
        <v>0</v>
      </c>
      <c r="K2520" s="578">
        <f t="shared" si="131"/>
        <v>0</v>
      </c>
      <c r="L2520" s="579">
        <f t="shared" si="132"/>
        <v>0</v>
      </c>
      <c r="M2520" s="580">
        <f t="shared" si="133"/>
        <v>5374472</v>
      </c>
      <c r="N2520" s="638"/>
      <c r="O2520" s="638" t="s">
        <v>4237</v>
      </c>
      <c r="P2520" s="639" t="s">
        <v>372</v>
      </c>
      <c r="Q2520" s="639" t="s">
        <v>336</v>
      </c>
      <c r="R2520" s="639" t="s">
        <v>73</v>
      </c>
      <c r="S2520" s="639" t="s">
        <v>1076</v>
      </c>
    </row>
    <row r="2521" spans="1:19" ht="20.25" customHeight="1">
      <c r="A2521" s="639" t="s">
        <v>3562</v>
      </c>
      <c r="B2521" s="638" t="s">
        <v>4328</v>
      </c>
      <c r="C2521" s="639" t="s">
        <v>3631</v>
      </c>
      <c r="D2521" s="640" t="s">
        <v>4486</v>
      </c>
      <c r="E2521" s="638"/>
      <c r="F2521" s="639" t="s">
        <v>4238</v>
      </c>
      <c r="G2521" s="638"/>
      <c r="H2521" s="1110">
        <v>134</v>
      </c>
      <c r="I2521" s="705">
        <v>195500</v>
      </c>
      <c r="J2521" s="643">
        <v>0</v>
      </c>
      <c r="K2521" s="578">
        <f t="shared" si="131"/>
        <v>0</v>
      </c>
      <c r="L2521" s="579">
        <f t="shared" si="132"/>
        <v>0</v>
      </c>
      <c r="M2521" s="580">
        <f t="shared" si="133"/>
        <v>26197000</v>
      </c>
      <c r="N2521" s="638"/>
      <c r="O2521" s="638" t="s">
        <v>1295</v>
      </c>
      <c r="P2521" s="639" t="s">
        <v>372</v>
      </c>
      <c r="Q2521" s="639" t="s">
        <v>784</v>
      </c>
      <c r="R2521" s="639" t="s">
        <v>73</v>
      </c>
      <c r="S2521" s="639" t="s">
        <v>1076</v>
      </c>
    </row>
    <row r="2522" spans="1:19" ht="20.25" customHeight="1">
      <c r="A2522" s="639" t="s">
        <v>3562</v>
      </c>
      <c r="B2522" s="638" t="s">
        <v>4328</v>
      </c>
      <c r="C2522" s="639" t="s">
        <v>3631</v>
      </c>
      <c r="D2522" s="640" t="s">
        <v>4486</v>
      </c>
      <c r="E2522" s="638"/>
      <c r="F2522" s="639" t="s">
        <v>4239</v>
      </c>
      <c r="G2522" s="638"/>
      <c r="H2522" s="1110">
        <v>134</v>
      </c>
      <c r="I2522" s="705">
        <v>25500</v>
      </c>
      <c r="J2522" s="643">
        <v>0</v>
      </c>
      <c r="K2522" s="578">
        <f t="shared" si="131"/>
        <v>0</v>
      </c>
      <c r="L2522" s="579">
        <f t="shared" si="132"/>
        <v>0</v>
      </c>
      <c r="M2522" s="580">
        <f t="shared" si="133"/>
        <v>3417000</v>
      </c>
      <c r="N2522" s="638"/>
      <c r="O2522" s="638" t="s">
        <v>274</v>
      </c>
      <c r="P2522" s="639" t="s">
        <v>372</v>
      </c>
      <c r="Q2522" s="639" t="s">
        <v>336</v>
      </c>
      <c r="R2522" s="639" t="s">
        <v>73</v>
      </c>
      <c r="S2522" s="639" t="s">
        <v>1076</v>
      </c>
    </row>
    <row r="2523" spans="1:19" ht="20.25" customHeight="1">
      <c r="A2523" s="639" t="s">
        <v>3562</v>
      </c>
      <c r="B2523" s="638" t="s">
        <v>4328</v>
      </c>
      <c r="C2523" s="639" t="s">
        <v>3631</v>
      </c>
      <c r="D2523" s="640" t="s">
        <v>4486</v>
      </c>
      <c r="E2523" s="638"/>
      <c r="F2523" s="639" t="s">
        <v>4240</v>
      </c>
      <c r="G2523" s="638"/>
      <c r="H2523" s="1110">
        <v>134</v>
      </c>
      <c r="I2523" s="705">
        <v>357000</v>
      </c>
      <c r="J2523" s="643">
        <v>0</v>
      </c>
      <c r="K2523" s="578">
        <f t="shared" si="131"/>
        <v>0</v>
      </c>
      <c r="L2523" s="579">
        <f t="shared" si="132"/>
        <v>0</v>
      </c>
      <c r="M2523" s="580">
        <f t="shared" si="133"/>
        <v>47838000</v>
      </c>
      <c r="N2523" s="638"/>
      <c r="O2523" s="638" t="s">
        <v>4241</v>
      </c>
      <c r="P2523" s="639" t="s">
        <v>372</v>
      </c>
      <c r="Q2523" s="639" t="s">
        <v>276</v>
      </c>
      <c r="R2523" s="639" t="s">
        <v>73</v>
      </c>
      <c r="S2523" s="639" t="s">
        <v>1076</v>
      </c>
    </row>
    <row r="2524" spans="1:19" ht="20.25" customHeight="1">
      <c r="A2524" s="639" t="s">
        <v>3562</v>
      </c>
      <c r="B2524" s="638" t="s">
        <v>4328</v>
      </c>
      <c r="C2524" s="639" t="s">
        <v>3631</v>
      </c>
      <c r="D2524" s="640" t="s">
        <v>4486</v>
      </c>
      <c r="E2524" s="638"/>
      <c r="F2524" s="639" t="s">
        <v>4242</v>
      </c>
      <c r="G2524" s="638"/>
      <c r="H2524" s="1110">
        <v>134</v>
      </c>
      <c r="I2524" s="705">
        <v>128566</v>
      </c>
      <c r="J2524" s="643">
        <v>0</v>
      </c>
      <c r="K2524" s="578">
        <f t="shared" si="131"/>
        <v>0</v>
      </c>
      <c r="L2524" s="579">
        <f t="shared" si="132"/>
        <v>0</v>
      </c>
      <c r="M2524" s="580">
        <f t="shared" si="133"/>
        <v>17227844</v>
      </c>
      <c r="N2524" s="638"/>
      <c r="O2524" s="638" t="s">
        <v>752</v>
      </c>
      <c r="P2524" s="639" t="s">
        <v>372</v>
      </c>
      <c r="Q2524" s="639" t="s">
        <v>984</v>
      </c>
      <c r="R2524" s="639" t="s">
        <v>73</v>
      </c>
      <c r="S2524" s="639" t="s">
        <v>1076</v>
      </c>
    </row>
    <row r="2525" spans="1:19" ht="20.25" customHeight="1">
      <c r="A2525" s="639" t="s">
        <v>3562</v>
      </c>
      <c r="B2525" s="638" t="s">
        <v>4328</v>
      </c>
      <c r="C2525" s="639" t="s">
        <v>3631</v>
      </c>
      <c r="D2525" s="640" t="s">
        <v>4486</v>
      </c>
      <c r="E2525" s="638"/>
      <c r="F2525" s="639" t="s">
        <v>880</v>
      </c>
      <c r="G2525" s="638"/>
      <c r="H2525" s="1110">
        <v>134</v>
      </c>
      <c r="I2525" s="705">
        <v>3717</v>
      </c>
      <c r="J2525" s="643">
        <v>0</v>
      </c>
      <c r="K2525" s="578">
        <f t="shared" si="131"/>
        <v>0</v>
      </c>
      <c r="L2525" s="579">
        <f t="shared" si="132"/>
        <v>0</v>
      </c>
      <c r="M2525" s="580">
        <f t="shared" si="133"/>
        <v>498078</v>
      </c>
      <c r="N2525" s="638"/>
      <c r="O2525" s="638" t="s">
        <v>752</v>
      </c>
      <c r="P2525" s="639" t="s">
        <v>372</v>
      </c>
      <c r="Q2525" s="639" t="s">
        <v>336</v>
      </c>
      <c r="R2525" s="639" t="s">
        <v>73</v>
      </c>
      <c r="S2525" s="639" t="s">
        <v>1076</v>
      </c>
    </row>
    <row r="2526" spans="1:19" ht="20.25" customHeight="1">
      <c r="A2526" s="639" t="s">
        <v>3562</v>
      </c>
      <c r="B2526" s="638" t="s">
        <v>4328</v>
      </c>
      <c r="C2526" s="639" t="s">
        <v>3631</v>
      </c>
      <c r="D2526" s="640" t="s">
        <v>4486</v>
      </c>
      <c r="E2526" s="638"/>
      <c r="F2526" s="639" t="s">
        <v>880</v>
      </c>
      <c r="G2526" s="638"/>
      <c r="H2526" s="1110">
        <v>134</v>
      </c>
      <c r="I2526" s="705">
        <v>3717</v>
      </c>
      <c r="J2526" s="643">
        <v>0</v>
      </c>
      <c r="K2526" s="578">
        <f t="shared" si="131"/>
        <v>0</v>
      </c>
      <c r="L2526" s="579">
        <f t="shared" si="132"/>
        <v>0</v>
      </c>
      <c r="M2526" s="580">
        <f t="shared" si="133"/>
        <v>498078</v>
      </c>
      <c r="N2526" s="638"/>
      <c r="O2526" s="638" t="s">
        <v>752</v>
      </c>
      <c r="P2526" s="639" t="s">
        <v>372</v>
      </c>
      <c r="Q2526" s="639" t="s">
        <v>336</v>
      </c>
      <c r="R2526" s="639" t="s">
        <v>73</v>
      </c>
      <c r="S2526" s="639" t="s">
        <v>1076</v>
      </c>
    </row>
    <row r="2527" spans="1:19" ht="20.25" customHeight="1">
      <c r="A2527" s="639" t="s">
        <v>4243</v>
      </c>
      <c r="B2527" s="638" t="s">
        <v>4245</v>
      </c>
      <c r="C2527" s="639" t="s">
        <v>1073</v>
      </c>
      <c r="D2527" s="640" t="s">
        <v>4477</v>
      </c>
      <c r="E2527" s="638"/>
      <c r="F2527" s="639" t="s">
        <v>880</v>
      </c>
      <c r="G2527" s="638"/>
      <c r="H2527" s="1110">
        <v>438</v>
      </c>
      <c r="I2527" s="705">
        <v>3457</v>
      </c>
      <c r="J2527" s="643">
        <v>0</v>
      </c>
      <c r="K2527" s="578">
        <f t="shared" si="131"/>
        <v>0</v>
      </c>
      <c r="L2527" s="579">
        <f t="shared" si="132"/>
        <v>0</v>
      </c>
      <c r="M2527" s="580">
        <f t="shared" si="133"/>
        <v>1514166</v>
      </c>
      <c r="N2527" s="638"/>
      <c r="O2527" s="638" t="s">
        <v>837</v>
      </c>
      <c r="P2527" s="639" t="s">
        <v>372</v>
      </c>
      <c r="Q2527" s="639" t="s">
        <v>336</v>
      </c>
      <c r="R2527" s="639" t="s">
        <v>73</v>
      </c>
      <c r="S2527" s="639" t="s">
        <v>213</v>
      </c>
    </row>
    <row r="2528" spans="1:19" ht="20.25" customHeight="1">
      <c r="A2528" s="639" t="s">
        <v>4243</v>
      </c>
      <c r="B2528" s="638" t="s">
        <v>4245</v>
      </c>
      <c r="C2528" s="639" t="s">
        <v>1073</v>
      </c>
      <c r="D2528" s="640" t="s">
        <v>4477</v>
      </c>
      <c r="E2528" s="638"/>
      <c r="F2528" s="639" t="s">
        <v>694</v>
      </c>
      <c r="G2528" s="638"/>
      <c r="H2528" s="1110">
        <v>438</v>
      </c>
      <c r="I2528" s="705">
        <v>51857</v>
      </c>
      <c r="J2528" s="643">
        <v>36</v>
      </c>
      <c r="K2528" s="578">
        <f t="shared" si="131"/>
        <v>15768</v>
      </c>
      <c r="L2528" s="579">
        <f t="shared" si="132"/>
        <v>15.768000000000001</v>
      </c>
      <c r="M2528" s="580">
        <f t="shared" si="133"/>
        <v>22713366</v>
      </c>
      <c r="N2528" s="638"/>
      <c r="O2528" s="638" t="s">
        <v>837</v>
      </c>
      <c r="P2528" s="639" t="s">
        <v>372</v>
      </c>
      <c r="Q2528" s="639" t="s">
        <v>358</v>
      </c>
      <c r="R2528" s="639" t="s">
        <v>68</v>
      </c>
      <c r="S2528" s="639" t="s">
        <v>213</v>
      </c>
    </row>
    <row r="2529" spans="1:19" ht="20.25" customHeight="1">
      <c r="A2529" s="639" t="s">
        <v>4243</v>
      </c>
      <c r="B2529" s="638" t="s">
        <v>4245</v>
      </c>
      <c r="C2529" s="639" t="s">
        <v>1073</v>
      </c>
      <c r="D2529" s="640" t="s">
        <v>4477</v>
      </c>
      <c r="E2529" s="638"/>
      <c r="F2529" s="639" t="s">
        <v>1387</v>
      </c>
      <c r="G2529" s="638"/>
      <c r="H2529" s="1110">
        <v>438</v>
      </c>
      <c r="I2529" s="705">
        <v>12191</v>
      </c>
      <c r="J2529" s="643">
        <v>0</v>
      </c>
      <c r="K2529" s="578">
        <f t="shared" si="131"/>
        <v>0</v>
      </c>
      <c r="L2529" s="579">
        <f t="shared" si="132"/>
        <v>0</v>
      </c>
      <c r="M2529" s="580">
        <f t="shared" si="133"/>
        <v>5339658</v>
      </c>
      <c r="N2529" s="638"/>
      <c r="O2529" s="638" t="s">
        <v>2031</v>
      </c>
      <c r="P2529" s="639" t="s">
        <v>372</v>
      </c>
      <c r="Q2529" s="639" t="s">
        <v>577</v>
      </c>
      <c r="R2529" s="639" t="s">
        <v>375</v>
      </c>
      <c r="S2529" s="639" t="s">
        <v>213</v>
      </c>
    </row>
    <row r="2530" spans="1:19" ht="20.25" customHeight="1">
      <c r="A2530" s="639" t="s">
        <v>4243</v>
      </c>
      <c r="B2530" s="638" t="s">
        <v>4245</v>
      </c>
      <c r="C2530" s="639" t="s">
        <v>1073</v>
      </c>
      <c r="D2530" s="640" t="s">
        <v>4477</v>
      </c>
      <c r="E2530" s="638"/>
      <c r="F2530" s="639" t="s">
        <v>589</v>
      </c>
      <c r="G2530" s="638"/>
      <c r="H2530" s="1110">
        <v>438</v>
      </c>
      <c r="I2530" s="705">
        <v>24701</v>
      </c>
      <c r="J2530" s="643">
        <v>15</v>
      </c>
      <c r="K2530" s="578">
        <f t="shared" si="131"/>
        <v>6570</v>
      </c>
      <c r="L2530" s="579">
        <f t="shared" si="132"/>
        <v>6.57</v>
      </c>
      <c r="M2530" s="580">
        <f t="shared" si="133"/>
        <v>10819038</v>
      </c>
      <c r="N2530" s="638"/>
      <c r="O2530" s="638" t="s">
        <v>2031</v>
      </c>
      <c r="P2530" s="639" t="s">
        <v>372</v>
      </c>
      <c r="Q2530" s="639" t="s">
        <v>270</v>
      </c>
      <c r="R2530" s="639" t="s">
        <v>68</v>
      </c>
      <c r="S2530" s="639" t="s">
        <v>213</v>
      </c>
    </row>
    <row r="2531" spans="1:19" ht="20.25" customHeight="1">
      <c r="A2531" s="639" t="s">
        <v>4243</v>
      </c>
      <c r="B2531" s="638" t="s">
        <v>4245</v>
      </c>
      <c r="C2531" s="639" t="s">
        <v>1073</v>
      </c>
      <c r="D2531" s="640" t="s">
        <v>4477</v>
      </c>
      <c r="E2531" s="638"/>
      <c r="F2531" s="639" t="s">
        <v>565</v>
      </c>
      <c r="G2531" s="638"/>
      <c r="H2531" s="1110">
        <v>438</v>
      </c>
      <c r="I2531" s="705">
        <v>36645</v>
      </c>
      <c r="J2531" s="643">
        <v>0</v>
      </c>
      <c r="K2531" s="578">
        <f t="shared" si="131"/>
        <v>0</v>
      </c>
      <c r="L2531" s="579">
        <f t="shared" si="132"/>
        <v>0</v>
      </c>
      <c r="M2531" s="580">
        <f t="shared" si="133"/>
        <v>16050510</v>
      </c>
      <c r="N2531" s="638"/>
      <c r="O2531" s="638" t="s">
        <v>2036</v>
      </c>
      <c r="P2531" s="639" t="s">
        <v>372</v>
      </c>
      <c r="Q2531" s="639" t="s">
        <v>271</v>
      </c>
      <c r="R2531" s="639" t="s">
        <v>73</v>
      </c>
      <c r="S2531" s="639" t="s">
        <v>213</v>
      </c>
    </row>
    <row r="2532" spans="1:19" ht="20.25" customHeight="1">
      <c r="A2532" s="639" t="s">
        <v>4243</v>
      </c>
      <c r="B2532" s="638" t="s">
        <v>4245</v>
      </c>
      <c r="C2532" s="639" t="s">
        <v>1073</v>
      </c>
      <c r="D2532" s="640" t="s">
        <v>4477</v>
      </c>
      <c r="E2532" s="638"/>
      <c r="F2532" s="639" t="s">
        <v>880</v>
      </c>
      <c r="G2532" s="638"/>
      <c r="H2532" s="1110">
        <v>438</v>
      </c>
      <c r="I2532" s="705">
        <v>3444</v>
      </c>
      <c r="J2532" s="643">
        <v>0</v>
      </c>
      <c r="K2532" s="578">
        <f t="shared" si="131"/>
        <v>0</v>
      </c>
      <c r="L2532" s="579">
        <f t="shared" si="132"/>
        <v>0</v>
      </c>
      <c r="M2532" s="580">
        <f t="shared" si="133"/>
        <v>1508472</v>
      </c>
      <c r="N2532" s="638"/>
      <c r="O2532" s="638" t="s">
        <v>2036</v>
      </c>
      <c r="P2532" s="639" t="s">
        <v>372</v>
      </c>
      <c r="Q2532" s="639" t="s">
        <v>336</v>
      </c>
      <c r="R2532" s="639" t="s">
        <v>73</v>
      </c>
      <c r="S2532" s="639" t="s">
        <v>213</v>
      </c>
    </row>
    <row r="2533" spans="1:19" ht="20.25" customHeight="1">
      <c r="A2533" s="639" t="s">
        <v>4243</v>
      </c>
      <c r="B2533" s="638" t="s">
        <v>4245</v>
      </c>
      <c r="C2533" s="639" t="s">
        <v>1073</v>
      </c>
      <c r="D2533" s="640" t="s">
        <v>4477</v>
      </c>
      <c r="E2533" s="638"/>
      <c r="F2533" s="639" t="s">
        <v>880</v>
      </c>
      <c r="G2533" s="638"/>
      <c r="H2533" s="1110">
        <v>438</v>
      </c>
      <c r="I2533" s="705">
        <v>3444</v>
      </c>
      <c r="J2533" s="643">
        <v>0</v>
      </c>
      <c r="K2533" s="578">
        <f t="shared" si="131"/>
        <v>0</v>
      </c>
      <c r="L2533" s="579">
        <f t="shared" si="132"/>
        <v>0</v>
      </c>
      <c r="M2533" s="580">
        <f t="shared" si="133"/>
        <v>1508472</v>
      </c>
      <c r="N2533" s="638"/>
      <c r="O2533" s="638" t="s">
        <v>2036</v>
      </c>
      <c r="P2533" s="639" t="s">
        <v>372</v>
      </c>
      <c r="Q2533" s="639" t="s">
        <v>336</v>
      </c>
      <c r="R2533" s="639" t="s">
        <v>73</v>
      </c>
      <c r="S2533" s="639" t="s">
        <v>213</v>
      </c>
    </row>
    <row r="2534" spans="1:19" ht="20.25" customHeight="1">
      <c r="A2534" s="639" t="s">
        <v>4243</v>
      </c>
      <c r="B2534" s="638" t="s">
        <v>4245</v>
      </c>
      <c r="C2534" s="639" t="s">
        <v>1073</v>
      </c>
      <c r="D2534" s="640" t="s">
        <v>4477</v>
      </c>
      <c r="E2534" s="638"/>
      <c r="F2534" s="639" t="s">
        <v>882</v>
      </c>
      <c r="G2534" s="638"/>
      <c r="H2534" s="1110">
        <v>438</v>
      </c>
      <c r="I2534" s="705">
        <v>8133</v>
      </c>
      <c r="J2534" s="643">
        <v>0</v>
      </c>
      <c r="K2534" s="578">
        <f t="shared" si="131"/>
        <v>0</v>
      </c>
      <c r="L2534" s="579">
        <f t="shared" si="132"/>
        <v>0</v>
      </c>
      <c r="M2534" s="580">
        <f t="shared" si="133"/>
        <v>3562254</v>
      </c>
      <c r="N2534" s="638"/>
      <c r="O2534" s="638" t="s">
        <v>2036</v>
      </c>
      <c r="P2534" s="639" t="s">
        <v>372</v>
      </c>
      <c r="Q2534" s="639" t="s">
        <v>336</v>
      </c>
      <c r="R2534" s="639" t="s">
        <v>73</v>
      </c>
      <c r="S2534" s="639" t="s">
        <v>213</v>
      </c>
    </row>
    <row r="2535" spans="1:19" ht="20.25" customHeight="1">
      <c r="A2535" s="639" t="s">
        <v>4243</v>
      </c>
      <c r="B2535" s="638" t="s">
        <v>4245</v>
      </c>
      <c r="C2535" s="639" t="s">
        <v>1073</v>
      </c>
      <c r="D2535" s="640" t="s">
        <v>4477</v>
      </c>
      <c r="E2535" s="638"/>
      <c r="F2535" s="639" t="s">
        <v>881</v>
      </c>
      <c r="G2535" s="638"/>
      <c r="H2535" s="1110">
        <v>438</v>
      </c>
      <c r="I2535" s="705">
        <v>10333</v>
      </c>
      <c r="J2535" s="643">
        <v>0</v>
      </c>
      <c r="K2535" s="578">
        <f t="shared" si="131"/>
        <v>0</v>
      </c>
      <c r="L2535" s="579">
        <f t="shared" si="132"/>
        <v>0</v>
      </c>
      <c r="M2535" s="580">
        <f t="shared" si="133"/>
        <v>4525854</v>
      </c>
      <c r="N2535" s="638"/>
      <c r="O2535" s="638" t="s">
        <v>2036</v>
      </c>
      <c r="P2535" s="639" t="s">
        <v>372</v>
      </c>
      <c r="Q2535" s="639" t="s">
        <v>336</v>
      </c>
      <c r="R2535" s="639" t="s">
        <v>73</v>
      </c>
      <c r="S2535" s="639" t="s">
        <v>213</v>
      </c>
    </row>
    <row r="2536" spans="1:19" ht="20.25" customHeight="1">
      <c r="A2536" s="639" t="s">
        <v>4243</v>
      </c>
      <c r="B2536" s="638" t="s">
        <v>4245</v>
      </c>
      <c r="C2536" s="639" t="s">
        <v>1073</v>
      </c>
      <c r="D2536" s="640" t="s">
        <v>4477</v>
      </c>
      <c r="E2536" s="638"/>
      <c r="F2536" s="639" t="s">
        <v>2292</v>
      </c>
      <c r="G2536" s="638"/>
      <c r="H2536" s="1110">
        <v>219</v>
      </c>
      <c r="I2536" s="705">
        <v>37435</v>
      </c>
      <c r="J2536" s="643">
        <v>0</v>
      </c>
      <c r="K2536" s="578">
        <f t="shared" si="131"/>
        <v>0</v>
      </c>
      <c r="L2536" s="579">
        <f t="shared" si="132"/>
        <v>0</v>
      </c>
      <c r="M2536" s="580">
        <f t="shared" si="133"/>
        <v>8198265</v>
      </c>
      <c r="N2536" s="638"/>
      <c r="O2536" s="638" t="s">
        <v>4329</v>
      </c>
      <c r="P2536" s="639" t="s">
        <v>372</v>
      </c>
      <c r="Q2536" s="639" t="s">
        <v>784</v>
      </c>
      <c r="R2536" s="639" t="s">
        <v>73</v>
      </c>
      <c r="S2536" s="639" t="s">
        <v>213</v>
      </c>
    </row>
    <row r="2537" spans="1:19" ht="20.25" customHeight="1">
      <c r="A2537" s="639" t="s">
        <v>4243</v>
      </c>
      <c r="B2537" s="638" t="s">
        <v>4245</v>
      </c>
      <c r="C2537" s="639" t="s">
        <v>1073</v>
      </c>
      <c r="D2537" s="640" t="s">
        <v>4477</v>
      </c>
      <c r="E2537" s="638"/>
      <c r="F2537" s="639" t="s">
        <v>1937</v>
      </c>
      <c r="G2537" s="638"/>
      <c r="H2537" s="1110">
        <v>219</v>
      </c>
      <c r="I2537" s="705">
        <v>8985</v>
      </c>
      <c r="J2537" s="643">
        <v>0</v>
      </c>
      <c r="K2537" s="578">
        <f t="shared" si="131"/>
        <v>0</v>
      </c>
      <c r="L2537" s="579">
        <f t="shared" si="132"/>
        <v>0</v>
      </c>
      <c r="M2537" s="580">
        <f t="shared" si="133"/>
        <v>1967715</v>
      </c>
      <c r="N2537" s="638"/>
      <c r="O2537" s="638" t="s">
        <v>4329</v>
      </c>
      <c r="P2537" s="639" t="s">
        <v>372</v>
      </c>
      <c r="Q2537" s="639" t="s">
        <v>336</v>
      </c>
      <c r="R2537" s="639" t="s">
        <v>73</v>
      </c>
      <c r="S2537" s="639" t="s">
        <v>213</v>
      </c>
    </row>
    <row r="2538" spans="1:19" ht="20.25" customHeight="1">
      <c r="A2538" s="639" t="s">
        <v>4243</v>
      </c>
      <c r="B2538" s="638" t="s">
        <v>4245</v>
      </c>
      <c r="C2538" s="639" t="s">
        <v>1073</v>
      </c>
      <c r="D2538" s="640" t="s">
        <v>4480</v>
      </c>
      <c r="E2538" s="638"/>
      <c r="F2538" s="639" t="s">
        <v>81</v>
      </c>
      <c r="G2538" s="638"/>
      <c r="H2538" s="1110">
        <v>219</v>
      </c>
      <c r="I2538" s="705">
        <v>6166</v>
      </c>
      <c r="J2538" s="643">
        <v>0</v>
      </c>
      <c r="K2538" s="578">
        <f t="shared" si="131"/>
        <v>0</v>
      </c>
      <c r="L2538" s="579">
        <f t="shared" si="132"/>
        <v>0</v>
      </c>
      <c r="M2538" s="580">
        <f t="shared" si="133"/>
        <v>1350354</v>
      </c>
      <c r="N2538" s="638"/>
      <c r="O2538" s="638" t="s">
        <v>4329</v>
      </c>
      <c r="P2538" s="639" t="s">
        <v>372</v>
      </c>
      <c r="Q2538" s="639" t="s">
        <v>336</v>
      </c>
      <c r="R2538" s="639" t="s">
        <v>73</v>
      </c>
      <c r="S2538" s="639" t="s">
        <v>213</v>
      </c>
    </row>
    <row r="2539" spans="1:19" ht="20.25" customHeight="1">
      <c r="A2539" s="639" t="s">
        <v>4243</v>
      </c>
      <c r="B2539" s="638" t="s">
        <v>4245</v>
      </c>
      <c r="C2539" s="639" t="s">
        <v>1073</v>
      </c>
      <c r="D2539" s="640" t="s">
        <v>4477</v>
      </c>
      <c r="E2539" s="638"/>
      <c r="F2539" s="639" t="s">
        <v>83</v>
      </c>
      <c r="G2539" s="638"/>
      <c r="H2539" s="1110">
        <v>219</v>
      </c>
      <c r="I2539" s="705">
        <v>10570</v>
      </c>
      <c r="J2539" s="643">
        <v>0</v>
      </c>
      <c r="K2539" s="578">
        <f t="shared" si="131"/>
        <v>0</v>
      </c>
      <c r="L2539" s="579">
        <f t="shared" si="132"/>
        <v>0</v>
      </c>
      <c r="M2539" s="580">
        <f t="shared" si="133"/>
        <v>2314830</v>
      </c>
      <c r="N2539" s="638"/>
      <c r="O2539" s="638" t="s">
        <v>4329</v>
      </c>
      <c r="P2539" s="639" t="s">
        <v>372</v>
      </c>
      <c r="Q2539" s="639" t="s">
        <v>336</v>
      </c>
      <c r="R2539" s="639" t="s">
        <v>73</v>
      </c>
      <c r="S2539" s="639" t="s">
        <v>213</v>
      </c>
    </row>
    <row r="2540" spans="1:19" ht="20.25" customHeight="1">
      <c r="A2540" s="639" t="s">
        <v>4243</v>
      </c>
      <c r="B2540" s="638" t="s">
        <v>4245</v>
      </c>
      <c r="C2540" s="639" t="s">
        <v>1073</v>
      </c>
      <c r="D2540" s="640" t="s">
        <v>4480</v>
      </c>
      <c r="E2540" s="638"/>
      <c r="F2540" s="639" t="s">
        <v>367</v>
      </c>
      <c r="G2540" s="638"/>
      <c r="H2540" s="1110">
        <v>219</v>
      </c>
      <c r="I2540" s="705">
        <v>4845</v>
      </c>
      <c r="J2540" s="643">
        <v>0</v>
      </c>
      <c r="K2540" s="578">
        <f t="shared" si="131"/>
        <v>0</v>
      </c>
      <c r="L2540" s="579">
        <f t="shared" si="132"/>
        <v>0</v>
      </c>
      <c r="M2540" s="580">
        <f t="shared" si="133"/>
        <v>1061055</v>
      </c>
      <c r="N2540" s="638"/>
      <c r="O2540" s="638" t="s">
        <v>4329</v>
      </c>
      <c r="P2540" s="639" t="s">
        <v>372</v>
      </c>
      <c r="Q2540" s="639" t="s">
        <v>336</v>
      </c>
      <c r="R2540" s="639" t="s">
        <v>73</v>
      </c>
      <c r="S2540" s="639" t="s">
        <v>213</v>
      </c>
    </row>
    <row r="2541" spans="1:19" ht="20.25" customHeight="1">
      <c r="A2541" s="639" t="s">
        <v>4243</v>
      </c>
      <c r="B2541" s="638" t="s">
        <v>4245</v>
      </c>
      <c r="C2541" s="639" t="s">
        <v>1073</v>
      </c>
      <c r="D2541" s="640" t="s">
        <v>4477</v>
      </c>
      <c r="E2541" s="638"/>
      <c r="F2541" s="639" t="s">
        <v>2295</v>
      </c>
      <c r="G2541" s="638"/>
      <c r="H2541" s="1110">
        <v>219</v>
      </c>
      <c r="I2541" s="705">
        <v>78261</v>
      </c>
      <c r="J2541" s="643">
        <v>0</v>
      </c>
      <c r="K2541" s="578">
        <f t="shared" si="131"/>
        <v>0</v>
      </c>
      <c r="L2541" s="579">
        <f t="shared" si="132"/>
        <v>0</v>
      </c>
      <c r="M2541" s="580">
        <f t="shared" si="133"/>
        <v>17139159</v>
      </c>
      <c r="N2541" s="638"/>
      <c r="O2541" s="638"/>
      <c r="P2541" s="639" t="s">
        <v>372</v>
      </c>
      <c r="Q2541" s="639" t="s">
        <v>276</v>
      </c>
      <c r="R2541" s="639" t="s">
        <v>73</v>
      </c>
      <c r="S2541" s="639" t="s">
        <v>213</v>
      </c>
    </row>
    <row r="2542" spans="1:19" ht="20.25" customHeight="1">
      <c r="A2542" s="639" t="s">
        <v>4243</v>
      </c>
      <c r="B2542" s="638" t="s">
        <v>4245</v>
      </c>
      <c r="C2542" s="639" t="s">
        <v>1073</v>
      </c>
      <c r="D2542" s="640" t="s">
        <v>4477</v>
      </c>
      <c r="E2542" s="638"/>
      <c r="F2542" s="639" t="s">
        <v>2294</v>
      </c>
      <c r="G2542" s="638"/>
      <c r="H2542" s="1110">
        <v>219</v>
      </c>
      <c r="I2542" s="705">
        <v>11739</v>
      </c>
      <c r="J2542" s="643">
        <v>0</v>
      </c>
      <c r="K2542" s="578">
        <f t="shared" si="131"/>
        <v>0</v>
      </c>
      <c r="L2542" s="579">
        <f t="shared" si="132"/>
        <v>0</v>
      </c>
      <c r="M2542" s="580">
        <f t="shared" si="133"/>
        <v>2570841</v>
      </c>
      <c r="N2542" s="638"/>
      <c r="O2542" s="638"/>
      <c r="P2542" s="639" t="s">
        <v>372</v>
      </c>
      <c r="Q2542" s="639" t="s">
        <v>336</v>
      </c>
      <c r="R2542" s="639" t="s">
        <v>73</v>
      </c>
      <c r="S2542" s="639" t="s">
        <v>213</v>
      </c>
    </row>
    <row r="2543" spans="1:19" ht="20.25" customHeight="1">
      <c r="A2543" s="639" t="s">
        <v>4243</v>
      </c>
      <c r="B2543" s="638" t="s">
        <v>4245</v>
      </c>
      <c r="C2543" s="639" t="s">
        <v>1073</v>
      </c>
      <c r="D2543" s="640" t="s">
        <v>4477</v>
      </c>
      <c r="E2543" s="638"/>
      <c r="F2543" s="639" t="s">
        <v>350</v>
      </c>
      <c r="G2543" s="638"/>
      <c r="H2543" s="1110">
        <v>219</v>
      </c>
      <c r="I2543" s="705">
        <v>10087</v>
      </c>
      <c r="J2543" s="643">
        <v>0</v>
      </c>
      <c r="K2543" s="578">
        <f t="shared" si="131"/>
        <v>0</v>
      </c>
      <c r="L2543" s="579">
        <f t="shared" si="132"/>
        <v>0</v>
      </c>
      <c r="M2543" s="580">
        <f t="shared" si="133"/>
        <v>2209053</v>
      </c>
      <c r="N2543" s="638"/>
      <c r="O2543" s="638" t="s">
        <v>4330</v>
      </c>
      <c r="P2543" s="639" t="s">
        <v>372</v>
      </c>
      <c r="Q2543" s="639" t="s">
        <v>336</v>
      </c>
      <c r="R2543" s="639" t="s">
        <v>73</v>
      </c>
      <c r="S2543" s="639" t="s">
        <v>213</v>
      </c>
    </row>
    <row r="2544" spans="1:19" ht="20.25" customHeight="1">
      <c r="A2544" s="639" t="s">
        <v>4243</v>
      </c>
      <c r="B2544" s="638" t="s">
        <v>4245</v>
      </c>
      <c r="C2544" s="639" t="s">
        <v>1073</v>
      </c>
      <c r="D2544" s="640" t="s">
        <v>4477</v>
      </c>
      <c r="E2544" s="638"/>
      <c r="F2544" s="639" t="s">
        <v>509</v>
      </c>
      <c r="G2544" s="638"/>
      <c r="H2544" s="1110">
        <v>219</v>
      </c>
      <c r="I2544" s="705">
        <v>1430</v>
      </c>
      <c r="J2544" s="643">
        <v>0</v>
      </c>
      <c r="K2544" s="578">
        <f t="shared" ref="K2544:K2607" si="134">IFERROR(J2544*H2544,"0")</f>
        <v>0</v>
      </c>
      <c r="L2544" s="579">
        <f t="shared" ref="L2544:L2607" si="135">IFERROR(K2544/1000,"0")</f>
        <v>0</v>
      </c>
      <c r="M2544" s="580">
        <f t="shared" ref="M2544:M2607" si="136">I2544*H2544</f>
        <v>313170</v>
      </c>
      <c r="N2544" s="638"/>
      <c r="O2544" s="638" t="s">
        <v>4330</v>
      </c>
      <c r="P2544" s="639" t="s">
        <v>372</v>
      </c>
      <c r="Q2544" s="639" t="s">
        <v>336</v>
      </c>
      <c r="R2544" s="639" t="s">
        <v>73</v>
      </c>
      <c r="S2544" s="639" t="s">
        <v>213</v>
      </c>
    </row>
    <row r="2545" spans="1:19" ht="20.25" customHeight="1">
      <c r="A2545" s="639" t="s">
        <v>4243</v>
      </c>
      <c r="B2545" s="638" t="s">
        <v>4245</v>
      </c>
      <c r="C2545" s="639" t="s">
        <v>1073</v>
      </c>
      <c r="D2545" s="640" t="s">
        <v>4477</v>
      </c>
      <c r="E2545" s="638"/>
      <c r="F2545" s="639" t="s">
        <v>442</v>
      </c>
      <c r="G2545" s="638"/>
      <c r="H2545" s="1110">
        <v>219</v>
      </c>
      <c r="I2545" s="705">
        <v>794</v>
      </c>
      <c r="J2545" s="643">
        <v>0</v>
      </c>
      <c r="K2545" s="578">
        <f t="shared" si="134"/>
        <v>0</v>
      </c>
      <c r="L2545" s="579">
        <f t="shared" si="135"/>
        <v>0</v>
      </c>
      <c r="M2545" s="580">
        <f t="shared" si="136"/>
        <v>173886</v>
      </c>
      <c r="N2545" s="638"/>
      <c r="O2545" s="638" t="s">
        <v>4330</v>
      </c>
      <c r="P2545" s="639" t="s">
        <v>372</v>
      </c>
      <c r="Q2545" s="639" t="s">
        <v>336</v>
      </c>
      <c r="R2545" s="639" t="s">
        <v>73</v>
      </c>
      <c r="S2545" s="639" t="s">
        <v>213</v>
      </c>
    </row>
    <row r="2546" spans="1:19" ht="20.25" customHeight="1">
      <c r="A2546" s="639" t="s">
        <v>4243</v>
      </c>
      <c r="B2546" s="638" t="s">
        <v>4245</v>
      </c>
      <c r="C2546" s="639" t="s">
        <v>1073</v>
      </c>
      <c r="D2546" s="640" t="s">
        <v>4480</v>
      </c>
      <c r="E2546" s="638"/>
      <c r="F2546" s="639" t="s">
        <v>81</v>
      </c>
      <c r="G2546" s="638"/>
      <c r="H2546" s="1110">
        <v>219</v>
      </c>
      <c r="I2546" s="705">
        <v>5560</v>
      </c>
      <c r="J2546" s="643">
        <v>0</v>
      </c>
      <c r="K2546" s="578">
        <f t="shared" si="134"/>
        <v>0</v>
      </c>
      <c r="L2546" s="579">
        <f t="shared" si="135"/>
        <v>0</v>
      </c>
      <c r="M2546" s="580">
        <f t="shared" si="136"/>
        <v>1217640</v>
      </c>
      <c r="N2546" s="638"/>
      <c r="O2546" s="638" t="s">
        <v>4330</v>
      </c>
      <c r="P2546" s="639" t="s">
        <v>372</v>
      </c>
      <c r="Q2546" s="639" t="s">
        <v>336</v>
      </c>
      <c r="R2546" s="639" t="s">
        <v>73</v>
      </c>
      <c r="S2546" s="639" t="s">
        <v>213</v>
      </c>
    </row>
    <row r="2547" spans="1:19" ht="20.25" customHeight="1">
      <c r="A2547" s="639" t="s">
        <v>4243</v>
      </c>
      <c r="B2547" s="638" t="s">
        <v>4245</v>
      </c>
      <c r="C2547" s="639" t="s">
        <v>1073</v>
      </c>
      <c r="D2547" s="640" t="s">
        <v>4480</v>
      </c>
      <c r="E2547" s="638"/>
      <c r="F2547" s="639" t="s">
        <v>366</v>
      </c>
      <c r="G2547" s="638"/>
      <c r="H2547" s="1110">
        <v>219</v>
      </c>
      <c r="I2547" s="705">
        <v>4130</v>
      </c>
      <c r="J2547" s="643">
        <v>0</v>
      </c>
      <c r="K2547" s="578">
        <f t="shared" si="134"/>
        <v>0</v>
      </c>
      <c r="L2547" s="579">
        <f t="shared" si="135"/>
        <v>0</v>
      </c>
      <c r="M2547" s="580">
        <f t="shared" si="136"/>
        <v>904470</v>
      </c>
      <c r="N2547" s="638"/>
      <c r="O2547" s="638" t="s">
        <v>4330</v>
      </c>
      <c r="P2547" s="639" t="s">
        <v>372</v>
      </c>
      <c r="Q2547" s="639" t="s">
        <v>336</v>
      </c>
      <c r="R2547" s="639" t="s">
        <v>73</v>
      </c>
      <c r="S2547" s="639" t="s">
        <v>213</v>
      </c>
    </row>
    <row r="2548" spans="1:19" ht="20.25" customHeight="1">
      <c r="A2548" s="639" t="s">
        <v>4243</v>
      </c>
      <c r="B2548" s="638" t="s">
        <v>4245</v>
      </c>
      <c r="C2548" s="639" t="s">
        <v>1073</v>
      </c>
      <c r="D2548" s="640" t="s">
        <v>4477</v>
      </c>
      <c r="E2548" s="638"/>
      <c r="F2548" s="639" t="s">
        <v>277</v>
      </c>
      <c r="G2548" s="638"/>
      <c r="H2548" s="1110">
        <v>219</v>
      </c>
      <c r="I2548" s="705">
        <v>45870</v>
      </c>
      <c r="J2548" s="643">
        <v>0</v>
      </c>
      <c r="K2548" s="578">
        <f t="shared" si="134"/>
        <v>0</v>
      </c>
      <c r="L2548" s="579">
        <f t="shared" si="135"/>
        <v>0</v>
      </c>
      <c r="M2548" s="580">
        <f t="shared" si="136"/>
        <v>10045530</v>
      </c>
      <c r="N2548" s="638"/>
      <c r="O2548" s="638" t="s">
        <v>923</v>
      </c>
      <c r="P2548" s="639" t="s">
        <v>372</v>
      </c>
      <c r="Q2548" s="639" t="s">
        <v>278</v>
      </c>
      <c r="R2548" s="639" t="s">
        <v>73</v>
      </c>
      <c r="S2548" s="639" t="s">
        <v>213</v>
      </c>
    </row>
    <row r="2549" spans="1:19" ht="20.25" customHeight="1">
      <c r="A2549" s="639" t="s">
        <v>4243</v>
      </c>
      <c r="B2549" s="638" t="s">
        <v>4245</v>
      </c>
      <c r="C2549" s="639" t="s">
        <v>1073</v>
      </c>
      <c r="D2549" s="640" t="s">
        <v>4477</v>
      </c>
      <c r="E2549" s="638"/>
      <c r="F2549" s="639" t="s">
        <v>880</v>
      </c>
      <c r="G2549" s="638"/>
      <c r="H2549" s="1110">
        <v>219</v>
      </c>
      <c r="I2549" s="705">
        <v>3075</v>
      </c>
      <c r="J2549" s="643">
        <v>0</v>
      </c>
      <c r="K2549" s="578">
        <f t="shared" si="134"/>
        <v>0</v>
      </c>
      <c r="L2549" s="579">
        <f t="shared" si="135"/>
        <v>0</v>
      </c>
      <c r="M2549" s="580">
        <f t="shared" si="136"/>
        <v>673425</v>
      </c>
      <c r="N2549" s="638"/>
      <c r="O2549" s="638" t="s">
        <v>923</v>
      </c>
      <c r="P2549" s="639" t="s">
        <v>372</v>
      </c>
      <c r="Q2549" s="639" t="s">
        <v>336</v>
      </c>
      <c r="R2549" s="639" t="s">
        <v>73</v>
      </c>
      <c r="S2549" s="639" t="s">
        <v>213</v>
      </c>
    </row>
    <row r="2550" spans="1:19" ht="20.25" customHeight="1">
      <c r="A2550" s="639" t="s">
        <v>4243</v>
      </c>
      <c r="B2550" s="638" t="s">
        <v>4245</v>
      </c>
      <c r="C2550" s="639" t="s">
        <v>1073</v>
      </c>
      <c r="D2550" s="640" t="s">
        <v>4477</v>
      </c>
      <c r="E2550" s="638"/>
      <c r="F2550" s="639" t="s">
        <v>880</v>
      </c>
      <c r="G2550" s="638"/>
      <c r="H2550" s="1110">
        <v>219</v>
      </c>
      <c r="I2550" s="705">
        <v>3075</v>
      </c>
      <c r="J2550" s="643">
        <v>0</v>
      </c>
      <c r="K2550" s="578">
        <f t="shared" si="134"/>
        <v>0</v>
      </c>
      <c r="L2550" s="579">
        <f t="shared" si="135"/>
        <v>0</v>
      </c>
      <c r="M2550" s="580">
        <f t="shared" si="136"/>
        <v>673425</v>
      </c>
      <c r="N2550" s="638"/>
      <c r="O2550" s="638" t="s">
        <v>923</v>
      </c>
      <c r="P2550" s="639" t="s">
        <v>372</v>
      </c>
      <c r="Q2550" s="639" t="s">
        <v>336</v>
      </c>
      <c r="R2550" s="639" t="s">
        <v>73</v>
      </c>
      <c r="S2550" s="639" t="s">
        <v>213</v>
      </c>
    </row>
    <row r="2551" spans="1:19" ht="20.25" customHeight="1">
      <c r="A2551" s="639" t="s">
        <v>4243</v>
      </c>
      <c r="B2551" s="638" t="s">
        <v>4245</v>
      </c>
      <c r="C2551" s="639" t="s">
        <v>1073</v>
      </c>
      <c r="D2551" s="640" t="s">
        <v>4480</v>
      </c>
      <c r="E2551" s="638"/>
      <c r="F2551" s="639" t="s">
        <v>2113</v>
      </c>
      <c r="G2551" s="638"/>
      <c r="H2551" s="1110">
        <v>219</v>
      </c>
      <c r="I2551" s="705">
        <v>5979</v>
      </c>
      <c r="J2551" s="643">
        <v>0</v>
      </c>
      <c r="K2551" s="578">
        <f t="shared" si="134"/>
        <v>0</v>
      </c>
      <c r="L2551" s="579">
        <f t="shared" si="135"/>
        <v>0</v>
      </c>
      <c r="M2551" s="580">
        <f t="shared" si="136"/>
        <v>1309401</v>
      </c>
      <c r="N2551" s="638"/>
      <c r="O2551" s="638" t="s">
        <v>923</v>
      </c>
      <c r="P2551" s="639" t="s">
        <v>372</v>
      </c>
      <c r="Q2551" s="639" t="s">
        <v>336</v>
      </c>
      <c r="R2551" s="639" t="s">
        <v>73</v>
      </c>
      <c r="S2551" s="639" t="s">
        <v>213</v>
      </c>
    </row>
    <row r="2552" spans="1:19" ht="20.25" customHeight="1">
      <c r="A2552" s="639" t="s">
        <v>4243</v>
      </c>
      <c r="B2552" s="638" t="s">
        <v>4245</v>
      </c>
      <c r="C2552" s="639" t="s">
        <v>1073</v>
      </c>
      <c r="D2552" s="640" t="s">
        <v>4477</v>
      </c>
      <c r="E2552" s="638"/>
      <c r="F2552" s="639" t="s">
        <v>985</v>
      </c>
      <c r="G2552" s="638"/>
      <c r="H2552" s="1110">
        <v>219</v>
      </c>
      <c r="I2552" s="705">
        <v>7300</v>
      </c>
      <c r="J2552" s="643">
        <v>0</v>
      </c>
      <c r="K2552" s="578">
        <f t="shared" si="134"/>
        <v>0</v>
      </c>
      <c r="L2552" s="579">
        <f t="shared" si="135"/>
        <v>0</v>
      </c>
      <c r="M2552" s="580">
        <f t="shared" si="136"/>
        <v>1598700</v>
      </c>
      <c r="N2552" s="638"/>
      <c r="O2552" s="638" t="s">
        <v>2034</v>
      </c>
      <c r="P2552" s="639" t="s">
        <v>372</v>
      </c>
      <c r="Q2552" s="639" t="s">
        <v>336</v>
      </c>
      <c r="R2552" s="639" t="s">
        <v>73</v>
      </c>
      <c r="S2552" s="639" t="s">
        <v>213</v>
      </c>
    </row>
    <row r="2553" spans="1:19" ht="20.25" customHeight="1">
      <c r="A2553" s="639" t="s">
        <v>4243</v>
      </c>
      <c r="B2553" s="638" t="s">
        <v>4245</v>
      </c>
      <c r="C2553" s="639" t="s">
        <v>1073</v>
      </c>
      <c r="D2553" s="640" t="s">
        <v>4477</v>
      </c>
      <c r="E2553" s="638"/>
      <c r="F2553" s="639" t="s">
        <v>985</v>
      </c>
      <c r="G2553" s="638"/>
      <c r="H2553" s="1110">
        <v>219</v>
      </c>
      <c r="I2553" s="705">
        <v>7300</v>
      </c>
      <c r="J2553" s="643">
        <v>0</v>
      </c>
      <c r="K2553" s="578">
        <f t="shared" si="134"/>
        <v>0</v>
      </c>
      <c r="L2553" s="579">
        <f t="shared" si="135"/>
        <v>0</v>
      </c>
      <c r="M2553" s="580">
        <f t="shared" si="136"/>
        <v>1598700</v>
      </c>
      <c r="N2553" s="638"/>
      <c r="O2553" s="638" t="s">
        <v>2034</v>
      </c>
      <c r="P2553" s="639" t="s">
        <v>372</v>
      </c>
      <c r="Q2553" s="639" t="s">
        <v>336</v>
      </c>
      <c r="R2553" s="639" t="s">
        <v>73</v>
      </c>
      <c r="S2553" s="639" t="s">
        <v>213</v>
      </c>
    </row>
    <row r="2554" spans="1:19" ht="20.25" customHeight="1">
      <c r="A2554" s="639" t="s">
        <v>4243</v>
      </c>
      <c r="B2554" s="638" t="s">
        <v>4245</v>
      </c>
      <c r="C2554" s="639" t="s">
        <v>1073</v>
      </c>
      <c r="D2554" s="640" t="s">
        <v>4477</v>
      </c>
      <c r="E2554" s="638"/>
      <c r="F2554" s="639" t="s">
        <v>1004</v>
      </c>
      <c r="G2554" s="638"/>
      <c r="H2554" s="1110">
        <v>219</v>
      </c>
      <c r="I2554" s="705">
        <v>10170</v>
      </c>
      <c r="J2554" s="643">
        <v>0</v>
      </c>
      <c r="K2554" s="578">
        <f t="shared" si="134"/>
        <v>0</v>
      </c>
      <c r="L2554" s="579">
        <f t="shared" si="135"/>
        <v>0</v>
      </c>
      <c r="M2554" s="580">
        <f t="shared" si="136"/>
        <v>2227230</v>
      </c>
      <c r="N2554" s="638"/>
      <c r="O2554" s="638" t="s">
        <v>4331</v>
      </c>
      <c r="P2554" s="639" t="s">
        <v>372</v>
      </c>
      <c r="Q2554" s="639" t="s">
        <v>336</v>
      </c>
      <c r="R2554" s="639" t="s">
        <v>73</v>
      </c>
      <c r="S2554" s="639" t="s">
        <v>213</v>
      </c>
    </row>
    <row r="2555" spans="1:19" ht="20.25" customHeight="1">
      <c r="A2555" s="639" t="s">
        <v>4243</v>
      </c>
      <c r="B2555" s="638" t="s">
        <v>4245</v>
      </c>
      <c r="C2555" s="639" t="s">
        <v>1073</v>
      </c>
      <c r="D2555" s="640" t="s">
        <v>4477</v>
      </c>
      <c r="E2555" s="638"/>
      <c r="F2555" s="639" t="s">
        <v>442</v>
      </c>
      <c r="G2555" s="638"/>
      <c r="H2555" s="1110">
        <v>219</v>
      </c>
      <c r="I2555" s="705">
        <v>881</v>
      </c>
      <c r="J2555" s="643">
        <v>0</v>
      </c>
      <c r="K2555" s="578">
        <f t="shared" si="134"/>
        <v>0</v>
      </c>
      <c r="L2555" s="579">
        <f t="shared" si="135"/>
        <v>0</v>
      </c>
      <c r="M2555" s="580">
        <f t="shared" si="136"/>
        <v>192939</v>
      </c>
      <c r="N2555" s="638"/>
      <c r="O2555" s="638" t="s">
        <v>4331</v>
      </c>
      <c r="P2555" s="639" t="s">
        <v>372</v>
      </c>
      <c r="Q2555" s="639" t="s">
        <v>336</v>
      </c>
      <c r="R2555" s="639" t="s">
        <v>73</v>
      </c>
      <c r="S2555" s="639" t="s">
        <v>213</v>
      </c>
    </row>
    <row r="2556" spans="1:19" ht="20.25" customHeight="1">
      <c r="A2556" s="639" t="s">
        <v>4243</v>
      </c>
      <c r="B2556" s="638" t="s">
        <v>4245</v>
      </c>
      <c r="C2556" s="639" t="s">
        <v>1073</v>
      </c>
      <c r="D2556" s="640" t="s">
        <v>4480</v>
      </c>
      <c r="E2556" s="638"/>
      <c r="F2556" s="639" t="s">
        <v>81</v>
      </c>
      <c r="G2556" s="638"/>
      <c r="H2556" s="1110">
        <v>219</v>
      </c>
      <c r="I2556" s="705">
        <v>6164</v>
      </c>
      <c r="J2556" s="643">
        <v>0</v>
      </c>
      <c r="K2556" s="578">
        <f t="shared" si="134"/>
        <v>0</v>
      </c>
      <c r="L2556" s="579">
        <f t="shared" si="135"/>
        <v>0</v>
      </c>
      <c r="M2556" s="580">
        <f t="shared" si="136"/>
        <v>1349916</v>
      </c>
      <c r="N2556" s="638"/>
      <c r="O2556" s="638" t="s">
        <v>4331</v>
      </c>
      <c r="P2556" s="639" t="s">
        <v>372</v>
      </c>
      <c r="Q2556" s="639" t="s">
        <v>336</v>
      </c>
      <c r="R2556" s="639" t="s">
        <v>73</v>
      </c>
      <c r="S2556" s="639" t="s">
        <v>213</v>
      </c>
    </row>
    <row r="2557" spans="1:19" ht="20.25" customHeight="1">
      <c r="A2557" s="639" t="s">
        <v>4243</v>
      </c>
      <c r="B2557" s="638" t="s">
        <v>4245</v>
      </c>
      <c r="C2557" s="639" t="s">
        <v>1073</v>
      </c>
      <c r="D2557" s="640" t="s">
        <v>4480</v>
      </c>
      <c r="E2557" s="638"/>
      <c r="F2557" s="639" t="s">
        <v>338</v>
      </c>
      <c r="G2557" s="638"/>
      <c r="H2557" s="1110">
        <v>219</v>
      </c>
      <c r="I2557" s="705">
        <v>3786</v>
      </c>
      <c r="J2557" s="643">
        <v>0</v>
      </c>
      <c r="K2557" s="578">
        <f t="shared" si="134"/>
        <v>0</v>
      </c>
      <c r="L2557" s="579">
        <f t="shared" si="135"/>
        <v>0</v>
      </c>
      <c r="M2557" s="580">
        <f t="shared" si="136"/>
        <v>829134</v>
      </c>
      <c r="N2557" s="638"/>
      <c r="O2557" s="638" t="s">
        <v>4331</v>
      </c>
      <c r="P2557" s="639" t="s">
        <v>372</v>
      </c>
      <c r="Q2557" s="639" t="s">
        <v>336</v>
      </c>
      <c r="R2557" s="639" t="s">
        <v>73</v>
      </c>
      <c r="S2557" s="639" t="s">
        <v>213</v>
      </c>
    </row>
    <row r="2558" spans="1:19" ht="20.25" customHeight="1">
      <c r="A2558" s="639" t="s">
        <v>4243</v>
      </c>
      <c r="B2558" s="638" t="s">
        <v>4245</v>
      </c>
      <c r="C2558" s="639" t="s">
        <v>1073</v>
      </c>
      <c r="D2558" s="640" t="s">
        <v>4477</v>
      </c>
      <c r="E2558" s="638"/>
      <c r="F2558" s="639" t="s">
        <v>2296</v>
      </c>
      <c r="G2558" s="638"/>
      <c r="H2558" s="1110">
        <v>219</v>
      </c>
      <c r="I2558" s="705">
        <v>6200</v>
      </c>
      <c r="J2558" s="643">
        <v>0</v>
      </c>
      <c r="K2558" s="578">
        <f t="shared" si="134"/>
        <v>0</v>
      </c>
      <c r="L2558" s="579">
        <f t="shared" si="135"/>
        <v>0</v>
      </c>
      <c r="M2558" s="580">
        <f t="shared" si="136"/>
        <v>1357800</v>
      </c>
      <c r="N2558" s="638"/>
      <c r="O2558" s="638" t="s">
        <v>2034</v>
      </c>
      <c r="P2558" s="639" t="s">
        <v>372</v>
      </c>
      <c r="Q2558" s="639" t="s">
        <v>336</v>
      </c>
      <c r="R2558" s="639" t="s">
        <v>73</v>
      </c>
      <c r="S2558" s="639" t="s">
        <v>213</v>
      </c>
    </row>
    <row r="2559" spans="1:19" ht="20.25" customHeight="1">
      <c r="A2559" s="639" t="s">
        <v>4243</v>
      </c>
      <c r="B2559" s="638" t="s">
        <v>4245</v>
      </c>
      <c r="C2559" s="639" t="s">
        <v>1073</v>
      </c>
      <c r="D2559" s="640" t="s">
        <v>4477</v>
      </c>
      <c r="E2559" s="638"/>
      <c r="F2559" s="639" t="s">
        <v>2296</v>
      </c>
      <c r="G2559" s="638"/>
      <c r="H2559" s="1110">
        <v>219</v>
      </c>
      <c r="I2559" s="705">
        <v>6200</v>
      </c>
      <c r="J2559" s="643">
        <v>0</v>
      </c>
      <c r="K2559" s="578">
        <f t="shared" si="134"/>
        <v>0</v>
      </c>
      <c r="L2559" s="579">
        <f t="shared" si="135"/>
        <v>0</v>
      </c>
      <c r="M2559" s="580">
        <f t="shared" si="136"/>
        <v>1357800</v>
      </c>
      <c r="N2559" s="638"/>
      <c r="O2559" s="638" t="s">
        <v>2034</v>
      </c>
      <c r="P2559" s="639" t="s">
        <v>372</v>
      </c>
      <c r="Q2559" s="639" t="s">
        <v>336</v>
      </c>
      <c r="R2559" s="639" t="s">
        <v>73</v>
      </c>
      <c r="S2559" s="639" t="s">
        <v>213</v>
      </c>
    </row>
    <row r="2560" spans="1:19" ht="20.25" customHeight="1">
      <c r="A2560" s="639" t="s">
        <v>113</v>
      </c>
      <c r="B2560" s="638" t="s">
        <v>4332</v>
      </c>
      <c r="C2560" s="639" t="s">
        <v>365</v>
      </c>
      <c r="D2560" s="640" t="s">
        <v>4399</v>
      </c>
      <c r="E2560" s="638"/>
      <c r="F2560" s="639" t="s">
        <v>1430</v>
      </c>
      <c r="G2560" s="638"/>
      <c r="H2560" s="1110">
        <v>2100</v>
      </c>
      <c r="I2560" s="705">
        <v>10350</v>
      </c>
      <c r="J2560" s="643">
        <v>0</v>
      </c>
      <c r="K2560" s="578">
        <f t="shared" si="134"/>
        <v>0</v>
      </c>
      <c r="L2560" s="579">
        <f t="shared" si="135"/>
        <v>0</v>
      </c>
      <c r="M2560" s="580">
        <f t="shared" si="136"/>
        <v>21735000</v>
      </c>
      <c r="N2560" s="638"/>
      <c r="O2560" s="638" t="s">
        <v>4252</v>
      </c>
      <c r="P2560" s="639" t="s">
        <v>269</v>
      </c>
      <c r="Q2560" s="639" t="s">
        <v>336</v>
      </c>
      <c r="R2560" s="639" t="s">
        <v>73</v>
      </c>
      <c r="S2560" s="639" t="s">
        <v>152</v>
      </c>
    </row>
    <row r="2561" spans="1:19" ht="20.25" customHeight="1">
      <c r="A2561" s="639" t="s">
        <v>113</v>
      </c>
      <c r="B2561" s="638" t="s">
        <v>4332</v>
      </c>
      <c r="C2561" s="639" t="s">
        <v>365</v>
      </c>
      <c r="D2561" s="640" t="s">
        <v>4399</v>
      </c>
      <c r="E2561" s="638"/>
      <c r="F2561" s="639" t="s">
        <v>1430</v>
      </c>
      <c r="G2561" s="638"/>
      <c r="H2561" s="1110">
        <v>2100</v>
      </c>
      <c r="I2561" s="705">
        <v>10350</v>
      </c>
      <c r="J2561" s="643">
        <v>0</v>
      </c>
      <c r="K2561" s="578">
        <f t="shared" si="134"/>
        <v>0</v>
      </c>
      <c r="L2561" s="579">
        <f t="shared" si="135"/>
        <v>0</v>
      </c>
      <c r="M2561" s="580">
        <f t="shared" si="136"/>
        <v>21735000</v>
      </c>
      <c r="N2561" s="638"/>
      <c r="O2561" s="638" t="s">
        <v>4254</v>
      </c>
      <c r="P2561" s="639" t="s">
        <v>269</v>
      </c>
      <c r="Q2561" s="639" t="s">
        <v>336</v>
      </c>
      <c r="R2561" s="639" t="s">
        <v>73</v>
      </c>
      <c r="S2561" s="639" t="s">
        <v>152</v>
      </c>
    </row>
    <row r="2562" spans="1:19" ht="20.25" customHeight="1">
      <c r="A2562" s="639" t="s">
        <v>173</v>
      </c>
      <c r="B2562" s="638" t="s">
        <v>4258</v>
      </c>
      <c r="C2562" s="639" t="s">
        <v>64</v>
      </c>
      <c r="D2562" s="640" t="s">
        <v>4482</v>
      </c>
      <c r="E2562" s="638"/>
      <c r="F2562" s="639" t="s">
        <v>4256</v>
      </c>
      <c r="G2562" s="638"/>
      <c r="H2562" s="1110">
        <v>272</v>
      </c>
      <c r="I2562" s="705">
        <v>97096</v>
      </c>
      <c r="J2562" s="643">
        <v>46</v>
      </c>
      <c r="K2562" s="578">
        <f t="shared" si="134"/>
        <v>12512</v>
      </c>
      <c r="L2562" s="579">
        <f t="shared" si="135"/>
        <v>12.512</v>
      </c>
      <c r="M2562" s="580">
        <f t="shared" si="136"/>
        <v>26410112</v>
      </c>
      <c r="N2562" s="638"/>
      <c r="O2562" s="638" t="s">
        <v>4257</v>
      </c>
      <c r="P2562" s="639" t="s">
        <v>284</v>
      </c>
      <c r="Q2562" s="639" t="s">
        <v>370</v>
      </c>
      <c r="R2562" s="639" t="s">
        <v>68</v>
      </c>
      <c r="S2562" s="639" t="s">
        <v>237</v>
      </c>
    </row>
    <row r="2563" spans="1:19" ht="20.25" customHeight="1">
      <c r="A2563" s="639" t="s">
        <v>173</v>
      </c>
      <c r="B2563" s="638" t="s">
        <v>4258</v>
      </c>
      <c r="C2563" s="639" t="s">
        <v>64</v>
      </c>
      <c r="D2563" s="640" t="s">
        <v>4482</v>
      </c>
      <c r="E2563" s="638"/>
      <c r="F2563" s="639" t="s">
        <v>880</v>
      </c>
      <c r="G2563" s="638"/>
      <c r="H2563" s="1110">
        <v>272</v>
      </c>
      <c r="I2563" s="705">
        <v>2285</v>
      </c>
      <c r="J2563" s="643">
        <v>0</v>
      </c>
      <c r="K2563" s="578">
        <f t="shared" si="134"/>
        <v>0</v>
      </c>
      <c r="L2563" s="579">
        <f t="shared" si="135"/>
        <v>0</v>
      </c>
      <c r="M2563" s="580">
        <f t="shared" si="136"/>
        <v>621520</v>
      </c>
      <c r="N2563" s="638"/>
      <c r="O2563" s="638" t="s">
        <v>4257</v>
      </c>
      <c r="P2563" s="639" t="s">
        <v>284</v>
      </c>
      <c r="Q2563" s="639" t="s">
        <v>336</v>
      </c>
      <c r="R2563" s="639" t="s">
        <v>73</v>
      </c>
      <c r="S2563" s="639" t="s">
        <v>237</v>
      </c>
    </row>
    <row r="2564" spans="1:19" ht="20.25" customHeight="1">
      <c r="A2564" s="639" t="s">
        <v>173</v>
      </c>
      <c r="B2564" s="638" t="s">
        <v>4258</v>
      </c>
      <c r="C2564" s="639" t="s">
        <v>64</v>
      </c>
      <c r="D2564" s="640" t="s">
        <v>4482</v>
      </c>
      <c r="E2564" s="638"/>
      <c r="F2564" s="639" t="s">
        <v>3842</v>
      </c>
      <c r="G2564" s="638"/>
      <c r="H2564" s="1110">
        <v>376</v>
      </c>
      <c r="I2564" s="705">
        <v>108000</v>
      </c>
      <c r="J2564" s="643">
        <v>0</v>
      </c>
      <c r="K2564" s="578">
        <f t="shared" si="134"/>
        <v>0</v>
      </c>
      <c r="L2564" s="579">
        <f t="shared" si="135"/>
        <v>0</v>
      </c>
      <c r="M2564" s="580">
        <f t="shared" si="136"/>
        <v>40608000</v>
      </c>
      <c r="N2564" s="638"/>
      <c r="O2564" s="638" t="s">
        <v>3182</v>
      </c>
      <c r="P2564" s="639" t="s">
        <v>284</v>
      </c>
      <c r="Q2564" s="639" t="s">
        <v>281</v>
      </c>
      <c r="R2564" s="639" t="s">
        <v>70</v>
      </c>
      <c r="S2564" s="639" t="s">
        <v>237</v>
      </c>
    </row>
    <row r="2565" spans="1:19" ht="20.25" customHeight="1">
      <c r="A2565" s="639" t="s">
        <v>173</v>
      </c>
      <c r="B2565" s="638" t="s">
        <v>4258</v>
      </c>
      <c r="C2565" s="639" t="s">
        <v>64</v>
      </c>
      <c r="D2565" s="640" t="s">
        <v>4482</v>
      </c>
      <c r="E2565" s="638"/>
      <c r="F2565" s="639" t="s">
        <v>524</v>
      </c>
      <c r="G2565" s="638"/>
      <c r="H2565" s="1110">
        <v>104</v>
      </c>
      <c r="I2565" s="705">
        <v>121795</v>
      </c>
      <c r="J2565" s="643">
        <v>42.5</v>
      </c>
      <c r="K2565" s="578">
        <f t="shared" si="134"/>
        <v>4420</v>
      </c>
      <c r="L2565" s="579">
        <f t="shared" si="135"/>
        <v>4.42</v>
      </c>
      <c r="M2565" s="580">
        <f t="shared" si="136"/>
        <v>12666680</v>
      </c>
      <c r="N2565" s="638"/>
      <c r="O2565" s="638" t="s">
        <v>4259</v>
      </c>
      <c r="P2565" s="639" t="s">
        <v>284</v>
      </c>
      <c r="Q2565" s="639" t="s">
        <v>327</v>
      </c>
      <c r="R2565" s="639" t="s">
        <v>68</v>
      </c>
      <c r="S2565" s="639" t="s">
        <v>237</v>
      </c>
    </row>
    <row r="2566" spans="1:19" ht="20.25" customHeight="1">
      <c r="A2566" s="639" t="s">
        <v>173</v>
      </c>
      <c r="B2566" s="638" t="s">
        <v>4258</v>
      </c>
      <c r="C2566" s="639" t="s">
        <v>64</v>
      </c>
      <c r="D2566" s="640" t="s">
        <v>4482</v>
      </c>
      <c r="E2566" s="638"/>
      <c r="F2566" s="639" t="s">
        <v>880</v>
      </c>
      <c r="G2566" s="638"/>
      <c r="H2566" s="1110">
        <v>104</v>
      </c>
      <c r="I2566" s="705">
        <v>2308</v>
      </c>
      <c r="J2566" s="643">
        <v>0</v>
      </c>
      <c r="K2566" s="578">
        <f t="shared" si="134"/>
        <v>0</v>
      </c>
      <c r="L2566" s="579">
        <f t="shared" si="135"/>
        <v>0</v>
      </c>
      <c r="M2566" s="580">
        <f t="shared" si="136"/>
        <v>240032</v>
      </c>
      <c r="N2566" s="638"/>
      <c r="O2566" s="638" t="s">
        <v>4259</v>
      </c>
      <c r="P2566" s="639" t="s">
        <v>284</v>
      </c>
      <c r="Q2566" s="639" t="s">
        <v>336</v>
      </c>
      <c r="R2566" s="639" t="s">
        <v>73</v>
      </c>
      <c r="S2566" s="639" t="s">
        <v>237</v>
      </c>
    </row>
    <row r="2567" spans="1:19" ht="20.25" customHeight="1">
      <c r="A2567" s="639" t="s">
        <v>173</v>
      </c>
      <c r="B2567" s="638" t="s">
        <v>4258</v>
      </c>
      <c r="C2567" s="639" t="s">
        <v>64</v>
      </c>
      <c r="D2567" s="640" t="s">
        <v>4482</v>
      </c>
      <c r="E2567" s="638"/>
      <c r="F2567" s="639" t="s">
        <v>1363</v>
      </c>
      <c r="G2567" s="638"/>
      <c r="H2567" s="1110">
        <v>544</v>
      </c>
      <c r="I2567" s="705">
        <v>73511</v>
      </c>
      <c r="J2567" s="643">
        <v>30</v>
      </c>
      <c r="K2567" s="578">
        <f t="shared" si="134"/>
        <v>16320</v>
      </c>
      <c r="L2567" s="579">
        <f t="shared" si="135"/>
        <v>16.32</v>
      </c>
      <c r="M2567" s="580">
        <f t="shared" si="136"/>
        <v>39989984</v>
      </c>
      <c r="N2567" s="638"/>
      <c r="O2567" s="638"/>
      <c r="P2567" s="639" t="s">
        <v>284</v>
      </c>
      <c r="Q2567" s="639" t="s">
        <v>755</v>
      </c>
      <c r="R2567" s="639" t="s">
        <v>68</v>
      </c>
      <c r="S2567" s="639" t="s">
        <v>237</v>
      </c>
    </row>
    <row r="2568" spans="1:19" ht="20.25" customHeight="1">
      <c r="A2568" s="639" t="s">
        <v>113</v>
      </c>
      <c r="B2568" s="638" t="s">
        <v>4333</v>
      </c>
      <c r="C2568" s="639" t="s">
        <v>365</v>
      </c>
      <c r="D2568" s="640" t="s">
        <v>4479</v>
      </c>
      <c r="E2568" s="638"/>
      <c r="F2568" s="639" t="s">
        <v>81</v>
      </c>
      <c r="G2568" s="638"/>
      <c r="H2568" s="1110">
        <v>2848</v>
      </c>
      <c r="I2568" s="705">
        <v>4296</v>
      </c>
      <c r="J2568" s="643">
        <v>0</v>
      </c>
      <c r="K2568" s="578">
        <f t="shared" si="134"/>
        <v>0</v>
      </c>
      <c r="L2568" s="579">
        <f t="shared" si="135"/>
        <v>0</v>
      </c>
      <c r="M2568" s="580">
        <f t="shared" si="136"/>
        <v>12235008</v>
      </c>
      <c r="N2568" s="638"/>
      <c r="O2568" s="638" t="s">
        <v>2884</v>
      </c>
      <c r="P2568" s="639" t="s">
        <v>269</v>
      </c>
      <c r="Q2568" s="639" t="s">
        <v>336</v>
      </c>
      <c r="R2568" s="639" t="s">
        <v>73</v>
      </c>
      <c r="S2568" s="639" t="s">
        <v>152</v>
      </c>
    </row>
    <row r="2569" spans="1:19" ht="20.25" customHeight="1">
      <c r="A2569" s="639" t="s">
        <v>113</v>
      </c>
      <c r="B2569" s="638" t="s">
        <v>4333</v>
      </c>
      <c r="C2569" s="639" t="s">
        <v>365</v>
      </c>
      <c r="D2569" s="640" t="s">
        <v>4479</v>
      </c>
      <c r="E2569" s="638"/>
      <c r="F2569" s="639" t="s">
        <v>366</v>
      </c>
      <c r="G2569" s="638"/>
      <c r="H2569" s="1110">
        <v>2848</v>
      </c>
      <c r="I2569" s="705">
        <v>3191</v>
      </c>
      <c r="J2569" s="643">
        <v>0</v>
      </c>
      <c r="K2569" s="578">
        <f t="shared" si="134"/>
        <v>0</v>
      </c>
      <c r="L2569" s="579">
        <f t="shared" si="135"/>
        <v>0</v>
      </c>
      <c r="M2569" s="580">
        <f t="shared" si="136"/>
        <v>9087968</v>
      </c>
      <c r="N2569" s="638"/>
      <c r="O2569" s="638" t="s">
        <v>2884</v>
      </c>
      <c r="P2569" s="639" t="s">
        <v>269</v>
      </c>
      <c r="Q2569" s="639" t="s">
        <v>336</v>
      </c>
      <c r="R2569" s="639" t="s">
        <v>73</v>
      </c>
      <c r="S2569" s="639" t="s">
        <v>152</v>
      </c>
    </row>
    <row r="2570" spans="1:19" ht="20.25" customHeight="1">
      <c r="A2570" s="639" t="s">
        <v>113</v>
      </c>
      <c r="B2570" s="638" t="s">
        <v>4333</v>
      </c>
      <c r="C2570" s="639" t="s">
        <v>365</v>
      </c>
      <c r="D2570" s="640" t="s">
        <v>4479</v>
      </c>
      <c r="E2570" s="638"/>
      <c r="F2570" s="639" t="s">
        <v>442</v>
      </c>
      <c r="G2570" s="638"/>
      <c r="H2570" s="1110">
        <v>2848</v>
      </c>
      <c r="I2570" s="705">
        <v>614</v>
      </c>
      <c r="J2570" s="643">
        <v>0</v>
      </c>
      <c r="K2570" s="578">
        <f t="shared" si="134"/>
        <v>0</v>
      </c>
      <c r="L2570" s="579">
        <f t="shared" si="135"/>
        <v>0</v>
      </c>
      <c r="M2570" s="580">
        <f t="shared" si="136"/>
        <v>1748672</v>
      </c>
      <c r="N2570" s="638"/>
      <c r="O2570" s="638" t="s">
        <v>2884</v>
      </c>
      <c r="P2570" s="639" t="s">
        <v>269</v>
      </c>
      <c r="Q2570" s="639" t="s">
        <v>336</v>
      </c>
      <c r="R2570" s="639" t="s">
        <v>73</v>
      </c>
      <c r="S2570" s="639" t="s">
        <v>152</v>
      </c>
    </row>
    <row r="2571" spans="1:19" ht="20.25" customHeight="1">
      <c r="A2571" s="639" t="s">
        <v>113</v>
      </c>
      <c r="B2571" s="638" t="s">
        <v>4333</v>
      </c>
      <c r="C2571" s="639" t="s">
        <v>365</v>
      </c>
      <c r="D2571" s="640" t="s">
        <v>4479</v>
      </c>
      <c r="E2571" s="638"/>
      <c r="F2571" s="639" t="s">
        <v>71</v>
      </c>
      <c r="G2571" s="638"/>
      <c r="H2571" s="1110">
        <v>1001</v>
      </c>
      <c r="I2571" s="705">
        <v>35225</v>
      </c>
      <c r="J2571" s="643">
        <v>0</v>
      </c>
      <c r="K2571" s="578">
        <f t="shared" si="134"/>
        <v>0</v>
      </c>
      <c r="L2571" s="579">
        <f t="shared" si="135"/>
        <v>0</v>
      </c>
      <c r="M2571" s="580">
        <f t="shared" si="136"/>
        <v>35260225</v>
      </c>
      <c r="N2571" s="638"/>
      <c r="O2571" s="638" t="s">
        <v>2969</v>
      </c>
      <c r="P2571" s="639" t="s">
        <v>269</v>
      </c>
      <c r="Q2571" s="639" t="s">
        <v>271</v>
      </c>
      <c r="R2571" s="639" t="s">
        <v>73</v>
      </c>
      <c r="S2571" s="639" t="s">
        <v>152</v>
      </c>
    </row>
    <row r="2572" spans="1:19" ht="20.25" customHeight="1">
      <c r="A2572" s="639" t="s">
        <v>113</v>
      </c>
      <c r="B2572" s="638" t="s">
        <v>4333</v>
      </c>
      <c r="C2572" s="639" t="s">
        <v>365</v>
      </c>
      <c r="D2572" s="640" t="s">
        <v>4479</v>
      </c>
      <c r="E2572" s="638"/>
      <c r="F2572" s="639" t="s">
        <v>880</v>
      </c>
      <c r="G2572" s="638"/>
      <c r="H2572" s="1110">
        <v>1001</v>
      </c>
      <c r="I2572" s="705">
        <v>3955</v>
      </c>
      <c r="J2572" s="643">
        <v>0</v>
      </c>
      <c r="K2572" s="578">
        <f t="shared" si="134"/>
        <v>0</v>
      </c>
      <c r="L2572" s="579">
        <f t="shared" si="135"/>
        <v>0</v>
      </c>
      <c r="M2572" s="580">
        <f t="shared" si="136"/>
        <v>3958955</v>
      </c>
      <c r="N2572" s="638"/>
      <c r="O2572" s="638" t="s">
        <v>2969</v>
      </c>
      <c r="P2572" s="639" t="s">
        <v>269</v>
      </c>
      <c r="Q2572" s="639" t="s">
        <v>336</v>
      </c>
      <c r="R2572" s="639" t="s">
        <v>73</v>
      </c>
      <c r="S2572" s="639" t="s">
        <v>152</v>
      </c>
    </row>
    <row r="2573" spans="1:19" ht="20.25" customHeight="1">
      <c r="A2573" s="639" t="s">
        <v>113</v>
      </c>
      <c r="B2573" s="638" t="s">
        <v>4333</v>
      </c>
      <c r="C2573" s="639" t="s">
        <v>365</v>
      </c>
      <c r="D2573" s="640" t="s">
        <v>4479</v>
      </c>
      <c r="E2573" s="638"/>
      <c r="F2573" s="639" t="s">
        <v>880</v>
      </c>
      <c r="G2573" s="638"/>
      <c r="H2573" s="1110">
        <v>1001</v>
      </c>
      <c r="I2573" s="705">
        <v>3955</v>
      </c>
      <c r="J2573" s="643">
        <v>0</v>
      </c>
      <c r="K2573" s="578">
        <f t="shared" si="134"/>
        <v>0</v>
      </c>
      <c r="L2573" s="579">
        <f t="shared" si="135"/>
        <v>0</v>
      </c>
      <c r="M2573" s="580">
        <f t="shared" si="136"/>
        <v>3958955</v>
      </c>
      <c r="N2573" s="638"/>
      <c r="O2573" s="638" t="s">
        <v>2969</v>
      </c>
      <c r="P2573" s="639" t="s">
        <v>269</v>
      </c>
      <c r="Q2573" s="639" t="s">
        <v>336</v>
      </c>
      <c r="R2573" s="639" t="s">
        <v>73</v>
      </c>
      <c r="S2573" s="639" t="s">
        <v>152</v>
      </c>
    </row>
    <row r="2574" spans="1:19" ht="20.25" customHeight="1">
      <c r="A2574" s="639" t="s">
        <v>113</v>
      </c>
      <c r="B2574" s="638" t="s">
        <v>4333</v>
      </c>
      <c r="C2574" s="639" t="s">
        <v>365</v>
      </c>
      <c r="D2574" s="640" t="s">
        <v>4479</v>
      </c>
      <c r="E2574" s="638"/>
      <c r="F2574" s="639" t="s">
        <v>881</v>
      </c>
      <c r="G2574" s="638"/>
      <c r="H2574" s="1110">
        <v>1001</v>
      </c>
      <c r="I2574" s="705">
        <v>9381</v>
      </c>
      <c r="J2574" s="643">
        <v>0</v>
      </c>
      <c r="K2574" s="578">
        <f t="shared" si="134"/>
        <v>0</v>
      </c>
      <c r="L2574" s="579">
        <f t="shared" si="135"/>
        <v>0</v>
      </c>
      <c r="M2574" s="580">
        <f t="shared" si="136"/>
        <v>9390381</v>
      </c>
      <c r="N2574" s="638"/>
      <c r="O2574" s="638" t="s">
        <v>2969</v>
      </c>
      <c r="P2574" s="639" t="s">
        <v>269</v>
      </c>
      <c r="Q2574" s="639" t="s">
        <v>336</v>
      </c>
      <c r="R2574" s="639" t="s">
        <v>73</v>
      </c>
      <c r="S2574" s="639" t="s">
        <v>152</v>
      </c>
    </row>
    <row r="2575" spans="1:19" ht="20.25" customHeight="1">
      <c r="A2575" s="639" t="s">
        <v>113</v>
      </c>
      <c r="B2575" s="638" t="s">
        <v>4333</v>
      </c>
      <c r="C2575" s="639" t="s">
        <v>365</v>
      </c>
      <c r="D2575" s="640" t="s">
        <v>4479</v>
      </c>
      <c r="E2575" s="638"/>
      <c r="F2575" s="639" t="s">
        <v>876</v>
      </c>
      <c r="G2575" s="638"/>
      <c r="H2575" s="1110">
        <v>1001</v>
      </c>
      <c r="I2575" s="705">
        <v>1656</v>
      </c>
      <c r="J2575" s="643">
        <v>0</v>
      </c>
      <c r="K2575" s="578">
        <f t="shared" si="134"/>
        <v>0</v>
      </c>
      <c r="L2575" s="579">
        <f t="shared" si="135"/>
        <v>0</v>
      </c>
      <c r="M2575" s="580">
        <f t="shared" si="136"/>
        <v>1657656</v>
      </c>
      <c r="N2575" s="638"/>
      <c r="O2575" s="638" t="s">
        <v>2969</v>
      </c>
      <c r="P2575" s="639" t="s">
        <v>269</v>
      </c>
      <c r="Q2575" s="639" t="s">
        <v>336</v>
      </c>
      <c r="R2575" s="639" t="s">
        <v>73</v>
      </c>
      <c r="S2575" s="639" t="s">
        <v>152</v>
      </c>
    </row>
    <row r="2576" spans="1:19" ht="20.25" customHeight="1">
      <c r="A2576" s="639" t="s">
        <v>113</v>
      </c>
      <c r="B2576" s="638" t="s">
        <v>4333</v>
      </c>
      <c r="C2576" s="639" t="s">
        <v>365</v>
      </c>
      <c r="D2576" s="640" t="s">
        <v>4479</v>
      </c>
      <c r="E2576" s="638"/>
      <c r="F2576" s="639" t="s">
        <v>556</v>
      </c>
      <c r="G2576" s="638"/>
      <c r="H2576" s="1110">
        <v>1001</v>
      </c>
      <c r="I2576" s="705">
        <v>2483</v>
      </c>
      <c r="J2576" s="643">
        <v>0</v>
      </c>
      <c r="K2576" s="578">
        <f t="shared" si="134"/>
        <v>0</v>
      </c>
      <c r="L2576" s="579">
        <f t="shared" si="135"/>
        <v>0</v>
      </c>
      <c r="M2576" s="580">
        <f t="shared" si="136"/>
        <v>2485483</v>
      </c>
      <c r="N2576" s="638"/>
      <c r="O2576" s="638" t="s">
        <v>2969</v>
      </c>
      <c r="P2576" s="639" t="s">
        <v>269</v>
      </c>
      <c r="Q2576" s="639" t="s">
        <v>336</v>
      </c>
      <c r="R2576" s="639" t="s">
        <v>73</v>
      </c>
      <c r="S2576" s="639" t="s">
        <v>152</v>
      </c>
    </row>
    <row r="2577" spans="1:19" ht="20.25" customHeight="1">
      <c r="A2577" s="639" t="s">
        <v>113</v>
      </c>
      <c r="B2577" s="638" t="s">
        <v>4333</v>
      </c>
      <c r="C2577" s="639" t="s">
        <v>365</v>
      </c>
      <c r="D2577" s="640" t="s">
        <v>4479</v>
      </c>
      <c r="E2577" s="638"/>
      <c r="F2577" s="639" t="s">
        <v>875</v>
      </c>
      <c r="G2577" s="638"/>
      <c r="H2577" s="1110">
        <v>1001</v>
      </c>
      <c r="I2577" s="705">
        <v>6346</v>
      </c>
      <c r="J2577" s="643">
        <v>0</v>
      </c>
      <c r="K2577" s="578">
        <f t="shared" si="134"/>
        <v>0</v>
      </c>
      <c r="L2577" s="579">
        <f t="shared" si="135"/>
        <v>0</v>
      </c>
      <c r="M2577" s="580">
        <f t="shared" si="136"/>
        <v>6352346</v>
      </c>
      <c r="N2577" s="638"/>
      <c r="O2577" s="638" t="s">
        <v>2969</v>
      </c>
      <c r="P2577" s="639" t="s">
        <v>269</v>
      </c>
      <c r="Q2577" s="639" t="s">
        <v>336</v>
      </c>
      <c r="R2577" s="639" t="s">
        <v>73</v>
      </c>
      <c r="S2577" s="639" t="s">
        <v>152</v>
      </c>
    </row>
    <row r="2578" spans="1:19" ht="20.25" customHeight="1">
      <c r="A2578" s="639" t="s">
        <v>113</v>
      </c>
      <c r="B2578" s="638" t="s">
        <v>4333</v>
      </c>
      <c r="C2578" s="639" t="s">
        <v>365</v>
      </c>
      <c r="D2578" s="640" t="s">
        <v>4479</v>
      </c>
      <c r="E2578" s="638"/>
      <c r="F2578" s="639" t="s">
        <v>454</v>
      </c>
      <c r="G2578" s="638"/>
      <c r="H2578" s="1110">
        <v>1001</v>
      </c>
      <c r="I2578" s="705">
        <v>82852</v>
      </c>
      <c r="J2578" s="643">
        <v>38</v>
      </c>
      <c r="K2578" s="578">
        <f t="shared" si="134"/>
        <v>38038</v>
      </c>
      <c r="L2578" s="579">
        <f t="shared" si="135"/>
        <v>38.037999999999997</v>
      </c>
      <c r="M2578" s="580">
        <f t="shared" si="136"/>
        <v>82934852</v>
      </c>
      <c r="N2578" s="638"/>
      <c r="O2578" s="638" t="s">
        <v>2377</v>
      </c>
      <c r="P2578" s="639" t="s">
        <v>269</v>
      </c>
      <c r="Q2578" s="639" t="s">
        <v>370</v>
      </c>
      <c r="R2578" s="639" t="s">
        <v>68</v>
      </c>
      <c r="S2578" s="639" t="s">
        <v>152</v>
      </c>
    </row>
    <row r="2579" spans="1:19" ht="20.25" customHeight="1">
      <c r="A2579" s="639" t="s">
        <v>113</v>
      </c>
      <c r="B2579" s="638" t="s">
        <v>4333</v>
      </c>
      <c r="C2579" s="639" t="s">
        <v>365</v>
      </c>
      <c r="D2579" s="640" t="s">
        <v>4479</v>
      </c>
      <c r="E2579" s="638"/>
      <c r="F2579" s="639" t="s">
        <v>558</v>
      </c>
      <c r="G2579" s="638"/>
      <c r="H2579" s="1110">
        <v>1001</v>
      </c>
      <c r="I2579" s="705">
        <v>7311</v>
      </c>
      <c r="J2579" s="643">
        <v>0</v>
      </c>
      <c r="K2579" s="578">
        <f t="shared" si="134"/>
        <v>0</v>
      </c>
      <c r="L2579" s="579">
        <f t="shared" si="135"/>
        <v>0</v>
      </c>
      <c r="M2579" s="580">
        <f t="shared" si="136"/>
        <v>7318311</v>
      </c>
      <c r="N2579" s="638"/>
      <c r="O2579" s="638" t="s">
        <v>2377</v>
      </c>
      <c r="P2579" s="639" t="s">
        <v>269</v>
      </c>
      <c r="Q2579" s="639" t="s">
        <v>336</v>
      </c>
      <c r="R2579" s="639" t="s">
        <v>73</v>
      </c>
      <c r="S2579" s="639" t="s">
        <v>152</v>
      </c>
    </row>
    <row r="2580" spans="1:19" ht="20.25" customHeight="1">
      <c r="A2580" s="639" t="s">
        <v>113</v>
      </c>
      <c r="B2580" s="638" t="s">
        <v>4333</v>
      </c>
      <c r="C2580" s="639" t="s">
        <v>365</v>
      </c>
      <c r="D2580" s="640" t="s">
        <v>4479</v>
      </c>
      <c r="E2580" s="638"/>
      <c r="F2580" s="639" t="s">
        <v>2892</v>
      </c>
      <c r="G2580" s="638"/>
      <c r="H2580" s="1110">
        <v>501</v>
      </c>
      <c r="I2580" s="705">
        <v>19865</v>
      </c>
      <c r="J2580" s="643">
        <v>0</v>
      </c>
      <c r="K2580" s="578">
        <f t="shared" si="134"/>
        <v>0</v>
      </c>
      <c r="L2580" s="579">
        <f t="shared" si="135"/>
        <v>0</v>
      </c>
      <c r="M2580" s="580">
        <f t="shared" si="136"/>
        <v>9952365</v>
      </c>
      <c r="N2580" s="638"/>
      <c r="O2580" s="638" t="s">
        <v>2970</v>
      </c>
      <c r="P2580" s="639" t="s">
        <v>269</v>
      </c>
      <c r="Q2580" s="639" t="s">
        <v>336</v>
      </c>
      <c r="R2580" s="639" t="s">
        <v>73</v>
      </c>
      <c r="S2580" s="639" t="s">
        <v>152</v>
      </c>
    </row>
    <row r="2581" spans="1:19" ht="20.25" customHeight="1">
      <c r="A2581" s="639" t="s">
        <v>113</v>
      </c>
      <c r="B2581" s="638" t="s">
        <v>4333</v>
      </c>
      <c r="C2581" s="639" t="s">
        <v>365</v>
      </c>
      <c r="D2581" s="640" t="s">
        <v>4479</v>
      </c>
      <c r="E2581" s="638"/>
      <c r="F2581" s="639" t="s">
        <v>2294</v>
      </c>
      <c r="G2581" s="638"/>
      <c r="H2581" s="1110">
        <v>501</v>
      </c>
      <c r="I2581" s="705">
        <v>12955</v>
      </c>
      <c r="J2581" s="643">
        <v>0</v>
      </c>
      <c r="K2581" s="578">
        <f t="shared" si="134"/>
        <v>0</v>
      </c>
      <c r="L2581" s="579">
        <f t="shared" si="135"/>
        <v>0</v>
      </c>
      <c r="M2581" s="580">
        <f t="shared" si="136"/>
        <v>6490455</v>
      </c>
      <c r="N2581" s="638"/>
      <c r="O2581" s="638" t="s">
        <v>2970</v>
      </c>
      <c r="P2581" s="639" t="s">
        <v>269</v>
      </c>
      <c r="Q2581" s="639" t="s">
        <v>336</v>
      </c>
      <c r="R2581" s="639" t="s">
        <v>73</v>
      </c>
      <c r="S2581" s="639" t="s">
        <v>152</v>
      </c>
    </row>
    <row r="2582" spans="1:19" ht="20.25" customHeight="1">
      <c r="A2582" s="639" t="s">
        <v>113</v>
      </c>
      <c r="B2582" s="638" t="s">
        <v>4333</v>
      </c>
      <c r="C2582" s="639" t="s">
        <v>365</v>
      </c>
      <c r="D2582" s="640" t="s">
        <v>4479</v>
      </c>
      <c r="E2582" s="638"/>
      <c r="F2582" s="639" t="s">
        <v>2295</v>
      </c>
      <c r="G2582" s="638"/>
      <c r="H2582" s="1110">
        <v>501</v>
      </c>
      <c r="I2582" s="705">
        <v>86370</v>
      </c>
      <c r="J2582" s="643">
        <v>0</v>
      </c>
      <c r="K2582" s="578">
        <f t="shared" si="134"/>
        <v>0</v>
      </c>
      <c r="L2582" s="579">
        <f t="shared" si="135"/>
        <v>0</v>
      </c>
      <c r="M2582" s="580">
        <f t="shared" si="136"/>
        <v>43271370</v>
      </c>
      <c r="N2582" s="638"/>
      <c r="O2582" s="638" t="s">
        <v>2970</v>
      </c>
      <c r="P2582" s="639" t="s">
        <v>269</v>
      </c>
      <c r="Q2582" s="639" t="s">
        <v>276</v>
      </c>
      <c r="R2582" s="639" t="s">
        <v>73</v>
      </c>
      <c r="S2582" s="639" t="s">
        <v>152</v>
      </c>
    </row>
    <row r="2583" spans="1:19" ht="20.25" customHeight="1">
      <c r="A2583" s="639" t="s">
        <v>113</v>
      </c>
      <c r="B2583" s="638" t="s">
        <v>4333</v>
      </c>
      <c r="C2583" s="639" t="s">
        <v>365</v>
      </c>
      <c r="D2583" s="640" t="s">
        <v>4479</v>
      </c>
      <c r="E2583" s="638"/>
      <c r="F2583" s="639" t="s">
        <v>75</v>
      </c>
      <c r="G2583" s="638"/>
      <c r="H2583" s="1110">
        <v>501</v>
      </c>
      <c r="I2583" s="705">
        <v>39375</v>
      </c>
      <c r="J2583" s="643">
        <v>0</v>
      </c>
      <c r="K2583" s="578">
        <f t="shared" si="134"/>
        <v>0</v>
      </c>
      <c r="L2583" s="579">
        <f t="shared" si="135"/>
        <v>0</v>
      </c>
      <c r="M2583" s="580">
        <f t="shared" si="136"/>
        <v>19726875</v>
      </c>
      <c r="N2583" s="638"/>
      <c r="O2583" s="638" t="s">
        <v>2891</v>
      </c>
      <c r="P2583" s="639" t="s">
        <v>269</v>
      </c>
      <c r="Q2583" s="639" t="s">
        <v>272</v>
      </c>
      <c r="R2583" s="639" t="s">
        <v>73</v>
      </c>
      <c r="S2583" s="639" t="s">
        <v>152</v>
      </c>
    </row>
    <row r="2584" spans="1:19" ht="20.25" customHeight="1">
      <c r="A2584" s="639" t="s">
        <v>113</v>
      </c>
      <c r="B2584" s="638" t="s">
        <v>4333</v>
      </c>
      <c r="C2584" s="639" t="s">
        <v>365</v>
      </c>
      <c r="D2584" s="640" t="s">
        <v>4479</v>
      </c>
      <c r="E2584" s="638"/>
      <c r="F2584" s="639" t="s">
        <v>1580</v>
      </c>
      <c r="G2584" s="638"/>
      <c r="H2584" s="1110">
        <v>501</v>
      </c>
      <c r="I2584" s="705">
        <v>9247</v>
      </c>
      <c r="J2584" s="643">
        <v>0</v>
      </c>
      <c r="K2584" s="578">
        <f t="shared" si="134"/>
        <v>0</v>
      </c>
      <c r="L2584" s="579">
        <f t="shared" si="135"/>
        <v>0</v>
      </c>
      <c r="M2584" s="580">
        <f t="shared" si="136"/>
        <v>4632747</v>
      </c>
      <c r="N2584" s="638"/>
      <c r="O2584" s="638" t="s">
        <v>2891</v>
      </c>
      <c r="P2584" s="639" t="s">
        <v>269</v>
      </c>
      <c r="Q2584" s="639" t="s">
        <v>336</v>
      </c>
      <c r="R2584" s="639" t="s">
        <v>73</v>
      </c>
      <c r="S2584" s="639" t="s">
        <v>152</v>
      </c>
    </row>
    <row r="2585" spans="1:19" ht="20.25" customHeight="1">
      <c r="A2585" s="639" t="s">
        <v>113</v>
      </c>
      <c r="B2585" s="638" t="s">
        <v>4333</v>
      </c>
      <c r="C2585" s="639" t="s">
        <v>365</v>
      </c>
      <c r="D2585" s="640" t="s">
        <v>4479</v>
      </c>
      <c r="E2585" s="638"/>
      <c r="F2585" s="639" t="s">
        <v>81</v>
      </c>
      <c r="G2585" s="638"/>
      <c r="H2585" s="1110">
        <v>501</v>
      </c>
      <c r="I2585" s="705">
        <v>5394</v>
      </c>
      <c r="J2585" s="643">
        <v>0</v>
      </c>
      <c r="K2585" s="578">
        <f t="shared" si="134"/>
        <v>0</v>
      </c>
      <c r="L2585" s="579">
        <f t="shared" si="135"/>
        <v>0</v>
      </c>
      <c r="M2585" s="580">
        <f t="shared" si="136"/>
        <v>2702394</v>
      </c>
      <c r="N2585" s="638"/>
      <c r="O2585" s="638" t="s">
        <v>2891</v>
      </c>
      <c r="P2585" s="639" t="s">
        <v>269</v>
      </c>
      <c r="Q2585" s="639" t="s">
        <v>336</v>
      </c>
      <c r="R2585" s="639" t="s">
        <v>73</v>
      </c>
      <c r="S2585" s="639" t="s">
        <v>152</v>
      </c>
    </row>
    <row r="2586" spans="1:19" ht="20.25" customHeight="1">
      <c r="A2586" s="639" t="s">
        <v>113</v>
      </c>
      <c r="B2586" s="638" t="s">
        <v>4333</v>
      </c>
      <c r="C2586" s="639" t="s">
        <v>365</v>
      </c>
      <c r="D2586" s="640" t="s">
        <v>4479</v>
      </c>
      <c r="E2586" s="638"/>
      <c r="F2586" s="639" t="s">
        <v>367</v>
      </c>
      <c r="G2586" s="638"/>
      <c r="H2586" s="1110">
        <v>501</v>
      </c>
      <c r="I2586" s="705">
        <v>4238</v>
      </c>
      <c r="J2586" s="643">
        <v>0</v>
      </c>
      <c r="K2586" s="578">
        <f t="shared" si="134"/>
        <v>0</v>
      </c>
      <c r="L2586" s="579">
        <f t="shared" si="135"/>
        <v>0</v>
      </c>
      <c r="M2586" s="580">
        <f t="shared" si="136"/>
        <v>2123238</v>
      </c>
      <c r="N2586" s="638"/>
      <c r="O2586" s="638" t="s">
        <v>2891</v>
      </c>
      <c r="P2586" s="639" t="s">
        <v>269</v>
      </c>
      <c r="Q2586" s="639" t="s">
        <v>336</v>
      </c>
      <c r="R2586" s="639" t="s">
        <v>73</v>
      </c>
      <c r="S2586" s="639" t="s">
        <v>152</v>
      </c>
    </row>
    <row r="2587" spans="1:19" ht="20.25" customHeight="1">
      <c r="A2587" s="639" t="s">
        <v>113</v>
      </c>
      <c r="B2587" s="638" t="s">
        <v>4333</v>
      </c>
      <c r="C2587" s="639" t="s">
        <v>365</v>
      </c>
      <c r="D2587" s="640" t="s">
        <v>4479</v>
      </c>
      <c r="E2587" s="638"/>
      <c r="F2587" s="639" t="s">
        <v>83</v>
      </c>
      <c r="G2587" s="638"/>
      <c r="H2587" s="1110">
        <v>501</v>
      </c>
      <c r="I2587" s="705">
        <v>9247</v>
      </c>
      <c r="J2587" s="643">
        <v>0</v>
      </c>
      <c r="K2587" s="578">
        <f t="shared" si="134"/>
        <v>0</v>
      </c>
      <c r="L2587" s="579">
        <f t="shared" si="135"/>
        <v>0</v>
      </c>
      <c r="M2587" s="580">
        <f t="shared" si="136"/>
        <v>4632747</v>
      </c>
      <c r="N2587" s="638"/>
      <c r="O2587" s="638" t="s">
        <v>2891</v>
      </c>
      <c r="P2587" s="639" t="s">
        <v>269</v>
      </c>
      <c r="Q2587" s="639" t="s">
        <v>336</v>
      </c>
      <c r="R2587" s="639" t="s">
        <v>73</v>
      </c>
      <c r="S2587" s="639" t="s">
        <v>152</v>
      </c>
    </row>
    <row r="2588" spans="1:19" ht="20.25" customHeight="1">
      <c r="A2588" s="639" t="s">
        <v>113</v>
      </c>
      <c r="B2588" s="638" t="s">
        <v>4333</v>
      </c>
      <c r="C2588" s="639" t="s">
        <v>365</v>
      </c>
      <c r="D2588" s="640" t="s">
        <v>4479</v>
      </c>
      <c r="E2588" s="638"/>
      <c r="F2588" s="639" t="s">
        <v>277</v>
      </c>
      <c r="G2588" s="638"/>
      <c r="H2588" s="1110">
        <v>501</v>
      </c>
      <c r="I2588" s="705">
        <v>49500</v>
      </c>
      <c r="J2588" s="643">
        <v>0</v>
      </c>
      <c r="K2588" s="578">
        <f t="shared" si="134"/>
        <v>0</v>
      </c>
      <c r="L2588" s="579">
        <f t="shared" si="135"/>
        <v>0</v>
      </c>
      <c r="M2588" s="580">
        <f t="shared" si="136"/>
        <v>24799500</v>
      </c>
      <c r="N2588" s="638"/>
      <c r="O2588" s="638" t="s">
        <v>2894</v>
      </c>
      <c r="P2588" s="639" t="s">
        <v>269</v>
      </c>
      <c r="Q2588" s="639" t="s">
        <v>278</v>
      </c>
      <c r="R2588" s="639" t="s">
        <v>73</v>
      </c>
      <c r="S2588" s="639" t="s">
        <v>152</v>
      </c>
    </row>
    <row r="2589" spans="1:19" ht="20.25" customHeight="1">
      <c r="A2589" s="639" t="s">
        <v>113</v>
      </c>
      <c r="B2589" s="638" t="s">
        <v>4333</v>
      </c>
      <c r="C2589" s="639" t="s">
        <v>365</v>
      </c>
      <c r="D2589" s="640" t="s">
        <v>4479</v>
      </c>
      <c r="E2589" s="638"/>
      <c r="F2589" s="639" t="s">
        <v>1004</v>
      </c>
      <c r="G2589" s="638"/>
      <c r="H2589" s="1110">
        <v>556</v>
      </c>
      <c r="I2589" s="705">
        <v>8335</v>
      </c>
      <c r="J2589" s="643">
        <v>0</v>
      </c>
      <c r="K2589" s="578">
        <f t="shared" si="134"/>
        <v>0</v>
      </c>
      <c r="L2589" s="579">
        <f t="shared" si="135"/>
        <v>0</v>
      </c>
      <c r="M2589" s="580">
        <f t="shared" si="136"/>
        <v>4634260</v>
      </c>
      <c r="N2589" s="638"/>
      <c r="O2589" s="638" t="s">
        <v>2886</v>
      </c>
      <c r="P2589" s="639" t="s">
        <v>269</v>
      </c>
      <c r="Q2589" s="639" t="s">
        <v>336</v>
      </c>
      <c r="R2589" s="639" t="s">
        <v>73</v>
      </c>
      <c r="S2589" s="639" t="s">
        <v>152</v>
      </c>
    </row>
    <row r="2590" spans="1:19" ht="20.25" customHeight="1">
      <c r="A2590" s="639" t="s">
        <v>113</v>
      </c>
      <c r="B2590" s="638" t="s">
        <v>4333</v>
      </c>
      <c r="C2590" s="639" t="s">
        <v>365</v>
      </c>
      <c r="D2590" s="640" t="s">
        <v>4479</v>
      </c>
      <c r="E2590" s="638"/>
      <c r="F2590" s="639" t="s">
        <v>442</v>
      </c>
      <c r="G2590" s="638"/>
      <c r="H2590" s="1110">
        <v>556</v>
      </c>
      <c r="I2590" s="705">
        <v>758</v>
      </c>
      <c r="J2590" s="643">
        <v>0</v>
      </c>
      <c r="K2590" s="578">
        <f t="shared" si="134"/>
        <v>0</v>
      </c>
      <c r="L2590" s="579">
        <f t="shared" si="135"/>
        <v>0</v>
      </c>
      <c r="M2590" s="580">
        <f t="shared" si="136"/>
        <v>421448</v>
      </c>
      <c r="N2590" s="638"/>
      <c r="O2590" s="638" t="s">
        <v>2886</v>
      </c>
      <c r="P2590" s="639" t="s">
        <v>269</v>
      </c>
      <c r="Q2590" s="639" t="s">
        <v>336</v>
      </c>
      <c r="R2590" s="639" t="s">
        <v>73</v>
      </c>
      <c r="S2590" s="639" t="s">
        <v>152</v>
      </c>
    </row>
    <row r="2591" spans="1:19" ht="20.25" customHeight="1">
      <c r="A2591" s="639" t="s">
        <v>113</v>
      </c>
      <c r="B2591" s="638" t="s">
        <v>4333</v>
      </c>
      <c r="C2591" s="639" t="s">
        <v>365</v>
      </c>
      <c r="D2591" s="640" t="s">
        <v>4479</v>
      </c>
      <c r="E2591" s="638"/>
      <c r="F2591" s="639" t="s">
        <v>2887</v>
      </c>
      <c r="G2591" s="638"/>
      <c r="H2591" s="1110">
        <v>556</v>
      </c>
      <c r="I2591" s="705">
        <v>379</v>
      </c>
      <c r="J2591" s="643">
        <v>0</v>
      </c>
      <c r="K2591" s="578">
        <f t="shared" si="134"/>
        <v>0</v>
      </c>
      <c r="L2591" s="579">
        <f t="shared" si="135"/>
        <v>0</v>
      </c>
      <c r="M2591" s="580">
        <f t="shared" si="136"/>
        <v>210724</v>
      </c>
      <c r="N2591" s="638"/>
      <c r="O2591" s="638" t="s">
        <v>2886</v>
      </c>
      <c r="P2591" s="639" t="s">
        <v>269</v>
      </c>
      <c r="Q2591" s="639" t="s">
        <v>336</v>
      </c>
      <c r="R2591" s="639" t="s">
        <v>73</v>
      </c>
      <c r="S2591" s="639" t="s">
        <v>152</v>
      </c>
    </row>
    <row r="2592" spans="1:19" ht="20.25" customHeight="1">
      <c r="A2592" s="639" t="s">
        <v>113</v>
      </c>
      <c r="B2592" s="638" t="s">
        <v>4333</v>
      </c>
      <c r="C2592" s="639" t="s">
        <v>365</v>
      </c>
      <c r="D2592" s="640" t="s">
        <v>4479</v>
      </c>
      <c r="E2592" s="638"/>
      <c r="F2592" s="639" t="s">
        <v>81</v>
      </c>
      <c r="G2592" s="638"/>
      <c r="H2592" s="1110">
        <v>556</v>
      </c>
      <c r="I2592" s="705">
        <v>5304</v>
      </c>
      <c r="J2592" s="643">
        <v>0</v>
      </c>
      <c r="K2592" s="578">
        <f t="shared" si="134"/>
        <v>0</v>
      </c>
      <c r="L2592" s="579">
        <f t="shared" si="135"/>
        <v>0</v>
      </c>
      <c r="M2592" s="580">
        <f t="shared" si="136"/>
        <v>2949024</v>
      </c>
      <c r="N2592" s="638"/>
      <c r="O2592" s="638" t="s">
        <v>2886</v>
      </c>
      <c r="P2592" s="639" t="s">
        <v>269</v>
      </c>
      <c r="Q2592" s="639" t="s">
        <v>336</v>
      </c>
      <c r="R2592" s="639" t="s">
        <v>73</v>
      </c>
      <c r="S2592" s="639" t="s">
        <v>152</v>
      </c>
    </row>
    <row r="2593" spans="1:19" ht="20.25" customHeight="1">
      <c r="A2593" s="639" t="s">
        <v>113</v>
      </c>
      <c r="B2593" s="638" t="s">
        <v>4333</v>
      </c>
      <c r="C2593" s="639" t="s">
        <v>365</v>
      </c>
      <c r="D2593" s="640" t="s">
        <v>4479</v>
      </c>
      <c r="E2593" s="638"/>
      <c r="F2593" s="639" t="s">
        <v>84</v>
      </c>
      <c r="G2593" s="638"/>
      <c r="H2593" s="1110">
        <v>556</v>
      </c>
      <c r="I2593" s="705">
        <v>7274</v>
      </c>
      <c r="J2593" s="643">
        <v>0</v>
      </c>
      <c r="K2593" s="578">
        <f t="shared" si="134"/>
        <v>0</v>
      </c>
      <c r="L2593" s="579">
        <f t="shared" si="135"/>
        <v>0</v>
      </c>
      <c r="M2593" s="580">
        <f t="shared" si="136"/>
        <v>4044344</v>
      </c>
      <c r="N2593" s="638"/>
      <c r="O2593" s="638" t="s">
        <v>2886</v>
      </c>
      <c r="P2593" s="639" t="s">
        <v>269</v>
      </c>
      <c r="Q2593" s="639" t="s">
        <v>336</v>
      </c>
      <c r="R2593" s="639" t="s">
        <v>73</v>
      </c>
      <c r="S2593" s="639" t="s">
        <v>152</v>
      </c>
    </row>
    <row r="2594" spans="1:19" ht="20.25" customHeight="1">
      <c r="A2594" s="639" t="s">
        <v>113</v>
      </c>
      <c r="B2594" s="638" t="s">
        <v>4333</v>
      </c>
      <c r="C2594" s="639" t="s">
        <v>365</v>
      </c>
      <c r="D2594" s="640" t="s">
        <v>4479</v>
      </c>
      <c r="E2594" s="638"/>
      <c r="F2594" s="639" t="s">
        <v>1430</v>
      </c>
      <c r="G2594" s="638"/>
      <c r="H2594" s="1110">
        <v>1112</v>
      </c>
      <c r="I2594" s="705">
        <v>10350</v>
      </c>
      <c r="J2594" s="643">
        <v>0</v>
      </c>
      <c r="K2594" s="578">
        <f t="shared" si="134"/>
        <v>0</v>
      </c>
      <c r="L2594" s="579">
        <f t="shared" si="135"/>
        <v>0</v>
      </c>
      <c r="M2594" s="580">
        <f t="shared" si="136"/>
        <v>11509200</v>
      </c>
      <c r="N2594" s="638"/>
      <c r="O2594" s="638" t="s">
        <v>4334</v>
      </c>
      <c r="P2594" s="639" t="s">
        <v>269</v>
      </c>
      <c r="Q2594" s="639" t="s">
        <v>336</v>
      </c>
      <c r="R2594" s="639" t="s">
        <v>73</v>
      </c>
      <c r="S2594" s="639" t="s">
        <v>152</v>
      </c>
    </row>
    <row r="2595" spans="1:19" ht="20.25" customHeight="1">
      <c r="A2595" s="639" t="s">
        <v>113</v>
      </c>
      <c r="B2595" s="638" t="s">
        <v>4333</v>
      </c>
      <c r="C2595" s="639" t="s">
        <v>365</v>
      </c>
      <c r="D2595" s="640" t="s">
        <v>4479</v>
      </c>
      <c r="E2595" s="638"/>
      <c r="F2595" s="639" t="s">
        <v>1430</v>
      </c>
      <c r="G2595" s="638"/>
      <c r="H2595" s="1110">
        <v>1112</v>
      </c>
      <c r="I2595" s="705">
        <v>10350</v>
      </c>
      <c r="J2595" s="643">
        <v>0</v>
      </c>
      <c r="K2595" s="578">
        <f t="shared" si="134"/>
        <v>0</v>
      </c>
      <c r="L2595" s="579">
        <f t="shared" si="135"/>
        <v>0</v>
      </c>
      <c r="M2595" s="580">
        <f t="shared" si="136"/>
        <v>11509200</v>
      </c>
      <c r="N2595" s="638"/>
      <c r="O2595" s="638" t="s">
        <v>4335</v>
      </c>
      <c r="P2595" s="639" t="s">
        <v>269</v>
      </c>
      <c r="Q2595" s="639" t="s">
        <v>336</v>
      </c>
      <c r="R2595" s="639" t="s">
        <v>73</v>
      </c>
      <c r="S2595" s="639" t="s">
        <v>152</v>
      </c>
    </row>
    <row r="2596" spans="1:19" ht="20.25" customHeight="1">
      <c r="A2596" s="639" t="s">
        <v>3562</v>
      </c>
      <c r="B2596" s="638" t="s">
        <v>4336</v>
      </c>
      <c r="C2596" s="639" t="s">
        <v>3631</v>
      </c>
      <c r="D2596" s="640" t="s">
        <v>4486</v>
      </c>
      <c r="E2596" s="638"/>
      <c r="F2596" s="639" t="s">
        <v>565</v>
      </c>
      <c r="G2596" s="638"/>
      <c r="H2596" s="1110">
        <v>2680</v>
      </c>
      <c r="I2596" s="705">
        <v>37768</v>
      </c>
      <c r="J2596" s="643">
        <v>0</v>
      </c>
      <c r="K2596" s="578">
        <f t="shared" si="134"/>
        <v>0</v>
      </c>
      <c r="L2596" s="579">
        <f t="shared" si="135"/>
        <v>0</v>
      </c>
      <c r="M2596" s="580">
        <f t="shared" si="136"/>
        <v>101218240</v>
      </c>
      <c r="N2596" s="638"/>
      <c r="O2596" s="638" t="s">
        <v>3632</v>
      </c>
      <c r="P2596" s="639" t="s">
        <v>372</v>
      </c>
      <c r="Q2596" s="639" t="s">
        <v>271</v>
      </c>
      <c r="R2596" s="639" t="s">
        <v>73</v>
      </c>
      <c r="S2596" s="639" t="s">
        <v>1076</v>
      </c>
    </row>
    <row r="2597" spans="1:19" ht="20.25" customHeight="1">
      <c r="A2597" s="639" t="s">
        <v>3562</v>
      </c>
      <c r="B2597" s="638" t="s">
        <v>4336</v>
      </c>
      <c r="C2597" s="639" t="s">
        <v>3631</v>
      </c>
      <c r="D2597" s="640" t="s">
        <v>4486</v>
      </c>
      <c r="E2597" s="638"/>
      <c r="F2597" s="639" t="s">
        <v>880</v>
      </c>
      <c r="G2597" s="638"/>
      <c r="H2597" s="1110">
        <v>2680</v>
      </c>
      <c r="I2597" s="705">
        <v>3550</v>
      </c>
      <c r="J2597" s="643">
        <v>0</v>
      </c>
      <c r="K2597" s="578">
        <f t="shared" si="134"/>
        <v>0</v>
      </c>
      <c r="L2597" s="579">
        <f t="shared" si="135"/>
        <v>0</v>
      </c>
      <c r="M2597" s="580">
        <f t="shared" si="136"/>
        <v>9514000</v>
      </c>
      <c r="N2597" s="638"/>
      <c r="O2597" s="638" t="s">
        <v>3632</v>
      </c>
      <c r="P2597" s="639" t="s">
        <v>372</v>
      </c>
      <c r="Q2597" s="639" t="s">
        <v>336</v>
      </c>
      <c r="R2597" s="639" t="s">
        <v>73</v>
      </c>
      <c r="S2597" s="639" t="s">
        <v>1076</v>
      </c>
    </row>
    <row r="2598" spans="1:19" ht="20.25" customHeight="1">
      <c r="A2598" s="639" t="s">
        <v>3562</v>
      </c>
      <c r="B2598" s="638" t="s">
        <v>4336</v>
      </c>
      <c r="C2598" s="639" t="s">
        <v>3631</v>
      </c>
      <c r="D2598" s="640" t="s">
        <v>4486</v>
      </c>
      <c r="E2598" s="638"/>
      <c r="F2598" s="639" t="s">
        <v>880</v>
      </c>
      <c r="G2598" s="638"/>
      <c r="H2598" s="1110">
        <v>2680</v>
      </c>
      <c r="I2598" s="705">
        <v>3550</v>
      </c>
      <c r="J2598" s="643">
        <v>0</v>
      </c>
      <c r="K2598" s="578">
        <f t="shared" si="134"/>
        <v>0</v>
      </c>
      <c r="L2598" s="579">
        <f t="shared" si="135"/>
        <v>0</v>
      </c>
      <c r="M2598" s="580">
        <f t="shared" si="136"/>
        <v>9514000</v>
      </c>
      <c r="N2598" s="638"/>
      <c r="O2598" s="638" t="s">
        <v>3632</v>
      </c>
      <c r="P2598" s="639" t="s">
        <v>372</v>
      </c>
      <c r="Q2598" s="639" t="s">
        <v>336</v>
      </c>
      <c r="R2598" s="639" t="s">
        <v>73</v>
      </c>
      <c r="S2598" s="639" t="s">
        <v>1076</v>
      </c>
    </row>
    <row r="2599" spans="1:19" ht="20.25" customHeight="1">
      <c r="A2599" s="639" t="s">
        <v>3562</v>
      </c>
      <c r="B2599" s="638" t="s">
        <v>4336</v>
      </c>
      <c r="C2599" s="639" t="s">
        <v>3631</v>
      </c>
      <c r="D2599" s="640" t="s">
        <v>4486</v>
      </c>
      <c r="E2599" s="638"/>
      <c r="F2599" s="639" t="s">
        <v>881</v>
      </c>
      <c r="G2599" s="638"/>
      <c r="H2599" s="1110">
        <v>2680</v>
      </c>
      <c r="I2599" s="705">
        <v>10650</v>
      </c>
      <c r="J2599" s="643">
        <v>0</v>
      </c>
      <c r="K2599" s="578">
        <f t="shared" si="134"/>
        <v>0</v>
      </c>
      <c r="L2599" s="579">
        <f t="shared" si="135"/>
        <v>0</v>
      </c>
      <c r="M2599" s="580">
        <f t="shared" si="136"/>
        <v>28542000</v>
      </c>
      <c r="N2599" s="638"/>
      <c r="O2599" s="638" t="s">
        <v>3632</v>
      </c>
      <c r="P2599" s="639" t="s">
        <v>372</v>
      </c>
      <c r="Q2599" s="639" t="s">
        <v>336</v>
      </c>
      <c r="R2599" s="639" t="s">
        <v>73</v>
      </c>
      <c r="S2599" s="639" t="s">
        <v>1076</v>
      </c>
    </row>
    <row r="2600" spans="1:19" ht="20.25" customHeight="1">
      <c r="A2600" s="639" t="s">
        <v>3562</v>
      </c>
      <c r="B2600" s="638" t="s">
        <v>4336</v>
      </c>
      <c r="C2600" s="639" t="s">
        <v>3631</v>
      </c>
      <c r="D2600" s="640" t="s">
        <v>4486</v>
      </c>
      <c r="E2600" s="638"/>
      <c r="F2600" s="639" t="s">
        <v>882</v>
      </c>
      <c r="G2600" s="638"/>
      <c r="H2600" s="1110">
        <v>2680</v>
      </c>
      <c r="I2600" s="705">
        <v>8382</v>
      </c>
      <c r="J2600" s="643">
        <v>0</v>
      </c>
      <c r="K2600" s="578">
        <f t="shared" si="134"/>
        <v>0</v>
      </c>
      <c r="L2600" s="579">
        <f t="shared" si="135"/>
        <v>0</v>
      </c>
      <c r="M2600" s="580">
        <f t="shared" si="136"/>
        <v>22463760</v>
      </c>
      <c r="N2600" s="638"/>
      <c r="O2600" s="638" t="s">
        <v>3632</v>
      </c>
      <c r="P2600" s="639" t="s">
        <v>372</v>
      </c>
      <c r="Q2600" s="639" t="s">
        <v>336</v>
      </c>
      <c r="R2600" s="639" t="s">
        <v>73</v>
      </c>
      <c r="S2600" s="639" t="s">
        <v>1076</v>
      </c>
    </row>
    <row r="2601" spans="1:19" ht="20.25" customHeight="1">
      <c r="A2601" s="639" t="s">
        <v>3562</v>
      </c>
      <c r="B2601" s="638" t="s">
        <v>4336</v>
      </c>
      <c r="C2601" s="639" t="s">
        <v>3631</v>
      </c>
      <c r="D2601" s="640" t="s">
        <v>4486</v>
      </c>
      <c r="E2601" s="638"/>
      <c r="F2601" s="639" t="s">
        <v>2292</v>
      </c>
      <c r="G2601" s="638"/>
      <c r="H2601" s="1110">
        <v>1340</v>
      </c>
      <c r="I2601" s="705">
        <v>35323</v>
      </c>
      <c r="J2601" s="643">
        <v>0</v>
      </c>
      <c r="K2601" s="578">
        <f t="shared" si="134"/>
        <v>0</v>
      </c>
      <c r="L2601" s="579">
        <f t="shared" si="135"/>
        <v>0</v>
      </c>
      <c r="M2601" s="580">
        <f t="shared" si="136"/>
        <v>47332820</v>
      </c>
      <c r="N2601" s="638"/>
      <c r="O2601" s="638" t="s">
        <v>3634</v>
      </c>
      <c r="P2601" s="639" t="s">
        <v>372</v>
      </c>
      <c r="Q2601" s="639" t="s">
        <v>784</v>
      </c>
      <c r="R2601" s="639" t="s">
        <v>73</v>
      </c>
      <c r="S2601" s="639" t="s">
        <v>1076</v>
      </c>
    </row>
    <row r="2602" spans="1:19" ht="20.25" customHeight="1">
      <c r="A2602" s="639" t="s">
        <v>3562</v>
      </c>
      <c r="B2602" s="638" t="s">
        <v>4336</v>
      </c>
      <c r="C2602" s="639" t="s">
        <v>3631</v>
      </c>
      <c r="D2602" s="640" t="s">
        <v>4486</v>
      </c>
      <c r="E2602" s="638"/>
      <c r="F2602" s="639" t="s">
        <v>81</v>
      </c>
      <c r="G2602" s="638"/>
      <c r="H2602" s="1110">
        <v>1340</v>
      </c>
      <c r="I2602" s="705">
        <v>5818</v>
      </c>
      <c r="J2602" s="643">
        <v>0</v>
      </c>
      <c r="K2602" s="578">
        <f t="shared" si="134"/>
        <v>0</v>
      </c>
      <c r="L2602" s="579">
        <f t="shared" si="135"/>
        <v>0</v>
      </c>
      <c r="M2602" s="580">
        <f t="shared" si="136"/>
        <v>7796120</v>
      </c>
      <c r="N2602" s="638"/>
      <c r="O2602" s="638" t="s">
        <v>3634</v>
      </c>
      <c r="P2602" s="639" t="s">
        <v>372</v>
      </c>
      <c r="Q2602" s="639" t="s">
        <v>336</v>
      </c>
      <c r="R2602" s="639" t="s">
        <v>73</v>
      </c>
      <c r="S2602" s="639" t="s">
        <v>1076</v>
      </c>
    </row>
    <row r="2603" spans="1:19" ht="20.25" customHeight="1">
      <c r="A2603" s="639" t="s">
        <v>3562</v>
      </c>
      <c r="B2603" s="638" t="s">
        <v>4336</v>
      </c>
      <c r="C2603" s="639" t="s">
        <v>3631</v>
      </c>
      <c r="D2603" s="640" t="s">
        <v>4486</v>
      </c>
      <c r="E2603" s="638"/>
      <c r="F2603" s="639" t="s">
        <v>442</v>
      </c>
      <c r="G2603" s="638"/>
      <c r="H2603" s="1110">
        <v>1340</v>
      </c>
      <c r="I2603" s="705">
        <v>831</v>
      </c>
      <c r="J2603" s="643">
        <v>0</v>
      </c>
      <c r="K2603" s="578">
        <f t="shared" si="134"/>
        <v>0</v>
      </c>
      <c r="L2603" s="579">
        <f t="shared" si="135"/>
        <v>0</v>
      </c>
      <c r="M2603" s="580">
        <f t="shared" si="136"/>
        <v>1113540</v>
      </c>
      <c r="N2603" s="638"/>
      <c r="O2603" s="638" t="s">
        <v>3634</v>
      </c>
      <c r="P2603" s="639" t="s">
        <v>372</v>
      </c>
      <c r="Q2603" s="639" t="s">
        <v>336</v>
      </c>
      <c r="R2603" s="639" t="s">
        <v>73</v>
      </c>
      <c r="S2603" s="639" t="s">
        <v>1076</v>
      </c>
    </row>
    <row r="2604" spans="1:19" ht="20.25" customHeight="1">
      <c r="A2604" s="639" t="s">
        <v>3562</v>
      </c>
      <c r="B2604" s="638" t="s">
        <v>4336</v>
      </c>
      <c r="C2604" s="639" t="s">
        <v>3631</v>
      </c>
      <c r="D2604" s="640" t="s">
        <v>4486</v>
      </c>
      <c r="E2604" s="638"/>
      <c r="F2604" s="639" t="s">
        <v>1937</v>
      </c>
      <c r="G2604" s="638"/>
      <c r="H2604" s="1110">
        <v>1340</v>
      </c>
      <c r="I2604" s="705">
        <v>8478</v>
      </c>
      <c r="J2604" s="643">
        <v>0</v>
      </c>
      <c r="K2604" s="578">
        <f t="shared" si="134"/>
        <v>0</v>
      </c>
      <c r="L2604" s="579">
        <f t="shared" si="135"/>
        <v>0</v>
      </c>
      <c r="M2604" s="580">
        <f t="shared" si="136"/>
        <v>11360520</v>
      </c>
      <c r="N2604" s="638"/>
      <c r="O2604" s="638" t="s">
        <v>3634</v>
      </c>
      <c r="P2604" s="639" t="s">
        <v>372</v>
      </c>
      <c r="Q2604" s="639" t="s">
        <v>336</v>
      </c>
      <c r="R2604" s="639" t="s">
        <v>73</v>
      </c>
      <c r="S2604" s="639" t="s">
        <v>1076</v>
      </c>
    </row>
    <row r="2605" spans="1:19" ht="20.25" customHeight="1">
      <c r="A2605" s="639" t="s">
        <v>3562</v>
      </c>
      <c r="B2605" s="638" t="s">
        <v>4336</v>
      </c>
      <c r="C2605" s="639" t="s">
        <v>3631</v>
      </c>
      <c r="D2605" s="640" t="s">
        <v>4486</v>
      </c>
      <c r="E2605" s="638"/>
      <c r="F2605" s="639" t="s">
        <v>85</v>
      </c>
      <c r="G2605" s="638"/>
      <c r="H2605" s="1110">
        <v>1340</v>
      </c>
      <c r="I2605" s="705">
        <v>12550</v>
      </c>
      <c r="J2605" s="643">
        <v>0</v>
      </c>
      <c r="K2605" s="578">
        <f t="shared" si="134"/>
        <v>0</v>
      </c>
      <c r="L2605" s="579">
        <f t="shared" si="135"/>
        <v>0</v>
      </c>
      <c r="M2605" s="580">
        <f t="shared" si="136"/>
        <v>16817000</v>
      </c>
      <c r="N2605" s="638"/>
      <c r="O2605" s="638" t="s">
        <v>3634</v>
      </c>
      <c r="P2605" s="639" t="s">
        <v>372</v>
      </c>
      <c r="Q2605" s="639" t="s">
        <v>336</v>
      </c>
      <c r="R2605" s="639" t="s">
        <v>73</v>
      </c>
      <c r="S2605" s="639" t="s">
        <v>1076</v>
      </c>
    </row>
    <row r="2606" spans="1:19" ht="20.25" customHeight="1">
      <c r="A2606" s="639" t="s">
        <v>3562</v>
      </c>
      <c r="B2606" s="638" t="s">
        <v>4336</v>
      </c>
      <c r="C2606" s="639" t="s">
        <v>3631</v>
      </c>
      <c r="D2606" s="640" t="s">
        <v>4486</v>
      </c>
      <c r="E2606" s="638"/>
      <c r="F2606" s="639" t="s">
        <v>83</v>
      </c>
      <c r="G2606" s="638"/>
      <c r="H2606" s="1110">
        <v>1340</v>
      </c>
      <c r="I2606" s="705">
        <v>11000</v>
      </c>
      <c r="J2606" s="643">
        <v>0</v>
      </c>
      <c r="K2606" s="578">
        <f t="shared" si="134"/>
        <v>0</v>
      </c>
      <c r="L2606" s="579">
        <f t="shared" si="135"/>
        <v>0</v>
      </c>
      <c r="M2606" s="580">
        <f t="shared" si="136"/>
        <v>14740000</v>
      </c>
      <c r="N2606" s="638"/>
      <c r="O2606" s="638" t="s">
        <v>274</v>
      </c>
      <c r="P2606" s="639" t="s">
        <v>372</v>
      </c>
      <c r="Q2606" s="639" t="s">
        <v>336</v>
      </c>
      <c r="R2606" s="639" t="s">
        <v>73</v>
      </c>
      <c r="S2606" s="639" t="s">
        <v>1076</v>
      </c>
    </row>
    <row r="2607" spans="1:19" ht="20.25" customHeight="1">
      <c r="A2607" s="639" t="s">
        <v>3562</v>
      </c>
      <c r="B2607" s="638" t="s">
        <v>4336</v>
      </c>
      <c r="C2607" s="639" t="s">
        <v>3631</v>
      </c>
      <c r="D2607" s="640" t="s">
        <v>4486</v>
      </c>
      <c r="E2607" s="638"/>
      <c r="F2607" s="639" t="s">
        <v>277</v>
      </c>
      <c r="G2607" s="638"/>
      <c r="H2607" s="1110">
        <v>1340</v>
      </c>
      <c r="I2607" s="705">
        <v>47452</v>
      </c>
      <c r="J2607" s="643">
        <v>0</v>
      </c>
      <c r="K2607" s="578">
        <f t="shared" si="134"/>
        <v>0</v>
      </c>
      <c r="L2607" s="579">
        <f t="shared" si="135"/>
        <v>0</v>
      </c>
      <c r="M2607" s="580">
        <f t="shared" si="136"/>
        <v>63585680</v>
      </c>
      <c r="N2607" s="638"/>
      <c r="O2607" s="638" t="s">
        <v>752</v>
      </c>
      <c r="P2607" s="639" t="s">
        <v>372</v>
      </c>
      <c r="Q2607" s="639" t="s">
        <v>278</v>
      </c>
      <c r="R2607" s="639" t="s">
        <v>73</v>
      </c>
      <c r="S2607" s="639" t="s">
        <v>1076</v>
      </c>
    </row>
    <row r="2608" spans="1:19" ht="20.25" customHeight="1">
      <c r="A2608" s="639" t="s">
        <v>3562</v>
      </c>
      <c r="B2608" s="638" t="s">
        <v>4336</v>
      </c>
      <c r="C2608" s="639" t="s">
        <v>3631</v>
      </c>
      <c r="D2608" s="640" t="s">
        <v>4486</v>
      </c>
      <c r="E2608" s="638"/>
      <c r="F2608" s="639" t="s">
        <v>2113</v>
      </c>
      <c r="G2608" s="638"/>
      <c r="H2608" s="1110">
        <v>1340</v>
      </c>
      <c r="I2608" s="705">
        <v>6186</v>
      </c>
      <c r="J2608" s="643">
        <v>0</v>
      </c>
      <c r="K2608" s="578">
        <f t="shared" ref="K2608:K2671" si="137">IFERROR(J2608*H2608,"0")</f>
        <v>0</v>
      </c>
      <c r="L2608" s="579">
        <f t="shared" ref="L2608:L2671" si="138">IFERROR(K2608/1000,"0")</f>
        <v>0</v>
      </c>
      <c r="M2608" s="580">
        <f t="shared" ref="M2608:M2671" si="139">I2608*H2608</f>
        <v>8289240</v>
      </c>
      <c r="N2608" s="638"/>
      <c r="O2608" s="638" t="s">
        <v>752</v>
      </c>
      <c r="P2608" s="639" t="s">
        <v>372</v>
      </c>
      <c r="Q2608" s="639" t="s">
        <v>336</v>
      </c>
      <c r="R2608" s="639" t="s">
        <v>73</v>
      </c>
      <c r="S2608" s="639" t="s">
        <v>1076</v>
      </c>
    </row>
    <row r="2609" spans="1:19" ht="20.25" customHeight="1">
      <c r="A2609" s="639" t="s">
        <v>3562</v>
      </c>
      <c r="B2609" s="638" t="s">
        <v>4336</v>
      </c>
      <c r="C2609" s="639" t="s">
        <v>3631</v>
      </c>
      <c r="D2609" s="640" t="s">
        <v>4486</v>
      </c>
      <c r="E2609" s="638"/>
      <c r="F2609" s="639" t="s">
        <v>880</v>
      </c>
      <c r="G2609" s="638"/>
      <c r="H2609" s="1110">
        <v>1340</v>
      </c>
      <c r="I2609" s="705">
        <v>3181</v>
      </c>
      <c r="J2609" s="643">
        <v>0</v>
      </c>
      <c r="K2609" s="578">
        <f t="shared" si="137"/>
        <v>0</v>
      </c>
      <c r="L2609" s="579">
        <f t="shared" si="138"/>
        <v>0</v>
      </c>
      <c r="M2609" s="580">
        <f t="shared" si="139"/>
        <v>4262540</v>
      </c>
      <c r="N2609" s="638"/>
      <c r="O2609" s="638" t="s">
        <v>752</v>
      </c>
      <c r="P2609" s="639" t="s">
        <v>372</v>
      </c>
      <c r="Q2609" s="639" t="s">
        <v>336</v>
      </c>
      <c r="R2609" s="639" t="s">
        <v>73</v>
      </c>
      <c r="S2609" s="639" t="s">
        <v>1076</v>
      </c>
    </row>
    <row r="2610" spans="1:19" ht="20.25" customHeight="1">
      <c r="A2610" s="639" t="s">
        <v>3562</v>
      </c>
      <c r="B2610" s="638" t="s">
        <v>4336</v>
      </c>
      <c r="C2610" s="639" t="s">
        <v>3631</v>
      </c>
      <c r="D2610" s="640" t="s">
        <v>4486</v>
      </c>
      <c r="E2610" s="638"/>
      <c r="F2610" s="639" t="s">
        <v>880</v>
      </c>
      <c r="G2610" s="638"/>
      <c r="H2610" s="1110">
        <v>1340</v>
      </c>
      <c r="I2610" s="705">
        <v>3181</v>
      </c>
      <c r="J2610" s="643">
        <v>0</v>
      </c>
      <c r="K2610" s="578">
        <f t="shared" si="137"/>
        <v>0</v>
      </c>
      <c r="L2610" s="579">
        <f t="shared" si="138"/>
        <v>0</v>
      </c>
      <c r="M2610" s="580">
        <f t="shared" si="139"/>
        <v>4262540</v>
      </c>
      <c r="N2610" s="638"/>
      <c r="O2610" s="638" t="s">
        <v>752</v>
      </c>
      <c r="P2610" s="639" t="s">
        <v>372</v>
      </c>
      <c r="Q2610" s="639" t="s">
        <v>336</v>
      </c>
      <c r="R2610" s="639" t="s">
        <v>73</v>
      </c>
      <c r="S2610" s="639" t="s">
        <v>1076</v>
      </c>
    </row>
    <row r="2611" spans="1:19" ht="20.25" customHeight="1">
      <c r="A2611" s="639" t="s">
        <v>3562</v>
      </c>
      <c r="B2611" s="638" t="s">
        <v>4336</v>
      </c>
      <c r="C2611" s="639" t="s">
        <v>3631</v>
      </c>
      <c r="D2611" s="640" t="s">
        <v>4486</v>
      </c>
      <c r="E2611" s="638"/>
      <c r="F2611" s="639" t="s">
        <v>2294</v>
      </c>
      <c r="G2611" s="638"/>
      <c r="H2611" s="1110">
        <v>1340</v>
      </c>
      <c r="I2611" s="705">
        <v>10190</v>
      </c>
      <c r="J2611" s="643">
        <v>0</v>
      </c>
      <c r="K2611" s="578">
        <f t="shared" si="137"/>
        <v>0</v>
      </c>
      <c r="L2611" s="579">
        <f t="shared" si="138"/>
        <v>0</v>
      </c>
      <c r="M2611" s="580">
        <f t="shared" si="139"/>
        <v>13654600</v>
      </c>
      <c r="N2611" s="638"/>
      <c r="O2611" s="638" t="s">
        <v>3635</v>
      </c>
      <c r="P2611" s="639" t="s">
        <v>372</v>
      </c>
      <c r="Q2611" s="639" t="s">
        <v>336</v>
      </c>
      <c r="R2611" s="639" t="s">
        <v>73</v>
      </c>
      <c r="S2611" s="639" t="s">
        <v>1076</v>
      </c>
    </row>
    <row r="2612" spans="1:19" ht="20.25" customHeight="1">
      <c r="A2612" s="639" t="s">
        <v>3562</v>
      </c>
      <c r="B2612" s="638" t="s">
        <v>4336</v>
      </c>
      <c r="C2612" s="639" t="s">
        <v>3631</v>
      </c>
      <c r="D2612" s="640" t="s">
        <v>4486</v>
      </c>
      <c r="E2612" s="638"/>
      <c r="F2612" s="639" t="s">
        <v>2295</v>
      </c>
      <c r="G2612" s="638"/>
      <c r="H2612" s="1110">
        <v>1340</v>
      </c>
      <c r="I2612" s="705">
        <v>95110</v>
      </c>
      <c r="J2612" s="643">
        <v>0</v>
      </c>
      <c r="K2612" s="578">
        <f t="shared" si="137"/>
        <v>0</v>
      </c>
      <c r="L2612" s="579">
        <f t="shared" si="138"/>
        <v>0</v>
      </c>
      <c r="M2612" s="580">
        <f t="shared" si="139"/>
        <v>127447400</v>
      </c>
      <c r="N2612" s="638"/>
      <c r="O2612" s="638" t="s">
        <v>3635</v>
      </c>
      <c r="P2612" s="639" t="s">
        <v>372</v>
      </c>
      <c r="Q2612" s="639" t="s">
        <v>276</v>
      </c>
      <c r="R2612" s="639" t="s">
        <v>73</v>
      </c>
      <c r="S2612" s="639" t="s">
        <v>1076</v>
      </c>
    </row>
    <row r="2613" spans="1:19" ht="20.25" customHeight="1">
      <c r="A2613" s="639" t="s">
        <v>3562</v>
      </c>
      <c r="B2613" s="638" t="s">
        <v>4336</v>
      </c>
      <c r="C2613" s="639" t="s">
        <v>3631</v>
      </c>
      <c r="D2613" s="640" t="s">
        <v>4486</v>
      </c>
      <c r="E2613" s="638"/>
      <c r="F2613" s="639" t="s">
        <v>350</v>
      </c>
      <c r="G2613" s="638"/>
      <c r="H2613" s="1110">
        <v>1340</v>
      </c>
      <c r="I2613" s="705">
        <v>19000</v>
      </c>
      <c r="J2613" s="643">
        <v>0</v>
      </c>
      <c r="K2613" s="578">
        <f t="shared" si="137"/>
        <v>0</v>
      </c>
      <c r="L2613" s="579">
        <f t="shared" si="138"/>
        <v>0</v>
      </c>
      <c r="M2613" s="580">
        <f t="shared" si="139"/>
        <v>25460000</v>
      </c>
      <c r="N2613" s="638"/>
      <c r="O2613" s="638" t="s">
        <v>3636</v>
      </c>
      <c r="P2613" s="639" t="s">
        <v>372</v>
      </c>
      <c r="Q2613" s="639" t="s">
        <v>336</v>
      </c>
      <c r="R2613" s="639" t="s">
        <v>73</v>
      </c>
      <c r="S2613" s="639" t="s">
        <v>1076</v>
      </c>
    </row>
    <row r="2614" spans="1:19" ht="20.25" customHeight="1">
      <c r="A2614" s="639" t="s">
        <v>3562</v>
      </c>
      <c r="B2614" s="638" t="s">
        <v>4336</v>
      </c>
      <c r="C2614" s="639" t="s">
        <v>3631</v>
      </c>
      <c r="D2614" s="640" t="s">
        <v>4486</v>
      </c>
      <c r="E2614" s="638"/>
      <c r="F2614" s="639" t="s">
        <v>84</v>
      </c>
      <c r="G2614" s="638"/>
      <c r="H2614" s="1110">
        <v>1340</v>
      </c>
      <c r="I2614" s="705">
        <v>6916</v>
      </c>
      <c r="J2614" s="643">
        <v>0</v>
      </c>
      <c r="K2614" s="578">
        <f t="shared" si="137"/>
        <v>0</v>
      </c>
      <c r="L2614" s="579">
        <f t="shared" si="138"/>
        <v>0</v>
      </c>
      <c r="M2614" s="580">
        <f t="shared" si="139"/>
        <v>9267440</v>
      </c>
      <c r="N2614" s="638"/>
      <c r="O2614" s="638" t="s">
        <v>3637</v>
      </c>
      <c r="P2614" s="639" t="s">
        <v>372</v>
      </c>
      <c r="Q2614" s="639" t="s">
        <v>336</v>
      </c>
      <c r="R2614" s="639" t="s">
        <v>73</v>
      </c>
      <c r="S2614" s="639" t="s">
        <v>1076</v>
      </c>
    </row>
    <row r="2615" spans="1:19" ht="20.25" customHeight="1">
      <c r="A2615" s="639" t="s">
        <v>3562</v>
      </c>
      <c r="B2615" s="638" t="s">
        <v>4336</v>
      </c>
      <c r="C2615" s="639" t="s">
        <v>3631</v>
      </c>
      <c r="D2615" s="640" t="s">
        <v>4486</v>
      </c>
      <c r="E2615" s="638"/>
      <c r="F2615" s="639" t="s">
        <v>81</v>
      </c>
      <c r="G2615" s="638"/>
      <c r="H2615" s="1110">
        <v>1340</v>
      </c>
      <c r="I2615" s="705">
        <v>5043</v>
      </c>
      <c r="J2615" s="643">
        <v>0</v>
      </c>
      <c r="K2615" s="578">
        <f t="shared" si="137"/>
        <v>0</v>
      </c>
      <c r="L2615" s="579">
        <f t="shared" si="138"/>
        <v>0</v>
      </c>
      <c r="M2615" s="580">
        <f t="shared" si="139"/>
        <v>6757620</v>
      </c>
      <c r="N2615" s="638"/>
      <c r="O2615" s="638" t="s">
        <v>3637</v>
      </c>
      <c r="P2615" s="639" t="s">
        <v>372</v>
      </c>
      <c r="Q2615" s="639" t="s">
        <v>336</v>
      </c>
      <c r="R2615" s="639" t="s">
        <v>73</v>
      </c>
      <c r="S2615" s="639" t="s">
        <v>1076</v>
      </c>
    </row>
    <row r="2616" spans="1:19" ht="20.25" customHeight="1">
      <c r="A2616" s="639" t="s">
        <v>3562</v>
      </c>
      <c r="B2616" s="638" t="s">
        <v>4336</v>
      </c>
      <c r="C2616" s="639" t="s">
        <v>3631</v>
      </c>
      <c r="D2616" s="640" t="s">
        <v>4486</v>
      </c>
      <c r="E2616" s="638"/>
      <c r="F2616" s="639" t="s">
        <v>1004</v>
      </c>
      <c r="G2616" s="638"/>
      <c r="H2616" s="1110">
        <v>1340</v>
      </c>
      <c r="I2616" s="705">
        <v>8321</v>
      </c>
      <c r="J2616" s="643">
        <v>0</v>
      </c>
      <c r="K2616" s="578">
        <f t="shared" si="137"/>
        <v>0</v>
      </c>
      <c r="L2616" s="579">
        <f t="shared" si="138"/>
        <v>0</v>
      </c>
      <c r="M2616" s="580">
        <f t="shared" si="139"/>
        <v>11150140</v>
      </c>
      <c r="N2616" s="638"/>
      <c r="O2616" s="638" t="s">
        <v>3637</v>
      </c>
      <c r="P2616" s="639" t="s">
        <v>372</v>
      </c>
      <c r="Q2616" s="639" t="s">
        <v>336</v>
      </c>
      <c r="R2616" s="639" t="s">
        <v>73</v>
      </c>
      <c r="S2616" s="639" t="s">
        <v>1076</v>
      </c>
    </row>
    <row r="2617" spans="1:19" ht="20.25" customHeight="1">
      <c r="A2617" s="639" t="s">
        <v>3562</v>
      </c>
      <c r="B2617" s="638" t="s">
        <v>4336</v>
      </c>
      <c r="C2617" s="639" t="s">
        <v>3631</v>
      </c>
      <c r="D2617" s="640" t="s">
        <v>4486</v>
      </c>
      <c r="E2617" s="638"/>
      <c r="F2617" s="639" t="s">
        <v>442</v>
      </c>
      <c r="G2617" s="638"/>
      <c r="H2617" s="1110">
        <v>1340</v>
      </c>
      <c r="I2617" s="705">
        <v>720</v>
      </c>
      <c r="J2617" s="643">
        <v>0</v>
      </c>
      <c r="K2617" s="578">
        <f t="shared" si="137"/>
        <v>0</v>
      </c>
      <c r="L2617" s="579">
        <f t="shared" si="138"/>
        <v>0</v>
      </c>
      <c r="M2617" s="580">
        <f t="shared" si="139"/>
        <v>964800</v>
      </c>
      <c r="N2617" s="638"/>
      <c r="O2617" s="638" t="s">
        <v>3637</v>
      </c>
      <c r="P2617" s="639" t="s">
        <v>372</v>
      </c>
      <c r="Q2617" s="639" t="s">
        <v>336</v>
      </c>
      <c r="R2617" s="639" t="s">
        <v>73</v>
      </c>
      <c r="S2617" s="639" t="s">
        <v>1076</v>
      </c>
    </row>
    <row r="2618" spans="1:19" ht="20.25" customHeight="1">
      <c r="A2618" s="639" t="s">
        <v>3562</v>
      </c>
      <c r="B2618" s="638" t="s">
        <v>4336</v>
      </c>
      <c r="C2618" s="639" t="s">
        <v>3631</v>
      </c>
      <c r="D2618" s="640" t="s">
        <v>4486</v>
      </c>
      <c r="E2618" s="638"/>
      <c r="F2618" s="639" t="s">
        <v>985</v>
      </c>
      <c r="G2618" s="638"/>
      <c r="H2618" s="1110">
        <v>5360</v>
      </c>
      <c r="I2618" s="705">
        <v>7700</v>
      </c>
      <c r="J2618" s="643">
        <v>0</v>
      </c>
      <c r="K2618" s="578">
        <f t="shared" si="137"/>
        <v>0</v>
      </c>
      <c r="L2618" s="579">
        <f t="shared" si="138"/>
        <v>0</v>
      </c>
      <c r="M2618" s="580">
        <f t="shared" si="139"/>
        <v>41272000</v>
      </c>
      <c r="N2618" s="638"/>
      <c r="O2618" s="638" t="s">
        <v>4265</v>
      </c>
      <c r="P2618" s="639" t="s">
        <v>372</v>
      </c>
      <c r="Q2618" s="639" t="s">
        <v>336</v>
      </c>
      <c r="R2618" s="639" t="s">
        <v>73</v>
      </c>
      <c r="S2618" s="639" t="s">
        <v>1076</v>
      </c>
    </row>
    <row r="2619" spans="1:19" ht="20.25" customHeight="1">
      <c r="A2619" s="639" t="s">
        <v>3562</v>
      </c>
      <c r="B2619" s="638" t="s">
        <v>4336</v>
      </c>
      <c r="C2619" s="639" t="s">
        <v>3631</v>
      </c>
      <c r="D2619" s="640" t="s">
        <v>4486</v>
      </c>
      <c r="E2619" s="638"/>
      <c r="F2619" s="639" t="s">
        <v>3842</v>
      </c>
      <c r="G2619" s="638"/>
      <c r="H2619" s="1110">
        <v>1340</v>
      </c>
      <c r="I2619" s="705">
        <v>112000</v>
      </c>
      <c r="J2619" s="643">
        <v>0</v>
      </c>
      <c r="K2619" s="578">
        <f t="shared" si="137"/>
        <v>0</v>
      </c>
      <c r="L2619" s="579">
        <f t="shared" si="138"/>
        <v>0</v>
      </c>
      <c r="M2619" s="580">
        <f t="shared" si="139"/>
        <v>150080000</v>
      </c>
      <c r="N2619" s="638"/>
      <c r="O2619" s="638" t="s">
        <v>3639</v>
      </c>
      <c r="P2619" s="639" t="s">
        <v>372</v>
      </c>
      <c r="Q2619" s="639" t="s">
        <v>281</v>
      </c>
      <c r="R2619" s="639" t="s">
        <v>70</v>
      </c>
      <c r="S2619" s="639" t="s">
        <v>1076</v>
      </c>
    </row>
    <row r="2620" spans="1:19" ht="20.25" customHeight="1">
      <c r="A2620" s="639" t="s">
        <v>4266</v>
      </c>
      <c r="B2620" s="638" t="s">
        <v>4337</v>
      </c>
      <c r="C2620" s="639" t="s">
        <v>425</v>
      </c>
      <c r="D2620" s="640" t="s">
        <v>4454</v>
      </c>
      <c r="E2620" s="638"/>
      <c r="F2620" s="639" t="s">
        <v>1066</v>
      </c>
      <c r="G2620" s="638"/>
      <c r="H2620" s="1110">
        <v>180</v>
      </c>
      <c r="I2620" s="705">
        <v>113636</v>
      </c>
      <c r="J2620" s="643">
        <v>40</v>
      </c>
      <c r="K2620" s="578">
        <f t="shared" si="137"/>
        <v>7200</v>
      </c>
      <c r="L2620" s="579">
        <f t="shared" si="138"/>
        <v>7.2</v>
      </c>
      <c r="M2620" s="580">
        <f t="shared" si="139"/>
        <v>20454480</v>
      </c>
      <c r="N2620" s="638"/>
      <c r="O2620" s="638" t="s">
        <v>4268</v>
      </c>
      <c r="P2620" s="639" t="s">
        <v>372</v>
      </c>
      <c r="Q2620" s="639" t="s">
        <v>361</v>
      </c>
      <c r="R2620" s="639" t="s">
        <v>68</v>
      </c>
      <c r="S2620" s="639" t="s">
        <v>237</v>
      </c>
    </row>
    <row r="2621" spans="1:19" ht="20.25" customHeight="1">
      <c r="A2621" s="639" t="s">
        <v>4266</v>
      </c>
      <c r="B2621" s="638" t="s">
        <v>4337</v>
      </c>
      <c r="C2621" s="639" t="s">
        <v>425</v>
      </c>
      <c r="D2621" s="640" t="s">
        <v>4454</v>
      </c>
      <c r="E2621" s="638"/>
      <c r="F2621" s="639" t="s">
        <v>1065</v>
      </c>
      <c r="G2621" s="638"/>
      <c r="H2621" s="1110">
        <v>180</v>
      </c>
      <c r="I2621" s="705">
        <v>44546</v>
      </c>
      <c r="J2621" s="643">
        <v>0</v>
      </c>
      <c r="K2621" s="578">
        <f t="shared" si="137"/>
        <v>0</v>
      </c>
      <c r="L2621" s="579">
        <f t="shared" si="138"/>
        <v>0</v>
      </c>
      <c r="M2621" s="580">
        <f t="shared" si="139"/>
        <v>8018280</v>
      </c>
      <c r="N2621" s="638"/>
      <c r="O2621" s="638" t="s">
        <v>4268</v>
      </c>
      <c r="P2621" s="639" t="s">
        <v>372</v>
      </c>
      <c r="Q2621" s="639" t="s">
        <v>336</v>
      </c>
      <c r="R2621" s="639" t="s">
        <v>73</v>
      </c>
      <c r="S2621" s="639" t="s">
        <v>237</v>
      </c>
    </row>
    <row r="2622" spans="1:19" ht="20.25" customHeight="1">
      <c r="A2622" s="639" t="s">
        <v>4266</v>
      </c>
      <c r="B2622" s="638" t="s">
        <v>4337</v>
      </c>
      <c r="C2622" s="639" t="s">
        <v>425</v>
      </c>
      <c r="D2622" s="640" t="s">
        <v>4454</v>
      </c>
      <c r="E2622" s="638"/>
      <c r="F2622" s="639" t="s">
        <v>363</v>
      </c>
      <c r="G2622" s="638"/>
      <c r="H2622" s="1110">
        <v>90</v>
      </c>
      <c r="I2622" s="705">
        <v>127800</v>
      </c>
      <c r="J2622" s="643">
        <v>41.5</v>
      </c>
      <c r="K2622" s="578">
        <f t="shared" si="137"/>
        <v>3735</v>
      </c>
      <c r="L2622" s="579">
        <f t="shared" si="138"/>
        <v>3.7349999999999999</v>
      </c>
      <c r="M2622" s="580">
        <f t="shared" si="139"/>
        <v>11502000</v>
      </c>
      <c r="N2622" s="638"/>
      <c r="O2622" s="638" t="s">
        <v>614</v>
      </c>
      <c r="P2622" s="639" t="s">
        <v>372</v>
      </c>
      <c r="Q2622" s="639" t="s">
        <v>364</v>
      </c>
      <c r="R2622" s="639" t="s">
        <v>68</v>
      </c>
      <c r="S2622" s="639" t="s">
        <v>237</v>
      </c>
    </row>
    <row r="2623" spans="1:19" ht="20.25" customHeight="1">
      <c r="A2623" s="639" t="s">
        <v>4266</v>
      </c>
      <c r="B2623" s="638" t="s">
        <v>4337</v>
      </c>
      <c r="C2623" s="639" t="s">
        <v>425</v>
      </c>
      <c r="D2623" s="640" t="s">
        <v>4454</v>
      </c>
      <c r="E2623" s="638"/>
      <c r="F2623" s="639" t="s">
        <v>267</v>
      </c>
      <c r="G2623" s="638"/>
      <c r="H2623" s="1110">
        <v>126</v>
      </c>
      <c r="I2623" s="705">
        <v>62370</v>
      </c>
      <c r="J2623" s="643">
        <v>7.2</v>
      </c>
      <c r="K2623" s="578">
        <f t="shared" si="137"/>
        <v>907.2</v>
      </c>
      <c r="L2623" s="579">
        <f t="shared" si="138"/>
        <v>0.90720000000000001</v>
      </c>
      <c r="M2623" s="580">
        <f t="shared" si="139"/>
        <v>7858620</v>
      </c>
      <c r="N2623" s="638"/>
      <c r="O2623" s="638" t="s">
        <v>1405</v>
      </c>
      <c r="P2623" s="639" t="s">
        <v>372</v>
      </c>
      <c r="Q2623" s="639" t="s">
        <v>344</v>
      </c>
      <c r="R2623" s="639" t="s">
        <v>60</v>
      </c>
      <c r="S2623" s="639" t="s">
        <v>237</v>
      </c>
    </row>
    <row r="2624" spans="1:19" ht="20.25" customHeight="1">
      <c r="A2624" s="639" t="s">
        <v>4266</v>
      </c>
      <c r="B2624" s="638" t="s">
        <v>4337</v>
      </c>
      <c r="C2624" s="639" t="s">
        <v>425</v>
      </c>
      <c r="D2624" s="640" t="s">
        <v>4454</v>
      </c>
      <c r="E2624" s="638"/>
      <c r="F2624" s="639" t="s">
        <v>2317</v>
      </c>
      <c r="G2624" s="638"/>
      <c r="H2624" s="1110">
        <v>18</v>
      </c>
      <c r="I2624" s="705">
        <v>100053</v>
      </c>
      <c r="J2624" s="643">
        <v>24</v>
      </c>
      <c r="K2624" s="578">
        <f t="shared" si="137"/>
        <v>432</v>
      </c>
      <c r="L2624" s="579">
        <f t="shared" si="138"/>
        <v>0.432</v>
      </c>
      <c r="M2624" s="580">
        <f t="shared" si="139"/>
        <v>1800954</v>
      </c>
      <c r="N2624" s="638"/>
      <c r="O2624" s="638" t="s">
        <v>4270</v>
      </c>
      <c r="P2624" s="639" t="s">
        <v>372</v>
      </c>
      <c r="Q2624" s="639" t="s">
        <v>628</v>
      </c>
      <c r="R2624" s="639" t="s">
        <v>68</v>
      </c>
      <c r="S2624" s="639" t="s">
        <v>237</v>
      </c>
    </row>
    <row r="2625" spans="1:19" ht="20.25" customHeight="1">
      <c r="A2625" s="639" t="s">
        <v>4266</v>
      </c>
      <c r="B2625" s="638" t="s">
        <v>4337</v>
      </c>
      <c r="C2625" s="639" t="s">
        <v>425</v>
      </c>
      <c r="D2625" s="640" t="s">
        <v>4454</v>
      </c>
      <c r="E2625" s="638"/>
      <c r="F2625" s="639" t="s">
        <v>1643</v>
      </c>
      <c r="G2625" s="638"/>
      <c r="H2625" s="1110">
        <v>18</v>
      </c>
      <c r="I2625" s="705">
        <v>14218</v>
      </c>
      <c r="J2625" s="643">
        <v>0</v>
      </c>
      <c r="K2625" s="578">
        <f t="shared" si="137"/>
        <v>0</v>
      </c>
      <c r="L2625" s="579">
        <f t="shared" si="138"/>
        <v>0</v>
      </c>
      <c r="M2625" s="580">
        <f t="shared" si="139"/>
        <v>255924</v>
      </c>
      <c r="N2625" s="638"/>
      <c r="O2625" s="638" t="s">
        <v>4270</v>
      </c>
      <c r="P2625" s="639" t="s">
        <v>372</v>
      </c>
      <c r="Q2625" s="639" t="s">
        <v>336</v>
      </c>
      <c r="R2625" s="639" t="s">
        <v>73</v>
      </c>
      <c r="S2625" s="639" t="s">
        <v>237</v>
      </c>
    </row>
    <row r="2626" spans="1:19" ht="20.25" customHeight="1">
      <c r="A2626" s="639" t="s">
        <v>4266</v>
      </c>
      <c r="B2626" s="638" t="s">
        <v>4337</v>
      </c>
      <c r="C2626" s="639" t="s">
        <v>425</v>
      </c>
      <c r="D2626" s="640" t="s">
        <v>4454</v>
      </c>
      <c r="E2626" s="638"/>
      <c r="F2626" s="639" t="s">
        <v>1643</v>
      </c>
      <c r="G2626" s="638"/>
      <c r="H2626" s="1110">
        <v>18</v>
      </c>
      <c r="I2626" s="705">
        <v>14218</v>
      </c>
      <c r="J2626" s="643">
        <v>0</v>
      </c>
      <c r="K2626" s="578">
        <f t="shared" si="137"/>
        <v>0</v>
      </c>
      <c r="L2626" s="579">
        <f t="shared" si="138"/>
        <v>0</v>
      </c>
      <c r="M2626" s="580">
        <f t="shared" si="139"/>
        <v>255924</v>
      </c>
      <c r="N2626" s="638"/>
      <c r="O2626" s="638" t="s">
        <v>4270</v>
      </c>
      <c r="P2626" s="639" t="s">
        <v>372</v>
      </c>
      <c r="Q2626" s="639" t="s">
        <v>336</v>
      </c>
      <c r="R2626" s="639" t="s">
        <v>73</v>
      </c>
      <c r="S2626" s="639" t="s">
        <v>237</v>
      </c>
    </row>
    <row r="2627" spans="1:19" ht="20.25" customHeight="1">
      <c r="A2627" s="639" t="s">
        <v>770</v>
      </c>
      <c r="B2627" s="638" t="s">
        <v>4338</v>
      </c>
      <c r="C2627" s="639" t="s">
        <v>515</v>
      </c>
      <c r="D2627" s="640" t="s">
        <v>4475</v>
      </c>
      <c r="E2627" s="638"/>
      <c r="F2627" s="639" t="s">
        <v>521</v>
      </c>
      <c r="G2627" s="638"/>
      <c r="H2627" s="1110">
        <v>428</v>
      </c>
      <c r="I2627" s="705">
        <v>196364</v>
      </c>
      <c r="J2627" s="643">
        <v>0</v>
      </c>
      <c r="K2627" s="578">
        <f t="shared" si="137"/>
        <v>0</v>
      </c>
      <c r="L2627" s="579">
        <f t="shared" si="138"/>
        <v>0</v>
      </c>
      <c r="M2627" s="580">
        <f t="shared" si="139"/>
        <v>84043792</v>
      </c>
      <c r="N2627" s="638"/>
      <c r="O2627" s="638" t="s">
        <v>4339</v>
      </c>
      <c r="P2627" s="639" t="s">
        <v>761</v>
      </c>
      <c r="Q2627" s="639" t="s">
        <v>374</v>
      </c>
      <c r="R2627" s="639" t="s">
        <v>375</v>
      </c>
      <c r="S2627" s="639" t="s">
        <v>152</v>
      </c>
    </row>
    <row r="2628" spans="1:19" ht="20.25" customHeight="1">
      <c r="A2628" s="639" t="s">
        <v>770</v>
      </c>
      <c r="B2628" s="638" t="s">
        <v>4338</v>
      </c>
      <c r="C2628" s="639" t="s">
        <v>515</v>
      </c>
      <c r="D2628" s="640" t="s">
        <v>4475</v>
      </c>
      <c r="E2628" s="638"/>
      <c r="F2628" s="639" t="s">
        <v>2712</v>
      </c>
      <c r="G2628" s="638"/>
      <c r="H2628" s="1110">
        <v>428</v>
      </c>
      <c r="I2628" s="705">
        <v>73636</v>
      </c>
      <c r="J2628" s="643">
        <v>16.5</v>
      </c>
      <c r="K2628" s="578">
        <f t="shared" si="137"/>
        <v>7062</v>
      </c>
      <c r="L2628" s="579">
        <f t="shared" si="138"/>
        <v>7.0620000000000003</v>
      </c>
      <c r="M2628" s="580">
        <f t="shared" si="139"/>
        <v>31516208</v>
      </c>
      <c r="N2628" s="638"/>
      <c r="O2628" s="638" t="s">
        <v>4339</v>
      </c>
      <c r="P2628" s="639" t="s">
        <v>761</v>
      </c>
      <c r="Q2628" s="639" t="s">
        <v>344</v>
      </c>
      <c r="R2628" s="639" t="s">
        <v>60</v>
      </c>
      <c r="S2628" s="639" t="s">
        <v>152</v>
      </c>
    </row>
    <row r="2629" spans="1:19" ht="20.25" customHeight="1">
      <c r="A2629" s="639" t="s">
        <v>770</v>
      </c>
      <c r="B2629" s="638" t="s">
        <v>4338</v>
      </c>
      <c r="C2629" s="639" t="s">
        <v>515</v>
      </c>
      <c r="D2629" s="640" t="s">
        <v>4475</v>
      </c>
      <c r="E2629" s="638"/>
      <c r="F2629" s="639" t="s">
        <v>1276</v>
      </c>
      <c r="G2629" s="638"/>
      <c r="H2629" s="1110">
        <v>428</v>
      </c>
      <c r="I2629" s="705">
        <v>394556</v>
      </c>
      <c r="J2629" s="643">
        <v>31.4</v>
      </c>
      <c r="K2629" s="578">
        <f t="shared" si="137"/>
        <v>13439.199999999999</v>
      </c>
      <c r="L2629" s="579">
        <f t="shared" si="138"/>
        <v>13.4392</v>
      </c>
      <c r="M2629" s="580">
        <f t="shared" si="139"/>
        <v>168869968</v>
      </c>
      <c r="N2629" s="638"/>
      <c r="O2629" s="638" t="s">
        <v>3326</v>
      </c>
      <c r="P2629" s="639" t="s">
        <v>761</v>
      </c>
      <c r="Q2629" s="639" t="s">
        <v>343</v>
      </c>
      <c r="R2629" s="639" t="s">
        <v>60</v>
      </c>
      <c r="S2629" s="639" t="s">
        <v>152</v>
      </c>
    </row>
    <row r="2630" spans="1:19" ht="20.25" customHeight="1">
      <c r="A2630" s="639" t="s">
        <v>770</v>
      </c>
      <c r="B2630" s="638" t="s">
        <v>4338</v>
      </c>
      <c r="C2630" s="639" t="s">
        <v>515</v>
      </c>
      <c r="D2630" s="640" t="s">
        <v>4475</v>
      </c>
      <c r="E2630" s="638"/>
      <c r="F2630" s="639" t="s">
        <v>3838</v>
      </c>
      <c r="G2630" s="638"/>
      <c r="H2630" s="1110">
        <v>428</v>
      </c>
      <c r="I2630" s="705">
        <v>602251</v>
      </c>
      <c r="J2630" s="643">
        <v>0</v>
      </c>
      <c r="K2630" s="578">
        <f t="shared" si="137"/>
        <v>0</v>
      </c>
      <c r="L2630" s="579">
        <f t="shared" si="138"/>
        <v>0</v>
      </c>
      <c r="M2630" s="580">
        <f t="shared" si="139"/>
        <v>257763428</v>
      </c>
      <c r="N2630" s="638"/>
      <c r="O2630" s="638" t="s">
        <v>3326</v>
      </c>
      <c r="P2630" s="639" t="s">
        <v>761</v>
      </c>
      <c r="Q2630" s="639" t="s">
        <v>354</v>
      </c>
      <c r="R2630" s="639" t="s">
        <v>70</v>
      </c>
      <c r="S2630" s="639" t="s">
        <v>152</v>
      </c>
    </row>
    <row r="2631" spans="1:19" ht="20.25" customHeight="1">
      <c r="A2631" s="639" t="s">
        <v>770</v>
      </c>
      <c r="B2631" s="638" t="s">
        <v>4338</v>
      </c>
      <c r="C2631" s="639" t="s">
        <v>515</v>
      </c>
      <c r="D2631" s="640" t="s">
        <v>4475</v>
      </c>
      <c r="E2631" s="638"/>
      <c r="F2631" s="639" t="s">
        <v>880</v>
      </c>
      <c r="G2631" s="638"/>
      <c r="H2631" s="1110">
        <v>428</v>
      </c>
      <c r="I2631" s="705">
        <v>2273</v>
      </c>
      <c r="J2631" s="643">
        <v>0</v>
      </c>
      <c r="K2631" s="578">
        <f t="shared" si="137"/>
        <v>0</v>
      </c>
      <c r="L2631" s="579">
        <f t="shared" si="138"/>
        <v>0</v>
      </c>
      <c r="M2631" s="580">
        <f t="shared" si="139"/>
        <v>972844</v>
      </c>
      <c r="N2631" s="638"/>
      <c r="O2631" s="638" t="s">
        <v>3326</v>
      </c>
      <c r="P2631" s="639" t="s">
        <v>761</v>
      </c>
      <c r="Q2631" s="639" t="s">
        <v>336</v>
      </c>
      <c r="R2631" s="639" t="s">
        <v>73</v>
      </c>
      <c r="S2631" s="639" t="s">
        <v>152</v>
      </c>
    </row>
    <row r="2632" spans="1:19" ht="20.25" customHeight="1">
      <c r="A2632" s="1112" t="s">
        <v>235</v>
      </c>
      <c r="B2632" s="1113" t="s">
        <v>4292</v>
      </c>
      <c r="C2632" s="1112" t="s">
        <v>371</v>
      </c>
      <c r="D2632" s="1114" t="s">
        <v>4469</v>
      </c>
      <c r="E2632" s="1113"/>
      <c r="F2632" s="1112" t="s">
        <v>2844</v>
      </c>
      <c r="G2632" s="1113"/>
      <c r="H2632" s="1115">
        <v>6</v>
      </c>
      <c r="I2632" s="1116">
        <v>61753</v>
      </c>
      <c r="J2632" s="1117">
        <v>19</v>
      </c>
      <c r="K2632" s="1118">
        <f t="shared" si="137"/>
        <v>114</v>
      </c>
      <c r="L2632" s="1119">
        <f t="shared" si="138"/>
        <v>0.114</v>
      </c>
      <c r="M2632" s="663">
        <f t="shared" si="139"/>
        <v>370518</v>
      </c>
      <c r="N2632" s="1113"/>
      <c r="O2632" s="1113" t="s">
        <v>4155</v>
      </c>
      <c r="P2632" s="1112" t="s">
        <v>35</v>
      </c>
      <c r="Q2632" s="1112" t="s">
        <v>361</v>
      </c>
      <c r="R2632" s="1112" t="s">
        <v>68</v>
      </c>
      <c r="S2632" s="1112" t="s">
        <v>213</v>
      </c>
    </row>
    <row r="2633" spans="1:19" ht="20.25" customHeight="1">
      <c r="A2633" s="1112" t="s">
        <v>235</v>
      </c>
      <c r="B2633" s="1113" t="s">
        <v>4292</v>
      </c>
      <c r="C2633" s="1112" t="s">
        <v>371</v>
      </c>
      <c r="D2633" s="1114" t="s">
        <v>4469</v>
      </c>
      <c r="E2633" s="1113"/>
      <c r="F2633" s="1112" t="s">
        <v>612</v>
      </c>
      <c r="G2633" s="1113"/>
      <c r="H2633" s="1115">
        <v>6</v>
      </c>
      <c r="I2633" s="1116">
        <v>40099</v>
      </c>
      <c r="J2633" s="1117">
        <v>0</v>
      </c>
      <c r="K2633" s="1118">
        <f t="shared" si="137"/>
        <v>0</v>
      </c>
      <c r="L2633" s="1119">
        <f t="shared" si="138"/>
        <v>0</v>
      </c>
      <c r="M2633" s="663">
        <f t="shared" si="139"/>
        <v>240594</v>
      </c>
      <c r="N2633" s="1113"/>
      <c r="O2633" s="1113" t="s">
        <v>4155</v>
      </c>
      <c r="P2633" s="1112" t="s">
        <v>35</v>
      </c>
      <c r="Q2633" s="1112" t="s">
        <v>336</v>
      </c>
      <c r="R2633" s="1112" t="s">
        <v>73</v>
      </c>
      <c r="S2633" s="1112" t="s">
        <v>213</v>
      </c>
    </row>
    <row r="2634" spans="1:19" ht="20.25" customHeight="1">
      <c r="A2634" s="1112" t="s">
        <v>235</v>
      </c>
      <c r="B2634" s="1113" t="s">
        <v>4292</v>
      </c>
      <c r="C2634" s="1112" t="s">
        <v>371</v>
      </c>
      <c r="D2634" s="1114" t="s">
        <v>4469</v>
      </c>
      <c r="E2634" s="1113"/>
      <c r="F2634" s="1112" t="s">
        <v>2844</v>
      </c>
      <c r="G2634" s="1113"/>
      <c r="H2634" s="1115">
        <v>53</v>
      </c>
      <c r="I2634" s="1116">
        <v>61753</v>
      </c>
      <c r="J2634" s="1117">
        <v>19</v>
      </c>
      <c r="K2634" s="1118">
        <f t="shared" si="137"/>
        <v>1007</v>
      </c>
      <c r="L2634" s="1119">
        <f t="shared" si="138"/>
        <v>1.0069999999999999</v>
      </c>
      <c r="M2634" s="663">
        <f t="shared" si="139"/>
        <v>3272909</v>
      </c>
      <c r="N2634" s="1113"/>
      <c r="O2634" s="1113" t="s">
        <v>3554</v>
      </c>
      <c r="P2634" s="1112" t="s">
        <v>35</v>
      </c>
      <c r="Q2634" s="1112" t="s">
        <v>361</v>
      </c>
      <c r="R2634" s="1112" t="s">
        <v>68</v>
      </c>
      <c r="S2634" s="1112" t="s">
        <v>213</v>
      </c>
    </row>
    <row r="2635" spans="1:19" ht="20.25" customHeight="1">
      <c r="A2635" s="1112" t="s">
        <v>235</v>
      </c>
      <c r="B2635" s="1113" t="s">
        <v>4292</v>
      </c>
      <c r="C2635" s="1112" t="s">
        <v>371</v>
      </c>
      <c r="D2635" s="1114" t="s">
        <v>4469</v>
      </c>
      <c r="E2635" s="1113"/>
      <c r="F2635" s="1112" t="s">
        <v>964</v>
      </c>
      <c r="G2635" s="1113"/>
      <c r="H2635" s="1115">
        <v>53</v>
      </c>
      <c r="I2635" s="1116">
        <v>52716</v>
      </c>
      <c r="J2635" s="1117">
        <v>0</v>
      </c>
      <c r="K2635" s="1118">
        <f t="shared" si="137"/>
        <v>0</v>
      </c>
      <c r="L2635" s="1119">
        <f t="shared" si="138"/>
        <v>0</v>
      </c>
      <c r="M2635" s="663">
        <f t="shared" si="139"/>
        <v>2793948</v>
      </c>
      <c r="N2635" s="1113"/>
      <c r="O2635" s="1113" t="s">
        <v>3554</v>
      </c>
      <c r="P2635" s="1112" t="s">
        <v>35</v>
      </c>
      <c r="Q2635" s="1112" t="s">
        <v>336</v>
      </c>
      <c r="R2635" s="1112" t="s">
        <v>73</v>
      </c>
      <c r="S2635" s="1112" t="s">
        <v>213</v>
      </c>
    </row>
    <row r="2636" spans="1:19" ht="20.25" customHeight="1">
      <c r="A2636" s="1112" t="s">
        <v>235</v>
      </c>
      <c r="B2636" s="1113" t="s">
        <v>4292</v>
      </c>
      <c r="C2636" s="1112" t="s">
        <v>371</v>
      </c>
      <c r="D2636" s="1114" t="s">
        <v>4469</v>
      </c>
      <c r="E2636" s="1113"/>
      <c r="F2636" s="1112" t="s">
        <v>2844</v>
      </c>
      <c r="G2636" s="1113"/>
      <c r="H2636" s="1115">
        <v>12</v>
      </c>
      <c r="I2636" s="1116">
        <v>55979</v>
      </c>
      <c r="J2636" s="1117">
        <v>19</v>
      </c>
      <c r="K2636" s="1118">
        <f t="shared" si="137"/>
        <v>228</v>
      </c>
      <c r="L2636" s="1119">
        <f t="shared" si="138"/>
        <v>0.22800000000000001</v>
      </c>
      <c r="M2636" s="663">
        <f t="shared" si="139"/>
        <v>671748</v>
      </c>
      <c r="N2636" s="1113"/>
      <c r="O2636" s="1113" t="s">
        <v>4156</v>
      </c>
      <c r="P2636" s="1112" t="s">
        <v>35</v>
      </c>
      <c r="Q2636" s="1112" t="s">
        <v>361</v>
      </c>
      <c r="R2636" s="1112" t="s">
        <v>68</v>
      </c>
      <c r="S2636" s="1112" t="s">
        <v>213</v>
      </c>
    </row>
    <row r="2637" spans="1:19" ht="20.25" customHeight="1">
      <c r="A2637" s="1112" t="s">
        <v>235</v>
      </c>
      <c r="B2637" s="1113" t="s">
        <v>4292</v>
      </c>
      <c r="C2637" s="1112" t="s">
        <v>371</v>
      </c>
      <c r="D2637" s="1114" t="s">
        <v>4469</v>
      </c>
      <c r="E2637" s="1113"/>
      <c r="F2637" s="1112" t="s">
        <v>630</v>
      </c>
      <c r="G2637" s="1113"/>
      <c r="H2637" s="1115">
        <v>12</v>
      </c>
      <c r="I2637" s="1116">
        <v>124398</v>
      </c>
      <c r="J2637" s="1117">
        <v>0</v>
      </c>
      <c r="K2637" s="1118">
        <f t="shared" si="137"/>
        <v>0</v>
      </c>
      <c r="L2637" s="1119">
        <f t="shared" si="138"/>
        <v>0</v>
      </c>
      <c r="M2637" s="663">
        <f t="shared" si="139"/>
        <v>1492776</v>
      </c>
      <c r="N2637" s="1113"/>
      <c r="O2637" s="1113" t="s">
        <v>4156</v>
      </c>
      <c r="P2637" s="1112" t="s">
        <v>35</v>
      </c>
      <c r="Q2637" s="1112" t="s">
        <v>336</v>
      </c>
      <c r="R2637" s="1112" t="s">
        <v>73</v>
      </c>
      <c r="S2637" s="1112" t="s">
        <v>213</v>
      </c>
    </row>
    <row r="2638" spans="1:19" ht="20.25" customHeight="1">
      <c r="A2638" s="1112" t="s">
        <v>822</v>
      </c>
      <c r="B2638" s="1113" t="s">
        <v>4340</v>
      </c>
      <c r="C2638" s="1112" t="s">
        <v>736</v>
      </c>
      <c r="D2638" s="1114" t="s">
        <v>4454</v>
      </c>
      <c r="E2638" s="1113"/>
      <c r="F2638" s="1112" t="s">
        <v>563</v>
      </c>
      <c r="G2638" s="1113"/>
      <c r="H2638" s="1115">
        <v>450</v>
      </c>
      <c r="I2638" s="1116">
        <v>214000</v>
      </c>
      <c r="J2638" s="1117">
        <v>42</v>
      </c>
      <c r="K2638" s="1118">
        <f t="shared" si="137"/>
        <v>18900</v>
      </c>
      <c r="L2638" s="1119">
        <f t="shared" si="138"/>
        <v>18.899999999999999</v>
      </c>
      <c r="M2638" s="663">
        <f t="shared" si="139"/>
        <v>96300000</v>
      </c>
      <c r="N2638" s="1113"/>
      <c r="O2638" s="1113"/>
      <c r="P2638" s="1112" t="s">
        <v>1407</v>
      </c>
      <c r="Q2638" s="1112" t="s">
        <v>403</v>
      </c>
      <c r="R2638" s="1112" t="s">
        <v>60</v>
      </c>
      <c r="S2638" s="1112" t="s">
        <v>213</v>
      </c>
    </row>
    <row r="2639" spans="1:19" ht="20.25" customHeight="1">
      <c r="A2639" s="1112" t="s">
        <v>467</v>
      </c>
      <c r="B2639" s="1113" t="s">
        <v>4341</v>
      </c>
      <c r="C2639" s="1112" t="s">
        <v>371</v>
      </c>
      <c r="D2639" s="1114" t="s">
        <v>4469</v>
      </c>
      <c r="E2639" s="1113"/>
      <c r="F2639" s="1112" t="s">
        <v>563</v>
      </c>
      <c r="G2639" s="1113"/>
      <c r="H2639" s="1115">
        <v>900</v>
      </c>
      <c r="I2639" s="1116">
        <v>226500</v>
      </c>
      <c r="J2639" s="1117">
        <v>42</v>
      </c>
      <c r="K2639" s="1118">
        <f t="shared" si="137"/>
        <v>37800</v>
      </c>
      <c r="L2639" s="1119">
        <f t="shared" si="138"/>
        <v>37.799999999999997</v>
      </c>
      <c r="M2639" s="663">
        <f t="shared" si="139"/>
        <v>203850000</v>
      </c>
      <c r="N2639" s="1113"/>
      <c r="O2639" s="1113"/>
      <c r="P2639" s="1112" t="s">
        <v>1273</v>
      </c>
      <c r="Q2639" s="1112" t="s">
        <v>403</v>
      </c>
      <c r="R2639" s="1112" t="s">
        <v>60</v>
      </c>
      <c r="S2639" s="1112" t="s">
        <v>237</v>
      </c>
    </row>
    <row r="2640" spans="1:19" ht="20.25" customHeight="1">
      <c r="A2640" s="1112" t="s">
        <v>765</v>
      </c>
      <c r="B2640" s="1113" t="s">
        <v>4342</v>
      </c>
      <c r="C2640" s="1112" t="s">
        <v>515</v>
      </c>
      <c r="D2640" s="1114" t="s">
        <v>4476</v>
      </c>
      <c r="E2640" s="1113"/>
      <c r="F2640" s="1112" t="s">
        <v>1083</v>
      </c>
      <c r="G2640" s="1113"/>
      <c r="H2640" s="1115">
        <v>240</v>
      </c>
      <c r="I2640" s="1116">
        <v>220000</v>
      </c>
      <c r="J2640" s="1117">
        <v>29.1</v>
      </c>
      <c r="K2640" s="1118">
        <f t="shared" si="137"/>
        <v>6984</v>
      </c>
      <c r="L2640" s="1119">
        <f t="shared" si="138"/>
        <v>6.984</v>
      </c>
      <c r="M2640" s="663">
        <f t="shared" si="139"/>
        <v>52800000</v>
      </c>
      <c r="N2640" s="1113"/>
      <c r="O2640" s="1113"/>
      <c r="P2640" s="1112" t="s">
        <v>761</v>
      </c>
      <c r="Q2640" s="1112" t="s">
        <v>691</v>
      </c>
      <c r="R2640" s="1112" t="s">
        <v>60</v>
      </c>
      <c r="S2640" s="1112" t="s">
        <v>765</v>
      </c>
    </row>
    <row r="2641" spans="1:19" ht="20.25" customHeight="1">
      <c r="A2641" s="1112" t="s">
        <v>110</v>
      </c>
      <c r="B2641" s="1113" t="s">
        <v>4505</v>
      </c>
      <c r="C2641" s="1112" t="s">
        <v>3920</v>
      </c>
      <c r="D2641" s="1114" t="s">
        <v>4454</v>
      </c>
      <c r="E2641" s="1113"/>
      <c r="F2641" s="1112" t="s">
        <v>4510</v>
      </c>
      <c r="G2641" s="1113" t="s">
        <v>58</v>
      </c>
      <c r="H2641" s="1115">
        <v>34</v>
      </c>
      <c r="I2641" s="1116">
        <v>59000</v>
      </c>
      <c r="J2641" s="1117">
        <v>35</v>
      </c>
      <c r="K2641" s="1118">
        <f t="shared" si="137"/>
        <v>1190</v>
      </c>
      <c r="L2641" s="1119">
        <f t="shared" si="138"/>
        <v>1.19</v>
      </c>
      <c r="M2641" s="663">
        <f t="shared" si="139"/>
        <v>2006000</v>
      </c>
      <c r="N2641" s="1113"/>
      <c r="O2641" s="1113"/>
      <c r="P2641" s="1112" t="s">
        <v>284</v>
      </c>
      <c r="Q2641" s="1112" t="s">
        <v>358</v>
      </c>
      <c r="R2641" s="1112" t="s">
        <v>68</v>
      </c>
      <c r="S2641" s="1112" t="s">
        <v>4506</v>
      </c>
    </row>
    <row r="2642" spans="1:19" ht="20.25" customHeight="1">
      <c r="A2642" s="1112" t="s">
        <v>110</v>
      </c>
      <c r="B2642" s="1113" t="s">
        <v>4505</v>
      </c>
      <c r="C2642" s="1112" t="s">
        <v>3920</v>
      </c>
      <c r="D2642" s="1114" t="s">
        <v>4454</v>
      </c>
      <c r="E2642" s="1113"/>
      <c r="F2642" s="1112" t="s">
        <v>2844</v>
      </c>
      <c r="G2642" s="1113"/>
      <c r="H2642" s="1115">
        <v>162</v>
      </c>
      <c r="I2642" s="1116">
        <v>51000</v>
      </c>
      <c r="J2642" s="1117">
        <v>19</v>
      </c>
      <c r="K2642" s="1118">
        <f t="shared" si="137"/>
        <v>3078</v>
      </c>
      <c r="L2642" s="1119">
        <f t="shared" si="138"/>
        <v>3.0779999999999998</v>
      </c>
      <c r="M2642" s="663">
        <f t="shared" si="139"/>
        <v>8262000</v>
      </c>
      <c r="N2642" s="1113"/>
      <c r="O2642" s="1113"/>
      <c r="P2642" s="1112" t="s">
        <v>284</v>
      </c>
      <c r="Q2642" s="1112" t="s">
        <v>361</v>
      </c>
      <c r="R2642" s="1112" t="s">
        <v>68</v>
      </c>
      <c r="S2642" s="1112" t="s">
        <v>4506</v>
      </c>
    </row>
    <row r="2643" spans="1:19" ht="20.25" customHeight="1">
      <c r="A2643" s="1112" t="s">
        <v>110</v>
      </c>
      <c r="B2643" s="1113" t="s">
        <v>4505</v>
      </c>
      <c r="C2643" s="1112" t="s">
        <v>3920</v>
      </c>
      <c r="D2643" s="1114" t="s">
        <v>4454</v>
      </c>
      <c r="E2643" s="1113"/>
      <c r="F2643" s="1112" t="s">
        <v>363</v>
      </c>
      <c r="G2643" s="1113"/>
      <c r="H2643" s="1115">
        <v>77</v>
      </c>
      <c r="I2643" s="1116">
        <v>135000</v>
      </c>
      <c r="J2643" s="1117">
        <v>42</v>
      </c>
      <c r="K2643" s="1118">
        <f t="shared" si="137"/>
        <v>3234</v>
      </c>
      <c r="L2643" s="1119">
        <f t="shared" si="138"/>
        <v>3.234</v>
      </c>
      <c r="M2643" s="663">
        <f t="shared" si="139"/>
        <v>10395000</v>
      </c>
      <c r="N2643" s="1113"/>
      <c r="O2643" s="1113"/>
      <c r="P2643" s="1112" t="s">
        <v>284</v>
      </c>
      <c r="Q2643" s="1112" t="s">
        <v>364</v>
      </c>
      <c r="R2643" s="1112" t="s">
        <v>68</v>
      </c>
      <c r="S2643" s="1112" t="s">
        <v>152</v>
      </c>
    </row>
    <row r="2644" spans="1:19" ht="20.25" customHeight="1">
      <c r="A2644" s="1112" t="s">
        <v>110</v>
      </c>
      <c r="B2644" s="1113" t="s">
        <v>4505</v>
      </c>
      <c r="C2644" s="1112" t="s">
        <v>3920</v>
      </c>
      <c r="D2644" s="1114" t="s">
        <v>4454</v>
      </c>
      <c r="E2644" s="1113"/>
      <c r="F2644" s="1112" t="s">
        <v>590</v>
      </c>
      <c r="G2644" s="1113"/>
      <c r="H2644" s="1115">
        <v>35</v>
      </c>
      <c r="I2644" s="1116">
        <v>14000</v>
      </c>
      <c r="J2644" s="1117">
        <v>18</v>
      </c>
      <c r="K2644" s="1118">
        <f t="shared" si="137"/>
        <v>630</v>
      </c>
      <c r="L2644" s="1119">
        <f t="shared" si="138"/>
        <v>0.63</v>
      </c>
      <c r="M2644" s="663">
        <f t="shared" si="139"/>
        <v>490000</v>
      </c>
      <c r="N2644" s="1113"/>
      <c r="O2644" s="1113"/>
      <c r="P2644" s="1112" t="s">
        <v>284</v>
      </c>
      <c r="Q2644" s="1112" t="s">
        <v>270</v>
      </c>
      <c r="R2644" s="1112" t="s">
        <v>68</v>
      </c>
      <c r="S2644" s="1112" t="s">
        <v>4506</v>
      </c>
    </row>
    <row r="2645" spans="1:19" ht="20.25" customHeight="1">
      <c r="A2645" s="1112" t="s">
        <v>110</v>
      </c>
      <c r="B2645" s="1113" t="s">
        <v>4505</v>
      </c>
      <c r="C2645" s="1112" t="s">
        <v>3920</v>
      </c>
      <c r="D2645" s="1114" t="s">
        <v>4454</v>
      </c>
      <c r="E2645" s="1113"/>
      <c r="F2645" s="1112" t="s">
        <v>626</v>
      </c>
      <c r="G2645" s="1113"/>
      <c r="H2645" s="1115">
        <v>91</v>
      </c>
      <c r="I2645" s="1116">
        <v>30000</v>
      </c>
      <c r="J2645" s="1117">
        <v>6</v>
      </c>
      <c r="K2645" s="1118">
        <f t="shared" si="137"/>
        <v>546</v>
      </c>
      <c r="L2645" s="1119">
        <f t="shared" si="138"/>
        <v>0.54600000000000004</v>
      </c>
      <c r="M2645" s="663">
        <f t="shared" si="139"/>
        <v>2730000</v>
      </c>
      <c r="N2645" s="1113"/>
      <c r="O2645" s="1113"/>
      <c r="P2645" s="1112" t="s">
        <v>284</v>
      </c>
      <c r="Q2645" s="1112" t="s">
        <v>344</v>
      </c>
      <c r="R2645" s="1112" t="s">
        <v>68</v>
      </c>
      <c r="S2645" s="1112" t="s">
        <v>4506</v>
      </c>
    </row>
    <row r="2646" spans="1:19" ht="20.25" customHeight="1">
      <c r="A2646" s="1112" t="s">
        <v>110</v>
      </c>
      <c r="B2646" s="1113" t="s">
        <v>4505</v>
      </c>
      <c r="C2646" s="1112" t="s">
        <v>3920</v>
      </c>
      <c r="D2646" s="1114" t="s">
        <v>4454</v>
      </c>
      <c r="E2646" s="1113"/>
      <c r="F2646" s="1112" t="s">
        <v>71</v>
      </c>
      <c r="G2646" s="1113"/>
      <c r="H2646" s="1115">
        <v>125</v>
      </c>
      <c r="I2646" s="1116">
        <v>25000</v>
      </c>
      <c r="J2646" s="1117"/>
      <c r="K2646" s="1118">
        <f t="shared" si="137"/>
        <v>0</v>
      </c>
      <c r="L2646" s="1119">
        <f t="shared" si="138"/>
        <v>0</v>
      </c>
      <c r="M2646" s="663">
        <f t="shared" si="139"/>
        <v>3125000</v>
      </c>
      <c r="N2646" s="1113"/>
      <c r="O2646" s="1113"/>
      <c r="P2646" s="1112" t="s">
        <v>284</v>
      </c>
      <c r="Q2646" s="1112" t="s">
        <v>271</v>
      </c>
      <c r="R2646" s="1112" t="s">
        <v>73</v>
      </c>
      <c r="S2646" s="1112" t="s">
        <v>4506</v>
      </c>
    </row>
    <row r="2647" spans="1:19" ht="20.25" customHeight="1">
      <c r="A2647" s="1112" t="s">
        <v>110</v>
      </c>
      <c r="B2647" s="1113" t="s">
        <v>4505</v>
      </c>
      <c r="C2647" s="1112" t="s">
        <v>3920</v>
      </c>
      <c r="D2647" s="1114" t="s">
        <v>4454</v>
      </c>
      <c r="E2647" s="1113"/>
      <c r="F2647" s="1112" t="s">
        <v>4529</v>
      </c>
      <c r="G2647" s="1113"/>
      <c r="H2647" s="1115">
        <v>10</v>
      </c>
      <c r="I2647" s="1116">
        <v>100000</v>
      </c>
      <c r="J2647" s="1117">
        <v>23</v>
      </c>
      <c r="K2647" s="1118">
        <f t="shared" si="137"/>
        <v>230</v>
      </c>
      <c r="L2647" s="1119">
        <f t="shared" si="138"/>
        <v>0.23</v>
      </c>
      <c r="M2647" s="663">
        <f t="shared" si="139"/>
        <v>1000000</v>
      </c>
      <c r="N2647" s="1113"/>
      <c r="O2647" s="1113"/>
      <c r="P2647" s="1112" t="s">
        <v>284</v>
      </c>
      <c r="Q2647" s="1112" t="s">
        <v>628</v>
      </c>
      <c r="R2647" s="1112" t="s">
        <v>68</v>
      </c>
      <c r="S2647" s="1112" t="s">
        <v>4506</v>
      </c>
    </row>
    <row r="2648" spans="1:19" ht="20.25" customHeight="1">
      <c r="A2648" s="1112" t="s">
        <v>110</v>
      </c>
      <c r="B2648" s="1113" t="s">
        <v>4505</v>
      </c>
      <c r="C2648" s="1112" t="s">
        <v>3920</v>
      </c>
      <c r="D2648" s="1114" t="s">
        <v>4454</v>
      </c>
      <c r="E2648" s="1113"/>
      <c r="F2648" s="1112" t="s">
        <v>75</v>
      </c>
      <c r="G2648" s="1113"/>
      <c r="H2648" s="1115">
        <v>33</v>
      </c>
      <c r="I2648" s="1116">
        <v>40000</v>
      </c>
      <c r="J2648" s="1117"/>
      <c r="K2648" s="1118">
        <f t="shared" si="137"/>
        <v>0</v>
      </c>
      <c r="L2648" s="1119">
        <f t="shared" si="138"/>
        <v>0</v>
      </c>
      <c r="M2648" s="663">
        <f t="shared" si="139"/>
        <v>1320000</v>
      </c>
      <c r="N2648" s="1113"/>
      <c r="O2648" s="1113"/>
      <c r="P2648" s="1112" t="s">
        <v>284</v>
      </c>
      <c r="Q2648" s="1112" t="s">
        <v>272</v>
      </c>
      <c r="R2648" s="1112" t="s">
        <v>73</v>
      </c>
      <c r="S2648" s="1112" t="s">
        <v>4506</v>
      </c>
    </row>
    <row r="2649" spans="1:19" ht="20.25" customHeight="1">
      <c r="A2649" s="1112" t="s">
        <v>110</v>
      </c>
      <c r="B2649" s="1113" t="s">
        <v>4505</v>
      </c>
      <c r="C2649" s="1112" t="s">
        <v>3920</v>
      </c>
      <c r="D2649" s="1114" t="s">
        <v>4454</v>
      </c>
      <c r="E2649" s="1113"/>
      <c r="F2649" s="1112" t="s">
        <v>893</v>
      </c>
      <c r="G2649" s="1113"/>
      <c r="H2649" s="1115">
        <v>28</v>
      </c>
      <c r="I2649" s="1116">
        <v>70000</v>
      </c>
      <c r="J2649" s="1117"/>
      <c r="K2649" s="1118">
        <f t="shared" si="137"/>
        <v>0</v>
      </c>
      <c r="L2649" s="1119">
        <f t="shared" si="138"/>
        <v>0</v>
      </c>
      <c r="M2649" s="663">
        <f t="shared" si="139"/>
        <v>1960000</v>
      </c>
      <c r="N2649" s="1113"/>
      <c r="O2649" s="1113"/>
      <c r="P2649" s="1112" t="s">
        <v>284</v>
      </c>
      <c r="Q2649" s="1112" t="s">
        <v>272</v>
      </c>
      <c r="R2649" s="1112" t="s">
        <v>73</v>
      </c>
      <c r="S2649" s="1112" t="s">
        <v>4506</v>
      </c>
    </row>
    <row r="2650" spans="1:19" ht="20.25" customHeight="1">
      <c r="A2650" s="1112" t="s">
        <v>110</v>
      </c>
      <c r="B2650" s="1113" t="s">
        <v>4505</v>
      </c>
      <c r="C2650" s="1112" t="s">
        <v>3920</v>
      </c>
      <c r="D2650" s="1114" t="s">
        <v>4454</v>
      </c>
      <c r="E2650" s="1113"/>
      <c r="F2650" s="1112" t="s">
        <v>4507</v>
      </c>
      <c r="G2650" s="1113"/>
      <c r="H2650" s="1115">
        <v>48</v>
      </c>
      <c r="I2650" s="1116">
        <v>100000</v>
      </c>
      <c r="J2650" s="1117"/>
      <c r="K2650" s="1118">
        <f t="shared" si="137"/>
        <v>0</v>
      </c>
      <c r="L2650" s="1119">
        <f t="shared" si="138"/>
        <v>0</v>
      </c>
      <c r="M2650" s="663">
        <f t="shared" si="139"/>
        <v>4800000</v>
      </c>
      <c r="N2650" s="1113"/>
      <c r="O2650" s="1113"/>
      <c r="P2650" s="1112" t="s">
        <v>284</v>
      </c>
      <c r="Q2650" s="1112" t="s">
        <v>336</v>
      </c>
      <c r="R2650" s="1112" t="s">
        <v>73</v>
      </c>
      <c r="S2650" s="1112" t="s">
        <v>4506</v>
      </c>
    </row>
    <row r="2651" spans="1:19" ht="20.25" customHeight="1">
      <c r="A2651" s="1112" t="s">
        <v>110</v>
      </c>
      <c r="B2651" s="1113" t="s">
        <v>4508</v>
      </c>
      <c r="C2651" s="1112" t="s">
        <v>3920</v>
      </c>
      <c r="D2651" s="1114" t="s">
        <v>4454</v>
      </c>
      <c r="E2651" s="1113"/>
      <c r="F2651" s="1112" t="s">
        <v>2844</v>
      </c>
      <c r="G2651" s="1113"/>
      <c r="H2651" s="1115">
        <v>70</v>
      </c>
      <c r="I2651" s="1116">
        <v>51000</v>
      </c>
      <c r="J2651" s="1117">
        <v>19</v>
      </c>
      <c r="K2651" s="1118">
        <f t="shared" si="137"/>
        <v>1330</v>
      </c>
      <c r="L2651" s="1119">
        <f t="shared" si="138"/>
        <v>1.33</v>
      </c>
      <c r="M2651" s="663">
        <f t="shared" si="139"/>
        <v>3570000</v>
      </c>
      <c r="N2651" s="1113"/>
      <c r="O2651" s="1113"/>
      <c r="P2651" s="1112" t="s">
        <v>284</v>
      </c>
      <c r="Q2651" s="1112" t="s">
        <v>361</v>
      </c>
      <c r="R2651" s="1112" t="s">
        <v>68</v>
      </c>
      <c r="S2651" s="1112" t="s">
        <v>4506</v>
      </c>
    </row>
    <row r="2652" spans="1:19" ht="20.25" customHeight="1">
      <c r="A2652" s="1112" t="s">
        <v>110</v>
      </c>
      <c r="B2652" s="1113" t="s">
        <v>4508</v>
      </c>
      <c r="C2652" s="1112" t="s">
        <v>3920</v>
      </c>
      <c r="D2652" s="1114" t="s">
        <v>4454</v>
      </c>
      <c r="E2652" s="1113"/>
      <c r="F2652" s="1112" t="s">
        <v>363</v>
      </c>
      <c r="G2652" s="1113"/>
      <c r="H2652" s="1115">
        <v>35</v>
      </c>
      <c r="I2652" s="1116">
        <v>135000</v>
      </c>
      <c r="J2652" s="1117">
        <v>42</v>
      </c>
      <c r="K2652" s="1118">
        <f t="shared" si="137"/>
        <v>1470</v>
      </c>
      <c r="L2652" s="1119">
        <f t="shared" si="138"/>
        <v>1.47</v>
      </c>
      <c r="M2652" s="663">
        <f t="shared" si="139"/>
        <v>4725000</v>
      </c>
      <c r="N2652" s="1113"/>
      <c r="O2652" s="1113"/>
      <c r="P2652" s="1112" t="s">
        <v>284</v>
      </c>
      <c r="Q2652" s="1112" t="s">
        <v>364</v>
      </c>
      <c r="R2652" s="1112" t="s">
        <v>68</v>
      </c>
      <c r="S2652" s="1112" t="s">
        <v>4506</v>
      </c>
    </row>
    <row r="2653" spans="1:19" ht="20.25" customHeight="1">
      <c r="A2653" s="1112" t="s">
        <v>110</v>
      </c>
      <c r="B2653" s="1113" t="s">
        <v>4508</v>
      </c>
      <c r="C2653" s="1112" t="s">
        <v>3920</v>
      </c>
      <c r="D2653" s="1114" t="s">
        <v>4454</v>
      </c>
      <c r="E2653" s="1113"/>
      <c r="F2653" s="1112" t="s">
        <v>71</v>
      </c>
      <c r="G2653" s="1113"/>
      <c r="H2653" s="1115">
        <v>35</v>
      </c>
      <c r="I2653" s="1116">
        <v>25000</v>
      </c>
      <c r="J2653" s="1117"/>
      <c r="K2653" s="1118">
        <f t="shared" si="137"/>
        <v>0</v>
      </c>
      <c r="L2653" s="1119">
        <f t="shared" si="138"/>
        <v>0</v>
      </c>
      <c r="M2653" s="663">
        <f t="shared" si="139"/>
        <v>875000</v>
      </c>
      <c r="N2653" s="1113"/>
      <c r="O2653" s="1113"/>
      <c r="P2653" s="1112" t="s">
        <v>284</v>
      </c>
      <c r="Q2653" s="1112" t="s">
        <v>271</v>
      </c>
      <c r="R2653" s="1112" t="s">
        <v>73</v>
      </c>
      <c r="S2653" s="1112" t="s">
        <v>4506</v>
      </c>
    </row>
    <row r="2654" spans="1:19" ht="20.25" customHeight="1">
      <c r="A2654" s="1112" t="s">
        <v>110</v>
      </c>
      <c r="B2654" s="1113" t="s">
        <v>4508</v>
      </c>
      <c r="C2654" s="1112" t="s">
        <v>3920</v>
      </c>
      <c r="D2654" s="1114" t="s">
        <v>4454</v>
      </c>
      <c r="E2654" s="1113"/>
      <c r="F2654" s="1112" t="s">
        <v>4529</v>
      </c>
      <c r="G2654" s="1113"/>
      <c r="H2654" s="1115">
        <v>8</v>
      </c>
      <c r="I2654" s="1116">
        <v>100000</v>
      </c>
      <c r="J2654" s="1117">
        <v>23</v>
      </c>
      <c r="K2654" s="1118">
        <f t="shared" si="137"/>
        <v>184</v>
      </c>
      <c r="L2654" s="1119">
        <f t="shared" si="138"/>
        <v>0.184</v>
      </c>
      <c r="M2654" s="663">
        <f t="shared" si="139"/>
        <v>800000</v>
      </c>
      <c r="N2654" s="1113"/>
      <c r="O2654" s="1113"/>
      <c r="P2654" s="1112" t="s">
        <v>284</v>
      </c>
      <c r="Q2654" s="1112" t="s">
        <v>628</v>
      </c>
      <c r="R2654" s="1112" t="s">
        <v>68</v>
      </c>
      <c r="S2654" s="1112" t="s">
        <v>4506</v>
      </c>
    </row>
    <row r="2655" spans="1:19" ht="20.25" customHeight="1">
      <c r="A2655" s="1112" t="s">
        <v>110</v>
      </c>
      <c r="B2655" s="1113" t="s">
        <v>4508</v>
      </c>
      <c r="C2655" s="1112" t="s">
        <v>3920</v>
      </c>
      <c r="D2655" s="1114" t="s">
        <v>4454</v>
      </c>
      <c r="E2655" s="1113"/>
      <c r="F2655" s="1112" t="s">
        <v>893</v>
      </c>
      <c r="G2655" s="1113"/>
      <c r="H2655" s="1115">
        <v>40</v>
      </c>
      <c r="I2655" s="1116">
        <v>70000</v>
      </c>
      <c r="J2655" s="1117"/>
      <c r="K2655" s="1118">
        <f t="shared" si="137"/>
        <v>0</v>
      </c>
      <c r="L2655" s="1119">
        <f t="shared" si="138"/>
        <v>0</v>
      </c>
      <c r="M2655" s="663">
        <f t="shared" si="139"/>
        <v>2800000</v>
      </c>
      <c r="N2655" s="1113"/>
      <c r="O2655" s="1113"/>
      <c r="P2655" s="1112" t="s">
        <v>284</v>
      </c>
      <c r="Q2655" s="1112" t="s">
        <v>272</v>
      </c>
      <c r="R2655" s="1112" t="s">
        <v>73</v>
      </c>
      <c r="S2655" s="1112" t="s">
        <v>4506</v>
      </c>
    </row>
    <row r="2656" spans="1:19" ht="20.25" customHeight="1">
      <c r="A2656" s="1112" t="s">
        <v>110</v>
      </c>
      <c r="B2656" s="1113" t="s">
        <v>4508</v>
      </c>
      <c r="C2656" s="1112" t="s">
        <v>3920</v>
      </c>
      <c r="D2656" s="1114" t="s">
        <v>4469</v>
      </c>
      <c r="E2656" s="1113"/>
      <c r="F2656" s="1112" t="s">
        <v>1336</v>
      </c>
      <c r="G2656" s="1113"/>
      <c r="H2656" s="1115">
        <v>86</v>
      </c>
      <c r="I2656" s="1116">
        <v>130000</v>
      </c>
      <c r="J2656" s="1117"/>
      <c r="K2656" s="1118">
        <f t="shared" si="137"/>
        <v>0</v>
      </c>
      <c r="L2656" s="1119">
        <f t="shared" si="138"/>
        <v>0</v>
      </c>
      <c r="M2656" s="663">
        <f t="shared" si="139"/>
        <v>11180000</v>
      </c>
      <c r="N2656" s="1113"/>
      <c r="O2656" s="1113"/>
      <c r="P2656" s="1112" t="s">
        <v>284</v>
      </c>
      <c r="Q2656" s="1112" t="s">
        <v>281</v>
      </c>
      <c r="R2656" s="1112" t="s">
        <v>70</v>
      </c>
      <c r="S2656" s="1112" t="s">
        <v>4506</v>
      </c>
    </row>
    <row r="2657" spans="1:21" ht="20.25" customHeight="1">
      <c r="A2657" s="1226" t="s">
        <v>1728</v>
      </c>
      <c r="B2657" s="1227" t="s">
        <v>4520</v>
      </c>
      <c r="C2657" s="1226" t="s">
        <v>1377</v>
      </c>
      <c r="D2657" s="1055" t="s">
        <v>1877</v>
      </c>
      <c r="E2657" s="1227"/>
      <c r="F2657" s="1226" t="s">
        <v>696</v>
      </c>
      <c r="G2657" s="1227"/>
      <c r="H2657" s="1228">
        <v>19</v>
      </c>
      <c r="I2657" s="1229">
        <v>277430.2</v>
      </c>
      <c r="J2657" s="1230">
        <v>34.200000000000003</v>
      </c>
      <c r="K2657" s="1122">
        <f t="shared" si="137"/>
        <v>649.80000000000007</v>
      </c>
      <c r="L2657" s="1014">
        <f t="shared" si="138"/>
        <v>0.64980000000000004</v>
      </c>
      <c r="M2657" s="1011">
        <f t="shared" si="139"/>
        <v>5271173.8</v>
      </c>
      <c r="N2657" s="1227"/>
      <c r="O2657" s="1227" t="s">
        <v>4521</v>
      </c>
      <c r="P2657" s="1226" t="s">
        <v>1361</v>
      </c>
      <c r="Q2657" s="1226" t="s">
        <v>343</v>
      </c>
      <c r="R2657" s="1226" t="s">
        <v>60</v>
      </c>
      <c r="S2657" s="1226" t="s">
        <v>1682</v>
      </c>
      <c r="T2657" s="34" t="s">
        <v>4522</v>
      </c>
      <c r="U2657" s="34" t="s">
        <v>3845</v>
      </c>
    </row>
    <row r="2658" spans="1:21" ht="20.25" customHeight="1">
      <c r="A2658" s="1226" t="s">
        <v>1728</v>
      </c>
      <c r="B2658" s="1227" t="s">
        <v>4523</v>
      </c>
      <c r="C2658" s="1226" t="s">
        <v>1377</v>
      </c>
      <c r="D2658" s="1055" t="s">
        <v>1877</v>
      </c>
      <c r="E2658" s="1227"/>
      <c r="F2658" s="1226" t="s">
        <v>2517</v>
      </c>
      <c r="G2658" s="1227"/>
      <c r="H2658" s="1228">
        <v>19</v>
      </c>
      <c r="I2658" s="1229">
        <v>320279.3</v>
      </c>
      <c r="J2658" s="1230">
        <v>0</v>
      </c>
      <c r="K2658" s="1122">
        <f t="shared" si="137"/>
        <v>0</v>
      </c>
      <c r="L2658" s="1014">
        <f t="shared" si="138"/>
        <v>0</v>
      </c>
      <c r="M2658" s="1011">
        <f t="shared" si="139"/>
        <v>6085306.7000000002</v>
      </c>
      <c r="N2658" s="1227"/>
      <c r="O2658" s="1227" t="s">
        <v>4521</v>
      </c>
      <c r="P2658" s="1226" t="s">
        <v>1361</v>
      </c>
      <c r="Q2658" s="1226" t="s">
        <v>354</v>
      </c>
      <c r="R2658" s="1226" t="s">
        <v>70</v>
      </c>
      <c r="S2658" s="1226" t="s">
        <v>1682</v>
      </c>
      <c r="T2658" s="34" t="s">
        <v>4524</v>
      </c>
      <c r="U2658" s="34" t="s">
        <v>3845</v>
      </c>
    </row>
    <row r="2659" spans="1:21" ht="20.25" customHeight="1">
      <c r="A2659" s="1226" t="s">
        <v>1728</v>
      </c>
      <c r="B2659" s="1227" t="s">
        <v>4523</v>
      </c>
      <c r="C2659" s="1226" t="s">
        <v>1377</v>
      </c>
      <c r="D2659" s="1055" t="s">
        <v>1877</v>
      </c>
      <c r="E2659" s="1227"/>
      <c r="F2659" s="1226" t="s">
        <v>880</v>
      </c>
      <c r="G2659" s="1227"/>
      <c r="H2659" s="1228">
        <v>19</v>
      </c>
      <c r="I2659" s="1229">
        <v>2614.5</v>
      </c>
      <c r="J2659" s="1230">
        <v>0</v>
      </c>
      <c r="K2659" s="1122">
        <f t="shared" si="137"/>
        <v>0</v>
      </c>
      <c r="L2659" s="1014">
        <f t="shared" si="138"/>
        <v>0</v>
      </c>
      <c r="M2659" s="1011">
        <f t="shared" si="139"/>
        <v>49675.5</v>
      </c>
      <c r="N2659" s="1227"/>
      <c r="O2659" s="1227" t="s">
        <v>4521</v>
      </c>
      <c r="P2659" s="1226" t="s">
        <v>1361</v>
      </c>
      <c r="Q2659" s="1226" t="s">
        <v>336</v>
      </c>
      <c r="R2659" s="1226" t="s">
        <v>73</v>
      </c>
      <c r="S2659" s="1226" t="s">
        <v>1682</v>
      </c>
      <c r="T2659" s="34" t="s">
        <v>1576</v>
      </c>
      <c r="U2659" s="34" t="s">
        <v>3845</v>
      </c>
    </row>
    <row r="2660" spans="1:21" ht="20.25" customHeight="1">
      <c r="A2660" s="1226" t="s">
        <v>744</v>
      </c>
      <c r="B2660" s="1227" t="s">
        <v>4525</v>
      </c>
      <c r="C2660" s="1226" t="s">
        <v>863</v>
      </c>
      <c r="D2660" s="1055" t="s">
        <v>4171</v>
      </c>
      <c r="E2660" s="1227"/>
      <c r="F2660" s="1226" t="s">
        <v>534</v>
      </c>
      <c r="G2660" s="1227"/>
      <c r="H2660" s="1228">
        <v>620</v>
      </c>
      <c r="I2660" s="1229">
        <v>61200</v>
      </c>
      <c r="J2660" s="1230">
        <v>0</v>
      </c>
      <c r="K2660" s="1122">
        <f t="shared" si="137"/>
        <v>0</v>
      </c>
      <c r="L2660" s="1014">
        <f t="shared" si="138"/>
        <v>0</v>
      </c>
      <c r="M2660" s="1011">
        <f t="shared" si="139"/>
        <v>37944000</v>
      </c>
      <c r="N2660" s="1227"/>
      <c r="O2660" s="1227" t="s">
        <v>3088</v>
      </c>
      <c r="P2660" s="1226" t="s">
        <v>759</v>
      </c>
      <c r="Q2660" s="1226" t="s">
        <v>278</v>
      </c>
      <c r="R2660" s="1226" t="s">
        <v>73</v>
      </c>
      <c r="S2660" s="1226" t="s">
        <v>109</v>
      </c>
    </row>
    <row r="2661" spans="1:21" ht="20.25" customHeight="1">
      <c r="A2661" s="1226" t="s">
        <v>744</v>
      </c>
      <c r="B2661" s="1227" t="s">
        <v>4526</v>
      </c>
      <c r="C2661" s="1226" t="s">
        <v>863</v>
      </c>
      <c r="D2661" s="1055" t="s">
        <v>4171</v>
      </c>
      <c r="E2661" s="1227"/>
      <c r="F2661" s="1226" t="s">
        <v>985</v>
      </c>
      <c r="G2661" s="1227"/>
      <c r="H2661" s="1228">
        <v>620</v>
      </c>
      <c r="I2661" s="1229">
        <v>8100</v>
      </c>
      <c r="J2661" s="1230">
        <v>0</v>
      </c>
      <c r="K2661" s="1122">
        <f t="shared" si="137"/>
        <v>0</v>
      </c>
      <c r="L2661" s="1014">
        <f t="shared" si="138"/>
        <v>0</v>
      </c>
      <c r="M2661" s="1011">
        <f t="shared" si="139"/>
        <v>5022000</v>
      </c>
      <c r="N2661" s="1227"/>
      <c r="O2661" s="1227" t="s">
        <v>4527</v>
      </c>
      <c r="P2661" s="1226" t="s">
        <v>759</v>
      </c>
      <c r="Q2661" s="1226" t="s">
        <v>336</v>
      </c>
      <c r="R2661" s="1226" t="s">
        <v>73</v>
      </c>
      <c r="S2661" s="1226" t="s">
        <v>109</v>
      </c>
    </row>
    <row r="2662" spans="1:21" ht="20.25" customHeight="1">
      <c r="A2662" s="1226" t="s">
        <v>744</v>
      </c>
      <c r="B2662" s="1227" t="s">
        <v>4526</v>
      </c>
      <c r="C2662" s="1226" t="s">
        <v>863</v>
      </c>
      <c r="D2662" s="1055" t="s">
        <v>4171</v>
      </c>
      <c r="E2662" s="1227"/>
      <c r="F2662" s="1226" t="s">
        <v>1724</v>
      </c>
      <c r="G2662" s="1227"/>
      <c r="H2662" s="1228">
        <v>620</v>
      </c>
      <c r="I2662" s="1229">
        <v>12021.4</v>
      </c>
      <c r="J2662" s="1230">
        <v>0</v>
      </c>
      <c r="K2662" s="1122">
        <f t="shared" si="137"/>
        <v>0</v>
      </c>
      <c r="L2662" s="1014">
        <f t="shared" si="138"/>
        <v>0</v>
      </c>
      <c r="M2662" s="1011">
        <f t="shared" si="139"/>
        <v>7453268</v>
      </c>
      <c r="N2662" s="1227"/>
      <c r="O2662" s="1227" t="s">
        <v>4528</v>
      </c>
      <c r="P2662" s="1226" t="s">
        <v>759</v>
      </c>
      <c r="Q2662" s="1226" t="s">
        <v>336</v>
      </c>
      <c r="R2662" s="1226" t="s">
        <v>73</v>
      </c>
      <c r="S2662" s="1226" t="s">
        <v>109</v>
      </c>
    </row>
    <row r="2663" spans="1:21" ht="20.25" customHeight="1">
      <c r="A2663" s="1226" t="s">
        <v>744</v>
      </c>
      <c r="B2663" s="1227" t="s">
        <v>4526</v>
      </c>
      <c r="C2663" s="1226" t="s">
        <v>863</v>
      </c>
      <c r="D2663" s="1055" t="s">
        <v>4171</v>
      </c>
      <c r="E2663" s="1227"/>
      <c r="F2663" s="1226" t="s">
        <v>442</v>
      </c>
      <c r="G2663" s="1227"/>
      <c r="H2663" s="1228">
        <v>620</v>
      </c>
      <c r="I2663" s="1229">
        <v>771.4</v>
      </c>
      <c r="J2663" s="1230">
        <v>0</v>
      </c>
      <c r="K2663" s="1122">
        <f t="shared" si="137"/>
        <v>0</v>
      </c>
      <c r="L2663" s="1014">
        <f t="shared" si="138"/>
        <v>0</v>
      </c>
      <c r="M2663" s="1011">
        <f t="shared" si="139"/>
        <v>478268</v>
      </c>
      <c r="N2663" s="1227"/>
      <c r="O2663" s="1227" t="s">
        <v>4528</v>
      </c>
      <c r="P2663" s="1226" t="s">
        <v>759</v>
      </c>
      <c r="Q2663" s="1226" t="s">
        <v>336</v>
      </c>
      <c r="R2663" s="1226" t="s">
        <v>73</v>
      </c>
      <c r="S2663" s="1226" t="s">
        <v>109</v>
      </c>
    </row>
    <row r="2664" spans="1:21" ht="20.25" customHeight="1">
      <c r="A2664" s="1226" t="s">
        <v>744</v>
      </c>
      <c r="B2664" s="1227" t="s">
        <v>4526</v>
      </c>
      <c r="C2664" s="1226" t="s">
        <v>863</v>
      </c>
      <c r="D2664" s="1055" t="s">
        <v>4171</v>
      </c>
      <c r="E2664" s="1227"/>
      <c r="F2664" s="1226" t="s">
        <v>81</v>
      </c>
      <c r="G2664" s="1227"/>
      <c r="H2664" s="1228">
        <v>620</v>
      </c>
      <c r="I2664" s="1229">
        <v>5335.7</v>
      </c>
      <c r="J2664" s="1230">
        <v>0</v>
      </c>
      <c r="K2664" s="1122">
        <f t="shared" si="137"/>
        <v>0</v>
      </c>
      <c r="L2664" s="1014">
        <f t="shared" si="138"/>
        <v>0</v>
      </c>
      <c r="M2664" s="1011">
        <f t="shared" si="139"/>
        <v>3308134</v>
      </c>
      <c r="N2664" s="1227"/>
      <c r="O2664" s="1227" t="s">
        <v>4528</v>
      </c>
      <c r="P2664" s="1226" t="s">
        <v>759</v>
      </c>
      <c r="Q2664" s="1226" t="s">
        <v>336</v>
      </c>
      <c r="R2664" s="1226" t="s">
        <v>73</v>
      </c>
      <c r="S2664" s="1226" t="s">
        <v>109</v>
      </c>
    </row>
    <row r="2665" spans="1:21" ht="20.25" customHeight="1">
      <c r="A2665" s="1226" t="s">
        <v>744</v>
      </c>
      <c r="B2665" s="1227" t="s">
        <v>4526</v>
      </c>
      <c r="C2665" s="1226" t="s">
        <v>863</v>
      </c>
      <c r="D2665" s="1055" t="s">
        <v>4171</v>
      </c>
      <c r="E2665" s="1227"/>
      <c r="F2665" s="1226" t="s">
        <v>84</v>
      </c>
      <c r="G2665" s="1227"/>
      <c r="H2665" s="1228">
        <v>620</v>
      </c>
      <c r="I2665" s="1229">
        <v>6171.4</v>
      </c>
      <c r="J2665" s="1230">
        <v>0</v>
      </c>
      <c r="K2665" s="1122">
        <f t="shared" si="137"/>
        <v>0</v>
      </c>
      <c r="L2665" s="1014">
        <f t="shared" si="138"/>
        <v>0</v>
      </c>
      <c r="M2665" s="1011">
        <f t="shared" si="139"/>
        <v>3826268</v>
      </c>
      <c r="N2665" s="1227"/>
      <c r="O2665" s="1227" t="s">
        <v>4528</v>
      </c>
      <c r="P2665" s="1226" t="s">
        <v>759</v>
      </c>
      <c r="Q2665" s="1226" t="s">
        <v>336</v>
      </c>
      <c r="R2665" s="1226" t="s">
        <v>73</v>
      </c>
      <c r="S2665" s="1226" t="s">
        <v>109</v>
      </c>
    </row>
    <row r="2666" spans="1:21" ht="20.25" customHeight="1">
      <c r="A2666" s="1226" t="s">
        <v>235</v>
      </c>
      <c r="B2666" s="1227" t="s">
        <v>4543</v>
      </c>
      <c r="C2666" s="1226" t="s">
        <v>371</v>
      </c>
      <c r="D2666" s="1055" t="s">
        <v>4468</v>
      </c>
      <c r="E2666" s="1227"/>
      <c r="F2666" s="1226" t="s">
        <v>880</v>
      </c>
      <c r="G2666" s="1227"/>
      <c r="H2666" s="1228">
        <v>1323</v>
      </c>
      <c r="I2666" s="1229">
        <v>2318.9</v>
      </c>
      <c r="J2666" s="1230">
        <v>0</v>
      </c>
      <c r="K2666" s="1122">
        <f t="shared" si="137"/>
        <v>0</v>
      </c>
      <c r="L2666" s="1014">
        <f t="shared" si="138"/>
        <v>0</v>
      </c>
      <c r="M2666" s="1011">
        <f t="shared" si="139"/>
        <v>3067904.7</v>
      </c>
      <c r="N2666" s="1227"/>
      <c r="O2666" s="1227" t="s">
        <v>4544</v>
      </c>
      <c r="P2666" s="1226" t="s">
        <v>4545</v>
      </c>
      <c r="Q2666" s="1226" t="s">
        <v>336</v>
      </c>
      <c r="R2666" s="1226" t="s">
        <v>73</v>
      </c>
      <c r="S2666" s="1226" t="s">
        <v>213</v>
      </c>
    </row>
    <row r="2667" spans="1:21" ht="20.25" customHeight="1">
      <c r="A2667" s="1226" t="s">
        <v>235</v>
      </c>
      <c r="B2667" s="1227" t="s">
        <v>4546</v>
      </c>
      <c r="C2667" s="1226" t="s">
        <v>371</v>
      </c>
      <c r="D2667" s="1055" t="s">
        <v>4468</v>
      </c>
      <c r="E2667" s="1227"/>
      <c r="F2667" s="1226" t="s">
        <v>644</v>
      </c>
      <c r="G2667" s="1227"/>
      <c r="H2667" s="1228">
        <v>1217</v>
      </c>
      <c r="I2667" s="1229">
        <v>48018.2</v>
      </c>
      <c r="J2667" s="1230">
        <v>11.8</v>
      </c>
      <c r="K2667" s="1122">
        <f t="shared" si="137"/>
        <v>14360.6</v>
      </c>
      <c r="L2667" s="1014">
        <f t="shared" si="138"/>
        <v>14.3606</v>
      </c>
      <c r="M2667" s="1011">
        <f t="shared" si="139"/>
        <v>58438149.399999999</v>
      </c>
      <c r="N2667" s="1227"/>
      <c r="O2667" s="1227" t="s">
        <v>4547</v>
      </c>
      <c r="P2667" s="1226" t="s">
        <v>4545</v>
      </c>
      <c r="Q2667" s="1226" t="s">
        <v>270</v>
      </c>
      <c r="R2667" s="1226" t="s">
        <v>60</v>
      </c>
      <c r="S2667" s="1226" t="s">
        <v>213</v>
      </c>
    </row>
    <row r="2668" spans="1:21" ht="20.25" customHeight="1">
      <c r="A2668" s="1226" t="s">
        <v>235</v>
      </c>
      <c r="B2668" s="1227" t="s">
        <v>4546</v>
      </c>
      <c r="C2668" s="1226" t="s">
        <v>371</v>
      </c>
      <c r="D2668" s="1055" t="s">
        <v>4468</v>
      </c>
      <c r="E2668" s="1227"/>
      <c r="F2668" s="1226" t="s">
        <v>1387</v>
      </c>
      <c r="G2668" s="1227"/>
      <c r="H2668" s="1228">
        <v>1217</v>
      </c>
      <c r="I2668" s="1229">
        <v>11849.7</v>
      </c>
      <c r="J2668" s="1230">
        <v>0</v>
      </c>
      <c r="K2668" s="1122">
        <f t="shared" si="137"/>
        <v>0</v>
      </c>
      <c r="L2668" s="1014">
        <f t="shared" si="138"/>
        <v>0</v>
      </c>
      <c r="M2668" s="1011">
        <f t="shared" si="139"/>
        <v>14421084.9</v>
      </c>
      <c r="N2668" s="1227"/>
      <c r="O2668" s="1227" t="s">
        <v>4547</v>
      </c>
      <c r="P2668" s="1226" t="s">
        <v>4545</v>
      </c>
      <c r="Q2668" s="1226" t="s">
        <v>577</v>
      </c>
      <c r="R2668" s="1226" t="s">
        <v>4548</v>
      </c>
      <c r="S2668" s="1226" t="s">
        <v>213</v>
      </c>
    </row>
    <row r="2669" spans="1:21" ht="20.25" customHeight="1">
      <c r="A2669" s="1226" t="s">
        <v>235</v>
      </c>
      <c r="B2669" s="1227" t="s">
        <v>4546</v>
      </c>
      <c r="C2669" s="1226" t="s">
        <v>371</v>
      </c>
      <c r="D2669" s="1055" t="s">
        <v>4468</v>
      </c>
      <c r="E2669" s="1227"/>
      <c r="F2669" s="1226" t="s">
        <v>159</v>
      </c>
      <c r="G2669" s="1227"/>
      <c r="H2669" s="1228">
        <v>1323</v>
      </c>
      <c r="I2669" s="1229">
        <v>14000</v>
      </c>
      <c r="J2669" s="1230">
        <v>0</v>
      </c>
      <c r="K2669" s="1122">
        <f t="shared" si="137"/>
        <v>0</v>
      </c>
      <c r="L2669" s="1014">
        <f t="shared" si="138"/>
        <v>0</v>
      </c>
      <c r="M2669" s="1011">
        <f t="shared" si="139"/>
        <v>18522000</v>
      </c>
      <c r="N2669" s="1227"/>
      <c r="O2669" s="1227" t="s">
        <v>498</v>
      </c>
      <c r="P2669" s="1226" t="s">
        <v>4545</v>
      </c>
      <c r="Q2669" s="1226" t="s">
        <v>360</v>
      </c>
      <c r="R2669" s="1226" t="s">
        <v>73</v>
      </c>
      <c r="S2669" s="1226" t="s">
        <v>213</v>
      </c>
    </row>
    <row r="2670" spans="1:21" ht="20.25" customHeight="1">
      <c r="A2670" s="1226" t="s">
        <v>235</v>
      </c>
      <c r="B2670" s="1227" t="s">
        <v>4546</v>
      </c>
      <c r="C2670" s="1226" t="s">
        <v>371</v>
      </c>
      <c r="D2670" s="1055" t="s">
        <v>4468</v>
      </c>
      <c r="E2670" s="1227"/>
      <c r="F2670" s="1226" t="s">
        <v>160</v>
      </c>
      <c r="G2670" s="1227"/>
      <c r="H2670" s="1228">
        <v>1217</v>
      </c>
      <c r="I2670" s="1229">
        <v>22000</v>
      </c>
      <c r="J2670" s="1230">
        <v>0</v>
      </c>
      <c r="K2670" s="1122">
        <f t="shared" si="137"/>
        <v>0</v>
      </c>
      <c r="L2670" s="1014">
        <f t="shared" si="138"/>
        <v>0</v>
      </c>
      <c r="M2670" s="1011">
        <f t="shared" si="139"/>
        <v>26774000</v>
      </c>
      <c r="N2670" s="1227"/>
      <c r="O2670" s="1227" t="s">
        <v>11</v>
      </c>
      <c r="P2670" s="1226" t="s">
        <v>4545</v>
      </c>
      <c r="Q2670" s="1226" t="s">
        <v>360</v>
      </c>
      <c r="R2670" s="1226" t="s">
        <v>73</v>
      </c>
      <c r="S2670" s="1226" t="s">
        <v>213</v>
      </c>
    </row>
    <row r="2671" spans="1:21" ht="20.25" customHeight="1">
      <c r="A2671" s="1226" t="s">
        <v>235</v>
      </c>
      <c r="B2671" s="1227" t="s">
        <v>4546</v>
      </c>
      <c r="C2671" s="1226" t="s">
        <v>371</v>
      </c>
      <c r="D2671" s="1055" t="s">
        <v>4468</v>
      </c>
      <c r="E2671" s="1227"/>
      <c r="F2671" s="1226" t="s">
        <v>957</v>
      </c>
      <c r="G2671" s="1227"/>
      <c r="H2671" s="1228">
        <v>1323</v>
      </c>
      <c r="I2671" s="1229">
        <v>55717.3</v>
      </c>
      <c r="J2671" s="1230">
        <v>0</v>
      </c>
      <c r="K2671" s="1122">
        <f t="shared" si="137"/>
        <v>0</v>
      </c>
      <c r="L2671" s="1014">
        <f t="shared" si="138"/>
        <v>0</v>
      </c>
      <c r="M2671" s="1011">
        <f t="shared" si="139"/>
        <v>73713987.900000006</v>
      </c>
      <c r="N2671" s="1227"/>
      <c r="O2671" s="1227" t="s">
        <v>3603</v>
      </c>
      <c r="P2671" s="1226" t="s">
        <v>4545</v>
      </c>
      <c r="Q2671" s="1226" t="s">
        <v>278</v>
      </c>
      <c r="R2671" s="1226" t="s">
        <v>73</v>
      </c>
      <c r="S2671" s="1226" t="s">
        <v>213</v>
      </c>
    </row>
    <row r="2672" spans="1:21" ht="20.25" customHeight="1">
      <c r="A2672" s="1226" t="s">
        <v>235</v>
      </c>
      <c r="B2672" s="1227" t="s">
        <v>4546</v>
      </c>
      <c r="C2672" s="1226" t="s">
        <v>371</v>
      </c>
      <c r="D2672" s="1055" t="s">
        <v>4468</v>
      </c>
      <c r="E2672" s="1227"/>
      <c r="F2672" s="1226" t="s">
        <v>3586</v>
      </c>
      <c r="G2672" s="1227"/>
      <c r="H2672" s="1228">
        <v>1323</v>
      </c>
      <c r="I2672" s="1229">
        <v>6282.7</v>
      </c>
      <c r="J2672" s="1230">
        <v>0</v>
      </c>
      <c r="K2672" s="1122">
        <f t="shared" ref="K2672:K2735" si="140">IFERROR(J2672*H2672,"0")</f>
        <v>0</v>
      </c>
      <c r="L2672" s="1014">
        <f t="shared" ref="L2672:L2735" si="141">IFERROR(K2672/1000,"0")</f>
        <v>0</v>
      </c>
      <c r="M2672" s="1011">
        <f t="shared" ref="M2672:M2735" si="142">I2672*H2672</f>
        <v>8312012.0999999996</v>
      </c>
      <c r="N2672" s="1227"/>
      <c r="O2672" s="1227" t="s">
        <v>3603</v>
      </c>
      <c r="P2672" s="1226" t="s">
        <v>4545</v>
      </c>
      <c r="Q2672" s="1226" t="s">
        <v>336</v>
      </c>
      <c r="R2672" s="1226" t="s">
        <v>73</v>
      </c>
      <c r="S2672" s="1226" t="s">
        <v>213</v>
      </c>
    </row>
    <row r="2673" spans="1:19" ht="20.25" customHeight="1">
      <c r="A2673" s="1226" t="s">
        <v>235</v>
      </c>
      <c r="B2673" s="1227" t="s">
        <v>4546</v>
      </c>
      <c r="C2673" s="1226" t="s">
        <v>371</v>
      </c>
      <c r="D2673" s="1055" t="s">
        <v>4468</v>
      </c>
      <c r="E2673" s="1227"/>
      <c r="F2673" s="1226" t="s">
        <v>422</v>
      </c>
      <c r="G2673" s="1227"/>
      <c r="H2673" s="1228">
        <v>1323</v>
      </c>
      <c r="I2673" s="1229">
        <v>30813.3</v>
      </c>
      <c r="J2673" s="1230">
        <v>0</v>
      </c>
      <c r="K2673" s="1122">
        <f t="shared" si="140"/>
        <v>0</v>
      </c>
      <c r="L2673" s="1014">
        <f t="shared" si="141"/>
        <v>0</v>
      </c>
      <c r="M2673" s="1011">
        <f t="shared" si="142"/>
        <v>40765995.899999999</v>
      </c>
      <c r="N2673" s="1227"/>
      <c r="O2673" s="1227" t="s">
        <v>3604</v>
      </c>
      <c r="P2673" s="1226" t="s">
        <v>4545</v>
      </c>
      <c r="Q2673" s="1226" t="s">
        <v>271</v>
      </c>
      <c r="R2673" s="1226" t="s">
        <v>73</v>
      </c>
      <c r="S2673" s="1226" t="s">
        <v>213</v>
      </c>
    </row>
    <row r="2674" spans="1:19" ht="20.25" customHeight="1">
      <c r="A2674" s="1226" t="s">
        <v>235</v>
      </c>
      <c r="B2674" s="1227" t="s">
        <v>4546</v>
      </c>
      <c r="C2674" s="1226" t="s">
        <v>371</v>
      </c>
      <c r="D2674" s="1055" t="s">
        <v>4468</v>
      </c>
      <c r="E2674" s="1227"/>
      <c r="F2674" s="1226" t="s">
        <v>880</v>
      </c>
      <c r="G2674" s="1227"/>
      <c r="H2674" s="1228">
        <v>1323</v>
      </c>
      <c r="I2674" s="1229">
        <v>2067.1999999999998</v>
      </c>
      <c r="J2674" s="1230">
        <v>0</v>
      </c>
      <c r="K2674" s="1122">
        <f t="shared" si="140"/>
        <v>0</v>
      </c>
      <c r="L2674" s="1014">
        <f t="shared" si="141"/>
        <v>0</v>
      </c>
      <c r="M2674" s="1011">
        <f t="shared" si="142"/>
        <v>2734905.5999999996</v>
      </c>
      <c r="N2674" s="1227"/>
      <c r="O2674" s="1227" t="s">
        <v>3604</v>
      </c>
      <c r="P2674" s="1226" t="s">
        <v>4545</v>
      </c>
      <c r="Q2674" s="1226" t="s">
        <v>336</v>
      </c>
      <c r="R2674" s="1226" t="s">
        <v>73</v>
      </c>
      <c r="S2674" s="1226" t="s">
        <v>213</v>
      </c>
    </row>
    <row r="2675" spans="1:19" ht="20.25" customHeight="1">
      <c r="A2675" s="1226" t="s">
        <v>235</v>
      </c>
      <c r="B2675" s="1227" t="s">
        <v>4546</v>
      </c>
      <c r="C2675" s="1226" t="s">
        <v>371</v>
      </c>
      <c r="D2675" s="1055" t="s">
        <v>4468</v>
      </c>
      <c r="E2675" s="1227"/>
      <c r="F2675" s="1226" t="s">
        <v>880</v>
      </c>
      <c r="G2675" s="1227"/>
      <c r="H2675" s="1228">
        <v>1323</v>
      </c>
      <c r="I2675" s="1229">
        <v>2067.1999999999998</v>
      </c>
      <c r="J2675" s="1230">
        <v>0</v>
      </c>
      <c r="K2675" s="1122">
        <f t="shared" si="140"/>
        <v>0</v>
      </c>
      <c r="L2675" s="1014">
        <f t="shared" si="141"/>
        <v>0</v>
      </c>
      <c r="M2675" s="1011">
        <f t="shared" si="142"/>
        <v>2734905.5999999996</v>
      </c>
      <c r="N2675" s="1227"/>
      <c r="O2675" s="1227" t="s">
        <v>3604</v>
      </c>
      <c r="P2675" s="1226" t="s">
        <v>4545</v>
      </c>
      <c r="Q2675" s="1226" t="s">
        <v>336</v>
      </c>
      <c r="R2675" s="1226" t="s">
        <v>73</v>
      </c>
      <c r="S2675" s="1226" t="s">
        <v>213</v>
      </c>
    </row>
    <row r="2676" spans="1:19" ht="20.25" customHeight="1">
      <c r="A2676" s="1226" t="s">
        <v>235</v>
      </c>
      <c r="B2676" s="1227" t="s">
        <v>4546</v>
      </c>
      <c r="C2676" s="1226" t="s">
        <v>371</v>
      </c>
      <c r="D2676" s="1055" t="s">
        <v>4468</v>
      </c>
      <c r="E2676" s="1227"/>
      <c r="F2676" s="1226" t="s">
        <v>882</v>
      </c>
      <c r="G2676" s="1227"/>
      <c r="H2676" s="1228">
        <v>1323</v>
      </c>
      <c r="I2676" s="1229">
        <v>4881</v>
      </c>
      <c r="J2676" s="1230">
        <v>0</v>
      </c>
      <c r="K2676" s="1122">
        <f t="shared" si="140"/>
        <v>0</v>
      </c>
      <c r="L2676" s="1014">
        <f t="shared" si="141"/>
        <v>0</v>
      </c>
      <c r="M2676" s="1011">
        <f t="shared" si="142"/>
        <v>6457563</v>
      </c>
      <c r="N2676" s="1227"/>
      <c r="O2676" s="1227" t="s">
        <v>3604</v>
      </c>
      <c r="P2676" s="1226" t="s">
        <v>4545</v>
      </c>
      <c r="Q2676" s="1226" t="s">
        <v>336</v>
      </c>
      <c r="R2676" s="1226" t="s">
        <v>73</v>
      </c>
      <c r="S2676" s="1226" t="s">
        <v>213</v>
      </c>
    </row>
    <row r="2677" spans="1:19" ht="20.25" customHeight="1">
      <c r="A2677" s="1226" t="s">
        <v>235</v>
      </c>
      <c r="B2677" s="1227" t="s">
        <v>4546</v>
      </c>
      <c r="C2677" s="1226" t="s">
        <v>371</v>
      </c>
      <c r="D2677" s="1055" t="s">
        <v>4468</v>
      </c>
      <c r="E2677" s="1227"/>
      <c r="F2677" s="1226" t="s">
        <v>881</v>
      </c>
      <c r="G2677" s="1227"/>
      <c r="H2677" s="1228">
        <v>1323</v>
      </c>
      <c r="I2677" s="1229">
        <v>5857.2</v>
      </c>
      <c r="J2677" s="1230">
        <v>0</v>
      </c>
      <c r="K2677" s="1122">
        <f t="shared" si="140"/>
        <v>0</v>
      </c>
      <c r="L2677" s="1014">
        <f t="shared" si="141"/>
        <v>0</v>
      </c>
      <c r="M2677" s="1011">
        <f t="shared" si="142"/>
        <v>7749075.5999999996</v>
      </c>
      <c r="N2677" s="1227"/>
      <c r="O2677" s="1227" t="s">
        <v>3604</v>
      </c>
      <c r="P2677" s="1226" t="s">
        <v>4545</v>
      </c>
      <c r="Q2677" s="1226" t="s">
        <v>336</v>
      </c>
      <c r="R2677" s="1226" t="s">
        <v>73</v>
      </c>
      <c r="S2677" s="1226" t="s">
        <v>213</v>
      </c>
    </row>
    <row r="2678" spans="1:19" ht="20.25" customHeight="1">
      <c r="A2678" s="1226" t="s">
        <v>235</v>
      </c>
      <c r="B2678" s="1227" t="s">
        <v>4546</v>
      </c>
      <c r="C2678" s="1226" t="s">
        <v>371</v>
      </c>
      <c r="D2678" s="1055" t="s">
        <v>4468</v>
      </c>
      <c r="E2678" s="1227"/>
      <c r="F2678" s="1226" t="s">
        <v>876</v>
      </c>
      <c r="G2678" s="1227"/>
      <c r="H2678" s="1228">
        <v>1323</v>
      </c>
      <c r="I2678" s="1229">
        <v>1033.5999999999999</v>
      </c>
      <c r="J2678" s="1230">
        <v>0</v>
      </c>
      <c r="K2678" s="1122">
        <f t="shared" si="140"/>
        <v>0</v>
      </c>
      <c r="L2678" s="1014">
        <f t="shared" si="141"/>
        <v>0</v>
      </c>
      <c r="M2678" s="1011">
        <f t="shared" si="142"/>
        <v>1367452.7999999998</v>
      </c>
      <c r="N2678" s="1227"/>
      <c r="O2678" s="1227" t="s">
        <v>3604</v>
      </c>
      <c r="P2678" s="1226" t="s">
        <v>4545</v>
      </c>
      <c r="Q2678" s="1226" t="s">
        <v>336</v>
      </c>
      <c r="R2678" s="1226" t="s">
        <v>73</v>
      </c>
      <c r="S2678" s="1226" t="s">
        <v>213</v>
      </c>
    </row>
    <row r="2679" spans="1:19" ht="20.25" customHeight="1">
      <c r="A2679" s="1226" t="s">
        <v>235</v>
      </c>
      <c r="B2679" s="1227" t="s">
        <v>4546</v>
      </c>
      <c r="C2679" s="1226" t="s">
        <v>371</v>
      </c>
      <c r="D2679" s="1055" t="s">
        <v>4468</v>
      </c>
      <c r="E2679" s="1227"/>
      <c r="F2679" s="1226" t="s">
        <v>556</v>
      </c>
      <c r="G2679" s="1227"/>
      <c r="H2679" s="1228">
        <v>1323</v>
      </c>
      <c r="I2679" s="1229">
        <v>1550.4</v>
      </c>
      <c r="J2679" s="1230">
        <v>0</v>
      </c>
      <c r="K2679" s="1122">
        <f t="shared" si="140"/>
        <v>0</v>
      </c>
      <c r="L2679" s="1014">
        <f t="shared" si="141"/>
        <v>0</v>
      </c>
      <c r="M2679" s="1011">
        <f t="shared" si="142"/>
        <v>2051179.2000000002</v>
      </c>
      <c r="N2679" s="1227"/>
      <c r="O2679" s="1227" t="s">
        <v>3604</v>
      </c>
      <c r="P2679" s="1226" t="s">
        <v>4545</v>
      </c>
      <c r="Q2679" s="1226" t="s">
        <v>336</v>
      </c>
      <c r="R2679" s="1226" t="s">
        <v>73</v>
      </c>
      <c r="S2679" s="1226" t="s">
        <v>213</v>
      </c>
    </row>
    <row r="2680" spans="1:19" ht="20.25" customHeight="1">
      <c r="A2680" s="1226" t="s">
        <v>235</v>
      </c>
      <c r="B2680" s="1227" t="s">
        <v>4546</v>
      </c>
      <c r="C2680" s="1226" t="s">
        <v>371</v>
      </c>
      <c r="D2680" s="1055" t="s">
        <v>4468</v>
      </c>
      <c r="E2680" s="1227"/>
      <c r="F2680" s="1226" t="s">
        <v>82</v>
      </c>
      <c r="G2680" s="1227"/>
      <c r="H2680" s="1228">
        <v>1323</v>
      </c>
      <c r="I2680" s="1229">
        <v>13553.5</v>
      </c>
      <c r="J2680" s="1230">
        <v>0</v>
      </c>
      <c r="K2680" s="1122">
        <f t="shared" si="140"/>
        <v>0</v>
      </c>
      <c r="L2680" s="1014">
        <f t="shared" si="141"/>
        <v>0</v>
      </c>
      <c r="M2680" s="1011">
        <f t="shared" si="142"/>
        <v>17931280.5</v>
      </c>
      <c r="N2680" s="1227"/>
      <c r="O2680" s="1227" t="s">
        <v>4549</v>
      </c>
      <c r="P2680" s="1226" t="s">
        <v>4545</v>
      </c>
      <c r="Q2680" s="1226" t="s">
        <v>336</v>
      </c>
      <c r="R2680" s="1226" t="s">
        <v>73</v>
      </c>
      <c r="S2680" s="1226" t="s">
        <v>213</v>
      </c>
    </row>
    <row r="2681" spans="1:19" ht="20.25" customHeight="1">
      <c r="A2681" s="1226" t="s">
        <v>235</v>
      </c>
      <c r="B2681" s="1227" t="s">
        <v>4546</v>
      </c>
      <c r="C2681" s="1226" t="s">
        <v>371</v>
      </c>
      <c r="D2681" s="1055" t="s">
        <v>4468</v>
      </c>
      <c r="E2681" s="1227"/>
      <c r="F2681" s="1226" t="s">
        <v>275</v>
      </c>
      <c r="G2681" s="1227"/>
      <c r="H2681" s="1228">
        <v>1323</v>
      </c>
      <c r="I2681" s="1229">
        <v>72475.600000000006</v>
      </c>
      <c r="J2681" s="1230">
        <v>0</v>
      </c>
      <c r="K2681" s="1122">
        <f t="shared" si="140"/>
        <v>0</v>
      </c>
      <c r="L2681" s="1014">
        <f t="shared" si="141"/>
        <v>0</v>
      </c>
      <c r="M2681" s="1011">
        <f t="shared" si="142"/>
        <v>95885218.800000012</v>
      </c>
      <c r="N2681" s="1227"/>
      <c r="O2681" s="1227" t="s">
        <v>4549</v>
      </c>
      <c r="P2681" s="1226" t="s">
        <v>4545</v>
      </c>
      <c r="Q2681" s="1226" t="s">
        <v>276</v>
      </c>
      <c r="R2681" s="1226" t="s">
        <v>73</v>
      </c>
      <c r="S2681" s="1226" t="s">
        <v>213</v>
      </c>
    </row>
    <row r="2682" spans="1:19" ht="20.25" customHeight="1">
      <c r="A2682" s="1226" t="s">
        <v>235</v>
      </c>
      <c r="B2682" s="1227" t="s">
        <v>4546</v>
      </c>
      <c r="C2682" s="1226" t="s">
        <v>371</v>
      </c>
      <c r="D2682" s="1055" t="s">
        <v>4468</v>
      </c>
      <c r="E2682" s="1227"/>
      <c r="F2682" s="1226" t="s">
        <v>1115</v>
      </c>
      <c r="G2682" s="1227"/>
      <c r="H2682" s="1228">
        <v>1323</v>
      </c>
      <c r="I2682" s="1229">
        <v>8203.4</v>
      </c>
      <c r="J2682" s="1230">
        <v>0</v>
      </c>
      <c r="K2682" s="1122">
        <f t="shared" si="140"/>
        <v>0</v>
      </c>
      <c r="L2682" s="1014">
        <f t="shared" si="141"/>
        <v>0</v>
      </c>
      <c r="M2682" s="1011">
        <f t="shared" si="142"/>
        <v>10853098.199999999</v>
      </c>
      <c r="N2682" s="1227"/>
      <c r="O2682" s="1227" t="s">
        <v>4549</v>
      </c>
      <c r="P2682" s="1226" t="s">
        <v>4545</v>
      </c>
      <c r="Q2682" s="1226" t="s">
        <v>336</v>
      </c>
      <c r="R2682" s="1226" t="s">
        <v>73</v>
      </c>
      <c r="S2682" s="1226" t="s">
        <v>213</v>
      </c>
    </row>
    <row r="2683" spans="1:19" ht="20.25" customHeight="1">
      <c r="A2683" s="1226" t="s">
        <v>235</v>
      </c>
      <c r="B2683" s="1227" t="s">
        <v>4546</v>
      </c>
      <c r="C2683" s="1226" t="s">
        <v>371</v>
      </c>
      <c r="D2683" s="1055" t="s">
        <v>4468</v>
      </c>
      <c r="E2683" s="1227"/>
      <c r="F2683" s="1226" t="s">
        <v>1647</v>
      </c>
      <c r="G2683" s="1227"/>
      <c r="H2683" s="1228">
        <v>1323</v>
      </c>
      <c r="I2683" s="1229">
        <v>5706.7</v>
      </c>
      <c r="J2683" s="1230">
        <v>0</v>
      </c>
      <c r="K2683" s="1122">
        <f t="shared" si="140"/>
        <v>0</v>
      </c>
      <c r="L2683" s="1014">
        <f t="shared" si="141"/>
        <v>0</v>
      </c>
      <c r="M2683" s="1011">
        <f t="shared" si="142"/>
        <v>7549964.0999999996</v>
      </c>
      <c r="N2683" s="1227"/>
      <c r="O2683" s="1227" t="s">
        <v>4549</v>
      </c>
      <c r="P2683" s="1226" t="s">
        <v>4545</v>
      </c>
      <c r="Q2683" s="1226" t="s">
        <v>336</v>
      </c>
      <c r="R2683" s="1226" t="s">
        <v>73</v>
      </c>
      <c r="S2683" s="1226" t="s">
        <v>213</v>
      </c>
    </row>
    <row r="2684" spans="1:19" ht="20.25" customHeight="1">
      <c r="A2684" s="1226" t="s">
        <v>235</v>
      </c>
      <c r="B2684" s="1227" t="s">
        <v>4546</v>
      </c>
      <c r="C2684" s="1226" t="s">
        <v>371</v>
      </c>
      <c r="D2684" s="1055" t="s">
        <v>4468</v>
      </c>
      <c r="E2684" s="1227"/>
      <c r="F2684" s="1226" t="s">
        <v>81</v>
      </c>
      <c r="G2684" s="1227"/>
      <c r="H2684" s="1228">
        <v>1323</v>
      </c>
      <c r="I2684" s="1229">
        <v>5920.7</v>
      </c>
      <c r="J2684" s="1230">
        <v>0</v>
      </c>
      <c r="K2684" s="1122">
        <f t="shared" si="140"/>
        <v>0</v>
      </c>
      <c r="L2684" s="1014">
        <f t="shared" si="141"/>
        <v>0</v>
      </c>
      <c r="M2684" s="1011">
        <f t="shared" si="142"/>
        <v>7833086.0999999996</v>
      </c>
      <c r="N2684" s="1227"/>
      <c r="O2684" s="1227" t="s">
        <v>4549</v>
      </c>
      <c r="P2684" s="1226" t="s">
        <v>4545</v>
      </c>
      <c r="Q2684" s="1226" t="s">
        <v>336</v>
      </c>
      <c r="R2684" s="1226" t="s">
        <v>73</v>
      </c>
      <c r="S2684" s="1226" t="s">
        <v>213</v>
      </c>
    </row>
    <row r="2685" spans="1:19" ht="20.25" customHeight="1">
      <c r="A2685" s="1226" t="s">
        <v>235</v>
      </c>
      <c r="B2685" s="1227" t="s">
        <v>4546</v>
      </c>
      <c r="C2685" s="1226" t="s">
        <v>371</v>
      </c>
      <c r="D2685" s="1055" t="s">
        <v>4468</v>
      </c>
      <c r="E2685" s="1227"/>
      <c r="F2685" s="1226" t="s">
        <v>4550</v>
      </c>
      <c r="G2685" s="1227"/>
      <c r="H2685" s="1228">
        <v>1323</v>
      </c>
      <c r="I2685" s="1229">
        <v>2140</v>
      </c>
      <c r="J2685" s="1230">
        <v>0</v>
      </c>
      <c r="K2685" s="1122">
        <f t="shared" si="140"/>
        <v>0</v>
      </c>
      <c r="L2685" s="1014">
        <f t="shared" si="141"/>
        <v>0</v>
      </c>
      <c r="M2685" s="1011">
        <f t="shared" si="142"/>
        <v>2831220</v>
      </c>
      <c r="N2685" s="1227"/>
      <c r="O2685" s="1227" t="s">
        <v>4549</v>
      </c>
      <c r="P2685" s="1226" t="s">
        <v>4545</v>
      </c>
      <c r="Q2685" s="1226" t="s">
        <v>336</v>
      </c>
      <c r="R2685" s="1226" t="s">
        <v>73</v>
      </c>
      <c r="S2685" s="1226" t="s">
        <v>213</v>
      </c>
    </row>
    <row r="2686" spans="1:19" ht="20.25" customHeight="1">
      <c r="A2686" s="1226" t="s">
        <v>235</v>
      </c>
      <c r="B2686" s="1227" t="s">
        <v>4546</v>
      </c>
      <c r="C2686" s="1226" t="s">
        <v>371</v>
      </c>
      <c r="D2686" s="1055" t="s">
        <v>4468</v>
      </c>
      <c r="E2686" s="1227"/>
      <c r="F2686" s="1226" t="s">
        <v>198</v>
      </c>
      <c r="G2686" s="1227"/>
      <c r="H2686" s="1228">
        <v>106</v>
      </c>
      <c r="I2686" s="1229">
        <v>28000</v>
      </c>
      <c r="J2686" s="1230">
        <v>0</v>
      </c>
      <c r="K2686" s="1122">
        <f t="shared" si="140"/>
        <v>0</v>
      </c>
      <c r="L2686" s="1014">
        <f t="shared" si="141"/>
        <v>0</v>
      </c>
      <c r="M2686" s="1011">
        <f t="shared" si="142"/>
        <v>2968000</v>
      </c>
      <c r="N2686" s="1227"/>
      <c r="O2686" s="1227" t="s">
        <v>11</v>
      </c>
      <c r="P2686" s="1226" t="s">
        <v>4545</v>
      </c>
      <c r="Q2686" s="1226" t="s">
        <v>360</v>
      </c>
      <c r="R2686" s="1226" t="s">
        <v>73</v>
      </c>
      <c r="S2686" s="1226" t="s">
        <v>213</v>
      </c>
    </row>
    <row r="2687" spans="1:19" ht="20.25" customHeight="1">
      <c r="A2687" s="1226" t="s">
        <v>235</v>
      </c>
      <c r="B2687" s="1227" t="s">
        <v>4546</v>
      </c>
      <c r="C2687" s="1226" t="s">
        <v>371</v>
      </c>
      <c r="D2687" s="1055" t="s">
        <v>4468</v>
      </c>
      <c r="E2687" s="1227"/>
      <c r="F2687" s="1226" t="s">
        <v>4551</v>
      </c>
      <c r="G2687" s="1227"/>
      <c r="H2687" s="1228">
        <v>416</v>
      </c>
      <c r="I2687" s="1229">
        <v>9560</v>
      </c>
      <c r="J2687" s="1230">
        <v>0</v>
      </c>
      <c r="K2687" s="1122">
        <f t="shared" si="140"/>
        <v>0</v>
      </c>
      <c r="L2687" s="1014">
        <f t="shared" si="141"/>
        <v>0</v>
      </c>
      <c r="M2687" s="1011">
        <f t="shared" si="142"/>
        <v>3976960</v>
      </c>
      <c r="N2687" s="1227"/>
      <c r="O2687" s="1227" t="s">
        <v>4552</v>
      </c>
      <c r="P2687" s="1226" t="s">
        <v>4545</v>
      </c>
      <c r="Q2687" s="1226" t="s">
        <v>336</v>
      </c>
      <c r="R2687" s="1226" t="s">
        <v>73</v>
      </c>
      <c r="S2687" s="1226" t="s">
        <v>213</v>
      </c>
    </row>
    <row r="2688" spans="1:19" ht="20.25" customHeight="1">
      <c r="A2688" s="1226" t="s">
        <v>235</v>
      </c>
      <c r="B2688" s="1227" t="s">
        <v>4546</v>
      </c>
      <c r="C2688" s="1226" t="s">
        <v>371</v>
      </c>
      <c r="D2688" s="1055" t="s">
        <v>4468</v>
      </c>
      <c r="E2688" s="1227"/>
      <c r="F2688" s="1226" t="s">
        <v>442</v>
      </c>
      <c r="G2688" s="1227"/>
      <c r="H2688" s="1228">
        <v>1323</v>
      </c>
      <c r="I2688" s="1229">
        <v>523.5</v>
      </c>
      <c r="J2688" s="1230">
        <v>0</v>
      </c>
      <c r="K2688" s="1122">
        <f t="shared" si="140"/>
        <v>0</v>
      </c>
      <c r="L2688" s="1014">
        <f t="shared" si="141"/>
        <v>0</v>
      </c>
      <c r="M2688" s="1011">
        <f t="shared" si="142"/>
        <v>692590.5</v>
      </c>
      <c r="N2688" s="1227"/>
      <c r="O2688" s="1227" t="s">
        <v>4553</v>
      </c>
      <c r="P2688" s="1226" t="s">
        <v>4545</v>
      </c>
      <c r="Q2688" s="1226" t="s">
        <v>336</v>
      </c>
      <c r="R2688" s="1226" t="s">
        <v>73</v>
      </c>
      <c r="S2688" s="1226" t="s">
        <v>213</v>
      </c>
    </row>
    <row r="2689" spans="1:19" ht="20.25" customHeight="1">
      <c r="A2689" s="1226" t="s">
        <v>235</v>
      </c>
      <c r="B2689" s="1227" t="s">
        <v>4546</v>
      </c>
      <c r="C2689" s="1226" t="s">
        <v>371</v>
      </c>
      <c r="D2689" s="1055" t="s">
        <v>4468</v>
      </c>
      <c r="E2689" s="1227"/>
      <c r="F2689" s="1226" t="s">
        <v>81</v>
      </c>
      <c r="G2689" s="1227"/>
      <c r="H2689" s="1228">
        <v>1323</v>
      </c>
      <c r="I2689" s="1229">
        <v>3664.6</v>
      </c>
      <c r="J2689" s="1230">
        <v>0</v>
      </c>
      <c r="K2689" s="1122">
        <f t="shared" si="140"/>
        <v>0</v>
      </c>
      <c r="L2689" s="1014">
        <f t="shared" si="141"/>
        <v>0</v>
      </c>
      <c r="M2689" s="1011">
        <f t="shared" si="142"/>
        <v>4848265.8</v>
      </c>
      <c r="N2689" s="1227"/>
      <c r="O2689" s="1227" t="s">
        <v>4553</v>
      </c>
      <c r="P2689" s="1226" t="s">
        <v>4545</v>
      </c>
      <c r="Q2689" s="1226" t="s">
        <v>336</v>
      </c>
      <c r="R2689" s="1226" t="s">
        <v>73</v>
      </c>
      <c r="S2689" s="1226" t="s">
        <v>213</v>
      </c>
    </row>
    <row r="2690" spans="1:19" ht="20.25" customHeight="1">
      <c r="A2690" s="1226" t="s">
        <v>235</v>
      </c>
      <c r="B2690" s="1227" t="s">
        <v>4546</v>
      </c>
      <c r="C2690" s="1226" t="s">
        <v>371</v>
      </c>
      <c r="D2690" s="1055" t="s">
        <v>4468</v>
      </c>
      <c r="E2690" s="1227"/>
      <c r="F2690" s="1226" t="s">
        <v>433</v>
      </c>
      <c r="G2690" s="1227"/>
      <c r="H2690" s="1228">
        <v>1323</v>
      </c>
      <c r="I2690" s="1229">
        <v>5235.2</v>
      </c>
      <c r="J2690" s="1230">
        <v>0</v>
      </c>
      <c r="K2690" s="1122">
        <f t="shared" si="140"/>
        <v>0</v>
      </c>
      <c r="L2690" s="1014">
        <f t="shared" si="141"/>
        <v>0</v>
      </c>
      <c r="M2690" s="1011">
        <f t="shared" si="142"/>
        <v>6926169.5999999996</v>
      </c>
      <c r="N2690" s="1227"/>
      <c r="O2690" s="1227" t="s">
        <v>4553</v>
      </c>
      <c r="P2690" s="1226" t="s">
        <v>4545</v>
      </c>
      <c r="Q2690" s="1226" t="s">
        <v>336</v>
      </c>
      <c r="R2690" s="1226" t="s">
        <v>73</v>
      </c>
      <c r="S2690" s="1226" t="s">
        <v>213</v>
      </c>
    </row>
    <row r="2691" spans="1:19" ht="20.25" customHeight="1">
      <c r="A2691" s="1226" t="s">
        <v>235</v>
      </c>
      <c r="B2691" s="1227" t="s">
        <v>4546</v>
      </c>
      <c r="C2691" s="1226" t="s">
        <v>371</v>
      </c>
      <c r="D2691" s="1055" t="s">
        <v>4468</v>
      </c>
      <c r="E2691" s="1227"/>
      <c r="F2691" s="1226" t="s">
        <v>4554</v>
      </c>
      <c r="G2691" s="1227"/>
      <c r="H2691" s="1228">
        <v>1323</v>
      </c>
      <c r="I2691" s="1229">
        <v>10250.5</v>
      </c>
      <c r="J2691" s="1230">
        <v>0</v>
      </c>
      <c r="K2691" s="1122">
        <f t="shared" si="140"/>
        <v>0</v>
      </c>
      <c r="L2691" s="1014">
        <f t="shared" si="141"/>
        <v>0</v>
      </c>
      <c r="M2691" s="1011">
        <f t="shared" si="142"/>
        <v>13561411.5</v>
      </c>
      <c r="N2691" s="1227"/>
      <c r="O2691" s="1227" t="s">
        <v>4553</v>
      </c>
      <c r="P2691" s="1226" t="s">
        <v>4545</v>
      </c>
      <c r="Q2691" s="1226" t="s">
        <v>336</v>
      </c>
      <c r="R2691" s="1226" t="s">
        <v>73</v>
      </c>
      <c r="S2691" s="1226" t="s">
        <v>213</v>
      </c>
    </row>
    <row r="2692" spans="1:19" ht="20.25" customHeight="1">
      <c r="A2692" s="1226" t="s">
        <v>235</v>
      </c>
      <c r="B2692" s="1227" t="s">
        <v>4546</v>
      </c>
      <c r="C2692" s="1226" t="s">
        <v>371</v>
      </c>
      <c r="D2692" s="1055" t="s">
        <v>4468</v>
      </c>
      <c r="E2692" s="1227"/>
      <c r="F2692" s="1226" t="s">
        <v>4555</v>
      </c>
      <c r="G2692" s="1227"/>
      <c r="H2692" s="1228">
        <v>1323</v>
      </c>
      <c r="I2692" s="1229">
        <v>4146.3</v>
      </c>
      <c r="J2692" s="1230">
        <v>0</v>
      </c>
      <c r="K2692" s="1122">
        <f t="shared" si="140"/>
        <v>0</v>
      </c>
      <c r="L2692" s="1014">
        <f t="shared" si="141"/>
        <v>0</v>
      </c>
      <c r="M2692" s="1011">
        <f t="shared" si="142"/>
        <v>5485554.9000000004</v>
      </c>
      <c r="N2692" s="1227"/>
      <c r="O2692" s="1227" t="s">
        <v>4553</v>
      </c>
      <c r="P2692" s="1226" t="s">
        <v>4545</v>
      </c>
      <c r="Q2692" s="1226" t="s">
        <v>336</v>
      </c>
      <c r="R2692" s="1226" t="s">
        <v>73</v>
      </c>
      <c r="S2692" s="1226" t="s">
        <v>213</v>
      </c>
    </row>
    <row r="2693" spans="1:19" ht="20.25" customHeight="1">
      <c r="A2693" s="1226" t="s">
        <v>235</v>
      </c>
      <c r="B2693" s="1227" t="s">
        <v>4546</v>
      </c>
      <c r="C2693" s="1226" t="s">
        <v>371</v>
      </c>
      <c r="D2693" s="1055" t="s">
        <v>4468</v>
      </c>
      <c r="E2693" s="1227"/>
      <c r="F2693" s="1226" t="s">
        <v>2323</v>
      </c>
      <c r="G2693" s="1227"/>
      <c r="H2693" s="1228">
        <v>106</v>
      </c>
      <c r="I2693" s="1229">
        <v>65000</v>
      </c>
      <c r="J2693" s="1230">
        <v>0</v>
      </c>
      <c r="K2693" s="1122">
        <f t="shared" si="140"/>
        <v>0</v>
      </c>
      <c r="L2693" s="1014">
        <f t="shared" si="141"/>
        <v>0</v>
      </c>
      <c r="M2693" s="1011">
        <f t="shared" si="142"/>
        <v>6890000</v>
      </c>
      <c r="N2693" s="1227"/>
      <c r="O2693" s="1227" t="s">
        <v>11</v>
      </c>
      <c r="P2693" s="1226" t="s">
        <v>4545</v>
      </c>
      <c r="Q2693" s="1226" t="s">
        <v>336</v>
      </c>
      <c r="R2693" s="1226" t="s">
        <v>73</v>
      </c>
      <c r="S2693" s="1226" t="s">
        <v>213</v>
      </c>
    </row>
    <row r="2694" spans="1:19" ht="20.25" customHeight="1">
      <c r="A2694" s="1226" t="s">
        <v>235</v>
      </c>
      <c r="B2694" s="1227" t="s">
        <v>4546</v>
      </c>
      <c r="C2694" s="1226" t="s">
        <v>371</v>
      </c>
      <c r="D2694" s="1055" t="s">
        <v>4468</v>
      </c>
      <c r="E2694" s="1227"/>
      <c r="F2694" s="1226" t="s">
        <v>4556</v>
      </c>
      <c r="G2694" s="1227"/>
      <c r="H2694" s="1228">
        <v>106</v>
      </c>
      <c r="I2694" s="1229">
        <v>89000</v>
      </c>
      <c r="J2694" s="1230">
        <v>0</v>
      </c>
      <c r="K2694" s="1122">
        <f t="shared" si="140"/>
        <v>0</v>
      </c>
      <c r="L2694" s="1014">
        <f t="shared" si="141"/>
        <v>0</v>
      </c>
      <c r="M2694" s="1011">
        <f t="shared" si="142"/>
        <v>9434000</v>
      </c>
      <c r="N2694" s="1227"/>
      <c r="O2694" s="1227" t="s">
        <v>11</v>
      </c>
      <c r="P2694" s="1226" t="s">
        <v>4545</v>
      </c>
      <c r="Q2694" s="1226" t="s">
        <v>336</v>
      </c>
      <c r="R2694" s="1226" t="s">
        <v>73</v>
      </c>
      <c r="S2694" s="1226" t="s">
        <v>213</v>
      </c>
    </row>
    <row r="2695" spans="1:19" ht="20.25" customHeight="1">
      <c r="A2695" s="1226" t="s">
        <v>235</v>
      </c>
      <c r="B2695" s="1227" t="s">
        <v>4546</v>
      </c>
      <c r="C2695" s="1226" t="s">
        <v>371</v>
      </c>
      <c r="D2695" s="1055" t="s">
        <v>4468</v>
      </c>
      <c r="E2695" s="1227"/>
      <c r="F2695" s="1226" t="s">
        <v>3170</v>
      </c>
      <c r="G2695" s="1227"/>
      <c r="H2695" s="1228">
        <v>212</v>
      </c>
      <c r="I2695" s="1229">
        <v>36000</v>
      </c>
      <c r="J2695" s="1230">
        <v>0</v>
      </c>
      <c r="K2695" s="1122">
        <f t="shared" si="140"/>
        <v>0</v>
      </c>
      <c r="L2695" s="1014">
        <f t="shared" si="141"/>
        <v>0</v>
      </c>
      <c r="M2695" s="1011">
        <f t="shared" si="142"/>
        <v>7632000</v>
      </c>
      <c r="N2695" s="1227"/>
      <c r="O2695" s="1227" t="s">
        <v>4557</v>
      </c>
      <c r="P2695" s="1226" t="s">
        <v>4545</v>
      </c>
      <c r="Q2695" s="1226" t="s">
        <v>336</v>
      </c>
      <c r="R2695" s="1226" t="s">
        <v>73</v>
      </c>
      <c r="S2695" s="1226" t="s">
        <v>213</v>
      </c>
    </row>
    <row r="2696" spans="1:19" ht="20.25" customHeight="1">
      <c r="A2696" s="1226" t="s">
        <v>235</v>
      </c>
      <c r="B2696" s="1227" t="s">
        <v>4546</v>
      </c>
      <c r="C2696" s="1226" t="s">
        <v>371</v>
      </c>
      <c r="D2696" s="1055" t="s">
        <v>4468</v>
      </c>
      <c r="E2696" s="1227"/>
      <c r="F2696" s="1226" t="s">
        <v>880</v>
      </c>
      <c r="G2696" s="1227"/>
      <c r="H2696" s="1228">
        <v>1260</v>
      </c>
      <c r="I2696" s="1229">
        <v>3710</v>
      </c>
      <c r="J2696" s="1230">
        <v>0</v>
      </c>
      <c r="K2696" s="1122">
        <f t="shared" si="140"/>
        <v>0</v>
      </c>
      <c r="L2696" s="1014">
        <f t="shared" si="141"/>
        <v>0</v>
      </c>
      <c r="M2696" s="1011">
        <f t="shared" si="142"/>
        <v>4674600</v>
      </c>
      <c r="N2696" s="1227"/>
      <c r="O2696" s="1227" t="s">
        <v>4558</v>
      </c>
      <c r="P2696" s="1226" t="s">
        <v>4545</v>
      </c>
      <c r="Q2696" s="1226" t="s">
        <v>336</v>
      </c>
      <c r="R2696" s="1226" t="s">
        <v>73</v>
      </c>
      <c r="S2696" s="1226" t="s">
        <v>213</v>
      </c>
    </row>
    <row r="2697" spans="1:19" ht="20.25" customHeight="1">
      <c r="A2697" s="1226" t="s">
        <v>235</v>
      </c>
      <c r="B2697" s="1227" t="s">
        <v>4546</v>
      </c>
      <c r="C2697" s="1226" t="s">
        <v>371</v>
      </c>
      <c r="D2697" s="1055" t="s">
        <v>4468</v>
      </c>
      <c r="E2697" s="1227"/>
      <c r="F2697" s="1226" t="s">
        <v>4559</v>
      </c>
      <c r="G2697" s="1227"/>
      <c r="H2697" s="1228">
        <v>1323</v>
      </c>
      <c r="I2697" s="1229">
        <v>111435</v>
      </c>
      <c r="J2697" s="1230">
        <v>31.6</v>
      </c>
      <c r="K2697" s="1122">
        <f t="shared" si="140"/>
        <v>41806.800000000003</v>
      </c>
      <c r="L2697" s="1014">
        <f t="shared" si="141"/>
        <v>41.806800000000003</v>
      </c>
      <c r="M2697" s="1011">
        <f t="shared" si="142"/>
        <v>147428505</v>
      </c>
      <c r="N2697" s="1227"/>
      <c r="O2697" s="1227" t="s">
        <v>4544</v>
      </c>
      <c r="P2697" s="1226" t="s">
        <v>4545</v>
      </c>
      <c r="Q2697" s="1226" t="s">
        <v>370</v>
      </c>
      <c r="R2697" s="1226" t="s">
        <v>60</v>
      </c>
      <c r="S2697" s="1226" t="s">
        <v>213</v>
      </c>
    </row>
    <row r="2698" spans="1:19" ht="20.25" customHeight="1">
      <c r="A2698" s="1226" t="s">
        <v>4560</v>
      </c>
      <c r="B2698" s="1227" t="s">
        <v>4561</v>
      </c>
      <c r="C2698" s="1226" t="s">
        <v>262</v>
      </c>
      <c r="D2698" s="1055" t="s">
        <v>2265</v>
      </c>
      <c r="E2698" s="1227"/>
      <c r="F2698" s="1226" t="s">
        <v>1287</v>
      </c>
      <c r="G2698" s="1227"/>
      <c r="H2698" s="1228">
        <v>601</v>
      </c>
      <c r="I2698" s="1229">
        <v>66232.2</v>
      </c>
      <c r="J2698" s="1230">
        <v>24</v>
      </c>
      <c r="K2698" s="1122">
        <f t="shared" si="140"/>
        <v>14424</v>
      </c>
      <c r="L2698" s="1014">
        <f t="shared" si="141"/>
        <v>14.423999999999999</v>
      </c>
      <c r="M2698" s="1011">
        <f t="shared" si="142"/>
        <v>39805552.199999996</v>
      </c>
      <c r="N2698" s="1227"/>
      <c r="O2698" s="1227" t="s">
        <v>4562</v>
      </c>
      <c r="P2698" s="1226" t="s">
        <v>269</v>
      </c>
      <c r="Q2698" s="1226" t="s">
        <v>341</v>
      </c>
      <c r="R2698" s="1226" t="s">
        <v>60</v>
      </c>
      <c r="S2698" s="1226" t="s">
        <v>4015</v>
      </c>
    </row>
    <row r="2699" spans="1:19" ht="20.25" customHeight="1">
      <c r="A2699" s="1226" t="s">
        <v>4560</v>
      </c>
      <c r="B2699" s="1227" t="s">
        <v>4563</v>
      </c>
      <c r="C2699" s="1226" t="s">
        <v>262</v>
      </c>
      <c r="D2699" s="1055" t="s">
        <v>2265</v>
      </c>
      <c r="E2699" s="1227"/>
      <c r="F2699" s="1226" t="s">
        <v>4564</v>
      </c>
      <c r="G2699" s="1227"/>
      <c r="H2699" s="1228">
        <v>517</v>
      </c>
      <c r="I2699" s="1229">
        <v>60000</v>
      </c>
      <c r="J2699" s="1230">
        <v>0</v>
      </c>
      <c r="K2699" s="1122">
        <f t="shared" si="140"/>
        <v>0</v>
      </c>
      <c r="L2699" s="1014">
        <f t="shared" si="141"/>
        <v>0</v>
      </c>
      <c r="M2699" s="1011">
        <f t="shared" si="142"/>
        <v>31020000</v>
      </c>
      <c r="N2699" s="1227"/>
      <c r="O2699" s="1227" t="s">
        <v>508</v>
      </c>
      <c r="P2699" s="1226" t="s">
        <v>269</v>
      </c>
      <c r="Q2699" s="1226" t="s">
        <v>984</v>
      </c>
      <c r="R2699" s="1226" t="s">
        <v>73</v>
      </c>
      <c r="S2699" s="1226" t="s">
        <v>4015</v>
      </c>
    </row>
    <row r="2700" spans="1:19" ht="20.25" customHeight="1">
      <c r="A2700" s="1226" t="s">
        <v>4560</v>
      </c>
      <c r="B2700" s="1227" t="s">
        <v>4563</v>
      </c>
      <c r="C2700" s="1226" t="s">
        <v>262</v>
      </c>
      <c r="D2700" s="1055" t="s">
        <v>2265</v>
      </c>
      <c r="E2700" s="1227"/>
      <c r="F2700" s="1226" t="s">
        <v>74</v>
      </c>
      <c r="G2700" s="1227"/>
      <c r="H2700" s="1228">
        <v>168</v>
      </c>
      <c r="I2700" s="1229">
        <v>80040.899999999994</v>
      </c>
      <c r="J2700" s="1230">
        <v>0</v>
      </c>
      <c r="K2700" s="1122">
        <f t="shared" si="140"/>
        <v>0</v>
      </c>
      <c r="L2700" s="1014">
        <f t="shared" si="141"/>
        <v>0</v>
      </c>
      <c r="M2700" s="1011">
        <f t="shared" si="142"/>
        <v>13446871.199999999</v>
      </c>
      <c r="N2700" s="1227"/>
      <c r="O2700" s="1227" t="s">
        <v>11</v>
      </c>
      <c r="P2700" s="1226" t="s">
        <v>269</v>
      </c>
      <c r="Q2700" s="1226" t="s">
        <v>276</v>
      </c>
      <c r="R2700" s="1226" t="s">
        <v>73</v>
      </c>
      <c r="S2700" s="1226" t="s">
        <v>4015</v>
      </c>
    </row>
    <row r="2701" spans="1:19" ht="20.25" customHeight="1">
      <c r="A2701" s="1226" t="s">
        <v>4560</v>
      </c>
      <c r="B2701" s="1227" t="s">
        <v>4563</v>
      </c>
      <c r="C2701" s="1226" t="s">
        <v>262</v>
      </c>
      <c r="D2701" s="1055" t="s">
        <v>2265</v>
      </c>
      <c r="E2701" s="1227"/>
      <c r="F2701" s="1226" t="s">
        <v>1580</v>
      </c>
      <c r="G2701" s="1227"/>
      <c r="H2701" s="1228">
        <v>168</v>
      </c>
      <c r="I2701" s="1229">
        <v>9411.7999999999993</v>
      </c>
      <c r="J2701" s="1230">
        <v>0</v>
      </c>
      <c r="K2701" s="1122">
        <f t="shared" si="140"/>
        <v>0</v>
      </c>
      <c r="L2701" s="1014">
        <f t="shared" si="141"/>
        <v>0</v>
      </c>
      <c r="M2701" s="1011">
        <f t="shared" si="142"/>
        <v>1581182.4</v>
      </c>
      <c r="N2701" s="1227"/>
      <c r="O2701" s="1227" t="s">
        <v>11</v>
      </c>
      <c r="P2701" s="1226" t="s">
        <v>269</v>
      </c>
      <c r="Q2701" s="1226" t="s">
        <v>336</v>
      </c>
      <c r="R2701" s="1226" t="s">
        <v>73</v>
      </c>
      <c r="S2701" s="1226" t="s">
        <v>4015</v>
      </c>
    </row>
    <row r="2702" spans="1:19" ht="20.25" customHeight="1">
      <c r="A2702" s="1226" t="s">
        <v>4560</v>
      </c>
      <c r="B2702" s="1227" t="s">
        <v>4563</v>
      </c>
      <c r="C2702" s="1226" t="s">
        <v>262</v>
      </c>
      <c r="D2702" s="1055" t="s">
        <v>2265</v>
      </c>
      <c r="E2702" s="1227"/>
      <c r="F2702" s="1226" t="s">
        <v>81</v>
      </c>
      <c r="G2702" s="1227"/>
      <c r="H2702" s="1228">
        <v>168</v>
      </c>
      <c r="I2702" s="1229">
        <v>5728.9</v>
      </c>
      <c r="J2702" s="1230">
        <v>0</v>
      </c>
      <c r="K2702" s="1122">
        <f t="shared" si="140"/>
        <v>0</v>
      </c>
      <c r="L2702" s="1014">
        <f t="shared" si="141"/>
        <v>0</v>
      </c>
      <c r="M2702" s="1011">
        <f t="shared" si="142"/>
        <v>962455.2</v>
      </c>
      <c r="N2702" s="1227"/>
      <c r="O2702" s="1227" t="s">
        <v>11</v>
      </c>
      <c r="P2702" s="1226" t="s">
        <v>269</v>
      </c>
      <c r="Q2702" s="1226" t="s">
        <v>336</v>
      </c>
      <c r="R2702" s="1226" t="s">
        <v>73</v>
      </c>
      <c r="S2702" s="1226" t="s">
        <v>4015</v>
      </c>
    </row>
    <row r="2703" spans="1:19" ht="20.25" customHeight="1">
      <c r="A2703" s="1226" t="s">
        <v>4560</v>
      </c>
      <c r="B2703" s="1227" t="s">
        <v>4563</v>
      </c>
      <c r="C2703" s="1226" t="s">
        <v>262</v>
      </c>
      <c r="D2703" s="1055" t="s">
        <v>2265</v>
      </c>
      <c r="E2703" s="1227"/>
      <c r="F2703" s="1226" t="s">
        <v>82</v>
      </c>
      <c r="G2703" s="1227"/>
      <c r="H2703" s="1228">
        <v>168</v>
      </c>
      <c r="I2703" s="1229">
        <v>15549.9</v>
      </c>
      <c r="J2703" s="1230">
        <v>0</v>
      </c>
      <c r="K2703" s="1122">
        <f t="shared" si="140"/>
        <v>0</v>
      </c>
      <c r="L2703" s="1014">
        <f t="shared" si="141"/>
        <v>0</v>
      </c>
      <c r="M2703" s="1011">
        <f t="shared" si="142"/>
        <v>2612383.1999999997</v>
      </c>
      <c r="N2703" s="1227"/>
      <c r="O2703" s="1227" t="s">
        <v>11</v>
      </c>
      <c r="P2703" s="1226" t="s">
        <v>269</v>
      </c>
      <c r="Q2703" s="1226" t="s">
        <v>336</v>
      </c>
      <c r="R2703" s="1226" t="s">
        <v>73</v>
      </c>
      <c r="S2703" s="1226" t="s">
        <v>4015</v>
      </c>
    </row>
    <row r="2704" spans="1:19" ht="20.25" customHeight="1">
      <c r="A2704" s="1226" t="s">
        <v>4560</v>
      </c>
      <c r="B2704" s="1227" t="s">
        <v>4563</v>
      </c>
      <c r="C2704" s="1226" t="s">
        <v>262</v>
      </c>
      <c r="D2704" s="1055" t="s">
        <v>2265</v>
      </c>
      <c r="E2704" s="1227"/>
      <c r="F2704" s="1226" t="s">
        <v>1331</v>
      </c>
      <c r="G2704" s="1227"/>
      <c r="H2704" s="1228">
        <v>168</v>
      </c>
      <c r="I2704" s="1229">
        <v>7856.8</v>
      </c>
      <c r="J2704" s="1230">
        <v>0</v>
      </c>
      <c r="K2704" s="1122">
        <f t="shared" si="140"/>
        <v>0</v>
      </c>
      <c r="L2704" s="1014">
        <f t="shared" si="141"/>
        <v>0</v>
      </c>
      <c r="M2704" s="1011">
        <f t="shared" si="142"/>
        <v>1319942.4000000001</v>
      </c>
      <c r="N2704" s="1227"/>
      <c r="O2704" s="1227" t="s">
        <v>11</v>
      </c>
      <c r="P2704" s="1226" t="s">
        <v>269</v>
      </c>
      <c r="Q2704" s="1226" t="s">
        <v>336</v>
      </c>
      <c r="R2704" s="1226" t="s">
        <v>73</v>
      </c>
      <c r="S2704" s="1226" t="s">
        <v>4015</v>
      </c>
    </row>
    <row r="2705" spans="1:19" ht="20.25" customHeight="1">
      <c r="A2705" s="1226" t="s">
        <v>4560</v>
      </c>
      <c r="B2705" s="1227" t="s">
        <v>4563</v>
      </c>
      <c r="C2705" s="1226" t="s">
        <v>262</v>
      </c>
      <c r="D2705" s="1055" t="s">
        <v>2265</v>
      </c>
      <c r="E2705" s="1227"/>
      <c r="F2705" s="1226" t="s">
        <v>1115</v>
      </c>
      <c r="G2705" s="1227"/>
      <c r="H2705" s="1228">
        <v>168</v>
      </c>
      <c r="I2705" s="1229">
        <v>9411.7999999999993</v>
      </c>
      <c r="J2705" s="1230">
        <v>0</v>
      </c>
      <c r="K2705" s="1122">
        <f t="shared" si="140"/>
        <v>0</v>
      </c>
      <c r="L2705" s="1014">
        <f t="shared" si="141"/>
        <v>0</v>
      </c>
      <c r="M2705" s="1011">
        <f t="shared" si="142"/>
        <v>1581182.4</v>
      </c>
      <c r="N2705" s="1227"/>
      <c r="O2705" s="1227" t="s">
        <v>11</v>
      </c>
      <c r="P2705" s="1226" t="s">
        <v>269</v>
      </c>
      <c r="Q2705" s="1226" t="s">
        <v>336</v>
      </c>
      <c r="R2705" s="1226" t="s">
        <v>73</v>
      </c>
      <c r="S2705" s="1226" t="s">
        <v>4015</v>
      </c>
    </row>
    <row r="2706" spans="1:19" ht="20.25" customHeight="1">
      <c r="A2706" s="1226" t="s">
        <v>4560</v>
      </c>
      <c r="B2706" s="1227" t="s">
        <v>4563</v>
      </c>
      <c r="C2706" s="1226" t="s">
        <v>262</v>
      </c>
      <c r="D2706" s="1055" t="s">
        <v>2265</v>
      </c>
      <c r="E2706" s="1227"/>
      <c r="F2706" s="1226" t="s">
        <v>465</v>
      </c>
      <c r="G2706" s="1227"/>
      <c r="H2706" s="1228">
        <v>1202</v>
      </c>
      <c r="I2706" s="1229">
        <v>8500</v>
      </c>
      <c r="J2706" s="1230">
        <v>0</v>
      </c>
      <c r="K2706" s="1122">
        <f t="shared" si="140"/>
        <v>0</v>
      </c>
      <c r="L2706" s="1014">
        <f t="shared" si="141"/>
        <v>0</v>
      </c>
      <c r="M2706" s="1011">
        <f t="shared" si="142"/>
        <v>10217000</v>
      </c>
      <c r="N2706" s="1227"/>
      <c r="O2706" s="1227" t="s">
        <v>11</v>
      </c>
      <c r="P2706" s="1226" t="s">
        <v>269</v>
      </c>
      <c r="Q2706" s="1226" t="s">
        <v>360</v>
      </c>
      <c r="R2706" s="1226" t="s">
        <v>73</v>
      </c>
      <c r="S2706" s="1226" t="s">
        <v>4015</v>
      </c>
    </row>
    <row r="2707" spans="1:19" ht="20.25" customHeight="1">
      <c r="A2707" s="1226" t="s">
        <v>4509</v>
      </c>
      <c r="B2707" s="1227" t="s">
        <v>4565</v>
      </c>
      <c r="C2707" s="1226" t="s">
        <v>355</v>
      </c>
      <c r="D2707" s="1055" t="s">
        <v>4173</v>
      </c>
      <c r="E2707" s="1227"/>
      <c r="F2707" s="1226" t="s">
        <v>694</v>
      </c>
      <c r="G2707" s="1227"/>
      <c r="H2707" s="1228">
        <v>220</v>
      </c>
      <c r="I2707" s="1229">
        <v>53239</v>
      </c>
      <c r="J2707" s="1230">
        <v>35.5</v>
      </c>
      <c r="K2707" s="1122">
        <f t="shared" si="140"/>
        <v>7810</v>
      </c>
      <c r="L2707" s="1014">
        <f t="shared" si="141"/>
        <v>7.81</v>
      </c>
      <c r="M2707" s="1011">
        <f t="shared" si="142"/>
        <v>11712580</v>
      </c>
      <c r="N2707" s="1227"/>
      <c r="O2707" s="1227" t="s">
        <v>4566</v>
      </c>
      <c r="P2707" s="1226" t="s">
        <v>1164</v>
      </c>
      <c r="Q2707" s="1226" t="s">
        <v>358</v>
      </c>
      <c r="R2707" s="1226" t="s">
        <v>68</v>
      </c>
      <c r="S2707" s="1226" t="s">
        <v>4015</v>
      </c>
    </row>
    <row r="2708" spans="1:19" ht="20.25" customHeight="1">
      <c r="A2708" s="1226" t="s">
        <v>4509</v>
      </c>
      <c r="B2708" s="1227" t="s">
        <v>4567</v>
      </c>
      <c r="C2708" s="1226" t="s">
        <v>355</v>
      </c>
      <c r="D2708" s="1055" t="s">
        <v>4173</v>
      </c>
      <c r="E2708" s="1227"/>
      <c r="F2708" s="1226" t="s">
        <v>1387</v>
      </c>
      <c r="G2708" s="1227"/>
      <c r="H2708" s="1228">
        <v>220</v>
      </c>
      <c r="I2708" s="1229">
        <v>10629.5</v>
      </c>
      <c r="J2708" s="1230">
        <v>0</v>
      </c>
      <c r="K2708" s="1122">
        <f t="shared" si="140"/>
        <v>0</v>
      </c>
      <c r="L2708" s="1014">
        <f t="shared" si="141"/>
        <v>0</v>
      </c>
      <c r="M2708" s="1011">
        <f t="shared" si="142"/>
        <v>2338490</v>
      </c>
      <c r="N2708" s="1227"/>
      <c r="O2708" s="1227" t="s">
        <v>4568</v>
      </c>
      <c r="P2708" s="1226" t="s">
        <v>1164</v>
      </c>
      <c r="Q2708" s="1226" t="s">
        <v>577</v>
      </c>
      <c r="R2708" s="1226" t="s">
        <v>4548</v>
      </c>
      <c r="S2708" s="1226" t="s">
        <v>4015</v>
      </c>
    </row>
    <row r="2709" spans="1:19" ht="20.25" customHeight="1">
      <c r="A2709" s="1226" t="s">
        <v>4509</v>
      </c>
      <c r="B2709" s="1227" t="s">
        <v>4567</v>
      </c>
      <c r="C2709" s="1226" t="s">
        <v>355</v>
      </c>
      <c r="D2709" s="1055" t="s">
        <v>4173</v>
      </c>
      <c r="E2709" s="1227"/>
      <c r="F2709" s="1226" t="s">
        <v>589</v>
      </c>
      <c r="G2709" s="1227"/>
      <c r="H2709" s="1228">
        <v>220</v>
      </c>
      <c r="I2709" s="1229">
        <v>21536.799999999999</v>
      </c>
      <c r="J2709" s="1230">
        <v>15</v>
      </c>
      <c r="K2709" s="1122">
        <f t="shared" si="140"/>
        <v>3300</v>
      </c>
      <c r="L2709" s="1014">
        <f t="shared" si="141"/>
        <v>3.3</v>
      </c>
      <c r="M2709" s="1011">
        <f t="shared" si="142"/>
        <v>4738096</v>
      </c>
      <c r="N2709" s="1227"/>
      <c r="O2709" s="1227" t="s">
        <v>4568</v>
      </c>
      <c r="P2709" s="1226" t="s">
        <v>1164</v>
      </c>
      <c r="Q2709" s="1226" t="s">
        <v>270</v>
      </c>
      <c r="R2709" s="1226" t="s">
        <v>68</v>
      </c>
      <c r="S2709" s="1226" t="s">
        <v>4015</v>
      </c>
    </row>
    <row r="2710" spans="1:19" ht="20.25" customHeight="1">
      <c r="A2710" s="1226" t="s">
        <v>4509</v>
      </c>
      <c r="B2710" s="1227" t="s">
        <v>4567</v>
      </c>
      <c r="C2710" s="1226" t="s">
        <v>355</v>
      </c>
      <c r="D2710" s="1055" t="s">
        <v>4173</v>
      </c>
      <c r="E2710" s="1227"/>
      <c r="F2710" s="1226" t="s">
        <v>71</v>
      </c>
      <c r="G2710" s="1227"/>
      <c r="H2710" s="1228">
        <v>220</v>
      </c>
      <c r="I2710" s="1229">
        <v>37000</v>
      </c>
      <c r="J2710" s="1230">
        <v>0</v>
      </c>
      <c r="K2710" s="1122">
        <f t="shared" si="140"/>
        <v>0</v>
      </c>
      <c r="L2710" s="1014">
        <f t="shared" si="141"/>
        <v>0</v>
      </c>
      <c r="M2710" s="1011">
        <f t="shared" si="142"/>
        <v>8140000</v>
      </c>
      <c r="N2710" s="1227"/>
      <c r="O2710" s="1227" t="s">
        <v>2199</v>
      </c>
      <c r="P2710" s="1226" t="s">
        <v>1164</v>
      </c>
      <c r="Q2710" s="1226" t="s">
        <v>271</v>
      </c>
      <c r="R2710" s="1226" t="s">
        <v>73</v>
      </c>
      <c r="S2710" s="1226" t="s">
        <v>4015</v>
      </c>
    </row>
    <row r="2711" spans="1:19" ht="20.25" customHeight="1">
      <c r="A2711" s="1226" t="s">
        <v>4509</v>
      </c>
      <c r="B2711" s="1227" t="s">
        <v>4567</v>
      </c>
      <c r="C2711" s="1226" t="s">
        <v>355</v>
      </c>
      <c r="D2711" s="1055" t="s">
        <v>4173</v>
      </c>
      <c r="E2711" s="1227"/>
      <c r="F2711" s="1226" t="s">
        <v>75</v>
      </c>
      <c r="G2711" s="1227"/>
      <c r="H2711" s="1228">
        <v>110</v>
      </c>
      <c r="I2711" s="1229">
        <v>42533.9</v>
      </c>
      <c r="J2711" s="1230">
        <v>0</v>
      </c>
      <c r="K2711" s="1122">
        <f t="shared" si="140"/>
        <v>0</v>
      </c>
      <c r="L2711" s="1014">
        <f t="shared" si="141"/>
        <v>0</v>
      </c>
      <c r="M2711" s="1011">
        <f t="shared" si="142"/>
        <v>4678729</v>
      </c>
      <c r="N2711" s="1227"/>
      <c r="O2711" s="1227" t="s">
        <v>2825</v>
      </c>
      <c r="P2711" s="1226" t="s">
        <v>1164</v>
      </c>
      <c r="Q2711" s="1226" t="s">
        <v>272</v>
      </c>
      <c r="R2711" s="1226" t="s">
        <v>73</v>
      </c>
      <c r="S2711" s="1226" t="s">
        <v>4015</v>
      </c>
    </row>
    <row r="2712" spans="1:19" ht="20.25" customHeight="1">
      <c r="A2712" s="1226" t="s">
        <v>4509</v>
      </c>
      <c r="B2712" s="1227" t="s">
        <v>4567</v>
      </c>
      <c r="C2712" s="1226" t="s">
        <v>355</v>
      </c>
      <c r="D2712" s="1055" t="s">
        <v>4173</v>
      </c>
      <c r="E2712" s="1227"/>
      <c r="F2712" s="1226" t="s">
        <v>1937</v>
      </c>
      <c r="G2712" s="1227"/>
      <c r="H2712" s="1228">
        <v>110</v>
      </c>
      <c r="I2712" s="1229">
        <v>8746.9</v>
      </c>
      <c r="J2712" s="1230">
        <v>0</v>
      </c>
      <c r="K2712" s="1122">
        <f t="shared" si="140"/>
        <v>0</v>
      </c>
      <c r="L2712" s="1014">
        <f t="shared" si="141"/>
        <v>0</v>
      </c>
      <c r="M2712" s="1011">
        <f t="shared" si="142"/>
        <v>962159</v>
      </c>
      <c r="N2712" s="1227"/>
      <c r="O2712" s="1227" t="s">
        <v>2825</v>
      </c>
      <c r="P2712" s="1226" t="s">
        <v>1164</v>
      </c>
      <c r="Q2712" s="1226" t="s">
        <v>336</v>
      </c>
      <c r="R2712" s="1226" t="s">
        <v>73</v>
      </c>
      <c r="S2712" s="1226" t="s">
        <v>4015</v>
      </c>
    </row>
    <row r="2713" spans="1:19" ht="20.25" customHeight="1">
      <c r="A2713" s="1226" t="s">
        <v>4509</v>
      </c>
      <c r="B2713" s="1227" t="s">
        <v>4567</v>
      </c>
      <c r="C2713" s="1226" t="s">
        <v>355</v>
      </c>
      <c r="D2713" s="1055" t="s">
        <v>4173</v>
      </c>
      <c r="E2713" s="1227"/>
      <c r="F2713" s="1226" t="s">
        <v>81</v>
      </c>
      <c r="G2713" s="1227"/>
      <c r="H2713" s="1228">
        <v>110</v>
      </c>
      <c r="I2713" s="1229">
        <v>6002.8</v>
      </c>
      <c r="J2713" s="1230">
        <v>0</v>
      </c>
      <c r="K2713" s="1122">
        <f t="shared" si="140"/>
        <v>0</v>
      </c>
      <c r="L2713" s="1014">
        <f t="shared" si="141"/>
        <v>0</v>
      </c>
      <c r="M2713" s="1011">
        <f t="shared" si="142"/>
        <v>660308</v>
      </c>
      <c r="N2713" s="1227"/>
      <c r="O2713" s="1227" t="s">
        <v>2825</v>
      </c>
      <c r="P2713" s="1226" t="s">
        <v>1164</v>
      </c>
      <c r="Q2713" s="1226" t="s">
        <v>336</v>
      </c>
      <c r="R2713" s="1226" t="s">
        <v>73</v>
      </c>
      <c r="S2713" s="1226" t="s">
        <v>4015</v>
      </c>
    </row>
    <row r="2714" spans="1:19" ht="20.25" customHeight="1">
      <c r="A2714" s="1226" t="s">
        <v>4509</v>
      </c>
      <c r="B2714" s="1227" t="s">
        <v>4567</v>
      </c>
      <c r="C2714" s="1226" t="s">
        <v>355</v>
      </c>
      <c r="D2714" s="1055" t="s">
        <v>4173</v>
      </c>
      <c r="E2714" s="1227"/>
      <c r="F2714" s="1226" t="s">
        <v>367</v>
      </c>
      <c r="G2714" s="1227"/>
      <c r="H2714" s="1228">
        <v>110</v>
      </c>
      <c r="I2714" s="1229">
        <v>4716.5</v>
      </c>
      <c r="J2714" s="1230">
        <v>0</v>
      </c>
      <c r="K2714" s="1122">
        <f t="shared" si="140"/>
        <v>0</v>
      </c>
      <c r="L2714" s="1014">
        <f t="shared" si="141"/>
        <v>0</v>
      </c>
      <c r="M2714" s="1011">
        <f t="shared" si="142"/>
        <v>518815</v>
      </c>
      <c r="N2714" s="1227"/>
      <c r="O2714" s="1227" t="s">
        <v>2825</v>
      </c>
      <c r="P2714" s="1226" t="s">
        <v>1164</v>
      </c>
      <c r="Q2714" s="1226" t="s">
        <v>336</v>
      </c>
      <c r="R2714" s="1226" t="s">
        <v>73</v>
      </c>
      <c r="S2714" s="1226" t="s">
        <v>4015</v>
      </c>
    </row>
    <row r="2715" spans="1:19" ht="20.25" customHeight="1">
      <c r="A2715" s="1226" t="s">
        <v>4509</v>
      </c>
      <c r="B2715" s="1227" t="s">
        <v>4567</v>
      </c>
      <c r="C2715" s="1226" t="s">
        <v>355</v>
      </c>
      <c r="D2715" s="1055" t="s">
        <v>4173</v>
      </c>
      <c r="E2715" s="1227"/>
      <c r="F2715" s="1226" t="s">
        <v>83</v>
      </c>
      <c r="G2715" s="1227"/>
      <c r="H2715" s="1228">
        <v>110</v>
      </c>
      <c r="I2715" s="1229">
        <v>11500</v>
      </c>
      <c r="J2715" s="1230">
        <v>0</v>
      </c>
      <c r="K2715" s="1122">
        <f t="shared" si="140"/>
        <v>0</v>
      </c>
      <c r="L2715" s="1014">
        <f t="shared" si="141"/>
        <v>0</v>
      </c>
      <c r="M2715" s="1011">
        <f t="shared" si="142"/>
        <v>1265000</v>
      </c>
      <c r="N2715" s="1227"/>
      <c r="O2715" s="1227" t="s">
        <v>11</v>
      </c>
      <c r="P2715" s="1226" t="s">
        <v>1164</v>
      </c>
      <c r="Q2715" s="1226" t="s">
        <v>336</v>
      </c>
      <c r="R2715" s="1226" t="s">
        <v>73</v>
      </c>
      <c r="S2715" s="1226" t="s">
        <v>4015</v>
      </c>
    </row>
    <row r="2716" spans="1:19" ht="20.25" customHeight="1">
      <c r="A2716" s="1226" t="s">
        <v>4509</v>
      </c>
      <c r="B2716" s="1227" t="s">
        <v>4567</v>
      </c>
      <c r="C2716" s="1226" t="s">
        <v>355</v>
      </c>
      <c r="D2716" s="1055" t="s">
        <v>4173</v>
      </c>
      <c r="E2716" s="1227"/>
      <c r="F2716" s="1226" t="s">
        <v>985</v>
      </c>
      <c r="G2716" s="1227"/>
      <c r="H2716" s="1228">
        <v>110</v>
      </c>
      <c r="I2716" s="1229">
        <v>7800</v>
      </c>
      <c r="J2716" s="1230">
        <v>0</v>
      </c>
      <c r="K2716" s="1122">
        <f t="shared" si="140"/>
        <v>0</v>
      </c>
      <c r="L2716" s="1014">
        <f t="shared" si="141"/>
        <v>0</v>
      </c>
      <c r="M2716" s="1011">
        <f t="shared" si="142"/>
        <v>858000</v>
      </c>
      <c r="N2716" s="1227"/>
      <c r="O2716" s="1227" t="s">
        <v>1434</v>
      </c>
      <c r="P2716" s="1226" t="s">
        <v>1164</v>
      </c>
      <c r="Q2716" s="1226" t="s">
        <v>336</v>
      </c>
      <c r="R2716" s="1226" t="s">
        <v>73</v>
      </c>
      <c r="S2716" s="1226" t="s">
        <v>4015</v>
      </c>
    </row>
    <row r="2717" spans="1:19" ht="20.25" customHeight="1">
      <c r="A2717" s="1226" t="s">
        <v>4509</v>
      </c>
      <c r="B2717" s="1227" t="s">
        <v>4567</v>
      </c>
      <c r="C2717" s="1226" t="s">
        <v>355</v>
      </c>
      <c r="D2717" s="1055" t="s">
        <v>4173</v>
      </c>
      <c r="E2717" s="1227"/>
      <c r="F2717" s="1226" t="s">
        <v>985</v>
      </c>
      <c r="G2717" s="1227"/>
      <c r="H2717" s="1228">
        <v>110</v>
      </c>
      <c r="I2717" s="1229">
        <v>7800</v>
      </c>
      <c r="J2717" s="1230">
        <v>0</v>
      </c>
      <c r="K2717" s="1122">
        <f t="shared" si="140"/>
        <v>0</v>
      </c>
      <c r="L2717" s="1014">
        <f t="shared" si="141"/>
        <v>0</v>
      </c>
      <c r="M2717" s="1011">
        <f t="shared" si="142"/>
        <v>858000</v>
      </c>
      <c r="N2717" s="1227"/>
      <c r="O2717" s="1227" t="s">
        <v>1434</v>
      </c>
      <c r="P2717" s="1226" t="s">
        <v>1164</v>
      </c>
      <c r="Q2717" s="1226" t="s">
        <v>336</v>
      </c>
      <c r="R2717" s="1226" t="s">
        <v>73</v>
      </c>
      <c r="S2717" s="1226" t="s">
        <v>4015</v>
      </c>
    </row>
    <row r="2718" spans="1:19" ht="20.25" customHeight="1">
      <c r="A2718" s="1226" t="s">
        <v>4509</v>
      </c>
      <c r="B2718" s="1227" t="s">
        <v>4567</v>
      </c>
      <c r="C2718" s="1226" t="s">
        <v>355</v>
      </c>
      <c r="D2718" s="1055" t="s">
        <v>4173</v>
      </c>
      <c r="E2718" s="1227"/>
      <c r="F2718" s="1226" t="s">
        <v>2296</v>
      </c>
      <c r="G2718" s="1227"/>
      <c r="H2718" s="1228">
        <v>110</v>
      </c>
      <c r="I2718" s="1229">
        <v>6400</v>
      </c>
      <c r="J2718" s="1230">
        <v>0</v>
      </c>
      <c r="K2718" s="1122">
        <f t="shared" si="140"/>
        <v>0</v>
      </c>
      <c r="L2718" s="1014">
        <f t="shared" si="141"/>
        <v>0</v>
      </c>
      <c r="M2718" s="1011">
        <f t="shared" si="142"/>
        <v>704000</v>
      </c>
      <c r="N2718" s="1227"/>
      <c r="O2718" s="1227" t="s">
        <v>2823</v>
      </c>
      <c r="P2718" s="1226" t="s">
        <v>1164</v>
      </c>
      <c r="Q2718" s="1226" t="s">
        <v>336</v>
      </c>
      <c r="R2718" s="1226" t="s">
        <v>73</v>
      </c>
      <c r="S2718" s="1226" t="s">
        <v>4015</v>
      </c>
    </row>
    <row r="2719" spans="1:19" ht="20.25" customHeight="1">
      <c r="A2719" s="1226" t="s">
        <v>4509</v>
      </c>
      <c r="B2719" s="1227" t="s">
        <v>4567</v>
      </c>
      <c r="C2719" s="1226" t="s">
        <v>355</v>
      </c>
      <c r="D2719" s="1055" t="s">
        <v>4173</v>
      </c>
      <c r="E2719" s="1227"/>
      <c r="F2719" s="1226" t="s">
        <v>2296</v>
      </c>
      <c r="G2719" s="1227"/>
      <c r="H2719" s="1228">
        <v>110</v>
      </c>
      <c r="I2719" s="1229">
        <v>6400</v>
      </c>
      <c r="J2719" s="1230">
        <v>0</v>
      </c>
      <c r="K2719" s="1122">
        <f t="shared" si="140"/>
        <v>0</v>
      </c>
      <c r="L2719" s="1014">
        <f t="shared" si="141"/>
        <v>0</v>
      </c>
      <c r="M2719" s="1011">
        <f t="shared" si="142"/>
        <v>704000</v>
      </c>
      <c r="N2719" s="1227"/>
      <c r="O2719" s="1227" t="s">
        <v>2823</v>
      </c>
      <c r="P2719" s="1226" t="s">
        <v>1164</v>
      </c>
      <c r="Q2719" s="1226" t="s">
        <v>336</v>
      </c>
      <c r="R2719" s="1226" t="s">
        <v>73</v>
      </c>
      <c r="S2719" s="1226" t="s">
        <v>4015</v>
      </c>
    </row>
    <row r="2720" spans="1:19" ht="20.25" customHeight="1">
      <c r="A2720" s="1226" t="s">
        <v>4509</v>
      </c>
      <c r="B2720" s="1227" t="s">
        <v>4567</v>
      </c>
      <c r="C2720" s="1226" t="s">
        <v>355</v>
      </c>
      <c r="D2720" s="1055" t="s">
        <v>4173</v>
      </c>
      <c r="E2720" s="1227"/>
      <c r="F2720" s="1226" t="s">
        <v>2427</v>
      </c>
      <c r="G2720" s="1227"/>
      <c r="H2720" s="1228">
        <v>90</v>
      </c>
      <c r="I2720" s="1229">
        <v>42000</v>
      </c>
      <c r="J2720" s="1230">
        <v>0</v>
      </c>
      <c r="K2720" s="1122">
        <f t="shared" si="140"/>
        <v>0</v>
      </c>
      <c r="L2720" s="1014">
        <f t="shared" si="141"/>
        <v>0</v>
      </c>
      <c r="M2720" s="1011">
        <f t="shared" si="142"/>
        <v>3780000</v>
      </c>
      <c r="N2720" s="1227"/>
      <c r="O2720" s="1227" t="s">
        <v>508</v>
      </c>
      <c r="P2720" s="1226" t="s">
        <v>1164</v>
      </c>
      <c r="Q2720" s="1226" t="s">
        <v>358</v>
      </c>
      <c r="R2720" s="1226" t="s">
        <v>73</v>
      </c>
      <c r="S2720" s="1226" t="s">
        <v>4015</v>
      </c>
    </row>
    <row r="2721" spans="1:19" ht="20.25" customHeight="1">
      <c r="A2721" s="1226" t="s">
        <v>4569</v>
      </c>
      <c r="B2721" s="1227" t="s">
        <v>4570</v>
      </c>
      <c r="C2721" s="1226" t="s">
        <v>641</v>
      </c>
      <c r="D2721" s="1055" t="s">
        <v>4489</v>
      </c>
      <c r="E2721" s="1227"/>
      <c r="F2721" s="1226" t="s">
        <v>1399</v>
      </c>
      <c r="G2721" s="1227"/>
      <c r="H2721" s="1228">
        <v>1484</v>
      </c>
      <c r="I2721" s="1229">
        <v>13892.9</v>
      </c>
      <c r="J2721" s="1230">
        <v>0</v>
      </c>
      <c r="K2721" s="1122">
        <f t="shared" si="140"/>
        <v>0</v>
      </c>
      <c r="L2721" s="1014">
        <f t="shared" si="141"/>
        <v>0</v>
      </c>
      <c r="M2721" s="1011">
        <f t="shared" si="142"/>
        <v>20617063.599999998</v>
      </c>
      <c r="N2721" s="1227"/>
      <c r="O2721" s="1227" t="s">
        <v>4571</v>
      </c>
      <c r="P2721" s="1226" t="s">
        <v>482</v>
      </c>
      <c r="Q2721" s="1226" t="s">
        <v>577</v>
      </c>
      <c r="R2721" s="1226" t="s">
        <v>4548</v>
      </c>
      <c r="S2721" s="1226" t="s">
        <v>237</v>
      </c>
    </row>
    <row r="2722" spans="1:19" ht="20.25" customHeight="1">
      <c r="A2722" s="1226" t="s">
        <v>4569</v>
      </c>
      <c r="B2722" s="1227" t="s">
        <v>4572</v>
      </c>
      <c r="C2722" s="1226" t="s">
        <v>641</v>
      </c>
      <c r="D2722" s="1055" t="s">
        <v>4489</v>
      </c>
      <c r="E2722" s="1227"/>
      <c r="F2722" s="1226" t="s">
        <v>4573</v>
      </c>
      <c r="G2722" s="1227"/>
      <c r="H2722" s="1228">
        <v>1484</v>
      </c>
      <c r="I2722" s="1229">
        <v>60838.2</v>
      </c>
      <c r="J2722" s="1230">
        <v>14</v>
      </c>
      <c r="K2722" s="1122">
        <f t="shared" si="140"/>
        <v>20776</v>
      </c>
      <c r="L2722" s="1014">
        <f t="shared" si="141"/>
        <v>20.776</v>
      </c>
      <c r="M2722" s="1011">
        <f t="shared" si="142"/>
        <v>90283888.799999997</v>
      </c>
      <c r="N2722" s="1227"/>
      <c r="O2722" s="1227" t="s">
        <v>4571</v>
      </c>
      <c r="P2722" s="1226" t="s">
        <v>482</v>
      </c>
      <c r="Q2722" s="1226" t="s">
        <v>270</v>
      </c>
      <c r="R2722" s="1226" t="s">
        <v>60</v>
      </c>
      <c r="S2722" s="1226" t="s">
        <v>237</v>
      </c>
    </row>
    <row r="2723" spans="1:19" ht="20.25" customHeight="1">
      <c r="A2723" s="1226" t="s">
        <v>4574</v>
      </c>
      <c r="B2723" s="1227" t="s">
        <v>4575</v>
      </c>
      <c r="C2723" s="1226" t="s">
        <v>1011</v>
      </c>
      <c r="D2723" s="1055" t="s">
        <v>4576</v>
      </c>
      <c r="E2723" s="1227"/>
      <c r="F2723" s="1226" t="s">
        <v>906</v>
      </c>
      <c r="G2723" s="1227"/>
      <c r="H2723" s="1228">
        <v>914</v>
      </c>
      <c r="I2723" s="1229">
        <v>101945</v>
      </c>
      <c r="J2723" s="1230">
        <v>46</v>
      </c>
      <c r="K2723" s="1122">
        <f t="shared" si="140"/>
        <v>42044</v>
      </c>
      <c r="L2723" s="1014">
        <f t="shared" si="141"/>
        <v>42.043999999999997</v>
      </c>
      <c r="M2723" s="1011">
        <f t="shared" si="142"/>
        <v>93177730</v>
      </c>
      <c r="N2723" s="1227"/>
      <c r="O2723" s="1227" t="s">
        <v>4577</v>
      </c>
      <c r="P2723" s="1226" t="s">
        <v>482</v>
      </c>
      <c r="Q2723" s="1226" t="s">
        <v>370</v>
      </c>
      <c r="R2723" s="1226" t="s">
        <v>68</v>
      </c>
      <c r="S2723" s="1226" t="s">
        <v>237</v>
      </c>
    </row>
    <row r="2724" spans="1:19" ht="20.25" customHeight="1">
      <c r="A2724" s="1226" t="s">
        <v>4574</v>
      </c>
      <c r="B2724" s="1227" t="s">
        <v>4578</v>
      </c>
      <c r="C2724" s="1226" t="s">
        <v>1011</v>
      </c>
      <c r="D2724" s="1055" t="s">
        <v>4576</v>
      </c>
      <c r="E2724" s="1227"/>
      <c r="F2724" s="1226" t="s">
        <v>880</v>
      </c>
      <c r="G2724" s="1227"/>
      <c r="H2724" s="1228">
        <v>914</v>
      </c>
      <c r="I2724" s="1229">
        <v>2367.8000000000002</v>
      </c>
      <c r="J2724" s="1230">
        <v>0</v>
      </c>
      <c r="K2724" s="1122">
        <f t="shared" si="140"/>
        <v>0</v>
      </c>
      <c r="L2724" s="1014">
        <f t="shared" si="141"/>
        <v>0</v>
      </c>
      <c r="M2724" s="1011">
        <f t="shared" si="142"/>
        <v>2164169.2000000002</v>
      </c>
      <c r="N2724" s="1227"/>
      <c r="O2724" s="1227" t="s">
        <v>4577</v>
      </c>
      <c r="P2724" s="1226" t="s">
        <v>482</v>
      </c>
      <c r="Q2724" s="1226" t="s">
        <v>336</v>
      </c>
      <c r="R2724" s="1226" t="s">
        <v>73</v>
      </c>
      <c r="S2724" s="1226" t="s">
        <v>237</v>
      </c>
    </row>
    <row r="2725" spans="1:19" ht="20.25" customHeight="1">
      <c r="A2725" s="1226" t="s">
        <v>4574</v>
      </c>
      <c r="B2725" s="1227" t="s">
        <v>4578</v>
      </c>
      <c r="C2725" s="1226" t="s">
        <v>1011</v>
      </c>
      <c r="D2725" s="1055" t="s">
        <v>4576</v>
      </c>
      <c r="E2725" s="1227"/>
      <c r="F2725" s="1226" t="s">
        <v>408</v>
      </c>
      <c r="G2725" s="1227"/>
      <c r="H2725" s="1228">
        <v>457</v>
      </c>
      <c r="I2725" s="1229">
        <v>135900</v>
      </c>
      <c r="J2725" s="1230">
        <v>0</v>
      </c>
      <c r="K2725" s="1122">
        <f t="shared" si="140"/>
        <v>0</v>
      </c>
      <c r="L2725" s="1014">
        <f t="shared" si="141"/>
        <v>0</v>
      </c>
      <c r="M2725" s="1011">
        <f t="shared" si="142"/>
        <v>62106300</v>
      </c>
      <c r="N2725" s="1227"/>
      <c r="O2725" s="1227" t="s">
        <v>854</v>
      </c>
      <c r="P2725" s="1226" t="s">
        <v>482</v>
      </c>
      <c r="Q2725" s="1226" t="s">
        <v>281</v>
      </c>
      <c r="R2725" s="1226" t="s">
        <v>70</v>
      </c>
      <c r="S2725" s="1226" t="s">
        <v>237</v>
      </c>
    </row>
    <row r="2726" spans="1:19" ht="20.25" customHeight="1">
      <c r="A2726" s="1226" t="s">
        <v>4574</v>
      </c>
      <c r="B2726" s="1227" t="s">
        <v>4578</v>
      </c>
      <c r="C2726" s="1226" t="s">
        <v>1011</v>
      </c>
      <c r="D2726" s="1055" t="s">
        <v>4576</v>
      </c>
      <c r="E2726" s="1227"/>
      <c r="F2726" s="1226" t="s">
        <v>2172</v>
      </c>
      <c r="G2726" s="1227"/>
      <c r="H2726" s="1228">
        <v>49</v>
      </c>
      <c r="I2726" s="1229">
        <v>100636.4</v>
      </c>
      <c r="J2726" s="1230">
        <v>16.5</v>
      </c>
      <c r="K2726" s="1122">
        <f t="shared" si="140"/>
        <v>808.5</v>
      </c>
      <c r="L2726" s="1014">
        <f t="shared" si="141"/>
        <v>0.8085</v>
      </c>
      <c r="M2726" s="1011">
        <f t="shared" si="142"/>
        <v>4931183.5999999996</v>
      </c>
      <c r="N2726" s="1227"/>
      <c r="O2726" s="1227" t="s">
        <v>4579</v>
      </c>
      <c r="P2726" s="1226" t="s">
        <v>482</v>
      </c>
      <c r="Q2726" s="1226" t="s">
        <v>344</v>
      </c>
      <c r="R2726" s="1226" t="s">
        <v>60</v>
      </c>
      <c r="S2726" s="1226" t="s">
        <v>237</v>
      </c>
    </row>
    <row r="2727" spans="1:19" ht="20.25" customHeight="1">
      <c r="A2727" s="1226" t="s">
        <v>4574</v>
      </c>
      <c r="B2727" s="1227" t="s">
        <v>4578</v>
      </c>
      <c r="C2727" s="1226" t="s">
        <v>1011</v>
      </c>
      <c r="D2727" s="1055" t="s">
        <v>4576</v>
      </c>
      <c r="E2727" s="1227"/>
      <c r="F2727" s="1226" t="s">
        <v>521</v>
      </c>
      <c r="G2727" s="1227"/>
      <c r="H2727" s="1228">
        <v>49</v>
      </c>
      <c r="I2727" s="1229">
        <v>268363.59999999998</v>
      </c>
      <c r="J2727" s="1230">
        <v>0</v>
      </c>
      <c r="K2727" s="1122">
        <f t="shared" si="140"/>
        <v>0</v>
      </c>
      <c r="L2727" s="1014">
        <f t="shared" si="141"/>
        <v>0</v>
      </c>
      <c r="M2727" s="1011">
        <f t="shared" si="142"/>
        <v>13149816.399999999</v>
      </c>
      <c r="N2727" s="1227"/>
      <c r="O2727" s="1227" t="s">
        <v>4579</v>
      </c>
      <c r="P2727" s="1226" t="s">
        <v>482</v>
      </c>
      <c r="Q2727" s="1226" t="s">
        <v>374</v>
      </c>
      <c r="R2727" s="1226" t="s">
        <v>375</v>
      </c>
      <c r="S2727" s="1226" t="s">
        <v>237</v>
      </c>
    </row>
    <row r="2728" spans="1:19" ht="20.25" customHeight="1">
      <c r="A2728" s="1226" t="s">
        <v>4574</v>
      </c>
      <c r="B2728" s="1227" t="s">
        <v>4575</v>
      </c>
      <c r="C2728" s="1226" t="s">
        <v>1011</v>
      </c>
      <c r="D2728" s="1055" t="s">
        <v>4576</v>
      </c>
      <c r="E2728" s="1227"/>
      <c r="F2728" s="1226" t="s">
        <v>1287</v>
      </c>
      <c r="G2728" s="1227"/>
      <c r="H2728" s="1228">
        <v>914</v>
      </c>
      <c r="I2728" s="1229">
        <v>68375</v>
      </c>
      <c r="J2728" s="1230">
        <v>24</v>
      </c>
      <c r="K2728" s="1122">
        <f t="shared" si="140"/>
        <v>21936</v>
      </c>
      <c r="L2728" s="1014">
        <f t="shared" si="141"/>
        <v>21.936</v>
      </c>
      <c r="M2728" s="1011">
        <f t="shared" si="142"/>
        <v>62494750</v>
      </c>
      <c r="N2728" s="1227"/>
      <c r="O2728" s="1227" t="s">
        <v>11</v>
      </c>
      <c r="P2728" s="1226" t="s">
        <v>482</v>
      </c>
      <c r="Q2728" s="1226" t="s">
        <v>341</v>
      </c>
      <c r="R2728" s="1226" t="s">
        <v>68</v>
      </c>
      <c r="S2728" s="1226" t="s">
        <v>237</v>
      </c>
    </row>
    <row r="2729" spans="1:19" ht="20.25" customHeight="1">
      <c r="A2729" s="1226" t="s">
        <v>4574</v>
      </c>
      <c r="B2729" s="1227" t="s">
        <v>4580</v>
      </c>
      <c r="C2729" s="1226" t="s">
        <v>1011</v>
      </c>
      <c r="D2729" s="1055" t="s">
        <v>4489</v>
      </c>
      <c r="E2729" s="1227"/>
      <c r="F2729" s="1226" t="s">
        <v>906</v>
      </c>
      <c r="G2729" s="1227"/>
      <c r="H2729" s="1228">
        <v>1619</v>
      </c>
      <c r="I2729" s="1229">
        <v>101945</v>
      </c>
      <c r="J2729" s="1230">
        <v>46</v>
      </c>
      <c r="K2729" s="1122">
        <f t="shared" si="140"/>
        <v>74474</v>
      </c>
      <c r="L2729" s="1014">
        <f t="shared" si="141"/>
        <v>74.474000000000004</v>
      </c>
      <c r="M2729" s="1011">
        <f t="shared" si="142"/>
        <v>165048955</v>
      </c>
      <c r="N2729" s="1227"/>
      <c r="O2729" s="1227" t="s">
        <v>4577</v>
      </c>
      <c r="P2729" s="1226" t="s">
        <v>482</v>
      </c>
      <c r="Q2729" s="1226" t="s">
        <v>370</v>
      </c>
      <c r="R2729" s="1226" t="s">
        <v>68</v>
      </c>
      <c r="S2729" s="1226" t="s">
        <v>237</v>
      </c>
    </row>
    <row r="2730" spans="1:19" ht="20.25" customHeight="1">
      <c r="A2730" s="1226" t="s">
        <v>4574</v>
      </c>
      <c r="B2730" s="1227" t="s">
        <v>4580</v>
      </c>
      <c r="C2730" s="1226" t="s">
        <v>1011</v>
      </c>
      <c r="D2730" s="1055" t="s">
        <v>4489</v>
      </c>
      <c r="E2730" s="1227"/>
      <c r="F2730" s="1226" t="s">
        <v>880</v>
      </c>
      <c r="G2730" s="1227"/>
      <c r="H2730" s="1228">
        <v>1619</v>
      </c>
      <c r="I2730" s="1229">
        <v>2367.8000000000002</v>
      </c>
      <c r="J2730" s="1230">
        <v>0</v>
      </c>
      <c r="K2730" s="1122">
        <f t="shared" si="140"/>
        <v>0</v>
      </c>
      <c r="L2730" s="1014">
        <f t="shared" si="141"/>
        <v>0</v>
      </c>
      <c r="M2730" s="1011">
        <f t="shared" si="142"/>
        <v>3833468.2</v>
      </c>
      <c r="N2730" s="1227"/>
      <c r="O2730" s="1227" t="s">
        <v>4577</v>
      </c>
      <c r="P2730" s="1226" t="s">
        <v>482</v>
      </c>
      <c r="Q2730" s="1226" t="s">
        <v>336</v>
      </c>
      <c r="R2730" s="1226" t="s">
        <v>73</v>
      </c>
      <c r="S2730" s="1226" t="s">
        <v>237</v>
      </c>
    </row>
    <row r="2731" spans="1:19" ht="20.25" customHeight="1">
      <c r="A2731" s="1226" t="s">
        <v>4574</v>
      </c>
      <c r="B2731" s="1227" t="s">
        <v>4580</v>
      </c>
      <c r="C2731" s="1226" t="s">
        <v>1011</v>
      </c>
      <c r="D2731" s="1055" t="s">
        <v>4489</v>
      </c>
      <c r="E2731" s="1227"/>
      <c r="F2731" s="1226" t="s">
        <v>1287</v>
      </c>
      <c r="G2731" s="1227"/>
      <c r="H2731" s="1228">
        <v>1619</v>
      </c>
      <c r="I2731" s="1229">
        <v>68375</v>
      </c>
      <c r="J2731" s="1230">
        <v>24</v>
      </c>
      <c r="K2731" s="1122">
        <f t="shared" si="140"/>
        <v>38856</v>
      </c>
      <c r="L2731" s="1014">
        <f t="shared" si="141"/>
        <v>38.856000000000002</v>
      </c>
      <c r="M2731" s="1011">
        <f t="shared" si="142"/>
        <v>110699125</v>
      </c>
      <c r="N2731" s="1227"/>
      <c r="O2731" s="1227" t="s">
        <v>11</v>
      </c>
      <c r="P2731" s="1226" t="s">
        <v>482</v>
      </c>
      <c r="Q2731" s="1226" t="s">
        <v>341</v>
      </c>
      <c r="R2731" s="1226" t="s">
        <v>68</v>
      </c>
      <c r="S2731" s="1226" t="s">
        <v>237</v>
      </c>
    </row>
    <row r="2732" spans="1:19" ht="20.25" customHeight="1">
      <c r="A2732" s="1226" t="s">
        <v>4574</v>
      </c>
      <c r="B2732" s="1227" t="s">
        <v>4580</v>
      </c>
      <c r="C2732" s="1226" t="s">
        <v>1011</v>
      </c>
      <c r="D2732" s="1055" t="s">
        <v>4489</v>
      </c>
      <c r="E2732" s="1227"/>
      <c r="F2732" s="1226" t="s">
        <v>408</v>
      </c>
      <c r="G2732" s="1227"/>
      <c r="H2732" s="1228">
        <v>810</v>
      </c>
      <c r="I2732" s="1229">
        <v>135900</v>
      </c>
      <c r="J2732" s="1230">
        <v>0</v>
      </c>
      <c r="K2732" s="1122">
        <f t="shared" si="140"/>
        <v>0</v>
      </c>
      <c r="L2732" s="1014">
        <f t="shared" si="141"/>
        <v>0</v>
      </c>
      <c r="M2732" s="1011">
        <f t="shared" si="142"/>
        <v>110079000</v>
      </c>
      <c r="N2732" s="1227"/>
      <c r="O2732" s="1227" t="s">
        <v>854</v>
      </c>
      <c r="P2732" s="1226" t="s">
        <v>482</v>
      </c>
      <c r="Q2732" s="1226" t="s">
        <v>281</v>
      </c>
      <c r="R2732" s="1226" t="s">
        <v>70</v>
      </c>
      <c r="S2732" s="1226" t="s">
        <v>237</v>
      </c>
    </row>
    <row r="2733" spans="1:19" ht="20.25" customHeight="1">
      <c r="A2733" s="1226" t="s">
        <v>4574</v>
      </c>
      <c r="B2733" s="1227" t="s">
        <v>4580</v>
      </c>
      <c r="C2733" s="1226" t="s">
        <v>1011</v>
      </c>
      <c r="D2733" s="1055" t="s">
        <v>4489</v>
      </c>
      <c r="E2733" s="1227"/>
      <c r="F2733" s="1226" t="s">
        <v>2172</v>
      </c>
      <c r="G2733" s="1227"/>
      <c r="H2733" s="1228">
        <v>86</v>
      </c>
      <c r="I2733" s="1229">
        <v>100636.4</v>
      </c>
      <c r="J2733" s="1230">
        <v>16.5</v>
      </c>
      <c r="K2733" s="1122">
        <f t="shared" si="140"/>
        <v>1419</v>
      </c>
      <c r="L2733" s="1014">
        <f t="shared" si="141"/>
        <v>1.419</v>
      </c>
      <c r="M2733" s="1011">
        <f t="shared" si="142"/>
        <v>8654730.4000000004</v>
      </c>
      <c r="N2733" s="1227"/>
      <c r="O2733" s="1227" t="s">
        <v>4579</v>
      </c>
      <c r="P2733" s="1226" t="s">
        <v>482</v>
      </c>
      <c r="Q2733" s="1226" t="s">
        <v>344</v>
      </c>
      <c r="R2733" s="1226" t="s">
        <v>60</v>
      </c>
      <c r="S2733" s="1226" t="s">
        <v>237</v>
      </c>
    </row>
    <row r="2734" spans="1:19" ht="20.25" customHeight="1">
      <c r="A2734" s="1226" t="s">
        <v>4574</v>
      </c>
      <c r="B2734" s="1227" t="s">
        <v>4580</v>
      </c>
      <c r="C2734" s="1226" t="s">
        <v>1011</v>
      </c>
      <c r="D2734" s="1055" t="s">
        <v>4489</v>
      </c>
      <c r="E2734" s="1227"/>
      <c r="F2734" s="1226" t="s">
        <v>521</v>
      </c>
      <c r="G2734" s="1227"/>
      <c r="H2734" s="1228">
        <v>86</v>
      </c>
      <c r="I2734" s="1229">
        <v>268363.59999999998</v>
      </c>
      <c r="J2734" s="1230">
        <v>0</v>
      </c>
      <c r="K2734" s="1122">
        <f t="shared" si="140"/>
        <v>0</v>
      </c>
      <c r="L2734" s="1014">
        <f t="shared" si="141"/>
        <v>0</v>
      </c>
      <c r="M2734" s="1011">
        <f t="shared" si="142"/>
        <v>23079269.599999998</v>
      </c>
      <c r="N2734" s="1227"/>
      <c r="O2734" s="1227" t="s">
        <v>4579</v>
      </c>
      <c r="P2734" s="1226" t="s">
        <v>482</v>
      </c>
      <c r="Q2734" s="1226" t="s">
        <v>374</v>
      </c>
      <c r="R2734" s="1226" t="s">
        <v>375</v>
      </c>
      <c r="S2734" s="1226" t="s">
        <v>237</v>
      </c>
    </row>
    <row r="2735" spans="1:19" ht="20.25" customHeight="1">
      <c r="A2735" s="1226" t="s">
        <v>2676</v>
      </c>
      <c r="B2735" s="1227" t="s">
        <v>4581</v>
      </c>
      <c r="C2735" s="1226" t="s">
        <v>371</v>
      </c>
      <c r="D2735" s="1055" t="s">
        <v>4466</v>
      </c>
      <c r="E2735" s="1227"/>
      <c r="F2735" s="1226" t="s">
        <v>1387</v>
      </c>
      <c r="G2735" s="1227"/>
      <c r="H2735" s="1228">
        <v>2289</v>
      </c>
      <c r="I2735" s="1229">
        <v>12929.6</v>
      </c>
      <c r="J2735" s="1230">
        <v>0</v>
      </c>
      <c r="K2735" s="1122">
        <f t="shared" si="140"/>
        <v>0</v>
      </c>
      <c r="L2735" s="1014">
        <f t="shared" si="141"/>
        <v>0</v>
      </c>
      <c r="M2735" s="1011">
        <f t="shared" si="142"/>
        <v>29595854.400000002</v>
      </c>
      <c r="N2735" s="1227"/>
      <c r="O2735" s="1227" t="s">
        <v>4582</v>
      </c>
      <c r="P2735" s="1226" t="s">
        <v>417</v>
      </c>
      <c r="Q2735" s="1226" t="s">
        <v>577</v>
      </c>
      <c r="R2735" s="1226" t="s">
        <v>4548</v>
      </c>
      <c r="S2735" s="1226" t="s">
        <v>4583</v>
      </c>
    </row>
    <row r="2736" spans="1:19" ht="20.25" customHeight="1">
      <c r="A2736" s="1226" t="s">
        <v>2676</v>
      </c>
      <c r="B2736" s="1227" t="s">
        <v>4581</v>
      </c>
      <c r="C2736" s="1226" t="s">
        <v>371</v>
      </c>
      <c r="D2736" s="1055" t="s">
        <v>4466</v>
      </c>
      <c r="E2736" s="1227"/>
      <c r="F2736" s="1226" t="s">
        <v>4584</v>
      </c>
      <c r="G2736" s="1227"/>
      <c r="H2736" s="1228">
        <v>2289</v>
      </c>
      <c r="I2736" s="1229">
        <v>26197.200000000001</v>
      </c>
      <c r="J2736" s="1230">
        <v>17.5</v>
      </c>
      <c r="K2736" s="1122">
        <f t="shared" ref="K2736:K2799" si="143">IFERROR(J2736*H2736,"0")</f>
        <v>40057.5</v>
      </c>
      <c r="L2736" s="1014">
        <f t="shared" ref="L2736:L2799" si="144">IFERROR(K2736/1000,"0")</f>
        <v>40.057499999999997</v>
      </c>
      <c r="M2736" s="1011">
        <f t="shared" ref="M2736:M2799" si="145">I2736*H2736</f>
        <v>59965390.800000004</v>
      </c>
      <c r="N2736" s="1227"/>
      <c r="O2736" s="1227" t="s">
        <v>4582</v>
      </c>
      <c r="P2736" s="1226" t="s">
        <v>417</v>
      </c>
      <c r="Q2736" s="1226" t="s">
        <v>270</v>
      </c>
      <c r="R2736" s="1226" t="s">
        <v>68</v>
      </c>
      <c r="S2736" s="1226" t="s">
        <v>4583</v>
      </c>
    </row>
    <row r="2737" spans="1:19" ht="20.25" customHeight="1">
      <c r="A2737" s="1226" t="s">
        <v>2676</v>
      </c>
      <c r="B2737" s="1227" t="s">
        <v>4581</v>
      </c>
      <c r="C2737" s="1226" t="s">
        <v>371</v>
      </c>
      <c r="D2737" s="1055" t="s">
        <v>4466</v>
      </c>
      <c r="E2737" s="1227"/>
      <c r="F2737" s="1226" t="s">
        <v>911</v>
      </c>
      <c r="G2737" s="1227"/>
      <c r="H2737" s="1228">
        <v>2301</v>
      </c>
      <c r="I2737" s="1229">
        <v>96285</v>
      </c>
      <c r="J2737" s="1230">
        <v>40.5</v>
      </c>
      <c r="K2737" s="1122">
        <f t="shared" si="143"/>
        <v>93190.5</v>
      </c>
      <c r="L2737" s="1014">
        <f t="shared" si="144"/>
        <v>93.1905</v>
      </c>
      <c r="M2737" s="1011">
        <f t="shared" si="145"/>
        <v>221551785</v>
      </c>
      <c r="N2737" s="1227"/>
      <c r="O2737" s="1227" t="s">
        <v>837</v>
      </c>
      <c r="P2737" s="1226" t="s">
        <v>417</v>
      </c>
      <c r="Q2737" s="1226" t="s">
        <v>403</v>
      </c>
      <c r="R2737" s="1226" t="s">
        <v>68</v>
      </c>
      <c r="S2737" s="1226" t="s">
        <v>4583</v>
      </c>
    </row>
    <row r="2738" spans="1:19" ht="20.25" customHeight="1">
      <c r="A2738" s="1226" t="s">
        <v>2676</v>
      </c>
      <c r="B2738" s="1227" t="s">
        <v>4581</v>
      </c>
      <c r="C2738" s="1226" t="s">
        <v>371</v>
      </c>
      <c r="D2738" s="1055" t="s">
        <v>4466</v>
      </c>
      <c r="E2738" s="1227"/>
      <c r="F2738" s="1226" t="s">
        <v>880</v>
      </c>
      <c r="G2738" s="1227"/>
      <c r="H2738" s="1228">
        <v>2301</v>
      </c>
      <c r="I2738" s="1229">
        <v>2166.4</v>
      </c>
      <c r="J2738" s="1230">
        <v>0</v>
      </c>
      <c r="K2738" s="1122">
        <f t="shared" si="143"/>
        <v>0</v>
      </c>
      <c r="L2738" s="1014">
        <f t="shared" si="144"/>
        <v>0</v>
      </c>
      <c r="M2738" s="1011">
        <f t="shared" si="145"/>
        <v>4984886.4000000004</v>
      </c>
      <c r="N2738" s="1227"/>
      <c r="O2738" s="1227" t="s">
        <v>837</v>
      </c>
      <c r="P2738" s="1226" t="s">
        <v>417</v>
      </c>
      <c r="Q2738" s="1226" t="s">
        <v>336</v>
      </c>
      <c r="R2738" s="1226" t="s">
        <v>73</v>
      </c>
      <c r="S2738" s="1226" t="s">
        <v>4583</v>
      </c>
    </row>
    <row r="2739" spans="1:19" ht="20.25" customHeight="1">
      <c r="A2739" s="1226" t="s">
        <v>4585</v>
      </c>
      <c r="B2739" s="1227" t="s">
        <v>4586</v>
      </c>
      <c r="C2739" s="1226" t="s">
        <v>1027</v>
      </c>
      <c r="D2739" s="1055" t="s">
        <v>4473</v>
      </c>
      <c r="E2739" s="1227"/>
      <c r="F2739" s="1226" t="s">
        <v>778</v>
      </c>
      <c r="G2739" s="1227"/>
      <c r="H2739" s="1228">
        <v>2</v>
      </c>
      <c r="I2739" s="1229">
        <v>118300</v>
      </c>
      <c r="J2739" s="1230">
        <v>0</v>
      </c>
      <c r="K2739" s="1122">
        <f t="shared" si="143"/>
        <v>0</v>
      </c>
      <c r="L2739" s="1014">
        <f t="shared" si="144"/>
        <v>0</v>
      </c>
      <c r="M2739" s="1011">
        <f t="shared" si="145"/>
        <v>236600</v>
      </c>
      <c r="N2739" s="1227"/>
      <c r="O2739" s="1227" t="s">
        <v>4209</v>
      </c>
      <c r="P2739" s="1226" t="s">
        <v>1164</v>
      </c>
      <c r="Q2739" s="1226" t="s">
        <v>336</v>
      </c>
      <c r="R2739" s="1226" t="s">
        <v>73</v>
      </c>
      <c r="S2739" s="1226" t="s">
        <v>109</v>
      </c>
    </row>
    <row r="2740" spans="1:19" ht="20.25" customHeight="1">
      <c r="A2740" s="1226" t="s">
        <v>10</v>
      </c>
      <c r="B2740" s="1227" t="s">
        <v>4587</v>
      </c>
      <c r="C2740" s="1226" t="s">
        <v>1027</v>
      </c>
      <c r="D2740" s="1055" t="s">
        <v>4473</v>
      </c>
      <c r="E2740" s="1227"/>
      <c r="F2740" s="1226" t="s">
        <v>631</v>
      </c>
      <c r="G2740" s="1227"/>
      <c r="H2740" s="1228">
        <v>2</v>
      </c>
      <c r="I2740" s="1229">
        <v>36400</v>
      </c>
      <c r="J2740" s="1230">
        <v>0</v>
      </c>
      <c r="K2740" s="1122">
        <f t="shared" si="143"/>
        <v>0</v>
      </c>
      <c r="L2740" s="1014">
        <f t="shared" si="144"/>
        <v>0</v>
      </c>
      <c r="M2740" s="1011">
        <f t="shared" si="145"/>
        <v>72800</v>
      </c>
      <c r="N2740" s="1227"/>
      <c r="O2740" s="1227" t="s">
        <v>4207</v>
      </c>
      <c r="P2740" s="1226" t="s">
        <v>1164</v>
      </c>
      <c r="Q2740" s="1226" t="s">
        <v>336</v>
      </c>
      <c r="R2740" s="1226" t="s">
        <v>73</v>
      </c>
      <c r="S2740" s="1226" t="s">
        <v>109</v>
      </c>
    </row>
    <row r="2741" spans="1:19" ht="20.25" customHeight="1">
      <c r="A2741" s="1226" t="s">
        <v>10</v>
      </c>
      <c r="B2741" s="1227" t="s">
        <v>4587</v>
      </c>
      <c r="C2741" s="1226" t="s">
        <v>1027</v>
      </c>
      <c r="D2741" s="1055" t="s">
        <v>4473</v>
      </c>
      <c r="E2741" s="1227"/>
      <c r="F2741" s="1226" t="s">
        <v>2983</v>
      </c>
      <c r="G2741" s="1227"/>
      <c r="H2741" s="1228">
        <v>466</v>
      </c>
      <c r="I2741" s="1229">
        <v>170618.2</v>
      </c>
      <c r="J2741" s="1230">
        <v>29.3</v>
      </c>
      <c r="K2741" s="1122">
        <f t="shared" si="143"/>
        <v>13653.800000000001</v>
      </c>
      <c r="L2741" s="1014">
        <f t="shared" si="144"/>
        <v>13.6538</v>
      </c>
      <c r="M2741" s="1011">
        <f t="shared" si="145"/>
        <v>79508081.200000003</v>
      </c>
      <c r="N2741" s="1227"/>
      <c r="O2741" s="1227" t="s">
        <v>1055</v>
      </c>
      <c r="P2741" s="1226" t="s">
        <v>1164</v>
      </c>
      <c r="Q2741" s="1226" t="s">
        <v>343</v>
      </c>
      <c r="R2741" s="1226" t="s">
        <v>60</v>
      </c>
      <c r="S2741" s="1226" t="s">
        <v>109</v>
      </c>
    </row>
    <row r="2742" spans="1:19" ht="20.25" customHeight="1">
      <c r="A2742" s="1226" t="s">
        <v>10</v>
      </c>
      <c r="B2742" s="1227" t="s">
        <v>4587</v>
      </c>
      <c r="C2742" s="1226" t="s">
        <v>1027</v>
      </c>
      <c r="D2742" s="1055" t="s">
        <v>4473</v>
      </c>
      <c r="E2742" s="1227"/>
      <c r="F2742" s="1226" t="s">
        <v>426</v>
      </c>
      <c r="G2742" s="1227"/>
      <c r="H2742" s="1228">
        <v>466</v>
      </c>
      <c r="I2742" s="1229">
        <v>190990.5</v>
      </c>
      <c r="J2742" s="1230">
        <v>0</v>
      </c>
      <c r="K2742" s="1122">
        <f t="shared" si="143"/>
        <v>0</v>
      </c>
      <c r="L2742" s="1014">
        <f t="shared" si="144"/>
        <v>0</v>
      </c>
      <c r="M2742" s="1011">
        <f t="shared" si="145"/>
        <v>89001573</v>
      </c>
      <c r="N2742" s="1227"/>
      <c r="O2742" s="1227" t="s">
        <v>1055</v>
      </c>
      <c r="P2742" s="1226" t="s">
        <v>1164</v>
      </c>
      <c r="Q2742" s="1226" t="s">
        <v>354</v>
      </c>
      <c r="R2742" s="1226" t="s">
        <v>70</v>
      </c>
      <c r="S2742" s="1226" t="s">
        <v>109</v>
      </c>
    </row>
    <row r="2743" spans="1:19" ht="20.25" customHeight="1">
      <c r="A2743" s="1226" t="s">
        <v>10</v>
      </c>
      <c r="B2743" s="1227" t="s">
        <v>4587</v>
      </c>
      <c r="C2743" s="1226" t="s">
        <v>1027</v>
      </c>
      <c r="D2743" s="1055" t="s">
        <v>4473</v>
      </c>
      <c r="E2743" s="1227"/>
      <c r="F2743" s="1226" t="s">
        <v>880</v>
      </c>
      <c r="G2743" s="1227"/>
      <c r="H2743" s="1228">
        <v>466</v>
      </c>
      <c r="I2743" s="1229">
        <v>3055.8</v>
      </c>
      <c r="J2743" s="1230">
        <v>0</v>
      </c>
      <c r="K2743" s="1122">
        <f t="shared" si="143"/>
        <v>0</v>
      </c>
      <c r="L2743" s="1014">
        <f t="shared" si="144"/>
        <v>0</v>
      </c>
      <c r="M2743" s="1011">
        <f t="shared" si="145"/>
        <v>1424002.8</v>
      </c>
      <c r="N2743" s="1227"/>
      <c r="O2743" s="1227" t="s">
        <v>1055</v>
      </c>
      <c r="P2743" s="1226" t="s">
        <v>1164</v>
      </c>
      <c r="Q2743" s="1226" t="s">
        <v>336</v>
      </c>
      <c r="R2743" s="1226" t="s">
        <v>73</v>
      </c>
      <c r="S2743" s="1226" t="s">
        <v>109</v>
      </c>
    </row>
    <row r="2744" spans="1:19" ht="20.25" customHeight="1">
      <c r="A2744" s="1226" t="s">
        <v>10</v>
      </c>
      <c r="B2744" s="1227" t="s">
        <v>4587</v>
      </c>
      <c r="C2744" s="1226" t="s">
        <v>1027</v>
      </c>
      <c r="D2744" s="1055" t="s">
        <v>4473</v>
      </c>
      <c r="E2744" s="1227"/>
      <c r="F2744" s="1226" t="s">
        <v>4573</v>
      </c>
      <c r="G2744" s="1227"/>
      <c r="H2744" s="1228">
        <v>277</v>
      </c>
      <c r="I2744" s="1229">
        <v>55051.9</v>
      </c>
      <c r="J2744" s="1230">
        <v>14</v>
      </c>
      <c r="K2744" s="1122">
        <f t="shared" si="143"/>
        <v>3878</v>
      </c>
      <c r="L2744" s="1014">
        <f t="shared" si="144"/>
        <v>3.8780000000000001</v>
      </c>
      <c r="M2744" s="1011">
        <f t="shared" si="145"/>
        <v>15249376.300000001</v>
      </c>
      <c r="N2744" s="1227"/>
      <c r="O2744" s="1227" t="s">
        <v>695</v>
      </c>
      <c r="P2744" s="1226" t="s">
        <v>1164</v>
      </c>
      <c r="Q2744" s="1226" t="s">
        <v>270</v>
      </c>
      <c r="R2744" s="1226" t="s">
        <v>60</v>
      </c>
      <c r="S2744" s="1226" t="s">
        <v>109</v>
      </c>
    </row>
    <row r="2745" spans="1:19" ht="20.25" customHeight="1">
      <c r="A2745" s="1226" t="s">
        <v>10</v>
      </c>
      <c r="B2745" s="1227" t="s">
        <v>4587</v>
      </c>
      <c r="C2745" s="1226" t="s">
        <v>1027</v>
      </c>
      <c r="D2745" s="1055" t="s">
        <v>4473</v>
      </c>
      <c r="E2745" s="1227"/>
      <c r="F2745" s="1226" t="s">
        <v>1399</v>
      </c>
      <c r="G2745" s="1227"/>
      <c r="H2745" s="1228">
        <v>277</v>
      </c>
      <c r="I2745" s="1229">
        <v>12571.6</v>
      </c>
      <c r="J2745" s="1230">
        <v>0</v>
      </c>
      <c r="K2745" s="1122">
        <f t="shared" si="143"/>
        <v>0</v>
      </c>
      <c r="L2745" s="1014">
        <f t="shared" si="144"/>
        <v>0</v>
      </c>
      <c r="M2745" s="1011">
        <f t="shared" si="145"/>
        <v>3482333.2</v>
      </c>
      <c r="N2745" s="1227"/>
      <c r="O2745" s="1227" t="s">
        <v>695</v>
      </c>
      <c r="P2745" s="1226" t="s">
        <v>1164</v>
      </c>
      <c r="Q2745" s="1226" t="s">
        <v>577</v>
      </c>
      <c r="R2745" s="1226" t="s">
        <v>4548</v>
      </c>
      <c r="S2745" s="1226" t="s">
        <v>109</v>
      </c>
    </row>
    <row r="2746" spans="1:19" ht="20.25" customHeight="1">
      <c r="A2746" s="1226" t="s">
        <v>10</v>
      </c>
      <c r="B2746" s="1227" t="s">
        <v>4587</v>
      </c>
      <c r="C2746" s="1226" t="s">
        <v>1027</v>
      </c>
      <c r="D2746" s="1055" t="s">
        <v>4473</v>
      </c>
      <c r="E2746" s="1227"/>
      <c r="F2746" s="1226" t="s">
        <v>4588</v>
      </c>
      <c r="G2746" s="1227"/>
      <c r="H2746" s="1228">
        <v>550</v>
      </c>
      <c r="I2746" s="1229">
        <v>157037</v>
      </c>
      <c r="J2746" s="1230">
        <v>31.9</v>
      </c>
      <c r="K2746" s="1122">
        <f t="shared" si="143"/>
        <v>17545</v>
      </c>
      <c r="L2746" s="1014">
        <f t="shared" si="144"/>
        <v>17.545000000000002</v>
      </c>
      <c r="M2746" s="1011">
        <f t="shared" si="145"/>
        <v>86370350</v>
      </c>
      <c r="N2746" s="1227"/>
      <c r="O2746" s="1227" t="s">
        <v>4201</v>
      </c>
      <c r="P2746" s="1226" t="s">
        <v>1164</v>
      </c>
      <c r="Q2746" s="1226" t="s">
        <v>370</v>
      </c>
      <c r="R2746" s="1226" t="s">
        <v>60</v>
      </c>
      <c r="S2746" s="1226" t="s">
        <v>109</v>
      </c>
    </row>
    <row r="2747" spans="1:19" ht="20.25" customHeight="1">
      <c r="A2747" s="1226" t="s">
        <v>10</v>
      </c>
      <c r="B2747" s="1227" t="s">
        <v>4587</v>
      </c>
      <c r="C2747" s="1226" t="s">
        <v>1027</v>
      </c>
      <c r="D2747" s="1055" t="s">
        <v>4473</v>
      </c>
      <c r="E2747" s="1227"/>
      <c r="F2747" s="1226" t="s">
        <v>669</v>
      </c>
      <c r="G2747" s="1227"/>
      <c r="H2747" s="1228">
        <v>2</v>
      </c>
      <c r="I2747" s="1229">
        <v>108880.7</v>
      </c>
      <c r="J2747" s="1230">
        <v>22.5</v>
      </c>
      <c r="K2747" s="1122">
        <f t="shared" si="143"/>
        <v>45</v>
      </c>
      <c r="L2747" s="1014">
        <f t="shared" si="144"/>
        <v>4.4999999999999998E-2</v>
      </c>
      <c r="M2747" s="1011">
        <f t="shared" si="145"/>
        <v>217761.4</v>
      </c>
      <c r="N2747" s="1227"/>
      <c r="O2747" s="1227" t="s">
        <v>4204</v>
      </c>
      <c r="P2747" s="1226" t="s">
        <v>1164</v>
      </c>
      <c r="Q2747" s="1226" t="s">
        <v>628</v>
      </c>
      <c r="R2747" s="1226" t="s">
        <v>4589</v>
      </c>
      <c r="S2747" s="1226" t="s">
        <v>109</v>
      </c>
    </row>
    <row r="2748" spans="1:19" ht="20.25" customHeight="1">
      <c r="A2748" s="1226" t="s">
        <v>10</v>
      </c>
      <c r="B2748" s="1227" t="s">
        <v>4587</v>
      </c>
      <c r="C2748" s="1226" t="s">
        <v>1027</v>
      </c>
      <c r="D2748" s="1055" t="s">
        <v>4473</v>
      </c>
      <c r="E2748" s="1227"/>
      <c r="F2748" s="1226" t="s">
        <v>1643</v>
      </c>
      <c r="G2748" s="1227"/>
      <c r="H2748" s="1228">
        <v>2</v>
      </c>
      <c r="I2748" s="1229">
        <v>13362.6</v>
      </c>
      <c r="J2748" s="1230">
        <v>0</v>
      </c>
      <c r="K2748" s="1122">
        <f t="shared" si="143"/>
        <v>0</v>
      </c>
      <c r="L2748" s="1014">
        <f t="shared" si="144"/>
        <v>0</v>
      </c>
      <c r="M2748" s="1011">
        <f t="shared" si="145"/>
        <v>26725.200000000001</v>
      </c>
      <c r="N2748" s="1227"/>
      <c r="O2748" s="1227" t="s">
        <v>4204</v>
      </c>
      <c r="P2748" s="1226" t="s">
        <v>1164</v>
      </c>
      <c r="Q2748" s="1226" t="s">
        <v>336</v>
      </c>
      <c r="R2748" s="1226" t="s">
        <v>73</v>
      </c>
      <c r="S2748" s="1226" t="s">
        <v>109</v>
      </c>
    </row>
    <row r="2749" spans="1:19" ht="20.25" customHeight="1">
      <c r="A2749" s="1226" t="s">
        <v>10</v>
      </c>
      <c r="B2749" s="1227" t="s">
        <v>4587</v>
      </c>
      <c r="C2749" s="1226" t="s">
        <v>1027</v>
      </c>
      <c r="D2749" s="1055" t="s">
        <v>4473</v>
      </c>
      <c r="E2749" s="1227"/>
      <c r="F2749" s="1226" t="s">
        <v>541</v>
      </c>
      <c r="G2749" s="1227"/>
      <c r="H2749" s="1228">
        <v>233</v>
      </c>
      <c r="I2749" s="1229">
        <v>97658.5</v>
      </c>
      <c r="J2749" s="1230">
        <v>18.7</v>
      </c>
      <c r="K2749" s="1122">
        <f t="shared" si="143"/>
        <v>4357.0999999999995</v>
      </c>
      <c r="L2749" s="1014">
        <f t="shared" si="144"/>
        <v>4.3570999999999991</v>
      </c>
      <c r="M2749" s="1011">
        <f t="shared" si="145"/>
        <v>22754430.5</v>
      </c>
      <c r="N2749" s="1227"/>
      <c r="O2749" s="1227" t="s">
        <v>1108</v>
      </c>
      <c r="P2749" s="1226" t="s">
        <v>1164</v>
      </c>
      <c r="Q2749" s="1226" t="s">
        <v>341</v>
      </c>
      <c r="R2749" s="1226" t="s">
        <v>60</v>
      </c>
      <c r="S2749" s="1226" t="s">
        <v>109</v>
      </c>
    </row>
    <row r="2750" spans="1:19" ht="20.25" customHeight="1">
      <c r="A2750" s="1226" t="s">
        <v>10</v>
      </c>
      <c r="B2750" s="1227" t="s">
        <v>4587</v>
      </c>
      <c r="C2750" s="1226" t="s">
        <v>1027</v>
      </c>
      <c r="D2750" s="1055" t="s">
        <v>4473</v>
      </c>
      <c r="E2750" s="1227"/>
      <c r="F2750" s="1226" t="s">
        <v>777</v>
      </c>
      <c r="G2750" s="1227"/>
      <c r="H2750" s="1228">
        <v>2</v>
      </c>
      <c r="I2750" s="1229">
        <v>147486.20000000001</v>
      </c>
      <c r="J2750" s="1230">
        <v>32.6</v>
      </c>
      <c r="K2750" s="1122">
        <f t="shared" si="143"/>
        <v>65.2</v>
      </c>
      <c r="L2750" s="1014">
        <f t="shared" si="144"/>
        <v>6.5200000000000008E-2</v>
      </c>
      <c r="M2750" s="1011">
        <f t="shared" si="145"/>
        <v>294972.40000000002</v>
      </c>
      <c r="N2750" s="1227"/>
      <c r="O2750" s="1227" t="s">
        <v>4203</v>
      </c>
      <c r="P2750" s="1226" t="s">
        <v>1164</v>
      </c>
      <c r="Q2750" s="1226" t="s">
        <v>361</v>
      </c>
      <c r="R2750" s="1226" t="s">
        <v>60</v>
      </c>
      <c r="S2750" s="1226" t="s">
        <v>109</v>
      </c>
    </row>
    <row r="2751" spans="1:19" ht="20.25" customHeight="1">
      <c r="A2751" s="1226" t="s">
        <v>10</v>
      </c>
      <c r="B2751" s="1227" t="s">
        <v>4587</v>
      </c>
      <c r="C2751" s="1226" t="s">
        <v>1027</v>
      </c>
      <c r="D2751" s="1055" t="s">
        <v>4473</v>
      </c>
      <c r="E2751" s="1227"/>
      <c r="F2751" s="1226" t="s">
        <v>630</v>
      </c>
      <c r="G2751" s="1227"/>
      <c r="H2751" s="1228">
        <v>2</v>
      </c>
      <c r="I2751" s="1229">
        <v>93149.2</v>
      </c>
      <c r="J2751" s="1230">
        <v>0</v>
      </c>
      <c r="K2751" s="1122">
        <f t="shared" si="143"/>
        <v>0</v>
      </c>
      <c r="L2751" s="1014">
        <f t="shared" si="144"/>
        <v>0</v>
      </c>
      <c r="M2751" s="1011">
        <f t="shared" si="145"/>
        <v>186298.4</v>
      </c>
      <c r="N2751" s="1227"/>
      <c r="O2751" s="1227" t="s">
        <v>4203</v>
      </c>
      <c r="P2751" s="1226" t="s">
        <v>1164</v>
      </c>
      <c r="Q2751" s="1226" t="s">
        <v>336</v>
      </c>
      <c r="R2751" s="1226" t="s">
        <v>73</v>
      </c>
      <c r="S2751" s="1226" t="s">
        <v>109</v>
      </c>
    </row>
    <row r="2752" spans="1:19" ht="20.25" customHeight="1">
      <c r="A2752" s="1226" t="s">
        <v>10</v>
      </c>
      <c r="B2752" s="1227" t="s">
        <v>4587</v>
      </c>
      <c r="C2752" s="1226" t="s">
        <v>1027</v>
      </c>
      <c r="D2752" s="1055" t="s">
        <v>4473</v>
      </c>
      <c r="E2752" s="1227"/>
      <c r="F2752" s="1226" t="s">
        <v>401</v>
      </c>
      <c r="G2752" s="1227"/>
      <c r="H2752" s="1228">
        <v>508</v>
      </c>
      <c r="I2752" s="1229">
        <v>50050</v>
      </c>
      <c r="J2752" s="1230">
        <v>9.4</v>
      </c>
      <c r="K2752" s="1122">
        <f t="shared" si="143"/>
        <v>4775.2</v>
      </c>
      <c r="L2752" s="1014">
        <f t="shared" si="144"/>
        <v>4.7751999999999999</v>
      </c>
      <c r="M2752" s="1011">
        <f t="shared" si="145"/>
        <v>25425400</v>
      </c>
      <c r="N2752" s="1227"/>
      <c r="O2752" s="1227" t="s">
        <v>1612</v>
      </c>
      <c r="P2752" s="1226" t="s">
        <v>1164</v>
      </c>
      <c r="Q2752" s="1226" t="s">
        <v>344</v>
      </c>
      <c r="R2752" s="1226" t="s">
        <v>60</v>
      </c>
      <c r="S2752" s="1226" t="s">
        <v>109</v>
      </c>
    </row>
    <row r="2753" spans="1:19" ht="20.25" customHeight="1">
      <c r="A2753" s="1226" t="s">
        <v>10</v>
      </c>
      <c r="B2753" s="1227" t="s">
        <v>4587</v>
      </c>
      <c r="C2753" s="1226" t="s">
        <v>1027</v>
      </c>
      <c r="D2753" s="1055" t="s">
        <v>4473</v>
      </c>
      <c r="E2753" s="1227"/>
      <c r="F2753" s="1226" t="s">
        <v>632</v>
      </c>
      <c r="G2753" s="1227"/>
      <c r="H2753" s="1228">
        <v>2</v>
      </c>
      <c r="I2753" s="1229">
        <v>67340</v>
      </c>
      <c r="J2753" s="1230">
        <v>0</v>
      </c>
      <c r="K2753" s="1122">
        <f t="shared" si="143"/>
        <v>0</v>
      </c>
      <c r="L2753" s="1014">
        <f t="shared" si="144"/>
        <v>0</v>
      </c>
      <c r="M2753" s="1011">
        <f t="shared" si="145"/>
        <v>134680</v>
      </c>
      <c r="N2753" s="1227"/>
      <c r="O2753" s="1227" t="s">
        <v>4208</v>
      </c>
      <c r="P2753" s="1226" t="s">
        <v>1164</v>
      </c>
      <c r="Q2753" s="1226" t="s">
        <v>336</v>
      </c>
      <c r="R2753" s="1226" t="s">
        <v>73</v>
      </c>
      <c r="S2753" s="1226" t="s">
        <v>109</v>
      </c>
    </row>
    <row r="2754" spans="1:19" ht="20.25" customHeight="1">
      <c r="A2754" s="1226" t="s">
        <v>2676</v>
      </c>
      <c r="B2754" s="1227" t="s">
        <v>4590</v>
      </c>
      <c r="C2754" s="1226" t="s">
        <v>371</v>
      </c>
      <c r="D2754" s="1055" t="s">
        <v>4591</v>
      </c>
      <c r="E2754" s="1227"/>
      <c r="F2754" s="1226" t="s">
        <v>911</v>
      </c>
      <c r="G2754" s="1227"/>
      <c r="H2754" s="1228">
        <v>730</v>
      </c>
      <c r="I2754" s="1229">
        <v>96285</v>
      </c>
      <c r="J2754" s="1230">
        <v>40.5</v>
      </c>
      <c r="K2754" s="1122">
        <f t="shared" si="143"/>
        <v>29565</v>
      </c>
      <c r="L2754" s="1014">
        <f t="shared" si="144"/>
        <v>29.565000000000001</v>
      </c>
      <c r="M2754" s="1011">
        <f t="shared" si="145"/>
        <v>70288050</v>
      </c>
      <c r="N2754" s="1227"/>
      <c r="O2754" s="1227" t="s">
        <v>837</v>
      </c>
      <c r="P2754" s="1226" t="s">
        <v>417</v>
      </c>
      <c r="Q2754" s="1226" t="s">
        <v>403</v>
      </c>
      <c r="R2754" s="1226" t="s">
        <v>68</v>
      </c>
      <c r="S2754" s="1226" t="s">
        <v>4583</v>
      </c>
    </row>
    <row r="2755" spans="1:19" ht="20.25" customHeight="1">
      <c r="A2755" s="1226" t="s">
        <v>2676</v>
      </c>
      <c r="B2755" s="1227" t="s">
        <v>4592</v>
      </c>
      <c r="C2755" s="1226" t="s">
        <v>371</v>
      </c>
      <c r="D2755" s="1055" t="s">
        <v>4591</v>
      </c>
      <c r="E2755" s="1227"/>
      <c r="F2755" s="1226" t="s">
        <v>880</v>
      </c>
      <c r="G2755" s="1227"/>
      <c r="H2755" s="1228">
        <v>730</v>
      </c>
      <c r="I2755" s="1229">
        <v>2166.4</v>
      </c>
      <c r="J2755" s="1230">
        <v>0</v>
      </c>
      <c r="K2755" s="1122">
        <f t="shared" si="143"/>
        <v>0</v>
      </c>
      <c r="L2755" s="1014">
        <f t="shared" si="144"/>
        <v>0</v>
      </c>
      <c r="M2755" s="1011">
        <f t="shared" si="145"/>
        <v>1581472</v>
      </c>
      <c r="N2755" s="1227"/>
      <c r="O2755" s="1227" t="s">
        <v>837</v>
      </c>
      <c r="P2755" s="1226" t="s">
        <v>417</v>
      </c>
      <c r="Q2755" s="1226" t="s">
        <v>336</v>
      </c>
      <c r="R2755" s="1226" t="s">
        <v>73</v>
      </c>
      <c r="S2755" s="1226" t="s">
        <v>4583</v>
      </c>
    </row>
    <row r="2756" spans="1:19" ht="20.25" customHeight="1">
      <c r="A2756" s="1226" t="s">
        <v>2676</v>
      </c>
      <c r="B2756" s="1227" t="s">
        <v>4592</v>
      </c>
      <c r="C2756" s="1226" t="s">
        <v>371</v>
      </c>
      <c r="D2756" s="1055" t="s">
        <v>4591</v>
      </c>
      <c r="E2756" s="1227"/>
      <c r="F2756" s="1226" t="s">
        <v>1387</v>
      </c>
      <c r="G2756" s="1227"/>
      <c r="H2756" s="1228">
        <v>730</v>
      </c>
      <c r="I2756" s="1229">
        <v>12496</v>
      </c>
      <c r="J2756" s="1230">
        <v>0</v>
      </c>
      <c r="K2756" s="1122">
        <f t="shared" si="143"/>
        <v>0</v>
      </c>
      <c r="L2756" s="1014">
        <f t="shared" si="144"/>
        <v>0</v>
      </c>
      <c r="M2756" s="1011">
        <f t="shared" si="145"/>
        <v>9122080</v>
      </c>
      <c r="N2756" s="1227"/>
      <c r="O2756" s="1227" t="s">
        <v>1437</v>
      </c>
      <c r="P2756" s="1226" t="s">
        <v>417</v>
      </c>
      <c r="Q2756" s="1226" t="s">
        <v>577</v>
      </c>
      <c r="R2756" s="1226" t="s">
        <v>4548</v>
      </c>
      <c r="S2756" s="1226" t="s">
        <v>4583</v>
      </c>
    </row>
    <row r="2757" spans="1:19" ht="20.25" customHeight="1">
      <c r="A2757" s="1226" t="s">
        <v>2676</v>
      </c>
      <c r="B2757" s="1227" t="s">
        <v>4592</v>
      </c>
      <c r="C2757" s="1226" t="s">
        <v>371</v>
      </c>
      <c r="D2757" s="1055" t="s">
        <v>4591</v>
      </c>
      <c r="E2757" s="1227"/>
      <c r="F2757" s="1226" t="s">
        <v>589</v>
      </c>
      <c r="G2757" s="1227"/>
      <c r="H2757" s="1228">
        <v>730</v>
      </c>
      <c r="I2757" s="1229">
        <v>25318.7</v>
      </c>
      <c r="J2757" s="1230">
        <v>15</v>
      </c>
      <c r="K2757" s="1122">
        <f t="shared" si="143"/>
        <v>10950</v>
      </c>
      <c r="L2757" s="1014">
        <f t="shared" si="144"/>
        <v>10.95</v>
      </c>
      <c r="M2757" s="1011">
        <f t="shared" si="145"/>
        <v>18482651</v>
      </c>
      <c r="N2757" s="1227"/>
      <c r="O2757" s="1227" t="s">
        <v>1437</v>
      </c>
      <c r="P2757" s="1226" t="s">
        <v>417</v>
      </c>
      <c r="Q2757" s="1226" t="s">
        <v>270</v>
      </c>
      <c r="R2757" s="1226" t="s">
        <v>68</v>
      </c>
      <c r="S2757" s="1226" t="s">
        <v>4583</v>
      </c>
    </row>
    <row r="2758" spans="1:19" ht="20.25" customHeight="1">
      <c r="A2758" s="1226" t="s">
        <v>4593</v>
      </c>
      <c r="B2758" s="1227" t="s">
        <v>4594</v>
      </c>
      <c r="C2758" s="1226" t="s">
        <v>371</v>
      </c>
      <c r="D2758" s="1055" t="s">
        <v>4173</v>
      </c>
      <c r="E2758" s="1227"/>
      <c r="F2758" s="1226" t="s">
        <v>1387</v>
      </c>
      <c r="G2758" s="1227"/>
      <c r="H2758" s="1228">
        <v>304</v>
      </c>
      <c r="I2758" s="1229">
        <v>12191.2</v>
      </c>
      <c r="J2758" s="1230">
        <v>0</v>
      </c>
      <c r="K2758" s="1122">
        <f t="shared" si="143"/>
        <v>0</v>
      </c>
      <c r="L2758" s="1014">
        <f t="shared" si="144"/>
        <v>0</v>
      </c>
      <c r="M2758" s="1011">
        <f t="shared" si="145"/>
        <v>3706124.8000000003</v>
      </c>
      <c r="N2758" s="1227"/>
      <c r="O2758" s="1227" t="s">
        <v>1437</v>
      </c>
      <c r="P2758" s="1226" t="s">
        <v>417</v>
      </c>
      <c r="Q2758" s="1226" t="s">
        <v>577</v>
      </c>
      <c r="R2758" s="1226" t="s">
        <v>4548</v>
      </c>
      <c r="S2758" s="1226" t="s">
        <v>213</v>
      </c>
    </row>
    <row r="2759" spans="1:19" ht="20.25" customHeight="1">
      <c r="A2759" s="1226" t="s">
        <v>4593</v>
      </c>
      <c r="B2759" s="1227" t="s">
        <v>4595</v>
      </c>
      <c r="C2759" s="1226" t="s">
        <v>371</v>
      </c>
      <c r="D2759" s="1055" t="s">
        <v>4173</v>
      </c>
      <c r="E2759" s="1227"/>
      <c r="F2759" s="1226" t="s">
        <v>880</v>
      </c>
      <c r="G2759" s="1227"/>
      <c r="H2759" s="1228">
        <v>309</v>
      </c>
      <c r="I2759" s="1229">
        <v>3277.8</v>
      </c>
      <c r="J2759" s="1230">
        <v>0</v>
      </c>
      <c r="K2759" s="1122">
        <f t="shared" si="143"/>
        <v>0</v>
      </c>
      <c r="L2759" s="1014">
        <f t="shared" si="144"/>
        <v>0</v>
      </c>
      <c r="M2759" s="1011">
        <f t="shared" si="145"/>
        <v>1012840.2000000001</v>
      </c>
      <c r="N2759" s="1227"/>
      <c r="O2759" s="1227" t="s">
        <v>1290</v>
      </c>
      <c r="P2759" s="1226" t="s">
        <v>417</v>
      </c>
      <c r="Q2759" s="1226" t="s">
        <v>336</v>
      </c>
      <c r="R2759" s="1226" t="s">
        <v>73</v>
      </c>
      <c r="S2759" s="1226" t="s">
        <v>213</v>
      </c>
    </row>
    <row r="2760" spans="1:19" ht="20.25" customHeight="1">
      <c r="A2760" s="1226" t="s">
        <v>4593</v>
      </c>
      <c r="B2760" s="1227" t="s">
        <v>4594</v>
      </c>
      <c r="C2760" s="1226" t="s">
        <v>371</v>
      </c>
      <c r="D2760" s="1055" t="s">
        <v>4173</v>
      </c>
      <c r="E2760" s="1227"/>
      <c r="F2760" s="1226" t="s">
        <v>880</v>
      </c>
      <c r="G2760" s="1227"/>
      <c r="H2760" s="1228">
        <v>309</v>
      </c>
      <c r="I2760" s="1229">
        <v>3277.8</v>
      </c>
      <c r="J2760" s="1230">
        <v>0</v>
      </c>
      <c r="K2760" s="1122">
        <f t="shared" si="143"/>
        <v>0</v>
      </c>
      <c r="L2760" s="1014">
        <f t="shared" si="144"/>
        <v>0</v>
      </c>
      <c r="M2760" s="1011">
        <f t="shared" si="145"/>
        <v>1012840.2000000001</v>
      </c>
      <c r="N2760" s="1227"/>
      <c r="O2760" s="1227" t="s">
        <v>1290</v>
      </c>
      <c r="P2760" s="1226" t="s">
        <v>417</v>
      </c>
      <c r="Q2760" s="1226" t="s">
        <v>336</v>
      </c>
      <c r="R2760" s="1226" t="s">
        <v>73</v>
      </c>
      <c r="S2760" s="1226" t="s">
        <v>213</v>
      </c>
    </row>
    <row r="2761" spans="1:19" ht="20.25" customHeight="1">
      <c r="A2761" s="1226" t="s">
        <v>4593</v>
      </c>
      <c r="B2761" s="1227" t="s">
        <v>4594</v>
      </c>
      <c r="C2761" s="1226" t="s">
        <v>371</v>
      </c>
      <c r="D2761" s="1055" t="s">
        <v>4173</v>
      </c>
      <c r="E2761" s="1227"/>
      <c r="F2761" s="1226" t="s">
        <v>881</v>
      </c>
      <c r="G2761" s="1227"/>
      <c r="H2761" s="1228">
        <v>309</v>
      </c>
      <c r="I2761" s="1229">
        <v>9833.2999999999993</v>
      </c>
      <c r="J2761" s="1230">
        <v>0</v>
      </c>
      <c r="K2761" s="1122">
        <f t="shared" si="143"/>
        <v>0</v>
      </c>
      <c r="L2761" s="1014">
        <f t="shared" si="144"/>
        <v>0</v>
      </c>
      <c r="M2761" s="1011">
        <f t="shared" si="145"/>
        <v>3038489.6999999997</v>
      </c>
      <c r="N2761" s="1227"/>
      <c r="O2761" s="1227" t="s">
        <v>1290</v>
      </c>
      <c r="P2761" s="1226" t="s">
        <v>417</v>
      </c>
      <c r="Q2761" s="1226" t="s">
        <v>336</v>
      </c>
      <c r="R2761" s="1226" t="s">
        <v>73</v>
      </c>
      <c r="S2761" s="1226" t="s">
        <v>213</v>
      </c>
    </row>
    <row r="2762" spans="1:19" ht="20.25" customHeight="1">
      <c r="A2762" s="1226" t="s">
        <v>4593</v>
      </c>
      <c r="B2762" s="1227" t="s">
        <v>4594</v>
      </c>
      <c r="C2762" s="1226" t="s">
        <v>371</v>
      </c>
      <c r="D2762" s="1055" t="s">
        <v>4173</v>
      </c>
      <c r="E2762" s="1227"/>
      <c r="F2762" s="1226" t="s">
        <v>882</v>
      </c>
      <c r="G2762" s="1227"/>
      <c r="H2762" s="1228">
        <v>309</v>
      </c>
      <c r="I2762" s="1229">
        <v>7739.2</v>
      </c>
      <c r="J2762" s="1230">
        <v>0</v>
      </c>
      <c r="K2762" s="1122">
        <f t="shared" si="143"/>
        <v>0</v>
      </c>
      <c r="L2762" s="1014">
        <f t="shared" si="144"/>
        <v>0</v>
      </c>
      <c r="M2762" s="1011">
        <f t="shared" si="145"/>
        <v>2391412.7999999998</v>
      </c>
      <c r="N2762" s="1227"/>
      <c r="O2762" s="1227" t="s">
        <v>1290</v>
      </c>
      <c r="P2762" s="1226" t="s">
        <v>417</v>
      </c>
      <c r="Q2762" s="1226" t="s">
        <v>336</v>
      </c>
      <c r="R2762" s="1226" t="s">
        <v>73</v>
      </c>
      <c r="S2762" s="1226" t="s">
        <v>213</v>
      </c>
    </row>
    <row r="2763" spans="1:19" ht="20.25" customHeight="1">
      <c r="A2763" s="1226" t="s">
        <v>4593</v>
      </c>
      <c r="B2763" s="1227" t="s">
        <v>4594</v>
      </c>
      <c r="C2763" s="1226" t="s">
        <v>371</v>
      </c>
      <c r="D2763" s="1055" t="s">
        <v>4173</v>
      </c>
      <c r="E2763" s="1227"/>
      <c r="F2763" s="1226" t="s">
        <v>4550</v>
      </c>
      <c r="G2763" s="1227"/>
      <c r="H2763" s="1228">
        <v>155</v>
      </c>
      <c r="I2763" s="1229">
        <v>2500</v>
      </c>
      <c r="J2763" s="1230">
        <v>0</v>
      </c>
      <c r="K2763" s="1122">
        <f t="shared" si="143"/>
        <v>0</v>
      </c>
      <c r="L2763" s="1014">
        <f t="shared" si="144"/>
        <v>0</v>
      </c>
      <c r="M2763" s="1011">
        <f t="shared" si="145"/>
        <v>387500</v>
      </c>
      <c r="N2763" s="1227"/>
      <c r="O2763" s="1227" t="s">
        <v>4596</v>
      </c>
      <c r="P2763" s="1226" t="s">
        <v>417</v>
      </c>
      <c r="Q2763" s="1226" t="s">
        <v>336</v>
      </c>
      <c r="R2763" s="1226" t="s">
        <v>73</v>
      </c>
      <c r="S2763" s="1226" t="s">
        <v>213</v>
      </c>
    </row>
    <row r="2764" spans="1:19" ht="20.25" customHeight="1">
      <c r="A2764" s="1226" t="s">
        <v>4593</v>
      </c>
      <c r="B2764" s="1227" t="s">
        <v>4594</v>
      </c>
      <c r="C2764" s="1226" t="s">
        <v>371</v>
      </c>
      <c r="D2764" s="1055" t="s">
        <v>4173</v>
      </c>
      <c r="E2764" s="1227"/>
      <c r="F2764" s="1226" t="s">
        <v>1937</v>
      </c>
      <c r="G2764" s="1227"/>
      <c r="H2764" s="1228">
        <v>155</v>
      </c>
      <c r="I2764" s="1229">
        <v>8500</v>
      </c>
      <c r="J2764" s="1230">
        <v>0</v>
      </c>
      <c r="K2764" s="1122">
        <f t="shared" si="143"/>
        <v>0</v>
      </c>
      <c r="L2764" s="1014">
        <f t="shared" si="144"/>
        <v>0</v>
      </c>
      <c r="M2764" s="1011">
        <f t="shared" si="145"/>
        <v>1317500</v>
      </c>
      <c r="N2764" s="1227"/>
      <c r="O2764" s="1227" t="s">
        <v>4596</v>
      </c>
      <c r="P2764" s="1226" t="s">
        <v>417</v>
      </c>
      <c r="Q2764" s="1226" t="s">
        <v>336</v>
      </c>
      <c r="R2764" s="1226" t="s">
        <v>73</v>
      </c>
      <c r="S2764" s="1226" t="s">
        <v>213</v>
      </c>
    </row>
    <row r="2765" spans="1:19" ht="20.25" customHeight="1">
      <c r="A2765" s="1226" t="s">
        <v>4593</v>
      </c>
      <c r="B2765" s="1227" t="s">
        <v>4594</v>
      </c>
      <c r="C2765" s="1226" t="s">
        <v>371</v>
      </c>
      <c r="D2765" s="1055" t="s">
        <v>4173</v>
      </c>
      <c r="E2765" s="1227"/>
      <c r="F2765" s="1226" t="s">
        <v>442</v>
      </c>
      <c r="G2765" s="1227"/>
      <c r="H2765" s="1228">
        <v>155</v>
      </c>
      <c r="I2765" s="1229">
        <v>833.3</v>
      </c>
      <c r="J2765" s="1230">
        <v>0</v>
      </c>
      <c r="K2765" s="1122">
        <f t="shared" si="143"/>
        <v>0</v>
      </c>
      <c r="L2765" s="1014">
        <f t="shared" si="144"/>
        <v>0</v>
      </c>
      <c r="M2765" s="1011">
        <f t="shared" si="145"/>
        <v>129161.5</v>
      </c>
      <c r="N2765" s="1227"/>
      <c r="O2765" s="1227" t="s">
        <v>4596</v>
      </c>
      <c r="P2765" s="1226" t="s">
        <v>417</v>
      </c>
      <c r="Q2765" s="1226" t="s">
        <v>336</v>
      </c>
      <c r="R2765" s="1226" t="s">
        <v>73</v>
      </c>
      <c r="S2765" s="1226" t="s">
        <v>213</v>
      </c>
    </row>
    <row r="2766" spans="1:19" ht="20.25" customHeight="1">
      <c r="A2766" s="1226" t="s">
        <v>4593</v>
      </c>
      <c r="B2766" s="1227" t="s">
        <v>4594</v>
      </c>
      <c r="C2766" s="1226" t="s">
        <v>371</v>
      </c>
      <c r="D2766" s="1055" t="s">
        <v>4173</v>
      </c>
      <c r="E2766" s="1227"/>
      <c r="F2766" s="1226" t="s">
        <v>81</v>
      </c>
      <c r="G2766" s="1227"/>
      <c r="H2766" s="1228">
        <v>155</v>
      </c>
      <c r="I2766" s="1229">
        <v>5833.3</v>
      </c>
      <c r="J2766" s="1230">
        <v>0</v>
      </c>
      <c r="K2766" s="1122">
        <f t="shared" si="143"/>
        <v>0</v>
      </c>
      <c r="L2766" s="1014">
        <f t="shared" si="144"/>
        <v>0</v>
      </c>
      <c r="M2766" s="1011">
        <f t="shared" si="145"/>
        <v>904161.5</v>
      </c>
      <c r="N2766" s="1227"/>
      <c r="O2766" s="1227" t="s">
        <v>4596</v>
      </c>
      <c r="P2766" s="1226" t="s">
        <v>417</v>
      </c>
      <c r="Q2766" s="1226" t="s">
        <v>336</v>
      </c>
      <c r="R2766" s="1226" t="s">
        <v>73</v>
      </c>
      <c r="S2766" s="1226" t="s">
        <v>213</v>
      </c>
    </row>
    <row r="2767" spans="1:19" ht="20.25" customHeight="1">
      <c r="A2767" s="1226" t="s">
        <v>4593</v>
      </c>
      <c r="B2767" s="1227" t="s">
        <v>4594</v>
      </c>
      <c r="C2767" s="1226" t="s">
        <v>371</v>
      </c>
      <c r="D2767" s="1055" t="s">
        <v>4173</v>
      </c>
      <c r="E2767" s="1227"/>
      <c r="F2767" s="1226" t="s">
        <v>2892</v>
      </c>
      <c r="G2767" s="1227"/>
      <c r="H2767" s="1228">
        <v>156</v>
      </c>
      <c r="I2767" s="1229">
        <v>18333.3</v>
      </c>
      <c r="J2767" s="1230">
        <v>0</v>
      </c>
      <c r="K2767" s="1122">
        <f t="shared" si="143"/>
        <v>0</v>
      </c>
      <c r="L2767" s="1014">
        <f t="shared" si="144"/>
        <v>0</v>
      </c>
      <c r="M2767" s="1011">
        <f t="shared" si="145"/>
        <v>2859994.8</v>
      </c>
      <c r="N2767" s="1227"/>
      <c r="O2767" s="1227" t="s">
        <v>4597</v>
      </c>
      <c r="P2767" s="1226" t="s">
        <v>417</v>
      </c>
      <c r="Q2767" s="1226" t="s">
        <v>336</v>
      </c>
      <c r="R2767" s="1226" t="s">
        <v>73</v>
      </c>
      <c r="S2767" s="1226" t="s">
        <v>213</v>
      </c>
    </row>
    <row r="2768" spans="1:19" ht="20.25" customHeight="1">
      <c r="A2768" s="1226" t="s">
        <v>4593</v>
      </c>
      <c r="B2768" s="1227" t="s">
        <v>4594</v>
      </c>
      <c r="C2768" s="1226" t="s">
        <v>371</v>
      </c>
      <c r="D2768" s="1055" t="s">
        <v>4173</v>
      </c>
      <c r="E2768" s="1227"/>
      <c r="F2768" s="1226" t="s">
        <v>2295</v>
      </c>
      <c r="G2768" s="1227"/>
      <c r="H2768" s="1228">
        <v>156</v>
      </c>
      <c r="I2768" s="1229">
        <v>79710.100000000006</v>
      </c>
      <c r="J2768" s="1230">
        <v>0</v>
      </c>
      <c r="K2768" s="1122">
        <f t="shared" si="143"/>
        <v>0</v>
      </c>
      <c r="L2768" s="1014">
        <f t="shared" si="144"/>
        <v>0</v>
      </c>
      <c r="M2768" s="1011">
        <f t="shared" si="145"/>
        <v>12434775.600000001</v>
      </c>
      <c r="N2768" s="1227"/>
      <c r="O2768" s="1227" t="s">
        <v>4597</v>
      </c>
      <c r="P2768" s="1226" t="s">
        <v>417</v>
      </c>
      <c r="Q2768" s="1226" t="s">
        <v>276</v>
      </c>
      <c r="R2768" s="1226" t="s">
        <v>73</v>
      </c>
      <c r="S2768" s="1226" t="s">
        <v>213</v>
      </c>
    </row>
    <row r="2769" spans="1:19" ht="20.25" customHeight="1">
      <c r="A2769" s="1226" t="s">
        <v>4593</v>
      </c>
      <c r="B2769" s="1227" t="s">
        <v>4594</v>
      </c>
      <c r="C2769" s="1226" t="s">
        <v>371</v>
      </c>
      <c r="D2769" s="1055" t="s">
        <v>4173</v>
      </c>
      <c r="E2769" s="1227"/>
      <c r="F2769" s="1226" t="s">
        <v>2294</v>
      </c>
      <c r="G2769" s="1227"/>
      <c r="H2769" s="1228">
        <v>156</v>
      </c>
      <c r="I2769" s="1229">
        <v>11956.5</v>
      </c>
      <c r="J2769" s="1230">
        <v>0</v>
      </c>
      <c r="K2769" s="1122">
        <f t="shared" si="143"/>
        <v>0</v>
      </c>
      <c r="L2769" s="1014">
        <f t="shared" si="144"/>
        <v>0</v>
      </c>
      <c r="M2769" s="1011">
        <f t="shared" si="145"/>
        <v>1865214</v>
      </c>
      <c r="N2769" s="1227"/>
      <c r="O2769" s="1227" t="s">
        <v>4597</v>
      </c>
      <c r="P2769" s="1226" t="s">
        <v>417</v>
      </c>
      <c r="Q2769" s="1226" t="s">
        <v>336</v>
      </c>
      <c r="R2769" s="1226" t="s">
        <v>73</v>
      </c>
      <c r="S2769" s="1226" t="s">
        <v>213</v>
      </c>
    </row>
    <row r="2770" spans="1:19" ht="20.25" customHeight="1">
      <c r="A2770" s="1226" t="s">
        <v>4593</v>
      </c>
      <c r="B2770" s="1227" t="s">
        <v>4594</v>
      </c>
      <c r="C2770" s="1226" t="s">
        <v>371</v>
      </c>
      <c r="D2770" s="1055" t="s">
        <v>4173</v>
      </c>
      <c r="E2770" s="1227"/>
      <c r="F2770" s="1226" t="s">
        <v>442</v>
      </c>
      <c r="G2770" s="1227"/>
      <c r="H2770" s="1228">
        <v>152</v>
      </c>
      <c r="I2770" s="1229">
        <v>686.1</v>
      </c>
      <c r="J2770" s="1230">
        <v>0</v>
      </c>
      <c r="K2770" s="1122">
        <f t="shared" si="143"/>
        <v>0</v>
      </c>
      <c r="L2770" s="1014">
        <f t="shared" si="144"/>
        <v>0</v>
      </c>
      <c r="M2770" s="1011">
        <f t="shared" si="145"/>
        <v>104287.2</v>
      </c>
      <c r="N2770" s="1227"/>
      <c r="O2770" s="1227" t="s">
        <v>1925</v>
      </c>
      <c r="P2770" s="1226" t="s">
        <v>417</v>
      </c>
      <c r="Q2770" s="1226" t="s">
        <v>336</v>
      </c>
      <c r="R2770" s="1226" t="s">
        <v>73</v>
      </c>
      <c r="S2770" s="1226" t="s">
        <v>213</v>
      </c>
    </row>
    <row r="2771" spans="1:19" ht="20.25" customHeight="1">
      <c r="A2771" s="1226" t="s">
        <v>4593</v>
      </c>
      <c r="B2771" s="1227" t="s">
        <v>4594</v>
      </c>
      <c r="C2771" s="1226" t="s">
        <v>371</v>
      </c>
      <c r="D2771" s="1055" t="s">
        <v>4173</v>
      </c>
      <c r="E2771" s="1227"/>
      <c r="F2771" s="1226" t="s">
        <v>81</v>
      </c>
      <c r="G2771" s="1227"/>
      <c r="H2771" s="1228">
        <v>152</v>
      </c>
      <c r="I2771" s="1229">
        <v>4802.7</v>
      </c>
      <c r="J2771" s="1230">
        <v>0</v>
      </c>
      <c r="K2771" s="1122">
        <f t="shared" si="143"/>
        <v>0</v>
      </c>
      <c r="L2771" s="1014">
        <f t="shared" si="144"/>
        <v>0</v>
      </c>
      <c r="M2771" s="1011">
        <f t="shared" si="145"/>
        <v>730010.4</v>
      </c>
      <c r="N2771" s="1227"/>
      <c r="O2771" s="1227" t="s">
        <v>1925</v>
      </c>
      <c r="P2771" s="1226" t="s">
        <v>417</v>
      </c>
      <c r="Q2771" s="1226" t="s">
        <v>336</v>
      </c>
      <c r="R2771" s="1226" t="s">
        <v>73</v>
      </c>
      <c r="S2771" s="1226" t="s">
        <v>213</v>
      </c>
    </row>
    <row r="2772" spans="1:19" ht="20.25" customHeight="1">
      <c r="A2772" s="1226" t="s">
        <v>4593</v>
      </c>
      <c r="B2772" s="1227" t="s">
        <v>4594</v>
      </c>
      <c r="C2772" s="1226" t="s">
        <v>371</v>
      </c>
      <c r="D2772" s="1055" t="s">
        <v>4173</v>
      </c>
      <c r="E2772" s="1227"/>
      <c r="F2772" s="1226" t="s">
        <v>84</v>
      </c>
      <c r="G2772" s="1227"/>
      <c r="H2772" s="1228">
        <v>152</v>
      </c>
      <c r="I2772" s="1229">
        <v>6586.6</v>
      </c>
      <c r="J2772" s="1230">
        <v>0</v>
      </c>
      <c r="K2772" s="1122">
        <f t="shared" si="143"/>
        <v>0</v>
      </c>
      <c r="L2772" s="1014">
        <f t="shared" si="144"/>
        <v>0</v>
      </c>
      <c r="M2772" s="1011">
        <f t="shared" si="145"/>
        <v>1001163.2000000001</v>
      </c>
      <c r="N2772" s="1227"/>
      <c r="O2772" s="1227" t="s">
        <v>1925</v>
      </c>
      <c r="P2772" s="1226" t="s">
        <v>417</v>
      </c>
      <c r="Q2772" s="1226" t="s">
        <v>336</v>
      </c>
      <c r="R2772" s="1226" t="s">
        <v>73</v>
      </c>
      <c r="S2772" s="1226" t="s">
        <v>213</v>
      </c>
    </row>
    <row r="2773" spans="1:19" ht="20.25" customHeight="1">
      <c r="A2773" s="1226" t="s">
        <v>4593</v>
      </c>
      <c r="B2773" s="1227" t="s">
        <v>4594</v>
      </c>
      <c r="C2773" s="1226" t="s">
        <v>371</v>
      </c>
      <c r="D2773" s="1055" t="s">
        <v>4173</v>
      </c>
      <c r="E2773" s="1227"/>
      <c r="F2773" s="1226" t="s">
        <v>1002</v>
      </c>
      <c r="G2773" s="1227"/>
      <c r="H2773" s="1228">
        <v>153</v>
      </c>
      <c r="I2773" s="1229">
        <v>28402.1</v>
      </c>
      <c r="J2773" s="1230">
        <v>0</v>
      </c>
      <c r="K2773" s="1122">
        <f t="shared" si="143"/>
        <v>0</v>
      </c>
      <c r="L2773" s="1014">
        <f t="shared" si="144"/>
        <v>0</v>
      </c>
      <c r="M2773" s="1011">
        <f t="shared" si="145"/>
        <v>4345521.3</v>
      </c>
      <c r="N2773" s="1227"/>
      <c r="O2773" s="1227" t="s">
        <v>11</v>
      </c>
      <c r="P2773" s="1226" t="s">
        <v>417</v>
      </c>
      <c r="Q2773" s="1226" t="s">
        <v>336</v>
      </c>
      <c r="R2773" s="1226" t="s">
        <v>73</v>
      </c>
      <c r="S2773" s="1226" t="s">
        <v>213</v>
      </c>
    </row>
    <row r="2774" spans="1:19" ht="20.25" customHeight="1">
      <c r="A2774" s="1226" t="s">
        <v>4593</v>
      </c>
      <c r="B2774" s="1227" t="s">
        <v>4594</v>
      </c>
      <c r="C2774" s="1226" t="s">
        <v>371</v>
      </c>
      <c r="D2774" s="1055" t="s">
        <v>4173</v>
      </c>
      <c r="E2774" s="1227"/>
      <c r="F2774" s="1226" t="s">
        <v>4598</v>
      </c>
      <c r="G2774" s="1227"/>
      <c r="H2774" s="1228">
        <v>153</v>
      </c>
      <c r="I2774" s="1229">
        <v>418.9</v>
      </c>
      <c r="J2774" s="1230">
        <v>0</v>
      </c>
      <c r="K2774" s="1122">
        <f t="shared" si="143"/>
        <v>0</v>
      </c>
      <c r="L2774" s="1014">
        <f t="shared" si="144"/>
        <v>0</v>
      </c>
      <c r="M2774" s="1011">
        <f t="shared" si="145"/>
        <v>64091.7</v>
      </c>
      <c r="N2774" s="1227"/>
      <c r="O2774" s="1227" t="s">
        <v>11</v>
      </c>
      <c r="P2774" s="1226" t="s">
        <v>417</v>
      </c>
      <c r="Q2774" s="1226" t="s">
        <v>336</v>
      </c>
      <c r="R2774" s="1226" t="s">
        <v>73</v>
      </c>
      <c r="S2774" s="1226" t="s">
        <v>213</v>
      </c>
    </row>
    <row r="2775" spans="1:19" ht="20.25" customHeight="1">
      <c r="A2775" s="1226" t="s">
        <v>4538</v>
      </c>
      <c r="B2775" s="1227" t="s">
        <v>4540</v>
      </c>
      <c r="C2775" s="1226" t="s">
        <v>4541</v>
      </c>
      <c r="D2775" s="1055" t="s">
        <v>4171</v>
      </c>
      <c r="E2775" s="1227"/>
      <c r="F2775" s="1226" t="s">
        <v>1083</v>
      </c>
      <c r="G2775" s="1227"/>
      <c r="H2775" s="1228">
        <v>98</v>
      </c>
      <c r="I2775" s="1229">
        <v>217741.9</v>
      </c>
      <c r="J2775" s="1230">
        <v>29.1</v>
      </c>
      <c r="K2775" s="1122">
        <f t="shared" si="143"/>
        <v>2851.8</v>
      </c>
      <c r="L2775" s="1014">
        <f t="shared" si="144"/>
        <v>2.8518000000000003</v>
      </c>
      <c r="M2775" s="1011">
        <f t="shared" si="145"/>
        <v>21338706.199999999</v>
      </c>
      <c r="N2775" s="1227"/>
      <c r="O2775" s="1227" t="s">
        <v>4542</v>
      </c>
      <c r="P2775" s="1226" t="s">
        <v>1361</v>
      </c>
      <c r="Q2775" s="1226" t="s">
        <v>691</v>
      </c>
      <c r="R2775" s="1226" t="s">
        <v>60</v>
      </c>
      <c r="S2775" s="1226" t="s">
        <v>213</v>
      </c>
    </row>
    <row r="2776" spans="1:19" ht="20.25" customHeight="1">
      <c r="A2776" s="1226" t="s">
        <v>4599</v>
      </c>
      <c r="B2776" s="1227" t="s">
        <v>4600</v>
      </c>
      <c r="C2776" s="1226" t="s">
        <v>368</v>
      </c>
      <c r="D2776" s="1055" t="s">
        <v>4483</v>
      </c>
      <c r="E2776" s="1227"/>
      <c r="F2776" s="1226" t="s">
        <v>81</v>
      </c>
      <c r="G2776" s="1227"/>
      <c r="H2776" s="1228">
        <v>400</v>
      </c>
      <c r="I2776" s="1229">
        <v>5219.7</v>
      </c>
      <c r="J2776" s="1230">
        <v>0</v>
      </c>
      <c r="K2776" s="1122">
        <f t="shared" si="143"/>
        <v>0</v>
      </c>
      <c r="L2776" s="1014">
        <f t="shared" si="144"/>
        <v>0</v>
      </c>
      <c r="M2776" s="1011">
        <f t="shared" si="145"/>
        <v>2087880</v>
      </c>
      <c r="N2776" s="1227"/>
      <c r="O2776" s="1227" t="s">
        <v>4601</v>
      </c>
      <c r="P2776" s="1226" t="s">
        <v>1361</v>
      </c>
      <c r="Q2776" s="1226" t="s">
        <v>336</v>
      </c>
      <c r="R2776" s="1226" t="s">
        <v>73</v>
      </c>
      <c r="S2776" s="1226" t="s">
        <v>4583</v>
      </c>
    </row>
    <row r="2777" spans="1:19" ht="20.25" customHeight="1">
      <c r="A2777" s="1226" t="s">
        <v>4599</v>
      </c>
      <c r="B2777" s="1227" t="s">
        <v>4602</v>
      </c>
      <c r="C2777" s="1226" t="s">
        <v>368</v>
      </c>
      <c r="D2777" s="1055" t="s">
        <v>4483</v>
      </c>
      <c r="E2777" s="1227"/>
      <c r="F2777" s="1226" t="s">
        <v>1580</v>
      </c>
      <c r="G2777" s="1227"/>
      <c r="H2777" s="1228">
        <v>400</v>
      </c>
      <c r="I2777" s="1229">
        <v>8575.1</v>
      </c>
      <c r="J2777" s="1230">
        <v>0</v>
      </c>
      <c r="K2777" s="1122">
        <f t="shared" si="143"/>
        <v>0</v>
      </c>
      <c r="L2777" s="1014">
        <f t="shared" si="144"/>
        <v>0</v>
      </c>
      <c r="M2777" s="1011">
        <f t="shared" si="145"/>
        <v>3430040</v>
      </c>
      <c r="N2777" s="1227"/>
      <c r="O2777" s="1227" t="s">
        <v>4601</v>
      </c>
      <c r="P2777" s="1226" t="s">
        <v>1361</v>
      </c>
      <c r="Q2777" s="1226" t="s">
        <v>336</v>
      </c>
      <c r="R2777" s="1226" t="s">
        <v>73</v>
      </c>
      <c r="S2777" s="1226" t="s">
        <v>4583</v>
      </c>
    </row>
    <row r="2778" spans="1:19" ht="20.25" customHeight="1">
      <c r="A2778" s="1226" t="s">
        <v>4599</v>
      </c>
      <c r="B2778" s="1227" t="s">
        <v>4602</v>
      </c>
      <c r="C2778" s="1226" t="s">
        <v>368</v>
      </c>
      <c r="D2778" s="1055" t="s">
        <v>4483</v>
      </c>
      <c r="E2778" s="1227"/>
      <c r="F2778" s="1226" t="s">
        <v>367</v>
      </c>
      <c r="G2778" s="1227"/>
      <c r="H2778" s="1228">
        <v>400</v>
      </c>
      <c r="I2778" s="1229">
        <v>4101.2</v>
      </c>
      <c r="J2778" s="1230">
        <v>0</v>
      </c>
      <c r="K2778" s="1122">
        <f t="shared" si="143"/>
        <v>0</v>
      </c>
      <c r="L2778" s="1014">
        <f t="shared" si="144"/>
        <v>0</v>
      </c>
      <c r="M2778" s="1011">
        <f t="shared" si="145"/>
        <v>1640480</v>
      </c>
      <c r="N2778" s="1227"/>
      <c r="O2778" s="1227" t="s">
        <v>4601</v>
      </c>
      <c r="P2778" s="1226" t="s">
        <v>1361</v>
      </c>
      <c r="Q2778" s="1226" t="s">
        <v>336</v>
      </c>
      <c r="R2778" s="1226" t="s">
        <v>73</v>
      </c>
      <c r="S2778" s="1226" t="s">
        <v>4583</v>
      </c>
    </row>
    <row r="2779" spans="1:19" ht="20.25" customHeight="1">
      <c r="A2779" s="1226" t="s">
        <v>4599</v>
      </c>
      <c r="B2779" s="1227" t="s">
        <v>4602</v>
      </c>
      <c r="C2779" s="1226" t="s">
        <v>368</v>
      </c>
      <c r="D2779" s="1055" t="s">
        <v>4483</v>
      </c>
      <c r="E2779" s="1227"/>
      <c r="F2779" s="1226" t="s">
        <v>430</v>
      </c>
      <c r="G2779" s="1227"/>
      <c r="H2779" s="1228">
        <v>400</v>
      </c>
      <c r="I2779" s="1229">
        <v>59504</v>
      </c>
      <c r="J2779" s="1230">
        <v>0</v>
      </c>
      <c r="K2779" s="1122">
        <f t="shared" si="143"/>
        <v>0</v>
      </c>
      <c r="L2779" s="1014">
        <f t="shared" si="144"/>
        <v>0</v>
      </c>
      <c r="M2779" s="1011">
        <f t="shared" si="145"/>
        <v>23801600</v>
      </c>
      <c r="N2779" s="1227"/>
      <c r="O2779" s="1227" t="s">
        <v>4601</v>
      </c>
      <c r="P2779" s="1226" t="s">
        <v>1361</v>
      </c>
      <c r="Q2779" s="1226" t="s">
        <v>272</v>
      </c>
      <c r="R2779" s="1226" t="s">
        <v>73</v>
      </c>
      <c r="S2779" s="1226" t="s">
        <v>4583</v>
      </c>
    </row>
    <row r="2780" spans="1:19" ht="20.25" customHeight="1">
      <c r="A2780" s="1226" t="s">
        <v>4599</v>
      </c>
      <c r="B2780" s="1227" t="s">
        <v>4602</v>
      </c>
      <c r="C2780" s="1226" t="s">
        <v>368</v>
      </c>
      <c r="D2780" s="1055" t="s">
        <v>4483</v>
      </c>
      <c r="E2780" s="1227"/>
      <c r="F2780" s="1226" t="s">
        <v>618</v>
      </c>
      <c r="G2780" s="1227"/>
      <c r="H2780" s="1228">
        <v>400</v>
      </c>
      <c r="I2780" s="1229">
        <v>32400</v>
      </c>
      <c r="J2780" s="1230">
        <v>0</v>
      </c>
      <c r="K2780" s="1122">
        <f t="shared" si="143"/>
        <v>0</v>
      </c>
      <c r="L2780" s="1014">
        <f t="shared" si="144"/>
        <v>0</v>
      </c>
      <c r="M2780" s="1011">
        <f t="shared" si="145"/>
        <v>12960000</v>
      </c>
      <c r="N2780" s="1227"/>
      <c r="O2780" s="1227" t="s">
        <v>11</v>
      </c>
      <c r="P2780" s="1226" t="s">
        <v>1361</v>
      </c>
      <c r="Q2780" s="1226" t="s">
        <v>336</v>
      </c>
      <c r="R2780" s="1226" t="s">
        <v>73</v>
      </c>
      <c r="S2780" s="1226" t="s">
        <v>4583</v>
      </c>
    </row>
    <row r="2781" spans="1:19" ht="20.25" customHeight="1">
      <c r="A2781" s="1226" t="s">
        <v>4599</v>
      </c>
      <c r="B2781" s="1227" t="s">
        <v>4602</v>
      </c>
      <c r="C2781" s="1226" t="s">
        <v>368</v>
      </c>
      <c r="D2781" s="1055" t="s">
        <v>4483</v>
      </c>
      <c r="E2781" s="1227"/>
      <c r="F2781" s="1226" t="s">
        <v>422</v>
      </c>
      <c r="G2781" s="1227"/>
      <c r="H2781" s="1228">
        <v>800</v>
      </c>
      <c r="I2781" s="1229">
        <v>45911.3</v>
      </c>
      <c r="J2781" s="1230">
        <v>0</v>
      </c>
      <c r="K2781" s="1122">
        <f t="shared" si="143"/>
        <v>0</v>
      </c>
      <c r="L2781" s="1014">
        <f t="shared" si="144"/>
        <v>0</v>
      </c>
      <c r="M2781" s="1011">
        <f t="shared" si="145"/>
        <v>36729040</v>
      </c>
      <c r="N2781" s="1227"/>
      <c r="O2781" s="1227" t="s">
        <v>4603</v>
      </c>
      <c r="P2781" s="1226" t="s">
        <v>1361</v>
      </c>
      <c r="Q2781" s="1226" t="s">
        <v>271</v>
      </c>
      <c r="R2781" s="1226" t="s">
        <v>73</v>
      </c>
      <c r="S2781" s="1226" t="s">
        <v>4583</v>
      </c>
    </row>
    <row r="2782" spans="1:19" ht="20.25" customHeight="1">
      <c r="A2782" s="1226" t="s">
        <v>4599</v>
      </c>
      <c r="B2782" s="1227" t="s">
        <v>4602</v>
      </c>
      <c r="C2782" s="1226" t="s">
        <v>368</v>
      </c>
      <c r="D2782" s="1055" t="s">
        <v>4483</v>
      </c>
      <c r="E2782" s="1227"/>
      <c r="F2782" s="1226" t="s">
        <v>880</v>
      </c>
      <c r="G2782" s="1227"/>
      <c r="H2782" s="1228">
        <v>800</v>
      </c>
      <c r="I2782" s="1229">
        <v>3393.9</v>
      </c>
      <c r="J2782" s="1230">
        <v>0</v>
      </c>
      <c r="K2782" s="1122">
        <f t="shared" si="143"/>
        <v>0</v>
      </c>
      <c r="L2782" s="1014">
        <f t="shared" si="144"/>
        <v>0</v>
      </c>
      <c r="M2782" s="1011">
        <f t="shared" si="145"/>
        <v>2715120</v>
      </c>
      <c r="N2782" s="1227"/>
      <c r="O2782" s="1227" t="s">
        <v>4603</v>
      </c>
      <c r="P2782" s="1226" t="s">
        <v>1361</v>
      </c>
      <c r="Q2782" s="1226" t="s">
        <v>336</v>
      </c>
      <c r="R2782" s="1226" t="s">
        <v>73</v>
      </c>
      <c r="S2782" s="1226" t="s">
        <v>4583</v>
      </c>
    </row>
    <row r="2783" spans="1:19" ht="20.25" customHeight="1">
      <c r="A2783" s="1226" t="s">
        <v>4599</v>
      </c>
      <c r="B2783" s="1227" t="s">
        <v>4602</v>
      </c>
      <c r="C2783" s="1226" t="s">
        <v>368</v>
      </c>
      <c r="D2783" s="1055" t="s">
        <v>4483</v>
      </c>
      <c r="E2783" s="1227"/>
      <c r="F2783" s="1226" t="s">
        <v>880</v>
      </c>
      <c r="G2783" s="1227"/>
      <c r="H2783" s="1228">
        <v>800</v>
      </c>
      <c r="I2783" s="1229">
        <v>3393.9</v>
      </c>
      <c r="J2783" s="1230">
        <v>0</v>
      </c>
      <c r="K2783" s="1122">
        <f t="shared" si="143"/>
        <v>0</v>
      </c>
      <c r="L2783" s="1014">
        <f t="shared" si="144"/>
        <v>0</v>
      </c>
      <c r="M2783" s="1011">
        <f t="shared" si="145"/>
        <v>2715120</v>
      </c>
      <c r="N2783" s="1227"/>
      <c r="O2783" s="1227" t="s">
        <v>4603</v>
      </c>
      <c r="P2783" s="1226" t="s">
        <v>1361</v>
      </c>
      <c r="Q2783" s="1226" t="s">
        <v>336</v>
      </c>
      <c r="R2783" s="1226" t="s">
        <v>73</v>
      </c>
      <c r="S2783" s="1226" t="s">
        <v>4583</v>
      </c>
    </row>
    <row r="2784" spans="1:19" ht="20.25" customHeight="1">
      <c r="A2784" s="1226" t="s">
        <v>4599</v>
      </c>
      <c r="B2784" s="1227" t="s">
        <v>4602</v>
      </c>
      <c r="C2784" s="1226" t="s">
        <v>368</v>
      </c>
      <c r="D2784" s="1055" t="s">
        <v>4483</v>
      </c>
      <c r="E2784" s="1227"/>
      <c r="F2784" s="1226" t="s">
        <v>882</v>
      </c>
      <c r="G2784" s="1227"/>
      <c r="H2784" s="1228">
        <v>800</v>
      </c>
      <c r="I2784" s="1229">
        <v>8013.3</v>
      </c>
      <c r="J2784" s="1230">
        <v>0</v>
      </c>
      <c r="K2784" s="1122">
        <f t="shared" si="143"/>
        <v>0</v>
      </c>
      <c r="L2784" s="1014">
        <f t="shared" si="144"/>
        <v>0</v>
      </c>
      <c r="M2784" s="1011">
        <f t="shared" si="145"/>
        <v>6410640</v>
      </c>
      <c r="N2784" s="1227"/>
      <c r="O2784" s="1227" t="s">
        <v>4603</v>
      </c>
      <c r="P2784" s="1226" t="s">
        <v>1361</v>
      </c>
      <c r="Q2784" s="1226" t="s">
        <v>336</v>
      </c>
      <c r="R2784" s="1226" t="s">
        <v>73</v>
      </c>
      <c r="S2784" s="1226" t="s">
        <v>4583</v>
      </c>
    </row>
    <row r="2785" spans="1:19" ht="20.25" customHeight="1">
      <c r="A2785" s="1226" t="s">
        <v>4599</v>
      </c>
      <c r="B2785" s="1227" t="s">
        <v>4602</v>
      </c>
      <c r="C2785" s="1226" t="s">
        <v>368</v>
      </c>
      <c r="D2785" s="1055" t="s">
        <v>4483</v>
      </c>
      <c r="E2785" s="1227"/>
      <c r="F2785" s="1226" t="s">
        <v>1575</v>
      </c>
      <c r="G2785" s="1227"/>
      <c r="H2785" s="1228">
        <v>800</v>
      </c>
      <c r="I2785" s="1229">
        <v>6787.7</v>
      </c>
      <c r="J2785" s="1230">
        <v>0</v>
      </c>
      <c r="K2785" s="1122">
        <f t="shared" si="143"/>
        <v>0</v>
      </c>
      <c r="L2785" s="1014">
        <f t="shared" si="144"/>
        <v>0</v>
      </c>
      <c r="M2785" s="1011">
        <f t="shared" si="145"/>
        <v>5430160</v>
      </c>
      <c r="N2785" s="1227"/>
      <c r="O2785" s="1227" t="s">
        <v>4603</v>
      </c>
      <c r="P2785" s="1226" t="s">
        <v>1361</v>
      </c>
      <c r="Q2785" s="1226" t="s">
        <v>336</v>
      </c>
      <c r="R2785" s="1226" t="s">
        <v>73</v>
      </c>
      <c r="S2785" s="1226" t="s">
        <v>4583</v>
      </c>
    </row>
    <row r="2786" spans="1:19" ht="20.25" customHeight="1">
      <c r="A2786" s="1226" t="s">
        <v>4599</v>
      </c>
      <c r="B2786" s="1227" t="s">
        <v>4602</v>
      </c>
      <c r="C2786" s="1226" t="s">
        <v>368</v>
      </c>
      <c r="D2786" s="1055" t="s">
        <v>4483</v>
      </c>
      <c r="E2786" s="1227"/>
      <c r="F2786" s="1226" t="s">
        <v>350</v>
      </c>
      <c r="G2786" s="1227"/>
      <c r="H2786" s="1228">
        <v>800</v>
      </c>
      <c r="I2786" s="1229">
        <v>12031.6</v>
      </c>
      <c r="J2786" s="1230">
        <v>0</v>
      </c>
      <c r="K2786" s="1122">
        <f t="shared" si="143"/>
        <v>0</v>
      </c>
      <c r="L2786" s="1014">
        <f t="shared" si="144"/>
        <v>0</v>
      </c>
      <c r="M2786" s="1011">
        <f t="shared" si="145"/>
        <v>9625280</v>
      </c>
      <c r="N2786" s="1227"/>
      <c r="O2786" s="1227" t="s">
        <v>4604</v>
      </c>
      <c r="P2786" s="1226" t="s">
        <v>1361</v>
      </c>
      <c r="Q2786" s="1226" t="s">
        <v>336</v>
      </c>
      <c r="R2786" s="1226" t="s">
        <v>73</v>
      </c>
      <c r="S2786" s="1226" t="s">
        <v>4583</v>
      </c>
    </row>
    <row r="2787" spans="1:19" ht="20.25" customHeight="1">
      <c r="A2787" s="1226" t="s">
        <v>4599</v>
      </c>
      <c r="B2787" s="1227" t="s">
        <v>4602</v>
      </c>
      <c r="C2787" s="1226" t="s">
        <v>368</v>
      </c>
      <c r="D2787" s="1055" t="s">
        <v>4483</v>
      </c>
      <c r="E2787" s="1227"/>
      <c r="F2787" s="1226" t="s">
        <v>509</v>
      </c>
      <c r="G2787" s="1227"/>
      <c r="H2787" s="1228">
        <v>800</v>
      </c>
      <c r="I2787" s="1229">
        <v>1705.3</v>
      </c>
      <c r="J2787" s="1230">
        <v>0</v>
      </c>
      <c r="K2787" s="1122">
        <f t="shared" si="143"/>
        <v>0</v>
      </c>
      <c r="L2787" s="1014">
        <f t="shared" si="144"/>
        <v>0</v>
      </c>
      <c r="M2787" s="1011">
        <f t="shared" si="145"/>
        <v>1364240</v>
      </c>
      <c r="N2787" s="1227"/>
      <c r="O2787" s="1227" t="s">
        <v>4604</v>
      </c>
      <c r="P2787" s="1226" t="s">
        <v>1361</v>
      </c>
      <c r="Q2787" s="1226" t="s">
        <v>336</v>
      </c>
      <c r="R2787" s="1226" t="s">
        <v>73</v>
      </c>
      <c r="S2787" s="1226" t="s">
        <v>4583</v>
      </c>
    </row>
    <row r="2788" spans="1:19" ht="20.25" customHeight="1">
      <c r="A2788" s="1226" t="s">
        <v>4599</v>
      </c>
      <c r="B2788" s="1227" t="s">
        <v>4602</v>
      </c>
      <c r="C2788" s="1226" t="s">
        <v>368</v>
      </c>
      <c r="D2788" s="1055" t="s">
        <v>4483</v>
      </c>
      <c r="E2788" s="1227"/>
      <c r="F2788" s="1226" t="s">
        <v>81</v>
      </c>
      <c r="G2788" s="1227"/>
      <c r="H2788" s="1228">
        <v>800</v>
      </c>
      <c r="I2788" s="1229">
        <v>6631.6</v>
      </c>
      <c r="J2788" s="1230">
        <v>0</v>
      </c>
      <c r="K2788" s="1122">
        <f t="shared" si="143"/>
        <v>0</v>
      </c>
      <c r="L2788" s="1014">
        <f t="shared" si="144"/>
        <v>0</v>
      </c>
      <c r="M2788" s="1011">
        <f t="shared" si="145"/>
        <v>5305280</v>
      </c>
      <c r="N2788" s="1227"/>
      <c r="O2788" s="1227" t="s">
        <v>4604</v>
      </c>
      <c r="P2788" s="1226" t="s">
        <v>1361</v>
      </c>
      <c r="Q2788" s="1226" t="s">
        <v>336</v>
      </c>
      <c r="R2788" s="1226" t="s">
        <v>73</v>
      </c>
      <c r="S2788" s="1226" t="s">
        <v>4583</v>
      </c>
    </row>
    <row r="2789" spans="1:19" ht="20.25" customHeight="1">
      <c r="A2789" s="1226" t="s">
        <v>4599</v>
      </c>
      <c r="B2789" s="1227" t="s">
        <v>4602</v>
      </c>
      <c r="C2789" s="1226" t="s">
        <v>368</v>
      </c>
      <c r="D2789" s="1055" t="s">
        <v>4483</v>
      </c>
      <c r="E2789" s="1227"/>
      <c r="F2789" s="1226" t="s">
        <v>386</v>
      </c>
      <c r="G2789" s="1227"/>
      <c r="H2789" s="1228">
        <v>800</v>
      </c>
      <c r="I2789" s="1229">
        <v>1705.3</v>
      </c>
      <c r="J2789" s="1230">
        <v>0</v>
      </c>
      <c r="K2789" s="1122">
        <f t="shared" si="143"/>
        <v>0</v>
      </c>
      <c r="L2789" s="1014">
        <f t="shared" si="144"/>
        <v>0</v>
      </c>
      <c r="M2789" s="1011">
        <f t="shared" si="145"/>
        <v>1364240</v>
      </c>
      <c r="N2789" s="1227"/>
      <c r="O2789" s="1227" t="s">
        <v>4604</v>
      </c>
      <c r="P2789" s="1226" t="s">
        <v>1361</v>
      </c>
      <c r="Q2789" s="1226" t="s">
        <v>336</v>
      </c>
      <c r="R2789" s="1226" t="s">
        <v>73</v>
      </c>
      <c r="S2789" s="1226" t="s">
        <v>4583</v>
      </c>
    </row>
    <row r="2790" spans="1:19" ht="20.25" customHeight="1">
      <c r="A2790" s="1226" t="s">
        <v>4599</v>
      </c>
      <c r="B2790" s="1227" t="s">
        <v>4602</v>
      </c>
      <c r="C2790" s="1226" t="s">
        <v>368</v>
      </c>
      <c r="D2790" s="1055" t="s">
        <v>4483</v>
      </c>
      <c r="E2790" s="1227"/>
      <c r="F2790" s="1226" t="s">
        <v>366</v>
      </c>
      <c r="G2790" s="1227"/>
      <c r="H2790" s="1228">
        <v>800</v>
      </c>
      <c r="I2790" s="1229">
        <v>4926.3</v>
      </c>
      <c r="J2790" s="1230">
        <v>0</v>
      </c>
      <c r="K2790" s="1122">
        <f t="shared" si="143"/>
        <v>0</v>
      </c>
      <c r="L2790" s="1014">
        <f t="shared" si="144"/>
        <v>0</v>
      </c>
      <c r="M2790" s="1011">
        <f t="shared" si="145"/>
        <v>3941040</v>
      </c>
      <c r="N2790" s="1227"/>
      <c r="O2790" s="1227" t="s">
        <v>4604</v>
      </c>
      <c r="P2790" s="1226" t="s">
        <v>1361</v>
      </c>
      <c r="Q2790" s="1226" t="s">
        <v>336</v>
      </c>
      <c r="R2790" s="1226" t="s">
        <v>73</v>
      </c>
      <c r="S2790" s="1226" t="s">
        <v>4583</v>
      </c>
    </row>
    <row r="2791" spans="1:19" ht="20.25" customHeight="1">
      <c r="A2791" s="1226" t="s">
        <v>4599</v>
      </c>
      <c r="B2791" s="1227" t="s">
        <v>4602</v>
      </c>
      <c r="C2791" s="1226" t="s">
        <v>368</v>
      </c>
      <c r="D2791" s="1055" t="s">
        <v>4483</v>
      </c>
      <c r="E2791" s="1227"/>
      <c r="F2791" s="1226" t="s">
        <v>434</v>
      </c>
      <c r="G2791" s="1227"/>
      <c r="H2791" s="1228">
        <v>400</v>
      </c>
      <c r="I2791" s="1229">
        <v>162215.29999999999</v>
      </c>
      <c r="J2791" s="1230">
        <v>0</v>
      </c>
      <c r="K2791" s="1122">
        <f t="shared" si="143"/>
        <v>0</v>
      </c>
      <c r="L2791" s="1014">
        <f t="shared" si="144"/>
        <v>0</v>
      </c>
      <c r="M2791" s="1011">
        <f t="shared" si="145"/>
        <v>64886119.999999993</v>
      </c>
      <c r="N2791" s="1227"/>
      <c r="O2791" s="1227" t="s">
        <v>4605</v>
      </c>
      <c r="P2791" s="1226" t="s">
        <v>1361</v>
      </c>
      <c r="Q2791" s="1226" t="s">
        <v>276</v>
      </c>
      <c r="R2791" s="1226" t="s">
        <v>73</v>
      </c>
      <c r="S2791" s="1226" t="s">
        <v>4583</v>
      </c>
    </row>
    <row r="2792" spans="1:19" ht="20.25" customHeight="1">
      <c r="A2792" s="1226" t="s">
        <v>4599</v>
      </c>
      <c r="B2792" s="1227" t="s">
        <v>4602</v>
      </c>
      <c r="C2792" s="1226" t="s">
        <v>368</v>
      </c>
      <c r="D2792" s="1055" t="s">
        <v>4483</v>
      </c>
      <c r="E2792" s="1227"/>
      <c r="F2792" s="1226" t="s">
        <v>82</v>
      </c>
      <c r="G2792" s="1227"/>
      <c r="H2792" s="1228">
        <v>400</v>
      </c>
      <c r="I2792" s="1229">
        <v>17784.7</v>
      </c>
      <c r="J2792" s="1230">
        <v>0</v>
      </c>
      <c r="K2792" s="1122">
        <f t="shared" si="143"/>
        <v>0</v>
      </c>
      <c r="L2792" s="1014">
        <f t="shared" si="144"/>
        <v>0</v>
      </c>
      <c r="M2792" s="1011">
        <f t="shared" si="145"/>
        <v>7113880</v>
      </c>
      <c r="N2792" s="1227"/>
      <c r="O2792" s="1227" t="s">
        <v>4605</v>
      </c>
      <c r="P2792" s="1226" t="s">
        <v>1361</v>
      </c>
      <c r="Q2792" s="1226" t="s">
        <v>336</v>
      </c>
      <c r="R2792" s="1226" t="s">
        <v>73</v>
      </c>
      <c r="S2792" s="1226" t="s">
        <v>4583</v>
      </c>
    </row>
    <row r="2793" spans="1:19" ht="20.25" customHeight="1">
      <c r="A2793" s="1226" t="s">
        <v>4599</v>
      </c>
      <c r="B2793" s="1227" t="s">
        <v>4602</v>
      </c>
      <c r="C2793" s="1226" t="s">
        <v>368</v>
      </c>
      <c r="D2793" s="1055" t="s">
        <v>4483</v>
      </c>
      <c r="E2793" s="1227"/>
      <c r="F2793" s="1226" t="s">
        <v>957</v>
      </c>
      <c r="G2793" s="1227"/>
      <c r="H2793" s="1228">
        <v>400</v>
      </c>
      <c r="I2793" s="1229">
        <v>75111.399999999994</v>
      </c>
      <c r="J2793" s="1230">
        <v>0</v>
      </c>
      <c r="K2793" s="1122">
        <f t="shared" si="143"/>
        <v>0</v>
      </c>
      <c r="L2793" s="1014">
        <f t="shared" si="144"/>
        <v>0</v>
      </c>
      <c r="M2793" s="1011">
        <f t="shared" si="145"/>
        <v>30044559.999999996</v>
      </c>
      <c r="N2793" s="1227"/>
      <c r="O2793" s="1227" t="s">
        <v>4606</v>
      </c>
      <c r="P2793" s="1226" t="s">
        <v>1361</v>
      </c>
      <c r="Q2793" s="1226" t="s">
        <v>984</v>
      </c>
      <c r="R2793" s="1226" t="s">
        <v>73</v>
      </c>
      <c r="S2793" s="1226" t="s">
        <v>4583</v>
      </c>
    </row>
    <row r="2794" spans="1:19" ht="20.25" customHeight="1">
      <c r="A2794" s="1226" t="s">
        <v>4599</v>
      </c>
      <c r="B2794" s="1227" t="s">
        <v>4602</v>
      </c>
      <c r="C2794" s="1226" t="s">
        <v>368</v>
      </c>
      <c r="D2794" s="1055" t="s">
        <v>4483</v>
      </c>
      <c r="E2794" s="1227"/>
      <c r="F2794" s="1226" t="s">
        <v>3586</v>
      </c>
      <c r="G2794" s="1227"/>
      <c r="H2794" s="1228">
        <v>400</v>
      </c>
      <c r="I2794" s="1229">
        <v>8469.5</v>
      </c>
      <c r="J2794" s="1230">
        <v>0</v>
      </c>
      <c r="K2794" s="1122">
        <f t="shared" si="143"/>
        <v>0</v>
      </c>
      <c r="L2794" s="1014">
        <f t="shared" si="144"/>
        <v>0</v>
      </c>
      <c r="M2794" s="1011">
        <f t="shared" si="145"/>
        <v>3387800</v>
      </c>
      <c r="N2794" s="1227"/>
      <c r="O2794" s="1227" t="s">
        <v>4606</v>
      </c>
      <c r="P2794" s="1226" t="s">
        <v>1361</v>
      </c>
      <c r="Q2794" s="1226" t="s">
        <v>336</v>
      </c>
      <c r="R2794" s="1226" t="s">
        <v>73</v>
      </c>
      <c r="S2794" s="1226" t="s">
        <v>4583</v>
      </c>
    </row>
    <row r="2795" spans="1:19" ht="20.25" customHeight="1">
      <c r="A2795" s="1226" t="s">
        <v>4599</v>
      </c>
      <c r="B2795" s="1227" t="s">
        <v>4602</v>
      </c>
      <c r="C2795" s="1226" t="s">
        <v>368</v>
      </c>
      <c r="D2795" s="1055" t="s">
        <v>4483</v>
      </c>
      <c r="E2795" s="1227"/>
      <c r="F2795" s="1226" t="s">
        <v>880</v>
      </c>
      <c r="G2795" s="1227"/>
      <c r="H2795" s="1228">
        <v>400</v>
      </c>
      <c r="I2795" s="1229">
        <v>3209.5</v>
      </c>
      <c r="J2795" s="1230">
        <v>0</v>
      </c>
      <c r="K2795" s="1122">
        <f t="shared" si="143"/>
        <v>0</v>
      </c>
      <c r="L2795" s="1014">
        <f t="shared" si="144"/>
        <v>0</v>
      </c>
      <c r="M2795" s="1011">
        <f t="shared" si="145"/>
        <v>1283800</v>
      </c>
      <c r="N2795" s="1227"/>
      <c r="O2795" s="1227" t="s">
        <v>4606</v>
      </c>
      <c r="P2795" s="1226" t="s">
        <v>1361</v>
      </c>
      <c r="Q2795" s="1226" t="s">
        <v>336</v>
      </c>
      <c r="R2795" s="1226" t="s">
        <v>73</v>
      </c>
      <c r="S2795" s="1226" t="s">
        <v>4583</v>
      </c>
    </row>
    <row r="2796" spans="1:19" ht="20.25" customHeight="1">
      <c r="A2796" s="1226" t="s">
        <v>4599</v>
      </c>
      <c r="B2796" s="1227" t="s">
        <v>4602</v>
      </c>
      <c r="C2796" s="1226" t="s">
        <v>368</v>
      </c>
      <c r="D2796" s="1055" t="s">
        <v>4483</v>
      </c>
      <c r="E2796" s="1227"/>
      <c r="F2796" s="1226" t="s">
        <v>880</v>
      </c>
      <c r="G2796" s="1227"/>
      <c r="H2796" s="1228">
        <v>400</v>
      </c>
      <c r="I2796" s="1229">
        <v>3209.5</v>
      </c>
      <c r="J2796" s="1230">
        <v>0</v>
      </c>
      <c r="K2796" s="1122">
        <f t="shared" si="143"/>
        <v>0</v>
      </c>
      <c r="L2796" s="1014">
        <f t="shared" si="144"/>
        <v>0</v>
      </c>
      <c r="M2796" s="1011">
        <f t="shared" si="145"/>
        <v>1283800</v>
      </c>
      <c r="N2796" s="1227"/>
      <c r="O2796" s="1227" t="s">
        <v>4606</v>
      </c>
      <c r="P2796" s="1226" t="s">
        <v>1361</v>
      </c>
      <c r="Q2796" s="1226" t="s">
        <v>336</v>
      </c>
      <c r="R2796" s="1226" t="s">
        <v>73</v>
      </c>
      <c r="S2796" s="1226" t="s">
        <v>4583</v>
      </c>
    </row>
    <row r="2797" spans="1:19" ht="20.25" customHeight="1">
      <c r="A2797" s="1226" t="s">
        <v>4599</v>
      </c>
      <c r="B2797" s="1227" t="s">
        <v>4602</v>
      </c>
      <c r="C2797" s="1226" t="s">
        <v>368</v>
      </c>
      <c r="D2797" s="1055" t="s">
        <v>4483</v>
      </c>
      <c r="E2797" s="1227"/>
      <c r="F2797" s="1226" t="s">
        <v>620</v>
      </c>
      <c r="G2797" s="1227"/>
      <c r="H2797" s="1228">
        <v>800</v>
      </c>
      <c r="I2797" s="1229">
        <v>9000</v>
      </c>
      <c r="J2797" s="1230">
        <v>0</v>
      </c>
      <c r="K2797" s="1122">
        <f t="shared" si="143"/>
        <v>0</v>
      </c>
      <c r="L2797" s="1014">
        <f t="shared" si="144"/>
        <v>0</v>
      </c>
      <c r="M2797" s="1011">
        <f t="shared" si="145"/>
        <v>7200000</v>
      </c>
      <c r="N2797" s="1227"/>
      <c r="O2797" s="1227" t="s">
        <v>4607</v>
      </c>
      <c r="P2797" s="1226" t="s">
        <v>1361</v>
      </c>
      <c r="Q2797" s="1226" t="s">
        <v>336</v>
      </c>
      <c r="R2797" s="1226" t="s">
        <v>73</v>
      </c>
      <c r="S2797" s="1226" t="s">
        <v>4583</v>
      </c>
    </row>
    <row r="2798" spans="1:19" ht="20.25" customHeight="1">
      <c r="A2798" s="1226" t="s">
        <v>4599</v>
      </c>
      <c r="B2798" s="1227" t="s">
        <v>4602</v>
      </c>
      <c r="C2798" s="1226" t="s">
        <v>368</v>
      </c>
      <c r="D2798" s="1055" t="s">
        <v>4483</v>
      </c>
      <c r="E2798" s="1227"/>
      <c r="F2798" s="1226" t="s">
        <v>620</v>
      </c>
      <c r="G2798" s="1227"/>
      <c r="H2798" s="1228">
        <v>800</v>
      </c>
      <c r="I2798" s="1229">
        <v>9000</v>
      </c>
      <c r="J2798" s="1230">
        <v>0</v>
      </c>
      <c r="K2798" s="1122">
        <f t="shared" si="143"/>
        <v>0</v>
      </c>
      <c r="L2798" s="1014">
        <f t="shared" si="144"/>
        <v>0</v>
      </c>
      <c r="M2798" s="1011">
        <f t="shared" si="145"/>
        <v>7200000</v>
      </c>
      <c r="N2798" s="1227"/>
      <c r="O2798" s="1227" t="s">
        <v>4608</v>
      </c>
      <c r="P2798" s="1226" t="s">
        <v>1361</v>
      </c>
      <c r="Q2798" s="1226" t="s">
        <v>336</v>
      </c>
      <c r="R2798" s="1226" t="s">
        <v>73</v>
      </c>
      <c r="S2798" s="1226" t="s">
        <v>4583</v>
      </c>
    </row>
    <row r="2799" spans="1:19" ht="20.25" customHeight="1">
      <c r="A2799" s="1226" t="s">
        <v>4599</v>
      </c>
      <c r="B2799" s="1227" t="s">
        <v>4602</v>
      </c>
      <c r="C2799" s="1226" t="s">
        <v>368</v>
      </c>
      <c r="D2799" s="1055" t="s">
        <v>4483</v>
      </c>
      <c r="E2799" s="1227"/>
      <c r="F2799" s="1226" t="s">
        <v>619</v>
      </c>
      <c r="G2799" s="1227"/>
      <c r="H2799" s="1228">
        <v>400</v>
      </c>
      <c r="I2799" s="1229">
        <v>17427.400000000001</v>
      </c>
      <c r="J2799" s="1230">
        <v>0</v>
      </c>
      <c r="K2799" s="1122">
        <f t="shared" si="143"/>
        <v>0</v>
      </c>
      <c r="L2799" s="1014">
        <f t="shared" si="144"/>
        <v>0</v>
      </c>
      <c r="M2799" s="1011">
        <f t="shared" si="145"/>
        <v>6970960.0000000009</v>
      </c>
      <c r="N2799" s="1227"/>
      <c r="O2799" s="1227" t="s">
        <v>4609</v>
      </c>
      <c r="P2799" s="1226" t="s">
        <v>1361</v>
      </c>
      <c r="Q2799" s="1226" t="s">
        <v>336</v>
      </c>
      <c r="R2799" s="1226" t="s">
        <v>73</v>
      </c>
      <c r="S2799" s="1226" t="s">
        <v>4583</v>
      </c>
    </row>
    <row r="2800" spans="1:19" ht="20.25" customHeight="1">
      <c r="A2800" s="1226" t="s">
        <v>4599</v>
      </c>
      <c r="B2800" s="1227" t="s">
        <v>4602</v>
      </c>
      <c r="C2800" s="1226" t="s">
        <v>368</v>
      </c>
      <c r="D2800" s="1055" t="s">
        <v>4483</v>
      </c>
      <c r="E2800" s="1227"/>
      <c r="F2800" s="1226" t="s">
        <v>385</v>
      </c>
      <c r="G2800" s="1227"/>
      <c r="H2800" s="1228">
        <v>400</v>
      </c>
      <c r="I2800" s="1229">
        <v>1045.5999999999999</v>
      </c>
      <c r="J2800" s="1230">
        <v>0</v>
      </c>
      <c r="K2800" s="1122">
        <f t="shared" ref="K2800:K2863" si="146">IFERROR(J2800*H2800,"0")</f>
        <v>0</v>
      </c>
      <c r="L2800" s="1014">
        <f t="shared" ref="L2800:L2863" si="147">IFERROR(K2800/1000,"0")</f>
        <v>0</v>
      </c>
      <c r="M2800" s="1011">
        <f t="shared" ref="M2800:M2863" si="148">I2800*H2800</f>
        <v>418239.99999999994</v>
      </c>
      <c r="N2800" s="1227"/>
      <c r="O2800" s="1227" t="s">
        <v>4609</v>
      </c>
      <c r="P2800" s="1226" t="s">
        <v>1361</v>
      </c>
      <c r="Q2800" s="1226" t="s">
        <v>336</v>
      </c>
      <c r="R2800" s="1226" t="s">
        <v>73</v>
      </c>
      <c r="S2800" s="1226" t="s">
        <v>4583</v>
      </c>
    </row>
    <row r="2801" spans="1:19" ht="20.25" customHeight="1">
      <c r="A2801" s="1226" t="s">
        <v>4599</v>
      </c>
      <c r="B2801" s="1227" t="s">
        <v>4602</v>
      </c>
      <c r="C2801" s="1226" t="s">
        <v>368</v>
      </c>
      <c r="D2801" s="1055" t="s">
        <v>4483</v>
      </c>
      <c r="E2801" s="1227"/>
      <c r="F2801" s="1226" t="s">
        <v>433</v>
      </c>
      <c r="G2801" s="1227"/>
      <c r="H2801" s="1228">
        <v>400</v>
      </c>
      <c r="I2801" s="1229">
        <v>9560.2000000000007</v>
      </c>
      <c r="J2801" s="1230">
        <v>0</v>
      </c>
      <c r="K2801" s="1122">
        <f t="shared" si="146"/>
        <v>0</v>
      </c>
      <c r="L2801" s="1014">
        <f t="shared" si="147"/>
        <v>0</v>
      </c>
      <c r="M2801" s="1011">
        <f t="shared" si="148"/>
        <v>3824080.0000000005</v>
      </c>
      <c r="N2801" s="1227"/>
      <c r="O2801" s="1227" t="s">
        <v>4609</v>
      </c>
      <c r="P2801" s="1226" t="s">
        <v>1361</v>
      </c>
      <c r="Q2801" s="1226" t="s">
        <v>336</v>
      </c>
      <c r="R2801" s="1226" t="s">
        <v>73</v>
      </c>
      <c r="S2801" s="1226" t="s">
        <v>4583</v>
      </c>
    </row>
    <row r="2802" spans="1:19" ht="20.25" customHeight="1">
      <c r="A2802" s="1226" t="s">
        <v>4599</v>
      </c>
      <c r="B2802" s="1227" t="s">
        <v>4602</v>
      </c>
      <c r="C2802" s="1226" t="s">
        <v>368</v>
      </c>
      <c r="D2802" s="1055" t="s">
        <v>4483</v>
      </c>
      <c r="E2802" s="1227"/>
      <c r="F2802" s="1226" t="s">
        <v>81</v>
      </c>
      <c r="G2802" s="1227"/>
      <c r="H2802" s="1228">
        <v>400</v>
      </c>
      <c r="I2802" s="1229">
        <v>6971</v>
      </c>
      <c r="J2802" s="1230">
        <v>0</v>
      </c>
      <c r="K2802" s="1122">
        <f t="shared" si="146"/>
        <v>0</v>
      </c>
      <c r="L2802" s="1014">
        <f t="shared" si="147"/>
        <v>0</v>
      </c>
      <c r="M2802" s="1011">
        <f t="shared" si="148"/>
        <v>2788400</v>
      </c>
      <c r="N2802" s="1227"/>
      <c r="O2802" s="1227" t="s">
        <v>4609</v>
      </c>
      <c r="P2802" s="1226" t="s">
        <v>1361</v>
      </c>
      <c r="Q2802" s="1226" t="s">
        <v>336</v>
      </c>
      <c r="R2802" s="1226" t="s">
        <v>73</v>
      </c>
      <c r="S2802" s="1226" t="s">
        <v>4583</v>
      </c>
    </row>
    <row r="2803" spans="1:19" ht="20.25" customHeight="1">
      <c r="A2803" s="1226" t="s">
        <v>4599</v>
      </c>
      <c r="B2803" s="1227" t="s">
        <v>4602</v>
      </c>
      <c r="C2803" s="1226" t="s">
        <v>368</v>
      </c>
      <c r="D2803" s="1055" t="s">
        <v>4483</v>
      </c>
      <c r="E2803" s="1227"/>
      <c r="F2803" s="1226" t="s">
        <v>442</v>
      </c>
      <c r="G2803" s="1227"/>
      <c r="H2803" s="1228">
        <v>400</v>
      </c>
      <c r="I2803" s="1229">
        <v>995.9</v>
      </c>
      <c r="J2803" s="1230">
        <v>0</v>
      </c>
      <c r="K2803" s="1122">
        <f t="shared" si="146"/>
        <v>0</v>
      </c>
      <c r="L2803" s="1014">
        <f t="shared" si="147"/>
        <v>0</v>
      </c>
      <c r="M2803" s="1011">
        <f t="shared" si="148"/>
        <v>398360</v>
      </c>
      <c r="N2803" s="1227"/>
      <c r="O2803" s="1227" t="s">
        <v>4609</v>
      </c>
      <c r="P2803" s="1226" t="s">
        <v>1361</v>
      </c>
      <c r="Q2803" s="1226" t="s">
        <v>336</v>
      </c>
      <c r="R2803" s="1226" t="s">
        <v>73</v>
      </c>
      <c r="S2803" s="1226" t="s">
        <v>4583</v>
      </c>
    </row>
    <row r="2804" spans="1:19" ht="20.25" customHeight="1">
      <c r="A2804" s="1226" t="s">
        <v>3374</v>
      </c>
      <c r="B2804" s="1227" t="s">
        <v>4610</v>
      </c>
      <c r="C2804" s="1226" t="s">
        <v>1171</v>
      </c>
      <c r="D2804" s="1055" t="s">
        <v>4611</v>
      </c>
      <c r="E2804" s="1227"/>
      <c r="F2804" s="1226" t="s">
        <v>4612</v>
      </c>
      <c r="G2804" s="1227"/>
      <c r="H2804" s="1228">
        <v>47</v>
      </c>
      <c r="I2804" s="1229">
        <v>200000</v>
      </c>
      <c r="J2804" s="1230">
        <v>0</v>
      </c>
      <c r="K2804" s="1122">
        <f t="shared" si="146"/>
        <v>0</v>
      </c>
      <c r="L2804" s="1014">
        <f t="shared" si="147"/>
        <v>0</v>
      </c>
      <c r="M2804" s="1011">
        <f t="shared" si="148"/>
        <v>9400000</v>
      </c>
      <c r="N2804" s="1227"/>
      <c r="O2804" s="1227" t="s">
        <v>4613</v>
      </c>
      <c r="P2804" s="1226" t="s">
        <v>759</v>
      </c>
      <c r="Q2804" s="1226" t="s">
        <v>784</v>
      </c>
      <c r="R2804" s="1226" t="s">
        <v>73</v>
      </c>
      <c r="S2804" s="1226" t="s">
        <v>1076</v>
      </c>
    </row>
    <row r="2805" spans="1:19" ht="20.25" customHeight="1">
      <c r="A2805" s="1226" t="s">
        <v>3374</v>
      </c>
      <c r="B2805" s="1227" t="s">
        <v>4614</v>
      </c>
      <c r="C2805" s="1226" t="s">
        <v>1171</v>
      </c>
      <c r="D2805" s="1055" t="s">
        <v>4611</v>
      </c>
      <c r="E2805" s="1227"/>
      <c r="F2805" s="1226" t="s">
        <v>4615</v>
      </c>
      <c r="G2805" s="1227"/>
      <c r="H2805" s="1228">
        <v>47</v>
      </c>
      <c r="I2805" s="1229">
        <v>51800</v>
      </c>
      <c r="J2805" s="1230">
        <v>0</v>
      </c>
      <c r="K2805" s="1122">
        <f t="shared" si="146"/>
        <v>0</v>
      </c>
      <c r="L2805" s="1014">
        <f t="shared" si="147"/>
        <v>0</v>
      </c>
      <c r="M2805" s="1011">
        <f t="shared" si="148"/>
        <v>2434600</v>
      </c>
      <c r="N2805" s="1227"/>
      <c r="O2805" s="1227" t="s">
        <v>11</v>
      </c>
      <c r="P2805" s="1226" t="s">
        <v>759</v>
      </c>
      <c r="Q2805" s="1226" t="s">
        <v>336</v>
      </c>
      <c r="R2805" s="1226" t="s">
        <v>73</v>
      </c>
      <c r="S2805" s="1226" t="s">
        <v>1076</v>
      </c>
    </row>
    <row r="2806" spans="1:19" ht="20.25" customHeight="1">
      <c r="A2806" s="1226" t="s">
        <v>3374</v>
      </c>
      <c r="B2806" s="1227" t="s">
        <v>4614</v>
      </c>
      <c r="C2806" s="1226" t="s">
        <v>1171</v>
      </c>
      <c r="D2806" s="1055" t="s">
        <v>4611</v>
      </c>
      <c r="E2806" s="1227"/>
      <c r="F2806" s="1226" t="s">
        <v>4010</v>
      </c>
      <c r="G2806" s="1227"/>
      <c r="H2806" s="1228">
        <v>94</v>
      </c>
      <c r="I2806" s="1229">
        <v>238559.9</v>
      </c>
      <c r="J2806" s="1230">
        <v>34</v>
      </c>
      <c r="K2806" s="1122">
        <f t="shared" si="146"/>
        <v>3196</v>
      </c>
      <c r="L2806" s="1014">
        <f t="shared" si="147"/>
        <v>3.1960000000000002</v>
      </c>
      <c r="M2806" s="1011">
        <f t="shared" si="148"/>
        <v>22424630.599999998</v>
      </c>
      <c r="N2806" s="1227"/>
      <c r="O2806" s="1227" t="s">
        <v>4616</v>
      </c>
      <c r="P2806" s="1226" t="s">
        <v>759</v>
      </c>
      <c r="Q2806" s="1226" t="s">
        <v>607</v>
      </c>
      <c r="R2806" s="1226" t="s">
        <v>60</v>
      </c>
      <c r="S2806" s="1226" t="s">
        <v>1076</v>
      </c>
    </row>
    <row r="2807" spans="1:19" ht="20.25" customHeight="1">
      <c r="A2807" s="1226" t="s">
        <v>3374</v>
      </c>
      <c r="B2807" s="1227" t="s">
        <v>4614</v>
      </c>
      <c r="C2807" s="1226" t="s">
        <v>1171</v>
      </c>
      <c r="D2807" s="1055" t="s">
        <v>4611</v>
      </c>
      <c r="E2807" s="1227"/>
      <c r="F2807" s="1226" t="s">
        <v>4617</v>
      </c>
      <c r="G2807" s="1227"/>
      <c r="H2807" s="1228">
        <v>94</v>
      </c>
      <c r="I2807" s="1229">
        <v>364448</v>
      </c>
      <c r="J2807" s="1230">
        <v>0</v>
      </c>
      <c r="K2807" s="1122">
        <f t="shared" si="146"/>
        <v>0</v>
      </c>
      <c r="L2807" s="1014">
        <f t="shared" si="147"/>
        <v>0</v>
      </c>
      <c r="M2807" s="1011">
        <f t="shared" si="148"/>
        <v>34258112</v>
      </c>
      <c r="N2807" s="1227"/>
      <c r="O2807" s="1227" t="s">
        <v>4616</v>
      </c>
      <c r="P2807" s="1226" t="s">
        <v>759</v>
      </c>
      <c r="Q2807" s="1226" t="s">
        <v>354</v>
      </c>
      <c r="R2807" s="1226" t="s">
        <v>73</v>
      </c>
      <c r="S2807" s="1226" t="s">
        <v>1076</v>
      </c>
    </row>
    <row r="2808" spans="1:19" ht="20.25" customHeight="1">
      <c r="A2808" s="1226" t="s">
        <v>3374</v>
      </c>
      <c r="B2808" s="1227" t="s">
        <v>4614</v>
      </c>
      <c r="C2808" s="1226" t="s">
        <v>1171</v>
      </c>
      <c r="D2808" s="1055" t="s">
        <v>4611</v>
      </c>
      <c r="E2808" s="1227"/>
      <c r="F2808" s="1226" t="s">
        <v>558</v>
      </c>
      <c r="G2808" s="1227"/>
      <c r="H2808" s="1228">
        <v>94</v>
      </c>
      <c r="I2808" s="1229">
        <v>7220.4</v>
      </c>
      <c r="J2808" s="1230">
        <v>0</v>
      </c>
      <c r="K2808" s="1122">
        <f t="shared" si="146"/>
        <v>0</v>
      </c>
      <c r="L2808" s="1014">
        <f t="shared" si="147"/>
        <v>0</v>
      </c>
      <c r="M2808" s="1011">
        <f t="shared" si="148"/>
        <v>678717.6</v>
      </c>
      <c r="N2808" s="1227"/>
      <c r="O2808" s="1227" t="s">
        <v>4616</v>
      </c>
      <c r="P2808" s="1226" t="s">
        <v>759</v>
      </c>
      <c r="Q2808" s="1226" t="s">
        <v>336</v>
      </c>
      <c r="R2808" s="1226" t="s">
        <v>73</v>
      </c>
      <c r="S2808" s="1226" t="s">
        <v>1076</v>
      </c>
    </row>
    <row r="2809" spans="1:19" ht="20.25" customHeight="1">
      <c r="A2809" s="1226" t="s">
        <v>3374</v>
      </c>
      <c r="B2809" s="1227" t="s">
        <v>4614</v>
      </c>
      <c r="C2809" s="1226" t="s">
        <v>1171</v>
      </c>
      <c r="D2809" s="1055" t="s">
        <v>4611</v>
      </c>
      <c r="E2809" s="1227"/>
      <c r="F2809" s="1226" t="s">
        <v>4618</v>
      </c>
      <c r="G2809" s="1227"/>
      <c r="H2809" s="1228">
        <v>94</v>
      </c>
      <c r="I2809" s="1229">
        <v>84549</v>
      </c>
      <c r="J2809" s="1230">
        <v>0</v>
      </c>
      <c r="K2809" s="1122">
        <f t="shared" si="146"/>
        <v>0</v>
      </c>
      <c r="L2809" s="1014">
        <f t="shared" si="147"/>
        <v>0</v>
      </c>
      <c r="M2809" s="1011">
        <f t="shared" si="148"/>
        <v>7947606</v>
      </c>
      <c r="N2809" s="1227"/>
      <c r="O2809" s="1227" t="s">
        <v>4619</v>
      </c>
      <c r="P2809" s="1226" t="s">
        <v>759</v>
      </c>
      <c r="Q2809" s="1226" t="s">
        <v>271</v>
      </c>
      <c r="R2809" s="1226" t="s">
        <v>73</v>
      </c>
      <c r="S2809" s="1226" t="s">
        <v>1076</v>
      </c>
    </row>
    <row r="2810" spans="1:19" ht="20.25" customHeight="1">
      <c r="A2810" s="1226" t="s">
        <v>3374</v>
      </c>
      <c r="B2810" s="1227" t="s">
        <v>4614</v>
      </c>
      <c r="C2810" s="1226" t="s">
        <v>1171</v>
      </c>
      <c r="D2810" s="1055" t="s">
        <v>4611</v>
      </c>
      <c r="E2810" s="1227"/>
      <c r="F2810" s="1226" t="s">
        <v>880</v>
      </c>
      <c r="G2810" s="1227"/>
      <c r="H2810" s="1228">
        <v>94</v>
      </c>
      <c r="I2810" s="1229">
        <v>3877.4</v>
      </c>
      <c r="J2810" s="1230">
        <v>0</v>
      </c>
      <c r="K2810" s="1122">
        <f t="shared" si="146"/>
        <v>0</v>
      </c>
      <c r="L2810" s="1014">
        <f t="shared" si="147"/>
        <v>0</v>
      </c>
      <c r="M2810" s="1011">
        <f t="shared" si="148"/>
        <v>364475.60000000003</v>
      </c>
      <c r="N2810" s="1227"/>
      <c r="O2810" s="1227" t="s">
        <v>4619</v>
      </c>
      <c r="P2810" s="1226" t="s">
        <v>759</v>
      </c>
      <c r="Q2810" s="1226" t="s">
        <v>336</v>
      </c>
      <c r="R2810" s="1226" t="s">
        <v>73</v>
      </c>
      <c r="S2810" s="1226" t="s">
        <v>1076</v>
      </c>
    </row>
    <row r="2811" spans="1:19" ht="20.25" customHeight="1">
      <c r="A2811" s="1226" t="s">
        <v>3374</v>
      </c>
      <c r="B2811" s="1227" t="s">
        <v>4614</v>
      </c>
      <c r="C2811" s="1226" t="s">
        <v>1171</v>
      </c>
      <c r="D2811" s="1055" t="s">
        <v>4611</v>
      </c>
      <c r="E2811" s="1227"/>
      <c r="F2811" s="1226" t="s">
        <v>882</v>
      </c>
      <c r="G2811" s="1227"/>
      <c r="H2811" s="1228">
        <v>94</v>
      </c>
      <c r="I2811" s="1229">
        <v>9155</v>
      </c>
      <c r="J2811" s="1230">
        <v>0</v>
      </c>
      <c r="K2811" s="1122">
        <f t="shared" si="146"/>
        <v>0</v>
      </c>
      <c r="L2811" s="1014">
        <f t="shared" si="147"/>
        <v>0</v>
      </c>
      <c r="M2811" s="1011">
        <f t="shared" si="148"/>
        <v>860570</v>
      </c>
      <c r="N2811" s="1227"/>
      <c r="O2811" s="1227" t="s">
        <v>4619</v>
      </c>
      <c r="P2811" s="1226" t="s">
        <v>759</v>
      </c>
      <c r="Q2811" s="1226" t="s">
        <v>336</v>
      </c>
      <c r="R2811" s="1226" t="s">
        <v>73</v>
      </c>
      <c r="S2811" s="1226" t="s">
        <v>1076</v>
      </c>
    </row>
    <row r="2812" spans="1:19" ht="20.25" customHeight="1">
      <c r="A2812" s="1226" t="s">
        <v>3374</v>
      </c>
      <c r="B2812" s="1227" t="s">
        <v>4614</v>
      </c>
      <c r="C2812" s="1226" t="s">
        <v>1171</v>
      </c>
      <c r="D2812" s="1055" t="s">
        <v>4611</v>
      </c>
      <c r="E2812" s="1227"/>
      <c r="F2812" s="1226" t="s">
        <v>880</v>
      </c>
      <c r="G2812" s="1227"/>
      <c r="H2812" s="1228">
        <v>94</v>
      </c>
      <c r="I2812" s="1229">
        <v>3877.4</v>
      </c>
      <c r="J2812" s="1230">
        <v>0</v>
      </c>
      <c r="K2812" s="1122">
        <f t="shared" si="146"/>
        <v>0</v>
      </c>
      <c r="L2812" s="1014">
        <f t="shared" si="147"/>
        <v>0</v>
      </c>
      <c r="M2812" s="1011">
        <f t="shared" si="148"/>
        <v>364475.60000000003</v>
      </c>
      <c r="N2812" s="1227"/>
      <c r="O2812" s="1227" t="s">
        <v>4619</v>
      </c>
      <c r="P2812" s="1226" t="s">
        <v>759</v>
      </c>
      <c r="Q2812" s="1226" t="s">
        <v>336</v>
      </c>
      <c r="R2812" s="1226" t="s">
        <v>73</v>
      </c>
      <c r="S2812" s="1226" t="s">
        <v>1076</v>
      </c>
    </row>
    <row r="2813" spans="1:19" ht="20.25" customHeight="1">
      <c r="A2813" s="1226" t="s">
        <v>3374</v>
      </c>
      <c r="B2813" s="1227" t="s">
        <v>4614</v>
      </c>
      <c r="C2813" s="1226" t="s">
        <v>1171</v>
      </c>
      <c r="D2813" s="1055" t="s">
        <v>4611</v>
      </c>
      <c r="E2813" s="1227"/>
      <c r="F2813" s="1226" t="s">
        <v>3986</v>
      </c>
      <c r="G2813" s="1227"/>
      <c r="H2813" s="1228">
        <v>94</v>
      </c>
      <c r="I2813" s="1229">
        <v>21541.200000000001</v>
      </c>
      <c r="J2813" s="1230">
        <v>0</v>
      </c>
      <c r="K2813" s="1122">
        <f t="shared" si="146"/>
        <v>0</v>
      </c>
      <c r="L2813" s="1014">
        <f t="shared" si="147"/>
        <v>0</v>
      </c>
      <c r="M2813" s="1011">
        <f t="shared" si="148"/>
        <v>2024872.8</v>
      </c>
      <c r="N2813" s="1227"/>
      <c r="O2813" s="1227" t="s">
        <v>4619</v>
      </c>
      <c r="P2813" s="1226" t="s">
        <v>759</v>
      </c>
      <c r="Q2813" s="1226" t="s">
        <v>336</v>
      </c>
      <c r="R2813" s="1226" t="s">
        <v>73</v>
      </c>
      <c r="S2813" s="1226" t="s">
        <v>1076</v>
      </c>
    </row>
    <row r="2814" spans="1:19" ht="20.25" customHeight="1">
      <c r="A2814" s="1226" t="s">
        <v>3374</v>
      </c>
      <c r="B2814" s="1227" t="s">
        <v>4614</v>
      </c>
      <c r="C2814" s="1226" t="s">
        <v>1171</v>
      </c>
      <c r="D2814" s="1055" t="s">
        <v>4611</v>
      </c>
      <c r="E2814" s="1227"/>
      <c r="F2814" s="1226" t="s">
        <v>1038</v>
      </c>
      <c r="G2814" s="1227"/>
      <c r="H2814" s="1228">
        <v>94</v>
      </c>
      <c r="I2814" s="1229">
        <v>166336.6</v>
      </c>
      <c r="J2814" s="1230">
        <v>24</v>
      </c>
      <c r="K2814" s="1122">
        <f t="shared" si="146"/>
        <v>2256</v>
      </c>
      <c r="L2814" s="1014">
        <f t="shared" si="147"/>
        <v>2.2559999999999998</v>
      </c>
      <c r="M2814" s="1011">
        <f t="shared" si="148"/>
        <v>15635640.4</v>
      </c>
      <c r="N2814" s="1227"/>
      <c r="O2814" s="1227" t="s">
        <v>542</v>
      </c>
      <c r="P2814" s="1226" t="s">
        <v>759</v>
      </c>
      <c r="Q2814" s="1226" t="s">
        <v>341</v>
      </c>
      <c r="R2814" s="1226" t="s">
        <v>60</v>
      </c>
      <c r="S2814" s="1226" t="s">
        <v>1076</v>
      </c>
    </row>
    <row r="2815" spans="1:19" ht="20.25" customHeight="1">
      <c r="A2815" s="1226" t="s">
        <v>3374</v>
      </c>
      <c r="B2815" s="1227" t="s">
        <v>4614</v>
      </c>
      <c r="C2815" s="1226" t="s">
        <v>1171</v>
      </c>
      <c r="D2815" s="1055" t="s">
        <v>4611</v>
      </c>
      <c r="E2815" s="1227"/>
      <c r="F2815" s="1226" t="s">
        <v>4620</v>
      </c>
      <c r="G2815" s="1227"/>
      <c r="H2815" s="1228">
        <v>47</v>
      </c>
      <c r="I2815" s="1229">
        <v>172622.4</v>
      </c>
      <c r="J2815" s="1230">
        <v>0</v>
      </c>
      <c r="K2815" s="1122">
        <f t="shared" si="146"/>
        <v>0</v>
      </c>
      <c r="L2815" s="1014">
        <f t="shared" si="147"/>
        <v>0</v>
      </c>
      <c r="M2815" s="1011">
        <f t="shared" si="148"/>
        <v>8113252.7999999998</v>
      </c>
      <c r="N2815" s="1227"/>
      <c r="O2815" s="1227" t="s">
        <v>4621</v>
      </c>
      <c r="P2815" s="1226" t="s">
        <v>759</v>
      </c>
      <c r="Q2815" s="1226" t="s">
        <v>276</v>
      </c>
      <c r="R2815" s="1226" t="s">
        <v>73</v>
      </c>
      <c r="S2815" s="1226" t="s">
        <v>1076</v>
      </c>
    </row>
    <row r="2816" spans="1:19" ht="20.25" customHeight="1">
      <c r="A2816" s="1226" t="s">
        <v>3374</v>
      </c>
      <c r="B2816" s="1227" t="s">
        <v>4614</v>
      </c>
      <c r="C2816" s="1226" t="s">
        <v>1171</v>
      </c>
      <c r="D2816" s="1055" t="s">
        <v>4611</v>
      </c>
      <c r="E2816" s="1227"/>
      <c r="F2816" s="1226" t="s">
        <v>4622</v>
      </c>
      <c r="G2816" s="1227"/>
      <c r="H2816" s="1228">
        <v>47</v>
      </c>
      <c r="I2816" s="1229">
        <v>23387.599999999999</v>
      </c>
      <c r="J2816" s="1230">
        <v>0</v>
      </c>
      <c r="K2816" s="1122">
        <f t="shared" si="146"/>
        <v>0</v>
      </c>
      <c r="L2816" s="1014">
        <f t="shared" si="147"/>
        <v>0</v>
      </c>
      <c r="M2816" s="1011">
        <f t="shared" si="148"/>
        <v>1099217.2</v>
      </c>
      <c r="N2816" s="1227"/>
      <c r="O2816" s="1227" t="s">
        <v>4621</v>
      </c>
      <c r="P2816" s="1226" t="s">
        <v>759</v>
      </c>
      <c r="Q2816" s="1226" t="s">
        <v>336</v>
      </c>
      <c r="R2816" s="1226" t="s">
        <v>73</v>
      </c>
      <c r="S2816" s="1226" t="s">
        <v>1076</v>
      </c>
    </row>
    <row r="2817" spans="1:19" ht="20.25" customHeight="1">
      <c r="A2817" s="1226" t="s">
        <v>3374</v>
      </c>
      <c r="B2817" s="1227" t="s">
        <v>4614</v>
      </c>
      <c r="C2817" s="1226" t="s">
        <v>1171</v>
      </c>
      <c r="D2817" s="1055" t="s">
        <v>4611</v>
      </c>
      <c r="E2817" s="1227"/>
      <c r="F2817" s="1226" t="s">
        <v>2507</v>
      </c>
      <c r="G2817" s="1227"/>
      <c r="H2817" s="1228">
        <v>47</v>
      </c>
      <c r="I2817" s="1229">
        <v>72390</v>
      </c>
      <c r="J2817" s="1230">
        <v>0</v>
      </c>
      <c r="K2817" s="1122">
        <f t="shared" si="146"/>
        <v>0</v>
      </c>
      <c r="L2817" s="1014">
        <f t="shared" si="147"/>
        <v>0</v>
      </c>
      <c r="M2817" s="1011">
        <f t="shared" si="148"/>
        <v>3402330</v>
      </c>
      <c r="N2817" s="1227"/>
      <c r="O2817" s="1227" t="s">
        <v>4621</v>
      </c>
      <c r="P2817" s="1226" t="s">
        <v>759</v>
      </c>
      <c r="Q2817" s="1226" t="s">
        <v>336</v>
      </c>
      <c r="R2817" s="1226" t="s">
        <v>73</v>
      </c>
      <c r="S2817" s="1226" t="s">
        <v>1076</v>
      </c>
    </row>
    <row r="2818" spans="1:19" ht="20.25" customHeight="1">
      <c r="A2818" s="1226" t="s">
        <v>3374</v>
      </c>
      <c r="B2818" s="1227" t="s">
        <v>4623</v>
      </c>
      <c r="C2818" s="1226" t="s">
        <v>1171</v>
      </c>
      <c r="D2818" s="1055" t="s">
        <v>4485</v>
      </c>
      <c r="E2818" s="1227"/>
      <c r="F2818" s="1226" t="s">
        <v>1038</v>
      </c>
      <c r="G2818" s="1227"/>
      <c r="H2818" s="1228">
        <v>142</v>
      </c>
      <c r="I2818" s="1229">
        <v>166336.6</v>
      </c>
      <c r="J2818" s="1230">
        <v>24</v>
      </c>
      <c r="K2818" s="1122">
        <f t="shared" si="146"/>
        <v>3408</v>
      </c>
      <c r="L2818" s="1014">
        <f t="shared" si="147"/>
        <v>3.4079999999999999</v>
      </c>
      <c r="M2818" s="1011">
        <f t="shared" si="148"/>
        <v>23619797.199999999</v>
      </c>
      <c r="N2818" s="1227"/>
      <c r="O2818" s="1227" t="s">
        <v>542</v>
      </c>
      <c r="P2818" s="1226" t="s">
        <v>759</v>
      </c>
      <c r="Q2818" s="1226" t="s">
        <v>341</v>
      </c>
      <c r="R2818" s="1226" t="s">
        <v>60</v>
      </c>
      <c r="S2818" s="1226" t="s">
        <v>1076</v>
      </c>
    </row>
    <row r="2819" spans="1:19" ht="20.25" customHeight="1">
      <c r="A2819" s="1226" t="s">
        <v>3374</v>
      </c>
      <c r="B2819" s="1227" t="s">
        <v>4624</v>
      </c>
      <c r="C2819" s="1226" t="s">
        <v>1171</v>
      </c>
      <c r="D2819" s="1055" t="s">
        <v>4485</v>
      </c>
      <c r="E2819" s="1227"/>
      <c r="F2819" s="1226" t="s">
        <v>4010</v>
      </c>
      <c r="G2819" s="1227"/>
      <c r="H2819" s="1228">
        <v>142</v>
      </c>
      <c r="I2819" s="1229">
        <v>238559.9</v>
      </c>
      <c r="J2819" s="1230">
        <v>34</v>
      </c>
      <c r="K2819" s="1122">
        <f t="shared" si="146"/>
        <v>4828</v>
      </c>
      <c r="L2819" s="1014">
        <f t="shared" si="147"/>
        <v>4.8280000000000003</v>
      </c>
      <c r="M2819" s="1011">
        <f t="shared" si="148"/>
        <v>33875505.799999997</v>
      </c>
      <c r="N2819" s="1227"/>
      <c r="O2819" s="1227" t="s">
        <v>4616</v>
      </c>
      <c r="P2819" s="1226" t="s">
        <v>759</v>
      </c>
      <c r="Q2819" s="1226" t="s">
        <v>607</v>
      </c>
      <c r="R2819" s="1226" t="s">
        <v>60</v>
      </c>
      <c r="S2819" s="1226" t="s">
        <v>1076</v>
      </c>
    </row>
    <row r="2820" spans="1:19" ht="20.25" customHeight="1">
      <c r="A2820" s="1226" t="s">
        <v>3374</v>
      </c>
      <c r="B2820" s="1227" t="s">
        <v>4624</v>
      </c>
      <c r="C2820" s="1226" t="s">
        <v>1171</v>
      </c>
      <c r="D2820" s="1055" t="s">
        <v>4485</v>
      </c>
      <c r="E2820" s="1227"/>
      <c r="F2820" s="1226" t="s">
        <v>4617</v>
      </c>
      <c r="G2820" s="1227"/>
      <c r="H2820" s="1228">
        <v>142</v>
      </c>
      <c r="I2820" s="1229">
        <v>364448</v>
      </c>
      <c r="J2820" s="1230">
        <v>0</v>
      </c>
      <c r="K2820" s="1122">
        <f t="shared" si="146"/>
        <v>0</v>
      </c>
      <c r="L2820" s="1014">
        <f t="shared" si="147"/>
        <v>0</v>
      </c>
      <c r="M2820" s="1011">
        <f t="shared" si="148"/>
        <v>51751616</v>
      </c>
      <c r="N2820" s="1227"/>
      <c r="O2820" s="1227" t="s">
        <v>4616</v>
      </c>
      <c r="P2820" s="1226" t="s">
        <v>759</v>
      </c>
      <c r="Q2820" s="1226" t="s">
        <v>354</v>
      </c>
      <c r="R2820" s="1226" t="s">
        <v>73</v>
      </c>
      <c r="S2820" s="1226" t="s">
        <v>1076</v>
      </c>
    </row>
    <row r="2821" spans="1:19" ht="20.25" customHeight="1">
      <c r="A2821" s="1226" t="s">
        <v>3374</v>
      </c>
      <c r="B2821" s="1227" t="s">
        <v>4624</v>
      </c>
      <c r="C2821" s="1226" t="s">
        <v>1171</v>
      </c>
      <c r="D2821" s="1055" t="s">
        <v>4485</v>
      </c>
      <c r="E2821" s="1227"/>
      <c r="F2821" s="1226" t="s">
        <v>558</v>
      </c>
      <c r="G2821" s="1227"/>
      <c r="H2821" s="1228">
        <v>142</v>
      </c>
      <c r="I2821" s="1229">
        <v>7220.4</v>
      </c>
      <c r="J2821" s="1230">
        <v>0</v>
      </c>
      <c r="K2821" s="1122">
        <f t="shared" si="146"/>
        <v>0</v>
      </c>
      <c r="L2821" s="1014">
        <f t="shared" si="147"/>
        <v>0</v>
      </c>
      <c r="M2821" s="1011">
        <f t="shared" si="148"/>
        <v>1025296.7999999999</v>
      </c>
      <c r="N2821" s="1227"/>
      <c r="O2821" s="1227" t="s">
        <v>4616</v>
      </c>
      <c r="P2821" s="1226" t="s">
        <v>759</v>
      </c>
      <c r="Q2821" s="1226" t="s">
        <v>336</v>
      </c>
      <c r="R2821" s="1226" t="s">
        <v>73</v>
      </c>
      <c r="S2821" s="1226" t="s">
        <v>1076</v>
      </c>
    </row>
    <row r="2822" spans="1:19" ht="20.25" customHeight="1">
      <c r="A2822" s="1226" t="s">
        <v>3374</v>
      </c>
      <c r="B2822" s="1227" t="s">
        <v>4624</v>
      </c>
      <c r="C2822" s="1226" t="s">
        <v>1171</v>
      </c>
      <c r="D2822" s="1055" t="s">
        <v>4485</v>
      </c>
      <c r="E2822" s="1227"/>
      <c r="F2822" s="1226" t="s">
        <v>4618</v>
      </c>
      <c r="G2822" s="1227"/>
      <c r="H2822" s="1228">
        <v>142</v>
      </c>
      <c r="I2822" s="1229">
        <v>84549</v>
      </c>
      <c r="J2822" s="1230">
        <v>0</v>
      </c>
      <c r="K2822" s="1122">
        <f t="shared" si="146"/>
        <v>0</v>
      </c>
      <c r="L2822" s="1014">
        <f t="shared" si="147"/>
        <v>0</v>
      </c>
      <c r="M2822" s="1011">
        <f t="shared" si="148"/>
        <v>12005958</v>
      </c>
      <c r="N2822" s="1227"/>
      <c r="O2822" s="1227" t="s">
        <v>4619</v>
      </c>
      <c r="P2822" s="1226" t="s">
        <v>759</v>
      </c>
      <c r="Q2822" s="1226" t="s">
        <v>271</v>
      </c>
      <c r="R2822" s="1226" t="s">
        <v>73</v>
      </c>
      <c r="S2822" s="1226" t="s">
        <v>1076</v>
      </c>
    </row>
    <row r="2823" spans="1:19" ht="20.25" customHeight="1">
      <c r="A2823" s="1226" t="s">
        <v>3374</v>
      </c>
      <c r="B2823" s="1227" t="s">
        <v>4624</v>
      </c>
      <c r="C2823" s="1226" t="s">
        <v>1171</v>
      </c>
      <c r="D2823" s="1055" t="s">
        <v>4485</v>
      </c>
      <c r="E2823" s="1227"/>
      <c r="F2823" s="1226" t="s">
        <v>880</v>
      </c>
      <c r="G2823" s="1227"/>
      <c r="H2823" s="1228">
        <v>142</v>
      </c>
      <c r="I2823" s="1229">
        <v>3877.4</v>
      </c>
      <c r="J2823" s="1230">
        <v>0</v>
      </c>
      <c r="K2823" s="1122">
        <f t="shared" si="146"/>
        <v>0</v>
      </c>
      <c r="L2823" s="1014">
        <f t="shared" si="147"/>
        <v>0</v>
      </c>
      <c r="M2823" s="1011">
        <f t="shared" si="148"/>
        <v>550590.80000000005</v>
      </c>
      <c r="N2823" s="1227"/>
      <c r="O2823" s="1227" t="s">
        <v>4619</v>
      </c>
      <c r="P2823" s="1226" t="s">
        <v>759</v>
      </c>
      <c r="Q2823" s="1226" t="s">
        <v>336</v>
      </c>
      <c r="R2823" s="1226" t="s">
        <v>73</v>
      </c>
      <c r="S2823" s="1226" t="s">
        <v>1076</v>
      </c>
    </row>
    <row r="2824" spans="1:19" ht="20.25" customHeight="1">
      <c r="A2824" s="1226" t="s">
        <v>3374</v>
      </c>
      <c r="B2824" s="1227" t="s">
        <v>4624</v>
      </c>
      <c r="C2824" s="1226" t="s">
        <v>1171</v>
      </c>
      <c r="D2824" s="1055" t="s">
        <v>4485</v>
      </c>
      <c r="E2824" s="1227"/>
      <c r="F2824" s="1226" t="s">
        <v>882</v>
      </c>
      <c r="G2824" s="1227"/>
      <c r="H2824" s="1228">
        <v>142</v>
      </c>
      <c r="I2824" s="1229">
        <v>9155</v>
      </c>
      <c r="J2824" s="1230">
        <v>0</v>
      </c>
      <c r="K2824" s="1122">
        <f t="shared" si="146"/>
        <v>0</v>
      </c>
      <c r="L2824" s="1014">
        <f t="shared" si="147"/>
        <v>0</v>
      </c>
      <c r="M2824" s="1011">
        <f t="shared" si="148"/>
        <v>1300010</v>
      </c>
      <c r="N2824" s="1227"/>
      <c r="O2824" s="1227" t="s">
        <v>4619</v>
      </c>
      <c r="P2824" s="1226" t="s">
        <v>759</v>
      </c>
      <c r="Q2824" s="1226" t="s">
        <v>336</v>
      </c>
      <c r="R2824" s="1226" t="s">
        <v>73</v>
      </c>
      <c r="S2824" s="1226" t="s">
        <v>1076</v>
      </c>
    </row>
    <row r="2825" spans="1:19" ht="20.25" customHeight="1">
      <c r="A2825" s="1226" t="s">
        <v>3374</v>
      </c>
      <c r="B2825" s="1227" t="s">
        <v>4624</v>
      </c>
      <c r="C2825" s="1226" t="s">
        <v>1171</v>
      </c>
      <c r="D2825" s="1055" t="s">
        <v>4485</v>
      </c>
      <c r="E2825" s="1227"/>
      <c r="F2825" s="1226" t="s">
        <v>880</v>
      </c>
      <c r="G2825" s="1227"/>
      <c r="H2825" s="1228">
        <v>142</v>
      </c>
      <c r="I2825" s="1229">
        <v>3877.4</v>
      </c>
      <c r="J2825" s="1230">
        <v>0</v>
      </c>
      <c r="K2825" s="1122">
        <f t="shared" si="146"/>
        <v>0</v>
      </c>
      <c r="L2825" s="1014">
        <f t="shared" si="147"/>
        <v>0</v>
      </c>
      <c r="M2825" s="1011">
        <f t="shared" si="148"/>
        <v>550590.80000000005</v>
      </c>
      <c r="N2825" s="1227"/>
      <c r="O2825" s="1227" t="s">
        <v>4619</v>
      </c>
      <c r="P2825" s="1226" t="s">
        <v>759</v>
      </c>
      <c r="Q2825" s="1226" t="s">
        <v>336</v>
      </c>
      <c r="R2825" s="1226" t="s">
        <v>73</v>
      </c>
      <c r="S2825" s="1226" t="s">
        <v>1076</v>
      </c>
    </row>
    <row r="2826" spans="1:19" ht="20.25" customHeight="1">
      <c r="A2826" s="1226" t="s">
        <v>3374</v>
      </c>
      <c r="B2826" s="1227" t="s">
        <v>4624</v>
      </c>
      <c r="C2826" s="1226" t="s">
        <v>1171</v>
      </c>
      <c r="D2826" s="1055" t="s">
        <v>4485</v>
      </c>
      <c r="E2826" s="1227"/>
      <c r="F2826" s="1226" t="s">
        <v>3986</v>
      </c>
      <c r="G2826" s="1227"/>
      <c r="H2826" s="1228">
        <v>142</v>
      </c>
      <c r="I2826" s="1229">
        <v>21541.200000000001</v>
      </c>
      <c r="J2826" s="1230">
        <v>0</v>
      </c>
      <c r="K2826" s="1122">
        <f t="shared" si="146"/>
        <v>0</v>
      </c>
      <c r="L2826" s="1014">
        <f t="shared" si="147"/>
        <v>0</v>
      </c>
      <c r="M2826" s="1011">
        <f t="shared" si="148"/>
        <v>3058850.4</v>
      </c>
      <c r="N2826" s="1227"/>
      <c r="O2826" s="1227" t="s">
        <v>4619</v>
      </c>
      <c r="P2826" s="1226" t="s">
        <v>759</v>
      </c>
      <c r="Q2826" s="1226" t="s">
        <v>336</v>
      </c>
      <c r="R2826" s="1226" t="s">
        <v>73</v>
      </c>
      <c r="S2826" s="1226" t="s">
        <v>1076</v>
      </c>
    </row>
    <row r="2827" spans="1:19" ht="20.25" customHeight="1">
      <c r="A2827" s="1226" t="s">
        <v>3374</v>
      </c>
      <c r="B2827" s="1227" t="s">
        <v>4624</v>
      </c>
      <c r="C2827" s="1226" t="s">
        <v>1171</v>
      </c>
      <c r="D2827" s="1055" t="s">
        <v>4485</v>
      </c>
      <c r="E2827" s="1227"/>
      <c r="F2827" s="1226" t="s">
        <v>4620</v>
      </c>
      <c r="G2827" s="1227"/>
      <c r="H2827" s="1228">
        <v>71</v>
      </c>
      <c r="I2827" s="1229">
        <v>172622.4</v>
      </c>
      <c r="J2827" s="1230">
        <v>0</v>
      </c>
      <c r="K2827" s="1122">
        <f t="shared" si="146"/>
        <v>0</v>
      </c>
      <c r="L2827" s="1014">
        <f t="shared" si="147"/>
        <v>0</v>
      </c>
      <c r="M2827" s="1011">
        <f t="shared" si="148"/>
        <v>12256190.4</v>
      </c>
      <c r="N2827" s="1227"/>
      <c r="O2827" s="1227" t="s">
        <v>4621</v>
      </c>
      <c r="P2827" s="1226" t="s">
        <v>759</v>
      </c>
      <c r="Q2827" s="1226" t="s">
        <v>276</v>
      </c>
      <c r="R2827" s="1226" t="s">
        <v>73</v>
      </c>
      <c r="S2827" s="1226" t="s">
        <v>1076</v>
      </c>
    </row>
    <row r="2828" spans="1:19" ht="20.25" customHeight="1">
      <c r="A2828" s="1226" t="s">
        <v>3374</v>
      </c>
      <c r="B2828" s="1227" t="s">
        <v>4624</v>
      </c>
      <c r="C2828" s="1226" t="s">
        <v>1171</v>
      </c>
      <c r="D2828" s="1055" t="s">
        <v>4485</v>
      </c>
      <c r="E2828" s="1227"/>
      <c r="F2828" s="1226" t="s">
        <v>4622</v>
      </c>
      <c r="G2828" s="1227"/>
      <c r="H2828" s="1228">
        <v>71</v>
      </c>
      <c r="I2828" s="1229">
        <v>23387.599999999999</v>
      </c>
      <c r="J2828" s="1230">
        <v>0</v>
      </c>
      <c r="K2828" s="1122">
        <f t="shared" si="146"/>
        <v>0</v>
      </c>
      <c r="L2828" s="1014">
        <f t="shared" si="147"/>
        <v>0</v>
      </c>
      <c r="M2828" s="1011">
        <f t="shared" si="148"/>
        <v>1660519.5999999999</v>
      </c>
      <c r="N2828" s="1227"/>
      <c r="O2828" s="1227" t="s">
        <v>4621</v>
      </c>
      <c r="P2828" s="1226" t="s">
        <v>759</v>
      </c>
      <c r="Q2828" s="1226" t="s">
        <v>336</v>
      </c>
      <c r="R2828" s="1226" t="s">
        <v>73</v>
      </c>
      <c r="S2828" s="1226" t="s">
        <v>1076</v>
      </c>
    </row>
    <row r="2829" spans="1:19" ht="20.25" customHeight="1">
      <c r="A2829" s="1226" t="s">
        <v>3374</v>
      </c>
      <c r="B2829" s="1227" t="s">
        <v>4624</v>
      </c>
      <c r="C2829" s="1226" t="s">
        <v>1171</v>
      </c>
      <c r="D2829" s="1055" t="s">
        <v>4485</v>
      </c>
      <c r="E2829" s="1227"/>
      <c r="F2829" s="1226" t="s">
        <v>2507</v>
      </c>
      <c r="G2829" s="1227"/>
      <c r="H2829" s="1228">
        <v>71</v>
      </c>
      <c r="I2829" s="1229">
        <v>72390</v>
      </c>
      <c r="J2829" s="1230">
        <v>0</v>
      </c>
      <c r="K2829" s="1122">
        <f t="shared" si="146"/>
        <v>0</v>
      </c>
      <c r="L2829" s="1014">
        <f t="shared" si="147"/>
        <v>0</v>
      </c>
      <c r="M2829" s="1011">
        <f t="shared" si="148"/>
        <v>5139690</v>
      </c>
      <c r="N2829" s="1227"/>
      <c r="O2829" s="1227" t="s">
        <v>4621</v>
      </c>
      <c r="P2829" s="1226" t="s">
        <v>759</v>
      </c>
      <c r="Q2829" s="1226" t="s">
        <v>336</v>
      </c>
      <c r="R2829" s="1226" t="s">
        <v>73</v>
      </c>
      <c r="S2829" s="1226" t="s">
        <v>1076</v>
      </c>
    </row>
    <row r="2830" spans="1:19" ht="20.25" customHeight="1">
      <c r="A2830" s="1226" t="s">
        <v>3374</v>
      </c>
      <c r="B2830" s="1227" t="s">
        <v>4624</v>
      </c>
      <c r="C2830" s="1226" t="s">
        <v>1171</v>
      </c>
      <c r="D2830" s="1055" t="s">
        <v>4485</v>
      </c>
      <c r="E2830" s="1227"/>
      <c r="F2830" s="1226" t="s">
        <v>4615</v>
      </c>
      <c r="G2830" s="1227"/>
      <c r="H2830" s="1228">
        <v>71</v>
      </c>
      <c r="I2830" s="1229">
        <v>51800</v>
      </c>
      <c r="J2830" s="1230">
        <v>0</v>
      </c>
      <c r="K2830" s="1122">
        <f t="shared" si="146"/>
        <v>0</v>
      </c>
      <c r="L2830" s="1014">
        <f t="shared" si="147"/>
        <v>0</v>
      </c>
      <c r="M2830" s="1011">
        <f t="shared" si="148"/>
        <v>3677800</v>
      </c>
      <c r="N2830" s="1227"/>
      <c r="O2830" s="1227" t="s">
        <v>11</v>
      </c>
      <c r="P2830" s="1226" t="s">
        <v>759</v>
      </c>
      <c r="Q2830" s="1226" t="s">
        <v>336</v>
      </c>
      <c r="R2830" s="1226" t="s">
        <v>73</v>
      </c>
      <c r="S2830" s="1226" t="s">
        <v>1076</v>
      </c>
    </row>
    <row r="2831" spans="1:19" ht="20.25" customHeight="1">
      <c r="A2831" s="1226" t="s">
        <v>3374</v>
      </c>
      <c r="B2831" s="1227" t="s">
        <v>4624</v>
      </c>
      <c r="C2831" s="1226" t="s">
        <v>1171</v>
      </c>
      <c r="D2831" s="1055" t="s">
        <v>4485</v>
      </c>
      <c r="E2831" s="1227"/>
      <c r="F2831" s="1226" t="s">
        <v>4612</v>
      </c>
      <c r="G2831" s="1227"/>
      <c r="H2831" s="1228">
        <v>71</v>
      </c>
      <c r="I2831" s="1229">
        <v>200000</v>
      </c>
      <c r="J2831" s="1230">
        <v>0</v>
      </c>
      <c r="K2831" s="1122">
        <f t="shared" si="146"/>
        <v>0</v>
      </c>
      <c r="L2831" s="1014">
        <f t="shared" si="147"/>
        <v>0</v>
      </c>
      <c r="M2831" s="1011">
        <f t="shared" si="148"/>
        <v>14200000</v>
      </c>
      <c r="N2831" s="1227"/>
      <c r="O2831" s="1227" t="s">
        <v>4613</v>
      </c>
      <c r="P2831" s="1226" t="s">
        <v>759</v>
      </c>
      <c r="Q2831" s="1226" t="s">
        <v>784</v>
      </c>
      <c r="R2831" s="1226" t="s">
        <v>73</v>
      </c>
      <c r="S2831" s="1226" t="s">
        <v>1076</v>
      </c>
    </row>
    <row r="2832" spans="1:19" ht="20.25" customHeight="1">
      <c r="A2832" s="1226" t="s">
        <v>2647</v>
      </c>
      <c r="B2832" s="1227" t="s">
        <v>4625</v>
      </c>
      <c r="C2832" s="1226" t="s">
        <v>515</v>
      </c>
      <c r="D2832" s="1055" t="s">
        <v>4626</v>
      </c>
      <c r="E2832" s="1227"/>
      <c r="F2832" s="1226" t="s">
        <v>4010</v>
      </c>
      <c r="G2832" s="1227"/>
      <c r="H2832" s="1228">
        <v>362</v>
      </c>
      <c r="I2832" s="1229">
        <v>148967.70000000001</v>
      </c>
      <c r="J2832" s="1230">
        <v>34</v>
      </c>
      <c r="K2832" s="1122">
        <f t="shared" si="146"/>
        <v>12308</v>
      </c>
      <c r="L2832" s="1014">
        <f t="shared" si="147"/>
        <v>12.308</v>
      </c>
      <c r="M2832" s="1011">
        <f t="shared" si="148"/>
        <v>53926307.400000006</v>
      </c>
      <c r="N2832" s="1227"/>
      <c r="O2832" s="1227" t="s">
        <v>4627</v>
      </c>
      <c r="P2832" s="1226" t="s">
        <v>761</v>
      </c>
      <c r="Q2832" s="1226" t="s">
        <v>607</v>
      </c>
      <c r="R2832" s="1226" t="s">
        <v>60</v>
      </c>
      <c r="S2832" s="1226" t="s">
        <v>4628</v>
      </c>
    </row>
    <row r="2833" spans="1:19" ht="20.25" customHeight="1">
      <c r="A2833" s="1226" t="s">
        <v>2647</v>
      </c>
      <c r="B2833" s="1227" t="s">
        <v>4625</v>
      </c>
      <c r="C2833" s="1226" t="s">
        <v>515</v>
      </c>
      <c r="D2833" s="1055" t="s">
        <v>4626</v>
      </c>
      <c r="E2833" s="1227"/>
      <c r="F2833" s="1226" t="s">
        <v>606</v>
      </c>
      <c r="G2833" s="1227"/>
      <c r="H2833" s="1228">
        <v>362</v>
      </c>
      <c r="I2833" s="1229">
        <v>394764.4</v>
      </c>
      <c r="J2833" s="1230">
        <v>0</v>
      </c>
      <c r="K2833" s="1122">
        <f t="shared" si="146"/>
        <v>0</v>
      </c>
      <c r="L2833" s="1014">
        <f t="shared" si="147"/>
        <v>0</v>
      </c>
      <c r="M2833" s="1011">
        <f t="shared" si="148"/>
        <v>142904712.80000001</v>
      </c>
      <c r="N2833" s="1227"/>
      <c r="O2833" s="1227" t="s">
        <v>4627</v>
      </c>
      <c r="P2833" s="1226" t="s">
        <v>761</v>
      </c>
      <c r="Q2833" s="1226" t="s">
        <v>354</v>
      </c>
      <c r="R2833" s="1226" t="s">
        <v>70</v>
      </c>
      <c r="S2833" s="1226" t="s">
        <v>4628</v>
      </c>
    </row>
    <row r="2834" spans="1:19" ht="20.25" customHeight="1">
      <c r="A2834" s="1226" t="s">
        <v>2647</v>
      </c>
      <c r="B2834" s="1227" t="s">
        <v>4625</v>
      </c>
      <c r="C2834" s="1226" t="s">
        <v>515</v>
      </c>
      <c r="D2834" s="1055" t="s">
        <v>4626</v>
      </c>
      <c r="E2834" s="1227"/>
      <c r="F2834" s="1226" t="s">
        <v>4629</v>
      </c>
      <c r="G2834" s="1227"/>
      <c r="H2834" s="1228">
        <v>362</v>
      </c>
      <c r="I2834" s="1229">
        <v>188316</v>
      </c>
      <c r="J2834" s="1230">
        <v>41.8</v>
      </c>
      <c r="K2834" s="1122">
        <f t="shared" si="146"/>
        <v>15131.599999999999</v>
      </c>
      <c r="L2834" s="1014">
        <f t="shared" si="147"/>
        <v>15.131599999999999</v>
      </c>
      <c r="M2834" s="1011">
        <f t="shared" si="148"/>
        <v>68170392</v>
      </c>
      <c r="N2834" s="1227"/>
      <c r="O2834" s="1227" t="s">
        <v>4630</v>
      </c>
      <c r="P2834" s="1226" t="s">
        <v>761</v>
      </c>
      <c r="Q2834" s="1226" t="s">
        <v>403</v>
      </c>
      <c r="R2834" s="1226" t="s">
        <v>60</v>
      </c>
      <c r="S2834" s="1226" t="s">
        <v>4628</v>
      </c>
    </row>
    <row r="2835" spans="1:19" ht="20.25" customHeight="1">
      <c r="A2835" s="1226" t="s">
        <v>2647</v>
      </c>
      <c r="B2835" s="1227" t="s">
        <v>4625</v>
      </c>
      <c r="C2835" s="1226" t="s">
        <v>515</v>
      </c>
      <c r="D2835" s="1055" t="s">
        <v>4626</v>
      </c>
      <c r="E2835" s="1227"/>
      <c r="F2835" s="1226" t="s">
        <v>521</v>
      </c>
      <c r="G2835" s="1227"/>
      <c r="H2835" s="1228">
        <v>362</v>
      </c>
      <c r="I2835" s="1229">
        <v>213818.2</v>
      </c>
      <c r="J2835" s="1230">
        <v>0</v>
      </c>
      <c r="K2835" s="1122">
        <f t="shared" si="146"/>
        <v>0</v>
      </c>
      <c r="L2835" s="1014">
        <f t="shared" si="147"/>
        <v>0</v>
      </c>
      <c r="M2835" s="1011">
        <f t="shared" si="148"/>
        <v>77402188.400000006</v>
      </c>
      <c r="N2835" s="1227"/>
      <c r="O2835" s="1227" t="s">
        <v>4631</v>
      </c>
      <c r="P2835" s="1226" t="s">
        <v>761</v>
      </c>
      <c r="Q2835" s="1226" t="s">
        <v>374</v>
      </c>
      <c r="R2835" s="1226" t="s">
        <v>375</v>
      </c>
      <c r="S2835" s="1226" t="s">
        <v>4628</v>
      </c>
    </row>
    <row r="2836" spans="1:19" ht="20.25" customHeight="1">
      <c r="A2836" s="1226" t="s">
        <v>2647</v>
      </c>
      <c r="B2836" s="1227" t="s">
        <v>4625</v>
      </c>
      <c r="C2836" s="1226" t="s">
        <v>515</v>
      </c>
      <c r="D2836" s="1055" t="s">
        <v>4626</v>
      </c>
      <c r="E2836" s="1227"/>
      <c r="F2836" s="1226" t="s">
        <v>2051</v>
      </c>
      <c r="G2836" s="1227"/>
      <c r="H2836" s="1228">
        <v>362</v>
      </c>
      <c r="I2836" s="1229">
        <v>145760.4</v>
      </c>
      <c r="J2836" s="1230">
        <v>24</v>
      </c>
      <c r="K2836" s="1122">
        <f t="shared" si="146"/>
        <v>8688</v>
      </c>
      <c r="L2836" s="1014">
        <f t="shared" si="147"/>
        <v>8.6880000000000006</v>
      </c>
      <c r="M2836" s="1011">
        <f t="shared" si="148"/>
        <v>52765264.799999997</v>
      </c>
      <c r="N2836" s="1227"/>
      <c r="O2836" s="1227" t="s">
        <v>4632</v>
      </c>
      <c r="P2836" s="1226" t="s">
        <v>761</v>
      </c>
      <c r="Q2836" s="1226" t="s">
        <v>341</v>
      </c>
      <c r="R2836" s="1226" t="s">
        <v>60</v>
      </c>
      <c r="S2836" s="1226" t="s">
        <v>4628</v>
      </c>
    </row>
    <row r="2837" spans="1:19" ht="20.25" customHeight="1">
      <c r="A2837" s="1226" t="s">
        <v>2647</v>
      </c>
      <c r="B2837" s="1227" t="s">
        <v>4625</v>
      </c>
      <c r="C2837" s="1226" t="s">
        <v>515</v>
      </c>
      <c r="D2837" s="1055" t="s">
        <v>4626</v>
      </c>
      <c r="E2837" s="1227"/>
      <c r="F2837" s="1226" t="s">
        <v>1037</v>
      </c>
      <c r="G2837" s="1227"/>
      <c r="H2837" s="1228">
        <v>724</v>
      </c>
      <c r="I2837" s="1229">
        <v>92218.9</v>
      </c>
      <c r="J2837" s="1230">
        <v>0</v>
      </c>
      <c r="K2837" s="1122">
        <f t="shared" si="146"/>
        <v>0</v>
      </c>
      <c r="L2837" s="1014">
        <f t="shared" si="147"/>
        <v>0</v>
      </c>
      <c r="M2837" s="1011">
        <f t="shared" si="148"/>
        <v>66766483.599999994</v>
      </c>
      <c r="N2837" s="1227"/>
      <c r="O2837" s="1227" t="s">
        <v>4633</v>
      </c>
      <c r="P2837" s="1226" t="s">
        <v>761</v>
      </c>
      <c r="Q2837" s="1226" t="s">
        <v>271</v>
      </c>
      <c r="R2837" s="1226" t="s">
        <v>73</v>
      </c>
      <c r="S2837" s="1226" t="s">
        <v>4628</v>
      </c>
    </row>
    <row r="2838" spans="1:19" ht="20.25" customHeight="1">
      <c r="A2838" s="1226" t="s">
        <v>2647</v>
      </c>
      <c r="B2838" s="1227" t="s">
        <v>4625</v>
      </c>
      <c r="C2838" s="1226" t="s">
        <v>515</v>
      </c>
      <c r="D2838" s="1055" t="s">
        <v>4626</v>
      </c>
      <c r="E2838" s="1227"/>
      <c r="F2838" s="1226" t="s">
        <v>880</v>
      </c>
      <c r="G2838" s="1227"/>
      <c r="H2838" s="1228">
        <v>724</v>
      </c>
      <c r="I2838" s="1229">
        <v>1952.9</v>
      </c>
      <c r="J2838" s="1230">
        <v>0</v>
      </c>
      <c r="K2838" s="1122">
        <f t="shared" si="146"/>
        <v>0</v>
      </c>
      <c r="L2838" s="1014">
        <f t="shared" si="147"/>
        <v>0</v>
      </c>
      <c r="M2838" s="1011">
        <f t="shared" si="148"/>
        <v>1413899.6</v>
      </c>
      <c r="N2838" s="1227"/>
      <c r="O2838" s="1227" t="s">
        <v>4633</v>
      </c>
      <c r="P2838" s="1226" t="s">
        <v>761</v>
      </c>
      <c r="Q2838" s="1226" t="s">
        <v>336</v>
      </c>
      <c r="R2838" s="1226" t="s">
        <v>73</v>
      </c>
      <c r="S2838" s="1226" t="s">
        <v>4628</v>
      </c>
    </row>
    <row r="2839" spans="1:19" ht="20.25" customHeight="1">
      <c r="A2839" s="1226" t="s">
        <v>2647</v>
      </c>
      <c r="B2839" s="1227" t="s">
        <v>4625</v>
      </c>
      <c r="C2839" s="1226" t="s">
        <v>515</v>
      </c>
      <c r="D2839" s="1055" t="s">
        <v>4626</v>
      </c>
      <c r="E2839" s="1227"/>
      <c r="F2839" s="1226" t="s">
        <v>880</v>
      </c>
      <c r="G2839" s="1227"/>
      <c r="H2839" s="1228">
        <v>724</v>
      </c>
      <c r="I2839" s="1229">
        <v>1952.9</v>
      </c>
      <c r="J2839" s="1230">
        <v>0</v>
      </c>
      <c r="K2839" s="1122">
        <f t="shared" si="146"/>
        <v>0</v>
      </c>
      <c r="L2839" s="1014">
        <f t="shared" si="147"/>
        <v>0</v>
      </c>
      <c r="M2839" s="1011">
        <f t="shared" si="148"/>
        <v>1413899.6</v>
      </c>
      <c r="N2839" s="1227"/>
      <c r="O2839" s="1227" t="s">
        <v>4633</v>
      </c>
      <c r="P2839" s="1226" t="s">
        <v>761</v>
      </c>
      <c r="Q2839" s="1226" t="s">
        <v>336</v>
      </c>
      <c r="R2839" s="1226" t="s">
        <v>73</v>
      </c>
      <c r="S2839" s="1226" t="s">
        <v>4628</v>
      </c>
    </row>
    <row r="2840" spans="1:19" ht="20.25" customHeight="1">
      <c r="A2840" s="1226" t="s">
        <v>2647</v>
      </c>
      <c r="B2840" s="1227" t="s">
        <v>4625</v>
      </c>
      <c r="C2840" s="1226" t="s">
        <v>515</v>
      </c>
      <c r="D2840" s="1055" t="s">
        <v>4626</v>
      </c>
      <c r="E2840" s="1227"/>
      <c r="F2840" s="1226" t="s">
        <v>882</v>
      </c>
      <c r="G2840" s="1227"/>
      <c r="H2840" s="1228">
        <v>724</v>
      </c>
      <c r="I2840" s="1229">
        <v>4610.8999999999996</v>
      </c>
      <c r="J2840" s="1230">
        <v>0</v>
      </c>
      <c r="K2840" s="1122">
        <f t="shared" si="146"/>
        <v>0</v>
      </c>
      <c r="L2840" s="1014">
        <f t="shared" si="147"/>
        <v>0</v>
      </c>
      <c r="M2840" s="1011">
        <f t="shared" si="148"/>
        <v>3338291.5999999996</v>
      </c>
      <c r="N2840" s="1227"/>
      <c r="O2840" s="1227" t="s">
        <v>4633</v>
      </c>
      <c r="P2840" s="1226" t="s">
        <v>761</v>
      </c>
      <c r="Q2840" s="1226" t="s">
        <v>336</v>
      </c>
      <c r="R2840" s="1226" t="s">
        <v>73</v>
      </c>
      <c r="S2840" s="1226" t="s">
        <v>4628</v>
      </c>
    </row>
    <row r="2841" spans="1:19" ht="20.25" customHeight="1">
      <c r="A2841" s="1226" t="s">
        <v>2647</v>
      </c>
      <c r="B2841" s="1227" t="s">
        <v>4625</v>
      </c>
      <c r="C2841" s="1226" t="s">
        <v>515</v>
      </c>
      <c r="D2841" s="1055" t="s">
        <v>4626</v>
      </c>
      <c r="E2841" s="1227"/>
      <c r="F2841" s="1226" t="s">
        <v>2502</v>
      </c>
      <c r="G2841" s="1227"/>
      <c r="H2841" s="1228">
        <v>724</v>
      </c>
      <c r="I2841" s="1229">
        <v>9764.4</v>
      </c>
      <c r="J2841" s="1230">
        <v>0</v>
      </c>
      <c r="K2841" s="1122">
        <f t="shared" si="146"/>
        <v>0</v>
      </c>
      <c r="L2841" s="1014">
        <f t="shared" si="147"/>
        <v>0</v>
      </c>
      <c r="M2841" s="1011">
        <f t="shared" si="148"/>
        <v>7069425.5999999996</v>
      </c>
      <c r="N2841" s="1227"/>
      <c r="O2841" s="1227" t="s">
        <v>4633</v>
      </c>
      <c r="P2841" s="1226" t="s">
        <v>761</v>
      </c>
      <c r="Q2841" s="1226" t="s">
        <v>336</v>
      </c>
      <c r="R2841" s="1226" t="s">
        <v>73</v>
      </c>
      <c r="S2841" s="1226" t="s">
        <v>4628</v>
      </c>
    </row>
    <row r="2842" spans="1:19" ht="20.25" customHeight="1">
      <c r="A2842" s="1226" t="s">
        <v>2647</v>
      </c>
      <c r="B2842" s="1227" t="s">
        <v>4625</v>
      </c>
      <c r="C2842" s="1226" t="s">
        <v>515</v>
      </c>
      <c r="D2842" s="1055" t="s">
        <v>4626</v>
      </c>
      <c r="E2842" s="1227"/>
      <c r="F2842" s="1226" t="s">
        <v>2503</v>
      </c>
      <c r="G2842" s="1227"/>
      <c r="H2842" s="1228">
        <v>362</v>
      </c>
      <c r="I2842" s="1229">
        <v>92091.7</v>
      </c>
      <c r="J2842" s="1230">
        <v>0</v>
      </c>
      <c r="K2842" s="1122">
        <f t="shared" si="146"/>
        <v>0</v>
      </c>
      <c r="L2842" s="1014">
        <f t="shared" si="147"/>
        <v>0</v>
      </c>
      <c r="M2842" s="1011">
        <f t="shared" si="148"/>
        <v>33337195.399999999</v>
      </c>
      <c r="N2842" s="1227"/>
      <c r="O2842" s="1227" t="s">
        <v>4634</v>
      </c>
      <c r="P2842" s="1226" t="s">
        <v>761</v>
      </c>
      <c r="Q2842" s="1226" t="s">
        <v>276</v>
      </c>
      <c r="R2842" s="1226" t="s">
        <v>73</v>
      </c>
      <c r="S2842" s="1226" t="s">
        <v>4628</v>
      </c>
    </row>
    <row r="2843" spans="1:19" ht="20.25" customHeight="1">
      <c r="A2843" s="1226" t="s">
        <v>2647</v>
      </c>
      <c r="B2843" s="1227" t="s">
        <v>4625</v>
      </c>
      <c r="C2843" s="1226" t="s">
        <v>515</v>
      </c>
      <c r="D2843" s="1055" t="s">
        <v>4626</v>
      </c>
      <c r="E2843" s="1227"/>
      <c r="F2843" s="1226" t="s">
        <v>2507</v>
      </c>
      <c r="G2843" s="1227"/>
      <c r="H2843" s="1228">
        <v>362</v>
      </c>
      <c r="I2843" s="1229">
        <v>68918</v>
      </c>
      <c r="J2843" s="1230">
        <v>0</v>
      </c>
      <c r="K2843" s="1122">
        <f t="shared" si="146"/>
        <v>0</v>
      </c>
      <c r="L2843" s="1014">
        <f t="shared" si="147"/>
        <v>0</v>
      </c>
      <c r="M2843" s="1011">
        <f t="shared" si="148"/>
        <v>24948316</v>
      </c>
      <c r="N2843" s="1227"/>
      <c r="O2843" s="1227" t="s">
        <v>4634</v>
      </c>
      <c r="P2843" s="1226" t="s">
        <v>761</v>
      </c>
      <c r="Q2843" s="1226" t="s">
        <v>336</v>
      </c>
      <c r="R2843" s="1226" t="s">
        <v>73</v>
      </c>
      <c r="S2843" s="1226" t="s">
        <v>4628</v>
      </c>
    </row>
    <row r="2844" spans="1:19" ht="20.25" customHeight="1">
      <c r="A2844" s="1226" t="s">
        <v>2647</v>
      </c>
      <c r="B2844" s="1227" t="s">
        <v>4625</v>
      </c>
      <c r="C2844" s="1226" t="s">
        <v>515</v>
      </c>
      <c r="D2844" s="1055" t="s">
        <v>4626</v>
      </c>
      <c r="E2844" s="1227"/>
      <c r="F2844" s="1226" t="s">
        <v>945</v>
      </c>
      <c r="G2844" s="1227"/>
      <c r="H2844" s="1228">
        <v>362</v>
      </c>
      <c r="I2844" s="1229">
        <v>16540.3</v>
      </c>
      <c r="J2844" s="1230">
        <v>0</v>
      </c>
      <c r="K2844" s="1122">
        <f t="shared" si="146"/>
        <v>0</v>
      </c>
      <c r="L2844" s="1014">
        <f t="shared" si="147"/>
        <v>0</v>
      </c>
      <c r="M2844" s="1011">
        <f t="shared" si="148"/>
        <v>5987588.5999999996</v>
      </c>
      <c r="N2844" s="1227"/>
      <c r="O2844" s="1227" t="s">
        <v>4634</v>
      </c>
      <c r="P2844" s="1226" t="s">
        <v>761</v>
      </c>
      <c r="Q2844" s="1226" t="s">
        <v>336</v>
      </c>
      <c r="R2844" s="1226" t="s">
        <v>73</v>
      </c>
      <c r="S2844" s="1226" t="s">
        <v>4628</v>
      </c>
    </row>
    <row r="2845" spans="1:19" ht="20.25" customHeight="1">
      <c r="A2845" s="1226" t="s">
        <v>2647</v>
      </c>
      <c r="B2845" s="1227" t="s">
        <v>4625</v>
      </c>
      <c r="C2845" s="1226" t="s">
        <v>515</v>
      </c>
      <c r="D2845" s="1055" t="s">
        <v>4626</v>
      </c>
      <c r="E2845" s="1227"/>
      <c r="F2845" s="1226" t="s">
        <v>2505</v>
      </c>
      <c r="G2845" s="1227"/>
      <c r="H2845" s="1228">
        <v>362</v>
      </c>
      <c r="I2845" s="1229">
        <v>187152.1</v>
      </c>
      <c r="J2845" s="1230">
        <v>0</v>
      </c>
      <c r="K2845" s="1122">
        <f t="shared" si="146"/>
        <v>0</v>
      </c>
      <c r="L2845" s="1014">
        <f t="shared" si="147"/>
        <v>0</v>
      </c>
      <c r="M2845" s="1011">
        <f t="shared" si="148"/>
        <v>67749060.200000003</v>
      </c>
      <c r="N2845" s="1227"/>
      <c r="O2845" s="1227" t="s">
        <v>4635</v>
      </c>
      <c r="P2845" s="1226" t="s">
        <v>761</v>
      </c>
      <c r="Q2845" s="1226" t="s">
        <v>784</v>
      </c>
      <c r="R2845" s="1226" t="s">
        <v>73</v>
      </c>
      <c r="S2845" s="1226" t="s">
        <v>4628</v>
      </c>
    </row>
    <row r="2846" spans="1:19" ht="20.25" customHeight="1">
      <c r="A2846" s="1226" t="s">
        <v>2647</v>
      </c>
      <c r="B2846" s="1227" t="s">
        <v>4625</v>
      </c>
      <c r="C2846" s="1226" t="s">
        <v>515</v>
      </c>
      <c r="D2846" s="1055" t="s">
        <v>4626</v>
      </c>
      <c r="E2846" s="1227"/>
      <c r="F2846" s="1226" t="s">
        <v>4636</v>
      </c>
      <c r="G2846" s="1227"/>
      <c r="H2846" s="1228">
        <v>362</v>
      </c>
      <c r="I2846" s="1229">
        <v>17597.900000000001</v>
      </c>
      <c r="J2846" s="1230">
        <v>0</v>
      </c>
      <c r="K2846" s="1122">
        <f t="shared" si="146"/>
        <v>0</v>
      </c>
      <c r="L2846" s="1014">
        <f t="shared" si="147"/>
        <v>0</v>
      </c>
      <c r="M2846" s="1011">
        <f t="shared" si="148"/>
        <v>6370439.8000000007</v>
      </c>
      <c r="N2846" s="1227"/>
      <c r="O2846" s="1227" t="s">
        <v>4635</v>
      </c>
      <c r="P2846" s="1226" t="s">
        <v>761</v>
      </c>
      <c r="Q2846" s="1226" t="s">
        <v>336</v>
      </c>
      <c r="R2846" s="1226" t="s">
        <v>73</v>
      </c>
      <c r="S2846" s="1226" t="s">
        <v>4628</v>
      </c>
    </row>
    <row r="2847" spans="1:19" ht="20.25" customHeight="1">
      <c r="A2847" s="1226" t="s">
        <v>2647</v>
      </c>
      <c r="B2847" s="1227" t="s">
        <v>4625</v>
      </c>
      <c r="C2847" s="1226" t="s">
        <v>515</v>
      </c>
      <c r="D2847" s="1055" t="s">
        <v>4626</v>
      </c>
      <c r="E2847" s="1227"/>
      <c r="F2847" s="1226" t="s">
        <v>77</v>
      </c>
      <c r="G2847" s="1227"/>
      <c r="H2847" s="1228">
        <v>362</v>
      </c>
      <c r="I2847" s="1229">
        <v>105000</v>
      </c>
      <c r="J2847" s="1230">
        <v>0</v>
      </c>
      <c r="K2847" s="1122">
        <f t="shared" si="146"/>
        <v>0</v>
      </c>
      <c r="L2847" s="1014">
        <f t="shared" si="147"/>
        <v>0</v>
      </c>
      <c r="M2847" s="1011">
        <f t="shared" si="148"/>
        <v>38010000</v>
      </c>
      <c r="N2847" s="1227"/>
      <c r="O2847" s="1227" t="s">
        <v>752</v>
      </c>
      <c r="P2847" s="1226" t="s">
        <v>761</v>
      </c>
      <c r="Q2847" s="1226" t="s">
        <v>278</v>
      </c>
      <c r="R2847" s="1226" t="s">
        <v>73</v>
      </c>
      <c r="S2847" s="1226" t="s">
        <v>4628</v>
      </c>
    </row>
    <row r="2848" spans="1:19" ht="20.25" customHeight="1">
      <c r="A2848" s="1226" t="s">
        <v>2647</v>
      </c>
      <c r="B2848" s="1227" t="s">
        <v>4625</v>
      </c>
      <c r="C2848" s="1226" t="s">
        <v>515</v>
      </c>
      <c r="D2848" s="1055" t="s">
        <v>4626</v>
      </c>
      <c r="E2848" s="1227"/>
      <c r="F2848" s="1226" t="s">
        <v>880</v>
      </c>
      <c r="G2848" s="1227"/>
      <c r="H2848" s="1228">
        <v>362</v>
      </c>
      <c r="I2848" s="1229">
        <v>5250</v>
      </c>
      <c r="J2848" s="1230">
        <v>0</v>
      </c>
      <c r="K2848" s="1122">
        <f t="shared" si="146"/>
        <v>0</v>
      </c>
      <c r="L2848" s="1014">
        <f t="shared" si="147"/>
        <v>0</v>
      </c>
      <c r="M2848" s="1011">
        <f t="shared" si="148"/>
        <v>1900500</v>
      </c>
      <c r="N2848" s="1227"/>
      <c r="O2848" s="1227" t="s">
        <v>752</v>
      </c>
      <c r="P2848" s="1226" t="s">
        <v>761</v>
      </c>
      <c r="Q2848" s="1226" t="s">
        <v>336</v>
      </c>
      <c r="R2848" s="1226" t="s">
        <v>73</v>
      </c>
      <c r="S2848" s="1226" t="s">
        <v>4628</v>
      </c>
    </row>
    <row r="2849" spans="1:19" ht="20.25" customHeight="1">
      <c r="A2849" s="1226" t="s">
        <v>2647</v>
      </c>
      <c r="B2849" s="1227" t="s">
        <v>4625</v>
      </c>
      <c r="C2849" s="1226" t="s">
        <v>515</v>
      </c>
      <c r="D2849" s="1055" t="s">
        <v>4626</v>
      </c>
      <c r="E2849" s="1227"/>
      <c r="F2849" s="1226" t="s">
        <v>880</v>
      </c>
      <c r="G2849" s="1227"/>
      <c r="H2849" s="1228">
        <v>362</v>
      </c>
      <c r="I2849" s="1229">
        <v>5250</v>
      </c>
      <c r="J2849" s="1230">
        <v>0</v>
      </c>
      <c r="K2849" s="1122">
        <f t="shared" si="146"/>
        <v>0</v>
      </c>
      <c r="L2849" s="1014">
        <f t="shared" si="147"/>
        <v>0</v>
      </c>
      <c r="M2849" s="1011">
        <f t="shared" si="148"/>
        <v>1900500</v>
      </c>
      <c r="N2849" s="1227"/>
      <c r="O2849" s="1227" t="s">
        <v>752</v>
      </c>
      <c r="P2849" s="1226" t="s">
        <v>761</v>
      </c>
      <c r="Q2849" s="1226" t="s">
        <v>336</v>
      </c>
      <c r="R2849" s="1226" t="s">
        <v>73</v>
      </c>
      <c r="S2849" s="1226" t="s">
        <v>4628</v>
      </c>
    </row>
    <row r="2850" spans="1:19" ht="20.25" customHeight="1">
      <c r="A2850" s="1226" t="s">
        <v>2647</v>
      </c>
      <c r="B2850" s="1227" t="s">
        <v>4625</v>
      </c>
      <c r="C2850" s="1226" t="s">
        <v>515</v>
      </c>
      <c r="D2850" s="1055" t="s">
        <v>4626</v>
      </c>
      <c r="E2850" s="1227"/>
      <c r="F2850" s="1226" t="s">
        <v>619</v>
      </c>
      <c r="G2850" s="1227"/>
      <c r="H2850" s="1228">
        <v>362</v>
      </c>
      <c r="I2850" s="1229">
        <v>14318.2</v>
      </c>
      <c r="J2850" s="1230">
        <v>0</v>
      </c>
      <c r="K2850" s="1122">
        <f t="shared" si="146"/>
        <v>0</v>
      </c>
      <c r="L2850" s="1014">
        <f t="shared" si="147"/>
        <v>0</v>
      </c>
      <c r="M2850" s="1011">
        <f t="shared" si="148"/>
        <v>5183188.4000000004</v>
      </c>
      <c r="N2850" s="1227"/>
      <c r="O2850" s="1227" t="s">
        <v>4637</v>
      </c>
      <c r="P2850" s="1226" t="s">
        <v>761</v>
      </c>
      <c r="Q2850" s="1226" t="s">
        <v>336</v>
      </c>
      <c r="R2850" s="1226" t="s">
        <v>73</v>
      </c>
      <c r="S2850" s="1226" t="s">
        <v>4628</v>
      </c>
    </row>
    <row r="2851" spans="1:19" ht="20.25" customHeight="1">
      <c r="A2851" s="1226" t="s">
        <v>2647</v>
      </c>
      <c r="B2851" s="1227" t="s">
        <v>4625</v>
      </c>
      <c r="C2851" s="1226" t="s">
        <v>515</v>
      </c>
      <c r="D2851" s="1055" t="s">
        <v>4626</v>
      </c>
      <c r="E2851" s="1227"/>
      <c r="F2851" s="1226" t="s">
        <v>442</v>
      </c>
      <c r="G2851" s="1227"/>
      <c r="H2851" s="1228">
        <v>362</v>
      </c>
      <c r="I2851" s="1229">
        <v>818.2</v>
      </c>
      <c r="J2851" s="1230">
        <v>0</v>
      </c>
      <c r="K2851" s="1122">
        <f t="shared" si="146"/>
        <v>0</v>
      </c>
      <c r="L2851" s="1014">
        <f t="shared" si="147"/>
        <v>0</v>
      </c>
      <c r="M2851" s="1011">
        <f t="shared" si="148"/>
        <v>296188.40000000002</v>
      </c>
      <c r="N2851" s="1227"/>
      <c r="O2851" s="1227" t="s">
        <v>4637</v>
      </c>
      <c r="P2851" s="1226" t="s">
        <v>761</v>
      </c>
      <c r="Q2851" s="1226" t="s">
        <v>336</v>
      </c>
      <c r="R2851" s="1226" t="s">
        <v>73</v>
      </c>
      <c r="S2851" s="1226" t="s">
        <v>4628</v>
      </c>
    </row>
    <row r="2852" spans="1:19" ht="20.25" customHeight="1">
      <c r="A2852" s="1226" t="s">
        <v>2647</v>
      </c>
      <c r="B2852" s="1227" t="s">
        <v>4625</v>
      </c>
      <c r="C2852" s="1226" t="s">
        <v>515</v>
      </c>
      <c r="D2852" s="1055" t="s">
        <v>4626</v>
      </c>
      <c r="E2852" s="1227"/>
      <c r="F2852" s="1226" t="s">
        <v>81</v>
      </c>
      <c r="G2852" s="1227"/>
      <c r="H2852" s="1228">
        <v>362</v>
      </c>
      <c r="I2852" s="1229">
        <v>5727.3</v>
      </c>
      <c r="J2852" s="1230">
        <v>0</v>
      </c>
      <c r="K2852" s="1122">
        <f t="shared" si="146"/>
        <v>0</v>
      </c>
      <c r="L2852" s="1014">
        <f t="shared" si="147"/>
        <v>0</v>
      </c>
      <c r="M2852" s="1011">
        <f t="shared" si="148"/>
        <v>2073282.6</v>
      </c>
      <c r="N2852" s="1227"/>
      <c r="O2852" s="1227" t="s">
        <v>4637</v>
      </c>
      <c r="P2852" s="1226" t="s">
        <v>761</v>
      </c>
      <c r="Q2852" s="1226" t="s">
        <v>336</v>
      </c>
      <c r="R2852" s="1226" t="s">
        <v>73</v>
      </c>
      <c r="S2852" s="1226" t="s">
        <v>4628</v>
      </c>
    </row>
    <row r="2853" spans="1:19" ht="20.25" customHeight="1">
      <c r="A2853" s="1226" t="s">
        <v>2647</v>
      </c>
      <c r="B2853" s="1227" t="s">
        <v>4625</v>
      </c>
      <c r="C2853" s="1226" t="s">
        <v>515</v>
      </c>
      <c r="D2853" s="1055" t="s">
        <v>4626</v>
      </c>
      <c r="E2853" s="1227"/>
      <c r="F2853" s="1226" t="s">
        <v>385</v>
      </c>
      <c r="G2853" s="1227"/>
      <c r="H2853" s="1228">
        <v>362</v>
      </c>
      <c r="I2853" s="1229">
        <v>981.8</v>
      </c>
      <c r="J2853" s="1230">
        <v>0</v>
      </c>
      <c r="K2853" s="1122">
        <f t="shared" si="146"/>
        <v>0</v>
      </c>
      <c r="L2853" s="1014">
        <f t="shared" si="147"/>
        <v>0</v>
      </c>
      <c r="M2853" s="1011">
        <f t="shared" si="148"/>
        <v>355411.6</v>
      </c>
      <c r="N2853" s="1227"/>
      <c r="O2853" s="1227" t="s">
        <v>4637</v>
      </c>
      <c r="P2853" s="1226" t="s">
        <v>761</v>
      </c>
      <c r="Q2853" s="1226" t="s">
        <v>336</v>
      </c>
      <c r="R2853" s="1226" t="s">
        <v>73</v>
      </c>
      <c r="S2853" s="1226" t="s">
        <v>4628</v>
      </c>
    </row>
    <row r="2854" spans="1:19" ht="20.25" customHeight="1">
      <c r="A2854" s="1226" t="s">
        <v>2647</v>
      </c>
      <c r="B2854" s="1227" t="s">
        <v>4625</v>
      </c>
      <c r="C2854" s="1226" t="s">
        <v>515</v>
      </c>
      <c r="D2854" s="1055" t="s">
        <v>4626</v>
      </c>
      <c r="E2854" s="1227"/>
      <c r="F2854" s="1226" t="s">
        <v>84</v>
      </c>
      <c r="G2854" s="1227"/>
      <c r="H2854" s="1228">
        <v>362</v>
      </c>
      <c r="I2854" s="1229">
        <v>7854.5</v>
      </c>
      <c r="J2854" s="1230">
        <v>0</v>
      </c>
      <c r="K2854" s="1122">
        <f t="shared" si="146"/>
        <v>0</v>
      </c>
      <c r="L2854" s="1014">
        <f t="shared" si="147"/>
        <v>0</v>
      </c>
      <c r="M2854" s="1011">
        <f t="shared" si="148"/>
        <v>2843329</v>
      </c>
      <c r="N2854" s="1227"/>
      <c r="O2854" s="1227" t="s">
        <v>4637</v>
      </c>
      <c r="P2854" s="1226" t="s">
        <v>761</v>
      </c>
      <c r="Q2854" s="1226" t="s">
        <v>336</v>
      </c>
      <c r="R2854" s="1226" t="s">
        <v>73</v>
      </c>
      <c r="S2854" s="1226" t="s">
        <v>4628</v>
      </c>
    </row>
    <row r="2855" spans="1:19" ht="20.25" customHeight="1">
      <c r="A2855" s="1226" t="s">
        <v>2647</v>
      </c>
      <c r="B2855" s="1227" t="s">
        <v>4625</v>
      </c>
      <c r="C2855" s="1226" t="s">
        <v>515</v>
      </c>
      <c r="D2855" s="1055" t="s">
        <v>4626</v>
      </c>
      <c r="E2855" s="1227"/>
      <c r="F2855" s="1226" t="s">
        <v>620</v>
      </c>
      <c r="G2855" s="1227"/>
      <c r="H2855" s="1228">
        <v>362</v>
      </c>
      <c r="I2855" s="1229">
        <v>9000</v>
      </c>
      <c r="J2855" s="1230">
        <v>0</v>
      </c>
      <c r="K2855" s="1122">
        <f t="shared" si="146"/>
        <v>0</v>
      </c>
      <c r="L2855" s="1014">
        <f t="shared" si="147"/>
        <v>0</v>
      </c>
      <c r="M2855" s="1011">
        <f t="shared" si="148"/>
        <v>3258000</v>
      </c>
      <c r="N2855" s="1227"/>
      <c r="O2855" s="1227" t="s">
        <v>4638</v>
      </c>
      <c r="P2855" s="1226" t="s">
        <v>761</v>
      </c>
      <c r="Q2855" s="1226" t="s">
        <v>336</v>
      </c>
      <c r="R2855" s="1226" t="s">
        <v>73</v>
      </c>
      <c r="S2855" s="1226" t="s">
        <v>4628</v>
      </c>
    </row>
    <row r="2856" spans="1:19" ht="20.25" customHeight="1">
      <c r="A2856" s="1226" t="s">
        <v>2647</v>
      </c>
      <c r="B2856" s="1227" t="s">
        <v>4625</v>
      </c>
      <c r="C2856" s="1226" t="s">
        <v>515</v>
      </c>
      <c r="D2856" s="1055" t="s">
        <v>4626</v>
      </c>
      <c r="E2856" s="1227"/>
      <c r="F2856" s="1226" t="s">
        <v>620</v>
      </c>
      <c r="G2856" s="1227"/>
      <c r="H2856" s="1228">
        <v>362</v>
      </c>
      <c r="I2856" s="1229">
        <v>9000</v>
      </c>
      <c r="J2856" s="1230">
        <v>0</v>
      </c>
      <c r="K2856" s="1122">
        <f t="shared" si="146"/>
        <v>0</v>
      </c>
      <c r="L2856" s="1014">
        <f t="shared" si="147"/>
        <v>0</v>
      </c>
      <c r="M2856" s="1011">
        <f t="shared" si="148"/>
        <v>3258000</v>
      </c>
      <c r="N2856" s="1227"/>
      <c r="O2856" s="1227" t="s">
        <v>4638</v>
      </c>
      <c r="P2856" s="1226" t="s">
        <v>761</v>
      </c>
      <c r="Q2856" s="1226" t="s">
        <v>336</v>
      </c>
      <c r="R2856" s="1226" t="s">
        <v>73</v>
      </c>
      <c r="S2856" s="1226" t="s">
        <v>4628</v>
      </c>
    </row>
    <row r="2857" spans="1:19" ht="20.25" customHeight="1">
      <c r="A2857" s="1226" t="s">
        <v>2647</v>
      </c>
      <c r="B2857" s="1227" t="s">
        <v>4625</v>
      </c>
      <c r="C2857" s="1226" t="s">
        <v>515</v>
      </c>
      <c r="D2857" s="1055" t="s">
        <v>4626</v>
      </c>
      <c r="E2857" s="1227"/>
      <c r="F2857" s="1226" t="s">
        <v>620</v>
      </c>
      <c r="G2857" s="1227"/>
      <c r="H2857" s="1228">
        <v>362</v>
      </c>
      <c r="I2857" s="1229">
        <v>9000</v>
      </c>
      <c r="J2857" s="1230">
        <v>0</v>
      </c>
      <c r="K2857" s="1122">
        <f t="shared" si="146"/>
        <v>0</v>
      </c>
      <c r="L2857" s="1014">
        <f t="shared" si="147"/>
        <v>0</v>
      </c>
      <c r="M2857" s="1011">
        <f t="shared" si="148"/>
        <v>3258000</v>
      </c>
      <c r="N2857" s="1227"/>
      <c r="O2857" s="1227" t="s">
        <v>4638</v>
      </c>
      <c r="P2857" s="1226" t="s">
        <v>761</v>
      </c>
      <c r="Q2857" s="1226" t="s">
        <v>336</v>
      </c>
      <c r="R2857" s="1226" t="s">
        <v>73</v>
      </c>
      <c r="S2857" s="1226" t="s">
        <v>4628</v>
      </c>
    </row>
    <row r="2858" spans="1:19" ht="20.25" customHeight="1">
      <c r="A2858" s="1226" t="s">
        <v>2647</v>
      </c>
      <c r="B2858" s="1227" t="s">
        <v>4625</v>
      </c>
      <c r="C2858" s="1226" t="s">
        <v>515</v>
      </c>
      <c r="D2858" s="1055" t="s">
        <v>4626</v>
      </c>
      <c r="E2858" s="1227"/>
      <c r="F2858" s="1226" t="s">
        <v>620</v>
      </c>
      <c r="G2858" s="1227"/>
      <c r="H2858" s="1228">
        <v>362</v>
      </c>
      <c r="I2858" s="1229">
        <v>9000</v>
      </c>
      <c r="J2858" s="1230">
        <v>0</v>
      </c>
      <c r="K2858" s="1122">
        <f t="shared" si="146"/>
        <v>0</v>
      </c>
      <c r="L2858" s="1014">
        <f t="shared" si="147"/>
        <v>0</v>
      </c>
      <c r="M2858" s="1011">
        <f t="shared" si="148"/>
        <v>3258000</v>
      </c>
      <c r="N2858" s="1227"/>
      <c r="O2858" s="1227" t="s">
        <v>4638</v>
      </c>
      <c r="P2858" s="1226" t="s">
        <v>761</v>
      </c>
      <c r="Q2858" s="1226" t="s">
        <v>336</v>
      </c>
      <c r="R2858" s="1226" t="s">
        <v>73</v>
      </c>
      <c r="S2858" s="1226" t="s">
        <v>4628</v>
      </c>
    </row>
    <row r="2859" spans="1:19" ht="20.25" customHeight="1">
      <c r="A2859" s="1226" t="s">
        <v>2647</v>
      </c>
      <c r="B2859" s="1227" t="s">
        <v>4625</v>
      </c>
      <c r="C2859" s="1226" t="s">
        <v>515</v>
      </c>
      <c r="D2859" s="1055" t="s">
        <v>4626</v>
      </c>
      <c r="E2859" s="1227"/>
      <c r="F2859" s="1226" t="s">
        <v>350</v>
      </c>
      <c r="G2859" s="1227"/>
      <c r="H2859" s="1228">
        <v>724</v>
      </c>
      <c r="I2859" s="1229">
        <v>22800</v>
      </c>
      <c r="J2859" s="1230">
        <v>0</v>
      </c>
      <c r="K2859" s="1122">
        <f t="shared" si="146"/>
        <v>0</v>
      </c>
      <c r="L2859" s="1014">
        <f t="shared" si="147"/>
        <v>0</v>
      </c>
      <c r="M2859" s="1011">
        <f t="shared" si="148"/>
        <v>16507200</v>
      </c>
      <c r="N2859" s="1227"/>
      <c r="O2859" s="1227" t="s">
        <v>4639</v>
      </c>
      <c r="P2859" s="1226" t="s">
        <v>761</v>
      </c>
      <c r="Q2859" s="1226" t="s">
        <v>336</v>
      </c>
      <c r="R2859" s="1226" t="s">
        <v>73</v>
      </c>
      <c r="S2859" s="1226" t="s">
        <v>4628</v>
      </c>
    </row>
    <row r="2860" spans="1:19" ht="20.25" customHeight="1">
      <c r="A2860" s="1226" t="s">
        <v>2647</v>
      </c>
      <c r="B2860" s="1227" t="s">
        <v>4625</v>
      </c>
      <c r="C2860" s="1226" t="s">
        <v>515</v>
      </c>
      <c r="D2860" s="1055" t="s">
        <v>4626</v>
      </c>
      <c r="E2860" s="1227"/>
      <c r="F2860" s="1226" t="s">
        <v>2172</v>
      </c>
      <c r="G2860" s="1227"/>
      <c r="H2860" s="1228">
        <v>362</v>
      </c>
      <c r="I2860" s="1229">
        <v>80181.8</v>
      </c>
      <c r="J2860" s="1230">
        <v>16.5</v>
      </c>
      <c r="K2860" s="1122">
        <f t="shared" si="146"/>
        <v>5973</v>
      </c>
      <c r="L2860" s="1014">
        <f t="shared" si="147"/>
        <v>5.9729999999999999</v>
      </c>
      <c r="M2860" s="1011">
        <f t="shared" si="148"/>
        <v>29025811.600000001</v>
      </c>
      <c r="N2860" s="1227"/>
      <c r="O2860" s="1227" t="s">
        <v>4631</v>
      </c>
      <c r="P2860" s="1226" t="s">
        <v>761</v>
      </c>
      <c r="Q2860" s="1226" t="s">
        <v>344</v>
      </c>
      <c r="R2860" s="1226" t="s">
        <v>60</v>
      </c>
      <c r="S2860" s="1226" t="s">
        <v>4628</v>
      </c>
    </row>
    <row r="2861" spans="1:19" ht="20.25" customHeight="1">
      <c r="A2861" s="1226" t="s">
        <v>4640</v>
      </c>
      <c r="B2861" s="1227" t="s">
        <v>4641</v>
      </c>
      <c r="C2861" s="1226" t="s">
        <v>371</v>
      </c>
      <c r="D2861" s="1055" t="s">
        <v>4476</v>
      </c>
      <c r="E2861" s="1227"/>
      <c r="F2861" s="1226" t="s">
        <v>1336</v>
      </c>
      <c r="G2861" s="1227"/>
      <c r="H2861" s="1228">
        <v>99</v>
      </c>
      <c r="I2861" s="1229">
        <v>115000</v>
      </c>
      <c r="J2861" s="1230">
        <v>0</v>
      </c>
      <c r="K2861" s="1122">
        <f t="shared" si="146"/>
        <v>0</v>
      </c>
      <c r="L2861" s="1014">
        <f t="shared" si="147"/>
        <v>0</v>
      </c>
      <c r="M2861" s="1011">
        <f t="shared" si="148"/>
        <v>11385000</v>
      </c>
      <c r="N2861" s="1227"/>
      <c r="O2861" s="1227" t="s">
        <v>854</v>
      </c>
      <c r="P2861" s="1226" t="s">
        <v>4642</v>
      </c>
      <c r="Q2861" s="1226" t="s">
        <v>281</v>
      </c>
      <c r="R2861" s="1226" t="s">
        <v>70</v>
      </c>
      <c r="S2861" s="1226" t="s">
        <v>237</v>
      </c>
    </row>
    <row r="2862" spans="1:19" ht="20.25" customHeight="1">
      <c r="A2862" s="1226" t="s">
        <v>110</v>
      </c>
      <c r="B2862" s="1227" t="s">
        <v>4643</v>
      </c>
      <c r="C2862" s="1226" t="s">
        <v>64</v>
      </c>
      <c r="D2862" s="1055" t="s">
        <v>4489</v>
      </c>
      <c r="E2862" s="1227"/>
      <c r="F2862" s="1226" t="s">
        <v>884</v>
      </c>
      <c r="G2862" s="1227"/>
      <c r="H2862" s="1228">
        <v>1029</v>
      </c>
      <c r="I2862" s="1229">
        <v>72818.5</v>
      </c>
      <c r="J2862" s="1230">
        <v>24</v>
      </c>
      <c r="K2862" s="1122">
        <f t="shared" si="146"/>
        <v>24696</v>
      </c>
      <c r="L2862" s="1014">
        <f t="shared" si="147"/>
        <v>24.696000000000002</v>
      </c>
      <c r="M2862" s="1011">
        <f t="shared" si="148"/>
        <v>74930236.5</v>
      </c>
      <c r="N2862" s="1227"/>
      <c r="O2862" s="1227" t="s">
        <v>4644</v>
      </c>
      <c r="P2862" s="1226" t="s">
        <v>284</v>
      </c>
      <c r="Q2862" s="1226" t="s">
        <v>341</v>
      </c>
      <c r="R2862" s="1226" t="s">
        <v>68</v>
      </c>
      <c r="S2862" s="1226" t="s">
        <v>152</v>
      </c>
    </row>
    <row r="2863" spans="1:19" ht="20.25" customHeight="1">
      <c r="A2863" s="1226" t="s">
        <v>110</v>
      </c>
      <c r="B2863" s="1227" t="s">
        <v>4643</v>
      </c>
      <c r="C2863" s="1226" t="s">
        <v>64</v>
      </c>
      <c r="D2863" s="1055" t="s">
        <v>4489</v>
      </c>
      <c r="E2863" s="1227"/>
      <c r="F2863" s="1226" t="s">
        <v>558</v>
      </c>
      <c r="G2863" s="1227"/>
      <c r="H2863" s="1228">
        <v>1029</v>
      </c>
      <c r="I2863" s="1229">
        <v>6812.4</v>
      </c>
      <c r="J2863" s="1230">
        <v>0</v>
      </c>
      <c r="K2863" s="1122">
        <f t="shared" si="146"/>
        <v>0</v>
      </c>
      <c r="L2863" s="1014">
        <f t="shared" si="147"/>
        <v>0</v>
      </c>
      <c r="M2863" s="1011">
        <f t="shared" si="148"/>
        <v>7009959.5999999996</v>
      </c>
      <c r="N2863" s="1227"/>
      <c r="O2863" s="1227" t="s">
        <v>4645</v>
      </c>
      <c r="P2863" s="1226" t="s">
        <v>284</v>
      </c>
      <c r="Q2863" s="1226" t="s">
        <v>336</v>
      </c>
      <c r="R2863" s="1226" t="s">
        <v>73</v>
      </c>
      <c r="S2863" s="1226" t="s">
        <v>152</v>
      </c>
    </row>
    <row r="2864" spans="1:19" ht="20.25" customHeight="1">
      <c r="A2864" s="1226" t="s">
        <v>110</v>
      </c>
      <c r="B2864" s="1227" t="s">
        <v>4643</v>
      </c>
      <c r="C2864" s="1226" t="s">
        <v>64</v>
      </c>
      <c r="D2864" s="1055" t="s">
        <v>4489</v>
      </c>
      <c r="E2864" s="1227"/>
      <c r="F2864" s="1226" t="s">
        <v>524</v>
      </c>
      <c r="G2864" s="1227"/>
      <c r="H2864" s="1228">
        <v>1029</v>
      </c>
      <c r="I2864" s="1229">
        <v>143817.9</v>
      </c>
      <c r="J2864" s="1230">
        <v>42.5</v>
      </c>
      <c r="K2864" s="1122">
        <f t="shared" ref="K2864:K2927" si="149">IFERROR(J2864*H2864,"0")</f>
        <v>43732.5</v>
      </c>
      <c r="L2864" s="1014">
        <f t="shared" ref="L2864:L2927" si="150">IFERROR(K2864/1000,"0")</f>
        <v>43.732500000000002</v>
      </c>
      <c r="M2864" s="1011">
        <f t="shared" ref="M2864:M2927" si="151">I2864*H2864</f>
        <v>147988619.09999999</v>
      </c>
      <c r="N2864" s="1227"/>
      <c r="O2864" s="1227" t="s">
        <v>4645</v>
      </c>
      <c r="P2864" s="1226" t="s">
        <v>284</v>
      </c>
      <c r="Q2864" s="1226" t="s">
        <v>327</v>
      </c>
      <c r="R2864" s="1226" t="s">
        <v>68</v>
      </c>
      <c r="S2864" s="1226" t="s">
        <v>152</v>
      </c>
    </row>
    <row r="2865" spans="1:19" ht="20.25" customHeight="1">
      <c r="A2865" s="1226" t="s">
        <v>110</v>
      </c>
      <c r="B2865" s="1227" t="s">
        <v>4643</v>
      </c>
      <c r="C2865" s="1226" t="s">
        <v>64</v>
      </c>
      <c r="D2865" s="1055" t="s">
        <v>4489</v>
      </c>
      <c r="E2865" s="1227"/>
      <c r="F2865" s="1226" t="s">
        <v>558</v>
      </c>
      <c r="G2865" s="1227"/>
      <c r="H2865" s="1228">
        <v>1029</v>
      </c>
      <c r="I2865" s="1229">
        <v>7592.5</v>
      </c>
      <c r="J2865" s="1230">
        <v>0</v>
      </c>
      <c r="K2865" s="1122">
        <f t="shared" si="149"/>
        <v>0</v>
      </c>
      <c r="L2865" s="1014">
        <f t="shared" si="150"/>
        <v>0</v>
      </c>
      <c r="M2865" s="1011">
        <f t="shared" si="151"/>
        <v>7812682.5</v>
      </c>
      <c r="N2865" s="1227"/>
      <c r="O2865" s="1227" t="s">
        <v>4645</v>
      </c>
      <c r="P2865" s="1226" t="s">
        <v>284</v>
      </c>
      <c r="Q2865" s="1226" t="s">
        <v>336</v>
      </c>
      <c r="R2865" s="1226" t="s">
        <v>73</v>
      </c>
      <c r="S2865" s="1226" t="s">
        <v>152</v>
      </c>
    </row>
    <row r="2866" spans="1:19" ht="20.25" customHeight="1">
      <c r="A2866" s="1226" t="s">
        <v>110</v>
      </c>
      <c r="B2866" s="1227" t="s">
        <v>4643</v>
      </c>
      <c r="C2866" s="1226" t="s">
        <v>64</v>
      </c>
      <c r="D2866" s="1055" t="s">
        <v>4489</v>
      </c>
      <c r="E2866" s="1227"/>
      <c r="F2866" s="1226" t="s">
        <v>454</v>
      </c>
      <c r="G2866" s="1227"/>
      <c r="H2866" s="1228">
        <v>1029</v>
      </c>
      <c r="I2866" s="1229">
        <v>86048</v>
      </c>
      <c r="J2866" s="1230">
        <v>37.5</v>
      </c>
      <c r="K2866" s="1122">
        <f t="shared" si="149"/>
        <v>38587.5</v>
      </c>
      <c r="L2866" s="1014">
        <f t="shared" si="150"/>
        <v>38.587499999999999</v>
      </c>
      <c r="M2866" s="1011">
        <f t="shared" si="151"/>
        <v>88543392</v>
      </c>
      <c r="N2866" s="1227"/>
      <c r="O2866" s="1227" t="s">
        <v>4645</v>
      </c>
      <c r="P2866" s="1226" t="s">
        <v>284</v>
      </c>
      <c r="Q2866" s="1226" t="s">
        <v>370</v>
      </c>
      <c r="R2866" s="1226" t="s">
        <v>68</v>
      </c>
      <c r="S2866" s="1226" t="s">
        <v>152</v>
      </c>
    </row>
    <row r="2867" spans="1:19" ht="20.25" customHeight="1">
      <c r="A2867" s="1226" t="s">
        <v>110</v>
      </c>
      <c r="B2867" s="1227" t="s">
        <v>4643</v>
      </c>
      <c r="C2867" s="1226" t="s">
        <v>64</v>
      </c>
      <c r="D2867" s="1055" t="s">
        <v>4489</v>
      </c>
      <c r="E2867" s="1227"/>
      <c r="F2867" s="1226" t="s">
        <v>1336</v>
      </c>
      <c r="G2867" s="1227"/>
      <c r="H2867" s="1228">
        <v>1029</v>
      </c>
      <c r="I2867" s="1229">
        <v>113160</v>
      </c>
      <c r="J2867" s="1230">
        <v>0</v>
      </c>
      <c r="K2867" s="1122">
        <f t="shared" si="149"/>
        <v>0</v>
      </c>
      <c r="L2867" s="1014">
        <f t="shared" si="150"/>
        <v>0</v>
      </c>
      <c r="M2867" s="1011">
        <f t="shared" si="151"/>
        <v>116441640</v>
      </c>
      <c r="N2867" s="1227"/>
      <c r="O2867" s="1227" t="s">
        <v>776</v>
      </c>
      <c r="P2867" s="1226" t="s">
        <v>284</v>
      </c>
      <c r="Q2867" s="1226" t="s">
        <v>281</v>
      </c>
      <c r="R2867" s="1226" t="s">
        <v>70</v>
      </c>
      <c r="S2867" s="1226" t="s">
        <v>152</v>
      </c>
    </row>
    <row r="2868" spans="1:19" ht="20.25" customHeight="1">
      <c r="A2868" s="1226" t="s">
        <v>110</v>
      </c>
      <c r="B2868" s="1227" t="s">
        <v>4643</v>
      </c>
      <c r="C2868" s="1226" t="s">
        <v>64</v>
      </c>
      <c r="D2868" s="1055" t="s">
        <v>4489</v>
      </c>
      <c r="E2868" s="1227"/>
      <c r="F2868" s="1226" t="s">
        <v>3775</v>
      </c>
      <c r="G2868" s="1227"/>
      <c r="H2868" s="1228">
        <v>1029</v>
      </c>
      <c r="I2868" s="1229">
        <v>5537.5</v>
      </c>
      <c r="J2868" s="1230">
        <v>0</v>
      </c>
      <c r="K2868" s="1122">
        <f t="shared" si="149"/>
        <v>0</v>
      </c>
      <c r="L2868" s="1014">
        <f t="shared" si="150"/>
        <v>0</v>
      </c>
      <c r="M2868" s="1011">
        <f t="shared" si="151"/>
        <v>5698087.5</v>
      </c>
      <c r="N2868" s="1227"/>
      <c r="O2868" s="1227" t="s">
        <v>4646</v>
      </c>
      <c r="P2868" s="1226" t="s">
        <v>284</v>
      </c>
      <c r="Q2868" s="1226" t="s">
        <v>336</v>
      </c>
      <c r="R2868" s="1226" t="s">
        <v>73</v>
      </c>
      <c r="S2868" s="1226" t="s">
        <v>152</v>
      </c>
    </row>
    <row r="2869" spans="1:19" ht="20.25" customHeight="1">
      <c r="A2869" s="1226" t="s">
        <v>110</v>
      </c>
      <c r="B2869" s="1227" t="s">
        <v>4643</v>
      </c>
      <c r="C2869" s="1226" t="s">
        <v>64</v>
      </c>
      <c r="D2869" s="1055" t="s">
        <v>4489</v>
      </c>
      <c r="E2869" s="1227"/>
      <c r="F2869" s="1226" t="s">
        <v>2887</v>
      </c>
      <c r="G2869" s="1227"/>
      <c r="H2869" s="1228">
        <v>1029</v>
      </c>
      <c r="I2869" s="1229">
        <v>1384.4</v>
      </c>
      <c r="J2869" s="1230">
        <v>0</v>
      </c>
      <c r="K2869" s="1122">
        <f t="shared" si="149"/>
        <v>0</v>
      </c>
      <c r="L2869" s="1014">
        <f t="shared" si="150"/>
        <v>0</v>
      </c>
      <c r="M2869" s="1011">
        <f t="shared" si="151"/>
        <v>1424547.6</v>
      </c>
      <c r="N2869" s="1227"/>
      <c r="O2869" s="1227" t="s">
        <v>4646</v>
      </c>
      <c r="P2869" s="1226" t="s">
        <v>284</v>
      </c>
      <c r="Q2869" s="1226" t="s">
        <v>336</v>
      </c>
      <c r="R2869" s="1226" t="s">
        <v>73</v>
      </c>
      <c r="S2869" s="1226" t="s">
        <v>152</v>
      </c>
    </row>
    <row r="2870" spans="1:19" ht="20.25" customHeight="1">
      <c r="A2870" s="1226" t="s">
        <v>110</v>
      </c>
      <c r="B2870" s="1227" t="s">
        <v>4643</v>
      </c>
      <c r="C2870" s="1226" t="s">
        <v>64</v>
      </c>
      <c r="D2870" s="1055" t="s">
        <v>4489</v>
      </c>
      <c r="E2870" s="1227"/>
      <c r="F2870" s="1226" t="s">
        <v>2887</v>
      </c>
      <c r="G2870" s="1227"/>
      <c r="H2870" s="1228">
        <v>1029</v>
      </c>
      <c r="I2870" s="1229">
        <v>1384.4</v>
      </c>
      <c r="J2870" s="1230">
        <v>0</v>
      </c>
      <c r="K2870" s="1122">
        <f t="shared" si="149"/>
        <v>0</v>
      </c>
      <c r="L2870" s="1014">
        <f t="shared" si="150"/>
        <v>0</v>
      </c>
      <c r="M2870" s="1011">
        <f t="shared" si="151"/>
        <v>1424547.6</v>
      </c>
      <c r="N2870" s="1227"/>
      <c r="O2870" s="1227" t="s">
        <v>4646</v>
      </c>
      <c r="P2870" s="1226" t="s">
        <v>284</v>
      </c>
      <c r="Q2870" s="1226" t="s">
        <v>336</v>
      </c>
      <c r="R2870" s="1226" t="s">
        <v>73</v>
      </c>
      <c r="S2870" s="1226" t="s">
        <v>152</v>
      </c>
    </row>
    <row r="2871" spans="1:19" ht="20.25" customHeight="1">
      <c r="A2871" s="1226" t="s">
        <v>110</v>
      </c>
      <c r="B2871" s="1227" t="s">
        <v>4643</v>
      </c>
      <c r="C2871" s="1226" t="s">
        <v>64</v>
      </c>
      <c r="D2871" s="1055" t="s">
        <v>4489</v>
      </c>
      <c r="E2871" s="1227"/>
      <c r="F2871" s="1226" t="s">
        <v>85</v>
      </c>
      <c r="G2871" s="1227"/>
      <c r="H2871" s="1228">
        <v>1029</v>
      </c>
      <c r="I2871" s="1229">
        <v>17419.900000000001</v>
      </c>
      <c r="J2871" s="1230">
        <v>0</v>
      </c>
      <c r="K2871" s="1122">
        <f t="shared" si="149"/>
        <v>0</v>
      </c>
      <c r="L2871" s="1014">
        <f t="shared" si="150"/>
        <v>0</v>
      </c>
      <c r="M2871" s="1011">
        <f t="shared" si="151"/>
        <v>17925077.100000001</v>
      </c>
      <c r="N2871" s="1227"/>
      <c r="O2871" s="1227" t="s">
        <v>4646</v>
      </c>
      <c r="P2871" s="1226" t="s">
        <v>284</v>
      </c>
      <c r="Q2871" s="1226" t="s">
        <v>336</v>
      </c>
      <c r="R2871" s="1226" t="s">
        <v>73</v>
      </c>
      <c r="S2871" s="1226" t="s">
        <v>152</v>
      </c>
    </row>
    <row r="2872" spans="1:19" ht="20.25" customHeight="1">
      <c r="A2872" s="1226" t="s">
        <v>110</v>
      </c>
      <c r="B2872" s="1227" t="s">
        <v>4643</v>
      </c>
      <c r="C2872" s="1226" t="s">
        <v>64</v>
      </c>
      <c r="D2872" s="1055" t="s">
        <v>4489</v>
      </c>
      <c r="E2872" s="1227"/>
      <c r="F2872" s="1226" t="s">
        <v>86</v>
      </c>
      <c r="G2872" s="1227"/>
      <c r="H2872" s="1228">
        <v>1029</v>
      </c>
      <c r="I2872" s="1229">
        <v>20419.400000000001</v>
      </c>
      <c r="J2872" s="1230">
        <v>0</v>
      </c>
      <c r="K2872" s="1122">
        <f t="shared" si="149"/>
        <v>0</v>
      </c>
      <c r="L2872" s="1014">
        <f t="shared" si="150"/>
        <v>0</v>
      </c>
      <c r="M2872" s="1011">
        <f t="shared" si="151"/>
        <v>21011562.600000001</v>
      </c>
      <c r="N2872" s="1227"/>
      <c r="O2872" s="1227" t="s">
        <v>4646</v>
      </c>
      <c r="P2872" s="1226" t="s">
        <v>284</v>
      </c>
      <c r="Q2872" s="1226" t="s">
        <v>336</v>
      </c>
      <c r="R2872" s="1226" t="s">
        <v>73</v>
      </c>
      <c r="S2872" s="1226" t="s">
        <v>152</v>
      </c>
    </row>
    <row r="2873" spans="1:19" ht="20.25" customHeight="1">
      <c r="A2873" s="1226" t="s">
        <v>110</v>
      </c>
      <c r="B2873" s="1227" t="s">
        <v>4643</v>
      </c>
      <c r="C2873" s="1226" t="s">
        <v>64</v>
      </c>
      <c r="D2873" s="1055" t="s">
        <v>4489</v>
      </c>
      <c r="E2873" s="1227"/>
      <c r="F2873" s="1226" t="s">
        <v>956</v>
      </c>
      <c r="G2873" s="1227"/>
      <c r="H2873" s="1228">
        <v>1029</v>
      </c>
      <c r="I2873" s="1229">
        <v>80754.5</v>
      </c>
      <c r="J2873" s="1230">
        <v>0</v>
      </c>
      <c r="K2873" s="1122">
        <f t="shared" si="149"/>
        <v>0</v>
      </c>
      <c r="L2873" s="1014">
        <f t="shared" si="150"/>
        <v>0</v>
      </c>
      <c r="M2873" s="1011">
        <f t="shared" si="151"/>
        <v>83096380.5</v>
      </c>
      <c r="N2873" s="1227"/>
      <c r="O2873" s="1227" t="s">
        <v>4646</v>
      </c>
      <c r="P2873" s="1226" t="s">
        <v>284</v>
      </c>
      <c r="Q2873" s="1226" t="s">
        <v>358</v>
      </c>
      <c r="R2873" s="1226" t="s">
        <v>73</v>
      </c>
      <c r="S2873" s="1226" t="s">
        <v>152</v>
      </c>
    </row>
    <row r="2874" spans="1:19" ht="20.25" customHeight="1">
      <c r="A2874" s="1226" t="s">
        <v>110</v>
      </c>
      <c r="B2874" s="1227" t="s">
        <v>4643</v>
      </c>
      <c r="C2874" s="1226" t="s">
        <v>64</v>
      </c>
      <c r="D2874" s="1055" t="s">
        <v>4489</v>
      </c>
      <c r="E2874" s="1227"/>
      <c r="F2874" s="1226" t="s">
        <v>2714</v>
      </c>
      <c r="G2874" s="1227"/>
      <c r="H2874" s="1228">
        <v>1029</v>
      </c>
      <c r="I2874" s="1229">
        <v>4275.3</v>
      </c>
      <c r="J2874" s="1230">
        <v>0</v>
      </c>
      <c r="K2874" s="1122">
        <f t="shared" si="149"/>
        <v>0</v>
      </c>
      <c r="L2874" s="1014">
        <f t="shared" si="150"/>
        <v>0</v>
      </c>
      <c r="M2874" s="1011">
        <f t="shared" si="151"/>
        <v>4399283.7</v>
      </c>
      <c r="N2874" s="1227"/>
      <c r="O2874" s="1227" t="s">
        <v>4647</v>
      </c>
      <c r="P2874" s="1226" t="s">
        <v>284</v>
      </c>
      <c r="Q2874" s="1226" t="s">
        <v>336</v>
      </c>
      <c r="R2874" s="1226" t="s">
        <v>73</v>
      </c>
      <c r="S2874" s="1226" t="s">
        <v>152</v>
      </c>
    </row>
    <row r="2875" spans="1:19" ht="20.25" customHeight="1">
      <c r="A2875" s="1226" t="s">
        <v>110</v>
      </c>
      <c r="B2875" s="1227" t="s">
        <v>4643</v>
      </c>
      <c r="C2875" s="1226" t="s">
        <v>64</v>
      </c>
      <c r="D2875" s="1055" t="s">
        <v>4489</v>
      </c>
      <c r="E2875" s="1227"/>
      <c r="F2875" s="1226" t="s">
        <v>2714</v>
      </c>
      <c r="G2875" s="1227"/>
      <c r="H2875" s="1228">
        <v>1029</v>
      </c>
      <c r="I2875" s="1229">
        <v>4275.3</v>
      </c>
      <c r="J2875" s="1230">
        <v>0</v>
      </c>
      <c r="K2875" s="1122">
        <f t="shared" si="149"/>
        <v>0</v>
      </c>
      <c r="L2875" s="1014">
        <f t="shared" si="150"/>
        <v>0</v>
      </c>
      <c r="M2875" s="1011">
        <f t="shared" si="151"/>
        <v>4399283.7</v>
      </c>
      <c r="N2875" s="1227"/>
      <c r="O2875" s="1227" t="s">
        <v>4647</v>
      </c>
      <c r="P2875" s="1226" t="s">
        <v>284</v>
      </c>
      <c r="Q2875" s="1226" t="s">
        <v>336</v>
      </c>
      <c r="R2875" s="1226" t="s">
        <v>73</v>
      </c>
      <c r="S2875" s="1226" t="s">
        <v>152</v>
      </c>
    </row>
    <row r="2876" spans="1:19" ht="20.25" customHeight="1">
      <c r="A2876" s="1226" t="s">
        <v>110</v>
      </c>
      <c r="B2876" s="1227" t="s">
        <v>4643</v>
      </c>
      <c r="C2876" s="1226" t="s">
        <v>64</v>
      </c>
      <c r="D2876" s="1055" t="s">
        <v>4489</v>
      </c>
      <c r="E2876" s="1227"/>
      <c r="F2876" s="1226" t="s">
        <v>509</v>
      </c>
      <c r="G2876" s="1227"/>
      <c r="H2876" s="1228">
        <v>1029</v>
      </c>
      <c r="I2876" s="1229">
        <v>2137.6999999999998</v>
      </c>
      <c r="J2876" s="1230">
        <v>0</v>
      </c>
      <c r="K2876" s="1122">
        <f t="shared" si="149"/>
        <v>0</v>
      </c>
      <c r="L2876" s="1014">
        <f t="shared" si="150"/>
        <v>0</v>
      </c>
      <c r="M2876" s="1011">
        <f t="shared" si="151"/>
        <v>2199693.2999999998</v>
      </c>
      <c r="N2876" s="1227"/>
      <c r="O2876" s="1227" t="s">
        <v>4647</v>
      </c>
      <c r="P2876" s="1226" t="s">
        <v>284</v>
      </c>
      <c r="Q2876" s="1226" t="s">
        <v>336</v>
      </c>
      <c r="R2876" s="1226" t="s">
        <v>73</v>
      </c>
      <c r="S2876" s="1226" t="s">
        <v>152</v>
      </c>
    </row>
    <row r="2877" spans="1:19" ht="20.25" customHeight="1">
      <c r="A2877" s="1226" t="s">
        <v>110</v>
      </c>
      <c r="B2877" s="1227" t="s">
        <v>4643</v>
      </c>
      <c r="C2877" s="1226" t="s">
        <v>64</v>
      </c>
      <c r="D2877" s="1055" t="s">
        <v>4489</v>
      </c>
      <c r="E2877" s="1227"/>
      <c r="F2877" s="1226" t="s">
        <v>509</v>
      </c>
      <c r="G2877" s="1227"/>
      <c r="H2877" s="1228">
        <v>1029</v>
      </c>
      <c r="I2877" s="1229">
        <v>2137.6999999999998</v>
      </c>
      <c r="J2877" s="1230">
        <v>0</v>
      </c>
      <c r="K2877" s="1122">
        <f t="shared" si="149"/>
        <v>0</v>
      </c>
      <c r="L2877" s="1014">
        <f t="shared" si="150"/>
        <v>0</v>
      </c>
      <c r="M2877" s="1011">
        <f t="shared" si="151"/>
        <v>2199693.2999999998</v>
      </c>
      <c r="N2877" s="1227"/>
      <c r="O2877" s="1227" t="s">
        <v>4647</v>
      </c>
      <c r="P2877" s="1226" t="s">
        <v>284</v>
      </c>
      <c r="Q2877" s="1226" t="s">
        <v>336</v>
      </c>
      <c r="R2877" s="1226" t="s">
        <v>73</v>
      </c>
      <c r="S2877" s="1226" t="s">
        <v>152</v>
      </c>
    </row>
    <row r="2878" spans="1:19" ht="20.25" customHeight="1">
      <c r="A2878" s="1226" t="s">
        <v>110</v>
      </c>
      <c r="B2878" s="1227" t="s">
        <v>4643</v>
      </c>
      <c r="C2878" s="1226" t="s">
        <v>64</v>
      </c>
      <c r="D2878" s="1055" t="s">
        <v>4489</v>
      </c>
      <c r="E2878" s="1227"/>
      <c r="F2878" s="1226" t="s">
        <v>875</v>
      </c>
      <c r="G2878" s="1227"/>
      <c r="H2878" s="1228">
        <v>1029</v>
      </c>
      <c r="I2878" s="1229">
        <v>7023.7</v>
      </c>
      <c r="J2878" s="1230">
        <v>0</v>
      </c>
      <c r="K2878" s="1122">
        <f t="shared" si="149"/>
        <v>0</v>
      </c>
      <c r="L2878" s="1014">
        <f t="shared" si="150"/>
        <v>0</v>
      </c>
      <c r="M2878" s="1011">
        <f t="shared" si="151"/>
        <v>7227387.2999999998</v>
      </c>
      <c r="N2878" s="1227"/>
      <c r="O2878" s="1227" t="s">
        <v>4647</v>
      </c>
      <c r="P2878" s="1226" t="s">
        <v>284</v>
      </c>
      <c r="Q2878" s="1226" t="s">
        <v>336</v>
      </c>
      <c r="R2878" s="1226" t="s">
        <v>73</v>
      </c>
      <c r="S2878" s="1226" t="s">
        <v>152</v>
      </c>
    </row>
    <row r="2879" spans="1:19" ht="20.25" customHeight="1">
      <c r="A2879" s="1226" t="s">
        <v>110</v>
      </c>
      <c r="B2879" s="1227" t="s">
        <v>4643</v>
      </c>
      <c r="C2879" s="1226" t="s">
        <v>64</v>
      </c>
      <c r="D2879" s="1055" t="s">
        <v>4489</v>
      </c>
      <c r="E2879" s="1227"/>
      <c r="F2879" s="1226" t="s">
        <v>876</v>
      </c>
      <c r="G2879" s="1227"/>
      <c r="H2879" s="1228">
        <v>1029</v>
      </c>
      <c r="I2879" s="1229">
        <v>1832.3</v>
      </c>
      <c r="J2879" s="1230">
        <v>0</v>
      </c>
      <c r="K2879" s="1122">
        <f t="shared" si="149"/>
        <v>0</v>
      </c>
      <c r="L2879" s="1014">
        <f t="shared" si="150"/>
        <v>0</v>
      </c>
      <c r="M2879" s="1011">
        <f t="shared" si="151"/>
        <v>1885436.7</v>
      </c>
      <c r="N2879" s="1227"/>
      <c r="O2879" s="1227" t="s">
        <v>4647</v>
      </c>
      <c r="P2879" s="1226" t="s">
        <v>284</v>
      </c>
      <c r="Q2879" s="1226" t="s">
        <v>336</v>
      </c>
      <c r="R2879" s="1226" t="s">
        <v>73</v>
      </c>
      <c r="S2879" s="1226" t="s">
        <v>152</v>
      </c>
    </row>
    <row r="2880" spans="1:19" ht="20.25" customHeight="1">
      <c r="A2880" s="1226" t="s">
        <v>110</v>
      </c>
      <c r="B2880" s="1227" t="s">
        <v>4643</v>
      </c>
      <c r="C2880" s="1226" t="s">
        <v>64</v>
      </c>
      <c r="D2880" s="1055" t="s">
        <v>4489</v>
      </c>
      <c r="E2880" s="1227"/>
      <c r="F2880" s="1226" t="s">
        <v>556</v>
      </c>
      <c r="G2880" s="1227"/>
      <c r="H2880" s="1228">
        <v>1029</v>
      </c>
      <c r="I2880" s="1229">
        <v>2748.4</v>
      </c>
      <c r="J2880" s="1230">
        <v>0</v>
      </c>
      <c r="K2880" s="1122">
        <f t="shared" si="149"/>
        <v>0</v>
      </c>
      <c r="L2880" s="1014">
        <f t="shared" si="150"/>
        <v>0</v>
      </c>
      <c r="M2880" s="1011">
        <f t="shared" si="151"/>
        <v>2828103.6</v>
      </c>
      <c r="N2880" s="1227"/>
      <c r="O2880" s="1227" t="s">
        <v>4647</v>
      </c>
      <c r="P2880" s="1226" t="s">
        <v>284</v>
      </c>
      <c r="Q2880" s="1226" t="s">
        <v>336</v>
      </c>
      <c r="R2880" s="1226" t="s">
        <v>73</v>
      </c>
      <c r="S2880" s="1226" t="s">
        <v>152</v>
      </c>
    </row>
    <row r="2881" spans="1:19" ht="20.25" customHeight="1">
      <c r="A2881" s="1226" t="s">
        <v>110</v>
      </c>
      <c r="B2881" s="1227" t="s">
        <v>4643</v>
      </c>
      <c r="C2881" s="1226" t="s">
        <v>64</v>
      </c>
      <c r="D2881" s="1055" t="s">
        <v>4489</v>
      </c>
      <c r="E2881" s="1227"/>
      <c r="F2881" s="1226" t="s">
        <v>71</v>
      </c>
      <c r="G2881" s="1227"/>
      <c r="H2881" s="1228">
        <v>1029</v>
      </c>
      <c r="I2881" s="1229">
        <v>38986.800000000003</v>
      </c>
      <c r="J2881" s="1230">
        <v>0</v>
      </c>
      <c r="K2881" s="1122">
        <f t="shared" si="149"/>
        <v>0</v>
      </c>
      <c r="L2881" s="1014">
        <f t="shared" si="150"/>
        <v>0</v>
      </c>
      <c r="M2881" s="1011">
        <f t="shared" si="151"/>
        <v>40117417.200000003</v>
      </c>
      <c r="N2881" s="1227"/>
      <c r="O2881" s="1227" t="s">
        <v>4647</v>
      </c>
      <c r="P2881" s="1226" t="s">
        <v>284</v>
      </c>
      <c r="Q2881" s="1226" t="s">
        <v>271</v>
      </c>
      <c r="R2881" s="1226" t="s">
        <v>73</v>
      </c>
      <c r="S2881" s="1226" t="s">
        <v>152</v>
      </c>
    </row>
    <row r="2882" spans="1:19" ht="20.25" customHeight="1">
      <c r="A2882" s="1226" t="s">
        <v>110</v>
      </c>
      <c r="B2882" s="1227" t="s">
        <v>4643</v>
      </c>
      <c r="C2882" s="1226" t="s">
        <v>64</v>
      </c>
      <c r="D2882" s="1055" t="s">
        <v>4489</v>
      </c>
      <c r="E2882" s="1227"/>
      <c r="F2882" s="1226" t="s">
        <v>881</v>
      </c>
      <c r="G2882" s="1227"/>
      <c r="H2882" s="1228">
        <v>1029</v>
      </c>
      <c r="I2882" s="1229">
        <v>10382.9</v>
      </c>
      <c r="J2882" s="1230">
        <v>0</v>
      </c>
      <c r="K2882" s="1122">
        <f t="shared" si="149"/>
        <v>0</v>
      </c>
      <c r="L2882" s="1014">
        <f t="shared" si="150"/>
        <v>0</v>
      </c>
      <c r="M2882" s="1011">
        <f t="shared" si="151"/>
        <v>10684004.1</v>
      </c>
      <c r="N2882" s="1227"/>
      <c r="O2882" s="1227" t="s">
        <v>4647</v>
      </c>
      <c r="P2882" s="1226" t="s">
        <v>284</v>
      </c>
      <c r="Q2882" s="1226" t="s">
        <v>336</v>
      </c>
      <c r="R2882" s="1226" t="s">
        <v>73</v>
      </c>
      <c r="S2882" s="1226" t="s">
        <v>152</v>
      </c>
    </row>
    <row r="2883" spans="1:19" ht="20.25" customHeight="1">
      <c r="A2883" s="1226" t="s">
        <v>110</v>
      </c>
      <c r="B2883" s="1227" t="s">
        <v>4643</v>
      </c>
      <c r="C2883" s="1226" t="s">
        <v>64</v>
      </c>
      <c r="D2883" s="1055" t="s">
        <v>4489</v>
      </c>
      <c r="E2883" s="1227"/>
      <c r="F2883" s="1226" t="s">
        <v>76</v>
      </c>
      <c r="G2883" s="1227"/>
      <c r="H2883" s="1228">
        <v>1029</v>
      </c>
      <c r="I2883" s="1229">
        <v>62100</v>
      </c>
      <c r="J2883" s="1230">
        <v>0</v>
      </c>
      <c r="K2883" s="1122">
        <f t="shared" si="149"/>
        <v>0</v>
      </c>
      <c r="L2883" s="1014">
        <f t="shared" si="150"/>
        <v>0</v>
      </c>
      <c r="M2883" s="1011">
        <f t="shared" si="151"/>
        <v>63900900</v>
      </c>
      <c r="N2883" s="1227"/>
      <c r="O2883" s="1227" t="s">
        <v>508</v>
      </c>
      <c r="P2883" s="1226" t="s">
        <v>284</v>
      </c>
      <c r="Q2883" s="1226" t="s">
        <v>278</v>
      </c>
      <c r="R2883" s="1226" t="s">
        <v>73</v>
      </c>
      <c r="S2883" s="1226" t="s">
        <v>152</v>
      </c>
    </row>
    <row r="2884" spans="1:19" ht="20.25" customHeight="1">
      <c r="A2884" s="1226" t="s">
        <v>110</v>
      </c>
      <c r="B2884" s="1227" t="s">
        <v>4643</v>
      </c>
      <c r="C2884" s="1226" t="s">
        <v>64</v>
      </c>
      <c r="D2884" s="1055" t="s">
        <v>4489</v>
      </c>
      <c r="E2884" s="1227"/>
      <c r="F2884" s="1226" t="s">
        <v>75</v>
      </c>
      <c r="G2884" s="1227"/>
      <c r="H2884" s="1228">
        <v>1029</v>
      </c>
      <c r="I2884" s="1229">
        <v>45333.3</v>
      </c>
      <c r="J2884" s="1230">
        <v>0</v>
      </c>
      <c r="K2884" s="1122">
        <f t="shared" si="149"/>
        <v>0</v>
      </c>
      <c r="L2884" s="1014">
        <f t="shared" si="150"/>
        <v>0</v>
      </c>
      <c r="M2884" s="1011">
        <f t="shared" si="151"/>
        <v>46647965.700000003</v>
      </c>
      <c r="N2884" s="1227"/>
      <c r="O2884" s="1227" t="s">
        <v>4648</v>
      </c>
      <c r="P2884" s="1226" t="s">
        <v>284</v>
      </c>
      <c r="Q2884" s="1226" t="s">
        <v>272</v>
      </c>
      <c r="R2884" s="1226" t="s">
        <v>73</v>
      </c>
      <c r="S2884" s="1226" t="s">
        <v>152</v>
      </c>
    </row>
    <row r="2885" spans="1:19" ht="20.25" customHeight="1">
      <c r="A2885" s="1226" t="s">
        <v>110</v>
      </c>
      <c r="B2885" s="1227" t="s">
        <v>4643</v>
      </c>
      <c r="C2885" s="1226" t="s">
        <v>64</v>
      </c>
      <c r="D2885" s="1055" t="s">
        <v>4489</v>
      </c>
      <c r="E2885" s="1227"/>
      <c r="F2885" s="1226" t="s">
        <v>1580</v>
      </c>
      <c r="G2885" s="1227"/>
      <c r="H2885" s="1228">
        <v>1029</v>
      </c>
      <c r="I2885" s="1229">
        <v>10967.7</v>
      </c>
      <c r="J2885" s="1230">
        <v>0</v>
      </c>
      <c r="K2885" s="1122">
        <f t="shared" si="149"/>
        <v>0</v>
      </c>
      <c r="L2885" s="1014">
        <f t="shared" si="150"/>
        <v>0</v>
      </c>
      <c r="M2885" s="1011">
        <f t="shared" si="151"/>
        <v>11285763.300000001</v>
      </c>
      <c r="N2885" s="1227"/>
      <c r="O2885" s="1227" t="s">
        <v>4648</v>
      </c>
      <c r="P2885" s="1226" t="s">
        <v>284</v>
      </c>
      <c r="Q2885" s="1226" t="s">
        <v>336</v>
      </c>
      <c r="R2885" s="1226" t="s">
        <v>73</v>
      </c>
      <c r="S2885" s="1226" t="s">
        <v>152</v>
      </c>
    </row>
    <row r="2886" spans="1:19" ht="20.25" customHeight="1">
      <c r="A2886" s="1226" t="s">
        <v>110</v>
      </c>
      <c r="B2886" s="1227" t="s">
        <v>4643</v>
      </c>
      <c r="C2886" s="1226" t="s">
        <v>64</v>
      </c>
      <c r="D2886" s="1055" t="s">
        <v>4489</v>
      </c>
      <c r="E2886" s="1227"/>
      <c r="F2886" s="1226" t="s">
        <v>81</v>
      </c>
      <c r="G2886" s="1227"/>
      <c r="H2886" s="1228">
        <v>1029</v>
      </c>
      <c r="I2886" s="1229">
        <v>6397.8</v>
      </c>
      <c r="J2886" s="1230">
        <v>0</v>
      </c>
      <c r="K2886" s="1122">
        <f t="shared" si="149"/>
        <v>0</v>
      </c>
      <c r="L2886" s="1014">
        <f t="shared" si="150"/>
        <v>0</v>
      </c>
      <c r="M2886" s="1011">
        <f t="shared" si="151"/>
        <v>6583336.2000000002</v>
      </c>
      <c r="N2886" s="1227"/>
      <c r="O2886" s="1227" t="s">
        <v>4648</v>
      </c>
      <c r="P2886" s="1226" t="s">
        <v>284</v>
      </c>
      <c r="Q2886" s="1226" t="s">
        <v>336</v>
      </c>
      <c r="R2886" s="1226" t="s">
        <v>73</v>
      </c>
      <c r="S2886" s="1226" t="s">
        <v>152</v>
      </c>
    </row>
    <row r="2887" spans="1:19" ht="20.25" customHeight="1">
      <c r="A2887" s="1226" t="s">
        <v>110</v>
      </c>
      <c r="B2887" s="1227" t="s">
        <v>4643</v>
      </c>
      <c r="C2887" s="1226" t="s">
        <v>64</v>
      </c>
      <c r="D2887" s="1055" t="s">
        <v>4489</v>
      </c>
      <c r="E2887" s="1227"/>
      <c r="F2887" s="1226" t="s">
        <v>85</v>
      </c>
      <c r="G2887" s="1227"/>
      <c r="H2887" s="1228">
        <v>1029</v>
      </c>
      <c r="I2887" s="1229">
        <v>13801.1</v>
      </c>
      <c r="J2887" s="1230">
        <v>0</v>
      </c>
      <c r="K2887" s="1122">
        <f t="shared" si="149"/>
        <v>0</v>
      </c>
      <c r="L2887" s="1014">
        <f t="shared" si="150"/>
        <v>0</v>
      </c>
      <c r="M2887" s="1011">
        <f t="shared" si="151"/>
        <v>14201331.9</v>
      </c>
      <c r="N2887" s="1227"/>
      <c r="O2887" s="1227" t="s">
        <v>4648</v>
      </c>
      <c r="P2887" s="1226" t="s">
        <v>284</v>
      </c>
      <c r="Q2887" s="1226" t="s">
        <v>336</v>
      </c>
      <c r="R2887" s="1226" t="s">
        <v>73</v>
      </c>
      <c r="S2887" s="1226" t="s">
        <v>152</v>
      </c>
    </row>
    <row r="2888" spans="1:19" ht="20.25" customHeight="1">
      <c r="A2888" s="1226" t="s">
        <v>110</v>
      </c>
      <c r="B2888" s="1227" t="s">
        <v>4643</v>
      </c>
      <c r="C2888" s="1226" t="s">
        <v>64</v>
      </c>
      <c r="D2888" s="1055" t="s">
        <v>4489</v>
      </c>
      <c r="E2888" s="1227"/>
      <c r="F2888" s="1226" t="s">
        <v>81</v>
      </c>
      <c r="G2888" s="1227"/>
      <c r="H2888" s="1228">
        <v>2058</v>
      </c>
      <c r="I2888" s="1229">
        <v>8375</v>
      </c>
      <c r="J2888" s="1230">
        <v>0</v>
      </c>
      <c r="K2888" s="1122">
        <f t="shared" si="149"/>
        <v>0</v>
      </c>
      <c r="L2888" s="1014">
        <f t="shared" si="150"/>
        <v>0</v>
      </c>
      <c r="M2888" s="1011">
        <f t="shared" si="151"/>
        <v>17235750</v>
      </c>
      <c r="N2888" s="1227"/>
      <c r="O2888" s="1227" t="s">
        <v>4649</v>
      </c>
      <c r="P2888" s="1226" t="s">
        <v>284</v>
      </c>
      <c r="Q2888" s="1226" t="s">
        <v>336</v>
      </c>
      <c r="R2888" s="1226" t="s">
        <v>73</v>
      </c>
      <c r="S2888" s="1226" t="s">
        <v>152</v>
      </c>
    </row>
    <row r="2889" spans="1:19" ht="20.25" customHeight="1">
      <c r="A2889" s="1226" t="s">
        <v>110</v>
      </c>
      <c r="B2889" s="1227" t="s">
        <v>4643</v>
      </c>
      <c r="C2889" s="1226" t="s">
        <v>64</v>
      </c>
      <c r="D2889" s="1055" t="s">
        <v>4489</v>
      </c>
      <c r="E2889" s="1227"/>
      <c r="F2889" s="1226" t="s">
        <v>386</v>
      </c>
      <c r="G2889" s="1227"/>
      <c r="H2889" s="1228">
        <v>2058</v>
      </c>
      <c r="I2889" s="1229">
        <v>2153.6</v>
      </c>
      <c r="J2889" s="1230">
        <v>0</v>
      </c>
      <c r="K2889" s="1122">
        <f t="shared" si="149"/>
        <v>0</v>
      </c>
      <c r="L2889" s="1014">
        <f t="shared" si="150"/>
        <v>0</v>
      </c>
      <c r="M2889" s="1011">
        <f t="shared" si="151"/>
        <v>4432108.8</v>
      </c>
      <c r="N2889" s="1227"/>
      <c r="O2889" s="1227" t="s">
        <v>4649</v>
      </c>
      <c r="P2889" s="1226" t="s">
        <v>284</v>
      </c>
      <c r="Q2889" s="1226" t="s">
        <v>336</v>
      </c>
      <c r="R2889" s="1226" t="s">
        <v>73</v>
      </c>
      <c r="S2889" s="1226" t="s">
        <v>152</v>
      </c>
    </row>
    <row r="2890" spans="1:19" ht="20.25" customHeight="1">
      <c r="A2890" s="1226" t="s">
        <v>110</v>
      </c>
      <c r="B2890" s="1227" t="s">
        <v>4643</v>
      </c>
      <c r="C2890" s="1226" t="s">
        <v>64</v>
      </c>
      <c r="D2890" s="1055" t="s">
        <v>4489</v>
      </c>
      <c r="E2890" s="1227"/>
      <c r="F2890" s="1226" t="s">
        <v>366</v>
      </c>
      <c r="G2890" s="1227"/>
      <c r="H2890" s="1228">
        <v>2058</v>
      </c>
      <c r="I2890" s="1229">
        <v>6221.4</v>
      </c>
      <c r="J2890" s="1230">
        <v>0</v>
      </c>
      <c r="K2890" s="1122">
        <f t="shared" si="149"/>
        <v>0</v>
      </c>
      <c r="L2890" s="1014">
        <f t="shared" si="150"/>
        <v>0</v>
      </c>
      <c r="M2890" s="1011">
        <f t="shared" si="151"/>
        <v>12803641.199999999</v>
      </c>
      <c r="N2890" s="1227"/>
      <c r="O2890" s="1227" t="s">
        <v>4649</v>
      </c>
      <c r="P2890" s="1226" t="s">
        <v>284</v>
      </c>
      <c r="Q2890" s="1226" t="s">
        <v>336</v>
      </c>
      <c r="R2890" s="1226" t="s">
        <v>73</v>
      </c>
      <c r="S2890" s="1226" t="s">
        <v>152</v>
      </c>
    </row>
    <row r="2891" spans="1:19" ht="20.25" customHeight="1">
      <c r="A2891" s="1226" t="s">
        <v>110</v>
      </c>
      <c r="B2891" s="1227" t="s">
        <v>4643</v>
      </c>
      <c r="C2891" s="1226" t="s">
        <v>64</v>
      </c>
      <c r="D2891" s="1055" t="s">
        <v>4489</v>
      </c>
      <c r="E2891" s="1227"/>
      <c r="F2891" s="1226" t="s">
        <v>985</v>
      </c>
      <c r="G2891" s="1227"/>
      <c r="H2891" s="1228">
        <v>1029</v>
      </c>
      <c r="I2891" s="1229">
        <v>7650</v>
      </c>
      <c r="J2891" s="1230">
        <v>0</v>
      </c>
      <c r="K2891" s="1122">
        <f t="shared" si="149"/>
        <v>0</v>
      </c>
      <c r="L2891" s="1014">
        <f t="shared" si="150"/>
        <v>0</v>
      </c>
      <c r="M2891" s="1011">
        <f t="shared" si="151"/>
        <v>7871850</v>
      </c>
      <c r="N2891" s="1227"/>
      <c r="O2891" s="1227" t="s">
        <v>586</v>
      </c>
      <c r="P2891" s="1226" t="s">
        <v>284</v>
      </c>
      <c r="Q2891" s="1226" t="s">
        <v>336</v>
      </c>
      <c r="R2891" s="1226" t="s">
        <v>73</v>
      </c>
      <c r="S2891" s="1226" t="s">
        <v>152</v>
      </c>
    </row>
    <row r="2892" spans="1:19" ht="20.25" customHeight="1">
      <c r="A2892" s="1226" t="s">
        <v>110</v>
      </c>
      <c r="B2892" s="1227" t="s">
        <v>4643</v>
      </c>
      <c r="C2892" s="1226" t="s">
        <v>64</v>
      </c>
      <c r="D2892" s="1055" t="s">
        <v>4489</v>
      </c>
      <c r="E2892" s="1227"/>
      <c r="F2892" s="1226" t="s">
        <v>985</v>
      </c>
      <c r="G2892" s="1227"/>
      <c r="H2892" s="1228">
        <v>1029</v>
      </c>
      <c r="I2892" s="1229">
        <v>7650</v>
      </c>
      <c r="J2892" s="1230">
        <v>0</v>
      </c>
      <c r="K2892" s="1122">
        <f t="shared" si="149"/>
        <v>0</v>
      </c>
      <c r="L2892" s="1014">
        <f t="shared" si="150"/>
        <v>0</v>
      </c>
      <c r="M2892" s="1011">
        <f t="shared" si="151"/>
        <v>7871850</v>
      </c>
      <c r="N2892" s="1227"/>
      <c r="O2892" s="1227" t="s">
        <v>4650</v>
      </c>
      <c r="P2892" s="1226" t="s">
        <v>284</v>
      </c>
      <c r="Q2892" s="1226" t="s">
        <v>336</v>
      </c>
      <c r="R2892" s="1226" t="s">
        <v>73</v>
      </c>
      <c r="S2892" s="1226" t="s">
        <v>152</v>
      </c>
    </row>
    <row r="2893" spans="1:19" ht="20.25" customHeight="1">
      <c r="A2893" s="1226" t="s">
        <v>110</v>
      </c>
      <c r="B2893" s="1227" t="s">
        <v>4643</v>
      </c>
      <c r="C2893" s="1226" t="s">
        <v>64</v>
      </c>
      <c r="D2893" s="1055" t="s">
        <v>4489</v>
      </c>
      <c r="E2893" s="1227"/>
      <c r="F2893" s="1226" t="s">
        <v>2296</v>
      </c>
      <c r="G2893" s="1227"/>
      <c r="H2893" s="1228">
        <v>909</v>
      </c>
      <c r="I2893" s="1229">
        <v>6750</v>
      </c>
      <c r="J2893" s="1230">
        <v>0</v>
      </c>
      <c r="K2893" s="1122">
        <f t="shared" si="149"/>
        <v>0</v>
      </c>
      <c r="L2893" s="1014">
        <f t="shared" si="150"/>
        <v>0</v>
      </c>
      <c r="M2893" s="1011">
        <f t="shared" si="151"/>
        <v>6135750</v>
      </c>
      <c r="N2893" s="1227"/>
      <c r="O2893" s="1227" t="s">
        <v>586</v>
      </c>
      <c r="P2893" s="1226" t="s">
        <v>284</v>
      </c>
      <c r="Q2893" s="1226" t="s">
        <v>336</v>
      </c>
      <c r="R2893" s="1226" t="s">
        <v>73</v>
      </c>
      <c r="S2893" s="1226" t="s">
        <v>152</v>
      </c>
    </row>
    <row r="2894" spans="1:19" ht="20.25" customHeight="1">
      <c r="A2894" s="1226" t="s">
        <v>110</v>
      </c>
      <c r="B2894" s="1227" t="s">
        <v>4643</v>
      </c>
      <c r="C2894" s="1226" t="s">
        <v>64</v>
      </c>
      <c r="D2894" s="1055" t="s">
        <v>4489</v>
      </c>
      <c r="E2894" s="1227"/>
      <c r="F2894" s="1226" t="s">
        <v>2296</v>
      </c>
      <c r="G2894" s="1227"/>
      <c r="H2894" s="1228">
        <v>909</v>
      </c>
      <c r="I2894" s="1229">
        <v>6750</v>
      </c>
      <c r="J2894" s="1230">
        <v>0</v>
      </c>
      <c r="K2894" s="1122">
        <f t="shared" si="149"/>
        <v>0</v>
      </c>
      <c r="L2894" s="1014">
        <f t="shared" si="150"/>
        <v>0</v>
      </c>
      <c r="M2894" s="1011">
        <f t="shared" si="151"/>
        <v>6135750</v>
      </c>
      <c r="N2894" s="1227"/>
      <c r="O2894" s="1227" t="s">
        <v>587</v>
      </c>
      <c r="P2894" s="1226" t="s">
        <v>284</v>
      </c>
      <c r="Q2894" s="1226" t="s">
        <v>336</v>
      </c>
      <c r="R2894" s="1226" t="s">
        <v>73</v>
      </c>
      <c r="S2894" s="1226" t="s">
        <v>152</v>
      </c>
    </row>
    <row r="2895" spans="1:19" ht="20.25" customHeight="1">
      <c r="A2895" s="1226" t="s">
        <v>110</v>
      </c>
      <c r="B2895" s="1227" t="s">
        <v>4643</v>
      </c>
      <c r="C2895" s="1226" t="s">
        <v>64</v>
      </c>
      <c r="D2895" s="1055" t="s">
        <v>4489</v>
      </c>
      <c r="E2895" s="1227"/>
      <c r="F2895" s="1226" t="s">
        <v>83</v>
      </c>
      <c r="G2895" s="1227"/>
      <c r="H2895" s="1228">
        <v>1029</v>
      </c>
      <c r="I2895" s="1229">
        <v>14400</v>
      </c>
      <c r="J2895" s="1230">
        <v>0</v>
      </c>
      <c r="K2895" s="1122">
        <f t="shared" si="149"/>
        <v>0</v>
      </c>
      <c r="L2895" s="1014">
        <f t="shared" si="150"/>
        <v>0</v>
      </c>
      <c r="M2895" s="1011">
        <f t="shared" si="151"/>
        <v>14817600</v>
      </c>
      <c r="N2895" s="1227"/>
      <c r="O2895" s="1227" t="s">
        <v>11</v>
      </c>
      <c r="P2895" s="1226" t="s">
        <v>284</v>
      </c>
      <c r="Q2895" s="1226" t="s">
        <v>336</v>
      </c>
      <c r="R2895" s="1226" t="s">
        <v>73</v>
      </c>
      <c r="S2895" s="1226" t="s">
        <v>152</v>
      </c>
    </row>
    <row r="2896" spans="1:19" ht="20.25" customHeight="1">
      <c r="A2896" s="1226" t="s">
        <v>110</v>
      </c>
      <c r="B2896" s="1227" t="s">
        <v>4643</v>
      </c>
      <c r="C2896" s="1226" t="s">
        <v>64</v>
      </c>
      <c r="D2896" s="1055" t="s">
        <v>4489</v>
      </c>
      <c r="E2896" s="1227"/>
      <c r="F2896" s="1226" t="s">
        <v>71</v>
      </c>
      <c r="G2896" s="1227"/>
      <c r="H2896" s="1228">
        <v>1029</v>
      </c>
      <c r="I2896" s="1229">
        <v>43485.2</v>
      </c>
      <c r="J2896" s="1230">
        <v>0</v>
      </c>
      <c r="K2896" s="1122">
        <f t="shared" si="149"/>
        <v>0</v>
      </c>
      <c r="L2896" s="1014">
        <f t="shared" si="150"/>
        <v>0</v>
      </c>
      <c r="M2896" s="1011">
        <f t="shared" si="151"/>
        <v>44746270.799999997</v>
      </c>
      <c r="N2896" s="1227"/>
      <c r="O2896" s="1227" t="s">
        <v>4651</v>
      </c>
      <c r="P2896" s="1226" t="s">
        <v>284</v>
      </c>
      <c r="Q2896" s="1226" t="s">
        <v>271</v>
      </c>
      <c r="R2896" s="1226" t="s">
        <v>73</v>
      </c>
      <c r="S2896" s="1226" t="s">
        <v>152</v>
      </c>
    </row>
    <row r="2897" spans="1:19" ht="20.25" customHeight="1">
      <c r="A2897" s="1226" t="s">
        <v>110</v>
      </c>
      <c r="B2897" s="1227" t="s">
        <v>4643</v>
      </c>
      <c r="C2897" s="1226" t="s">
        <v>64</v>
      </c>
      <c r="D2897" s="1055" t="s">
        <v>4489</v>
      </c>
      <c r="E2897" s="1227"/>
      <c r="F2897" s="1226" t="s">
        <v>2714</v>
      </c>
      <c r="G2897" s="1227"/>
      <c r="H2897" s="1228">
        <v>1029</v>
      </c>
      <c r="I2897" s="1229">
        <v>4768.6000000000004</v>
      </c>
      <c r="J2897" s="1230">
        <v>0</v>
      </c>
      <c r="K2897" s="1122">
        <f t="shared" si="149"/>
        <v>0</v>
      </c>
      <c r="L2897" s="1014">
        <f t="shared" si="150"/>
        <v>0</v>
      </c>
      <c r="M2897" s="1011">
        <f t="shared" si="151"/>
        <v>4906889.4000000004</v>
      </c>
      <c r="N2897" s="1227"/>
      <c r="O2897" s="1227" t="s">
        <v>4651</v>
      </c>
      <c r="P2897" s="1226" t="s">
        <v>284</v>
      </c>
      <c r="Q2897" s="1226" t="s">
        <v>336</v>
      </c>
      <c r="R2897" s="1226" t="s">
        <v>73</v>
      </c>
      <c r="S2897" s="1226" t="s">
        <v>152</v>
      </c>
    </row>
    <row r="2898" spans="1:19" ht="20.25" customHeight="1">
      <c r="A2898" s="1226" t="s">
        <v>110</v>
      </c>
      <c r="B2898" s="1227" t="s">
        <v>4643</v>
      </c>
      <c r="C2898" s="1226" t="s">
        <v>64</v>
      </c>
      <c r="D2898" s="1055" t="s">
        <v>4489</v>
      </c>
      <c r="E2898" s="1227"/>
      <c r="F2898" s="1226" t="s">
        <v>2714</v>
      </c>
      <c r="G2898" s="1227"/>
      <c r="H2898" s="1228">
        <v>1029</v>
      </c>
      <c r="I2898" s="1229">
        <v>4768.6000000000004</v>
      </c>
      <c r="J2898" s="1230">
        <v>0</v>
      </c>
      <c r="K2898" s="1122">
        <f t="shared" si="149"/>
        <v>0</v>
      </c>
      <c r="L2898" s="1014">
        <f t="shared" si="150"/>
        <v>0</v>
      </c>
      <c r="M2898" s="1011">
        <f t="shared" si="151"/>
        <v>4906889.4000000004</v>
      </c>
      <c r="N2898" s="1227"/>
      <c r="O2898" s="1227" t="s">
        <v>4651</v>
      </c>
      <c r="P2898" s="1226" t="s">
        <v>284</v>
      </c>
      <c r="Q2898" s="1226" t="s">
        <v>336</v>
      </c>
      <c r="R2898" s="1226" t="s">
        <v>73</v>
      </c>
      <c r="S2898" s="1226" t="s">
        <v>152</v>
      </c>
    </row>
    <row r="2899" spans="1:19" ht="20.25" customHeight="1">
      <c r="A2899" s="1226" t="s">
        <v>110</v>
      </c>
      <c r="B2899" s="1227" t="s">
        <v>4652</v>
      </c>
      <c r="C2899" s="1226" t="s">
        <v>64</v>
      </c>
      <c r="D2899" s="1055" t="s">
        <v>4489</v>
      </c>
      <c r="E2899" s="1227"/>
      <c r="F2899" s="1226" t="s">
        <v>509</v>
      </c>
      <c r="G2899" s="1227"/>
      <c r="H2899" s="1228">
        <v>1029</v>
      </c>
      <c r="I2899" s="1229">
        <v>2384.3000000000002</v>
      </c>
      <c r="J2899" s="1230">
        <v>0</v>
      </c>
      <c r="K2899" s="1122">
        <f t="shared" si="149"/>
        <v>0</v>
      </c>
      <c r="L2899" s="1014">
        <f t="shared" si="150"/>
        <v>0</v>
      </c>
      <c r="M2899" s="1011">
        <f t="shared" si="151"/>
        <v>2453444.7000000002</v>
      </c>
      <c r="N2899" s="1227"/>
      <c r="O2899" s="1227" t="s">
        <v>4651</v>
      </c>
      <c r="P2899" s="1226" t="s">
        <v>284</v>
      </c>
      <c r="Q2899" s="1226" t="s">
        <v>336</v>
      </c>
      <c r="R2899" s="1226" t="s">
        <v>73</v>
      </c>
      <c r="S2899" s="1226" t="s">
        <v>152</v>
      </c>
    </row>
    <row r="2900" spans="1:19" ht="20.25" customHeight="1">
      <c r="A2900" s="1226" t="s">
        <v>110</v>
      </c>
      <c r="B2900" s="1227" t="s">
        <v>4643</v>
      </c>
      <c r="C2900" s="1226" t="s">
        <v>64</v>
      </c>
      <c r="D2900" s="1055" t="s">
        <v>4489</v>
      </c>
      <c r="E2900" s="1227"/>
      <c r="F2900" s="1226" t="s">
        <v>509</v>
      </c>
      <c r="G2900" s="1227"/>
      <c r="H2900" s="1228">
        <v>1029</v>
      </c>
      <c r="I2900" s="1229">
        <v>2384.3000000000002</v>
      </c>
      <c r="J2900" s="1230">
        <v>0</v>
      </c>
      <c r="K2900" s="1122">
        <f t="shared" si="149"/>
        <v>0</v>
      </c>
      <c r="L2900" s="1014">
        <f t="shared" si="150"/>
        <v>0</v>
      </c>
      <c r="M2900" s="1011">
        <f t="shared" si="151"/>
        <v>2453444.7000000002</v>
      </c>
      <c r="N2900" s="1227"/>
      <c r="O2900" s="1227" t="s">
        <v>4651</v>
      </c>
      <c r="P2900" s="1226" t="s">
        <v>284</v>
      </c>
      <c r="Q2900" s="1226" t="s">
        <v>336</v>
      </c>
      <c r="R2900" s="1226" t="s">
        <v>73</v>
      </c>
      <c r="S2900" s="1226" t="s">
        <v>152</v>
      </c>
    </row>
    <row r="2901" spans="1:19" ht="20.25" customHeight="1">
      <c r="A2901" s="1226" t="s">
        <v>110</v>
      </c>
      <c r="B2901" s="1227" t="s">
        <v>4643</v>
      </c>
      <c r="C2901" s="1226" t="s">
        <v>64</v>
      </c>
      <c r="D2901" s="1055" t="s">
        <v>4489</v>
      </c>
      <c r="E2901" s="1227"/>
      <c r="F2901" s="1226" t="s">
        <v>1575</v>
      </c>
      <c r="G2901" s="1227"/>
      <c r="H2901" s="1228">
        <v>1029</v>
      </c>
      <c r="I2901" s="1229">
        <v>8174.8</v>
      </c>
      <c r="J2901" s="1230">
        <v>0</v>
      </c>
      <c r="K2901" s="1122">
        <f t="shared" si="149"/>
        <v>0</v>
      </c>
      <c r="L2901" s="1014">
        <f t="shared" si="150"/>
        <v>0</v>
      </c>
      <c r="M2901" s="1011">
        <f t="shared" si="151"/>
        <v>8411869.2000000011</v>
      </c>
      <c r="N2901" s="1227"/>
      <c r="O2901" s="1227" t="s">
        <v>4651</v>
      </c>
      <c r="P2901" s="1226" t="s">
        <v>284</v>
      </c>
      <c r="Q2901" s="1226" t="s">
        <v>336</v>
      </c>
      <c r="R2901" s="1226" t="s">
        <v>73</v>
      </c>
      <c r="S2901" s="1226" t="s">
        <v>152</v>
      </c>
    </row>
    <row r="2902" spans="1:19" ht="20.25" customHeight="1">
      <c r="A2902" s="1226" t="s">
        <v>110</v>
      </c>
      <c r="B2902" s="1227" t="s">
        <v>4643</v>
      </c>
      <c r="C2902" s="1226" t="s">
        <v>64</v>
      </c>
      <c r="D2902" s="1055" t="s">
        <v>4489</v>
      </c>
      <c r="E2902" s="1227"/>
      <c r="F2902" s="1226" t="s">
        <v>875</v>
      </c>
      <c r="G2902" s="1227"/>
      <c r="H2902" s="1228">
        <v>1029</v>
      </c>
      <c r="I2902" s="1229">
        <v>7834.2</v>
      </c>
      <c r="J2902" s="1230">
        <v>0</v>
      </c>
      <c r="K2902" s="1122">
        <f t="shared" si="149"/>
        <v>0</v>
      </c>
      <c r="L2902" s="1014">
        <f t="shared" si="150"/>
        <v>0</v>
      </c>
      <c r="M2902" s="1011">
        <f t="shared" si="151"/>
        <v>8061391.7999999998</v>
      </c>
      <c r="N2902" s="1227"/>
      <c r="O2902" s="1227" t="s">
        <v>4651</v>
      </c>
      <c r="P2902" s="1226" t="s">
        <v>284</v>
      </c>
      <c r="Q2902" s="1226" t="s">
        <v>336</v>
      </c>
      <c r="R2902" s="1226" t="s">
        <v>73</v>
      </c>
      <c r="S2902" s="1226" t="s">
        <v>152</v>
      </c>
    </row>
    <row r="2903" spans="1:19" ht="20.25" customHeight="1">
      <c r="A2903" s="1226" t="s">
        <v>4653</v>
      </c>
      <c r="B2903" s="1227" t="s">
        <v>4654</v>
      </c>
      <c r="C2903" s="1226" t="s">
        <v>399</v>
      </c>
      <c r="D2903" s="1055" t="s">
        <v>4480</v>
      </c>
      <c r="E2903" s="1227"/>
      <c r="F2903" s="1226" t="s">
        <v>1083</v>
      </c>
      <c r="G2903" s="1227"/>
      <c r="H2903" s="1228">
        <v>358</v>
      </c>
      <c r="I2903" s="1229">
        <v>224546.4</v>
      </c>
      <c r="J2903" s="1230">
        <v>29.1</v>
      </c>
      <c r="K2903" s="1122">
        <f t="shared" si="149"/>
        <v>10417.800000000001</v>
      </c>
      <c r="L2903" s="1014">
        <f t="shared" si="150"/>
        <v>10.417800000000002</v>
      </c>
      <c r="M2903" s="1011">
        <f t="shared" si="151"/>
        <v>80387611.200000003</v>
      </c>
      <c r="N2903" s="1227"/>
      <c r="O2903" s="1227" t="s">
        <v>4655</v>
      </c>
      <c r="P2903" s="1226" t="s">
        <v>3735</v>
      </c>
      <c r="Q2903" s="1226" t="s">
        <v>691</v>
      </c>
      <c r="R2903" s="1226" t="s">
        <v>60</v>
      </c>
      <c r="S2903" s="1226" t="s">
        <v>152</v>
      </c>
    </row>
    <row r="2904" spans="1:19" ht="20.25" customHeight="1">
      <c r="A2904" s="1226" t="s">
        <v>4653</v>
      </c>
      <c r="B2904" s="1227" t="s">
        <v>4656</v>
      </c>
      <c r="C2904" s="1226" t="s">
        <v>399</v>
      </c>
      <c r="D2904" s="1055" t="s">
        <v>4480</v>
      </c>
      <c r="E2904" s="1227"/>
      <c r="F2904" s="1226" t="s">
        <v>959</v>
      </c>
      <c r="G2904" s="1227"/>
      <c r="H2904" s="1228">
        <v>121</v>
      </c>
      <c r="I2904" s="1229">
        <v>104039.6</v>
      </c>
      <c r="J2904" s="1230">
        <v>40.299999999999997</v>
      </c>
      <c r="K2904" s="1122">
        <f t="shared" si="149"/>
        <v>4876.2999999999993</v>
      </c>
      <c r="L2904" s="1014">
        <f t="shared" si="150"/>
        <v>4.8762999999999996</v>
      </c>
      <c r="M2904" s="1011">
        <f t="shared" si="151"/>
        <v>12588791.600000001</v>
      </c>
      <c r="N2904" s="1227"/>
      <c r="O2904" s="1227" t="s">
        <v>611</v>
      </c>
      <c r="P2904" s="1226" t="s">
        <v>3735</v>
      </c>
      <c r="Q2904" s="1226" t="s">
        <v>364</v>
      </c>
      <c r="R2904" s="1226" t="s">
        <v>68</v>
      </c>
      <c r="S2904" s="1226" t="s">
        <v>152</v>
      </c>
    </row>
    <row r="2905" spans="1:19" ht="20.25" customHeight="1">
      <c r="A2905" s="1226" t="s">
        <v>4657</v>
      </c>
      <c r="B2905" s="1227" t="s">
        <v>4658</v>
      </c>
      <c r="C2905" s="1226" t="s">
        <v>866</v>
      </c>
      <c r="D2905" s="1055" t="s">
        <v>4171</v>
      </c>
      <c r="E2905" s="1227"/>
      <c r="F2905" s="1226" t="s">
        <v>880</v>
      </c>
      <c r="G2905" s="1227"/>
      <c r="H2905" s="1228">
        <v>349</v>
      </c>
      <c r="I2905" s="1229">
        <v>3475.4</v>
      </c>
      <c r="J2905" s="1230">
        <v>0</v>
      </c>
      <c r="K2905" s="1122">
        <f t="shared" si="149"/>
        <v>0</v>
      </c>
      <c r="L2905" s="1014">
        <f t="shared" si="150"/>
        <v>0</v>
      </c>
      <c r="M2905" s="1011">
        <f t="shared" si="151"/>
        <v>1212914.6000000001</v>
      </c>
      <c r="N2905" s="1227"/>
      <c r="O2905" s="1227" t="s">
        <v>11</v>
      </c>
      <c r="P2905" s="1226" t="s">
        <v>482</v>
      </c>
      <c r="Q2905" s="1226" t="s">
        <v>336</v>
      </c>
      <c r="R2905" s="1226" t="s">
        <v>73</v>
      </c>
      <c r="S2905" s="1226" t="s">
        <v>59</v>
      </c>
    </row>
    <row r="2906" spans="1:19" ht="20.25" customHeight="1">
      <c r="A2906" s="1226" t="s">
        <v>4657</v>
      </c>
      <c r="B2906" s="1227" t="s">
        <v>4658</v>
      </c>
      <c r="C2906" s="1226" t="s">
        <v>866</v>
      </c>
      <c r="D2906" s="1055" t="s">
        <v>4171</v>
      </c>
      <c r="E2906" s="1227"/>
      <c r="F2906" s="1226" t="s">
        <v>440</v>
      </c>
      <c r="G2906" s="1227"/>
      <c r="H2906" s="1228">
        <v>349</v>
      </c>
      <c r="I2906" s="1229">
        <v>222041.5</v>
      </c>
      <c r="J2906" s="1230">
        <v>36.9</v>
      </c>
      <c r="K2906" s="1122">
        <f t="shared" si="149"/>
        <v>12878.1</v>
      </c>
      <c r="L2906" s="1014">
        <f t="shared" si="150"/>
        <v>12.8781</v>
      </c>
      <c r="M2906" s="1011">
        <f t="shared" si="151"/>
        <v>77492483.5</v>
      </c>
      <c r="N2906" s="1227"/>
      <c r="O2906" s="1227" t="s">
        <v>11</v>
      </c>
      <c r="P2906" s="1226" t="s">
        <v>482</v>
      </c>
      <c r="Q2906" s="1226" t="s">
        <v>327</v>
      </c>
      <c r="R2906" s="1226" t="s">
        <v>60</v>
      </c>
      <c r="S2906" s="1226" t="s">
        <v>59</v>
      </c>
    </row>
    <row r="2907" spans="1:19" ht="20.25" customHeight="1">
      <c r="A2907" s="1226" t="s">
        <v>4657</v>
      </c>
      <c r="B2907" s="1227" t="s">
        <v>4658</v>
      </c>
      <c r="C2907" s="1226" t="s">
        <v>866</v>
      </c>
      <c r="D2907" s="1055" t="s">
        <v>4171</v>
      </c>
      <c r="E2907" s="1227"/>
      <c r="F2907" s="1226" t="s">
        <v>267</v>
      </c>
      <c r="G2907" s="1227"/>
      <c r="H2907" s="1228">
        <v>360</v>
      </c>
      <c r="I2907" s="1229">
        <v>77962.5</v>
      </c>
      <c r="J2907" s="1230">
        <v>7.2</v>
      </c>
      <c r="K2907" s="1122">
        <f t="shared" si="149"/>
        <v>2592</v>
      </c>
      <c r="L2907" s="1014">
        <f t="shared" si="150"/>
        <v>2.5920000000000001</v>
      </c>
      <c r="M2907" s="1011">
        <f t="shared" si="151"/>
        <v>28066500</v>
      </c>
      <c r="N2907" s="1227"/>
      <c r="O2907" s="1227" t="s">
        <v>11</v>
      </c>
      <c r="P2907" s="1226" t="s">
        <v>482</v>
      </c>
      <c r="Q2907" s="1226" t="s">
        <v>344</v>
      </c>
      <c r="R2907" s="1226" t="s">
        <v>60</v>
      </c>
      <c r="S2907" s="1226" t="s">
        <v>59</v>
      </c>
    </row>
    <row r="2908" spans="1:19" ht="20.25" customHeight="1">
      <c r="A2908" s="1226" t="s">
        <v>4657</v>
      </c>
      <c r="B2908" s="1227" t="s">
        <v>4658</v>
      </c>
      <c r="C2908" s="1226" t="s">
        <v>866</v>
      </c>
      <c r="D2908" s="1055" t="s">
        <v>4171</v>
      </c>
      <c r="E2908" s="1227"/>
      <c r="F2908" s="1226" t="s">
        <v>880</v>
      </c>
      <c r="G2908" s="1227"/>
      <c r="H2908" s="1228">
        <v>11</v>
      </c>
      <c r="I2908" s="1229">
        <v>3800.1</v>
      </c>
      <c r="J2908" s="1230">
        <v>0</v>
      </c>
      <c r="K2908" s="1122">
        <f t="shared" si="149"/>
        <v>0</v>
      </c>
      <c r="L2908" s="1014">
        <f t="shared" si="150"/>
        <v>0</v>
      </c>
      <c r="M2908" s="1011">
        <f t="shared" si="151"/>
        <v>41801.1</v>
      </c>
      <c r="N2908" s="1227"/>
      <c r="O2908" s="1227" t="s">
        <v>11</v>
      </c>
      <c r="P2908" s="1226" t="s">
        <v>482</v>
      </c>
      <c r="Q2908" s="1226" t="s">
        <v>336</v>
      </c>
      <c r="R2908" s="1226" t="s">
        <v>73</v>
      </c>
      <c r="S2908" s="1226" t="s">
        <v>59</v>
      </c>
    </row>
    <row r="2909" spans="1:19" ht="20.25" customHeight="1">
      <c r="A2909" s="1226" t="s">
        <v>4657</v>
      </c>
      <c r="B2909" s="1227" t="s">
        <v>4658</v>
      </c>
      <c r="C2909" s="1226" t="s">
        <v>866</v>
      </c>
      <c r="D2909" s="1055" t="s">
        <v>4171</v>
      </c>
      <c r="E2909" s="1227"/>
      <c r="F2909" s="1226" t="s">
        <v>4659</v>
      </c>
      <c r="G2909" s="1227"/>
      <c r="H2909" s="1228">
        <v>11</v>
      </c>
      <c r="I2909" s="1229">
        <v>131948.29999999999</v>
      </c>
      <c r="J2909" s="1230">
        <v>0</v>
      </c>
      <c r="K2909" s="1122">
        <f t="shared" si="149"/>
        <v>0</v>
      </c>
      <c r="L2909" s="1014">
        <f t="shared" si="150"/>
        <v>0</v>
      </c>
      <c r="M2909" s="1011">
        <f t="shared" si="151"/>
        <v>1451431.2999999998</v>
      </c>
      <c r="N2909" s="1227"/>
      <c r="O2909" s="1227" t="s">
        <v>11</v>
      </c>
      <c r="P2909" s="1226" t="s">
        <v>482</v>
      </c>
      <c r="Q2909" s="1226" t="s">
        <v>354</v>
      </c>
      <c r="R2909" s="1226" t="s">
        <v>70</v>
      </c>
      <c r="S2909" s="1226" t="s">
        <v>59</v>
      </c>
    </row>
    <row r="2910" spans="1:19" ht="20.25" customHeight="1">
      <c r="A2910" s="1226" t="s">
        <v>4657</v>
      </c>
      <c r="B2910" s="1227" t="s">
        <v>4658</v>
      </c>
      <c r="C2910" s="1226" t="s">
        <v>866</v>
      </c>
      <c r="D2910" s="1055" t="s">
        <v>4171</v>
      </c>
      <c r="E2910" s="1227"/>
      <c r="F2910" s="1226" t="s">
        <v>2983</v>
      </c>
      <c r="G2910" s="1227"/>
      <c r="H2910" s="1228">
        <v>11</v>
      </c>
      <c r="I2910" s="1229">
        <v>212172.79999999999</v>
      </c>
      <c r="J2910" s="1230">
        <v>29.3</v>
      </c>
      <c r="K2910" s="1122">
        <f t="shared" si="149"/>
        <v>322.3</v>
      </c>
      <c r="L2910" s="1014">
        <f t="shared" si="150"/>
        <v>0.32230000000000003</v>
      </c>
      <c r="M2910" s="1011">
        <f t="shared" si="151"/>
        <v>2333900.7999999998</v>
      </c>
      <c r="N2910" s="1227"/>
      <c r="O2910" s="1227" t="s">
        <v>11</v>
      </c>
      <c r="P2910" s="1226" t="s">
        <v>482</v>
      </c>
      <c r="Q2910" s="1226" t="s">
        <v>343</v>
      </c>
      <c r="R2910" s="1226" t="s">
        <v>60</v>
      </c>
      <c r="S2910" s="1226" t="s">
        <v>59</v>
      </c>
    </row>
    <row r="2911" spans="1:19" ht="20.25" customHeight="1">
      <c r="A2911" s="1226" t="s">
        <v>4657</v>
      </c>
      <c r="B2911" s="1227" t="s">
        <v>4658</v>
      </c>
      <c r="C2911" s="1226" t="s">
        <v>866</v>
      </c>
      <c r="D2911" s="1055" t="s">
        <v>4171</v>
      </c>
      <c r="E2911" s="1227"/>
      <c r="F2911" s="1226" t="s">
        <v>1901</v>
      </c>
      <c r="G2911" s="1227"/>
      <c r="H2911" s="1228">
        <v>13</v>
      </c>
      <c r="I2911" s="1229">
        <v>16249.3</v>
      </c>
      <c r="J2911" s="1230">
        <v>0</v>
      </c>
      <c r="K2911" s="1122">
        <f t="shared" si="149"/>
        <v>0</v>
      </c>
      <c r="L2911" s="1014">
        <f t="shared" si="150"/>
        <v>0</v>
      </c>
      <c r="M2911" s="1011">
        <f t="shared" si="151"/>
        <v>211240.9</v>
      </c>
      <c r="N2911" s="1227"/>
      <c r="O2911" s="1227" t="s">
        <v>11</v>
      </c>
      <c r="P2911" s="1226" t="s">
        <v>482</v>
      </c>
      <c r="Q2911" s="1226" t="s">
        <v>577</v>
      </c>
      <c r="R2911" s="1226" t="s">
        <v>4548</v>
      </c>
      <c r="S2911" s="1226" t="s">
        <v>59</v>
      </c>
    </row>
    <row r="2912" spans="1:19" ht="20.25" customHeight="1">
      <c r="A2912" s="1226" t="s">
        <v>4657</v>
      </c>
      <c r="B2912" s="1227" t="s">
        <v>4658</v>
      </c>
      <c r="C2912" s="1226" t="s">
        <v>866</v>
      </c>
      <c r="D2912" s="1055" t="s">
        <v>4171</v>
      </c>
      <c r="E2912" s="1227"/>
      <c r="F2912" s="1226" t="s">
        <v>4660</v>
      </c>
      <c r="G2912" s="1227"/>
      <c r="H2912" s="1228">
        <v>13</v>
      </c>
      <c r="I2912" s="1229">
        <v>66908.800000000003</v>
      </c>
      <c r="J2912" s="1230">
        <v>17.5</v>
      </c>
      <c r="K2912" s="1122">
        <f t="shared" si="149"/>
        <v>227.5</v>
      </c>
      <c r="L2912" s="1014">
        <f t="shared" si="150"/>
        <v>0.22750000000000001</v>
      </c>
      <c r="M2912" s="1011">
        <f t="shared" si="151"/>
        <v>869814.4</v>
      </c>
      <c r="N2912" s="1227"/>
      <c r="O2912" s="1227" t="s">
        <v>11</v>
      </c>
      <c r="P2912" s="1226" t="s">
        <v>482</v>
      </c>
      <c r="Q2912" s="1226" t="s">
        <v>270</v>
      </c>
      <c r="R2912" s="1226" t="s">
        <v>68</v>
      </c>
      <c r="S2912" s="1226" t="s">
        <v>59</v>
      </c>
    </row>
    <row r="2913" spans="1:19" ht="20.25" customHeight="1">
      <c r="A2913" s="1226" t="s">
        <v>4657</v>
      </c>
      <c r="B2913" s="1227" t="s">
        <v>4658</v>
      </c>
      <c r="C2913" s="1226" t="s">
        <v>866</v>
      </c>
      <c r="D2913" s="1055" t="s">
        <v>4171</v>
      </c>
      <c r="E2913" s="1227"/>
      <c r="F2913" s="1226" t="s">
        <v>1065</v>
      </c>
      <c r="G2913" s="1227"/>
      <c r="H2913" s="1228">
        <v>13</v>
      </c>
      <c r="I2913" s="1229">
        <v>49668.2</v>
      </c>
      <c r="J2913" s="1230">
        <v>0</v>
      </c>
      <c r="K2913" s="1122">
        <f t="shared" si="149"/>
        <v>0</v>
      </c>
      <c r="L2913" s="1014">
        <f t="shared" si="150"/>
        <v>0</v>
      </c>
      <c r="M2913" s="1011">
        <f t="shared" si="151"/>
        <v>645686.6</v>
      </c>
      <c r="N2913" s="1227"/>
      <c r="O2913" s="1227" t="s">
        <v>11</v>
      </c>
      <c r="P2913" s="1226" t="s">
        <v>482</v>
      </c>
      <c r="Q2913" s="1226" t="s">
        <v>336</v>
      </c>
      <c r="R2913" s="1226" t="s">
        <v>73</v>
      </c>
      <c r="S2913" s="1226" t="s">
        <v>59</v>
      </c>
    </row>
    <row r="2914" spans="1:19" ht="20.25" customHeight="1">
      <c r="A2914" s="1226" t="s">
        <v>4657</v>
      </c>
      <c r="B2914" s="1227" t="s">
        <v>4658</v>
      </c>
      <c r="C2914" s="1226" t="s">
        <v>866</v>
      </c>
      <c r="D2914" s="1055" t="s">
        <v>4171</v>
      </c>
      <c r="E2914" s="1227"/>
      <c r="F2914" s="1226" t="s">
        <v>1066</v>
      </c>
      <c r="G2914" s="1227"/>
      <c r="H2914" s="1228">
        <v>13</v>
      </c>
      <c r="I2914" s="1229">
        <v>126704.5</v>
      </c>
      <c r="J2914" s="1230">
        <v>40</v>
      </c>
      <c r="K2914" s="1122">
        <f t="shared" si="149"/>
        <v>520</v>
      </c>
      <c r="L2914" s="1014">
        <f t="shared" si="150"/>
        <v>0.52</v>
      </c>
      <c r="M2914" s="1011">
        <f t="shared" si="151"/>
        <v>1647158.5</v>
      </c>
      <c r="N2914" s="1227"/>
      <c r="O2914" s="1227" t="s">
        <v>11</v>
      </c>
      <c r="P2914" s="1226" t="s">
        <v>482</v>
      </c>
      <c r="Q2914" s="1226" t="s">
        <v>361</v>
      </c>
      <c r="R2914" s="1226" t="s">
        <v>68</v>
      </c>
      <c r="S2914" s="1226" t="s">
        <v>59</v>
      </c>
    </row>
    <row r="2915" spans="1:19" ht="20.25" customHeight="1">
      <c r="A2915" s="1226" t="s">
        <v>4657</v>
      </c>
      <c r="B2915" s="1227" t="s">
        <v>4658</v>
      </c>
      <c r="C2915" s="1226" t="s">
        <v>866</v>
      </c>
      <c r="D2915" s="1055" t="s">
        <v>4171</v>
      </c>
      <c r="E2915" s="1227"/>
      <c r="F2915" s="1226" t="s">
        <v>1066</v>
      </c>
      <c r="G2915" s="1227"/>
      <c r="H2915" s="1228">
        <v>2</v>
      </c>
      <c r="I2915" s="1229">
        <v>124538.7</v>
      </c>
      <c r="J2915" s="1230">
        <v>40</v>
      </c>
      <c r="K2915" s="1122">
        <f t="shared" si="149"/>
        <v>80</v>
      </c>
      <c r="L2915" s="1014">
        <f t="shared" si="150"/>
        <v>0.08</v>
      </c>
      <c r="M2915" s="1011">
        <f t="shared" si="151"/>
        <v>249077.4</v>
      </c>
      <c r="N2915" s="1227"/>
      <c r="O2915" s="1227" t="s">
        <v>11</v>
      </c>
      <c r="P2915" s="1226" t="s">
        <v>482</v>
      </c>
      <c r="Q2915" s="1226" t="s">
        <v>361</v>
      </c>
      <c r="R2915" s="1226" t="s">
        <v>68</v>
      </c>
      <c r="S2915" s="1226" t="s">
        <v>59</v>
      </c>
    </row>
    <row r="2916" spans="1:19" ht="20.25" customHeight="1">
      <c r="A2916" s="1226" t="s">
        <v>4657</v>
      </c>
      <c r="B2916" s="1227" t="s">
        <v>4661</v>
      </c>
      <c r="C2916" s="1226" t="s">
        <v>866</v>
      </c>
      <c r="D2916" s="1055" t="s">
        <v>4171</v>
      </c>
      <c r="E2916" s="1227"/>
      <c r="F2916" s="1226" t="s">
        <v>768</v>
      </c>
      <c r="G2916" s="1227"/>
      <c r="H2916" s="1228">
        <v>8</v>
      </c>
      <c r="I2916" s="1229">
        <v>257361.7</v>
      </c>
      <c r="J2916" s="1230">
        <v>41.1</v>
      </c>
      <c r="K2916" s="1122">
        <f t="shared" si="149"/>
        <v>328.8</v>
      </c>
      <c r="L2916" s="1014">
        <f t="shared" si="150"/>
        <v>0.32880000000000004</v>
      </c>
      <c r="M2916" s="1011">
        <f t="shared" si="151"/>
        <v>2058893.6</v>
      </c>
      <c r="N2916" s="1227"/>
      <c r="O2916" s="1227" t="s">
        <v>11</v>
      </c>
      <c r="P2916" s="1226" t="s">
        <v>482</v>
      </c>
      <c r="Q2916" s="1226" t="s">
        <v>364</v>
      </c>
      <c r="R2916" s="1226" t="s">
        <v>60</v>
      </c>
      <c r="S2916" s="1226" t="s">
        <v>59</v>
      </c>
    </row>
    <row r="2917" spans="1:19" ht="20.25" customHeight="1">
      <c r="A2917" s="1226" t="s">
        <v>4657</v>
      </c>
      <c r="B2917" s="1227" t="s">
        <v>4658</v>
      </c>
      <c r="C2917" s="1226" t="s">
        <v>866</v>
      </c>
      <c r="D2917" s="1055" t="s">
        <v>4171</v>
      </c>
      <c r="E2917" s="1227"/>
      <c r="F2917" s="1226" t="s">
        <v>4662</v>
      </c>
      <c r="G2917" s="1227"/>
      <c r="H2917" s="1228">
        <v>4</v>
      </c>
      <c r="I2917" s="1229">
        <v>112658.8</v>
      </c>
      <c r="J2917" s="1230">
        <v>22.5</v>
      </c>
      <c r="K2917" s="1122">
        <f t="shared" si="149"/>
        <v>90</v>
      </c>
      <c r="L2917" s="1014">
        <f t="shared" si="150"/>
        <v>0.09</v>
      </c>
      <c r="M2917" s="1011">
        <f t="shared" si="151"/>
        <v>450635.2</v>
      </c>
      <c r="N2917" s="1227"/>
      <c r="O2917" s="1227" t="s">
        <v>11</v>
      </c>
      <c r="P2917" s="1226" t="s">
        <v>482</v>
      </c>
      <c r="Q2917" s="1226" t="s">
        <v>628</v>
      </c>
      <c r="R2917" s="1226" t="s">
        <v>68</v>
      </c>
      <c r="S2917" s="1226" t="s">
        <v>59</v>
      </c>
    </row>
    <row r="2918" spans="1:19" ht="20.25" customHeight="1">
      <c r="A2918" s="1226" t="s">
        <v>4657</v>
      </c>
      <c r="B2918" s="1227" t="s">
        <v>4658</v>
      </c>
      <c r="C2918" s="1226" t="s">
        <v>866</v>
      </c>
      <c r="D2918" s="1055" t="s">
        <v>4171</v>
      </c>
      <c r="E2918" s="1227"/>
      <c r="F2918" s="1226" t="s">
        <v>1643</v>
      </c>
      <c r="G2918" s="1227"/>
      <c r="H2918" s="1228">
        <v>4</v>
      </c>
      <c r="I2918" s="1229">
        <v>16009.4</v>
      </c>
      <c r="J2918" s="1230">
        <v>0</v>
      </c>
      <c r="K2918" s="1122">
        <f t="shared" si="149"/>
        <v>0</v>
      </c>
      <c r="L2918" s="1014">
        <f t="shared" si="150"/>
        <v>0</v>
      </c>
      <c r="M2918" s="1011">
        <f t="shared" si="151"/>
        <v>64037.599999999999</v>
      </c>
      <c r="N2918" s="1227"/>
      <c r="O2918" s="1227" t="s">
        <v>11</v>
      </c>
      <c r="P2918" s="1226" t="s">
        <v>482</v>
      </c>
      <c r="Q2918" s="1226" t="s">
        <v>336</v>
      </c>
      <c r="R2918" s="1226" t="s">
        <v>73</v>
      </c>
      <c r="S2918" s="1226" t="s">
        <v>59</v>
      </c>
    </row>
    <row r="2919" spans="1:19" ht="20.25" customHeight="1">
      <c r="A2919" s="1226" t="s">
        <v>4663</v>
      </c>
      <c r="B2919" s="1227" t="s">
        <v>4664</v>
      </c>
      <c r="C2919" s="1226" t="s">
        <v>912</v>
      </c>
      <c r="D2919" s="1055" t="s">
        <v>4479</v>
      </c>
      <c r="E2919" s="1227"/>
      <c r="F2919" s="1226" t="s">
        <v>402</v>
      </c>
      <c r="G2919" s="1227"/>
      <c r="H2919" s="1228">
        <v>574</v>
      </c>
      <c r="I2919" s="1229">
        <v>188432</v>
      </c>
      <c r="J2919" s="1230">
        <v>36.4</v>
      </c>
      <c r="K2919" s="1122">
        <f t="shared" si="149"/>
        <v>20893.599999999999</v>
      </c>
      <c r="L2919" s="1014">
        <f t="shared" si="150"/>
        <v>20.893599999999999</v>
      </c>
      <c r="M2919" s="1011">
        <f t="shared" si="151"/>
        <v>108159968</v>
      </c>
      <c r="N2919" s="1227"/>
      <c r="O2919" s="1227" t="s">
        <v>11</v>
      </c>
      <c r="P2919" s="1226" t="s">
        <v>372</v>
      </c>
      <c r="Q2919" s="1226" t="s">
        <v>403</v>
      </c>
      <c r="R2919" s="1226" t="s">
        <v>60</v>
      </c>
      <c r="S2919" s="1226" t="s">
        <v>59</v>
      </c>
    </row>
    <row r="2920" spans="1:19" ht="20.25" customHeight="1">
      <c r="A2920" s="1226" t="s">
        <v>4663</v>
      </c>
      <c r="B2920" s="1227" t="s">
        <v>4665</v>
      </c>
      <c r="C2920" s="1226" t="s">
        <v>912</v>
      </c>
      <c r="D2920" s="1055" t="s">
        <v>4479</v>
      </c>
      <c r="E2920" s="1227"/>
      <c r="F2920" s="1226" t="s">
        <v>880</v>
      </c>
      <c r="G2920" s="1227"/>
      <c r="H2920" s="1228">
        <v>574</v>
      </c>
      <c r="I2920" s="1229">
        <v>3478.7</v>
      </c>
      <c r="J2920" s="1230">
        <v>0</v>
      </c>
      <c r="K2920" s="1122">
        <f t="shared" si="149"/>
        <v>0</v>
      </c>
      <c r="L2920" s="1014">
        <f t="shared" si="150"/>
        <v>0</v>
      </c>
      <c r="M2920" s="1011">
        <f t="shared" si="151"/>
        <v>1996773.7999999998</v>
      </c>
      <c r="N2920" s="1227"/>
      <c r="O2920" s="1227" t="s">
        <v>11</v>
      </c>
      <c r="P2920" s="1226" t="s">
        <v>372</v>
      </c>
      <c r="Q2920" s="1226" t="s">
        <v>336</v>
      </c>
      <c r="R2920" s="1226" t="s">
        <v>73</v>
      </c>
      <c r="S2920" s="1226" t="s">
        <v>59</v>
      </c>
    </row>
    <row r="2921" spans="1:19" ht="20.25" customHeight="1">
      <c r="A2921" s="1226" t="s">
        <v>4663</v>
      </c>
      <c r="B2921" s="1227" t="s">
        <v>4665</v>
      </c>
      <c r="C2921" s="1226" t="s">
        <v>912</v>
      </c>
      <c r="D2921" s="1055" t="s">
        <v>4479</v>
      </c>
      <c r="E2921" s="1227"/>
      <c r="F2921" s="1226" t="s">
        <v>4666</v>
      </c>
      <c r="G2921" s="1227"/>
      <c r="H2921" s="1228">
        <v>253</v>
      </c>
      <c r="I2921" s="1229">
        <v>241574.1</v>
      </c>
      <c r="J2921" s="1230">
        <v>38.799999999999997</v>
      </c>
      <c r="K2921" s="1122">
        <f t="shared" si="149"/>
        <v>9816.4</v>
      </c>
      <c r="L2921" s="1014">
        <f t="shared" si="150"/>
        <v>9.8163999999999998</v>
      </c>
      <c r="M2921" s="1011">
        <f t="shared" si="151"/>
        <v>61118247.300000004</v>
      </c>
      <c r="N2921" s="1227"/>
      <c r="O2921" s="1227" t="s">
        <v>11</v>
      </c>
      <c r="P2921" s="1226" t="s">
        <v>372</v>
      </c>
      <c r="Q2921" s="1226" t="s">
        <v>327</v>
      </c>
      <c r="R2921" s="1226" t="s">
        <v>60</v>
      </c>
      <c r="S2921" s="1226" t="s">
        <v>59</v>
      </c>
    </row>
    <row r="2922" spans="1:19" ht="20.25" customHeight="1">
      <c r="A2922" s="1226" t="s">
        <v>4663</v>
      </c>
      <c r="B2922" s="1227" t="s">
        <v>4665</v>
      </c>
      <c r="C2922" s="1226" t="s">
        <v>912</v>
      </c>
      <c r="D2922" s="1055" t="s">
        <v>4479</v>
      </c>
      <c r="E2922" s="1227"/>
      <c r="F2922" s="1226" t="s">
        <v>880</v>
      </c>
      <c r="G2922" s="1227"/>
      <c r="H2922" s="1228">
        <v>253</v>
      </c>
      <c r="I2922" s="1229">
        <v>3100.5</v>
      </c>
      <c r="J2922" s="1230">
        <v>0</v>
      </c>
      <c r="K2922" s="1122">
        <f t="shared" si="149"/>
        <v>0</v>
      </c>
      <c r="L2922" s="1014">
        <f t="shared" si="150"/>
        <v>0</v>
      </c>
      <c r="M2922" s="1011">
        <f t="shared" si="151"/>
        <v>784426.5</v>
      </c>
      <c r="N2922" s="1227"/>
      <c r="O2922" s="1227" t="s">
        <v>11</v>
      </c>
      <c r="P2922" s="1226" t="s">
        <v>372</v>
      </c>
      <c r="Q2922" s="1226" t="s">
        <v>336</v>
      </c>
      <c r="R2922" s="1226" t="s">
        <v>73</v>
      </c>
      <c r="S2922" s="1226" t="s">
        <v>59</v>
      </c>
    </row>
    <row r="2923" spans="1:19" ht="20.25" customHeight="1">
      <c r="A2923" s="1226" t="s">
        <v>4663</v>
      </c>
      <c r="B2923" s="1227" t="s">
        <v>4665</v>
      </c>
      <c r="C2923" s="1226" t="s">
        <v>912</v>
      </c>
      <c r="D2923" s="1055" t="s">
        <v>4479</v>
      </c>
      <c r="E2923" s="1227"/>
      <c r="F2923" s="1226" t="s">
        <v>426</v>
      </c>
      <c r="G2923" s="1227"/>
      <c r="H2923" s="1228">
        <v>263</v>
      </c>
      <c r="I2923" s="1229">
        <v>195735.6</v>
      </c>
      <c r="J2923" s="1230">
        <v>0</v>
      </c>
      <c r="K2923" s="1122">
        <f t="shared" si="149"/>
        <v>0</v>
      </c>
      <c r="L2923" s="1014">
        <f t="shared" si="150"/>
        <v>0</v>
      </c>
      <c r="M2923" s="1011">
        <f t="shared" si="151"/>
        <v>51478462.800000004</v>
      </c>
      <c r="N2923" s="1227"/>
      <c r="O2923" s="1227" t="s">
        <v>825</v>
      </c>
      <c r="P2923" s="1226" t="s">
        <v>372</v>
      </c>
      <c r="Q2923" s="1226" t="s">
        <v>354</v>
      </c>
      <c r="R2923" s="1226" t="s">
        <v>70</v>
      </c>
      <c r="S2923" s="1226" t="s">
        <v>59</v>
      </c>
    </row>
    <row r="2924" spans="1:19" ht="20.25" customHeight="1">
      <c r="A2924" s="1226" t="s">
        <v>4663</v>
      </c>
      <c r="B2924" s="1227" t="s">
        <v>4665</v>
      </c>
      <c r="C2924" s="1226" t="s">
        <v>912</v>
      </c>
      <c r="D2924" s="1055" t="s">
        <v>4479</v>
      </c>
      <c r="E2924" s="1227"/>
      <c r="F2924" s="1226" t="s">
        <v>880</v>
      </c>
      <c r="G2924" s="1227"/>
      <c r="H2924" s="1228">
        <v>263</v>
      </c>
      <c r="I2924" s="1229">
        <v>3131.8</v>
      </c>
      <c r="J2924" s="1230">
        <v>0</v>
      </c>
      <c r="K2924" s="1122">
        <f t="shared" si="149"/>
        <v>0</v>
      </c>
      <c r="L2924" s="1014">
        <f t="shared" si="150"/>
        <v>0</v>
      </c>
      <c r="M2924" s="1011">
        <f t="shared" si="151"/>
        <v>823663.4</v>
      </c>
      <c r="N2924" s="1227"/>
      <c r="O2924" s="1227" t="s">
        <v>825</v>
      </c>
      <c r="P2924" s="1226" t="s">
        <v>372</v>
      </c>
      <c r="Q2924" s="1226" t="s">
        <v>336</v>
      </c>
      <c r="R2924" s="1226" t="s">
        <v>73</v>
      </c>
      <c r="S2924" s="1226" t="s">
        <v>59</v>
      </c>
    </row>
    <row r="2925" spans="1:19" ht="20.25" customHeight="1">
      <c r="A2925" s="1226" t="s">
        <v>4663</v>
      </c>
      <c r="B2925" s="1227" t="s">
        <v>4665</v>
      </c>
      <c r="C2925" s="1226" t="s">
        <v>912</v>
      </c>
      <c r="D2925" s="1055" t="s">
        <v>4479</v>
      </c>
      <c r="E2925" s="1227"/>
      <c r="F2925" s="1226" t="s">
        <v>2983</v>
      </c>
      <c r="G2925" s="1227"/>
      <c r="H2925" s="1228">
        <v>263</v>
      </c>
      <c r="I2925" s="1229">
        <v>230794</v>
      </c>
      <c r="J2925" s="1230">
        <v>29.3</v>
      </c>
      <c r="K2925" s="1122">
        <f t="shared" si="149"/>
        <v>7705.9000000000005</v>
      </c>
      <c r="L2925" s="1014">
        <f t="shared" si="150"/>
        <v>7.7059000000000006</v>
      </c>
      <c r="M2925" s="1011">
        <f t="shared" si="151"/>
        <v>60698822</v>
      </c>
      <c r="N2925" s="1227"/>
      <c r="O2925" s="1227" t="s">
        <v>825</v>
      </c>
      <c r="P2925" s="1226" t="s">
        <v>372</v>
      </c>
      <c r="Q2925" s="1226" t="s">
        <v>343</v>
      </c>
      <c r="R2925" s="1226" t="s">
        <v>60</v>
      </c>
      <c r="S2925" s="1226" t="s">
        <v>59</v>
      </c>
    </row>
    <row r="2926" spans="1:19" ht="20.25" customHeight="1">
      <c r="A2926" s="1226" t="s">
        <v>4663</v>
      </c>
      <c r="B2926" s="1227" t="s">
        <v>4665</v>
      </c>
      <c r="C2926" s="1226" t="s">
        <v>912</v>
      </c>
      <c r="D2926" s="1055" t="s">
        <v>4479</v>
      </c>
      <c r="E2926" s="1227"/>
      <c r="F2926" s="1226" t="s">
        <v>541</v>
      </c>
      <c r="G2926" s="1227"/>
      <c r="H2926" s="1228">
        <v>1090</v>
      </c>
      <c r="I2926" s="1229">
        <v>100097.60000000001</v>
      </c>
      <c r="J2926" s="1230">
        <v>18.7</v>
      </c>
      <c r="K2926" s="1122">
        <f t="shared" si="149"/>
        <v>20383</v>
      </c>
      <c r="L2926" s="1014">
        <f t="shared" si="150"/>
        <v>20.382999999999999</v>
      </c>
      <c r="M2926" s="1011">
        <f t="shared" si="151"/>
        <v>109106384</v>
      </c>
      <c r="N2926" s="1227"/>
      <c r="O2926" s="1227" t="s">
        <v>11</v>
      </c>
      <c r="P2926" s="1226" t="s">
        <v>372</v>
      </c>
      <c r="Q2926" s="1226" t="s">
        <v>341</v>
      </c>
      <c r="R2926" s="1226" t="s">
        <v>60</v>
      </c>
      <c r="S2926" s="1226" t="s">
        <v>59</v>
      </c>
    </row>
    <row r="2927" spans="1:19" ht="20.25" customHeight="1">
      <c r="A2927" s="1226" t="s">
        <v>4667</v>
      </c>
      <c r="B2927" s="1227" t="s">
        <v>4668</v>
      </c>
      <c r="C2927" s="1226" t="s">
        <v>352</v>
      </c>
      <c r="D2927" s="1055" t="s">
        <v>4485</v>
      </c>
      <c r="E2927" s="1227"/>
      <c r="F2927" s="1226" t="s">
        <v>402</v>
      </c>
      <c r="G2927" s="1227"/>
      <c r="H2927" s="1228">
        <v>1908</v>
      </c>
      <c r="I2927" s="1229">
        <v>171750</v>
      </c>
      <c r="J2927" s="1230">
        <v>36.4</v>
      </c>
      <c r="K2927" s="1122">
        <f t="shared" si="149"/>
        <v>69451.199999999997</v>
      </c>
      <c r="L2927" s="1014">
        <f t="shared" si="150"/>
        <v>69.4512</v>
      </c>
      <c r="M2927" s="1011">
        <f t="shared" si="151"/>
        <v>327699000</v>
      </c>
      <c r="N2927" s="1227"/>
      <c r="O2927" s="1227" t="s">
        <v>3430</v>
      </c>
      <c r="P2927" s="1226" t="s">
        <v>761</v>
      </c>
      <c r="Q2927" s="1226" t="s">
        <v>403</v>
      </c>
      <c r="R2927" s="1226" t="s">
        <v>60</v>
      </c>
      <c r="S2927" s="1226" t="s">
        <v>152</v>
      </c>
    </row>
    <row r="2928" spans="1:19" ht="20.25" customHeight="1">
      <c r="A2928" s="1226" t="s">
        <v>4667</v>
      </c>
      <c r="B2928" s="1227" t="s">
        <v>4668</v>
      </c>
      <c r="C2928" s="1226" t="s">
        <v>352</v>
      </c>
      <c r="D2928" s="1055" t="s">
        <v>4485</v>
      </c>
      <c r="E2928" s="1227"/>
      <c r="F2928" s="1226" t="s">
        <v>880</v>
      </c>
      <c r="G2928" s="1227"/>
      <c r="H2928" s="1228">
        <v>1908</v>
      </c>
      <c r="I2928" s="1229">
        <v>3170.8</v>
      </c>
      <c r="J2928" s="1230">
        <v>0</v>
      </c>
      <c r="K2928" s="1122">
        <f t="shared" ref="K2928:K2962" si="152">IFERROR(J2928*H2928,"0")</f>
        <v>0</v>
      </c>
      <c r="L2928" s="1014">
        <f t="shared" ref="L2928:L2962" si="153">IFERROR(K2928/1000,"0")</f>
        <v>0</v>
      </c>
      <c r="M2928" s="1011">
        <f t="shared" ref="M2928:M2962" si="154">I2928*H2928</f>
        <v>6049886.4000000004</v>
      </c>
      <c r="N2928" s="1227"/>
      <c r="O2928" s="1227" t="s">
        <v>3430</v>
      </c>
      <c r="P2928" s="1226" t="s">
        <v>761</v>
      </c>
      <c r="Q2928" s="1226" t="s">
        <v>336</v>
      </c>
      <c r="R2928" s="1226" t="s">
        <v>73</v>
      </c>
      <c r="S2928" s="1226" t="s">
        <v>152</v>
      </c>
    </row>
    <row r="2929" spans="1:19" ht="20.25" customHeight="1">
      <c r="A2929" s="1226" t="s">
        <v>4667</v>
      </c>
      <c r="B2929" s="1227" t="s">
        <v>4668</v>
      </c>
      <c r="C2929" s="1226" t="s">
        <v>352</v>
      </c>
      <c r="D2929" s="1055" t="s">
        <v>4485</v>
      </c>
      <c r="E2929" s="1227"/>
      <c r="F2929" s="1226" t="s">
        <v>880</v>
      </c>
      <c r="G2929" s="1227"/>
      <c r="H2929" s="1228">
        <v>100</v>
      </c>
      <c r="I2929" s="1229">
        <v>2876.7</v>
      </c>
      <c r="J2929" s="1230">
        <v>0</v>
      </c>
      <c r="K2929" s="1122">
        <f t="shared" si="152"/>
        <v>0</v>
      </c>
      <c r="L2929" s="1014">
        <f t="shared" si="153"/>
        <v>0</v>
      </c>
      <c r="M2929" s="1011">
        <f t="shared" si="154"/>
        <v>287670</v>
      </c>
      <c r="N2929" s="1227"/>
      <c r="O2929" s="1227" t="s">
        <v>3446</v>
      </c>
      <c r="P2929" s="1226" t="s">
        <v>761</v>
      </c>
      <c r="Q2929" s="1226" t="s">
        <v>336</v>
      </c>
      <c r="R2929" s="1226" t="s">
        <v>73</v>
      </c>
      <c r="S2929" s="1226" t="s">
        <v>152</v>
      </c>
    </row>
    <row r="2930" spans="1:19" ht="20.25" customHeight="1">
      <c r="A2930" s="1226" t="s">
        <v>4667</v>
      </c>
      <c r="B2930" s="1227" t="s">
        <v>4668</v>
      </c>
      <c r="C2930" s="1226" t="s">
        <v>352</v>
      </c>
      <c r="D2930" s="1055" t="s">
        <v>4485</v>
      </c>
      <c r="E2930" s="1227"/>
      <c r="F2930" s="1226" t="s">
        <v>539</v>
      </c>
      <c r="G2930" s="1227"/>
      <c r="H2930" s="1228">
        <v>100</v>
      </c>
      <c r="I2930" s="1229">
        <v>171001</v>
      </c>
      <c r="J2930" s="1230">
        <v>0</v>
      </c>
      <c r="K2930" s="1122">
        <f t="shared" si="152"/>
        <v>0</v>
      </c>
      <c r="L2930" s="1014">
        <f t="shared" si="153"/>
        <v>0</v>
      </c>
      <c r="M2930" s="1011">
        <f t="shared" si="154"/>
        <v>17100100</v>
      </c>
      <c r="N2930" s="1227"/>
      <c r="O2930" s="1227" t="s">
        <v>3446</v>
      </c>
      <c r="P2930" s="1226" t="s">
        <v>761</v>
      </c>
      <c r="Q2930" s="1226" t="s">
        <v>354</v>
      </c>
      <c r="R2930" s="1226" t="s">
        <v>70</v>
      </c>
      <c r="S2930" s="1226" t="s">
        <v>152</v>
      </c>
    </row>
    <row r="2931" spans="1:19" ht="20.25" customHeight="1">
      <c r="A2931" s="1226" t="s">
        <v>4667</v>
      </c>
      <c r="B2931" s="1227" t="s">
        <v>4668</v>
      </c>
      <c r="C2931" s="1226" t="s">
        <v>352</v>
      </c>
      <c r="D2931" s="1055" t="s">
        <v>4485</v>
      </c>
      <c r="E2931" s="1227"/>
      <c r="F2931" s="1226" t="s">
        <v>2983</v>
      </c>
      <c r="G2931" s="1227"/>
      <c r="H2931" s="1228">
        <v>100</v>
      </c>
      <c r="I2931" s="1229">
        <v>160613.1</v>
      </c>
      <c r="J2931" s="1230">
        <v>29.3</v>
      </c>
      <c r="K2931" s="1122">
        <f t="shared" si="152"/>
        <v>2930</v>
      </c>
      <c r="L2931" s="1014">
        <f t="shared" si="153"/>
        <v>2.93</v>
      </c>
      <c r="M2931" s="1011">
        <f t="shared" si="154"/>
        <v>16061310</v>
      </c>
      <c r="N2931" s="1227"/>
      <c r="O2931" s="1227" t="s">
        <v>3446</v>
      </c>
      <c r="P2931" s="1226" t="s">
        <v>761</v>
      </c>
      <c r="Q2931" s="1226" t="s">
        <v>343</v>
      </c>
      <c r="R2931" s="1226" t="s">
        <v>60</v>
      </c>
      <c r="S2931" s="1226" t="s">
        <v>152</v>
      </c>
    </row>
    <row r="2932" spans="1:19" ht="20.25" customHeight="1">
      <c r="A2932" s="1226" t="s">
        <v>4667</v>
      </c>
      <c r="B2932" s="1227" t="s">
        <v>4668</v>
      </c>
      <c r="C2932" s="1226" t="s">
        <v>352</v>
      </c>
      <c r="D2932" s="1055" t="s">
        <v>4485</v>
      </c>
      <c r="E2932" s="1227"/>
      <c r="F2932" s="1226" t="s">
        <v>4669</v>
      </c>
      <c r="G2932" s="1227"/>
      <c r="H2932" s="1228">
        <v>1712</v>
      </c>
      <c r="I2932" s="1229">
        <v>53842.1</v>
      </c>
      <c r="J2932" s="1230">
        <v>15.5</v>
      </c>
      <c r="K2932" s="1122">
        <f t="shared" si="152"/>
        <v>26536</v>
      </c>
      <c r="L2932" s="1014">
        <f t="shared" si="153"/>
        <v>26.536000000000001</v>
      </c>
      <c r="M2932" s="1011">
        <f t="shared" si="154"/>
        <v>92177675.200000003</v>
      </c>
      <c r="N2932" s="1227"/>
      <c r="O2932" s="1227" t="s">
        <v>793</v>
      </c>
      <c r="P2932" s="1226" t="s">
        <v>761</v>
      </c>
      <c r="Q2932" s="1226" t="s">
        <v>270</v>
      </c>
      <c r="R2932" s="1226" t="s">
        <v>60</v>
      </c>
      <c r="S2932" s="1226" t="s">
        <v>152</v>
      </c>
    </row>
    <row r="2933" spans="1:19" ht="20.25" customHeight="1">
      <c r="A2933" s="1226" t="s">
        <v>4667</v>
      </c>
      <c r="B2933" s="1227" t="s">
        <v>4668</v>
      </c>
      <c r="C2933" s="1226" t="s">
        <v>352</v>
      </c>
      <c r="D2933" s="1055" t="s">
        <v>4485</v>
      </c>
      <c r="E2933" s="1227"/>
      <c r="F2933" s="1226" t="s">
        <v>1399</v>
      </c>
      <c r="G2933" s="1227"/>
      <c r="H2933" s="1228">
        <v>1712</v>
      </c>
      <c r="I2933" s="1229">
        <v>13286.8</v>
      </c>
      <c r="J2933" s="1230">
        <v>0</v>
      </c>
      <c r="K2933" s="1122">
        <f t="shared" si="152"/>
        <v>0</v>
      </c>
      <c r="L2933" s="1014">
        <f t="shared" si="153"/>
        <v>0</v>
      </c>
      <c r="M2933" s="1011">
        <f t="shared" si="154"/>
        <v>22747001.599999998</v>
      </c>
      <c r="N2933" s="1227"/>
      <c r="O2933" s="1227" t="s">
        <v>793</v>
      </c>
      <c r="P2933" s="1226" t="s">
        <v>761</v>
      </c>
      <c r="Q2933" s="1226" t="s">
        <v>577</v>
      </c>
      <c r="R2933" s="1226" t="s">
        <v>4548</v>
      </c>
      <c r="S2933" s="1226" t="s">
        <v>152</v>
      </c>
    </row>
    <row r="2934" spans="1:19" ht="20.25" customHeight="1">
      <c r="A2934" s="1226" t="s">
        <v>4667</v>
      </c>
      <c r="B2934" s="1227" t="s">
        <v>4668</v>
      </c>
      <c r="C2934" s="1226" t="s">
        <v>352</v>
      </c>
      <c r="D2934" s="1055" t="s">
        <v>4485</v>
      </c>
      <c r="E2934" s="1227"/>
      <c r="F2934" s="1226" t="s">
        <v>71</v>
      </c>
      <c r="G2934" s="1227"/>
      <c r="H2934" s="1228">
        <v>1712</v>
      </c>
      <c r="I2934" s="1229">
        <v>36172.199999999997</v>
      </c>
      <c r="J2934" s="1230">
        <v>0</v>
      </c>
      <c r="K2934" s="1122">
        <f t="shared" si="152"/>
        <v>0</v>
      </c>
      <c r="L2934" s="1014">
        <f t="shared" si="153"/>
        <v>0</v>
      </c>
      <c r="M2934" s="1011">
        <f t="shared" si="154"/>
        <v>61926806.399999999</v>
      </c>
      <c r="N2934" s="1227"/>
      <c r="O2934" s="1227" t="s">
        <v>3435</v>
      </c>
      <c r="P2934" s="1226" t="s">
        <v>761</v>
      </c>
      <c r="Q2934" s="1226" t="s">
        <v>271</v>
      </c>
      <c r="R2934" s="1226" t="s">
        <v>73</v>
      </c>
      <c r="S2934" s="1226" t="s">
        <v>152</v>
      </c>
    </row>
    <row r="2935" spans="1:19" ht="20.25" customHeight="1">
      <c r="A2935" s="1226" t="s">
        <v>4667</v>
      </c>
      <c r="B2935" s="1227" t="s">
        <v>4668</v>
      </c>
      <c r="C2935" s="1226" t="s">
        <v>352</v>
      </c>
      <c r="D2935" s="1055" t="s">
        <v>4485</v>
      </c>
      <c r="E2935" s="1227"/>
      <c r="F2935" s="1226" t="s">
        <v>880</v>
      </c>
      <c r="G2935" s="1227"/>
      <c r="H2935" s="1228">
        <v>1712</v>
      </c>
      <c r="I2935" s="1229">
        <v>3400</v>
      </c>
      <c r="J2935" s="1230">
        <v>0</v>
      </c>
      <c r="K2935" s="1122">
        <f t="shared" si="152"/>
        <v>0</v>
      </c>
      <c r="L2935" s="1014">
        <f t="shared" si="153"/>
        <v>0</v>
      </c>
      <c r="M2935" s="1011">
        <f t="shared" si="154"/>
        <v>5820800</v>
      </c>
      <c r="N2935" s="1227"/>
      <c r="O2935" s="1227" t="s">
        <v>3435</v>
      </c>
      <c r="P2935" s="1226" t="s">
        <v>761</v>
      </c>
      <c r="Q2935" s="1226" t="s">
        <v>336</v>
      </c>
      <c r="R2935" s="1226" t="s">
        <v>73</v>
      </c>
      <c r="S2935" s="1226" t="s">
        <v>152</v>
      </c>
    </row>
    <row r="2936" spans="1:19" ht="20.25" customHeight="1">
      <c r="A2936" s="1226" t="s">
        <v>4667</v>
      </c>
      <c r="B2936" s="1227" t="s">
        <v>4668</v>
      </c>
      <c r="C2936" s="1226" t="s">
        <v>352</v>
      </c>
      <c r="D2936" s="1055" t="s">
        <v>4485</v>
      </c>
      <c r="E2936" s="1227"/>
      <c r="F2936" s="1226" t="s">
        <v>880</v>
      </c>
      <c r="G2936" s="1227"/>
      <c r="H2936" s="1228">
        <v>1712</v>
      </c>
      <c r="I2936" s="1229">
        <v>3400</v>
      </c>
      <c r="J2936" s="1230">
        <v>0</v>
      </c>
      <c r="K2936" s="1122">
        <f t="shared" si="152"/>
        <v>0</v>
      </c>
      <c r="L2936" s="1014">
        <f t="shared" si="153"/>
        <v>0</v>
      </c>
      <c r="M2936" s="1011">
        <f t="shared" si="154"/>
        <v>5820800</v>
      </c>
      <c r="N2936" s="1227"/>
      <c r="O2936" s="1227" t="s">
        <v>3435</v>
      </c>
      <c r="P2936" s="1226" t="s">
        <v>761</v>
      </c>
      <c r="Q2936" s="1226" t="s">
        <v>336</v>
      </c>
      <c r="R2936" s="1226" t="s">
        <v>73</v>
      </c>
      <c r="S2936" s="1226" t="s">
        <v>152</v>
      </c>
    </row>
    <row r="2937" spans="1:19" ht="20.25" customHeight="1">
      <c r="A2937" s="1226" t="s">
        <v>4667</v>
      </c>
      <c r="B2937" s="1227" t="s">
        <v>4668</v>
      </c>
      <c r="C2937" s="1226" t="s">
        <v>352</v>
      </c>
      <c r="D2937" s="1055" t="s">
        <v>4485</v>
      </c>
      <c r="E2937" s="1227"/>
      <c r="F2937" s="1226" t="s">
        <v>881</v>
      </c>
      <c r="G2937" s="1227"/>
      <c r="H2937" s="1228">
        <v>1712</v>
      </c>
      <c r="I2937" s="1229">
        <v>10200</v>
      </c>
      <c r="J2937" s="1230">
        <v>0</v>
      </c>
      <c r="K2937" s="1122">
        <f t="shared" si="152"/>
        <v>0</v>
      </c>
      <c r="L2937" s="1014">
        <f t="shared" si="153"/>
        <v>0</v>
      </c>
      <c r="M2937" s="1011">
        <f t="shared" si="154"/>
        <v>17462400</v>
      </c>
      <c r="N2937" s="1227"/>
      <c r="O2937" s="1227" t="s">
        <v>3435</v>
      </c>
      <c r="P2937" s="1226" t="s">
        <v>761</v>
      </c>
      <c r="Q2937" s="1226" t="s">
        <v>336</v>
      </c>
      <c r="R2937" s="1226" t="s">
        <v>73</v>
      </c>
      <c r="S2937" s="1226" t="s">
        <v>152</v>
      </c>
    </row>
    <row r="2938" spans="1:19" ht="20.25" customHeight="1">
      <c r="A2938" s="1226" t="s">
        <v>4667</v>
      </c>
      <c r="B2938" s="1227" t="s">
        <v>4668</v>
      </c>
      <c r="C2938" s="1226" t="s">
        <v>352</v>
      </c>
      <c r="D2938" s="1055" t="s">
        <v>4485</v>
      </c>
      <c r="E2938" s="1227"/>
      <c r="F2938" s="1226" t="s">
        <v>882</v>
      </c>
      <c r="G2938" s="1227"/>
      <c r="H2938" s="1228">
        <v>1712</v>
      </c>
      <c r="I2938" s="1229">
        <v>8027.8</v>
      </c>
      <c r="J2938" s="1230">
        <v>0</v>
      </c>
      <c r="K2938" s="1122">
        <f t="shared" si="152"/>
        <v>0</v>
      </c>
      <c r="L2938" s="1014">
        <f t="shared" si="153"/>
        <v>0</v>
      </c>
      <c r="M2938" s="1011">
        <f t="shared" si="154"/>
        <v>13743593.6</v>
      </c>
      <c r="N2938" s="1227"/>
      <c r="O2938" s="1227" t="s">
        <v>3435</v>
      </c>
      <c r="P2938" s="1226" t="s">
        <v>761</v>
      </c>
      <c r="Q2938" s="1226" t="s">
        <v>336</v>
      </c>
      <c r="R2938" s="1226" t="s">
        <v>73</v>
      </c>
      <c r="S2938" s="1226" t="s">
        <v>152</v>
      </c>
    </row>
    <row r="2939" spans="1:19" ht="20.25" customHeight="1">
      <c r="A2939" s="1226" t="s">
        <v>4667</v>
      </c>
      <c r="B2939" s="1227" t="s">
        <v>4668</v>
      </c>
      <c r="C2939" s="1226" t="s">
        <v>352</v>
      </c>
      <c r="D2939" s="1055" t="s">
        <v>4485</v>
      </c>
      <c r="E2939" s="1227"/>
      <c r="F2939" s="1226" t="s">
        <v>4670</v>
      </c>
      <c r="G2939" s="1227"/>
      <c r="H2939" s="1228">
        <v>296</v>
      </c>
      <c r="I2939" s="1229">
        <v>103500</v>
      </c>
      <c r="J2939" s="1230">
        <v>8.5</v>
      </c>
      <c r="K2939" s="1122">
        <f t="shared" si="152"/>
        <v>2516</v>
      </c>
      <c r="L2939" s="1014">
        <f t="shared" si="153"/>
        <v>2.516</v>
      </c>
      <c r="M2939" s="1011">
        <f t="shared" si="154"/>
        <v>30636000</v>
      </c>
      <c r="N2939" s="1227"/>
      <c r="O2939" s="1227" t="s">
        <v>4671</v>
      </c>
      <c r="P2939" s="1226" t="s">
        <v>761</v>
      </c>
      <c r="Q2939" s="1226" t="s">
        <v>357</v>
      </c>
      <c r="R2939" s="1226" t="s">
        <v>60</v>
      </c>
      <c r="S2939" s="1226" t="s">
        <v>152</v>
      </c>
    </row>
    <row r="2940" spans="1:19" ht="20.25" customHeight="1">
      <c r="A2940" s="1226" t="s">
        <v>4667</v>
      </c>
      <c r="B2940" s="1227" t="s">
        <v>4668</v>
      </c>
      <c r="C2940" s="1226" t="s">
        <v>352</v>
      </c>
      <c r="D2940" s="1055" t="s">
        <v>4485</v>
      </c>
      <c r="E2940" s="1227"/>
      <c r="F2940" s="1226" t="s">
        <v>4031</v>
      </c>
      <c r="G2940" s="1227"/>
      <c r="H2940" s="1228">
        <v>296</v>
      </c>
      <c r="I2940" s="1229">
        <v>13009.5</v>
      </c>
      <c r="J2940" s="1230">
        <v>0</v>
      </c>
      <c r="K2940" s="1122">
        <f t="shared" si="152"/>
        <v>0</v>
      </c>
      <c r="L2940" s="1014">
        <f t="shared" si="153"/>
        <v>0</v>
      </c>
      <c r="M2940" s="1011">
        <f t="shared" si="154"/>
        <v>3850812</v>
      </c>
      <c r="N2940" s="1227"/>
      <c r="O2940" s="1227" t="s">
        <v>4672</v>
      </c>
      <c r="P2940" s="1226" t="s">
        <v>761</v>
      </c>
      <c r="Q2940" s="1226" t="s">
        <v>336</v>
      </c>
      <c r="R2940" s="1226" t="s">
        <v>73</v>
      </c>
      <c r="S2940" s="1226" t="s">
        <v>152</v>
      </c>
    </row>
    <row r="2941" spans="1:19" ht="20.25" customHeight="1">
      <c r="A2941" s="1226" t="s">
        <v>4667</v>
      </c>
      <c r="B2941" s="1227" t="s">
        <v>4668</v>
      </c>
      <c r="C2941" s="1226" t="s">
        <v>352</v>
      </c>
      <c r="D2941" s="1055" t="s">
        <v>4485</v>
      </c>
      <c r="E2941" s="1227"/>
      <c r="F2941" s="1226" t="s">
        <v>882</v>
      </c>
      <c r="G2941" s="1227"/>
      <c r="H2941" s="1228">
        <v>296</v>
      </c>
      <c r="I2941" s="1229">
        <v>8095.2</v>
      </c>
      <c r="J2941" s="1230">
        <v>0</v>
      </c>
      <c r="K2941" s="1122">
        <f t="shared" si="152"/>
        <v>0</v>
      </c>
      <c r="L2941" s="1014">
        <f t="shared" si="153"/>
        <v>0</v>
      </c>
      <c r="M2941" s="1011">
        <f t="shared" si="154"/>
        <v>2396179.1999999997</v>
      </c>
      <c r="N2941" s="1227"/>
      <c r="O2941" s="1227" t="s">
        <v>4672</v>
      </c>
      <c r="P2941" s="1226" t="s">
        <v>761</v>
      </c>
      <c r="Q2941" s="1226" t="s">
        <v>336</v>
      </c>
      <c r="R2941" s="1226" t="s">
        <v>73</v>
      </c>
      <c r="S2941" s="1226" t="s">
        <v>152</v>
      </c>
    </row>
    <row r="2942" spans="1:19" ht="20.25" customHeight="1">
      <c r="A2942" s="1226" t="s">
        <v>4667</v>
      </c>
      <c r="B2942" s="1227" t="s">
        <v>4668</v>
      </c>
      <c r="C2942" s="1226" t="s">
        <v>352</v>
      </c>
      <c r="D2942" s="1055" t="s">
        <v>4485</v>
      </c>
      <c r="E2942" s="1227"/>
      <c r="F2942" s="1226" t="s">
        <v>779</v>
      </c>
      <c r="G2942" s="1227"/>
      <c r="H2942" s="1228">
        <v>296</v>
      </c>
      <c r="I2942" s="1229">
        <v>87238.1</v>
      </c>
      <c r="J2942" s="1230">
        <v>0</v>
      </c>
      <c r="K2942" s="1122">
        <f t="shared" si="152"/>
        <v>0</v>
      </c>
      <c r="L2942" s="1014">
        <f t="shared" si="153"/>
        <v>0</v>
      </c>
      <c r="M2942" s="1011">
        <f t="shared" si="154"/>
        <v>25822477.600000001</v>
      </c>
      <c r="N2942" s="1227"/>
      <c r="O2942" s="1227" t="s">
        <v>4672</v>
      </c>
      <c r="P2942" s="1226" t="s">
        <v>761</v>
      </c>
      <c r="Q2942" s="1226" t="s">
        <v>271</v>
      </c>
      <c r="R2942" s="1226" t="s">
        <v>73</v>
      </c>
      <c r="S2942" s="1226" t="s">
        <v>152</v>
      </c>
    </row>
    <row r="2943" spans="1:19" ht="20.25" customHeight="1">
      <c r="A2943" s="1226" t="s">
        <v>4667</v>
      </c>
      <c r="B2943" s="1227" t="s">
        <v>4668</v>
      </c>
      <c r="C2943" s="1226" t="s">
        <v>352</v>
      </c>
      <c r="D2943" s="1055" t="s">
        <v>4485</v>
      </c>
      <c r="E2943" s="1227"/>
      <c r="F2943" s="1226" t="s">
        <v>880</v>
      </c>
      <c r="G2943" s="1227"/>
      <c r="H2943" s="1228">
        <v>296</v>
      </c>
      <c r="I2943" s="1229">
        <v>3428.6</v>
      </c>
      <c r="J2943" s="1230">
        <v>0</v>
      </c>
      <c r="K2943" s="1122">
        <f t="shared" si="152"/>
        <v>0</v>
      </c>
      <c r="L2943" s="1014">
        <f t="shared" si="153"/>
        <v>0</v>
      </c>
      <c r="M2943" s="1011">
        <f t="shared" si="154"/>
        <v>1014865.6</v>
      </c>
      <c r="N2943" s="1227"/>
      <c r="O2943" s="1227" t="s">
        <v>4672</v>
      </c>
      <c r="P2943" s="1226" t="s">
        <v>761</v>
      </c>
      <c r="Q2943" s="1226" t="s">
        <v>336</v>
      </c>
      <c r="R2943" s="1226" t="s">
        <v>73</v>
      </c>
      <c r="S2943" s="1226" t="s">
        <v>152</v>
      </c>
    </row>
    <row r="2944" spans="1:19" ht="20.25" customHeight="1">
      <c r="A2944" s="1226" t="s">
        <v>4667</v>
      </c>
      <c r="B2944" s="1227" t="s">
        <v>4668</v>
      </c>
      <c r="C2944" s="1226" t="s">
        <v>352</v>
      </c>
      <c r="D2944" s="1055" t="s">
        <v>4485</v>
      </c>
      <c r="E2944" s="1227"/>
      <c r="F2944" s="1226" t="s">
        <v>880</v>
      </c>
      <c r="G2944" s="1227"/>
      <c r="H2944" s="1228">
        <v>296</v>
      </c>
      <c r="I2944" s="1229">
        <v>3428.6</v>
      </c>
      <c r="J2944" s="1230">
        <v>0</v>
      </c>
      <c r="K2944" s="1122">
        <f t="shared" si="152"/>
        <v>0</v>
      </c>
      <c r="L2944" s="1014">
        <f t="shared" si="153"/>
        <v>0</v>
      </c>
      <c r="M2944" s="1011">
        <f t="shared" si="154"/>
        <v>1014865.6</v>
      </c>
      <c r="N2944" s="1227"/>
      <c r="O2944" s="1227" t="s">
        <v>4672</v>
      </c>
      <c r="P2944" s="1226" t="s">
        <v>761</v>
      </c>
      <c r="Q2944" s="1226" t="s">
        <v>336</v>
      </c>
      <c r="R2944" s="1226" t="s">
        <v>73</v>
      </c>
      <c r="S2944" s="1226" t="s">
        <v>152</v>
      </c>
    </row>
    <row r="2945" spans="1:19" ht="20.25" customHeight="1">
      <c r="A2945" s="1226" t="s">
        <v>4667</v>
      </c>
      <c r="B2945" s="1227" t="s">
        <v>4668</v>
      </c>
      <c r="C2945" s="1226" t="s">
        <v>352</v>
      </c>
      <c r="D2945" s="1055" t="s">
        <v>4485</v>
      </c>
      <c r="E2945" s="1227"/>
      <c r="F2945" s="1226" t="s">
        <v>337</v>
      </c>
      <c r="G2945" s="1227"/>
      <c r="H2945" s="1228">
        <v>1004</v>
      </c>
      <c r="I2945" s="1229">
        <v>16095</v>
      </c>
      <c r="J2945" s="1230">
        <v>0</v>
      </c>
      <c r="K2945" s="1122">
        <f t="shared" si="152"/>
        <v>0</v>
      </c>
      <c r="L2945" s="1014">
        <f t="shared" si="153"/>
        <v>0</v>
      </c>
      <c r="M2945" s="1011">
        <f t="shared" si="154"/>
        <v>16159380</v>
      </c>
      <c r="N2945" s="1227"/>
      <c r="O2945" s="1227" t="s">
        <v>11</v>
      </c>
      <c r="P2945" s="1226" t="s">
        <v>761</v>
      </c>
      <c r="Q2945" s="1226" t="s">
        <v>336</v>
      </c>
      <c r="R2945" s="1226" t="s">
        <v>73</v>
      </c>
      <c r="S2945" s="1226" t="s">
        <v>152</v>
      </c>
    </row>
    <row r="2946" spans="1:19" ht="20.25" customHeight="1">
      <c r="A2946" s="1226" t="s">
        <v>4667</v>
      </c>
      <c r="B2946" s="1227" t="s">
        <v>4668</v>
      </c>
      <c r="C2946" s="1226" t="s">
        <v>352</v>
      </c>
      <c r="D2946" s="1055" t="s">
        <v>4485</v>
      </c>
      <c r="E2946" s="1227"/>
      <c r="F2946" s="1226" t="s">
        <v>1937</v>
      </c>
      <c r="G2946" s="1227"/>
      <c r="H2946" s="1228">
        <v>1004</v>
      </c>
      <c r="I2946" s="1229">
        <v>8036.4</v>
      </c>
      <c r="J2946" s="1230">
        <v>0</v>
      </c>
      <c r="K2946" s="1122">
        <f t="shared" si="152"/>
        <v>0</v>
      </c>
      <c r="L2946" s="1014">
        <f t="shared" si="153"/>
        <v>0</v>
      </c>
      <c r="M2946" s="1011">
        <f t="shared" si="154"/>
        <v>8068545.5999999996</v>
      </c>
      <c r="N2946" s="1227"/>
      <c r="O2946" s="1227" t="s">
        <v>3450</v>
      </c>
      <c r="P2946" s="1226" t="s">
        <v>761</v>
      </c>
      <c r="Q2946" s="1226" t="s">
        <v>336</v>
      </c>
      <c r="R2946" s="1226" t="s">
        <v>73</v>
      </c>
      <c r="S2946" s="1226" t="s">
        <v>152</v>
      </c>
    </row>
    <row r="2947" spans="1:19" ht="20.25" customHeight="1">
      <c r="A2947" s="1226" t="s">
        <v>4667</v>
      </c>
      <c r="B2947" s="1227" t="s">
        <v>4668</v>
      </c>
      <c r="C2947" s="1226" t="s">
        <v>352</v>
      </c>
      <c r="D2947" s="1055" t="s">
        <v>4485</v>
      </c>
      <c r="E2947" s="1227"/>
      <c r="F2947" s="1226" t="s">
        <v>81</v>
      </c>
      <c r="G2947" s="1227"/>
      <c r="H2947" s="1228">
        <v>1004</v>
      </c>
      <c r="I2947" s="1229">
        <v>5515.2</v>
      </c>
      <c r="J2947" s="1230">
        <v>0</v>
      </c>
      <c r="K2947" s="1122">
        <f t="shared" si="152"/>
        <v>0</v>
      </c>
      <c r="L2947" s="1014">
        <f t="shared" si="153"/>
        <v>0</v>
      </c>
      <c r="M2947" s="1011">
        <f t="shared" si="154"/>
        <v>5537260.7999999998</v>
      </c>
      <c r="N2947" s="1227"/>
      <c r="O2947" s="1227" t="s">
        <v>3450</v>
      </c>
      <c r="P2947" s="1226" t="s">
        <v>761</v>
      </c>
      <c r="Q2947" s="1226" t="s">
        <v>336</v>
      </c>
      <c r="R2947" s="1226" t="s">
        <v>73</v>
      </c>
      <c r="S2947" s="1226" t="s">
        <v>152</v>
      </c>
    </row>
    <row r="2948" spans="1:19" ht="20.25" customHeight="1">
      <c r="A2948" s="1226" t="s">
        <v>4667</v>
      </c>
      <c r="B2948" s="1227" t="s">
        <v>4668</v>
      </c>
      <c r="C2948" s="1226" t="s">
        <v>352</v>
      </c>
      <c r="D2948" s="1055" t="s">
        <v>4485</v>
      </c>
      <c r="E2948" s="1227"/>
      <c r="F2948" s="1226" t="s">
        <v>75</v>
      </c>
      <c r="G2948" s="1227"/>
      <c r="H2948" s="1228">
        <v>1004</v>
      </c>
      <c r="I2948" s="1229">
        <v>39078.800000000003</v>
      </c>
      <c r="J2948" s="1230">
        <v>0</v>
      </c>
      <c r="K2948" s="1122">
        <f t="shared" si="152"/>
        <v>0</v>
      </c>
      <c r="L2948" s="1014">
        <f t="shared" si="153"/>
        <v>0</v>
      </c>
      <c r="M2948" s="1011">
        <f t="shared" si="154"/>
        <v>39235115.200000003</v>
      </c>
      <c r="N2948" s="1227"/>
      <c r="O2948" s="1227" t="s">
        <v>3450</v>
      </c>
      <c r="P2948" s="1226" t="s">
        <v>761</v>
      </c>
      <c r="Q2948" s="1226" t="s">
        <v>272</v>
      </c>
      <c r="R2948" s="1226" t="s">
        <v>73</v>
      </c>
      <c r="S2948" s="1226" t="s">
        <v>152</v>
      </c>
    </row>
    <row r="2949" spans="1:19" ht="20.25" customHeight="1">
      <c r="A2949" s="1226" t="s">
        <v>4667</v>
      </c>
      <c r="B2949" s="1227" t="s">
        <v>4668</v>
      </c>
      <c r="C2949" s="1226" t="s">
        <v>352</v>
      </c>
      <c r="D2949" s="1055" t="s">
        <v>4485</v>
      </c>
      <c r="E2949" s="1227"/>
      <c r="F2949" s="1226" t="s">
        <v>388</v>
      </c>
      <c r="G2949" s="1227"/>
      <c r="H2949" s="1228">
        <v>1004</v>
      </c>
      <c r="I2949" s="1229">
        <v>4569.7</v>
      </c>
      <c r="J2949" s="1230">
        <v>0</v>
      </c>
      <c r="K2949" s="1122">
        <f t="shared" si="152"/>
        <v>0</v>
      </c>
      <c r="L2949" s="1014">
        <f t="shared" si="153"/>
        <v>0</v>
      </c>
      <c r="M2949" s="1011">
        <f t="shared" si="154"/>
        <v>4587978.8</v>
      </c>
      <c r="N2949" s="1227"/>
      <c r="O2949" s="1227" t="s">
        <v>3450</v>
      </c>
      <c r="P2949" s="1226" t="s">
        <v>761</v>
      </c>
      <c r="Q2949" s="1226" t="s">
        <v>336</v>
      </c>
      <c r="R2949" s="1226" t="s">
        <v>73</v>
      </c>
      <c r="S2949" s="1226" t="s">
        <v>152</v>
      </c>
    </row>
    <row r="2950" spans="1:19" ht="20.25" customHeight="1">
      <c r="A2950" s="1226" t="s">
        <v>4667</v>
      </c>
      <c r="B2950" s="1227" t="s">
        <v>4668</v>
      </c>
      <c r="C2950" s="1226" t="s">
        <v>352</v>
      </c>
      <c r="D2950" s="1055" t="s">
        <v>4485</v>
      </c>
      <c r="E2950" s="1227"/>
      <c r="F2950" s="1226" t="s">
        <v>957</v>
      </c>
      <c r="G2950" s="1227"/>
      <c r="H2950" s="1228">
        <v>1004</v>
      </c>
      <c r="I2950" s="1229">
        <v>78300</v>
      </c>
      <c r="J2950" s="1230">
        <v>0</v>
      </c>
      <c r="K2950" s="1122">
        <f t="shared" si="152"/>
        <v>0</v>
      </c>
      <c r="L2950" s="1014">
        <f t="shared" si="153"/>
        <v>0</v>
      </c>
      <c r="M2950" s="1011">
        <f t="shared" si="154"/>
        <v>78613200</v>
      </c>
      <c r="N2950" s="1227"/>
      <c r="O2950" s="1227" t="s">
        <v>915</v>
      </c>
      <c r="P2950" s="1226" t="s">
        <v>761</v>
      </c>
      <c r="Q2950" s="1226" t="s">
        <v>278</v>
      </c>
      <c r="R2950" s="1226" t="s">
        <v>73</v>
      </c>
      <c r="S2950" s="1226" t="s">
        <v>152</v>
      </c>
    </row>
    <row r="2951" spans="1:19" ht="20.25" customHeight="1">
      <c r="A2951" s="1226" t="s">
        <v>4667</v>
      </c>
      <c r="B2951" s="1227" t="s">
        <v>4668</v>
      </c>
      <c r="C2951" s="1226" t="s">
        <v>352</v>
      </c>
      <c r="D2951" s="1055" t="s">
        <v>4485</v>
      </c>
      <c r="E2951" s="1227"/>
      <c r="F2951" s="1226" t="s">
        <v>74</v>
      </c>
      <c r="G2951" s="1227"/>
      <c r="H2951" s="1228">
        <v>1004</v>
      </c>
      <c r="I2951" s="1229">
        <v>89413.2</v>
      </c>
      <c r="J2951" s="1230">
        <v>0</v>
      </c>
      <c r="K2951" s="1122">
        <f t="shared" si="152"/>
        <v>0</v>
      </c>
      <c r="L2951" s="1014">
        <f t="shared" si="153"/>
        <v>0</v>
      </c>
      <c r="M2951" s="1011">
        <f t="shared" si="154"/>
        <v>89770852.799999997</v>
      </c>
      <c r="N2951" s="1227"/>
      <c r="O2951" s="1227" t="s">
        <v>3436</v>
      </c>
      <c r="P2951" s="1226" t="s">
        <v>761</v>
      </c>
      <c r="Q2951" s="1226" t="s">
        <v>276</v>
      </c>
      <c r="R2951" s="1226" t="s">
        <v>73</v>
      </c>
      <c r="S2951" s="1226" t="s">
        <v>152</v>
      </c>
    </row>
    <row r="2952" spans="1:19" ht="20.25" customHeight="1">
      <c r="A2952" s="1226" t="s">
        <v>4667</v>
      </c>
      <c r="B2952" s="1227" t="s">
        <v>4668</v>
      </c>
      <c r="C2952" s="1226" t="s">
        <v>352</v>
      </c>
      <c r="D2952" s="1055" t="s">
        <v>4485</v>
      </c>
      <c r="E2952" s="1227"/>
      <c r="F2952" s="1226" t="s">
        <v>81</v>
      </c>
      <c r="G2952" s="1227"/>
      <c r="H2952" s="1228">
        <v>1004</v>
      </c>
      <c r="I2952" s="1229">
        <v>6399.7</v>
      </c>
      <c r="J2952" s="1230">
        <v>0</v>
      </c>
      <c r="K2952" s="1122">
        <f t="shared" si="152"/>
        <v>0</v>
      </c>
      <c r="L2952" s="1014">
        <f t="shared" si="153"/>
        <v>0</v>
      </c>
      <c r="M2952" s="1011">
        <f t="shared" si="154"/>
        <v>6425298.7999999998</v>
      </c>
      <c r="N2952" s="1227"/>
      <c r="O2952" s="1227" t="s">
        <v>3436</v>
      </c>
      <c r="P2952" s="1226" t="s">
        <v>761</v>
      </c>
      <c r="Q2952" s="1226" t="s">
        <v>336</v>
      </c>
      <c r="R2952" s="1226" t="s">
        <v>73</v>
      </c>
      <c r="S2952" s="1226" t="s">
        <v>152</v>
      </c>
    </row>
    <row r="2953" spans="1:19" ht="20.25" customHeight="1">
      <c r="A2953" s="1226" t="s">
        <v>4667</v>
      </c>
      <c r="B2953" s="1227" t="s">
        <v>4668</v>
      </c>
      <c r="C2953" s="1226" t="s">
        <v>352</v>
      </c>
      <c r="D2953" s="1055" t="s">
        <v>4485</v>
      </c>
      <c r="E2953" s="1227"/>
      <c r="F2953" s="1226" t="s">
        <v>1580</v>
      </c>
      <c r="G2953" s="1227"/>
      <c r="H2953" s="1228">
        <v>1004</v>
      </c>
      <c r="I2953" s="1229">
        <v>10513.8</v>
      </c>
      <c r="J2953" s="1230">
        <v>0</v>
      </c>
      <c r="K2953" s="1122">
        <f t="shared" si="152"/>
        <v>0</v>
      </c>
      <c r="L2953" s="1014">
        <f t="shared" si="153"/>
        <v>0</v>
      </c>
      <c r="M2953" s="1011">
        <f t="shared" si="154"/>
        <v>10555855.199999999</v>
      </c>
      <c r="N2953" s="1227"/>
      <c r="O2953" s="1227" t="s">
        <v>3436</v>
      </c>
      <c r="P2953" s="1226" t="s">
        <v>761</v>
      </c>
      <c r="Q2953" s="1226" t="s">
        <v>336</v>
      </c>
      <c r="R2953" s="1226" t="s">
        <v>73</v>
      </c>
      <c r="S2953" s="1226" t="s">
        <v>152</v>
      </c>
    </row>
    <row r="2954" spans="1:19" ht="20.25" customHeight="1">
      <c r="A2954" s="1226" t="s">
        <v>4667</v>
      </c>
      <c r="B2954" s="1227" t="s">
        <v>4668</v>
      </c>
      <c r="C2954" s="1226" t="s">
        <v>352</v>
      </c>
      <c r="D2954" s="1055" t="s">
        <v>4485</v>
      </c>
      <c r="E2954" s="1227"/>
      <c r="F2954" s="1226" t="s">
        <v>388</v>
      </c>
      <c r="G2954" s="1227"/>
      <c r="H2954" s="1228">
        <v>1004</v>
      </c>
      <c r="I2954" s="1229">
        <v>5302.6</v>
      </c>
      <c r="J2954" s="1230">
        <v>0</v>
      </c>
      <c r="K2954" s="1122">
        <f t="shared" si="152"/>
        <v>0</v>
      </c>
      <c r="L2954" s="1014">
        <f t="shared" si="153"/>
        <v>0</v>
      </c>
      <c r="M2954" s="1011">
        <f t="shared" si="154"/>
        <v>5323810.4000000004</v>
      </c>
      <c r="N2954" s="1227"/>
      <c r="O2954" s="1227" t="s">
        <v>3436</v>
      </c>
      <c r="P2954" s="1226" t="s">
        <v>761</v>
      </c>
      <c r="Q2954" s="1226" t="s">
        <v>336</v>
      </c>
      <c r="R2954" s="1226" t="s">
        <v>73</v>
      </c>
      <c r="S2954" s="1226" t="s">
        <v>152</v>
      </c>
    </row>
    <row r="2955" spans="1:19" ht="20.25" customHeight="1">
      <c r="A2955" s="1226" t="s">
        <v>4667</v>
      </c>
      <c r="B2955" s="1227" t="s">
        <v>4668</v>
      </c>
      <c r="C2955" s="1226" t="s">
        <v>352</v>
      </c>
      <c r="D2955" s="1055" t="s">
        <v>4485</v>
      </c>
      <c r="E2955" s="1227"/>
      <c r="F2955" s="1226" t="s">
        <v>82</v>
      </c>
      <c r="G2955" s="1227"/>
      <c r="H2955" s="1228">
        <v>1004</v>
      </c>
      <c r="I2955" s="1229">
        <v>17370.7</v>
      </c>
      <c r="J2955" s="1230">
        <v>0</v>
      </c>
      <c r="K2955" s="1122">
        <f t="shared" si="152"/>
        <v>0</v>
      </c>
      <c r="L2955" s="1014">
        <f t="shared" si="153"/>
        <v>0</v>
      </c>
      <c r="M2955" s="1011">
        <f t="shared" si="154"/>
        <v>17440182.800000001</v>
      </c>
      <c r="N2955" s="1227"/>
      <c r="O2955" s="1227" t="s">
        <v>3436</v>
      </c>
      <c r="P2955" s="1226" t="s">
        <v>761</v>
      </c>
      <c r="Q2955" s="1226" t="s">
        <v>336</v>
      </c>
      <c r="R2955" s="1226" t="s">
        <v>73</v>
      </c>
      <c r="S2955" s="1226" t="s">
        <v>152</v>
      </c>
    </row>
    <row r="2956" spans="1:19" ht="20.25" customHeight="1">
      <c r="A2956" s="1226" t="s">
        <v>4667</v>
      </c>
      <c r="B2956" s="1227" t="s">
        <v>4668</v>
      </c>
      <c r="C2956" s="1226" t="s">
        <v>352</v>
      </c>
      <c r="D2956" s="1055" t="s">
        <v>4485</v>
      </c>
      <c r="E2956" s="1227"/>
      <c r="F2956" s="1226" t="s">
        <v>350</v>
      </c>
      <c r="G2956" s="1227"/>
      <c r="H2956" s="1228">
        <v>1004</v>
      </c>
      <c r="I2956" s="1229">
        <v>19800</v>
      </c>
      <c r="J2956" s="1230">
        <v>0</v>
      </c>
      <c r="K2956" s="1122">
        <f t="shared" si="152"/>
        <v>0</v>
      </c>
      <c r="L2956" s="1014">
        <f t="shared" si="153"/>
        <v>0</v>
      </c>
      <c r="M2956" s="1011">
        <f t="shared" si="154"/>
        <v>19879200</v>
      </c>
      <c r="N2956" s="1227"/>
      <c r="O2956" s="1227" t="s">
        <v>4673</v>
      </c>
      <c r="P2956" s="1226" t="s">
        <v>761</v>
      </c>
      <c r="Q2956" s="1226" t="s">
        <v>336</v>
      </c>
      <c r="R2956" s="1226" t="s">
        <v>73</v>
      </c>
      <c r="S2956" s="1226" t="s">
        <v>152</v>
      </c>
    </row>
    <row r="2957" spans="1:19" ht="20.25" customHeight="1">
      <c r="A2957" s="1226" t="s">
        <v>4667</v>
      </c>
      <c r="B2957" s="1227" t="s">
        <v>4668</v>
      </c>
      <c r="C2957" s="1226" t="s">
        <v>352</v>
      </c>
      <c r="D2957" s="1055" t="s">
        <v>4485</v>
      </c>
      <c r="E2957" s="1227"/>
      <c r="F2957" s="1226" t="s">
        <v>338</v>
      </c>
      <c r="G2957" s="1227"/>
      <c r="H2957" s="1228">
        <v>2008</v>
      </c>
      <c r="I2957" s="1229">
        <v>3706.7</v>
      </c>
      <c r="J2957" s="1230">
        <v>0</v>
      </c>
      <c r="K2957" s="1122">
        <f t="shared" si="152"/>
        <v>0</v>
      </c>
      <c r="L2957" s="1014">
        <f t="shared" si="153"/>
        <v>0</v>
      </c>
      <c r="M2957" s="1011">
        <f t="shared" si="154"/>
        <v>7443053.5999999996</v>
      </c>
      <c r="N2957" s="1227"/>
      <c r="O2957" s="1227" t="s">
        <v>4674</v>
      </c>
      <c r="P2957" s="1226" t="s">
        <v>761</v>
      </c>
      <c r="Q2957" s="1226" t="s">
        <v>336</v>
      </c>
      <c r="R2957" s="1226" t="s">
        <v>73</v>
      </c>
      <c r="S2957" s="1226" t="s">
        <v>152</v>
      </c>
    </row>
    <row r="2958" spans="1:19" ht="20.25" customHeight="1">
      <c r="A2958" s="1226" t="s">
        <v>4667</v>
      </c>
      <c r="B2958" s="1227" t="s">
        <v>4668</v>
      </c>
      <c r="C2958" s="1226" t="s">
        <v>352</v>
      </c>
      <c r="D2958" s="1055" t="s">
        <v>4485</v>
      </c>
      <c r="E2958" s="1227"/>
      <c r="F2958" s="1226" t="s">
        <v>1646</v>
      </c>
      <c r="G2958" s="1227"/>
      <c r="H2958" s="1228">
        <v>2008</v>
      </c>
      <c r="I2958" s="1229">
        <v>15947.2</v>
      </c>
      <c r="J2958" s="1230">
        <v>0</v>
      </c>
      <c r="K2958" s="1122">
        <f t="shared" si="152"/>
        <v>0</v>
      </c>
      <c r="L2958" s="1014">
        <f t="shared" si="153"/>
        <v>0</v>
      </c>
      <c r="M2958" s="1011">
        <f t="shared" si="154"/>
        <v>32021977.600000001</v>
      </c>
      <c r="N2958" s="1227"/>
      <c r="O2958" s="1227" t="s">
        <v>4674</v>
      </c>
      <c r="P2958" s="1226" t="s">
        <v>761</v>
      </c>
      <c r="Q2958" s="1226" t="s">
        <v>336</v>
      </c>
      <c r="R2958" s="1226" t="s">
        <v>73</v>
      </c>
      <c r="S2958" s="1226" t="s">
        <v>152</v>
      </c>
    </row>
    <row r="2959" spans="1:19" ht="20.25" customHeight="1">
      <c r="A2959" s="1226" t="s">
        <v>4667</v>
      </c>
      <c r="B2959" s="1227" t="s">
        <v>4668</v>
      </c>
      <c r="C2959" s="1226" t="s">
        <v>352</v>
      </c>
      <c r="D2959" s="1055" t="s">
        <v>4485</v>
      </c>
      <c r="E2959" s="1227"/>
      <c r="F2959" s="1226" t="s">
        <v>385</v>
      </c>
      <c r="G2959" s="1227"/>
      <c r="H2959" s="1228">
        <v>2008</v>
      </c>
      <c r="I2959" s="1229">
        <v>1034.4000000000001</v>
      </c>
      <c r="J2959" s="1230">
        <v>0</v>
      </c>
      <c r="K2959" s="1122">
        <f t="shared" si="152"/>
        <v>0</v>
      </c>
      <c r="L2959" s="1014">
        <f t="shared" si="153"/>
        <v>0</v>
      </c>
      <c r="M2959" s="1011">
        <f t="shared" si="154"/>
        <v>2077075.2000000002</v>
      </c>
      <c r="N2959" s="1227"/>
      <c r="O2959" s="1227" t="s">
        <v>4674</v>
      </c>
      <c r="P2959" s="1226" t="s">
        <v>761</v>
      </c>
      <c r="Q2959" s="1226" t="s">
        <v>336</v>
      </c>
      <c r="R2959" s="1226" t="s">
        <v>73</v>
      </c>
      <c r="S2959" s="1226" t="s">
        <v>152</v>
      </c>
    </row>
    <row r="2960" spans="1:19" ht="20.25" customHeight="1">
      <c r="A2960" s="1226" t="s">
        <v>4667</v>
      </c>
      <c r="B2960" s="1227" t="s">
        <v>4668</v>
      </c>
      <c r="C2960" s="1226" t="s">
        <v>352</v>
      </c>
      <c r="D2960" s="1055" t="s">
        <v>4485</v>
      </c>
      <c r="E2960" s="1227"/>
      <c r="F2960" s="1226" t="s">
        <v>442</v>
      </c>
      <c r="G2960" s="1227"/>
      <c r="H2960" s="1228">
        <v>2008</v>
      </c>
      <c r="I2960" s="1229">
        <v>862</v>
      </c>
      <c r="J2960" s="1230">
        <v>0</v>
      </c>
      <c r="K2960" s="1122">
        <f t="shared" si="152"/>
        <v>0</v>
      </c>
      <c r="L2960" s="1014">
        <f t="shared" si="153"/>
        <v>0</v>
      </c>
      <c r="M2960" s="1011">
        <f t="shared" si="154"/>
        <v>1730896</v>
      </c>
      <c r="N2960" s="1227"/>
      <c r="O2960" s="1227" t="s">
        <v>4674</v>
      </c>
      <c r="P2960" s="1226" t="s">
        <v>761</v>
      </c>
      <c r="Q2960" s="1226" t="s">
        <v>336</v>
      </c>
      <c r="R2960" s="1226" t="s">
        <v>73</v>
      </c>
      <c r="S2960" s="1226" t="s">
        <v>152</v>
      </c>
    </row>
    <row r="2961" spans="1:19" ht="20.25" customHeight="1">
      <c r="A2961" s="1226" t="s">
        <v>4667</v>
      </c>
      <c r="B2961" s="1227" t="s">
        <v>4668</v>
      </c>
      <c r="C2961" s="1226" t="s">
        <v>352</v>
      </c>
      <c r="D2961" s="1055" t="s">
        <v>4485</v>
      </c>
      <c r="E2961" s="1227"/>
      <c r="F2961" s="1226" t="s">
        <v>81</v>
      </c>
      <c r="G2961" s="1227"/>
      <c r="H2961" s="1228">
        <v>2008</v>
      </c>
      <c r="I2961" s="1229">
        <v>4999.7</v>
      </c>
      <c r="J2961" s="1230">
        <v>0</v>
      </c>
      <c r="K2961" s="1122">
        <f t="shared" si="152"/>
        <v>0</v>
      </c>
      <c r="L2961" s="1014">
        <f t="shared" si="153"/>
        <v>0</v>
      </c>
      <c r="M2961" s="1011">
        <f t="shared" si="154"/>
        <v>10039397.6</v>
      </c>
      <c r="N2961" s="1227"/>
      <c r="O2961" s="1227" t="s">
        <v>4674</v>
      </c>
      <c r="P2961" s="1226" t="s">
        <v>761</v>
      </c>
      <c r="Q2961" s="1226" t="s">
        <v>336</v>
      </c>
      <c r="R2961" s="1226" t="s">
        <v>73</v>
      </c>
      <c r="S2961" s="1226" t="s">
        <v>152</v>
      </c>
    </row>
    <row r="2962" spans="1:19" ht="20.25" customHeight="1">
      <c r="A2962" s="1226" t="s">
        <v>4667</v>
      </c>
      <c r="B2962" s="1227" t="s">
        <v>4668</v>
      </c>
      <c r="C2962" s="1226" t="s">
        <v>352</v>
      </c>
      <c r="D2962" s="1055" t="s">
        <v>4485</v>
      </c>
      <c r="E2962" s="1227"/>
      <c r="F2962" s="1226" t="s">
        <v>1430</v>
      </c>
      <c r="G2962" s="1227"/>
      <c r="H2962" s="1228">
        <v>1004</v>
      </c>
      <c r="I2962" s="1229">
        <v>12150</v>
      </c>
      <c r="J2962" s="1230">
        <v>0</v>
      </c>
      <c r="K2962" s="1122">
        <f t="shared" si="152"/>
        <v>0</v>
      </c>
      <c r="L2962" s="1014">
        <f t="shared" si="153"/>
        <v>0</v>
      </c>
      <c r="M2962" s="1011">
        <f t="shared" si="154"/>
        <v>12198600</v>
      </c>
      <c r="N2962" s="1227"/>
      <c r="O2962" s="1227" t="s">
        <v>3550</v>
      </c>
      <c r="P2962" s="1226" t="s">
        <v>761</v>
      </c>
      <c r="Q2962" s="1226" t="s">
        <v>336</v>
      </c>
      <c r="R2962" s="1226" t="s">
        <v>73</v>
      </c>
      <c r="S2962" s="1226" t="s">
        <v>152</v>
      </c>
    </row>
  </sheetData>
  <autoFilter ref="A8:S2962" xr:uid="{00000000-0009-0000-0000-000001000000}">
    <sortState xmlns:xlrd2="http://schemas.microsoft.com/office/spreadsheetml/2017/richdata2" ref="A9:S818">
      <sortCondition ref="C8:C818"/>
    </sortState>
  </autoFilter>
  <mergeCells count="1">
    <mergeCell ref="A1:B2"/>
  </mergeCells>
  <phoneticPr fontId="40" type="noConversion"/>
  <pageMargins left="0.75" right="0.75" top="1" bottom="1" header="0.5" footer="0.5"/>
  <pageSetup paperSize="8" scale="47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1"/>
  </sheetPr>
  <dimension ref="A1:S131"/>
  <sheetViews>
    <sheetView view="pageBreakPreview" zoomScale="85" zoomScaleNormal="100" zoomScaleSheetLayoutView="85" workbookViewId="0">
      <selection activeCell="J15" sqref="J15"/>
    </sheetView>
  </sheetViews>
  <sheetFormatPr defaultRowHeight="12.75" outlineLevelCol="1"/>
  <cols>
    <col min="1" max="1" width="14.5703125" customWidth="1"/>
    <col min="2" max="2" width="43.42578125" customWidth="1"/>
    <col min="3" max="3" width="12.7109375" customWidth="1"/>
    <col min="4" max="4" width="11.42578125" customWidth="1"/>
    <col min="5" max="9" width="14" customWidth="1"/>
    <col min="10" max="12" width="14" customWidth="1" outlineLevel="1"/>
    <col min="13" max="14" width="18.85546875" customWidth="1"/>
    <col min="15" max="15" width="21.7109375" customWidth="1"/>
    <col min="16" max="16" width="12" customWidth="1"/>
    <col min="17" max="17" width="12.28515625" customWidth="1"/>
    <col min="18" max="18" width="17.7109375" customWidth="1"/>
  </cols>
  <sheetData>
    <row r="1" spans="1:19" ht="23.25">
      <c r="A1" s="143" t="s">
        <v>3848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</row>
    <row r="2" spans="1:19" ht="23.25">
      <c r="A2" s="143"/>
      <c r="C2" s="1067" t="s">
        <v>1565</v>
      </c>
      <c r="D2" s="1067"/>
      <c r="E2" s="1061" t="s">
        <v>3806</v>
      </c>
      <c r="F2" s="1061" t="s">
        <v>495</v>
      </c>
      <c r="G2" s="1061" t="s">
        <v>952</v>
      </c>
      <c r="H2" s="1061" t="s">
        <v>991</v>
      </c>
      <c r="I2" s="1061" t="s">
        <v>1146</v>
      </c>
      <c r="J2" s="1061" t="s">
        <v>935</v>
      </c>
      <c r="K2" s="1061" t="s">
        <v>1446</v>
      </c>
      <c r="L2" s="1061" t="s">
        <v>3147</v>
      </c>
      <c r="M2" s="1061" t="s">
        <v>2345</v>
      </c>
      <c r="N2" s="1061" t="s">
        <v>856</v>
      </c>
      <c r="O2" s="1061" t="s">
        <v>3849</v>
      </c>
      <c r="P2" s="1061" t="s">
        <v>846</v>
      </c>
      <c r="Q2" s="1062" t="s">
        <v>36</v>
      </c>
    </row>
    <row r="3" spans="1:19" ht="23.25">
      <c r="A3" s="143"/>
      <c r="C3" s="1090" t="s">
        <v>137</v>
      </c>
      <c r="D3" s="1064" t="s">
        <v>901</v>
      </c>
      <c r="E3" s="1065">
        <f>SUMIFS($H$11:$H$131,$D$11:$D$131,E2,$Q$11:$Q$131,$C$3)</f>
        <v>0</v>
      </c>
      <c r="F3" s="1065">
        <f>SUMIFS($H$11:$H$131,$D$11:$D$131,F2,$Q$11:$Q$131,$C$3)</f>
        <v>0</v>
      </c>
      <c r="G3" s="1065">
        <f>SUMIFS($H$11:$H$131,$D$11:$D$131,G2,$Q$11:$Q$131,$C$3)</f>
        <v>0</v>
      </c>
      <c r="H3" s="1065">
        <f>SUMIFS($H$11:$H$131,$D$11:$D$131,H2,$Q$11:$Q$131,$C$3)</f>
        <v>2267</v>
      </c>
      <c r="I3" s="1065">
        <f>SUMIFS($H$11:$H$131,$D$11:$D$131,I2,$Q$11:$Q$131,$C$3)</f>
        <v>1856</v>
      </c>
      <c r="J3" s="1065">
        <f>SUMIFS($H$11:$H$131,$D$11:$D$131,J2,$Q$11:$Q$131,$C$3)</f>
        <v>1733</v>
      </c>
      <c r="K3" s="1065">
        <f>SUMIFS($H$11:$H$131,$D$11:$D$131,K2,$Q$11:$Q$131,$C$3)</f>
        <v>99</v>
      </c>
      <c r="L3" s="1065">
        <f>SUMIFS($H$11:$H$131,$D$11:$D$131,L2,$Q$11:$Q$131,$C$3)</f>
        <v>599</v>
      </c>
      <c r="M3" s="1065">
        <f>SUMIFS($H$11:$H$131,$D$11:$D$131,M2,$Q$11:$Q$131,$C$3)</f>
        <v>0</v>
      </c>
      <c r="N3" s="1065">
        <f>SUMIFS($H$11:$H$131,$D$11:$D$131,N2,$Q$11:$Q$131,$C$3)</f>
        <v>949</v>
      </c>
      <c r="O3" s="1065">
        <f>SUMIFS($H$11:$H$131,$D$11:$D$131,O2,$Q$11:$Q$131,$C$3)</f>
        <v>0</v>
      </c>
      <c r="P3" s="1065">
        <f>SUMIFS($H$11:$H$131,$D$11:$D$131,P2,$Q$11:$Q$131,$C$3)</f>
        <v>726</v>
      </c>
      <c r="Q3" s="1066">
        <f t="shared" ref="Q3:Q8" si="0">SUM(E3:P3)</f>
        <v>8229</v>
      </c>
      <c r="R3" s="172" t="s">
        <v>901</v>
      </c>
    </row>
    <row r="4" spans="1:19" ht="23.25">
      <c r="A4" s="143"/>
      <c r="C4" s="1091" t="s">
        <v>137</v>
      </c>
      <c r="D4" s="1067" t="s">
        <v>1324</v>
      </c>
      <c r="E4" s="319">
        <f>SUMIFS($M$11:$M$131,$D$11:$D$131,E2,$Q$11:$Q$131,$C$4)</f>
        <v>0</v>
      </c>
      <c r="F4" s="319">
        <f>SUMIFS($M$11:$M$131,$D$11:$D$131,F2,$Q$11:$Q$131,$C$4)</f>
        <v>0</v>
      </c>
      <c r="G4" s="319">
        <f>SUMIFS($M$11:$M$131,$D$11:$D$131,G2,$Q$11:$Q$131,$C$4)</f>
        <v>0</v>
      </c>
      <c r="H4" s="319">
        <f>SUMIFS($M$11:$M$131,$D$11:$D$131,H2,$Q$11:$Q$131,$C$4)</f>
        <v>278182800</v>
      </c>
      <c r="I4" s="319">
        <f>SUMIFS($M$11:$M$131,$D$11:$D$131,I2,$Q$11:$Q$131,$C$4)</f>
        <v>212485000</v>
      </c>
      <c r="J4" s="319">
        <f>SUMIFS($M$11:$M$131,$D$11:$D$131,J2,$Q$11:$Q$131,$C$4)</f>
        <v>206141000</v>
      </c>
      <c r="K4" s="319">
        <f>SUMIFS($M$11:$M$131,$D$11:$D$131,K2,$Q$11:$Q$131,$C$4)</f>
        <v>11385000</v>
      </c>
      <c r="L4" s="319">
        <f>SUMIFS($M$11:$M$131,$D$11:$D$131,L2,$Q$11:$Q$131,$C$4)</f>
        <v>71280200</v>
      </c>
      <c r="M4" s="319">
        <f>SUMIFS($M$11:$M$131,$D$11:$D$131,M2,$Q$11:$Q$131,$C$4)</f>
        <v>0</v>
      </c>
      <c r="N4" s="319">
        <f>SUMIFS($M$11:$M$131,$D$11:$D$131,N2,$Q$11:$Q$131,$C$4)</f>
        <v>111033000</v>
      </c>
      <c r="O4" s="319">
        <f>SUMIFS($M$11:$M$131,$D$11:$D$131,O2,$Q$11:$Q$131,$C$4)</f>
        <v>0</v>
      </c>
      <c r="P4" s="319">
        <f>SUMIFS($M$11:$M$131,$D$11:$D$131,P2,$Q$11:$Q$131,$C$4)</f>
        <v>101640000</v>
      </c>
      <c r="Q4" s="321">
        <f t="shared" si="0"/>
        <v>992147000</v>
      </c>
      <c r="R4" s="172" t="s">
        <v>1324</v>
      </c>
    </row>
    <row r="5" spans="1:19" ht="23.25">
      <c r="A5" s="143"/>
      <c r="C5" s="1090" t="s">
        <v>119</v>
      </c>
      <c r="D5" s="1064" t="s">
        <v>901</v>
      </c>
      <c r="E5" s="1065">
        <f>SUMIFS($H$11:$H$131,$D$11:$D$131,E2,$Q$11:$Q$131,$C$6)</f>
        <v>0</v>
      </c>
      <c r="F5" s="1065">
        <f>SUMIFS($H$11:$H$131,$D$11:$D$131,F2,$Q$11:$Q$131,$C$6)</f>
        <v>0</v>
      </c>
      <c r="G5" s="1065">
        <f>SUMIFS($H$11:$H$131,$D$11:$D$131,G2,$Q$11:$Q$131,$C$6)</f>
        <v>0</v>
      </c>
      <c r="H5" s="1065">
        <f>SUMIFS($H$11:$H$131,$D$11:$D$131,H2,$Q$11:$Q$131,$C$6)</f>
        <v>3410</v>
      </c>
      <c r="I5" s="1065">
        <f>SUMIFS($H$11:$H$131,$D$11:$D$131,I2,$Q$11:$Q$131,$C$6)</f>
        <v>1212</v>
      </c>
      <c r="J5" s="1065">
        <f>SUMIFS($H$11:$H$131,$D$11:$D$131,J2,$Q$11:$Q$131,$C$6)</f>
        <v>9652</v>
      </c>
      <c r="K5" s="1065">
        <f>SUMIFS($H$11:$H$131,$D$11:$D$131,K2,$Q$11:$Q$131,$C$6)</f>
        <v>310</v>
      </c>
      <c r="L5" s="1065">
        <f>SUMIFS($H$11:$H$131,$D$11:$D$131,L2,$Q$11:$Q$131,$C$6)</f>
        <v>1304</v>
      </c>
      <c r="M5" s="1065">
        <f>SUMIFS($H$11:$H$131,$D$11:$D$131,M2,$Q$11:$Q$131,$C$6)</f>
        <v>758</v>
      </c>
      <c r="N5" s="1065">
        <f>SUMIFS($H$11:$H$131,$D$11:$D$131,N2,$Q$11:$Q$131,$C$6)</f>
        <v>890</v>
      </c>
      <c r="O5" s="1065">
        <f>SUMIFS($H$11:$H$131,$D$11:$D$131,O2,$Q$11:$Q$131,$C$6)</f>
        <v>604</v>
      </c>
      <c r="P5" s="1065">
        <f>SUMIFS($H$11:$H$131,$D$11:$D$131,P2,$Q$11:$Q$131,$C$6)</f>
        <v>2532</v>
      </c>
      <c r="Q5" s="1066">
        <f t="shared" si="0"/>
        <v>20672</v>
      </c>
      <c r="R5" s="172" t="s">
        <v>901</v>
      </c>
    </row>
    <row r="6" spans="1:19" ht="23.25">
      <c r="A6" s="143"/>
      <c r="C6" s="1091" t="s">
        <v>119</v>
      </c>
      <c r="D6" s="1067" t="s">
        <v>1324</v>
      </c>
      <c r="E6" s="319">
        <f>SUMIFS($M$11:$M$131,$D$11:$D$131,E2,$Q$11:$Q$131,$C$6)</f>
        <v>0</v>
      </c>
      <c r="F6" s="319">
        <f>SUMIFS($M$11:$M$131,$D$11:$D$131,F2,$Q$11:$Q$131,$C$6)</f>
        <v>0</v>
      </c>
      <c r="G6" s="319">
        <f>SUMIFS($M$11:$M$131,$D$11:$D$131,G2,$Q$11:$Q$131,$C$6)</f>
        <v>0</v>
      </c>
      <c r="H6" s="319">
        <f>SUMIFS($M$11:$M$131,$D$11:$D$131,H2,$Q$11:$Q$131,$C$6)</f>
        <v>889735299.70000005</v>
      </c>
      <c r="I6" s="319">
        <f>SUMIFS($M$11:$M$131,$D$11:$D$131,I2,$Q$11:$Q$131,$C$6)</f>
        <v>258923291.30000001</v>
      </c>
      <c r="J6" s="319">
        <f>SUMIFS($M$11:$M$131,$D$11:$D$131,J2,$Q$11:$Q$131,$C$6)</f>
        <v>2977619133</v>
      </c>
      <c r="K6" s="319">
        <f>SUMIFS($M$11:$M$131,$D$11:$D$131,K2,$Q$11:$Q$131,$C$6)</f>
        <v>55863750</v>
      </c>
      <c r="L6" s="319">
        <f>SUMIFS($M$11:$M$131,$D$11:$D$131,L2,$Q$11:$Q$131,$C$6)</f>
        <v>180719398</v>
      </c>
      <c r="M6" s="319">
        <f>SUMIFS($M$11:$M$131,$D$11:$D$131,M2,$Q$11:$Q$131,$C$6)</f>
        <v>214063932.80000001</v>
      </c>
      <c r="N6" s="319">
        <f>SUMIFS($M$11:$M$131,$D$11:$D$131,N2,$Q$11:$Q$131,$C$6)</f>
        <v>145521506</v>
      </c>
      <c r="O6" s="319">
        <f>SUMIFS($M$11:$M$131,$D$11:$D$131,O2,$Q$11:$Q$131,$C$6)</f>
        <v>99846996</v>
      </c>
      <c r="P6" s="319">
        <f>SUMIFS($M$11:$M$131,$D$11:$D$131,P2,$Q$11:$Q$131,$C$6)</f>
        <v>521490714</v>
      </c>
      <c r="Q6" s="321">
        <f t="shared" si="0"/>
        <v>5343784020.8000002</v>
      </c>
      <c r="R6" s="172" t="s">
        <v>1324</v>
      </c>
    </row>
    <row r="7" spans="1:19" ht="23.25">
      <c r="A7" s="143"/>
      <c r="C7" s="1092" t="s">
        <v>36</v>
      </c>
      <c r="D7" s="1063" t="s">
        <v>901</v>
      </c>
      <c r="E7" s="210">
        <f>E3+E5</f>
        <v>0</v>
      </c>
      <c r="F7" s="210">
        <f t="shared" ref="F7:M7" si="1">F3+F5</f>
        <v>0</v>
      </c>
      <c r="G7" s="210">
        <f t="shared" si="1"/>
        <v>0</v>
      </c>
      <c r="H7" s="210">
        <f t="shared" si="1"/>
        <v>5677</v>
      </c>
      <c r="I7" s="210">
        <f t="shared" si="1"/>
        <v>3068</v>
      </c>
      <c r="J7" s="210">
        <f t="shared" si="1"/>
        <v>11385</v>
      </c>
      <c r="K7" s="210">
        <f t="shared" si="1"/>
        <v>409</v>
      </c>
      <c r="L7" s="210">
        <f t="shared" si="1"/>
        <v>1903</v>
      </c>
      <c r="M7" s="210">
        <f t="shared" si="1"/>
        <v>758</v>
      </c>
      <c r="N7" s="210">
        <f t="shared" ref="N7:P7" si="2">N3+N5</f>
        <v>1839</v>
      </c>
      <c r="O7" s="210">
        <f t="shared" ref="O7" si="3">O3+O5</f>
        <v>604</v>
      </c>
      <c r="P7" s="210">
        <f t="shared" si="2"/>
        <v>3258</v>
      </c>
      <c r="Q7" s="320">
        <f t="shared" si="0"/>
        <v>28901</v>
      </c>
      <c r="R7" s="209" t="s">
        <v>901</v>
      </c>
    </row>
    <row r="8" spans="1:19" ht="23.25">
      <c r="A8" s="143"/>
      <c r="C8" s="1093" t="s">
        <v>36</v>
      </c>
      <c r="D8" s="1063" t="s">
        <v>1324</v>
      </c>
      <c r="E8" s="211">
        <f t="shared" ref="E8:M8" si="4">E6+E4</f>
        <v>0</v>
      </c>
      <c r="F8" s="211">
        <f t="shared" si="4"/>
        <v>0</v>
      </c>
      <c r="G8" s="211">
        <f t="shared" si="4"/>
        <v>0</v>
      </c>
      <c r="H8" s="211">
        <f t="shared" si="4"/>
        <v>1167918099.7</v>
      </c>
      <c r="I8" s="211">
        <f t="shared" si="4"/>
        <v>471408291.30000001</v>
      </c>
      <c r="J8" s="211">
        <f t="shared" si="4"/>
        <v>3183760133</v>
      </c>
      <c r="K8" s="211">
        <f t="shared" si="4"/>
        <v>67248750</v>
      </c>
      <c r="L8" s="211">
        <f t="shared" si="4"/>
        <v>251999598</v>
      </c>
      <c r="M8" s="211">
        <f t="shared" si="4"/>
        <v>214063932.80000001</v>
      </c>
      <c r="N8" s="211">
        <f t="shared" ref="N8:P8" si="5">N6+N4</f>
        <v>256554506</v>
      </c>
      <c r="O8" s="211">
        <f t="shared" ref="O8" si="6">O6+O4</f>
        <v>99846996</v>
      </c>
      <c r="P8" s="211">
        <f t="shared" si="5"/>
        <v>623130714</v>
      </c>
      <c r="Q8" s="322">
        <f t="shared" si="0"/>
        <v>6335931020.8000002</v>
      </c>
      <c r="R8" s="209" t="s">
        <v>1324</v>
      </c>
    </row>
    <row r="9" spans="1:19" ht="23.25">
      <c r="A9" s="143"/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</row>
    <row r="10" spans="1:19" ht="14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</row>
    <row r="11" spans="1:19" ht="15.75">
      <c r="A11" s="632" t="s">
        <v>1550</v>
      </c>
      <c r="B11" s="633" t="s">
        <v>1</v>
      </c>
      <c r="C11" s="632" t="s">
        <v>3788</v>
      </c>
      <c r="D11" s="632" t="s">
        <v>1551</v>
      </c>
      <c r="E11" s="632" t="s">
        <v>1552</v>
      </c>
      <c r="F11" s="632" t="s">
        <v>1553</v>
      </c>
      <c r="G11" s="632" t="s">
        <v>1554</v>
      </c>
      <c r="H11" s="634" t="s">
        <v>4</v>
      </c>
      <c r="I11" s="634" t="s">
        <v>1555</v>
      </c>
      <c r="J11" s="632" t="s">
        <v>1556</v>
      </c>
      <c r="K11" s="632" t="s">
        <v>1557</v>
      </c>
      <c r="L11" s="632" t="s">
        <v>1558</v>
      </c>
      <c r="M11" s="634" t="s">
        <v>1559</v>
      </c>
      <c r="N11" s="634" t="s">
        <v>1560</v>
      </c>
      <c r="O11" s="634" t="s">
        <v>1561</v>
      </c>
      <c r="P11" s="632" t="s">
        <v>1562</v>
      </c>
      <c r="Q11" s="634" t="s">
        <v>1553</v>
      </c>
      <c r="R11" s="632" t="s">
        <v>1563</v>
      </c>
      <c r="S11" s="632" t="s">
        <v>1564</v>
      </c>
    </row>
    <row r="12" spans="1:19" ht="20.25" customHeight="1">
      <c r="A12" s="639" t="s">
        <v>3891</v>
      </c>
      <c r="B12" s="638" t="s">
        <v>3894</v>
      </c>
      <c r="C12" s="639" t="s">
        <v>2168</v>
      </c>
      <c r="D12" s="640" t="s">
        <v>1877</v>
      </c>
      <c r="E12" s="638"/>
      <c r="F12" s="639" t="s">
        <v>3900</v>
      </c>
      <c r="G12" s="638"/>
      <c r="H12" s="1110">
        <v>20</v>
      </c>
      <c r="I12" s="705">
        <v>179695</v>
      </c>
      <c r="J12" s="643">
        <v>9.4</v>
      </c>
      <c r="K12" s="578">
        <v>188</v>
      </c>
      <c r="L12" s="579">
        <v>0.188</v>
      </c>
      <c r="M12" s="580">
        <v>3593900</v>
      </c>
      <c r="N12" s="638"/>
      <c r="O12" s="638"/>
      <c r="P12" s="639" t="s">
        <v>3864</v>
      </c>
      <c r="Q12" s="639" t="s">
        <v>354</v>
      </c>
      <c r="R12" s="639" t="s">
        <v>70</v>
      </c>
      <c r="S12" s="639" t="s">
        <v>213</v>
      </c>
    </row>
    <row r="13" spans="1:19" ht="20.25" customHeight="1">
      <c r="A13" s="639" t="s">
        <v>195</v>
      </c>
      <c r="B13" s="638" t="s">
        <v>2206</v>
      </c>
      <c r="C13" s="639" t="s">
        <v>56</v>
      </c>
      <c r="D13" s="640" t="s">
        <v>4171</v>
      </c>
      <c r="E13" s="638"/>
      <c r="F13" s="639" t="s">
        <v>3835</v>
      </c>
      <c r="G13" s="638"/>
      <c r="H13" s="1110">
        <v>200</v>
      </c>
      <c r="I13" s="705">
        <v>128000</v>
      </c>
      <c r="J13" s="643"/>
      <c r="K13" s="578">
        <v>0</v>
      </c>
      <c r="L13" s="579">
        <v>0</v>
      </c>
      <c r="M13" s="580">
        <v>25600000</v>
      </c>
      <c r="N13" s="638" t="s">
        <v>1623</v>
      </c>
      <c r="O13" s="638"/>
      <c r="P13" s="639" t="s">
        <v>759</v>
      </c>
      <c r="Q13" s="639" t="s">
        <v>281</v>
      </c>
      <c r="R13" s="639" t="s">
        <v>70</v>
      </c>
      <c r="S13" s="639"/>
    </row>
    <row r="14" spans="1:19" ht="20.25" customHeight="1">
      <c r="A14" s="639" t="s">
        <v>2895</v>
      </c>
      <c r="B14" s="638" t="s">
        <v>2971</v>
      </c>
      <c r="C14" s="639" t="s">
        <v>425</v>
      </c>
      <c r="D14" s="640" t="s">
        <v>1877</v>
      </c>
      <c r="E14" s="638"/>
      <c r="F14" s="639" t="s">
        <v>3837</v>
      </c>
      <c r="G14" s="638"/>
      <c r="H14" s="1110">
        <v>32</v>
      </c>
      <c r="I14" s="705">
        <v>191836</v>
      </c>
      <c r="J14" s="643"/>
      <c r="K14" s="578">
        <v>0</v>
      </c>
      <c r="L14" s="579">
        <v>0</v>
      </c>
      <c r="M14" s="580">
        <v>6138752</v>
      </c>
      <c r="N14" s="638" t="s">
        <v>1629</v>
      </c>
      <c r="O14" s="638"/>
      <c r="P14" s="639" t="s">
        <v>372</v>
      </c>
      <c r="Q14" s="639" t="s">
        <v>354</v>
      </c>
      <c r="R14" s="639" t="s">
        <v>70</v>
      </c>
      <c r="S14" s="639"/>
    </row>
    <row r="15" spans="1:19" ht="20.25" customHeight="1">
      <c r="A15" s="639" t="s">
        <v>55</v>
      </c>
      <c r="B15" s="638" t="s">
        <v>1447</v>
      </c>
      <c r="C15" s="639" t="s">
        <v>56</v>
      </c>
      <c r="D15" s="640" t="s">
        <v>4173</v>
      </c>
      <c r="E15" s="638"/>
      <c r="F15" s="639" t="s">
        <v>3156</v>
      </c>
      <c r="G15" s="638"/>
      <c r="H15" s="1110">
        <v>815</v>
      </c>
      <c r="I15" s="705">
        <v>190983</v>
      </c>
      <c r="J15" s="643"/>
      <c r="K15" s="578">
        <v>0</v>
      </c>
      <c r="L15" s="579">
        <v>0</v>
      </c>
      <c r="M15" s="580">
        <v>155651145</v>
      </c>
      <c r="N15" s="638" t="s">
        <v>1623</v>
      </c>
      <c r="O15" s="638"/>
      <c r="P15" s="639" t="s">
        <v>759</v>
      </c>
      <c r="Q15" s="639" t="s">
        <v>354</v>
      </c>
      <c r="R15" s="639" t="s">
        <v>70</v>
      </c>
      <c r="S15" s="639"/>
    </row>
    <row r="16" spans="1:19" ht="20.25" customHeight="1">
      <c r="A16" s="639" t="s">
        <v>806</v>
      </c>
      <c r="B16" s="638" t="s">
        <v>3896</v>
      </c>
      <c r="C16" s="639" t="s">
        <v>371</v>
      </c>
      <c r="D16" s="640" t="s">
        <v>1877</v>
      </c>
      <c r="E16" s="638"/>
      <c r="F16" s="639" t="s">
        <v>3843</v>
      </c>
      <c r="G16" s="638"/>
      <c r="H16" s="1110">
        <v>404</v>
      </c>
      <c r="I16" s="705">
        <v>340000</v>
      </c>
      <c r="J16" s="643"/>
      <c r="K16" s="578">
        <v>0</v>
      </c>
      <c r="L16" s="579">
        <v>0</v>
      </c>
      <c r="M16" s="580">
        <v>137360000</v>
      </c>
      <c r="N16" s="638" t="s">
        <v>2234</v>
      </c>
      <c r="O16" s="638" t="s">
        <v>3903</v>
      </c>
      <c r="P16" s="639" t="s">
        <v>1273</v>
      </c>
      <c r="Q16" s="639" t="s">
        <v>354</v>
      </c>
      <c r="R16" s="639" t="s">
        <v>70</v>
      </c>
      <c r="S16" s="639"/>
    </row>
    <row r="17" spans="1:19" ht="20.25" customHeight="1">
      <c r="A17" s="639" t="s">
        <v>63</v>
      </c>
      <c r="B17" s="638" t="s">
        <v>3271</v>
      </c>
      <c r="C17" s="639" t="s">
        <v>1032</v>
      </c>
      <c r="D17" s="640" t="s">
        <v>4171</v>
      </c>
      <c r="E17" s="638"/>
      <c r="F17" s="639" t="s">
        <v>3838</v>
      </c>
      <c r="G17" s="638"/>
      <c r="H17" s="1110">
        <v>34</v>
      </c>
      <c r="I17" s="705">
        <v>637164</v>
      </c>
      <c r="J17" s="643"/>
      <c r="K17" s="578">
        <v>0</v>
      </c>
      <c r="L17" s="579">
        <v>0</v>
      </c>
      <c r="M17" s="580">
        <v>21663576</v>
      </c>
      <c r="N17" s="638" t="s">
        <v>2234</v>
      </c>
      <c r="O17" s="638"/>
      <c r="P17" s="639" t="s">
        <v>90</v>
      </c>
      <c r="Q17" s="639" t="s">
        <v>354</v>
      </c>
      <c r="R17" s="639" t="s">
        <v>70</v>
      </c>
      <c r="S17" s="639"/>
    </row>
    <row r="18" spans="1:19" ht="20.25" customHeight="1">
      <c r="A18" s="639" t="s">
        <v>436</v>
      </c>
      <c r="B18" s="638" t="s">
        <v>2107</v>
      </c>
      <c r="C18" s="639" t="s">
        <v>371</v>
      </c>
      <c r="D18" s="640" t="s">
        <v>4173</v>
      </c>
      <c r="E18" s="638"/>
      <c r="F18" s="639" t="s">
        <v>3156</v>
      </c>
      <c r="G18" s="638"/>
      <c r="H18" s="1110">
        <v>186</v>
      </c>
      <c r="I18" s="705">
        <v>183825</v>
      </c>
      <c r="J18" s="643"/>
      <c r="K18" s="578">
        <v>0</v>
      </c>
      <c r="L18" s="579">
        <v>0</v>
      </c>
      <c r="M18" s="580">
        <v>34191450</v>
      </c>
      <c r="N18" s="638" t="s">
        <v>1623</v>
      </c>
      <c r="O18" s="638"/>
      <c r="P18" s="639" t="s">
        <v>483</v>
      </c>
      <c r="Q18" s="639" t="s">
        <v>354</v>
      </c>
      <c r="R18" s="639" t="s">
        <v>70</v>
      </c>
      <c r="S18" s="639"/>
    </row>
    <row r="19" spans="1:19" ht="20.25" customHeight="1">
      <c r="A19" s="639" t="s">
        <v>3268</v>
      </c>
      <c r="B19" s="638" t="s">
        <v>3269</v>
      </c>
      <c r="C19" s="639" t="s">
        <v>1032</v>
      </c>
      <c r="D19" s="640" t="s">
        <v>4469</v>
      </c>
      <c r="E19" s="638"/>
      <c r="F19" s="639" t="s">
        <v>3842</v>
      </c>
      <c r="G19" s="638"/>
      <c r="H19" s="1110">
        <v>22</v>
      </c>
      <c r="I19" s="705">
        <v>120600</v>
      </c>
      <c r="J19" s="643"/>
      <c r="K19" s="578">
        <v>0</v>
      </c>
      <c r="L19" s="579">
        <v>0</v>
      </c>
      <c r="M19" s="580">
        <v>2653200</v>
      </c>
      <c r="N19" s="638" t="s">
        <v>1623</v>
      </c>
      <c r="O19" s="638"/>
      <c r="P19" s="639" t="s">
        <v>90</v>
      </c>
      <c r="Q19" s="639" t="s">
        <v>281</v>
      </c>
      <c r="R19" s="639" t="s">
        <v>70</v>
      </c>
      <c r="S19" s="639"/>
    </row>
    <row r="20" spans="1:19" ht="20.25" customHeight="1">
      <c r="A20" s="639" t="s">
        <v>10</v>
      </c>
      <c r="B20" s="638" t="s">
        <v>1109</v>
      </c>
      <c r="C20" s="639" t="s">
        <v>1027</v>
      </c>
      <c r="D20" s="640" t="s">
        <v>4173</v>
      </c>
      <c r="E20" s="638"/>
      <c r="F20" s="639" t="s">
        <v>3839</v>
      </c>
      <c r="G20" s="638"/>
      <c r="H20" s="1110">
        <v>298</v>
      </c>
      <c r="I20" s="705">
        <v>178000</v>
      </c>
      <c r="J20" s="643"/>
      <c r="K20" s="578">
        <v>0</v>
      </c>
      <c r="L20" s="579">
        <v>0</v>
      </c>
      <c r="M20" s="580">
        <v>53044000</v>
      </c>
      <c r="N20" s="638" t="s">
        <v>1623</v>
      </c>
      <c r="O20" s="638"/>
      <c r="P20" s="639" t="s">
        <v>1164</v>
      </c>
      <c r="Q20" s="639" t="s">
        <v>354</v>
      </c>
      <c r="R20" s="639" t="s">
        <v>70</v>
      </c>
      <c r="S20" s="639"/>
    </row>
    <row r="21" spans="1:19" ht="20.25" customHeight="1">
      <c r="A21" s="639" t="s">
        <v>351</v>
      </c>
      <c r="B21" s="638" t="s">
        <v>1028</v>
      </c>
      <c r="C21" s="639" t="s">
        <v>352</v>
      </c>
      <c r="D21" s="640" t="s">
        <v>4171</v>
      </c>
      <c r="E21" s="638"/>
      <c r="F21" s="639" t="s">
        <v>3156</v>
      </c>
      <c r="G21" s="638"/>
      <c r="H21" s="1110">
        <v>388</v>
      </c>
      <c r="I21" s="705">
        <v>167983</v>
      </c>
      <c r="J21" s="643"/>
      <c r="K21" s="578">
        <v>0</v>
      </c>
      <c r="L21" s="579">
        <v>0</v>
      </c>
      <c r="M21" s="580">
        <v>65177404</v>
      </c>
      <c r="N21" s="638" t="s">
        <v>1623</v>
      </c>
      <c r="O21" s="638"/>
      <c r="P21" s="639" t="s">
        <v>761</v>
      </c>
      <c r="Q21" s="639" t="s">
        <v>354</v>
      </c>
      <c r="R21" s="639" t="s">
        <v>70</v>
      </c>
      <c r="S21" s="639"/>
    </row>
    <row r="22" spans="1:19" ht="20.25" customHeight="1">
      <c r="A22" s="639" t="s">
        <v>129</v>
      </c>
      <c r="B22" s="638" t="s">
        <v>2018</v>
      </c>
      <c r="C22" s="639" t="s">
        <v>866</v>
      </c>
      <c r="D22" s="640" t="s">
        <v>1877</v>
      </c>
      <c r="E22" s="638"/>
      <c r="F22" s="639" t="s">
        <v>3837</v>
      </c>
      <c r="G22" s="638"/>
      <c r="H22" s="1110">
        <v>492</v>
      </c>
      <c r="I22" s="705">
        <v>174886</v>
      </c>
      <c r="J22" s="643"/>
      <c r="K22" s="578">
        <v>0</v>
      </c>
      <c r="L22" s="579">
        <v>0</v>
      </c>
      <c r="M22" s="580">
        <v>86043912</v>
      </c>
      <c r="N22" s="638" t="s">
        <v>1629</v>
      </c>
      <c r="O22" s="638"/>
      <c r="P22" s="639" t="s">
        <v>482</v>
      </c>
      <c r="Q22" s="639" t="s">
        <v>354</v>
      </c>
      <c r="R22" s="639" t="s">
        <v>70</v>
      </c>
      <c r="S22" s="639"/>
    </row>
    <row r="23" spans="1:19" ht="20.25" customHeight="1">
      <c r="A23" s="639" t="s">
        <v>428</v>
      </c>
      <c r="B23" s="638" t="s">
        <v>1129</v>
      </c>
      <c r="C23" s="639" t="s">
        <v>64</v>
      </c>
      <c r="D23" s="640" t="s">
        <v>4173</v>
      </c>
      <c r="E23" s="638"/>
      <c r="F23" s="639" t="s">
        <v>3841</v>
      </c>
      <c r="G23" s="638"/>
      <c r="H23" s="1110">
        <v>169</v>
      </c>
      <c r="I23" s="705">
        <v>137000</v>
      </c>
      <c r="J23" s="643"/>
      <c r="K23" s="578">
        <v>0</v>
      </c>
      <c r="L23" s="579">
        <v>0</v>
      </c>
      <c r="M23" s="580">
        <v>23153000</v>
      </c>
      <c r="N23" s="638" t="s">
        <v>1623</v>
      </c>
      <c r="O23" s="638"/>
      <c r="P23" s="639" t="s">
        <v>284</v>
      </c>
      <c r="Q23" s="639" t="s">
        <v>281</v>
      </c>
      <c r="R23" s="639" t="s">
        <v>70</v>
      </c>
      <c r="S23" s="639"/>
    </row>
    <row r="24" spans="1:19" ht="20.25" customHeight="1">
      <c r="A24" s="639" t="s">
        <v>467</v>
      </c>
      <c r="B24" s="638" t="s">
        <v>1285</v>
      </c>
      <c r="C24" s="639" t="s">
        <v>371</v>
      </c>
      <c r="D24" s="640" t="s">
        <v>4171</v>
      </c>
      <c r="E24" s="638"/>
      <c r="F24" s="639" t="s">
        <v>3839</v>
      </c>
      <c r="G24" s="638"/>
      <c r="H24" s="1110">
        <v>30</v>
      </c>
      <c r="I24" s="705">
        <v>204333</v>
      </c>
      <c r="J24" s="643"/>
      <c r="K24" s="578">
        <v>0</v>
      </c>
      <c r="L24" s="579">
        <v>0</v>
      </c>
      <c r="M24" s="580">
        <v>6129990</v>
      </c>
      <c r="N24" s="638" t="s">
        <v>1623</v>
      </c>
      <c r="O24" s="638"/>
      <c r="P24" s="639" t="s">
        <v>1273</v>
      </c>
      <c r="Q24" s="639" t="s">
        <v>354</v>
      </c>
      <c r="R24" s="639" t="s">
        <v>70</v>
      </c>
      <c r="S24" s="639"/>
    </row>
    <row r="25" spans="1:19" ht="20.25" customHeight="1">
      <c r="A25" s="639" t="s">
        <v>436</v>
      </c>
      <c r="B25" s="638" t="s">
        <v>1429</v>
      </c>
      <c r="C25" s="639" t="s">
        <v>371</v>
      </c>
      <c r="D25" s="640" t="s">
        <v>4171</v>
      </c>
      <c r="E25" s="638"/>
      <c r="F25" s="639" t="s">
        <v>3835</v>
      </c>
      <c r="G25" s="638"/>
      <c r="H25" s="1110">
        <v>313</v>
      </c>
      <c r="I25" s="705">
        <v>117000</v>
      </c>
      <c r="J25" s="643"/>
      <c r="K25" s="578">
        <v>0</v>
      </c>
      <c r="L25" s="579">
        <v>0</v>
      </c>
      <c r="M25" s="580">
        <v>36621000</v>
      </c>
      <c r="N25" s="638" t="s">
        <v>1623</v>
      </c>
      <c r="O25" s="638" t="s">
        <v>2262</v>
      </c>
      <c r="P25" s="639" t="s">
        <v>483</v>
      </c>
      <c r="Q25" s="639" t="s">
        <v>281</v>
      </c>
      <c r="R25" s="639" t="s">
        <v>70</v>
      </c>
      <c r="S25" s="639"/>
    </row>
    <row r="26" spans="1:19" ht="20.25" customHeight="1">
      <c r="A26" s="639" t="s">
        <v>770</v>
      </c>
      <c r="B26" s="638" t="s">
        <v>3272</v>
      </c>
      <c r="C26" s="639" t="s">
        <v>515</v>
      </c>
      <c r="D26" s="640" t="s">
        <v>1877</v>
      </c>
      <c r="E26" s="638"/>
      <c r="F26" s="639" t="s">
        <v>3838</v>
      </c>
      <c r="G26" s="638"/>
      <c r="H26" s="1110">
        <v>64</v>
      </c>
      <c r="I26" s="705">
        <v>602251</v>
      </c>
      <c r="J26" s="643"/>
      <c r="K26" s="578">
        <v>0</v>
      </c>
      <c r="L26" s="579">
        <v>0</v>
      </c>
      <c r="M26" s="580">
        <v>38544064</v>
      </c>
      <c r="N26" s="638" t="s">
        <v>2234</v>
      </c>
      <c r="O26" s="638"/>
      <c r="P26" s="639" t="s">
        <v>761</v>
      </c>
      <c r="Q26" s="639" t="s">
        <v>354</v>
      </c>
      <c r="R26" s="639" t="s">
        <v>70</v>
      </c>
      <c r="S26" s="639"/>
    </row>
    <row r="27" spans="1:19" ht="20.25" customHeight="1">
      <c r="A27" s="639" t="s">
        <v>436</v>
      </c>
      <c r="B27" s="638" t="s">
        <v>925</v>
      </c>
      <c r="C27" s="639" t="s">
        <v>371</v>
      </c>
      <c r="D27" s="640" t="s">
        <v>1877</v>
      </c>
      <c r="E27" s="638"/>
      <c r="F27" s="639" t="s">
        <v>3835</v>
      </c>
      <c r="G27" s="638"/>
      <c r="H27" s="1110">
        <v>348</v>
      </c>
      <c r="I27" s="705">
        <v>117000</v>
      </c>
      <c r="J27" s="643"/>
      <c r="K27" s="578">
        <v>0</v>
      </c>
      <c r="L27" s="579">
        <v>0</v>
      </c>
      <c r="M27" s="580">
        <v>40716000</v>
      </c>
      <c r="N27" s="638" t="s">
        <v>1623</v>
      </c>
      <c r="O27" s="638" t="s">
        <v>2262</v>
      </c>
      <c r="P27" s="639" t="s">
        <v>483</v>
      </c>
      <c r="Q27" s="639" t="s">
        <v>281</v>
      </c>
      <c r="R27" s="639" t="s">
        <v>70</v>
      </c>
      <c r="S27" s="639"/>
    </row>
    <row r="28" spans="1:19" ht="20.25" customHeight="1">
      <c r="A28" s="639" t="s">
        <v>436</v>
      </c>
      <c r="B28" s="638" t="s">
        <v>925</v>
      </c>
      <c r="C28" s="639" t="s">
        <v>371</v>
      </c>
      <c r="D28" s="640" t="s">
        <v>1877</v>
      </c>
      <c r="E28" s="638"/>
      <c r="F28" s="639" t="s">
        <v>3156</v>
      </c>
      <c r="G28" s="638"/>
      <c r="H28" s="1110">
        <v>154</v>
      </c>
      <c r="I28" s="705">
        <v>183825</v>
      </c>
      <c r="J28" s="643"/>
      <c r="K28" s="578">
        <v>0</v>
      </c>
      <c r="L28" s="579">
        <v>0</v>
      </c>
      <c r="M28" s="580">
        <v>28309050</v>
      </c>
      <c r="N28" s="638" t="s">
        <v>1623</v>
      </c>
      <c r="O28" s="638" t="s">
        <v>2262</v>
      </c>
      <c r="P28" s="639" t="s">
        <v>483</v>
      </c>
      <c r="Q28" s="639" t="s">
        <v>354</v>
      </c>
      <c r="R28" s="639" t="s">
        <v>70</v>
      </c>
      <c r="S28" s="639"/>
    </row>
    <row r="29" spans="1:19" ht="20.25" customHeight="1">
      <c r="A29" s="639" t="s">
        <v>235</v>
      </c>
      <c r="B29" s="638" t="s">
        <v>1280</v>
      </c>
      <c r="C29" s="639" t="s">
        <v>371</v>
      </c>
      <c r="D29" s="640" t="s">
        <v>4171</v>
      </c>
      <c r="E29" s="638"/>
      <c r="F29" s="639" t="s">
        <v>3835</v>
      </c>
      <c r="G29" s="638"/>
      <c r="H29" s="1110">
        <v>362</v>
      </c>
      <c r="I29" s="705">
        <v>117000</v>
      </c>
      <c r="J29" s="643"/>
      <c r="K29" s="578">
        <v>0</v>
      </c>
      <c r="L29" s="579">
        <v>0</v>
      </c>
      <c r="M29" s="580">
        <v>42354000</v>
      </c>
      <c r="N29" s="638" t="s">
        <v>1623</v>
      </c>
      <c r="O29" s="638"/>
      <c r="P29" s="639" t="s">
        <v>483</v>
      </c>
      <c r="Q29" s="639" t="s">
        <v>281</v>
      </c>
      <c r="R29" s="639" t="s">
        <v>70</v>
      </c>
      <c r="S29" s="639"/>
    </row>
    <row r="30" spans="1:19" ht="20.25" customHeight="1">
      <c r="A30" s="639" t="s">
        <v>235</v>
      </c>
      <c r="B30" s="638" t="s">
        <v>1717</v>
      </c>
      <c r="C30" s="639" t="s">
        <v>371</v>
      </c>
      <c r="D30" s="640" t="s">
        <v>1877</v>
      </c>
      <c r="E30" s="638"/>
      <c r="F30" s="639" t="s">
        <v>3835</v>
      </c>
      <c r="G30" s="638"/>
      <c r="H30" s="1110">
        <v>899</v>
      </c>
      <c r="I30" s="705">
        <v>117000</v>
      </c>
      <c r="J30" s="643"/>
      <c r="K30" s="578">
        <v>0</v>
      </c>
      <c r="L30" s="579">
        <v>0</v>
      </c>
      <c r="M30" s="580">
        <v>105183000</v>
      </c>
      <c r="N30" s="638" t="s">
        <v>1623</v>
      </c>
      <c r="O30" s="638"/>
      <c r="P30" s="639" t="s">
        <v>35</v>
      </c>
      <c r="Q30" s="639" t="s">
        <v>281</v>
      </c>
      <c r="R30" s="639" t="s">
        <v>70</v>
      </c>
      <c r="S30" s="639"/>
    </row>
    <row r="31" spans="1:19" ht="20.25" customHeight="1">
      <c r="A31" s="639" t="s">
        <v>235</v>
      </c>
      <c r="B31" s="638" t="s">
        <v>1453</v>
      </c>
      <c r="C31" s="639" t="s">
        <v>371</v>
      </c>
      <c r="D31" s="640" t="s">
        <v>1877</v>
      </c>
      <c r="E31" s="638"/>
      <c r="F31" s="639" t="s">
        <v>3156</v>
      </c>
      <c r="G31" s="638"/>
      <c r="H31" s="1110">
        <v>232</v>
      </c>
      <c r="I31" s="705">
        <v>176008</v>
      </c>
      <c r="J31" s="643"/>
      <c r="K31" s="578">
        <v>0</v>
      </c>
      <c r="L31" s="579">
        <v>0</v>
      </c>
      <c r="M31" s="580">
        <v>40833856</v>
      </c>
      <c r="N31" s="638" t="s">
        <v>1623</v>
      </c>
      <c r="O31" s="638"/>
      <c r="P31" s="639" t="s">
        <v>35</v>
      </c>
      <c r="Q31" s="639" t="s">
        <v>354</v>
      </c>
      <c r="R31" s="639" t="s">
        <v>70</v>
      </c>
      <c r="S31" s="639"/>
    </row>
    <row r="32" spans="1:19" ht="20.25" customHeight="1">
      <c r="A32" s="639" t="s">
        <v>129</v>
      </c>
      <c r="B32" s="638" t="s">
        <v>2050</v>
      </c>
      <c r="C32" s="639" t="s">
        <v>399</v>
      </c>
      <c r="D32" s="640" t="s">
        <v>1877</v>
      </c>
      <c r="E32" s="638"/>
      <c r="F32" s="639" t="s">
        <v>3838</v>
      </c>
      <c r="G32" s="638"/>
      <c r="H32" s="1110">
        <v>1020</v>
      </c>
      <c r="I32" s="705">
        <v>350000</v>
      </c>
      <c r="J32" s="643"/>
      <c r="K32" s="578">
        <v>0</v>
      </c>
      <c r="L32" s="579">
        <v>0</v>
      </c>
      <c r="M32" s="580">
        <v>357000000</v>
      </c>
      <c r="N32" s="638" t="s">
        <v>2234</v>
      </c>
      <c r="O32" s="638"/>
      <c r="P32" s="639" t="s">
        <v>3735</v>
      </c>
      <c r="Q32" s="639" t="s">
        <v>354</v>
      </c>
      <c r="R32" s="639" t="s">
        <v>70</v>
      </c>
      <c r="S32" s="639"/>
    </row>
    <row r="33" spans="1:19" ht="20.25" customHeight="1">
      <c r="A33" s="639" t="s">
        <v>129</v>
      </c>
      <c r="B33" s="638" t="s">
        <v>3736</v>
      </c>
      <c r="C33" s="639" t="s">
        <v>399</v>
      </c>
      <c r="D33" s="640" t="s">
        <v>4171</v>
      </c>
      <c r="E33" s="638"/>
      <c r="F33" s="639" t="s">
        <v>3838</v>
      </c>
      <c r="G33" s="638"/>
      <c r="H33" s="1110">
        <v>295</v>
      </c>
      <c r="I33" s="705">
        <v>350000</v>
      </c>
      <c r="J33" s="643"/>
      <c r="K33" s="578">
        <v>0</v>
      </c>
      <c r="L33" s="579">
        <v>0</v>
      </c>
      <c r="M33" s="580">
        <v>103250000</v>
      </c>
      <c r="N33" s="638" t="s">
        <v>2234</v>
      </c>
      <c r="O33" s="638"/>
      <c r="P33" s="639" t="s">
        <v>3735</v>
      </c>
      <c r="Q33" s="639" t="s">
        <v>354</v>
      </c>
      <c r="R33" s="639" t="s">
        <v>70</v>
      </c>
      <c r="S33" s="639"/>
    </row>
    <row r="34" spans="1:19" ht="20.25" customHeight="1">
      <c r="A34" s="639" t="s">
        <v>436</v>
      </c>
      <c r="B34" s="638" t="s">
        <v>1116</v>
      </c>
      <c r="C34" s="639" t="s">
        <v>371</v>
      </c>
      <c r="D34" s="640" t="s">
        <v>4171</v>
      </c>
      <c r="E34" s="638"/>
      <c r="F34" s="639" t="s">
        <v>3156</v>
      </c>
      <c r="G34" s="638"/>
      <c r="H34" s="1110">
        <v>348</v>
      </c>
      <c r="I34" s="705">
        <v>176008</v>
      </c>
      <c r="J34" s="643"/>
      <c r="K34" s="578">
        <v>0</v>
      </c>
      <c r="L34" s="579">
        <v>0</v>
      </c>
      <c r="M34" s="580">
        <v>61250784</v>
      </c>
      <c r="N34" s="638" t="s">
        <v>1623</v>
      </c>
      <c r="O34" s="638" t="s">
        <v>2262</v>
      </c>
      <c r="P34" s="639" t="s">
        <v>483</v>
      </c>
      <c r="Q34" s="639" t="s">
        <v>354</v>
      </c>
      <c r="R34" s="639" t="s">
        <v>70</v>
      </c>
      <c r="S34" s="639"/>
    </row>
    <row r="35" spans="1:19" ht="20.25" customHeight="1">
      <c r="A35" s="639" t="s">
        <v>10</v>
      </c>
      <c r="B35" s="638" t="s">
        <v>1110</v>
      </c>
      <c r="C35" s="639" t="s">
        <v>1024</v>
      </c>
      <c r="D35" s="640" t="s">
        <v>4469</v>
      </c>
      <c r="E35" s="638"/>
      <c r="F35" s="639" t="s">
        <v>3839</v>
      </c>
      <c r="G35" s="638"/>
      <c r="H35" s="1110">
        <v>694</v>
      </c>
      <c r="I35" s="705">
        <v>178000</v>
      </c>
      <c r="J35" s="643"/>
      <c r="K35" s="578">
        <v>0</v>
      </c>
      <c r="L35" s="579">
        <v>0</v>
      </c>
      <c r="M35" s="580">
        <v>123532000</v>
      </c>
      <c r="N35" s="638" t="s">
        <v>1623</v>
      </c>
      <c r="O35" s="638"/>
      <c r="P35" s="639" t="s">
        <v>1164</v>
      </c>
      <c r="Q35" s="639" t="s">
        <v>354</v>
      </c>
      <c r="R35" s="639" t="s">
        <v>70</v>
      </c>
      <c r="S35" s="639"/>
    </row>
    <row r="36" spans="1:19" ht="20.25" customHeight="1">
      <c r="A36" s="639" t="s">
        <v>235</v>
      </c>
      <c r="B36" s="638" t="s">
        <v>947</v>
      </c>
      <c r="C36" s="639" t="s">
        <v>371</v>
      </c>
      <c r="D36" s="640" t="s">
        <v>4173</v>
      </c>
      <c r="E36" s="638"/>
      <c r="F36" s="639" t="s">
        <v>3835</v>
      </c>
      <c r="G36" s="638"/>
      <c r="H36" s="1110">
        <v>1094</v>
      </c>
      <c r="I36" s="705">
        <v>117000</v>
      </c>
      <c r="J36" s="643"/>
      <c r="K36" s="578">
        <v>0</v>
      </c>
      <c r="L36" s="579">
        <v>0</v>
      </c>
      <c r="M36" s="580">
        <v>127998000</v>
      </c>
      <c r="N36" s="638" t="s">
        <v>1623</v>
      </c>
      <c r="O36" s="638"/>
      <c r="P36" s="639" t="s">
        <v>483</v>
      </c>
      <c r="Q36" s="639" t="s">
        <v>281</v>
      </c>
      <c r="R36" s="639" t="s">
        <v>70</v>
      </c>
      <c r="S36" s="639"/>
    </row>
    <row r="37" spans="1:19" ht="20.25" customHeight="1">
      <c r="A37" s="639" t="s">
        <v>235</v>
      </c>
      <c r="B37" s="638" t="s">
        <v>947</v>
      </c>
      <c r="C37" s="639" t="s">
        <v>371</v>
      </c>
      <c r="D37" s="640" t="s">
        <v>4173</v>
      </c>
      <c r="E37" s="638"/>
      <c r="F37" s="639" t="s">
        <v>3156</v>
      </c>
      <c r="G37" s="638"/>
      <c r="H37" s="1110">
        <v>330</v>
      </c>
      <c r="I37" s="705">
        <v>183825</v>
      </c>
      <c r="J37" s="643"/>
      <c r="K37" s="578">
        <v>0</v>
      </c>
      <c r="L37" s="579">
        <v>0</v>
      </c>
      <c r="M37" s="580">
        <v>60662250</v>
      </c>
      <c r="N37" s="638" t="s">
        <v>1623</v>
      </c>
      <c r="O37" s="638"/>
      <c r="P37" s="639" t="s">
        <v>483</v>
      </c>
      <c r="Q37" s="639" t="s">
        <v>354</v>
      </c>
      <c r="R37" s="639" t="s">
        <v>70</v>
      </c>
      <c r="S37" s="639"/>
    </row>
    <row r="38" spans="1:19" ht="20.25" customHeight="1">
      <c r="A38" s="639" t="s">
        <v>735</v>
      </c>
      <c r="B38" s="638" t="s">
        <v>1447</v>
      </c>
      <c r="C38" s="639" t="s">
        <v>2168</v>
      </c>
      <c r="D38" s="640" t="s">
        <v>1877</v>
      </c>
      <c r="E38" s="638"/>
      <c r="F38" s="639" t="s">
        <v>3156</v>
      </c>
      <c r="G38" s="638"/>
      <c r="H38" s="1110">
        <v>973</v>
      </c>
      <c r="I38" s="705">
        <v>190983</v>
      </c>
      <c r="J38" s="643"/>
      <c r="K38" s="578">
        <v>0</v>
      </c>
      <c r="L38" s="579">
        <v>0</v>
      </c>
      <c r="M38" s="580">
        <v>185826459</v>
      </c>
      <c r="N38" s="638" t="s">
        <v>1623</v>
      </c>
      <c r="O38" s="638"/>
      <c r="P38" s="639" t="s">
        <v>3864</v>
      </c>
      <c r="Q38" s="639" t="s">
        <v>354</v>
      </c>
      <c r="R38" s="639" t="s">
        <v>70</v>
      </c>
      <c r="S38" s="639"/>
    </row>
    <row r="39" spans="1:19" ht="20.25" customHeight="1">
      <c r="A39" s="639" t="s">
        <v>806</v>
      </c>
      <c r="B39" s="638" t="s">
        <v>933</v>
      </c>
      <c r="C39" s="639" t="s">
        <v>371</v>
      </c>
      <c r="D39" s="640" t="s">
        <v>4173</v>
      </c>
      <c r="E39" s="638"/>
      <c r="F39" s="639" t="s">
        <v>3843</v>
      </c>
      <c r="G39" s="638"/>
      <c r="H39" s="1110">
        <v>3020</v>
      </c>
      <c r="I39" s="705">
        <v>371583</v>
      </c>
      <c r="J39" s="643"/>
      <c r="K39" s="578">
        <v>0</v>
      </c>
      <c r="L39" s="579">
        <v>0</v>
      </c>
      <c r="M39" s="580">
        <v>1122180660</v>
      </c>
      <c r="N39" s="638" t="s">
        <v>2234</v>
      </c>
      <c r="O39" s="638"/>
      <c r="P39" s="639" t="s">
        <v>1273</v>
      </c>
      <c r="Q39" s="639" t="s">
        <v>354</v>
      </c>
      <c r="R39" s="639" t="s">
        <v>70</v>
      </c>
      <c r="S39" s="639"/>
    </row>
    <row r="40" spans="1:19" ht="20.25" customHeight="1">
      <c r="A40" s="639" t="s">
        <v>806</v>
      </c>
      <c r="B40" s="638" t="s">
        <v>933</v>
      </c>
      <c r="C40" s="639" t="s">
        <v>371</v>
      </c>
      <c r="D40" s="640" t="s">
        <v>4173</v>
      </c>
      <c r="E40" s="638"/>
      <c r="F40" s="639" t="s">
        <v>3844</v>
      </c>
      <c r="G40" s="638"/>
      <c r="H40" s="1110">
        <v>3078</v>
      </c>
      <c r="I40" s="705">
        <v>371583</v>
      </c>
      <c r="J40" s="643"/>
      <c r="K40" s="578">
        <v>0</v>
      </c>
      <c r="L40" s="579">
        <v>0</v>
      </c>
      <c r="M40" s="580">
        <v>1143732474</v>
      </c>
      <c r="N40" s="638" t="s">
        <v>2234</v>
      </c>
      <c r="O40" s="638"/>
      <c r="P40" s="639" t="s">
        <v>1273</v>
      </c>
      <c r="Q40" s="639" t="s">
        <v>354</v>
      </c>
      <c r="R40" s="639" t="s">
        <v>70</v>
      </c>
      <c r="S40" s="639"/>
    </row>
    <row r="41" spans="1:19" ht="20.25" customHeight="1">
      <c r="A41" s="639" t="s">
        <v>806</v>
      </c>
      <c r="B41" s="638" t="s">
        <v>2862</v>
      </c>
      <c r="C41" s="639" t="s">
        <v>371</v>
      </c>
      <c r="D41" s="640" t="s">
        <v>4173</v>
      </c>
      <c r="E41" s="638"/>
      <c r="F41" s="639" t="s">
        <v>3838</v>
      </c>
      <c r="G41" s="638"/>
      <c r="H41" s="1110">
        <v>45</v>
      </c>
      <c r="I41" s="705">
        <v>789810</v>
      </c>
      <c r="J41" s="643"/>
      <c r="K41" s="578">
        <v>0</v>
      </c>
      <c r="L41" s="579">
        <v>0</v>
      </c>
      <c r="M41" s="580">
        <v>35541450</v>
      </c>
      <c r="N41" s="638" t="s">
        <v>2234</v>
      </c>
      <c r="O41" s="638"/>
      <c r="P41" s="639" t="s">
        <v>1273</v>
      </c>
      <c r="Q41" s="639" t="s">
        <v>354</v>
      </c>
      <c r="R41" s="639" t="s">
        <v>70</v>
      </c>
      <c r="S41" s="639"/>
    </row>
    <row r="42" spans="1:19" ht="20.25" customHeight="1">
      <c r="A42" s="639" t="s">
        <v>3052</v>
      </c>
      <c r="B42" s="638" t="s">
        <v>3098</v>
      </c>
      <c r="C42" s="639" t="s">
        <v>64</v>
      </c>
      <c r="D42" s="640" t="s">
        <v>4171</v>
      </c>
      <c r="E42" s="638"/>
      <c r="F42" s="639" t="s">
        <v>3842</v>
      </c>
      <c r="G42" s="638"/>
      <c r="H42" s="1110">
        <v>981</v>
      </c>
      <c r="I42" s="705">
        <v>110000</v>
      </c>
      <c r="J42" s="643"/>
      <c r="K42" s="578">
        <v>0</v>
      </c>
      <c r="L42" s="579">
        <v>0</v>
      </c>
      <c r="M42" s="580">
        <v>107910000</v>
      </c>
      <c r="N42" s="638" t="s">
        <v>1623</v>
      </c>
      <c r="O42" s="638"/>
      <c r="P42" s="639" t="s">
        <v>284</v>
      </c>
      <c r="Q42" s="639" t="s">
        <v>281</v>
      </c>
      <c r="R42" s="639" t="s">
        <v>70</v>
      </c>
      <c r="S42" s="639"/>
    </row>
    <row r="43" spans="1:19" ht="20.25" customHeight="1">
      <c r="A43" s="639" t="s">
        <v>235</v>
      </c>
      <c r="B43" s="638" t="s">
        <v>1445</v>
      </c>
      <c r="C43" s="639" t="s">
        <v>371</v>
      </c>
      <c r="D43" s="640" t="s">
        <v>4474</v>
      </c>
      <c r="E43" s="638"/>
      <c r="F43" s="639" t="s">
        <v>3835</v>
      </c>
      <c r="G43" s="638"/>
      <c r="H43" s="1110">
        <v>949</v>
      </c>
      <c r="I43" s="705">
        <v>117000</v>
      </c>
      <c r="J43" s="643"/>
      <c r="K43" s="578">
        <v>0</v>
      </c>
      <c r="L43" s="579">
        <v>0</v>
      </c>
      <c r="M43" s="580">
        <v>111033000</v>
      </c>
      <c r="N43" s="638" t="s">
        <v>1623</v>
      </c>
      <c r="O43" s="638"/>
      <c r="P43" s="639" t="s">
        <v>483</v>
      </c>
      <c r="Q43" s="639" t="s">
        <v>281</v>
      </c>
      <c r="R43" s="639" t="s">
        <v>70</v>
      </c>
      <c r="S43" s="639"/>
    </row>
    <row r="44" spans="1:19" ht="20.25" customHeight="1">
      <c r="A44" s="639" t="s">
        <v>10</v>
      </c>
      <c r="B44" s="638" t="s">
        <v>1587</v>
      </c>
      <c r="C44" s="639" t="s">
        <v>1027</v>
      </c>
      <c r="D44" s="640" t="s">
        <v>4476</v>
      </c>
      <c r="E44" s="638"/>
      <c r="F44" s="639" t="s">
        <v>3183</v>
      </c>
      <c r="G44" s="638"/>
      <c r="H44" s="1110">
        <v>272</v>
      </c>
      <c r="I44" s="705">
        <v>179700</v>
      </c>
      <c r="J44" s="643"/>
      <c r="K44" s="578">
        <v>0</v>
      </c>
      <c r="L44" s="579">
        <v>0</v>
      </c>
      <c r="M44" s="580">
        <v>48878400</v>
      </c>
      <c r="N44" s="638" t="s">
        <v>1623</v>
      </c>
      <c r="O44" s="638"/>
      <c r="P44" s="639" t="s">
        <v>1164</v>
      </c>
      <c r="Q44" s="639" t="s">
        <v>354</v>
      </c>
      <c r="R44" s="639" t="s">
        <v>70</v>
      </c>
      <c r="S44" s="639"/>
    </row>
    <row r="45" spans="1:19" ht="20.25" customHeight="1">
      <c r="A45" s="639" t="s">
        <v>781</v>
      </c>
      <c r="B45" s="638" t="s">
        <v>1447</v>
      </c>
      <c r="C45" s="639" t="s">
        <v>3151</v>
      </c>
      <c r="D45" s="640" t="s">
        <v>4173</v>
      </c>
      <c r="E45" s="638"/>
      <c r="F45" s="639" t="s">
        <v>3156</v>
      </c>
      <c r="G45" s="638"/>
      <c r="H45" s="1110">
        <v>954</v>
      </c>
      <c r="I45" s="705">
        <v>190983</v>
      </c>
      <c r="J45" s="643"/>
      <c r="K45" s="578">
        <v>0</v>
      </c>
      <c r="L45" s="579">
        <v>0</v>
      </c>
      <c r="M45" s="580">
        <v>182197782</v>
      </c>
      <c r="N45" s="638" t="s">
        <v>1623</v>
      </c>
      <c r="O45" s="638"/>
      <c r="P45" s="639" t="s">
        <v>372</v>
      </c>
      <c r="Q45" s="639" t="s">
        <v>354</v>
      </c>
      <c r="R45" s="639" t="s">
        <v>70</v>
      </c>
      <c r="S45" s="639"/>
    </row>
    <row r="46" spans="1:19" ht="20.25" customHeight="1">
      <c r="A46" s="639" t="s">
        <v>428</v>
      </c>
      <c r="B46" s="638" t="s">
        <v>1129</v>
      </c>
      <c r="C46" s="639" t="s">
        <v>64</v>
      </c>
      <c r="D46" s="640" t="s">
        <v>4173</v>
      </c>
      <c r="E46" s="638"/>
      <c r="F46" s="639" t="s">
        <v>3839</v>
      </c>
      <c r="G46" s="638"/>
      <c r="H46" s="1110">
        <v>273</v>
      </c>
      <c r="I46" s="705">
        <v>140000</v>
      </c>
      <c r="J46" s="643"/>
      <c r="K46" s="578">
        <v>0</v>
      </c>
      <c r="L46" s="579">
        <v>0</v>
      </c>
      <c r="M46" s="580">
        <v>38220000</v>
      </c>
      <c r="N46" s="638" t="s">
        <v>1623</v>
      </c>
      <c r="O46" s="638"/>
      <c r="P46" s="639" t="s">
        <v>284</v>
      </c>
      <c r="Q46" s="639" t="s">
        <v>354</v>
      </c>
      <c r="R46" s="639" t="s">
        <v>70</v>
      </c>
      <c r="S46" s="639"/>
    </row>
    <row r="47" spans="1:19" ht="20.25" customHeight="1">
      <c r="A47" s="639" t="s">
        <v>436</v>
      </c>
      <c r="B47" s="638" t="s">
        <v>1406</v>
      </c>
      <c r="C47" s="639" t="s">
        <v>371</v>
      </c>
      <c r="D47" s="640" t="s">
        <v>4469</v>
      </c>
      <c r="E47" s="638"/>
      <c r="F47" s="639" t="s">
        <v>3835</v>
      </c>
      <c r="G47" s="638"/>
      <c r="H47" s="1110">
        <v>491</v>
      </c>
      <c r="I47" s="705">
        <v>117000</v>
      </c>
      <c r="J47" s="643"/>
      <c r="K47" s="578">
        <v>0</v>
      </c>
      <c r="L47" s="579">
        <v>0</v>
      </c>
      <c r="M47" s="580">
        <v>57447000</v>
      </c>
      <c r="N47" s="638" t="s">
        <v>1623</v>
      </c>
      <c r="O47" s="638" t="s">
        <v>2262</v>
      </c>
      <c r="P47" s="639" t="s">
        <v>483</v>
      </c>
      <c r="Q47" s="639" t="s">
        <v>281</v>
      </c>
      <c r="R47" s="639" t="s">
        <v>70</v>
      </c>
      <c r="S47" s="639"/>
    </row>
    <row r="48" spans="1:19" ht="20.25" customHeight="1">
      <c r="A48" s="639" t="s">
        <v>436</v>
      </c>
      <c r="B48" s="638" t="s">
        <v>1111</v>
      </c>
      <c r="C48" s="639" t="s">
        <v>371</v>
      </c>
      <c r="D48" s="640" t="s">
        <v>4173</v>
      </c>
      <c r="E48" s="638"/>
      <c r="F48" s="639" t="s">
        <v>3156</v>
      </c>
      <c r="G48" s="638"/>
      <c r="H48" s="1110">
        <v>320</v>
      </c>
      <c r="I48" s="705">
        <v>176008</v>
      </c>
      <c r="J48" s="643"/>
      <c r="K48" s="578">
        <v>0</v>
      </c>
      <c r="L48" s="579">
        <v>0</v>
      </c>
      <c r="M48" s="580">
        <v>56322560</v>
      </c>
      <c r="N48" s="638" t="s">
        <v>1623</v>
      </c>
      <c r="O48" s="638" t="s">
        <v>2262</v>
      </c>
      <c r="P48" s="639" t="s">
        <v>483</v>
      </c>
      <c r="Q48" s="639" t="s">
        <v>354</v>
      </c>
      <c r="R48" s="639" t="s">
        <v>70</v>
      </c>
      <c r="S48" s="639"/>
    </row>
    <row r="49" spans="1:19" ht="20.25" customHeight="1">
      <c r="A49" s="639" t="s">
        <v>436</v>
      </c>
      <c r="B49" s="638" t="s">
        <v>1111</v>
      </c>
      <c r="C49" s="639" t="s">
        <v>371</v>
      </c>
      <c r="D49" s="640" t="s">
        <v>4173</v>
      </c>
      <c r="E49" s="638"/>
      <c r="F49" s="639" t="s">
        <v>3835</v>
      </c>
      <c r="G49" s="638"/>
      <c r="H49" s="1110">
        <v>470</v>
      </c>
      <c r="I49" s="705">
        <v>117000</v>
      </c>
      <c r="J49" s="643"/>
      <c r="K49" s="578">
        <v>0</v>
      </c>
      <c r="L49" s="579">
        <v>0</v>
      </c>
      <c r="M49" s="580">
        <v>54990000</v>
      </c>
      <c r="N49" s="638" t="s">
        <v>1623</v>
      </c>
      <c r="O49" s="638" t="s">
        <v>2262</v>
      </c>
      <c r="P49" s="639" t="s">
        <v>483</v>
      </c>
      <c r="Q49" s="639" t="s">
        <v>281</v>
      </c>
      <c r="R49" s="639" t="s">
        <v>70</v>
      </c>
      <c r="S49" s="639"/>
    </row>
    <row r="50" spans="1:19" ht="20.25" customHeight="1">
      <c r="A50" s="639" t="s">
        <v>2519</v>
      </c>
      <c r="B50" s="638" t="s">
        <v>3897</v>
      </c>
      <c r="C50" s="639" t="s">
        <v>368</v>
      </c>
      <c r="D50" s="640" t="s">
        <v>4469</v>
      </c>
      <c r="E50" s="638"/>
      <c r="F50" s="639" t="s">
        <v>3836</v>
      </c>
      <c r="G50" s="638"/>
      <c r="H50" s="1110">
        <v>70</v>
      </c>
      <c r="I50" s="705">
        <v>188953</v>
      </c>
      <c r="J50" s="643"/>
      <c r="K50" s="578">
        <v>0</v>
      </c>
      <c r="L50" s="579">
        <v>0</v>
      </c>
      <c r="M50" s="580">
        <v>13226710</v>
      </c>
      <c r="N50" s="638" t="s">
        <v>1213</v>
      </c>
      <c r="O50" s="638"/>
      <c r="P50" s="639" t="s">
        <v>1361</v>
      </c>
      <c r="Q50" s="639" t="s">
        <v>354</v>
      </c>
      <c r="R50" s="639" t="s">
        <v>70</v>
      </c>
      <c r="S50" s="639"/>
    </row>
    <row r="51" spans="1:19" ht="20.25" customHeight="1">
      <c r="A51" s="639" t="s">
        <v>10</v>
      </c>
      <c r="B51" s="638" t="s">
        <v>1590</v>
      </c>
      <c r="C51" s="639" t="s">
        <v>1024</v>
      </c>
      <c r="D51" s="640" t="s">
        <v>4477</v>
      </c>
      <c r="E51" s="638"/>
      <c r="F51" s="639" t="s">
        <v>3183</v>
      </c>
      <c r="G51" s="638"/>
      <c r="H51" s="1110">
        <v>396</v>
      </c>
      <c r="I51" s="705">
        <v>179695</v>
      </c>
      <c r="J51" s="643"/>
      <c r="K51" s="578">
        <v>0</v>
      </c>
      <c r="L51" s="579">
        <v>0</v>
      </c>
      <c r="M51" s="580">
        <v>71159220</v>
      </c>
      <c r="N51" s="638" t="s">
        <v>1623</v>
      </c>
      <c r="O51" s="638"/>
      <c r="P51" s="639" t="s">
        <v>1164</v>
      </c>
      <c r="Q51" s="639" t="s">
        <v>354</v>
      </c>
      <c r="R51" s="639" t="s">
        <v>70</v>
      </c>
      <c r="S51" s="639"/>
    </row>
    <row r="52" spans="1:19" ht="20.25" customHeight="1">
      <c r="A52" s="639" t="s">
        <v>110</v>
      </c>
      <c r="B52" s="638" t="s">
        <v>1981</v>
      </c>
      <c r="C52" s="639" t="s">
        <v>64</v>
      </c>
      <c r="D52" s="640" t="s">
        <v>1877</v>
      </c>
      <c r="E52" s="638"/>
      <c r="F52" s="639" t="s">
        <v>3835</v>
      </c>
      <c r="G52" s="638"/>
      <c r="H52" s="1110">
        <v>180</v>
      </c>
      <c r="I52" s="705">
        <v>129690</v>
      </c>
      <c r="J52" s="643"/>
      <c r="K52" s="578">
        <v>0</v>
      </c>
      <c r="L52" s="579">
        <v>0</v>
      </c>
      <c r="M52" s="580">
        <v>23344200</v>
      </c>
      <c r="N52" s="638" t="s">
        <v>1623</v>
      </c>
      <c r="O52" s="638"/>
      <c r="P52" s="639" t="s">
        <v>284</v>
      </c>
      <c r="Q52" s="639" t="s">
        <v>281</v>
      </c>
      <c r="R52" s="639" t="s">
        <v>70</v>
      </c>
      <c r="S52" s="639"/>
    </row>
    <row r="53" spans="1:19" ht="20.25" customHeight="1">
      <c r="A53" s="639" t="s">
        <v>10</v>
      </c>
      <c r="B53" s="638" t="s">
        <v>1597</v>
      </c>
      <c r="C53" s="639" t="s">
        <v>1024</v>
      </c>
      <c r="D53" s="640" t="s">
        <v>4465</v>
      </c>
      <c r="E53" s="638"/>
      <c r="F53" s="639" t="s">
        <v>3183</v>
      </c>
      <c r="G53" s="638"/>
      <c r="H53" s="1110">
        <v>824</v>
      </c>
      <c r="I53" s="705">
        <v>179695</v>
      </c>
      <c r="J53" s="643"/>
      <c r="K53" s="578">
        <v>0</v>
      </c>
      <c r="L53" s="579">
        <v>0</v>
      </c>
      <c r="M53" s="580">
        <v>148068680</v>
      </c>
      <c r="N53" s="638" t="s">
        <v>1623</v>
      </c>
      <c r="O53" s="638"/>
      <c r="P53" s="639" t="s">
        <v>1164</v>
      </c>
      <c r="Q53" s="639" t="s">
        <v>354</v>
      </c>
      <c r="R53" s="639" t="s">
        <v>70</v>
      </c>
      <c r="S53" s="639"/>
    </row>
    <row r="54" spans="1:19" ht="20.25" customHeight="1">
      <c r="A54" s="639" t="s">
        <v>467</v>
      </c>
      <c r="B54" s="638" t="s">
        <v>1175</v>
      </c>
      <c r="C54" s="639" t="s">
        <v>371</v>
      </c>
      <c r="D54" s="640" t="s">
        <v>4474</v>
      </c>
      <c r="E54" s="638"/>
      <c r="F54" s="639" t="s">
        <v>3839</v>
      </c>
      <c r="G54" s="638"/>
      <c r="H54" s="1110">
        <v>420</v>
      </c>
      <c r="I54" s="705">
        <v>199938</v>
      </c>
      <c r="J54" s="643"/>
      <c r="K54" s="578">
        <v>0</v>
      </c>
      <c r="L54" s="579">
        <v>0</v>
      </c>
      <c r="M54" s="580">
        <v>83973960</v>
      </c>
      <c r="N54" s="638" t="s">
        <v>1623</v>
      </c>
      <c r="O54" s="638"/>
      <c r="P54" s="639" t="s">
        <v>1273</v>
      </c>
      <c r="Q54" s="639" t="s">
        <v>354</v>
      </c>
      <c r="R54" s="639" t="s">
        <v>70</v>
      </c>
      <c r="S54" s="639"/>
    </row>
    <row r="55" spans="1:19" ht="20.25" customHeight="1">
      <c r="A55" s="639" t="s">
        <v>1033</v>
      </c>
      <c r="B55" s="638" t="s">
        <v>2081</v>
      </c>
      <c r="C55" s="639" t="s">
        <v>355</v>
      </c>
      <c r="D55" s="640" t="s">
        <v>4474</v>
      </c>
      <c r="E55" s="638"/>
      <c r="F55" s="639" t="s">
        <v>3839</v>
      </c>
      <c r="G55" s="638"/>
      <c r="H55" s="1110">
        <v>122</v>
      </c>
      <c r="I55" s="705">
        <v>162193</v>
      </c>
      <c r="J55" s="643"/>
      <c r="K55" s="578">
        <v>0</v>
      </c>
      <c r="L55" s="579">
        <v>0</v>
      </c>
      <c r="M55" s="580">
        <v>19787546</v>
      </c>
      <c r="N55" s="638" t="s">
        <v>1623</v>
      </c>
      <c r="O55" s="638" t="s">
        <v>2262</v>
      </c>
      <c r="P55" s="639" t="s">
        <v>1164</v>
      </c>
      <c r="Q55" s="639" t="s">
        <v>354</v>
      </c>
      <c r="R55" s="639" t="s">
        <v>70</v>
      </c>
      <c r="S55" s="639"/>
    </row>
    <row r="56" spans="1:19" ht="20.25" customHeight="1">
      <c r="A56" s="639" t="s">
        <v>287</v>
      </c>
      <c r="B56" s="638" t="s">
        <v>1882</v>
      </c>
      <c r="C56" s="639" t="s">
        <v>368</v>
      </c>
      <c r="D56" s="640" t="s">
        <v>4474</v>
      </c>
      <c r="E56" s="638"/>
      <c r="F56" s="639" t="s">
        <v>3839</v>
      </c>
      <c r="G56" s="638"/>
      <c r="H56" s="1110">
        <v>348</v>
      </c>
      <c r="I56" s="705">
        <v>120000</v>
      </c>
      <c r="J56" s="643"/>
      <c r="K56" s="578">
        <v>0</v>
      </c>
      <c r="L56" s="579">
        <v>0</v>
      </c>
      <c r="M56" s="580">
        <v>41760000</v>
      </c>
      <c r="N56" s="638" t="s">
        <v>1623</v>
      </c>
      <c r="O56" s="638"/>
      <c r="P56" s="639" t="s">
        <v>1361</v>
      </c>
      <c r="Q56" s="639" t="s">
        <v>354</v>
      </c>
      <c r="R56" s="639" t="s">
        <v>70</v>
      </c>
      <c r="S56" s="639"/>
    </row>
    <row r="57" spans="1:19" ht="20.25" customHeight="1">
      <c r="A57" s="639" t="s">
        <v>10</v>
      </c>
      <c r="B57" s="638" t="s">
        <v>1596</v>
      </c>
      <c r="C57" s="639" t="s">
        <v>1027</v>
      </c>
      <c r="D57" s="640" t="s">
        <v>4480</v>
      </c>
      <c r="E57" s="638"/>
      <c r="F57" s="639" t="s">
        <v>3183</v>
      </c>
      <c r="G57" s="638"/>
      <c r="H57" s="1110">
        <v>308</v>
      </c>
      <c r="I57" s="705">
        <v>179695</v>
      </c>
      <c r="J57" s="643"/>
      <c r="K57" s="578">
        <v>0</v>
      </c>
      <c r="L57" s="579">
        <v>0</v>
      </c>
      <c r="M57" s="580">
        <v>55346060</v>
      </c>
      <c r="N57" s="638" t="s">
        <v>1623</v>
      </c>
      <c r="O57" s="638"/>
      <c r="P57" s="639" t="s">
        <v>1164</v>
      </c>
      <c r="Q57" s="639" t="s">
        <v>354</v>
      </c>
      <c r="R57" s="639" t="s">
        <v>70</v>
      </c>
      <c r="S57" s="639"/>
    </row>
    <row r="58" spans="1:19" ht="20.25" customHeight="1">
      <c r="A58" s="639" t="s">
        <v>235</v>
      </c>
      <c r="B58" s="638" t="s">
        <v>2483</v>
      </c>
      <c r="C58" s="639" t="s">
        <v>371</v>
      </c>
      <c r="D58" s="640" t="s">
        <v>4468</v>
      </c>
      <c r="E58" s="638"/>
      <c r="F58" s="639" t="s">
        <v>3835</v>
      </c>
      <c r="G58" s="638"/>
      <c r="H58" s="1110">
        <v>1174</v>
      </c>
      <c r="I58" s="705">
        <v>117000</v>
      </c>
      <c r="J58" s="643"/>
      <c r="K58" s="578">
        <v>0</v>
      </c>
      <c r="L58" s="579">
        <v>0</v>
      </c>
      <c r="M58" s="580">
        <v>137358000</v>
      </c>
      <c r="N58" s="638" t="s">
        <v>1623</v>
      </c>
      <c r="O58" s="638"/>
      <c r="P58" s="639" t="s">
        <v>483</v>
      </c>
      <c r="Q58" s="639" t="s">
        <v>281</v>
      </c>
      <c r="R58" s="639" t="s">
        <v>70</v>
      </c>
      <c r="S58" s="639"/>
    </row>
    <row r="59" spans="1:19" ht="20.25" customHeight="1">
      <c r="A59" s="639" t="s">
        <v>219</v>
      </c>
      <c r="B59" s="638" t="s">
        <v>922</v>
      </c>
      <c r="C59" s="639" t="s">
        <v>64</v>
      </c>
      <c r="D59" s="640" t="s">
        <v>4465</v>
      </c>
      <c r="E59" s="638"/>
      <c r="F59" s="639" t="s">
        <v>3835</v>
      </c>
      <c r="G59" s="638"/>
      <c r="H59" s="1110">
        <v>980</v>
      </c>
      <c r="I59" s="705">
        <v>137700</v>
      </c>
      <c r="J59" s="643"/>
      <c r="K59" s="578">
        <v>0</v>
      </c>
      <c r="L59" s="579">
        <v>0</v>
      </c>
      <c r="M59" s="580">
        <v>134946000</v>
      </c>
      <c r="N59" s="638" t="s">
        <v>1623</v>
      </c>
      <c r="O59" s="638"/>
      <c r="P59" s="639" t="s">
        <v>284</v>
      </c>
      <c r="Q59" s="639" t="s">
        <v>281</v>
      </c>
      <c r="R59" s="639" t="s">
        <v>70</v>
      </c>
      <c r="S59" s="639"/>
    </row>
    <row r="60" spans="1:19" ht="20.25" customHeight="1">
      <c r="A60" s="639" t="s">
        <v>55</v>
      </c>
      <c r="B60" s="638" t="s">
        <v>1439</v>
      </c>
      <c r="C60" s="639" t="s">
        <v>641</v>
      </c>
      <c r="D60" s="640" t="s">
        <v>4481</v>
      </c>
      <c r="E60" s="638"/>
      <c r="F60" s="639" t="s">
        <v>3183</v>
      </c>
      <c r="G60" s="638"/>
      <c r="H60" s="1110">
        <v>339</v>
      </c>
      <c r="I60" s="705">
        <v>177653</v>
      </c>
      <c r="J60" s="643"/>
      <c r="K60" s="578">
        <v>0</v>
      </c>
      <c r="L60" s="579">
        <v>0</v>
      </c>
      <c r="M60" s="580">
        <v>60224367</v>
      </c>
      <c r="N60" s="638" t="s">
        <v>1623</v>
      </c>
      <c r="O60" s="638"/>
      <c r="P60" s="639" t="s">
        <v>482</v>
      </c>
      <c r="Q60" s="639" t="s">
        <v>354</v>
      </c>
      <c r="R60" s="639" t="s">
        <v>70</v>
      </c>
      <c r="S60" s="639"/>
    </row>
    <row r="61" spans="1:19" ht="20.25" customHeight="1">
      <c r="A61" s="639" t="s">
        <v>351</v>
      </c>
      <c r="B61" s="638" t="s">
        <v>3545</v>
      </c>
      <c r="C61" s="639" t="s">
        <v>352</v>
      </c>
      <c r="D61" s="640" t="s">
        <v>2265</v>
      </c>
      <c r="E61" s="638"/>
      <c r="F61" s="639" t="s">
        <v>3156</v>
      </c>
      <c r="G61" s="638"/>
      <c r="H61" s="1110">
        <v>379</v>
      </c>
      <c r="I61" s="705">
        <v>151491</v>
      </c>
      <c r="J61" s="643"/>
      <c r="K61" s="578">
        <v>0</v>
      </c>
      <c r="L61" s="579">
        <v>0</v>
      </c>
      <c r="M61" s="580">
        <v>57415089</v>
      </c>
      <c r="N61" s="638" t="s">
        <v>1623</v>
      </c>
      <c r="O61" s="638"/>
      <c r="P61" s="639" t="s">
        <v>761</v>
      </c>
      <c r="Q61" s="639" t="s">
        <v>354</v>
      </c>
      <c r="R61" s="639" t="s">
        <v>70</v>
      </c>
      <c r="S61" s="639"/>
    </row>
    <row r="62" spans="1:19" ht="20.25" customHeight="1">
      <c r="A62" s="639" t="s">
        <v>424</v>
      </c>
      <c r="B62" s="638" t="s">
        <v>2516</v>
      </c>
      <c r="C62" s="639" t="s">
        <v>425</v>
      </c>
      <c r="D62" s="640" t="s">
        <v>4468</v>
      </c>
      <c r="E62" s="638"/>
      <c r="F62" s="639" t="s">
        <v>3845</v>
      </c>
      <c r="G62" s="638"/>
      <c r="H62" s="1110">
        <v>443</v>
      </c>
      <c r="I62" s="705">
        <v>279382</v>
      </c>
      <c r="J62" s="643"/>
      <c r="K62" s="578">
        <v>0</v>
      </c>
      <c r="L62" s="579">
        <v>0</v>
      </c>
      <c r="M62" s="580">
        <v>123766226</v>
      </c>
      <c r="N62" s="638" t="s">
        <v>1623</v>
      </c>
      <c r="O62" s="638"/>
      <c r="P62" s="639" t="s">
        <v>372</v>
      </c>
      <c r="Q62" s="639" t="s">
        <v>354</v>
      </c>
      <c r="R62" s="639" t="s">
        <v>70</v>
      </c>
      <c r="S62" s="639"/>
    </row>
    <row r="63" spans="1:19" ht="20.25" customHeight="1">
      <c r="A63" s="639" t="s">
        <v>424</v>
      </c>
      <c r="B63" s="638" t="s">
        <v>2516</v>
      </c>
      <c r="C63" s="639" t="s">
        <v>425</v>
      </c>
      <c r="D63" s="640" t="s">
        <v>4468</v>
      </c>
      <c r="E63" s="638"/>
      <c r="F63" s="639" t="s">
        <v>3846</v>
      </c>
      <c r="G63" s="638"/>
      <c r="H63" s="1110">
        <v>48</v>
      </c>
      <c r="I63" s="705">
        <v>293302</v>
      </c>
      <c r="J63" s="643"/>
      <c r="K63" s="578">
        <v>0</v>
      </c>
      <c r="L63" s="579">
        <v>0</v>
      </c>
      <c r="M63" s="580">
        <v>14078496</v>
      </c>
      <c r="N63" s="638" t="s">
        <v>1623</v>
      </c>
      <c r="O63" s="638"/>
      <c r="P63" s="639" t="s">
        <v>372</v>
      </c>
      <c r="Q63" s="639" t="s">
        <v>354</v>
      </c>
      <c r="R63" s="639" t="s">
        <v>70</v>
      </c>
      <c r="S63" s="639"/>
    </row>
    <row r="64" spans="1:19" ht="20.25" customHeight="1">
      <c r="A64" s="639" t="s">
        <v>424</v>
      </c>
      <c r="B64" s="638" t="s">
        <v>2516</v>
      </c>
      <c r="C64" s="639" t="s">
        <v>425</v>
      </c>
      <c r="D64" s="640" t="s">
        <v>4468</v>
      </c>
      <c r="E64" s="638"/>
      <c r="F64" s="639" t="s">
        <v>3837</v>
      </c>
      <c r="G64" s="638"/>
      <c r="H64" s="1110">
        <v>32</v>
      </c>
      <c r="I64" s="705">
        <v>206196</v>
      </c>
      <c r="J64" s="643"/>
      <c r="K64" s="578">
        <v>0</v>
      </c>
      <c r="L64" s="579">
        <v>0</v>
      </c>
      <c r="M64" s="580">
        <v>6598272</v>
      </c>
      <c r="N64" s="638" t="s">
        <v>1629</v>
      </c>
      <c r="O64" s="638"/>
      <c r="P64" s="639" t="s">
        <v>372</v>
      </c>
      <c r="Q64" s="639" t="s">
        <v>354</v>
      </c>
      <c r="R64" s="639" t="s">
        <v>70</v>
      </c>
      <c r="S64" s="639"/>
    </row>
    <row r="65" spans="1:19" ht="20.25" customHeight="1">
      <c r="A65" s="639" t="s">
        <v>770</v>
      </c>
      <c r="B65" s="638" t="s">
        <v>2768</v>
      </c>
      <c r="C65" s="639" t="s">
        <v>515</v>
      </c>
      <c r="D65" s="640" t="s">
        <v>2265</v>
      </c>
      <c r="E65" s="638"/>
      <c r="F65" s="639" t="s">
        <v>3837</v>
      </c>
      <c r="G65" s="638"/>
      <c r="H65" s="1110">
        <v>1352</v>
      </c>
      <c r="I65" s="705">
        <v>256568</v>
      </c>
      <c r="J65" s="643"/>
      <c r="K65" s="578">
        <v>0</v>
      </c>
      <c r="L65" s="579">
        <v>0</v>
      </c>
      <c r="M65" s="580">
        <v>346879936</v>
      </c>
      <c r="N65" s="638" t="s">
        <v>1629</v>
      </c>
      <c r="O65" s="638"/>
      <c r="P65" s="639" t="s">
        <v>761</v>
      </c>
      <c r="Q65" s="639" t="s">
        <v>354</v>
      </c>
      <c r="R65" s="639" t="s">
        <v>70</v>
      </c>
      <c r="S65" s="639"/>
    </row>
    <row r="66" spans="1:19" ht="20.25" customHeight="1">
      <c r="A66" s="639" t="s">
        <v>744</v>
      </c>
      <c r="B66" s="638" t="s">
        <v>3404</v>
      </c>
      <c r="C66" s="639" t="s">
        <v>371</v>
      </c>
      <c r="D66" s="640" t="s">
        <v>2265</v>
      </c>
      <c r="E66" s="638"/>
      <c r="F66" s="639" t="s">
        <v>3847</v>
      </c>
      <c r="G66" s="638"/>
      <c r="H66" s="1110">
        <v>726</v>
      </c>
      <c r="I66" s="705">
        <v>140000</v>
      </c>
      <c r="J66" s="643"/>
      <c r="K66" s="578">
        <v>0</v>
      </c>
      <c r="L66" s="579">
        <v>0</v>
      </c>
      <c r="M66" s="580">
        <v>101640000</v>
      </c>
      <c r="N66" s="638" t="s">
        <v>3295</v>
      </c>
      <c r="O66" s="638"/>
      <c r="P66" s="639" t="s">
        <v>483</v>
      </c>
      <c r="Q66" s="639" t="s">
        <v>281</v>
      </c>
      <c r="R66" s="639" t="s">
        <v>70</v>
      </c>
      <c r="S66" s="639"/>
    </row>
    <row r="67" spans="1:19" ht="20.25" customHeight="1">
      <c r="A67" s="639" t="s">
        <v>2519</v>
      </c>
      <c r="B67" s="638" t="s">
        <v>3898</v>
      </c>
      <c r="C67" s="639" t="s">
        <v>368</v>
      </c>
      <c r="D67" s="640" t="s">
        <v>2265</v>
      </c>
      <c r="E67" s="638"/>
      <c r="F67" s="639" t="s">
        <v>3836</v>
      </c>
      <c r="G67" s="638"/>
      <c r="H67" s="1110">
        <v>91</v>
      </c>
      <c r="I67" s="705">
        <v>188953</v>
      </c>
      <c r="J67" s="643"/>
      <c r="K67" s="578">
        <v>0</v>
      </c>
      <c r="L67" s="579">
        <v>0</v>
      </c>
      <c r="M67" s="580">
        <v>17194723</v>
      </c>
      <c r="N67" s="638" t="s">
        <v>1213</v>
      </c>
      <c r="O67" s="638"/>
      <c r="P67" s="639" t="s">
        <v>1361</v>
      </c>
      <c r="Q67" s="639" t="s">
        <v>354</v>
      </c>
      <c r="R67" s="639" t="s">
        <v>70</v>
      </c>
      <c r="S67" s="639"/>
    </row>
    <row r="68" spans="1:19" ht="20.25" customHeight="1">
      <c r="A68" s="639" t="s">
        <v>1214</v>
      </c>
      <c r="B68" s="638" t="s">
        <v>3181</v>
      </c>
      <c r="C68" s="639" t="s">
        <v>368</v>
      </c>
      <c r="D68" s="640" t="s">
        <v>4465</v>
      </c>
      <c r="E68" s="638"/>
      <c r="F68" s="639" t="s">
        <v>3183</v>
      </c>
      <c r="G68" s="638"/>
      <c r="H68" s="1110">
        <v>1305</v>
      </c>
      <c r="I68" s="705">
        <v>192954</v>
      </c>
      <c r="J68" s="643"/>
      <c r="K68" s="578">
        <v>0</v>
      </c>
      <c r="L68" s="579">
        <v>0</v>
      </c>
      <c r="M68" s="580">
        <v>251804970</v>
      </c>
      <c r="N68" s="638" t="s">
        <v>1623</v>
      </c>
      <c r="O68" s="638"/>
      <c r="P68" s="639" t="s">
        <v>1361</v>
      </c>
      <c r="Q68" s="639" t="s">
        <v>354</v>
      </c>
      <c r="R68" s="639" t="s">
        <v>70</v>
      </c>
      <c r="S68" s="639"/>
    </row>
    <row r="69" spans="1:19" ht="20.25" customHeight="1">
      <c r="A69" s="639" t="s">
        <v>770</v>
      </c>
      <c r="B69" s="638" t="s">
        <v>3270</v>
      </c>
      <c r="C69" s="639" t="s">
        <v>515</v>
      </c>
      <c r="D69" s="640" t="s">
        <v>4465</v>
      </c>
      <c r="E69" s="638"/>
      <c r="F69" s="639" t="s">
        <v>3838</v>
      </c>
      <c r="G69" s="638"/>
      <c r="H69" s="1110">
        <v>926</v>
      </c>
      <c r="I69" s="705">
        <v>602251</v>
      </c>
      <c r="J69" s="643"/>
      <c r="K69" s="578">
        <v>0</v>
      </c>
      <c r="L69" s="579">
        <v>0</v>
      </c>
      <c r="M69" s="580">
        <v>557684426</v>
      </c>
      <c r="N69" s="638" t="s">
        <v>2234</v>
      </c>
      <c r="O69" s="638"/>
      <c r="P69" s="639" t="s">
        <v>761</v>
      </c>
      <c r="Q69" s="639" t="s">
        <v>354</v>
      </c>
      <c r="R69" s="639" t="s">
        <v>70</v>
      </c>
      <c r="S69" s="639"/>
    </row>
    <row r="70" spans="1:19" ht="20.25" customHeight="1">
      <c r="A70" s="639" t="s">
        <v>903</v>
      </c>
      <c r="B70" s="638" t="s">
        <v>1438</v>
      </c>
      <c r="C70" s="639" t="s">
        <v>904</v>
      </c>
      <c r="D70" s="640" t="s">
        <v>4481</v>
      </c>
      <c r="E70" s="638"/>
      <c r="F70" s="639" t="s">
        <v>3842</v>
      </c>
      <c r="G70" s="638"/>
      <c r="H70" s="1110">
        <v>715</v>
      </c>
      <c r="I70" s="705">
        <v>115000</v>
      </c>
      <c r="J70" s="643"/>
      <c r="K70" s="578">
        <v>0</v>
      </c>
      <c r="L70" s="579">
        <v>0</v>
      </c>
      <c r="M70" s="580">
        <v>82225000</v>
      </c>
      <c r="N70" s="638" t="s">
        <v>1623</v>
      </c>
      <c r="O70" s="638"/>
      <c r="P70" s="639" t="s">
        <v>759</v>
      </c>
      <c r="Q70" s="639" t="s">
        <v>281</v>
      </c>
      <c r="R70" s="639" t="s">
        <v>70</v>
      </c>
      <c r="S70" s="639"/>
    </row>
    <row r="71" spans="1:19" ht="20.25" customHeight="1">
      <c r="A71" s="639" t="s">
        <v>235</v>
      </c>
      <c r="B71" s="638" t="s">
        <v>3065</v>
      </c>
      <c r="C71" s="639" t="s">
        <v>371</v>
      </c>
      <c r="D71" s="640" t="s">
        <v>4481</v>
      </c>
      <c r="E71" s="638"/>
      <c r="F71" s="639" t="s">
        <v>1656</v>
      </c>
      <c r="G71" s="638"/>
      <c r="H71" s="1110">
        <v>758</v>
      </c>
      <c r="I71" s="705">
        <v>117000</v>
      </c>
      <c r="J71" s="643"/>
      <c r="K71" s="578">
        <v>0</v>
      </c>
      <c r="L71" s="579">
        <v>0</v>
      </c>
      <c r="M71" s="580">
        <v>88686000</v>
      </c>
      <c r="N71" s="638" t="s">
        <v>1623</v>
      </c>
      <c r="O71" s="638"/>
      <c r="P71" s="639" t="s">
        <v>483</v>
      </c>
      <c r="Q71" s="639" t="s">
        <v>281</v>
      </c>
      <c r="R71" s="639" t="s">
        <v>70</v>
      </c>
      <c r="S71" s="639"/>
    </row>
    <row r="72" spans="1:19" ht="20.25" customHeight="1">
      <c r="A72" s="639" t="s">
        <v>219</v>
      </c>
      <c r="B72" s="638" t="s">
        <v>1335</v>
      </c>
      <c r="C72" s="639" t="s">
        <v>64</v>
      </c>
      <c r="D72" s="640" t="s">
        <v>4472</v>
      </c>
      <c r="E72" s="638"/>
      <c r="F72" s="639" t="s">
        <v>3842</v>
      </c>
      <c r="G72" s="638"/>
      <c r="H72" s="1110">
        <v>999</v>
      </c>
      <c r="I72" s="705">
        <v>103500</v>
      </c>
      <c r="J72" s="643"/>
      <c r="K72" s="578">
        <v>0</v>
      </c>
      <c r="L72" s="579">
        <v>0</v>
      </c>
      <c r="M72" s="580">
        <v>103396500</v>
      </c>
      <c r="N72" s="638" t="s">
        <v>1623</v>
      </c>
      <c r="O72" s="638"/>
      <c r="P72" s="639" t="s">
        <v>284</v>
      </c>
      <c r="Q72" s="639" t="s">
        <v>281</v>
      </c>
      <c r="R72" s="639" t="s">
        <v>70</v>
      </c>
      <c r="S72" s="639"/>
    </row>
    <row r="73" spans="1:19" ht="20.25" customHeight="1">
      <c r="A73" s="639" t="s">
        <v>1415</v>
      </c>
      <c r="B73" s="638" t="s">
        <v>1883</v>
      </c>
      <c r="C73" s="639" t="s">
        <v>64</v>
      </c>
      <c r="D73" s="640" t="s">
        <v>4472</v>
      </c>
      <c r="E73" s="638"/>
      <c r="F73" s="639" t="s">
        <v>3837</v>
      </c>
      <c r="G73" s="638"/>
      <c r="H73" s="1110">
        <v>1312</v>
      </c>
      <c r="I73" s="705">
        <v>178464</v>
      </c>
      <c r="J73" s="643"/>
      <c r="K73" s="578">
        <v>0</v>
      </c>
      <c r="L73" s="579">
        <v>0</v>
      </c>
      <c r="M73" s="580">
        <v>234144768</v>
      </c>
      <c r="N73" s="638" t="s">
        <v>1629</v>
      </c>
      <c r="O73" s="638"/>
      <c r="P73" s="639" t="s">
        <v>284</v>
      </c>
      <c r="Q73" s="639" t="s">
        <v>354</v>
      </c>
      <c r="R73" s="639" t="s">
        <v>70</v>
      </c>
      <c r="S73" s="639"/>
    </row>
    <row r="74" spans="1:19" ht="20.25" customHeight="1">
      <c r="A74" s="639" t="s">
        <v>770</v>
      </c>
      <c r="B74" s="638" t="s">
        <v>2652</v>
      </c>
      <c r="C74" s="639" t="s">
        <v>515</v>
      </c>
      <c r="D74" s="640" t="s">
        <v>4482</v>
      </c>
      <c r="E74" s="638"/>
      <c r="F74" s="639" t="s">
        <v>3838</v>
      </c>
      <c r="G74" s="638"/>
      <c r="H74" s="1110">
        <v>558</v>
      </c>
      <c r="I74" s="705">
        <v>587907</v>
      </c>
      <c r="J74" s="643"/>
      <c r="K74" s="578">
        <v>0</v>
      </c>
      <c r="L74" s="579">
        <v>0</v>
      </c>
      <c r="M74" s="580">
        <v>328052106</v>
      </c>
      <c r="N74" s="638" t="s">
        <v>2234</v>
      </c>
      <c r="O74" s="638"/>
      <c r="P74" s="639" t="s">
        <v>761</v>
      </c>
      <c r="Q74" s="639" t="s">
        <v>354</v>
      </c>
      <c r="R74" s="639" t="s">
        <v>70</v>
      </c>
      <c r="S74" s="639"/>
    </row>
    <row r="75" spans="1:19" ht="20.25" customHeight="1">
      <c r="A75" s="639" t="s">
        <v>489</v>
      </c>
      <c r="B75" s="638" t="s">
        <v>1449</v>
      </c>
      <c r="C75" s="639" t="s">
        <v>736</v>
      </c>
      <c r="D75" s="640" t="s">
        <v>4468</v>
      </c>
      <c r="E75" s="638"/>
      <c r="F75" s="639" t="s">
        <v>3839</v>
      </c>
      <c r="G75" s="638"/>
      <c r="H75" s="1110">
        <v>510</v>
      </c>
      <c r="I75" s="705">
        <v>167908</v>
      </c>
      <c r="J75" s="643"/>
      <c r="K75" s="578">
        <v>0</v>
      </c>
      <c r="L75" s="579">
        <v>0</v>
      </c>
      <c r="M75" s="580">
        <v>85633080</v>
      </c>
      <c r="N75" s="638" t="s">
        <v>1623</v>
      </c>
      <c r="O75" s="638"/>
      <c r="P75" s="639" t="s">
        <v>1407</v>
      </c>
      <c r="Q75" s="639" t="s">
        <v>354</v>
      </c>
      <c r="R75" s="639" t="s">
        <v>70</v>
      </c>
      <c r="S75" s="639"/>
    </row>
    <row r="76" spans="1:19" ht="20.25" customHeight="1">
      <c r="A76" s="639" t="s">
        <v>489</v>
      </c>
      <c r="B76" s="638" t="s">
        <v>1449</v>
      </c>
      <c r="C76" s="639" t="s">
        <v>736</v>
      </c>
      <c r="D76" s="640" t="s">
        <v>4468</v>
      </c>
      <c r="E76" s="638"/>
      <c r="F76" s="639" t="s">
        <v>3835</v>
      </c>
      <c r="G76" s="638"/>
      <c r="H76" s="1110">
        <v>510</v>
      </c>
      <c r="I76" s="705">
        <v>115000</v>
      </c>
      <c r="J76" s="643"/>
      <c r="K76" s="578">
        <v>0</v>
      </c>
      <c r="L76" s="579">
        <v>0</v>
      </c>
      <c r="M76" s="580">
        <v>58650000</v>
      </c>
      <c r="N76" s="638" t="s">
        <v>1623</v>
      </c>
      <c r="O76" s="638"/>
      <c r="P76" s="639" t="s">
        <v>1407</v>
      </c>
      <c r="Q76" s="639" t="s">
        <v>281</v>
      </c>
      <c r="R76" s="639" t="s">
        <v>70</v>
      </c>
      <c r="S76" s="639"/>
    </row>
    <row r="77" spans="1:19" ht="20.25" customHeight="1">
      <c r="A77" s="639" t="s">
        <v>467</v>
      </c>
      <c r="B77" s="638" t="s">
        <v>1176</v>
      </c>
      <c r="C77" s="639" t="s">
        <v>371</v>
      </c>
      <c r="D77" s="640" t="s">
        <v>4483</v>
      </c>
      <c r="E77" s="638"/>
      <c r="F77" s="639" t="s">
        <v>3839</v>
      </c>
      <c r="G77" s="638"/>
      <c r="H77" s="1110">
        <v>386</v>
      </c>
      <c r="I77" s="705">
        <v>204333</v>
      </c>
      <c r="J77" s="643"/>
      <c r="K77" s="578">
        <v>0</v>
      </c>
      <c r="L77" s="579">
        <v>0</v>
      </c>
      <c r="M77" s="580">
        <v>78872538</v>
      </c>
      <c r="N77" s="638" t="s">
        <v>1623</v>
      </c>
      <c r="O77" s="638"/>
      <c r="P77" s="639" t="s">
        <v>1273</v>
      </c>
      <c r="Q77" s="639" t="s">
        <v>354</v>
      </c>
      <c r="R77" s="639" t="s">
        <v>70</v>
      </c>
      <c r="S77" s="639"/>
    </row>
    <row r="78" spans="1:19" ht="20.25" customHeight="1">
      <c r="A78" s="639" t="s">
        <v>744</v>
      </c>
      <c r="B78" s="638" t="s">
        <v>3083</v>
      </c>
      <c r="C78" s="639" t="s">
        <v>368</v>
      </c>
      <c r="D78" s="640" t="s">
        <v>4478</v>
      </c>
      <c r="E78" s="638"/>
      <c r="F78" s="639" t="s">
        <v>3847</v>
      </c>
      <c r="G78" s="638"/>
      <c r="H78" s="1110">
        <v>1840</v>
      </c>
      <c r="I78" s="705">
        <v>133200</v>
      </c>
      <c r="J78" s="643"/>
      <c r="K78" s="578">
        <v>0</v>
      </c>
      <c r="L78" s="579">
        <v>0</v>
      </c>
      <c r="M78" s="580">
        <v>245088000</v>
      </c>
      <c r="N78" s="638" t="s">
        <v>3295</v>
      </c>
      <c r="O78" s="638"/>
      <c r="P78" s="639" t="s">
        <v>1361</v>
      </c>
      <c r="Q78" s="639" t="s">
        <v>281</v>
      </c>
      <c r="R78" s="639" t="s">
        <v>70</v>
      </c>
      <c r="S78" s="639"/>
    </row>
    <row r="79" spans="1:19" ht="20.25" customHeight="1">
      <c r="A79" s="639" t="s">
        <v>2620</v>
      </c>
      <c r="B79" s="638" t="s">
        <v>2621</v>
      </c>
      <c r="C79" s="639" t="s">
        <v>371</v>
      </c>
      <c r="D79" s="640" t="s">
        <v>4464</v>
      </c>
      <c r="E79" s="638"/>
      <c r="F79" s="639" t="s">
        <v>1656</v>
      </c>
      <c r="G79" s="638"/>
      <c r="H79" s="1110">
        <v>667</v>
      </c>
      <c r="I79" s="705">
        <v>117000</v>
      </c>
      <c r="J79" s="643"/>
      <c r="K79" s="578">
        <v>0</v>
      </c>
      <c r="L79" s="579">
        <v>0</v>
      </c>
      <c r="M79" s="580">
        <v>78039000</v>
      </c>
      <c r="N79" s="638" t="s">
        <v>1623</v>
      </c>
      <c r="O79" s="638"/>
      <c r="P79" s="639" t="s">
        <v>483</v>
      </c>
      <c r="Q79" s="639" t="s">
        <v>281</v>
      </c>
      <c r="R79" s="639" t="s">
        <v>70</v>
      </c>
      <c r="S79" s="639"/>
    </row>
    <row r="80" spans="1:19" ht="20.25" customHeight="1">
      <c r="A80" s="639" t="s">
        <v>741</v>
      </c>
      <c r="B80" s="638" t="s">
        <v>3511</v>
      </c>
      <c r="C80" s="639" t="s">
        <v>371</v>
      </c>
      <c r="D80" s="640" t="s">
        <v>4475</v>
      </c>
      <c r="E80" s="638"/>
      <c r="F80" s="639" t="s">
        <v>3183</v>
      </c>
      <c r="G80" s="638"/>
      <c r="H80" s="1110">
        <v>1</v>
      </c>
      <c r="I80" s="705">
        <v>209880</v>
      </c>
      <c r="J80" s="643"/>
      <c r="K80" s="578">
        <v>0</v>
      </c>
      <c r="L80" s="579">
        <v>0</v>
      </c>
      <c r="M80" s="580">
        <v>209880</v>
      </c>
      <c r="N80" s="638" t="s">
        <v>1623</v>
      </c>
      <c r="O80" s="638"/>
      <c r="P80" s="639" t="s">
        <v>483</v>
      </c>
      <c r="Q80" s="639" t="s">
        <v>354</v>
      </c>
      <c r="R80" s="639" t="s">
        <v>70</v>
      </c>
      <c r="S80" s="639"/>
    </row>
    <row r="81" spans="1:19" ht="20.25" customHeight="1">
      <c r="A81" s="639" t="s">
        <v>2136</v>
      </c>
      <c r="B81" s="638" t="s">
        <v>3517</v>
      </c>
      <c r="C81" s="639" t="s">
        <v>1011</v>
      </c>
      <c r="D81" s="640" t="s">
        <v>4473</v>
      </c>
      <c r="E81" s="638"/>
      <c r="F81" s="639" t="s">
        <v>3841</v>
      </c>
      <c r="G81" s="638"/>
      <c r="H81" s="1110">
        <v>1520</v>
      </c>
      <c r="I81" s="705">
        <v>133200</v>
      </c>
      <c r="J81" s="643"/>
      <c r="K81" s="578">
        <v>0</v>
      </c>
      <c r="L81" s="579">
        <v>0</v>
      </c>
      <c r="M81" s="580">
        <v>202464000</v>
      </c>
      <c r="N81" s="638" t="s">
        <v>1623</v>
      </c>
      <c r="O81" s="638"/>
      <c r="P81" s="639" t="s">
        <v>482</v>
      </c>
      <c r="Q81" s="639" t="s">
        <v>281</v>
      </c>
      <c r="R81" s="639" t="s">
        <v>70</v>
      </c>
      <c r="S81" s="639"/>
    </row>
    <row r="82" spans="1:19" ht="20.25" customHeight="1">
      <c r="A82" s="639" t="s">
        <v>2613</v>
      </c>
      <c r="B82" s="638" t="s">
        <v>2764</v>
      </c>
      <c r="C82" s="639" t="s">
        <v>1360</v>
      </c>
      <c r="D82" s="640" t="s">
        <v>4473</v>
      </c>
      <c r="E82" s="638"/>
      <c r="F82" s="639" t="s">
        <v>3838</v>
      </c>
      <c r="G82" s="638"/>
      <c r="H82" s="1110">
        <v>816</v>
      </c>
      <c r="I82" s="705">
        <v>451581</v>
      </c>
      <c r="J82" s="643"/>
      <c r="K82" s="578">
        <v>0</v>
      </c>
      <c r="L82" s="579">
        <v>0</v>
      </c>
      <c r="M82" s="580">
        <v>368490096</v>
      </c>
      <c r="N82" s="638" t="s">
        <v>2234</v>
      </c>
      <c r="O82" s="638"/>
      <c r="P82" s="639" t="s">
        <v>1361</v>
      </c>
      <c r="Q82" s="639" t="s">
        <v>354</v>
      </c>
      <c r="R82" s="639" t="s">
        <v>70</v>
      </c>
      <c r="S82" s="639"/>
    </row>
    <row r="83" spans="1:19" ht="20.25" customHeight="1">
      <c r="A83" s="639" t="s">
        <v>608</v>
      </c>
      <c r="B83" s="638" t="s">
        <v>2501</v>
      </c>
      <c r="C83" s="639" t="s">
        <v>64</v>
      </c>
      <c r="D83" s="640" t="s">
        <v>4479</v>
      </c>
      <c r="E83" s="638"/>
      <c r="F83" s="639" t="s">
        <v>3840</v>
      </c>
      <c r="G83" s="638"/>
      <c r="H83" s="1110">
        <v>1690</v>
      </c>
      <c r="I83" s="705">
        <v>459425</v>
      </c>
      <c r="J83" s="643"/>
      <c r="K83" s="578">
        <v>0</v>
      </c>
      <c r="L83" s="579">
        <v>0</v>
      </c>
      <c r="M83" s="580">
        <v>776428250</v>
      </c>
      <c r="N83" s="638" t="s">
        <v>2234</v>
      </c>
      <c r="O83" s="638"/>
      <c r="P83" s="639" t="s">
        <v>284</v>
      </c>
      <c r="Q83" s="639" t="s">
        <v>354</v>
      </c>
      <c r="R83" s="639" t="s">
        <v>70</v>
      </c>
      <c r="S83" s="639"/>
    </row>
    <row r="84" spans="1:19" ht="20.25" customHeight="1">
      <c r="A84" s="639" t="s">
        <v>608</v>
      </c>
      <c r="B84" s="638" t="s">
        <v>2501</v>
      </c>
      <c r="C84" s="639" t="s">
        <v>64</v>
      </c>
      <c r="D84" s="640" t="s">
        <v>4479</v>
      </c>
      <c r="E84" s="638"/>
      <c r="F84" s="639" t="s">
        <v>3837</v>
      </c>
      <c r="G84" s="638"/>
      <c r="H84" s="1110">
        <v>1655</v>
      </c>
      <c r="I84" s="705">
        <v>170112</v>
      </c>
      <c r="J84" s="643"/>
      <c r="K84" s="578">
        <v>0</v>
      </c>
      <c r="L84" s="579">
        <v>0</v>
      </c>
      <c r="M84" s="580">
        <v>281535360</v>
      </c>
      <c r="N84" s="638" t="s">
        <v>1629</v>
      </c>
      <c r="O84" s="638"/>
      <c r="P84" s="639" t="s">
        <v>284</v>
      </c>
      <c r="Q84" s="639" t="s">
        <v>354</v>
      </c>
      <c r="R84" s="639" t="s">
        <v>70</v>
      </c>
      <c r="S84" s="639"/>
    </row>
    <row r="85" spans="1:19" ht="20.25" customHeight="1">
      <c r="A85" s="639" t="s">
        <v>351</v>
      </c>
      <c r="B85" s="638" t="s">
        <v>3431</v>
      </c>
      <c r="C85" s="639" t="s">
        <v>352</v>
      </c>
      <c r="D85" s="640" t="s">
        <v>4467</v>
      </c>
      <c r="E85" s="638"/>
      <c r="F85" s="639" t="s">
        <v>3836</v>
      </c>
      <c r="G85" s="638"/>
      <c r="H85" s="1110">
        <v>192</v>
      </c>
      <c r="I85" s="705">
        <v>171001</v>
      </c>
      <c r="J85" s="643"/>
      <c r="K85" s="578">
        <v>0</v>
      </c>
      <c r="L85" s="579">
        <v>0</v>
      </c>
      <c r="M85" s="580">
        <v>32832192</v>
      </c>
      <c r="N85" s="638" t="s">
        <v>1213</v>
      </c>
      <c r="O85" s="638"/>
      <c r="P85" s="639" t="s">
        <v>761</v>
      </c>
      <c r="Q85" s="639" t="s">
        <v>354</v>
      </c>
      <c r="R85" s="639" t="s">
        <v>70</v>
      </c>
      <c r="S85" s="639"/>
    </row>
    <row r="86" spans="1:19" ht="20.25" customHeight="1">
      <c r="A86" s="639" t="s">
        <v>2819</v>
      </c>
      <c r="B86" s="638" t="s">
        <v>2821</v>
      </c>
      <c r="C86" s="639" t="s">
        <v>371</v>
      </c>
      <c r="D86" s="640" t="s">
        <v>4485</v>
      </c>
      <c r="E86" s="638"/>
      <c r="F86" s="639" t="s">
        <v>3842</v>
      </c>
      <c r="G86" s="638"/>
      <c r="H86" s="1110">
        <v>1291</v>
      </c>
      <c r="I86" s="705">
        <v>115000</v>
      </c>
      <c r="J86" s="643"/>
      <c r="K86" s="578">
        <v>0</v>
      </c>
      <c r="L86" s="579">
        <v>0</v>
      </c>
      <c r="M86" s="580">
        <v>148465000</v>
      </c>
      <c r="N86" s="638" t="s">
        <v>1623</v>
      </c>
      <c r="O86" s="638"/>
      <c r="P86" s="639" t="s">
        <v>1273</v>
      </c>
      <c r="Q86" s="639" t="s">
        <v>281</v>
      </c>
      <c r="R86" s="639" t="s">
        <v>70</v>
      </c>
      <c r="S86" s="639"/>
    </row>
    <row r="87" spans="1:19" ht="20.25" customHeight="1">
      <c r="A87" s="639" t="s">
        <v>129</v>
      </c>
      <c r="B87" s="638" t="s">
        <v>3262</v>
      </c>
      <c r="C87" s="639" t="s">
        <v>3263</v>
      </c>
      <c r="D87" s="640" t="s">
        <v>4490</v>
      </c>
      <c r="E87" s="638"/>
      <c r="F87" s="639" t="s">
        <v>3843</v>
      </c>
      <c r="G87" s="638"/>
      <c r="H87" s="1110">
        <v>3648</v>
      </c>
      <c r="I87" s="705">
        <v>287665</v>
      </c>
      <c r="J87" s="643"/>
      <c r="K87" s="578">
        <v>0</v>
      </c>
      <c r="L87" s="579">
        <v>0</v>
      </c>
      <c r="M87" s="580">
        <v>1049401920</v>
      </c>
      <c r="N87" s="638" t="s">
        <v>2234</v>
      </c>
      <c r="O87" s="638"/>
      <c r="P87" s="639" t="s">
        <v>90</v>
      </c>
      <c r="Q87" s="639" t="s">
        <v>354</v>
      </c>
      <c r="R87" s="639" t="s">
        <v>70</v>
      </c>
      <c r="S87" s="639"/>
    </row>
    <row r="88" spans="1:19" ht="20.25" customHeight="1">
      <c r="A88" s="639" t="s">
        <v>129</v>
      </c>
      <c r="B88" s="638" t="s">
        <v>3262</v>
      </c>
      <c r="C88" s="639" t="s">
        <v>3263</v>
      </c>
      <c r="D88" s="640" t="s">
        <v>4490</v>
      </c>
      <c r="E88" s="638"/>
      <c r="F88" s="639" t="s">
        <v>3843</v>
      </c>
      <c r="G88" s="638"/>
      <c r="H88" s="1110">
        <v>200</v>
      </c>
      <c r="I88" s="705">
        <v>273519</v>
      </c>
      <c r="J88" s="643"/>
      <c r="K88" s="578">
        <v>0</v>
      </c>
      <c r="L88" s="579">
        <v>0</v>
      </c>
      <c r="M88" s="580">
        <v>54703800</v>
      </c>
      <c r="N88" s="638" t="s">
        <v>2234</v>
      </c>
      <c r="O88" s="638"/>
      <c r="P88" s="639" t="s">
        <v>90</v>
      </c>
      <c r="Q88" s="639" t="s">
        <v>354</v>
      </c>
      <c r="R88" s="639" t="s">
        <v>70</v>
      </c>
      <c r="S88" s="639"/>
    </row>
    <row r="89" spans="1:19" ht="20.25" customHeight="1">
      <c r="A89" s="639" t="s">
        <v>144</v>
      </c>
      <c r="B89" s="638" t="s">
        <v>2629</v>
      </c>
      <c r="C89" s="639" t="s">
        <v>145</v>
      </c>
      <c r="D89" s="640" t="s">
        <v>4484</v>
      </c>
      <c r="E89" s="638"/>
      <c r="F89" s="639" t="s">
        <v>3183</v>
      </c>
      <c r="G89" s="638"/>
      <c r="H89" s="1110">
        <v>1</v>
      </c>
      <c r="I89" s="705">
        <v>199047</v>
      </c>
      <c r="J89" s="643"/>
      <c r="K89" s="578">
        <v>0</v>
      </c>
      <c r="L89" s="579">
        <v>0</v>
      </c>
      <c r="M89" s="580">
        <v>199047</v>
      </c>
      <c r="N89" s="638" t="s">
        <v>1623</v>
      </c>
      <c r="O89" s="638"/>
      <c r="P89" s="639" t="s">
        <v>269</v>
      </c>
      <c r="Q89" s="639" t="s">
        <v>354</v>
      </c>
      <c r="R89" s="639" t="s">
        <v>70</v>
      </c>
      <c r="S89" s="639"/>
    </row>
    <row r="90" spans="1:19" ht="20.25" customHeight="1">
      <c r="A90" s="639" t="s">
        <v>770</v>
      </c>
      <c r="B90" s="638" t="s">
        <v>2880</v>
      </c>
      <c r="C90" s="639" t="s">
        <v>515</v>
      </c>
      <c r="D90" s="640" t="s">
        <v>4487</v>
      </c>
      <c r="E90" s="638"/>
      <c r="F90" s="639" t="s">
        <v>3838</v>
      </c>
      <c r="G90" s="638"/>
      <c r="H90" s="1110">
        <v>1368</v>
      </c>
      <c r="I90" s="705">
        <v>646698</v>
      </c>
      <c r="J90" s="643"/>
      <c r="K90" s="578">
        <v>0</v>
      </c>
      <c r="L90" s="579">
        <v>0</v>
      </c>
      <c r="M90" s="580">
        <v>884682864</v>
      </c>
      <c r="N90" s="638" t="s">
        <v>2234</v>
      </c>
      <c r="O90" s="638"/>
      <c r="P90" s="639" t="s">
        <v>761</v>
      </c>
      <c r="Q90" s="639" t="s">
        <v>354</v>
      </c>
      <c r="R90" s="639" t="s">
        <v>70</v>
      </c>
      <c r="S90" s="639"/>
    </row>
    <row r="91" spans="1:19" ht="20.25" customHeight="1">
      <c r="A91" s="639" t="s">
        <v>351</v>
      </c>
      <c r="B91" s="638" t="s">
        <v>1342</v>
      </c>
      <c r="C91" s="639" t="s">
        <v>352</v>
      </c>
      <c r="D91" s="640" t="s">
        <v>4469</v>
      </c>
      <c r="E91" s="638"/>
      <c r="F91" s="639" t="s">
        <v>3836</v>
      </c>
      <c r="G91" s="638"/>
      <c r="H91" s="1110">
        <v>236</v>
      </c>
      <c r="I91" s="705">
        <v>175368</v>
      </c>
      <c r="J91" s="643"/>
      <c r="K91" s="578">
        <v>0</v>
      </c>
      <c r="L91" s="579">
        <v>0</v>
      </c>
      <c r="M91" s="580">
        <v>41386848</v>
      </c>
      <c r="N91" s="638" t="s">
        <v>1213</v>
      </c>
      <c r="O91" s="638"/>
      <c r="P91" s="639" t="s">
        <v>761</v>
      </c>
      <c r="Q91" s="639" t="s">
        <v>354</v>
      </c>
      <c r="R91" s="639" t="s">
        <v>70</v>
      </c>
      <c r="S91" s="639"/>
    </row>
    <row r="92" spans="1:19" ht="20.25" customHeight="1">
      <c r="A92" s="639" t="s">
        <v>770</v>
      </c>
      <c r="B92" s="638" t="s">
        <v>4534</v>
      </c>
      <c r="C92" s="639" t="s">
        <v>515</v>
      </c>
      <c r="D92" s="640" t="s">
        <v>2265</v>
      </c>
      <c r="E92" s="638"/>
      <c r="F92" s="639" t="s">
        <v>3838</v>
      </c>
      <c r="G92" s="638"/>
      <c r="H92" s="1110">
        <v>166</v>
      </c>
      <c r="I92" s="705">
        <v>1</v>
      </c>
      <c r="J92" s="643"/>
      <c r="K92" s="578">
        <v>0</v>
      </c>
      <c r="L92" s="579">
        <v>0</v>
      </c>
      <c r="M92" s="580">
        <v>166</v>
      </c>
      <c r="N92" s="638"/>
      <c r="O92" s="638"/>
      <c r="P92" s="639" t="s">
        <v>761</v>
      </c>
      <c r="Q92" s="639" t="s">
        <v>354</v>
      </c>
      <c r="R92" s="639" t="s">
        <v>70</v>
      </c>
      <c r="S92" s="639"/>
    </row>
    <row r="93" spans="1:19" ht="20.25" customHeight="1">
      <c r="A93" s="639" t="s">
        <v>351</v>
      </c>
      <c r="B93" s="638" t="s">
        <v>987</v>
      </c>
      <c r="C93" s="639" t="s">
        <v>352</v>
      </c>
      <c r="D93" s="640" t="s">
        <v>4480</v>
      </c>
      <c r="E93" s="638"/>
      <c r="F93" s="639" t="s">
        <v>3156</v>
      </c>
      <c r="G93" s="638"/>
      <c r="H93" s="1110">
        <v>296</v>
      </c>
      <c r="I93" s="705">
        <v>150341</v>
      </c>
      <c r="J93" s="643"/>
      <c r="K93" s="578">
        <v>0</v>
      </c>
      <c r="L93" s="579">
        <v>0</v>
      </c>
      <c r="M93" s="580">
        <v>44500936</v>
      </c>
      <c r="N93" s="638" t="s">
        <v>1623</v>
      </c>
      <c r="O93" s="638"/>
      <c r="P93" s="639" t="s">
        <v>761</v>
      </c>
      <c r="Q93" s="639" t="s">
        <v>354</v>
      </c>
      <c r="R93" s="639" t="s">
        <v>70</v>
      </c>
      <c r="S93" s="639"/>
    </row>
    <row r="94" spans="1:19" ht="20.25" customHeight="1">
      <c r="A94" s="639" t="s">
        <v>351</v>
      </c>
      <c r="B94" s="638" t="s">
        <v>2332</v>
      </c>
      <c r="C94" s="639" t="s">
        <v>352</v>
      </c>
      <c r="D94" s="640" t="s">
        <v>4173</v>
      </c>
      <c r="E94" s="638"/>
      <c r="F94" s="639" t="s">
        <v>3836</v>
      </c>
      <c r="G94" s="638"/>
      <c r="H94" s="1110">
        <v>333</v>
      </c>
      <c r="I94" s="705">
        <v>287914</v>
      </c>
      <c r="J94" s="643">
        <v>29.3</v>
      </c>
      <c r="K94" s="578">
        <v>9756.9</v>
      </c>
      <c r="L94" s="579">
        <v>9.7568999999999999</v>
      </c>
      <c r="M94" s="580">
        <v>95875362</v>
      </c>
      <c r="N94" s="638" t="s">
        <v>1213</v>
      </c>
      <c r="O94" s="638"/>
      <c r="P94" s="639" t="s">
        <v>761</v>
      </c>
      <c r="Q94" s="639" t="s">
        <v>354</v>
      </c>
      <c r="R94" s="639" t="s">
        <v>70</v>
      </c>
      <c r="S94" s="639"/>
    </row>
    <row r="95" spans="1:19" ht="20.25" customHeight="1">
      <c r="A95" s="639" t="s">
        <v>436</v>
      </c>
      <c r="B95" s="638" t="s">
        <v>1429</v>
      </c>
      <c r="C95" s="639" t="s">
        <v>371</v>
      </c>
      <c r="D95" s="640" t="s">
        <v>4469</v>
      </c>
      <c r="E95" s="638"/>
      <c r="F95" s="639" t="s">
        <v>3156</v>
      </c>
      <c r="G95" s="638"/>
      <c r="H95" s="1110">
        <v>290</v>
      </c>
      <c r="I95" s="705">
        <v>1</v>
      </c>
      <c r="J95" s="643"/>
      <c r="K95" s="578">
        <v>0</v>
      </c>
      <c r="L95" s="579">
        <v>0</v>
      </c>
      <c r="M95" s="580">
        <v>290</v>
      </c>
      <c r="N95" s="638" t="s">
        <v>1623</v>
      </c>
      <c r="O95" s="638" t="s">
        <v>2262</v>
      </c>
      <c r="P95" s="639" t="s">
        <v>483</v>
      </c>
      <c r="Q95" s="639" t="s">
        <v>354</v>
      </c>
      <c r="R95" s="639" t="s">
        <v>70</v>
      </c>
      <c r="S95" s="639"/>
    </row>
    <row r="96" spans="1:19" ht="20.25" customHeight="1">
      <c r="A96" s="639" t="s">
        <v>235</v>
      </c>
      <c r="B96" s="638" t="s">
        <v>1280</v>
      </c>
      <c r="C96" s="639" t="s">
        <v>371</v>
      </c>
      <c r="D96" s="640" t="s">
        <v>4171</v>
      </c>
      <c r="E96" s="638"/>
      <c r="F96" s="639" t="s">
        <v>3156</v>
      </c>
      <c r="G96" s="638"/>
      <c r="H96" s="1110">
        <v>106</v>
      </c>
      <c r="I96" s="705">
        <v>1</v>
      </c>
      <c r="J96" s="643"/>
      <c r="K96" s="578">
        <v>0</v>
      </c>
      <c r="L96" s="579">
        <v>0</v>
      </c>
      <c r="M96" s="580">
        <v>106</v>
      </c>
      <c r="N96" s="638" t="s">
        <v>1623</v>
      </c>
      <c r="O96" s="638"/>
      <c r="P96" s="639" t="s">
        <v>483</v>
      </c>
      <c r="Q96" s="639" t="s">
        <v>354</v>
      </c>
      <c r="R96" s="639" t="s">
        <v>70</v>
      </c>
      <c r="S96" s="639"/>
    </row>
    <row r="97" spans="1:19" ht="20.25" customHeight="1">
      <c r="A97" s="639" t="s">
        <v>235</v>
      </c>
      <c r="B97" s="638" t="s">
        <v>1440</v>
      </c>
      <c r="C97" s="639" t="s">
        <v>371</v>
      </c>
      <c r="D97" s="640" t="s">
        <v>2265</v>
      </c>
      <c r="E97" s="638"/>
      <c r="F97" s="639" t="s">
        <v>4117</v>
      </c>
      <c r="G97" s="638"/>
      <c r="H97" s="1110">
        <v>544</v>
      </c>
      <c r="I97" s="705">
        <v>183825</v>
      </c>
      <c r="J97" s="643"/>
      <c r="K97" s="578">
        <v>0</v>
      </c>
      <c r="L97" s="579">
        <v>0</v>
      </c>
      <c r="M97" s="580">
        <v>100000800</v>
      </c>
      <c r="N97" s="638" t="s">
        <v>1623</v>
      </c>
      <c r="O97" s="638"/>
      <c r="P97" s="639" t="s">
        <v>35</v>
      </c>
      <c r="Q97" s="639" t="s">
        <v>354</v>
      </c>
      <c r="R97" s="639" t="s">
        <v>70</v>
      </c>
      <c r="S97" s="639"/>
    </row>
    <row r="98" spans="1:19" ht="20.25" customHeight="1">
      <c r="A98" s="639" t="s">
        <v>235</v>
      </c>
      <c r="B98" s="638" t="s">
        <v>1278</v>
      </c>
      <c r="C98" s="639" t="s">
        <v>371</v>
      </c>
      <c r="D98" s="640" t="s">
        <v>4469</v>
      </c>
      <c r="E98" s="638"/>
      <c r="F98" s="639" t="s">
        <v>4117</v>
      </c>
      <c r="G98" s="638"/>
      <c r="H98" s="1110">
        <v>14</v>
      </c>
      <c r="I98" s="705">
        <v>183825</v>
      </c>
      <c r="J98" s="643"/>
      <c r="K98" s="578">
        <v>0</v>
      </c>
      <c r="L98" s="579">
        <v>0</v>
      </c>
      <c r="M98" s="580">
        <v>2573550</v>
      </c>
      <c r="N98" s="638" t="s">
        <v>1623</v>
      </c>
      <c r="O98" s="638"/>
      <c r="P98" s="639" t="s">
        <v>35</v>
      </c>
      <c r="Q98" s="639" t="s">
        <v>354</v>
      </c>
      <c r="R98" s="639" t="s">
        <v>70</v>
      </c>
      <c r="S98" s="639"/>
    </row>
    <row r="99" spans="1:19" ht="20.25" customHeight="1">
      <c r="A99" s="639" t="s">
        <v>235</v>
      </c>
      <c r="B99" s="638" t="s">
        <v>1279</v>
      </c>
      <c r="C99" s="639" t="s">
        <v>371</v>
      </c>
      <c r="D99" s="640" t="s">
        <v>4476</v>
      </c>
      <c r="E99" s="638"/>
      <c r="F99" s="639" t="s">
        <v>4117</v>
      </c>
      <c r="G99" s="638"/>
      <c r="H99" s="1110">
        <v>38</v>
      </c>
      <c r="I99" s="705">
        <v>183825</v>
      </c>
      <c r="J99" s="643"/>
      <c r="K99" s="578">
        <v>0</v>
      </c>
      <c r="L99" s="579">
        <v>0</v>
      </c>
      <c r="M99" s="580">
        <v>6985350</v>
      </c>
      <c r="N99" s="638" t="s">
        <v>1623</v>
      </c>
      <c r="O99" s="638"/>
      <c r="P99" s="639" t="s">
        <v>35</v>
      </c>
      <c r="Q99" s="639" t="s">
        <v>354</v>
      </c>
      <c r="R99" s="639" t="s">
        <v>70</v>
      </c>
      <c r="S99" s="639"/>
    </row>
    <row r="100" spans="1:19" ht="20.25" customHeight="1">
      <c r="A100" s="639" t="s">
        <v>235</v>
      </c>
      <c r="B100" s="638" t="s">
        <v>2483</v>
      </c>
      <c r="C100" s="639" t="s">
        <v>371</v>
      </c>
      <c r="D100" s="640" t="s">
        <v>4481</v>
      </c>
      <c r="E100" s="638"/>
      <c r="F100" s="639" t="s">
        <v>4117</v>
      </c>
      <c r="G100" s="638"/>
      <c r="H100" s="1110">
        <v>220</v>
      </c>
      <c r="I100" s="705">
        <v>183825</v>
      </c>
      <c r="J100" s="643"/>
      <c r="K100" s="578">
        <v>0</v>
      </c>
      <c r="L100" s="579">
        <v>0</v>
      </c>
      <c r="M100" s="580">
        <v>40441500</v>
      </c>
      <c r="N100" s="638" t="s">
        <v>1623</v>
      </c>
      <c r="O100" s="638"/>
      <c r="P100" s="639" t="s">
        <v>35</v>
      </c>
      <c r="Q100" s="639" t="s">
        <v>354</v>
      </c>
      <c r="R100" s="639" t="s">
        <v>70</v>
      </c>
      <c r="S100" s="639"/>
    </row>
    <row r="101" spans="1:19" ht="20.25" customHeight="1">
      <c r="A101" s="639" t="s">
        <v>351</v>
      </c>
      <c r="B101" s="638" t="s">
        <v>1338</v>
      </c>
      <c r="C101" s="639" t="s">
        <v>352</v>
      </c>
      <c r="D101" s="640" t="s">
        <v>4482</v>
      </c>
      <c r="E101" s="638"/>
      <c r="F101" s="639" t="s">
        <v>3836</v>
      </c>
      <c r="G101" s="638"/>
      <c r="H101" s="1110">
        <v>140</v>
      </c>
      <c r="I101" s="705">
        <v>171001</v>
      </c>
      <c r="J101" s="643"/>
      <c r="K101" s="578">
        <v>0</v>
      </c>
      <c r="L101" s="579">
        <v>0</v>
      </c>
      <c r="M101" s="580">
        <v>23940140</v>
      </c>
      <c r="N101" s="638" t="s">
        <v>1213</v>
      </c>
      <c r="O101" s="638"/>
      <c r="P101" s="639" t="s">
        <v>761</v>
      </c>
      <c r="Q101" s="639" t="s">
        <v>354</v>
      </c>
      <c r="R101" s="639" t="s">
        <v>70</v>
      </c>
      <c r="S101" s="639"/>
    </row>
    <row r="102" spans="1:19" ht="20.25" customHeight="1">
      <c r="A102" s="639" t="s">
        <v>3918</v>
      </c>
      <c r="B102" s="638" t="s">
        <v>3919</v>
      </c>
      <c r="C102" s="639" t="s">
        <v>64</v>
      </c>
      <c r="D102" s="640" t="s">
        <v>1877</v>
      </c>
      <c r="E102" s="638"/>
      <c r="F102" s="639" t="s">
        <v>3835</v>
      </c>
      <c r="G102" s="638"/>
      <c r="H102" s="1110">
        <v>840</v>
      </c>
      <c r="I102" s="705">
        <v>129690</v>
      </c>
      <c r="J102" s="643"/>
      <c r="K102" s="578">
        <v>0</v>
      </c>
      <c r="L102" s="579">
        <v>0</v>
      </c>
      <c r="M102" s="580">
        <v>108939600</v>
      </c>
      <c r="N102" s="638"/>
      <c r="O102" s="638"/>
      <c r="P102" s="639" t="s">
        <v>284</v>
      </c>
      <c r="Q102" s="639" t="s">
        <v>281</v>
      </c>
      <c r="R102" s="639" t="s">
        <v>70</v>
      </c>
      <c r="S102" s="639"/>
    </row>
    <row r="103" spans="1:19" ht="20.25" customHeight="1">
      <c r="A103" s="639" t="s">
        <v>744</v>
      </c>
      <c r="B103" s="638" t="s">
        <v>4135</v>
      </c>
      <c r="C103" s="639" t="s">
        <v>1394</v>
      </c>
      <c r="D103" s="640" t="s">
        <v>4471</v>
      </c>
      <c r="E103" s="638"/>
      <c r="F103" s="639" t="s">
        <v>4136</v>
      </c>
      <c r="G103" s="638"/>
      <c r="H103" s="1110">
        <v>1150</v>
      </c>
      <c r="I103" s="705">
        <v>126000</v>
      </c>
      <c r="J103" s="643">
        <v>0</v>
      </c>
      <c r="K103" s="578">
        <v>0</v>
      </c>
      <c r="L103" s="579">
        <v>0</v>
      </c>
      <c r="M103" s="580">
        <v>144900000</v>
      </c>
      <c r="N103" s="638"/>
      <c r="O103" s="638" t="s">
        <v>3945</v>
      </c>
      <c r="P103" s="639" t="s">
        <v>372</v>
      </c>
      <c r="Q103" s="639" t="s">
        <v>281</v>
      </c>
      <c r="R103" s="639" t="s">
        <v>70</v>
      </c>
      <c r="S103" s="639" t="s">
        <v>109</v>
      </c>
    </row>
    <row r="104" spans="1:19" ht="20.25" customHeight="1">
      <c r="A104" s="639" t="s">
        <v>744</v>
      </c>
      <c r="B104" s="638" t="s">
        <v>3948</v>
      </c>
      <c r="C104" s="639" t="s">
        <v>1032</v>
      </c>
      <c r="D104" s="640" t="s">
        <v>4483</v>
      </c>
      <c r="E104" s="638"/>
      <c r="F104" s="639" t="s">
        <v>4136</v>
      </c>
      <c r="G104" s="638"/>
      <c r="H104" s="1110">
        <v>480</v>
      </c>
      <c r="I104" s="705">
        <v>135000</v>
      </c>
      <c r="J104" s="643">
        <v>0</v>
      </c>
      <c r="K104" s="578">
        <v>0</v>
      </c>
      <c r="L104" s="579">
        <v>0</v>
      </c>
      <c r="M104" s="580">
        <v>64800000</v>
      </c>
      <c r="N104" s="638"/>
      <c r="O104" s="638" t="s">
        <v>3947</v>
      </c>
      <c r="P104" s="639" t="s">
        <v>90</v>
      </c>
      <c r="Q104" s="639" t="s">
        <v>281</v>
      </c>
      <c r="R104" s="639" t="s">
        <v>70</v>
      </c>
      <c r="S104" s="639" t="s">
        <v>109</v>
      </c>
    </row>
    <row r="105" spans="1:19" ht="20.25" customHeight="1">
      <c r="A105" s="639" t="s">
        <v>3562</v>
      </c>
      <c r="B105" s="638" t="s">
        <v>3959</v>
      </c>
      <c r="C105" s="639" t="s">
        <v>3631</v>
      </c>
      <c r="D105" s="640" t="s">
        <v>4479</v>
      </c>
      <c r="E105" s="638"/>
      <c r="F105" s="639" t="s">
        <v>3900</v>
      </c>
      <c r="G105" s="638"/>
      <c r="H105" s="1110">
        <v>122</v>
      </c>
      <c r="I105" s="705">
        <v>228629</v>
      </c>
      <c r="J105" s="643">
        <v>0</v>
      </c>
      <c r="K105" s="578">
        <v>0</v>
      </c>
      <c r="L105" s="579">
        <v>0</v>
      </c>
      <c r="M105" s="580">
        <v>27892738</v>
      </c>
      <c r="N105" s="638"/>
      <c r="O105" s="638" t="s">
        <v>3962</v>
      </c>
      <c r="P105" s="639" t="s">
        <v>372</v>
      </c>
      <c r="Q105" s="639" t="s">
        <v>354</v>
      </c>
      <c r="R105" s="639" t="s">
        <v>70</v>
      </c>
      <c r="S105" s="639" t="s">
        <v>1076</v>
      </c>
    </row>
    <row r="106" spans="1:19" ht="20.25" customHeight="1">
      <c r="A106" s="639" t="s">
        <v>3562</v>
      </c>
      <c r="B106" s="638" t="s">
        <v>3974</v>
      </c>
      <c r="C106" s="639" t="s">
        <v>1171</v>
      </c>
      <c r="D106" s="640" t="s">
        <v>4489</v>
      </c>
      <c r="E106" s="638"/>
      <c r="F106" s="639" t="s">
        <v>3900</v>
      </c>
      <c r="G106" s="638"/>
      <c r="H106" s="1110">
        <v>170</v>
      </c>
      <c r="I106" s="705">
        <v>236698</v>
      </c>
      <c r="J106" s="643">
        <v>0</v>
      </c>
      <c r="K106" s="578">
        <v>0</v>
      </c>
      <c r="L106" s="579">
        <v>0</v>
      </c>
      <c r="M106" s="580">
        <v>40238660</v>
      </c>
      <c r="N106" s="638"/>
      <c r="O106" s="638" t="s">
        <v>3962</v>
      </c>
      <c r="P106" s="639" t="s">
        <v>759</v>
      </c>
      <c r="Q106" s="639" t="s">
        <v>354</v>
      </c>
      <c r="R106" s="639" t="s">
        <v>70</v>
      </c>
      <c r="S106" s="639" t="s">
        <v>1076</v>
      </c>
    </row>
    <row r="107" spans="1:19" ht="20.25" customHeight="1">
      <c r="A107" s="639" t="s">
        <v>608</v>
      </c>
      <c r="B107" s="638" t="s">
        <v>4009</v>
      </c>
      <c r="C107" s="639" t="s">
        <v>399</v>
      </c>
      <c r="D107" s="640" t="s">
        <v>4481</v>
      </c>
      <c r="E107" s="638"/>
      <c r="F107" s="639" t="s">
        <v>3183</v>
      </c>
      <c r="G107" s="638"/>
      <c r="H107" s="1110">
        <v>1149</v>
      </c>
      <c r="I107" s="705">
        <v>192954</v>
      </c>
      <c r="J107" s="643">
        <v>0</v>
      </c>
      <c r="K107" s="578">
        <v>0</v>
      </c>
      <c r="L107" s="579">
        <v>0</v>
      </c>
      <c r="M107" s="580">
        <v>221704146</v>
      </c>
      <c r="N107" s="638"/>
      <c r="O107" s="638" t="s">
        <v>4008</v>
      </c>
      <c r="P107" s="639" t="s">
        <v>3735</v>
      </c>
      <c r="Q107" s="639" t="s">
        <v>354</v>
      </c>
      <c r="R107" s="639" t="s">
        <v>70</v>
      </c>
      <c r="S107" s="639" t="s">
        <v>237</v>
      </c>
    </row>
    <row r="108" spans="1:19" ht="20.25" customHeight="1">
      <c r="A108" s="639" t="s">
        <v>608</v>
      </c>
      <c r="B108" s="638" t="s">
        <v>4009</v>
      </c>
      <c r="C108" s="639" t="s">
        <v>399</v>
      </c>
      <c r="D108" s="640" t="s">
        <v>4481</v>
      </c>
      <c r="E108" s="638"/>
      <c r="F108" s="639" t="s">
        <v>4118</v>
      </c>
      <c r="G108" s="638"/>
      <c r="H108" s="1110">
        <v>1149</v>
      </c>
      <c r="I108" s="705">
        <v>440785</v>
      </c>
      <c r="J108" s="643">
        <v>0</v>
      </c>
      <c r="K108" s="578">
        <v>0</v>
      </c>
      <c r="L108" s="579">
        <v>0</v>
      </c>
      <c r="M108" s="580">
        <v>506461965</v>
      </c>
      <c r="N108" s="638"/>
      <c r="O108" s="638" t="s">
        <v>4008</v>
      </c>
      <c r="P108" s="639" t="s">
        <v>3735</v>
      </c>
      <c r="Q108" s="639" t="s">
        <v>354</v>
      </c>
      <c r="R108" s="639" t="s">
        <v>70</v>
      </c>
      <c r="S108" s="639" t="s">
        <v>237</v>
      </c>
    </row>
    <row r="109" spans="1:19" ht="20.25" customHeight="1">
      <c r="A109" s="639" t="s">
        <v>4011</v>
      </c>
      <c r="B109" s="638" t="s">
        <v>4016</v>
      </c>
      <c r="C109" s="639" t="s">
        <v>4013</v>
      </c>
      <c r="D109" s="640" t="s">
        <v>4496</v>
      </c>
      <c r="E109" s="638"/>
      <c r="F109" s="639" t="s">
        <v>3183</v>
      </c>
      <c r="G109" s="638"/>
      <c r="H109" s="1110">
        <v>40</v>
      </c>
      <c r="I109" s="705">
        <v>186089</v>
      </c>
      <c r="J109" s="643">
        <v>0</v>
      </c>
      <c r="K109" s="578">
        <v>0</v>
      </c>
      <c r="L109" s="579">
        <v>0</v>
      </c>
      <c r="M109" s="580">
        <v>7443560</v>
      </c>
      <c r="N109" s="638"/>
      <c r="O109" s="638" t="s">
        <v>4017</v>
      </c>
      <c r="P109" s="639" t="s">
        <v>759</v>
      </c>
      <c r="Q109" s="639" t="s">
        <v>354</v>
      </c>
      <c r="R109" s="639" t="s">
        <v>70</v>
      </c>
      <c r="S109" s="639" t="s">
        <v>4015</v>
      </c>
    </row>
    <row r="110" spans="1:19" ht="20.25" customHeight="1">
      <c r="A110" s="639" t="s">
        <v>4011</v>
      </c>
      <c r="B110" s="638" t="s">
        <v>4019</v>
      </c>
      <c r="C110" s="639" t="s">
        <v>4013</v>
      </c>
      <c r="D110" s="640" t="s">
        <v>4484</v>
      </c>
      <c r="E110" s="638"/>
      <c r="F110" s="639" t="s">
        <v>3183</v>
      </c>
      <c r="G110" s="638"/>
      <c r="H110" s="1110">
        <v>115</v>
      </c>
      <c r="I110" s="705">
        <v>186089</v>
      </c>
      <c r="J110" s="643">
        <v>0</v>
      </c>
      <c r="K110" s="578">
        <v>0</v>
      </c>
      <c r="L110" s="579">
        <v>0</v>
      </c>
      <c r="M110" s="580">
        <v>21400235</v>
      </c>
      <c r="N110" s="638"/>
      <c r="O110" s="638" t="s">
        <v>4017</v>
      </c>
      <c r="P110" s="639" t="s">
        <v>759</v>
      </c>
      <c r="Q110" s="639" t="s">
        <v>354</v>
      </c>
      <c r="R110" s="639" t="s">
        <v>70</v>
      </c>
      <c r="S110" s="639" t="s">
        <v>4015</v>
      </c>
    </row>
    <row r="111" spans="1:19" ht="20.25" customHeight="1">
      <c r="A111" s="639" t="s">
        <v>744</v>
      </c>
      <c r="B111" s="638" t="s">
        <v>4323</v>
      </c>
      <c r="C111" s="639" t="s">
        <v>371</v>
      </c>
      <c r="D111" s="640" t="s">
        <v>4467</v>
      </c>
      <c r="E111" s="638"/>
      <c r="F111" s="639" t="s">
        <v>4136</v>
      </c>
      <c r="G111" s="638"/>
      <c r="H111" s="1110">
        <v>3420</v>
      </c>
      <c r="I111" s="705">
        <v>122000</v>
      </c>
      <c r="J111" s="643">
        <v>0</v>
      </c>
      <c r="K111" s="578">
        <v>0</v>
      </c>
      <c r="L111" s="579">
        <v>0</v>
      </c>
      <c r="M111" s="580">
        <v>417240000</v>
      </c>
      <c r="N111" s="638"/>
      <c r="O111" s="638" t="s">
        <v>4324</v>
      </c>
      <c r="P111" s="639" t="s">
        <v>483</v>
      </c>
      <c r="Q111" s="639" t="s">
        <v>281</v>
      </c>
      <c r="R111" s="639" t="s">
        <v>70</v>
      </c>
      <c r="S111" s="639" t="s">
        <v>213</v>
      </c>
    </row>
    <row r="112" spans="1:19" ht="20.25" customHeight="1">
      <c r="A112" s="639" t="s">
        <v>10</v>
      </c>
      <c r="B112" s="638" t="s">
        <v>4202</v>
      </c>
      <c r="C112" s="639" t="s">
        <v>1027</v>
      </c>
      <c r="D112" s="640" t="s">
        <v>4475</v>
      </c>
      <c r="E112" s="638"/>
      <c r="F112" s="639" t="s">
        <v>3183</v>
      </c>
      <c r="G112" s="638"/>
      <c r="H112" s="1110">
        <v>292</v>
      </c>
      <c r="I112" s="705">
        <v>190991</v>
      </c>
      <c r="J112" s="643">
        <v>0</v>
      </c>
      <c r="K112" s="578">
        <v>0</v>
      </c>
      <c r="L112" s="579">
        <v>0</v>
      </c>
      <c r="M112" s="580">
        <v>55769372</v>
      </c>
      <c r="N112" s="638"/>
      <c r="O112" s="638" t="s">
        <v>1055</v>
      </c>
      <c r="P112" s="639" t="s">
        <v>1164</v>
      </c>
      <c r="Q112" s="639" t="s">
        <v>354</v>
      </c>
      <c r="R112" s="639" t="s">
        <v>70</v>
      </c>
      <c r="S112" s="639" t="s">
        <v>109</v>
      </c>
    </row>
    <row r="113" spans="1:19" ht="20.25" customHeight="1">
      <c r="A113" s="639" t="s">
        <v>10</v>
      </c>
      <c r="B113" s="638" t="s">
        <v>4213</v>
      </c>
      <c r="C113" s="639" t="s">
        <v>1024</v>
      </c>
      <c r="D113" s="640" t="s">
        <v>4466</v>
      </c>
      <c r="E113" s="638"/>
      <c r="F113" s="639" t="s">
        <v>3183</v>
      </c>
      <c r="G113" s="638"/>
      <c r="H113" s="1110">
        <v>614</v>
      </c>
      <c r="I113" s="705">
        <v>190991</v>
      </c>
      <c r="J113" s="643">
        <v>0</v>
      </c>
      <c r="K113" s="578">
        <v>0</v>
      </c>
      <c r="L113" s="579">
        <v>0</v>
      </c>
      <c r="M113" s="580">
        <v>117268474</v>
      </c>
      <c r="N113" s="638"/>
      <c r="O113" s="638" t="s">
        <v>1055</v>
      </c>
      <c r="P113" s="639" t="s">
        <v>1164</v>
      </c>
      <c r="Q113" s="639" t="s">
        <v>354</v>
      </c>
      <c r="R113" s="639" t="s">
        <v>70</v>
      </c>
      <c r="S113" s="639" t="s">
        <v>109</v>
      </c>
    </row>
    <row r="114" spans="1:19" ht="20.25" customHeight="1">
      <c r="A114" s="639" t="s">
        <v>129</v>
      </c>
      <c r="B114" s="638" t="s">
        <v>4326</v>
      </c>
      <c r="C114" s="639" t="s">
        <v>399</v>
      </c>
      <c r="D114" s="640" t="s">
        <v>4493</v>
      </c>
      <c r="E114" s="638"/>
      <c r="F114" s="639" t="s">
        <v>4216</v>
      </c>
      <c r="G114" s="638"/>
      <c r="H114" s="1110">
        <v>961</v>
      </c>
      <c r="I114" s="705">
        <v>194562</v>
      </c>
      <c r="J114" s="643">
        <v>0</v>
      </c>
      <c r="K114" s="578">
        <v>0</v>
      </c>
      <c r="L114" s="579">
        <v>0</v>
      </c>
      <c r="M114" s="580">
        <v>186974082</v>
      </c>
      <c r="N114" s="638"/>
      <c r="O114" s="638" t="s">
        <v>4217</v>
      </c>
      <c r="P114" s="639" t="s">
        <v>3735</v>
      </c>
      <c r="Q114" s="639" t="s">
        <v>354</v>
      </c>
      <c r="R114" s="639" t="s">
        <v>70</v>
      </c>
      <c r="S114" s="639" t="s">
        <v>109</v>
      </c>
    </row>
    <row r="115" spans="1:19" ht="20.25" customHeight="1">
      <c r="A115" s="639" t="s">
        <v>129</v>
      </c>
      <c r="B115" s="638" t="s">
        <v>4327</v>
      </c>
      <c r="C115" s="639" t="s">
        <v>399</v>
      </c>
      <c r="D115" s="640" t="s">
        <v>4466</v>
      </c>
      <c r="E115" s="638"/>
      <c r="F115" s="639" t="s">
        <v>4216</v>
      </c>
      <c r="G115" s="638"/>
      <c r="H115" s="1110">
        <v>84</v>
      </c>
      <c r="I115" s="705">
        <v>194562</v>
      </c>
      <c r="J115" s="643">
        <v>0</v>
      </c>
      <c r="K115" s="578">
        <v>0</v>
      </c>
      <c r="L115" s="579">
        <v>0</v>
      </c>
      <c r="M115" s="580">
        <v>16343208</v>
      </c>
      <c r="N115" s="638"/>
      <c r="O115" s="638" t="s">
        <v>4217</v>
      </c>
      <c r="P115" s="639" t="s">
        <v>3735</v>
      </c>
      <c r="Q115" s="639" t="s">
        <v>354</v>
      </c>
      <c r="R115" s="639" t="s">
        <v>70</v>
      </c>
      <c r="S115" s="639" t="s">
        <v>109</v>
      </c>
    </row>
    <row r="116" spans="1:19" ht="20.25" customHeight="1">
      <c r="A116" s="639" t="s">
        <v>2011</v>
      </c>
      <c r="B116" s="638" t="s">
        <v>4226</v>
      </c>
      <c r="C116" s="639" t="s">
        <v>693</v>
      </c>
      <c r="D116" s="640" t="s">
        <v>4493</v>
      </c>
      <c r="E116" s="638"/>
      <c r="F116" s="639" t="s">
        <v>3838</v>
      </c>
      <c r="G116" s="638"/>
      <c r="H116" s="1110">
        <v>164</v>
      </c>
      <c r="I116" s="705">
        <v>603528</v>
      </c>
      <c r="J116" s="643">
        <v>0</v>
      </c>
      <c r="K116" s="578">
        <v>0</v>
      </c>
      <c r="L116" s="579">
        <v>0</v>
      </c>
      <c r="M116" s="580">
        <v>98978592</v>
      </c>
      <c r="N116" s="638"/>
      <c r="O116" s="638" t="s">
        <v>4232</v>
      </c>
      <c r="P116" s="639" t="s">
        <v>1164</v>
      </c>
      <c r="Q116" s="639" t="s">
        <v>354</v>
      </c>
      <c r="R116" s="639" t="s">
        <v>70</v>
      </c>
      <c r="S116" s="639" t="s">
        <v>1076</v>
      </c>
    </row>
    <row r="117" spans="1:19" ht="20.25" customHeight="1">
      <c r="A117" s="639" t="s">
        <v>3562</v>
      </c>
      <c r="B117" s="638" t="s">
        <v>4328</v>
      </c>
      <c r="C117" s="639" t="s">
        <v>3631</v>
      </c>
      <c r="D117" s="640" t="s">
        <v>4486</v>
      </c>
      <c r="E117" s="638"/>
      <c r="F117" s="639" t="s">
        <v>3183</v>
      </c>
      <c r="G117" s="638"/>
      <c r="H117" s="1110">
        <v>268</v>
      </c>
      <c r="I117" s="705">
        <v>200636</v>
      </c>
      <c r="J117" s="643">
        <v>0</v>
      </c>
      <c r="K117" s="578">
        <v>0</v>
      </c>
      <c r="L117" s="579">
        <v>0</v>
      </c>
      <c r="M117" s="580">
        <v>53770448</v>
      </c>
      <c r="N117" s="638"/>
      <c r="O117" s="638" t="s">
        <v>4235</v>
      </c>
      <c r="P117" s="639" t="s">
        <v>372</v>
      </c>
      <c r="Q117" s="639" t="s">
        <v>354</v>
      </c>
      <c r="R117" s="639" t="s">
        <v>70</v>
      </c>
      <c r="S117" s="639" t="s">
        <v>1076</v>
      </c>
    </row>
    <row r="118" spans="1:19" ht="20.25" customHeight="1">
      <c r="A118" s="639" t="s">
        <v>173</v>
      </c>
      <c r="B118" s="638" t="s">
        <v>4258</v>
      </c>
      <c r="C118" s="639" t="s">
        <v>64</v>
      </c>
      <c r="D118" s="640" t="s">
        <v>4482</v>
      </c>
      <c r="E118" s="638"/>
      <c r="F118" s="639" t="s">
        <v>3842</v>
      </c>
      <c r="G118" s="638"/>
      <c r="H118" s="1110">
        <v>376</v>
      </c>
      <c r="I118" s="705">
        <v>108000</v>
      </c>
      <c r="J118" s="643">
        <v>0</v>
      </c>
      <c r="K118" s="578">
        <v>0</v>
      </c>
      <c r="L118" s="579">
        <v>0</v>
      </c>
      <c r="M118" s="580">
        <v>40608000</v>
      </c>
      <c r="N118" s="638"/>
      <c r="O118" s="638" t="s">
        <v>3182</v>
      </c>
      <c r="P118" s="639" t="s">
        <v>284</v>
      </c>
      <c r="Q118" s="639" t="s">
        <v>281</v>
      </c>
      <c r="R118" s="639" t="s">
        <v>70</v>
      </c>
      <c r="S118" s="639" t="s">
        <v>237</v>
      </c>
    </row>
    <row r="119" spans="1:19" ht="20.25" customHeight="1">
      <c r="A119" s="639" t="s">
        <v>3562</v>
      </c>
      <c r="B119" s="638" t="s">
        <v>4336</v>
      </c>
      <c r="C119" s="639" t="s">
        <v>3631</v>
      </c>
      <c r="D119" s="640" t="s">
        <v>4486</v>
      </c>
      <c r="E119" s="638"/>
      <c r="F119" s="639" t="s">
        <v>3842</v>
      </c>
      <c r="G119" s="638"/>
      <c r="H119" s="1110">
        <v>1340</v>
      </c>
      <c r="I119" s="705">
        <v>112000</v>
      </c>
      <c r="J119" s="643">
        <v>0</v>
      </c>
      <c r="K119" s="578">
        <v>0</v>
      </c>
      <c r="L119" s="579">
        <v>0</v>
      </c>
      <c r="M119" s="580">
        <v>150080000</v>
      </c>
      <c r="N119" s="638"/>
      <c r="O119" s="638" t="s">
        <v>3639</v>
      </c>
      <c r="P119" s="639" t="s">
        <v>372</v>
      </c>
      <c r="Q119" s="639" t="s">
        <v>281</v>
      </c>
      <c r="R119" s="639" t="s">
        <v>70</v>
      </c>
      <c r="S119" s="639" t="s">
        <v>1076</v>
      </c>
    </row>
    <row r="120" spans="1:19" ht="20.25" customHeight="1">
      <c r="A120" s="639" t="s">
        <v>770</v>
      </c>
      <c r="B120" s="638" t="s">
        <v>4338</v>
      </c>
      <c r="C120" s="639" t="s">
        <v>515</v>
      </c>
      <c r="D120" s="640" t="s">
        <v>4475</v>
      </c>
      <c r="E120" s="638"/>
      <c r="F120" s="639" t="s">
        <v>3838</v>
      </c>
      <c r="G120" s="638"/>
      <c r="H120" s="1110">
        <v>428</v>
      </c>
      <c r="I120" s="705">
        <v>602251</v>
      </c>
      <c r="J120" s="643">
        <v>0</v>
      </c>
      <c r="K120" s="578">
        <v>0</v>
      </c>
      <c r="L120" s="579">
        <v>0</v>
      </c>
      <c r="M120" s="580">
        <v>257763428</v>
      </c>
      <c r="N120" s="638"/>
      <c r="O120" s="638" t="s">
        <v>3326</v>
      </c>
      <c r="P120" s="639" t="s">
        <v>761</v>
      </c>
      <c r="Q120" s="639" t="s">
        <v>354</v>
      </c>
      <c r="R120" s="639" t="s">
        <v>70</v>
      </c>
      <c r="S120" s="639" t="s">
        <v>152</v>
      </c>
    </row>
    <row r="121" spans="1:19" ht="20.25" customHeight="1">
      <c r="A121" s="1112" t="s">
        <v>110</v>
      </c>
      <c r="B121" s="1113" t="s">
        <v>4508</v>
      </c>
      <c r="C121" s="1112" t="s">
        <v>3920</v>
      </c>
      <c r="D121" s="1114" t="s">
        <v>4469</v>
      </c>
      <c r="E121" s="1113"/>
      <c r="F121" s="1112" t="s">
        <v>1336</v>
      </c>
      <c r="G121" s="1113"/>
      <c r="H121" s="1115">
        <v>86</v>
      </c>
      <c r="I121" s="1116">
        <v>130000</v>
      </c>
      <c r="J121" s="1117"/>
      <c r="K121" s="1118">
        <v>0</v>
      </c>
      <c r="L121" s="1119">
        <v>0</v>
      </c>
      <c r="M121" s="663">
        <v>11180000</v>
      </c>
      <c r="N121" s="1113"/>
      <c r="O121" s="1113"/>
      <c r="P121" s="1112" t="s">
        <v>284</v>
      </c>
      <c r="Q121" s="1112" t="s">
        <v>281</v>
      </c>
      <c r="R121" s="1112" t="s">
        <v>70</v>
      </c>
      <c r="S121" s="1112" t="s">
        <v>4506</v>
      </c>
    </row>
    <row r="122" spans="1:19" ht="20.25" customHeight="1">
      <c r="A122" s="1226" t="s">
        <v>1728</v>
      </c>
      <c r="B122" s="1227" t="s">
        <v>4523</v>
      </c>
      <c r="C122" s="1226" t="s">
        <v>1377</v>
      </c>
      <c r="D122" s="1055" t="s">
        <v>1877</v>
      </c>
      <c r="E122" s="1227"/>
      <c r="F122" s="1226" t="s">
        <v>2517</v>
      </c>
      <c r="G122" s="1227"/>
      <c r="H122" s="1228">
        <v>19</v>
      </c>
      <c r="I122" s="1229">
        <v>320279.3</v>
      </c>
      <c r="J122" s="1230">
        <v>0</v>
      </c>
      <c r="K122" s="1122">
        <v>0</v>
      </c>
      <c r="L122" s="1014">
        <v>0</v>
      </c>
      <c r="M122" s="1011">
        <v>6085306.7000000002</v>
      </c>
      <c r="N122" s="1227"/>
      <c r="O122" s="1227" t="s">
        <v>4521</v>
      </c>
      <c r="P122" s="1226" t="s">
        <v>1361</v>
      </c>
      <c r="Q122" s="1226" t="s">
        <v>354</v>
      </c>
      <c r="R122" s="1226" t="s">
        <v>70</v>
      </c>
      <c r="S122" s="1226" t="s">
        <v>1682</v>
      </c>
    </row>
    <row r="123" spans="1:19" ht="20.25" customHeight="1">
      <c r="A123" s="1226" t="s">
        <v>4574</v>
      </c>
      <c r="B123" s="1227" t="s">
        <v>4578</v>
      </c>
      <c r="C123" s="1226" t="s">
        <v>1011</v>
      </c>
      <c r="D123" s="1055" t="s">
        <v>4576</v>
      </c>
      <c r="E123" s="1227"/>
      <c r="F123" s="1226" t="s">
        <v>408</v>
      </c>
      <c r="G123" s="1227"/>
      <c r="H123" s="1228">
        <v>457</v>
      </c>
      <c r="I123" s="1229">
        <v>135900</v>
      </c>
      <c r="J123" s="1230">
        <v>0</v>
      </c>
      <c r="K123" s="1122">
        <v>0</v>
      </c>
      <c r="L123" s="1014">
        <v>0</v>
      </c>
      <c r="M123" s="1011">
        <v>62106300</v>
      </c>
      <c r="N123" s="1227"/>
      <c r="O123" s="1227" t="s">
        <v>854</v>
      </c>
      <c r="P123" s="1226" t="s">
        <v>482</v>
      </c>
      <c r="Q123" s="1226" t="s">
        <v>281</v>
      </c>
      <c r="R123" s="1226" t="s">
        <v>70</v>
      </c>
      <c r="S123" s="1226" t="s">
        <v>237</v>
      </c>
    </row>
    <row r="124" spans="1:19" ht="20.25" customHeight="1">
      <c r="A124" s="1226" t="s">
        <v>4574</v>
      </c>
      <c r="B124" s="1227" t="s">
        <v>4580</v>
      </c>
      <c r="C124" s="1226" t="s">
        <v>1011</v>
      </c>
      <c r="D124" s="1055" t="s">
        <v>4489</v>
      </c>
      <c r="E124" s="1227"/>
      <c r="F124" s="1226" t="s">
        <v>408</v>
      </c>
      <c r="G124" s="1227"/>
      <c r="H124" s="1228">
        <v>810</v>
      </c>
      <c r="I124" s="1229">
        <v>135900</v>
      </c>
      <c r="J124" s="1230">
        <v>0</v>
      </c>
      <c r="K124" s="1122">
        <v>0</v>
      </c>
      <c r="L124" s="1014">
        <v>0</v>
      </c>
      <c r="M124" s="1011">
        <v>110079000</v>
      </c>
      <c r="N124" s="1227"/>
      <c r="O124" s="1227" t="s">
        <v>854</v>
      </c>
      <c r="P124" s="1226" t="s">
        <v>482</v>
      </c>
      <c r="Q124" s="1226" t="s">
        <v>281</v>
      </c>
      <c r="R124" s="1226" t="s">
        <v>70</v>
      </c>
      <c r="S124" s="1226" t="s">
        <v>237</v>
      </c>
    </row>
    <row r="125" spans="1:19" ht="20.25" customHeight="1">
      <c r="A125" s="1226" t="s">
        <v>10</v>
      </c>
      <c r="B125" s="1227" t="s">
        <v>4587</v>
      </c>
      <c r="C125" s="1226" t="s">
        <v>1027</v>
      </c>
      <c r="D125" s="1055" t="s">
        <v>4473</v>
      </c>
      <c r="E125" s="1227"/>
      <c r="F125" s="1226" t="s">
        <v>426</v>
      </c>
      <c r="G125" s="1227"/>
      <c r="H125" s="1228">
        <v>466</v>
      </c>
      <c r="I125" s="1229">
        <v>190990.5</v>
      </c>
      <c r="J125" s="1230">
        <v>0</v>
      </c>
      <c r="K125" s="1122">
        <v>0</v>
      </c>
      <c r="L125" s="1014">
        <v>0</v>
      </c>
      <c r="M125" s="1011">
        <v>89001573</v>
      </c>
      <c r="N125" s="1227"/>
      <c r="O125" s="1227" t="s">
        <v>1055</v>
      </c>
      <c r="P125" s="1226" t="s">
        <v>1164</v>
      </c>
      <c r="Q125" s="1226" t="s">
        <v>354</v>
      </c>
      <c r="R125" s="1226" t="s">
        <v>70</v>
      </c>
      <c r="S125" s="1226" t="s">
        <v>109</v>
      </c>
    </row>
    <row r="126" spans="1:19" ht="20.25" customHeight="1">
      <c r="A126" s="1226" t="s">
        <v>2647</v>
      </c>
      <c r="B126" s="1227" t="s">
        <v>4625</v>
      </c>
      <c r="C126" s="1226" t="s">
        <v>515</v>
      </c>
      <c r="D126" s="1055" t="s">
        <v>4626</v>
      </c>
      <c r="E126" s="1227"/>
      <c r="F126" s="1226" t="s">
        <v>606</v>
      </c>
      <c r="G126" s="1227"/>
      <c r="H126" s="1228">
        <v>362</v>
      </c>
      <c r="I126" s="1229">
        <v>394764.4</v>
      </c>
      <c r="J126" s="1230">
        <v>0</v>
      </c>
      <c r="K126" s="1122">
        <v>0</v>
      </c>
      <c r="L126" s="1014">
        <v>0</v>
      </c>
      <c r="M126" s="1011">
        <v>142904712.80000001</v>
      </c>
      <c r="N126" s="1227"/>
      <c r="O126" s="1227" t="s">
        <v>4627</v>
      </c>
      <c r="P126" s="1226" t="s">
        <v>761</v>
      </c>
      <c r="Q126" s="1226" t="s">
        <v>354</v>
      </c>
      <c r="R126" s="1226" t="s">
        <v>70</v>
      </c>
      <c r="S126" s="1226" t="s">
        <v>4628</v>
      </c>
    </row>
    <row r="127" spans="1:19" ht="20.25" customHeight="1">
      <c r="A127" s="1226" t="s">
        <v>4640</v>
      </c>
      <c r="B127" s="1227" t="s">
        <v>4641</v>
      </c>
      <c r="C127" s="1226" t="s">
        <v>371</v>
      </c>
      <c r="D127" s="1055" t="s">
        <v>4476</v>
      </c>
      <c r="E127" s="1227"/>
      <c r="F127" s="1226" t="s">
        <v>1336</v>
      </c>
      <c r="G127" s="1227"/>
      <c r="H127" s="1228">
        <v>99</v>
      </c>
      <c r="I127" s="1229">
        <v>115000</v>
      </c>
      <c r="J127" s="1230">
        <v>0</v>
      </c>
      <c r="K127" s="1122">
        <v>0</v>
      </c>
      <c r="L127" s="1014">
        <v>0</v>
      </c>
      <c r="M127" s="1011">
        <v>11385000</v>
      </c>
      <c r="N127" s="1227"/>
      <c r="O127" s="1227" t="s">
        <v>854</v>
      </c>
      <c r="P127" s="1226" t="s">
        <v>4642</v>
      </c>
      <c r="Q127" s="1226" t="s">
        <v>281</v>
      </c>
      <c r="R127" s="1226" t="s">
        <v>70</v>
      </c>
      <c r="S127" s="1226" t="s">
        <v>237</v>
      </c>
    </row>
    <row r="128" spans="1:19" ht="20.25" customHeight="1">
      <c r="A128" s="1226" t="s">
        <v>110</v>
      </c>
      <c r="B128" s="1227" t="s">
        <v>4643</v>
      </c>
      <c r="C128" s="1226" t="s">
        <v>64</v>
      </c>
      <c r="D128" s="1055" t="s">
        <v>4489</v>
      </c>
      <c r="E128" s="1227"/>
      <c r="F128" s="1226" t="s">
        <v>1336</v>
      </c>
      <c r="G128" s="1227"/>
      <c r="H128" s="1228">
        <v>1029</v>
      </c>
      <c r="I128" s="1229">
        <v>113160</v>
      </c>
      <c r="J128" s="1230">
        <v>0</v>
      </c>
      <c r="K128" s="1122">
        <v>0</v>
      </c>
      <c r="L128" s="1014">
        <v>0</v>
      </c>
      <c r="M128" s="1011">
        <v>116441640</v>
      </c>
      <c r="N128" s="1227"/>
      <c r="O128" s="1227" t="s">
        <v>776</v>
      </c>
      <c r="P128" s="1226" t="s">
        <v>284</v>
      </c>
      <c r="Q128" s="1226" t="s">
        <v>281</v>
      </c>
      <c r="R128" s="1226" t="s">
        <v>70</v>
      </c>
      <c r="S128" s="1226" t="s">
        <v>152</v>
      </c>
    </row>
    <row r="129" spans="1:19" ht="20.25" customHeight="1">
      <c r="A129" s="1226" t="s">
        <v>4657</v>
      </c>
      <c r="B129" s="1227" t="s">
        <v>4658</v>
      </c>
      <c r="C129" s="1226" t="s">
        <v>866</v>
      </c>
      <c r="D129" s="1055" t="s">
        <v>4171</v>
      </c>
      <c r="E129" s="1227"/>
      <c r="F129" s="1226" t="s">
        <v>4659</v>
      </c>
      <c r="G129" s="1227"/>
      <c r="H129" s="1228">
        <v>11</v>
      </c>
      <c r="I129" s="1229">
        <v>131948.29999999999</v>
      </c>
      <c r="J129" s="1230">
        <v>0</v>
      </c>
      <c r="K129" s="1122">
        <v>0</v>
      </c>
      <c r="L129" s="1014">
        <v>0</v>
      </c>
      <c r="M129" s="1011">
        <v>1451431.2999999998</v>
      </c>
      <c r="N129" s="1227"/>
      <c r="O129" s="1227" t="s">
        <v>11</v>
      </c>
      <c r="P129" s="1226" t="s">
        <v>482</v>
      </c>
      <c r="Q129" s="1226" t="s">
        <v>354</v>
      </c>
      <c r="R129" s="1226" t="s">
        <v>70</v>
      </c>
      <c r="S129" s="1226" t="s">
        <v>59</v>
      </c>
    </row>
    <row r="130" spans="1:19" ht="20.25" customHeight="1">
      <c r="A130" s="1226" t="s">
        <v>4663</v>
      </c>
      <c r="B130" s="1227" t="s">
        <v>4665</v>
      </c>
      <c r="C130" s="1226" t="s">
        <v>912</v>
      </c>
      <c r="D130" s="1055" t="s">
        <v>4479</v>
      </c>
      <c r="E130" s="1227"/>
      <c r="F130" s="1226" t="s">
        <v>426</v>
      </c>
      <c r="G130" s="1227"/>
      <c r="H130" s="1228">
        <v>263</v>
      </c>
      <c r="I130" s="1229">
        <v>195735.6</v>
      </c>
      <c r="J130" s="1230">
        <v>0</v>
      </c>
      <c r="K130" s="1122">
        <v>0</v>
      </c>
      <c r="L130" s="1014">
        <v>0</v>
      </c>
      <c r="M130" s="1011">
        <v>51478462.800000004</v>
      </c>
      <c r="N130" s="1227"/>
      <c r="O130" s="1227" t="s">
        <v>825</v>
      </c>
      <c r="P130" s="1226" t="s">
        <v>372</v>
      </c>
      <c r="Q130" s="1226" t="s">
        <v>354</v>
      </c>
      <c r="R130" s="1226" t="s">
        <v>70</v>
      </c>
      <c r="S130" s="1226" t="s">
        <v>59</v>
      </c>
    </row>
    <row r="131" spans="1:19" ht="20.25" customHeight="1">
      <c r="A131" s="1226" t="s">
        <v>4667</v>
      </c>
      <c r="B131" s="1227" t="s">
        <v>4668</v>
      </c>
      <c r="C131" s="1226" t="s">
        <v>352</v>
      </c>
      <c r="D131" s="1055" t="s">
        <v>4485</v>
      </c>
      <c r="E131" s="1227"/>
      <c r="F131" s="1226" t="s">
        <v>539</v>
      </c>
      <c r="G131" s="1227"/>
      <c r="H131" s="1228">
        <v>100</v>
      </c>
      <c r="I131" s="1229">
        <v>171001</v>
      </c>
      <c r="J131" s="1230">
        <v>0</v>
      </c>
      <c r="K131" s="1122">
        <v>0</v>
      </c>
      <c r="L131" s="1014">
        <v>0</v>
      </c>
      <c r="M131" s="1011">
        <v>17100100</v>
      </c>
      <c r="N131" s="1227"/>
      <c r="O131" s="1227" t="s">
        <v>3446</v>
      </c>
      <c r="P131" s="1226" t="s">
        <v>761</v>
      </c>
      <c r="Q131" s="1226" t="s">
        <v>354</v>
      </c>
      <c r="R131" s="1226" t="s">
        <v>70</v>
      </c>
      <c r="S131" s="1226" t="s">
        <v>152</v>
      </c>
    </row>
  </sheetData>
  <autoFilter ref="A11:S131" xr:uid="{00000000-0009-0000-0000-000002000000}"/>
  <phoneticPr fontId="7" type="noConversion"/>
  <pageMargins left="0.7" right="0.7" top="0.75" bottom="0.75" header="0.3" footer="0.3"/>
  <pageSetup paperSize="9" scale="44" fitToHeight="2" orientation="landscape" r:id="rId1"/>
  <rowBreaks count="1" manualBreakCount="1">
    <brk id="55" max="1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1"/>
  </sheetPr>
  <dimension ref="A1:V478"/>
  <sheetViews>
    <sheetView showGridLines="0" zoomScale="70" zoomScaleNormal="70" workbookViewId="0">
      <pane ySplit="8" topLeftCell="A455" activePane="bottomLeft" state="frozen"/>
      <selection activeCell="B2" sqref="B2:C2"/>
      <selection pane="bottomLeft" activeCell="D471" sqref="D471"/>
    </sheetView>
  </sheetViews>
  <sheetFormatPr defaultColWidth="9.140625" defaultRowHeight="12.75" outlineLevelCol="1"/>
  <cols>
    <col min="1" max="1" width="15.140625" style="16" customWidth="1"/>
    <col min="2" max="2" width="68.7109375" style="16" bestFit="1" customWidth="1"/>
    <col min="3" max="3" width="18.85546875" style="13" customWidth="1"/>
    <col min="4" max="4" width="17.140625" style="13" bestFit="1" customWidth="1"/>
    <col min="5" max="5" width="14.140625" style="13" bestFit="1" customWidth="1"/>
    <col min="6" max="6" width="16.7109375" style="13" customWidth="1"/>
    <col min="7" max="7" width="2" style="16" customWidth="1"/>
    <col min="8" max="9" width="15.42578125" style="340" customWidth="1"/>
    <col min="10" max="10" width="11.5703125" style="16" customWidth="1"/>
    <col min="11" max="11" width="10.5703125" style="16" customWidth="1" outlineLevel="1"/>
    <col min="12" max="12" width="18.140625" style="16" customWidth="1" outlineLevel="1"/>
    <col min="13" max="13" width="15.5703125" style="16" customWidth="1"/>
    <col min="14" max="14" width="23.42578125" style="16" bestFit="1" customWidth="1"/>
    <col min="15" max="15" width="22" style="16" bestFit="1" customWidth="1"/>
    <col min="16" max="16" width="18.85546875" style="16" bestFit="1" customWidth="1"/>
    <col min="17" max="17" width="16.42578125" style="16" customWidth="1"/>
    <col min="18" max="18" width="10.7109375" style="13" customWidth="1"/>
    <col min="19" max="19" width="12.42578125" style="13" customWidth="1"/>
    <col min="20" max="20" width="10" style="13" bestFit="1" customWidth="1"/>
    <col min="21" max="21" width="10.7109375" style="13" customWidth="1"/>
    <col min="22" max="16384" width="9.140625" style="16"/>
  </cols>
  <sheetData>
    <row r="1" spans="1:21" ht="15.75">
      <c r="E1" s="1077" t="s">
        <v>4389</v>
      </c>
      <c r="F1" s="1078">
        <f>SUM(F3:F7)</f>
        <v>2480014746</v>
      </c>
      <c r="I1" s="1161"/>
      <c r="J1" s="1162"/>
      <c r="L1" s="1161"/>
      <c r="M1" s="1162"/>
    </row>
    <row r="2" spans="1:21" ht="20.25">
      <c r="A2" s="341" t="s">
        <v>4512</v>
      </c>
      <c r="D2" s="342" t="s">
        <v>283</v>
      </c>
      <c r="E2" s="1074" t="s">
        <v>1542</v>
      </c>
      <c r="F2" s="1074" t="s">
        <v>1324</v>
      </c>
      <c r="I2" s="1165"/>
      <c r="J2" s="420"/>
      <c r="L2" s="420"/>
      <c r="M2" s="420"/>
    </row>
    <row r="3" spans="1:21" ht="15.75">
      <c r="D3" s="343"/>
      <c r="E3" s="1075" t="s">
        <v>1543</v>
      </c>
      <c r="F3" s="421">
        <f>SUMIFS($O$8:$O$476,$T$8:$T$476,E3,$D$8:$D$476,$D$2)</f>
        <v>1678558095</v>
      </c>
      <c r="I3" s="1165"/>
      <c r="J3" s="1108"/>
      <c r="L3" s="420"/>
      <c r="M3" s="1108"/>
      <c r="N3" s="1109"/>
      <c r="O3" s="345"/>
      <c r="U3" s="85"/>
    </row>
    <row r="4" spans="1:21" ht="15.75">
      <c r="E4" s="1076" t="s">
        <v>1544</v>
      </c>
      <c r="F4" s="421">
        <f>SUMIFS($O$8:$O$476,$T$8:$T$476,E4,$D$8:$D$476,$D$2)</f>
        <v>178708720</v>
      </c>
      <c r="I4" s="1164"/>
      <c r="J4" s="1106"/>
      <c r="L4" s="1107"/>
      <c r="M4" s="1106"/>
      <c r="N4" s="345"/>
      <c r="O4" s="345"/>
      <c r="U4" s="85"/>
    </row>
    <row r="5" spans="1:21" ht="15.75">
      <c r="E5" s="1075" t="s">
        <v>1545</v>
      </c>
      <c r="F5" s="421">
        <f>SUMIFS($O$8:$O$476,$T$8:$T$476,E5,$D$8:$D$476,$D$2)</f>
        <v>104511418</v>
      </c>
      <c r="I5" s="1163"/>
      <c r="J5" s="1106"/>
      <c r="L5" s="420"/>
      <c r="M5" s="1106"/>
      <c r="N5" s="345"/>
      <c r="O5" s="345"/>
      <c r="U5" s="85"/>
    </row>
    <row r="6" spans="1:21" ht="15.75">
      <c r="E6" s="1075" t="s">
        <v>1546</v>
      </c>
      <c r="F6" s="421">
        <f>SUMIFS($O$8:$O$476,$T$8:$T$476,E6,$D$8:$D$476,$D$2)</f>
        <v>470972937</v>
      </c>
      <c r="I6" s="1163"/>
      <c r="J6" s="1106"/>
      <c r="L6" s="420"/>
      <c r="M6" s="1106"/>
      <c r="N6" s="345"/>
      <c r="O6" s="345"/>
      <c r="U6" s="85"/>
    </row>
    <row r="7" spans="1:21" ht="15.75">
      <c r="E7" s="1075" t="s">
        <v>1547</v>
      </c>
      <c r="F7" s="421">
        <f>SUMIFS($O$8:$O$476,$T$8:$T$476,E7,$D$8:$D$476,$D$2)</f>
        <v>47263576</v>
      </c>
      <c r="I7" s="1163"/>
      <c r="J7" s="1106"/>
      <c r="L7" s="420"/>
      <c r="M7" s="421">
        <v>2362000000</v>
      </c>
      <c r="N7" s="345">
        <f>SUBTOTAL(9,N9:N7607)</f>
        <v>14860723403</v>
      </c>
      <c r="O7" s="345">
        <f>SUBTOTAL(9,O9:O7607)</f>
        <v>11978027713</v>
      </c>
      <c r="U7" s="85" t="s">
        <v>37</v>
      </c>
    </row>
    <row r="8" spans="1:21" s="419" customFormat="1" ht="16.5" customHeight="1">
      <c r="A8" s="568" t="s">
        <v>0</v>
      </c>
      <c r="B8" s="706" t="s">
        <v>1</v>
      </c>
      <c r="C8" s="569" t="s">
        <v>1160</v>
      </c>
      <c r="D8" s="569" t="s">
        <v>1165</v>
      </c>
      <c r="E8" s="568" t="s">
        <v>1149</v>
      </c>
      <c r="F8" s="568" t="s">
        <v>3</v>
      </c>
      <c r="G8" s="568" t="s">
        <v>14</v>
      </c>
      <c r="H8" s="570" t="s">
        <v>1150</v>
      </c>
      <c r="I8" s="570" t="s">
        <v>1151</v>
      </c>
      <c r="J8" s="571" t="s">
        <v>19</v>
      </c>
      <c r="K8" s="572" t="s">
        <v>5</v>
      </c>
      <c r="L8" s="571" t="s">
        <v>6</v>
      </c>
      <c r="M8" s="568" t="s">
        <v>7</v>
      </c>
      <c r="N8" s="568" t="s">
        <v>1541</v>
      </c>
      <c r="O8" s="568" t="s">
        <v>2250</v>
      </c>
      <c r="P8" s="569" t="s">
        <v>18</v>
      </c>
      <c r="Q8" s="569" t="s">
        <v>9</v>
      </c>
      <c r="R8" s="568" t="s">
        <v>15</v>
      </c>
      <c r="S8" s="569" t="s">
        <v>133</v>
      </c>
      <c r="T8" s="568" t="s">
        <v>17</v>
      </c>
      <c r="U8" s="568" t="s">
        <v>16</v>
      </c>
    </row>
    <row r="9" spans="1:21" s="34" customFormat="1" ht="20.25" customHeight="1">
      <c r="A9" s="639" t="s">
        <v>3374</v>
      </c>
      <c r="B9" s="638" t="s">
        <v>3375</v>
      </c>
      <c r="C9" s="639" t="s">
        <v>399</v>
      </c>
      <c r="D9" s="640" t="s">
        <v>952</v>
      </c>
      <c r="E9" s="640" t="s">
        <v>991</v>
      </c>
      <c r="F9" s="639" t="s">
        <v>402</v>
      </c>
      <c r="G9" s="638"/>
      <c r="H9" s="642">
        <v>1694</v>
      </c>
      <c r="I9" s="642">
        <v>1694</v>
      </c>
      <c r="J9" s="705">
        <v>158600</v>
      </c>
      <c r="K9" s="643">
        <v>36</v>
      </c>
      <c r="L9" s="1047">
        <f t="shared" ref="L9:L12" si="0">IFERROR(K9*H9,"0")</f>
        <v>60984</v>
      </c>
      <c r="M9" s="580">
        <f t="shared" ref="M9:M12" si="1">IFERROR(L9/1000,"0")</f>
        <v>60.984000000000002</v>
      </c>
      <c r="N9" s="898">
        <f t="shared" ref="N9:N12" si="2">J9*H9</f>
        <v>268668400</v>
      </c>
      <c r="O9" s="898">
        <f t="shared" ref="O9:O12" si="3">I9*J9</f>
        <v>268668400</v>
      </c>
      <c r="P9" s="638"/>
      <c r="Q9" s="638" t="s">
        <v>1615</v>
      </c>
      <c r="R9" s="639" t="s">
        <v>3735</v>
      </c>
      <c r="S9" s="639" t="s">
        <v>403</v>
      </c>
      <c r="T9" s="639" t="s">
        <v>60</v>
      </c>
      <c r="U9" s="639" t="s">
        <v>1076</v>
      </c>
    </row>
    <row r="10" spans="1:21" s="34" customFormat="1" ht="20.25" customHeight="1">
      <c r="A10" s="639" t="s">
        <v>3374</v>
      </c>
      <c r="B10" s="638" t="s">
        <v>3375</v>
      </c>
      <c r="C10" s="639" t="s">
        <v>399</v>
      </c>
      <c r="D10" s="640" t="s">
        <v>952</v>
      </c>
      <c r="E10" s="640" t="s">
        <v>4171</v>
      </c>
      <c r="F10" s="639" t="s">
        <v>1387</v>
      </c>
      <c r="G10" s="638"/>
      <c r="H10" s="642">
        <v>1694</v>
      </c>
      <c r="I10" s="642">
        <v>1694</v>
      </c>
      <c r="J10" s="705">
        <v>12381</v>
      </c>
      <c r="K10" s="643">
        <v>0</v>
      </c>
      <c r="L10" s="1047">
        <f t="shared" si="0"/>
        <v>0</v>
      </c>
      <c r="M10" s="580">
        <f t="shared" si="1"/>
        <v>0</v>
      </c>
      <c r="N10" s="898">
        <f t="shared" si="2"/>
        <v>20973414</v>
      </c>
      <c r="O10" s="898">
        <f t="shared" si="3"/>
        <v>20973414</v>
      </c>
      <c r="P10" s="638"/>
      <c r="Q10" s="638"/>
      <c r="R10" s="639" t="s">
        <v>3735</v>
      </c>
      <c r="S10" s="639" t="s">
        <v>577</v>
      </c>
      <c r="T10" s="639" t="s">
        <v>375</v>
      </c>
      <c r="U10" s="639" t="s">
        <v>1076</v>
      </c>
    </row>
    <row r="11" spans="1:21" s="34" customFormat="1" ht="20.25" customHeight="1">
      <c r="A11" s="639" t="s">
        <v>3374</v>
      </c>
      <c r="B11" s="638" t="s">
        <v>3375</v>
      </c>
      <c r="C11" s="639" t="s">
        <v>399</v>
      </c>
      <c r="D11" s="640" t="s">
        <v>952</v>
      </c>
      <c r="E11" s="640" t="s">
        <v>4294</v>
      </c>
      <c r="F11" s="639" t="s">
        <v>517</v>
      </c>
      <c r="G11" s="638"/>
      <c r="H11" s="642">
        <v>1694</v>
      </c>
      <c r="I11" s="642">
        <v>1694</v>
      </c>
      <c r="J11" s="705">
        <v>55834</v>
      </c>
      <c r="K11" s="643">
        <v>16</v>
      </c>
      <c r="L11" s="1047">
        <f t="shared" si="0"/>
        <v>27104</v>
      </c>
      <c r="M11" s="580">
        <f t="shared" si="1"/>
        <v>27.103999999999999</v>
      </c>
      <c r="N11" s="898">
        <f t="shared" si="2"/>
        <v>94582796</v>
      </c>
      <c r="O11" s="898">
        <f t="shared" si="3"/>
        <v>94582796</v>
      </c>
      <c r="P11" s="638"/>
      <c r="Q11" s="638" t="s">
        <v>1198</v>
      </c>
      <c r="R11" s="639" t="s">
        <v>3735</v>
      </c>
      <c r="S11" s="639" t="s">
        <v>270</v>
      </c>
      <c r="T11" s="639" t="s">
        <v>60</v>
      </c>
      <c r="U11" s="639" t="s">
        <v>1076</v>
      </c>
    </row>
    <row r="12" spans="1:21" s="34" customFormat="1" ht="20.25" customHeight="1">
      <c r="A12" s="639" t="s">
        <v>3374</v>
      </c>
      <c r="B12" s="638" t="s">
        <v>3375</v>
      </c>
      <c r="C12" s="639" t="s">
        <v>399</v>
      </c>
      <c r="D12" s="640" t="s">
        <v>952</v>
      </c>
      <c r="E12" s="640" t="s">
        <v>4171</v>
      </c>
      <c r="F12" s="639" t="s">
        <v>1325</v>
      </c>
      <c r="G12" s="638"/>
      <c r="H12" s="642">
        <v>847</v>
      </c>
      <c r="I12" s="642">
        <v>847</v>
      </c>
      <c r="J12" s="705">
        <v>10065</v>
      </c>
      <c r="K12" s="643">
        <v>0</v>
      </c>
      <c r="L12" s="1047">
        <f t="shared" si="0"/>
        <v>0</v>
      </c>
      <c r="M12" s="580">
        <f t="shared" si="1"/>
        <v>0</v>
      </c>
      <c r="N12" s="898">
        <f t="shared" si="2"/>
        <v>8525055</v>
      </c>
      <c r="O12" s="898">
        <f t="shared" si="3"/>
        <v>8525055</v>
      </c>
      <c r="P12" s="638"/>
      <c r="Q12" s="638"/>
      <c r="R12" s="639" t="s">
        <v>3735</v>
      </c>
      <c r="S12" s="639" t="s">
        <v>575</v>
      </c>
      <c r="T12" s="639" t="s">
        <v>375</v>
      </c>
      <c r="U12" s="639" t="s">
        <v>1076</v>
      </c>
    </row>
    <row r="13" spans="1:21" s="33" customFormat="1" ht="20.25" customHeight="1">
      <c r="A13" s="639" t="s">
        <v>806</v>
      </c>
      <c r="B13" s="638" t="s">
        <v>4282</v>
      </c>
      <c r="C13" s="639" t="s">
        <v>371</v>
      </c>
      <c r="D13" s="640" t="s">
        <v>952</v>
      </c>
      <c r="E13" s="640" t="s">
        <v>1877</v>
      </c>
      <c r="F13" s="639" t="s">
        <v>402</v>
      </c>
      <c r="G13" s="638"/>
      <c r="H13" s="642">
        <v>2090</v>
      </c>
      <c r="I13" s="642">
        <v>1090</v>
      </c>
      <c r="J13" s="705">
        <v>122068</v>
      </c>
      <c r="K13" s="643">
        <v>36.4</v>
      </c>
      <c r="L13" s="1047">
        <f t="shared" ref="L13:L24" si="4">IFERROR(K13*H13,"0")</f>
        <v>76076</v>
      </c>
      <c r="M13" s="580">
        <f t="shared" ref="M13:M24" si="5">IFERROR(L13/1000,"0")</f>
        <v>76.075999999999993</v>
      </c>
      <c r="N13" s="898">
        <f t="shared" ref="N13:N24" si="6">J13*H13</f>
        <v>255122120</v>
      </c>
      <c r="O13" s="898">
        <f t="shared" ref="O13:O24" si="7">I13*J13</f>
        <v>133054120</v>
      </c>
      <c r="P13" s="638"/>
      <c r="Q13" s="638"/>
      <c r="R13" s="639" t="s">
        <v>1273</v>
      </c>
      <c r="S13" s="639" t="s">
        <v>403</v>
      </c>
      <c r="T13" s="639" t="s">
        <v>60</v>
      </c>
      <c r="U13" s="639" t="s">
        <v>237</v>
      </c>
    </row>
    <row r="14" spans="1:21" s="34" customFormat="1" ht="20.25" customHeight="1">
      <c r="A14" s="639" t="s">
        <v>398</v>
      </c>
      <c r="B14" s="638" t="s">
        <v>2070</v>
      </c>
      <c r="C14" s="639" t="s">
        <v>1171</v>
      </c>
      <c r="D14" s="640" t="s">
        <v>952</v>
      </c>
      <c r="E14" s="640" t="s">
        <v>1877</v>
      </c>
      <c r="F14" s="639" t="s">
        <v>402</v>
      </c>
      <c r="G14" s="638"/>
      <c r="H14" s="642">
        <v>866</v>
      </c>
      <c r="I14" s="642">
        <v>566</v>
      </c>
      <c r="J14" s="705">
        <v>152100</v>
      </c>
      <c r="K14" s="643">
        <v>36.4</v>
      </c>
      <c r="L14" s="1047">
        <f t="shared" si="4"/>
        <v>31522.399999999998</v>
      </c>
      <c r="M14" s="580">
        <f t="shared" si="5"/>
        <v>31.522399999999998</v>
      </c>
      <c r="N14" s="898">
        <f t="shared" si="6"/>
        <v>131718600</v>
      </c>
      <c r="O14" s="898">
        <f t="shared" si="7"/>
        <v>86088600</v>
      </c>
      <c r="P14" s="638"/>
      <c r="Q14" s="638"/>
      <c r="R14" s="639" t="s">
        <v>759</v>
      </c>
      <c r="S14" s="639" t="s">
        <v>403</v>
      </c>
      <c r="T14" s="639" t="s">
        <v>60</v>
      </c>
      <c r="U14" s="639" t="s">
        <v>59</v>
      </c>
    </row>
    <row r="15" spans="1:21" s="34" customFormat="1" ht="20.25" customHeight="1">
      <c r="A15" s="639" t="s">
        <v>398</v>
      </c>
      <c r="B15" s="638" t="s">
        <v>1077</v>
      </c>
      <c r="C15" s="639" t="s">
        <v>399</v>
      </c>
      <c r="D15" s="640" t="s">
        <v>952</v>
      </c>
      <c r="E15" s="640" t="s">
        <v>1877</v>
      </c>
      <c r="F15" s="639" t="s">
        <v>402</v>
      </c>
      <c r="G15" s="638"/>
      <c r="H15" s="642">
        <v>952</v>
      </c>
      <c r="I15" s="642">
        <v>552</v>
      </c>
      <c r="J15" s="705">
        <v>146541</v>
      </c>
      <c r="K15" s="643">
        <v>36.4</v>
      </c>
      <c r="L15" s="1047">
        <f t="shared" si="4"/>
        <v>34652.799999999996</v>
      </c>
      <c r="M15" s="580">
        <f t="shared" si="5"/>
        <v>34.652799999999999</v>
      </c>
      <c r="N15" s="898">
        <f t="shared" si="6"/>
        <v>139507032</v>
      </c>
      <c r="O15" s="898">
        <f t="shared" si="7"/>
        <v>80890632</v>
      </c>
      <c r="P15" s="638"/>
      <c r="Q15" s="638"/>
      <c r="R15" s="639" t="s">
        <v>3735</v>
      </c>
      <c r="S15" s="639" t="s">
        <v>403</v>
      </c>
      <c r="T15" s="639" t="s">
        <v>60</v>
      </c>
      <c r="U15" s="639" t="s">
        <v>109</v>
      </c>
    </row>
    <row r="16" spans="1:21" s="34" customFormat="1" ht="20.25" customHeight="1">
      <c r="A16" s="639" t="s">
        <v>351</v>
      </c>
      <c r="B16" s="638" t="s">
        <v>4167</v>
      </c>
      <c r="C16" s="639" t="s">
        <v>352</v>
      </c>
      <c r="D16" s="640" t="s">
        <v>4163</v>
      </c>
      <c r="E16" s="640" t="s">
        <v>1877</v>
      </c>
      <c r="F16" s="639" t="s">
        <v>402</v>
      </c>
      <c r="G16" s="638"/>
      <c r="H16" s="642">
        <v>489</v>
      </c>
      <c r="I16" s="642">
        <v>489</v>
      </c>
      <c r="J16" s="705">
        <v>156000</v>
      </c>
      <c r="K16" s="643">
        <v>36.4</v>
      </c>
      <c r="L16" s="1047">
        <f t="shared" si="4"/>
        <v>17799.599999999999</v>
      </c>
      <c r="M16" s="580">
        <f t="shared" si="5"/>
        <v>17.799599999999998</v>
      </c>
      <c r="N16" s="898">
        <f t="shared" si="6"/>
        <v>76284000</v>
      </c>
      <c r="O16" s="898">
        <f t="shared" si="7"/>
        <v>76284000</v>
      </c>
      <c r="P16" s="638"/>
      <c r="Q16" s="638"/>
      <c r="R16" s="639" t="s">
        <v>761</v>
      </c>
      <c r="S16" s="639" t="s">
        <v>403</v>
      </c>
      <c r="T16" s="639" t="s">
        <v>60</v>
      </c>
      <c r="U16" s="639" t="s">
        <v>90</v>
      </c>
    </row>
    <row r="17" spans="1:22" s="34" customFormat="1" ht="20.25" customHeight="1">
      <c r="A17" s="639" t="s">
        <v>3374</v>
      </c>
      <c r="B17" s="638" t="s">
        <v>3375</v>
      </c>
      <c r="C17" s="639" t="s">
        <v>399</v>
      </c>
      <c r="D17" s="640" t="s">
        <v>1877</v>
      </c>
      <c r="E17" s="640" t="s">
        <v>4171</v>
      </c>
      <c r="F17" s="639" t="s">
        <v>402</v>
      </c>
      <c r="G17" s="638"/>
      <c r="H17" s="642">
        <v>1694</v>
      </c>
      <c r="I17" s="642">
        <v>594</v>
      </c>
      <c r="J17" s="705">
        <v>158600</v>
      </c>
      <c r="K17" s="643">
        <v>36</v>
      </c>
      <c r="L17" s="1047">
        <f t="shared" si="4"/>
        <v>60984</v>
      </c>
      <c r="M17" s="580">
        <f t="shared" si="5"/>
        <v>60.984000000000002</v>
      </c>
      <c r="N17" s="898">
        <f t="shared" si="6"/>
        <v>268668400</v>
      </c>
      <c r="O17" s="898">
        <f t="shared" si="7"/>
        <v>94208400</v>
      </c>
      <c r="P17" s="638"/>
      <c r="Q17" s="638" t="s">
        <v>1615</v>
      </c>
      <c r="R17" s="639" t="s">
        <v>3735</v>
      </c>
      <c r="S17" s="639" t="s">
        <v>403</v>
      </c>
      <c r="T17" s="639" t="s">
        <v>60</v>
      </c>
      <c r="U17" s="639" t="s">
        <v>1076</v>
      </c>
    </row>
    <row r="18" spans="1:22" s="34" customFormat="1" ht="20.25" customHeight="1">
      <c r="A18" s="639" t="s">
        <v>351</v>
      </c>
      <c r="B18" s="638" t="s">
        <v>2332</v>
      </c>
      <c r="C18" s="639" t="s">
        <v>352</v>
      </c>
      <c r="D18" s="640" t="s">
        <v>991</v>
      </c>
      <c r="E18" s="640" t="s">
        <v>4171</v>
      </c>
      <c r="F18" s="639" t="s">
        <v>402</v>
      </c>
      <c r="G18" s="638"/>
      <c r="H18" s="642">
        <v>469</v>
      </c>
      <c r="I18" s="642">
        <v>469</v>
      </c>
      <c r="J18" s="705">
        <v>183111</v>
      </c>
      <c r="K18" s="643">
        <v>36.4</v>
      </c>
      <c r="L18" s="1047">
        <f t="shared" si="4"/>
        <v>17071.599999999999</v>
      </c>
      <c r="M18" s="580">
        <f t="shared" si="5"/>
        <v>17.0716</v>
      </c>
      <c r="N18" s="898">
        <f t="shared" si="6"/>
        <v>85879059</v>
      </c>
      <c r="O18" s="898">
        <f t="shared" si="7"/>
        <v>85879059</v>
      </c>
      <c r="P18" s="638"/>
      <c r="Q18" s="638"/>
      <c r="R18" s="639" t="s">
        <v>761</v>
      </c>
      <c r="S18" s="639" t="s">
        <v>403</v>
      </c>
      <c r="T18" s="639" t="s">
        <v>60</v>
      </c>
      <c r="U18" s="639" t="s">
        <v>152</v>
      </c>
    </row>
    <row r="19" spans="1:22" s="33" customFormat="1" ht="20.25" customHeight="1">
      <c r="A19" s="639" t="s">
        <v>806</v>
      </c>
      <c r="B19" s="638" t="s">
        <v>4172</v>
      </c>
      <c r="C19" s="639" t="s">
        <v>371</v>
      </c>
      <c r="D19" s="640" t="s">
        <v>1146</v>
      </c>
      <c r="E19" s="640" t="s">
        <v>4173</v>
      </c>
      <c r="F19" s="639" t="s">
        <v>402</v>
      </c>
      <c r="G19" s="638"/>
      <c r="H19" s="642">
        <v>585</v>
      </c>
      <c r="I19" s="642">
        <v>585</v>
      </c>
      <c r="J19" s="705">
        <v>176321</v>
      </c>
      <c r="K19" s="643">
        <v>36.4</v>
      </c>
      <c r="L19" s="1047">
        <f t="shared" si="4"/>
        <v>21294</v>
      </c>
      <c r="M19" s="580">
        <f t="shared" si="5"/>
        <v>21.294</v>
      </c>
      <c r="N19" s="898">
        <f t="shared" si="6"/>
        <v>103147785</v>
      </c>
      <c r="O19" s="898">
        <f t="shared" si="7"/>
        <v>103147785</v>
      </c>
      <c r="P19" s="638"/>
      <c r="Q19" s="638"/>
      <c r="R19" s="639" t="s">
        <v>1273</v>
      </c>
      <c r="S19" s="639" t="s">
        <v>403</v>
      </c>
      <c r="T19" s="639" t="s">
        <v>60</v>
      </c>
      <c r="U19" s="639" t="s">
        <v>237</v>
      </c>
    </row>
    <row r="20" spans="1:22" s="33" customFormat="1" ht="20.25" customHeight="1">
      <c r="A20" s="639" t="s">
        <v>806</v>
      </c>
      <c r="B20" s="638" t="s">
        <v>2499</v>
      </c>
      <c r="C20" s="639" t="s">
        <v>371</v>
      </c>
      <c r="D20" s="640" t="s">
        <v>1146</v>
      </c>
      <c r="E20" s="640" t="s">
        <v>4173</v>
      </c>
      <c r="F20" s="639" t="s">
        <v>402</v>
      </c>
      <c r="G20" s="638"/>
      <c r="H20" s="642">
        <v>869</v>
      </c>
      <c r="I20" s="642">
        <v>269</v>
      </c>
      <c r="J20" s="705">
        <v>176321</v>
      </c>
      <c r="K20" s="643">
        <v>36.4</v>
      </c>
      <c r="L20" s="1047">
        <f t="shared" si="4"/>
        <v>31631.599999999999</v>
      </c>
      <c r="M20" s="580">
        <f t="shared" si="5"/>
        <v>31.631599999999999</v>
      </c>
      <c r="N20" s="898">
        <f t="shared" si="6"/>
        <v>153222949</v>
      </c>
      <c r="O20" s="898">
        <f t="shared" si="7"/>
        <v>47430349</v>
      </c>
      <c r="P20" s="638"/>
      <c r="Q20" s="638" t="s">
        <v>598</v>
      </c>
      <c r="R20" s="639" t="s">
        <v>1273</v>
      </c>
      <c r="S20" s="639" t="s">
        <v>403</v>
      </c>
      <c r="T20" s="639" t="s">
        <v>60</v>
      </c>
      <c r="U20" s="639" t="s">
        <v>237</v>
      </c>
    </row>
    <row r="21" spans="1:22" s="33" customFormat="1" ht="20.25" customHeight="1">
      <c r="A21" s="639" t="s">
        <v>806</v>
      </c>
      <c r="B21" s="638" t="s">
        <v>2500</v>
      </c>
      <c r="C21" s="639" t="s">
        <v>371</v>
      </c>
      <c r="D21" s="640" t="s">
        <v>1146</v>
      </c>
      <c r="E21" s="640" t="s">
        <v>4173</v>
      </c>
      <c r="F21" s="639" t="s">
        <v>402</v>
      </c>
      <c r="G21" s="638"/>
      <c r="H21" s="642">
        <v>1086</v>
      </c>
      <c r="I21" s="642">
        <v>486</v>
      </c>
      <c r="J21" s="705">
        <v>176321</v>
      </c>
      <c r="K21" s="643">
        <v>36.4</v>
      </c>
      <c r="L21" s="1047">
        <f t="shared" si="4"/>
        <v>39530.400000000001</v>
      </c>
      <c r="M21" s="580">
        <f t="shared" si="5"/>
        <v>39.5304</v>
      </c>
      <c r="N21" s="898">
        <f t="shared" si="6"/>
        <v>191484606</v>
      </c>
      <c r="O21" s="898">
        <f t="shared" si="7"/>
        <v>85692006</v>
      </c>
      <c r="P21" s="638"/>
      <c r="Q21" s="638" t="s">
        <v>598</v>
      </c>
      <c r="R21" s="639" t="s">
        <v>1273</v>
      </c>
      <c r="S21" s="639" t="s">
        <v>403</v>
      </c>
      <c r="T21" s="639" t="s">
        <v>60</v>
      </c>
      <c r="U21" s="639" t="s">
        <v>237</v>
      </c>
    </row>
    <row r="22" spans="1:22" s="34" customFormat="1" ht="20.25" customHeight="1">
      <c r="A22" s="639" t="s">
        <v>398</v>
      </c>
      <c r="B22" s="638" t="s">
        <v>1082</v>
      </c>
      <c r="C22" s="639" t="s">
        <v>399</v>
      </c>
      <c r="D22" s="640" t="s">
        <v>1146</v>
      </c>
      <c r="E22" s="640" t="s">
        <v>4173</v>
      </c>
      <c r="F22" s="639" t="s">
        <v>402</v>
      </c>
      <c r="G22" s="638"/>
      <c r="H22" s="642">
        <v>1608</v>
      </c>
      <c r="I22" s="642">
        <v>808</v>
      </c>
      <c r="J22" s="705">
        <v>146541</v>
      </c>
      <c r="K22" s="643">
        <v>36.4</v>
      </c>
      <c r="L22" s="1047">
        <f t="shared" si="4"/>
        <v>58531.199999999997</v>
      </c>
      <c r="M22" s="580">
        <f t="shared" si="5"/>
        <v>58.531199999999998</v>
      </c>
      <c r="N22" s="898">
        <f t="shared" si="6"/>
        <v>235637928</v>
      </c>
      <c r="O22" s="898">
        <f t="shared" si="7"/>
        <v>118405128</v>
      </c>
      <c r="P22" s="638"/>
      <c r="Q22" s="638"/>
      <c r="R22" s="639" t="s">
        <v>3735</v>
      </c>
      <c r="S22" s="639" t="s">
        <v>403</v>
      </c>
      <c r="T22" s="639" t="s">
        <v>60</v>
      </c>
      <c r="U22" s="639" t="s">
        <v>109</v>
      </c>
    </row>
    <row r="23" spans="1:22" s="34" customFormat="1" ht="20.25" customHeight="1">
      <c r="A23" s="639" t="s">
        <v>398</v>
      </c>
      <c r="B23" s="638" t="s">
        <v>1085</v>
      </c>
      <c r="C23" s="639" t="s">
        <v>399</v>
      </c>
      <c r="D23" s="640" t="s">
        <v>1146</v>
      </c>
      <c r="E23" s="640" t="s">
        <v>4173</v>
      </c>
      <c r="F23" s="639" t="s">
        <v>402</v>
      </c>
      <c r="G23" s="638"/>
      <c r="H23" s="642">
        <v>1246</v>
      </c>
      <c r="I23" s="642">
        <v>646</v>
      </c>
      <c r="J23" s="705">
        <v>146541</v>
      </c>
      <c r="K23" s="643">
        <v>36.4</v>
      </c>
      <c r="L23" s="1047">
        <f t="shared" si="4"/>
        <v>45354.400000000001</v>
      </c>
      <c r="M23" s="580">
        <f t="shared" si="5"/>
        <v>45.354399999999998</v>
      </c>
      <c r="N23" s="898">
        <f t="shared" si="6"/>
        <v>182590086</v>
      </c>
      <c r="O23" s="898">
        <f t="shared" si="7"/>
        <v>94665486</v>
      </c>
      <c r="P23" s="638"/>
      <c r="Q23" s="638"/>
      <c r="R23" s="639" t="s">
        <v>3735</v>
      </c>
      <c r="S23" s="639" t="s">
        <v>403</v>
      </c>
      <c r="T23" s="639" t="s">
        <v>60</v>
      </c>
      <c r="U23" s="639" t="s">
        <v>109</v>
      </c>
    </row>
    <row r="24" spans="1:22" s="34" customFormat="1" ht="20.25" customHeight="1">
      <c r="A24" s="639" t="s">
        <v>806</v>
      </c>
      <c r="B24" s="638" t="s">
        <v>4147</v>
      </c>
      <c r="C24" s="639" t="s">
        <v>371</v>
      </c>
      <c r="D24" s="640" t="s">
        <v>1146</v>
      </c>
      <c r="E24" s="640" t="s">
        <v>4173</v>
      </c>
      <c r="F24" s="639" t="s">
        <v>402</v>
      </c>
      <c r="G24" s="638"/>
      <c r="H24" s="642">
        <v>330</v>
      </c>
      <c r="I24" s="642">
        <v>330</v>
      </c>
      <c r="J24" s="705">
        <v>176321</v>
      </c>
      <c r="K24" s="643">
        <v>36</v>
      </c>
      <c r="L24" s="1047">
        <f t="shared" si="4"/>
        <v>11880</v>
      </c>
      <c r="M24" s="580">
        <f t="shared" si="5"/>
        <v>11.88</v>
      </c>
      <c r="N24" s="898">
        <f t="shared" si="6"/>
        <v>58185930</v>
      </c>
      <c r="O24" s="898">
        <f t="shared" si="7"/>
        <v>58185930</v>
      </c>
      <c r="P24" s="638"/>
      <c r="Q24" s="638" t="s">
        <v>598</v>
      </c>
      <c r="R24" s="639" t="s">
        <v>1273</v>
      </c>
      <c r="S24" s="639" t="s">
        <v>403</v>
      </c>
      <c r="T24" s="639" t="s">
        <v>60</v>
      </c>
      <c r="U24" s="639" t="s">
        <v>237</v>
      </c>
    </row>
    <row r="25" spans="1:22" s="26" customFormat="1" ht="20.25" customHeight="1">
      <c r="A25" s="639" t="s">
        <v>806</v>
      </c>
      <c r="B25" s="638" t="s">
        <v>1715</v>
      </c>
      <c r="C25" s="639" t="s">
        <v>371</v>
      </c>
      <c r="D25" s="640" t="s">
        <v>952</v>
      </c>
      <c r="E25" s="640" t="s">
        <v>4294</v>
      </c>
      <c r="F25" s="639" t="s">
        <v>402</v>
      </c>
      <c r="G25" s="638"/>
      <c r="H25" s="642">
        <v>522</v>
      </c>
      <c r="I25" s="642">
        <v>522</v>
      </c>
      <c r="J25" s="705">
        <v>176321</v>
      </c>
      <c r="K25" s="643">
        <v>36.4</v>
      </c>
      <c r="L25" s="1047">
        <f t="shared" ref="L25" si="8">IFERROR(K25*H25,"0")</f>
        <v>19000.8</v>
      </c>
      <c r="M25" s="580">
        <f t="shared" ref="M25" si="9">IFERROR(L25/1000,"0")</f>
        <v>19.000799999999998</v>
      </c>
      <c r="N25" s="898">
        <f t="shared" ref="N25" si="10">J25*H25</f>
        <v>92039562</v>
      </c>
      <c r="O25" s="898">
        <f t="shared" ref="O25" si="11">I25*J25</f>
        <v>92039562</v>
      </c>
      <c r="P25" s="638"/>
      <c r="Q25" s="638"/>
      <c r="R25" s="639" t="s">
        <v>1273</v>
      </c>
      <c r="S25" s="639" t="s">
        <v>403</v>
      </c>
      <c r="T25" s="639" t="s">
        <v>60</v>
      </c>
      <c r="U25" s="639" t="s">
        <v>237</v>
      </c>
    </row>
    <row r="26" spans="1:22" s="34" customFormat="1" ht="20.25" customHeight="1">
      <c r="A26" s="639" t="s">
        <v>398</v>
      </c>
      <c r="B26" s="638" t="s">
        <v>4283</v>
      </c>
      <c r="C26" s="639" t="s">
        <v>1171</v>
      </c>
      <c r="D26" s="640" t="s">
        <v>952</v>
      </c>
      <c r="E26" s="640" t="s">
        <v>4294</v>
      </c>
      <c r="F26" s="639" t="s">
        <v>402</v>
      </c>
      <c r="G26" s="638"/>
      <c r="H26" s="642">
        <v>300</v>
      </c>
      <c r="I26" s="642">
        <v>300</v>
      </c>
      <c r="J26" s="705">
        <v>152100</v>
      </c>
      <c r="K26" s="643">
        <v>36.4</v>
      </c>
      <c r="L26" s="1047">
        <f t="shared" ref="L26:L31" si="12">IFERROR(K26*H26,"0")</f>
        <v>10920</v>
      </c>
      <c r="M26" s="580">
        <f t="shared" ref="M26:M31" si="13">IFERROR(L26/1000,"0")</f>
        <v>10.92</v>
      </c>
      <c r="N26" s="898">
        <f t="shared" ref="N26:N31" si="14">J26*H26</f>
        <v>45630000</v>
      </c>
      <c r="O26" s="898">
        <f t="shared" ref="O26:O31" si="15">I26*J26</f>
        <v>45630000</v>
      </c>
      <c r="P26" s="638"/>
      <c r="Q26" s="638"/>
      <c r="R26" s="639" t="s">
        <v>759</v>
      </c>
      <c r="S26" s="639" t="s">
        <v>403</v>
      </c>
      <c r="T26" s="639" t="s">
        <v>60</v>
      </c>
      <c r="U26" s="639" t="s">
        <v>59</v>
      </c>
    </row>
    <row r="27" spans="1:22" s="34" customFormat="1" ht="20.25" customHeight="1">
      <c r="A27" s="639" t="s">
        <v>1134</v>
      </c>
      <c r="B27" s="638" t="s">
        <v>3691</v>
      </c>
      <c r="C27" s="639" t="s">
        <v>1394</v>
      </c>
      <c r="D27" s="640" t="s">
        <v>4344</v>
      </c>
      <c r="E27" s="640" t="s">
        <v>4294</v>
      </c>
      <c r="F27" s="639" t="s">
        <v>402</v>
      </c>
      <c r="G27" s="638"/>
      <c r="H27" s="642">
        <v>245</v>
      </c>
      <c r="I27" s="642">
        <v>245</v>
      </c>
      <c r="J27" s="705">
        <v>184737</v>
      </c>
      <c r="K27" s="643">
        <v>36</v>
      </c>
      <c r="L27" s="1047">
        <f t="shared" si="12"/>
        <v>8820</v>
      </c>
      <c r="M27" s="580">
        <f t="shared" si="13"/>
        <v>8.82</v>
      </c>
      <c r="N27" s="898">
        <f t="shared" si="14"/>
        <v>45260565</v>
      </c>
      <c r="O27" s="898">
        <f t="shared" si="15"/>
        <v>45260565</v>
      </c>
      <c r="P27" s="638"/>
      <c r="Q27" s="638" t="s">
        <v>2536</v>
      </c>
      <c r="R27" s="639" t="s">
        <v>372</v>
      </c>
      <c r="S27" s="639" t="s">
        <v>403</v>
      </c>
      <c r="T27" s="639" t="s">
        <v>60</v>
      </c>
      <c r="U27" s="639" t="s">
        <v>237</v>
      </c>
      <c r="V27" s="89"/>
    </row>
    <row r="28" spans="1:22" s="34" customFormat="1" ht="20.25" customHeight="1">
      <c r="A28" s="639" t="s">
        <v>351</v>
      </c>
      <c r="B28" s="638" t="s">
        <v>1342</v>
      </c>
      <c r="C28" s="639" t="s">
        <v>352</v>
      </c>
      <c r="D28" s="640" t="s">
        <v>991</v>
      </c>
      <c r="E28" s="640" t="s">
        <v>4295</v>
      </c>
      <c r="F28" s="639" t="s">
        <v>402</v>
      </c>
      <c r="G28" s="638"/>
      <c r="H28" s="642">
        <v>200</v>
      </c>
      <c r="I28" s="642">
        <v>200</v>
      </c>
      <c r="J28" s="705">
        <v>155717</v>
      </c>
      <c r="K28" s="643">
        <v>36.4</v>
      </c>
      <c r="L28" s="1047">
        <f t="shared" si="12"/>
        <v>7280</v>
      </c>
      <c r="M28" s="580">
        <f t="shared" si="13"/>
        <v>7.28</v>
      </c>
      <c r="N28" s="898">
        <f t="shared" si="14"/>
        <v>31143400</v>
      </c>
      <c r="O28" s="898">
        <f t="shared" si="15"/>
        <v>31143400</v>
      </c>
      <c r="P28" s="638"/>
      <c r="Q28" s="638"/>
      <c r="R28" s="639" t="s">
        <v>761</v>
      </c>
      <c r="S28" s="639" t="s">
        <v>370</v>
      </c>
      <c r="T28" s="639" t="s">
        <v>60</v>
      </c>
      <c r="U28" s="639" t="s">
        <v>152</v>
      </c>
    </row>
    <row r="29" spans="1:22" s="34" customFormat="1" ht="20.25" customHeight="1">
      <c r="A29" s="639" t="s">
        <v>398</v>
      </c>
      <c r="B29" s="638" t="s">
        <v>4284</v>
      </c>
      <c r="C29" s="639" t="s">
        <v>1171</v>
      </c>
      <c r="D29" s="640" t="s">
        <v>1877</v>
      </c>
      <c r="E29" s="640" t="s">
        <v>4295</v>
      </c>
      <c r="F29" s="639" t="s">
        <v>402</v>
      </c>
      <c r="G29" s="638"/>
      <c r="H29" s="642">
        <v>466</v>
      </c>
      <c r="I29" s="642">
        <v>466</v>
      </c>
      <c r="J29" s="705">
        <v>152100</v>
      </c>
      <c r="K29" s="643">
        <v>36.4</v>
      </c>
      <c r="L29" s="1047">
        <f t="shared" si="12"/>
        <v>16962.399999999998</v>
      </c>
      <c r="M29" s="580">
        <f t="shared" si="13"/>
        <v>16.962399999999999</v>
      </c>
      <c r="N29" s="898">
        <f t="shared" si="14"/>
        <v>70878600</v>
      </c>
      <c r="O29" s="898">
        <f t="shared" si="15"/>
        <v>70878600</v>
      </c>
      <c r="P29" s="638"/>
      <c r="Q29" s="638"/>
      <c r="R29" s="639" t="s">
        <v>759</v>
      </c>
      <c r="S29" s="639" t="s">
        <v>403</v>
      </c>
      <c r="T29" s="639" t="s">
        <v>60</v>
      </c>
      <c r="U29" s="639" t="s">
        <v>59</v>
      </c>
    </row>
    <row r="30" spans="1:22" s="34" customFormat="1" ht="20.25" customHeight="1">
      <c r="A30" s="639" t="s">
        <v>3374</v>
      </c>
      <c r="B30" s="638" t="s">
        <v>4287</v>
      </c>
      <c r="C30" s="639" t="s">
        <v>399</v>
      </c>
      <c r="D30" s="640" t="s">
        <v>1877</v>
      </c>
      <c r="E30" s="640" t="s">
        <v>4295</v>
      </c>
      <c r="F30" s="639" t="s">
        <v>402</v>
      </c>
      <c r="G30" s="638"/>
      <c r="H30" s="642">
        <v>1100</v>
      </c>
      <c r="I30" s="642">
        <v>300</v>
      </c>
      <c r="J30" s="705">
        <v>158600</v>
      </c>
      <c r="K30" s="643">
        <v>36</v>
      </c>
      <c r="L30" s="1047">
        <f t="shared" si="12"/>
        <v>39600</v>
      </c>
      <c r="M30" s="580">
        <f t="shared" si="13"/>
        <v>39.6</v>
      </c>
      <c r="N30" s="898">
        <f t="shared" si="14"/>
        <v>174460000</v>
      </c>
      <c r="O30" s="898">
        <f t="shared" si="15"/>
        <v>47580000</v>
      </c>
      <c r="P30" s="638"/>
      <c r="Q30" s="638" t="s">
        <v>1615</v>
      </c>
      <c r="R30" s="639" t="s">
        <v>3735</v>
      </c>
      <c r="S30" s="639" t="s">
        <v>403</v>
      </c>
      <c r="T30" s="639" t="s">
        <v>60</v>
      </c>
      <c r="U30" s="639" t="s">
        <v>1076</v>
      </c>
    </row>
    <row r="31" spans="1:22" s="34" customFormat="1" ht="20.25" customHeight="1">
      <c r="A31" s="639" t="s">
        <v>398</v>
      </c>
      <c r="B31" s="638" t="s">
        <v>4288</v>
      </c>
      <c r="C31" s="639" t="s">
        <v>399</v>
      </c>
      <c r="D31" s="640" t="s">
        <v>1146</v>
      </c>
      <c r="E31" s="640" t="s">
        <v>4296</v>
      </c>
      <c r="F31" s="639" t="s">
        <v>402</v>
      </c>
      <c r="G31" s="638"/>
      <c r="H31" s="642">
        <v>800</v>
      </c>
      <c r="I31" s="642">
        <v>800</v>
      </c>
      <c r="J31" s="705">
        <v>146541</v>
      </c>
      <c r="K31" s="643">
        <v>36.4</v>
      </c>
      <c r="L31" s="1047">
        <f t="shared" si="12"/>
        <v>29120</v>
      </c>
      <c r="M31" s="580">
        <f t="shared" si="13"/>
        <v>29.12</v>
      </c>
      <c r="N31" s="898">
        <f t="shared" si="14"/>
        <v>117232800</v>
      </c>
      <c r="O31" s="898">
        <f t="shared" si="15"/>
        <v>117232800</v>
      </c>
      <c r="P31" s="638"/>
      <c r="Q31" s="638"/>
      <c r="R31" s="639" t="s">
        <v>3735</v>
      </c>
      <c r="S31" s="639" t="s">
        <v>403</v>
      </c>
      <c r="T31" s="639" t="s">
        <v>60</v>
      </c>
      <c r="U31" s="639" t="s">
        <v>109</v>
      </c>
    </row>
    <row r="32" spans="1:22" s="34" customFormat="1" ht="20.25" customHeight="1">
      <c r="A32" s="639" t="s">
        <v>398</v>
      </c>
      <c r="B32" s="638" t="s">
        <v>4289</v>
      </c>
      <c r="C32" s="639" t="s">
        <v>399</v>
      </c>
      <c r="D32" s="640" t="s">
        <v>4173</v>
      </c>
      <c r="E32" s="640" t="s">
        <v>4297</v>
      </c>
      <c r="F32" s="639" t="s">
        <v>402</v>
      </c>
      <c r="G32" s="638"/>
      <c r="H32" s="642">
        <v>808</v>
      </c>
      <c r="I32" s="642">
        <v>808</v>
      </c>
      <c r="J32" s="705">
        <v>146541</v>
      </c>
      <c r="K32" s="643">
        <v>36.4</v>
      </c>
      <c r="L32" s="1047">
        <f t="shared" ref="L32" si="16">IFERROR(K32*H32,"0")</f>
        <v>29411.199999999997</v>
      </c>
      <c r="M32" s="580">
        <f t="shared" ref="M32" si="17">IFERROR(L32/1000,"0")</f>
        <v>29.411199999999997</v>
      </c>
      <c r="N32" s="898">
        <f t="shared" ref="N32" si="18">J32*H32</f>
        <v>118405128</v>
      </c>
      <c r="O32" s="898">
        <f t="shared" ref="O32" si="19">I32*J32</f>
        <v>118405128</v>
      </c>
      <c r="P32" s="638"/>
      <c r="Q32" s="638"/>
      <c r="R32" s="639" t="s">
        <v>3735</v>
      </c>
      <c r="S32" s="639" t="s">
        <v>403</v>
      </c>
      <c r="T32" s="639" t="s">
        <v>60</v>
      </c>
      <c r="U32" s="639" t="s">
        <v>109</v>
      </c>
    </row>
    <row r="33" spans="1:21" s="34" customFormat="1" ht="20.25" customHeight="1">
      <c r="A33" s="639" t="s">
        <v>55</v>
      </c>
      <c r="B33" s="638" t="s">
        <v>4345</v>
      </c>
      <c r="C33" s="639" t="s">
        <v>56</v>
      </c>
      <c r="D33" s="640" t="s">
        <v>952</v>
      </c>
      <c r="E33" s="640" t="s">
        <v>991</v>
      </c>
      <c r="F33" s="639" t="s">
        <v>1177</v>
      </c>
      <c r="G33" s="638"/>
      <c r="H33" s="642">
        <v>600</v>
      </c>
      <c r="I33" s="642">
        <v>405</v>
      </c>
      <c r="J33" s="705">
        <v>90400</v>
      </c>
      <c r="K33" s="643">
        <v>21</v>
      </c>
      <c r="L33" s="1047">
        <f t="shared" ref="L33:L48" si="20">IFERROR(K33*H33,"0")</f>
        <v>12600</v>
      </c>
      <c r="M33" s="580">
        <f t="shared" ref="M33:M48" si="21">IFERROR(L33/1000,"0")</f>
        <v>12.6</v>
      </c>
      <c r="N33" s="898">
        <f t="shared" ref="N33:N48" si="22">J33*H33</f>
        <v>54240000</v>
      </c>
      <c r="O33" s="898">
        <f t="shared" ref="O33:O48" si="23">I33*J33</f>
        <v>36612000</v>
      </c>
      <c r="P33" s="638"/>
      <c r="Q33" s="638"/>
      <c r="R33" s="639" t="s">
        <v>759</v>
      </c>
      <c r="S33" s="639" t="s">
        <v>341</v>
      </c>
      <c r="T33" s="639" t="s">
        <v>60</v>
      </c>
      <c r="U33" s="639" t="s">
        <v>109</v>
      </c>
    </row>
    <row r="34" spans="1:21" s="34" customFormat="1" ht="20.25" customHeight="1">
      <c r="A34" s="639" t="s">
        <v>55</v>
      </c>
      <c r="B34" s="638" t="s">
        <v>4346</v>
      </c>
      <c r="C34" s="639" t="s">
        <v>56</v>
      </c>
      <c r="D34" s="640" t="s">
        <v>991</v>
      </c>
      <c r="E34" s="640" t="s">
        <v>991</v>
      </c>
      <c r="F34" s="639" t="s">
        <v>3529</v>
      </c>
      <c r="G34" s="638"/>
      <c r="H34" s="642">
        <v>423</v>
      </c>
      <c r="I34" s="642">
        <v>391</v>
      </c>
      <c r="J34" s="705">
        <v>158000</v>
      </c>
      <c r="K34" s="643">
        <v>27</v>
      </c>
      <c r="L34" s="1047">
        <f t="shared" si="20"/>
        <v>11421</v>
      </c>
      <c r="M34" s="580">
        <f t="shared" si="21"/>
        <v>11.420999999999999</v>
      </c>
      <c r="N34" s="898">
        <f t="shared" si="22"/>
        <v>66834000</v>
      </c>
      <c r="O34" s="898">
        <f t="shared" si="23"/>
        <v>61778000</v>
      </c>
      <c r="P34" s="638"/>
      <c r="Q34" s="638"/>
      <c r="R34" s="639" t="s">
        <v>759</v>
      </c>
      <c r="S34" s="639" t="s">
        <v>343</v>
      </c>
      <c r="T34" s="639" t="s">
        <v>60</v>
      </c>
      <c r="U34" s="639" t="s">
        <v>109</v>
      </c>
    </row>
    <row r="35" spans="1:21" s="34" customFormat="1" ht="20.25" customHeight="1">
      <c r="A35" s="639" t="s">
        <v>55</v>
      </c>
      <c r="B35" s="638" t="s">
        <v>4346</v>
      </c>
      <c r="C35" s="639" t="s">
        <v>56</v>
      </c>
      <c r="D35" s="640" t="s">
        <v>991</v>
      </c>
      <c r="E35" s="640" t="s">
        <v>991</v>
      </c>
      <c r="F35" s="639" t="s">
        <v>609</v>
      </c>
      <c r="G35" s="638"/>
      <c r="H35" s="642">
        <v>235</v>
      </c>
      <c r="I35" s="642">
        <v>195</v>
      </c>
      <c r="J35" s="705">
        <v>140980</v>
      </c>
      <c r="K35" s="643">
        <v>20</v>
      </c>
      <c r="L35" s="1047">
        <f t="shared" si="20"/>
        <v>4700</v>
      </c>
      <c r="M35" s="580">
        <f t="shared" si="21"/>
        <v>4.7</v>
      </c>
      <c r="N35" s="898">
        <f t="shared" si="22"/>
        <v>33130300</v>
      </c>
      <c r="O35" s="898">
        <f t="shared" si="23"/>
        <v>27491100</v>
      </c>
      <c r="P35" s="638"/>
      <c r="Q35" s="638"/>
      <c r="R35" s="639" t="s">
        <v>759</v>
      </c>
      <c r="S35" s="639" t="s">
        <v>370</v>
      </c>
      <c r="T35" s="639" t="s">
        <v>60</v>
      </c>
      <c r="U35" s="639" t="s">
        <v>109</v>
      </c>
    </row>
    <row r="36" spans="1:21" s="34" customFormat="1" ht="20.25" customHeight="1">
      <c r="A36" s="639" t="s">
        <v>781</v>
      </c>
      <c r="B36" s="638" t="s">
        <v>4346</v>
      </c>
      <c r="C36" s="639" t="s">
        <v>912</v>
      </c>
      <c r="D36" s="640" t="s">
        <v>952</v>
      </c>
      <c r="E36" s="640" t="s">
        <v>991</v>
      </c>
      <c r="F36" s="639" t="s">
        <v>3529</v>
      </c>
      <c r="G36" s="638"/>
      <c r="H36" s="642">
        <v>554</v>
      </c>
      <c r="I36" s="642">
        <v>426</v>
      </c>
      <c r="J36" s="705">
        <v>157944</v>
      </c>
      <c r="K36" s="643">
        <v>27</v>
      </c>
      <c r="L36" s="1047">
        <f t="shared" si="20"/>
        <v>14958</v>
      </c>
      <c r="M36" s="580">
        <f t="shared" si="21"/>
        <v>14.958</v>
      </c>
      <c r="N36" s="898">
        <f t="shared" si="22"/>
        <v>87500976</v>
      </c>
      <c r="O36" s="898">
        <f t="shared" si="23"/>
        <v>67284144</v>
      </c>
      <c r="P36" s="638"/>
      <c r="Q36" s="638"/>
      <c r="R36" s="639" t="s">
        <v>372</v>
      </c>
      <c r="S36" s="639" t="s">
        <v>343</v>
      </c>
      <c r="T36" s="639" t="s">
        <v>60</v>
      </c>
      <c r="U36" s="639" t="s">
        <v>152</v>
      </c>
    </row>
    <row r="37" spans="1:21" s="34" customFormat="1" ht="20.25" customHeight="1">
      <c r="A37" s="639" t="s">
        <v>781</v>
      </c>
      <c r="B37" s="638" t="s">
        <v>4346</v>
      </c>
      <c r="C37" s="639" t="s">
        <v>912</v>
      </c>
      <c r="D37" s="640" t="s">
        <v>952</v>
      </c>
      <c r="E37" s="640" t="s">
        <v>991</v>
      </c>
      <c r="F37" s="639" t="s">
        <v>609</v>
      </c>
      <c r="G37" s="638"/>
      <c r="H37" s="642">
        <v>344</v>
      </c>
      <c r="I37" s="642">
        <v>304</v>
      </c>
      <c r="J37" s="705">
        <v>130011</v>
      </c>
      <c r="K37" s="643">
        <v>20</v>
      </c>
      <c r="L37" s="1047">
        <f t="shared" si="20"/>
        <v>6880</v>
      </c>
      <c r="M37" s="580">
        <f t="shared" si="21"/>
        <v>6.88</v>
      </c>
      <c r="N37" s="898">
        <f t="shared" si="22"/>
        <v>44723784</v>
      </c>
      <c r="O37" s="898">
        <f t="shared" si="23"/>
        <v>39523344</v>
      </c>
      <c r="P37" s="638"/>
      <c r="Q37" s="638"/>
      <c r="R37" s="639" t="s">
        <v>372</v>
      </c>
      <c r="S37" s="639" t="s">
        <v>370</v>
      </c>
      <c r="T37" s="639" t="s">
        <v>60</v>
      </c>
      <c r="U37" s="639" t="s">
        <v>152</v>
      </c>
    </row>
    <row r="38" spans="1:21" s="34" customFormat="1" ht="20.25" customHeight="1">
      <c r="A38" s="639" t="s">
        <v>806</v>
      </c>
      <c r="B38" s="638" t="s">
        <v>4390</v>
      </c>
      <c r="C38" s="639" t="s">
        <v>371</v>
      </c>
      <c r="D38" s="640" t="s">
        <v>952</v>
      </c>
      <c r="E38" s="640" t="s">
        <v>991</v>
      </c>
      <c r="F38" s="639" t="s">
        <v>651</v>
      </c>
      <c r="G38" s="638"/>
      <c r="H38" s="642">
        <v>1022</v>
      </c>
      <c r="I38" s="642">
        <v>522</v>
      </c>
      <c r="J38" s="705">
        <v>76279</v>
      </c>
      <c r="K38" s="643">
        <v>20</v>
      </c>
      <c r="L38" s="1047">
        <f t="shared" si="20"/>
        <v>20440</v>
      </c>
      <c r="M38" s="580">
        <f t="shared" si="21"/>
        <v>20.440000000000001</v>
      </c>
      <c r="N38" s="898">
        <f t="shared" si="22"/>
        <v>77957138</v>
      </c>
      <c r="O38" s="898">
        <f t="shared" si="23"/>
        <v>39817638</v>
      </c>
      <c r="P38" s="638"/>
      <c r="Q38" s="638"/>
      <c r="R38" s="639" t="s">
        <v>1273</v>
      </c>
      <c r="S38" s="639" t="s">
        <v>341</v>
      </c>
      <c r="T38" s="639" t="s">
        <v>60</v>
      </c>
      <c r="U38" s="639" t="s">
        <v>237</v>
      </c>
    </row>
    <row r="39" spans="1:21" s="34" customFormat="1" ht="20.25" customHeight="1">
      <c r="A39" s="639" t="s">
        <v>2306</v>
      </c>
      <c r="B39" s="638" t="s">
        <v>4391</v>
      </c>
      <c r="C39" s="639" t="s">
        <v>2083</v>
      </c>
      <c r="D39" s="640" t="s">
        <v>991</v>
      </c>
      <c r="E39" s="640" t="s">
        <v>935</v>
      </c>
      <c r="F39" s="639" t="s">
        <v>2200</v>
      </c>
      <c r="G39" s="638"/>
      <c r="H39" s="642">
        <v>161</v>
      </c>
      <c r="I39" s="642">
        <v>157</v>
      </c>
      <c r="J39" s="705">
        <v>101503</v>
      </c>
      <c r="K39" s="643">
        <v>0</v>
      </c>
      <c r="L39" s="1047">
        <f t="shared" si="20"/>
        <v>0</v>
      </c>
      <c r="M39" s="580">
        <f t="shared" si="21"/>
        <v>0</v>
      </c>
      <c r="N39" s="898">
        <f t="shared" si="22"/>
        <v>16341983</v>
      </c>
      <c r="O39" s="898">
        <f t="shared" si="23"/>
        <v>15935971</v>
      </c>
      <c r="P39" s="638"/>
      <c r="Q39" s="638"/>
      <c r="R39" s="639" t="s">
        <v>1361</v>
      </c>
      <c r="S39" s="639" t="s">
        <v>271</v>
      </c>
      <c r="T39" s="639" t="s">
        <v>73</v>
      </c>
      <c r="U39" s="639" t="s">
        <v>213</v>
      </c>
    </row>
    <row r="40" spans="1:21" s="34" customFormat="1" ht="20.25" customHeight="1">
      <c r="A40" s="639" t="s">
        <v>2306</v>
      </c>
      <c r="B40" s="638" t="s">
        <v>4391</v>
      </c>
      <c r="C40" s="639" t="s">
        <v>2083</v>
      </c>
      <c r="D40" s="640" t="s">
        <v>991</v>
      </c>
      <c r="E40" s="640" t="s">
        <v>935</v>
      </c>
      <c r="F40" s="639" t="s">
        <v>2311</v>
      </c>
      <c r="G40" s="638"/>
      <c r="H40" s="642">
        <v>156</v>
      </c>
      <c r="I40" s="642">
        <v>152</v>
      </c>
      <c r="J40" s="705">
        <v>55000</v>
      </c>
      <c r="K40" s="643">
        <v>17</v>
      </c>
      <c r="L40" s="1047">
        <f t="shared" si="20"/>
        <v>2652</v>
      </c>
      <c r="M40" s="580">
        <f t="shared" si="21"/>
        <v>2.6520000000000001</v>
      </c>
      <c r="N40" s="898">
        <f t="shared" si="22"/>
        <v>8580000</v>
      </c>
      <c r="O40" s="898">
        <f t="shared" si="23"/>
        <v>8360000</v>
      </c>
      <c r="P40" s="638"/>
      <c r="Q40" s="638"/>
      <c r="R40" s="639" t="s">
        <v>1361</v>
      </c>
      <c r="S40" s="639" t="s">
        <v>357</v>
      </c>
      <c r="T40" s="639" t="s">
        <v>68</v>
      </c>
      <c r="U40" s="639" t="s">
        <v>213</v>
      </c>
    </row>
    <row r="41" spans="1:21" s="34" customFormat="1" ht="20.25" customHeight="1">
      <c r="A41" s="639" t="s">
        <v>2306</v>
      </c>
      <c r="B41" s="638" t="s">
        <v>4391</v>
      </c>
      <c r="C41" s="639" t="s">
        <v>2083</v>
      </c>
      <c r="D41" s="640" t="s">
        <v>952</v>
      </c>
      <c r="E41" s="640" t="s">
        <v>935</v>
      </c>
      <c r="F41" s="639" t="s">
        <v>2084</v>
      </c>
      <c r="G41" s="638"/>
      <c r="H41" s="642">
        <v>147</v>
      </c>
      <c r="I41" s="642">
        <v>142</v>
      </c>
      <c r="J41" s="705">
        <v>127560</v>
      </c>
      <c r="K41" s="643">
        <v>20.8</v>
      </c>
      <c r="L41" s="1047">
        <f t="shared" si="20"/>
        <v>3057.6</v>
      </c>
      <c r="M41" s="580">
        <f t="shared" si="21"/>
        <v>3.0575999999999999</v>
      </c>
      <c r="N41" s="898">
        <f t="shared" si="22"/>
        <v>18751320</v>
      </c>
      <c r="O41" s="898">
        <f t="shared" si="23"/>
        <v>18113520</v>
      </c>
      <c r="P41" s="638"/>
      <c r="Q41" s="638"/>
      <c r="R41" s="639" t="s">
        <v>1361</v>
      </c>
      <c r="S41" s="639" t="s">
        <v>364</v>
      </c>
      <c r="T41" s="639" t="s">
        <v>60</v>
      </c>
      <c r="U41" s="639" t="s">
        <v>213</v>
      </c>
    </row>
    <row r="42" spans="1:21" s="34" customFormat="1" ht="20.25" customHeight="1">
      <c r="A42" s="639" t="s">
        <v>744</v>
      </c>
      <c r="B42" s="638" t="s">
        <v>4392</v>
      </c>
      <c r="C42" s="639" t="s">
        <v>1394</v>
      </c>
      <c r="D42" s="640" t="s">
        <v>1300</v>
      </c>
      <c r="E42" s="640" t="s">
        <v>469</v>
      </c>
      <c r="F42" s="639" t="s">
        <v>719</v>
      </c>
      <c r="G42" s="638"/>
      <c r="H42" s="642">
        <v>618</v>
      </c>
      <c r="I42" s="642">
        <v>612</v>
      </c>
      <c r="J42" s="705">
        <v>101383</v>
      </c>
      <c r="K42" s="643">
        <v>31.9</v>
      </c>
      <c r="L42" s="1047">
        <f t="shared" si="20"/>
        <v>19714.2</v>
      </c>
      <c r="M42" s="580">
        <f t="shared" si="21"/>
        <v>19.714200000000002</v>
      </c>
      <c r="N42" s="898">
        <f t="shared" si="22"/>
        <v>62654694</v>
      </c>
      <c r="O42" s="898">
        <f t="shared" si="23"/>
        <v>62046396</v>
      </c>
      <c r="P42" s="638"/>
      <c r="Q42" s="638"/>
      <c r="R42" s="639" t="s">
        <v>372</v>
      </c>
      <c r="S42" s="639" t="s">
        <v>370</v>
      </c>
      <c r="T42" s="639" t="s">
        <v>60</v>
      </c>
      <c r="U42" s="639" t="s">
        <v>109</v>
      </c>
    </row>
    <row r="43" spans="1:21" s="34" customFormat="1" ht="20.25" customHeight="1">
      <c r="A43" s="639" t="s">
        <v>744</v>
      </c>
      <c r="B43" s="638" t="s">
        <v>4393</v>
      </c>
      <c r="C43" s="639" t="s">
        <v>1394</v>
      </c>
      <c r="D43" s="640" t="s">
        <v>1300</v>
      </c>
      <c r="E43" s="640" t="s">
        <v>469</v>
      </c>
      <c r="F43" s="639" t="s">
        <v>3529</v>
      </c>
      <c r="G43" s="638"/>
      <c r="H43" s="642">
        <v>618</v>
      </c>
      <c r="I43" s="642">
        <v>612</v>
      </c>
      <c r="J43" s="705">
        <v>157342</v>
      </c>
      <c r="K43" s="643">
        <v>27</v>
      </c>
      <c r="L43" s="1047">
        <f t="shared" si="20"/>
        <v>16686</v>
      </c>
      <c r="M43" s="580">
        <f t="shared" si="21"/>
        <v>16.686</v>
      </c>
      <c r="N43" s="898">
        <f t="shared" si="22"/>
        <v>97237356</v>
      </c>
      <c r="O43" s="898">
        <f t="shared" si="23"/>
        <v>96293304</v>
      </c>
      <c r="P43" s="638"/>
      <c r="Q43" s="638"/>
      <c r="R43" s="639" t="s">
        <v>372</v>
      </c>
      <c r="S43" s="639" t="s">
        <v>343</v>
      </c>
      <c r="T43" s="639" t="s">
        <v>60</v>
      </c>
      <c r="U43" s="639" t="s">
        <v>109</v>
      </c>
    </row>
    <row r="44" spans="1:21" s="34" customFormat="1" ht="20.25" customHeight="1">
      <c r="A44" s="639" t="s">
        <v>744</v>
      </c>
      <c r="B44" s="638" t="s">
        <v>4393</v>
      </c>
      <c r="C44" s="639" t="s">
        <v>1394</v>
      </c>
      <c r="D44" s="640" t="s">
        <v>1300</v>
      </c>
      <c r="E44" s="640" t="s">
        <v>469</v>
      </c>
      <c r="F44" s="639" t="s">
        <v>592</v>
      </c>
      <c r="G44" s="638"/>
      <c r="H44" s="642">
        <v>1234</v>
      </c>
      <c r="I44" s="642">
        <v>1224</v>
      </c>
      <c r="J44" s="705">
        <v>70801</v>
      </c>
      <c r="K44" s="643">
        <v>14.7</v>
      </c>
      <c r="L44" s="1047">
        <f t="shared" si="20"/>
        <v>18139.8</v>
      </c>
      <c r="M44" s="580">
        <f t="shared" si="21"/>
        <v>18.139800000000001</v>
      </c>
      <c r="N44" s="898">
        <f t="shared" si="22"/>
        <v>87368434</v>
      </c>
      <c r="O44" s="898">
        <f t="shared" si="23"/>
        <v>86660424</v>
      </c>
      <c r="P44" s="638"/>
      <c r="Q44" s="638"/>
      <c r="R44" s="639" t="s">
        <v>372</v>
      </c>
      <c r="S44" s="639" t="s">
        <v>357</v>
      </c>
      <c r="T44" s="639" t="s">
        <v>60</v>
      </c>
      <c r="U44" s="639" t="s">
        <v>109</v>
      </c>
    </row>
    <row r="45" spans="1:21" s="34" customFormat="1" ht="20.25" customHeight="1">
      <c r="A45" s="639" t="s">
        <v>351</v>
      </c>
      <c r="B45" s="638" t="s">
        <v>4394</v>
      </c>
      <c r="C45" s="639" t="s">
        <v>352</v>
      </c>
      <c r="D45" s="640" t="s">
        <v>952</v>
      </c>
      <c r="E45" s="640" t="s">
        <v>1146</v>
      </c>
      <c r="F45" s="639" t="s">
        <v>672</v>
      </c>
      <c r="G45" s="638"/>
      <c r="H45" s="642">
        <v>417</v>
      </c>
      <c r="I45" s="642">
        <v>200</v>
      </c>
      <c r="J45" s="705">
        <v>55233</v>
      </c>
      <c r="K45" s="643">
        <v>14</v>
      </c>
      <c r="L45" s="1047">
        <f t="shared" si="20"/>
        <v>5838</v>
      </c>
      <c r="M45" s="580">
        <f t="shared" si="21"/>
        <v>5.8380000000000001</v>
      </c>
      <c r="N45" s="898">
        <f t="shared" si="22"/>
        <v>23032161</v>
      </c>
      <c r="O45" s="898">
        <f t="shared" si="23"/>
        <v>11046600</v>
      </c>
      <c r="P45" s="638"/>
      <c r="Q45" s="638"/>
      <c r="R45" s="639" t="s">
        <v>761</v>
      </c>
      <c r="S45" s="639" t="s">
        <v>270</v>
      </c>
      <c r="T45" s="639" t="s">
        <v>60</v>
      </c>
      <c r="U45" s="639" t="s">
        <v>152</v>
      </c>
    </row>
    <row r="46" spans="1:21" s="34" customFormat="1" ht="20.25" customHeight="1">
      <c r="A46" s="639" t="s">
        <v>351</v>
      </c>
      <c r="B46" s="638" t="s">
        <v>4394</v>
      </c>
      <c r="C46" s="639" t="s">
        <v>352</v>
      </c>
      <c r="D46" s="640" t="s">
        <v>952</v>
      </c>
      <c r="E46" s="640" t="s">
        <v>1146</v>
      </c>
      <c r="F46" s="639" t="s">
        <v>538</v>
      </c>
      <c r="G46" s="638"/>
      <c r="H46" s="642">
        <v>417</v>
      </c>
      <c r="I46" s="642">
        <v>200</v>
      </c>
      <c r="J46" s="705">
        <v>49945</v>
      </c>
      <c r="K46" s="643">
        <v>15.5</v>
      </c>
      <c r="L46" s="1047">
        <f t="shared" si="20"/>
        <v>6463.5</v>
      </c>
      <c r="M46" s="580">
        <f t="shared" si="21"/>
        <v>6.4634999999999998</v>
      </c>
      <c r="N46" s="898">
        <f t="shared" si="22"/>
        <v>20827065</v>
      </c>
      <c r="O46" s="898">
        <f t="shared" si="23"/>
        <v>9989000</v>
      </c>
      <c r="P46" s="638"/>
      <c r="Q46" s="638"/>
      <c r="R46" s="639" t="s">
        <v>761</v>
      </c>
      <c r="S46" s="639" t="s">
        <v>270</v>
      </c>
      <c r="T46" s="639" t="s">
        <v>60</v>
      </c>
      <c r="U46" s="639" t="s">
        <v>152</v>
      </c>
    </row>
    <row r="47" spans="1:21" s="34" customFormat="1" ht="20.25" customHeight="1">
      <c r="A47" s="639" t="s">
        <v>351</v>
      </c>
      <c r="B47" s="638" t="s">
        <v>4394</v>
      </c>
      <c r="C47" s="639" t="s">
        <v>352</v>
      </c>
      <c r="D47" s="640" t="s">
        <v>952</v>
      </c>
      <c r="E47" s="640" t="s">
        <v>1146</v>
      </c>
      <c r="F47" s="639" t="s">
        <v>541</v>
      </c>
      <c r="G47" s="638"/>
      <c r="H47" s="642">
        <v>403</v>
      </c>
      <c r="I47" s="642">
        <v>200</v>
      </c>
      <c r="J47" s="705">
        <v>96156</v>
      </c>
      <c r="K47" s="643">
        <v>18.7</v>
      </c>
      <c r="L47" s="1047">
        <f t="shared" si="20"/>
        <v>7536.0999999999995</v>
      </c>
      <c r="M47" s="580">
        <f t="shared" si="21"/>
        <v>7.5360999999999994</v>
      </c>
      <c r="N47" s="898">
        <f t="shared" si="22"/>
        <v>38750868</v>
      </c>
      <c r="O47" s="898">
        <f t="shared" si="23"/>
        <v>19231200</v>
      </c>
      <c r="P47" s="638"/>
      <c r="Q47" s="638"/>
      <c r="R47" s="639" t="s">
        <v>761</v>
      </c>
      <c r="S47" s="639" t="s">
        <v>341</v>
      </c>
      <c r="T47" s="639" t="s">
        <v>60</v>
      </c>
      <c r="U47" s="639" t="s">
        <v>152</v>
      </c>
    </row>
    <row r="48" spans="1:21" s="34" customFormat="1" ht="20.25" customHeight="1">
      <c r="A48" s="639" t="s">
        <v>398</v>
      </c>
      <c r="B48" s="638" t="s">
        <v>4178</v>
      </c>
      <c r="C48" s="639" t="s">
        <v>64</v>
      </c>
      <c r="D48" s="640" t="s">
        <v>952</v>
      </c>
      <c r="E48" s="640" t="s">
        <v>991</v>
      </c>
      <c r="F48" s="639" t="s">
        <v>911</v>
      </c>
      <c r="G48" s="638"/>
      <c r="H48" s="642">
        <v>1465</v>
      </c>
      <c r="I48" s="642">
        <v>429</v>
      </c>
      <c r="J48" s="705">
        <v>135000</v>
      </c>
      <c r="K48" s="643">
        <v>44</v>
      </c>
      <c r="L48" s="1047">
        <f t="shared" si="20"/>
        <v>64460</v>
      </c>
      <c r="M48" s="580">
        <f t="shared" si="21"/>
        <v>64.459999999999994</v>
      </c>
      <c r="N48" s="898">
        <f t="shared" si="22"/>
        <v>197775000</v>
      </c>
      <c r="O48" s="898">
        <f t="shared" si="23"/>
        <v>57915000</v>
      </c>
      <c r="P48" s="638"/>
      <c r="Q48" s="638"/>
      <c r="R48" s="639" t="s">
        <v>284</v>
      </c>
      <c r="S48" s="639" t="s">
        <v>403</v>
      </c>
      <c r="T48" s="639" t="s">
        <v>68</v>
      </c>
      <c r="U48" s="639" t="s">
        <v>40</v>
      </c>
    </row>
    <row r="49" spans="1:21" s="34" customFormat="1" ht="20.25" customHeight="1">
      <c r="A49" s="639" t="s">
        <v>398</v>
      </c>
      <c r="B49" s="638" t="s">
        <v>4178</v>
      </c>
      <c r="C49" s="639" t="s">
        <v>64</v>
      </c>
      <c r="D49" s="640" t="s">
        <v>952</v>
      </c>
      <c r="E49" s="640" t="s">
        <v>991</v>
      </c>
      <c r="F49" s="639" t="s">
        <v>657</v>
      </c>
      <c r="G49" s="638"/>
      <c r="H49" s="642">
        <v>480</v>
      </c>
      <c r="I49" s="642">
        <v>280</v>
      </c>
      <c r="J49" s="705">
        <v>75744</v>
      </c>
      <c r="K49" s="643">
        <v>27</v>
      </c>
      <c r="L49" s="1047">
        <f t="shared" ref="L49:L66" si="24">IFERROR(K49*H49,"0")</f>
        <v>12960</v>
      </c>
      <c r="M49" s="580">
        <f t="shared" ref="M49:M66" si="25">IFERROR(L49/1000,"0")</f>
        <v>12.96</v>
      </c>
      <c r="N49" s="898">
        <f t="shared" ref="N49:N66" si="26">J49*H49</f>
        <v>36357120</v>
      </c>
      <c r="O49" s="898">
        <f t="shared" ref="O49:O66" si="27">I49*J49</f>
        <v>21208320</v>
      </c>
      <c r="P49" s="638"/>
      <c r="Q49" s="638"/>
      <c r="R49" s="639" t="s">
        <v>284</v>
      </c>
      <c r="S49" s="639" t="s">
        <v>341</v>
      </c>
      <c r="T49" s="639" t="s">
        <v>68</v>
      </c>
      <c r="U49" s="639" t="s">
        <v>40</v>
      </c>
    </row>
    <row r="50" spans="1:21" s="34" customFormat="1" ht="20.25" customHeight="1">
      <c r="A50" s="639" t="s">
        <v>398</v>
      </c>
      <c r="B50" s="638" t="s">
        <v>4179</v>
      </c>
      <c r="C50" s="639" t="s">
        <v>64</v>
      </c>
      <c r="D50" s="640" t="s">
        <v>991</v>
      </c>
      <c r="E50" s="640" t="s">
        <v>991</v>
      </c>
      <c r="F50" s="639" t="s">
        <v>656</v>
      </c>
      <c r="G50" s="638"/>
      <c r="H50" s="642">
        <v>261</v>
      </c>
      <c r="I50" s="642">
        <v>30</v>
      </c>
      <c r="J50" s="705">
        <v>85500</v>
      </c>
      <c r="K50" s="643">
        <v>19</v>
      </c>
      <c r="L50" s="1047">
        <f t="shared" si="24"/>
        <v>4959</v>
      </c>
      <c r="M50" s="580">
        <f t="shared" si="25"/>
        <v>4.9589999999999996</v>
      </c>
      <c r="N50" s="898">
        <f t="shared" si="26"/>
        <v>22315500</v>
      </c>
      <c r="O50" s="898">
        <f t="shared" si="27"/>
        <v>2565000</v>
      </c>
      <c r="P50" s="638"/>
      <c r="Q50" s="638"/>
      <c r="R50" s="639" t="s">
        <v>284</v>
      </c>
      <c r="S50" s="639" t="s">
        <v>537</v>
      </c>
      <c r="T50" s="639" t="s">
        <v>60</v>
      </c>
      <c r="U50" s="639" t="s">
        <v>40</v>
      </c>
    </row>
    <row r="51" spans="1:21" s="34" customFormat="1" ht="20.25" customHeight="1">
      <c r="A51" s="639" t="s">
        <v>398</v>
      </c>
      <c r="B51" s="638" t="s">
        <v>4179</v>
      </c>
      <c r="C51" s="639" t="s">
        <v>64</v>
      </c>
      <c r="D51" s="640" t="s">
        <v>991</v>
      </c>
      <c r="E51" s="640" t="s">
        <v>991</v>
      </c>
      <c r="F51" s="639" t="s">
        <v>71</v>
      </c>
      <c r="G51" s="638"/>
      <c r="H51" s="642">
        <v>986</v>
      </c>
      <c r="I51" s="642">
        <v>584</v>
      </c>
      <c r="J51" s="705">
        <v>34454</v>
      </c>
      <c r="K51" s="643">
        <v>0</v>
      </c>
      <c r="L51" s="1047">
        <f t="shared" si="24"/>
        <v>0</v>
      </c>
      <c r="M51" s="580">
        <f t="shared" si="25"/>
        <v>0</v>
      </c>
      <c r="N51" s="898">
        <f t="shared" si="26"/>
        <v>33971644</v>
      </c>
      <c r="O51" s="898">
        <f t="shared" si="27"/>
        <v>20121136</v>
      </c>
      <c r="P51" s="638"/>
      <c r="Q51" s="638"/>
      <c r="R51" s="639" t="s">
        <v>284</v>
      </c>
      <c r="S51" s="639" t="s">
        <v>271</v>
      </c>
      <c r="T51" s="639" t="s">
        <v>73</v>
      </c>
      <c r="U51" s="639" t="s">
        <v>40</v>
      </c>
    </row>
    <row r="52" spans="1:21" s="34" customFormat="1" ht="20.25" customHeight="1">
      <c r="A52" s="639" t="s">
        <v>808</v>
      </c>
      <c r="B52" s="638" t="s">
        <v>4395</v>
      </c>
      <c r="C52" s="639" t="s">
        <v>2379</v>
      </c>
      <c r="D52" s="640" t="s">
        <v>1146</v>
      </c>
      <c r="E52" s="640" t="s">
        <v>935</v>
      </c>
      <c r="F52" s="639" t="s">
        <v>1014</v>
      </c>
      <c r="G52" s="638"/>
      <c r="H52" s="642">
        <v>190</v>
      </c>
      <c r="I52" s="642">
        <v>134</v>
      </c>
      <c r="J52" s="705">
        <v>138072</v>
      </c>
      <c r="K52" s="643">
        <v>43</v>
      </c>
      <c r="L52" s="1047">
        <f t="shared" si="24"/>
        <v>8170</v>
      </c>
      <c r="M52" s="580">
        <f t="shared" si="25"/>
        <v>8.17</v>
      </c>
      <c r="N52" s="898">
        <f t="shared" si="26"/>
        <v>26233680</v>
      </c>
      <c r="O52" s="898">
        <f t="shared" si="27"/>
        <v>18501648</v>
      </c>
      <c r="P52" s="638"/>
      <c r="Q52" s="638"/>
      <c r="R52" s="639" t="s">
        <v>1407</v>
      </c>
      <c r="S52" s="639" t="s">
        <v>370</v>
      </c>
      <c r="T52" s="639" t="s">
        <v>68</v>
      </c>
      <c r="U52" s="639" t="s">
        <v>152</v>
      </c>
    </row>
    <row r="53" spans="1:21" s="34" customFormat="1" ht="20.25" customHeight="1">
      <c r="A53" s="639" t="s">
        <v>808</v>
      </c>
      <c r="B53" s="638" t="s">
        <v>4395</v>
      </c>
      <c r="C53" s="639" t="s">
        <v>2379</v>
      </c>
      <c r="D53" s="640" t="s">
        <v>1146</v>
      </c>
      <c r="E53" s="640" t="s">
        <v>935</v>
      </c>
      <c r="F53" s="639" t="s">
        <v>657</v>
      </c>
      <c r="G53" s="638"/>
      <c r="H53" s="642">
        <v>150</v>
      </c>
      <c r="I53" s="642">
        <v>94</v>
      </c>
      <c r="J53" s="705">
        <v>90000</v>
      </c>
      <c r="K53" s="643">
        <v>27</v>
      </c>
      <c r="L53" s="1047">
        <f t="shared" si="24"/>
        <v>4050</v>
      </c>
      <c r="M53" s="580">
        <f t="shared" si="25"/>
        <v>4.05</v>
      </c>
      <c r="N53" s="898">
        <f t="shared" si="26"/>
        <v>13500000</v>
      </c>
      <c r="O53" s="898">
        <f t="shared" si="27"/>
        <v>8460000</v>
      </c>
      <c r="P53" s="638"/>
      <c r="Q53" s="638"/>
      <c r="R53" s="639" t="s">
        <v>1407</v>
      </c>
      <c r="S53" s="639" t="s">
        <v>341</v>
      </c>
      <c r="T53" s="639" t="s">
        <v>68</v>
      </c>
      <c r="U53" s="639" t="s">
        <v>152</v>
      </c>
    </row>
    <row r="54" spans="1:21" s="34" customFormat="1" ht="20.25" customHeight="1">
      <c r="A54" s="639" t="s">
        <v>808</v>
      </c>
      <c r="B54" s="638" t="s">
        <v>4395</v>
      </c>
      <c r="C54" s="639" t="s">
        <v>2379</v>
      </c>
      <c r="D54" s="640" t="s">
        <v>1146</v>
      </c>
      <c r="E54" s="640" t="s">
        <v>935</v>
      </c>
      <c r="F54" s="639" t="s">
        <v>350</v>
      </c>
      <c r="G54" s="638"/>
      <c r="H54" s="642">
        <v>260</v>
      </c>
      <c r="I54" s="642">
        <v>236</v>
      </c>
      <c r="J54" s="705">
        <v>25200</v>
      </c>
      <c r="K54" s="643">
        <v>0</v>
      </c>
      <c r="L54" s="1047">
        <f t="shared" si="24"/>
        <v>0</v>
      </c>
      <c r="M54" s="580">
        <f t="shared" si="25"/>
        <v>0</v>
      </c>
      <c r="N54" s="898">
        <f t="shared" si="26"/>
        <v>6552000</v>
      </c>
      <c r="O54" s="898">
        <f t="shared" si="27"/>
        <v>5947200</v>
      </c>
      <c r="P54" s="638"/>
      <c r="Q54" s="638"/>
      <c r="R54" s="639" t="s">
        <v>1407</v>
      </c>
      <c r="S54" s="639" t="s">
        <v>336</v>
      </c>
      <c r="T54" s="639" t="s">
        <v>73</v>
      </c>
      <c r="U54" s="639" t="s">
        <v>152</v>
      </c>
    </row>
    <row r="55" spans="1:21" s="34" customFormat="1" ht="20.25" customHeight="1">
      <c r="A55" s="639" t="s">
        <v>808</v>
      </c>
      <c r="B55" s="638" t="s">
        <v>4395</v>
      </c>
      <c r="C55" s="639" t="s">
        <v>2379</v>
      </c>
      <c r="D55" s="640" t="s">
        <v>1146</v>
      </c>
      <c r="E55" s="640" t="s">
        <v>935</v>
      </c>
      <c r="F55" s="639" t="s">
        <v>764</v>
      </c>
      <c r="G55" s="638"/>
      <c r="H55" s="642">
        <v>157</v>
      </c>
      <c r="I55" s="642">
        <v>101</v>
      </c>
      <c r="J55" s="705">
        <v>12150</v>
      </c>
      <c r="K55" s="643">
        <v>0</v>
      </c>
      <c r="L55" s="1047">
        <f t="shared" si="24"/>
        <v>0</v>
      </c>
      <c r="M55" s="580">
        <f t="shared" si="25"/>
        <v>0</v>
      </c>
      <c r="N55" s="898">
        <f t="shared" si="26"/>
        <v>1907550</v>
      </c>
      <c r="O55" s="898">
        <f t="shared" si="27"/>
        <v>1227150</v>
      </c>
      <c r="P55" s="638"/>
      <c r="Q55" s="638"/>
      <c r="R55" s="639" t="s">
        <v>1407</v>
      </c>
      <c r="S55" s="639" t="s">
        <v>360</v>
      </c>
      <c r="T55" s="639" t="s">
        <v>73</v>
      </c>
      <c r="U55" s="639" t="s">
        <v>152</v>
      </c>
    </row>
    <row r="56" spans="1:21" s="34" customFormat="1" ht="20.25" customHeight="1">
      <c r="A56" s="639" t="s">
        <v>808</v>
      </c>
      <c r="B56" s="638" t="s">
        <v>4395</v>
      </c>
      <c r="C56" s="639" t="s">
        <v>2379</v>
      </c>
      <c r="D56" s="640" t="s">
        <v>1146</v>
      </c>
      <c r="E56" s="640" t="s">
        <v>935</v>
      </c>
      <c r="F56" s="639" t="s">
        <v>2383</v>
      </c>
      <c r="G56" s="638"/>
      <c r="H56" s="642">
        <v>158</v>
      </c>
      <c r="I56" s="642">
        <v>102</v>
      </c>
      <c r="J56" s="705">
        <v>29160</v>
      </c>
      <c r="K56" s="643">
        <v>0</v>
      </c>
      <c r="L56" s="1047">
        <f t="shared" si="24"/>
        <v>0</v>
      </c>
      <c r="M56" s="580">
        <f t="shared" si="25"/>
        <v>0</v>
      </c>
      <c r="N56" s="898">
        <f t="shared" si="26"/>
        <v>4607280</v>
      </c>
      <c r="O56" s="898">
        <f t="shared" si="27"/>
        <v>2974320</v>
      </c>
      <c r="P56" s="638"/>
      <c r="Q56" s="638"/>
      <c r="R56" s="639" t="s">
        <v>1407</v>
      </c>
      <c r="S56" s="639" t="s">
        <v>358</v>
      </c>
      <c r="T56" s="639" t="s">
        <v>73</v>
      </c>
      <c r="U56" s="639" t="s">
        <v>152</v>
      </c>
    </row>
    <row r="57" spans="1:21" s="34" customFormat="1" ht="20.25" customHeight="1">
      <c r="A57" s="639" t="s">
        <v>808</v>
      </c>
      <c r="B57" s="638" t="s">
        <v>4395</v>
      </c>
      <c r="C57" s="639" t="s">
        <v>2379</v>
      </c>
      <c r="D57" s="640" t="s">
        <v>1146</v>
      </c>
      <c r="E57" s="640" t="s">
        <v>935</v>
      </c>
      <c r="F57" s="639" t="s">
        <v>338</v>
      </c>
      <c r="G57" s="638"/>
      <c r="H57" s="642">
        <v>126</v>
      </c>
      <c r="I57" s="642">
        <v>102</v>
      </c>
      <c r="J57" s="705">
        <v>4298</v>
      </c>
      <c r="K57" s="643">
        <v>0</v>
      </c>
      <c r="L57" s="1047">
        <f t="shared" si="24"/>
        <v>0</v>
      </c>
      <c r="M57" s="580">
        <f t="shared" si="25"/>
        <v>0</v>
      </c>
      <c r="N57" s="898">
        <f t="shared" si="26"/>
        <v>541548</v>
      </c>
      <c r="O57" s="898">
        <f t="shared" si="27"/>
        <v>438396</v>
      </c>
      <c r="P57" s="638"/>
      <c r="Q57" s="638"/>
      <c r="R57" s="639" t="s">
        <v>1407</v>
      </c>
      <c r="S57" s="639" t="s">
        <v>336</v>
      </c>
      <c r="T57" s="639" t="s">
        <v>73</v>
      </c>
      <c r="U57" s="639" t="s">
        <v>152</v>
      </c>
    </row>
    <row r="58" spans="1:21" s="34" customFormat="1" ht="20.25" customHeight="1">
      <c r="A58" s="639" t="s">
        <v>808</v>
      </c>
      <c r="B58" s="638" t="s">
        <v>4395</v>
      </c>
      <c r="C58" s="639" t="s">
        <v>2379</v>
      </c>
      <c r="D58" s="640" t="s">
        <v>1146</v>
      </c>
      <c r="E58" s="640" t="s">
        <v>935</v>
      </c>
      <c r="F58" s="639" t="s">
        <v>2385</v>
      </c>
      <c r="G58" s="638"/>
      <c r="H58" s="642">
        <v>197</v>
      </c>
      <c r="I58" s="642">
        <v>173</v>
      </c>
      <c r="J58" s="705">
        <v>102980</v>
      </c>
      <c r="K58" s="643">
        <v>0</v>
      </c>
      <c r="L58" s="1047">
        <f t="shared" si="24"/>
        <v>0</v>
      </c>
      <c r="M58" s="580">
        <f t="shared" si="25"/>
        <v>0</v>
      </c>
      <c r="N58" s="898">
        <f t="shared" si="26"/>
        <v>20287060</v>
      </c>
      <c r="O58" s="898">
        <f t="shared" si="27"/>
        <v>17815540</v>
      </c>
      <c r="P58" s="638"/>
      <c r="Q58" s="638"/>
      <c r="R58" s="639" t="s">
        <v>1407</v>
      </c>
      <c r="S58" s="639" t="s">
        <v>358</v>
      </c>
      <c r="T58" s="639" t="s">
        <v>73</v>
      </c>
      <c r="U58" s="639" t="s">
        <v>152</v>
      </c>
    </row>
    <row r="59" spans="1:21" s="34" customFormat="1" ht="20.25" customHeight="1">
      <c r="A59" s="639" t="s">
        <v>808</v>
      </c>
      <c r="B59" s="638" t="s">
        <v>4395</v>
      </c>
      <c r="C59" s="639" t="s">
        <v>2379</v>
      </c>
      <c r="D59" s="640" t="s">
        <v>1146</v>
      </c>
      <c r="E59" s="640" t="s">
        <v>935</v>
      </c>
      <c r="F59" s="639" t="s">
        <v>985</v>
      </c>
      <c r="G59" s="638"/>
      <c r="H59" s="642">
        <v>162</v>
      </c>
      <c r="I59" s="642">
        <v>138</v>
      </c>
      <c r="J59" s="705">
        <v>7200</v>
      </c>
      <c r="K59" s="643">
        <v>0</v>
      </c>
      <c r="L59" s="1047">
        <f t="shared" si="24"/>
        <v>0</v>
      </c>
      <c r="M59" s="580">
        <f t="shared" si="25"/>
        <v>0</v>
      </c>
      <c r="N59" s="898">
        <f t="shared" si="26"/>
        <v>1166400</v>
      </c>
      <c r="O59" s="898">
        <f t="shared" si="27"/>
        <v>993600</v>
      </c>
      <c r="P59" s="638"/>
      <c r="Q59" s="638" t="s">
        <v>2568</v>
      </c>
      <c r="R59" s="639" t="s">
        <v>1407</v>
      </c>
      <c r="S59" s="639" t="s">
        <v>336</v>
      </c>
      <c r="T59" s="639" t="s">
        <v>73</v>
      </c>
      <c r="U59" s="639" t="s">
        <v>152</v>
      </c>
    </row>
    <row r="60" spans="1:21" s="34" customFormat="1" ht="20.25" customHeight="1">
      <c r="A60" s="639" t="s">
        <v>808</v>
      </c>
      <c r="B60" s="638" t="s">
        <v>4395</v>
      </c>
      <c r="C60" s="639" t="s">
        <v>2379</v>
      </c>
      <c r="D60" s="640" t="s">
        <v>1146</v>
      </c>
      <c r="E60" s="640" t="s">
        <v>935</v>
      </c>
      <c r="F60" s="639" t="s">
        <v>985</v>
      </c>
      <c r="G60" s="638"/>
      <c r="H60" s="642">
        <v>162</v>
      </c>
      <c r="I60" s="642">
        <v>138</v>
      </c>
      <c r="J60" s="705">
        <v>7200</v>
      </c>
      <c r="K60" s="643">
        <v>0</v>
      </c>
      <c r="L60" s="1047">
        <f t="shared" si="24"/>
        <v>0</v>
      </c>
      <c r="M60" s="580">
        <f t="shared" si="25"/>
        <v>0</v>
      </c>
      <c r="N60" s="898">
        <f t="shared" si="26"/>
        <v>1166400</v>
      </c>
      <c r="O60" s="898">
        <f t="shared" si="27"/>
        <v>993600</v>
      </c>
      <c r="P60" s="638"/>
      <c r="Q60" s="638" t="s">
        <v>2568</v>
      </c>
      <c r="R60" s="639" t="s">
        <v>1407</v>
      </c>
      <c r="S60" s="639" t="s">
        <v>336</v>
      </c>
      <c r="T60" s="639" t="s">
        <v>73</v>
      </c>
      <c r="U60" s="639" t="s">
        <v>152</v>
      </c>
    </row>
    <row r="61" spans="1:21" s="34" customFormat="1" ht="20.25" customHeight="1">
      <c r="A61" s="639" t="s">
        <v>41</v>
      </c>
      <c r="B61" s="638" t="s">
        <v>4367</v>
      </c>
      <c r="C61" s="639" t="s">
        <v>2812</v>
      </c>
      <c r="D61" s="640" t="s">
        <v>952</v>
      </c>
      <c r="E61" s="640" t="s">
        <v>991</v>
      </c>
      <c r="F61" s="639" t="s">
        <v>385</v>
      </c>
      <c r="G61" s="638"/>
      <c r="H61" s="642">
        <v>510</v>
      </c>
      <c r="I61" s="642">
        <v>20</v>
      </c>
      <c r="J61" s="705">
        <v>750</v>
      </c>
      <c r="K61" s="643">
        <v>0</v>
      </c>
      <c r="L61" s="1047">
        <f t="shared" si="24"/>
        <v>0</v>
      </c>
      <c r="M61" s="580">
        <f t="shared" si="25"/>
        <v>0</v>
      </c>
      <c r="N61" s="898">
        <f t="shared" si="26"/>
        <v>382500</v>
      </c>
      <c r="O61" s="898">
        <f t="shared" si="27"/>
        <v>15000</v>
      </c>
      <c r="P61" s="638"/>
      <c r="Q61" s="638"/>
      <c r="R61" s="639" t="s">
        <v>759</v>
      </c>
      <c r="S61" s="639" t="s">
        <v>2803</v>
      </c>
      <c r="T61" s="639" t="s">
        <v>73</v>
      </c>
      <c r="U61" s="639" t="s">
        <v>109</v>
      </c>
    </row>
    <row r="62" spans="1:21" s="34" customFormat="1" ht="20.25" customHeight="1">
      <c r="A62" s="639" t="s">
        <v>3374</v>
      </c>
      <c r="B62" s="638" t="s">
        <v>4371</v>
      </c>
      <c r="C62" s="639" t="s">
        <v>399</v>
      </c>
      <c r="D62" s="640" t="s">
        <v>991</v>
      </c>
      <c r="E62" s="640" t="s">
        <v>991</v>
      </c>
      <c r="F62" s="639" t="s">
        <v>517</v>
      </c>
      <c r="G62" s="638"/>
      <c r="H62" s="642">
        <v>1694</v>
      </c>
      <c r="I62" s="642">
        <v>854</v>
      </c>
      <c r="J62" s="705">
        <v>55834</v>
      </c>
      <c r="K62" s="643">
        <v>16</v>
      </c>
      <c r="L62" s="1047">
        <f t="shared" si="24"/>
        <v>27104</v>
      </c>
      <c r="M62" s="580">
        <f t="shared" si="25"/>
        <v>27.103999999999999</v>
      </c>
      <c r="N62" s="898">
        <f t="shared" si="26"/>
        <v>94582796</v>
      </c>
      <c r="O62" s="898">
        <f t="shared" si="27"/>
        <v>47682236</v>
      </c>
      <c r="P62" s="638"/>
      <c r="Q62" s="638" t="s">
        <v>1198</v>
      </c>
      <c r="R62" s="639" t="s">
        <v>3735</v>
      </c>
      <c r="S62" s="639" t="s">
        <v>270</v>
      </c>
      <c r="T62" s="639" t="s">
        <v>60</v>
      </c>
      <c r="U62" s="639" t="s">
        <v>1076</v>
      </c>
    </row>
    <row r="63" spans="1:21" s="34" customFormat="1" ht="20.25" customHeight="1">
      <c r="A63" s="639" t="s">
        <v>3891</v>
      </c>
      <c r="B63" s="638" t="s">
        <v>4396</v>
      </c>
      <c r="C63" s="639" t="s">
        <v>2168</v>
      </c>
      <c r="D63" s="640" t="s">
        <v>991</v>
      </c>
      <c r="E63" s="640" t="s">
        <v>991</v>
      </c>
      <c r="F63" s="639" t="s">
        <v>3900</v>
      </c>
      <c r="G63" s="638"/>
      <c r="H63" s="642">
        <v>162</v>
      </c>
      <c r="I63" s="642">
        <v>20</v>
      </c>
      <c r="J63" s="705">
        <v>179695</v>
      </c>
      <c r="K63" s="643">
        <v>9.4</v>
      </c>
      <c r="L63" s="1047">
        <f t="shared" si="24"/>
        <v>1522.8</v>
      </c>
      <c r="M63" s="580">
        <f t="shared" si="25"/>
        <v>1.5227999999999999</v>
      </c>
      <c r="N63" s="898">
        <f t="shared" si="26"/>
        <v>29110590</v>
      </c>
      <c r="O63" s="898">
        <f t="shared" si="27"/>
        <v>3593900</v>
      </c>
      <c r="P63" s="638"/>
      <c r="Q63" s="638"/>
      <c r="R63" s="639" t="s">
        <v>3864</v>
      </c>
      <c r="S63" s="639" t="s">
        <v>354</v>
      </c>
      <c r="T63" s="639" t="s">
        <v>70</v>
      </c>
      <c r="U63" s="639" t="s">
        <v>213</v>
      </c>
    </row>
    <row r="64" spans="1:21" s="34" customFormat="1" ht="20.25" customHeight="1">
      <c r="A64" s="639" t="s">
        <v>3772</v>
      </c>
      <c r="B64" s="638" t="s">
        <v>4380</v>
      </c>
      <c r="C64" s="639" t="s">
        <v>425</v>
      </c>
      <c r="D64" s="640" t="s">
        <v>952</v>
      </c>
      <c r="E64" s="640" t="s">
        <v>991</v>
      </c>
      <c r="F64" s="639" t="s">
        <v>440</v>
      </c>
      <c r="G64" s="638"/>
      <c r="H64" s="642">
        <v>70</v>
      </c>
      <c r="I64" s="642">
        <v>64</v>
      </c>
      <c r="J64" s="705">
        <v>208076</v>
      </c>
      <c r="K64" s="643"/>
      <c r="L64" s="1047">
        <f t="shared" si="24"/>
        <v>0</v>
      </c>
      <c r="M64" s="580">
        <f t="shared" si="25"/>
        <v>0</v>
      </c>
      <c r="N64" s="898">
        <f t="shared" si="26"/>
        <v>14565320</v>
      </c>
      <c r="O64" s="898">
        <f t="shared" si="27"/>
        <v>13316864</v>
      </c>
      <c r="P64" s="638"/>
      <c r="Q64" s="638"/>
      <c r="R64" s="639" t="s">
        <v>372</v>
      </c>
      <c r="S64" s="639" t="s">
        <v>327</v>
      </c>
      <c r="T64" s="639" t="s">
        <v>60</v>
      </c>
      <c r="U64" s="639"/>
    </row>
    <row r="65" spans="1:21" s="34" customFormat="1" ht="20.25" customHeight="1">
      <c r="A65" s="639" t="s">
        <v>3772</v>
      </c>
      <c r="B65" s="638" t="s">
        <v>4380</v>
      </c>
      <c r="C65" s="639" t="s">
        <v>425</v>
      </c>
      <c r="D65" s="640" t="s">
        <v>952</v>
      </c>
      <c r="E65" s="640" t="s">
        <v>991</v>
      </c>
      <c r="F65" s="639" t="s">
        <v>1066</v>
      </c>
      <c r="G65" s="638"/>
      <c r="H65" s="642">
        <v>80</v>
      </c>
      <c r="I65" s="642">
        <v>60</v>
      </c>
      <c r="J65" s="705">
        <v>110465</v>
      </c>
      <c r="K65" s="643"/>
      <c r="L65" s="1047">
        <f t="shared" si="24"/>
        <v>0</v>
      </c>
      <c r="M65" s="580">
        <f t="shared" si="25"/>
        <v>0</v>
      </c>
      <c r="N65" s="898">
        <f t="shared" si="26"/>
        <v>8837200</v>
      </c>
      <c r="O65" s="898">
        <f t="shared" si="27"/>
        <v>6627900</v>
      </c>
      <c r="P65" s="638"/>
      <c r="Q65" s="638"/>
      <c r="R65" s="639" t="s">
        <v>372</v>
      </c>
      <c r="S65" s="639" t="s">
        <v>361</v>
      </c>
      <c r="T65" s="639" t="s">
        <v>68</v>
      </c>
      <c r="U65" s="639"/>
    </row>
    <row r="66" spans="1:21" s="34" customFormat="1" ht="20.25" customHeight="1">
      <c r="A66" s="639" t="s">
        <v>3772</v>
      </c>
      <c r="B66" s="638" t="s">
        <v>4380</v>
      </c>
      <c r="C66" s="639" t="s">
        <v>425</v>
      </c>
      <c r="D66" s="640" t="s">
        <v>952</v>
      </c>
      <c r="E66" s="640" t="s">
        <v>991</v>
      </c>
      <c r="F66" s="639" t="s">
        <v>401</v>
      </c>
      <c r="G66" s="638"/>
      <c r="H66" s="642">
        <v>60</v>
      </c>
      <c r="I66" s="642">
        <v>20</v>
      </c>
      <c r="J66" s="705">
        <v>73892</v>
      </c>
      <c r="K66" s="643"/>
      <c r="L66" s="1047">
        <f t="shared" si="24"/>
        <v>0</v>
      </c>
      <c r="M66" s="580">
        <f t="shared" si="25"/>
        <v>0</v>
      </c>
      <c r="N66" s="898">
        <f t="shared" si="26"/>
        <v>4433520</v>
      </c>
      <c r="O66" s="898">
        <f t="shared" si="27"/>
        <v>1477840</v>
      </c>
      <c r="P66" s="638"/>
      <c r="Q66" s="638"/>
      <c r="R66" s="639" t="s">
        <v>372</v>
      </c>
      <c r="S66" s="639" t="s">
        <v>344</v>
      </c>
      <c r="T66" s="639" t="s">
        <v>60</v>
      </c>
      <c r="U66" s="639"/>
    </row>
    <row r="67" spans="1:21" s="34" customFormat="1" ht="20.25" customHeight="1">
      <c r="A67" s="639" t="s">
        <v>55</v>
      </c>
      <c r="B67" s="638" t="s">
        <v>4345</v>
      </c>
      <c r="C67" s="639" t="s">
        <v>56</v>
      </c>
      <c r="D67" s="640" t="s">
        <v>952</v>
      </c>
      <c r="E67" s="640" t="s">
        <v>935</v>
      </c>
      <c r="F67" s="639" t="s">
        <v>1325</v>
      </c>
      <c r="G67" s="638"/>
      <c r="H67" s="642">
        <v>200</v>
      </c>
      <c r="I67" s="642">
        <v>200</v>
      </c>
      <c r="J67" s="705">
        <v>11500</v>
      </c>
      <c r="K67" s="643">
        <v>0</v>
      </c>
      <c r="L67" s="1047">
        <f t="shared" ref="L67:L130" si="28">IFERROR(K67*H67,"0")</f>
        <v>0</v>
      </c>
      <c r="M67" s="580">
        <f t="shared" ref="M67:M130" si="29">IFERROR(L67/1000,"0")</f>
        <v>0</v>
      </c>
      <c r="N67" s="898">
        <f t="shared" ref="N67:N130" si="30">J67*H67</f>
        <v>2300000</v>
      </c>
      <c r="O67" s="898">
        <f t="shared" ref="O67:O130" si="31">I67*J67</f>
        <v>2300000</v>
      </c>
      <c r="P67" s="638"/>
      <c r="Q67" s="638"/>
      <c r="R67" s="639" t="s">
        <v>759</v>
      </c>
      <c r="S67" s="639" t="s">
        <v>575</v>
      </c>
      <c r="T67" s="639" t="s">
        <v>375</v>
      </c>
      <c r="U67" s="639" t="s">
        <v>109</v>
      </c>
    </row>
    <row r="68" spans="1:21" s="34" customFormat="1" ht="20.25" customHeight="1">
      <c r="A68" s="639" t="s">
        <v>55</v>
      </c>
      <c r="B68" s="638" t="s">
        <v>4346</v>
      </c>
      <c r="C68" s="639" t="s">
        <v>56</v>
      </c>
      <c r="D68" s="640" t="s">
        <v>991</v>
      </c>
      <c r="E68" s="640" t="s">
        <v>935</v>
      </c>
      <c r="F68" s="639" t="s">
        <v>1325</v>
      </c>
      <c r="G68" s="638"/>
      <c r="H68" s="642">
        <v>235</v>
      </c>
      <c r="I68" s="642">
        <v>235</v>
      </c>
      <c r="J68" s="705">
        <v>11500</v>
      </c>
      <c r="K68" s="643">
        <v>0</v>
      </c>
      <c r="L68" s="1047">
        <f t="shared" si="28"/>
        <v>0</v>
      </c>
      <c r="M68" s="580">
        <f t="shared" si="29"/>
        <v>0</v>
      </c>
      <c r="N68" s="898">
        <f t="shared" si="30"/>
        <v>2702500</v>
      </c>
      <c r="O68" s="898">
        <f t="shared" si="31"/>
        <v>2702500</v>
      </c>
      <c r="P68" s="638"/>
      <c r="Q68" s="638"/>
      <c r="R68" s="639" t="s">
        <v>759</v>
      </c>
      <c r="S68" s="639" t="s">
        <v>575</v>
      </c>
      <c r="T68" s="639" t="s">
        <v>375</v>
      </c>
      <c r="U68" s="639" t="s">
        <v>109</v>
      </c>
    </row>
    <row r="69" spans="1:21" s="34" customFormat="1" ht="20.25" customHeight="1">
      <c r="A69" s="639" t="s">
        <v>781</v>
      </c>
      <c r="B69" s="638" t="s">
        <v>4345</v>
      </c>
      <c r="C69" s="639" t="s">
        <v>912</v>
      </c>
      <c r="D69" s="640" t="s">
        <v>952</v>
      </c>
      <c r="E69" s="640" t="s">
        <v>991</v>
      </c>
      <c r="F69" s="639" t="s">
        <v>1325</v>
      </c>
      <c r="G69" s="638"/>
      <c r="H69" s="642">
        <v>200</v>
      </c>
      <c r="I69" s="642">
        <v>200</v>
      </c>
      <c r="J69" s="705">
        <v>11649</v>
      </c>
      <c r="K69" s="643">
        <v>0</v>
      </c>
      <c r="L69" s="1047">
        <f t="shared" si="28"/>
        <v>0</v>
      </c>
      <c r="M69" s="580">
        <f t="shared" si="29"/>
        <v>0</v>
      </c>
      <c r="N69" s="898">
        <f t="shared" si="30"/>
        <v>2329800</v>
      </c>
      <c r="O69" s="898">
        <f t="shared" si="31"/>
        <v>2329800</v>
      </c>
      <c r="P69" s="638"/>
      <c r="Q69" s="638"/>
      <c r="R69" s="639" t="s">
        <v>372</v>
      </c>
      <c r="S69" s="639" t="s">
        <v>575</v>
      </c>
      <c r="T69" s="639" t="s">
        <v>375</v>
      </c>
      <c r="U69" s="639" t="s">
        <v>152</v>
      </c>
    </row>
    <row r="70" spans="1:21" s="34" customFormat="1" ht="20.25" customHeight="1">
      <c r="A70" s="639" t="s">
        <v>781</v>
      </c>
      <c r="B70" s="638" t="s">
        <v>4346</v>
      </c>
      <c r="C70" s="639" t="s">
        <v>912</v>
      </c>
      <c r="D70" s="640" t="s">
        <v>952</v>
      </c>
      <c r="E70" s="640" t="s">
        <v>991</v>
      </c>
      <c r="F70" s="639" t="s">
        <v>1325</v>
      </c>
      <c r="G70" s="638"/>
      <c r="H70" s="642">
        <v>344</v>
      </c>
      <c r="I70" s="642">
        <v>344</v>
      </c>
      <c r="J70" s="705">
        <v>11649</v>
      </c>
      <c r="K70" s="643">
        <v>0</v>
      </c>
      <c r="L70" s="1047">
        <f t="shared" si="28"/>
        <v>0</v>
      </c>
      <c r="M70" s="580">
        <f t="shared" si="29"/>
        <v>0</v>
      </c>
      <c r="N70" s="898">
        <f t="shared" si="30"/>
        <v>4007256</v>
      </c>
      <c r="O70" s="898">
        <f t="shared" si="31"/>
        <v>4007256</v>
      </c>
      <c r="P70" s="638"/>
      <c r="Q70" s="638"/>
      <c r="R70" s="639" t="s">
        <v>372</v>
      </c>
      <c r="S70" s="639" t="s">
        <v>575</v>
      </c>
      <c r="T70" s="639" t="s">
        <v>375</v>
      </c>
      <c r="U70" s="639" t="s">
        <v>152</v>
      </c>
    </row>
    <row r="71" spans="1:21" s="34" customFormat="1" ht="20.25" customHeight="1">
      <c r="A71" s="639" t="s">
        <v>324</v>
      </c>
      <c r="B71" s="638" t="s">
        <v>4347</v>
      </c>
      <c r="C71" s="639" t="s">
        <v>1073</v>
      </c>
      <c r="D71" s="640" t="s">
        <v>952</v>
      </c>
      <c r="E71" s="640" t="s">
        <v>991</v>
      </c>
      <c r="F71" s="639" t="s">
        <v>1387</v>
      </c>
      <c r="G71" s="638"/>
      <c r="H71" s="642">
        <v>153</v>
      </c>
      <c r="I71" s="642">
        <v>153</v>
      </c>
      <c r="J71" s="705">
        <v>12122</v>
      </c>
      <c r="K71" s="643">
        <v>0</v>
      </c>
      <c r="L71" s="1047">
        <f t="shared" si="28"/>
        <v>0</v>
      </c>
      <c r="M71" s="580">
        <f t="shared" si="29"/>
        <v>0</v>
      </c>
      <c r="N71" s="898">
        <f t="shared" si="30"/>
        <v>1854666</v>
      </c>
      <c r="O71" s="898">
        <f t="shared" si="31"/>
        <v>1854666</v>
      </c>
      <c r="P71" s="638"/>
      <c r="Q71" s="638"/>
      <c r="R71" s="639" t="s">
        <v>372</v>
      </c>
      <c r="S71" s="639" t="s">
        <v>577</v>
      </c>
      <c r="T71" s="639" t="s">
        <v>375</v>
      </c>
      <c r="U71" s="639" t="s">
        <v>213</v>
      </c>
    </row>
    <row r="72" spans="1:21" s="34" customFormat="1" ht="20.25" customHeight="1">
      <c r="A72" s="639" t="s">
        <v>324</v>
      </c>
      <c r="B72" s="638" t="s">
        <v>4347</v>
      </c>
      <c r="C72" s="639" t="s">
        <v>1073</v>
      </c>
      <c r="D72" s="640" t="s">
        <v>952</v>
      </c>
      <c r="E72" s="640" t="s">
        <v>991</v>
      </c>
      <c r="F72" s="639" t="s">
        <v>565</v>
      </c>
      <c r="G72" s="638"/>
      <c r="H72" s="642">
        <v>153</v>
      </c>
      <c r="I72" s="642">
        <v>153</v>
      </c>
      <c r="J72" s="705">
        <v>34281</v>
      </c>
      <c r="K72" s="643">
        <v>0</v>
      </c>
      <c r="L72" s="1047">
        <f t="shared" si="28"/>
        <v>0</v>
      </c>
      <c r="M72" s="580">
        <f t="shared" si="29"/>
        <v>0</v>
      </c>
      <c r="N72" s="898">
        <f t="shared" si="30"/>
        <v>5244993</v>
      </c>
      <c r="O72" s="898">
        <f t="shared" si="31"/>
        <v>5244993</v>
      </c>
      <c r="P72" s="638"/>
      <c r="Q72" s="638"/>
      <c r="R72" s="639" t="s">
        <v>372</v>
      </c>
      <c r="S72" s="639" t="s">
        <v>271</v>
      </c>
      <c r="T72" s="639" t="s">
        <v>73</v>
      </c>
      <c r="U72" s="639" t="s">
        <v>213</v>
      </c>
    </row>
    <row r="73" spans="1:21" s="34" customFormat="1" ht="20.25" customHeight="1">
      <c r="A73" s="639" t="s">
        <v>324</v>
      </c>
      <c r="B73" s="638" t="s">
        <v>4347</v>
      </c>
      <c r="C73" s="639" t="s">
        <v>1073</v>
      </c>
      <c r="D73" s="640" t="s">
        <v>952</v>
      </c>
      <c r="E73" s="640" t="s">
        <v>991</v>
      </c>
      <c r="F73" s="639" t="s">
        <v>881</v>
      </c>
      <c r="G73" s="638"/>
      <c r="H73" s="642">
        <v>153</v>
      </c>
      <c r="I73" s="642">
        <v>153</v>
      </c>
      <c r="J73" s="705">
        <v>9667</v>
      </c>
      <c r="K73" s="643">
        <v>0</v>
      </c>
      <c r="L73" s="1047">
        <f t="shared" si="28"/>
        <v>0</v>
      </c>
      <c r="M73" s="580">
        <f t="shared" si="29"/>
        <v>0</v>
      </c>
      <c r="N73" s="898">
        <f t="shared" si="30"/>
        <v>1479051</v>
      </c>
      <c r="O73" s="898">
        <f t="shared" si="31"/>
        <v>1479051</v>
      </c>
      <c r="P73" s="638"/>
      <c r="Q73" s="638"/>
      <c r="R73" s="639" t="s">
        <v>372</v>
      </c>
      <c r="S73" s="639" t="s">
        <v>336</v>
      </c>
      <c r="T73" s="639" t="s">
        <v>73</v>
      </c>
      <c r="U73" s="639" t="s">
        <v>213</v>
      </c>
    </row>
    <row r="74" spans="1:21" s="34" customFormat="1" ht="20.25" customHeight="1">
      <c r="A74" s="639" t="s">
        <v>324</v>
      </c>
      <c r="B74" s="638" t="s">
        <v>4347</v>
      </c>
      <c r="C74" s="639" t="s">
        <v>1073</v>
      </c>
      <c r="D74" s="640" t="s">
        <v>952</v>
      </c>
      <c r="E74" s="640" t="s">
        <v>991</v>
      </c>
      <c r="F74" s="639" t="s">
        <v>882</v>
      </c>
      <c r="G74" s="638"/>
      <c r="H74" s="642">
        <v>153</v>
      </c>
      <c r="I74" s="642">
        <v>153</v>
      </c>
      <c r="J74" s="705">
        <v>7608</v>
      </c>
      <c r="K74" s="643">
        <v>0</v>
      </c>
      <c r="L74" s="1047">
        <f t="shared" si="28"/>
        <v>0</v>
      </c>
      <c r="M74" s="580">
        <f t="shared" si="29"/>
        <v>0</v>
      </c>
      <c r="N74" s="898">
        <f t="shared" si="30"/>
        <v>1164024</v>
      </c>
      <c r="O74" s="898">
        <f t="shared" si="31"/>
        <v>1164024</v>
      </c>
      <c r="P74" s="638"/>
      <c r="Q74" s="638"/>
      <c r="R74" s="639" t="s">
        <v>372</v>
      </c>
      <c r="S74" s="639" t="s">
        <v>336</v>
      </c>
      <c r="T74" s="639" t="s">
        <v>73</v>
      </c>
      <c r="U74" s="639" t="s">
        <v>213</v>
      </c>
    </row>
    <row r="75" spans="1:21" s="34" customFormat="1" ht="20.25" customHeight="1">
      <c r="A75" s="639" t="s">
        <v>324</v>
      </c>
      <c r="B75" s="638" t="s">
        <v>4347</v>
      </c>
      <c r="C75" s="639" t="s">
        <v>1073</v>
      </c>
      <c r="D75" s="640" t="s">
        <v>952</v>
      </c>
      <c r="E75" s="640" t="s">
        <v>991</v>
      </c>
      <c r="F75" s="639" t="s">
        <v>638</v>
      </c>
      <c r="G75" s="638"/>
      <c r="H75" s="642">
        <v>153</v>
      </c>
      <c r="I75" s="642">
        <v>153</v>
      </c>
      <c r="J75" s="705">
        <v>29000</v>
      </c>
      <c r="K75" s="643">
        <v>0</v>
      </c>
      <c r="L75" s="1047">
        <f t="shared" si="28"/>
        <v>0</v>
      </c>
      <c r="M75" s="580">
        <f t="shared" si="29"/>
        <v>0</v>
      </c>
      <c r="N75" s="898">
        <f t="shared" si="30"/>
        <v>4437000</v>
      </c>
      <c r="O75" s="898">
        <f t="shared" si="31"/>
        <v>4437000</v>
      </c>
      <c r="P75" s="638"/>
      <c r="Q75" s="638"/>
      <c r="R75" s="639" t="s">
        <v>372</v>
      </c>
      <c r="S75" s="639" t="s">
        <v>360</v>
      </c>
      <c r="T75" s="639" t="s">
        <v>73</v>
      </c>
      <c r="U75" s="639" t="s">
        <v>213</v>
      </c>
    </row>
    <row r="76" spans="1:21" s="34" customFormat="1" ht="20.25" customHeight="1">
      <c r="A76" s="639" t="s">
        <v>324</v>
      </c>
      <c r="B76" s="638" t="s">
        <v>4347</v>
      </c>
      <c r="C76" s="639" t="s">
        <v>1073</v>
      </c>
      <c r="D76" s="640" t="s">
        <v>952</v>
      </c>
      <c r="E76" s="640" t="s">
        <v>991</v>
      </c>
      <c r="F76" s="639" t="s">
        <v>2292</v>
      </c>
      <c r="G76" s="638"/>
      <c r="H76" s="642">
        <v>99</v>
      </c>
      <c r="I76" s="642">
        <v>99</v>
      </c>
      <c r="J76" s="705">
        <v>51299</v>
      </c>
      <c r="K76" s="643">
        <v>0</v>
      </c>
      <c r="L76" s="1047">
        <f t="shared" si="28"/>
        <v>0</v>
      </c>
      <c r="M76" s="580">
        <f t="shared" si="29"/>
        <v>0</v>
      </c>
      <c r="N76" s="898">
        <f t="shared" si="30"/>
        <v>5078601</v>
      </c>
      <c r="O76" s="898">
        <f t="shared" si="31"/>
        <v>5078601</v>
      </c>
      <c r="P76" s="638"/>
      <c r="Q76" s="638"/>
      <c r="R76" s="639" t="s">
        <v>372</v>
      </c>
      <c r="S76" s="639" t="s">
        <v>272</v>
      </c>
      <c r="T76" s="639" t="s">
        <v>73</v>
      </c>
      <c r="U76" s="639" t="s">
        <v>213</v>
      </c>
    </row>
    <row r="77" spans="1:21" s="34" customFormat="1" ht="20.25" customHeight="1">
      <c r="A77" s="639" t="s">
        <v>324</v>
      </c>
      <c r="B77" s="638" t="s">
        <v>4347</v>
      </c>
      <c r="C77" s="639" t="s">
        <v>1073</v>
      </c>
      <c r="D77" s="640" t="s">
        <v>952</v>
      </c>
      <c r="E77" s="640" t="s">
        <v>991</v>
      </c>
      <c r="F77" s="639" t="s">
        <v>2294</v>
      </c>
      <c r="G77" s="638"/>
      <c r="H77" s="642">
        <v>54</v>
      </c>
      <c r="I77" s="642">
        <v>54</v>
      </c>
      <c r="J77" s="705">
        <v>12261</v>
      </c>
      <c r="K77" s="643">
        <v>0</v>
      </c>
      <c r="L77" s="1047">
        <f t="shared" si="28"/>
        <v>0</v>
      </c>
      <c r="M77" s="580">
        <f t="shared" si="29"/>
        <v>0</v>
      </c>
      <c r="N77" s="898">
        <f t="shared" si="30"/>
        <v>662094</v>
      </c>
      <c r="O77" s="898">
        <f t="shared" si="31"/>
        <v>662094</v>
      </c>
      <c r="P77" s="638"/>
      <c r="Q77" s="638"/>
      <c r="R77" s="639" t="s">
        <v>372</v>
      </c>
      <c r="S77" s="639" t="s">
        <v>336</v>
      </c>
      <c r="T77" s="639" t="s">
        <v>73</v>
      </c>
      <c r="U77" s="639" t="s">
        <v>213</v>
      </c>
    </row>
    <row r="78" spans="1:21" s="34" customFormat="1" ht="20.25" customHeight="1">
      <c r="A78" s="639" t="s">
        <v>324</v>
      </c>
      <c r="B78" s="638" t="s">
        <v>4347</v>
      </c>
      <c r="C78" s="639" t="s">
        <v>1073</v>
      </c>
      <c r="D78" s="640" t="s">
        <v>952</v>
      </c>
      <c r="E78" s="640" t="s">
        <v>991</v>
      </c>
      <c r="F78" s="639" t="s">
        <v>2295</v>
      </c>
      <c r="G78" s="638"/>
      <c r="H78" s="642">
        <v>54</v>
      </c>
      <c r="I78" s="642">
        <v>54</v>
      </c>
      <c r="J78" s="705">
        <v>81739</v>
      </c>
      <c r="K78" s="643">
        <v>0</v>
      </c>
      <c r="L78" s="1047">
        <f t="shared" si="28"/>
        <v>0</v>
      </c>
      <c r="M78" s="580">
        <f t="shared" si="29"/>
        <v>0</v>
      </c>
      <c r="N78" s="898">
        <f t="shared" si="30"/>
        <v>4413906</v>
      </c>
      <c r="O78" s="898">
        <f t="shared" si="31"/>
        <v>4413906</v>
      </c>
      <c r="P78" s="638"/>
      <c r="Q78" s="638"/>
      <c r="R78" s="639" t="s">
        <v>372</v>
      </c>
      <c r="S78" s="639" t="s">
        <v>276</v>
      </c>
      <c r="T78" s="639" t="s">
        <v>73</v>
      </c>
      <c r="U78" s="639" t="s">
        <v>213</v>
      </c>
    </row>
    <row r="79" spans="1:21" s="34" customFormat="1" ht="20.25" customHeight="1">
      <c r="A79" s="639" t="s">
        <v>424</v>
      </c>
      <c r="B79" s="638" t="s">
        <v>4400</v>
      </c>
      <c r="C79" s="639" t="s">
        <v>425</v>
      </c>
      <c r="D79" s="640" t="s">
        <v>523</v>
      </c>
      <c r="E79" s="640" t="s">
        <v>1599</v>
      </c>
      <c r="F79" s="639" t="s">
        <v>696</v>
      </c>
      <c r="G79" s="638"/>
      <c r="H79" s="642">
        <v>443</v>
      </c>
      <c r="I79" s="642">
        <v>443</v>
      </c>
      <c r="J79" s="705">
        <v>242005</v>
      </c>
      <c r="K79" s="643">
        <v>34.200000000000003</v>
      </c>
      <c r="L79" s="1047">
        <f t="shared" si="28"/>
        <v>15150.6</v>
      </c>
      <c r="M79" s="580">
        <f t="shared" si="29"/>
        <v>15.150600000000001</v>
      </c>
      <c r="N79" s="898">
        <f t="shared" si="30"/>
        <v>107208215</v>
      </c>
      <c r="O79" s="898">
        <f t="shared" si="31"/>
        <v>107208215</v>
      </c>
      <c r="P79" s="638"/>
      <c r="Q79" s="638" t="s">
        <v>854</v>
      </c>
      <c r="R79" s="639" t="s">
        <v>372</v>
      </c>
      <c r="S79" s="639" t="s">
        <v>343</v>
      </c>
      <c r="T79" s="639" t="s">
        <v>60</v>
      </c>
      <c r="U79" s="639" t="s">
        <v>59</v>
      </c>
    </row>
    <row r="80" spans="1:21" s="34" customFormat="1" ht="20.25" customHeight="1">
      <c r="A80" s="639" t="s">
        <v>424</v>
      </c>
      <c r="B80" s="638" t="s">
        <v>4400</v>
      </c>
      <c r="C80" s="639" t="s">
        <v>425</v>
      </c>
      <c r="D80" s="640" t="s">
        <v>523</v>
      </c>
      <c r="E80" s="640" t="s">
        <v>1599</v>
      </c>
      <c r="F80" s="639" t="s">
        <v>880</v>
      </c>
      <c r="G80" s="638"/>
      <c r="H80" s="642">
        <v>1085</v>
      </c>
      <c r="I80" s="642">
        <v>1085</v>
      </c>
      <c r="J80" s="705">
        <v>2281</v>
      </c>
      <c r="K80" s="643">
        <v>0</v>
      </c>
      <c r="L80" s="1047">
        <f t="shared" si="28"/>
        <v>0</v>
      </c>
      <c r="M80" s="580">
        <f t="shared" si="29"/>
        <v>0</v>
      </c>
      <c r="N80" s="898">
        <f t="shared" si="30"/>
        <v>2474885</v>
      </c>
      <c r="O80" s="898">
        <f t="shared" si="31"/>
        <v>2474885</v>
      </c>
      <c r="P80" s="638"/>
      <c r="Q80" s="638" t="s">
        <v>854</v>
      </c>
      <c r="R80" s="639" t="s">
        <v>372</v>
      </c>
      <c r="S80" s="639" t="s">
        <v>336</v>
      </c>
      <c r="T80" s="639" t="s">
        <v>73</v>
      </c>
      <c r="U80" s="639" t="s">
        <v>59</v>
      </c>
    </row>
    <row r="81" spans="1:21" s="34" customFormat="1" ht="20.25" customHeight="1">
      <c r="A81" s="639" t="s">
        <v>424</v>
      </c>
      <c r="B81" s="638" t="s">
        <v>4400</v>
      </c>
      <c r="C81" s="639" t="s">
        <v>425</v>
      </c>
      <c r="D81" s="640" t="s">
        <v>523</v>
      </c>
      <c r="E81" s="640" t="s">
        <v>1599</v>
      </c>
      <c r="F81" s="639" t="s">
        <v>767</v>
      </c>
      <c r="G81" s="638"/>
      <c r="H81" s="642">
        <v>48</v>
      </c>
      <c r="I81" s="642">
        <v>48</v>
      </c>
      <c r="J81" s="705">
        <v>196675</v>
      </c>
      <c r="K81" s="643">
        <v>26.2</v>
      </c>
      <c r="L81" s="1047">
        <f t="shared" si="28"/>
        <v>1257.5999999999999</v>
      </c>
      <c r="M81" s="580">
        <f t="shared" si="29"/>
        <v>1.2575999999999998</v>
      </c>
      <c r="N81" s="898">
        <f t="shared" si="30"/>
        <v>9440400</v>
      </c>
      <c r="O81" s="898">
        <f t="shared" si="31"/>
        <v>9440400</v>
      </c>
      <c r="P81" s="638"/>
      <c r="Q81" s="638" t="s">
        <v>854</v>
      </c>
      <c r="R81" s="639" t="s">
        <v>372</v>
      </c>
      <c r="S81" s="639" t="s">
        <v>343</v>
      </c>
      <c r="T81" s="639" t="s">
        <v>60</v>
      </c>
      <c r="U81" s="639" t="s">
        <v>59</v>
      </c>
    </row>
    <row r="82" spans="1:21" s="34" customFormat="1" ht="20.25" customHeight="1">
      <c r="A82" s="639" t="s">
        <v>424</v>
      </c>
      <c r="B82" s="638" t="s">
        <v>4400</v>
      </c>
      <c r="C82" s="639" t="s">
        <v>425</v>
      </c>
      <c r="D82" s="640" t="s">
        <v>523</v>
      </c>
      <c r="E82" s="640" t="s">
        <v>1599</v>
      </c>
      <c r="F82" s="639" t="s">
        <v>2983</v>
      </c>
      <c r="G82" s="638"/>
      <c r="H82" s="642">
        <v>32</v>
      </c>
      <c r="I82" s="642">
        <v>32</v>
      </c>
      <c r="J82" s="705">
        <v>173412</v>
      </c>
      <c r="K82" s="643">
        <v>29.3</v>
      </c>
      <c r="L82" s="1047">
        <f t="shared" si="28"/>
        <v>937.6</v>
      </c>
      <c r="M82" s="580">
        <f t="shared" si="29"/>
        <v>0.93759999999999999</v>
      </c>
      <c r="N82" s="898">
        <f t="shared" si="30"/>
        <v>5549184</v>
      </c>
      <c r="O82" s="898">
        <f t="shared" si="31"/>
        <v>5549184</v>
      </c>
      <c r="P82" s="638"/>
      <c r="Q82" s="638" t="s">
        <v>854</v>
      </c>
      <c r="R82" s="639" t="s">
        <v>372</v>
      </c>
      <c r="S82" s="639" t="s">
        <v>343</v>
      </c>
      <c r="T82" s="639" t="s">
        <v>60</v>
      </c>
      <c r="U82" s="639" t="s">
        <v>59</v>
      </c>
    </row>
    <row r="83" spans="1:21" s="34" customFormat="1" ht="20.25" customHeight="1">
      <c r="A83" s="639" t="s">
        <v>424</v>
      </c>
      <c r="B83" s="638" t="s">
        <v>4400</v>
      </c>
      <c r="C83" s="639" t="s">
        <v>425</v>
      </c>
      <c r="D83" s="640" t="s">
        <v>523</v>
      </c>
      <c r="E83" s="640" t="s">
        <v>1599</v>
      </c>
      <c r="F83" s="639" t="s">
        <v>427</v>
      </c>
      <c r="G83" s="638"/>
      <c r="H83" s="642">
        <v>562</v>
      </c>
      <c r="I83" s="642">
        <v>562</v>
      </c>
      <c r="J83" s="705">
        <v>224490</v>
      </c>
      <c r="K83" s="643">
        <v>42.3</v>
      </c>
      <c r="L83" s="1047">
        <f t="shared" si="28"/>
        <v>23772.6</v>
      </c>
      <c r="M83" s="580">
        <f t="shared" si="29"/>
        <v>23.772599999999997</v>
      </c>
      <c r="N83" s="898">
        <f t="shared" si="30"/>
        <v>126163380</v>
      </c>
      <c r="O83" s="898">
        <f t="shared" si="31"/>
        <v>126163380</v>
      </c>
      <c r="P83" s="638"/>
      <c r="Q83" s="638"/>
      <c r="R83" s="639" t="s">
        <v>372</v>
      </c>
      <c r="S83" s="639" t="s">
        <v>327</v>
      </c>
      <c r="T83" s="639" t="s">
        <v>60</v>
      </c>
      <c r="U83" s="639" t="s">
        <v>59</v>
      </c>
    </row>
    <row r="84" spans="1:21" s="34" customFormat="1" ht="20.25" customHeight="1">
      <c r="A84" s="639" t="s">
        <v>424</v>
      </c>
      <c r="B84" s="638" t="s">
        <v>4400</v>
      </c>
      <c r="C84" s="639" t="s">
        <v>425</v>
      </c>
      <c r="D84" s="640" t="s">
        <v>523</v>
      </c>
      <c r="E84" s="640" t="s">
        <v>1599</v>
      </c>
      <c r="F84" s="639" t="s">
        <v>880</v>
      </c>
      <c r="G84" s="638"/>
      <c r="H84" s="642">
        <v>562</v>
      </c>
      <c r="I84" s="642">
        <v>562</v>
      </c>
      <c r="J84" s="705">
        <v>3233</v>
      </c>
      <c r="K84" s="643">
        <v>0</v>
      </c>
      <c r="L84" s="1047">
        <f t="shared" si="28"/>
        <v>0</v>
      </c>
      <c r="M84" s="580">
        <f t="shared" si="29"/>
        <v>0</v>
      </c>
      <c r="N84" s="898">
        <f t="shared" si="30"/>
        <v>1816946</v>
      </c>
      <c r="O84" s="898">
        <f t="shared" si="31"/>
        <v>1816946</v>
      </c>
      <c r="P84" s="638"/>
      <c r="Q84" s="638"/>
      <c r="R84" s="639" t="s">
        <v>372</v>
      </c>
      <c r="S84" s="639" t="s">
        <v>336</v>
      </c>
      <c r="T84" s="639" t="s">
        <v>73</v>
      </c>
      <c r="U84" s="639" t="s">
        <v>59</v>
      </c>
    </row>
    <row r="85" spans="1:21" s="34" customFormat="1" ht="20.25" customHeight="1">
      <c r="A85" s="639" t="s">
        <v>424</v>
      </c>
      <c r="B85" s="638" t="s">
        <v>4400</v>
      </c>
      <c r="C85" s="639" t="s">
        <v>425</v>
      </c>
      <c r="D85" s="640" t="s">
        <v>523</v>
      </c>
      <c r="E85" s="640" t="s">
        <v>1599</v>
      </c>
      <c r="F85" s="639" t="s">
        <v>2016</v>
      </c>
      <c r="G85" s="638"/>
      <c r="H85" s="642">
        <v>446</v>
      </c>
      <c r="I85" s="642">
        <v>446</v>
      </c>
      <c r="J85" s="705">
        <v>55940</v>
      </c>
      <c r="K85" s="643">
        <v>16</v>
      </c>
      <c r="L85" s="1047">
        <f t="shared" si="28"/>
        <v>7136</v>
      </c>
      <c r="M85" s="580">
        <f t="shared" si="29"/>
        <v>7.1360000000000001</v>
      </c>
      <c r="N85" s="898">
        <f t="shared" si="30"/>
        <v>24949240</v>
      </c>
      <c r="O85" s="898">
        <f t="shared" si="31"/>
        <v>24949240</v>
      </c>
      <c r="P85" s="638"/>
      <c r="Q85" s="638" t="s">
        <v>2559</v>
      </c>
      <c r="R85" s="639" t="s">
        <v>372</v>
      </c>
      <c r="S85" s="639" t="s">
        <v>755</v>
      </c>
      <c r="T85" s="639" t="s">
        <v>68</v>
      </c>
      <c r="U85" s="639" t="s">
        <v>59</v>
      </c>
    </row>
    <row r="86" spans="1:21" s="34" customFormat="1" ht="20.25" customHeight="1">
      <c r="A86" s="639" t="s">
        <v>424</v>
      </c>
      <c r="B86" s="638" t="s">
        <v>4400</v>
      </c>
      <c r="C86" s="639" t="s">
        <v>425</v>
      </c>
      <c r="D86" s="640" t="s">
        <v>523</v>
      </c>
      <c r="E86" s="640" t="s">
        <v>1599</v>
      </c>
      <c r="F86" s="639" t="s">
        <v>656</v>
      </c>
      <c r="G86" s="638"/>
      <c r="H86" s="642">
        <v>60</v>
      </c>
      <c r="I86" s="642">
        <v>60</v>
      </c>
      <c r="J86" s="705">
        <v>86400</v>
      </c>
      <c r="K86" s="643">
        <v>19</v>
      </c>
      <c r="L86" s="1047">
        <f t="shared" si="28"/>
        <v>1140</v>
      </c>
      <c r="M86" s="580">
        <f t="shared" si="29"/>
        <v>1.1399999999999999</v>
      </c>
      <c r="N86" s="898">
        <f t="shared" si="30"/>
        <v>5184000</v>
      </c>
      <c r="O86" s="898">
        <f t="shared" si="31"/>
        <v>5184000</v>
      </c>
      <c r="P86" s="638"/>
      <c r="Q86" s="638" t="s">
        <v>2560</v>
      </c>
      <c r="R86" s="639" t="s">
        <v>372</v>
      </c>
      <c r="S86" s="639" t="s">
        <v>537</v>
      </c>
      <c r="T86" s="639" t="s">
        <v>60</v>
      </c>
      <c r="U86" s="639" t="s">
        <v>59</v>
      </c>
    </row>
    <row r="87" spans="1:21" s="34" customFormat="1" ht="20.25" customHeight="1">
      <c r="A87" s="639" t="s">
        <v>424</v>
      </c>
      <c r="B87" s="638" t="s">
        <v>4400</v>
      </c>
      <c r="C87" s="639" t="s">
        <v>425</v>
      </c>
      <c r="D87" s="640" t="s">
        <v>523</v>
      </c>
      <c r="E87" s="640" t="s">
        <v>1599</v>
      </c>
      <c r="F87" s="639" t="s">
        <v>1090</v>
      </c>
      <c r="G87" s="638"/>
      <c r="H87" s="642">
        <v>75</v>
      </c>
      <c r="I87" s="642">
        <v>75</v>
      </c>
      <c r="J87" s="705">
        <v>87379</v>
      </c>
      <c r="K87" s="643">
        <v>10.5</v>
      </c>
      <c r="L87" s="1047">
        <f t="shared" si="28"/>
        <v>787.5</v>
      </c>
      <c r="M87" s="580">
        <f t="shared" si="29"/>
        <v>0.78749999999999998</v>
      </c>
      <c r="N87" s="898">
        <f t="shared" si="30"/>
        <v>6553425</v>
      </c>
      <c r="O87" s="898">
        <f t="shared" si="31"/>
        <v>6553425</v>
      </c>
      <c r="P87" s="638"/>
      <c r="Q87" s="638"/>
      <c r="R87" s="639" t="s">
        <v>372</v>
      </c>
      <c r="S87" s="639" t="s">
        <v>344</v>
      </c>
      <c r="T87" s="639" t="s">
        <v>60</v>
      </c>
      <c r="U87" s="639" t="s">
        <v>59</v>
      </c>
    </row>
    <row r="88" spans="1:21" s="34" customFormat="1" ht="20.25" customHeight="1">
      <c r="A88" s="639" t="s">
        <v>424</v>
      </c>
      <c r="B88" s="638" t="s">
        <v>4400</v>
      </c>
      <c r="C88" s="639" t="s">
        <v>425</v>
      </c>
      <c r="D88" s="640" t="s">
        <v>523</v>
      </c>
      <c r="E88" s="640" t="s">
        <v>1599</v>
      </c>
      <c r="F88" s="639" t="s">
        <v>1066</v>
      </c>
      <c r="G88" s="638"/>
      <c r="H88" s="642">
        <v>7</v>
      </c>
      <c r="I88" s="642">
        <v>7</v>
      </c>
      <c r="J88" s="705">
        <v>121858</v>
      </c>
      <c r="K88" s="643">
        <v>40</v>
      </c>
      <c r="L88" s="1047">
        <f t="shared" si="28"/>
        <v>280</v>
      </c>
      <c r="M88" s="580">
        <f t="shared" si="29"/>
        <v>0.28000000000000003</v>
      </c>
      <c r="N88" s="898">
        <f t="shared" si="30"/>
        <v>853006</v>
      </c>
      <c r="O88" s="898">
        <f t="shared" si="31"/>
        <v>853006</v>
      </c>
      <c r="P88" s="638"/>
      <c r="Q88" s="638"/>
      <c r="R88" s="639" t="s">
        <v>372</v>
      </c>
      <c r="S88" s="639" t="s">
        <v>361</v>
      </c>
      <c r="T88" s="639" t="s">
        <v>68</v>
      </c>
      <c r="U88" s="639" t="s">
        <v>59</v>
      </c>
    </row>
    <row r="89" spans="1:21" s="34" customFormat="1" ht="20.25" customHeight="1">
      <c r="A89" s="639" t="s">
        <v>424</v>
      </c>
      <c r="B89" s="638" t="s">
        <v>4400</v>
      </c>
      <c r="C89" s="639" t="s">
        <v>425</v>
      </c>
      <c r="D89" s="640" t="s">
        <v>523</v>
      </c>
      <c r="E89" s="640" t="s">
        <v>1599</v>
      </c>
      <c r="F89" s="639" t="s">
        <v>1292</v>
      </c>
      <c r="G89" s="638"/>
      <c r="H89" s="642">
        <v>15</v>
      </c>
      <c r="I89" s="642">
        <v>15</v>
      </c>
      <c r="J89" s="705">
        <v>231954</v>
      </c>
      <c r="K89" s="643">
        <v>39</v>
      </c>
      <c r="L89" s="1047">
        <f t="shared" si="28"/>
        <v>585</v>
      </c>
      <c r="M89" s="580">
        <f t="shared" si="29"/>
        <v>0.58499999999999996</v>
      </c>
      <c r="N89" s="898">
        <f t="shared" si="30"/>
        <v>3479310</v>
      </c>
      <c r="O89" s="898">
        <f t="shared" si="31"/>
        <v>3479310</v>
      </c>
      <c r="P89" s="638"/>
      <c r="Q89" s="638"/>
      <c r="R89" s="639" t="s">
        <v>372</v>
      </c>
      <c r="S89" s="639" t="s">
        <v>364</v>
      </c>
      <c r="T89" s="639" t="s">
        <v>60</v>
      </c>
      <c r="U89" s="639" t="s">
        <v>59</v>
      </c>
    </row>
    <row r="90" spans="1:21" s="34" customFormat="1" ht="20.25" customHeight="1">
      <c r="A90" s="639" t="s">
        <v>424</v>
      </c>
      <c r="B90" s="638" t="s">
        <v>4400</v>
      </c>
      <c r="C90" s="639" t="s">
        <v>425</v>
      </c>
      <c r="D90" s="640" t="s">
        <v>523</v>
      </c>
      <c r="E90" s="640" t="s">
        <v>1599</v>
      </c>
      <c r="F90" s="639" t="s">
        <v>750</v>
      </c>
      <c r="G90" s="638"/>
      <c r="H90" s="642">
        <v>7</v>
      </c>
      <c r="I90" s="642">
        <v>7</v>
      </c>
      <c r="J90" s="705">
        <v>105294</v>
      </c>
      <c r="K90" s="643">
        <v>0</v>
      </c>
      <c r="L90" s="1047">
        <f t="shared" si="28"/>
        <v>0</v>
      </c>
      <c r="M90" s="580">
        <f t="shared" si="29"/>
        <v>0</v>
      </c>
      <c r="N90" s="898">
        <f t="shared" si="30"/>
        <v>737058</v>
      </c>
      <c r="O90" s="898">
        <f t="shared" si="31"/>
        <v>737058</v>
      </c>
      <c r="P90" s="638"/>
      <c r="Q90" s="638"/>
      <c r="R90" s="639" t="s">
        <v>372</v>
      </c>
      <c r="S90" s="639" t="s">
        <v>271</v>
      </c>
      <c r="T90" s="639" t="s">
        <v>73</v>
      </c>
      <c r="U90" s="639" t="s">
        <v>59</v>
      </c>
    </row>
    <row r="91" spans="1:21" s="34" customFormat="1" ht="20.25" customHeight="1">
      <c r="A91" s="639" t="s">
        <v>424</v>
      </c>
      <c r="B91" s="638" t="s">
        <v>4400</v>
      </c>
      <c r="C91" s="639" t="s">
        <v>425</v>
      </c>
      <c r="D91" s="640" t="s">
        <v>523</v>
      </c>
      <c r="E91" s="640" t="s">
        <v>1599</v>
      </c>
      <c r="F91" s="639" t="s">
        <v>799</v>
      </c>
      <c r="G91" s="638"/>
      <c r="H91" s="642">
        <v>32</v>
      </c>
      <c r="I91" s="642">
        <v>32</v>
      </c>
      <c r="J91" s="705">
        <v>99000</v>
      </c>
      <c r="K91" s="643">
        <v>0</v>
      </c>
      <c r="L91" s="1047">
        <f t="shared" si="28"/>
        <v>0</v>
      </c>
      <c r="M91" s="580">
        <f t="shared" si="29"/>
        <v>0</v>
      </c>
      <c r="N91" s="898">
        <f t="shared" si="30"/>
        <v>3168000</v>
      </c>
      <c r="O91" s="898">
        <f t="shared" si="31"/>
        <v>3168000</v>
      </c>
      <c r="P91" s="638"/>
      <c r="Q91" s="638"/>
      <c r="R91" s="639" t="s">
        <v>372</v>
      </c>
      <c r="S91" s="639" t="s">
        <v>336</v>
      </c>
      <c r="T91" s="639" t="s">
        <v>73</v>
      </c>
      <c r="U91" s="639" t="s">
        <v>59</v>
      </c>
    </row>
    <row r="92" spans="1:21" s="34" customFormat="1" ht="20.25" customHeight="1">
      <c r="A92" s="639" t="s">
        <v>424</v>
      </c>
      <c r="B92" s="638" t="s">
        <v>4400</v>
      </c>
      <c r="C92" s="639" t="s">
        <v>425</v>
      </c>
      <c r="D92" s="640" t="s">
        <v>523</v>
      </c>
      <c r="E92" s="640" t="s">
        <v>1599</v>
      </c>
      <c r="F92" s="639" t="s">
        <v>2518</v>
      </c>
      <c r="G92" s="638"/>
      <c r="H92" s="642">
        <v>32</v>
      </c>
      <c r="I92" s="642">
        <v>32</v>
      </c>
      <c r="J92" s="705">
        <v>77400</v>
      </c>
      <c r="K92" s="643">
        <v>0</v>
      </c>
      <c r="L92" s="1047">
        <f t="shared" si="28"/>
        <v>0</v>
      </c>
      <c r="M92" s="580">
        <f t="shared" si="29"/>
        <v>0</v>
      </c>
      <c r="N92" s="898">
        <f t="shared" si="30"/>
        <v>2476800</v>
      </c>
      <c r="O92" s="898">
        <f t="shared" si="31"/>
        <v>2476800</v>
      </c>
      <c r="P92" s="638"/>
      <c r="Q92" s="638"/>
      <c r="R92" s="639" t="s">
        <v>372</v>
      </c>
      <c r="S92" s="639" t="s">
        <v>336</v>
      </c>
      <c r="T92" s="639" t="s">
        <v>73</v>
      </c>
      <c r="U92" s="639" t="s">
        <v>59</v>
      </c>
    </row>
    <row r="93" spans="1:21" s="34" customFormat="1" ht="20.25" customHeight="1">
      <c r="A93" s="639" t="s">
        <v>2634</v>
      </c>
      <c r="B93" s="638" t="s">
        <v>4401</v>
      </c>
      <c r="C93" s="639" t="s">
        <v>472</v>
      </c>
      <c r="D93" s="640" t="s">
        <v>1069</v>
      </c>
      <c r="E93" s="640" t="s">
        <v>2795</v>
      </c>
      <c r="F93" s="639" t="s">
        <v>84</v>
      </c>
      <c r="G93" s="638"/>
      <c r="H93" s="642">
        <v>1170</v>
      </c>
      <c r="I93" s="642">
        <v>1170</v>
      </c>
      <c r="J93" s="705">
        <v>5935</v>
      </c>
      <c r="K93" s="643">
        <v>0</v>
      </c>
      <c r="L93" s="1047">
        <f t="shared" si="28"/>
        <v>0</v>
      </c>
      <c r="M93" s="580">
        <f t="shared" si="29"/>
        <v>0</v>
      </c>
      <c r="N93" s="898">
        <f t="shared" si="30"/>
        <v>6943950</v>
      </c>
      <c r="O93" s="898">
        <f t="shared" si="31"/>
        <v>6943950</v>
      </c>
      <c r="P93" s="638"/>
      <c r="Q93" s="638" t="s">
        <v>2640</v>
      </c>
      <c r="R93" s="639" t="s">
        <v>372</v>
      </c>
      <c r="S93" s="639" t="s">
        <v>336</v>
      </c>
      <c r="T93" s="639" t="s">
        <v>73</v>
      </c>
      <c r="U93" s="639" t="s">
        <v>109</v>
      </c>
    </row>
    <row r="94" spans="1:21" s="34" customFormat="1" ht="20.25" customHeight="1">
      <c r="A94" s="639" t="s">
        <v>467</v>
      </c>
      <c r="B94" s="638" t="s">
        <v>4402</v>
      </c>
      <c r="C94" s="639" t="s">
        <v>371</v>
      </c>
      <c r="D94" s="640" t="s">
        <v>1146</v>
      </c>
      <c r="E94" s="640" t="s">
        <v>935</v>
      </c>
      <c r="F94" s="639" t="s">
        <v>1010</v>
      </c>
      <c r="G94" s="638"/>
      <c r="H94" s="642">
        <v>1244</v>
      </c>
      <c r="I94" s="642">
        <v>1244</v>
      </c>
      <c r="J94" s="705">
        <v>61049</v>
      </c>
      <c r="K94" s="643">
        <v>13.3</v>
      </c>
      <c r="L94" s="1047">
        <f t="shared" si="28"/>
        <v>16545.2</v>
      </c>
      <c r="M94" s="580">
        <f t="shared" si="29"/>
        <v>16.545200000000001</v>
      </c>
      <c r="N94" s="898">
        <f t="shared" si="30"/>
        <v>75944956</v>
      </c>
      <c r="O94" s="898">
        <f t="shared" si="31"/>
        <v>75944956</v>
      </c>
      <c r="P94" s="638"/>
      <c r="Q94" s="638"/>
      <c r="R94" s="639" t="s">
        <v>1273</v>
      </c>
      <c r="S94" s="639" t="s">
        <v>270</v>
      </c>
      <c r="T94" s="639" t="s">
        <v>60</v>
      </c>
      <c r="U94" s="639" t="s">
        <v>237</v>
      </c>
    </row>
    <row r="95" spans="1:21" s="34" customFormat="1" ht="20.25" customHeight="1">
      <c r="A95" s="639" t="s">
        <v>467</v>
      </c>
      <c r="B95" s="638" t="s">
        <v>4402</v>
      </c>
      <c r="C95" s="639" t="s">
        <v>371</v>
      </c>
      <c r="D95" s="640" t="s">
        <v>1146</v>
      </c>
      <c r="E95" s="640" t="s">
        <v>935</v>
      </c>
      <c r="F95" s="639" t="s">
        <v>2983</v>
      </c>
      <c r="G95" s="638"/>
      <c r="H95" s="642">
        <v>420</v>
      </c>
      <c r="I95" s="642">
        <v>420</v>
      </c>
      <c r="J95" s="705">
        <v>187793</v>
      </c>
      <c r="K95" s="643">
        <v>29.3</v>
      </c>
      <c r="L95" s="1047">
        <f t="shared" si="28"/>
        <v>12306</v>
      </c>
      <c r="M95" s="580">
        <f t="shared" si="29"/>
        <v>12.305999999999999</v>
      </c>
      <c r="N95" s="898">
        <f t="shared" si="30"/>
        <v>78873060</v>
      </c>
      <c r="O95" s="898">
        <f t="shared" si="31"/>
        <v>78873060</v>
      </c>
      <c r="P95" s="638"/>
      <c r="Q95" s="638"/>
      <c r="R95" s="639" t="s">
        <v>1273</v>
      </c>
      <c r="S95" s="639" t="s">
        <v>343</v>
      </c>
      <c r="T95" s="639" t="s">
        <v>60</v>
      </c>
      <c r="U95" s="639" t="s">
        <v>237</v>
      </c>
    </row>
    <row r="96" spans="1:21" s="34" customFormat="1" ht="20.25" customHeight="1">
      <c r="A96" s="639" t="s">
        <v>467</v>
      </c>
      <c r="B96" s="638" t="s">
        <v>4402</v>
      </c>
      <c r="C96" s="639" t="s">
        <v>371</v>
      </c>
      <c r="D96" s="640" t="s">
        <v>1146</v>
      </c>
      <c r="E96" s="640" t="s">
        <v>935</v>
      </c>
      <c r="F96" s="639" t="s">
        <v>655</v>
      </c>
      <c r="G96" s="638"/>
      <c r="H96" s="642">
        <v>1244</v>
      </c>
      <c r="I96" s="642">
        <v>1244</v>
      </c>
      <c r="J96" s="705">
        <v>87000</v>
      </c>
      <c r="K96" s="643">
        <v>18</v>
      </c>
      <c r="L96" s="1047">
        <f t="shared" si="28"/>
        <v>22392</v>
      </c>
      <c r="M96" s="580">
        <f t="shared" si="29"/>
        <v>22.391999999999999</v>
      </c>
      <c r="N96" s="898">
        <f t="shared" si="30"/>
        <v>108228000</v>
      </c>
      <c r="O96" s="898">
        <f t="shared" si="31"/>
        <v>108228000</v>
      </c>
      <c r="P96" s="638"/>
      <c r="Q96" s="638"/>
      <c r="R96" s="639" t="s">
        <v>1273</v>
      </c>
      <c r="S96" s="639" t="s">
        <v>537</v>
      </c>
      <c r="T96" s="639" t="s">
        <v>60</v>
      </c>
      <c r="U96" s="639" t="s">
        <v>237</v>
      </c>
    </row>
    <row r="97" spans="1:21" s="34" customFormat="1" ht="20.25" customHeight="1">
      <c r="A97" s="639" t="s">
        <v>467</v>
      </c>
      <c r="B97" s="638" t="s">
        <v>4402</v>
      </c>
      <c r="C97" s="639" t="s">
        <v>371</v>
      </c>
      <c r="D97" s="640" t="s">
        <v>1146</v>
      </c>
      <c r="E97" s="640" t="s">
        <v>935</v>
      </c>
      <c r="F97" s="639" t="s">
        <v>719</v>
      </c>
      <c r="G97" s="638"/>
      <c r="H97" s="642">
        <v>2068</v>
      </c>
      <c r="I97" s="642">
        <v>2068</v>
      </c>
      <c r="J97" s="705">
        <v>150398</v>
      </c>
      <c r="K97" s="643">
        <v>31.9</v>
      </c>
      <c r="L97" s="1047">
        <f t="shared" si="28"/>
        <v>65969.2</v>
      </c>
      <c r="M97" s="580">
        <f t="shared" si="29"/>
        <v>65.969200000000001</v>
      </c>
      <c r="N97" s="898">
        <f t="shared" si="30"/>
        <v>311023064</v>
      </c>
      <c r="O97" s="898">
        <f t="shared" si="31"/>
        <v>311023064</v>
      </c>
      <c r="P97" s="638"/>
      <c r="Q97" s="638"/>
      <c r="R97" s="639" t="s">
        <v>1273</v>
      </c>
      <c r="S97" s="639" t="s">
        <v>370</v>
      </c>
      <c r="T97" s="639" t="s">
        <v>60</v>
      </c>
      <c r="U97" s="639" t="s">
        <v>237</v>
      </c>
    </row>
    <row r="98" spans="1:21" s="34" customFormat="1" ht="20.25" customHeight="1">
      <c r="A98" s="639" t="s">
        <v>806</v>
      </c>
      <c r="B98" s="638" t="s">
        <v>4403</v>
      </c>
      <c r="C98" s="639" t="s">
        <v>371</v>
      </c>
      <c r="D98" s="640" t="s">
        <v>1146</v>
      </c>
      <c r="E98" s="640" t="s">
        <v>991</v>
      </c>
      <c r="F98" s="639" t="s">
        <v>880</v>
      </c>
      <c r="G98" s="638"/>
      <c r="H98" s="642">
        <v>869</v>
      </c>
      <c r="I98" s="642">
        <v>869</v>
      </c>
      <c r="J98" s="705">
        <v>3255</v>
      </c>
      <c r="K98" s="643">
        <v>0</v>
      </c>
      <c r="L98" s="1047">
        <f t="shared" si="28"/>
        <v>0</v>
      </c>
      <c r="M98" s="580">
        <f t="shared" si="29"/>
        <v>0</v>
      </c>
      <c r="N98" s="898">
        <f t="shared" si="30"/>
        <v>2828595</v>
      </c>
      <c r="O98" s="898">
        <f t="shared" si="31"/>
        <v>2828595</v>
      </c>
      <c r="P98" s="638"/>
      <c r="Q98" s="638" t="s">
        <v>598</v>
      </c>
      <c r="R98" s="639" t="s">
        <v>1273</v>
      </c>
      <c r="S98" s="639" t="s">
        <v>336</v>
      </c>
      <c r="T98" s="639" t="s">
        <v>73</v>
      </c>
      <c r="U98" s="639" t="s">
        <v>237</v>
      </c>
    </row>
    <row r="99" spans="1:21" s="34" customFormat="1" ht="20.25" customHeight="1">
      <c r="A99" s="639" t="s">
        <v>765</v>
      </c>
      <c r="B99" s="638" t="s">
        <v>4175</v>
      </c>
      <c r="C99" s="639" t="s">
        <v>621</v>
      </c>
      <c r="D99" s="640" t="s">
        <v>991</v>
      </c>
      <c r="E99" s="640" t="s">
        <v>1146</v>
      </c>
      <c r="F99" s="639" t="s">
        <v>1083</v>
      </c>
      <c r="G99" s="638"/>
      <c r="H99" s="642">
        <v>530</v>
      </c>
      <c r="I99" s="642">
        <v>530</v>
      </c>
      <c r="J99" s="705">
        <v>225000</v>
      </c>
      <c r="K99" s="643">
        <v>29.1</v>
      </c>
      <c r="L99" s="1047">
        <f t="shared" si="28"/>
        <v>15423</v>
      </c>
      <c r="M99" s="580">
        <f t="shared" si="29"/>
        <v>15.423</v>
      </c>
      <c r="N99" s="898">
        <f t="shared" si="30"/>
        <v>119250000</v>
      </c>
      <c r="O99" s="898">
        <f t="shared" si="31"/>
        <v>119250000</v>
      </c>
      <c r="P99" s="638"/>
      <c r="Q99" s="638"/>
      <c r="R99" s="639" t="s">
        <v>1361</v>
      </c>
      <c r="S99" s="639" t="s">
        <v>691</v>
      </c>
      <c r="T99" s="639" t="s">
        <v>60</v>
      </c>
      <c r="U99" s="639"/>
    </row>
    <row r="100" spans="1:21" s="34" customFormat="1" ht="20.25" customHeight="1">
      <c r="A100" s="639" t="s">
        <v>2306</v>
      </c>
      <c r="B100" s="638" t="s">
        <v>4391</v>
      </c>
      <c r="C100" s="639" t="s">
        <v>2083</v>
      </c>
      <c r="D100" s="640" t="s">
        <v>991</v>
      </c>
      <c r="E100" s="640" t="s">
        <v>935</v>
      </c>
      <c r="F100" s="639" t="s">
        <v>880</v>
      </c>
      <c r="G100" s="638"/>
      <c r="H100" s="642">
        <v>361</v>
      </c>
      <c r="I100" s="642">
        <v>361</v>
      </c>
      <c r="J100" s="705">
        <v>2592</v>
      </c>
      <c r="K100" s="643">
        <v>0</v>
      </c>
      <c r="L100" s="1047">
        <f t="shared" si="28"/>
        <v>0</v>
      </c>
      <c r="M100" s="580">
        <f t="shared" si="29"/>
        <v>0</v>
      </c>
      <c r="N100" s="898">
        <f t="shared" si="30"/>
        <v>935712</v>
      </c>
      <c r="O100" s="898">
        <f t="shared" si="31"/>
        <v>935712</v>
      </c>
      <c r="P100" s="638"/>
      <c r="Q100" s="638"/>
      <c r="R100" s="639" t="s">
        <v>1361</v>
      </c>
      <c r="S100" s="639" t="s">
        <v>336</v>
      </c>
      <c r="T100" s="639" t="s">
        <v>73</v>
      </c>
      <c r="U100" s="639" t="s">
        <v>213</v>
      </c>
    </row>
    <row r="101" spans="1:21" s="34" customFormat="1" ht="20.25" customHeight="1">
      <c r="A101" s="639" t="s">
        <v>2306</v>
      </c>
      <c r="B101" s="638" t="s">
        <v>4391</v>
      </c>
      <c r="C101" s="639" t="s">
        <v>2083</v>
      </c>
      <c r="D101" s="640" t="s">
        <v>991</v>
      </c>
      <c r="E101" s="640" t="s">
        <v>935</v>
      </c>
      <c r="F101" s="639" t="s">
        <v>2844</v>
      </c>
      <c r="G101" s="638"/>
      <c r="H101" s="642">
        <v>2</v>
      </c>
      <c r="I101" s="642">
        <v>2</v>
      </c>
      <c r="J101" s="705">
        <v>54000</v>
      </c>
      <c r="K101" s="643">
        <v>19</v>
      </c>
      <c r="L101" s="1047">
        <f t="shared" si="28"/>
        <v>38</v>
      </c>
      <c r="M101" s="580">
        <f t="shared" si="29"/>
        <v>3.7999999999999999E-2</v>
      </c>
      <c r="N101" s="898">
        <f t="shared" si="30"/>
        <v>108000</v>
      </c>
      <c r="O101" s="898">
        <f t="shared" si="31"/>
        <v>108000</v>
      </c>
      <c r="P101" s="638"/>
      <c r="Q101" s="638"/>
      <c r="R101" s="639" t="s">
        <v>1361</v>
      </c>
      <c r="S101" s="639" t="s">
        <v>361</v>
      </c>
      <c r="T101" s="639" t="s">
        <v>68</v>
      </c>
      <c r="U101" s="639" t="s">
        <v>213</v>
      </c>
    </row>
    <row r="102" spans="1:21" s="34" customFormat="1" ht="20.25" customHeight="1">
      <c r="A102" s="639" t="s">
        <v>2306</v>
      </c>
      <c r="B102" s="638" t="s">
        <v>4391</v>
      </c>
      <c r="C102" s="639" t="s">
        <v>2083</v>
      </c>
      <c r="D102" s="640" t="s">
        <v>991</v>
      </c>
      <c r="E102" s="640" t="s">
        <v>935</v>
      </c>
      <c r="F102" s="639" t="s">
        <v>612</v>
      </c>
      <c r="G102" s="638"/>
      <c r="H102" s="642">
        <v>2</v>
      </c>
      <c r="I102" s="642">
        <v>2</v>
      </c>
      <c r="J102" s="705">
        <v>45000</v>
      </c>
      <c r="K102" s="643">
        <v>0</v>
      </c>
      <c r="L102" s="1047">
        <f t="shared" si="28"/>
        <v>0</v>
      </c>
      <c r="M102" s="580">
        <f t="shared" si="29"/>
        <v>0</v>
      </c>
      <c r="N102" s="898">
        <f t="shared" si="30"/>
        <v>90000</v>
      </c>
      <c r="O102" s="898">
        <f t="shared" si="31"/>
        <v>90000</v>
      </c>
      <c r="P102" s="638"/>
      <c r="Q102" s="638"/>
      <c r="R102" s="639" t="s">
        <v>1361</v>
      </c>
      <c r="S102" s="639" t="s">
        <v>336</v>
      </c>
      <c r="T102" s="639" t="s">
        <v>73</v>
      </c>
      <c r="U102" s="639" t="s">
        <v>213</v>
      </c>
    </row>
    <row r="103" spans="1:21" s="34" customFormat="1" ht="20.25" customHeight="1">
      <c r="A103" s="639" t="s">
        <v>2306</v>
      </c>
      <c r="B103" s="638" t="s">
        <v>4391</v>
      </c>
      <c r="C103" s="639" t="s">
        <v>2083</v>
      </c>
      <c r="D103" s="640" t="s">
        <v>991</v>
      </c>
      <c r="E103" s="640" t="s">
        <v>935</v>
      </c>
      <c r="F103" s="639" t="s">
        <v>880</v>
      </c>
      <c r="G103" s="638"/>
      <c r="H103" s="642">
        <v>161</v>
      </c>
      <c r="I103" s="642">
        <v>161</v>
      </c>
      <c r="J103" s="705">
        <v>3222</v>
      </c>
      <c r="K103" s="643">
        <v>0</v>
      </c>
      <c r="L103" s="1047">
        <f t="shared" si="28"/>
        <v>0</v>
      </c>
      <c r="M103" s="580">
        <f t="shared" si="29"/>
        <v>0</v>
      </c>
      <c r="N103" s="898">
        <f t="shared" si="30"/>
        <v>518742</v>
      </c>
      <c r="O103" s="898">
        <f t="shared" si="31"/>
        <v>518742</v>
      </c>
      <c r="P103" s="638"/>
      <c r="Q103" s="638"/>
      <c r="R103" s="639" t="s">
        <v>1361</v>
      </c>
      <c r="S103" s="639" t="s">
        <v>336</v>
      </c>
      <c r="T103" s="639" t="s">
        <v>73</v>
      </c>
      <c r="U103" s="639" t="s">
        <v>213</v>
      </c>
    </row>
    <row r="104" spans="1:21" s="34" customFormat="1" ht="20.25" customHeight="1">
      <c r="A104" s="639" t="s">
        <v>2306</v>
      </c>
      <c r="B104" s="638" t="s">
        <v>4391</v>
      </c>
      <c r="C104" s="639" t="s">
        <v>2083</v>
      </c>
      <c r="D104" s="640" t="s">
        <v>991</v>
      </c>
      <c r="E104" s="640" t="s">
        <v>935</v>
      </c>
      <c r="F104" s="639" t="s">
        <v>880</v>
      </c>
      <c r="G104" s="638"/>
      <c r="H104" s="642">
        <v>161</v>
      </c>
      <c r="I104" s="642">
        <v>161</v>
      </c>
      <c r="J104" s="705">
        <v>3222</v>
      </c>
      <c r="K104" s="643">
        <v>0</v>
      </c>
      <c r="L104" s="1047">
        <f t="shared" si="28"/>
        <v>0</v>
      </c>
      <c r="M104" s="580">
        <f t="shared" si="29"/>
        <v>0</v>
      </c>
      <c r="N104" s="898">
        <f t="shared" si="30"/>
        <v>518742</v>
      </c>
      <c r="O104" s="898">
        <f t="shared" si="31"/>
        <v>518742</v>
      </c>
      <c r="P104" s="638"/>
      <c r="Q104" s="638"/>
      <c r="R104" s="639" t="s">
        <v>1361</v>
      </c>
      <c r="S104" s="639" t="s">
        <v>336</v>
      </c>
      <c r="T104" s="639" t="s">
        <v>73</v>
      </c>
      <c r="U104" s="639" t="s">
        <v>213</v>
      </c>
    </row>
    <row r="105" spans="1:21" s="34" customFormat="1" ht="20.25" customHeight="1">
      <c r="A105" s="639" t="s">
        <v>2306</v>
      </c>
      <c r="B105" s="638" t="s">
        <v>4391</v>
      </c>
      <c r="C105" s="639" t="s">
        <v>2083</v>
      </c>
      <c r="D105" s="640" t="s">
        <v>991</v>
      </c>
      <c r="E105" s="640" t="s">
        <v>935</v>
      </c>
      <c r="F105" s="639" t="s">
        <v>1575</v>
      </c>
      <c r="G105" s="638"/>
      <c r="H105" s="642">
        <v>161</v>
      </c>
      <c r="I105" s="642">
        <v>161</v>
      </c>
      <c r="J105" s="705">
        <v>6445</v>
      </c>
      <c r="K105" s="643">
        <v>0</v>
      </c>
      <c r="L105" s="1047">
        <f t="shared" si="28"/>
        <v>0</v>
      </c>
      <c r="M105" s="580">
        <f t="shared" si="29"/>
        <v>0</v>
      </c>
      <c r="N105" s="898">
        <f t="shared" si="30"/>
        <v>1037645</v>
      </c>
      <c r="O105" s="898">
        <f t="shared" si="31"/>
        <v>1037645</v>
      </c>
      <c r="P105" s="638"/>
      <c r="Q105" s="638"/>
      <c r="R105" s="639" t="s">
        <v>1361</v>
      </c>
      <c r="S105" s="639" t="s">
        <v>336</v>
      </c>
      <c r="T105" s="639" t="s">
        <v>73</v>
      </c>
      <c r="U105" s="639" t="s">
        <v>213</v>
      </c>
    </row>
    <row r="106" spans="1:21" s="34" customFormat="1" ht="20.25" customHeight="1">
      <c r="A106" s="639" t="s">
        <v>2306</v>
      </c>
      <c r="B106" s="638" t="s">
        <v>4391</v>
      </c>
      <c r="C106" s="639" t="s">
        <v>2083</v>
      </c>
      <c r="D106" s="640" t="s">
        <v>991</v>
      </c>
      <c r="E106" s="640" t="s">
        <v>935</v>
      </c>
      <c r="F106" s="639" t="s">
        <v>882</v>
      </c>
      <c r="G106" s="638"/>
      <c r="H106" s="642">
        <v>161</v>
      </c>
      <c r="I106" s="642">
        <v>161</v>
      </c>
      <c r="J106" s="705">
        <v>7608</v>
      </c>
      <c r="K106" s="643">
        <v>0</v>
      </c>
      <c r="L106" s="1047">
        <f t="shared" si="28"/>
        <v>0</v>
      </c>
      <c r="M106" s="580">
        <f t="shared" si="29"/>
        <v>0</v>
      </c>
      <c r="N106" s="898">
        <f t="shared" si="30"/>
        <v>1224888</v>
      </c>
      <c r="O106" s="898">
        <f t="shared" si="31"/>
        <v>1224888</v>
      </c>
      <c r="P106" s="638"/>
      <c r="Q106" s="638"/>
      <c r="R106" s="639" t="s">
        <v>1361</v>
      </c>
      <c r="S106" s="639" t="s">
        <v>336</v>
      </c>
      <c r="T106" s="639" t="s">
        <v>73</v>
      </c>
      <c r="U106" s="639" t="s">
        <v>213</v>
      </c>
    </row>
    <row r="107" spans="1:21" s="34" customFormat="1" ht="20.25" customHeight="1">
      <c r="A107" s="639" t="s">
        <v>2306</v>
      </c>
      <c r="B107" s="638" t="s">
        <v>4391</v>
      </c>
      <c r="C107" s="639" t="s">
        <v>2083</v>
      </c>
      <c r="D107" s="640" t="s">
        <v>991</v>
      </c>
      <c r="E107" s="640" t="s">
        <v>935</v>
      </c>
      <c r="F107" s="639" t="s">
        <v>657</v>
      </c>
      <c r="G107" s="638"/>
      <c r="H107" s="642">
        <v>5</v>
      </c>
      <c r="I107" s="642">
        <v>5</v>
      </c>
      <c r="J107" s="705">
        <v>91320</v>
      </c>
      <c r="K107" s="643">
        <v>27</v>
      </c>
      <c r="L107" s="1047">
        <f t="shared" si="28"/>
        <v>135</v>
      </c>
      <c r="M107" s="580">
        <f t="shared" si="29"/>
        <v>0.13500000000000001</v>
      </c>
      <c r="N107" s="898">
        <f t="shared" si="30"/>
        <v>456600</v>
      </c>
      <c r="O107" s="898">
        <f t="shared" si="31"/>
        <v>456600</v>
      </c>
      <c r="P107" s="638"/>
      <c r="Q107" s="638"/>
      <c r="R107" s="639" t="s">
        <v>1361</v>
      </c>
      <c r="S107" s="639" t="s">
        <v>341</v>
      </c>
      <c r="T107" s="639" t="s">
        <v>68</v>
      </c>
      <c r="U107" s="639" t="s">
        <v>213</v>
      </c>
    </row>
    <row r="108" spans="1:21" s="34" customFormat="1" ht="20.25" customHeight="1">
      <c r="A108" s="639" t="s">
        <v>2306</v>
      </c>
      <c r="B108" s="638" t="s">
        <v>4391</v>
      </c>
      <c r="C108" s="639" t="s">
        <v>2083</v>
      </c>
      <c r="D108" s="640" t="s">
        <v>991</v>
      </c>
      <c r="E108" s="640" t="s">
        <v>935</v>
      </c>
      <c r="F108" s="639" t="s">
        <v>757</v>
      </c>
      <c r="G108" s="638"/>
      <c r="H108" s="642">
        <v>363</v>
      </c>
      <c r="I108" s="642">
        <v>363</v>
      </c>
      <c r="J108" s="705">
        <v>18000</v>
      </c>
      <c r="K108" s="643">
        <v>0</v>
      </c>
      <c r="L108" s="1047">
        <f t="shared" si="28"/>
        <v>0</v>
      </c>
      <c r="M108" s="580">
        <f t="shared" si="29"/>
        <v>0</v>
      </c>
      <c r="N108" s="898">
        <f t="shared" si="30"/>
        <v>6534000</v>
      </c>
      <c r="O108" s="898">
        <f t="shared" si="31"/>
        <v>6534000</v>
      </c>
      <c r="P108" s="638"/>
      <c r="Q108" s="638"/>
      <c r="R108" s="639" t="s">
        <v>1361</v>
      </c>
      <c r="S108" s="639" t="s">
        <v>336</v>
      </c>
      <c r="T108" s="639" t="s">
        <v>73</v>
      </c>
      <c r="U108" s="639" t="s">
        <v>213</v>
      </c>
    </row>
    <row r="109" spans="1:21" s="34" customFormat="1" ht="20.25" customHeight="1">
      <c r="A109" s="639" t="s">
        <v>2306</v>
      </c>
      <c r="B109" s="638" t="s">
        <v>4391</v>
      </c>
      <c r="C109" s="639" t="s">
        <v>2083</v>
      </c>
      <c r="D109" s="640" t="s">
        <v>991</v>
      </c>
      <c r="E109" s="640" t="s">
        <v>935</v>
      </c>
      <c r="F109" s="639" t="s">
        <v>624</v>
      </c>
      <c r="G109" s="638"/>
      <c r="H109" s="642">
        <v>1</v>
      </c>
      <c r="I109" s="642">
        <v>1</v>
      </c>
      <c r="J109" s="705">
        <v>66000</v>
      </c>
      <c r="K109" s="643">
        <v>0</v>
      </c>
      <c r="L109" s="1047">
        <f t="shared" si="28"/>
        <v>0</v>
      </c>
      <c r="M109" s="580">
        <f t="shared" si="29"/>
        <v>0</v>
      </c>
      <c r="N109" s="898">
        <f t="shared" si="30"/>
        <v>66000</v>
      </c>
      <c r="O109" s="898">
        <f t="shared" si="31"/>
        <v>66000</v>
      </c>
      <c r="P109" s="638"/>
      <c r="Q109" s="638"/>
      <c r="R109" s="639" t="s">
        <v>1361</v>
      </c>
      <c r="S109" s="639" t="s">
        <v>272</v>
      </c>
      <c r="T109" s="639" t="s">
        <v>73</v>
      </c>
      <c r="U109" s="639" t="s">
        <v>213</v>
      </c>
    </row>
    <row r="110" spans="1:21" s="34" customFormat="1" ht="20.25" customHeight="1">
      <c r="A110" s="639" t="s">
        <v>10</v>
      </c>
      <c r="B110" s="638" t="s">
        <v>4354</v>
      </c>
      <c r="C110" s="639" t="s">
        <v>1024</v>
      </c>
      <c r="D110" s="640" t="s">
        <v>952</v>
      </c>
      <c r="E110" s="640" t="s">
        <v>991</v>
      </c>
      <c r="F110" s="639" t="s">
        <v>719</v>
      </c>
      <c r="G110" s="638"/>
      <c r="H110" s="642">
        <v>1544</v>
      </c>
      <c r="I110" s="642">
        <v>1544</v>
      </c>
      <c r="J110" s="705">
        <v>170000</v>
      </c>
      <c r="K110" s="643">
        <v>31.9</v>
      </c>
      <c r="L110" s="1047">
        <f t="shared" si="28"/>
        <v>49253.599999999999</v>
      </c>
      <c r="M110" s="580">
        <f t="shared" si="29"/>
        <v>49.253599999999999</v>
      </c>
      <c r="N110" s="898">
        <f t="shared" si="30"/>
        <v>262480000</v>
      </c>
      <c r="O110" s="898">
        <f t="shared" si="31"/>
        <v>262480000</v>
      </c>
      <c r="P110" s="638"/>
      <c r="Q110" s="638"/>
      <c r="R110" s="639" t="s">
        <v>1164</v>
      </c>
      <c r="S110" s="639" t="s">
        <v>370</v>
      </c>
      <c r="T110" s="639" t="s">
        <v>60</v>
      </c>
      <c r="U110" s="639" t="s">
        <v>109</v>
      </c>
    </row>
    <row r="111" spans="1:21" s="34" customFormat="1" ht="20.25" customHeight="1">
      <c r="A111" s="639" t="s">
        <v>10</v>
      </c>
      <c r="B111" s="638" t="s">
        <v>4354</v>
      </c>
      <c r="C111" s="639" t="s">
        <v>1024</v>
      </c>
      <c r="D111" s="640" t="s">
        <v>952</v>
      </c>
      <c r="E111" s="640" t="s">
        <v>1146</v>
      </c>
      <c r="F111" s="639" t="s">
        <v>2983</v>
      </c>
      <c r="G111" s="638"/>
      <c r="H111" s="642">
        <v>872</v>
      </c>
      <c r="I111" s="642">
        <v>872</v>
      </c>
      <c r="J111" s="705">
        <v>215550</v>
      </c>
      <c r="K111" s="643">
        <v>29.3</v>
      </c>
      <c r="L111" s="1047">
        <f t="shared" si="28"/>
        <v>25549.600000000002</v>
      </c>
      <c r="M111" s="580">
        <f t="shared" si="29"/>
        <v>25.549600000000002</v>
      </c>
      <c r="N111" s="898">
        <f t="shared" si="30"/>
        <v>187959600</v>
      </c>
      <c r="O111" s="898">
        <f t="shared" si="31"/>
        <v>187959600</v>
      </c>
      <c r="P111" s="638"/>
      <c r="Q111" s="638"/>
      <c r="R111" s="639" t="s">
        <v>1164</v>
      </c>
      <c r="S111" s="639" t="s">
        <v>343</v>
      </c>
      <c r="T111" s="639" t="s">
        <v>60</v>
      </c>
      <c r="U111" s="639" t="s">
        <v>109</v>
      </c>
    </row>
    <row r="112" spans="1:21" s="34" customFormat="1" ht="20.25" customHeight="1">
      <c r="A112" s="639" t="s">
        <v>436</v>
      </c>
      <c r="B112" s="638" t="s">
        <v>1881</v>
      </c>
      <c r="C112" s="639" t="s">
        <v>371</v>
      </c>
      <c r="D112" s="640" t="s">
        <v>1146</v>
      </c>
      <c r="E112" s="640" t="s">
        <v>991</v>
      </c>
      <c r="F112" s="639" t="s">
        <v>373</v>
      </c>
      <c r="G112" s="638"/>
      <c r="H112" s="642">
        <v>425</v>
      </c>
      <c r="I112" s="642">
        <v>425</v>
      </c>
      <c r="J112" s="705">
        <v>10000</v>
      </c>
      <c r="K112" s="643">
        <v>0</v>
      </c>
      <c r="L112" s="1047">
        <f t="shared" si="28"/>
        <v>0</v>
      </c>
      <c r="M112" s="580">
        <f t="shared" si="29"/>
        <v>0</v>
      </c>
      <c r="N112" s="898">
        <f t="shared" si="30"/>
        <v>4250000</v>
      </c>
      <c r="O112" s="898">
        <f t="shared" si="31"/>
        <v>4250000</v>
      </c>
      <c r="P112" s="638"/>
      <c r="Q112" s="638"/>
      <c r="R112" s="639" t="s">
        <v>483</v>
      </c>
      <c r="S112" s="639" t="s">
        <v>340</v>
      </c>
      <c r="T112" s="639" t="s">
        <v>73</v>
      </c>
      <c r="U112" s="639" t="s">
        <v>213</v>
      </c>
    </row>
    <row r="113" spans="1:21" s="34" customFormat="1" ht="20.25" customHeight="1">
      <c r="A113" s="639" t="s">
        <v>436</v>
      </c>
      <c r="B113" s="638" t="s">
        <v>4404</v>
      </c>
      <c r="C113" s="639" t="s">
        <v>371</v>
      </c>
      <c r="D113" s="640" t="s">
        <v>1146</v>
      </c>
      <c r="E113" s="640" t="s">
        <v>991</v>
      </c>
      <c r="F113" s="639" t="s">
        <v>433</v>
      </c>
      <c r="G113" s="638"/>
      <c r="H113" s="642">
        <v>425</v>
      </c>
      <c r="I113" s="642">
        <v>425</v>
      </c>
      <c r="J113" s="705">
        <v>2400</v>
      </c>
      <c r="K113" s="643">
        <v>0</v>
      </c>
      <c r="L113" s="1047">
        <f t="shared" si="28"/>
        <v>0</v>
      </c>
      <c r="M113" s="580">
        <f t="shared" si="29"/>
        <v>0</v>
      </c>
      <c r="N113" s="898">
        <f t="shared" si="30"/>
        <v>1020000</v>
      </c>
      <c r="O113" s="898">
        <f t="shared" si="31"/>
        <v>1020000</v>
      </c>
      <c r="P113" s="638"/>
      <c r="Q113" s="638"/>
      <c r="R113" s="639" t="s">
        <v>483</v>
      </c>
      <c r="S113" s="639" t="s">
        <v>339</v>
      </c>
      <c r="T113" s="639" t="s">
        <v>73</v>
      </c>
      <c r="U113" s="639" t="s">
        <v>213</v>
      </c>
    </row>
    <row r="114" spans="1:21" s="34" customFormat="1" ht="20.25" customHeight="1">
      <c r="A114" s="639" t="s">
        <v>436</v>
      </c>
      <c r="B114" s="638" t="s">
        <v>1881</v>
      </c>
      <c r="C114" s="639" t="s">
        <v>371</v>
      </c>
      <c r="D114" s="640" t="s">
        <v>1146</v>
      </c>
      <c r="E114" s="640" t="s">
        <v>991</v>
      </c>
      <c r="F114" s="639" t="s">
        <v>81</v>
      </c>
      <c r="G114" s="638"/>
      <c r="H114" s="642">
        <v>425</v>
      </c>
      <c r="I114" s="642">
        <v>425</v>
      </c>
      <c r="J114" s="705">
        <v>6000</v>
      </c>
      <c r="K114" s="643">
        <v>0</v>
      </c>
      <c r="L114" s="1047">
        <f t="shared" si="28"/>
        <v>0</v>
      </c>
      <c r="M114" s="580">
        <f t="shared" si="29"/>
        <v>0</v>
      </c>
      <c r="N114" s="898">
        <f t="shared" si="30"/>
        <v>2550000</v>
      </c>
      <c r="O114" s="898">
        <f t="shared" si="31"/>
        <v>2550000</v>
      </c>
      <c r="P114" s="638"/>
      <c r="Q114" s="638"/>
      <c r="R114" s="639" t="s">
        <v>483</v>
      </c>
      <c r="S114" s="639" t="s">
        <v>336</v>
      </c>
      <c r="T114" s="639" t="s">
        <v>73</v>
      </c>
      <c r="U114" s="639" t="s">
        <v>213</v>
      </c>
    </row>
    <row r="115" spans="1:21" s="34" customFormat="1" ht="20.25" customHeight="1">
      <c r="A115" s="639" t="s">
        <v>436</v>
      </c>
      <c r="B115" s="638" t="s">
        <v>1881</v>
      </c>
      <c r="C115" s="639" t="s">
        <v>371</v>
      </c>
      <c r="D115" s="640" t="s">
        <v>1146</v>
      </c>
      <c r="E115" s="640" t="s">
        <v>991</v>
      </c>
      <c r="F115" s="639" t="s">
        <v>373</v>
      </c>
      <c r="G115" s="638"/>
      <c r="H115" s="642">
        <v>425</v>
      </c>
      <c r="I115" s="642">
        <v>425</v>
      </c>
      <c r="J115" s="705">
        <v>10000</v>
      </c>
      <c r="K115" s="643">
        <v>0</v>
      </c>
      <c r="L115" s="1047">
        <f t="shared" si="28"/>
        <v>0</v>
      </c>
      <c r="M115" s="580">
        <f t="shared" si="29"/>
        <v>0</v>
      </c>
      <c r="N115" s="898">
        <f t="shared" si="30"/>
        <v>4250000</v>
      </c>
      <c r="O115" s="898">
        <f t="shared" si="31"/>
        <v>4250000</v>
      </c>
      <c r="P115" s="638"/>
      <c r="Q115" s="638"/>
      <c r="R115" s="639" t="s">
        <v>483</v>
      </c>
      <c r="S115" s="639" t="s">
        <v>340</v>
      </c>
      <c r="T115" s="639" t="s">
        <v>73</v>
      </c>
      <c r="U115" s="639" t="s">
        <v>213</v>
      </c>
    </row>
    <row r="116" spans="1:21" s="34" customFormat="1" ht="20.25" customHeight="1">
      <c r="A116" s="639" t="s">
        <v>428</v>
      </c>
      <c r="B116" s="638" t="s">
        <v>4405</v>
      </c>
      <c r="C116" s="639" t="s">
        <v>371</v>
      </c>
      <c r="D116" s="640" t="s">
        <v>1446</v>
      </c>
      <c r="E116" s="640" t="s">
        <v>935</v>
      </c>
      <c r="F116" s="639" t="s">
        <v>449</v>
      </c>
      <c r="G116" s="638"/>
      <c r="H116" s="642">
        <v>1166</v>
      </c>
      <c r="I116" s="642">
        <v>1166</v>
      </c>
      <c r="J116" s="705">
        <v>103372</v>
      </c>
      <c r="K116" s="643">
        <v>0</v>
      </c>
      <c r="L116" s="1047">
        <f t="shared" si="28"/>
        <v>0</v>
      </c>
      <c r="M116" s="580">
        <f t="shared" si="29"/>
        <v>0</v>
      </c>
      <c r="N116" s="898">
        <f t="shared" si="30"/>
        <v>120531752</v>
      </c>
      <c r="O116" s="898">
        <f t="shared" si="31"/>
        <v>120531752</v>
      </c>
      <c r="P116" s="638"/>
      <c r="Q116" s="638"/>
      <c r="R116" s="639" t="s">
        <v>35</v>
      </c>
      <c r="S116" s="639" t="s">
        <v>278</v>
      </c>
      <c r="T116" s="639" t="s">
        <v>73</v>
      </c>
      <c r="U116" s="639" t="s">
        <v>40</v>
      </c>
    </row>
    <row r="117" spans="1:21" s="34" customFormat="1" ht="20.25" customHeight="1">
      <c r="A117" s="639" t="s">
        <v>428</v>
      </c>
      <c r="B117" s="638" t="s">
        <v>4405</v>
      </c>
      <c r="C117" s="639" t="s">
        <v>371</v>
      </c>
      <c r="D117" s="640" t="s">
        <v>1446</v>
      </c>
      <c r="E117" s="640" t="s">
        <v>935</v>
      </c>
      <c r="F117" s="639" t="s">
        <v>2186</v>
      </c>
      <c r="G117" s="638"/>
      <c r="H117" s="642">
        <v>1166</v>
      </c>
      <c r="I117" s="642">
        <v>1166</v>
      </c>
      <c r="J117" s="705">
        <v>79046</v>
      </c>
      <c r="K117" s="643">
        <v>0</v>
      </c>
      <c r="L117" s="1047">
        <f t="shared" si="28"/>
        <v>0</v>
      </c>
      <c r="M117" s="580">
        <f t="shared" si="29"/>
        <v>0</v>
      </c>
      <c r="N117" s="898">
        <f t="shared" si="30"/>
        <v>92167636</v>
      </c>
      <c r="O117" s="898">
        <f t="shared" si="31"/>
        <v>92167636</v>
      </c>
      <c r="P117" s="638"/>
      <c r="Q117" s="638"/>
      <c r="R117" s="639" t="s">
        <v>35</v>
      </c>
      <c r="S117" s="639" t="s">
        <v>271</v>
      </c>
      <c r="T117" s="639" t="s">
        <v>73</v>
      </c>
      <c r="U117" s="639" t="s">
        <v>40</v>
      </c>
    </row>
    <row r="118" spans="1:21" s="34" customFormat="1" ht="20.25" customHeight="1">
      <c r="A118" s="639" t="s">
        <v>428</v>
      </c>
      <c r="B118" s="638" t="s">
        <v>4405</v>
      </c>
      <c r="C118" s="639" t="s">
        <v>371</v>
      </c>
      <c r="D118" s="640" t="s">
        <v>1446</v>
      </c>
      <c r="E118" s="640" t="s">
        <v>935</v>
      </c>
      <c r="F118" s="639" t="s">
        <v>2187</v>
      </c>
      <c r="G118" s="638"/>
      <c r="H118" s="642">
        <v>1166</v>
      </c>
      <c r="I118" s="642">
        <v>1166</v>
      </c>
      <c r="J118" s="705">
        <v>227000</v>
      </c>
      <c r="K118" s="643">
        <v>0</v>
      </c>
      <c r="L118" s="1047">
        <f t="shared" si="28"/>
        <v>0</v>
      </c>
      <c r="M118" s="580">
        <f t="shared" si="29"/>
        <v>0</v>
      </c>
      <c r="N118" s="898">
        <f t="shared" si="30"/>
        <v>264682000</v>
      </c>
      <c r="O118" s="898">
        <f t="shared" si="31"/>
        <v>264682000</v>
      </c>
      <c r="P118" s="638"/>
      <c r="Q118" s="638"/>
      <c r="R118" s="639" t="s">
        <v>35</v>
      </c>
      <c r="S118" s="639" t="s">
        <v>271</v>
      </c>
      <c r="T118" s="639" t="s">
        <v>73</v>
      </c>
      <c r="U118" s="639" t="s">
        <v>40</v>
      </c>
    </row>
    <row r="119" spans="1:21" s="34" customFormat="1" ht="20.25" customHeight="1">
      <c r="A119" s="639" t="s">
        <v>428</v>
      </c>
      <c r="B119" s="638" t="s">
        <v>4405</v>
      </c>
      <c r="C119" s="639" t="s">
        <v>371</v>
      </c>
      <c r="D119" s="640" t="s">
        <v>1446</v>
      </c>
      <c r="E119" s="640" t="s">
        <v>935</v>
      </c>
      <c r="F119" s="639" t="s">
        <v>83</v>
      </c>
      <c r="G119" s="638"/>
      <c r="H119" s="642">
        <v>1166</v>
      </c>
      <c r="I119" s="642">
        <v>1166</v>
      </c>
      <c r="J119" s="705">
        <v>12000</v>
      </c>
      <c r="K119" s="643">
        <v>0</v>
      </c>
      <c r="L119" s="1047">
        <f t="shared" si="28"/>
        <v>0</v>
      </c>
      <c r="M119" s="580">
        <f t="shared" si="29"/>
        <v>0</v>
      </c>
      <c r="N119" s="898">
        <f t="shared" si="30"/>
        <v>13992000</v>
      </c>
      <c r="O119" s="898">
        <f t="shared" si="31"/>
        <v>13992000</v>
      </c>
      <c r="P119" s="638"/>
      <c r="Q119" s="638"/>
      <c r="R119" s="639" t="s">
        <v>35</v>
      </c>
      <c r="S119" s="639" t="s">
        <v>274</v>
      </c>
      <c r="T119" s="639" t="s">
        <v>73</v>
      </c>
      <c r="U119" s="639" t="s">
        <v>40</v>
      </c>
    </row>
    <row r="120" spans="1:21" s="34" customFormat="1" ht="20.25" customHeight="1">
      <c r="A120" s="639" t="s">
        <v>428</v>
      </c>
      <c r="B120" s="638" t="s">
        <v>4405</v>
      </c>
      <c r="C120" s="639" t="s">
        <v>371</v>
      </c>
      <c r="D120" s="640" t="s">
        <v>1446</v>
      </c>
      <c r="E120" s="640" t="s">
        <v>935</v>
      </c>
      <c r="F120" s="639" t="s">
        <v>445</v>
      </c>
      <c r="G120" s="638"/>
      <c r="H120" s="642">
        <v>701</v>
      </c>
      <c r="I120" s="642">
        <v>701</v>
      </c>
      <c r="J120" s="705">
        <v>38856</v>
      </c>
      <c r="K120" s="643">
        <v>0</v>
      </c>
      <c r="L120" s="1047">
        <f t="shared" si="28"/>
        <v>0</v>
      </c>
      <c r="M120" s="580">
        <f t="shared" si="29"/>
        <v>0</v>
      </c>
      <c r="N120" s="898">
        <f t="shared" si="30"/>
        <v>27238056</v>
      </c>
      <c r="O120" s="898">
        <f t="shared" si="31"/>
        <v>27238056</v>
      </c>
      <c r="P120" s="638" t="s">
        <v>2006</v>
      </c>
      <c r="Q120" s="638"/>
      <c r="R120" s="639" t="s">
        <v>35</v>
      </c>
      <c r="S120" s="639" t="s">
        <v>271</v>
      </c>
      <c r="T120" s="639" t="s">
        <v>73</v>
      </c>
      <c r="U120" s="639" t="s">
        <v>40</v>
      </c>
    </row>
    <row r="121" spans="1:21" s="34" customFormat="1" ht="20.25" customHeight="1">
      <c r="A121" s="639" t="s">
        <v>428</v>
      </c>
      <c r="B121" s="638" t="s">
        <v>4405</v>
      </c>
      <c r="C121" s="639" t="s">
        <v>371</v>
      </c>
      <c r="D121" s="640" t="s">
        <v>1446</v>
      </c>
      <c r="E121" s="640" t="s">
        <v>935</v>
      </c>
      <c r="F121" s="639" t="s">
        <v>386</v>
      </c>
      <c r="G121" s="638"/>
      <c r="H121" s="642">
        <v>1166</v>
      </c>
      <c r="I121" s="642">
        <v>1166</v>
      </c>
      <c r="J121" s="705">
        <v>1000</v>
      </c>
      <c r="K121" s="643">
        <v>0</v>
      </c>
      <c r="L121" s="1047">
        <f t="shared" si="28"/>
        <v>0</v>
      </c>
      <c r="M121" s="580">
        <f t="shared" si="29"/>
        <v>0</v>
      </c>
      <c r="N121" s="898">
        <f t="shared" si="30"/>
        <v>1166000</v>
      </c>
      <c r="O121" s="898">
        <f t="shared" si="31"/>
        <v>1166000</v>
      </c>
      <c r="P121" s="638"/>
      <c r="Q121" s="638"/>
      <c r="R121" s="639" t="s">
        <v>35</v>
      </c>
      <c r="S121" s="639" t="s">
        <v>336</v>
      </c>
      <c r="T121" s="639" t="s">
        <v>73</v>
      </c>
      <c r="U121" s="639" t="s">
        <v>40</v>
      </c>
    </row>
    <row r="122" spans="1:21" s="34" customFormat="1" ht="20.25" customHeight="1">
      <c r="A122" s="639" t="s">
        <v>428</v>
      </c>
      <c r="B122" s="638" t="s">
        <v>4405</v>
      </c>
      <c r="C122" s="639" t="s">
        <v>371</v>
      </c>
      <c r="D122" s="640" t="s">
        <v>1446</v>
      </c>
      <c r="E122" s="640" t="s">
        <v>935</v>
      </c>
      <c r="F122" s="639" t="s">
        <v>350</v>
      </c>
      <c r="G122" s="638"/>
      <c r="H122" s="642">
        <v>1166</v>
      </c>
      <c r="I122" s="642">
        <v>1166</v>
      </c>
      <c r="J122" s="705">
        <v>6350</v>
      </c>
      <c r="K122" s="643">
        <v>0</v>
      </c>
      <c r="L122" s="1047">
        <f t="shared" si="28"/>
        <v>0</v>
      </c>
      <c r="M122" s="580">
        <f t="shared" si="29"/>
        <v>0</v>
      </c>
      <c r="N122" s="898">
        <f t="shared" si="30"/>
        <v>7404100</v>
      </c>
      <c r="O122" s="898">
        <f t="shared" si="31"/>
        <v>7404100</v>
      </c>
      <c r="P122" s="638"/>
      <c r="Q122" s="638"/>
      <c r="R122" s="639" t="s">
        <v>35</v>
      </c>
      <c r="S122" s="639" t="s">
        <v>336</v>
      </c>
      <c r="T122" s="639" t="s">
        <v>73</v>
      </c>
      <c r="U122" s="639" t="s">
        <v>40</v>
      </c>
    </row>
    <row r="123" spans="1:21" s="34" customFormat="1" ht="20.25" customHeight="1">
      <c r="A123" s="639" t="s">
        <v>428</v>
      </c>
      <c r="B123" s="638" t="s">
        <v>4405</v>
      </c>
      <c r="C123" s="639" t="s">
        <v>371</v>
      </c>
      <c r="D123" s="640" t="s">
        <v>1446</v>
      </c>
      <c r="E123" s="640" t="s">
        <v>935</v>
      </c>
      <c r="F123" s="639" t="s">
        <v>470</v>
      </c>
      <c r="G123" s="638"/>
      <c r="H123" s="642">
        <v>352</v>
      </c>
      <c r="I123" s="642">
        <v>352</v>
      </c>
      <c r="J123" s="705">
        <v>74000</v>
      </c>
      <c r="K123" s="643">
        <v>0</v>
      </c>
      <c r="L123" s="1047">
        <f t="shared" si="28"/>
        <v>0</v>
      </c>
      <c r="M123" s="580">
        <f t="shared" si="29"/>
        <v>0</v>
      </c>
      <c r="N123" s="898">
        <f t="shared" si="30"/>
        <v>26048000</v>
      </c>
      <c r="O123" s="898">
        <f t="shared" si="31"/>
        <v>26048000</v>
      </c>
      <c r="P123" s="638"/>
      <c r="Q123" s="638"/>
      <c r="R123" s="639" t="s">
        <v>35</v>
      </c>
      <c r="S123" s="639" t="s">
        <v>271</v>
      </c>
      <c r="T123" s="639" t="s">
        <v>73</v>
      </c>
      <c r="U123" s="639" t="s">
        <v>40</v>
      </c>
    </row>
    <row r="124" spans="1:21" s="34" customFormat="1" ht="20.25" customHeight="1">
      <c r="A124" s="639" t="s">
        <v>428</v>
      </c>
      <c r="B124" s="638" t="s">
        <v>4405</v>
      </c>
      <c r="C124" s="639" t="s">
        <v>371</v>
      </c>
      <c r="D124" s="640" t="s">
        <v>1446</v>
      </c>
      <c r="E124" s="640" t="s">
        <v>935</v>
      </c>
      <c r="F124" s="639" t="s">
        <v>446</v>
      </c>
      <c r="G124" s="638"/>
      <c r="H124" s="642">
        <v>591</v>
      </c>
      <c r="I124" s="642">
        <v>591</v>
      </c>
      <c r="J124" s="705">
        <v>62000</v>
      </c>
      <c r="K124" s="643">
        <v>0</v>
      </c>
      <c r="L124" s="1047">
        <f t="shared" si="28"/>
        <v>0</v>
      </c>
      <c r="M124" s="580">
        <f t="shared" si="29"/>
        <v>0</v>
      </c>
      <c r="N124" s="898">
        <f t="shared" si="30"/>
        <v>36642000</v>
      </c>
      <c r="O124" s="898">
        <f t="shared" si="31"/>
        <v>36642000</v>
      </c>
      <c r="P124" s="638"/>
      <c r="Q124" s="638"/>
      <c r="R124" s="639" t="s">
        <v>35</v>
      </c>
      <c r="S124" s="639" t="s">
        <v>272</v>
      </c>
      <c r="T124" s="639" t="s">
        <v>73</v>
      </c>
      <c r="U124" s="639" t="s">
        <v>40</v>
      </c>
    </row>
    <row r="125" spans="1:21" s="34" customFormat="1" ht="20.25" customHeight="1">
      <c r="A125" s="639" t="s">
        <v>428</v>
      </c>
      <c r="B125" s="638" t="s">
        <v>4405</v>
      </c>
      <c r="C125" s="639" t="s">
        <v>371</v>
      </c>
      <c r="D125" s="640" t="s">
        <v>1446</v>
      </c>
      <c r="E125" s="640" t="s">
        <v>935</v>
      </c>
      <c r="F125" s="639" t="s">
        <v>385</v>
      </c>
      <c r="G125" s="638"/>
      <c r="H125" s="642">
        <v>1166</v>
      </c>
      <c r="I125" s="642">
        <v>1166</v>
      </c>
      <c r="J125" s="705">
        <v>595</v>
      </c>
      <c r="K125" s="643">
        <v>0</v>
      </c>
      <c r="L125" s="1047">
        <f t="shared" si="28"/>
        <v>0</v>
      </c>
      <c r="M125" s="580">
        <f t="shared" si="29"/>
        <v>0</v>
      </c>
      <c r="N125" s="898">
        <f t="shared" si="30"/>
        <v>693770</v>
      </c>
      <c r="O125" s="898">
        <f t="shared" si="31"/>
        <v>693770</v>
      </c>
      <c r="P125" s="638"/>
      <c r="Q125" s="638"/>
      <c r="R125" s="639" t="s">
        <v>35</v>
      </c>
      <c r="S125" s="639" t="s">
        <v>336</v>
      </c>
      <c r="T125" s="639" t="s">
        <v>73</v>
      </c>
      <c r="U125" s="639" t="s">
        <v>40</v>
      </c>
    </row>
    <row r="126" spans="1:21" s="34" customFormat="1" ht="20.25" customHeight="1">
      <c r="A126" s="639" t="s">
        <v>428</v>
      </c>
      <c r="B126" s="638" t="s">
        <v>4405</v>
      </c>
      <c r="C126" s="639" t="s">
        <v>371</v>
      </c>
      <c r="D126" s="640" t="s">
        <v>1446</v>
      </c>
      <c r="E126" s="640" t="s">
        <v>935</v>
      </c>
      <c r="F126" s="639" t="s">
        <v>348</v>
      </c>
      <c r="G126" s="638"/>
      <c r="H126" s="642">
        <v>1166</v>
      </c>
      <c r="I126" s="642">
        <v>1166</v>
      </c>
      <c r="J126" s="705">
        <v>5155</v>
      </c>
      <c r="K126" s="643">
        <v>0</v>
      </c>
      <c r="L126" s="1047">
        <f t="shared" si="28"/>
        <v>0</v>
      </c>
      <c r="M126" s="580">
        <f t="shared" si="29"/>
        <v>0</v>
      </c>
      <c r="N126" s="898">
        <f t="shared" si="30"/>
        <v>6010730</v>
      </c>
      <c r="O126" s="898">
        <f t="shared" si="31"/>
        <v>6010730</v>
      </c>
      <c r="P126" s="638"/>
      <c r="Q126" s="638"/>
      <c r="R126" s="639" t="s">
        <v>35</v>
      </c>
      <c r="S126" s="639" t="s">
        <v>280</v>
      </c>
      <c r="T126" s="639" t="s">
        <v>73</v>
      </c>
      <c r="U126" s="639" t="s">
        <v>40</v>
      </c>
    </row>
    <row r="127" spans="1:21" s="34" customFormat="1" ht="20.25" customHeight="1">
      <c r="A127" s="639" t="s">
        <v>428</v>
      </c>
      <c r="B127" s="638" t="s">
        <v>4405</v>
      </c>
      <c r="C127" s="639" t="s">
        <v>371</v>
      </c>
      <c r="D127" s="640" t="s">
        <v>1446</v>
      </c>
      <c r="E127" s="640" t="s">
        <v>935</v>
      </c>
      <c r="F127" s="639" t="s">
        <v>349</v>
      </c>
      <c r="G127" s="638"/>
      <c r="H127" s="642">
        <v>1166</v>
      </c>
      <c r="I127" s="642">
        <v>1166</v>
      </c>
      <c r="J127" s="705">
        <v>5155</v>
      </c>
      <c r="K127" s="643">
        <v>0</v>
      </c>
      <c r="L127" s="1047">
        <f t="shared" si="28"/>
        <v>0</v>
      </c>
      <c r="M127" s="580">
        <f t="shared" si="29"/>
        <v>0</v>
      </c>
      <c r="N127" s="898">
        <f t="shared" si="30"/>
        <v>6010730</v>
      </c>
      <c r="O127" s="898">
        <f t="shared" si="31"/>
        <v>6010730</v>
      </c>
      <c r="P127" s="638"/>
      <c r="Q127" s="638"/>
      <c r="R127" s="639" t="s">
        <v>35</v>
      </c>
      <c r="S127" s="639" t="s">
        <v>280</v>
      </c>
      <c r="T127" s="639" t="s">
        <v>73</v>
      </c>
      <c r="U127" s="639" t="s">
        <v>40</v>
      </c>
    </row>
    <row r="128" spans="1:21" s="34" customFormat="1" ht="20.25" customHeight="1">
      <c r="A128" s="639" t="s">
        <v>428</v>
      </c>
      <c r="B128" s="638" t="s">
        <v>4405</v>
      </c>
      <c r="C128" s="639" t="s">
        <v>371</v>
      </c>
      <c r="D128" s="640" t="s">
        <v>1446</v>
      </c>
      <c r="E128" s="640" t="s">
        <v>935</v>
      </c>
      <c r="F128" s="639" t="s">
        <v>385</v>
      </c>
      <c r="G128" s="638"/>
      <c r="H128" s="642">
        <v>1166</v>
      </c>
      <c r="I128" s="642">
        <v>1166</v>
      </c>
      <c r="J128" s="705">
        <v>595</v>
      </c>
      <c r="K128" s="643">
        <v>0</v>
      </c>
      <c r="L128" s="1047">
        <f t="shared" si="28"/>
        <v>0</v>
      </c>
      <c r="M128" s="580">
        <f t="shared" si="29"/>
        <v>0</v>
      </c>
      <c r="N128" s="898">
        <f t="shared" si="30"/>
        <v>693770</v>
      </c>
      <c r="O128" s="898">
        <f t="shared" si="31"/>
        <v>693770</v>
      </c>
      <c r="P128" s="638"/>
      <c r="Q128" s="638"/>
      <c r="R128" s="639" t="s">
        <v>35</v>
      </c>
      <c r="S128" s="639" t="s">
        <v>336</v>
      </c>
      <c r="T128" s="639" t="s">
        <v>73</v>
      </c>
      <c r="U128" s="639" t="s">
        <v>40</v>
      </c>
    </row>
    <row r="129" spans="1:21" s="34" customFormat="1" ht="20.25" customHeight="1">
      <c r="A129" s="639" t="s">
        <v>428</v>
      </c>
      <c r="B129" s="638" t="s">
        <v>4405</v>
      </c>
      <c r="C129" s="639" t="s">
        <v>371</v>
      </c>
      <c r="D129" s="640" t="s">
        <v>1446</v>
      </c>
      <c r="E129" s="640" t="s">
        <v>935</v>
      </c>
      <c r="F129" s="639" t="s">
        <v>406</v>
      </c>
      <c r="G129" s="638"/>
      <c r="H129" s="642">
        <v>479</v>
      </c>
      <c r="I129" s="642">
        <v>479</v>
      </c>
      <c r="J129" s="705">
        <v>42158</v>
      </c>
      <c r="K129" s="643">
        <v>0</v>
      </c>
      <c r="L129" s="1047">
        <f t="shared" si="28"/>
        <v>0</v>
      </c>
      <c r="M129" s="580">
        <f t="shared" si="29"/>
        <v>0</v>
      </c>
      <c r="N129" s="898">
        <f t="shared" si="30"/>
        <v>20193682</v>
      </c>
      <c r="O129" s="898">
        <f t="shared" si="31"/>
        <v>20193682</v>
      </c>
      <c r="P129" s="638"/>
      <c r="Q129" s="638"/>
      <c r="R129" s="639" t="s">
        <v>35</v>
      </c>
      <c r="S129" s="639" t="s">
        <v>271</v>
      </c>
      <c r="T129" s="639" t="s">
        <v>73</v>
      </c>
      <c r="U129" s="639" t="s">
        <v>40</v>
      </c>
    </row>
    <row r="130" spans="1:21" s="34" customFormat="1" ht="20.25" customHeight="1">
      <c r="A130" s="639" t="s">
        <v>235</v>
      </c>
      <c r="B130" s="638" t="s">
        <v>4406</v>
      </c>
      <c r="C130" s="639" t="s">
        <v>371</v>
      </c>
      <c r="D130" s="640" t="s">
        <v>1146</v>
      </c>
      <c r="E130" s="640" t="s">
        <v>935</v>
      </c>
      <c r="F130" s="639" t="s">
        <v>373</v>
      </c>
      <c r="G130" s="638"/>
      <c r="H130" s="642">
        <v>2916</v>
      </c>
      <c r="I130" s="642">
        <v>2916</v>
      </c>
      <c r="J130" s="705">
        <v>15649</v>
      </c>
      <c r="K130" s="643">
        <v>0</v>
      </c>
      <c r="L130" s="1047">
        <f t="shared" si="28"/>
        <v>0</v>
      </c>
      <c r="M130" s="580">
        <f t="shared" si="29"/>
        <v>0</v>
      </c>
      <c r="N130" s="898">
        <f t="shared" si="30"/>
        <v>45632484</v>
      </c>
      <c r="O130" s="898">
        <f t="shared" si="31"/>
        <v>45632484</v>
      </c>
      <c r="P130" s="638"/>
      <c r="Q130" s="638"/>
      <c r="R130" s="639" t="s">
        <v>483</v>
      </c>
      <c r="S130" s="639" t="s">
        <v>340</v>
      </c>
      <c r="T130" s="639" t="s">
        <v>73</v>
      </c>
      <c r="U130" s="639" t="s">
        <v>213</v>
      </c>
    </row>
    <row r="131" spans="1:21" s="34" customFormat="1" ht="20.25" customHeight="1">
      <c r="A131" s="639" t="s">
        <v>436</v>
      </c>
      <c r="B131" s="638" t="s">
        <v>4279</v>
      </c>
      <c r="C131" s="639" t="s">
        <v>371</v>
      </c>
      <c r="D131" s="640" t="s">
        <v>991</v>
      </c>
      <c r="E131" s="640" t="s">
        <v>935</v>
      </c>
      <c r="F131" s="639" t="s">
        <v>81</v>
      </c>
      <c r="G131" s="638"/>
      <c r="H131" s="642">
        <v>686</v>
      </c>
      <c r="I131" s="642">
        <v>686</v>
      </c>
      <c r="J131" s="705">
        <v>5507</v>
      </c>
      <c r="K131" s="643">
        <v>0</v>
      </c>
      <c r="L131" s="1047">
        <f t="shared" ref="L131:L194" si="32">IFERROR(K131*H131,"0")</f>
        <v>0</v>
      </c>
      <c r="M131" s="580">
        <f t="shared" ref="M131:M194" si="33">IFERROR(L131/1000,"0")</f>
        <v>0</v>
      </c>
      <c r="N131" s="898">
        <f t="shared" ref="N131:N194" si="34">J131*H131</f>
        <v>3777802</v>
      </c>
      <c r="O131" s="898">
        <f t="shared" ref="O131:O194" si="35">I131*J131</f>
        <v>3777802</v>
      </c>
      <c r="P131" s="638"/>
      <c r="Q131" s="638"/>
      <c r="R131" s="639" t="s">
        <v>483</v>
      </c>
      <c r="S131" s="639" t="s">
        <v>336</v>
      </c>
      <c r="T131" s="639" t="s">
        <v>73</v>
      </c>
      <c r="U131" s="639" t="s">
        <v>213</v>
      </c>
    </row>
    <row r="132" spans="1:21" s="34" customFormat="1" ht="20.25" customHeight="1">
      <c r="A132" s="639" t="s">
        <v>436</v>
      </c>
      <c r="B132" s="638" t="s">
        <v>4279</v>
      </c>
      <c r="C132" s="639" t="s">
        <v>371</v>
      </c>
      <c r="D132" s="640" t="s">
        <v>952</v>
      </c>
      <c r="E132" s="640" t="s">
        <v>991</v>
      </c>
      <c r="F132" s="639" t="s">
        <v>431</v>
      </c>
      <c r="G132" s="638"/>
      <c r="H132" s="642">
        <v>384</v>
      </c>
      <c r="I132" s="642">
        <v>384</v>
      </c>
      <c r="J132" s="705">
        <v>45865</v>
      </c>
      <c r="K132" s="643">
        <v>0</v>
      </c>
      <c r="L132" s="1047">
        <f t="shared" si="32"/>
        <v>0</v>
      </c>
      <c r="M132" s="580">
        <f t="shared" si="33"/>
        <v>0</v>
      </c>
      <c r="N132" s="898">
        <f t="shared" si="34"/>
        <v>17612160</v>
      </c>
      <c r="O132" s="898">
        <f t="shared" si="35"/>
        <v>17612160</v>
      </c>
      <c r="P132" s="638"/>
      <c r="Q132" s="638"/>
      <c r="R132" s="639" t="s">
        <v>483</v>
      </c>
      <c r="S132" s="639" t="s">
        <v>278</v>
      </c>
      <c r="T132" s="639" t="s">
        <v>73</v>
      </c>
      <c r="U132" s="639" t="s">
        <v>213</v>
      </c>
    </row>
    <row r="133" spans="1:21" s="34" customFormat="1" ht="20.25" customHeight="1">
      <c r="A133" s="639" t="s">
        <v>436</v>
      </c>
      <c r="B133" s="638" t="s">
        <v>4279</v>
      </c>
      <c r="C133" s="639" t="s">
        <v>371</v>
      </c>
      <c r="D133" s="640" t="s">
        <v>991</v>
      </c>
      <c r="E133" s="640" t="s">
        <v>935</v>
      </c>
      <c r="F133" s="639" t="s">
        <v>2113</v>
      </c>
      <c r="G133" s="638"/>
      <c r="H133" s="642">
        <v>384</v>
      </c>
      <c r="I133" s="642">
        <v>384</v>
      </c>
      <c r="J133" s="705">
        <v>5203</v>
      </c>
      <c r="K133" s="643">
        <v>0</v>
      </c>
      <c r="L133" s="1047">
        <f t="shared" si="32"/>
        <v>0</v>
      </c>
      <c r="M133" s="580">
        <f t="shared" si="33"/>
        <v>0</v>
      </c>
      <c r="N133" s="898">
        <f t="shared" si="34"/>
        <v>1997952</v>
      </c>
      <c r="O133" s="898">
        <f t="shared" si="35"/>
        <v>1997952</v>
      </c>
      <c r="P133" s="638"/>
      <c r="Q133" s="638"/>
      <c r="R133" s="639" t="s">
        <v>483</v>
      </c>
      <c r="S133" s="639" t="s">
        <v>336</v>
      </c>
      <c r="T133" s="639" t="s">
        <v>73</v>
      </c>
      <c r="U133" s="639" t="s">
        <v>213</v>
      </c>
    </row>
    <row r="134" spans="1:21" s="34" customFormat="1" ht="20.25" customHeight="1">
      <c r="A134" s="639" t="s">
        <v>436</v>
      </c>
      <c r="B134" s="638" t="s">
        <v>4279</v>
      </c>
      <c r="C134" s="639" t="s">
        <v>371</v>
      </c>
      <c r="D134" s="640" t="s">
        <v>1146</v>
      </c>
      <c r="E134" s="640" t="s">
        <v>935</v>
      </c>
      <c r="F134" s="639" t="s">
        <v>373</v>
      </c>
      <c r="G134" s="638"/>
      <c r="H134" s="642">
        <v>770</v>
      </c>
      <c r="I134" s="642">
        <v>770</v>
      </c>
      <c r="J134" s="705">
        <v>14800</v>
      </c>
      <c r="K134" s="643">
        <v>0</v>
      </c>
      <c r="L134" s="1047">
        <f t="shared" si="32"/>
        <v>0</v>
      </c>
      <c r="M134" s="580">
        <f t="shared" si="33"/>
        <v>0</v>
      </c>
      <c r="N134" s="898">
        <f t="shared" si="34"/>
        <v>11396000</v>
      </c>
      <c r="O134" s="898">
        <f t="shared" si="35"/>
        <v>11396000</v>
      </c>
      <c r="P134" s="638"/>
      <c r="Q134" s="638"/>
      <c r="R134" s="639" t="s">
        <v>483</v>
      </c>
      <c r="S134" s="639" t="s">
        <v>336</v>
      </c>
      <c r="T134" s="639" t="s">
        <v>73</v>
      </c>
      <c r="U134" s="639" t="s">
        <v>213</v>
      </c>
    </row>
    <row r="135" spans="1:21" s="34" customFormat="1" ht="20.25" customHeight="1">
      <c r="A135" s="639" t="s">
        <v>436</v>
      </c>
      <c r="B135" s="638" t="s">
        <v>4279</v>
      </c>
      <c r="C135" s="639" t="s">
        <v>371</v>
      </c>
      <c r="D135" s="640" t="s">
        <v>1146</v>
      </c>
      <c r="E135" s="640" t="s">
        <v>935</v>
      </c>
      <c r="F135" s="639" t="s">
        <v>81</v>
      </c>
      <c r="G135" s="638"/>
      <c r="H135" s="642">
        <v>770</v>
      </c>
      <c r="I135" s="642">
        <v>770</v>
      </c>
      <c r="J135" s="705">
        <v>6022</v>
      </c>
      <c r="K135" s="643">
        <v>0</v>
      </c>
      <c r="L135" s="1047">
        <f t="shared" si="32"/>
        <v>0</v>
      </c>
      <c r="M135" s="580">
        <f t="shared" si="33"/>
        <v>0</v>
      </c>
      <c r="N135" s="898">
        <f t="shared" si="34"/>
        <v>4636940</v>
      </c>
      <c r="O135" s="898">
        <f t="shared" si="35"/>
        <v>4636940</v>
      </c>
      <c r="P135" s="638"/>
      <c r="Q135" s="638"/>
      <c r="R135" s="639" t="s">
        <v>483</v>
      </c>
      <c r="S135" s="639" t="s">
        <v>336</v>
      </c>
      <c r="T135" s="639" t="s">
        <v>73</v>
      </c>
      <c r="U135" s="639" t="s">
        <v>213</v>
      </c>
    </row>
    <row r="136" spans="1:21" s="34" customFormat="1" ht="20.25" customHeight="1">
      <c r="A136" s="639" t="s">
        <v>436</v>
      </c>
      <c r="B136" s="638" t="s">
        <v>4279</v>
      </c>
      <c r="C136" s="639" t="s">
        <v>371</v>
      </c>
      <c r="D136" s="640" t="s">
        <v>1146</v>
      </c>
      <c r="E136" s="640" t="s">
        <v>935</v>
      </c>
      <c r="F136" s="639" t="s">
        <v>373</v>
      </c>
      <c r="G136" s="638"/>
      <c r="H136" s="642">
        <v>686</v>
      </c>
      <c r="I136" s="642">
        <v>686</v>
      </c>
      <c r="J136" s="705">
        <v>13536</v>
      </c>
      <c r="K136" s="643">
        <v>0</v>
      </c>
      <c r="L136" s="1047">
        <f t="shared" si="32"/>
        <v>0</v>
      </c>
      <c r="M136" s="580">
        <f t="shared" si="33"/>
        <v>0</v>
      </c>
      <c r="N136" s="898">
        <f t="shared" si="34"/>
        <v>9285696</v>
      </c>
      <c r="O136" s="898">
        <f t="shared" si="35"/>
        <v>9285696</v>
      </c>
      <c r="P136" s="638"/>
      <c r="Q136" s="638"/>
      <c r="R136" s="639" t="s">
        <v>483</v>
      </c>
      <c r="S136" s="639" t="s">
        <v>336</v>
      </c>
      <c r="T136" s="639" t="s">
        <v>73</v>
      </c>
      <c r="U136" s="639" t="s">
        <v>213</v>
      </c>
    </row>
    <row r="137" spans="1:21" s="34" customFormat="1" ht="20.25" customHeight="1">
      <c r="A137" s="639" t="s">
        <v>436</v>
      </c>
      <c r="B137" s="638" t="s">
        <v>4358</v>
      </c>
      <c r="C137" s="639" t="s">
        <v>371</v>
      </c>
      <c r="D137" s="640" t="s">
        <v>952</v>
      </c>
      <c r="E137" s="640" t="s">
        <v>991</v>
      </c>
      <c r="F137" s="639" t="s">
        <v>431</v>
      </c>
      <c r="G137" s="638"/>
      <c r="H137" s="642">
        <v>269</v>
      </c>
      <c r="I137" s="642">
        <v>269</v>
      </c>
      <c r="J137" s="705">
        <v>45865</v>
      </c>
      <c r="K137" s="643">
        <v>0</v>
      </c>
      <c r="L137" s="1047">
        <f t="shared" si="32"/>
        <v>0</v>
      </c>
      <c r="M137" s="580">
        <f t="shared" si="33"/>
        <v>0</v>
      </c>
      <c r="N137" s="898">
        <f t="shared" si="34"/>
        <v>12337685</v>
      </c>
      <c r="O137" s="898">
        <f t="shared" si="35"/>
        <v>12337685</v>
      </c>
      <c r="P137" s="638"/>
      <c r="Q137" s="638"/>
      <c r="R137" s="639" t="s">
        <v>483</v>
      </c>
      <c r="S137" s="639" t="s">
        <v>278</v>
      </c>
      <c r="T137" s="639" t="s">
        <v>73</v>
      </c>
      <c r="U137" s="639" t="s">
        <v>213</v>
      </c>
    </row>
    <row r="138" spans="1:21" s="34" customFormat="1" ht="20.25" customHeight="1">
      <c r="A138" s="639" t="s">
        <v>235</v>
      </c>
      <c r="B138" s="638" t="s">
        <v>4170</v>
      </c>
      <c r="C138" s="639" t="s">
        <v>371</v>
      </c>
      <c r="D138" s="640" t="s">
        <v>952</v>
      </c>
      <c r="E138" s="640" t="s">
        <v>1146</v>
      </c>
      <c r="F138" s="639" t="s">
        <v>373</v>
      </c>
      <c r="G138" s="638"/>
      <c r="H138" s="642">
        <v>415</v>
      </c>
      <c r="I138" s="642">
        <v>415</v>
      </c>
      <c r="J138" s="705">
        <v>14306</v>
      </c>
      <c r="K138" s="643">
        <v>0</v>
      </c>
      <c r="L138" s="1047">
        <f t="shared" si="32"/>
        <v>0</v>
      </c>
      <c r="M138" s="580">
        <f t="shared" si="33"/>
        <v>0</v>
      </c>
      <c r="N138" s="898">
        <f t="shared" si="34"/>
        <v>5936990</v>
      </c>
      <c r="O138" s="898">
        <f t="shared" si="35"/>
        <v>5936990</v>
      </c>
      <c r="P138" s="638"/>
      <c r="Q138" s="638"/>
      <c r="R138" s="639" t="s">
        <v>483</v>
      </c>
      <c r="S138" s="639" t="s">
        <v>336</v>
      </c>
      <c r="T138" s="639" t="s">
        <v>73</v>
      </c>
      <c r="U138" s="639" t="s">
        <v>213</v>
      </c>
    </row>
    <row r="139" spans="1:21" s="34" customFormat="1" ht="20.25" customHeight="1">
      <c r="A139" s="639" t="s">
        <v>235</v>
      </c>
      <c r="B139" s="638" t="s">
        <v>4170</v>
      </c>
      <c r="C139" s="639" t="s">
        <v>371</v>
      </c>
      <c r="D139" s="640" t="s">
        <v>952</v>
      </c>
      <c r="E139" s="640" t="s">
        <v>1146</v>
      </c>
      <c r="F139" s="639" t="s">
        <v>81</v>
      </c>
      <c r="G139" s="638"/>
      <c r="H139" s="642">
        <v>415</v>
      </c>
      <c r="I139" s="642">
        <v>415</v>
      </c>
      <c r="J139" s="705">
        <v>5821</v>
      </c>
      <c r="K139" s="643">
        <v>0</v>
      </c>
      <c r="L139" s="1047">
        <f t="shared" si="32"/>
        <v>0</v>
      </c>
      <c r="M139" s="580">
        <f t="shared" si="33"/>
        <v>0</v>
      </c>
      <c r="N139" s="898">
        <f t="shared" si="34"/>
        <v>2415715</v>
      </c>
      <c r="O139" s="898">
        <f t="shared" si="35"/>
        <v>2415715</v>
      </c>
      <c r="P139" s="638"/>
      <c r="Q139" s="638"/>
      <c r="R139" s="639" t="s">
        <v>483</v>
      </c>
      <c r="S139" s="639" t="s">
        <v>336</v>
      </c>
      <c r="T139" s="639" t="s">
        <v>73</v>
      </c>
      <c r="U139" s="639" t="s">
        <v>213</v>
      </c>
    </row>
    <row r="140" spans="1:21" s="34" customFormat="1" ht="20.25" customHeight="1">
      <c r="A140" s="639" t="s">
        <v>235</v>
      </c>
      <c r="B140" s="638" t="s">
        <v>4170</v>
      </c>
      <c r="C140" s="639" t="s">
        <v>371</v>
      </c>
      <c r="D140" s="640" t="s">
        <v>952</v>
      </c>
      <c r="E140" s="640" t="s">
        <v>1146</v>
      </c>
      <c r="F140" s="639" t="s">
        <v>81</v>
      </c>
      <c r="G140" s="638"/>
      <c r="H140" s="642">
        <v>415</v>
      </c>
      <c r="I140" s="642">
        <v>415</v>
      </c>
      <c r="J140" s="705">
        <v>4136</v>
      </c>
      <c r="K140" s="643">
        <v>0</v>
      </c>
      <c r="L140" s="1047">
        <f t="shared" si="32"/>
        <v>0</v>
      </c>
      <c r="M140" s="580">
        <f t="shared" si="33"/>
        <v>0</v>
      </c>
      <c r="N140" s="898">
        <f t="shared" si="34"/>
        <v>1716440</v>
      </c>
      <c r="O140" s="898">
        <f t="shared" si="35"/>
        <v>1716440</v>
      </c>
      <c r="P140" s="638"/>
      <c r="Q140" s="638"/>
      <c r="R140" s="639" t="s">
        <v>483</v>
      </c>
      <c r="S140" s="639" t="s">
        <v>336</v>
      </c>
      <c r="T140" s="639" t="s">
        <v>73</v>
      </c>
      <c r="U140" s="639" t="s">
        <v>213</v>
      </c>
    </row>
    <row r="141" spans="1:21" s="34" customFormat="1" ht="20.25" customHeight="1">
      <c r="A141" s="639" t="s">
        <v>235</v>
      </c>
      <c r="B141" s="638" t="s">
        <v>4170</v>
      </c>
      <c r="C141" s="639" t="s">
        <v>371</v>
      </c>
      <c r="D141" s="640" t="s">
        <v>952</v>
      </c>
      <c r="E141" s="640" t="s">
        <v>1146</v>
      </c>
      <c r="F141" s="639" t="s">
        <v>84</v>
      </c>
      <c r="G141" s="638"/>
      <c r="H141" s="642">
        <v>415</v>
      </c>
      <c r="I141" s="642">
        <v>415</v>
      </c>
      <c r="J141" s="705">
        <v>5704</v>
      </c>
      <c r="K141" s="643">
        <v>0</v>
      </c>
      <c r="L141" s="1047">
        <f t="shared" si="32"/>
        <v>0</v>
      </c>
      <c r="M141" s="580">
        <f t="shared" si="33"/>
        <v>0</v>
      </c>
      <c r="N141" s="898">
        <f t="shared" si="34"/>
        <v>2367160</v>
      </c>
      <c r="O141" s="898">
        <f t="shared" si="35"/>
        <v>2367160</v>
      </c>
      <c r="P141" s="638"/>
      <c r="Q141" s="638"/>
      <c r="R141" s="639" t="s">
        <v>483</v>
      </c>
      <c r="S141" s="639" t="s">
        <v>336</v>
      </c>
      <c r="T141" s="639" t="s">
        <v>73</v>
      </c>
      <c r="U141" s="639" t="s">
        <v>213</v>
      </c>
    </row>
    <row r="142" spans="1:21" s="34" customFormat="1" ht="20.25" customHeight="1">
      <c r="A142" s="639" t="s">
        <v>235</v>
      </c>
      <c r="B142" s="638" t="s">
        <v>4170</v>
      </c>
      <c r="C142" s="639" t="s">
        <v>371</v>
      </c>
      <c r="D142" s="640" t="s">
        <v>952</v>
      </c>
      <c r="E142" s="640" t="s">
        <v>1146</v>
      </c>
      <c r="F142" s="639" t="s">
        <v>385</v>
      </c>
      <c r="G142" s="638"/>
      <c r="H142" s="642">
        <v>415</v>
      </c>
      <c r="I142" s="642">
        <v>415</v>
      </c>
      <c r="J142" s="705">
        <v>856</v>
      </c>
      <c r="K142" s="643">
        <v>0</v>
      </c>
      <c r="L142" s="1047">
        <f t="shared" si="32"/>
        <v>0</v>
      </c>
      <c r="M142" s="580">
        <f t="shared" si="33"/>
        <v>0</v>
      </c>
      <c r="N142" s="898">
        <f t="shared" si="34"/>
        <v>355240</v>
      </c>
      <c r="O142" s="898">
        <f t="shared" si="35"/>
        <v>355240</v>
      </c>
      <c r="P142" s="638"/>
      <c r="Q142" s="638"/>
      <c r="R142" s="639" t="s">
        <v>483</v>
      </c>
      <c r="S142" s="639" t="s">
        <v>336</v>
      </c>
      <c r="T142" s="639" t="s">
        <v>73</v>
      </c>
      <c r="U142" s="639" t="s">
        <v>213</v>
      </c>
    </row>
    <row r="143" spans="1:21" s="34" customFormat="1" ht="20.25" customHeight="1">
      <c r="A143" s="639" t="s">
        <v>235</v>
      </c>
      <c r="B143" s="638" t="s">
        <v>4170</v>
      </c>
      <c r="C143" s="639" t="s">
        <v>371</v>
      </c>
      <c r="D143" s="640" t="s">
        <v>952</v>
      </c>
      <c r="E143" s="640" t="s">
        <v>1146</v>
      </c>
      <c r="F143" s="639" t="s">
        <v>373</v>
      </c>
      <c r="G143" s="638"/>
      <c r="H143" s="642">
        <v>415</v>
      </c>
      <c r="I143" s="642">
        <v>415</v>
      </c>
      <c r="J143" s="705">
        <v>14800</v>
      </c>
      <c r="K143" s="643">
        <v>0</v>
      </c>
      <c r="L143" s="1047">
        <f t="shared" si="32"/>
        <v>0</v>
      </c>
      <c r="M143" s="580">
        <f t="shared" si="33"/>
        <v>0</v>
      </c>
      <c r="N143" s="898">
        <f t="shared" si="34"/>
        <v>6142000</v>
      </c>
      <c r="O143" s="898">
        <f t="shared" si="35"/>
        <v>6142000</v>
      </c>
      <c r="P143" s="638"/>
      <c r="Q143" s="638"/>
      <c r="R143" s="639" t="s">
        <v>483</v>
      </c>
      <c r="S143" s="639" t="s">
        <v>336</v>
      </c>
      <c r="T143" s="639" t="s">
        <v>73</v>
      </c>
      <c r="U143" s="639" t="s">
        <v>213</v>
      </c>
    </row>
    <row r="144" spans="1:21" s="34" customFormat="1" ht="20.25" customHeight="1">
      <c r="A144" s="639" t="s">
        <v>235</v>
      </c>
      <c r="B144" s="638" t="s">
        <v>4170</v>
      </c>
      <c r="C144" s="639" t="s">
        <v>371</v>
      </c>
      <c r="D144" s="640" t="s">
        <v>952</v>
      </c>
      <c r="E144" s="640" t="s">
        <v>1146</v>
      </c>
      <c r="F144" s="639" t="s">
        <v>81</v>
      </c>
      <c r="G144" s="638"/>
      <c r="H144" s="642">
        <v>415</v>
      </c>
      <c r="I144" s="642">
        <v>415</v>
      </c>
      <c r="J144" s="705">
        <v>6022</v>
      </c>
      <c r="K144" s="643">
        <v>0</v>
      </c>
      <c r="L144" s="1047">
        <f t="shared" si="32"/>
        <v>0</v>
      </c>
      <c r="M144" s="580">
        <f t="shared" si="33"/>
        <v>0</v>
      </c>
      <c r="N144" s="898">
        <f t="shared" si="34"/>
        <v>2499130</v>
      </c>
      <c r="O144" s="898">
        <f t="shared" si="35"/>
        <v>2499130</v>
      </c>
      <c r="P144" s="638"/>
      <c r="Q144" s="638"/>
      <c r="R144" s="639" t="s">
        <v>483</v>
      </c>
      <c r="S144" s="639" t="s">
        <v>336</v>
      </c>
      <c r="T144" s="639" t="s">
        <v>73</v>
      </c>
      <c r="U144" s="639" t="s">
        <v>213</v>
      </c>
    </row>
    <row r="145" spans="1:21" s="34" customFormat="1" ht="20.25" customHeight="1">
      <c r="A145" s="639" t="s">
        <v>436</v>
      </c>
      <c r="B145" s="638" t="s">
        <v>4407</v>
      </c>
      <c r="C145" s="639" t="s">
        <v>371</v>
      </c>
      <c r="D145" s="640" t="s">
        <v>1096</v>
      </c>
      <c r="E145" s="640" t="s">
        <v>523</v>
      </c>
      <c r="F145" s="639" t="s">
        <v>373</v>
      </c>
      <c r="G145" s="638"/>
      <c r="H145" s="642">
        <v>1705</v>
      </c>
      <c r="I145" s="642">
        <v>1705</v>
      </c>
      <c r="J145" s="705">
        <v>14800</v>
      </c>
      <c r="K145" s="643">
        <v>0</v>
      </c>
      <c r="L145" s="1047">
        <f t="shared" si="32"/>
        <v>0</v>
      </c>
      <c r="M145" s="580">
        <f t="shared" si="33"/>
        <v>0</v>
      </c>
      <c r="N145" s="898">
        <f t="shared" si="34"/>
        <v>25234000</v>
      </c>
      <c r="O145" s="898">
        <f t="shared" si="35"/>
        <v>25234000</v>
      </c>
      <c r="P145" s="638"/>
      <c r="Q145" s="638"/>
      <c r="R145" s="639" t="s">
        <v>483</v>
      </c>
      <c r="S145" s="639" t="s">
        <v>336</v>
      </c>
      <c r="T145" s="639" t="s">
        <v>73</v>
      </c>
      <c r="U145" s="639" t="s">
        <v>213</v>
      </c>
    </row>
    <row r="146" spans="1:21" s="34" customFormat="1" ht="20.25" customHeight="1">
      <c r="A146" s="639" t="s">
        <v>436</v>
      </c>
      <c r="B146" s="638" t="s">
        <v>4407</v>
      </c>
      <c r="C146" s="639" t="s">
        <v>371</v>
      </c>
      <c r="D146" s="640" t="s">
        <v>1096</v>
      </c>
      <c r="E146" s="640" t="s">
        <v>523</v>
      </c>
      <c r="F146" s="639" t="s">
        <v>81</v>
      </c>
      <c r="G146" s="638"/>
      <c r="H146" s="642">
        <v>1705</v>
      </c>
      <c r="I146" s="642">
        <v>1705</v>
      </c>
      <c r="J146" s="705">
        <v>6022</v>
      </c>
      <c r="K146" s="643">
        <v>0</v>
      </c>
      <c r="L146" s="1047">
        <f t="shared" si="32"/>
        <v>0</v>
      </c>
      <c r="M146" s="580">
        <f t="shared" si="33"/>
        <v>0</v>
      </c>
      <c r="N146" s="898">
        <f t="shared" si="34"/>
        <v>10267510</v>
      </c>
      <c r="O146" s="898">
        <f t="shared" si="35"/>
        <v>10267510</v>
      </c>
      <c r="P146" s="638"/>
      <c r="Q146" s="638"/>
      <c r="R146" s="639" t="s">
        <v>483</v>
      </c>
      <c r="S146" s="639" t="s">
        <v>336</v>
      </c>
      <c r="T146" s="639" t="s">
        <v>73</v>
      </c>
      <c r="U146" s="639" t="s">
        <v>213</v>
      </c>
    </row>
    <row r="147" spans="1:21" s="34" customFormat="1" ht="20.25" customHeight="1">
      <c r="A147" s="639" t="s">
        <v>436</v>
      </c>
      <c r="B147" s="638" t="s">
        <v>4407</v>
      </c>
      <c r="C147" s="639" t="s">
        <v>371</v>
      </c>
      <c r="D147" s="640" t="s">
        <v>1096</v>
      </c>
      <c r="E147" s="640" t="s">
        <v>523</v>
      </c>
      <c r="F147" s="639" t="s">
        <v>373</v>
      </c>
      <c r="G147" s="638"/>
      <c r="H147" s="642">
        <v>1619</v>
      </c>
      <c r="I147" s="642">
        <v>1619</v>
      </c>
      <c r="J147" s="705">
        <v>13536</v>
      </c>
      <c r="K147" s="643">
        <v>0</v>
      </c>
      <c r="L147" s="1047">
        <f t="shared" si="32"/>
        <v>0</v>
      </c>
      <c r="M147" s="580">
        <f t="shared" si="33"/>
        <v>0</v>
      </c>
      <c r="N147" s="898">
        <f t="shared" si="34"/>
        <v>21914784</v>
      </c>
      <c r="O147" s="898">
        <f t="shared" si="35"/>
        <v>21914784</v>
      </c>
      <c r="P147" s="638"/>
      <c r="Q147" s="638"/>
      <c r="R147" s="639" t="s">
        <v>483</v>
      </c>
      <c r="S147" s="639" t="s">
        <v>336</v>
      </c>
      <c r="T147" s="639" t="s">
        <v>73</v>
      </c>
      <c r="U147" s="639" t="s">
        <v>213</v>
      </c>
    </row>
    <row r="148" spans="1:21" s="34" customFormat="1" ht="20.25" customHeight="1">
      <c r="A148" s="639" t="s">
        <v>436</v>
      </c>
      <c r="B148" s="638" t="s">
        <v>4407</v>
      </c>
      <c r="C148" s="639" t="s">
        <v>371</v>
      </c>
      <c r="D148" s="640" t="s">
        <v>1096</v>
      </c>
      <c r="E148" s="640" t="s">
        <v>523</v>
      </c>
      <c r="F148" s="639" t="s">
        <v>81</v>
      </c>
      <c r="G148" s="638"/>
      <c r="H148" s="642">
        <v>1619</v>
      </c>
      <c r="I148" s="642">
        <v>1619</v>
      </c>
      <c r="J148" s="705">
        <v>5507</v>
      </c>
      <c r="K148" s="643">
        <v>0</v>
      </c>
      <c r="L148" s="1047">
        <f t="shared" si="32"/>
        <v>0</v>
      </c>
      <c r="M148" s="580">
        <f t="shared" si="33"/>
        <v>0</v>
      </c>
      <c r="N148" s="898">
        <f t="shared" si="34"/>
        <v>8915833</v>
      </c>
      <c r="O148" s="898">
        <f t="shared" si="35"/>
        <v>8915833</v>
      </c>
      <c r="P148" s="638"/>
      <c r="Q148" s="638"/>
      <c r="R148" s="639" t="s">
        <v>483</v>
      </c>
      <c r="S148" s="639" t="s">
        <v>336</v>
      </c>
      <c r="T148" s="639" t="s">
        <v>73</v>
      </c>
      <c r="U148" s="639" t="s">
        <v>213</v>
      </c>
    </row>
    <row r="149" spans="1:21" s="34" customFormat="1" ht="20.25" customHeight="1">
      <c r="A149" s="639" t="s">
        <v>113</v>
      </c>
      <c r="B149" s="638" t="s">
        <v>4176</v>
      </c>
      <c r="C149" s="639" t="s">
        <v>365</v>
      </c>
      <c r="D149" s="640" t="s">
        <v>1146</v>
      </c>
      <c r="E149" s="640" t="s">
        <v>991</v>
      </c>
      <c r="F149" s="639" t="s">
        <v>558</v>
      </c>
      <c r="G149" s="638"/>
      <c r="H149" s="642">
        <v>1050</v>
      </c>
      <c r="I149" s="642">
        <v>1050</v>
      </c>
      <c r="J149" s="705">
        <v>8600</v>
      </c>
      <c r="K149" s="643">
        <v>0</v>
      </c>
      <c r="L149" s="1047">
        <f t="shared" si="32"/>
        <v>0</v>
      </c>
      <c r="M149" s="580">
        <f t="shared" si="33"/>
        <v>0</v>
      </c>
      <c r="N149" s="898">
        <f t="shared" si="34"/>
        <v>9030000</v>
      </c>
      <c r="O149" s="898">
        <f t="shared" si="35"/>
        <v>9030000</v>
      </c>
      <c r="P149" s="638"/>
      <c r="Q149" s="638"/>
      <c r="R149" s="639" t="s">
        <v>269</v>
      </c>
      <c r="S149" s="639" t="s">
        <v>336</v>
      </c>
      <c r="T149" s="639" t="s">
        <v>73</v>
      </c>
      <c r="U149" s="639" t="s">
        <v>152</v>
      </c>
    </row>
    <row r="150" spans="1:21" s="34" customFormat="1" ht="20.25" customHeight="1">
      <c r="A150" s="639" t="s">
        <v>113</v>
      </c>
      <c r="B150" s="638" t="s">
        <v>4177</v>
      </c>
      <c r="C150" s="639" t="s">
        <v>365</v>
      </c>
      <c r="D150" s="640" t="s">
        <v>935</v>
      </c>
      <c r="E150" s="640" t="s">
        <v>991</v>
      </c>
      <c r="F150" s="639" t="s">
        <v>558</v>
      </c>
      <c r="G150" s="638"/>
      <c r="H150" s="642">
        <v>1050</v>
      </c>
      <c r="I150" s="642">
        <v>1050</v>
      </c>
      <c r="J150" s="705">
        <v>8600</v>
      </c>
      <c r="K150" s="643">
        <v>0</v>
      </c>
      <c r="L150" s="1047">
        <f t="shared" si="32"/>
        <v>0</v>
      </c>
      <c r="M150" s="580">
        <f t="shared" si="33"/>
        <v>0</v>
      </c>
      <c r="N150" s="898">
        <f t="shared" si="34"/>
        <v>9030000</v>
      </c>
      <c r="O150" s="898">
        <f t="shared" si="35"/>
        <v>9030000</v>
      </c>
      <c r="P150" s="638"/>
      <c r="Q150" s="638"/>
      <c r="R150" s="639" t="s">
        <v>269</v>
      </c>
      <c r="S150" s="639" t="s">
        <v>336</v>
      </c>
      <c r="T150" s="639" t="s">
        <v>73</v>
      </c>
      <c r="U150" s="639" t="s">
        <v>152</v>
      </c>
    </row>
    <row r="151" spans="1:21" s="34" customFormat="1" ht="20.25" customHeight="1">
      <c r="A151" s="639" t="s">
        <v>770</v>
      </c>
      <c r="B151" s="638" t="s">
        <v>4408</v>
      </c>
      <c r="C151" s="639" t="s">
        <v>515</v>
      </c>
      <c r="D151" s="640" t="s">
        <v>1446</v>
      </c>
      <c r="E151" s="640" t="s">
        <v>469</v>
      </c>
      <c r="F151" s="639" t="s">
        <v>1337</v>
      </c>
      <c r="G151" s="638"/>
      <c r="H151" s="642">
        <v>541</v>
      </c>
      <c r="I151" s="642">
        <v>541</v>
      </c>
      <c r="J151" s="705">
        <v>7719</v>
      </c>
      <c r="K151" s="643">
        <v>0</v>
      </c>
      <c r="L151" s="1047">
        <f t="shared" si="32"/>
        <v>0</v>
      </c>
      <c r="M151" s="580">
        <f t="shared" si="33"/>
        <v>0</v>
      </c>
      <c r="N151" s="898">
        <f t="shared" si="34"/>
        <v>4175979</v>
      </c>
      <c r="O151" s="898">
        <f t="shared" si="35"/>
        <v>4175979</v>
      </c>
      <c r="P151" s="638"/>
      <c r="Q151" s="638"/>
      <c r="R151" s="639" t="s">
        <v>761</v>
      </c>
      <c r="S151" s="639" t="s">
        <v>575</v>
      </c>
      <c r="T151" s="639" t="s">
        <v>375</v>
      </c>
      <c r="U151" s="639" t="s">
        <v>152</v>
      </c>
    </row>
    <row r="152" spans="1:21" s="34" customFormat="1" ht="20.25" customHeight="1">
      <c r="A152" s="639" t="s">
        <v>770</v>
      </c>
      <c r="B152" s="638" t="s">
        <v>4408</v>
      </c>
      <c r="C152" s="639" t="s">
        <v>515</v>
      </c>
      <c r="D152" s="640" t="s">
        <v>1446</v>
      </c>
      <c r="E152" s="640" t="s">
        <v>469</v>
      </c>
      <c r="F152" s="639" t="s">
        <v>911</v>
      </c>
      <c r="G152" s="638"/>
      <c r="H152" s="642">
        <v>541</v>
      </c>
      <c r="I152" s="642">
        <v>541</v>
      </c>
      <c r="J152" s="705">
        <v>63600</v>
      </c>
      <c r="K152" s="643">
        <v>31</v>
      </c>
      <c r="L152" s="1047">
        <f t="shared" si="32"/>
        <v>16771</v>
      </c>
      <c r="M152" s="580">
        <f t="shared" si="33"/>
        <v>16.771000000000001</v>
      </c>
      <c r="N152" s="898">
        <f t="shared" si="34"/>
        <v>34407600</v>
      </c>
      <c r="O152" s="898">
        <f t="shared" si="35"/>
        <v>34407600</v>
      </c>
      <c r="P152" s="638"/>
      <c r="Q152" s="638"/>
      <c r="R152" s="639" t="s">
        <v>761</v>
      </c>
      <c r="S152" s="639" t="s">
        <v>403</v>
      </c>
      <c r="T152" s="639" t="s">
        <v>68</v>
      </c>
      <c r="U152" s="639" t="s">
        <v>152</v>
      </c>
    </row>
    <row r="153" spans="1:21" s="34" customFormat="1" ht="20.25" customHeight="1">
      <c r="A153" s="639" t="s">
        <v>770</v>
      </c>
      <c r="B153" s="638" t="s">
        <v>4408</v>
      </c>
      <c r="C153" s="639" t="s">
        <v>515</v>
      </c>
      <c r="D153" s="640" t="s">
        <v>1446</v>
      </c>
      <c r="E153" s="640" t="s">
        <v>469</v>
      </c>
      <c r="F153" s="639" t="s">
        <v>524</v>
      </c>
      <c r="G153" s="638"/>
      <c r="H153" s="642">
        <v>489</v>
      </c>
      <c r="I153" s="642">
        <v>489</v>
      </c>
      <c r="J153" s="705">
        <v>121784</v>
      </c>
      <c r="K153" s="643">
        <v>43</v>
      </c>
      <c r="L153" s="1047">
        <f t="shared" si="32"/>
        <v>21027</v>
      </c>
      <c r="M153" s="580">
        <f t="shared" si="33"/>
        <v>21.027000000000001</v>
      </c>
      <c r="N153" s="898">
        <f t="shared" si="34"/>
        <v>59552376</v>
      </c>
      <c r="O153" s="898">
        <f t="shared" si="35"/>
        <v>59552376</v>
      </c>
      <c r="P153" s="638"/>
      <c r="Q153" s="638"/>
      <c r="R153" s="639" t="s">
        <v>761</v>
      </c>
      <c r="S153" s="639" t="s">
        <v>327</v>
      </c>
      <c r="T153" s="639" t="s">
        <v>68</v>
      </c>
      <c r="U153" s="639" t="s">
        <v>152</v>
      </c>
    </row>
    <row r="154" spans="1:21" s="34" customFormat="1" ht="20.25" customHeight="1">
      <c r="A154" s="639" t="s">
        <v>770</v>
      </c>
      <c r="B154" s="638" t="s">
        <v>4408</v>
      </c>
      <c r="C154" s="639" t="s">
        <v>515</v>
      </c>
      <c r="D154" s="640" t="s">
        <v>1446</v>
      </c>
      <c r="E154" s="640" t="s">
        <v>469</v>
      </c>
      <c r="F154" s="639" t="s">
        <v>1337</v>
      </c>
      <c r="G154" s="638"/>
      <c r="H154" s="642">
        <v>489</v>
      </c>
      <c r="I154" s="642">
        <v>489</v>
      </c>
      <c r="J154" s="705">
        <v>8012</v>
      </c>
      <c r="K154" s="643">
        <v>0</v>
      </c>
      <c r="L154" s="1047">
        <f t="shared" si="32"/>
        <v>0</v>
      </c>
      <c r="M154" s="580">
        <f t="shared" si="33"/>
        <v>0</v>
      </c>
      <c r="N154" s="898">
        <f t="shared" si="34"/>
        <v>3917868</v>
      </c>
      <c r="O154" s="898">
        <f t="shared" si="35"/>
        <v>3917868</v>
      </c>
      <c r="P154" s="638"/>
      <c r="Q154" s="638"/>
      <c r="R154" s="639" t="s">
        <v>761</v>
      </c>
      <c r="S154" s="639" t="s">
        <v>575</v>
      </c>
      <c r="T154" s="639" t="s">
        <v>375</v>
      </c>
      <c r="U154" s="639" t="s">
        <v>152</v>
      </c>
    </row>
    <row r="155" spans="1:21" s="34" customFormat="1" ht="20.25" customHeight="1">
      <c r="A155" s="639" t="s">
        <v>770</v>
      </c>
      <c r="B155" s="638" t="s">
        <v>4408</v>
      </c>
      <c r="C155" s="639" t="s">
        <v>515</v>
      </c>
      <c r="D155" s="640" t="s">
        <v>1446</v>
      </c>
      <c r="E155" s="640" t="s">
        <v>469</v>
      </c>
      <c r="F155" s="639" t="s">
        <v>1391</v>
      </c>
      <c r="G155" s="638"/>
      <c r="H155" s="642">
        <v>489</v>
      </c>
      <c r="I155" s="642">
        <v>489</v>
      </c>
      <c r="J155" s="705">
        <v>42359</v>
      </c>
      <c r="K155" s="643">
        <v>18</v>
      </c>
      <c r="L155" s="1047">
        <f t="shared" si="32"/>
        <v>8802</v>
      </c>
      <c r="M155" s="580">
        <f t="shared" si="33"/>
        <v>8.8019999999999996</v>
      </c>
      <c r="N155" s="898">
        <f t="shared" si="34"/>
        <v>20713551</v>
      </c>
      <c r="O155" s="898">
        <f t="shared" si="35"/>
        <v>20713551</v>
      </c>
      <c r="P155" s="638"/>
      <c r="Q155" s="638"/>
      <c r="R155" s="639" t="s">
        <v>761</v>
      </c>
      <c r="S155" s="639" t="s">
        <v>270</v>
      </c>
      <c r="T155" s="639" t="s">
        <v>68</v>
      </c>
      <c r="U155" s="639" t="s">
        <v>152</v>
      </c>
    </row>
    <row r="156" spans="1:21" s="34" customFormat="1" ht="20.25" customHeight="1">
      <c r="A156" s="639" t="s">
        <v>770</v>
      </c>
      <c r="B156" s="638" t="s">
        <v>4408</v>
      </c>
      <c r="C156" s="639" t="s">
        <v>515</v>
      </c>
      <c r="D156" s="640" t="s">
        <v>1446</v>
      </c>
      <c r="E156" s="640" t="s">
        <v>469</v>
      </c>
      <c r="F156" s="639" t="s">
        <v>1387</v>
      </c>
      <c r="G156" s="638"/>
      <c r="H156" s="642">
        <v>489</v>
      </c>
      <c r="I156" s="642">
        <v>489</v>
      </c>
      <c r="J156" s="705">
        <v>10060</v>
      </c>
      <c r="K156" s="643">
        <v>0</v>
      </c>
      <c r="L156" s="1047">
        <f t="shared" si="32"/>
        <v>0</v>
      </c>
      <c r="M156" s="580">
        <f t="shared" si="33"/>
        <v>0</v>
      </c>
      <c r="N156" s="898">
        <f t="shared" si="34"/>
        <v>4919340</v>
      </c>
      <c r="O156" s="898">
        <f t="shared" si="35"/>
        <v>4919340</v>
      </c>
      <c r="P156" s="638"/>
      <c r="Q156" s="638"/>
      <c r="R156" s="639" t="s">
        <v>761</v>
      </c>
      <c r="S156" s="639" t="s">
        <v>577</v>
      </c>
      <c r="T156" s="639" t="s">
        <v>375</v>
      </c>
      <c r="U156" s="639" t="s">
        <v>152</v>
      </c>
    </row>
    <row r="157" spans="1:21" s="34" customFormat="1" ht="20.25" customHeight="1">
      <c r="A157" s="639" t="s">
        <v>770</v>
      </c>
      <c r="B157" s="638" t="s">
        <v>4408</v>
      </c>
      <c r="C157" s="639" t="s">
        <v>515</v>
      </c>
      <c r="D157" s="640" t="s">
        <v>1446</v>
      </c>
      <c r="E157" s="640" t="s">
        <v>469</v>
      </c>
      <c r="F157" s="639" t="s">
        <v>1391</v>
      </c>
      <c r="G157" s="638"/>
      <c r="H157" s="642">
        <v>541</v>
      </c>
      <c r="I157" s="642">
        <v>541</v>
      </c>
      <c r="J157" s="705">
        <v>43996</v>
      </c>
      <c r="K157" s="643">
        <v>18</v>
      </c>
      <c r="L157" s="1047">
        <f t="shared" si="32"/>
        <v>9738</v>
      </c>
      <c r="M157" s="580">
        <f t="shared" si="33"/>
        <v>9.7379999999999995</v>
      </c>
      <c r="N157" s="898">
        <f t="shared" si="34"/>
        <v>23801836</v>
      </c>
      <c r="O157" s="898">
        <f t="shared" si="35"/>
        <v>23801836</v>
      </c>
      <c r="P157" s="638"/>
      <c r="Q157" s="638"/>
      <c r="R157" s="639" t="s">
        <v>761</v>
      </c>
      <c r="S157" s="639" t="s">
        <v>270</v>
      </c>
      <c r="T157" s="639" t="s">
        <v>68</v>
      </c>
      <c r="U157" s="639" t="s">
        <v>152</v>
      </c>
    </row>
    <row r="158" spans="1:21" s="34" customFormat="1" ht="20.25" customHeight="1">
      <c r="A158" s="639" t="s">
        <v>770</v>
      </c>
      <c r="B158" s="638" t="s">
        <v>4408</v>
      </c>
      <c r="C158" s="639" t="s">
        <v>515</v>
      </c>
      <c r="D158" s="640" t="s">
        <v>1446</v>
      </c>
      <c r="E158" s="640" t="s">
        <v>469</v>
      </c>
      <c r="F158" s="639" t="s">
        <v>2173</v>
      </c>
      <c r="G158" s="638"/>
      <c r="H158" s="642">
        <v>541</v>
      </c>
      <c r="I158" s="642">
        <v>541</v>
      </c>
      <c r="J158" s="705">
        <v>18148</v>
      </c>
      <c r="K158" s="643">
        <v>0</v>
      </c>
      <c r="L158" s="1047">
        <f t="shared" si="32"/>
        <v>0</v>
      </c>
      <c r="M158" s="580">
        <f t="shared" si="33"/>
        <v>0</v>
      </c>
      <c r="N158" s="898">
        <f t="shared" si="34"/>
        <v>9818068</v>
      </c>
      <c r="O158" s="898">
        <f t="shared" si="35"/>
        <v>9818068</v>
      </c>
      <c r="P158" s="638"/>
      <c r="Q158" s="638"/>
      <c r="R158" s="639" t="s">
        <v>761</v>
      </c>
      <c r="S158" s="639" t="s">
        <v>577</v>
      </c>
      <c r="T158" s="639" t="s">
        <v>375</v>
      </c>
      <c r="U158" s="639" t="s">
        <v>152</v>
      </c>
    </row>
    <row r="159" spans="1:21" s="34" customFormat="1" ht="20.25" customHeight="1">
      <c r="A159" s="639" t="s">
        <v>351</v>
      </c>
      <c r="B159" s="638" t="s">
        <v>4409</v>
      </c>
      <c r="C159" s="639" t="s">
        <v>352</v>
      </c>
      <c r="D159" s="640" t="s">
        <v>991</v>
      </c>
      <c r="E159" s="640" t="s">
        <v>1146</v>
      </c>
      <c r="F159" s="639" t="s">
        <v>427</v>
      </c>
      <c r="G159" s="638"/>
      <c r="H159" s="642">
        <v>369</v>
      </c>
      <c r="I159" s="642">
        <v>369</v>
      </c>
      <c r="J159" s="705">
        <v>207784</v>
      </c>
      <c r="K159" s="643">
        <v>42.3</v>
      </c>
      <c r="L159" s="1047">
        <f t="shared" si="32"/>
        <v>15608.699999999999</v>
      </c>
      <c r="M159" s="580">
        <f t="shared" si="33"/>
        <v>15.608699999999999</v>
      </c>
      <c r="N159" s="898">
        <f t="shared" si="34"/>
        <v>76672296</v>
      </c>
      <c r="O159" s="898">
        <f t="shared" si="35"/>
        <v>76672296</v>
      </c>
      <c r="P159" s="638"/>
      <c r="Q159" s="638"/>
      <c r="R159" s="639" t="s">
        <v>761</v>
      </c>
      <c r="S159" s="639" t="s">
        <v>327</v>
      </c>
      <c r="T159" s="639" t="s">
        <v>60</v>
      </c>
      <c r="U159" s="639" t="s">
        <v>152</v>
      </c>
    </row>
    <row r="160" spans="1:21" s="34" customFormat="1" ht="20.25" customHeight="1">
      <c r="A160" s="639" t="s">
        <v>351</v>
      </c>
      <c r="B160" s="638" t="s">
        <v>4409</v>
      </c>
      <c r="C160" s="639" t="s">
        <v>352</v>
      </c>
      <c r="D160" s="640" t="s">
        <v>952</v>
      </c>
      <c r="E160" s="640" t="s">
        <v>1146</v>
      </c>
      <c r="F160" s="639" t="s">
        <v>1399</v>
      </c>
      <c r="G160" s="638"/>
      <c r="H160" s="642">
        <v>1525</v>
      </c>
      <c r="I160" s="642">
        <v>1525</v>
      </c>
      <c r="J160" s="705">
        <v>14173</v>
      </c>
      <c r="K160" s="643">
        <v>0</v>
      </c>
      <c r="L160" s="1047">
        <f t="shared" si="32"/>
        <v>0</v>
      </c>
      <c r="M160" s="580">
        <f t="shared" si="33"/>
        <v>0</v>
      </c>
      <c r="N160" s="898">
        <f t="shared" si="34"/>
        <v>21613825</v>
      </c>
      <c r="O160" s="898">
        <f t="shared" si="35"/>
        <v>21613825</v>
      </c>
      <c r="P160" s="638"/>
      <c r="Q160" s="638"/>
      <c r="R160" s="639" t="s">
        <v>761</v>
      </c>
      <c r="S160" s="639" t="s">
        <v>577</v>
      </c>
      <c r="T160" s="639" t="s">
        <v>375</v>
      </c>
      <c r="U160" s="639" t="s">
        <v>152</v>
      </c>
    </row>
    <row r="161" spans="1:21" s="34" customFormat="1" ht="20.25" customHeight="1">
      <c r="A161" s="639" t="s">
        <v>351</v>
      </c>
      <c r="B161" s="638" t="s">
        <v>4409</v>
      </c>
      <c r="C161" s="639" t="s">
        <v>352</v>
      </c>
      <c r="D161" s="640" t="s">
        <v>991</v>
      </c>
      <c r="E161" s="640" t="s">
        <v>1146</v>
      </c>
      <c r="F161" s="639" t="s">
        <v>538</v>
      </c>
      <c r="G161" s="638"/>
      <c r="H161" s="642">
        <v>1525</v>
      </c>
      <c r="I161" s="642">
        <v>1525</v>
      </c>
      <c r="J161" s="705">
        <v>57432</v>
      </c>
      <c r="K161" s="643">
        <v>15.5</v>
      </c>
      <c r="L161" s="1047">
        <f t="shared" si="32"/>
        <v>23637.5</v>
      </c>
      <c r="M161" s="580">
        <f t="shared" si="33"/>
        <v>23.637499999999999</v>
      </c>
      <c r="N161" s="898">
        <f t="shared" si="34"/>
        <v>87583800</v>
      </c>
      <c r="O161" s="898">
        <f t="shared" si="35"/>
        <v>87583800</v>
      </c>
      <c r="P161" s="638"/>
      <c r="Q161" s="638"/>
      <c r="R161" s="639" t="s">
        <v>761</v>
      </c>
      <c r="S161" s="639" t="s">
        <v>270</v>
      </c>
      <c r="T161" s="639" t="s">
        <v>60</v>
      </c>
      <c r="U161" s="639" t="s">
        <v>152</v>
      </c>
    </row>
    <row r="162" spans="1:21" s="34" customFormat="1" ht="20.25" customHeight="1">
      <c r="A162" s="639" t="s">
        <v>351</v>
      </c>
      <c r="B162" s="638" t="s">
        <v>4409</v>
      </c>
      <c r="C162" s="639" t="s">
        <v>352</v>
      </c>
      <c r="D162" s="640" t="s">
        <v>952</v>
      </c>
      <c r="E162" s="640" t="s">
        <v>1146</v>
      </c>
      <c r="F162" s="639" t="s">
        <v>2983</v>
      </c>
      <c r="G162" s="638"/>
      <c r="H162" s="642">
        <v>42</v>
      </c>
      <c r="I162" s="642">
        <v>42</v>
      </c>
      <c r="J162" s="705">
        <v>287914</v>
      </c>
      <c r="K162" s="643">
        <v>29.3</v>
      </c>
      <c r="L162" s="1047">
        <f t="shared" si="32"/>
        <v>1230.6000000000001</v>
      </c>
      <c r="M162" s="580">
        <f t="shared" si="33"/>
        <v>1.2306000000000001</v>
      </c>
      <c r="N162" s="898">
        <f t="shared" si="34"/>
        <v>12092388</v>
      </c>
      <c r="O162" s="898">
        <f t="shared" si="35"/>
        <v>12092388</v>
      </c>
      <c r="P162" s="638"/>
      <c r="Q162" s="638"/>
      <c r="R162" s="639" t="s">
        <v>761</v>
      </c>
      <c r="S162" s="639" t="s">
        <v>343</v>
      </c>
      <c r="T162" s="639" t="s">
        <v>60</v>
      </c>
      <c r="U162" s="639" t="s">
        <v>152</v>
      </c>
    </row>
    <row r="163" spans="1:21" s="34" customFormat="1" ht="20.25" customHeight="1">
      <c r="A163" s="639" t="s">
        <v>351</v>
      </c>
      <c r="B163" s="638" t="s">
        <v>4394</v>
      </c>
      <c r="C163" s="639" t="s">
        <v>352</v>
      </c>
      <c r="D163" s="640" t="s">
        <v>991</v>
      </c>
      <c r="E163" s="640" t="s">
        <v>1146</v>
      </c>
      <c r="F163" s="639" t="s">
        <v>427</v>
      </c>
      <c r="G163" s="638"/>
      <c r="H163" s="642">
        <v>399</v>
      </c>
      <c r="I163" s="642">
        <v>399</v>
      </c>
      <c r="J163" s="705">
        <v>189587</v>
      </c>
      <c r="K163" s="643">
        <v>42.3</v>
      </c>
      <c r="L163" s="1047">
        <f t="shared" si="32"/>
        <v>16877.699999999997</v>
      </c>
      <c r="M163" s="580">
        <f t="shared" si="33"/>
        <v>16.877699999999997</v>
      </c>
      <c r="N163" s="898">
        <f t="shared" si="34"/>
        <v>75645213</v>
      </c>
      <c r="O163" s="898">
        <f t="shared" si="35"/>
        <v>75645213</v>
      </c>
      <c r="P163" s="638"/>
      <c r="Q163" s="638"/>
      <c r="R163" s="639" t="s">
        <v>761</v>
      </c>
      <c r="S163" s="639" t="s">
        <v>327</v>
      </c>
      <c r="T163" s="639" t="s">
        <v>60</v>
      </c>
      <c r="U163" s="639" t="s">
        <v>152</v>
      </c>
    </row>
    <row r="164" spans="1:21" s="34" customFormat="1" ht="20.25" customHeight="1">
      <c r="A164" s="639" t="s">
        <v>398</v>
      </c>
      <c r="B164" s="638" t="s">
        <v>4178</v>
      </c>
      <c r="C164" s="639" t="s">
        <v>64</v>
      </c>
      <c r="D164" s="640" t="s">
        <v>952</v>
      </c>
      <c r="E164" s="640" t="s">
        <v>935</v>
      </c>
      <c r="F164" s="639" t="s">
        <v>84</v>
      </c>
      <c r="G164" s="638"/>
      <c r="H164" s="642">
        <v>517</v>
      </c>
      <c r="I164" s="642">
        <v>517</v>
      </c>
      <c r="J164" s="705">
        <v>8512</v>
      </c>
      <c r="K164" s="643">
        <v>0</v>
      </c>
      <c r="L164" s="1047">
        <f t="shared" si="32"/>
        <v>0</v>
      </c>
      <c r="M164" s="580">
        <f t="shared" si="33"/>
        <v>0</v>
      </c>
      <c r="N164" s="898">
        <f t="shared" si="34"/>
        <v>4400704</v>
      </c>
      <c r="O164" s="898">
        <f t="shared" si="35"/>
        <v>4400704</v>
      </c>
      <c r="P164" s="638"/>
      <c r="Q164" s="638"/>
      <c r="R164" s="639" t="s">
        <v>284</v>
      </c>
      <c r="S164" s="639" t="s">
        <v>339</v>
      </c>
      <c r="T164" s="639" t="s">
        <v>73</v>
      </c>
      <c r="U164" s="639" t="s">
        <v>40</v>
      </c>
    </row>
    <row r="165" spans="1:21" s="34" customFormat="1" ht="20.25" customHeight="1">
      <c r="A165" s="639" t="s">
        <v>398</v>
      </c>
      <c r="B165" s="638" t="s">
        <v>4178</v>
      </c>
      <c r="C165" s="639" t="s">
        <v>64</v>
      </c>
      <c r="D165" s="640" t="s">
        <v>952</v>
      </c>
      <c r="E165" s="640" t="s">
        <v>991</v>
      </c>
      <c r="F165" s="639" t="s">
        <v>449</v>
      </c>
      <c r="G165" s="638"/>
      <c r="H165" s="642">
        <v>634</v>
      </c>
      <c r="I165" s="642">
        <v>634</v>
      </c>
      <c r="J165" s="705">
        <v>105722</v>
      </c>
      <c r="K165" s="643">
        <v>0</v>
      </c>
      <c r="L165" s="1047">
        <f t="shared" si="32"/>
        <v>0</v>
      </c>
      <c r="M165" s="580">
        <f t="shared" si="33"/>
        <v>0</v>
      </c>
      <c r="N165" s="898">
        <f t="shared" si="34"/>
        <v>67027748</v>
      </c>
      <c r="O165" s="898">
        <f t="shared" si="35"/>
        <v>67027748</v>
      </c>
      <c r="P165" s="638"/>
      <c r="Q165" s="638"/>
      <c r="R165" s="639" t="s">
        <v>284</v>
      </c>
      <c r="S165" s="639" t="s">
        <v>278</v>
      </c>
      <c r="T165" s="639" t="s">
        <v>73</v>
      </c>
      <c r="U165" s="639" t="s">
        <v>40</v>
      </c>
    </row>
    <row r="166" spans="1:21" s="34" customFormat="1" ht="20.25" customHeight="1">
      <c r="A166" s="639" t="s">
        <v>398</v>
      </c>
      <c r="B166" s="638" t="s">
        <v>4178</v>
      </c>
      <c r="C166" s="639" t="s">
        <v>64</v>
      </c>
      <c r="D166" s="640" t="s">
        <v>952</v>
      </c>
      <c r="E166" s="640" t="s">
        <v>991</v>
      </c>
      <c r="F166" s="639" t="s">
        <v>277</v>
      </c>
      <c r="G166" s="638"/>
      <c r="H166" s="642">
        <v>132</v>
      </c>
      <c r="I166" s="642">
        <v>132</v>
      </c>
      <c r="J166" s="705">
        <v>56320</v>
      </c>
      <c r="K166" s="643">
        <v>0</v>
      </c>
      <c r="L166" s="1047">
        <f t="shared" si="32"/>
        <v>0</v>
      </c>
      <c r="M166" s="580">
        <f t="shared" si="33"/>
        <v>0</v>
      </c>
      <c r="N166" s="898">
        <f t="shared" si="34"/>
        <v>7434240</v>
      </c>
      <c r="O166" s="898">
        <f t="shared" si="35"/>
        <v>7434240</v>
      </c>
      <c r="P166" s="638"/>
      <c r="Q166" s="638"/>
      <c r="R166" s="639" t="s">
        <v>284</v>
      </c>
      <c r="S166" s="639" t="s">
        <v>278</v>
      </c>
      <c r="T166" s="639" t="s">
        <v>73</v>
      </c>
      <c r="U166" s="639" t="s">
        <v>40</v>
      </c>
    </row>
    <row r="167" spans="1:21" s="34" customFormat="1" ht="20.25" customHeight="1">
      <c r="A167" s="639" t="s">
        <v>398</v>
      </c>
      <c r="B167" s="638" t="s">
        <v>4178</v>
      </c>
      <c r="C167" s="639" t="s">
        <v>64</v>
      </c>
      <c r="D167" s="640" t="s">
        <v>952</v>
      </c>
      <c r="E167" s="640" t="s">
        <v>991</v>
      </c>
      <c r="F167" s="639" t="s">
        <v>74</v>
      </c>
      <c r="G167" s="638"/>
      <c r="H167" s="642">
        <v>576</v>
      </c>
      <c r="I167" s="642">
        <v>576</v>
      </c>
      <c r="J167" s="705">
        <v>121208</v>
      </c>
      <c r="K167" s="643">
        <v>0</v>
      </c>
      <c r="L167" s="1047">
        <f t="shared" si="32"/>
        <v>0</v>
      </c>
      <c r="M167" s="580">
        <f t="shared" si="33"/>
        <v>0</v>
      </c>
      <c r="N167" s="898">
        <f t="shared" si="34"/>
        <v>69815808</v>
      </c>
      <c r="O167" s="898">
        <f t="shared" si="35"/>
        <v>69815808</v>
      </c>
      <c r="P167" s="638"/>
      <c r="Q167" s="638"/>
      <c r="R167" s="639" t="s">
        <v>284</v>
      </c>
      <c r="S167" s="639" t="s">
        <v>276</v>
      </c>
      <c r="T167" s="639" t="s">
        <v>73</v>
      </c>
      <c r="U167" s="639" t="s">
        <v>40</v>
      </c>
    </row>
    <row r="168" spans="1:21" s="34" customFormat="1" ht="20.25" customHeight="1">
      <c r="A168" s="639" t="s">
        <v>398</v>
      </c>
      <c r="B168" s="638" t="s">
        <v>4178</v>
      </c>
      <c r="C168" s="639" t="s">
        <v>64</v>
      </c>
      <c r="D168" s="640" t="s">
        <v>952</v>
      </c>
      <c r="E168" s="640" t="s">
        <v>991</v>
      </c>
      <c r="F168" s="639" t="s">
        <v>75</v>
      </c>
      <c r="G168" s="638"/>
      <c r="H168" s="642">
        <v>493</v>
      </c>
      <c r="I168" s="642">
        <v>493</v>
      </c>
      <c r="J168" s="705">
        <v>60495</v>
      </c>
      <c r="K168" s="643">
        <v>0</v>
      </c>
      <c r="L168" s="1047">
        <f t="shared" si="32"/>
        <v>0</v>
      </c>
      <c r="M168" s="580">
        <f t="shared" si="33"/>
        <v>0</v>
      </c>
      <c r="N168" s="898">
        <f t="shared" si="34"/>
        <v>29824035</v>
      </c>
      <c r="O168" s="898">
        <f t="shared" si="35"/>
        <v>29824035</v>
      </c>
      <c r="P168" s="638"/>
      <c r="Q168" s="638"/>
      <c r="R168" s="639" t="s">
        <v>284</v>
      </c>
      <c r="S168" s="639" t="s">
        <v>272</v>
      </c>
      <c r="T168" s="639" t="s">
        <v>73</v>
      </c>
      <c r="U168" s="639" t="s">
        <v>40</v>
      </c>
    </row>
    <row r="169" spans="1:21" s="34" customFormat="1" ht="20.25" customHeight="1">
      <c r="A169" s="639" t="s">
        <v>398</v>
      </c>
      <c r="B169" s="638" t="s">
        <v>4178</v>
      </c>
      <c r="C169" s="639" t="s">
        <v>64</v>
      </c>
      <c r="D169" s="640" t="s">
        <v>952</v>
      </c>
      <c r="E169" s="640" t="s">
        <v>935</v>
      </c>
      <c r="F169" s="639" t="s">
        <v>81</v>
      </c>
      <c r="G169" s="638"/>
      <c r="H169" s="642">
        <v>516</v>
      </c>
      <c r="I169" s="642">
        <v>516</v>
      </c>
      <c r="J169" s="705">
        <v>7360</v>
      </c>
      <c r="K169" s="643">
        <v>0</v>
      </c>
      <c r="L169" s="1047">
        <f t="shared" si="32"/>
        <v>0</v>
      </c>
      <c r="M169" s="580">
        <f t="shared" si="33"/>
        <v>0</v>
      </c>
      <c r="N169" s="898">
        <f t="shared" si="34"/>
        <v>3797760</v>
      </c>
      <c r="O169" s="898">
        <f t="shared" si="35"/>
        <v>3797760</v>
      </c>
      <c r="P169" s="638"/>
      <c r="Q169" s="638"/>
      <c r="R169" s="639" t="s">
        <v>284</v>
      </c>
      <c r="S169" s="639" t="s">
        <v>336</v>
      </c>
      <c r="T169" s="639" t="s">
        <v>73</v>
      </c>
      <c r="U169" s="639" t="s">
        <v>40</v>
      </c>
    </row>
    <row r="170" spans="1:21" s="34" customFormat="1" ht="20.25" customHeight="1">
      <c r="A170" s="639" t="s">
        <v>398</v>
      </c>
      <c r="B170" s="638" t="s">
        <v>4179</v>
      </c>
      <c r="C170" s="639" t="s">
        <v>64</v>
      </c>
      <c r="D170" s="640" t="s">
        <v>991</v>
      </c>
      <c r="E170" s="640" t="s">
        <v>935</v>
      </c>
      <c r="F170" s="639" t="s">
        <v>84</v>
      </c>
      <c r="G170" s="638"/>
      <c r="H170" s="642">
        <v>517</v>
      </c>
      <c r="I170" s="642">
        <v>517</v>
      </c>
      <c r="J170" s="705">
        <v>8512</v>
      </c>
      <c r="K170" s="643">
        <v>0</v>
      </c>
      <c r="L170" s="1047">
        <f t="shared" si="32"/>
        <v>0</v>
      </c>
      <c r="M170" s="580">
        <f t="shared" si="33"/>
        <v>0</v>
      </c>
      <c r="N170" s="898">
        <f t="shared" si="34"/>
        <v>4400704</v>
      </c>
      <c r="O170" s="898">
        <f t="shared" si="35"/>
        <v>4400704</v>
      </c>
      <c r="P170" s="638"/>
      <c r="Q170" s="638"/>
      <c r="R170" s="639" t="s">
        <v>284</v>
      </c>
      <c r="S170" s="639" t="s">
        <v>339</v>
      </c>
      <c r="T170" s="639" t="s">
        <v>73</v>
      </c>
      <c r="U170" s="639" t="s">
        <v>40</v>
      </c>
    </row>
    <row r="171" spans="1:21" s="34" customFormat="1" ht="20.25" customHeight="1">
      <c r="A171" s="639" t="s">
        <v>398</v>
      </c>
      <c r="B171" s="638" t="s">
        <v>4179</v>
      </c>
      <c r="C171" s="639" t="s">
        <v>64</v>
      </c>
      <c r="D171" s="640" t="s">
        <v>935</v>
      </c>
      <c r="E171" s="640" t="s">
        <v>991</v>
      </c>
      <c r="F171" s="639" t="s">
        <v>81</v>
      </c>
      <c r="G171" s="638"/>
      <c r="H171" s="642">
        <v>516</v>
      </c>
      <c r="I171" s="642">
        <v>516</v>
      </c>
      <c r="J171" s="705">
        <v>7360</v>
      </c>
      <c r="K171" s="643">
        <v>0</v>
      </c>
      <c r="L171" s="1047">
        <f t="shared" si="32"/>
        <v>0</v>
      </c>
      <c r="M171" s="580">
        <f t="shared" si="33"/>
        <v>0</v>
      </c>
      <c r="N171" s="898">
        <f t="shared" si="34"/>
        <v>3797760</v>
      </c>
      <c r="O171" s="898">
        <f t="shared" si="35"/>
        <v>3797760</v>
      </c>
      <c r="P171" s="638"/>
      <c r="Q171" s="638"/>
      <c r="R171" s="639" t="s">
        <v>284</v>
      </c>
      <c r="S171" s="639" t="s">
        <v>336</v>
      </c>
      <c r="T171" s="639" t="s">
        <v>73</v>
      </c>
      <c r="U171" s="639" t="s">
        <v>40</v>
      </c>
    </row>
    <row r="172" spans="1:21" s="34" customFormat="1" ht="20.25" customHeight="1">
      <c r="A172" s="639" t="s">
        <v>718</v>
      </c>
      <c r="B172" s="638" t="s">
        <v>4410</v>
      </c>
      <c r="C172" s="639" t="s">
        <v>64</v>
      </c>
      <c r="D172" s="640" t="s">
        <v>2248</v>
      </c>
      <c r="E172" s="640" t="s">
        <v>1181</v>
      </c>
      <c r="F172" s="639" t="s">
        <v>663</v>
      </c>
      <c r="G172" s="638"/>
      <c r="H172" s="642">
        <v>454</v>
      </c>
      <c r="I172" s="642">
        <v>454</v>
      </c>
      <c r="J172" s="705">
        <v>105707</v>
      </c>
      <c r="K172" s="643">
        <v>22.5</v>
      </c>
      <c r="L172" s="1047">
        <f t="shared" si="32"/>
        <v>10215</v>
      </c>
      <c r="M172" s="580">
        <f t="shared" si="33"/>
        <v>10.215</v>
      </c>
      <c r="N172" s="898">
        <f t="shared" si="34"/>
        <v>47990978</v>
      </c>
      <c r="O172" s="898">
        <f t="shared" si="35"/>
        <v>47990978</v>
      </c>
      <c r="P172" s="638"/>
      <c r="Q172" s="638"/>
      <c r="R172" s="639" t="s">
        <v>284</v>
      </c>
      <c r="S172" s="639" t="s">
        <v>341</v>
      </c>
      <c r="T172" s="639" t="s">
        <v>60</v>
      </c>
      <c r="U172" s="639" t="s">
        <v>152</v>
      </c>
    </row>
    <row r="173" spans="1:21" s="34" customFormat="1" ht="20.25" customHeight="1">
      <c r="A173" s="639" t="s">
        <v>718</v>
      </c>
      <c r="B173" s="638" t="s">
        <v>4410</v>
      </c>
      <c r="C173" s="639" t="s">
        <v>64</v>
      </c>
      <c r="D173" s="640" t="s">
        <v>2248</v>
      </c>
      <c r="E173" s="640" t="s">
        <v>1181</v>
      </c>
      <c r="F173" s="639" t="s">
        <v>906</v>
      </c>
      <c r="G173" s="638"/>
      <c r="H173" s="642">
        <v>228</v>
      </c>
      <c r="I173" s="642">
        <v>228</v>
      </c>
      <c r="J173" s="705">
        <v>130000</v>
      </c>
      <c r="K173" s="643">
        <v>36</v>
      </c>
      <c r="L173" s="1047">
        <f t="shared" si="32"/>
        <v>8208</v>
      </c>
      <c r="M173" s="580">
        <f t="shared" si="33"/>
        <v>8.2080000000000002</v>
      </c>
      <c r="N173" s="898">
        <f t="shared" si="34"/>
        <v>29640000</v>
      </c>
      <c r="O173" s="898">
        <f t="shared" si="35"/>
        <v>29640000</v>
      </c>
      <c r="P173" s="638"/>
      <c r="Q173" s="638"/>
      <c r="R173" s="639" t="s">
        <v>284</v>
      </c>
      <c r="S173" s="639" t="s">
        <v>370</v>
      </c>
      <c r="T173" s="639" t="s">
        <v>68</v>
      </c>
      <c r="U173" s="639" t="s">
        <v>152</v>
      </c>
    </row>
    <row r="174" spans="1:21" s="34" customFormat="1" ht="20.25" customHeight="1">
      <c r="A174" s="639" t="s">
        <v>718</v>
      </c>
      <c r="B174" s="638" t="s">
        <v>4410</v>
      </c>
      <c r="C174" s="639" t="s">
        <v>64</v>
      </c>
      <c r="D174" s="640" t="s">
        <v>2248</v>
      </c>
      <c r="E174" s="640" t="s">
        <v>1181</v>
      </c>
      <c r="F174" s="639" t="s">
        <v>2983</v>
      </c>
      <c r="G174" s="638"/>
      <c r="H174" s="642">
        <v>228</v>
      </c>
      <c r="I174" s="642">
        <v>228</v>
      </c>
      <c r="J174" s="705">
        <v>170695</v>
      </c>
      <c r="K174" s="643">
        <v>29.3</v>
      </c>
      <c r="L174" s="1047">
        <f t="shared" si="32"/>
        <v>6680.4000000000005</v>
      </c>
      <c r="M174" s="580">
        <f t="shared" si="33"/>
        <v>6.6804000000000006</v>
      </c>
      <c r="N174" s="898">
        <f t="shared" si="34"/>
        <v>38918460</v>
      </c>
      <c r="O174" s="898">
        <f t="shared" si="35"/>
        <v>38918460</v>
      </c>
      <c r="P174" s="638"/>
      <c r="Q174" s="638"/>
      <c r="R174" s="639" t="s">
        <v>284</v>
      </c>
      <c r="S174" s="639" t="s">
        <v>343</v>
      </c>
      <c r="T174" s="639" t="s">
        <v>60</v>
      </c>
      <c r="U174" s="639" t="s">
        <v>152</v>
      </c>
    </row>
    <row r="175" spans="1:21" s="34" customFormat="1" ht="20.25" customHeight="1">
      <c r="A175" s="639" t="s">
        <v>718</v>
      </c>
      <c r="B175" s="638" t="s">
        <v>4410</v>
      </c>
      <c r="C175" s="639" t="s">
        <v>64</v>
      </c>
      <c r="D175" s="640" t="s">
        <v>2248</v>
      </c>
      <c r="E175" s="640" t="s">
        <v>1181</v>
      </c>
      <c r="F175" s="639" t="s">
        <v>401</v>
      </c>
      <c r="G175" s="638"/>
      <c r="H175" s="642">
        <v>2</v>
      </c>
      <c r="I175" s="642">
        <v>2</v>
      </c>
      <c r="J175" s="705">
        <v>79210</v>
      </c>
      <c r="K175" s="643">
        <v>9.4</v>
      </c>
      <c r="L175" s="1047">
        <f t="shared" si="32"/>
        <v>18.8</v>
      </c>
      <c r="M175" s="580">
        <f t="shared" si="33"/>
        <v>1.8800000000000001E-2</v>
      </c>
      <c r="N175" s="898">
        <f t="shared" si="34"/>
        <v>158420</v>
      </c>
      <c r="O175" s="898">
        <f t="shared" si="35"/>
        <v>158420</v>
      </c>
      <c r="P175" s="638"/>
      <c r="Q175" s="638"/>
      <c r="R175" s="639" t="s">
        <v>284</v>
      </c>
      <c r="S175" s="639" t="s">
        <v>344</v>
      </c>
      <c r="T175" s="639" t="s">
        <v>60</v>
      </c>
      <c r="U175" s="639" t="s">
        <v>152</v>
      </c>
    </row>
    <row r="176" spans="1:21" s="34" customFormat="1" ht="20.25" customHeight="1">
      <c r="A176" s="639" t="s">
        <v>808</v>
      </c>
      <c r="B176" s="638" t="s">
        <v>4395</v>
      </c>
      <c r="C176" s="639" t="s">
        <v>2379</v>
      </c>
      <c r="D176" s="640" t="s">
        <v>1146</v>
      </c>
      <c r="E176" s="640" t="s">
        <v>935</v>
      </c>
      <c r="F176" s="639" t="s">
        <v>2382</v>
      </c>
      <c r="G176" s="638"/>
      <c r="H176" s="642">
        <v>296</v>
      </c>
      <c r="I176" s="642">
        <v>296</v>
      </c>
      <c r="J176" s="705">
        <v>10800</v>
      </c>
      <c r="K176" s="643">
        <v>0</v>
      </c>
      <c r="L176" s="1047">
        <f t="shared" si="32"/>
        <v>0</v>
      </c>
      <c r="M176" s="580">
        <f t="shared" si="33"/>
        <v>0</v>
      </c>
      <c r="N176" s="898">
        <f t="shared" si="34"/>
        <v>3196800</v>
      </c>
      <c r="O176" s="898">
        <f t="shared" si="35"/>
        <v>3196800</v>
      </c>
      <c r="P176" s="638"/>
      <c r="Q176" s="638"/>
      <c r="R176" s="639" t="s">
        <v>1407</v>
      </c>
      <c r="S176" s="639" t="s">
        <v>360</v>
      </c>
      <c r="T176" s="639" t="s">
        <v>73</v>
      </c>
      <c r="U176" s="639" t="s">
        <v>152</v>
      </c>
    </row>
    <row r="177" spans="1:21" s="34" customFormat="1" ht="20.25" customHeight="1">
      <c r="A177" s="639" t="s">
        <v>808</v>
      </c>
      <c r="B177" s="638" t="s">
        <v>4395</v>
      </c>
      <c r="C177" s="639" t="s">
        <v>2379</v>
      </c>
      <c r="D177" s="640" t="s">
        <v>1146</v>
      </c>
      <c r="E177" s="640" t="s">
        <v>935</v>
      </c>
      <c r="F177" s="639" t="s">
        <v>432</v>
      </c>
      <c r="G177" s="638"/>
      <c r="H177" s="642">
        <v>144</v>
      </c>
      <c r="I177" s="642">
        <v>144</v>
      </c>
      <c r="J177" s="705">
        <v>18691</v>
      </c>
      <c r="K177" s="643">
        <v>0</v>
      </c>
      <c r="L177" s="1047">
        <f t="shared" si="32"/>
        <v>0</v>
      </c>
      <c r="M177" s="580">
        <f t="shared" si="33"/>
        <v>0</v>
      </c>
      <c r="N177" s="898">
        <f t="shared" si="34"/>
        <v>2691504</v>
      </c>
      <c r="O177" s="898">
        <f t="shared" si="35"/>
        <v>2691504</v>
      </c>
      <c r="P177" s="638"/>
      <c r="Q177" s="638"/>
      <c r="R177" s="639" t="s">
        <v>1407</v>
      </c>
      <c r="S177" s="639" t="s">
        <v>336</v>
      </c>
      <c r="T177" s="639" t="s">
        <v>73</v>
      </c>
      <c r="U177" s="639" t="s">
        <v>152</v>
      </c>
    </row>
    <row r="178" spans="1:21" s="34" customFormat="1" ht="20.25" customHeight="1">
      <c r="A178" s="639" t="s">
        <v>903</v>
      </c>
      <c r="B178" s="638" t="s">
        <v>4411</v>
      </c>
      <c r="C178" s="639" t="s">
        <v>904</v>
      </c>
      <c r="D178" s="640" t="s">
        <v>1096</v>
      </c>
      <c r="E178" s="640" t="s">
        <v>523</v>
      </c>
      <c r="F178" s="639" t="s">
        <v>433</v>
      </c>
      <c r="G178" s="638"/>
      <c r="H178" s="642">
        <v>715</v>
      </c>
      <c r="I178" s="642">
        <v>715</v>
      </c>
      <c r="J178" s="705">
        <v>6587</v>
      </c>
      <c r="K178" s="643">
        <v>0</v>
      </c>
      <c r="L178" s="1047">
        <f t="shared" si="32"/>
        <v>0</v>
      </c>
      <c r="M178" s="580">
        <f t="shared" si="33"/>
        <v>0</v>
      </c>
      <c r="N178" s="898">
        <f t="shared" si="34"/>
        <v>4709705</v>
      </c>
      <c r="O178" s="898">
        <f t="shared" si="35"/>
        <v>4709705</v>
      </c>
      <c r="P178" s="638"/>
      <c r="Q178" s="638"/>
      <c r="R178" s="639" t="s">
        <v>759</v>
      </c>
      <c r="S178" s="639" t="s">
        <v>336</v>
      </c>
      <c r="T178" s="639" t="s">
        <v>73</v>
      </c>
      <c r="U178" s="639" t="s">
        <v>59</v>
      </c>
    </row>
    <row r="179" spans="1:21" s="34" customFormat="1" ht="20.25" customHeight="1">
      <c r="A179" s="639" t="s">
        <v>903</v>
      </c>
      <c r="B179" s="638" t="s">
        <v>4411</v>
      </c>
      <c r="C179" s="639" t="s">
        <v>904</v>
      </c>
      <c r="D179" s="640" t="s">
        <v>1096</v>
      </c>
      <c r="E179" s="640" t="s">
        <v>523</v>
      </c>
      <c r="F179" s="639" t="s">
        <v>81</v>
      </c>
      <c r="G179" s="638"/>
      <c r="H179" s="642">
        <v>715</v>
      </c>
      <c r="I179" s="642">
        <v>715</v>
      </c>
      <c r="J179" s="705">
        <v>4803</v>
      </c>
      <c r="K179" s="643">
        <v>0</v>
      </c>
      <c r="L179" s="1047">
        <f t="shared" si="32"/>
        <v>0</v>
      </c>
      <c r="M179" s="580">
        <f t="shared" si="33"/>
        <v>0</v>
      </c>
      <c r="N179" s="898">
        <f t="shared" si="34"/>
        <v>3434145</v>
      </c>
      <c r="O179" s="898">
        <f t="shared" si="35"/>
        <v>3434145</v>
      </c>
      <c r="P179" s="638"/>
      <c r="Q179" s="638"/>
      <c r="R179" s="639" t="s">
        <v>759</v>
      </c>
      <c r="S179" s="639" t="s">
        <v>336</v>
      </c>
      <c r="T179" s="639" t="s">
        <v>73</v>
      </c>
      <c r="U179" s="639" t="s">
        <v>59</v>
      </c>
    </row>
    <row r="180" spans="1:21" s="34" customFormat="1" ht="20.25" customHeight="1">
      <c r="A180" s="639" t="s">
        <v>903</v>
      </c>
      <c r="B180" s="638" t="s">
        <v>4411</v>
      </c>
      <c r="C180" s="639" t="s">
        <v>904</v>
      </c>
      <c r="D180" s="640" t="s">
        <v>1096</v>
      </c>
      <c r="E180" s="640" t="s">
        <v>523</v>
      </c>
      <c r="F180" s="639" t="s">
        <v>442</v>
      </c>
      <c r="G180" s="638"/>
      <c r="H180" s="642">
        <v>715</v>
      </c>
      <c r="I180" s="642">
        <v>715</v>
      </c>
      <c r="J180" s="705">
        <v>686</v>
      </c>
      <c r="K180" s="643">
        <v>0</v>
      </c>
      <c r="L180" s="1047">
        <f t="shared" si="32"/>
        <v>0</v>
      </c>
      <c r="M180" s="580">
        <f t="shared" si="33"/>
        <v>0</v>
      </c>
      <c r="N180" s="898">
        <f t="shared" si="34"/>
        <v>490490</v>
      </c>
      <c r="O180" s="898">
        <f t="shared" si="35"/>
        <v>490490</v>
      </c>
      <c r="P180" s="638"/>
      <c r="Q180" s="638"/>
      <c r="R180" s="639" t="s">
        <v>759</v>
      </c>
      <c r="S180" s="639" t="s">
        <v>336</v>
      </c>
      <c r="T180" s="639" t="s">
        <v>73</v>
      </c>
      <c r="U180" s="639" t="s">
        <v>59</v>
      </c>
    </row>
    <row r="181" spans="1:21" s="34" customFormat="1" ht="20.25" customHeight="1">
      <c r="A181" s="639" t="s">
        <v>398</v>
      </c>
      <c r="B181" s="638" t="s">
        <v>4412</v>
      </c>
      <c r="C181" s="639" t="s">
        <v>1171</v>
      </c>
      <c r="D181" s="640" t="s">
        <v>1007</v>
      </c>
      <c r="E181" s="640" t="s">
        <v>1145</v>
      </c>
      <c r="F181" s="639" t="s">
        <v>880</v>
      </c>
      <c r="G181" s="638"/>
      <c r="H181" s="642">
        <v>1379</v>
      </c>
      <c r="I181" s="642">
        <v>1379</v>
      </c>
      <c r="J181" s="705">
        <v>2912</v>
      </c>
      <c r="K181" s="643">
        <v>0</v>
      </c>
      <c r="L181" s="1047">
        <f t="shared" si="32"/>
        <v>0</v>
      </c>
      <c r="M181" s="580">
        <f t="shared" si="33"/>
        <v>0</v>
      </c>
      <c r="N181" s="898">
        <f t="shared" si="34"/>
        <v>4015648</v>
      </c>
      <c r="O181" s="898">
        <f t="shared" si="35"/>
        <v>4015648</v>
      </c>
      <c r="P181" s="638"/>
      <c r="Q181" s="638"/>
      <c r="R181" s="639" t="s">
        <v>759</v>
      </c>
      <c r="S181" s="639" t="s">
        <v>336</v>
      </c>
      <c r="T181" s="639" t="s">
        <v>73</v>
      </c>
      <c r="U181" s="639"/>
    </row>
    <row r="182" spans="1:21" s="34" customFormat="1" ht="20.25" customHeight="1">
      <c r="A182" s="639" t="s">
        <v>398</v>
      </c>
      <c r="B182" s="638" t="s">
        <v>4413</v>
      </c>
      <c r="C182" s="639" t="s">
        <v>1171</v>
      </c>
      <c r="D182" s="640" t="s">
        <v>1181</v>
      </c>
      <c r="E182" s="640" t="s">
        <v>1200</v>
      </c>
      <c r="F182" s="639" t="s">
        <v>880</v>
      </c>
      <c r="G182" s="638"/>
      <c r="H182" s="642">
        <v>3473</v>
      </c>
      <c r="I182" s="642">
        <v>3473</v>
      </c>
      <c r="J182" s="705">
        <v>3000</v>
      </c>
      <c r="K182" s="643">
        <v>0</v>
      </c>
      <c r="L182" s="1047">
        <f t="shared" si="32"/>
        <v>0</v>
      </c>
      <c r="M182" s="580">
        <f t="shared" si="33"/>
        <v>0</v>
      </c>
      <c r="N182" s="898">
        <f t="shared" si="34"/>
        <v>10419000</v>
      </c>
      <c r="O182" s="898">
        <f t="shared" si="35"/>
        <v>10419000</v>
      </c>
      <c r="P182" s="638"/>
      <c r="Q182" s="638"/>
      <c r="R182" s="639" t="s">
        <v>759</v>
      </c>
      <c r="S182" s="639" t="s">
        <v>336</v>
      </c>
      <c r="T182" s="639" t="s">
        <v>73</v>
      </c>
      <c r="U182" s="639" t="s">
        <v>1076</v>
      </c>
    </row>
    <row r="183" spans="1:21" s="34" customFormat="1" ht="20.25" customHeight="1">
      <c r="A183" s="639" t="s">
        <v>903</v>
      </c>
      <c r="B183" s="638" t="s">
        <v>4414</v>
      </c>
      <c r="C183" s="639" t="s">
        <v>904</v>
      </c>
      <c r="D183" s="640" t="s">
        <v>1007</v>
      </c>
      <c r="E183" s="640" t="s">
        <v>2249</v>
      </c>
      <c r="F183" s="639" t="s">
        <v>1325</v>
      </c>
      <c r="G183" s="638"/>
      <c r="H183" s="642">
        <v>1254</v>
      </c>
      <c r="I183" s="642">
        <v>1254</v>
      </c>
      <c r="J183" s="705">
        <v>9000</v>
      </c>
      <c r="K183" s="643">
        <v>0</v>
      </c>
      <c r="L183" s="1047">
        <f t="shared" si="32"/>
        <v>0</v>
      </c>
      <c r="M183" s="580">
        <f t="shared" si="33"/>
        <v>0</v>
      </c>
      <c r="N183" s="898">
        <f t="shared" si="34"/>
        <v>11286000</v>
      </c>
      <c r="O183" s="898">
        <f t="shared" si="35"/>
        <v>11286000</v>
      </c>
      <c r="P183" s="638"/>
      <c r="Q183" s="638"/>
      <c r="R183" s="639" t="s">
        <v>759</v>
      </c>
      <c r="S183" s="639" t="s">
        <v>575</v>
      </c>
      <c r="T183" s="639" t="s">
        <v>375</v>
      </c>
      <c r="U183" s="639" t="s">
        <v>59</v>
      </c>
    </row>
    <row r="184" spans="1:21" s="34" customFormat="1" ht="20.25" customHeight="1">
      <c r="A184" s="639" t="s">
        <v>903</v>
      </c>
      <c r="B184" s="638" t="s">
        <v>4414</v>
      </c>
      <c r="C184" s="639" t="s">
        <v>904</v>
      </c>
      <c r="D184" s="640" t="s">
        <v>1007</v>
      </c>
      <c r="E184" s="640" t="s">
        <v>2249</v>
      </c>
      <c r="F184" s="639" t="s">
        <v>81</v>
      </c>
      <c r="G184" s="638"/>
      <c r="H184" s="642">
        <v>627</v>
      </c>
      <c r="I184" s="642">
        <v>627</v>
      </c>
      <c r="J184" s="705">
        <v>5283</v>
      </c>
      <c r="K184" s="643">
        <v>0</v>
      </c>
      <c r="L184" s="1047">
        <f t="shared" si="32"/>
        <v>0</v>
      </c>
      <c r="M184" s="580">
        <f t="shared" si="33"/>
        <v>0</v>
      </c>
      <c r="N184" s="898">
        <f t="shared" si="34"/>
        <v>3312441</v>
      </c>
      <c r="O184" s="898">
        <f t="shared" si="35"/>
        <v>3312441</v>
      </c>
      <c r="P184" s="638"/>
      <c r="Q184" s="638"/>
      <c r="R184" s="639" t="s">
        <v>759</v>
      </c>
      <c r="S184" s="639" t="s">
        <v>336</v>
      </c>
      <c r="T184" s="639" t="s">
        <v>73</v>
      </c>
      <c r="U184" s="639" t="s">
        <v>152</v>
      </c>
    </row>
    <row r="185" spans="1:21" s="34" customFormat="1" ht="20.25" customHeight="1">
      <c r="A185" s="639" t="s">
        <v>903</v>
      </c>
      <c r="B185" s="638" t="s">
        <v>4414</v>
      </c>
      <c r="C185" s="639" t="s">
        <v>904</v>
      </c>
      <c r="D185" s="640" t="s">
        <v>1007</v>
      </c>
      <c r="E185" s="640" t="s">
        <v>2249</v>
      </c>
      <c r="F185" s="639" t="s">
        <v>433</v>
      </c>
      <c r="G185" s="638"/>
      <c r="H185" s="642">
        <v>627</v>
      </c>
      <c r="I185" s="642">
        <v>627</v>
      </c>
      <c r="J185" s="705">
        <v>7245</v>
      </c>
      <c r="K185" s="643">
        <v>0</v>
      </c>
      <c r="L185" s="1047">
        <f t="shared" si="32"/>
        <v>0</v>
      </c>
      <c r="M185" s="580">
        <f t="shared" si="33"/>
        <v>0</v>
      </c>
      <c r="N185" s="898">
        <f t="shared" si="34"/>
        <v>4542615</v>
      </c>
      <c r="O185" s="898">
        <f t="shared" si="35"/>
        <v>4542615</v>
      </c>
      <c r="P185" s="638"/>
      <c r="Q185" s="638"/>
      <c r="R185" s="639" t="s">
        <v>759</v>
      </c>
      <c r="S185" s="639" t="s">
        <v>336</v>
      </c>
      <c r="T185" s="639" t="s">
        <v>73</v>
      </c>
      <c r="U185" s="639"/>
    </row>
    <row r="186" spans="1:21" s="34" customFormat="1" ht="20.25" customHeight="1">
      <c r="A186" s="639" t="s">
        <v>428</v>
      </c>
      <c r="B186" s="638" t="s">
        <v>4415</v>
      </c>
      <c r="C186" s="639" t="s">
        <v>399</v>
      </c>
      <c r="D186" s="640" t="s">
        <v>1096</v>
      </c>
      <c r="E186" s="640" t="s">
        <v>1446</v>
      </c>
      <c r="F186" s="639" t="s">
        <v>656</v>
      </c>
      <c r="G186" s="638"/>
      <c r="H186" s="642">
        <v>40</v>
      </c>
      <c r="I186" s="642">
        <v>40</v>
      </c>
      <c r="J186" s="705">
        <v>67500</v>
      </c>
      <c r="K186" s="643">
        <v>19</v>
      </c>
      <c r="L186" s="1047">
        <f t="shared" si="32"/>
        <v>760</v>
      </c>
      <c r="M186" s="580">
        <f t="shared" si="33"/>
        <v>0.76</v>
      </c>
      <c r="N186" s="898">
        <f t="shared" si="34"/>
        <v>2700000</v>
      </c>
      <c r="O186" s="898">
        <f t="shared" si="35"/>
        <v>2700000</v>
      </c>
      <c r="P186" s="638"/>
      <c r="Q186" s="638"/>
      <c r="R186" s="639" t="s">
        <v>3735</v>
      </c>
      <c r="S186" s="639" t="s">
        <v>537</v>
      </c>
      <c r="T186" s="639" t="s">
        <v>60</v>
      </c>
      <c r="U186" s="639" t="s">
        <v>40</v>
      </c>
    </row>
    <row r="187" spans="1:21" s="34" customFormat="1" ht="20.25" customHeight="1">
      <c r="A187" s="639" t="s">
        <v>428</v>
      </c>
      <c r="B187" s="638" t="s">
        <v>4415</v>
      </c>
      <c r="C187" s="639" t="s">
        <v>399</v>
      </c>
      <c r="D187" s="640" t="s">
        <v>1096</v>
      </c>
      <c r="E187" s="640" t="s">
        <v>1446</v>
      </c>
      <c r="F187" s="639" t="s">
        <v>657</v>
      </c>
      <c r="G187" s="638"/>
      <c r="H187" s="642">
        <v>400</v>
      </c>
      <c r="I187" s="642">
        <v>400</v>
      </c>
      <c r="J187" s="705">
        <v>67038</v>
      </c>
      <c r="K187" s="643">
        <v>27</v>
      </c>
      <c r="L187" s="1047">
        <f t="shared" si="32"/>
        <v>10800</v>
      </c>
      <c r="M187" s="580">
        <f t="shared" si="33"/>
        <v>10.8</v>
      </c>
      <c r="N187" s="898">
        <f t="shared" si="34"/>
        <v>26815200</v>
      </c>
      <c r="O187" s="898">
        <f t="shared" si="35"/>
        <v>26815200</v>
      </c>
      <c r="P187" s="638"/>
      <c r="Q187" s="638"/>
      <c r="R187" s="639" t="s">
        <v>3735</v>
      </c>
      <c r="S187" s="639" t="s">
        <v>341</v>
      </c>
      <c r="T187" s="639" t="s">
        <v>68</v>
      </c>
      <c r="U187" s="639" t="s">
        <v>40</v>
      </c>
    </row>
    <row r="188" spans="1:21" s="34" customFormat="1" ht="20.25" customHeight="1">
      <c r="A188" s="639" t="s">
        <v>428</v>
      </c>
      <c r="B188" s="638" t="s">
        <v>4415</v>
      </c>
      <c r="C188" s="639" t="s">
        <v>399</v>
      </c>
      <c r="D188" s="640" t="s">
        <v>1096</v>
      </c>
      <c r="E188" s="640" t="s">
        <v>1446</v>
      </c>
      <c r="F188" s="639" t="s">
        <v>1014</v>
      </c>
      <c r="G188" s="638"/>
      <c r="H188" s="642">
        <v>450</v>
      </c>
      <c r="I188" s="642">
        <v>450</v>
      </c>
      <c r="J188" s="705">
        <v>104000</v>
      </c>
      <c r="K188" s="643">
        <v>46</v>
      </c>
      <c r="L188" s="1047">
        <f t="shared" si="32"/>
        <v>20700</v>
      </c>
      <c r="M188" s="580">
        <f t="shared" si="33"/>
        <v>20.7</v>
      </c>
      <c r="N188" s="898">
        <f t="shared" si="34"/>
        <v>46800000</v>
      </c>
      <c r="O188" s="898">
        <f t="shared" si="35"/>
        <v>46800000</v>
      </c>
      <c r="P188" s="638"/>
      <c r="Q188" s="638"/>
      <c r="R188" s="639" t="s">
        <v>3735</v>
      </c>
      <c r="S188" s="639" t="s">
        <v>370</v>
      </c>
      <c r="T188" s="639" t="s">
        <v>68</v>
      </c>
      <c r="U188" s="639" t="s">
        <v>40</v>
      </c>
    </row>
    <row r="189" spans="1:21" s="34" customFormat="1" ht="20.25" customHeight="1">
      <c r="A189" s="639" t="s">
        <v>428</v>
      </c>
      <c r="B189" s="638" t="s">
        <v>4416</v>
      </c>
      <c r="C189" s="639" t="s">
        <v>399</v>
      </c>
      <c r="D189" s="640" t="s">
        <v>469</v>
      </c>
      <c r="E189" s="640" t="s">
        <v>1096</v>
      </c>
      <c r="F189" s="639" t="s">
        <v>656</v>
      </c>
      <c r="G189" s="638"/>
      <c r="H189" s="642">
        <v>40</v>
      </c>
      <c r="I189" s="642">
        <v>40</v>
      </c>
      <c r="J189" s="705">
        <v>67500</v>
      </c>
      <c r="K189" s="643">
        <v>19</v>
      </c>
      <c r="L189" s="1047">
        <f t="shared" si="32"/>
        <v>760</v>
      </c>
      <c r="M189" s="580">
        <f t="shared" si="33"/>
        <v>0.76</v>
      </c>
      <c r="N189" s="898">
        <f t="shared" si="34"/>
        <v>2700000</v>
      </c>
      <c r="O189" s="898">
        <f t="shared" si="35"/>
        <v>2700000</v>
      </c>
      <c r="P189" s="638"/>
      <c r="Q189" s="638"/>
      <c r="R189" s="639" t="s">
        <v>3735</v>
      </c>
      <c r="S189" s="639" t="s">
        <v>537</v>
      </c>
      <c r="T189" s="639" t="s">
        <v>60</v>
      </c>
      <c r="U189" s="639" t="s">
        <v>40</v>
      </c>
    </row>
    <row r="190" spans="1:21" s="34" customFormat="1" ht="20.25" customHeight="1">
      <c r="A190" s="639" t="s">
        <v>428</v>
      </c>
      <c r="B190" s="638" t="s">
        <v>4416</v>
      </c>
      <c r="C190" s="639" t="s">
        <v>399</v>
      </c>
      <c r="D190" s="640" t="s">
        <v>469</v>
      </c>
      <c r="E190" s="640" t="s">
        <v>1096</v>
      </c>
      <c r="F190" s="639" t="s">
        <v>657</v>
      </c>
      <c r="G190" s="638"/>
      <c r="H190" s="642">
        <v>400</v>
      </c>
      <c r="I190" s="642">
        <v>400</v>
      </c>
      <c r="J190" s="705">
        <v>67038</v>
      </c>
      <c r="K190" s="643">
        <v>27</v>
      </c>
      <c r="L190" s="1047">
        <f t="shared" si="32"/>
        <v>10800</v>
      </c>
      <c r="M190" s="580">
        <f t="shared" si="33"/>
        <v>10.8</v>
      </c>
      <c r="N190" s="898">
        <f t="shared" si="34"/>
        <v>26815200</v>
      </c>
      <c r="O190" s="898">
        <f t="shared" si="35"/>
        <v>26815200</v>
      </c>
      <c r="P190" s="638"/>
      <c r="Q190" s="638"/>
      <c r="R190" s="639" t="s">
        <v>3735</v>
      </c>
      <c r="S190" s="639" t="s">
        <v>341</v>
      </c>
      <c r="T190" s="639" t="s">
        <v>68</v>
      </c>
      <c r="U190" s="639" t="s">
        <v>40</v>
      </c>
    </row>
    <row r="191" spans="1:21" s="34" customFormat="1" ht="20.25" customHeight="1">
      <c r="A191" s="639" t="s">
        <v>428</v>
      </c>
      <c r="B191" s="638" t="s">
        <v>4416</v>
      </c>
      <c r="C191" s="639" t="s">
        <v>399</v>
      </c>
      <c r="D191" s="640" t="s">
        <v>469</v>
      </c>
      <c r="E191" s="640" t="s">
        <v>1096</v>
      </c>
      <c r="F191" s="639" t="s">
        <v>1014</v>
      </c>
      <c r="G191" s="638"/>
      <c r="H191" s="642">
        <v>450</v>
      </c>
      <c r="I191" s="642">
        <v>450</v>
      </c>
      <c r="J191" s="705">
        <v>104000</v>
      </c>
      <c r="K191" s="643">
        <v>46</v>
      </c>
      <c r="L191" s="1047">
        <f t="shared" si="32"/>
        <v>20700</v>
      </c>
      <c r="M191" s="580">
        <f t="shared" si="33"/>
        <v>20.7</v>
      </c>
      <c r="N191" s="898">
        <f t="shared" si="34"/>
        <v>46800000</v>
      </c>
      <c r="O191" s="898">
        <f t="shared" si="35"/>
        <v>46800000</v>
      </c>
      <c r="P191" s="638"/>
      <c r="Q191" s="638"/>
      <c r="R191" s="639" t="s">
        <v>3735</v>
      </c>
      <c r="S191" s="639" t="s">
        <v>370</v>
      </c>
      <c r="T191" s="639" t="s">
        <v>68</v>
      </c>
      <c r="U191" s="639" t="s">
        <v>40</v>
      </c>
    </row>
    <row r="192" spans="1:21" s="34" customFormat="1" ht="20.25" customHeight="1">
      <c r="A192" s="639" t="s">
        <v>428</v>
      </c>
      <c r="B192" s="638" t="s">
        <v>4417</v>
      </c>
      <c r="C192" s="639" t="s">
        <v>64</v>
      </c>
      <c r="D192" s="640" t="s">
        <v>1446</v>
      </c>
      <c r="E192" s="640" t="s">
        <v>935</v>
      </c>
      <c r="F192" s="639" t="s">
        <v>656</v>
      </c>
      <c r="G192" s="638"/>
      <c r="H192" s="642">
        <v>597</v>
      </c>
      <c r="I192" s="642">
        <v>597</v>
      </c>
      <c r="J192" s="705">
        <v>69000</v>
      </c>
      <c r="K192" s="643">
        <v>19</v>
      </c>
      <c r="L192" s="1047">
        <f t="shared" si="32"/>
        <v>11343</v>
      </c>
      <c r="M192" s="580">
        <f t="shared" si="33"/>
        <v>11.343</v>
      </c>
      <c r="N192" s="898">
        <f t="shared" si="34"/>
        <v>41193000</v>
      </c>
      <c r="O192" s="898">
        <f t="shared" si="35"/>
        <v>41193000</v>
      </c>
      <c r="P192" s="638"/>
      <c r="Q192" s="638"/>
      <c r="R192" s="639" t="s">
        <v>284</v>
      </c>
      <c r="S192" s="639" t="s">
        <v>345</v>
      </c>
      <c r="T192" s="639" t="s">
        <v>60</v>
      </c>
      <c r="U192" s="639" t="s">
        <v>40</v>
      </c>
    </row>
    <row r="193" spans="1:21" s="34" customFormat="1" ht="20.25" customHeight="1">
      <c r="A193" s="639" t="s">
        <v>428</v>
      </c>
      <c r="B193" s="638" t="s">
        <v>4417</v>
      </c>
      <c r="C193" s="639" t="s">
        <v>64</v>
      </c>
      <c r="D193" s="640" t="s">
        <v>1446</v>
      </c>
      <c r="E193" s="640" t="s">
        <v>935</v>
      </c>
      <c r="F193" s="639" t="s">
        <v>440</v>
      </c>
      <c r="G193" s="638"/>
      <c r="H193" s="642">
        <v>1168</v>
      </c>
      <c r="I193" s="642">
        <v>1168</v>
      </c>
      <c r="J193" s="705">
        <v>167815</v>
      </c>
      <c r="K193" s="643">
        <v>36.9</v>
      </c>
      <c r="L193" s="1047">
        <f t="shared" si="32"/>
        <v>43099.199999999997</v>
      </c>
      <c r="M193" s="580">
        <f t="shared" si="33"/>
        <v>43.099199999999996</v>
      </c>
      <c r="N193" s="898">
        <f t="shared" si="34"/>
        <v>196007920</v>
      </c>
      <c r="O193" s="898">
        <f t="shared" si="35"/>
        <v>196007920</v>
      </c>
      <c r="P193" s="638"/>
      <c r="Q193" s="638"/>
      <c r="R193" s="639" t="s">
        <v>284</v>
      </c>
      <c r="S193" s="639" t="s">
        <v>327</v>
      </c>
      <c r="T193" s="639" t="s">
        <v>60</v>
      </c>
      <c r="U193" s="639" t="s">
        <v>40</v>
      </c>
    </row>
    <row r="194" spans="1:21" s="34" customFormat="1" ht="20.25" customHeight="1">
      <c r="A194" s="639" t="s">
        <v>428</v>
      </c>
      <c r="B194" s="638" t="s">
        <v>4417</v>
      </c>
      <c r="C194" s="639" t="s">
        <v>64</v>
      </c>
      <c r="D194" s="640" t="s">
        <v>1446</v>
      </c>
      <c r="E194" s="640" t="s">
        <v>935</v>
      </c>
      <c r="F194" s="639" t="s">
        <v>665</v>
      </c>
      <c r="G194" s="638"/>
      <c r="H194" s="642">
        <v>355</v>
      </c>
      <c r="I194" s="642">
        <v>355</v>
      </c>
      <c r="J194" s="705">
        <v>75909</v>
      </c>
      <c r="K194" s="643">
        <v>20</v>
      </c>
      <c r="L194" s="1047">
        <f t="shared" si="32"/>
        <v>7100</v>
      </c>
      <c r="M194" s="580">
        <f t="shared" si="33"/>
        <v>7.1</v>
      </c>
      <c r="N194" s="898">
        <f t="shared" si="34"/>
        <v>26947695</v>
      </c>
      <c r="O194" s="898">
        <f t="shared" si="35"/>
        <v>26947695</v>
      </c>
      <c r="P194" s="638"/>
      <c r="Q194" s="638"/>
      <c r="R194" s="639" t="s">
        <v>284</v>
      </c>
      <c r="S194" s="639" t="s">
        <v>341</v>
      </c>
      <c r="T194" s="639" t="s">
        <v>60</v>
      </c>
      <c r="U194" s="639" t="s">
        <v>40</v>
      </c>
    </row>
    <row r="195" spans="1:21" s="34" customFormat="1" ht="20.25" customHeight="1">
      <c r="A195" s="639" t="s">
        <v>2705</v>
      </c>
      <c r="B195" s="638" t="s">
        <v>4368</v>
      </c>
      <c r="C195" s="639" t="s">
        <v>1086</v>
      </c>
      <c r="D195" s="640" t="s">
        <v>952</v>
      </c>
      <c r="E195" s="640" t="s">
        <v>991</v>
      </c>
      <c r="F195" s="639" t="s">
        <v>1691</v>
      </c>
      <c r="G195" s="638"/>
      <c r="H195" s="642">
        <v>100</v>
      </c>
      <c r="I195" s="642">
        <v>100</v>
      </c>
      <c r="J195" s="705">
        <v>23400</v>
      </c>
      <c r="K195" s="643">
        <v>0</v>
      </c>
      <c r="L195" s="1047">
        <f t="shared" ref="L195:L258" si="36">IFERROR(K195*H195,"0")</f>
        <v>0</v>
      </c>
      <c r="M195" s="580">
        <f t="shared" ref="M195:M258" si="37">IFERROR(L195/1000,"0")</f>
        <v>0</v>
      </c>
      <c r="N195" s="898">
        <f t="shared" ref="N195:N258" si="38">J195*H195</f>
        <v>2340000</v>
      </c>
      <c r="O195" s="898">
        <f t="shared" ref="O195:O258" si="39">I195*J195</f>
        <v>2340000</v>
      </c>
      <c r="P195" s="638"/>
      <c r="Q195" s="638"/>
      <c r="R195" s="639" t="s">
        <v>1361</v>
      </c>
      <c r="S195" s="639" t="s">
        <v>358</v>
      </c>
      <c r="T195" s="639" t="s">
        <v>73</v>
      </c>
      <c r="U195" s="639" t="s">
        <v>109</v>
      </c>
    </row>
    <row r="196" spans="1:21" s="34" customFormat="1" ht="20.25" customHeight="1">
      <c r="A196" s="639" t="s">
        <v>2705</v>
      </c>
      <c r="B196" s="638" t="s">
        <v>4368</v>
      </c>
      <c r="C196" s="639" t="s">
        <v>1086</v>
      </c>
      <c r="D196" s="640" t="s">
        <v>952</v>
      </c>
      <c r="E196" s="640" t="s">
        <v>991</v>
      </c>
      <c r="F196" s="639" t="s">
        <v>1697</v>
      </c>
      <c r="G196" s="638"/>
      <c r="H196" s="642">
        <v>100</v>
      </c>
      <c r="I196" s="642">
        <v>100</v>
      </c>
      <c r="J196" s="705">
        <v>36000</v>
      </c>
      <c r="K196" s="643">
        <v>0</v>
      </c>
      <c r="L196" s="1047">
        <f t="shared" si="36"/>
        <v>0</v>
      </c>
      <c r="M196" s="580">
        <f t="shared" si="37"/>
        <v>0</v>
      </c>
      <c r="N196" s="898">
        <f t="shared" si="38"/>
        <v>3600000</v>
      </c>
      <c r="O196" s="898">
        <f t="shared" si="39"/>
        <v>3600000</v>
      </c>
      <c r="P196" s="638"/>
      <c r="Q196" s="638"/>
      <c r="R196" s="639" t="s">
        <v>1361</v>
      </c>
      <c r="S196" s="639" t="s">
        <v>358</v>
      </c>
      <c r="T196" s="639" t="s">
        <v>73</v>
      </c>
      <c r="U196" s="639" t="s">
        <v>109</v>
      </c>
    </row>
    <row r="197" spans="1:21" s="34" customFormat="1" ht="20.25" customHeight="1">
      <c r="A197" s="639" t="s">
        <v>2705</v>
      </c>
      <c r="B197" s="638" t="s">
        <v>4368</v>
      </c>
      <c r="C197" s="639" t="s">
        <v>1086</v>
      </c>
      <c r="D197" s="640" t="s">
        <v>952</v>
      </c>
      <c r="E197" s="640" t="s">
        <v>991</v>
      </c>
      <c r="F197" s="639" t="s">
        <v>1693</v>
      </c>
      <c r="G197" s="638"/>
      <c r="H197" s="642">
        <v>100</v>
      </c>
      <c r="I197" s="642">
        <v>100</v>
      </c>
      <c r="J197" s="705">
        <v>42300</v>
      </c>
      <c r="K197" s="643">
        <v>0</v>
      </c>
      <c r="L197" s="1047">
        <f t="shared" si="36"/>
        <v>0</v>
      </c>
      <c r="M197" s="580">
        <f t="shared" si="37"/>
        <v>0</v>
      </c>
      <c r="N197" s="898">
        <f t="shared" si="38"/>
        <v>4230000</v>
      </c>
      <c r="O197" s="898">
        <f t="shared" si="39"/>
        <v>4230000</v>
      </c>
      <c r="P197" s="638"/>
      <c r="Q197" s="638"/>
      <c r="R197" s="639" t="s">
        <v>1361</v>
      </c>
      <c r="S197" s="639" t="s">
        <v>358</v>
      </c>
      <c r="T197" s="639" t="s">
        <v>73</v>
      </c>
      <c r="U197" s="639" t="s">
        <v>109</v>
      </c>
    </row>
    <row r="198" spans="1:21" s="34" customFormat="1" ht="20.25" customHeight="1">
      <c r="A198" s="639" t="s">
        <v>2705</v>
      </c>
      <c r="B198" s="638" t="s">
        <v>4368</v>
      </c>
      <c r="C198" s="639" t="s">
        <v>1086</v>
      </c>
      <c r="D198" s="640" t="s">
        <v>991</v>
      </c>
      <c r="E198" s="640" t="s">
        <v>1146</v>
      </c>
      <c r="F198" s="639" t="s">
        <v>1691</v>
      </c>
      <c r="G198" s="638"/>
      <c r="H198" s="642">
        <v>100</v>
      </c>
      <c r="I198" s="642">
        <v>100</v>
      </c>
      <c r="J198" s="705">
        <v>23400</v>
      </c>
      <c r="K198" s="643">
        <v>0</v>
      </c>
      <c r="L198" s="1047">
        <f t="shared" si="36"/>
        <v>0</v>
      </c>
      <c r="M198" s="580">
        <f t="shared" si="37"/>
        <v>0</v>
      </c>
      <c r="N198" s="898">
        <f t="shared" si="38"/>
        <v>2340000</v>
      </c>
      <c r="O198" s="898">
        <f t="shared" si="39"/>
        <v>2340000</v>
      </c>
      <c r="P198" s="638"/>
      <c r="Q198" s="638"/>
      <c r="R198" s="639" t="s">
        <v>1361</v>
      </c>
      <c r="S198" s="639" t="s">
        <v>358</v>
      </c>
      <c r="T198" s="639" t="s">
        <v>73</v>
      </c>
      <c r="U198" s="639" t="s">
        <v>109</v>
      </c>
    </row>
    <row r="199" spans="1:21" s="34" customFormat="1" ht="20.25" customHeight="1">
      <c r="A199" s="639" t="s">
        <v>2705</v>
      </c>
      <c r="B199" s="638" t="s">
        <v>4368</v>
      </c>
      <c r="C199" s="639" t="s">
        <v>1086</v>
      </c>
      <c r="D199" s="640" t="s">
        <v>991</v>
      </c>
      <c r="E199" s="640" t="s">
        <v>1146</v>
      </c>
      <c r="F199" s="639" t="s">
        <v>1697</v>
      </c>
      <c r="G199" s="638"/>
      <c r="H199" s="642">
        <v>100</v>
      </c>
      <c r="I199" s="642">
        <v>100</v>
      </c>
      <c r="J199" s="705">
        <v>36000</v>
      </c>
      <c r="K199" s="643">
        <v>0</v>
      </c>
      <c r="L199" s="1047">
        <f t="shared" si="36"/>
        <v>0</v>
      </c>
      <c r="M199" s="580">
        <f t="shared" si="37"/>
        <v>0</v>
      </c>
      <c r="N199" s="898">
        <f t="shared" si="38"/>
        <v>3600000</v>
      </c>
      <c r="O199" s="898">
        <f t="shared" si="39"/>
        <v>3600000</v>
      </c>
      <c r="P199" s="638"/>
      <c r="Q199" s="638"/>
      <c r="R199" s="639" t="s">
        <v>1361</v>
      </c>
      <c r="S199" s="639" t="s">
        <v>358</v>
      </c>
      <c r="T199" s="639" t="s">
        <v>73</v>
      </c>
      <c r="U199" s="639" t="s">
        <v>109</v>
      </c>
    </row>
    <row r="200" spans="1:21" s="34" customFormat="1" ht="20.25" customHeight="1">
      <c r="A200" s="639" t="s">
        <v>2705</v>
      </c>
      <c r="B200" s="638" t="s">
        <v>4368</v>
      </c>
      <c r="C200" s="639" t="s">
        <v>1086</v>
      </c>
      <c r="D200" s="640" t="s">
        <v>991</v>
      </c>
      <c r="E200" s="640" t="s">
        <v>1146</v>
      </c>
      <c r="F200" s="639" t="s">
        <v>1693</v>
      </c>
      <c r="G200" s="638"/>
      <c r="H200" s="642">
        <v>100</v>
      </c>
      <c r="I200" s="642">
        <v>100</v>
      </c>
      <c r="J200" s="705">
        <v>42300</v>
      </c>
      <c r="K200" s="643">
        <v>0</v>
      </c>
      <c r="L200" s="1047">
        <f t="shared" si="36"/>
        <v>0</v>
      </c>
      <c r="M200" s="580">
        <f t="shared" si="37"/>
        <v>0</v>
      </c>
      <c r="N200" s="898">
        <f t="shared" si="38"/>
        <v>4230000</v>
      </c>
      <c r="O200" s="898">
        <f t="shared" si="39"/>
        <v>4230000</v>
      </c>
      <c r="P200" s="638"/>
      <c r="Q200" s="638"/>
      <c r="R200" s="639" t="s">
        <v>1361</v>
      </c>
      <c r="S200" s="639" t="s">
        <v>358</v>
      </c>
      <c r="T200" s="639" t="s">
        <v>73</v>
      </c>
      <c r="U200" s="639" t="s">
        <v>109</v>
      </c>
    </row>
    <row r="201" spans="1:21" s="34" customFormat="1" ht="20.25" customHeight="1">
      <c r="A201" s="639" t="s">
        <v>2705</v>
      </c>
      <c r="B201" s="638" t="s">
        <v>4368</v>
      </c>
      <c r="C201" s="639" t="s">
        <v>1086</v>
      </c>
      <c r="D201" s="640" t="s">
        <v>1146</v>
      </c>
      <c r="E201" s="640" t="s">
        <v>935</v>
      </c>
      <c r="F201" s="639" t="s">
        <v>1691</v>
      </c>
      <c r="G201" s="638"/>
      <c r="H201" s="642">
        <v>100</v>
      </c>
      <c r="I201" s="642">
        <v>100</v>
      </c>
      <c r="J201" s="705">
        <v>23400</v>
      </c>
      <c r="K201" s="643">
        <v>0</v>
      </c>
      <c r="L201" s="1047">
        <f t="shared" si="36"/>
        <v>0</v>
      </c>
      <c r="M201" s="580">
        <f t="shared" si="37"/>
        <v>0</v>
      </c>
      <c r="N201" s="898">
        <f t="shared" si="38"/>
        <v>2340000</v>
      </c>
      <c r="O201" s="898">
        <f t="shared" si="39"/>
        <v>2340000</v>
      </c>
      <c r="P201" s="638"/>
      <c r="Q201" s="638"/>
      <c r="R201" s="639" t="s">
        <v>1361</v>
      </c>
      <c r="S201" s="639" t="s">
        <v>358</v>
      </c>
      <c r="T201" s="639" t="s">
        <v>73</v>
      </c>
      <c r="U201" s="639" t="s">
        <v>109</v>
      </c>
    </row>
    <row r="202" spans="1:21" s="34" customFormat="1" ht="20.25" customHeight="1">
      <c r="A202" s="639" t="s">
        <v>2705</v>
      </c>
      <c r="B202" s="638" t="s">
        <v>4368</v>
      </c>
      <c r="C202" s="639" t="s">
        <v>1086</v>
      </c>
      <c r="D202" s="640" t="s">
        <v>1146</v>
      </c>
      <c r="E202" s="640" t="s">
        <v>935</v>
      </c>
      <c r="F202" s="639" t="s">
        <v>1697</v>
      </c>
      <c r="G202" s="638"/>
      <c r="H202" s="642">
        <v>100</v>
      </c>
      <c r="I202" s="642">
        <v>100</v>
      </c>
      <c r="J202" s="705">
        <v>36000</v>
      </c>
      <c r="K202" s="643">
        <v>0</v>
      </c>
      <c r="L202" s="1047">
        <f t="shared" si="36"/>
        <v>0</v>
      </c>
      <c r="M202" s="580">
        <f t="shared" si="37"/>
        <v>0</v>
      </c>
      <c r="N202" s="898">
        <f t="shared" si="38"/>
        <v>3600000</v>
      </c>
      <c r="O202" s="898">
        <f t="shared" si="39"/>
        <v>3600000</v>
      </c>
      <c r="P202" s="638"/>
      <c r="Q202" s="638"/>
      <c r="R202" s="639" t="s">
        <v>1361</v>
      </c>
      <c r="S202" s="639" t="s">
        <v>358</v>
      </c>
      <c r="T202" s="639" t="s">
        <v>73</v>
      </c>
      <c r="U202" s="639" t="s">
        <v>109</v>
      </c>
    </row>
    <row r="203" spans="1:21" s="34" customFormat="1" ht="20.25" customHeight="1">
      <c r="A203" s="639" t="s">
        <v>2705</v>
      </c>
      <c r="B203" s="638" t="s">
        <v>4368</v>
      </c>
      <c r="C203" s="639" t="s">
        <v>1086</v>
      </c>
      <c r="D203" s="640" t="s">
        <v>1146</v>
      </c>
      <c r="E203" s="640" t="s">
        <v>935</v>
      </c>
      <c r="F203" s="639" t="s">
        <v>1693</v>
      </c>
      <c r="G203" s="638"/>
      <c r="H203" s="642">
        <v>100</v>
      </c>
      <c r="I203" s="642">
        <v>100</v>
      </c>
      <c r="J203" s="705">
        <v>42300</v>
      </c>
      <c r="K203" s="643">
        <v>0</v>
      </c>
      <c r="L203" s="1047">
        <f t="shared" si="36"/>
        <v>0</v>
      </c>
      <c r="M203" s="580">
        <f t="shared" si="37"/>
        <v>0</v>
      </c>
      <c r="N203" s="898">
        <f t="shared" si="38"/>
        <v>4230000</v>
      </c>
      <c r="O203" s="898">
        <f t="shared" si="39"/>
        <v>4230000</v>
      </c>
      <c r="P203" s="638"/>
      <c r="Q203" s="638"/>
      <c r="R203" s="639" t="s">
        <v>1361</v>
      </c>
      <c r="S203" s="639" t="s">
        <v>358</v>
      </c>
      <c r="T203" s="639" t="s">
        <v>73</v>
      </c>
      <c r="U203" s="639" t="s">
        <v>109</v>
      </c>
    </row>
    <row r="204" spans="1:21" s="34" customFormat="1" ht="20.25" customHeight="1">
      <c r="A204" s="639" t="s">
        <v>806</v>
      </c>
      <c r="B204" s="638" t="s">
        <v>4418</v>
      </c>
      <c r="C204" s="639" t="s">
        <v>371</v>
      </c>
      <c r="D204" s="640" t="s">
        <v>1146</v>
      </c>
      <c r="E204" s="640" t="s">
        <v>991</v>
      </c>
      <c r="F204" s="639" t="s">
        <v>3287</v>
      </c>
      <c r="G204" s="638"/>
      <c r="H204" s="642">
        <v>3020</v>
      </c>
      <c r="I204" s="642">
        <v>3020</v>
      </c>
      <c r="J204" s="705">
        <v>258520</v>
      </c>
      <c r="K204" s="643">
        <v>28.2</v>
      </c>
      <c r="L204" s="1047">
        <f t="shared" si="36"/>
        <v>85164</v>
      </c>
      <c r="M204" s="580">
        <f t="shared" si="37"/>
        <v>85.164000000000001</v>
      </c>
      <c r="N204" s="898">
        <f t="shared" si="38"/>
        <v>780730400</v>
      </c>
      <c r="O204" s="898">
        <f t="shared" si="39"/>
        <v>780730400</v>
      </c>
      <c r="P204" s="638"/>
      <c r="Q204" s="638"/>
      <c r="R204" s="639" t="s">
        <v>1273</v>
      </c>
      <c r="S204" s="639" t="s">
        <v>343</v>
      </c>
      <c r="T204" s="639" t="s">
        <v>60</v>
      </c>
      <c r="U204" s="639" t="s">
        <v>237</v>
      </c>
    </row>
    <row r="205" spans="1:21" s="34" customFormat="1" ht="20.25" customHeight="1">
      <c r="A205" s="639" t="s">
        <v>806</v>
      </c>
      <c r="B205" s="638" t="s">
        <v>4418</v>
      </c>
      <c r="C205" s="639" t="s">
        <v>371</v>
      </c>
      <c r="D205" s="640" t="s">
        <v>1146</v>
      </c>
      <c r="E205" s="640" t="s">
        <v>991</v>
      </c>
      <c r="F205" s="639" t="s">
        <v>2106</v>
      </c>
      <c r="G205" s="638"/>
      <c r="H205" s="642">
        <v>3078</v>
      </c>
      <c r="I205" s="642">
        <v>3078</v>
      </c>
      <c r="J205" s="705">
        <v>224778</v>
      </c>
      <c r="K205" s="643">
        <v>30.5</v>
      </c>
      <c r="L205" s="1047">
        <f t="shared" si="36"/>
        <v>93879</v>
      </c>
      <c r="M205" s="580">
        <f t="shared" si="37"/>
        <v>93.879000000000005</v>
      </c>
      <c r="N205" s="898">
        <f t="shared" si="38"/>
        <v>691866684</v>
      </c>
      <c r="O205" s="898">
        <f t="shared" si="39"/>
        <v>691866684</v>
      </c>
      <c r="P205" s="638"/>
      <c r="Q205" s="638"/>
      <c r="R205" s="639" t="s">
        <v>1273</v>
      </c>
      <c r="S205" s="639" t="s">
        <v>343</v>
      </c>
      <c r="T205" s="639" t="s">
        <v>60</v>
      </c>
      <c r="U205" s="639" t="s">
        <v>237</v>
      </c>
    </row>
    <row r="206" spans="1:21" s="34" customFormat="1" ht="20.25" customHeight="1">
      <c r="A206" s="639" t="s">
        <v>806</v>
      </c>
      <c r="B206" s="638" t="s">
        <v>4419</v>
      </c>
      <c r="C206" s="639" t="s">
        <v>371</v>
      </c>
      <c r="D206" s="640" t="s">
        <v>1146</v>
      </c>
      <c r="E206" s="640" t="s">
        <v>991</v>
      </c>
      <c r="F206" s="639" t="s">
        <v>2961</v>
      </c>
      <c r="G206" s="638"/>
      <c r="H206" s="642">
        <v>45</v>
      </c>
      <c r="I206" s="642">
        <v>45</v>
      </c>
      <c r="J206" s="705">
        <v>260664</v>
      </c>
      <c r="K206" s="643">
        <v>30.5</v>
      </c>
      <c r="L206" s="1047">
        <f t="shared" si="36"/>
        <v>1372.5</v>
      </c>
      <c r="M206" s="580">
        <f t="shared" si="37"/>
        <v>1.3725000000000001</v>
      </c>
      <c r="N206" s="898">
        <f t="shared" si="38"/>
        <v>11729880</v>
      </c>
      <c r="O206" s="898">
        <f t="shared" si="39"/>
        <v>11729880</v>
      </c>
      <c r="P206" s="638"/>
      <c r="Q206" s="638" t="s">
        <v>2865</v>
      </c>
      <c r="R206" s="639" t="s">
        <v>1273</v>
      </c>
      <c r="S206" s="639" t="s">
        <v>343</v>
      </c>
      <c r="T206" s="639" t="s">
        <v>60</v>
      </c>
      <c r="U206" s="639" t="s">
        <v>1682</v>
      </c>
    </row>
    <row r="207" spans="1:21" s="34" customFormat="1" ht="20.25" customHeight="1">
      <c r="A207" s="639" t="s">
        <v>770</v>
      </c>
      <c r="B207" s="638" t="s">
        <v>4420</v>
      </c>
      <c r="C207" s="639" t="s">
        <v>515</v>
      </c>
      <c r="D207" s="640" t="s">
        <v>935</v>
      </c>
      <c r="E207" s="640" t="s">
        <v>1146</v>
      </c>
      <c r="F207" s="639" t="s">
        <v>524</v>
      </c>
      <c r="G207" s="638"/>
      <c r="H207" s="642">
        <v>835</v>
      </c>
      <c r="I207" s="642">
        <v>835</v>
      </c>
      <c r="J207" s="705">
        <v>120847</v>
      </c>
      <c r="K207" s="643">
        <v>43</v>
      </c>
      <c r="L207" s="1047">
        <f t="shared" si="36"/>
        <v>35905</v>
      </c>
      <c r="M207" s="580">
        <f t="shared" si="37"/>
        <v>35.905000000000001</v>
      </c>
      <c r="N207" s="898">
        <f t="shared" si="38"/>
        <v>100907245</v>
      </c>
      <c r="O207" s="898">
        <f t="shared" si="39"/>
        <v>100907245</v>
      </c>
      <c r="P207" s="638"/>
      <c r="Q207" s="638" t="s">
        <v>2973</v>
      </c>
      <c r="R207" s="639" t="s">
        <v>761</v>
      </c>
      <c r="S207" s="639" t="s">
        <v>327</v>
      </c>
      <c r="T207" s="639" t="s">
        <v>68</v>
      </c>
      <c r="U207" s="639" t="s">
        <v>152</v>
      </c>
    </row>
    <row r="208" spans="1:21" s="34" customFormat="1" ht="20.25" customHeight="1">
      <c r="A208" s="639" t="s">
        <v>770</v>
      </c>
      <c r="B208" s="638" t="s">
        <v>4420</v>
      </c>
      <c r="C208" s="639" t="s">
        <v>515</v>
      </c>
      <c r="D208" s="640" t="s">
        <v>935</v>
      </c>
      <c r="E208" s="640" t="s">
        <v>1146</v>
      </c>
      <c r="F208" s="639" t="s">
        <v>880</v>
      </c>
      <c r="G208" s="638"/>
      <c r="H208" s="642">
        <v>835</v>
      </c>
      <c r="I208" s="642">
        <v>835</v>
      </c>
      <c r="J208" s="705">
        <v>2290</v>
      </c>
      <c r="K208" s="643">
        <v>0</v>
      </c>
      <c r="L208" s="1047">
        <f t="shared" si="36"/>
        <v>0</v>
      </c>
      <c r="M208" s="580">
        <f t="shared" si="37"/>
        <v>0</v>
      </c>
      <c r="N208" s="898">
        <f t="shared" si="38"/>
        <v>1912150</v>
      </c>
      <c r="O208" s="898">
        <f t="shared" si="39"/>
        <v>1912150</v>
      </c>
      <c r="P208" s="638"/>
      <c r="Q208" s="638" t="s">
        <v>2973</v>
      </c>
      <c r="R208" s="639" t="s">
        <v>761</v>
      </c>
      <c r="S208" s="639" t="s">
        <v>336</v>
      </c>
      <c r="T208" s="639" t="s">
        <v>73</v>
      </c>
      <c r="U208" s="639" t="s">
        <v>152</v>
      </c>
    </row>
    <row r="209" spans="1:21" s="34" customFormat="1" ht="20.25" customHeight="1">
      <c r="A209" s="639" t="s">
        <v>770</v>
      </c>
      <c r="B209" s="638" t="s">
        <v>4420</v>
      </c>
      <c r="C209" s="639" t="s">
        <v>515</v>
      </c>
      <c r="D209" s="640" t="s">
        <v>935</v>
      </c>
      <c r="E209" s="640" t="s">
        <v>1146</v>
      </c>
      <c r="F209" s="639" t="s">
        <v>1219</v>
      </c>
      <c r="G209" s="638"/>
      <c r="H209" s="642">
        <v>835</v>
      </c>
      <c r="I209" s="642">
        <v>835</v>
      </c>
      <c r="J209" s="705">
        <v>31726</v>
      </c>
      <c r="K209" s="643">
        <v>14</v>
      </c>
      <c r="L209" s="1047">
        <f t="shared" si="36"/>
        <v>11690</v>
      </c>
      <c r="M209" s="580">
        <f t="shared" si="37"/>
        <v>11.69</v>
      </c>
      <c r="N209" s="898">
        <f t="shared" si="38"/>
        <v>26491210</v>
      </c>
      <c r="O209" s="898">
        <f t="shared" si="39"/>
        <v>26491210</v>
      </c>
      <c r="P209" s="638"/>
      <c r="Q209" s="638" t="s">
        <v>2974</v>
      </c>
      <c r="R209" s="639" t="s">
        <v>761</v>
      </c>
      <c r="S209" s="639" t="s">
        <v>270</v>
      </c>
      <c r="T209" s="639" t="s">
        <v>68</v>
      </c>
      <c r="U209" s="639" t="s">
        <v>152</v>
      </c>
    </row>
    <row r="210" spans="1:21" s="34" customFormat="1" ht="20.25" customHeight="1">
      <c r="A210" s="639" t="s">
        <v>770</v>
      </c>
      <c r="B210" s="638" t="s">
        <v>4420</v>
      </c>
      <c r="C210" s="639" t="s">
        <v>515</v>
      </c>
      <c r="D210" s="640" t="s">
        <v>935</v>
      </c>
      <c r="E210" s="640" t="s">
        <v>1146</v>
      </c>
      <c r="F210" s="639" t="s">
        <v>1399</v>
      </c>
      <c r="G210" s="638"/>
      <c r="H210" s="642">
        <v>835</v>
      </c>
      <c r="I210" s="642">
        <v>835</v>
      </c>
      <c r="J210" s="705">
        <v>11032</v>
      </c>
      <c r="K210" s="643">
        <v>0</v>
      </c>
      <c r="L210" s="1047">
        <f t="shared" si="36"/>
        <v>0</v>
      </c>
      <c r="M210" s="580">
        <f t="shared" si="37"/>
        <v>0</v>
      </c>
      <c r="N210" s="898">
        <f t="shared" si="38"/>
        <v>9211720</v>
      </c>
      <c r="O210" s="898">
        <f t="shared" si="39"/>
        <v>9211720</v>
      </c>
      <c r="P210" s="638"/>
      <c r="Q210" s="638" t="s">
        <v>2974</v>
      </c>
      <c r="R210" s="639" t="s">
        <v>761</v>
      </c>
      <c r="S210" s="639" t="s">
        <v>577</v>
      </c>
      <c r="T210" s="639" t="s">
        <v>375</v>
      </c>
      <c r="U210" s="639" t="s">
        <v>152</v>
      </c>
    </row>
    <row r="211" spans="1:21" s="34" customFormat="1" ht="20.25" customHeight="1">
      <c r="A211" s="639" t="s">
        <v>741</v>
      </c>
      <c r="B211" s="638" t="s">
        <v>4421</v>
      </c>
      <c r="C211" s="639" t="s">
        <v>371</v>
      </c>
      <c r="D211" s="640" t="s">
        <v>991</v>
      </c>
      <c r="E211" s="640" t="s">
        <v>1146</v>
      </c>
      <c r="F211" s="639" t="s">
        <v>524</v>
      </c>
      <c r="G211" s="638"/>
      <c r="H211" s="642">
        <v>496</v>
      </c>
      <c r="I211" s="642">
        <v>496</v>
      </c>
      <c r="J211" s="705">
        <v>140979</v>
      </c>
      <c r="K211" s="643">
        <v>42</v>
      </c>
      <c r="L211" s="1047">
        <f t="shared" si="36"/>
        <v>20832</v>
      </c>
      <c r="M211" s="580">
        <f t="shared" si="37"/>
        <v>20.832000000000001</v>
      </c>
      <c r="N211" s="898">
        <f t="shared" si="38"/>
        <v>69925584</v>
      </c>
      <c r="O211" s="898">
        <f t="shared" si="39"/>
        <v>69925584</v>
      </c>
      <c r="P211" s="638"/>
      <c r="Q211" s="638" t="s">
        <v>2301</v>
      </c>
      <c r="R211" s="639" t="s">
        <v>483</v>
      </c>
      <c r="S211" s="639" t="s">
        <v>327</v>
      </c>
      <c r="T211" s="639" t="s">
        <v>68</v>
      </c>
      <c r="U211" s="639" t="s">
        <v>40</v>
      </c>
    </row>
    <row r="212" spans="1:21" s="34" customFormat="1" ht="20.25" customHeight="1">
      <c r="A212" s="639" t="s">
        <v>741</v>
      </c>
      <c r="B212" s="638" t="s">
        <v>4421</v>
      </c>
      <c r="C212" s="639" t="s">
        <v>371</v>
      </c>
      <c r="D212" s="640" t="s">
        <v>991</v>
      </c>
      <c r="E212" s="640" t="s">
        <v>1146</v>
      </c>
      <c r="F212" s="639" t="s">
        <v>588</v>
      </c>
      <c r="G212" s="638"/>
      <c r="H212" s="642">
        <v>496</v>
      </c>
      <c r="I212" s="642">
        <v>496</v>
      </c>
      <c r="J212" s="705">
        <v>37931</v>
      </c>
      <c r="K212" s="643">
        <v>15</v>
      </c>
      <c r="L212" s="1047">
        <f t="shared" si="36"/>
        <v>7440</v>
      </c>
      <c r="M212" s="580">
        <f t="shared" si="37"/>
        <v>7.44</v>
      </c>
      <c r="N212" s="898">
        <f t="shared" si="38"/>
        <v>18813776</v>
      </c>
      <c r="O212" s="898">
        <f t="shared" si="39"/>
        <v>18813776</v>
      </c>
      <c r="P212" s="638"/>
      <c r="Q212" s="638" t="s">
        <v>2301</v>
      </c>
      <c r="R212" s="639" t="s">
        <v>483</v>
      </c>
      <c r="S212" s="639" t="s">
        <v>270</v>
      </c>
      <c r="T212" s="639" t="s">
        <v>68</v>
      </c>
      <c r="U212" s="639" t="s">
        <v>40</v>
      </c>
    </row>
    <row r="213" spans="1:21" s="34" customFormat="1" ht="20.25" customHeight="1">
      <c r="A213" s="639" t="s">
        <v>741</v>
      </c>
      <c r="B213" s="638" t="s">
        <v>4422</v>
      </c>
      <c r="C213" s="639" t="s">
        <v>371</v>
      </c>
      <c r="D213" s="640" t="s">
        <v>1146</v>
      </c>
      <c r="E213" s="640" t="s">
        <v>935</v>
      </c>
      <c r="F213" s="639" t="s">
        <v>524</v>
      </c>
      <c r="G213" s="638"/>
      <c r="H213" s="642">
        <v>496</v>
      </c>
      <c r="I213" s="642">
        <v>496</v>
      </c>
      <c r="J213" s="705">
        <v>140979</v>
      </c>
      <c r="K213" s="643">
        <v>42</v>
      </c>
      <c r="L213" s="1047">
        <f t="shared" si="36"/>
        <v>20832</v>
      </c>
      <c r="M213" s="580">
        <f t="shared" si="37"/>
        <v>20.832000000000001</v>
      </c>
      <c r="N213" s="898">
        <f t="shared" si="38"/>
        <v>69925584</v>
      </c>
      <c r="O213" s="898">
        <f t="shared" si="39"/>
        <v>69925584</v>
      </c>
      <c r="P213" s="638"/>
      <c r="Q213" s="638" t="s">
        <v>2301</v>
      </c>
      <c r="R213" s="639" t="s">
        <v>483</v>
      </c>
      <c r="S213" s="639" t="s">
        <v>327</v>
      </c>
      <c r="T213" s="639" t="s">
        <v>68</v>
      </c>
      <c r="U213" s="639" t="s">
        <v>40</v>
      </c>
    </row>
    <row r="214" spans="1:21" s="34" customFormat="1" ht="20.25" customHeight="1">
      <c r="A214" s="639" t="s">
        <v>741</v>
      </c>
      <c r="B214" s="638" t="s">
        <v>4422</v>
      </c>
      <c r="C214" s="639" t="s">
        <v>371</v>
      </c>
      <c r="D214" s="640" t="s">
        <v>1146</v>
      </c>
      <c r="E214" s="640" t="s">
        <v>935</v>
      </c>
      <c r="F214" s="639" t="s">
        <v>588</v>
      </c>
      <c r="G214" s="638"/>
      <c r="H214" s="642">
        <v>496</v>
      </c>
      <c r="I214" s="642">
        <v>496</v>
      </c>
      <c r="J214" s="705">
        <v>37931</v>
      </c>
      <c r="K214" s="643">
        <v>15</v>
      </c>
      <c r="L214" s="1047">
        <f t="shared" si="36"/>
        <v>7440</v>
      </c>
      <c r="M214" s="580">
        <f t="shared" si="37"/>
        <v>7.44</v>
      </c>
      <c r="N214" s="898">
        <f t="shared" si="38"/>
        <v>18813776</v>
      </c>
      <c r="O214" s="898">
        <f t="shared" si="39"/>
        <v>18813776</v>
      </c>
      <c r="P214" s="638"/>
      <c r="Q214" s="638" t="s">
        <v>2301</v>
      </c>
      <c r="R214" s="639" t="s">
        <v>483</v>
      </c>
      <c r="S214" s="639" t="s">
        <v>270</v>
      </c>
      <c r="T214" s="639" t="s">
        <v>68</v>
      </c>
      <c r="U214" s="639" t="s">
        <v>40</v>
      </c>
    </row>
    <row r="215" spans="1:21" s="34" customFormat="1" ht="20.25" customHeight="1">
      <c r="A215" s="639" t="s">
        <v>744</v>
      </c>
      <c r="B215" s="638" t="s">
        <v>4423</v>
      </c>
      <c r="C215" s="639" t="s">
        <v>2812</v>
      </c>
      <c r="D215" s="640" t="s">
        <v>952</v>
      </c>
      <c r="E215" s="640" t="s">
        <v>991</v>
      </c>
      <c r="F215" s="639" t="s">
        <v>694</v>
      </c>
      <c r="G215" s="638"/>
      <c r="H215" s="642">
        <v>380</v>
      </c>
      <c r="I215" s="642">
        <v>380</v>
      </c>
      <c r="J215" s="705">
        <v>81900</v>
      </c>
      <c r="K215" s="643">
        <v>35</v>
      </c>
      <c r="L215" s="1047">
        <f t="shared" si="36"/>
        <v>13300</v>
      </c>
      <c r="M215" s="580">
        <f t="shared" si="37"/>
        <v>13.3</v>
      </c>
      <c r="N215" s="898">
        <f t="shared" si="38"/>
        <v>31122000</v>
      </c>
      <c r="O215" s="898">
        <f t="shared" si="39"/>
        <v>31122000</v>
      </c>
      <c r="P215" s="638"/>
      <c r="Q215" s="638" t="s">
        <v>3056</v>
      </c>
      <c r="R215" s="639" t="s">
        <v>759</v>
      </c>
      <c r="S215" s="639" t="s">
        <v>370</v>
      </c>
      <c r="T215" s="639" t="s">
        <v>68</v>
      </c>
      <c r="U215" s="639" t="s">
        <v>109</v>
      </c>
    </row>
    <row r="216" spans="1:21" s="34" customFormat="1" ht="20.25" customHeight="1">
      <c r="A216" s="639" t="s">
        <v>744</v>
      </c>
      <c r="B216" s="638" t="s">
        <v>4369</v>
      </c>
      <c r="C216" s="639" t="s">
        <v>2812</v>
      </c>
      <c r="D216" s="640" t="s">
        <v>952</v>
      </c>
      <c r="E216" s="640" t="s">
        <v>991</v>
      </c>
      <c r="F216" s="639" t="s">
        <v>590</v>
      </c>
      <c r="G216" s="638"/>
      <c r="H216" s="642">
        <v>700</v>
      </c>
      <c r="I216" s="642">
        <v>700</v>
      </c>
      <c r="J216" s="705">
        <v>51300</v>
      </c>
      <c r="K216" s="643">
        <v>15</v>
      </c>
      <c r="L216" s="1047">
        <f t="shared" si="36"/>
        <v>10500</v>
      </c>
      <c r="M216" s="580">
        <f t="shared" si="37"/>
        <v>10.5</v>
      </c>
      <c r="N216" s="898">
        <f t="shared" si="38"/>
        <v>35910000</v>
      </c>
      <c r="O216" s="898">
        <f t="shared" si="39"/>
        <v>35910000</v>
      </c>
      <c r="P216" s="638"/>
      <c r="Q216" s="638"/>
      <c r="R216" s="639" t="s">
        <v>759</v>
      </c>
      <c r="S216" s="639" t="s">
        <v>270</v>
      </c>
      <c r="T216" s="639" t="s">
        <v>68</v>
      </c>
      <c r="U216" s="639" t="s">
        <v>109</v>
      </c>
    </row>
    <row r="217" spans="1:21" s="34" customFormat="1" ht="20.25" customHeight="1">
      <c r="A217" s="639" t="s">
        <v>741</v>
      </c>
      <c r="B217" s="638" t="s">
        <v>4166</v>
      </c>
      <c r="C217" s="639" t="s">
        <v>371</v>
      </c>
      <c r="D217" s="640" t="s">
        <v>935</v>
      </c>
      <c r="E217" s="640" t="s">
        <v>1446</v>
      </c>
      <c r="F217" s="639" t="s">
        <v>81</v>
      </c>
      <c r="G217" s="638"/>
      <c r="H217" s="642">
        <v>732</v>
      </c>
      <c r="I217" s="642">
        <v>732</v>
      </c>
      <c r="J217" s="705">
        <v>4650</v>
      </c>
      <c r="K217" s="643">
        <v>0</v>
      </c>
      <c r="L217" s="1047">
        <f t="shared" si="36"/>
        <v>0</v>
      </c>
      <c r="M217" s="580">
        <f t="shared" si="37"/>
        <v>0</v>
      </c>
      <c r="N217" s="898">
        <f t="shared" si="38"/>
        <v>3403800</v>
      </c>
      <c r="O217" s="898">
        <f t="shared" si="39"/>
        <v>3403800</v>
      </c>
      <c r="P217" s="638"/>
      <c r="Q217" s="638" t="s">
        <v>2123</v>
      </c>
      <c r="R217" s="639" t="s">
        <v>483</v>
      </c>
      <c r="S217" s="639" t="s">
        <v>336</v>
      </c>
      <c r="T217" s="639" t="s">
        <v>73</v>
      </c>
      <c r="U217" s="639" t="s">
        <v>213</v>
      </c>
    </row>
    <row r="218" spans="1:21" s="34" customFormat="1" ht="20.25" customHeight="1">
      <c r="A218" s="639" t="s">
        <v>741</v>
      </c>
      <c r="B218" s="638" t="s">
        <v>4166</v>
      </c>
      <c r="C218" s="639" t="s">
        <v>371</v>
      </c>
      <c r="D218" s="640" t="s">
        <v>935</v>
      </c>
      <c r="E218" s="640" t="s">
        <v>1446</v>
      </c>
      <c r="F218" s="639" t="s">
        <v>367</v>
      </c>
      <c r="G218" s="638"/>
      <c r="H218" s="642">
        <v>732</v>
      </c>
      <c r="I218" s="642">
        <v>732</v>
      </c>
      <c r="J218" s="705">
        <v>3654</v>
      </c>
      <c r="K218" s="643">
        <v>0</v>
      </c>
      <c r="L218" s="1047">
        <f t="shared" si="36"/>
        <v>0</v>
      </c>
      <c r="M218" s="580">
        <f t="shared" si="37"/>
        <v>0</v>
      </c>
      <c r="N218" s="898">
        <f t="shared" si="38"/>
        <v>2674728</v>
      </c>
      <c r="O218" s="898">
        <f t="shared" si="39"/>
        <v>2674728</v>
      </c>
      <c r="P218" s="638"/>
      <c r="Q218" s="638" t="s">
        <v>2123</v>
      </c>
      <c r="R218" s="639" t="s">
        <v>483</v>
      </c>
      <c r="S218" s="639" t="s">
        <v>336</v>
      </c>
      <c r="T218" s="639" t="s">
        <v>73</v>
      </c>
      <c r="U218" s="639" t="s">
        <v>213</v>
      </c>
    </row>
    <row r="219" spans="1:21" s="34" customFormat="1" ht="20.25" customHeight="1">
      <c r="A219" s="639" t="s">
        <v>741</v>
      </c>
      <c r="B219" s="638" t="s">
        <v>4166</v>
      </c>
      <c r="C219" s="639" t="s">
        <v>371</v>
      </c>
      <c r="D219" s="640" t="s">
        <v>935</v>
      </c>
      <c r="E219" s="640" t="s">
        <v>1446</v>
      </c>
      <c r="F219" s="639" t="s">
        <v>1331</v>
      </c>
      <c r="G219" s="638"/>
      <c r="H219" s="642">
        <v>732</v>
      </c>
      <c r="I219" s="642">
        <v>732</v>
      </c>
      <c r="J219" s="705">
        <v>4676</v>
      </c>
      <c r="K219" s="643">
        <v>0</v>
      </c>
      <c r="L219" s="1047">
        <f t="shared" si="36"/>
        <v>0</v>
      </c>
      <c r="M219" s="580">
        <f t="shared" si="37"/>
        <v>0</v>
      </c>
      <c r="N219" s="898">
        <f t="shared" si="38"/>
        <v>3422832</v>
      </c>
      <c r="O219" s="898">
        <f t="shared" si="39"/>
        <v>3422832</v>
      </c>
      <c r="P219" s="638"/>
      <c r="Q219" s="638" t="s">
        <v>3297</v>
      </c>
      <c r="R219" s="639" t="s">
        <v>483</v>
      </c>
      <c r="S219" s="639" t="s">
        <v>336</v>
      </c>
      <c r="T219" s="639" t="s">
        <v>73</v>
      </c>
      <c r="U219" s="639" t="s">
        <v>213</v>
      </c>
    </row>
    <row r="220" spans="1:21" s="34" customFormat="1" ht="20.25" customHeight="1">
      <c r="A220" s="639" t="s">
        <v>741</v>
      </c>
      <c r="B220" s="638" t="s">
        <v>4166</v>
      </c>
      <c r="C220" s="639" t="s">
        <v>371</v>
      </c>
      <c r="D220" s="640" t="s">
        <v>952</v>
      </c>
      <c r="E220" s="640" t="s">
        <v>1446</v>
      </c>
      <c r="F220" s="639" t="s">
        <v>81</v>
      </c>
      <c r="G220" s="638"/>
      <c r="H220" s="642">
        <v>732</v>
      </c>
      <c r="I220" s="642">
        <v>732</v>
      </c>
      <c r="J220" s="705">
        <v>3410</v>
      </c>
      <c r="K220" s="643">
        <v>0</v>
      </c>
      <c r="L220" s="1047">
        <f t="shared" si="36"/>
        <v>0</v>
      </c>
      <c r="M220" s="580">
        <f t="shared" si="37"/>
        <v>0</v>
      </c>
      <c r="N220" s="898">
        <f t="shared" si="38"/>
        <v>2496120</v>
      </c>
      <c r="O220" s="898">
        <f t="shared" si="39"/>
        <v>2496120</v>
      </c>
      <c r="P220" s="638"/>
      <c r="Q220" s="638" t="s">
        <v>3297</v>
      </c>
      <c r="R220" s="639" t="s">
        <v>483</v>
      </c>
      <c r="S220" s="639" t="s">
        <v>336</v>
      </c>
      <c r="T220" s="639" t="s">
        <v>73</v>
      </c>
      <c r="U220" s="639" t="s">
        <v>213</v>
      </c>
    </row>
    <row r="221" spans="1:21" s="34" customFormat="1" ht="20.25" customHeight="1">
      <c r="A221" s="639" t="s">
        <v>741</v>
      </c>
      <c r="B221" s="638" t="s">
        <v>4166</v>
      </c>
      <c r="C221" s="639" t="s">
        <v>371</v>
      </c>
      <c r="D221" s="640" t="s">
        <v>935</v>
      </c>
      <c r="E221" s="640" t="s">
        <v>1446</v>
      </c>
      <c r="F221" s="639" t="s">
        <v>338</v>
      </c>
      <c r="G221" s="638"/>
      <c r="H221" s="642">
        <v>732</v>
      </c>
      <c r="I221" s="642">
        <v>732</v>
      </c>
      <c r="J221" s="705">
        <v>3426</v>
      </c>
      <c r="K221" s="643">
        <v>0</v>
      </c>
      <c r="L221" s="1047">
        <f t="shared" si="36"/>
        <v>0</v>
      </c>
      <c r="M221" s="580">
        <f t="shared" si="37"/>
        <v>0</v>
      </c>
      <c r="N221" s="898">
        <f t="shared" si="38"/>
        <v>2507832</v>
      </c>
      <c r="O221" s="898">
        <f t="shared" si="39"/>
        <v>2507832</v>
      </c>
      <c r="P221" s="638"/>
      <c r="Q221" s="638" t="s">
        <v>3298</v>
      </c>
      <c r="R221" s="639" t="s">
        <v>483</v>
      </c>
      <c r="S221" s="639" t="s">
        <v>336</v>
      </c>
      <c r="T221" s="639" t="s">
        <v>73</v>
      </c>
      <c r="U221" s="639" t="s">
        <v>213</v>
      </c>
    </row>
    <row r="222" spans="1:21" s="34" customFormat="1" ht="20.25" customHeight="1">
      <c r="A222" s="639" t="s">
        <v>741</v>
      </c>
      <c r="B222" s="638" t="s">
        <v>4166</v>
      </c>
      <c r="C222" s="639" t="s">
        <v>371</v>
      </c>
      <c r="D222" s="640" t="s">
        <v>935</v>
      </c>
      <c r="E222" s="640" t="s">
        <v>1446</v>
      </c>
      <c r="F222" s="639" t="s">
        <v>81</v>
      </c>
      <c r="G222" s="638"/>
      <c r="H222" s="642">
        <v>732</v>
      </c>
      <c r="I222" s="642">
        <v>732</v>
      </c>
      <c r="J222" s="705">
        <v>5577</v>
      </c>
      <c r="K222" s="643">
        <v>0</v>
      </c>
      <c r="L222" s="1047">
        <f t="shared" si="36"/>
        <v>0</v>
      </c>
      <c r="M222" s="580">
        <f t="shared" si="37"/>
        <v>0</v>
      </c>
      <c r="N222" s="898">
        <f t="shared" si="38"/>
        <v>4082364</v>
      </c>
      <c r="O222" s="898">
        <f t="shared" si="39"/>
        <v>4082364</v>
      </c>
      <c r="P222" s="638"/>
      <c r="Q222" s="638" t="s">
        <v>3298</v>
      </c>
      <c r="R222" s="639" t="s">
        <v>483</v>
      </c>
      <c r="S222" s="639" t="s">
        <v>336</v>
      </c>
      <c r="T222" s="639" t="s">
        <v>73</v>
      </c>
      <c r="U222" s="639" t="s">
        <v>213</v>
      </c>
    </row>
    <row r="223" spans="1:21" s="34" customFormat="1" ht="20.25" customHeight="1">
      <c r="A223" s="639" t="s">
        <v>741</v>
      </c>
      <c r="B223" s="638" t="s">
        <v>4166</v>
      </c>
      <c r="C223" s="639" t="s">
        <v>371</v>
      </c>
      <c r="D223" s="640" t="s">
        <v>935</v>
      </c>
      <c r="E223" s="640" t="s">
        <v>1446</v>
      </c>
      <c r="F223" s="639" t="s">
        <v>2113</v>
      </c>
      <c r="G223" s="638"/>
      <c r="H223" s="642">
        <v>732</v>
      </c>
      <c r="I223" s="642">
        <v>732</v>
      </c>
      <c r="J223" s="705">
        <v>5033</v>
      </c>
      <c r="K223" s="643">
        <v>0</v>
      </c>
      <c r="L223" s="1047">
        <f t="shared" si="36"/>
        <v>0</v>
      </c>
      <c r="M223" s="580">
        <f t="shared" si="37"/>
        <v>0</v>
      </c>
      <c r="N223" s="898">
        <f t="shared" si="38"/>
        <v>3684156</v>
      </c>
      <c r="O223" s="898">
        <f t="shared" si="39"/>
        <v>3684156</v>
      </c>
      <c r="P223" s="638"/>
      <c r="Q223" s="638" t="s">
        <v>3299</v>
      </c>
      <c r="R223" s="639" t="s">
        <v>483</v>
      </c>
      <c r="S223" s="639" t="s">
        <v>336</v>
      </c>
      <c r="T223" s="639" t="s">
        <v>73</v>
      </c>
      <c r="U223" s="639" t="s">
        <v>213</v>
      </c>
    </row>
    <row r="224" spans="1:21" s="34" customFormat="1" ht="20.25" customHeight="1">
      <c r="A224" s="639" t="s">
        <v>741</v>
      </c>
      <c r="B224" s="638" t="s">
        <v>4166</v>
      </c>
      <c r="C224" s="639" t="s">
        <v>371</v>
      </c>
      <c r="D224" s="640" t="s">
        <v>935</v>
      </c>
      <c r="E224" s="640" t="s">
        <v>1446</v>
      </c>
      <c r="F224" s="639" t="s">
        <v>366</v>
      </c>
      <c r="G224" s="638"/>
      <c r="H224" s="642">
        <v>732</v>
      </c>
      <c r="I224" s="642">
        <v>732</v>
      </c>
      <c r="J224" s="705">
        <v>3191</v>
      </c>
      <c r="K224" s="643">
        <v>0</v>
      </c>
      <c r="L224" s="1047">
        <f t="shared" si="36"/>
        <v>0</v>
      </c>
      <c r="M224" s="580">
        <f t="shared" si="37"/>
        <v>0</v>
      </c>
      <c r="N224" s="898">
        <f t="shared" si="38"/>
        <v>2335812</v>
      </c>
      <c r="O224" s="898">
        <f t="shared" si="39"/>
        <v>2335812</v>
      </c>
      <c r="P224" s="638"/>
      <c r="Q224" s="638"/>
      <c r="R224" s="639" t="s">
        <v>483</v>
      </c>
      <c r="S224" s="639" t="s">
        <v>336</v>
      </c>
      <c r="T224" s="639" t="s">
        <v>73</v>
      </c>
      <c r="U224" s="639" t="s">
        <v>213</v>
      </c>
    </row>
    <row r="225" spans="1:21" s="34" customFormat="1" ht="20.25" customHeight="1">
      <c r="A225" s="639" t="s">
        <v>741</v>
      </c>
      <c r="B225" s="638" t="s">
        <v>4166</v>
      </c>
      <c r="C225" s="639" t="s">
        <v>371</v>
      </c>
      <c r="D225" s="640" t="s">
        <v>935</v>
      </c>
      <c r="E225" s="640" t="s">
        <v>1446</v>
      </c>
      <c r="F225" s="639" t="s">
        <v>81</v>
      </c>
      <c r="G225" s="638"/>
      <c r="H225" s="642">
        <v>732</v>
      </c>
      <c r="I225" s="642">
        <v>732</v>
      </c>
      <c r="J225" s="705">
        <v>4296</v>
      </c>
      <c r="K225" s="643">
        <v>0</v>
      </c>
      <c r="L225" s="1047">
        <f t="shared" si="36"/>
        <v>0</v>
      </c>
      <c r="M225" s="580">
        <f t="shared" si="37"/>
        <v>0</v>
      </c>
      <c r="N225" s="898">
        <f t="shared" si="38"/>
        <v>3144672</v>
      </c>
      <c r="O225" s="898">
        <f t="shared" si="39"/>
        <v>3144672</v>
      </c>
      <c r="P225" s="638"/>
      <c r="Q225" s="638"/>
      <c r="R225" s="639" t="s">
        <v>483</v>
      </c>
      <c r="S225" s="639" t="s">
        <v>336</v>
      </c>
      <c r="T225" s="639" t="s">
        <v>73</v>
      </c>
      <c r="U225" s="639" t="s">
        <v>213</v>
      </c>
    </row>
    <row r="226" spans="1:21" s="34" customFormat="1" ht="20.25" customHeight="1">
      <c r="A226" s="639" t="s">
        <v>398</v>
      </c>
      <c r="B226" s="638" t="s">
        <v>4424</v>
      </c>
      <c r="C226" s="639" t="s">
        <v>399</v>
      </c>
      <c r="D226" s="640" t="s">
        <v>469</v>
      </c>
      <c r="E226" s="640" t="s">
        <v>1446</v>
      </c>
      <c r="F226" s="639" t="s">
        <v>880</v>
      </c>
      <c r="G226" s="638"/>
      <c r="H226" s="642">
        <v>206</v>
      </c>
      <c r="I226" s="642">
        <v>206</v>
      </c>
      <c r="J226" s="705">
        <v>2797</v>
      </c>
      <c r="K226" s="643">
        <v>0</v>
      </c>
      <c r="L226" s="1047">
        <f t="shared" si="36"/>
        <v>0</v>
      </c>
      <c r="M226" s="580">
        <f t="shared" si="37"/>
        <v>0</v>
      </c>
      <c r="N226" s="898">
        <f t="shared" si="38"/>
        <v>576182</v>
      </c>
      <c r="O226" s="898">
        <f t="shared" si="39"/>
        <v>576182</v>
      </c>
      <c r="P226" s="638"/>
      <c r="Q226" s="638" t="s">
        <v>1199</v>
      </c>
      <c r="R226" s="639" t="s">
        <v>3735</v>
      </c>
      <c r="S226" s="639" t="s">
        <v>336</v>
      </c>
      <c r="T226" s="639" t="s">
        <v>73</v>
      </c>
      <c r="U226" s="639" t="s">
        <v>1076</v>
      </c>
    </row>
    <row r="227" spans="1:21" s="34" customFormat="1" ht="20.25" customHeight="1">
      <c r="A227" s="639" t="s">
        <v>623</v>
      </c>
      <c r="B227" s="638" t="s">
        <v>4425</v>
      </c>
      <c r="C227" s="639" t="s">
        <v>371</v>
      </c>
      <c r="D227" s="640" t="s">
        <v>1146</v>
      </c>
      <c r="E227" s="640" t="s">
        <v>935</v>
      </c>
      <c r="F227" s="639" t="s">
        <v>71</v>
      </c>
      <c r="G227" s="638"/>
      <c r="H227" s="642">
        <v>309</v>
      </c>
      <c r="I227" s="642">
        <v>309</v>
      </c>
      <c r="J227" s="705">
        <v>37000</v>
      </c>
      <c r="K227" s="643">
        <v>0</v>
      </c>
      <c r="L227" s="1047">
        <f t="shared" si="36"/>
        <v>0</v>
      </c>
      <c r="M227" s="580">
        <f t="shared" si="37"/>
        <v>0</v>
      </c>
      <c r="N227" s="898">
        <f t="shared" si="38"/>
        <v>11433000</v>
      </c>
      <c r="O227" s="898">
        <f t="shared" si="39"/>
        <v>11433000</v>
      </c>
      <c r="P227" s="638"/>
      <c r="Q227" s="638"/>
      <c r="R227" s="639" t="s">
        <v>483</v>
      </c>
      <c r="S227" s="639" t="s">
        <v>271</v>
      </c>
      <c r="T227" s="639" t="s">
        <v>73</v>
      </c>
      <c r="U227" s="639" t="s">
        <v>213</v>
      </c>
    </row>
    <row r="228" spans="1:21" s="34" customFormat="1" ht="20.25" customHeight="1">
      <c r="A228" s="639" t="s">
        <v>623</v>
      </c>
      <c r="B228" s="638" t="s">
        <v>4425</v>
      </c>
      <c r="C228" s="639" t="s">
        <v>371</v>
      </c>
      <c r="D228" s="640" t="s">
        <v>1146</v>
      </c>
      <c r="E228" s="640" t="s">
        <v>935</v>
      </c>
      <c r="F228" s="639" t="s">
        <v>75</v>
      </c>
      <c r="G228" s="638"/>
      <c r="H228" s="642">
        <v>155</v>
      </c>
      <c r="I228" s="642">
        <v>155</v>
      </c>
      <c r="J228" s="705">
        <v>46000</v>
      </c>
      <c r="K228" s="643">
        <v>0</v>
      </c>
      <c r="L228" s="1047">
        <f t="shared" si="36"/>
        <v>0</v>
      </c>
      <c r="M228" s="580">
        <f t="shared" si="37"/>
        <v>0</v>
      </c>
      <c r="N228" s="898">
        <f t="shared" si="38"/>
        <v>7130000</v>
      </c>
      <c r="O228" s="898">
        <f t="shared" si="39"/>
        <v>7130000</v>
      </c>
      <c r="P228" s="638"/>
      <c r="Q228" s="638"/>
      <c r="R228" s="639" t="s">
        <v>483</v>
      </c>
      <c r="S228" s="639" t="s">
        <v>585</v>
      </c>
      <c r="T228" s="639" t="s">
        <v>73</v>
      </c>
      <c r="U228" s="639" t="s">
        <v>213</v>
      </c>
    </row>
    <row r="229" spans="1:21" s="34" customFormat="1" ht="20.25" customHeight="1">
      <c r="A229" s="639" t="s">
        <v>623</v>
      </c>
      <c r="B229" s="638" t="s">
        <v>4425</v>
      </c>
      <c r="C229" s="639" t="s">
        <v>371</v>
      </c>
      <c r="D229" s="640" t="s">
        <v>1146</v>
      </c>
      <c r="E229" s="640" t="s">
        <v>935</v>
      </c>
      <c r="F229" s="639" t="s">
        <v>83</v>
      </c>
      <c r="G229" s="638"/>
      <c r="H229" s="642">
        <v>155</v>
      </c>
      <c r="I229" s="642">
        <v>155</v>
      </c>
      <c r="J229" s="705">
        <v>12000</v>
      </c>
      <c r="K229" s="643">
        <v>0</v>
      </c>
      <c r="L229" s="1047">
        <f t="shared" si="36"/>
        <v>0</v>
      </c>
      <c r="M229" s="580">
        <f t="shared" si="37"/>
        <v>0</v>
      </c>
      <c r="N229" s="898">
        <f t="shared" si="38"/>
        <v>1860000</v>
      </c>
      <c r="O229" s="898">
        <f t="shared" si="39"/>
        <v>1860000</v>
      </c>
      <c r="P229" s="638"/>
      <c r="Q229" s="638"/>
      <c r="R229" s="639" t="s">
        <v>483</v>
      </c>
      <c r="S229" s="639" t="s">
        <v>274</v>
      </c>
      <c r="T229" s="639" t="s">
        <v>73</v>
      </c>
      <c r="U229" s="639" t="s">
        <v>213</v>
      </c>
    </row>
    <row r="230" spans="1:21" s="34" customFormat="1" ht="20.25" customHeight="1">
      <c r="A230" s="639" t="s">
        <v>623</v>
      </c>
      <c r="B230" s="638" t="s">
        <v>4425</v>
      </c>
      <c r="C230" s="639" t="s">
        <v>371</v>
      </c>
      <c r="D230" s="640" t="s">
        <v>1146</v>
      </c>
      <c r="E230" s="640" t="s">
        <v>935</v>
      </c>
      <c r="F230" s="639" t="s">
        <v>2295</v>
      </c>
      <c r="G230" s="638"/>
      <c r="H230" s="642">
        <v>156</v>
      </c>
      <c r="I230" s="642">
        <v>156</v>
      </c>
      <c r="J230" s="705">
        <v>97000</v>
      </c>
      <c r="K230" s="643">
        <v>0</v>
      </c>
      <c r="L230" s="1047">
        <f t="shared" si="36"/>
        <v>0</v>
      </c>
      <c r="M230" s="580">
        <f t="shared" si="37"/>
        <v>0</v>
      </c>
      <c r="N230" s="898">
        <f t="shared" si="38"/>
        <v>15132000</v>
      </c>
      <c r="O230" s="898">
        <f t="shared" si="39"/>
        <v>15132000</v>
      </c>
      <c r="P230" s="638"/>
      <c r="Q230" s="638"/>
      <c r="R230" s="639" t="s">
        <v>483</v>
      </c>
      <c r="S230" s="639" t="s">
        <v>276</v>
      </c>
      <c r="T230" s="639" t="s">
        <v>73</v>
      </c>
      <c r="U230" s="639" t="s">
        <v>213</v>
      </c>
    </row>
    <row r="231" spans="1:21" s="34" customFormat="1" ht="20.25" customHeight="1">
      <c r="A231" s="639" t="s">
        <v>623</v>
      </c>
      <c r="B231" s="638" t="s">
        <v>4425</v>
      </c>
      <c r="C231" s="639" t="s">
        <v>371</v>
      </c>
      <c r="D231" s="640" t="s">
        <v>1146</v>
      </c>
      <c r="E231" s="640" t="s">
        <v>935</v>
      </c>
      <c r="F231" s="639" t="s">
        <v>907</v>
      </c>
      <c r="G231" s="638"/>
      <c r="H231" s="642">
        <v>153</v>
      </c>
      <c r="I231" s="642">
        <v>153</v>
      </c>
      <c r="J231" s="705">
        <v>45000</v>
      </c>
      <c r="K231" s="643">
        <v>0</v>
      </c>
      <c r="L231" s="1047">
        <f t="shared" si="36"/>
        <v>0</v>
      </c>
      <c r="M231" s="580">
        <f t="shared" si="37"/>
        <v>0</v>
      </c>
      <c r="N231" s="898">
        <f t="shared" si="38"/>
        <v>6885000</v>
      </c>
      <c r="O231" s="898">
        <f t="shared" si="39"/>
        <v>6885000</v>
      </c>
      <c r="P231" s="638"/>
      <c r="Q231" s="638"/>
      <c r="R231" s="639" t="s">
        <v>483</v>
      </c>
      <c r="S231" s="639" t="s">
        <v>278</v>
      </c>
      <c r="T231" s="639" t="s">
        <v>73</v>
      </c>
      <c r="U231" s="639" t="s">
        <v>213</v>
      </c>
    </row>
    <row r="232" spans="1:21" s="34" customFormat="1" ht="20.25" customHeight="1">
      <c r="A232" s="639" t="s">
        <v>623</v>
      </c>
      <c r="B232" s="638" t="s">
        <v>4425</v>
      </c>
      <c r="C232" s="639" t="s">
        <v>371</v>
      </c>
      <c r="D232" s="640" t="s">
        <v>1146</v>
      </c>
      <c r="E232" s="640" t="s">
        <v>935</v>
      </c>
      <c r="F232" s="639" t="s">
        <v>1002</v>
      </c>
      <c r="G232" s="638"/>
      <c r="H232" s="642">
        <v>153</v>
      </c>
      <c r="I232" s="642">
        <v>153</v>
      </c>
      <c r="J232" s="705">
        <v>50000</v>
      </c>
      <c r="K232" s="643">
        <v>0</v>
      </c>
      <c r="L232" s="1047">
        <f t="shared" si="36"/>
        <v>0</v>
      </c>
      <c r="M232" s="580">
        <f t="shared" si="37"/>
        <v>0</v>
      </c>
      <c r="N232" s="898">
        <f t="shared" si="38"/>
        <v>7650000</v>
      </c>
      <c r="O232" s="898">
        <f t="shared" si="39"/>
        <v>7650000</v>
      </c>
      <c r="P232" s="638"/>
      <c r="Q232" s="638"/>
      <c r="R232" s="639" t="s">
        <v>483</v>
      </c>
      <c r="S232" s="639" t="s">
        <v>336</v>
      </c>
      <c r="T232" s="639" t="s">
        <v>73</v>
      </c>
      <c r="U232" s="639" t="s">
        <v>213</v>
      </c>
    </row>
    <row r="233" spans="1:21" s="34" customFormat="1" ht="20.25" customHeight="1">
      <c r="A233" s="639" t="s">
        <v>623</v>
      </c>
      <c r="B233" s="638" t="s">
        <v>4425</v>
      </c>
      <c r="C233" s="639" t="s">
        <v>371</v>
      </c>
      <c r="D233" s="640" t="s">
        <v>1146</v>
      </c>
      <c r="E233" s="640" t="s">
        <v>935</v>
      </c>
      <c r="F233" s="639" t="s">
        <v>620</v>
      </c>
      <c r="G233" s="638"/>
      <c r="H233" s="642">
        <v>306</v>
      </c>
      <c r="I233" s="642">
        <v>306</v>
      </c>
      <c r="J233" s="705">
        <v>8000</v>
      </c>
      <c r="K233" s="643">
        <v>0</v>
      </c>
      <c r="L233" s="1047">
        <f t="shared" si="36"/>
        <v>0</v>
      </c>
      <c r="M233" s="580">
        <f t="shared" si="37"/>
        <v>0</v>
      </c>
      <c r="N233" s="898">
        <f t="shared" si="38"/>
        <v>2448000</v>
      </c>
      <c r="O233" s="898">
        <f t="shared" si="39"/>
        <v>2448000</v>
      </c>
      <c r="P233" s="638"/>
      <c r="Q233" s="638"/>
      <c r="R233" s="639" t="s">
        <v>483</v>
      </c>
      <c r="S233" s="639" t="s">
        <v>3345</v>
      </c>
      <c r="T233" s="639" t="s">
        <v>73</v>
      </c>
      <c r="U233" s="639" t="s">
        <v>213</v>
      </c>
    </row>
    <row r="234" spans="1:21" s="34" customFormat="1" ht="20.25" customHeight="1">
      <c r="A234" s="639" t="s">
        <v>623</v>
      </c>
      <c r="B234" s="638" t="s">
        <v>4425</v>
      </c>
      <c r="C234" s="639" t="s">
        <v>371</v>
      </c>
      <c r="D234" s="640" t="s">
        <v>1146</v>
      </c>
      <c r="E234" s="640" t="s">
        <v>935</v>
      </c>
      <c r="F234" s="639" t="s">
        <v>1004</v>
      </c>
      <c r="G234" s="638"/>
      <c r="H234" s="642">
        <v>152</v>
      </c>
      <c r="I234" s="642">
        <v>152</v>
      </c>
      <c r="J234" s="705">
        <v>20000</v>
      </c>
      <c r="K234" s="643">
        <v>0</v>
      </c>
      <c r="L234" s="1047">
        <f t="shared" si="36"/>
        <v>0</v>
      </c>
      <c r="M234" s="580">
        <f t="shared" si="37"/>
        <v>0</v>
      </c>
      <c r="N234" s="898">
        <f t="shared" si="38"/>
        <v>3040000</v>
      </c>
      <c r="O234" s="898">
        <f t="shared" si="39"/>
        <v>3040000</v>
      </c>
      <c r="P234" s="638"/>
      <c r="Q234" s="638"/>
      <c r="R234" s="639" t="s">
        <v>483</v>
      </c>
      <c r="S234" s="639" t="s">
        <v>3345</v>
      </c>
      <c r="T234" s="639" t="s">
        <v>73</v>
      </c>
      <c r="U234" s="639" t="s">
        <v>213</v>
      </c>
    </row>
    <row r="235" spans="1:21" s="34" customFormat="1" ht="20.25" customHeight="1">
      <c r="A235" s="639" t="s">
        <v>623</v>
      </c>
      <c r="B235" s="638" t="s">
        <v>4425</v>
      </c>
      <c r="C235" s="639" t="s">
        <v>371</v>
      </c>
      <c r="D235" s="640" t="s">
        <v>1146</v>
      </c>
      <c r="E235" s="640" t="s">
        <v>935</v>
      </c>
      <c r="F235" s="639" t="s">
        <v>694</v>
      </c>
      <c r="G235" s="638"/>
      <c r="H235" s="642">
        <v>309</v>
      </c>
      <c r="I235" s="642">
        <v>309</v>
      </c>
      <c r="J235" s="705">
        <v>59000</v>
      </c>
      <c r="K235" s="643">
        <v>35</v>
      </c>
      <c r="L235" s="1047">
        <f t="shared" si="36"/>
        <v>10815</v>
      </c>
      <c r="M235" s="580">
        <f t="shared" si="37"/>
        <v>10.815</v>
      </c>
      <c r="N235" s="898">
        <f t="shared" si="38"/>
        <v>18231000</v>
      </c>
      <c r="O235" s="898">
        <f t="shared" si="39"/>
        <v>18231000</v>
      </c>
      <c r="P235" s="638"/>
      <c r="Q235" s="638" t="s">
        <v>3346</v>
      </c>
      <c r="R235" s="639" t="s">
        <v>483</v>
      </c>
      <c r="S235" s="639" t="s">
        <v>370</v>
      </c>
      <c r="T235" s="639" t="s">
        <v>68</v>
      </c>
      <c r="U235" s="639" t="s">
        <v>213</v>
      </c>
    </row>
    <row r="236" spans="1:21" s="34" customFormat="1" ht="20.25" customHeight="1">
      <c r="A236" s="639" t="s">
        <v>623</v>
      </c>
      <c r="B236" s="638" t="s">
        <v>4425</v>
      </c>
      <c r="C236" s="639" t="s">
        <v>371</v>
      </c>
      <c r="D236" s="640" t="s">
        <v>1146</v>
      </c>
      <c r="E236" s="640" t="s">
        <v>935</v>
      </c>
      <c r="F236" s="639" t="s">
        <v>2253</v>
      </c>
      <c r="G236" s="638"/>
      <c r="H236" s="642">
        <v>304</v>
      </c>
      <c r="I236" s="642">
        <v>304</v>
      </c>
      <c r="J236" s="705">
        <v>22000</v>
      </c>
      <c r="K236" s="643">
        <v>15</v>
      </c>
      <c r="L236" s="1047">
        <f t="shared" si="36"/>
        <v>4560</v>
      </c>
      <c r="M236" s="580">
        <f t="shared" si="37"/>
        <v>4.5599999999999996</v>
      </c>
      <c r="N236" s="898">
        <f t="shared" si="38"/>
        <v>6688000</v>
      </c>
      <c r="O236" s="898">
        <f t="shared" si="39"/>
        <v>6688000</v>
      </c>
      <c r="P236" s="638"/>
      <c r="Q236" s="638"/>
      <c r="R236" s="639" t="s">
        <v>483</v>
      </c>
      <c r="S236" s="639" t="s">
        <v>270</v>
      </c>
      <c r="T236" s="639" t="s">
        <v>68</v>
      </c>
      <c r="U236" s="639" t="s">
        <v>213</v>
      </c>
    </row>
    <row r="237" spans="1:21" s="34" customFormat="1" ht="20.25" customHeight="1">
      <c r="A237" s="639" t="s">
        <v>623</v>
      </c>
      <c r="B237" s="638" t="s">
        <v>4425</v>
      </c>
      <c r="C237" s="639" t="s">
        <v>371</v>
      </c>
      <c r="D237" s="640" t="s">
        <v>1146</v>
      </c>
      <c r="E237" s="640" t="s">
        <v>935</v>
      </c>
      <c r="F237" s="639" t="s">
        <v>267</v>
      </c>
      <c r="G237" s="638"/>
      <c r="H237" s="642">
        <v>5</v>
      </c>
      <c r="I237" s="642">
        <v>5</v>
      </c>
      <c r="J237" s="705">
        <v>36000</v>
      </c>
      <c r="K237" s="643">
        <v>7.2</v>
      </c>
      <c r="L237" s="1047">
        <f t="shared" si="36"/>
        <v>36</v>
      </c>
      <c r="M237" s="580">
        <f t="shared" si="37"/>
        <v>3.5999999999999997E-2</v>
      </c>
      <c r="N237" s="898">
        <f t="shared" si="38"/>
        <v>180000</v>
      </c>
      <c r="O237" s="898">
        <f t="shared" si="39"/>
        <v>180000</v>
      </c>
      <c r="P237" s="638"/>
      <c r="Q237" s="638"/>
      <c r="R237" s="639" t="s">
        <v>483</v>
      </c>
      <c r="S237" s="639" t="s">
        <v>344</v>
      </c>
      <c r="T237" s="639" t="s">
        <v>68</v>
      </c>
      <c r="U237" s="639" t="s">
        <v>213</v>
      </c>
    </row>
    <row r="238" spans="1:21" s="34" customFormat="1" ht="20.25" customHeight="1">
      <c r="A238" s="639" t="s">
        <v>1725</v>
      </c>
      <c r="B238" s="638" t="s">
        <v>4426</v>
      </c>
      <c r="C238" s="639" t="s">
        <v>1032</v>
      </c>
      <c r="D238" s="640" t="s">
        <v>1446</v>
      </c>
      <c r="E238" s="640" t="s">
        <v>856</v>
      </c>
      <c r="F238" s="639" t="s">
        <v>1331</v>
      </c>
      <c r="G238" s="638"/>
      <c r="H238" s="642">
        <v>965</v>
      </c>
      <c r="I238" s="642">
        <v>965</v>
      </c>
      <c r="J238" s="705">
        <v>6583</v>
      </c>
      <c r="K238" s="643">
        <v>0</v>
      </c>
      <c r="L238" s="1047">
        <f t="shared" si="36"/>
        <v>0</v>
      </c>
      <c r="M238" s="580">
        <f t="shared" si="37"/>
        <v>0</v>
      </c>
      <c r="N238" s="898">
        <f t="shared" si="38"/>
        <v>6352595</v>
      </c>
      <c r="O238" s="898">
        <f t="shared" si="39"/>
        <v>6352595</v>
      </c>
      <c r="P238" s="638"/>
      <c r="Q238" s="638" t="s">
        <v>3302</v>
      </c>
      <c r="R238" s="639" t="s">
        <v>90</v>
      </c>
      <c r="S238" s="639" t="s">
        <v>336</v>
      </c>
      <c r="T238" s="639" t="s">
        <v>73</v>
      </c>
      <c r="U238" s="639" t="s">
        <v>213</v>
      </c>
    </row>
    <row r="239" spans="1:21" s="34" customFormat="1" ht="20.25" customHeight="1">
      <c r="A239" s="639" t="s">
        <v>1725</v>
      </c>
      <c r="B239" s="638" t="s">
        <v>4426</v>
      </c>
      <c r="C239" s="639" t="s">
        <v>1032</v>
      </c>
      <c r="D239" s="640" t="s">
        <v>1446</v>
      </c>
      <c r="E239" s="640" t="s">
        <v>856</v>
      </c>
      <c r="F239" s="639" t="s">
        <v>81</v>
      </c>
      <c r="G239" s="638"/>
      <c r="H239" s="642">
        <v>1083</v>
      </c>
      <c r="I239" s="642">
        <v>1083</v>
      </c>
      <c r="J239" s="705">
        <v>5957</v>
      </c>
      <c r="K239" s="643">
        <v>0</v>
      </c>
      <c r="L239" s="1047">
        <f t="shared" si="36"/>
        <v>0</v>
      </c>
      <c r="M239" s="580">
        <f t="shared" si="37"/>
        <v>0</v>
      </c>
      <c r="N239" s="898">
        <f t="shared" si="38"/>
        <v>6451431</v>
      </c>
      <c r="O239" s="898">
        <f t="shared" si="39"/>
        <v>6451431</v>
      </c>
      <c r="P239" s="638"/>
      <c r="Q239" s="638" t="s">
        <v>3303</v>
      </c>
      <c r="R239" s="639" t="s">
        <v>90</v>
      </c>
      <c r="S239" s="639" t="s">
        <v>336</v>
      </c>
      <c r="T239" s="639" t="s">
        <v>73</v>
      </c>
      <c r="U239" s="639" t="s">
        <v>213</v>
      </c>
    </row>
    <row r="240" spans="1:21" s="34" customFormat="1" ht="20.25" customHeight="1">
      <c r="A240" s="639" t="s">
        <v>1725</v>
      </c>
      <c r="B240" s="638" t="s">
        <v>4426</v>
      </c>
      <c r="C240" s="639" t="s">
        <v>1032</v>
      </c>
      <c r="D240" s="640" t="s">
        <v>1446</v>
      </c>
      <c r="E240" s="640" t="s">
        <v>856</v>
      </c>
      <c r="F240" s="639" t="s">
        <v>338</v>
      </c>
      <c r="G240" s="638"/>
      <c r="H240" s="642">
        <v>1083</v>
      </c>
      <c r="I240" s="642">
        <v>1083</v>
      </c>
      <c r="J240" s="705">
        <v>4426</v>
      </c>
      <c r="K240" s="643">
        <v>0</v>
      </c>
      <c r="L240" s="1047">
        <f t="shared" si="36"/>
        <v>0</v>
      </c>
      <c r="M240" s="580">
        <f t="shared" si="37"/>
        <v>0</v>
      </c>
      <c r="N240" s="898">
        <f t="shared" si="38"/>
        <v>4793358</v>
      </c>
      <c r="O240" s="898">
        <f t="shared" si="39"/>
        <v>4793358</v>
      </c>
      <c r="P240" s="638"/>
      <c r="Q240" s="638" t="s">
        <v>3303</v>
      </c>
      <c r="R240" s="639" t="s">
        <v>90</v>
      </c>
      <c r="S240" s="639" t="s">
        <v>336</v>
      </c>
      <c r="T240" s="639" t="s">
        <v>73</v>
      </c>
      <c r="U240" s="639" t="s">
        <v>213</v>
      </c>
    </row>
    <row r="241" spans="1:21" s="34" customFormat="1" ht="20.25" customHeight="1">
      <c r="A241" s="639" t="s">
        <v>63</v>
      </c>
      <c r="B241" s="638" t="s">
        <v>4370</v>
      </c>
      <c r="C241" s="639" t="s">
        <v>1032</v>
      </c>
      <c r="D241" s="640" t="s">
        <v>952</v>
      </c>
      <c r="E241" s="640" t="s">
        <v>991</v>
      </c>
      <c r="F241" s="639" t="s">
        <v>880</v>
      </c>
      <c r="G241" s="638"/>
      <c r="H241" s="642">
        <v>34</v>
      </c>
      <c r="I241" s="642">
        <v>34</v>
      </c>
      <c r="J241" s="705">
        <v>2404</v>
      </c>
      <c r="K241" s="643">
        <v>0</v>
      </c>
      <c r="L241" s="1047">
        <f t="shared" si="36"/>
        <v>0</v>
      </c>
      <c r="M241" s="580">
        <f t="shared" si="37"/>
        <v>0</v>
      </c>
      <c r="N241" s="898">
        <f t="shared" si="38"/>
        <v>81736</v>
      </c>
      <c r="O241" s="898">
        <f t="shared" si="39"/>
        <v>81736</v>
      </c>
      <c r="P241" s="638"/>
      <c r="Q241" s="638" t="s">
        <v>3327</v>
      </c>
      <c r="R241" s="639" t="s">
        <v>90</v>
      </c>
      <c r="S241" s="639" t="s">
        <v>336</v>
      </c>
      <c r="T241" s="639" t="s">
        <v>73</v>
      </c>
      <c r="U241" s="639" t="s">
        <v>152</v>
      </c>
    </row>
    <row r="242" spans="1:21" s="34" customFormat="1" ht="20.25" customHeight="1">
      <c r="A242" s="639" t="s">
        <v>63</v>
      </c>
      <c r="B242" s="638" t="s">
        <v>4370</v>
      </c>
      <c r="C242" s="639" t="s">
        <v>1032</v>
      </c>
      <c r="D242" s="640" t="s">
        <v>952</v>
      </c>
      <c r="E242" s="640" t="s">
        <v>991</v>
      </c>
      <c r="F242" s="639" t="s">
        <v>3289</v>
      </c>
      <c r="G242" s="638"/>
      <c r="H242" s="642">
        <v>34</v>
      </c>
      <c r="I242" s="642">
        <v>34</v>
      </c>
      <c r="J242" s="705">
        <v>24877</v>
      </c>
      <c r="K242" s="643">
        <v>0</v>
      </c>
      <c r="L242" s="1047">
        <f t="shared" si="36"/>
        <v>0</v>
      </c>
      <c r="M242" s="580">
        <f t="shared" si="37"/>
        <v>0</v>
      </c>
      <c r="N242" s="898">
        <f t="shared" si="38"/>
        <v>845818</v>
      </c>
      <c r="O242" s="898">
        <f t="shared" si="39"/>
        <v>845818</v>
      </c>
      <c r="P242" s="638"/>
      <c r="Q242" s="638" t="s">
        <v>3329</v>
      </c>
      <c r="R242" s="639" t="s">
        <v>90</v>
      </c>
      <c r="S242" s="639" t="s">
        <v>336</v>
      </c>
      <c r="T242" s="639" t="s">
        <v>73</v>
      </c>
      <c r="U242" s="639" t="s">
        <v>152</v>
      </c>
    </row>
    <row r="243" spans="1:21" s="34" customFormat="1" ht="20.25" customHeight="1">
      <c r="A243" s="639" t="s">
        <v>63</v>
      </c>
      <c r="B243" s="638" t="s">
        <v>4370</v>
      </c>
      <c r="C243" s="639" t="s">
        <v>1032</v>
      </c>
      <c r="D243" s="640" t="s">
        <v>952</v>
      </c>
      <c r="E243" s="640" t="s">
        <v>991</v>
      </c>
      <c r="F243" s="639" t="s">
        <v>880</v>
      </c>
      <c r="G243" s="638"/>
      <c r="H243" s="642">
        <v>34</v>
      </c>
      <c r="I243" s="642">
        <v>34</v>
      </c>
      <c r="J243" s="705">
        <v>3199</v>
      </c>
      <c r="K243" s="643">
        <v>0</v>
      </c>
      <c r="L243" s="1047">
        <f t="shared" si="36"/>
        <v>0</v>
      </c>
      <c r="M243" s="580">
        <f t="shared" si="37"/>
        <v>0</v>
      </c>
      <c r="N243" s="898">
        <f t="shared" si="38"/>
        <v>108766</v>
      </c>
      <c r="O243" s="898">
        <f t="shared" si="39"/>
        <v>108766</v>
      </c>
      <c r="P243" s="638"/>
      <c r="Q243" s="638" t="s">
        <v>3329</v>
      </c>
      <c r="R243" s="639" t="s">
        <v>90</v>
      </c>
      <c r="S243" s="639" t="s">
        <v>336</v>
      </c>
      <c r="T243" s="639" t="s">
        <v>73</v>
      </c>
      <c r="U243" s="639" t="s">
        <v>152</v>
      </c>
    </row>
    <row r="244" spans="1:21" s="34" customFormat="1" ht="20.25" customHeight="1">
      <c r="A244" s="639" t="s">
        <v>63</v>
      </c>
      <c r="B244" s="638" t="s">
        <v>4370</v>
      </c>
      <c r="C244" s="639" t="s">
        <v>1032</v>
      </c>
      <c r="D244" s="640" t="s">
        <v>952</v>
      </c>
      <c r="E244" s="640" t="s">
        <v>991</v>
      </c>
      <c r="F244" s="639" t="s">
        <v>880</v>
      </c>
      <c r="G244" s="638"/>
      <c r="H244" s="642">
        <v>34</v>
      </c>
      <c r="I244" s="642">
        <v>34</v>
      </c>
      <c r="J244" s="705">
        <v>3199</v>
      </c>
      <c r="K244" s="643">
        <v>0</v>
      </c>
      <c r="L244" s="1047">
        <f t="shared" si="36"/>
        <v>0</v>
      </c>
      <c r="M244" s="580">
        <f t="shared" si="37"/>
        <v>0</v>
      </c>
      <c r="N244" s="898">
        <f t="shared" si="38"/>
        <v>108766</v>
      </c>
      <c r="O244" s="898">
        <f t="shared" si="39"/>
        <v>108766</v>
      </c>
      <c r="P244" s="638"/>
      <c r="Q244" s="638" t="s">
        <v>3329</v>
      </c>
      <c r="R244" s="639" t="s">
        <v>90</v>
      </c>
      <c r="S244" s="639" t="s">
        <v>336</v>
      </c>
      <c r="T244" s="639" t="s">
        <v>73</v>
      </c>
      <c r="U244" s="639" t="s">
        <v>152</v>
      </c>
    </row>
    <row r="245" spans="1:21" s="34" customFormat="1" ht="20.25" customHeight="1">
      <c r="A245" s="639" t="s">
        <v>63</v>
      </c>
      <c r="B245" s="638" t="s">
        <v>4370</v>
      </c>
      <c r="C245" s="639" t="s">
        <v>1032</v>
      </c>
      <c r="D245" s="640" t="s">
        <v>952</v>
      </c>
      <c r="E245" s="640" t="s">
        <v>991</v>
      </c>
      <c r="F245" s="639" t="s">
        <v>3290</v>
      </c>
      <c r="G245" s="638"/>
      <c r="H245" s="642">
        <v>34</v>
      </c>
      <c r="I245" s="642">
        <v>34</v>
      </c>
      <c r="J245" s="705">
        <v>159924</v>
      </c>
      <c r="K245" s="643">
        <v>0</v>
      </c>
      <c r="L245" s="1047">
        <f t="shared" si="36"/>
        <v>0</v>
      </c>
      <c r="M245" s="580">
        <f t="shared" si="37"/>
        <v>0</v>
      </c>
      <c r="N245" s="898">
        <f t="shared" si="38"/>
        <v>5437416</v>
      </c>
      <c r="O245" s="898">
        <f t="shared" si="39"/>
        <v>5437416</v>
      </c>
      <c r="P245" s="638"/>
      <c r="Q245" s="638" t="s">
        <v>3329</v>
      </c>
      <c r="R245" s="639" t="s">
        <v>90</v>
      </c>
      <c r="S245" s="639" t="s">
        <v>271</v>
      </c>
      <c r="T245" s="639" t="s">
        <v>73</v>
      </c>
      <c r="U245" s="639" t="s">
        <v>152</v>
      </c>
    </row>
    <row r="246" spans="1:21" s="34" customFormat="1" ht="20.25" customHeight="1">
      <c r="A246" s="639" t="s">
        <v>63</v>
      </c>
      <c r="B246" s="638" t="s">
        <v>4370</v>
      </c>
      <c r="C246" s="639" t="s">
        <v>1032</v>
      </c>
      <c r="D246" s="640" t="s">
        <v>952</v>
      </c>
      <c r="E246" s="640" t="s">
        <v>991</v>
      </c>
      <c r="F246" s="639" t="s">
        <v>882</v>
      </c>
      <c r="G246" s="638"/>
      <c r="H246" s="642">
        <v>34</v>
      </c>
      <c r="I246" s="642">
        <v>34</v>
      </c>
      <c r="J246" s="705">
        <v>7552</v>
      </c>
      <c r="K246" s="643">
        <v>0</v>
      </c>
      <c r="L246" s="1047">
        <f t="shared" si="36"/>
        <v>0</v>
      </c>
      <c r="M246" s="580">
        <f t="shared" si="37"/>
        <v>0</v>
      </c>
      <c r="N246" s="898">
        <f t="shared" si="38"/>
        <v>256768</v>
      </c>
      <c r="O246" s="898">
        <f t="shared" si="39"/>
        <v>256768</v>
      </c>
      <c r="P246" s="638"/>
      <c r="Q246" s="638" t="s">
        <v>3329</v>
      </c>
      <c r="R246" s="639" t="s">
        <v>90</v>
      </c>
      <c r="S246" s="639" t="s">
        <v>336</v>
      </c>
      <c r="T246" s="639" t="s">
        <v>73</v>
      </c>
      <c r="U246" s="639" t="s">
        <v>152</v>
      </c>
    </row>
    <row r="247" spans="1:21" s="34" customFormat="1" ht="20.25" customHeight="1">
      <c r="A247" s="639" t="s">
        <v>63</v>
      </c>
      <c r="B247" s="638" t="s">
        <v>4370</v>
      </c>
      <c r="C247" s="639" t="s">
        <v>1032</v>
      </c>
      <c r="D247" s="640" t="s">
        <v>952</v>
      </c>
      <c r="E247" s="640" t="s">
        <v>991</v>
      </c>
      <c r="F247" s="639" t="s">
        <v>3291</v>
      </c>
      <c r="G247" s="638"/>
      <c r="H247" s="642">
        <v>17</v>
      </c>
      <c r="I247" s="642">
        <v>17</v>
      </c>
      <c r="J247" s="705">
        <v>300000</v>
      </c>
      <c r="K247" s="643">
        <v>0</v>
      </c>
      <c r="L247" s="1047">
        <f t="shared" si="36"/>
        <v>0</v>
      </c>
      <c r="M247" s="580">
        <f t="shared" si="37"/>
        <v>0</v>
      </c>
      <c r="N247" s="898">
        <f t="shared" si="38"/>
        <v>5100000</v>
      </c>
      <c r="O247" s="898">
        <f t="shared" si="39"/>
        <v>5100000</v>
      </c>
      <c r="P247" s="638"/>
      <c r="Q247" s="638" t="s">
        <v>3330</v>
      </c>
      <c r="R247" s="639" t="s">
        <v>90</v>
      </c>
      <c r="S247" s="639" t="s">
        <v>784</v>
      </c>
      <c r="T247" s="639" t="s">
        <v>73</v>
      </c>
      <c r="U247" s="639" t="s">
        <v>152</v>
      </c>
    </row>
    <row r="248" spans="1:21" s="34" customFormat="1" ht="20.25" customHeight="1">
      <c r="A248" s="639" t="s">
        <v>63</v>
      </c>
      <c r="B248" s="638" t="s">
        <v>4370</v>
      </c>
      <c r="C248" s="639" t="s">
        <v>1032</v>
      </c>
      <c r="D248" s="640" t="s">
        <v>952</v>
      </c>
      <c r="E248" s="640" t="s">
        <v>991</v>
      </c>
      <c r="F248" s="639" t="s">
        <v>3292</v>
      </c>
      <c r="G248" s="638"/>
      <c r="H248" s="642">
        <v>17</v>
      </c>
      <c r="I248" s="642">
        <v>17</v>
      </c>
      <c r="J248" s="705">
        <v>111000</v>
      </c>
      <c r="K248" s="643">
        <v>0</v>
      </c>
      <c r="L248" s="1047">
        <f t="shared" si="36"/>
        <v>0</v>
      </c>
      <c r="M248" s="580">
        <f t="shared" si="37"/>
        <v>0</v>
      </c>
      <c r="N248" s="898">
        <f t="shared" si="38"/>
        <v>1887000</v>
      </c>
      <c r="O248" s="898">
        <f t="shared" si="39"/>
        <v>1887000</v>
      </c>
      <c r="P248" s="638"/>
      <c r="Q248" s="638" t="s">
        <v>3330</v>
      </c>
      <c r="R248" s="639" t="s">
        <v>90</v>
      </c>
      <c r="S248" s="639" t="s">
        <v>336</v>
      </c>
      <c r="T248" s="639" t="s">
        <v>73</v>
      </c>
      <c r="U248" s="639" t="s">
        <v>152</v>
      </c>
    </row>
    <row r="249" spans="1:21" s="34" customFormat="1" ht="20.25" customHeight="1">
      <c r="A249" s="639" t="s">
        <v>63</v>
      </c>
      <c r="B249" s="638" t="s">
        <v>4370</v>
      </c>
      <c r="C249" s="639" t="s">
        <v>1032</v>
      </c>
      <c r="D249" s="640" t="s">
        <v>952</v>
      </c>
      <c r="E249" s="640" t="s">
        <v>991</v>
      </c>
      <c r="F249" s="639" t="s">
        <v>2507</v>
      </c>
      <c r="G249" s="638"/>
      <c r="H249" s="642">
        <v>17</v>
      </c>
      <c r="I249" s="642">
        <v>17</v>
      </c>
      <c r="J249" s="705">
        <v>79361</v>
      </c>
      <c r="K249" s="643">
        <v>0</v>
      </c>
      <c r="L249" s="1047">
        <f t="shared" si="36"/>
        <v>0</v>
      </c>
      <c r="M249" s="580">
        <f t="shared" si="37"/>
        <v>0</v>
      </c>
      <c r="N249" s="898">
        <f t="shared" si="38"/>
        <v>1349137</v>
      </c>
      <c r="O249" s="898">
        <f t="shared" si="39"/>
        <v>1349137</v>
      </c>
      <c r="P249" s="638"/>
      <c r="Q249" s="638" t="s">
        <v>3331</v>
      </c>
      <c r="R249" s="639" t="s">
        <v>90</v>
      </c>
      <c r="S249" s="639" t="s">
        <v>336</v>
      </c>
      <c r="T249" s="639" t="s">
        <v>73</v>
      </c>
      <c r="U249" s="639" t="s">
        <v>152</v>
      </c>
    </row>
    <row r="250" spans="1:21" s="34" customFormat="1" ht="20.25" customHeight="1">
      <c r="A250" s="639" t="s">
        <v>63</v>
      </c>
      <c r="B250" s="638" t="s">
        <v>4370</v>
      </c>
      <c r="C250" s="639" t="s">
        <v>1032</v>
      </c>
      <c r="D250" s="640" t="s">
        <v>952</v>
      </c>
      <c r="E250" s="640" t="s">
        <v>991</v>
      </c>
      <c r="F250" s="639" t="s">
        <v>945</v>
      </c>
      <c r="G250" s="638"/>
      <c r="H250" s="642">
        <v>17</v>
      </c>
      <c r="I250" s="642">
        <v>17</v>
      </c>
      <c r="J250" s="705">
        <v>18314</v>
      </c>
      <c r="K250" s="643">
        <v>0</v>
      </c>
      <c r="L250" s="1047">
        <f t="shared" si="36"/>
        <v>0</v>
      </c>
      <c r="M250" s="580">
        <f t="shared" si="37"/>
        <v>0</v>
      </c>
      <c r="N250" s="898">
        <f t="shared" si="38"/>
        <v>311338</v>
      </c>
      <c r="O250" s="898">
        <f t="shared" si="39"/>
        <v>311338</v>
      </c>
      <c r="P250" s="638"/>
      <c r="Q250" s="638" t="s">
        <v>3331</v>
      </c>
      <c r="R250" s="639" t="s">
        <v>90</v>
      </c>
      <c r="S250" s="639" t="s">
        <v>336</v>
      </c>
      <c r="T250" s="639" t="s">
        <v>73</v>
      </c>
      <c r="U250" s="639" t="s">
        <v>152</v>
      </c>
    </row>
    <row r="251" spans="1:21" s="34" customFormat="1" ht="20.25" customHeight="1">
      <c r="A251" s="639" t="s">
        <v>63</v>
      </c>
      <c r="B251" s="638" t="s">
        <v>4370</v>
      </c>
      <c r="C251" s="639" t="s">
        <v>1032</v>
      </c>
      <c r="D251" s="640" t="s">
        <v>952</v>
      </c>
      <c r="E251" s="640" t="s">
        <v>991</v>
      </c>
      <c r="F251" s="639" t="s">
        <v>3293</v>
      </c>
      <c r="G251" s="638"/>
      <c r="H251" s="642">
        <v>17</v>
      </c>
      <c r="I251" s="642">
        <v>17</v>
      </c>
      <c r="J251" s="705">
        <v>164826</v>
      </c>
      <c r="K251" s="643">
        <v>0</v>
      </c>
      <c r="L251" s="1047">
        <f t="shared" si="36"/>
        <v>0</v>
      </c>
      <c r="M251" s="580">
        <f t="shared" si="37"/>
        <v>0</v>
      </c>
      <c r="N251" s="898">
        <f t="shared" si="38"/>
        <v>2802042</v>
      </c>
      <c r="O251" s="898">
        <f t="shared" si="39"/>
        <v>2802042</v>
      </c>
      <c r="P251" s="638"/>
      <c r="Q251" s="638" t="s">
        <v>3331</v>
      </c>
      <c r="R251" s="639" t="s">
        <v>90</v>
      </c>
      <c r="S251" s="639" t="s">
        <v>276</v>
      </c>
      <c r="T251" s="639" t="s">
        <v>73</v>
      </c>
      <c r="U251" s="639" t="s">
        <v>152</v>
      </c>
    </row>
    <row r="252" spans="1:21" s="34" customFormat="1" ht="20.25" customHeight="1">
      <c r="A252" s="639" t="s">
        <v>3273</v>
      </c>
      <c r="B252" s="638" t="s">
        <v>4427</v>
      </c>
      <c r="C252" s="639" t="s">
        <v>355</v>
      </c>
      <c r="D252" s="640" t="s">
        <v>990</v>
      </c>
      <c r="E252" s="640" t="s">
        <v>856</v>
      </c>
      <c r="F252" s="639" t="s">
        <v>880</v>
      </c>
      <c r="G252" s="638"/>
      <c r="H252" s="642">
        <v>320</v>
      </c>
      <c r="I252" s="642">
        <v>320</v>
      </c>
      <c r="J252" s="705">
        <v>3600</v>
      </c>
      <c r="K252" s="643">
        <v>0</v>
      </c>
      <c r="L252" s="1047">
        <f t="shared" si="36"/>
        <v>0</v>
      </c>
      <c r="M252" s="580">
        <f t="shared" si="37"/>
        <v>0</v>
      </c>
      <c r="N252" s="898">
        <f t="shared" si="38"/>
        <v>1152000</v>
      </c>
      <c r="O252" s="898">
        <f t="shared" si="39"/>
        <v>1152000</v>
      </c>
      <c r="P252" s="638"/>
      <c r="Q252" s="638" t="s">
        <v>3230</v>
      </c>
      <c r="R252" s="639" t="s">
        <v>1164</v>
      </c>
      <c r="S252" s="639" t="s">
        <v>336</v>
      </c>
      <c r="T252" s="639" t="s">
        <v>73</v>
      </c>
      <c r="U252" s="639" t="s">
        <v>109</v>
      </c>
    </row>
    <row r="253" spans="1:21" s="34" customFormat="1" ht="20.25" customHeight="1">
      <c r="A253" s="639" t="s">
        <v>3273</v>
      </c>
      <c r="B253" s="638" t="s">
        <v>4427</v>
      </c>
      <c r="C253" s="639" t="s">
        <v>355</v>
      </c>
      <c r="D253" s="640" t="s">
        <v>990</v>
      </c>
      <c r="E253" s="640" t="s">
        <v>856</v>
      </c>
      <c r="F253" s="639" t="s">
        <v>880</v>
      </c>
      <c r="G253" s="638"/>
      <c r="H253" s="642">
        <v>320</v>
      </c>
      <c r="I253" s="642">
        <v>320</v>
      </c>
      <c r="J253" s="705">
        <v>3600</v>
      </c>
      <c r="K253" s="643">
        <v>0</v>
      </c>
      <c r="L253" s="1047">
        <f t="shared" si="36"/>
        <v>0</v>
      </c>
      <c r="M253" s="580">
        <f t="shared" si="37"/>
        <v>0</v>
      </c>
      <c r="N253" s="898">
        <f t="shared" si="38"/>
        <v>1152000</v>
      </c>
      <c r="O253" s="898">
        <f t="shared" si="39"/>
        <v>1152000</v>
      </c>
      <c r="P253" s="638"/>
      <c r="Q253" s="638" t="s">
        <v>3230</v>
      </c>
      <c r="R253" s="639" t="s">
        <v>1164</v>
      </c>
      <c r="S253" s="639" t="s">
        <v>336</v>
      </c>
      <c r="T253" s="639" t="s">
        <v>73</v>
      </c>
      <c r="U253" s="639" t="s">
        <v>109</v>
      </c>
    </row>
    <row r="254" spans="1:21" s="34" customFormat="1" ht="20.25" customHeight="1">
      <c r="A254" s="639" t="s">
        <v>3273</v>
      </c>
      <c r="B254" s="638" t="s">
        <v>4427</v>
      </c>
      <c r="C254" s="639" t="s">
        <v>355</v>
      </c>
      <c r="D254" s="640" t="s">
        <v>990</v>
      </c>
      <c r="E254" s="640" t="s">
        <v>856</v>
      </c>
      <c r="F254" s="639" t="s">
        <v>1575</v>
      </c>
      <c r="G254" s="638"/>
      <c r="H254" s="642">
        <v>320</v>
      </c>
      <c r="I254" s="642">
        <v>320</v>
      </c>
      <c r="J254" s="705">
        <v>7200</v>
      </c>
      <c r="K254" s="643">
        <v>0</v>
      </c>
      <c r="L254" s="1047">
        <f t="shared" si="36"/>
        <v>0</v>
      </c>
      <c r="M254" s="580">
        <f t="shared" si="37"/>
        <v>0</v>
      </c>
      <c r="N254" s="898">
        <f t="shared" si="38"/>
        <v>2304000</v>
      </c>
      <c r="O254" s="898">
        <f t="shared" si="39"/>
        <v>2304000</v>
      </c>
      <c r="P254" s="638"/>
      <c r="Q254" s="638" t="s">
        <v>3230</v>
      </c>
      <c r="R254" s="639" t="s">
        <v>1164</v>
      </c>
      <c r="S254" s="639" t="s">
        <v>336</v>
      </c>
      <c r="T254" s="639" t="s">
        <v>73</v>
      </c>
      <c r="U254" s="639" t="s">
        <v>109</v>
      </c>
    </row>
    <row r="255" spans="1:21" s="34" customFormat="1" ht="20.25" customHeight="1">
      <c r="A255" s="639" t="s">
        <v>3273</v>
      </c>
      <c r="B255" s="638" t="s">
        <v>4427</v>
      </c>
      <c r="C255" s="639" t="s">
        <v>355</v>
      </c>
      <c r="D255" s="640" t="s">
        <v>990</v>
      </c>
      <c r="E255" s="640" t="s">
        <v>856</v>
      </c>
      <c r="F255" s="639" t="s">
        <v>882</v>
      </c>
      <c r="G255" s="638"/>
      <c r="H255" s="642">
        <v>320</v>
      </c>
      <c r="I255" s="642">
        <v>320</v>
      </c>
      <c r="J255" s="705">
        <v>8500</v>
      </c>
      <c r="K255" s="643">
        <v>0</v>
      </c>
      <c r="L255" s="1047">
        <f t="shared" si="36"/>
        <v>0</v>
      </c>
      <c r="M255" s="580">
        <f t="shared" si="37"/>
        <v>0</v>
      </c>
      <c r="N255" s="898">
        <f t="shared" si="38"/>
        <v>2720000</v>
      </c>
      <c r="O255" s="898">
        <f t="shared" si="39"/>
        <v>2720000</v>
      </c>
      <c r="P255" s="638"/>
      <c r="Q255" s="638" t="s">
        <v>3230</v>
      </c>
      <c r="R255" s="639" t="s">
        <v>1164</v>
      </c>
      <c r="S255" s="639" t="s">
        <v>336</v>
      </c>
      <c r="T255" s="639" t="s">
        <v>73</v>
      </c>
      <c r="U255" s="639" t="s">
        <v>109</v>
      </c>
    </row>
    <row r="256" spans="1:21" s="34" customFormat="1" ht="20.25" customHeight="1">
      <c r="A256" s="639" t="s">
        <v>3273</v>
      </c>
      <c r="B256" s="638" t="s">
        <v>4427</v>
      </c>
      <c r="C256" s="639" t="s">
        <v>355</v>
      </c>
      <c r="D256" s="640" t="s">
        <v>990</v>
      </c>
      <c r="E256" s="640" t="s">
        <v>856</v>
      </c>
      <c r="F256" s="639" t="s">
        <v>75</v>
      </c>
      <c r="G256" s="638"/>
      <c r="H256" s="642">
        <v>160</v>
      </c>
      <c r="I256" s="642">
        <v>160</v>
      </c>
      <c r="J256" s="705">
        <v>39585</v>
      </c>
      <c r="K256" s="643">
        <v>0</v>
      </c>
      <c r="L256" s="1047">
        <f t="shared" si="36"/>
        <v>0</v>
      </c>
      <c r="M256" s="580">
        <f t="shared" si="37"/>
        <v>0</v>
      </c>
      <c r="N256" s="898">
        <f t="shared" si="38"/>
        <v>6333600</v>
      </c>
      <c r="O256" s="898">
        <f t="shared" si="39"/>
        <v>6333600</v>
      </c>
      <c r="P256" s="638"/>
      <c r="Q256" s="638" t="s">
        <v>3333</v>
      </c>
      <c r="R256" s="639" t="s">
        <v>1164</v>
      </c>
      <c r="S256" s="639" t="s">
        <v>272</v>
      </c>
      <c r="T256" s="639" t="s">
        <v>73</v>
      </c>
      <c r="U256" s="639" t="s">
        <v>109</v>
      </c>
    </row>
    <row r="257" spans="1:21" s="34" customFormat="1" ht="20.25" customHeight="1">
      <c r="A257" s="639" t="s">
        <v>3273</v>
      </c>
      <c r="B257" s="638" t="s">
        <v>4427</v>
      </c>
      <c r="C257" s="639" t="s">
        <v>355</v>
      </c>
      <c r="D257" s="640" t="s">
        <v>990</v>
      </c>
      <c r="E257" s="640" t="s">
        <v>856</v>
      </c>
      <c r="F257" s="639" t="s">
        <v>1937</v>
      </c>
      <c r="G257" s="638"/>
      <c r="H257" s="642">
        <v>160</v>
      </c>
      <c r="I257" s="642">
        <v>160</v>
      </c>
      <c r="J257" s="705">
        <v>8141</v>
      </c>
      <c r="K257" s="643">
        <v>0</v>
      </c>
      <c r="L257" s="1047">
        <f t="shared" si="36"/>
        <v>0</v>
      </c>
      <c r="M257" s="580">
        <f t="shared" si="37"/>
        <v>0</v>
      </c>
      <c r="N257" s="898">
        <f t="shared" si="38"/>
        <v>1302560</v>
      </c>
      <c r="O257" s="898">
        <f t="shared" si="39"/>
        <v>1302560</v>
      </c>
      <c r="P257" s="638"/>
      <c r="Q257" s="638" t="s">
        <v>3333</v>
      </c>
      <c r="R257" s="639" t="s">
        <v>1164</v>
      </c>
      <c r="S257" s="639" t="s">
        <v>336</v>
      </c>
      <c r="T257" s="639" t="s">
        <v>73</v>
      </c>
      <c r="U257" s="639" t="s">
        <v>109</v>
      </c>
    </row>
    <row r="258" spans="1:21" s="34" customFormat="1" ht="20.25" customHeight="1">
      <c r="A258" s="639" t="s">
        <v>3273</v>
      </c>
      <c r="B258" s="638" t="s">
        <v>4427</v>
      </c>
      <c r="C258" s="639" t="s">
        <v>355</v>
      </c>
      <c r="D258" s="640" t="s">
        <v>990</v>
      </c>
      <c r="E258" s="640" t="s">
        <v>856</v>
      </c>
      <c r="F258" s="639" t="s">
        <v>442</v>
      </c>
      <c r="G258" s="638"/>
      <c r="H258" s="642">
        <v>160</v>
      </c>
      <c r="I258" s="642">
        <v>160</v>
      </c>
      <c r="J258" s="705">
        <v>798</v>
      </c>
      <c r="K258" s="643">
        <v>0</v>
      </c>
      <c r="L258" s="1047">
        <f t="shared" si="36"/>
        <v>0</v>
      </c>
      <c r="M258" s="580">
        <f t="shared" si="37"/>
        <v>0</v>
      </c>
      <c r="N258" s="898">
        <f t="shared" si="38"/>
        <v>127680</v>
      </c>
      <c r="O258" s="898">
        <f t="shared" si="39"/>
        <v>127680</v>
      </c>
      <c r="P258" s="638"/>
      <c r="Q258" s="638" t="s">
        <v>3333</v>
      </c>
      <c r="R258" s="639" t="s">
        <v>1164</v>
      </c>
      <c r="S258" s="639" t="s">
        <v>336</v>
      </c>
      <c r="T258" s="639" t="s">
        <v>73</v>
      </c>
      <c r="U258" s="639" t="s">
        <v>109</v>
      </c>
    </row>
    <row r="259" spans="1:21" s="34" customFormat="1" ht="20.25" customHeight="1">
      <c r="A259" s="639" t="s">
        <v>3273</v>
      </c>
      <c r="B259" s="638" t="s">
        <v>4427</v>
      </c>
      <c r="C259" s="639" t="s">
        <v>355</v>
      </c>
      <c r="D259" s="640" t="s">
        <v>990</v>
      </c>
      <c r="E259" s="640" t="s">
        <v>856</v>
      </c>
      <c r="F259" s="639" t="s">
        <v>81</v>
      </c>
      <c r="G259" s="638"/>
      <c r="H259" s="642">
        <v>160</v>
      </c>
      <c r="I259" s="642">
        <v>160</v>
      </c>
      <c r="J259" s="705">
        <v>5587</v>
      </c>
      <c r="K259" s="643">
        <v>0</v>
      </c>
      <c r="L259" s="1047">
        <f t="shared" ref="L259:L322" si="40">IFERROR(K259*H259,"0")</f>
        <v>0</v>
      </c>
      <c r="M259" s="580">
        <f t="shared" ref="M259:M322" si="41">IFERROR(L259/1000,"0")</f>
        <v>0</v>
      </c>
      <c r="N259" s="898">
        <f t="shared" ref="N259:N322" si="42">J259*H259</f>
        <v>893920</v>
      </c>
      <c r="O259" s="898">
        <f t="shared" ref="O259:O322" si="43">I259*J259</f>
        <v>893920</v>
      </c>
      <c r="P259" s="638"/>
      <c r="Q259" s="638" t="s">
        <v>3333</v>
      </c>
      <c r="R259" s="639" t="s">
        <v>1164</v>
      </c>
      <c r="S259" s="639" t="s">
        <v>336</v>
      </c>
      <c r="T259" s="639" t="s">
        <v>73</v>
      </c>
      <c r="U259" s="639" t="s">
        <v>109</v>
      </c>
    </row>
    <row r="260" spans="1:21" s="34" customFormat="1" ht="20.25" customHeight="1">
      <c r="A260" s="639" t="s">
        <v>3273</v>
      </c>
      <c r="B260" s="638" t="s">
        <v>4427</v>
      </c>
      <c r="C260" s="639" t="s">
        <v>355</v>
      </c>
      <c r="D260" s="640" t="s">
        <v>990</v>
      </c>
      <c r="E260" s="640" t="s">
        <v>856</v>
      </c>
      <c r="F260" s="639" t="s">
        <v>367</v>
      </c>
      <c r="G260" s="638"/>
      <c r="H260" s="642">
        <v>160</v>
      </c>
      <c r="I260" s="642">
        <v>160</v>
      </c>
      <c r="J260" s="705">
        <v>4390</v>
      </c>
      <c r="K260" s="643">
        <v>0</v>
      </c>
      <c r="L260" s="1047">
        <f t="shared" si="40"/>
        <v>0</v>
      </c>
      <c r="M260" s="580">
        <f t="shared" si="41"/>
        <v>0</v>
      </c>
      <c r="N260" s="898">
        <f t="shared" si="42"/>
        <v>702400</v>
      </c>
      <c r="O260" s="898">
        <f t="shared" si="43"/>
        <v>702400</v>
      </c>
      <c r="P260" s="638"/>
      <c r="Q260" s="638" t="s">
        <v>3333</v>
      </c>
      <c r="R260" s="639" t="s">
        <v>1164</v>
      </c>
      <c r="S260" s="639" t="s">
        <v>336</v>
      </c>
      <c r="T260" s="639" t="s">
        <v>73</v>
      </c>
      <c r="U260" s="639" t="s">
        <v>109</v>
      </c>
    </row>
    <row r="261" spans="1:21" s="34" customFormat="1" ht="20.25" customHeight="1">
      <c r="A261" s="639" t="s">
        <v>3273</v>
      </c>
      <c r="B261" s="638" t="s">
        <v>4427</v>
      </c>
      <c r="C261" s="639" t="s">
        <v>355</v>
      </c>
      <c r="D261" s="640" t="s">
        <v>990</v>
      </c>
      <c r="E261" s="640" t="s">
        <v>856</v>
      </c>
      <c r="F261" s="639" t="s">
        <v>83</v>
      </c>
      <c r="G261" s="638"/>
      <c r="H261" s="642">
        <v>160</v>
      </c>
      <c r="I261" s="642">
        <v>160</v>
      </c>
      <c r="J261" s="705">
        <v>11700</v>
      </c>
      <c r="K261" s="643">
        <v>0</v>
      </c>
      <c r="L261" s="1047">
        <f t="shared" si="40"/>
        <v>0</v>
      </c>
      <c r="M261" s="580">
        <f t="shared" si="41"/>
        <v>0</v>
      </c>
      <c r="N261" s="898">
        <f t="shared" si="42"/>
        <v>1872000</v>
      </c>
      <c r="O261" s="898">
        <f t="shared" si="43"/>
        <v>1872000</v>
      </c>
      <c r="P261" s="638"/>
      <c r="Q261" s="638"/>
      <c r="R261" s="639" t="s">
        <v>1164</v>
      </c>
      <c r="S261" s="639" t="s">
        <v>336</v>
      </c>
      <c r="T261" s="639" t="s">
        <v>73</v>
      </c>
      <c r="U261" s="639" t="s">
        <v>109</v>
      </c>
    </row>
    <row r="262" spans="1:21" s="34" customFormat="1" ht="20.25" customHeight="1">
      <c r="A262" s="639" t="s">
        <v>3273</v>
      </c>
      <c r="B262" s="638" t="s">
        <v>4427</v>
      </c>
      <c r="C262" s="639" t="s">
        <v>355</v>
      </c>
      <c r="D262" s="640" t="s">
        <v>990</v>
      </c>
      <c r="E262" s="640" t="s">
        <v>856</v>
      </c>
      <c r="F262" s="639" t="s">
        <v>404</v>
      </c>
      <c r="G262" s="638"/>
      <c r="H262" s="642">
        <v>160</v>
      </c>
      <c r="I262" s="642">
        <v>160</v>
      </c>
      <c r="J262" s="705">
        <v>107223</v>
      </c>
      <c r="K262" s="643">
        <v>0</v>
      </c>
      <c r="L262" s="1047">
        <f t="shared" si="40"/>
        <v>0</v>
      </c>
      <c r="M262" s="580">
        <f t="shared" si="41"/>
        <v>0</v>
      </c>
      <c r="N262" s="898">
        <f t="shared" si="42"/>
        <v>17155680</v>
      </c>
      <c r="O262" s="898">
        <f t="shared" si="43"/>
        <v>17155680</v>
      </c>
      <c r="P262" s="638"/>
      <c r="Q262" s="638" t="s">
        <v>3334</v>
      </c>
      <c r="R262" s="639" t="s">
        <v>1164</v>
      </c>
      <c r="S262" s="639" t="s">
        <v>276</v>
      </c>
      <c r="T262" s="639" t="s">
        <v>73</v>
      </c>
      <c r="U262" s="639" t="s">
        <v>109</v>
      </c>
    </row>
    <row r="263" spans="1:21" s="34" customFormat="1" ht="20.25" customHeight="1">
      <c r="A263" s="639" t="s">
        <v>3273</v>
      </c>
      <c r="B263" s="638" t="s">
        <v>4427</v>
      </c>
      <c r="C263" s="639" t="s">
        <v>355</v>
      </c>
      <c r="D263" s="640" t="s">
        <v>990</v>
      </c>
      <c r="E263" s="640" t="s">
        <v>856</v>
      </c>
      <c r="F263" s="639" t="s">
        <v>415</v>
      </c>
      <c r="G263" s="638"/>
      <c r="H263" s="642">
        <v>160</v>
      </c>
      <c r="I263" s="642">
        <v>160</v>
      </c>
      <c r="J263" s="705">
        <v>16977</v>
      </c>
      <c r="K263" s="643">
        <v>0</v>
      </c>
      <c r="L263" s="1047">
        <f t="shared" si="40"/>
        <v>0</v>
      </c>
      <c r="M263" s="580">
        <f t="shared" si="41"/>
        <v>0</v>
      </c>
      <c r="N263" s="898">
        <f t="shared" si="42"/>
        <v>2716320</v>
      </c>
      <c r="O263" s="898">
        <f t="shared" si="43"/>
        <v>2716320</v>
      </c>
      <c r="P263" s="638"/>
      <c r="Q263" s="638" t="s">
        <v>3334</v>
      </c>
      <c r="R263" s="639" t="s">
        <v>1164</v>
      </c>
      <c r="S263" s="639" t="s">
        <v>336</v>
      </c>
      <c r="T263" s="639" t="s">
        <v>73</v>
      </c>
      <c r="U263" s="639" t="s">
        <v>109</v>
      </c>
    </row>
    <row r="264" spans="1:21" s="34" customFormat="1" ht="20.25" customHeight="1">
      <c r="A264" s="639" t="s">
        <v>3273</v>
      </c>
      <c r="B264" s="638" t="s">
        <v>4427</v>
      </c>
      <c r="C264" s="639" t="s">
        <v>355</v>
      </c>
      <c r="D264" s="640" t="s">
        <v>990</v>
      </c>
      <c r="E264" s="640" t="s">
        <v>856</v>
      </c>
      <c r="F264" s="639" t="s">
        <v>277</v>
      </c>
      <c r="G264" s="638"/>
      <c r="H264" s="642">
        <v>160</v>
      </c>
      <c r="I264" s="642">
        <v>160</v>
      </c>
      <c r="J264" s="705">
        <v>52200</v>
      </c>
      <c r="K264" s="643">
        <v>0</v>
      </c>
      <c r="L264" s="1047">
        <f t="shared" si="40"/>
        <v>0</v>
      </c>
      <c r="M264" s="580">
        <f t="shared" si="41"/>
        <v>0</v>
      </c>
      <c r="N264" s="898">
        <f t="shared" si="42"/>
        <v>8352000</v>
      </c>
      <c r="O264" s="898">
        <f t="shared" si="43"/>
        <v>8352000</v>
      </c>
      <c r="P264" s="638"/>
      <c r="Q264" s="638" t="s">
        <v>535</v>
      </c>
      <c r="R264" s="639" t="s">
        <v>1164</v>
      </c>
      <c r="S264" s="639" t="s">
        <v>278</v>
      </c>
      <c r="T264" s="639" t="s">
        <v>73</v>
      </c>
      <c r="U264" s="639" t="s">
        <v>109</v>
      </c>
    </row>
    <row r="265" spans="1:21" s="34" customFormat="1" ht="20.25" customHeight="1">
      <c r="A265" s="639" t="s">
        <v>3273</v>
      </c>
      <c r="B265" s="638" t="s">
        <v>4427</v>
      </c>
      <c r="C265" s="639" t="s">
        <v>355</v>
      </c>
      <c r="D265" s="640" t="s">
        <v>990</v>
      </c>
      <c r="E265" s="640" t="s">
        <v>856</v>
      </c>
      <c r="F265" s="639" t="s">
        <v>985</v>
      </c>
      <c r="G265" s="638"/>
      <c r="H265" s="642">
        <v>160</v>
      </c>
      <c r="I265" s="642">
        <v>160</v>
      </c>
      <c r="J265" s="705">
        <v>7200</v>
      </c>
      <c r="K265" s="643">
        <v>0</v>
      </c>
      <c r="L265" s="1047">
        <f t="shared" si="40"/>
        <v>0</v>
      </c>
      <c r="M265" s="580">
        <f t="shared" si="41"/>
        <v>0</v>
      </c>
      <c r="N265" s="898">
        <f t="shared" si="42"/>
        <v>1152000</v>
      </c>
      <c r="O265" s="898">
        <f t="shared" si="43"/>
        <v>1152000</v>
      </c>
      <c r="P265" s="638"/>
      <c r="Q265" s="638" t="s">
        <v>586</v>
      </c>
      <c r="R265" s="639" t="s">
        <v>1164</v>
      </c>
      <c r="S265" s="639" t="s">
        <v>336</v>
      </c>
      <c r="T265" s="639" t="s">
        <v>73</v>
      </c>
      <c r="U265" s="639" t="s">
        <v>109</v>
      </c>
    </row>
    <row r="266" spans="1:21" s="34" customFormat="1" ht="20.25" customHeight="1">
      <c r="A266" s="639" t="s">
        <v>3273</v>
      </c>
      <c r="B266" s="638" t="s">
        <v>4427</v>
      </c>
      <c r="C266" s="639" t="s">
        <v>355</v>
      </c>
      <c r="D266" s="640" t="s">
        <v>990</v>
      </c>
      <c r="E266" s="640" t="s">
        <v>856</v>
      </c>
      <c r="F266" s="639" t="s">
        <v>985</v>
      </c>
      <c r="G266" s="638"/>
      <c r="H266" s="642">
        <v>160</v>
      </c>
      <c r="I266" s="642">
        <v>160</v>
      </c>
      <c r="J266" s="705">
        <v>7200</v>
      </c>
      <c r="K266" s="643">
        <v>0</v>
      </c>
      <c r="L266" s="1047">
        <f t="shared" si="40"/>
        <v>0</v>
      </c>
      <c r="M266" s="580">
        <f t="shared" si="41"/>
        <v>0</v>
      </c>
      <c r="N266" s="898">
        <f t="shared" si="42"/>
        <v>1152000</v>
      </c>
      <c r="O266" s="898">
        <f t="shared" si="43"/>
        <v>1152000</v>
      </c>
      <c r="P266" s="638"/>
      <c r="Q266" s="638" t="s">
        <v>587</v>
      </c>
      <c r="R266" s="639" t="s">
        <v>1164</v>
      </c>
      <c r="S266" s="639" t="s">
        <v>336</v>
      </c>
      <c r="T266" s="639" t="s">
        <v>73</v>
      </c>
      <c r="U266" s="639" t="s">
        <v>109</v>
      </c>
    </row>
    <row r="267" spans="1:21" s="34" customFormat="1" ht="20.25" customHeight="1">
      <c r="A267" s="639" t="s">
        <v>3273</v>
      </c>
      <c r="B267" s="638" t="s">
        <v>4427</v>
      </c>
      <c r="C267" s="639" t="s">
        <v>355</v>
      </c>
      <c r="D267" s="640" t="s">
        <v>990</v>
      </c>
      <c r="E267" s="640" t="s">
        <v>856</v>
      </c>
      <c r="F267" s="639" t="s">
        <v>2296</v>
      </c>
      <c r="G267" s="638"/>
      <c r="H267" s="642">
        <v>160</v>
      </c>
      <c r="I267" s="642">
        <v>160</v>
      </c>
      <c r="J267" s="705">
        <v>6300</v>
      </c>
      <c r="K267" s="643">
        <v>0</v>
      </c>
      <c r="L267" s="1047">
        <f t="shared" si="40"/>
        <v>0</v>
      </c>
      <c r="M267" s="580">
        <f t="shared" si="41"/>
        <v>0</v>
      </c>
      <c r="N267" s="898">
        <f t="shared" si="42"/>
        <v>1008000</v>
      </c>
      <c r="O267" s="898">
        <f t="shared" si="43"/>
        <v>1008000</v>
      </c>
      <c r="P267" s="638"/>
      <c r="Q267" s="638" t="s">
        <v>586</v>
      </c>
      <c r="R267" s="639" t="s">
        <v>1164</v>
      </c>
      <c r="S267" s="639" t="s">
        <v>336</v>
      </c>
      <c r="T267" s="639" t="s">
        <v>73</v>
      </c>
      <c r="U267" s="639" t="s">
        <v>109</v>
      </c>
    </row>
    <row r="268" spans="1:21" s="34" customFormat="1" ht="20.25" customHeight="1">
      <c r="A268" s="639" t="s">
        <v>3273</v>
      </c>
      <c r="B268" s="638" t="s">
        <v>4427</v>
      </c>
      <c r="C268" s="639" t="s">
        <v>355</v>
      </c>
      <c r="D268" s="640" t="s">
        <v>990</v>
      </c>
      <c r="E268" s="640" t="s">
        <v>856</v>
      </c>
      <c r="F268" s="639" t="s">
        <v>2296</v>
      </c>
      <c r="G268" s="638"/>
      <c r="H268" s="642">
        <v>160</v>
      </c>
      <c r="I268" s="642">
        <v>160</v>
      </c>
      <c r="J268" s="705">
        <v>6300</v>
      </c>
      <c r="K268" s="643">
        <v>0</v>
      </c>
      <c r="L268" s="1047">
        <f t="shared" si="40"/>
        <v>0</v>
      </c>
      <c r="M268" s="580">
        <f t="shared" si="41"/>
        <v>0</v>
      </c>
      <c r="N268" s="898">
        <f t="shared" si="42"/>
        <v>1008000</v>
      </c>
      <c r="O268" s="898">
        <f t="shared" si="43"/>
        <v>1008000</v>
      </c>
      <c r="P268" s="638"/>
      <c r="Q268" s="638" t="s">
        <v>587</v>
      </c>
      <c r="R268" s="639" t="s">
        <v>1164</v>
      </c>
      <c r="S268" s="639" t="s">
        <v>336</v>
      </c>
      <c r="T268" s="639" t="s">
        <v>73</v>
      </c>
      <c r="U268" s="639" t="s">
        <v>109</v>
      </c>
    </row>
    <row r="269" spans="1:21" s="34" customFormat="1" ht="20.25" customHeight="1">
      <c r="A269" s="639" t="s">
        <v>3273</v>
      </c>
      <c r="B269" s="638" t="s">
        <v>4427</v>
      </c>
      <c r="C269" s="639" t="s">
        <v>355</v>
      </c>
      <c r="D269" s="640" t="s">
        <v>990</v>
      </c>
      <c r="E269" s="640" t="s">
        <v>856</v>
      </c>
      <c r="F269" s="639" t="s">
        <v>1004</v>
      </c>
      <c r="G269" s="638"/>
      <c r="H269" s="642">
        <v>160</v>
      </c>
      <c r="I269" s="642">
        <v>160</v>
      </c>
      <c r="J269" s="705">
        <v>10025</v>
      </c>
      <c r="K269" s="643">
        <v>0</v>
      </c>
      <c r="L269" s="1047">
        <f t="shared" si="40"/>
        <v>0</v>
      </c>
      <c r="M269" s="580">
        <f t="shared" si="41"/>
        <v>0</v>
      </c>
      <c r="N269" s="898">
        <f t="shared" si="42"/>
        <v>1604000</v>
      </c>
      <c r="O269" s="898">
        <f t="shared" si="43"/>
        <v>1604000</v>
      </c>
      <c r="P269" s="638"/>
      <c r="Q269" s="638" t="s">
        <v>3231</v>
      </c>
      <c r="R269" s="639" t="s">
        <v>1164</v>
      </c>
      <c r="S269" s="639" t="s">
        <v>336</v>
      </c>
      <c r="T269" s="639" t="s">
        <v>73</v>
      </c>
      <c r="U269" s="639" t="s">
        <v>109</v>
      </c>
    </row>
    <row r="270" spans="1:21" s="34" customFormat="1" ht="20.25" customHeight="1">
      <c r="A270" s="639" t="s">
        <v>3273</v>
      </c>
      <c r="B270" s="638" t="s">
        <v>4427</v>
      </c>
      <c r="C270" s="639" t="s">
        <v>355</v>
      </c>
      <c r="D270" s="640" t="s">
        <v>990</v>
      </c>
      <c r="E270" s="640" t="s">
        <v>856</v>
      </c>
      <c r="F270" s="639" t="s">
        <v>442</v>
      </c>
      <c r="G270" s="638"/>
      <c r="H270" s="642">
        <v>160</v>
      </c>
      <c r="I270" s="642">
        <v>160</v>
      </c>
      <c r="J270" s="705">
        <v>868</v>
      </c>
      <c r="K270" s="643">
        <v>0</v>
      </c>
      <c r="L270" s="1047">
        <f t="shared" si="40"/>
        <v>0</v>
      </c>
      <c r="M270" s="580">
        <f t="shared" si="41"/>
        <v>0</v>
      </c>
      <c r="N270" s="898">
        <f t="shared" si="42"/>
        <v>138880</v>
      </c>
      <c r="O270" s="898">
        <f t="shared" si="43"/>
        <v>138880</v>
      </c>
      <c r="P270" s="638"/>
      <c r="Q270" s="638" t="s">
        <v>3231</v>
      </c>
      <c r="R270" s="639" t="s">
        <v>1164</v>
      </c>
      <c r="S270" s="639" t="s">
        <v>336</v>
      </c>
      <c r="T270" s="639" t="s">
        <v>73</v>
      </c>
      <c r="U270" s="639" t="s">
        <v>109</v>
      </c>
    </row>
    <row r="271" spans="1:21" s="34" customFormat="1" ht="20.25" customHeight="1">
      <c r="A271" s="639" t="s">
        <v>3273</v>
      </c>
      <c r="B271" s="638" t="s">
        <v>4427</v>
      </c>
      <c r="C271" s="639" t="s">
        <v>355</v>
      </c>
      <c r="D271" s="640" t="s">
        <v>990</v>
      </c>
      <c r="E271" s="640" t="s">
        <v>856</v>
      </c>
      <c r="F271" s="639" t="s">
        <v>81</v>
      </c>
      <c r="G271" s="638"/>
      <c r="H271" s="642">
        <v>160</v>
      </c>
      <c r="I271" s="642">
        <v>160</v>
      </c>
      <c r="J271" s="705">
        <v>6076</v>
      </c>
      <c r="K271" s="643">
        <v>0</v>
      </c>
      <c r="L271" s="1047">
        <f t="shared" si="40"/>
        <v>0</v>
      </c>
      <c r="M271" s="580">
        <f t="shared" si="41"/>
        <v>0</v>
      </c>
      <c r="N271" s="898">
        <f t="shared" si="42"/>
        <v>972160</v>
      </c>
      <c r="O271" s="898">
        <f t="shared" si="43"/>
        <v>972160</v>
      </c>
      <c r="P271" s="638"/>
      <c r="Q271" s="638" t="s">
        <v>3231</v>
      </c>
      <c r="R271" s="639" t="s">
        <v>1164</v>
      </c>
      <c r="S271" s="639" t="s">
        <v>336</v>
      </c>
      <c r="T271" s="639" t="s">
        <v>73</v>
      </c>
      <c r="U271" s="639" t="s">
        <v>109</v>
      </c>
    </row>
    <row r="272" spans="1:21" s="34" customFormat="1" ht="20.25" customHeight="1">
      <c r="A272" s="639" t="s">
        <v>3273</v>
      </c>
      <c r="B272" s="638" t="s">
        <v>4427</v>
      </c>
      <c r="C272" s="639" t="s">
        <v>355</v>
      </c>
      <c r="D272" s="640" t="s">
        <v>990</v>
      </c>
      <c r="E272" s="640" t="s">
        <v>856</v>
      </c>
      <c r="F272" s="639" t="s">
        <v>338</v>
      </c>
      <c r="G272" s="638"/>
      <c r="H272" s="642">
        <v>160</v>
      </c>
      <c r="I272" s="642">
        <v>160</v>
      </c>
      <c r="J272" s="705">
        <v>3732</v>
      </c>
      <c r="K272" s="643">
        <v>0</v>
      </c>
      <c r="L272" s="1047">
        <f t="shared" si="40"/>
        <v>0</v>
      </c>
      <c r="M272" s="580">
        <f t="shared" si="41"/>
        <v>0</v>
      </c>
      <c r="N272" s="898">
        <f t="shared" si="42"/>
        <v>597120</v>
      </c>
      <c r="O272" s="898">
        <f t="shared" si="43"/>
        <v>597120</v>
      </c>
      <c r="P272" s="638"/>
      <c r="Q272" s="638" t="s">
        <v>3231</v>
      </c>
      <c r="R272" s="639" t="s">
        <v>1164</v>
      </c>
      <c r="S272" s="639" t="s">
        <v>336</v>
      </c>
      <c r="T272" s="639" t="s">
        <v>73</v>
      </c>
      <c r="U272" s="639" t="s">
        <v>109</v>
      </c>
    </row>
    <row r="273" spans="1:21" s="34" customFormat="1" ht="20.25" customHeight="1">
      <c r="A273" s="639" t="s">
        <v>3273</v>
      </c>
      <c r="B273" s="638" t="s">
        <v>4427</v>
      </c>
      <c r="C273" s="639" t="s">
        <v>355</v>
      </c>
      <c r="D273" s="640" t="s">
        <v>990</v>
      </c>
      <c r="E273" s="640" t="s">
        <v>856</v>
      </c>
      <c r="F273" s="639" t="s">
        <v>350</v>
      </c>
      <c r="G273" s="638"/>
      <c r="H273" s="642">
        <v>160</v>
      </c>
      <c r="I273" s="642">
        <v>160</v>
      </c>
      <c r="J273" s="705">
        <v>21600</v>
      </c>
      <c r="K273" s="643">
        <v>0</v>
      </c>
      <c r="L273" s="1047">
        <f t="shared" si="40"/>
        <v>0</v>
      </c>
      <c r="M273" s="580">
        <f t="shared" si="41"/>
        <v>0</v>
      </c>
      <c r="N273" s="898">
        <f t="shared" si="42"/>
        <v>3456000</v>
      </c>
      <c r="O273" s="898">
        <f t="shared" si="43"/>
        <v>3456000</v>
      </c>
      <c r="P273" s="638"/>
      <c r="Q273" s="638"/>
      <c r="R273" s="639" t="s">
        <v>1164</v>
      </c>
      <c r="S273" s="639" t="s">
        <v>336</v>
      </c>
      <c r="T273" s="639" t="s">
        <v>73</v>
      </c>
      <c r="U273" s="639" t="s">
        <v>109</v>
      </c>
    </row>
    <row r="274" spans="1:21" s="34" customFormat="1" ht="20.25" customHeight="1">
      <c r="A274" s="639" t="s">
        <v>3273</v>
      </c>
      <c r="B274" s="638" t="s">
        <v>4427</v>
      </c>
      <c r="C274" s="639" t="s">
        <v>355</v>
      </c>
      <c r="D274" s="640" t="s">
        <v>990</v>
      </c>
      <c r="E274" s="640" t="s">
        <v>856</v>
      </c>
      <c r="F274" s="639" t="s">
        <v>950</v>
      </c>
      <c r="G274" s="638"/>
      <c r="H274" s="642">
        <v>320</v>
      </c>
      <c r="I274" s="642">
        <v>320</v>
      </c>
      <c r="J274" s="705">
        <v>61774</v>
      </c>
      <c r="K274" s="643">
        <v>36</v>
      </c>
      <c r="L274" s="1047">
        <f t="shared" si="40"/>
        <v>11520</v>
      </c>
      <c r="M274" s="580">
        <f t="shared" si="41"/>
        <v>11.52</v>
      </c>
      <c r="N274" s="898">
        <f t="shared" si="42"/>
        <v>19767680</v>
      </c>
      <c r="O274" s="898">
        <f t="shared" si="43"/>
        <v>19767680</v>
      </c>
      <c r="P274" s="638"/>
      <c r="Q274" s="638" t="s">
        <v>2358</v>
      </c>
      <c r="R274" s="639" t="s">
        <v>1164</v>
      </c>
      <c r="S274" s="639" t="s">
        <v>358</v>
      </c>
      <c r="T274" s="639" t="s">
        <v>68</v>
      </c>
      <c r="U274" s="639" t="s">
        <v>109</v>
      </c>
    </row>
    <row r="275" spans="1:21" s="34" customFormat="1" ht="20.25" customHeight="1">
      <c r="A275" s="639" t="s">
        <v>3273</v>
      </c>
      <c r="B275" s="638" t="s">
        <v>4427</v>
      </c>
      <c r="C275" s="639" t="s">
        <v>355</v>
      </c>
      <c r="D275" s="640" t="s">
        <v>990</v>
      </c>
      <c r="E275" s="640" t="s">
        <v>856</v>
      </c>
      <c r="F275" s="639" t="s">
        <v>880</v>
      </c>
      <c r="G275" s="638"/>
      <c r="H275" s="642">
        <v>320</v>
      </c>
      <c r="I275" s="642">
        <v>320</v>
      </c>
      <c r="J275" s="705">
        <v>4118</v>
      </c>
      <c r="K275" s="643">
        <v>0</v>
      </c>
      <c r="L275" s="1047">
        <f t="shared" si="40"/>
        <v>0</v>
      </c>
      <c r="M275" s="580">
        <f t="shared" si="41"/>
        <v>0</v>
      </c>
      <c r="N275" s="898">
        <f t="shared" si="42"/>
        <v>1317760</v>
      </c>
      <c r="O275" s="898">
        <f t="shared" si="43"/>
        <v>1317760</v>
      </c>
      <c r="P275" s="638"/>
      <c r="Q275" s="638" t="s">
        <v>2358</v>
      </c>
      <c r="R275" s="639" t="s">
        <v>1164</v>
      </c>
      <c r="S275" s="639" t="s">
        <v>336</v>
      </c>
      <c r="T275" s="639" t="s">
        <v>73</v>
      </c>
      <c r="U275" s="639" t="s">
        <v>109</v>
      </c>
    </row>
    <row r="276" spans="1:21" s="34" customFormat="1" ht="20.25" customHeight="1">
      <c r="A276" s="639" t="s">
        <v>3273</v>
      </c>
      <c r="B276" s="638" t="s">
        <v>4427</v>
      </c>
      <c r="C276" s="639" t="s">
        <v>355</v>
      </c>
      <c r="D276" s="640" t="s">
        <v>990</v>
      </c>
      <c r="E276" s="640" t="s">
        <v>856</v>
      </c>
      <c r="F276" s="639" t="s">
        <v>671</v>
      </c>
      <c r="G276" s="638"/>
      <c r="H276" s="642">
        <v>320</v>
      </c>
      <c r="I276" s="642">
        <v>320</v>
      </c>
      <c r="J276" s="705">
        <v>78185</v>
      </c>
      <c r="K276" s="643">
        <v>24</v>
      </c>
      <c r="L276" s="1047">
        <f t="shared" si="40"/>
        <v>7680</v>
      </c>
      <c r="M276" s="580">
        <f t="shared" si="41"/>
        <v>7.68</v>
      </c>
      <c r="N276" s="898">
        <f t="shared" si="42"/>
        <v>25019200</v>
      </c>
      <c r="O276" s="898">
        <f t="shared" si="43"/>
        <v>25019200</v>
      </c>
      <c r="P276" s="638"/>
      <c r="Q276" s="638" t="s">
        <v>542</v>
      </c>
      <c r="R276" s="639" t="s">
        <v>1164</v>
      </c>
      <c r="S276" s="639" t="s">
        <v>341</v>
      </c>
      <c r="T276" s="639" t="s">
        <v>68</v>
      </c>
      <c r="U276" s="639" t="s">
        <v>109</v>
      </c>
    </row>
    <row r="277" spans="1:21" s="34" customFormat="1" ht="20.25" customHeight="1">
      <c r="A277" s="639" t="s">
        <v>3273</v>
      </c>
      <c r="B277" s="638" t="s">
        <v>4427</v>
      </c>
      <c r="C277" s="639" t="s">
        <v>355</v>
      </c>
      <c r="D277" s="640" t="s">
        <v>990</v>
      </c>
      <c r="E277" s="640" t="s">
        <v>856</v>
      </c>
      <c r="F277" s="639" t="s">
        <v>71</v>
      </c>
      <c r="G277" s="638"/>
      <c r="H277" s="642">
        <v>320</v>
      </c>
      <c r="I277" s="642">
        <v>320</v>
      </c>
      <c r="J277" s="705">
        <v>38300</v>
      </c>
      <c r="K277" s="643">
        <v>0</v>
      </c>
      <c r="L277" s="1047">
        <f t="shared" si="40"/>
        <v>0</v>
      </c>
      <c r="M277" s="580">
        <f t="shared" si="41"/>
        <v>0</v>
      </c>
      <c r="N277" s="898">
        <f t="shared" si="42"/>
        <v>12256000</v>
      </c>
      <c r="O277" s="898">
        <f t="shared" si="43"/>
        <v>12256000</v>
      </c>
      <c r="P277" s="638"/>
      <c r="Q277" s="638" t="s">
        <v>3230</v>
      </c>
      <c r="R277" s="639" t="s">
        <v>1164</v>
      </c>
      <c r="S277" s="639" t="s">
        <v>271</v>
      </c>
      <c r="T277" s="639" t="s">
        <v>73</v>
      </c>
      <c r="U277" s="639" t="s">
        <v>109</v>
      </c>
    </row>
    <row r="278" spans="1:21" s="34" customFormat="1" ht="20.25" customHeight="1">
      <c r="A278" s="639" t="s">
        <v>3275</v>
      </c>
      <c r="B278" s="638" t="s">
        <v>4428</v>
      </c>
      <c r="C278" s="639" t="s">
        <v>355</v>
      </c>
      <c r="D278" s="640" t="s">
        <v>1299</v>
      </c>
      <c r="E278" s="640" t="s">
        <v>856</v>
      </c>
      <c r="F278" s="639" t="s">
        <v>950</v>
      </c>
      <c r="G278" s="638"/>
      <c r="H278" s="642">
        <v>322</v>
      </c>
      <c r="I278" s="642">
        <v>322</v>
      </c>
      <c r="J278" s="705">
        <v>54841</v>
      </c>
      <c r="K278" s="643">
        <v>36</v>
      </c>
      <c r="L278" s="1047">
        <f t="shared" si="40"/>
        <v>11592</v>
      </c>
      <c r="M278" s="580">
        <f t="shared" si="41"/>
        <v>11.592000000000001</v>
      </c>
      <c r="N278" s="898">
        <f t="shared" si="42"/>
        <v>17658802</v>
      </c>
      <c r="O278" s="898">
        <f t="shared" si="43"/>
        <v>17658802</v>
      </c>
      <c r="P278" s="638"/>
      <c r="Q278" s="638" t="s">
        <v>2358</v>
      </c>
      <c r="R278" s="639" t="s">
        <v>1164</v>
      </c>
      <c r="S278" s="639" t="s">
        <v>358</v>
      </c>
      <c r="T278" s="639" t="s">
        <v>68</v>
      </c>
      <c r="U278" s="639" t="s">
        <v>109</v>
      </c>
    </row>
    <row r="279" spans="1:21" s="34" customFormat="1" ht="20.25" customHeight="1">
      <c r="A279" s="639" t="s">
        <v>3275</v>
      </c>
      <c r="B279" s="638" t="s">
        <v>4428</v>
      </c>
      <c r="C279" s="639" t="s">
        <v>355</v>
      </c>
      <c r="D279" s="640" t="s">
        <v>1299</v>
      </c>
      <c r="E279" s="640" t="s">
        <v>856</v>
      </c>
      <c r="F279" s="639" t="s">
        <v>880</v>
      </c>
      <c r="G279" s="638"/>
      <c r="H279" s="642">
        <v>322</v>
      </c>
      <c r="I279" s="642">
        <v>322</v>
      </c>
      <c r="J279" s="705">
        <v>3656</v>
      </c>
      <c r="K279" s="643">
        <v>0</v>
      </c>
      <c r="L279" s="1047">
        <f t="shared" si="40"/>
        <v>0</v>
      </c>
      <c r="M279" s="580">
        <f t="shared" si="41"/>
        <v>0</v>
      </c>
      <c r="N279" s="898">
        <f t="shared" si="42"/>
        <v>1177232</v>
      </c>
      <c r="O279" s="898">
        <f t="shared" si="43"/>
        <v>1177232</v>
      </c>
      <c r="P279" s="638"/>
      <c r="Q279" s="638" t="s">
        <v>2358</v>
      </c>
      <c r="R279" s="639" t="s">
        <v>1164</v>
      </c>
      <c r="S279" s="639" t="s">
        <v>336</v>
      </c>
      <c r="T279" s="639" t="s">
        <v>73</v>
      </c>
      <c r="U279" s="639" t="s">
        <v>109</v>
      </c>
    </row>
    <row r="280" spans="1:21" s="34" customFormat="1" ht="20.25" customHeight="1">
      <c r="A280" s="639" t="s">
        <v>3275</v>
      </c>
      <c r="B280" s="638" t="s">
        <v>4428</v>
      </c>
      <c r="C280" s="639" t="s">
        <v>355</v>
      </c>
      <c r="D280" s="640" t="s">
        <v>1299</v>
      </c>
      <c r="E280" s="640" t="s">
        <v>856</v>
      </c>
      <c r="F280" s="639" t="s">
        <v>589</v>
      </c>
      <c r="G280" s="638"/>
      <c r="H280" s="642">
        <v>322</v>
      </c>
      <c r="I280" s="642">
        <v>322</v>
      </c>
      <c r="J280" s="705">
        <v>30568</v>
      </c>
      <c r="K280" s="643">
        <v>15</v>
      </c>
      <c r="L280" s="1047">
        <f t="shared" si="40"/>
        <v>4830</v>
      </c>
      <c r="M280" s="580">
        <f t="shared" si="41"/>
        <v>4.83</v>
      </c>
      <c r="N280" s="898">
        <f t="shared" si="42"/>
        <v>9842896</v>
      </c>
      <c r="O280" s="898">
        <f t="shared" si="43"/>
        <v>9842896</v>
      </c>
      <c r="P280" s="638"/>
      <c r="Q280" s="638" t="s">
        <v>1386</v>
      </c>
      <c r="R280" s="639" t="s">
        <v>1164</v>
      </c>
      <c r="S280" s="639" t="s">
        <v>270</v>
      </c>
      <c r="T280" s="639" t="s">
        <v>68</v>
      </c>
      <c r="U280" s="639" t="s">
        <v>109</v>
      </c>
    </row>
    <row r="281" spans="1:21" s="34" customFormat="1" ht="20.25" customHeight="1">
      <c r="A281" s="639" t="s">
        <v>3275</v>
      </c>
      <c r="B281" s="638" t="s">
        <v>4428</v>
      </c>
      <c r="C281" s="639" t="s">
        <v>355</v>
      </c>
      <c r="D281" s="640" t="s">
        <v>1299</v>
      </c>
      <c r="E281" s="640" t="s">
        <v>856</v>
      </c>
      <c r="F281" s="639" t="s">
        <v>1387</v>
      </c>
      <c r="G281" s="638"/>
      <c r="H281" s="642">
        <v>322</v>
      </c>
      <c r="I281" s="642">
        <v>322</v>
      </c>
      <c r="J281" s="705">
        <v>15087</v>
      </c>
      <c r="K281" s="643">
        <v>0</v>
      </c>
      <c r="L281" s="1047">
        <f t="shared" si="40"/>
        <v>0</v>
      </c>
      <c r="M281" s="580">
        <f t="shared" si="41"/>
        <v>0</v>
      </c>
      <c r="N281" s="898">
        <f t="shared" si="42"/>
        <v>4858014</v>
      </c>
      <c r="O281" s="898">
        <f t="shared" si="43"/>
        <v>4858014</v>
      </c>
      <c r="P281" s="638"/>
      <c r="Q281" s="638" t="s">
        <v>1386</v>
      </c>
      <c r="R281" s="639" t="s">
        <v>1164</v>
      </c>
      <c r="S281" s="639" t="s">
        <v>577</v>
      </c>
      <c r="T281" s="639" t="s">
        <v>375</v>
      </c>
      <c r="U281" s="639" t="s">
        <v>109</v>
      </c>
    </row>
    <row r="282" spans="1:21" s="34" customFormat="1" ht="20.25" customHeight="1">
      <c r="A282" s="639" t="s">
        <v>3374</v>
      </c>
      <c r="B282" s="638" t="s">
        <v>4371</v>
      </c>
      <c r="C282" s="639" t="s">
        <v>399</v>
      </c>
      <c r="D282" s="640" t="s">
        <v>1146</v>
      </c>
      <c r="E282" s="640" t="s">
        <v>935</v>
      </c>
      <c r="F282" s="639" t="s">
        <v>1387</v>
      </c>
      <c r="G282" s="638"/>
      <c r="H282" s="642">
        <v>1694</v>
      </c>
      <c r="I282" s="642">
        <v>1694</v>
      </c>
      <c r="J282" s="705">
        <v>12381</v>
      </c>
      <c r="K282" s="643">
        <v>0</v>
      </c>
      <c r="L282" s="1047">
        <f t="shared" si="40"/>
        <v>0</v>
      </c>
      <c r="M282" s="580">
        <f t="shared" si="41"/>
        <v>0</v>
      </c>
      <c r="N282" s="898">
        <f t="shared" si="42"/>
        <v>20973414</v>
      </c>
      <c r="O282" s="898">
        <f t="shared" si="43"/>
        <v>20973414</v>
      </c>
      <c r="P282" s="638"/>
      <c r="Q282" s="638"/>
      <c r="R282" s="639" t="s">
        <v>3735</v>
      </c>
      <c r="S282" s="639" t="s">
        <v>577</v>
      </c>
      <c r="T282" s="639" t="s">
        <v>375</v>
      </c>
      <c r="U282" s="639" t="s">
        <v>1076</v>
      </c>
    </row>
    <row r="283" spans="1:21" s="34" customFormat="1" ht="20.25" customHeight="1">
      <c r="A283" s="639" t="s">
        <v>3374</v>
      </c>
      <c r="B283" s="638" t="s">
        <v>4371</v>
      </c>
      <c r="C283" s="639" t="s">
        <v>399</v>
      </c>
      <c r="D283" s="640" t="s">
        <v>1146</v>
      </c>
      <c r="E283" s="640" t="s">
        <v>935</v>
      </c>
      <c r="F283" s="639" t="s">
        <v>1325</v>
      </c>
      <c r="G283" s="638"/>
      <c r="H283" s="642">
        <v>847</v>
      </c>
      <c r="I283" s="642">
        <v>847</v>
      </c>
      <c r="J283" s="705">
        <v>10065</v>
      </c>
      <c r="K283" s="643">
        <v>0</v>
      </c>
      <c r="L283" s="1047">
        <f t="shared" si="40"/>
        <v>0</v>
      </c>
      <c r="M283" s="580">
        <f t="shared" si="41"/>
        <v>0</v>
      </c>
      <c r="N283" s="898">
        <f t="shared" si="42"/>
        <v>8525055</v>
      </c>
      <c r="O283" s="898">
        <f t="shared" si="43"/>
        <v>8525055</v>
      </c>
      <c r="P283" s="638"/>
      <c r="Q283" s="638"/>
      <c r="R283" s="639" t="s">
        <v>3735</v>
      </c>
      <c r="S283" s="639" t="s">
        <v>575</v>
      </c>
      <c r="T283" s="639" t="s">
        <v>375</v>
      </c>
      <c r="U283" s="639" t="s">
        <v>1076</v>
      </c>
    </row>
    <row r="284" spans="1:21" s="34" customFormat="1" ht="20.25" customHeight="1">
      <c r="A284" s="639" t="s">
        <v>2306</v>
      </c>
      <c r="B284" s="638" t="s">
        <v>4429</v>
      </c>
      <c r="C284" s="639" t="s">
        <v>2083</v>
      </c>
      <c r="D284" s="640" t="s">
        <v>991</v>
      </c>
      <c r="E284" s="640" t="s">
        <v>935</v>
      </c>
      <c r="F284" s="639" t="s">
        <v>1014</v>
      </c>
      <c r="G284" s="638"/>
      <c r="H284" s="642">
        <v>180</v>
      </c>
      <c r="I284" s="642">
        <v>180</v>
      </c>
      <c r="J284" s="705">
        <v>125000</v>
      </c>
      <c r="K284" s="643">
        <v>46</v>
      </c>
      <c r="L284" s="1047">
        <f t="shared" si="40"/>
        <v>8280</v>
      </c>
      <c r="M284" s="580">
        <f t="shared" si="41"/>
        <v>8.2799999999999994</v>
      </c>
      <c r="N284" s="898">
        <f t="shared" si="42"/>
        <v>22500000</v>
      </c>
      <c r="O284" s="898">
        <f t="shared" si="43"/>
        <v>22500000</v>
      </c>
      <c r="P284" s="638"/>
      <c r="Q284" s="638"/>
      <c r="R284" s="639" t="s">
        <v>1361</v>
      </c>
      <c r="S284" s="639" t="s">
        <v>403</v>
      </c>
      <c r="T284" s="639" t="s">
        <v>68</v>
      </c>
      <c r="U284" s="639" t="s">
        <v>213</v>
      </c>
    </row>
    <row r="285" spans="1:21" s="34" customFormat="1" ht="20.25" customHeight="1">
      <c r="A285" s="639" t="s">
        <v>2306</v>
      </c>
      <c r="B285" s="638" t="s">
        <v>4430</v>
      </c>
      <c r="C285" s="639" t="s">
        <v>2083</v>
      </c>
      <c r="D285" s="640" t="s">
        <v>991</v>
      </c>
      <c r="E285" s="640" t="s">
        <v>935</v>
      </c>
      <c r="F285" s="639" t="s">
        <v>1014</v>
      </c>
      <c r="G285" s="638"/>
      <c r="H285" s="642">
        <v>181</v>
      </c>
      <c r="I285" s="642">
        <v>181</v>
      </c>
      <c r="J285" s="705">
        <v>125000</v>
      </c>
      <c r="K285" s="643">
        <v>46</v>
      </c>
      <c r="L285" s="1047">
        <f t="shared" si="40"/>
        <v>8326</v>
      </c>
      <c r="M285" s="580">
        <f t="shared" si="41"/>
        <v>8.3260000000000005</v>
      </c>
      <c r="N285" s="898">
        <f t="shared" si="42"/>
        <v>22625000</v>
      </c>
      <c r="O285" s="898">
        <f t="shared" si="43"/>
        <v>22625000</v>
      </c>
      <c r="P285" s="638"/>
      <c r="Q285" s="638"/>
      <c r="R285" s="639" t="s">
        <v>1361</v>
      </c>
      <c r="S285" s="639" t="s">
        <v>403</v>
      </c>
      <c r="T285" s="639" t="s">
        <v>68</v>
      </c>
      <c r="U285" s="639" t="s">
        <v>213</v>
      </c>
    </row>
    <row r="286" spans="1:21" s="34" customFormat="1" ht="20.25" customHeight="1">
      <c r="A286" s="639" t="s">
        <v>436</v>
      </c>
      <c r="B286" s="638" t="s">
        <v>4431</v>
      </c>
      <c r="C286" s="639" t="s">
        <v>371</v>
      </c>
      <c r="D286" s="640" t="s">
        <v>1146</v>
      </c>
      <c r="E286" s="640" t="s">
        <v>935</v>
      </c>
      <c r="F286" s="639" t="s">
        <v>3756</v>
      </c>
      <c r="G286" s="638"/>
      <c r="H286" s="642">
        <v>815</v>
      </c>
      <c r="I286" s="642">
        <v>815</v>
      </c>
      <c r="J286" s="705">
        <v>5776</v>
      </c>
      <c r="K286" s="643" t="s">
        <v>765</v>
      </c>
      <c r="L286" s="1047" t="str">
        <f t="shared" si="40"/>
        <v>0</v>
      </c>
      <c r="M286" s="580">
        <f t="shared" si="41"/>
        <v>0</v>
      </c>
      <c r="N286" s="898">
        <f t="shared" si="42"/>
        <v>4707440</v>
      </c>
      <c r="O286" s="898">
        <f t="shared" si="43"/>
        <v>4707440</v>
      </c>
      <c r="P286" s="638"/>
      <c r="Q286" s="638" t="s">
        <v>3727</v>
      </c>
      <c r="R286" s="639" t="s">
        <v>483</v>
      </c>
      <c r="S286" s="639" t="s">
        <v>336</v>
      </c>
      <c r="T286" s="639" t="s">
        <v>73</v>
      </c>
      <c r="U286" s="639" t="s">
        <v>213</v>
      </c>
    </row>
    <row r="287" spans="1:21" s="34" customFormat="1" ht="20.25" customHeight="1">
      <c r="A287" s="639" t="s">
        <v>436</v>
      </c>
      <c r="B287" s="638" t="s">
        <v>4432</v>
      </c>
      <c r="C287" s="639" t="s">
        <v>371</v>
      </c>
      <c r="D287" s="640" t="s">
        <v>991</v>
      </c>
      <c r="E287" s="640" t="s">
        <v>935</v>
      </c>
      <c r="F287" s="639" t="s">
        <v>3756</v>
      </c>
      <c r="G287" s="638"/>
      <c r="H287" s="642">
        <v>458</v>
      </c>
      <c r="I287" s="642">
        <v>458</v>
      </c>
      <c r="J287" s="705">
        <v>5776</v>
      </c>
      <c r="K287" s="643" t="s">
        <v>765</v>
      </c>
      <c r="L287" s="1047" t="str">
        <f t="shared" si="40"/>
        <v>0</v>
      </c>
      <c r="M287" s="580">
        <f t="shared" si="41"/>
        <v>0</v>
      </c>
      <c r="N287" s="898">
        <f t="shared" si="42"/>
        <v>2645408</v>
      </c>
      <c r="O287" s="898">
        <f t="shared" si="43"/>
        <v>2645408</v>
      </c>
      <c r="P287" s="638"/>
      <c r="Q287" s="638" t="s">
        <v>3757</v>
      </c>
      <c r="R287" s="639" t="s">
        <v>483</v>
      </c>
      <c r="S287" s="639" t="s">
        <v>336</v>
      </c>
      <c r="T287" s="639" t="s">
        <v>73</v>
      </c>
      <c r="U287" s="639" t="s">
        <v>213</v>
      </c>
    </row>
    <row r="288" spans="1:21" s="34" customFormat="1" ht="20.25" customHeight="1">
      <c r="A288" s="639" t="s">
        <v>235</v>
      </c>
      <c r="B288" s="638" t="s">
        <v>4433</v>
      </c>
      <c r="C288" s="639" t="s">
        <v>371</v>
      </c>
      <c r="D288" s="640" t="s">
        <v>1146</v>
      </c>
      <c r="E288" s="640" t="s">
        <v>935</v>
      </c>
      <c r="F288" s="639" t="s">
        <v>3756</v>
      </c>
      <c r="G288" s="638"/>
      <c r="H288" s="642">
        <v>1458</v>
      </c>
      <c r="I288" s="642">
        <v>1458</v>
      </c>
      <c r="J288" s="705">
        <v>5776</v>
      </c>
      <c r="K288" s="643" t="s">
        <v>765</v>
      </c>
      <c r="L288" s="1047" t="str">
        <f t="shared" si="40"/>
        <v>0</v>
      </c>
      <c r="M288" s="580">
        <f t="shared" si="41"/>
        <v>0</v>
      </c>
      <c r="N288" s="898">
        <f t="shared" si="42"/>
        <v>8421408</v>
      </c>
      <c r="O288" s="898">
        <f t="shared" si="43"/>
        <v>8421408</v>
      </c>
      <c r="P288" s="638"/>
      <c r="Q288" s="638" t="s">
        <v>3727</v>
      </c>
      <c r="R288" s="639" t="s">
        <v>483</v>
      </c>
      <c r="S288" s="639" t="s">
        <v>336</v>
      </c>
      <c r="T288" s="639" t="s">
        <v>73</v>
      </c>
      <c r="U288" s="639" t="s">
        <v>213</v>
      </c>
    </row>
    <row r="289" spans="1:21" s="34" customFormat="1" ht="20.25" customHeight="1">
      <c r="A289" s="639" t="s">
        <v>3562</v>
      </c>
      <c r="B289" s="638" t="s">
        <v>4434</v>
      </c>
      <c r="C289" s="639" t="s">
        <v>1171</v>
      </c>
      <c r="D289" s="640" t="s">
        <v>1197</v>
      </c>
      <c r="E289" s="640" t="s">
        <v>2795</v>
      </c>
      <c r="F289" s="639" t="s">
        <v>880</v>
      </c>
      <c r="G289" s="638"/>
      <c r="H289" s="642">
        <v>1438</v>
      </c>
      <c r="I289" s="642">
        <v>1438</v>
      </c>
      <c r="J289" s="705">
        <v>3621</v>
      </c>
      <c r="K289" s="643" t="s">
        <v>765</v>
      </c>
      <c r="L289" s="1047" t="str">
        <f t="shared" si="40"/>
        <v>0</v>
      </c>
      <c r="M289" s="580">
        <f t="shared" si="41"/>
        <v>0</v>
      </c>
      <c r="N289" s="898">
        <f t="shared" si="42"/>
        <v>5206998</v>
      </c>
      <c r="O289" s="898">
        <f t="shared" si="43"/>
        <v>5206998</v>
      </c>
      <c r="P289" s="638"/>
      <c r="Q289" s="638" t="s">
        <v>1201</v>
      </c>
      <c r="R289" s="639" t="s">
        <v>759</v>
      </c>
      <c r="S289" s="639" t="s">
        <v>336</v>
      </c>
      <c r="T289" s="639" t="s">
        <v>73</v>
      </c>
      <c r="U289" s="639" t="s">
        <v>1076</v>
      </c>
    </row>
    <row r="290" spans="1:21" s="34" customFormat="1" ht="20.25" customHeight="1">
      <c r="A290" s="639" t="s">
        <v>436</v>
      </c>
      <c r="B290" s="638" t="s">
        <v>4435</v>
      </c>
      <c r="C290" s="639" t="s">
        <v>371</v>
      </c>
      <c r="D290" s="640" t="s">
        <v>1096</v>
      </c>
      <c r="E290" s="640" t="s">
        <v>523</v>
      </c>
      <c r="F290" s="639" t="s">
        <v>3586</v>
      </c>
      <c r="G290" s="638"/>
      <c r="H290" s="642">
        <v>1705</v>
      </c>
      <c r="I290" s="642">
        <v>1705</v>
      </c>
      <c r="J290" s="705">
        <v>5776</v>
      </c>
      <c r="K290" s="643" t="s">
        <v>765</v>
      </c>
      <c r="L290" s="1047" t="str">
        <f t="shared" si="40"/>
        <v>0</v>
      </c>
      <c r="M290" s="580">
        <f t="shared" si="41"/>
        <v>0</v>
      </c>
      <c r="N290" s="898">
        <f t="shared" si="42"/>
        <v>9848080</v>
      </c>
      <c r="O290" s="898">
        <f t="shared" si="43"/>
        <v>9848080</v>
      </c>
      <c r="P290" s="638"/>
      <c r="Q290" s="638" t="s">
        <v>3727</v>
      </c>
      <c r="R290" s="639" t="s">
        <v>483</v>
      </c>
      <c r="S290" s="639" t="s">
        <v>336</v>
      </c>
      <c r="T290" s="639" t="s">
        <v>73</v>
      </c>
      <c r="U290" s="639" t="s">
        <v>213</v>
      </c>
    </row>
    <row r="291" spans="1:21" s="34" customFormat="1" ht="20.25" customHeight="1">
      <c r="A291" s="639" t="s">
        <v>436</v>
      </c>
      <c r="B291" s="638" t="s">
        <v>4436</v>
      </c>
      <c r="C291" s="639" t="s">
        <v>371</v>
      </c>
      <c r="D291" s="640" t="s">
        <v>952</v>
      </c>
      <c r="E291" s="640" t="s">
        <v>991</v>
      </c>
      <c r="F291" s="639" t="s">
        <v>957</v>
      </c>
      <c r="G291" s="638"/>
      <c r="H291" s="642">
        <v>732</v>
      </c>
      <c r="I291" s="642">
        <v>732</v>
      </c>
      <c r="J291" s="705">
        <v>51224</v>
      </c>
      <c r="K291" s="643" t="s">
        <v>765</v>
      </c>
      <c r="L291" s="1047" t="str">
        <f t="shared" si="40"/>
        <v>0</v>
      </c>
      <c r="M291" s="580">
        <f t="shared" si="41"/>
        <v>0</v>
      </c>
      <c r="N291" s="898">
        <f t="shared" si="42"/>
        <v>37495968</v>
      </c>
      <c r="O291" s="898">
        <f t="shared" si="43"/>
        <v>37495968</v>
      </c>
      <c r="P291" s="638"/>
      <c r="Q291" s="638" t="s">
        <v>3760</v>
      </c>
      <c r="R291" s="639" t="s">
        <v>483</v>
      </c>
      <c r="S291" s="639" t="s">
        <v>278</v>
      </c>
      <c r="T291" s="639" t="s">
        <v>73</v>
      </c>
      <c r="U291" s="639" t="s">
        <v>213</v>
      </c>
    </row>
    <row r="292" spans="1:21" s="34" customFormat="1" ht="20.25" customHeight="1">
      <c r="A292" s="639" t="s">
        <v>436</v>
      </c>
      <c r="B292" s="638" t="s">
        <v>4436</v>
      </c>
      <c r="C292" s="639" t="s">
        <v>371</v>
      </c>
      <c r="D292" s="640" t="s">
        <v>952</v>
      </c>
      <c r="E292" s="640" t="s">
        <v>1146</v>
      </c>
      <c r="F292" s="639" t="s">
        <v>3756</v>
      </c>
      <c r="G292" s="638"/>
      <c r="H292" s="642">
        <v>732</v>
      </c>
      <c r="I292" s="642">
        <v>732</v>
      </c>
      <c r="J292" s="705">
        <v>5776</v>
      </c>
      <c r="K292" s="643" t="s">
        <v>765</v>
      </c>
      <c r="L292" s="1047" t="str">
        <f t="shared" si="40"/>
        <v>0</v>
      </c>
      <c r="M292" s="580">
        <f t="shared" si="41"/>
        <v>0</v>
      </c>
      <c r="N292" s="898">
        <f t="shared" si="42"/>
        <v>4228032</v>
      </c>
      <c r="O292" s="898">
        <f t="shared" si="43"/>
        <v>4228032</v>
      </c>
      <c r="P292" s="638"/>
      <c r="Q292" s="638" t="s">
        <v>3760</v>
      </c>
      <c r="R292" s="639" t="s">
        <v>483</v>
      </c>
      <c r="S292" s="639" t="s">
        <v>336</v>
      </c>
      <c r="T292" s="639" t="s">
        <v>73</v>
      </c>
      <c r="U292" s="639" t="s">
        <v>213</v>
      </c>
    </row>
    <row r="293" spans="1:21" s="34" customFormat="1" ht="20.25" customHeight="1">
      <c r="A293" s="639" t="s">
        <v>744</v>
      </c>
      <c r="B293" s="638" t="s">
        <v>4437</v>
      </c>
      <c r="C293" s="639" t="s">
        <v>1394</v>
      </c>
      <c r="D293" s="640" t="s">
        <v>2248</v>
      </c>
      <c r="E293" s="640" t="s">
        <v>1200</v>
      </c>
      <c r="F293" s="639" t="s">
        <v>643</v>
      </c>
      <c r="G293" s="638"/>
      <c r="H293" s="642">
        <v>1789</v>
      </c>
      <c r="I293" s="642">
        <v>1789</v>
      </c>
      <c r="J293" s="705">
        <v>62886</v>
      </c>
      <c r="K293" s="643">
        <v>16</v>
      </c>
      <c r="L293" s="1047">
        <f t="shared" si="40"/>
        <v>28624</v>
      </c>
      <c r="M293" s="580">
        <f t="shared" si="41"/>
        <v>28.623999999999999</v>
      </c>
      <c r="N293" s="898">
        <f t="shared" si="42"/>
        <v>112503054</v>
      </c>
      <c r="O293" s="898">
        <f t="shared" si="43"/>
        <v>112503054</v>
      </c>
      <c r="P293" s="638"/>
      <c r="Q293" s="638" t="s">
        <v>3087</v>
      </c>
      <c r="R293" s="639" t="s">
        <v>372</v>
      </c>
      <c r="S293" s="639" t="s">
        <v>270</v>
      </c>
      <c r="T293" s="639" t="s">
        <v>60</v>
      </c>
      <c r="U293" s="639" t="s">
        <v>109</v>
      </c>
    </row>
    <row r="294" spans="1:21" s="34" customFormat="1" ht="20.25" customHeight="1">
      <c r="A294" s="639" t="s">
        <v>744</v>
      </c>
      <c r="B294" s="638" t="s">
        <v>4437</v>
      </c>
      <c r="C294" s="639" t="s">
        <v>1394</v>
      </c>
      <c r="D294" s="640" t="s">
        <v>2248</v>
      </c>
      <c r="E294" s="640" t="s">
        <v>1200</v>
      </c>
      <c r="F294" s="639" t="s">
        <v>1387</v>
      </c>
      <c r="G294" s="638"/>
      <c r="H294" s="642">
        <v>1789</v>
      </c>
      <c r="I294" s="642">
        <v>1789</v>
      </c>
      <c r="J294" s="705">
        <v>13944</v>
      </c>
      <c r="K294" s="643" t="s">
        <v>765</v>
      </c>
      <c r="L294" s="1047" t="str">
        <f t="shared" si="40"/>
        <v>0</v>
      </c>
      <c r="M294" s="580">
        <f t="shared" si="41"/>
        <v>0</v>
      </c>
      <c r="N294" s="898">
        <f t="shared" si="42"/>
        <v>24945816</v>
      </c>
      <c r="O294" s="898">
        <f t="shared" si="43"/>
        <v>24945816</v>
      </c>
      <c r="P294" s="638"/>
      <c r="Q294" s="638" t="s">
        <v>3087</v>
      </c>
      <c r="R294" s="639" t="s">
        <v>372</v>
      </c>
      <c r="S294" s="639" t="s">
        <v>577</v>
      </c>
      <c r="T294" s="639" t="s">
        <v>375</v>
      </c>
      <c r="U294" s="639" t="s">
        <v>109</v>
      </c>
    </row>
    <row r="295" spans="1:21" s="34" customFormat="1" ht="20.25" customHeight="1">
      <c r="A295" s="639" t="s">
        <v>744</v>
      </c>
      <c r="B295" s="638" t="s">
        <v>4437</v>
      </c>
      <c r="C295" s="639" t="s">
        <v>1394</v>
      </c>
      <c r="D295" s="640" t="s">
        <v>2248</v>
      </c>
      <c r="E295" s="640" t="s">
        <v>1200</v>
      </c>
      <c r="F295" s="639" t="s">
        <v>653</v>
      </c>
      <c r="G295" s="638"/>
      <c r="H295" s="642">
        <v>1356</v>
      </c>
      <c r="I295" s="642">
        <v>1356</v>
      </c>
      <c r="J295" s="705">
        <v>60376</v>
      </c>
      <c r="K295" s="643">
        <v>12</v>
      </c>
      <c r="L295" s="1047">
        <f t="shared" si="40"/>
        <v>16272</v>
      </c>
      <c r="M295" s="580">
        <f t="shared" si="41"/>
        <v>16.271999999999998</v>
      </c>
      <c r="N295" s="898">
        <f t="shared" si="42"/>
        <v>81869856</v>
      </c>
      <c r="O295" s="898">
        <f t="shared" si="43"/>
        <v>81869856</v>
      </c>
      <c r="P295" s="638"/>
      <c r="Q295" s="638" t="s">
        <v>3087</v>
      </c>
      <c r="R295" s="639" t="s">
        <v>372</v>
      </c>
      <c r="S295" s="639" t="s">
        <v>270</v>
      </c>
      <c r="T295" s="639" t="s">
        <v>60</v>
      </c>
      <c r="U295" s="639" t="s">
        <v>109</v>
      </c>
    </row>
    <row r="296" spans="1:21" s="34" customFormat="1" ht="20.25" customHeight="1">
      <c r="A296" s="639" t="s">
        <v>744</v>
      </c>
      <c r="B296" s="638" t="s">
        <v>4437</v>
      </c>
      <c r="C296" s="639" t="s">
        <v>1394</v>
      </c>
      <c r="D296" s="640" t="s">
        <v>2248</v>
      </c>
      <c r="E296" s="640" t="s">
        <v>1200</v>
      </c>
      <c r="F296" s="639" t="s">
        <v>1387</v>
      </c>
      <c r="G296" s="638"/>
      <c r="H296" s="642">
        <v>1356</v>
      </c>
      <c r="I296" s="642">
        <v>1356</v>
      </c>
      <c r="J296" s="705">
        <v>14899</v>
      </c>
      <c r="K296" s="643" t="s">
        <v>765</v>
      </c>
      <c r="L296" s="1047" t="str">
        <f t="shared" si="40"/>
        <v>0</v>
      </c>
      <c r="M296" s="580">
        <f t="shared" si="41"/>
        <v>0</v>
      </c>
      <c r="N296" s="898">
        <f t="shared" si="42"/>
        <v>20203044</v>
      </c>
      <c r="O296" s="898">
        <f t="shared" si="43"/>
        <v>20203044</v>
      </c>
      <c r="P296" s="638"/>
      <c r="Q296" s="638" t="s">
        <v>3087</v>
      </c>
      <c r="R296" s="639" t="s">
        <v>372</v>
      </c>
      <c r="S296" s="639" t="s">
        <v>577</v>
      </c>
      <c r="T296" s="639" t="s">
        <v>375</v>
      </c>
      <c r="U296" s="639" t="s">
        <v>109</v>
      </c>
    </row>
    <row r="297" spans="1:21" s="34" customFormat="1" ht="20.25" customHeight="1">
      <c r="A297" s="639" t="s">
        <v>744</v>
      </c>
      <c r="B297" s="638" t="s">
        <v>4437</v>
      </c>
      <c r="C297" s="639" t="s">
        <v>1394</v>
      </c>
      <c r="D297" s="640" t="s">
        <v>2248</v>
      </c>
      <c r="E297" s="640" t="s">
        <v>1200</v>
      </c>
      <c r="F297" s="639" t="s">
        <v>427</v>
      </c>
      <c r="G297" s="638"/>
      <c r="H297" s="642">
        <v>3147</v>
      </c>
      <c r="I297" s="642">
        <v>3147</v>
      </c>
      <c r="J297" s="705">
        <v>229834</v>
      </c>
      <c r="K297" s="643">
        <v>42</v>
      </c>
      <c r="L297" s="1047">
        <f t="shared" si="40"/>
        <v>132174</v>
      </c>
      <c r="M297" s="580">
        <f t="shared" si="41"/>
        <v>132.17400000000001</v>
      </c>
      <c r="N297" s="898">
        <f t="shared" si="42"/>
        <v>723287598</v>
      </c>
      <c r="O297" s="898">
        <f t="shared" si="43"/>
        <v>723287598</v>
      </c>
      <c r="P297" s="638"/>
      <c r="Q297" s="638" t="s">
        <v>3684</v>
      </c>
      <c r="R297" s="639" t="s">
        <v>372</v>
      </c>
      <c r="S297" s="639" t="s">
        <v>327</v>
      </c>
      <c r="T297" s="639" t="s">
        <v>60</v>
      </c>
      <c r="U297" s="639" t="s">
        <v>109</v>
      </c>
    </row>
    <row r="298" spans="1:21" s="34" customFormat="1" ht="20.25" customHeight="1">
      <c r="A298" s="639" t="s">
        <v>744</v>
      </c>
      <c r="B298" s="638" t="s">
        <v>4437</v>
      </c>
      <c r="C298" s="639" t="s">
        <v>1394</v>
      </c>
      <c r="D298" s="640" t="s">
        <v>2248</v>
      </c>
      <c r="E298" s="640" t="s">
        <v>1200</v>
      </c>
      <c r="F298" s="639" t="s">
        <v>880</v>
      </c>
      <c r="G298" s="638"/>
      <c r="H298" s="642">
        <v>3147</v>
      </c>
      <c r="I298" s="642">
        <v>3147</v>
      </c>
      <c r="J298" s="705">
        <v>3677</v>
      </c>
      <c r="K298" s="643" t="s">
        <v>765</v>
      </c>
      <c r="L298" s="1047" t="str">
        <f t="shared" si="40"/>
        <v>0</v>
      </c>
      <c r="M298" s="580">
        <f t="shared" si="41"/>
        <v>0</v>
      </c>
      <c r="N298" s="898">
        <f t="shared" si="42"/>
        <v>11571519</v>
      </c>
      <c r="O298" s="898">
        <f t="shared" si="43"/>
        <v>11571519</v>
      </c>
      <c r="P298" s="638"/>
      <c r="Q298" s="638" t="s">
        <v>3684</v>
      </c>
      <c r="R298" s="639" t="s">
        <v>372</v>
      </c>
      <c r="S298" s="639" t="s">
        <v>336</v>
      </c>
      <c r="T298" s="639" t="s">
        <v>73</v>
      </c>
      <c r="U298" s="639" t="s">
        <v>109</v>
      </c>
    </row>
    <row r="299" spans="1:21" s="34" customFormat="1" ht="20.25" customHeight="1">
      <c r="A299" s="639" t="s">
        <v>744</v>
      </c>
      <c r="B299" s="638" t="s">
        <v>4437</v>
      </c>
      <c r="C299" s="639" t="s">
        <v>1394</v>
      </c>
      <c r="D299" s="640" t="s">
        <v>2248</v>
      </c>
      <c r="E299" s="640" t="s">
        <v>1200</v>
      </c>
      <c r="F299" s="639" t="s">
        <v>3529</v>
      </c>
      <c r="G299" s="638"/>
      <c r="H299" s="642">
        <v>1</v>
      </c>
      <c r="I299" s="642">
        <v>1</v>
      </c>
      <c r="J299" s="705">
        <v>157153</v>
      </c>
      <c r="K299" s="643">
        <v>27</v>
      </c>
      <c r="L299" s="1047">
        <f t="shared" si="40"/>
        <v>27</v>
      </c>
      <c r="M299" s="580">
        <f t="shared" si="41"/>
        <v>2.7E-2</v>
      </c>
      <c r="N299" s="898">
        <f t="shared" si="42"/>
        <v>157153</v>
      </c>
      <c r="O299" s="898">
        <f t="shared" si="43"/>
        <v>157153</v>
      </c>
      <c r="P299" s="638"/>
      <c r="Q299" s="638" t="s">
        <v>3686</v>
      </c>
      <c r="R299" s="639" t="s">
        <v>372</v>
      </c>
      <c r="S299" s="639" t="s">
        <v>343</v>
      </c>
      <c r="T299" s="639" t="s">
        <v>60</v>
      </c>
      <c r="U299" s="639" t="s">
        <v>109</v>
      </c>
    </row>
    <row r="300" spans="1:21" s="34" customFormat="1" ht="20.25" customHeight="1">
      <c r="A300" s="639" t="s">
        <v>744</v>
      </c>
      <c r="B300" s="638" t="s">
        <v>4437</v>
      </c>
      <c r="C300" s="639" t="s">
        <v>1394</v>
      </c>
      <c r="D300" s="640" t="s">
        <v>2248</v>
      </c>
      <c r="E300" s="640" t="s">
        <v>1200</v>
      </c>
      <c r="F300" s="639" t="s">
        <v>880</v>
      </c>
      <c r="G300" s="638"/>
      <c r="H300" s="642">
        <v>1</v>
      </c>
      <c r="I300" s="642">
        <v>1</v>
      </c>
      <c r="J300" s="705">
        <v>2887</v>
      </c>
      <c r="K300" s="643" t="s">
        <v>765</v>
      </c>
      <c r="L300" s="1047" t="str">
        <f t="shared" si="40"/>
        <v>0</v>
      </c>
      <c r="M300" s="580">
        <f t="shared" si="41"/>
        <v>0</v>
      </c>
      <c r="N300" s="898">
        <f t="shared" si="42"/>
        <v>2887</v>
      </c>
      <c r="O300" s="898">
        <f t="shared" si="43"/>
        <v>2887</v>
      </c>
      <c r="P300" s="638"/>
      <c r="Q300" s="638" t="s">
        <v>3686</v>
      </c>
      <c r="R300" s="639" t="s">
        <v>372</v>
      </c>
      <c r="S300" s="639" t="s">
        <v>336</v>
      </c>
      <c r="T300" s="639" t="s">
        <v>73</v>
      </c>
      <c r="U300" s="639" t="s">
        <v>109</v>
      </c>
    </row>
    <row r="301" spans="1:21" s="34" customFormat="1" ht="20.25" customHeight="1">
      <c r="A301" s="639" t="s">
        <v>744</v>
      </c>
      <c r="B301" s="638" t="s">
        <v>4437</v>
      </c>
      <c r="C301" s="639" t="s">
        <v>1394</v>
      </c>
      <c r="D301" s="640" t="s">
        <v>2248</v>
      </c>
      <c r="E301" s="640" t="s">
        <v>1200</v>
      </c>
      <c r="F301" s="639" t="s">
        <v>521</v>
      </c>
      <c r="G301" s="638"/>
      <c r="H301" s="642">
        <v>1</v>
      </c>
      <c r="I301" s="642">
        <v>1</v>
      </c>
      <c r="J301" s="705">
        <v>218502</v>
      </c>
      <c r="K301" s="643" t="s">
        <v>765</v>
      </c>
      <c r="L301" s="1047" t="str">
        <f t="shared" si="40"/>
        <v>0</v>
      </c>
      <c r="M301" s="580">
        <f t="shared" si="41"/>
        <v>0</v>
      </c>
      <c r="N301" s="898">
        <f t="shared" si="42"/>
        <v>218502</v>
      </c>
      <c r="O301" s="898">
        <f t="shared" si="43"/>
        <v>218502</v>
      </c>
      <c r="P301" s="638"/>
      <c r="Q301" s="638" t="s">
        <v>3687</v>
      </c>
      <c r="R301" s="639" t="s">
        <v>372</v>
      </c>
      <c r="S301" s="639" t="s">
        <v>374</v>
      </c>
      <c r="T301" s="639" t="s">
        <v>375</v>
      </c>
      <c r="U301" s="639" t="s">
        <v>109</v>
      </c>
    </row>
    <row r="302" spans="1:21" s="34" customFormat="1" ht="20.25" customHeight="1">
      <c r="A302" s="639" t="s">
        <v>744</v>
      </c>
      <c r="B302" s="638" t="s">
        <v>4437</v>
      </c>
      <c r="C302" s="639" t="s">
        <v>1394</v>
      </c>
      <c r="D302" s="640" t="s">
        <v>2248</v>
      </c>
      <c r="E302" s="640" t="s">
        <v>1200</v>
      </c>
      <c r="F302" s="639" t="s">
        <v>592</v>
      </c>
      <c r="G302" s="638"/>
      <c r="H302" s="642">
        <v>1</v>
      </c>
      <c r="I302" s="642">
        <v>1</v>
      </c>
      <c r="J302" s="705">
        <v>55991</v>
      </c>
      <c r="K302" s="643">
        <v>15</v>
      </c>
      <c r="L302" s="1047">
        <f t="shared" si="40"/>
        <v>15</v>
      </c>
      <c r="M302" s="580">
        <f t="shared" si="41"/>
        <v>1.4999999999999999E-2</v>
      </c>
      <c r="N302" s="898">
        <f t="shared" si="42"/>
        <v>55991</v>
      </c>
      <c r="O302" s="898">
        <f t="shared" si="43"/>
        <v>55991</v>
      </c>
      <c r="P302" s="638"/>
      <c r="Q302" s="638" t="s">
        <v>3687</v>
      </c>
      <c r="R302" s="639" t="s">
        <v>372</v>
      </c>
      <c r="S302" s="639" t="s">
        <v>357</v>
      </c>
      <c r="T302" s="639" t="s">
        <v>60</v>
      </c>
      <c r="U302" s="639" t="s">
        <v>109</v>
      </c>
    </row>
    <row r="303" spans="1:21" s="34" customFormat="1" ht="20.25" customHeight="1">
      <c r="A303" s="639" t="s">
        <v>1134</v>
      </c>
      <c r="B303" s="638" t="s">
        <v>4438</v>
      </c>
      <c r="C303" s="639" t="s">
        <v>1394</v>
      </c>
      <c r="D303" s="640" t="s">
        <v>952</v>
      </c>
      <c r="E303" s="640" t="s">
        <v>991</v>
      </c>
      <c r="F303" s="639" t="s">
        <v>880</v>
      </c>
      <c r="G303" s="638"/>
      <c r="H303" s="642">
        <v>245</v>
      </c>
      <c r="I303" s="642">
        <v>245</v>
      </c>
      <c r="J303" s="705">
        <v>3411</v>
      </c>
      <c r="K303" s="643" t="s">
        <v>765</v>
      </c>
      <c r="L303" s="1047" t="str">
        <f t="shared" si="40"/>
        <v>0</v>
      </c>
      <c r="M303" s="580">
        <f t="shared" si="41"/>
        <v>0</v>
      </c>
      <c r="N303" s="898">
        <f t="shared" si="42"/>
        <v>835695</v>
      </c>
      <c r="O303" s="898">
        <f t="shared" si="43"/>
        <v>835695</v>
      </c>
      <c r="P303" s="638"/>
      <c r="Q303" s="638" t="s">
        <v>2536</v>
      </c>
      <c r="R303" s="639" t="s">
        <v>372</v>
      </c>
      <c r="S303" s="639" t="s">
        <v>336</v>
      </c>
      <c r="T303" s="639" t="s">
        <v>73</v>
      </c>
      <c r="U303" s="639" t="s">
        <v>237</v>
      </c>
    </row>
    <row r="304" spans="1:21" s="34" customFormat="1" ht="20.25" customHeight="1">
      <c r="A304" s="639" t="s">
        <v>1134</v>
      </c>
      <c r="B304" s="638" t="s">
        <v>4438</v>
      </c>
      <c r="C304" s="639" t="s">
        <v>1394</v>
      </c>
      <c r="D304" s="640" t="s">
        <v>952</v>
      </c>
      <c r="E304" s="640" t="s">
        <v>991</v>
      </c>
      <c r="F304" s="639" t="s">
        <v>1387</v>
      </c>
      <c r="G304" s="638"/>
      <c r="H304" s="642">
        <v>245</v>
      </c>
      <c r="I304" s="642">
        <v>245</v>
      </c>
      <c r="J304" s="705">
        <v>14586</v>
      </c>
      <c r="K304" s="643" t="s">
        <v>765</v>
      </c>
      <c r="L304" s="1047" t="str">
        <f t="shared" si="40"/>
        <v>0</v>
      </c>
      <c r="M304" s="580">
        <f t="shared" si="41"/>
        <v>0</v>
      </c>
      <c r="N304" s="898">
        <f t="shared" si="42"/>
        <v>3573570</v>
      </c>
      <c r="O304" s="898">
        <f t="shared" si="43"/>
        <v>3573570</v>
      </c>
      <c r="P304" s="638"/>
      <c r="Q304" s="638" t="s">
        <v>1386</v>
      </c>
      <c r="R304" s="639" t="s">
        <v>372</v>
      </c>
      <c r="S304" s="639" t="s">
        <v>577</v>
      </c>
      <c r="T304" s="639" t="s">
        <v>375</v>
      </c>
      <c r="U304" s="639" t="s">
        <v>237</v>
      </c>
    </row>
    <row r="305" spans="1:21" s="34" customFormat="1" ht="20.25" customHeight="1">
      <c r="A305" s="639" t="s">
        <v>1134</v>
      </c>
      <c r="B305" s="638" t="s">
        <v>4438</v>
      </c>
      <c r="C305" s="639" t="s">
        <v>1394</v>
      </c>
      <c r="D305" s="640" t="s">
        <v>952</v>
      </c>
      <c r="E305" s="640" t="s">
        <v>991</v>
      </c>
      <c r="F305" s="639" t="s">
        <v>653</v>
      </c>
      <c r="G305" s="638"/>
      <c r="H305" s="642">
        <v>245</v>
      </c>
      <c r="I305" s="642">
        <v>245</v>
      </c>
      <c r="J305" s="705">
        <v>59105</v>
      </c>
      <c r="K305" s="643">
        <v>12</v>
      </c>
      <c r="L305" s="1047">
        <f t="shared" si="40"/>
        <v>2940</v>
      </c>
      <c r="M305" s="580">
        <f t="shared" si="41"/>
        <v>2.94</v>
      </c>
      <c r="N305" s="898">
        <f t="shared" si="42"/>
        <v>14480725</v>
      </c>
      <c r="O305" s="898">
        <f t="shared" si="43"/>
        <v>14480725</v>
      </c>
      <c r="P305" s="638"/>
      <c r="Q305" s="638" t="s">
        <v>1386</v>
      </c>
      <c r="R305" s="639" t="s">
        <v>372</v>
      </c>
      <c r="S305" s="639" t="s">
        <v>270</v>
      </c>
      <c r="T305" s="639" t="s">
        <v>60</v>
      </c>
      <c r="U305" s="639" t="s">
        <v>237</v>
      </c>
    </row>
    <row r="306" spans="1:21" s="34" customFormat="1" ht="20.25" customHeight="1">
      <c r="A306" s="639" t="s">
        <v>1134</v>
      </c>
      <c r="B306" s="638" t="s">
        <v>4438</v>
      </c>
      <c r="C306" s="639" t="s">
        <v>1394</v>
      </c>
      <c r="D306" s="640" t="s">
        <v>952</v>
      </c>
      <c r="E306" s="640" t="s">
        <v>991</v>
      </c>
      <c r="F306" s="639" t="s">
        <v>447</v>
      </c>
      <c r="G306" s="638"/>
      <c r="H306" s="642">
        <v>215</v>
      </c>
      <c r="I306" s="642">
        <v>215</v>
      </c>
      <c r="J306" s="705">
        <v>75600</v>
      </c>
      <c r="K306" s="643" t="s">
        <v>765</v>
      </c>
      <c r="L306" s="1047" t="str">
        <f t="shared" si="40"/>
        <v>0</v>
      </c>
      <c r="M306" s="580">
        <f t="shared" si="41"/>
        <v>0</v>
      </c>
      <c r="N306" s="898">
        <f t="shared" si="42"/>
        <v>16254000</v>
      </c>
      <c r="O306" s="898">
        <f t="shared" si="43"/>
        <v>16254000</v>
      </c>
      <c r="P306" s="638"/>
      <c r="Q306" s="638" t="s">
        <v>535</v>
      </c>
      <c r="R306" s="639" t="s">
        <v>372</v>
      </c>
      <c r="S306" s="639" t="s">
        <v>278</v>
      </c>
      <c r="T306" s="639" t="s">
        <v>73</v>
      </c>
      <c r="U306" s="639" t="s">
        <v>237</v>
      </c>
    </row>
    <row r="307" spans="1:21" s="34" customFormat="1" ht="20.25" customHeight="1">
      <c r="A307" s="639" t="s">
        <v>1134</v>
      </c>
      <c r="B307" s="638" t="s">
        <v>4438</v>
      </c>
      <c r="C307" s="639" t="s">
        <v>1394</v>
      </c>
      <c r="D307" s="640" t="s">
        <v>952</v>
      </c>
      <c r="E307" s="640" t="s">
        <v>991</v>
      </c>
      <c r="F307" s="639" t="s">
        <v>450</v>
      </c>
      <c r="G307" s="638"/>
      <c r="H307" s="642">
        <v>245</v>
      </c>
      <c r="I307" s="642">
        <v>245</v>
      </c>
      <c r="J307" s="705">
        <v>58269</v>
      </c>
      <c r="K307" s="643" t="s">
        <v>765</v>
      </c>
      <c r="L307" s="1047" t="str">
        <f t="shared" si="40"/>
        <v>0</v>
      </c>
      <c r="M307" s="580">
        <f t="shared" si="41"/>
        <v>0</v>
      </c>
      <c r="N307" s="898">
        <f t="shared" si="42"/>
        <v>14275905</v>
      </c>
      <c r="O307" s="898">
        <f t="shared" si="43"/>
        <v>14275905</v>
      </c>
      <c r="P307" s="638"/>
      <c r="Q307" s="638" t="s">
        <v>2577</v>
      </c>
      <c r="R307" s="639" t="s">
        <v>372</v>
      </c>
      <c r="S307" s="639" t="s">
        <v>271</v>
      </c>
      <c r="T307" s="639" t="s">
        <v>73</v>
      </c>
      <c r="U307" s="639" t="s">
        <v>237</v>
      </c>
    </row>
    <row r="308" spans="1:21" s="34" customFormat="1" ht="20.25" customHeight="1">
      <c r="A308" s="639" t="s">
        <v>1134</v>
      </c>
      <c r="B308" s="638" t="s">
        <v>4438</v>
      </c>
      <c r="C308" s="639" t="s">
        <v>1394</v>
      </c>
      <c r="D308" s="640" t="s">
        <v>952</v>
      </c>
      <c r="E308" s="640" t="s">
        <v>991</v>
      </c>
      <c r="F308" s="639" t="s">
        <v>880</v>
      </c>
      <c r="G308" s="638"/>
      <c r="H308" s="642">
        <v>245</v>
      </c>
      <c r="I308" s="642">
        <v>245</v>
      </c>
      <c r="J308" s="705">
        <v>2913</v>
      </c>
      <c r="K308" s="643" t="s">
        <v>765</v>
      </c>
      <c r="L308" s="1047" t="str">
        <f t="shared" si="40"/>
        <v>0</v>
      </c>
      <c r="M308" s="580">
        <f t="shared" si="41"/>
        <v>0</v>
      </c>
      <c r="N308" s="898">
        <f t="shared" si="42"/>
        <v>713685</v>
      </c>
      <c r="O308" s="898">
        <f t="shared" si="43"/>
        <v>713685</v>
      </c>
      <c r="P308" s="638"/>
      <c r="Q308" s="638" t="s">
        <v>2577</v>
      </c>
      <c r="R308" s="639" t="s">
        <v>372</v>
      </c>
      <c r="S308" s="639" t="s">
        <v>336</v>
      </c>
      <c r="T308" s="639" t="s">
        <v>73</v>
      </c>
      <c r="U308" s="639" t="s">
        <v>237</v>
      </c>
    </row>
    <row r="309" spans="1:21" s="34" customFormat="1" ht="20.25" customHeight="1">
      <c r="A309" s="639" t="s">
        <v>1134</v>
      </c>
      <c r="B309" s="638" t="s">
        <v>4438</v>
      </c>
      <c r="C309" s="639" t="s">
        <v>1394</v>
      </c>
      <c r="D309" s="640" t="s">
        <v>952</v>
      </c>
      <c r="E309" s="640" t="s">
        <v>991</v>
      </c>
      <c r="F309" s="639" t="s">
        <v>880</v>
      </c>
      <c r="G309" s="638"/>
      <c r="H309" s="642">
        <v>245</v>
      </c>
      <c r="I309" s="642">
        <v>245</v>
      </c>
      <c r="J309" s="705">
        <v>2913</v>
      </c>
      <c r="K309" s="643" t="s">
        <v>765</v>
      </c>
      <c r="L309" s="1047" t="str">
        <f t="shared" si="40"/>
        <v>0</v>
      </c>
      <c r="M309" s="580">
        <f t="shared" si="41"/>
        <v>0</v>
      </c>
      <c r="N309" s="898">
        <f t="shared" si="42"/>
        <v>713685</v>
      </c>
      <c r="O309" s="898">
        <f t="shared" si="43"/>
        <v>713685</v>
      </c>
      <c r="P309" s="638"/>
      <c r="Q309" s="638" t="s">
        <v>2577</v>
      </c>
      <c r="R309" s="639" t="s">
        <v>372</v>
      </c>
      <c r="S309" s="639" t="s">
        <v>336</v>
      </c>
      <c r="T309" s="639" t="s">
        <v>73</v>
      </c>
      <c r="U309" s="639" t="s">
        <v>237</v>
      </c>
    </row>
    <row r="310" spans="1:21" s="34" customFormat="1" ht="20.25" customHeight="1">
      <c r="A310" s="639" t="s">
        <v>1134</v>
      </c>
      <c r="B310" s="638" t="s">
        <v>4438</v>
      </c>
      <c r="C310" s="639" t="s">
        <v>1394</v>
      </c>
      <c r="D310" s="640" t="s">
        <v>952</v>
      </c>
      <c r="E310" s="640" t="s">
        <v>991</v>
      </c>
      <c r="F310" s="639" t="s">
        <v>881</v>
      </c>
      <c r="G310" s="638"/>
      <c r="H310" s="642">
        <v>245</v>
      </c>
      <c r="I310" s="642">
        <v>245</v>
      </c>
      <c r="J310" s="705">
        <v>8740</v>
      </c>
      <c r="K310" s="643" t="s">
        <v>765</v>
      </c>
      <c r="L310" s="1047" t="str">
        <f t="shared" si="40"/>
        <v>0</v>
      </c>
      <c r="M310" s="580">
        <f t="shared" si="41"/>
        <v>0</v>
      </c>
      <c r="N310" s="898">
        <f t="shared" si="42"/>
        <v>2141300</v>
      </c>
      <c r="O310" s="898">
        <f t="shared" si="43"/>
        <v>2141300</v>
      </c>
      <c r="P310" s="638"/>
      <c r="Q310" s="638" t="s">
        <v>2577</v>
      </c>
      <c r="R310" s="639" t="s">
        <v>372</v>
      </c>
      <c r="S310" s="639" t="s">
        <v>336</v>
      </c>
      <c r="T310" s="639" t="s">
        <v>73</v>
      </c>
      <c r="U310" s="639" t="s">
        <v>237</v>
      </c>
    </row>
    <row r="311" spans="1:21" s="34" customFormat="1" ht="20.25" customHeight="1">
      <c r="A311" s="639" t="s">
        <v>1134</v>
      </c>
      <c r="B311" s="638" t="s">
        <v>4438</v>
      </c>
      <c r="C311" s="639" t="s">
        <v>1394</v>
      </c>
      <c r="D311" s="640" t="s">
        <v>952</v>
      </c>
      <c r="E311" s="640" t="s">
        <v>991</v>
      </c>
      <c r="F311" s="639" t="s">
        <v>882</v>
      </c>
      <c r="G311" s="638"/>
      <c r="H311" s="642">
        <v>245</v>
      </c>
      <c r="I311" s="642">
        <v>245</v>
      </c>
      <c r="J311" s="705">
        <v>6879</v>
      </c>
      <c r="K311" s="643" t="s">
        <v>765</v>
      </c>
      <c r="L311" s="1047" t="str">
        <f t="shared" si="40"/>
        <v>0</v>
      </c>
      <c r="M311" s="580">
        <f t="shared" si="41"/>
        <v>0</v>
      </c>
      <c r="N311" s="898">
        <f t="shared" si="42"/>
        <v>1685355</v>
      </c>
      <c r="O311" s="898">
        <f t="shared" si="43"/>
        <v>1685355</v>
      </c>
      <c r="P311" s="638"/>
      <c r="Q311" s="638" t="s">
        <v>2577</v>
      </c>
      <c r="R311" s="639" t="s">
        <v>372</v>
      </c>
      <c r="S311" s="639" t="s">
        <v>336</v>
      </c>
      <c r="T311" s="639" t="s">
        <v>73</v>
      </c>
      <c r="U311" s="639" t="s">
        <v>237</v>
      </c>
    </row>
    <row r="312" spans="1:21" s="34" customFormat="1" ht="20.25" customHeight="1">
      <c r="A312" s="639" t="s">
        <v>1134</v>
      </c>
      <c r="B312" s="638" t="s">
        <v>4438</v>
      </c>
      <c r="C312" s="639" t="s">
        <v>1394</v>
      </c>
      <c r="D312" s="640" t="s">
        <v>952</v>
      </c>
      <c r="E312" s="640" t="s">
        <v>991</v>
      </c>
      <c r="F312" s="639" t="s">
        <v>556</v>
      </c>
      <c r="G312" s="638"/>
      <c r="H312" s="642">
        <v>245</v>
      </c>
      <c r="I312" s="642">
        <v>245</v>
      </c>
      <c r="J312" s="705">
        <v>2185</v>
      </c>
      <c r="K312" s="643" t="s">
        <v>765</v>
      </c>
      <c r="L312" s="1047" t="str">
        <f t="shared" si="40"/>
        <v>0</v>
      </c>
      <c r="M312" s="580">
        <f t="shared" si="41"/>
        <v>0</v>
      </c>
      <c r="N312" s="898">
        <f t="shared" si="42"/>
        <v>535325</v>
      </c>
      <c r="O312" s="898">
        <f t="shared" si="43"/>
        <v>535325</v>
      </c>
      <c r="P312" s="638"/>
      <c r="Q312" s="638" t="s">
        <v>2577</v>
      </c>
      <c r="R312" s="639" t="s">
        <v>372</v>
      </c>
      <c r="S312" s="639" t="s">
        <v>336</v>
      </c>
      <c r="T312" s="639" t="s">
        <v>73</v>
      </c>
      <c r="U312" s="639" t="s">
        <v>237</v>
      </c>
    </row>
    <row r="313" spans="1:21" s="34" customFormat="1" ht="20.25" customHeight="1">
      <c r="A313" s="639" t="s">
        <v>1134</v>
      </c>
      <c r="B313" s="638" t="s">
        <v>4438</v>
      </c>
      <c r="C313" s="639" t="s">
        <v>1394</v>
      </c>
      <c r="D313" s="640" t="s">
        <v>952</v>
      </c>
      <c r="E313" s="640" t="s">
        <v>991</v>
      </c>
      <c r="F313" s="639" t="s">
        <v>434</v>
      </c>
      <c r="G313" s="638"/>
      <c r="H313" s="642">
        <v>245</v>
      </c>
      <c r="I313" s="642">
        <v>245</v>
      </c>
      <c r="J313" s="705">
        <v>132576</v>
      </c>
      <c r="K313" s="643" t="s">
        <v>765</v>
      </c>
      <c r="L313" s="1047" t="str">
        <f t="shared" si="40"/>
        <v>0</v>
      </c>
      <c r="M313" s="580">
        <f t="shared" si="41"/>
        <v>0</v>
      </c>
      <c r="N313" s="898">
        <f t="shared" si="42"/>
        <v>32481120</v>
      </c>
      <c r="O313" s="898">
        <f t="shared" si="43"/>
        <v>32481120</v>
      </c>
      <c r="P313" s="638"/>
      <c r="Q313" s="638"/>
      <c r="R313" s="639" t="s">
        <v>372</v>
      </c>
      <c r="S313" s="639" t="s">
        <v>276</v>
      </c>
      <c r="T313" s="639" t="s">
        <v>73</v>
      </c>
      <c r="U313" s="639" t="s">
        <v>237</v>
      </c>
    </row>
    <row r="314" spans="1:21" s="34" customFormat="1" ht="20.25" customHeight="1">
      <c r="A314" s="639" t="s">
        <v>1134</v>
      </c>
      <c r="B314" s="638" t="s">
        <v>4438</v>
      </c>
      <c r="C314" s="639" t="s">
        <v>1394</v>
      </c>
      <c r="D314" s="640" t="s">
        <v>952</v>
      </c>
      <c r="E314" s="640" t="s">
        <v>991</v>
      </c>
      <c r="F314" s="639" t="s">
        <v>82</v>
      </c>
      <c r="G314" s="638"/>
      <c r="H314" s="642">
        <v>245</v>
      </c>
      <c r="I314" s="642">
        <v>245</v>
      </c>
      <c r="J314" s="705">
        <v>11424</v>
      </c>
      <c r="K314" s="643" t="s">
        <v>765</v>
      </c>
      <c r="L314" s="1047" t="str">
        <f t="shared" si="40"/>
        <v>0</v>
      </c>
      <c r="M314" s="580">
        <f t="shared" si="41"/>
        <v>0</v>
      </c>
      <c r="N314" s="898">
        <f t="shared" si="42"/>
        <v>2798880</v>
      </c>
      <c r="O314" s="898">
        <f t="shared" si="43"/>
        <v>2798880</v>
      </c>
      <c r="P314" s="638"/>
      <c r="Q314" s="638"/>
      <c r="R314" s="639" t="s">
        <v>372</v>
      </c>
      <c r="S314" s="639" t="s">
        <v>336</v>
      </c>
      <c r="T314" s="639" t="s">
        <v>73</v>
      </c>
      <c r="U314" s="639" t="s">
        <v>237</v>
      </c>
    </row>
    <row r="315" spans="1:21" s="34" customFormat="1" ht="20.25" customHeight="1">
      <c r="A315" s="639" t="s">
        <v>1134</v>
      </c>
      <c r="B315" s="638" t="s">
        <v>4438</v>
      </c>
      <c r="C315" s="639" t="s">
        <v>1394</v>
      </c>
      <c r="D315" s="640" t="s">
        <v>952</v>
      </c>
      <c r="E315" s="640" t="s">
        <v>991</v>
      </c>
      <c r="F315" s="639" t="s">
        <v>985</v>
      </c>
      <c r="G315" s="638"/>
      <c r="H315" s="642">
        <v>206</v>
      </c>
      <c r="I315" s="642">
        <v>206</v>
      </c>
      <c r="J315" s="705">
        <v>6750</v>
      </c>
      <c r="K315" s="643" t="s">
        <v>765</v>
      </c>
      <c r="L315" s="1047" t="str">
        <f t="shared" si="40"/>
        <v>0</v>
      </c>
      <c r="M315" s="580">
        <f t="shared" si="41"/>
        <v>0</v>
      </c>
      <c r="N315" s="898">
        <f t="shared" si="42"/>
        <v>1390500</v>
      </c>
      <c r="O315" s="898">
        <f t="shared" si="43"/>
        <v>1390500</v>
      </c>
      <c r="P315" s="638"/>
      <c r="Q315" s="638" t="s">
        <v>3310</v>
      </c>
      <c r="R315" s="639" t="s">
        <v>372</v>
      </c>
      <c r="S315" s="639" t="s">
        <v>336</v>
      </c>
      <c r="T315" s="639" t="s">
        <v>73</v>
      </c>
      <c r="U315" s="639" t="s">
        <v>237</v>
      </c>
    </row>
    <row r="316" spans="1:21" s="34" customFormat="1" ht="20.25" customHeight="1">
      <c r="A316" s="639" t="s">
        <v>1134</v>
      </c>
      <c r="B316" s="638" t="s">
        <v>4438</v>
      </c>
      <c r="C316" s="639" t="s">
        <v>1394</v>
      </c>
      <c r="D316" s="640" t="s">
        <v>952</v>
      </c>
      <c r="E316" s="640" t="s">
        <v>991</v>
      </c>
      <c r="F316" s="639" t="s">
        <v>985</v>
      </c>
      <c r="G316" s="638"/>
      <c r="H316" s="642">
        <v>206</v>
      </c>
      <c r="I316" s="642">
        <v>206</v>
      </c>
      <c r="J316" s="705">
        <v>6750</v>
      </c>
      <c r="K316" s="643" t="s">
        <v>765</v>
      </c>
      <c r="L316" s="1047" t="str">
        <f t="shared" si="40"/>
        <v>0</v>
      </c>
      <c r="M316" s="580">
        <f t="shared" si="41"/>
        <v>0</v>
      </c>
      <c r="N316" s="898">
        <f t="shared" si="42"/>
        <v>1390500</v>
      </c>
      <c r="O316" s="898">
        <f t="shared" si="43"/>
        <v>1390500</v>
      </c>
      <c r="P316" s="638"/>
      <c r="Q316" s="638" t="s">
        <v>3310</v>
      </c>
      <c r="R316" s="639" t="s">
        <v>372</v>
      </c>
      <c r="S316" s="639" t="s">
        <v>336</v>
      </c>
      <c r="T316" s="639" t="s">
        <v>73</v>
      </c>
      <c r="U316" s="639" t="s">
        <v>237</v>
      </c>
    </row>
    <row r="317" spans="1:21" s="34" customFormat="1" ht="20.25" customHeight="1">
      <c r="A317" s="639" t="s">
        <v>324</v>
      </c>
      <c r="B317" s="638" t="s">
        <v>4377</v>
      </c>
      <c r="C317" s="639" t="s">
        <v>1073</v>
      </c>
      <c r="D317" s="640" t="s">
        <v>952</v>
      </c>
      <c r="E317" s="640" t="s">
        <v>991</v>
      </c>
      <c r="F317" s="639" t="s">
        <v>642</v>
      </c>
      <c r="G317" s="638"/>
      <c r="H317" s="642">
        <v>193</v>
      </c>
      <c r="I317" s="642">
        <v>193</v>
      </c>
      <c r="J317" s="705">
        <v>27000</v>
      </c>
      <c r="K317" s="643">
        <v>17.5</v>
      </c>
      <c r="L317" s="1047">
        <f t="shared" si="40"/>
        <v>3377.5</v>
      </c>
      <c r="M317" s="580">
        <f t="shared" si="41"/>
        <v>3.3774999999999999</v>
      </c>
      <c r="N317" s="898">
        <f t="shared" si="42"/>
        <v>5211000</v>
      </c>
      <c r="O317" s="898">
        <f t="shared" si="43"/>
        <v>5211000</v>
      </c>
      <c r="P317" s="638"/>
      <c r="Q317" s="638"/>
      <c r="R317" s="639" t="s">
        <v>372</v>
      </c>
      <c r="S317" s="639" t="s">
        <v>270</v>
      </c>
      <c r="T317" s="639" t="s">
        <v>68</v>
      </c>
      <c r="U317" s="639" t="s">
        <v>213</v>
      </c>
    </row>
    <row r="318" spans="1:21" s="34" customFormat="1" ht="20.25" customHeight="1">
      <c r="A318" s="639" t="s">
        <v>3891</v>
      </c>
      <c r="B318" s="638" t="s">
        <v>4439</v>
      </c>
      <c r="C318" s="639" t="s">
        <v>2168</v>
      </c>
      <c r="D318" s="640" t="s">
        <v>952</v>
      </c>
      <c r="E318" s="640" t="s">
        <v>991</v>
      </c>
      <c r="F318" s="639" t="s">
        <v>2983</v>
      </c>
      <c r="G318" s="638"/>
      <c r="H318" s="642">
        <v>20</v>
      </c>
      <c r="I318" s="642">
        <v>20</v>
      </c>
      <c r="J318" s="705">
        <v>173412</v>
      </c>
      <c r="K318" s="643">
        <v>29.3</v>
      </c>
      <c r="L318" s="1047">
        <f t="shared" si="40"/>
        <v>586</v>
      </c>
      <c r="M318" s="580">
        <f t="shared" si="41"/>
        <v>0.58599999999999997</v>
      </c>
      <c r="N318" s="898">
        <f t="shared" si="42"/>
        <v>3468240</v>
      </c>
      <c r="O318" s="898">
        <f t="shared" si="43"/>
        <v>3468240</v>
      </c>
      <c r="P318" s="638"/>
      <c r="Q318" s="638"/>
      <c r="R318" s="639" t="s">
        <v>3864</v>
      </c>
      <c r="S318" s="639" t="s">
        <v>343</v>
      </c>
      <c r="T318" s="639" t="s">
        <v>60</v>
      </c>
      <c r="U318" s="639" t="s">
        <v>213</v>
      </c>
    </row>
    <row r="319" spans="1:21" s="34" customFormat="1" ht="20.25" customHeight="1">
      <c r="A319" s="639" t="s">
        <v>3891</v>
      </c>
      <c r="B319" s="638" t="s">
        <v>4439</v>
      </c>
      <c r="C319" s="639" t="s">
        <v>2168</v>
      </c>
      <c r="D319" s="640" t="s">
        <v>952</v>
      </c>
      <c r="E319" s="640" t="s">
        <v>991</v>
      </c>
      <c r="F319" s="639" t="s">
        <v>2725</v>
      </c>
      <c r="G319" s="638"/>
      <c r="H319" s="642">
        <v>50</v>
      </c>
      <c r="I319" s="642">
        <v>50</v>
      </c>
      <c r="J319" s="705">
        <v>150000</v>
      </c>
      <c r="K319" s="643">
        <v>38</v>
      </c>
      <c r="L319" s="1047">
        <f t="shared" si="40"/>
        <v>1900</v>
      </c>
      <c r="M319" s="580">
        <f t="shared" si="41"/>
        <v>1.9</v>
      </c>
      <c r="N319" s="898">
        <f t="shared" si="42"/>
        <v>7500000</v>
      </c>
      <c r="O319" s="898">
        <f t="shared" si="43"/>
        <v>7500000</v>
      </c>
      <c r="P319" s="638"/>
      <c r="Q319" s="638"/>
      <c r="R319" s="639" t="s">
        <v>3864</v>
      </c>
      <c r="S319" s="639" t="s">
        <v>327</v>
      </c>
      <c r="T319" s="639" t="s">
        <v>68</v>
      </c>
      <c r="U319" s="639" t="s">
        <v>213</v>
      </c>
    </row>
    <row r="320" spans="1:21" s="34" customFormat="1" ht="20.25" customHeight="1">
      <c r="A320" s="639" t="s">
        <v>3891</v>
      </c>
      <c r="B320" s="638" t="s">
        <v>4439</v>
      </c>
      <c r="C320" s="639" t="s">
        <v>2168</v>
      </c>
      <c r="D320" s="640" t="s">
        <v>952</v>
      </c>
      <c r="E320" s="640" t="s">
        <v>991</v>
      </c>
      <c r="F320" s="639" t="s">
        <v>657</v>
      </c>
      <c r="G320" s="638"/>
      <c r="H320" s="642">
        <v>6</v>
      </c>
      <c r="I320" s="642">
        <v>6</v>
      </c>
      <c r="J320" s="705">
        <v>77000</v>
      </c>
      <c r="K320" s="643">
        <v>27</v>
      </c>
      <c r="L320" s="1047">
        <f t="shared" si="40"/>
        <v>162</v>
      </c>
      <c r="M320" s="580">
        <f t="shared" si="41"/>
        <v>0.16200000000000001</v>
      </c>
      <c r="N320" s="898">
        <f t="shared" si="42"/>
        <v>462000</v>
      </c>
      <c r="O320" s="898">
        <f t="shared" si="43"/>
        <v>462000</v>
      </c>
      <c r="P320" s="638"/>
      <c r="Q320" s="638"/>
      <c r="R320" s="639" t="s">
        <v>3864</v>
      </c>
      <c r="S320" s="639" t="s">
        <v>341</v>
      </c>
      <c r="T320" s="639" t="s">
        <v>68</v>
      </c>
      <c r="U320" s="639" t="s">
        <v>213</v>
      </c>
    </row>
    <row r="321" spans="1:21" s="34" customFormat="1" ht="20.25" customHeight="1">
      <c r="A321" s="639" t="s">
        <v>3891</v>
      </c>
      <c r="B321" s="638" t="s">
        <v>4439</v>
      </c>
      <c r="C321" s="639" t="s">
        <v>2168</v>
      </c>
      <c r="D321" s="640" t="s">
        <v>952</v>
      </c>
      <c r="E321" s="640" t="s">
        <v>991</v>
      </c>
      <c r="F321" s="639" t="s">
        <v>401</v>
      </c>
      <c r="G321" s="638"/>
      <c r="H321" s="642">
        <v>68</v>
      </c>
      <c r="I321" s="642">
        <v>68</v>
      </c>
      <c r="J321" s="705">
        <v>67000</v>
      </c>
      <c r="K321" s="643">
        <v>9.4</v>
      </c>
      <c r="L321" s="1047">
        <f t="shared" si="40"/>
        <v>639.20000000000005</v>
      </c>
      <c r="M321" s="580">
        <f t="shared" si="41"/>
        <v>0.63919999999999999</v>
      </c>
      <c r="N321" s="898">
        <f t="shared" si="42"/>
        <v>4556000</v>
      </c>
      <c r="O321" s="898">
        <f t="shared" si="43"/>
        <v>4556000</v>
      </c>
      <c r="P321" s="638"/>
      <c r="Q321" s="638"/>
      <c r="R321" s="639" t="s">
        <v>3864</v>
      </c>
      <c r="S321" s="639" t="s">
        <v>344</v>
      </c>
      <c r="T321" s="639" t="s">
        <v>68</v>
      </c>
      <c r="U321" s="639" t="s">
        <v>213</v>
      </c>
    </row>
    <row r="322" spans="1:21" s="34" customFormat="1" ht="20.25" customHeight="1">
      <c r="A322" s="639" t="s">
        <v>3772</v>
      </c>
      <c r="B322" s="638" t="s">
        <v>4380</v>
      </c>
      <c r="C322" s="639" t="s">
        <v>425</v>
      </c>
      <c r="D322" s="640" t="s">
        <v>952</v>
      </c>
      <c r="E322" s="640" t="s">
        <v>991</v>
      </c>
      <c r="F322" s="639" t="s">
        <v>1276</v>
      </c>
      <c r="G322" s="638"/>
      <c r="H322" s="642">
        <v>10</v>
      </c>
      <c r="I322" s="642">
        <v>10</v>
      </c>
      <c r="J322" s="705">
        <v>549115</v>
      </c>
      <c r="K322" s="643"/>
      <c r="L322" s="1047">
        <f t="shared" si="40"/>
        <v>0</v>
      </c>
      <c r="M322" s="580">
        <f t="shared" si="41"/>
        <v>0</v>
      </c>
      <c r="N322" s="898">
        <f t="shared" si="42"/>
        <v>5491150</v>
      </c>
      <c r="O322" s="898">
        <f t="shared" si="43"/>
        <v>5491150</v>
      </c>
      <c r="P322" s="638"/>
      <c r="Q322" s="638"/>
      <c r="R322" s="639" t="s">
        <v>372</v>
      </c>
      <c r="S322" s="639" t="s">
        <v>343</v>
      </c>
      <c r="T322" s="639" t="s">
        <v>60</v>
      </c>
      <c r="U322" s="639"/>
    </row>
    <row r="323" spans="1:21" s="34" customFormat="1" ht="20.25" customHeight="1">
      <c r="A323" s="639" t="s">
        <v>3772</v>
      </c>
      <c r="B323" s="638" t="s">
        <v>4380</v>
      </c>
      <c r="C323" s="639" t="s">
        <v>425</v>
      </c>
      <c r="D323" s="640" t="s">
        <v>952</v>
      </c>
      <c r="E323" s="640" t="s">
        <v>991</v>
      </c>
      <c r="F323" s="639" t="s">
        <v>880</v>
      </c>
      <c r="G323" s="638"/>
      <c r="H323" s="642">
        <v>10</v>
      </c>
      <c r="I323" s="642">
        <v>10</v>
      </c>
      <c r="J323" s="705">
        <v>3163</v>
      </c>
      <c r="K323" s="643"/>
      <c r="L323" s="1047">
        <f t="shared" ref="L323:L386" si="44">IFERROR(K323*H323,"0")</f>
        <v>0</v>
      </c>
      <c r="M323" s="580">
        <f t="shared" ref="M323:M386" si="45">IFERROR(L323/1000,"0")</f>
        <v>0</v>
      </c>
      <c r="N323" s="898">
        <f t="shared" ref="N323:N386" si="46">J323*H323</f>
        <v>31630</v>
      </c>
      <c r="O323" s="898">
        <f t="shared" ref="O323:O386" si="47">I323*J323</f>
        <v>31630</v>
      </c>
      <c r="P323" s="638"/>
      <c r="Q323" s="638"/>
      <c r="R323" s="639" t="s">
        <v>372</v>
      </c>
      <c r="S323" s="639" t="s">
        <v>336</v>
      </c>
      <c r="T323" s="639" t="s">
        <v>73</v>
      </c>
      <c r="U323" s="639"/>
    </row>
    <row r="324" spans="1:21" s="34" customFormat="1" ht="20.25" customHeight="1">
      <c r="A324" s="639" t="s">
        <v>3772</v>
      </c>
      <c r="B324" s="638" t="s">
        <v>4380</v>
      </c>
      <c r="C324" s="639" t="s">
        <v>425</v>
      </c>
      <c r="D324" s="640" t="s">
        <v>952</v>
      </c>
      <c r="E324" s="640" t="s">
        <v>991</v>
      </c>
      <c r="F324" s="639" t="s">
        <v>880</v>
      </c>
      <c r="G324" s="638"/>
      <c r="H324" s="642">
        <v>70</v>
      </c>
      <c r="I324" s="642">
        <v>70</v>
      </c>
      <c r="J324" s="705">
        <v>3257</v>
      </c>
      <c r="K324" s="643"/>
      <c r="L324" s="1047">
        <f t="shared" si="44"/>
        <v>0</v>
      </c>
      <c r="M324" s="580">
        <f t="shared" si="45"/>
        <v>0</v>
      </c>
      <c r="N324" s="898">
        <f t="shared" si="46"/>
        <v>227990</v>
      </c>
      <c r="O324" s="898">
        <f t="shared" si="47"/>
        <v>227990</v>
      </c>
      <c r="P324" s="638"/>
      <c r="Q324" s="638"/>
      <c r="R324" s="639" t="s">
        <v>372</v>
      </c>
      <c r="S324" s="639" t="s">
        <v>336</v>
      </c>
      <c r="T324" s="639" t="s">
        <v>73</v>
      </c>
      <c r="U324" s="639"/>
    </row>
    <row r="325" spans="1:21" s="34" customFormat="1" ht="20.25" customHeight="1">
      <c r="A325" s="639" t="s">
        <v>3772</v>
      </c>
      <c r="B325" s="638" t="s">
        <v>4380</v>
      </c>
      <c r="C325" s="639" t="s">
        <v>425</v>
      </c>
      <c r="D325" s="640" t="s">
        <v>952</v>
      </c>
      <c r="E325" s="640" t="s">
        <v>991</v>
      </c>
      <c r="F325" s="639" t="s">
        <v>612</v>
      </c>
      <c r="G325" s="638"/>
      <c r="H325" s="642">
        <v>80</v>
      </c>
      <c r="I325" s="642">
        <v>80</v>
      </c>
      <c r="J325" s="705">
        <v>39767</v>
      </c>
      <c r="K325" s="643"/>
      <c r="L325" s="1047">
        <f t="shared" si="44"/>
        <v>0</v>
      </c>
      <c r="M325" s="580">
        <f t="shared" si="45"/>
        <v>0</v>
      </c>
      <c r="N325" s="898">
        <f t="shared" si="46"/>
        <v>3181360</v>
      </c>
      <c r="O325" s="898">
        <f t="shared" si="47"/>
        <v>3181360</v>
      </c>
      <c r="P325" s="638"/>
      <c r="Q325" s="638"/>
      <c r="R325" s="639" t="s">
        <v>372</v>
      </c>
      <c r="S325" s="639" t="s">
        <v>336</v>
      </c>
      <c r="T325" s="639" t="s">
        <v>73</v>
      </c>
      <c r="U325" s="639"/>
    </row>
    <row r="326" spans="1:21" s="34" customFormat="1" ht="20.25" customHeight="1">
      <c r="A326" s="639" t="s">
        <v>3772</v>
      </c>
      <c r="B326" s="638" t="s">
        <v>4380</v>
      </c>
      <c r="C326" s="639" t="s">
        <v>425</v>
      </c>
      <c r="D326" s="640" t="s">
        <v>952</v>
      </c>
      <c r="E326" s="640" t="s">
        <v>991</v>
      </c>
      <c r="F326" s="639" t="s">
        <v>768</v>
      </c>
      <c r="G326" s="638"/>
      <c r="H326" s="642">
        <v>24</v>
      </c>
      <c r="I326" s="642">
        <v>24</v>
      </c>
      <c r="J326" s="705">
        <v>218329</v>
      </c>
      <c r="K326" s="643"/>
      <c r="L326" s="1047">
        <f t="shared" si="44"/>
        <v>0</v>
      </c>
      <c r="M326" s="580">
        <f t="shared" si="45"/>
        <v>0</v>
      </c>
      <c r="N326" s="898">
        <f t="shared" si="46"/>
        <v>5239896</v>
      </c>
      <c r="O326" s="898">
        <f t="shared" si="47"/>
        <v>5239896</v>
      </c>
      <c r="P326" s="638"/>
      <c r="Q326" s="638" t="s">
        <v>3774</v>
      </c>
      <c r="R326" s="639" t="s">
        <v>372</v>
      </c>
      <c r="S326" s="639" t="s">
        <v>364</v>
      </c>
      <c r="T326" s="639" t="s">
        <v>60</v>
      </c>
      <c r="U326" s="639"/>
    </row>
    <row r="327" spans="1:21" s="34" customFormat="1" ht="20.25" customHeight="1">
      <c r="A327" s="639" t="s">
        <v>3772</v>
      </c>
      <c r="B327" s="638" t="s">
        <v>4380</v>
      </c>
      <c r="C327" s="639" t="s">
        <v>425</v>
      </c>
      <c r="D327" s="640" t="s">
        <v>952</v>
      </c>
      <c r="E327" s="640" t="s">
        <v>991</v>
      </c>
      <c r="F327" s="639" t="s">
        <v>450</v>
      </c>
      <c r="G327" s="638"/>
      <c r="H327" s="642">
        <v>60</v>
      </c>
      <c r="I327" s="642">
        <v>60</v>
      </c>
      <c r="J327" s="705">
        <v>63000</v>
      </c>
      <c r="K327" s="643"/>
      <c r="L327" s="1047">
        <f t="shared" si="44"/>
        <v>0</v>
      </c>
      <c r="M327" s="580">
        <f t="shared" si="45"/>
        <v>0</v>
      </c>
      <c r="N327" s="898">
        <f t="shared" si="46"/>
        <v>3780000</v>
      </c>
      <c r="O327" s="898">
        <f t="shared" si="47"/>
        <v>3780000</v>
      </c>
      <c r="P327" s="638"/>
      <c r="Q327" s="638"/>
      <c r="R327" s="639" t="s">
        <v>372</v>
      </c>
      <c r="S327" s="639" t="s">
        <v>271</v>
      </c>
      <c r="T327" s="639" t="s">
        <v>73</v>
      </c>
      <c r="U327" s="639"/>
    </row>
    <row r="328" spans="1:21" s="34" customFormat="1" ht="20.25" customHeight="1">
      <c r="A328" s="639" t="s">
        <v>3772</v>
      </c>
      <c r="B328" s="638" t="s">
        <v>4380</v>
      </c>
      <c r="C328" s="639" t="s">
        <v>425</v>
      </c>
      <c r="D328" s="640" t="s">
        <v>952</v>
      </c>
      <c r="E328" s="640" t="s">
        <v>991</v>
      </c>
      <c r="F328" s="639" t="s">
        <v>669</v>
      </c>
      <c r="G328" s="638"/>
      <c r="H328" s="642">
        <v>12</v>
      </c>
      <c r="I328" s="642">
        <v>12</v>
      </c>
      <c r="J328" s="705">
        <v>111158</v>
      </c>
      <c r="K328" s="643"/>
      <c r="L328" s="1047">
        <f t="shared" si="44"/>
        <v>0</v>
      </c>
      <c r="M328" s="580">
        <f t="shared" si="45"/>
        <v>0</v>
      </c>
      <c r="N328" s="898">
        <f t="shared" si="46"/>
        <v>1333896</v>
      </c>
      <c r="O328" s="898">
        <f t="shared" si="47"/>
        <v>1333896</v>
      </c>
      <c r="P328" s="638"/>
      <c r="Q328" s="638"/>
      <c r="R328" s="639" t="s">
        <v>372</v>
      </c>
      <c r="S328" s="639" t="s">
        <v>628</v>
      </c>
      <c r="T328" s="639" t="s">
        <v>60</v>
      </c>
      <c r="U328" s="639"/>
    </row>
    <row r="329" spans="1:21" s="34" customFormat="1" ht="20.25" customHeight="1">
      <c r="A329" s="639" t="s">
        <v>3772</v>
      </c>
      <c r="B329" s="638" t="s">
        <v>4380</v>
      </c>
      <c r="C329" s="639" t="s">
        <v>425</v>
      </c>
      <c r="D329" s="640" t="s">
        <v>952</v>
      </c>
      <c r="E329" s="640" t="s">
        <v>991</v>
      </c>
      <c r="F329" s="639" t="s">
        <v>1643</v>
      </c>
      <c r="G329" s="638"/>
      <c r="H329" s="642">
        <v>12</v>
      </c>
      <c r="I329" s="642">
        <v>12</v>
      </c>
      <c r="J329" s="705">
        <v>13642</v>
      </c>
      <c r="K329" s="643"/>
      <c r="L329" s="1047">
        <f t="shared" si="44"/>
        <v>0</v>
      </c>
      <c r="M329" s="580">
        <f t="shared" si="45"/>
        <v>0</v>
      </c>
      <c r="N329" s="898">
        <f t="shared" si="46"/>
        <v>163704</v>
      </c>
      <c r="O329" s="898">
        <f t="shared" si="47"/>
        <v>163704</v>
      </c>
      <c r="P329" s="638"/>
      <c r="Q329" s="638"/>
      <c r="R329" s="639" t="s">
        <v>372</v>
      </c>
      <c r="S329" s="639" t="s">
        <v>336</v>
      </c>
      <c r="T329" s="639" t="s">
        <v>73</v>
      </c>
      <c r="U329" s="639"/>
    </row>
    <row r="330" spans="1:21" s="34" customFormat="1" ht="20.25" customHeight="1">
      <c r="A330" s="639" t="s">
        <v>3772</v>
      </c>
      <c r="B330" s="638" t="s">
        <v>4380</v>
      </c>
      <c r="C330" s="639" t="s">
        <v>425</v>
      </c>
      <c r="D330" s="640" t="s">
        <v>952</v>
      </c>
      <c r="E330" s="640" t="s">
        <v>991</v>
      </c>
      <c r="F330" s="639" t="s">
        <v>3775</v>
      </c>
      <c r="G330" s="638"/>
      <c r="H330" s="642">
        <v>164</v>
      </c>
      <c r="I330" s="642">
        <v>164</v>
      </c>
      <c r="J330" s="705">
        <v>4534</v>
      </c>
      <c r="K330" s="643"/>
      <c r="L330" s="1047">
        <f t="shared" si="44"/>
        <v>0</v>
      </c>
      <c r="M330" s="580">
        <f t="shared" si="45"/>
        <v>0</v>
      </c>
      <c r="N330" s="898">
        <f t="shared" si="46"/>
        <v>743576</v>
      </c>
      <c r="O330" s="898">
        <f t="shared" si="47"/>
        <v>743576</v>
      </c>
      <c r="P330" s="638"/>
      <c r="Q330" s="638"/>
      <c r="R330" s="639" t="s">
        <v>372</v>
      </c>
      <c r="S330" s="639" t="s">
        <v>336</v>
      </c>
      <c r="T330" s="639" t="s">
        <v>73</v>
      </c>
      <c r="U330" s="639"/>
    </row>
    <row r="331" spans="1:21" s="34" customFormat="1" ht="20.25" customHeight="1">
      <c r="A331" s="639" t="s">
        <v>3772</v>
      </c>
      <c r="B331" s="638" t="s">
        <v>4380</v>
      </c>
      <c r="C331" s="639" t="s">
        <v>425</v>
      </c>
      <c r="D331" s="640" t="s">
        <v>952</v>
      </c>
      <c r="E331" s="640" t="s">
        <v>991</v>
      </c>
      <c r="F331" s="639" t="s">
        <v>956</v>
      </c>
      <c r="G331" s="638"/>
      <c r="H331" s="642">
        <v>164</v>
      </c>
      <c r="I331" s="642">
        <v>164</v>
      </c>
      <c r="J331" s="705">
        <v>94466</v>
      </c>
      <c r="K331" s="643"/>
      <c r="L331" s="1047">
        <f t="shared" si="44"/>
        <v>0</v>
      </c>
      <c r="M331" s="580">
        <f t="shared" si="45"/>
        <v>0</v>
      </c>
      <c r="N331" s="898">
        <f t="shared" si="46"/>
        <v>15492424</v>
      </c>
      <c r="O331" s="898">
        <f t="shared" si="47"/>
        <v>15492424</v>
      </c>
      <c r="P331" s="638"/>
      <c r="Q331" s="638"/>
      <c r="R331" s="639" t="s">
        <v>372</v>
      </c>
      <c r="S331" s="639" t="s">
        <v>358</v>
      </c>
      <c r="T331" s="639" t="s">
        <v>73</v>
      </c>
      <c r="U331" s="639"/>
    </row>
    <row r="332" spans="1:21" s="34" customFormat="1" ht="20.25" customHeight="1">
      <c r="A332" s="639" t="s">
        <v>110</v>
      </c>
      <c r="B332" s="638" t="s">
        <v>4440</v>
      </c>
      <c r="C332" s="639" t="s">
        <v>64</v>
      </c>
      <c r="D332" s="640" t="s">
        <v>469</v>
      </c>
      <c r="E332" s="640" t="s">
        <v>856</v>
      </c>
      <c r="F332" s="639" t="s">
        <v>440</v>
      </c>
      <c r="G332" s="638"/>
      <c r="H332" s="642">
        <v>80</v>
      </c>
      <c r="I332" s="642">
        <v>80</v>
      </c>
      <c r="J332" s="705">
        <v>228488</v>
      </c>
      <c r="K332" s="643"/>
      <c r="L332" s="1047">
        <f t="shared" si="44"/>
        <v>0</v>
      </c>
      <c r="M332" s="580">
        <f t="shared" si="45"/>
        <v>0</v>
      </c>
      <c r="N332" s="898">
        <f t="shared" si="46"/>
        <v>18279040</v>
      </c>
      <c r="O332" s="898">
        <f t="shared" si="47"/>
        <v>18279040</v>
      </c>
      <c r="P332" s="638"/>
      <c r="Q332" s="638" t="s">
        <v>3323</v>
      </c>
      <c r="R332" s="639" t="s">
        <v>284</v>
      </c>
      <c r="S332" s="639" t="s">
        <v>327</v>
      </c>
      <c r="T332" s="639" t="s">
        <v>60</v>
      </c>
      <c r="U332" s="639"/>
    </row>
    <row r="333" spans="1:21" s="34" customFormat="1" ht="20.25" customHeight="1">
      <c r="A333" s="639" t="s">
        <v>110</v>
      </c>
      <c r="B333" s="638" t="s">
        <v>4440</v>
      </c>
      <c r="C333" s="639" t="s">
        <v>64</v>
      </c>
      <c r="D333" s="640" t="s">
        <v>469</v>
      </c>
      <c r="E333" s="640" t="s">
        <v>856</v>
      </c>
      <c r="F333" s="639" t="s">
        <v>880</v>
      </c>
      <c r="G333" s="638"/>
      <c r="H333" s="642">
        <v>80</v>
      </c>
      <c r="I333" s="642">
        <v>80</v>
      </c>
      <c r="J333" s="705">
        <v>3576</v>
      </c>
      <c r="K333" s="643"/>
      <c r="L333" s="1047">
        <f t="shared" si="44"/>
        <v>0</v>
      </c>
      <c r="M333" s="580">
        <f t="shared" si="45"/>
        <v>0</v>
      </c>
      <c r="N333" s="898">
        <f t="shared" si="46"/>
        <v>286080</v>
      </c>
      <c r="O333" s="898">
        <f t="shared" si="47"/>
        <v>286080</v>
      </c>
      <c r="P333" s="638"/>
      <c r="Q333" s="638" t="s">
        <v>3323</v>
      </c>
      <c r="R333" s="639" t="s">
        <v>284</v>
      </c>
      <c r="S333" s="639" t="s">
        <v>336</v>
      </c>
      <c r="T333" s="639" t="s">
        <v>73</v>
      </c>
      <c r="U333" s="639"/>
    </row>
    <row r="334" spans="1:21" s="34" customFormat="1" ht="20.25" customHeight="1">
      <c r="A334" s="639" t="s">
        <v>110</v>
      </c>
      <c r="B334" s="638" t="s">
        <v>4440</v>
      </c>
      <c r="C334" s="639" t="s">
        <v>64</v>
      </c>
      <c r="D334" s="640" t="s">
        <v>469</v>
      </c>
      <c r="E334" s="640" t="s">
        <v>856</v>
      </c>
      <c r="F334" s="639" t="s">
        <v>1066</v>
      </c>
      <c r="G334" s="638"/>
      <c r="H334" s="642">
        <v>2</v>
      </c>
      <c r="I334" s="642">
        <v>2</v>
      </c>
      <c r="J334" s="705">
        <v>125000</v>
      </c>
      <c r="K334" s="643"/>
      <c r="L334" s="1047">
        <f t="shared" si="44"/>
        <v>0</v>
      </c>
      <c r="M334" s="580">
        <f t="shared" si="45"/>
        <v>0</v>
      </c>
      <c r="N334" s="898">
        <f t="shared" si="46"/>
        <v>250000</v>
      </c>
      <c r="O334" s="898">
        <f t="shared" si="47"/>
        <v>250000</v>
      </c>
      <c r="P334" s="638"/>
      <c r="Q334" s="638" t="s">
        <v>3777</v>
      </c>
      <c r="R334" s="639" t="s">
        <v>284</v>
      </c>
      <c r="S334" s="639" t="s">
        <v>361</v>
      </c>
      <c r="T334" s="639" t="s">
        <v>68</v>
      </c>
      <c r="U334" s="639"/>
    </row>
    <row r="335" spans="1:21" s="34" customFormat="1" ht="20.25" customHeight="1">
      <c r="A335" s="639" t="s">
        <v>110</v>
      </c>
      <c r="B335" s="638" t="s">
        <v>4440</v>
      </c>
      <c r="C335" s="639" t="s">
        <v>64</v>
      </c>
      <c r="D335" s="640" t="s">
        <v>469</v>
      </c>
      <c r="E335" s="640" t="s">
        <v>856</v>
      </c>
      <c r="F335" s="639" t="s">
        <v>1065</v>
      </c>
      <c r="G335" s="638"/>
      <c r="H335" s="642">
        <v>2</v>
      </c>
      <c r="I335" s="642">
        <v>2</v>
      </c>
      <c r="J335" s="705">
        <v>49000</v>
      </c>
      <c r="K335" s="643"/>
      <c r="L335" s="1047">
        <f t="shared" si="44"/>
        <v>0</v>
      </c>
      <c r="M335" s="580">
        <f t="shared" si="45"/>
        <v>0</v>
      </c>
      <c r="N335" s="898">
        <f t="shared" si="46"/>
        <v>98000</v>
      </c>
      <c r="O335" s="898">
        <f t="shared" si="47"/>
        <v>98000</v>
      </c>
      <c r="P335" s="638"/>
      <c r="Q335" s="638" t="s">
        <v>3777</v>
      </c>
      <c r="R335" s="639" t="s">
        <v>284</v>
      </c>
      <c r="S335" s="639" t="s">
        <v>336</v>
      </c>
      <c r="T335" s="639" t="s">
        <v>73</v>
      </c>
      <c r="U335" s="639"/>
    </row>
    <row r="336" spans="1:21" s="34" customFormat="1" ht="20.25" customHeight="1">
      <c r="A336" s="639" t="s">
        <v>110</v>
      </c>
      <c r="B336" s="638" t="s">
        <v>4440</v>
      </c>
      <c r="C336" s="639" t="s">
        <v>64</v>
      </c>
      <c r="D336" s="640" t="s">
        <v>469</v>
      </c>
      <c r="E336" s="640" t="s">
        <v>856</v>
      </c>
      <c r="F336" s="639" t="s">
        <v>615</v>
      </c>
      <c r="G336" s="638"/>
      <c r="H336" s="642">
        <v>35</v>
      </c>
      <c r="I336" s="642">
        <v>35</v>
      </c>
      <c r="J336" s="705">
        <v>182631</v>
      </c>
      <c r="K336" s="643"/>
      <c r="L336" s="1047">
        <f t="shared" si="44"/>
        <v>0</v>
      </c>
      <c r="M336" s="580">
        <f t="shared" si="45"/>
        <v>0</v>
      </c>
      <c r="N336" s="898">
        <f t="shared" si="46"/>
        <v>6392085</v>
      </c>
      <c r="O336" s="898">
        <f t="shared" si="47"/>
        <v>6392085</v>
      </c>
      <c r="P336" s="638"/>
      <c r="Q336" s="638" t="s">
        <v>614</v>
      </c>
      <c r="R336" s="639" t="s">
        <v>284</v>
      </c>
      <c r="S336" s="639" t="s">
        <v>364</v>
      </c>
      <c r="T336" s="639" t="s">
        <v>60</v>
      </c>
      <c r="U336" s="639"/>
    </row>
    <row r="337" spans="1:21" s="34" customFormat="1" ht="20.25" customHeight="1">
      <c r="A337" s="639" t="s">
        <v>110</v>
      </c>
      <c r="B337" s="638" t="s">
        <v>4440</v>
      </c>
      <c r="C337" s="639" t="s">
        <v>64</v>
      </c>
      <c r="D337" s="640" t="s">
        <v>469</v>
      </c>
      <c r="E337" s="640" t="s">
        <v>856</v>
      </c>
      <c r="F337" s="639" t="s">
        <v>401</v>
      </c>
      <c r="G337" s="638"/>
      <c r="H337" s="642">
        <v>52</v>
      </c>
      <c r="I337" s="642">
        <v>52</v>
      </c>
      <c r="J337" s="705">
        <v>78239</v>
      </c>
      <c r="K337" s="643"/>
      <c r="L337" s="1047">
        <f t="shared" si="44"/>
        <v>0</v>
      </c>
      <c r="M337" s="580">
        <f t="shared" si="45"/>
        <v>0</v>
      </c>
      <c r="N337" s="898">
        <f t="shared" si="46"/>
        <v>4068428</v>
      </c>
      <c r="O337" s="898">
        <f t="shared" si="47"/>
        <v>4068428</v>
      </c>
      <c r="P337" s="638"/>
      <c r="Q337" s="638" t="s">
        <v>2615</v>
      </c>
      <c r="R337" s="639" t="s">
        <v>284</v>
      </c>
      <c r="S337" s="639" t="s">
        <v>344</v>
      </c>
      <c r="T337" s="639" t="s">
        <v>60</v>
      </c>
      <c r="U337" s="639"/>
    </row>
    <row r="338" spans="1:21" s="34" customFormat="1" ht="20.25" customHeight="1">
      <c r="A338" s="639" t="s">
        <v>110</v>
      </c>
      <c r="B338" s="638" t="s">
        <v>4440</v>
      </c>
      <c r="C338" s="639" t="s">
        <v>64</v>
      </c>
      <c r="D338" s="640" t="s">
        <v>469</v>
      </c>
      <c r="E338" s="640" t="s">
        <v>856</v>
      </c>
      <c r="F338" s="639" t="s">
        <v>662</v>
      </c>
      <c r="G338" s="638"/>
      <c r="H338" s="642">
        <v>2</v>
      </c>
      <c r="I338" s="642">
        <v>2</v>
      </c>
      <c r="J338" s="705">
        <v>43406</v>
      </c>
      <c r="K338" s="643"/>
      <c r="L338" s="1047">
        <f t="shared" si="44"/>
        <v>0</v>
      </c>
      <c r="M338" s="580">
        <f t="shared" si="45"/>
        <v>0</v>
      </c>
      <c r="N338" s="898">
        <f t="shared" si="46"/>
        <v>86812</v>
      </c>
      <c r="O338" s="898">
        <f t="shared" si="47"/>
        <v>86812</v>
      </c>
      <c r="P338" s="638"/>
      <c r="Q338" s="638" t="s">
        <v>3778</v>
      </c>
      <c r="R338" s="639" t="s">
        <v>284</v>
      </c>
      <c r="S338" s="639" t="s">
        <v>270</v>
      </c>
      <c r="T338" s="639" t="s">
        <v>68</v>
      </c>
      <c r="U338" s="639"/>
    </row>
    <row r="339" spans="1:21" s="34" customFormat="1" ht="20.25" customHeight="1">
      <c r="A339" s="639" t="s">
        <v>110</v>
      </c>
      <c r="B339" s="638" t="s">
        <v>4440</v>
      </c>
      <c r="C339" s="639" t="s">
        <v>64</v>
      </c>
      <c r="D339" s="640" t="s">
        <v>469</v>
      </c>
      <c r="E339" s="640" t="s">
        <v>856</v>
      </c>
      <c r="F339" s="639" t="s">
        <v>669</v>
      </c>
      <c r="G339" s="638"/>
      <c r="H339" s="642">
        <v>5</v>
      </c>
      <c r="I339" s="642">
        <v>5</v>
      </c>
      <c r="J339" s="705">
        <v>104211</v>
      </c>
      <c r="K339" s="643"/>
      <c r="L339" s="1047">
        <f t="shared" si="44"/>
        <v>0</v>
      </c>
      <c r="M339" s="580">
        <f t="shared" si="45"/>
        <v>0</v>
      </c>
      <c r="N339" s="898">
        <f t="shared" si="46"/>
        <v>521055</v>
      </c>
      <c r="O339" s="898">
        <f t="shared" si="47"/>
        <v>521055</v>
      </c>
      <c r="P339" s="638"/>
      <c r="Q339" s="638" t="s">
        <v>3779</v>
      </c>
      <c r="R339" s="639" t="s">
        <v>284</v>
      </c>
      <c r="S339" s="639" t="s">
        <v>628</v>
      </c>
      <c r="T339" s="639" t="s">
        <v>60</v>
      </c>
      <c r="U339" s="639"/>
    </row>
    <row r="340" spans="1:21" s="34" customFormat="1" ht="20.25" customHeight="1">
      <c r="A340" s="639" t="s">
        <v>110</v>
      </c>
      <c r="B340" s="638" t="s">
        <v>4440</v>
      </c>
      <c r="C340" s="639" t="s">
        <v>64</v>
      </c>
      <c r="D340" s="640" t="s">
        <v>469</v>
      </c>
      <c r="E340" s="640" t="s">
        <v>856</v>
      </c>
      <c r="F340" s="639" t="s">
        <v>1643</v>
      </c>
      <c r="G340" s="638"/>
      <c r="H340" s="642">
        <v>5</v>
      </c>
      <c r="I340" s="642">
        <v>5</v>
      </c>
      <c r="J340" s="705">
        <v>12790</v>
      </c>
      <c r="K340" s="643"/>
      <c r="L340" s="1047">
        <f t="shared" si="44"/>
        <v>0</v>
      </c>
      <c r="M340" s="580">
        <f t="shared" si="45"/>
        <v>0</v>
      </c>
      <c r="N340" s="898">
        <f t="shared" si="46"/>
        <v>63950</v>
      </c>
      <c r="O340" s="898">
        <f t="shared" si="47"/>
        <v>63950</v>
      </c>
      <c r="P340" s="638"/>
      <c r="Q340" s="638" t="s">
        <v>3779</v>
      </c>
      <c r="R340" s="639" t="s">
        <v>284</v>
      </c>
      <c r="S340" s="639" t="s">
        <v>336</v>
      </c>
      <c r="T340" s="639" t="s">
        <v>73</v>
      </c>
      <c r="U340" s="639"/>
    </row>
    <row r="341" spans="1:21" s="34" customFormat="1" ht="20.25" customHeight="1">
      <c r="A341" s="639" t="s">
        <v>110</v>
      </c>
      <c r="B341" s="638" t="s">
        <v>4440</v>
      </c>
      <c r="C341" s="639" t="s">
        <v>64</v>
      </c>
      <c r="D341" s="640" t="s">
        <v>469</v>
      </c>
      <c r="E341" s="640" t="s">
        <v>856</v>
      </c>
      <c r="F341" s="639" t="s">
        <v>2465</v>
      </c>
      <c r="G341" s="638"/>
      <c r="H341" s="642">
        <v>6</v>
      </c>
      <c r="I341" s="642">
        <v>6</v>
      </c>
      <c r="J341" s="705">
        <v>47700</v>
      </c>
      <c r="K341" s="643"/>
      <c r="L341" s="1047">
        <f t="shared" si="44"/>
        <v>0</v>
      </c>
      <c r="M341" s="580">
        <f t="shared" si="45"/>
        <v>0</v>
      </c>
      <c r="N341" s="898">
        <f t="shared" si="46"/>
        <v>286200</v>
      </c>
      <c r="O341" s="898">
        <f t="shared" si="47"/>
        <v>286200</v>
      </c>
      <c r="P341" s="638"/>
      <c r="Q341" s="638"/>
      <c r="R341" s="639" t="s">
        <v>284</v>
      </c>
      <c r="S341" s="639" t="s">
        <v>358</v>
      </c>
      <c r="T341" s="639" t="s">
        <v>73</v>
      </c>
      <c r="U341" s="639"/>
    </row>
    <row r="342" spans="1:21" s="34" customFormat="1" ht="20.25" customHeight="1">
      <c r="A342" s="639" t="s">
        <v>110</v>
      </c>
      <c r="B342" s="638" t="s">
        <v>4440</v>
      </c>
      <c r="C342" s="639" t="s">
        <v>64</v>
      </c>
      <c r="D342" s="640" t="s">
        <v>469</v>
      </c>
      <c r="E342" s="640" t="s">
        <v>856</v>
      </c>
      <c r="F342" s="639" t="s">
        <v>1331</v>
      </c>
      <c r="G342" s="638"/>
      <c r="H342" s="642">
        <v>6</v>
      </c>
      <c r="I342" s="642">
        <v>6</v>
      </c>
      <c r="J342" s="705">
        <v>9000</v>
      </c>
      <c r="K342" s="643"/>
      <c r="L342" s="1047">
        <f t="shared" si="44"/>
        <v>0</v>
      </c>
      <c r="M342" s="580">
        <f t="shared" si="45"/>
        <v>0</v>
      </c>
      <c r="N342" s="898">
        <f t="shared" si="46"/>
        <v>54000</v>
      </c>
      <c r="O342" s="898">
        <f t="shared" si="47"/>
        <v>54000</v>
      </c>
      <c r="P342" s="638"/>
      <c r="Q342" s="638"/>
      <c r="R342" s="639" t="s">
        <v>284</v>
      </c>
      <c r="S342" s="639" t="s">
        <v>336</v>
      </c>
      <c r="T342" s="639" t="s">
        <v>73</v>
      </c>
      <c r="U342" s="639"/>
    </row>
    <row r="343" spans="1:21" s="34" customFormat="1" ht="20.25" customHeight="1">
      <c r="A343" s="639" t="s">
        <v>110</v>
      </c>
      <c r="B343" s="638" t="s">
        <v>4440</v>
      </c>
      <c r="C343" s="639" t="s">
        <v>64</v>
      </c>
      <c r="D343" s="640" t="s">
        <v>469</v>
      </c>
      <c r="E343" s="640" t="s">
        <v>856</v>
      </c>
      <c r="F343" s="639" t="s">
        <v>337</v>
      </c>
      <c r="G343" s="638"/>
      <c r="H343" s="642">
        <v>6</v>
      </c>
      <c r="I343" s="642">
        <v>6</v>
      </c>
      <c r="J343" s="705">
        <v>18900</v>
      </c>
      <c r="K343" s="643"/>
      <c r="L343" s="1047">
        <f t="shared" si="44"/>
        <v>0</v>
      </c>
      <c r="M343" s="580">
        <f t="shared" si="45"/>
        <v>0</v>
      </c>
      <c r="N343" s="898">
        <f t="shared" si="46"/>
        <v>113400</v>
      </c>
      <c r="O343" s="898">
        <f t="shared" si="47"/>
        <v>113400</v>
      </c>
      <c r="P343" s="638"/>
      <c r="Q343" s="638"/>
      <c r="R343" s="639" t="s">
        <v>284</v>
      </c>
      <c r="S343" s="639" t="s">
        <v>336</v>
      </c>
      <c r="T343" s="639" t="s">
        <v>73</v>
      </c>
      <c r="U343" s="639"/>
    </row>
    <row r="344" spans="1:21" s="34" customFormat="1" ht="20.25" customHeight="1">
      <c r="A344" s="639" t="s">
        <v>110</v>
      </c>
      <c r="B344" s="638" t="s">
        <v>4440</v>
      </c>
      <c r="C344" s="639" t="s">
        <v>64</v>
      </c>
      <c r="D344" s="640" t="s">
        <v>469</v>
      </c>
      <c r="E344" s="640" t="s">
        <v>856</v>
      </c>
      <c r="F344" s="639" t="s">
        <v>1575</v>
      </c>
      <c r="G344" s="638"/>
      <c r="H344" s="642">
        <v>52</v>
      </c>
      <c r="I344" s="642">
        <v>52</v>
      </c>
      <c r="J344" s="705">
        <v>8286</v>
      </c>
      <c r="K344" s="643"/>
      <c r="L344" s="1047">
        <f t="shared" si="44"/>
        <v>0</v>
      </c>
      <c r="M344" s="580">
        <f t="shared" si="45"/>
        <v>0</v>
      </c>
      <c r="N344" s="898">
        <f t="shared" si="46"/>
        <v>430872</v>
      </c>
      <c r="O344" s="898">
        <f t="shared" si="47"/>
        <v>430872</v>
      </c>
      <c r="P344" s="638"/>
      <c r="Q344" s="638" t="s">
        <v>3781</v>
      </c>
      <c r="R344" s="639" t="s">
        <v>284</v>
      </c>
      <c r="S344" s="639" t="s">
        <v>336</v>
      </c>
      <c r="T344" s="639" t="s">
        <v>73</v>
      </c>
      <c r="U344" s="639"/>
    </row>
    <row r="345" spans="1:21" s="34" customFormat="1" ht="20.25" customHeight="1">
      <c r="A345" s="639" t="s">
        <v>110</v>
      </c>
      <c r="B345" s="638" t="s">
        <v>4440</v>
      </c>
      <c r="C345" s="639" t="s">
        <v>64</v>
      </c>
      <c r="D345" s="640" t="s">
        <v>469</v>
      </c>
      <c r="E345" s="640" t="s">
        <v>856</v>
      </c>
      <c r="F345" s="639" t="s">
        <v>882</v>
      </c>
      <c r="G345" s="638"/>
      <c r="H345" s="642">
        <v>52</v>
      </c>
      <c r="I345" s="642">
        <v>52</v>
      </c>
      <c r="J345" s="705">
        <v>9782</v>
      </c>
      <c r="K345" s="643"/>
      <c r="L345" s="1047">
        <f t="shared" si="44"/>
        <v>0</v>
      </c>
      <c r="M345" s="580">
        <f t="shared" si="45"/>
        <v>0</v>
      </c>
      <c r="N345" s="898">
        <f t="shared" si="46"/>
        <v>508664</v>
      </c>
      <c r="O345" s="898">
        <f t="shared" si="47"/>
        <v>508664</v>
      </c>
      <c r="P345" s="638"/>
      <c r="Q345" s="638" t="s">
        <v>3781</v>
      </c>
      <c r="R345" s="639" t="s">
        <v>284</v>
      </c>
      <c r="S345" s="639" t="s">
        <v>336</v>
      </c>
      <c r="T345" s="639" t="s">
        <v>73</v>
      </c>
      <c r="U345" s="639"/>
    </row>
    <row r="346" spans="1:21" s="34" customFormat="1" ht="20.25" customHeight="1">
      <c r="A346" s="639" t="s">
        <v>110</v>
      </c>
      <c r="B346" s="638" t="s">
        <v>4440</v>
      </c>
      <c r="C346" s="639" t="s">
        <v>64</v>
      </c>
      <c r="D346" s="640" t="s">
        <v>469</v>
      </c>
      <c r="E346" s="640" t="s">
        <v>856</v>
      </c>
      <c r="F346" s="639" t="s">
        <v>3782</v>
      </c>
      <c r="G346" s="638"/>
      <c r="H346" s="642">
        <v>2</v>
      </c>
      <c r="I346" s="642">
        <v>2</v>
      </c>
      <c r="J346" s="705">
        <v>46355</v>
      </c>
      <c r="K346" s="643"/>
      <c r="L346" s="1047">
        <f t="shared" si="44"/>
        <v>0</v>
      </c>
      <c r="M346" s="580">
        <f t="shared" si="45"/>
        <v>0</v>
      </c>
      <c r="N346" s="898">
        <f t="shared" si="46"/>
        <v>92710</v>
      </c>
      <c r="O346" s="898">
        <f t="shared" si="47"/>
        <v>92710</v>
      </c>
      <c r="P346" s="638"/>
      <c r="Q346" s="638" t="s">
        <v>2577</v>
      </c>
      <c r="R346" s="639" t="s">
        <v>284</v>
      </c>
      <c r="S346" s="639" t="s">
        <v>271</v>
      </c>
      <c r="T346" s="639" t="s">
        <v>73</v>
      </c>
      <c r="U346" s="639"/>
    </row>
    <row r="347" spans="1:21" s="34" customFormat="1" ht="20.25" customHeight="1">
      <c r="A347" s="639" t="s">
        <v>110</v>
      </c>
      <c r="B347" s="638" t="s">
        <v>4440</v>
      </c>
      <c r="C347" s="639" t="s">
        <v>64</v>
      </c>
      <c r="D347" s="640" t="s">
        <v>469</v>
      </c>
      <c r="E347" s="640" t="s">
        <v>856</v>
      </c>
      <c r="F347" s="639" t="s">
        <v>880</v>
      </c>
      <c r="G347" s="638"/>
      <c r="H347" s="642">
        <v>2</v>
      </c>
      <c r="I347" s="642">
        <v>2</v>
      </c>
      <c r="J347" s="705">
        <v>3484</v>
      </c>
      <c r="K347" s="643"/>
      <c r="L347" s="1047">
        <f t="shared" si="44"/>
        <v>0</v>
      </c>
      <c r="M347" s="580">
        <f t="shared" si="45"/>
        <v>0</v>
      </c>
      <c r="N347" s="898">
        <f t="shared" si="46"/>
        <v>6968</v>
      </c>
      <c r="O347" s="898">
        <f t="shared" si="47"/>
        <v>6968</v>
      </c>
      <c r="P347" s="638"/>
      <c r="Q347" s="638" t="s">
        <v>2577</v>
      </c>
      <c r="R347" s="639" t="s">
        <v>284</v>
      </c>
      <c r="S347" s="639" t="s">
        <v>336</v>
      </c>
      <c r="T347" s="639" t="s">
        <v>73</v>
      </c>
      <c r="U347" s="639"/>
    </row>
    <row r="348" spans="1:21" s="34" customFormat="1" ht="20.25" customHeight="1">
      <c r="A348" s="639" t="s">
        <v>110</v>
      </c>
      <c r="B348" s="638" t="s">
        <v>4440</v>
      </c>
      <c r="C348" s="639" t="s">
        <v>64</v>
      </c>
      <c r="D348" s="640" t="s">
        <v>469</v>
      </c>
      <c r="E348" s="640" t="s">
        <v>856</v>
      </c>
      <c r="F348" s="639" t="s">
        <v>881</v>
      </c>
      <c r="G348" s="638"/>
      <c r="H348" s="642">
        <v>2</v>
      </c>
      <c r="I348" s="642">
        <v>2</v>
      </c>
      <c r="J348" s="705">
        <v>10452</v>
      </c>
      <c r="K348" s="643"/>
      <c r="L348" s="1047">
        <f t="shared" si="44"/>
        <v>0</v>
      </c>
      <c r="M348" s="580">
        <f t="shared" si="45"/>
        <v>0</v>
      </c>
      <c r="N348" s="898">
        <f t="shared" si="46"/>
        <v>20904</v>
      </c>
      <c r="O348" s="898">
        <f t="shared" si="47"/>
        <v>20904</v>
      </c>
      <c r="P348" s="638"/>
      <c r="Q348" s="638" t="s">
        <v>2577</v>
      </c>
      <c r="R348" s="639" t="s">
        <v>284</v>
      </c>
      <c r="S348" s="639" t="s">
        <v>336</v>
      </c>
      <c r="T348" s="639" t="s">
        <v>73</v>
      </c>
      <c r="U348" s="639"/>
    </row>
    <row r="349" spans="1:21" s="34" customFormat="1" ht="20.25" customHeight="1">
      <c r="A349" s="639" t="s">
        <v>110</v>
      </c>
      <c r="B349" s="638" t="s">
        <v>4440</v>
      </c>
      <c r="C349" s="639" t="s">
        <v>64</v>
      </c>
      <c r="D349" s="640" t="s">
        <v>469</v>
      </c>
      <c r="E349" s="640" t="s">
        <v>856</v>
      </c>
      <c r="F349" s="639" t="s">
        <v>880</v>
      </c>
      <c r="G349" s="638"/>
      <c r="H349" s="642">
        <v>2</v>
      </c>
      <c r="I349" s="642">
        <v>2</v>
      </c>
      <c r="J349" s="705">
        <v>3484</v>
      </c>
      <c r="K349" s="643"/>
      <c r="L349" s="1047">
        <f t="shared" si="44"/>
        <v>0</v>
      </c>
      <c r="M349" s="580">
        <f t="shared" si="45"/>
        <v>0</v>
      </c>
      <c r="N349" s="898">
        <f t="shared" si="46"/>
        <v>6968</v>
      </c>
      <c r="O349" s="898">
        <f t="shared" si="47"/>
        <v>6968</v>
      </c>
      <c r="P349" s="638"/>
      <c r="Q349" s="638" t="s">
        <v>2577</v>
      </c>
      <c r="R349" s="639" t="s">
        <v>284</v>
      </c>
      <c r="S349" s="639" t="s">
        <v>336</v>
      </c>
      <c r="T349" s="639" t="s">
        <v>73</v>
      </c>
      <c r="U349" s="639"/>
    </row>
    <row r="350" spans="1:21" s="34" customFormat="1" ht="20.25" customHeight="1">
      <c r="A350" s="639" t="s">
        <v>110</v>
      </c>
      <c r="B350" s="638" t="s">
        <v>4440</v>
      </c>
      <c r="C350" s="639" t="s">
        <v>64</v>
      </c>
      <c r="D350" s="640" t="s">
        <v>469</v>
      </c>
      <c r="E350" s="640" t="s">
        <v>856</v>
      </c>
      <c r="F350" s="639" t="s">
        <v>882</v>
      </c>
      <c r="G350" s="638"/>
      <c r="H350" s="642">
        <v>2</v>
      </c>
      <c r="I350" s="642">
        <v>2</v>
      </c>
      <c r="J350" s="705">
        <v>8226</v>
      </c>
      <c r="K350" s="643"/>
      <c r="L350" s="1047">
        <f t="shared" si="44"/>
        <v>0</v>
      </c>
      <c r="M350" s="580">
        <f t="shared" si="45"/>
        <v>0</v>
      </c>
      <c r="N350" s="898">
        <f t="shared" si="46"/>
        <v>16452</v>
      </c>
      <c r="O350" s="898">
        <f t="shared" si="47"/>
        <v>16452</v>
      </c>
      <c r="P350" s="638"/>
      <c r="Q350" s="638" t="s">
        <v>2577</v>
      </c>
      <c r="R350" s="639" t="s">
        <v>284</v>
      </c>
      <c r="S350" s="639" t="s">
        <v>336</v>
      </c>
      <c r="T350" s="639" t="s">
        <v>73</v>
      </c>
      <c r="U350" s="639"/>
    </row>
    <row r="351" spans="1:21" s="34" customFormat="1" ht="20.25" customHeight="1">
      <c r="A351" s="639" t="s">
        <v>110</v>
      </c>
      <c r="B351" s="638" t="s">
        <v>4440</v>
      </c>
      <c r="C351" s="639" t="s">
        <v>64</v>
      </c>
      <c r="D351" s="640" t="s">
        <v>469</v>
      </c>
      <c r="E351" s="640" t="s">
        <v>856</v>
      </c>
      <c r="F351" s="639" t="s">
        <v>774</v>
      </c>
      <c r="G351" s="638"/>
      <c r="H351" s="642">
        <v>28</v>
      </c>
      <c r="I351" s="642">
        <v>28</v>
      </c>
      <c r="J351" s="705">
        <v>124200</v>
      </c>
      <c r="K351" s="643"/>
      <c r="L351" s="1047">
        <f t="shared" si="44"/>
        <v>0</v>
      </c>
      <c r="M351" s="580">
        <f t="shared" si="45"/>
        <v>0</v>
      </c>
      <c r="N351" s="898">
        <f t="shared" si="46"/>
        <v>3477600</v>
      </c>
      <c r="O351" s="898">
        <f t="shared" si="47"/>
        <v>3477600</v>
      </c>
      <c r="P351" s="638"/>
      <c r="Q351" s="638" t="s">
        <v>3783</v>
      </c>
      <c r="R351" s="639" t="s">
        <v>284</v>
      </c>
      <c r="S351" s="639" t="s">
        <v>360</v>
      </c>
      <c r="T351" s="639" t="s">
        <v>73</v>
      </c>
      <c r="U351" s="639"/>
    </row>
    <row r="352" spans="1:21" s="34" customFormat="1" ht="20.25" customHeight="1">
      <c r="A352" s="639" t="s">
        <v>110</v>
      </c>
      <c r="B352" s="638" t="s">
        <v>4440</v>
      </c>
      <c r="C352" s="639" t="s">
        <v>64</v>
      </c>
      <c r="D352" s="640" t="s">
        <v>469</v>
      </c>
      <c r="E352" s="640" t="s">
        <v>856</v>
      </c>
      <c r="F352" s="639" t="s">
        <v>757</v>
      </c>
      <c r="G352" s="638"/>
      <c r="H352" s="642">
        <v>82</v>
      </c>
      <c r="I352" s="642">
        <v>82</v>
      </c>
      <c r="J352" s="705">
        <v>21150</v>
      </c>
      <c r="K352" s="643"/>
      <c r="L352" s="1047">
        <f t="shared" si="44"/>
        <v>0</v>
      </c>
      <c r="M352" s="580">
        <f t="shared" si="45"/>
        <v>0</v>
      </c>
      <c r="N352" s="898">
        <f t="shared" si="46"/>
        <v>1734300</v>
      </c>
      <c r="O352" s="898">
        <f t="shared" si="47"/>
        <v>1734300</v>
      </c>
      <c r="P352" s="638"/>
      <c r="Q352" s="638"/>
      <c r="R352" s="639" t="s">
        <v>284</v>
      </c>
      <c r="S352" s="639" t="s">
        <v>336</v>
      </c>
      <c r="T352" s="639" t="s">
        <v>73</v>
      </c>
      <c r="U352" s="639"/>
    </row>
    <row r="353" spans="1:21" s="34" customFormat="1" ht="20.25" customHeight="1">
      <c r="A353" s="639" t="s">
        <v>110</v>
      </c>
      <c r="B353" s="638" t="s">
        <v>4440</v>
      </c>
      <c r="C353" s="639" t="s">
        <v>64</v>
      </c>
      <c r="D353" s="640" t="s">
        <v>469</v>
      </c>
      <c r="E353" s="640" t="s">
        <v>856</v>
      </c>
      <c r="F353" s="639" t="s">
        <v>2323</v>
      </c>
      <c r="G353" s="638"/>
      <c r="H353" s="642">
        <v>2</v>
      </c>
      <c r="I353" s="642">
        <v>2</v>
      </c>
      <c r="J353" s="705">
        <v>63000</v>
      </c>
      <c r="K353" s="643"/>
      <c r="L353" s="1047">
        <f t="shared" si="44"/>
        <v>0</v>
      </c>
      <c r="M353" s="580">
        <f t="shared" si="45"/>
        <v>0</v>
      </c>
      <c r="N353" s="898">
        <f t="shared" si="46"/>
        <v>126000</v>
      </c>
      <c r="O353" s="898">
        <f t="shared" si="47"/>
        <v>126000</v>
      </c>
      <c r="P353" s="638"/>
      <c r="Q353" s="638"/>
      <c r="R353" s="639" t="s">
        <v>284</v>
      </c>
      <c r="S353" s="639" t="s">
        <v>336</v>
      </c>
      <c r="T353" s="639" t="s">
        <v>73</v>
      </c>
      <c r="U353" s="639"/>
    </row>
    <row r="354" spans="1:21" s="34" customFormat="1" ht="20.25" customHeight="1">
      <c r="A354" s="639" t="s">
        <v>110</v>
      </c>
      <c r="B354" s="638" t="s">
        <v>4440</v>
      </c>
      <c r="C354" s="639" t="s">
        <v>64</v>
      </c>
      <c r="D354" s="640" t="s">
        <v>469</v>
      </c>
      <c r="E354" s="640" t="s">
        <v>856</v>
      </c>
      <c r="F354" s="639" t="s">
        <v>2322</v>
      </c>
      <c r="G354" s="638"/>
      <c r="H354" s="642">
        <v>2</v>
      </c>
      <c r="I354" s="642">
        <v>2</v>
      </c>
      <c r="J354" s="705">
        <v>91800</v>
      </c>
      <c r="K354" s="643"/>
      <c r="L354" s="1047">
        <f t="shared" si="44"/>
        <v>0</v>
      </c>
      <c r="M354" s="580">
        <f t="shared" si="45"/>
        <v>0</v>
      </c>
      <c r="N354" s="898">
        <f t="shared" si="46"/>
        <v>183600</v>
      </c>
      <c r="O354" s="898">
        <f t="shared" si="47"/>
        <v>183600</v>
      </c>
      <c r="P354" s="638"/>
      <c r="Q354" s="638"/>
      <c r="R354" s="639" t="s">
        <v>284</v>
      </c>
      <c r="S354" s="639" t="s">
        <v>336</v>
      </c>
      <c r="T354" s="639" t="s">
        <v>73</v>
      </c>
      <c r="U354" s="639"/>
    </row>
    <row r="355" spans="1:21" s="34" customFormat="1" ht="20.25" customHeight="1">
      <c r="A355" s="639" t="s">
        <v>110</v>
      </c>
      <c r="B355" s="638" t="s">
        <v>4440</v>
      </c>
      <c r="C355" s="639" t="s">
        <v>64</v>
      </c>
      <c r="D355" s="640" t="s">
        <v>469</v>
      </c>
      <c r="E355" s="640" t="s">
        <v>856</v>
      </c>
      <c r="F355" s="639" t="s">
        <v>778</v>
      </c>
      <c r="G355" s="638"/>
      <c r="H355" s="642">
        <v>2</v>
      </c>
      <c r="I355" s="642">
        <v>2</v>
      </c>
      <c r="J355" s="705">
        <v>95400</v>
      </c>
      <c r="K355" s="643"/>
      <c r="L355" s="1047">
        <f t="shared" si="44"/>
        <v>0</v>
      </c>
      <c r="M355" s="580">
        <f t="shared" si="45"/>
        <v>0</v>
      </c>
      <c r="N355" s="898">
        <f t="shared" si="46"/>
        <v>190800</v>
      </c>
      <c r="O355" s="898">
        <f t="shared" si="47"/>
        <v>190800</v>
      </c>
      <c r="P355" s="638"/>
      <c r="Q355" s="638"/>
      <c r="R355" s="639" t="s">
        <v>284</v>
      </c>
      <c r="S355" s="639" t="s">
        <v>336</v>
      </c>
      <c r="T355" s="639" t="s">
        <v>73</v>
      </c>
      <c r="U355" s="639"/>
    </row>
    <row r="356" spans="1:21" s="34" customFormat="1" ht="20.25" customHeight="1">
      <c r="A356" s="639" t="s">
        <v>110</v>
      </c>
      <c r="B356" s="638" t="s">
        <v>4440</v>
      </c>
      <c r="C356" s="639" t="s">
        <v>64</v>
      </c>
      <c r="D356" s="640" t="s">
        <v>469</v>
      </c>
      <c r="E356" s="640" t="s">
        <v>856</v>
      </c>
      <c r="F356" s="639" t="s">
        <v>782</v>
      </c>
      <c r="G356" s="638"/>
      <c r="H356" s="642">
        <v>2</v>
      </c>
      <c r="I356" s="642">
        <v>2</v>
      </c>
      <c r="J356" s="705">
        <v>124200</v>
      </c>
      <c r="K356" s="643"/>
      <c r="L356" s="1047">
        <f t="shared" si="44"/>
        <v>0</v>
      </c>
      <c r="M356" s="580">
        <f t="shared" si="45"/>
        <v>0</v>
      </c>
      <c r="N356" s="898">
        <f t="shared" si="46"/>
        <v>248400</v>
      </c>
      <c r="O356" s="898">
        <f t="shared" si="47"/>
        <v>248400</v>
      </c>
      <c r="P356" s="638"/>
      <c r="Q356" s="638"/>
      <c r="R356" s="639" t="s">
        <v>284</v>
      </c>
      <c r="S356" s="639" t="s">
        <v>336</v>
      </c>
      <c r="T356" s="639" t="s">
        <v>73</v>
      </c>
      <c r="U356" s="639"/>
    </row>
    <row r="357" spans="1:21" s="34" customFormat="1" ht="20.25" customHeight="1">
      <c r="A357" s="639" t="s">
        <v>195</v>
      </c>
      <c r="B357" s="638" t="s">
        <v>4441</v>
      </c>
      <c r="C357" s="639" t="s">
        <v>56</v>
      </c>
      <c r="D357" s="640" t="s">
        <v>952</v>
      </c>
      <c r="E357" s="640" t="s">
        <v>1146</v>
      </c>
      <c r="F357" s="639" t="s">
        <v>3835</v>
      </c>
      <c r="G357" s="638"/>
      <c r="H357" s="642">
        <v>200</v>
      </c>
      <c r="I357" s="642">
        <v>200</v>
      </c>
      <c r="J357" s="705">
        <v>128000</v>
      </c>
      <c r="K357" s="643"/>
      <c r="L357" s="1047">
        <f t="shared" si="44"/>
        <v>0</v>
      </c>
      <c r="M357" s="580">
        <f t="shared" si="45"/>
        <v>0</v>
      </c>
      <c r="N357" s="898">
        <f t="shared" si="46"/>
        <v>25600000</v>
      </c>
      <c r="O357" s="898">
        <f t="shared" si="47"/>
        <v>25600000</v>
      </c>
      <c r="P357" s="638" t="s">
        <v>1623</v>
      </c>
      <c r="Q357" s="638"/>
      <c r="R357" s="639" t="s">
        <v>759</v>
      </c>
      <c r="S357" s="639" t="s">
        <v>281</v>
      </c>
      <c r="T357" s="639" t="s">
        <v>70</v>
      </c>
      <c r="U357" s="639"/>
    </row>
    <row r="358" spans="1:21" s="34" customFormat="1" ht="20.25" customHeight="1">
      <c r="A358" s="639" t="s">
        <v>2895</v>
      </c>
      <c r="B358" s="638" t="s">
        <v>4442</v>
      </c>
      <c r="C358" s="639" t="s">
        <v>425</v>
      </c>
      <c r="D358" s="640" t="s">
        <v>1146</v>
      </c>
      <c r="E358" s="640" t="s">
        <v>991</v>
      </c>
      <c r="F358" s="639" t="s">
        <v>3837</v>
      </c>
      <c r="G358" s="638"/>
      <c r="H358" s="642">
        <v>32</v>
      </c>
      <c r="I358" s="642">
        <v>32</v>
      </c>
      <c r="J358" s="705">
        <v>191836</v>
      </c>
      <c r="K358" s="643"/>
      <c r="L358" s="1047">
        <f t="shared" si="44"/>
        <v>0</v>
      </c>
      <c r="M358" s="580">
        <f t="shared" si="45"/>
        <v>0</v>
      </c>
      <c r="N358" s="898">
        <f t="shared" si="46"/>
        <v>6138752</v>
      </c>
      <c r="O358" s="898">
        <f t="shared" si="47"/>
        <v>6138752</v>
      </c>
      <c r="P358" s="638" t="s">
        <v>1629</v>
      </c>
      <c r="Q358" s="638"/>
      <c r="R358" s="639" t="s">
        <v>372</v>
      </c>
      <c r="S358" s="639" t="s">
        <v>354</v>
      </c>
      <c r="T358" s="639" t="s">
        <v>70</v>
      </c>
      <c r="U358" s="639"/>
    </row>
    <row r="359" spans="1:21" s="34" customFormat="1" ht="20.25" customHeight="1">
      <c r="A359" s="639" t="s">
        <v>63</v>
      </c>
      <c r="B359" s="638" t="s">
        <v>4370</v>
      </c>
      <c r="C359" s="639" t="s">
        <v>1032</v>
      </c>
      <c r="D359" s="640" t="s">
        <v>952</v>
      </c>
      <c r="E359" s="640" t="s">
        <v>1146</v>
      </c>
      <c r="F359" s="639" t="s">
        <v>3838</v>
      </c>
      <c r="G359" s="638"/>
      <c r="H359" s="642">
        <v>34</v>
      </c>
      <c r="I359" s="642">
        <v>34</v>
      </c>
      <c r="J359" s="705">
        <v>637164</v>
      </c>
      <c r="K359" s="643"/>
      <c r="L359" s="1047">
        <f t="shared" si="44"/>
        <v>0</v>
      </c>
      <c r="M359" s="580">
        <f t="shared" si="45"/>
        <v>0</v>
      </c>
      <c r="N359" s="898">
        <f t="shared" si="46"/>
        <v>21663576</v>
      </c>
      <c r="O359" s="898">
        <f t="shared" si="47"/>
        <v>21663576</v>
      </c>
      <c r="P359" s="638" t="s">
        <v>2234</v>
      </c>
      <c r="Q359" s="638"/>
      <c r="R359" s="639" t="s">
        <v>90</v>
      </c>
      <c r="S359" s="639" t="s">
        <v>354</v>
      </c>
      <c r="T359" s="639" t="s">
        <v>70</v>
      </c>
      <c r="U359" s="639"/>
    </row>
    <row r="360" spans="1:21" s="34" customFormat="1" ht="20.25" customHeight="1">
      <c r="A360" s="639" t="s">
        <v>428</v>
      </c>
      <c r="B360" s="638" t="s">
        <v>4356</v>
      </c>
      <c r="C360" s="639" t="s">
        <v>64</v>
      </c>
      <c r="D360" s="640" t="s">
        <v>1446</v>
      </c>
      <c r="E360" s="640" t="s">
        <v>935</v>
      </c>
      <c r="F360" s="639" t="s">
        <v>3841</v>
      </c>
      <c r="G360" s="638"/>
      <c r="H360" s="642">
        <v>169</v>
      </c>
      <c r="I360" s="642">
        <v>169</v>
      </c>
      <c r="J360" s="705">
        <v>137000</v>
      </c>
      <c r="K360" s="643"/>
      <c r="L360" s="1047">
        <f t="shared" si="44"/>
        <v>0</v>
      </c>
      <c r="M360" s="580">
        <f t="shared" si="45"/>
        <v>0</v>
      </c>
      <c r="N360" s="898">
        <f t="shared" si="46"/>
        <v>23153000</v>
      </c>
      <c r="O360" s="898">
        <f t="shared" si="47"/>
        <v>23153000</v>
      </c>
      <c r="P360" s="638" t="s">
        <v>1623</v>
      </c>
      <c r="Q360" s="638"/>
      <c r="R360" s="639" t="s">
        <v>284</v>
      </c>
      <c r="S360" s="639" t="s">
        <v>281</v>
      </c>
      <c r="T360" s="639" t="s">
        <v>70</v>
      </c>
      <c r="U360" s="639"/>
    </row>
    <row r="361" spans="1:21" s="34" customFormat="1" ht="20.25" customHeight="1">
      <c r="A361" s="639" t="s">
        <v>467</v>
      </c>
      <c r="B361" s="638" t="s">
        <v>4349</v>
      </c>
      <c r="C361" s="639" t="s">
        <v>371</v>
      </c>
      <c r="D361" s="640" t="s">
        <v>991</v>
      </c>
      <c r="E361" s="640" t="s">
        <v>1146</v>
      </c>
      <c r="F361" s="639" t="s">
        <v>3839</v>
      </c>
      <c r="G361" s="638"/>
      <c r="H361" s="642">
        <v>30</v>
      </c>
      <c r="I361" s="642">
        <v>30</v>
      </c>
      <c r="J361" s="705">
        <v>204333</v>
      </c>
      <c r="K361" s="643"/>
      <c r="L361" s="1047">
        <f t="shared" si="44"/>
        <v>0</v>
      </c>
      <c r="M361" s="580">
        <f t="shared" si="45"/>
        <v>0</v>
      </c>
      <c r="N361" s="898">
        <f t="shared" si="46"/>
        <v>6129990</v>
      </c>
      <c r="O361" s="898">
        <f t="shared" si="47"/>
        <v>6129990</v>
      </c>
      <c r="P361" s="638" t="s">
        <v>1623</v>
      </c>
      <c r="Q361" s="638"/>
      <c r="R361" s="639" t="s">
        <v>1273</v>
      </c>
      <c r="S361" s="639" t="s">
        <v>354</v>
      </c>
      <c r="T361" s="639" t="s">
        <v>70</v>
      </c>
      <c r="U361" s="639"/>
    </row>
    <row r="362" spans="1:21" s="34" customFormat="1" ht="20.25" customHeight="1">
      <c r="A362" s="639" t="s">
        <v>735</v>
      </c>
      <c r="B362" s="638" t="s">
        <v>4443</v>
      </c>
      <c r="C362" s="639" t="s">
        <v>2168</v>
      </c>
      <c r="D362" s="640" t="s">
        <v>935</v>
      </c>
      <c r="E362" s="640" t="s">
        <v>991</v>
      </c>
      <c r="F362" s="639" t="s">
        <v>3156</v>
      </c>
      <c r="G362" s="638"/>
      <c r="H362" s="642">
        <v>973</v>
      </c>
      <c r="I362" s="642">
        <v>973</v>
      </c>
      <c r="J362" s="705">
        <v>190983</v>
      </c>
      <c r="K362" s="643"/>
      <c r="L362" s="1047">
        <f t="shared" si="44"/>
        <v>0</v>
      </c>
      <c r="M362" s="580">
        <f t="shared" si="45"/>
        <v>0</v>
      </c>
      <c r="N362" s="898">
        <f t="shared" si="46"/>
        <v>185826459</v>
      </c>
      <c r="O362" s="898">
        <f t="shared" si="47"/>
        <v>185826459</v>
      </c>
      <c r="P362" s="638" t="s">
        <v>1623</v>
      </c>
      <c r="Q362" s="638"/>
      <c r="R362" s="639" t="s">
        <v>3864</v>
      </c>
      <c r="S362" s="639" t="s">
        <v>354</v>
      </c>
      <c r="T362" s="639" t="s">
        <v>70</v>
      </c>
      <c r="U362" s="639"/>
    </row>
    <row r="363" spans="1:21" s="34" customFormat="1" ht="20.25" customHeight="1">
      <c r="A363" s="639" t="s">
        <v>781</v>
      </c>
      <c r="B363" s="638" t="s">
        <v>4443</v>
      </c>
      <c r="C363" s="639" t="s">
        <v>3151</v>
      </c>
      <c r="D363" s="640" t="s">
        <v>1446</v>
      </c>
      <c r="E363" s="640" t="s">
        <v>935</v>
      </c>
      <c r="F363" s="639" t="s">
        <v>3156</v>
      </c>
      <c r="G363" s="638"/>
      <c r="H363" s="642">
        <v>954</v>
      </c>
      <c r="I363" s="642">
        <v>954</v>
      </c>
      <c r="J363" s="705">
        <v>190983</v>
      </c>
      <c r="K363" s="643"/>
      <c r="L363" s="1047">
        <f t="shared" si="44"/>
        <v>0</v>
      </c>
      <c r="M363" s="580">
        <f t="shared" si="45"/>
        <v>0</v>
      </c>
      <c r="N363" s="898">
        <f t="shared" si="46"/>
        <v>182197782</v>
      </c>
      <c r="O363" s="898">
        <f t="shared" si="47"/>
        <v>182197782</v>
      </c>
      <c r="P363" s="638" t="s">
        <v>1623</v>
      </c>
      <c r="Q363" s="638"/>
      <c r="R363" s="639" t="s">
        <v>372</v>
      </c>
      <c r="S363" s="639" t="s">
        <v>354</v>
      </c>
      <c r="T363" s="639" t="s">
        <v>70</v>
      </c>
      <c r="U363" s="639"/>
    </row>
    <row r="364" spans="1:21" s="34" customFormat="1" ht="20.25" customHeight="1">
      <c r="A364" s="639" t="s">
        <v>428</v>
      </c>
      <c r="B364" s="638" t="s">
        <v>4356</v>
      </c>
      <c r="C364" s="639" t="s">
        <v>64</v>
      </c>
      <c r="D364" s="640" t="s">
        <v>1446</v>
      </c>
      <c r="E364" s="640" t="s">
        <v>935</v>
      </c>
      <c r="F364" s="639" t="s">
        <v>3839</v>
      </c>
      <c r="G364" s="638"/>
      <c r="H364" s="642">
        <v>273</v>
      </c>
      <c r="I364" s="642">
        <v>273</v>
      </c>
      <c r="J364" s="705">
        <v>140000</v>
      </c>
      <c r="K364" s="643"/>
      <c r="L364" s="1047">
        <f t="shared" si="44"/>
        <v>0</v>
      </c>
      <c r="M364" s="580">
        <f t="shared" si="45"/>
        <v>0</v>
      </c>
      <c r="N364" s="898">
        <f t="shared" si="46"/>
        <v>38220000</v>
      </c>
      <c r="O364" s="898">
        <f t="shared" si="47"/>
        <v>38220000</v>
      </c>
      <c r="P364" s="638" t="s">
        <v>1623</v>
      </c>
      <c r="Q364" s="638"/>
      <c r="R364" s="639" t="s">
        <v>284</v>
      </c>
      <c r="S364" s="639" t="s">
        <v>354</v>
      </c>
      <c r="T364" s="639" t="s">
        <v>70</v>
      </c>
      <c r="U364" s="639"/>
    </row>
    <row r="365" spans="1:21" s="34" customFormat="1" ht="20.25" customHeight="1">
      <c r="A365" s="639" t="s">
        <v>424</v>
      </c>
      <c r="B365" s="638" t="s">
        <v>4400</v>
      </c>
      <c r="C365" s="639" t="s">
        <v>425</v>
      </c>
      <c r="D365" s="640" t="s">
        <v>523</v>
      </c>
      <c r="E365" s="640" t="s">
        <v>1300</v>
      </c>
      <c r="F365" s="639" t="s">
        <v>3845</v>
      </c>
      <c r="G365" s="638"/>
      <c r="H365" s="642">
        <v>443</v>
      </c>
      <c r="I365" s="642">
        <v>443</v>
      </c>
      <c r="J365" s="705">
        <v>279382</v>
      </c>
      <c r="K365" s="643"/>
      <c r="L365" s="1047">
        <f t="shared" si="44"/>
        <v>0</v>
      </c>
      <c r="M365" s="580">
        <f t="shared" si="45"/>
        <v>0</v>
      </c>
      <c r="N365" s="898">
        <f t="shared" si="46"/>
        <v>123766226</v>
      </c>
      <c r="O365" s="898">
        <f t="shared" si="47"/>
        <v>123766226</v>
      </c>
      <c r="P365" s="638" t="s">
        <v>1623</v>
      </c>
      <c r="Q365" s="638"/>
      <c r="R365" s="639" t="s">
        <v>372</v>
      </c>
      <c r="S365" s="639" t="s">
        <v>354</v>
      </c>
      <c r="T365" s="639" t="s">
        <v>70</v>
      </c>
      <c r="U365" s="639"/>
    </row>
    <row r="366" spans="1:21" s="34" customFormat="1" ht="20.25" customHeight="1">
      <c r="A366" s="639" t="s">
        <v>424</v>
      </c>
      <c r="B366" s="638" t="s">
        <v>4400</v>
      </c>
      <c r="C366" s="639" t="s">
        <v>425</v>
      </c>
      <c r="D366" s="640" t="s">
        <v>523</v>
      </c>
      <c r="E366" s="640" t="s">
        <v>1300</v>
      </c>
      <c r="F366" s="639" t="s">
        <v>3846</v>
      </c>
      <c r="G366" s="638"/>
      <c r="H366" s="642">
        <v>48</v>
      </c>
      <c r="I366" s="642">
        <v>48</v>
      </c>
      <c r="J366" s="705">
        <v>293302</v>
      </c>
      <c r="K366" s="643"/>
      <c r="L366" s="1047">
        <f t="shared" si="44"/>
        <v>0</v>
      </c>
      <c r="M366" s="580">
        <f t="shared" si="45"/>
        <v>0</v>
      </c>
      <c r="N366" s="898">
        <f t="shared" si="46"/>
        <v>14078496</v>
      </c>
      <c r="O366" s="898">
        <f t="shared" si="47"/>
        <v>14078496</v>
      </c>
      <c r="P366" s="638" t="s">
        <v>1623</v>
      </c>
      <c r="Q366" s="638"/>
      <c r="R366" s="639" t="s">
        <v>372</v>
      </c>
      <c r="S366" s="639" t="s">
        <v>354</v>
      </c>
      <c r="T366" s="639" t="s">
        <v>70</v>
      </c>
      <c r="U366" s="639"/>
    </row>
    <row r="367" spans="1:21" s="34" customFormat="1" ht="20.25" customHeight="1">
      <c r="A367" s="639" t="s">
        <v>424</v>
      </c>
      <c r="B367" s="638" t="s">
        <v>4400</v>
      </c>
      <c r="C367" s="639" t="s">
        <v>425</v>
      </c>
      <c r="D367" s="640" t="s">
        <v>523</v>
      </c>
      <c r="E367" s="640" t="s">
        <v>1300</v>
      </c>
      <c r="F367" s="639" t="s">
        <v>3837</v>
      </c>
      <c r="G367" s="638"/>
      <c r="H367" s="642">
        <v>32</v>
      </c>
      <c r="I367" s="642">
        <v>32</v>
      </c>
      <c r="J367" s="705">
        <v>206196</v>
      </c>
      <c r="K367" s="643"/>
      <c r="L367" s="1047">
        <f t="shared" si="44"/>
        <v>0</v>
      </c>
      <c r="M367" s="580">
        <f t="shared" si="45"/>
        <v>0</v>
      </c>
      <c r="N367" s="898">
        <f t="shared" si="46"/>
        <v>6598272</v>
      </c>
      <c r="O367" s="898">
        <f t="shared" si="47"/>
        <v>6598272</v>
      </c>
      <c r="P367" s="638" t="s">
        <v>1629</v>
      </c>
      <c r="Q367" s="638"/>
      <c r="R367" s="639" t="s">
        <v>372</v>
      </c>
      <c r="S367" s="639" t="s">
        <v>354</v>
      </c>
      <c r="T367" s="639" t="s">
        <v>70</v>
      </c>
      <c r="U367" s="639"/>
    </row>
    <row r="368" spans="1:21" s="34" customFormat="1" ht="20.25" customHeight="1">
      <c r="A368" s="639" t="s">
        <v>351</v>
      </c>
      <c r="B368" s="638" t="s">
        <v>4394</v>
      </c>
      <c r="C368" s="639" t="s">
        <v>352</v>
      </c>
      <c r="D368" s="640" t="s">
        <v>991</v>
      </c>
      <c r="E368" s="640" t="s">
        <v>1146</v>
      </c>
      <c r="F368" s="639" t="s">
        <v>2983</v>
      </c>
      <c r="G368" s="638"/>
      <c r="H368" s="642">
        <v>100</v>
      </c>
      <c r="I368" s="642">
        <v>100</v>
      </c>
      <c r="J368" s="705">
        <v>287914</v>
      </c>
      <c r="K368" s="643">
        <v>29.3</v>
      </c>
      <c r="L368" s="1047">
        <f t="shared" si="44"/>
        <v>2930</v>
      </c>
      <c r="M368" s="580">
        <f t="shared" si="45"/>
        <v>2.93</v>
      </c>
      <c r="N368" s="898">
        <f t="shared" si="46"/>
        <v>28791400</v>
      </c>
      <c r="O368" s="898">
        <f t="shared" si="47"/>
        <v>28791400</v>
      </c>
      <c r="P368" s="638"/>
      <c r="Q368" s="638"/>
      <c r="R368" s="639" t="s">
        <v>761</v>
      </c>
      <c r="S368" s="639" t="s">
        <v>343</v>
      </c>
      <c r="T368" s="639" t="s">
        <v>60</v>
      </c>
      <c r="U368" s="639" t="s">
        <v>152</v>
      </c>
    </row>
    <row r="369" spans="1:21" s="34" customFormat="1" ht="20.25" customHeight="1">
      <c r="A369" s="639" t="s">
        <v>744</v>
      </c>
      <c r="B369" s="638" t="s">
        <v>4444</v>
      </c>
      <c r="C369" s="639" t="s">
        <v>1394</v>
      </c>
      <c r="D369" s="640" t="s">
        <v>990</v>
      </c>
      <c r="E369" s="640" t="s">
        <v>1200</v>
      </c>
      <c r="F369" s="639" t="s">
        <v>4136</v>
      </c>
      <c r="G369" s="638"/>
      <c r="H369" s="642">
        <v>1150</v>
      </c>
      <c r="I369" s="642">
        <v>1150</v>
      </c>
      <c r="J369" s="705">
        <v>126000</v>
      </c>
      <c r="K369" s="643">
        <v>0</v>
      </c>
      <c r="L369" s="1047">
        <f t="shared" si="44"/>
        <v>0</v>
      </c>
      <c r="M369" s="580">
        <f t="shared" si="45"/>
        <v>0</v>
      </c>
      <c r="N369" s="898">
        <f t="shared" si="46"/>
        <v>144900000</v>
      </c>
      <c r="O369" s="898">
        <f t="shared" si="47"/>
        <v>144900000</v>
      </c>
      <c r="P369" s="638"/>
      <c r="Q369" s="638" t="s">
        <v>3945</v>
      </c>
      <c r="R369" s="639" t="s">
        <v>372</v>
      </c>
      <c r="S369" s="639" t="s">
        <v>281</v>
      </c>
      <c r="T369" s="639" t="s">
        <v>70</v>
      </c>
      <c r="U369" s="639" t="s">
        <v>109</v>
      </c>
    </row>
    <row r="370" spans="1:21" s="34" customFormat="1" ht="20.25" customHeight="1">
      <c r="A370" s="639" t="s">
        <v>3562</v>
      </c>
      <c r="B370" s="638" t="s">
        <v>4445</v>
      </c>
      <c r="C370" s="639" t="s">
        <v>1171</v>
      </c>
      <c r="D370" s="640" t="s">
        <v>3279</v>
      </c>
      <c r="E370" s="640" t="s">
        <v>2561</v>
      </c>
      <c r="F370" s="639" t="s">
        <v>880</v>
      </c>
      <c r="G370" s="638"/>
      <c r="H370" s="642">
        <v>170</v>
      </c>
      <c r="I370" s="642">
        <v>170</v>
      </c>
      <c r="J370" s="705">
        <v>3933</v>
      </c>
      <c r="K370" s="643">
        <v>0</v>
      </c>
      <c r="L370" s="1047">
        <f t="shared" si="44"/>
        <v>0</v>
      </c>
      <c r="M370" s="580">
        <f t="shared" si="45"/>
        <v>0</v>
      </c>
      <c r="N370" s="898">
        <f t="shared" si="46"/>
        <v>668610</v>
      </c>
      <c r="O370" s="898">
        <f t="shared" si="47"/>
        <v>668610</v>
      </c>
      <c r="P370" s="638"/>
      <c r="Q370" s="638" t="s">
        <v>3962</v>
      </c>
      <c r="R370" s="639" t="s">
        <v>759</v>
      </c>
      <c r="S370" s="639" t="s">
        <v>336</v>
      </c>
      <c r="T370" s="639" t="s">
        <v>73</v>
      </c>
      <c r="U370" s="639" t="s">
        <v>1076</v>
      </c>
    </row>
    <row r="371" spans="1:21" s="34" customFormat="1" ht="20.25" customHeight="1">
      <c r="A371" s="639" t="s">
        <v>3562</v>
      </c>
      <c r="B371" s="638" t="s">
        <v>4445</v>
      </c>
      <c r="C371" s="639" t="s">
        <v>1171</v>
      </c>
      <c r="D371" s="640" t="s">
        <v>3279</v>
      </c>
      <c r="E371" s="640" t="s">
        <v>2561</v>
      </c>
      <c r="F371" s="639" t="s">
        <v>880</v>
      </c>
      <c r="G371" s="638"/>
      <c r="H371" s="642">
        <v>170</v>
      </c>
      <c r="I371" s="642">
        <v>170</v>
      </c>
      <c r="J371" s="705">
        <v>4449</v>
      </c>
      <c r="K371" s="643">
        <v>0</v>
      </c>
      <c r="L371" s="1047">
        <f t="shared" si="44"/>
        <v>0</v>
      </c>
      <c r="M371" s="580">
        <f t="shared" si="45"/>
        <v>0</v>
      </c>
      <c r="N371" s="898">
        <f t="shared" si="46"/>
        <v>756330</v>
      </c>
      <c r="O371" s="898">
        <f t="shared" si="47"/>
        <v>756330</v>
      </c>
      <c r="P371" s="638"/>
      <c r="Q371" s="638" t="s">
        <v>3965</v>
      </c>
      <c r="R371" s="639" t="s">
        <v>759</v>
      </c>
      <c r="S371" s="639" t="s">
        <v>336</v>
      </c>
      <c r="T371" s="639" t="s">
        <v>73</v>
      </c>
      <c r="U371" s="639" t="s">
        <v>1076</v>
      </c>
    </row>
    <row r="372" spans="1:21" s="34" customFormat="1" ht="20.25" customHeight="1">
      <c r="A372" s="639" t="s">
        <v>3562</v>
      </c>
      <c r="B372" s="638" t="s">
        <v>4445</v>
      </c>
      <c r="C372" s="639" t="s">
        <v>1171</v>
      </c>
      <c r="D372" s="640" t="s">
        <v>3279</v>
      </c>
      <c r="E372" s="640" t="s">
        <v>2561</v>
      </c>
      <c r="F372" s="639" t="s">
        <v>880</v>
      </c>
      <c r="G372" s="638"/>
      <c r="H372" s="642">
        <v>170</v>
      </c>
      <c r="I372" s="642">
        <v>170</v>
      </c>
      <c r="J372" s="705">
        <v>4449</v>
      </c>
      <c r="K372" s="643">
        <v>0</v>
      </c>
      <c r="L372" s="1047">
        <f t="shared" si="44"/>
        <v>0</v>
      </c>
      <c r="M372" s="580">
        <f t="shared" si="45"/>
        <v>0</v>
      </c>
      <c r="N372" s="898">
        <f t="shared" si="46"/>
        <v>756330</v>
      </c>
      <c r="O372" s="898">
        <f t="shared" si="47"/>
        <v>756330</v>
      </c>
      <c r="P372" s="638"/>
      <c r="Q372" s="638" t="s">
        <v>3965</v>
      </c>
      <c r="R372" s="639" t="s">
        <v>759</v>
      </c>
      <c r="S372" s="639" t="s">
        <v>336</v>
      </c>
      <c r="T372" s="639" t="s">
        <v>73</v>
      </c>
      <c r="U372" s="639" t="s">
        <v>1076</v>
      </c>
    </row>
    <row r="373" spans="1:21" s="34" customFormat="1" ht="20.25" customHeight="1">
      <c r="A373" s="639" t="s">
        <v>3562</v>
      </c>
      <c r="B373" s="638" t="s">
        <v>4445</v>
      </c>
      <c r="C373" s="639" t="s">
        <v>1171</v>
      </c>
      <c r="D373" s="640" t="s">
        <v>3279</v>
      </c>
      <c r="E373" s="640" t="s">
        <v>2561</v>
      </c>
      <c r="F373" s="639" t="s">
        <v>880</v>
      </c>
      <c r="G373" s="638"/>
      <c r="H373" s="642">
        <v>85</v>
      </c>
      <c r="I373" s="642">
        <v>85</v>
      </c>
      <c r="J373" s="705">
        <v>5802</v>
      </c>
      <c r="K373" s="643">
        <v>0</v>
      </c>
      <c r="L373" s="1047">
        <f t="shared" si="44"/>
        <v>0</v>
      </c>
      <c r="M373" s="580">
        <f t="shared" si="45"/>
        <v>0</v>
      </c>
      <c r="N373" s="898">
        <f t="shared" si="46"/>
        <v>493170</v>
      </c>
      <c r="O373" s="898">
        <f t="shared" si="47"/>
        <v>493170</v>
      </c>
      <c r="P373" s="638"/>
      <c r="Q373" s="638" t="s">
        <v>3958</v>
      </c>
      <c r="R373" s="639" t="s">
        <v>759</v>
      </c>
      <c r="S373" s="639" t="s">
        <v>336</v>
      </c>
      <c r="T373" s="639" t="s">
        <v>73</v>
      </c>
      <c r="U373" s="639" t="s">
        <v>1076</v>
      </c>
    </row>
    <row r="374" spans="1:21" s="34" customFormat="1" ht="20.25" customHeight="1">
      <c r="A374" s="639" t="s">
        <v>3562</v>
      </c>
      <c r="B374" s="638" t="s">
        <v>4445</v>
      </c>
      <c r="C374" s="639" t="s">
        <v>1171</v>
      </c>
      <c r="D374" s="640" t="s">
        <v>3279</v>
      </c>
      <c r="E374" s="640" t="s">
        <v>2561</v>
      </c>
      <c r="F374" s="639" t="s">
        <v>880</v>
      </c>
      <c r="G374" s="638"/>
      <c r="H374" s="642">
        <v>85</v>
      </c>
      <c r="I374" s="642">
        <v>85</v>
      </c>
      <c r="J374" s="705">
        <v>5802</v>
      </c>
      <c r="K374" s="643">
        <v>0</v>
      </c>
      <c r="L374" s="1047">
        <f t="shared" si="44"/>
        <v>0</v>
      </c>
      <c r="M374" s="580">
        <f t="shared" si="45"/>
        <v>0</v>
      </c>
      <c r="N374" s="898">
        <f t="shared" si="46"/>
        <v>493170</v>
      </c>
      <c r="O374" s="898">
        <f t="shared" si="47"/>
        <v>493170</v>
      </c>
      <c r="P374" s="638"/>
      <c r="Q374" s="638" t="s">
        <v>3958</v>
      </c>
      <c r="R374" s="639" t="s">
        <v>759</v>
      </c>
      <c r="S374" s="639" t="s">
        <v>336</v>
      </c>
      <c r="T374" s="639" t="s">
        <v>73</v>
      </c>
      <c r="U374" s="639" t="s">
        <v>1076</v>
      </c>
    </row>
    <row r="375" spans="1:21" s="34" customFormat="1" ht="20.25" customHeight="1">
      <c r="A375" s="639" t="s">
        <v>4011</v>
      </c>
      <c r="B375" s="638" t="s">
        <v>4446</v>
      </c>
      <c r="C375" s="639" t="s">
        <v>4013</v>
      </c>
      <c r="D375" s="640" t="s">
        <v>1197</v>
      </c>
      <c r="E375" s="640" t="s">
        <v>4343</v>
      </c>
      <c r="F375" s="639" t="s">
        <v>3183</v>
      </c>
      <c r="G375" s="638"/>
      <c r="H375" s="642">
        <v>40</v>
      </c>
      <c r="I375" s="642">
        <v>40</v>
      </c>
      <c r="J375" s="705">
        <v>186089</v>
      </c>
      <c r="K375" s="643">
        <v>0</v>
      </c>
      <c r="L375" s="1047">
        <f t="shared" si="44"/>
        <v>0</v>
      </c>
      <c r="M375" s="580">
        <f t="shared" si="45"/>
        <v>0</v>
      </c>
      <c r="N375" s="898">
        <f t="shared" si="46"/>
        <v>7443560</v>
      </c>
      <c r="O375" s="898">
        <f t="shared" si="47"/>
        <v>7443560</v>
      </c>
      <c r="P375" s="638"/>
      <c r="Q375" s="638" t="s">
        <v>4017</v>
      </c>
      <c r="R375" s="639" t="s">
        <v>759</v>
      </c>
      <c r="S375" s="639" t="s">
        <v>354</v>
      </c>
      <c r="T375" s="639" t="s">
        <v>70</v>
      </c>
      <c r="U375" s="639" t="s">
        <v>4015</v>
      </c>
    </row>
    <row r="376" spans="1:21" s="34" customFormat="1" ht="20.25" customHeight="1">
      <c r="A376" s="639" t="s">
        <v>4011</v>
      </c>
      <c r="B376" s="638" t="s">
        <v>4447</v>
      </c>
      <c r="C376" s="639" t="s">
        <v>4013</v>
      </c>
      <c r="D376" s="640" t="s">
        <v>4451</v>
      </c>
      <c r="E376" s="640" t="s">
        <v>3598</v>
      </c>
      <c r="F376" s="639" t="s">
        <v>880</v>
      </c>
      <c r="G376" s="638"/>
      <c r="H376" s="642">
        <v>663</v>
      </c>
      <c r="I376" s="642">
        <v>663</v>
      </c>
      <c r="J376" s="705">
        <v>2699</v>
      </c>
      <c r="K376" s="643">
        <v>0</v>
      </c>
      <c r="L376" s="1047">
        <f t="shared" si="44"/>
        <v>0</v>
      </c>
      <c r="M376" s="580">
        <f t="shared" si="45"/>
        <v>0</v>
      </c>
      <c r="N376" s="898">
        <f t="shared" si="46"/>
        <v>1789437</v>
      </c>
      <c r="O376" s="898">
        <f t="shared" si="47"/>
        <v>1789437</v>
      </c>
      <c r="P376" s="638"/>
      <c r="Q376" s="638" t="s">
        <v>4014</v>
      </c>
      <c r="R376" s="639" t="s">
        <v>759</v>
      </c>
      <c r="S376" s="639" t="s">
        <v>336</v>
      </c>
      <c r="T376" s="639" t="s">
        <v>73</v>
      </c>
      <c r="U376" s="639" t="s">
        <v>4015</v>
      </c>
    </row>
    <row r="377" spans="1:21" s="34" customFormat="1" ht="20.25" customHeight="1">
      <c r="A377" s="639" t="s">
        <v>4011</v>
      </c>
      <c r="B377" s="638" t="s">
        <v>4447</v>
      </c>
      <c r="C377" s="639" t="s">
        <v>4013</v>
      </c>
      <c r="D377" s="640" t="s">
        <v>4451</v>
      </c>
      <c r="E377" s="640" t="s">
        <v>3598</v>
      </c>
      <c r="F377" s="639" t="s">
        <v>880</v>
      </c>
      <c r="G377" s="638"/>
      <c r="H377" s="642">
        <v>115</v>
      </c>
      <c r="I377" s="642">
        <v>115</v>
      </c>
      <c r="J377" s="705">
        <v>2977</v>
      </c>
      <c r="K377" s="643">
        <v>0</v>
      </c>
      <c r="L377" s="1047">
        <f t="shared" si="44"/>
        <v>0</v>
      </c>
      <c r="M377" s="580">
        <f t="shared" si="45"/>
        <v>0</v>
      </c>
      <c r="N377" s="898">
        <f t="shared" si="46"/>
        <v>342355</v>
      </c>
      <c r="O377" s="898">
        <f t="shared" si="47"/>
        <v>342355</v>
      </c>
      <c r="P377" s="638"/>
      <c r="Q377" s="638" t="s">
        <v>4017</v>
      </c>
      <c r="R377" s="639" t="s">
        <v>759</v>
      </c>
      <c r="S377" s="639" t="s">
        <v>336</v>
      </c>
      <c r="T377" s="639" t="s">
        <v>73</v>
      </c>
      <c r="U377" s="639" t="s">
        <v>4015</v>
      </c>
    </row>
    <row r="378" spans="1:21" s="34" customFormat="1" ht="20.25" customHeight="1">
      <c r="A378" s="639" t="s">
        <v>4011</v>
      </c>
      <c r="B378" s="638" t="s">
        <v>4447</v>
      </c>
      <c r="C378" s="639" t="s">
        <v>4013</v>
      </c>
      <c r="D378" s="640" t="s">
        <v>4451</v>
      </c>
      <c r="E378" s="640" t="s">
        <v>2796</v>
      </c>
      <c r="F378" s="639" t="s">
        <v>3183</v>
      </c>
      <c r="G378" s="638"/>
      <c r="H378" s="642">
        <v>115</v>
      </c>
      <c r="I378" s="642">
        <v>115</v>
      </c>
      <c r="J378" s="705">
        <v>186089</v>
      </c>
      <c r="K378" s="643">
        <v>0</v>
      </c>
      <c r="L378" s="1047">
        <f t="shared" si="44"/>
        <v>0</v>
      </c>
      <c r="M378" s="580">
        <f t="shared" si="45"/>
        <v>0</v>
      </c>
      <c r="N378" s="898">
        <f t="shared" si="46"/>
        <v>21400235</v>
      </c>
      <c r="O378" s="898">
        <f t="shared" si="47"/>
        <v>21400235</v>
      </c>
      <c r="P378" s="638"/>
      <c r="Q378" s="638" t="s">
        <v>4017</v>
      </c>
      <c r="R378" s="639" t="s">
        <v>759</v>
      </c>
      <c r="S378" s="639" t="s">
        <v>354</v>
      </c>
      <c r="T378" s="639" t="s">
        <v>70</v>
      </c>
      <c r="U378" s="639" t="s">
        <v>4015</v>
      </c>
    </row>
    <row r="379" spans="1:21" s="34" customFormat="1" ht="20.25" customHeight="1">
      <c r="A379" s="639" t="s">
        <v>806</v>
      </c>
      <c r="B379" s="638" t="s">
        <v>4448</v>
      </c>
      <c r="C379" s="639" t="s">
        <v>371</v>
      </c>
      <c r="D379" s="640" t="s">
        <v>1146</v>
      </c>
      <c r="E379" s="640" t="s">
        <v>991</v>
      </c>
      <c r="F379" s="639" t="s">
        <v>880</v>
      </c>
      <c r="G379" s="638"/>
      <c r="H379" s="642">
        <v>330</v>
      </c>
      <c r="I379" s="642">
        <v>330</v>
      </c>
      <c r="J379" s="705">
        <v>3255</v>
      </c>
      <c r="K379" s="643">
        <v>0</v>
      </c>
      <c r="L379" s="1047">
        <f t="shared" si="44"/>
        <v>0</v>
      </c>
      <c r="M379" s="580">
        <f t="shared" si="45"/>
        <v>0</v>
      </c>
      <c r="N379" s="898">
        <f t="shared" si="46"/>
        <v>1074150</v>
      </c>
      <c r="O379" s="898">
        <f t="shared" si="47"/>
        <v>1074150</v>
      </c>
      <c r="P379" s="638"/>
      <c r="Q379" s="638" t="s">
        <v>598</v>
      </c>
      <c r="R379" s="639" t="s">
        <v>1273</v>
      </c>
      <c r="S379" s="639" t="s">
        <v>336</v>
      </c>
      <c r="T379" s="639" t="s">
        <v>73</v>
      </c>
      <c r="U379" s="639" t="s">
        <v>237</v>
      </c>
    </row>
    <row r="380" spans="1:21" s="34" customFormat="1" ht="20.25" customHeight="1">
      <c r="A380" s="639" t="s">
        <v>806</v>
      </c>
      <c r="B380" s="638" t="s">
        <v>4449</v>
      </c>
      <c r="C380" s="639" t="s">
        <v>371</v>
      </c>
      <c r="D380" s="640" t="s">
        <v>952</v>
      </c>
      <c r="E380" s="640" t="s">
        <v>991</v>
      </c>
      <c r="F380" s="639" t="s">
        <v>880</v>
      </c>
      <c r="G380" s="638"/>
      <c r="H380" s="642">
        <v>3</v>
      </c>
      <c r="I380" s="642">
        <v>3</v>
      </c>
      <c r="J380" s="705">
        <v>3574</v>
      </c>
      <c r="K380" s="643">
        <v>0</v>
      </c>
      <c r="L380" s="1047">
        <f t="shared" si="44"/>
        <v>0</v>
      </c>
      <c r="M380" s="580">
        <f t="shared" si="45"/>
        <v>0</v>
      </c>
      <c r="N380" s="898">
        <f t="shared" si="46"/>
        <v>10722</v>
      </c>
      <c r="O380" s="898">
        <f t="shared" si="47"/>
        <v>10722</v>
      </c>
      <c r="P380" s="638"/>
      <c r="Q380" s="638" t="s">
        <v>598</v>
      </c>
      <c r="R380" s="639" t="s">
        <v>1273</v>
      </c>
      <c r="S380" s="639" t="s">
        <v>336</v>
      </c>
      <c r="T380" s="639" t="s">
        <v>73</v>
      </c>
      <c r="U380" s="639" t="s">
        <v>237</v>
      </c>
    </row>
    <row r="381" spans="1:21" s="34" customFormat="1" ht="20.25" customHeight="1">
      <c r="A381" s="639" t="s">
        <v>806</v>
      </c>
      <c r="B381" s="638" t="s">
        <v>4449</v>
      </c>
      <c r="C381" s="639" t="s">
        <v>371</v>
      </c>
      <c r="D381" s="640" t="s">
        <v>952</v>
      </c>
      <c r="E381" s="640" t="s">
        <v>991</v>
      </c>
      <c r="F381" s="639" t="s">
        <v>440</v>
      </c>
      <c r="G381" s="638"/>
      <c r="H381" s="642">
        <v>3</v>
      </c>
      <c r="I381" s="642">
        <v>3</v>
      </c>
      <c r="J381" s="705">
        <v>228333</v>
      </c>
      <c r="K381" s="643">
        <v>36.9</v>
      </c>
      <c r="L381" s="1047">
        <f t="shared" si="44"/>
        <v>110.69999999999999</v>
      </c>
      <c r="M381" s="580">
        <f t="shared" si="45"/>
        <v>0.11069999999999999</v>
      </c>
      <c r="N381" s="898">
        <f t="shared" si="46"/>
        <v>684999</v>
      </c>
      <c r="O381" s="898">
        <f t="shared" si="47"/>
        <v>684999</v>
      </c>
      <c r="P381" s="638"/>
      <c r="Q381" s="638" t="s">
        <v>598</v>
      </c>
      <c r="R381" s="639" t="s">
        <v>1273</v>
      </c>
      <c r="S381" s="639" t="s">
        <v>327</v>
      </c>
      <c r="T381" s="639" t="s">
        <v>60</v>
      </c>
      <c r="U381" s="639" t="s">
        <v>237</v>
      </c>
    </row>
    <row r="382" spans="1:21" s="34" customFormat="1" ht="20.25" customHeight="1">
      <c r="A382" s="639" t="s">
        <v>806</v>
      </c>
      <c r="B382" s="638" t="s">
        <v>4449</v>
      </c>
      <c r="C382" s="639" t="s">
        <v>371</v>
      </c>
      <c r="D382" s="640" t="s">
        <v>952</v>
      </c>
      <c r="E382" s="640" t="s">
        <v>991</v>
      </c>
      <c r="F382" s="639" t="s">
        <v>629</v>
      </c>
      <c r="G382" s="638"/>
      <c r="H382" s="642">
        <v>6</v>
      </c>
      <c r="I382" s="642">
        <v>6</v>
      </c>
      <c r="J382" s="705">
        <v>145003</v>
      </c>
      <c r="K382" s="643">
        <v>31</v>
      </c>
      <c r="L382" s="1047">
        <f t="shared" si="44"/>
        <v>186</v>
      </c>
      <c r="M382" s="580">
        <f t="shared" si="45"/>
        <v>0.186</v>
      </c>
      <c r="N382" s="898">
        <f t="shared" si="46"/>
        <v>870018</v>
      </c>
      <c r="O382" s="898">
        <f t="shared" si="47"/>
        <v>870018</v>
      </c>
      <c r="P382" s="638"/>
      <c r="Q382" s="638" t="s">
        <v>690</v>
      </c>
      <c r="R382" s="639" t="s">
        <v>1273</v>
      </c>
      <c r="S382" s="639" t="s">
        <v>327</v>
      </c>
      <c r="T382" s="639" t="s">
        <v>68</v>
      </c>
      <c r="U382" s="639" t="s">
        <v>237</v>
      </c>
    </row>
    <row r="383" spans="1:21" s="34" customFormat="1" ht="20.25" customHeight="1">
      <c r="A383" s="639" t="s">
        <v>806</v>
      </c>
      <c r="B383" s="638" t="s">
        <v>4449</v>
      </c>
      <c r="C383" s="639" t="s">
        <v>371</v>
      </c>
      <c r="D383" s="640" t="s">
        <v>952</v>
      </c>
      <c r="E383" s="640" t="s">
        <v>991</v>
      </c>
      <c r="F383" s="639" t="s">
        <v>880</v>
      </c>
      <c r="G383" s="638"/>
      <c r="H383" s="642">
        <v>6</v>
      </c>
      <c r="I383" s="642">
        <v>6</v>
      </c>
      <c r="J383" s="705">
        <v>3985</v>
      </c>
      <c r="K383" s="643">
        <v>0</v>
      </c>
      <c r="L383" s="1047">
        <f t="shared" si="44"/>
        <v>0</v>
      </c>
      <c r="M383" s="580">
        <f t="shared" si="45"/>
        <v>0</v>
      </c>
      <c r="N383" s="898">
        <f t="shared" si="46"/>
        <v>23910</v>
      </c>
      <c r="O383" s="898">
        <f t="shared" si="47"/>
        <v>23910</v>
      </c>
      <c r="P383" s="638"/>
      <c r="Q383" s="638" t="s">
        <v>690</v>
      </c>
      <c r="R383" s="639" t="s">
        <v>1273</v>
      </c>
      <c r="S383" s="639" t="s">
        <v>336</v>
      </c>
      <c r="T383" s="639" t="s">
        <v>73</v>
      </c>
      <c r="U383" s="639" t="s">
        <v>237</v>
      </c>
    </row>
    <row r="384" spans="1:21" s="34" customFormat="1" ht="20.25" customHeight="1">
      <c r="A384" s="639" t="s">
        <v>806</v>
      </c>
      <c r="B384" s="638" t="s">
        <v>4449</v>
      </c>
      <c r="C384" s="639" t="s">
        <v>371</v>
      </c>
      <c r="D384" s="640" t="s">
        <v>952</v>
      </c>
      <c r="E384" s="640" t="s">
        <v>991</v>
      </c>
      <c r="F384" s="639" t="s">
        <v>1399</v>
      </c>
      <c r="G384" s="638"/>
      <c r="H384" s="642">
        <v>5</v>
      </c>
      <c r="I384" s="642">
        <v>5</v>
      </c>
      <c r="J384" s="705">
        <v>17515</v>
      </c>
      <c r="K384" s="643">
        <v>0</v>
      </c>
      <c r="L384" s="1047">
        <f t="shared" si="44"/>
        <v>0</v>
      </c>
      <c r="M384" s="580">
        <f t="shared" si="45"/>
        <v>0</v>
      </c>
      <c r="N384" s="898">
        <f t="shared" si="46"/>
        <v>87575</v>
      </c>
      <c r="O384" s="898">
        <f t="shared" si="47"/>
        <v>87575</v>
      </c>
      <c r="P384" s="638"/>
      <c r="Q384" s="638"/>
      <c r="R384" s="639" t="s">
        <v>1273</v>
      </c>
      <c r="S384" s="639" t="s">
        <v>577</v>
      </c>
      <c r="T384" s="639" t="s">
        <v>375</v>
      </c>
      <c r="U384" s="639" t="s">
        <v>237</v>
      </c>
    </row>
    <row r="385" spans="1:21" s="34" customFormat="1" ht="20.25" customHeight="1">
      <c r="A385" s="639" t="s">
        <v>806</v>
      </c>
      <c r="B385" s="638" t="s">
        <v>4449</v>
      </c>
      <c r="C385" s="639" t="s">
        <v>371</v>
      </c>
      <c r="D385" s="640" t="s">
        <v>952</v>
      </c>
      <c r="E385" s="640" t="s">
        <v>991</v>
      </c>
      <c r="F385" s="639" t="s">
        <v>4035</v>
      </c>
      <c r="G385" s="638"/>
      <c r="H385" s="642">
        <v>5</v>
      </c>
      <c r="I385" s="642">
        <v>5</v>
      </c>
      <c r="J385" s="705">
        <v>51514</v>
      </c>
      <c r="K385" s="643">
        <v>12.1</v>
      </c>
      <c r="L385" s="1047">
        <f t="shared" si="44"/>
        <v>60.5</v>
      </c>
      <c r="M385" s="580">
        <f t="shared" si="45"/>
        <v>6.0499999999999998E-2</v>
      </c>
      <c r="N385" s="898">
        <f t="shared" si="46"/>
        <v>257570</v>
      </c>
      <c r="O385" s="898">
        <f t="shared" si="47"/>
        <v>257570</v>
      </c>
      <c r="P385" s="638"/>
      <c r="Q385" s="638"/>
      <c r="R385" s="639" t="s">
        <v>1273</v>
      </c>
      <c r="S385" s="639" t="s">
        <v>755</v>
      </c>
      <c r="T385" s="639" t="s">
        <v>68</v>
      </c>
      <c r="U385" s="639" t="s">
        <v>237</v>
      </c>
    </row>
    <row r="386" spans="1:21" s="34" customFormat="1" ht="20.25" customHeight="1">
      <c r="A386" s="639" t="s">
        <v>806</v>
      </c>
      <c r="B386" s="638" t="s">
        <v>4449</v>
      </c>
      <c r="C386" s="639" t="s">
        <v>371</v>
      </c>
      <c r="D386" s="640" t="s">
        <v>952</v>
      </c>
      <c r="E386" s="640" t="s">
        <v>991</v>
      </c>
      <c r="F386" s="639" t="s">
        <v>756</v>
      </c>
      <c r="G386" s="638"/>
      <c r="H386" s="642">
        <v>5</v>
      </c>
      <c r="I386" s="642">
        <v>5</v>
      </c>
      <c r="J386" s="705">
        <v>51171</v>
      </c>
      <c r="K386" s="643">
        <v>0</v>
      </c>
      <c r="L386" s="1047">
        <f t="shared" si="44"/>
        <v>0</v>
      </c>
      <c r="M386" s="580">
        <f t="shared" si="45"/>
        <v>0</v>
      </c>
      <c r="N386" s="898">
        <f t="shared" si="46"/>
        <v>255855</v>
      </c>
      <c r="O386" s="898">
        <f t="shared" si="47"/>
        <v>255855</v>
      </c>
      <c r="P386" s="638"/>
      <c r="Q386" s="638"/>
      <c r="R386" s="639" t="s">
        <v>1273</v>
      </c>
      <c r="S386" s="639" t="s">
        <v>271</v>
      </c>
      <c r="T386" s="639" t="s">
        <v>73</v>
      </c>
      <c r="U386" s="639" t="s">
        <v>237</v>
      </c>
    </row>
    <row r="387" spans="1:21" s="34" customFormat="1" ht="20.25" customHeight="1">
      <c r="A387" s="639" t="s">
        <v>806</v>
      </c>
      <c r="B387" s="638" t="s">
        <v>4449</v>
      </c>
      <c r="C387" s="639" t="s">
        <v>371</v>
      </c>
      <c r="D387" s="640" t="s">
        <v>952</v>
      </c>
      <c r="E387" s="640" t="s">
        <v>991</v>
      </c>
      <c r="F387" s="639" t="s">
        <v>880</v>
      </c>
      <c r="G387" s="638"/>
      <c r="H387" s="642">
        <v>5</v>
      </c>
      <c r="I387" s="642">
        <v>5</v>
      </c>
      <c r="J387" s="705">
        <v>4121</v>
      </c>
      <c r="K387" s="643">
        <v>0</v>
      </c>
      <c r="L387" s="1047">
        <f t="shared" ref="L387:L446" si="48">IFERROR(K387*H387,"0")</f>
        <v>0</v>
      </c>
      <c r="M387" s="580">
        <f t="shared" ref="M387:M446" si="49">IFERROR(L387/1000,"0")</f>
        <v>0</v>
      </c>
      <c r="N387" s="898">
        <f t="shared" ref="N387:N446" si="50">J387*H387</f>
        <v>20605</v>
      </c>
      <c r="O387" s="898">
        <f t="shared" ref="O387:O446" si="51">I387*J387</f>
        <v>20605</v>
      </c>
      <c r="P387" s="638"/>
      <c r="Q387" s="638"/>
      <c r="R387" s="639" t="s">
        <v>1273</v>
      </c>
      <c r="S387" s="639" t="s">
        <v>336</v>
      </c>
      <c r="T387" s="639" t="s">
        <v>73</v>
      </c>
      <c r="U387" s="639" t="s">
        <v>237</v>
      </c>
    </row>
    <row r="388" spans="1:21" s="34" customFormat="1" ht="20.25" customHeight="1">
      <c r="A388" s="639" t="s">
        <v>806</v>
      </c>
      <c r="B388" s="638" t="s">
        <v>4449</v>
      </c>
      <c r="C388" s="639" t="s">
        <v>371</v>
      </c>
      <c r="D388" s="640" t="s">
        <v>952</v>
      </c>
      <c r="E388" s="640" t="s">
        <v>991</v>
      </c>
      <c r="F388" s="639" t="s">
        <v>880</v>
      </c>
      <c r="G388" s="638"/>
      <c r="H388" s="642">
        <v>5</v>
      </c>
      <c r="I388" s="642">
        <v>5</v>
      </c>
      <c r="J388" s="705">
        <v>4121</v>
      </c>
      <c r="K388" s="643">
        <v>0</v>
      </c>
      <c r="L388" s="1047">
        <f t="shared" si="48"/>
        <v>0</v>
      </c>
      <c r="M388" s="580">
        <f t="shared" si="49"/>
        <v>0</v>
      </c>
      <c r="N388" s="898">
        <f t="shared" si="50"/>
        <v>20605</v>
      </c>
      <c r="O388" s="898">
        <f t="shared" si="51"/>
        <v>20605</v>
      </c>
      <c r="P388" s="638"/>
      <c r="Q388" s="638"/>
      <c r="R388" s="639" t="s">
        <v>1273</v>
      </c>
      <c r="S388" s="639" t="s">
        <v>336</v>
      </c>
      <c r="T388" s="639" t="s">
        <v>73</v>
      </c>
      <c r="U388" s="639" t="s">
        <v>237</v>
      </c>
    </row>
    <row r="389" spans="1:21" s="34" customFormat="1" ht="20.25" customHeight="1">
      <c r="A389" s="639" t="s">
        <v>806</v>
      </c>
      <c r="B389" s="638" t="s">
        <v>4449</v>
      </c>
      <c r="C389" s="639" t="s">
        <v>371</v>
      </c>
      <c r="D389" s="640" t="s">
        <v>952</v>
      </c>
      <c r="E389" s="640" t="s">
        <v>991</v>
      </c>
      <c r="F389" s="639" t="s">
        <v>881</v>
      </c>
      <c r="G389" s="638"/>
      <c r="H389" s="642">
        <v>5</v>
      </c>
      <c r="I389" s="642">
        <v>5</v>
      </c>
      <c r="J389" s="705">
        <v>12363</v>
      </c>
      <c r="K389" s="643">
        <v>0</v>
      </c>
      <c r="L389" s="1047">
        <f t="shared" si="48"/>
        <v>0</v>
      </c>
      <c r="M389" s="580">
        <f t="shared" si="49"/>
        <v>0</v>
      </c>
      <c r="N389" s="898">
        <f t="shared" si="50"/>
        <v>61815</v>
      </c>
      <c r="O389" s="898">
        <f t="shared" si="51"/>
        <v>61815</v>
      </c>
      <c r="P389" s="638"/>
      <c r="Q389" s="638"/>
      <c r="R389" s="639" t="s">
        <v>1273</v>
      </c>
      <c r="S389" s="639" t="s">
        <v>336</v>
      </c>
      <c r="T389" s="639" t="s">
        <v>73</v>
      </c>
      <c r="U389" s="639" t="s">
        <v>237</v>
      </c>
    </row>
    <row r="390" spans="1:21" s="34" customFormat="1" ht="20.25" customHeight="1">
      <c r="A390" s="639" t="s">
        <v>806</v>
      </c>
      <c r="B390" s="638" t="s">
        <v>4449</v>
      </c>
      <c r="C390" s="639" t="s">
        <v>371</v>
      </c>
      <c r="D390" s="640" t="s">
        <v>952</v>
      </c>
      <c r="E390" s="640" t="s">
        <v>991</v>
      </c>
      <c r="F390" s="639" t="s">
        <v>882</v>
      </c>
      <c r="G390" s="638"/>
      <c r="H390" s="642">
        <v>5</v>
      </c>
      <c r="I390" s="642">
        <v>5</v>
      </c>
      <c r="J390" s="705">
        <v>9730</v>
      </c>
      <c r="K390" s="643">
        <v>0</v>
      </c>
      <c r="L390" s="1047">
        <f t="shared" si="48"/>
        <v>0</v>
      </c>
      <c r="M390" s="580">
        <f t="shared" si="49"/>
        <v>0</v>
      </c>
      <c r="N390" s="898">
        <f t="shared" si="50"/>
        <v>48650</v>
      </c>
      <c r="O390" s="898">
        <f t="shared" si="51"/>
        <v>48650</v>
      </c>
      <c r="P390" s="638"/>
      <c r="Q390" s="638"/>
      <c r="R390" s="639" t="s">
        <v>1273</v>
      </c>
      <c r="S390" s="639" t="s">
        <v>336</v>
      </c>
      <c r="T390" s="639" t="s">
        <v>73</v>
      </c>
      <c r="U390" s="639" t="s">
        <v>237</v>
      </c>
    </row>
    <row r="391" spans="1:21" s="34" customFormat="1" ht="20.25" customHeight="1">
      <c r="A391" s="639" t="s">
        <v>806</v>
      </c>
      <c r="B391" s="638" t="s">
        <v>4449</v>
      </c>
      <c r="C391" s="639" t="s">
        <v>371</v>
      </c>
      <c r="D391" s="640" t="s">
        <v>952</v>
      </c>
      <c r="E391" s="640" t="s">
        <v>991</v>
      </c>
      <c r="F391" s="639" t="s">
        <v>1399</v>
      </c>
      <c r="G391" s="638"/>
      <c r="H391" s="642">
        <v>8</v>
      </c>
      <c r="I391" s="642">
        <v>8</v>
      </c>
      <c r="J391" s="705">
        <v>15196</v>
      </c>
      <c r="K391" s="643">
        <v>0</v>
      </c>
      <c r="L391" s="1047">
        <f t="shared" si="48"/>
        <v>0</v>
      </c>
      <c r="M391" s="580">
        <f t="shared" si="49"/>
        <v>0</v>
      </c>
      <c r="N391" s="898">
        <f t="shared" si="50"/>
        <v>121568</v>
      </c>
      <c r="O391" s="898">
        <f t="shared" si="51"/>
        <v>121568</v>
      </c>
      <c r="P391" s="638"/>
      <c r="Q391" s="638" t="s">
        <v>62</v>
      </c>
      <c r="R391" s="639" t="s">
        <v>1273</v>
      </c>
      <c r="S391" s="639" t="s">
        <v>577</v>
      </c>
      <c r="T391" s="639" t="s">
        <v>375</v>
      </c>
      <c r="U391" s="639" t="s">
        <v>237</v>
      </c>
    </row>
    <row r="392" spans="1:21" s="34" customFormat="1" ht="20.25" customHeight="1">
      <c r="A392" s="639" t="s">
        <v>806</v>
      </c>
      <c r="B392" s="638" t="s">
        <v>4449</v>
      </c>
      <c r="C392" s="639" t="s">
        <v>371</v>
      </c>
      <c r="D392" s="640" t="s">
        <v>952</v>
      </c>
      <c r="E392" s="640" t="s">
        <v>991</v>
      </c>
      <c r="F392" s="639" t="s">
        <v>672</v>
      </c>
      <c r="G392" s="638"/>
      <c r="H392" s="642">
        <v>8</v>
      </c>
      <c r="I392" s="642">
        <v>8</v>
      </c>
      <c r="J392" s="705">
        <v>66546</v>
      </c>
      <c r="K392" s="643">
        <v>14</v>
      </c>
      <c r="L392" s="1047">
        <f t="shared" si="48"/>
        <v>112</v>
      </c>
      <c r="M392" s="580">
        <f t="shared" si="49"/>
        <v>0.112</v>
      </c>
      <c r="N392" s="898">
        <f t="shared" si="50"/>
        <v>532368</v>
      </c>
      <c r="O392" s="898">
        <f t="shared" si="51"/>
        <v>532368</v>
      </c>
      <c r="P392" s="638"/>
      <c r="Q392" s="638" t="s">
        <v>62</v>
      </c>
      <c r="R392" s="639" t="s">
        <v>1273</v>
      </c>
      <c r="S392" s="639" t="s">
        <v>270</v>
      </c>
      <c r="T392" s="639" t="s">
        <v>60</v>
      </c>
      <c r="U392" s="639" t="s">
        <v>237</v>
      </c>
    </row>
    <row r="393" spans="1:21" s="34" customFormat="1" ht="20.25" customHeight="1">
      <c r="A393" s="639" t="s">
        <v>806</v>
      </c>
      <c r="B393" s="638" t="s">
        <v>4449</v>
      </c>
      <c r="C393" s="639" t="s">
        <v>371</v>
      </c>
      <c r="D393" s="640" t="s">
        <v>952</v>
      </c>
      <c r="E393" s="640" t="s">
        <v>991</v>
      </c>
      <c r="F393" s="639" t="s">
        <v>626</v>
      </c>
      <c r="G393" s="638"/>
      <c r="H393" s="642">
        <v>29</v>
      </c>
      <c r="I393" s="642">
        <v>29</v>
      </c>
      <c r="J393" s="705">
        <v>40000</v>
      </c>
      <c r="K393" s="643">
        <v>5.5</v>
      </c>
      <c r="L393" s="1047">
        <f t="shared" si="48"/>
        <v>159.5</v>
      </c>
      <c r="M393" s="580">
        <f t="shared" si="49"/>
        <v>0.1595</v>
      </c>
      <c r="N393" s="898">
        <f t="shared" si="50"/>
        <v>1160000</v>
      </c>
      <c r="O393" s="898">
        <f t="shared" si="51"/>
        <v>1160000</v>
      </c>
      <c r="P393" s="638"/>
      <c r="Q393" s="638"/>
      <c r="R393" s="639" t="s">
        <v>1273</v>
      </c>
      <c r="S393" s="639" t="s">
        <v>344</v>
      </c>
      <c r="T393" s="639" t="s">
        <v>68</v>
      </c>
      <c r="U393" s="639" t="s">
        <v>237</v>
      </c>
    </row>
    <row r="394" spans="1:21" s="34" customFormat="1" ht="20.25" customHeight="1">
      <c r="A394" s="639" t="s">
        <v>806</v>
      </c>
      <c r="B394" s="638" t="s">
        <v>4449</v>
      </c>
      <c r="C394" s="639" t="s">
        <v>371</v>
      </c>
      <c r="D394" s="640" t="s">
        <v>952</v>
      </c>
      <c r="E394" s="640" t="s">
        <v>991</v>
      </c>
      <c r="F394" s="639" t="s">
        <v>714</v>
      </c>
      <c r="G394" s="638"/>
      <c r="H394" s="642">
        <v>29</v>
      </c>
      <c r="I394" s="642">
        <v>29</v>
      </c>
      <c r="J394" s="705">
        <v>69900</v>
      </c>
      <c r="K394" s="643">
        <v>0</v>
      </c>
      <c r="L394" s="1047">
        <f t="shared" si="48"/>
        <v>0</v>
      </c>
      <c r="M394" s="580">
        <f t="shared" si="49"/>
        <v>0</v>
      </c>
      <c r="N394" s="898">
        <f t="shared" si="50"/>
        <v>2027100</v>
      </c>
      <c r="O394" s="898">
        <f t="shared" si="51"/>
        <v>2027100</v>
      </c>
      <c r="P394" s="638"/>
      <c r="Q394" s="638" t="s">
        <v>1252</v>
      </c>
      <c r="R394" s="639" t="s">
        <v>1273</v>
      </c>
      <c r="S394" s="639" t="s">
        <v>336</v>
      </c>
      <c r="T394" s="639" t="s">
        <v>73</v>
      </c>
      <c r="U394" s="639" t="s">
        <v>237</v>
      </c>
    </row>
    <row r="395" spans="1:21" s="34" customFormat="1" ht="20.25" customHeight="1">
      <c r="A395" s="639" t="s">
        <v>806</v>
      </c>
      <c r="B395" s="638" t="s">
        <v>4449</v>
      </c>
      <c r="C395" s="639" t="s">
        <v>371</v>
      </c>
      <c r="D395" s="640" t="s">
        <v>952</v>
      </c>
      <c r="E395" s="640" t="s">
        <v>991</v>
      </c>
      <c r="F395" s="639" t="s">
        <v>2844</v>
      </c>
      <c r="G395" s="638"/>
      <c r="H395" s="642">
        <v>29</v>
      </c>
      <c r="I395" s="642">
        <v>29</v>
      </c>
      <c r="J395" s="705">
        <v>62390</v>
      </c>
      <c r="K395" s="643">
        <v>19</v>
      </c>
      <c r="L395" s="1047">
        <f t="shared" si="48"/>
        <v>551</v>
      </c>
      <c r="M395" s="580">
        <f t="shared" si="49"/>
        <v>0.55100000000000005</v>
      </c>
      <c r="N395" s="898">
        <f t="shared" si="50"/>
        <v>1809310</v>
      </c>
      <c r="O395" s="898">
        <f t="shared" si="51"/>
        <v>1809310</v>
      </c>
      <c r="P395" s="638"/>
      <c r="Q395" s="638" t="s">
        <v>1252</v>
      </c>
      <c r="R395" s="639" t="s">
        <v>1273</v>
      </c>
      <c r="S395" s="639" t="s">
        <v>361</v>
      </c>
      <c r="T395" s="639" t="s">
        <v>68</v>
      </c>
      <c r="U395" s="639" t="s">
        <v>237</v>
      </c>
    </row>
    <row r="396" spans="1:21" s="34" customFormat="1" ht="20.25" customHeight="1">
      <c r="A396" s="639" t="s">
        <v>806</v>
      </c>
      <c r="B396" s="638" t="s">
        <v>4449</v>
      </c>
      <c r="C396" s="639" t="s">
        <v>371</v>
      </c>
      <c r="D396" s="640" t="s">
        <v>952</v>
      </c>
      <c r="E396" s="640" t="s">
        <v>991</v>
      </c>
      <c r="F396" s="639" t="s">
        <v>754</v>
      </c>
      <c r="G396" s="638"/>
      <c r="H396" s="642">
        <v>14</v>
      </c>
      <c r="I396" s="642">
        <v>14</v>
      </c>
      <c r="J396" s="705">
        <v>59866</v>
      </c>
      <c r="K396" s="643">
        <v>0</v>
      </c>
      <c r="L396" s="1047">
        <f t="shared" si="48"/>
        <v>0</v>
      </c>
      <c r="M396" s="580">
        <f t="shared" si="49"/>
        <v>0</v>
      </c>
      <c r="N396" s="898">
        <f t="shared" si="50"/>
        <v>838124</v>
      </c>
      <c r="O396" s="898">
        <f t="shared" si="51"/>
        <v>838124</v>
      </c>
      <c r="P396" s="638"/>
      <c r="Q396" s="638" t="s">
        <v>62</v>
      </c>
      <c r="R396" s="639" t="s">
        <v>1273</v>
      </c>
      <c r="S396" s="639" t="s">
        <v>336</v>
      </c>
      <c r="T396" s="639" t="s">
        <v>73</v>
      </c>
      <c r="U396" s="639" t="s">
        <v>237</v>
      </c>
    </row>
    <row r="397" spans="1:21" s="34" customFormat="1" ht="20.25" customHeight="1">
      <c r="A397" s="639" t="s">
        <v>806</v>
      </c>
      <c r="B397" s="638" t="s">
        <v>4449</v>
      </c>
      <c r="C397" s="639" t="s">
        <v>371</v>
      </c>
      <c r="D397" s="640" t="s">
        <v>952</v>
      </c>
      <c r="E397" s="640" t="s">
        <v>991</v>
      </c>
      <c r="F397" s="639" t="s">
        <v>1387</v>
      </c>
      <c r="G397" s="638"/>
      <c r="H397" s="642">
        <v>14</v>
      </c>
      <c r="I397" s="642">
        <v>14</v>
      </c>
      <c r="J397" s="705">
        <v>16041</v>
      </c>
      <c r="K397" s="643">
        <v>0</v>
      </c>
      <c r="L397" s="1047">
        <f t="shared" si="48"/>
        <v>0</v>
      </c>
      <c r="M397" s="580">
        <f t="shared" si="49"/>
        <v>0</v>
      </c>
      <c r="N397" s="898">
        <f t="shared" si="50"/>
        <v>224574</v>
      </c>
      <c r="O397" s="898">
        <f t="shared" si="51"/>
        <v>224574</v>
      </c>
      <c r="P397" s="638"/>
      <c r="Q397" s="638" t="s">
        <v>62</v>
      </c>
      <c r="R397" s="639" t="s">
        <v>1273</v>
      </c>
      <c r="S397" s="639" t="s">
        <v>577</v>
      </c>
      <c r="T397" s="639" t="s">
        <v>375</v>
      </c>
      <c r="U397" s="639" t="s">
        <v>237</v>
      </c>
    </row>
    <row r="398" spans="1:21" s="34" customFormat="1" ht="20.25" customHeight="1">
      <c r="A398" s="639" t="s">
        <v>806</v>
      </c>
      <c r="B398" s="638" t="s">
        <v>4449</v>
      </c>
      <c r="C398" s="639" t="s">
        <v>371</v>
      </c>
      <c r="D398" s="640" t="s">
        <v>952</v>
      </c>
      <c r="E398" s="640" t="s">
        <v>991</v>
      </c>
      <c r="F398" s="639" t="s">
        <v>668</v>
      </c>
      <c r="G398" s="638"/>
      <c r="H398" s="642">
        <v>14</v>
      </c>
      <c r="I398" s="642">
        <v>14</v>
      </c>
      <c r="J398" s="705">
        <v>65004</v>
      </c>
      <c r="K398" s="643">
        <v>11.8</v>
      </c>
      <c r="L398" s="1047">
        <f t="shared" si="48"/>
        <v>165.20000000000002</v>
      </c>
      <c r="M398" s="580">
        <f t="shared" si="49"/>
        <v>0.16520000000000001</v>
      </c>
      <c r="N398" s="898">
        <f t="shared" si="50"/>
        <v>910056</v>
      </c>
      <c r="O398" s="898">
        <f t="shared" si="51"/>
        <v>910056</v>
      </c>
      <c r="P398" s="638"/>
      <c r="Q398" s="638" t="s">
        <v>62</v>
      </c>
      <c r="R398" s="639" t="s">
        <v>1273</v>
      </c>
      <c r="S398" s="639" t="s">
        <v>270</v>
      </c>
      <c r="T398" s="639" t="s">
        <v>60</v>
      </c>
      <c r="U398" s="639" t="s">
        <v>237</v>
      </c>
    </row>
    <row r="399" spans="1:21" s="34" customFormat="1" ht="20.25" customHeight="1">
      <c r="A399" s="639" t="s">
        <v>806</v>
      </c>
      <c r="B399" s="638" t="s">
        <v>4449</v>
      </c>
      <c r="C399" s="639" t="s">
        <v>371</v>
      </c>
      <c r="D399" s="640" t="s">
        <v>952</v>
      </c>
      <c r="E399" s="640" t="s">
        <v>991</v>
      </c>
      <c r="F399" s="639" t="s">
        <v>630</v>
      </c>
      <c r="G399" s="638"/>
      <c r="H399" s="642">
        <v>14</v>
      </c>
      <c r="I399" s="642">
        <v>14</v>
      </c>
      <c r="J399" s="705">
        <v>139231</v>
      </c>
      <c r="K399" s="643">
        <v>0</v>
      </c>
      <c r="L399" s="1047">
        <f t="shared" si="48"/>
        <v>0</v>
      </c>
      <c r="M399" s="580">
        <f t="shared" si="49"/>
        <v>0</v>
      </c>
      <c r="N399" s="898">
        <f t="shared" si="50"/>
        <v>1949234</v>
      </c>
      <c r="O399" s="898">
        <f t="shared" si="51"/>
        <v>1949234</v>
      </c>
      <c r="P399" s="638"/>
      <c r="Q399" s="638" t="s">
        <v>1189</v>
      </c>
      <c r="R399" s="639" t="s">
        <v>1273</v>
      </c>
      <c r="S399" s="639" t="s">
        <v>336</v>
      </c>
      <c r="T399" s="639" t="s">
        <v>73</v>
      </c>
      <c r="U399" s="639" t="s">
        <v>237</v>
      </c>
    </row>
    <row r="400" spans="1:21" s="34" customFormat="1" ht="20.25" customHeight="1">
      <c r="A400" s="639" t="s">
        <v>806</v>
      </c>
      <c r="B400" s="638" t="s">
        <v>4449</v>
      </c>
      <c r="C400" s="639" t="s">
        <v>371</v>
      </c>
      <c r="D400" s="640" t="s">
        <v>952</v>
      </c>
      <c r="E400" s="640" t="s">
        <v>991</v>
      </c>
      <c r="F400" s="639" t="s">
        <v>631</v>
      </c>
      <c r="G400" s="638"/>
      <c r="H400" s="642">
        <v>14</v>
      </c>
      <c r="I400" s="642">
        <v>14</v>
      </c>
      <c r="J400" s="705">
        <v>38289</v>
      </c>
      <c r="K400" s="643">
        <v>0</v>
      </c>
      <c r="L400" s="1047">
        <f t="shared" si="48"/>
        <v>0</v>
      </c>
      <c r="M400" s="580">
        <f t="shared" si="49"/>
        <v>0</v>
      </c>
      <c r="N400" s="898">
        <f t="shared" si="50"/>
        <v>536046</v>
      </c>
      <c r="O400" s="898">
        <f t="shared" si="51"/>
        <v>536046</v>
      </c>
      <c r="P400" s="638"/>
      <c r="Q400" s="638" t="s">
        <v>1189</v>
      </c>
      <c r="R400" s="639" t="s">
        <v>1273</v>
      </c>
      <c r="S400" s="639" t="s">
        <v>336</v>
      </c>
      <c r="T400" s="639" t="s">
        <v>73</v>
      </c>
      <c r="U400" s="639" t="s">
        <v>237</v>
      </c>
    </row>
    <row r="401" spans="1:21" s="34" customFormat="1" ht="20.25" customHeight="1">
      <c r="A401" s="639" t="s">
        <v>806</v>
      </c>
      <c r="B401" s="638" t="s">
        <v>4449</v>
      </c>
      <c r="C401" s="639" t="s">
        <v>371</v>
      </c>
      <c r="D401" s="640" t="s">
        <v>952</v>
      </c>
      <c r="E401" s="640" t="s">
        <v>991</v>
      </c>
      <c r="F401" s="639" t="s">
        <v>632</v>
      </c>
      <c r="G401" s="638"/>
      <c r="H401" s="642">
        <v>14</v>
      </c>
      <c r="I401" s="642">
        <v>14</v>
      </c>
      <c r="J401" s="705">
        <v>67063</v>
      </c>
      <c r="K401" s="643">
        <v>0</v>
      </c>
      <c r="L401" s="1047">
        <f t="shared" si="48"/>
        <v>0</v>
      </c>
      <c r="M401" s="580">
        <f t="shared" si="49"/>
        <v>0</v>
      </c>
      <c r="N401" s="898">
        <f t="shared" si="50"/>
        <v>938882</v>
      </c>
      <c r="O401" s="898">
        <f t="shared" si="51"/>
        <v>938882</v>
      </c>
      <c r="P401" s="638"/>
      <c r="Q401" s="638" t="s">
        <v>1189</v>
      </c>
      <c r="R401" s="639" t="s">
        <v>1273</v>
      </c>
      <c r="S401" s="639" t="s">
        <v>336</v>
      </c>
      <c r="T401" s="639" t="s">
        <v>73</v>
      </c>
      <c r="U401" s="639" t="s">
        <v>237</v>
      </c>
    </row>
    <row r="402" spans="1:21" s="34" customFormat="1" ht="20.25" customHeight="1">
      <c r="A402" s="639" t="s">
        <v>806</v>
      </c>
      <c r="B402" s="638" t="s">
        <v>4449</v>
      </c>
      <c r="C402" s="639" t="s">
        <v>371</v>
      </c>
      <c r="D402" s="640" t="s">
        <v>952</v>
      </c>
      <c r="E402" s="640" t="s">
        <v>991</v>
      </c>
      <c r="F402" s="639" t="s">
        <v>2844</v>
      </c>
      <c r="G402" s="638"/>
      <c r="H402" s="642">
        <v>14</v>
      </c>
      <c r="I402" s="642">
        <v>14</v>
      </c>
      <c r="J402" s="705">
        <v>62654</v>
      </c>
      <c r="K402" s="643">
        <v>19</v>
      </c>
      <c r="L402" s="1047">
        <f t="shared" si="48"/>
        <v>266</v>
      </c>
      <c r="M402" s="580">
        <f t="shared" si="49"/>
        <v>0.26600000000000001</v>
      </c>
      <c r="N402" s="898">
        <f t="shared" si="50"/>
        <v>877156</v>
      </c>
      <c r="O402" s="898">
        <f t="shared" si="51"/>
        <v>877156</v>
      </c>
      <c r="P402" s="638"/>
      <c r="Q402" s="638" t="s">
        <v>1189</v>
      </c>
      <c r="R402" s="639" t="s">
        <v>1273</v>
      </c>
      <c r="S402" s="639" t="s">
        <v>361</v>
      </c>
      <c r="T402" s="639" t="s">
        <v>68</v>
      </c>
      <c r="U402" s="639" t="s">
        <v>237</v>
      </c>
    </row>
    <row r="403" spans="1:21" s="34" customFormat="1" ht="20.25" customHeight="1">
      <c r="A403" s="639" t="s">
        <v>806</v>
      </c>
      <c r="B403" s="638" t="s">
        <v>4449</v>
      </c>
      <c r="C403" s="639" t="s">
        <v>371</v>
      </c>
      <c r="D403" s="640" t="s">
        <v>952</v>
      </c>
      <c r="E403" s="640" t="s">
        <v>991</v>
      </c>
      <c r="F403" s="639" t="s">
        <v>2317</v>
      </c>
      <c r="G403" s="638"/>
      <c r="H403" s="642">
        <v>4</v>
      </c>
      <c r="I403" s="642">
        <v>4</v>
      </c>
      <c r="J403" s="705">
        <v>107801</v>
      </c>
      <c r="K403" s="643">
        <v>22.5</v>
      </c>
      <c r="L403" s="1047">
        <f t="shared" si="48"/>
        <v>90</v>
      </c>
      <c r="M403" s="580">
        <f t="shared" si="49"/>
        <v>0.09</v>
      </c>
      <c r="N403" s="898">
        <f t="shared" si="50"/>
        <v>431204</v>
      </c>
      <c r="O403" s="898">
        <f t="shared" si="51"/>
        <v>431204</v>
      </c>
      <c r="P403" s="638"/>
      <c r="Q403" s="638" t="s">
        <v>1012</v>
      </c>
      <c r="R403" s="639" t="s">
        <v>1273</v>
      </c>
      <c r="S403" s="639" t="s">
        <v>628</v>
      </c>
      <c r="T403" s="639" t="s">
        <v>68</v>
      </c>
      <c r="U403" s="639" t="s">
        <v>237</v>
      </c>
    </row>
    <row r="404" spans="1:21" s="34" customFormat="1" ht="20.25" customHeight="1">
      <c r="A404" s="639" t="s">
        <v>806</v>
      </c>
      <c r="B404" s="638" t="s">
        <v>4449</v>
      </c>
      <c r="C404" s="639" t="s">
        <v>371</v>
      </c>
      <c r="D404" s="640" t="s">
        <v>952</v>
      </c>
      <c r="E404" s="640" t="s">
        <v>991</v>
      </c>
      <c r="F404" s="639" t="s">
        <v>1643</v>
      </c>
      <c r="G404" s="638"/>
      <c r="H404" s="642">
        <v>4</v>
      </c>
      <c r="I404" s="642">
        <v>4</v>
      </c>
      <c r="J404" s="705">
        <v>15319</v>
      </c>
      <c r="K404" s="643">
        <v>0</v>
      </c>
      <c r="L404" s="1047">
        <f t="shared" si="48"/>
        <v>0</v>
      </c>
      <c r="M404" s="580">
        <f t="shared" si="49"/>
        <v>0</v>
      </c>
      <c r="N404" s="898">
        <f t="shared" si="50"/>
        <v>61276</v>
      </c>
      <c r="O404" s="898">
        <f t="shared" si="51"/>
        <v>61276</v>
      </c>
      <c r="P404" s="638"/>
      <c r="Q404" s="638" t="s">
        <v>1012</v>
      </c>
      <c r="R404" s="639" t="s">
        <v>1273</v>
      </c>
      <c r="S404" s="639" t="s">
        <v>336</v>
      </c>
      <c r="T404" s="639" t="s">
        <v>73</v>
      </c>
      <c r="U404" s="639" t="s">
        <v>237</v>
      </c>
    </row>
    <row r="405" spans="1:21" s="34" customFormat="1" ht="20.25" customHeight="1">
      <c r="A405" s="639" t="s">
        <v>806</v>
      </c>
      <c r="B405" s="638" t="s">
        <v>4449</v>
      </c>
      <c r="C405" s="639" t="s">
        <v>371</v>
      </c>
      <c r="D405" s="640" t="s">
        <v>952</v>
      </c>
      <c r="E405" s="640" t="s">
        <v>991</v>
      </c>
      <c r="F405" s="639" t="s">
        <v>1643</v>
      </c>
      <c r="G405" s="638"/>
      <c r="H405" s="642">
        <v>4</v>
      </c>
      <c r="I405" s="642">
        <v>4</v>
      </c>
      <c r="J405" s="705">
        <v>15319</v>
      </c>
      <c r="K405" s="643">
        <v>0</v>
      </c>
      <c r="L405" s="1047">
        <f t="shared" si="48"/>
        <v>0</v>
      </c>
      <c r="M405" s="580">
        <f t="shared" si="49"/>
        <v>0</v>
      </c>
      <c r="N405" s="898">
        <f t="shared" si="50"/>
        <v>61276</v>
      </c>
      <c r="O405" s="898">
        <f t="shared" si="51"/>
        <v>61276</v>
      </c>
      <c r="P405" s="638"/>
      <c r="Q405" s="638" t="s">
        <v>1012</v>
      </c>
      <c r="R405" s="639" t="s">
        <v>1273</v>
      </c>
      <c r="S405" s="639" t="s">
        <v>336</v>
      </c>
      <c r="T405" s="639" t="s">
        <v>73</v>
      </c>
      <c r="U405" s="639" t="s">
        <v>237</v>
      </c>
    </row>
    <row r="406" spans="1:21" s="34" customFormat="1" ht="20.25" customHeight="1">
      <c r="A406" s="639" t="s">
        <v>806</v>
      </c>
      <c r="B406" s="638" t="s">
        <v>4449</v>
      </c>
      <c r="C406" s="639" t="s">
        <v>371</v>
      </c>
      <c r="D406" s="640" t="s">
        <v>952</v>
      </c>
      <c r="E406" s="640" t="s">
        <v>991</v>
      </c>
      <c r="F406" s="639" t="s">
        <v>363</v>
      </c>
      <c r="G406" s="638"/>
      <c r="H406" s="642">
        <v>12</v>
      </c>
      <c r="I406" s="642">
        <v>12</v>
      </c>
      <c r="J406" s="705">
        <v>159040</v>
      </c>
      <c r="K406" s="643">
        <v>41.5</v>
      </c>
      <c r="L406" s="1047">
        <f t="shared" si="48"/>
        <v>498</v>
      </c>
      <c r="M406" s="580">
        <f t="shared" si="49"/>
        <v>0.498</v>
      </c>
      <c r="N406" s="898">
        <f t="shared" si="50"/>
        <v>1908480</v>
      </c>
      <c r="O406" s="898">
        <f t="shared" si="51"/>
        <v>1908480</v>
      </c>
      <c r="P406" s="638"/>
      <c r="Q406" s="638"/>
      <c r="R406" s="639" t="s">
        <v>1273</v>
      </c>
      <c r="S406" s="639" t="s">
        <v>364</v>
      </c>
      <c r="T406" s="639" t="s">
        <v>68</v>
      </c>
      <c r="U406" s="639" t="s">
        <v>237</v>
      </c>
    </row>
    <row r="407" spans="1:21" s="34" customFormat="1" ht="20.25" customHeight="1">
      <c r="A407" s="639" t="s">
        <v>806</v>
      </c>
      <c r="B407" s="638" t="s">
        <v>4449</v>
      </c>
      <c r="C407" s="639" t="s">
        <v>371</v>
      </c>
      <c r="D407" s="640" t="s">
        <v>952</v>
      </c>
      <c r="E407" s="640" t="s">
        <v>991</v>
      </c>
      <c r="F407" s="639" t="s">
        <v>363</v>
      </c>
      <c r="G407" s="638"/>
      <c r="H407" s="642">
        <v>6</v>
      </c>
      <c r="I407" s="642">
        <v>6</v>
      </c>
      <c r="J407" s="705">
        <v>147127</v>
      </c>
      <c r="K407" s="643">
        <v>41.5</v>
      </c>
      <c r="L407" s="1047">
        <f t="shared" si="48"/>
        <v>249</v>
      </c>
      <c r="M407" s="580">
        <f t="shared" si="49"/>
        <v>0.249</v>
      </c>
      <c r="N407" s="898">
        <f t="shared" si="50"/>
        <v>882762</v>
      </c>
      <c r="O407" s="898">
        <f t="shared" si="51"/>
        <v>882762</v>
      </c>
      <c r="P407" s="638"/>
      <c r="Q407" s="638"/>
      <c r="R407" s="639" t="s">
        <v>1273</v>
      </c>
      <c r="S407" s="639" t="s">
        <v>364</v>
      </c>
      <c r="T407" s="639" t="s">
        <v>68</v>
      </c>
      <c r="U407" s="639" t="s">
        <v>237</v>
      </c>
    </row>
    <row r="408" spans="1:21" s="34" customFormat="1" ht="20.25" customHeight="1">
      <c r="A408" s="639" t="s">
        <v>806</v>
      </c>
      <c r="B408" s="638" t="s">
        <v>4449</v>
      </c>
      <c r="C408" s="639" t="s">
        <v>371</v>
      </c>
      <c r="D408" s="640" t="s">
        <v>952</v>
      </c>
      <c r="E408" s="640" t="s">
        <v>991</v>
      </c>
      <c r="F408" s="639" t="s">
        <v>754</v>
      </c>
      <c r="G408" s="638"/>
      <c r="H408" s="642">
        <v>6</v>
      </c>
      <c r="I408" s="642">
        <v>6</v>
      </c>
      <c r="J408" s="705">
        <v>70973</v>
      </c>
      <c r="K408" s="643">
        <v>0</v>
      </c>
      <c r="L408" s="1047">
        <f t="shared" si="48"/>
        <v>0</v>
      </c>
      <c r="M408" s="580">
        <f t="shared" si="49"/>
        <v>0</v>
      </c>
      <c r="N408" s="898">
        <f t="shared" si="50"/>
        <v>425838</v>
      </c>
      <c r="O408" s="898">
        <f t="shared" si="51"/>
        <v>425838</v>
      </c>
      <c r="P408" s="638"/>
      <c r="Q408" s="638"/>
      <c r="R408" s="639" t="s">
        <v>1273</v>
      </c>
      <c r="S408" s="639" t="s">
        <v>336</v>
      </c>
      <c r="T408" s="639" t="s">
        <v>73</v>
      </c>
      <c r="U408" s="639" t="s">
        <v>237</v>
      </c>
    </row>
    <row r="409" spans="1:21" s="34" customFormat="1" ht="20.25" customHeight="1">
      <c r="A409" s="639" t="s">
        <v>4055</v>
      </c>
      <c r="B409" s="638" t="s">
        <v>4384</v>
      </c>
      <c r="C409" s="639" t="s">
        <v>1073</v>
      </c>
      <c r="D409" s="640" t="s">
        <v>952</v>
      </c>
      <c r="E409" s="640" t="s">
        <v>991</v>
      </c>
      <c r="F409" s="639" t="s">
        <v>1387</v>
      </c>
      <c r="G409" s="638"/>
      <c r="H409" s="642">
        <v>193</v>
      </c>
      <c r="I409" s="642">
        <v>193</v>
      </c>
      <c r="J409" s="705">
        <v>13715</v>
      </c>
      <c r="K409" s="643">
        <v>0</v>
      </c>
      <c r="L409" s="1047">
        <f t="shared" si="48"/>
        <v>0</v>
      </c>
      <c r="M409" s="580">
        <f t="shared" si="49"/>
        <v>0</v>
      </c>
      <c r="N409" s="898">
        <f t="shared" si="50"/>
        <v>2646995</v>
      </c>
      <c r="O409" s="898">
        <f t="shared" si="51"/>
        <v>2646995</v>
      </c>
      <c r="P409" s="638"/>
      <c r="Q409" s="638" t="s">
        <v>2031</v>
      </c>
      <c r="R409" s="639" t="s">
        <v>372</v>
      </c>
      <c r="S409" s="639" t="s">
        <v>577</v>
      </c>
      <c r="T409" s="639" t="s">
        <v>375</v>
      </c>
      <c r="U409" s="639" t="s">
        <v>213</v>
      </c>
    </row>
    <row r="410" spans="1:21" s="34" customFormat="1" ht="20.25" customHeight="1">
      <c r="A410" s="639" t="s">
        <v>4055</v>
      </c>
      <c r="B410" s="638" t="s">
        <v>4384</v>
      </c>
      <c r="C410" s="639" t="s">
        <v>1073</v>
      </c>
      <c r="D410" s="640" t="s">
        <v>952</v>
      </c>
      <c r="E410" s="640" t="s">
        <v>991</v>
      </c>
      <c r="F410" s="639" t="s">
        <v>2113</v>
      </c>
      <c r="G410" s="638"/>
      <c r="H410" s="642">
        <v>237</v>
      </c>
      <c r="I410" s="642">
        <v>237</v>
      </c>
      <c r="J410" s="705">
        <v>5979</v>
      </c>
      <c r="K410" s="643">
        <v>0</v>
      </c>
      <c r="L410" s="1047">
        <f t="shared" si="48"/>
        <v>0</v>
      </c>
      <c r="M410" s="580">
        <f t="shared" si="49"/>
        <v>0</v>
      </c>
      <c r="N410" s="898">
        <f t="shared" si="50"/>
        <v>1417023</v>
      </c>
      <c r="O410" s="898">
        <f t="shared" si="51"/>
        <v>1417023</v>
      </c>
      <c r="P410" s="638"/>
      <c r="Q410" s="638" t="s">
        <v>923</v>
      </c>
      <c r="R410" s="639" t="s">
        <v>372</v>
      </c>
      <c r="S410" s="639" t="s">
        <v>336</v>
      </c>
      <c r="T410" s="639" t="s">
        <v>73</v>
      </c>
      <c r="U410" s="639" t="s">
        <v>213</v>
      </c>
    </row>
    <row r="411" spans="1:21" s="34" customFormat="1" ht="20.25" customHeight="1">
      <c r="A411" s="639" t="s">
        <v>4055</v>
      </c>
      <c r="B411" s="638" t="s">
        <v>4384</v>
      </c>
      <c r="C411" s="639" t="s">
        <v>1073</v>
      </c>
      <c r="D411" s="640" t="s">
        <v>952</v>
      </c>
      <c r="E411" s="640" t="s">
        <v>991</v>
      </c>
      <c r="F411" s="639" t="s">
        <v>1183</v>
      </c>
      <c r="G411" s="638"/>
      <c r="H411" s="642">
        <v>321</v>
      </c>
      <c r="I411" s="642">
        <v>321</v>
      </c>
      <c r="J411" s="705">
        <v>20000</v>
      </c>
      <c r="K411" s="643">
        <v>0</v>
      </c>
      <c r="L411" s="1047">
        <f t="shared" si="48"/>
        <v>0</v>
      </c>
      <c r="M411" s="580">
        <f t="shared" si="49"/>
        <v>0</v>
      </c>
      <c r="N411" s="898">
        <f t="shared" si="50"/>
        <v>6420000</v>
      </c>
      <c r="O411" s="898">
        <f t="shared" si="51"/>
        <v>6420000</v>
      </c>
      <c r="P411" s="638"/>
      <c r="Q411" s="638"/>
      <c r="R411" s="639" t="s">
        <v>372</v>
      </c>
      <c r="S411" s="639" t="s">
        <v>360</v>
      </c>
      <c r="T411" s="639" t="s">
        <v>73</v>
      </c>
      <c r="U411" s="639" t="s">
        <v>213</v>
      </c>
    </row>
    <row r="412" spans="1:21" s="34" customFormat="1" ht="20.25" customHeight="1">
      <c r="A412" s="639" t="s">
        <v>4055</v>
      </c>
      <c r="B412" s="638" t="s">
        <v>4384</v>
      </c>
      <c r="C412" s="639" t="s">
        <v>1073</v>
      </c>
      <c r="D412" s="640" t="s">
        <v>952</v>
      </c>
      <c r="E412" s="640" t="s">
        <v>991</v>
      </c>
      <c r="F412" s="639" t="s">
        <v>638</v>
      </c>
      <c r="G412" s="638"/>
      <c r="H412" s="642">
        <v>330</v>
      </c>
      <c r="I412" s="642">
        <v>330</v>
      </c>
      <c r="J412" s="705">
        <v>32000</v>
      </c>
      <c r="K412" s="643">
        <v>0</v>
      </c>
      <c r="L412" s="1047">
        <f t="shared" si="48"/>
        <v>0</v>
      </c>
      <c r="M412" s="580">
        <f t="shared" si="49"/>
        <v>0</v>
      </c>
      <c r="N412" s="898">
        <f t="shared" si="50"/>
        <v>10560000</v>
      </c>
      <c r="O412" s="898">
        <f t="shared" si="51"/>
        <v>10560000</v>
      </c>
      <c r="P412" s="638"/>
      <c r="Q412" s="638"/>
      <c r="R412" s="639" t="s">
        <v>372</v>
      </c>
      <c r="S412" s="639" t="s">
        <v>360</v>
      </c>
      <c r="T412" s="639" t="s">
        <v>73</v>
      </c>
      <c r="U412" s="639" t="s">
        <v>213</v>
      </c>
    </row>
    <row r="413" spans="1:21" s="34" customFormat="1" ht="20.25" customHeight="1">
      <c r="A413" s="639" t="s">
        <v>4055</v>
      </c>
      <c r="B413" s="638" t="s">
        <v>4384</v>
      </c>
      <c r="C413" s="639" t="s">
        <v>1073</v>
      </c>
      <c r="D413" s="640" t="s">
        <v>952</v>
      </c>
      <c r="E413" s="640" t="s">
        <v>991</v>
      </c>
      <c r="F413" s="639" t="s">
        <v>81</v>
      </c>
      <c r="G413" s="638"/>
      <c r="H413" s="642">
        <v>237</v>
      </c>
      <c r="I413" s="642">
        <v>237</v>
      </c>
      <c r="J413" s="705">
        <v>5763</v>
      </c>
      <c r="K413" s="643">
        <v>0</v>
      </c>
      <c r="L413" s="1047">
        <f t="shared" si="48"/>
        <v>0</v>
      </c>
      <c r="M413" s="580">
        <f t="shared" si="49"/>
        <v>0</v>
      </c>
      <c r="N413" s="898">
        <f t="shared" si="50"/>
        <v>1365831</v>
      </c>
      <c r="O413" s="898">
        <f t="shared" si="51"/>
        <v>1365831</v>
      </c>
      <c r="P413" s="638"/>
      <c r="Q413" s="638" t="s">
        <v>4160</v>
      </c>
      <c r="R413" s="639" t="s">
        <v>372</v>
      </c>
      <c r="S413" s="639" t="s">
        <v>336</v>
      </c>
      <c r="T413" s="639" t="s">
        <v>73</v>
      </c>
      <c r="U413" s="639" t="s">
        <v>213</v>
      </c>
    </row>
    <row r="414" spans="1:21" s="34" customFormat="1" ht="20.25" customHeight="1">
      <c r="A414" s="639" t="s">
        <v>4055</v>
      </c>
      <c r="B414" s="638" t="s">
        <v>4384</v>
      </c>
      <c r="C414" s="639" t="s">
        <v>1073</v>
      </c>
      <c r="D414" s="640" t="s">
        <v>952</v>
      </c>
      <c r="E414" s="640" t="s">
        <v>991</v>
      </c>
      <c r="F414" s="639" t="s">
        <v>433</v>
      </c>
      <c r="G414" s="638"/>
      <c r="H414" s="642">
        <v>237</v>
      </c>
      <c r="I414" s="642">
        <v>237</v>
      </c>
      <c r="J414" s="705">
        <v>7904</v>
      </c>
      <c r="K414" s="643">
        <v>0</v>
      </c>
      <c r="L414" s="1047">
        <f t="shared" si="48"/>
        <v>0</v>
      </c>
      <c r="M414" s="580">
        <f t="shared" si="49"/>
        <v>0</v>
      </c>
      <c r="N414" s="898">
        <f t="shared" si="50"/>
        <v>1873248</v>
      </c>
      <c r="O414" s="898">
        <f t="shared" si="51"/>
        <v>1873248</v>
      </c>
      <c r="P414" s="638"/>
      <c r="Q414" s="638" t="s">
        <v>4160</v>
      </c>
      <c r="R414" s="639" t="s">
        <v>372</v>
      </c>
      <c r="S414" s="639" t="s">
        <v>336</v>
      </c>
      <c r="T414" s="639" t="s">
        <v>73</v>
      </c>
      <c r="U414" s="639" t="s">
        <v>213</v>
      </c>
    </row>
    <row r="415" spans="1:21" s="34" customFormat="1" ht="20.25" customHeight="1">
      <c r="A415" s="639" t="s">
        <v>165</v>
      </c>
      <c r="B415" s="638" t="s">
        <v>4385</v>
      </c>
      <c r="C415" s="639" t="s">
        <v>368</v>
      </c>
      <c r="D415" s="640" t="s">
        <v>952</v>
      </c>
      <c r="E415" s="640" t="s">
        <v>991</v>
      </c>
      <c r="F415" s="639" t="s">
        <v>777</v>
      </c>
      <c r="G415" s="638"/>
      <c r="H415" s="642">
        <v>12</v>
      </c>
      <c r="I415" s="642">
        <v>12</v>
      </c>
      <c r="J415" s="705">
        <v>194804</v>
      </c>
      <c r="K415" s="643">
        <v>32.6</v>
      </c>
      <c r="L415" s="1047">
        <f t="shared" si="48"/>
        <v>391.20000000000005</v>
      </c>
      <c r="M415" s="580">
        <f t="shared" si="49"/>
        <v>0.39120000000000005</v>
      </c>
      <c r="N415" s="898">
        <f t="shared" si="50"/>
        <v>2337648</v>
      </c>
      <c r="O415" s="898">
        <f t="shared" si="51"/>
        <v>2337648</v>
      </c>
      <c r="P415" s="638"/>
      <c r="Q415" s="638" t="s">
        <v>4088</v>
      </c>
      <c r="R415" s="639" t="s">
        <v>1361</v>
      </c>
      <c r="S415" s="639" t="s">
        <v>361</v>
      </c>
      <c r="T415" s="639" t="s">
        <v>60</v>
      </c>
      <c r="U415" s="639" t="s">
        <v>152</v>
      </c>
    </row>
    <row r="416" spans="1:21" s="34" customFormat="1" ht="20.25" customHeight="1">
      <c r="A416" s="639" t="s">
        <v>165</v>
      </c>
      <c r="B416" s="638" t="s">
        <v>4385</v>
      </c>
      <c r="C416" s="639" t="s">
        <v>368</v>
      </c>
      <c r="D416" s="640" t="s">
        <v>952</v>
      </c>
      <c r="E416" s="640" t="s">
        <v>991</v>
      </c>
      <c r="F416" s="639" t="s">
        <v>630</v>
      </c>
      <c r="G416" s="638"/>
      <c r="H416" s="642">
        <v>12</v>
      </c>
      <c r="I416" s="642">
        <v>12</v>
      </c>
      <c r="J416" s="705">
        <v>123034</v>
      </c>
      <c r="K416" s="643">
        <v>0</v>
      </c>
      <c r="L416" s="1047">
        <f t="shared" si="48"/>
        <v>0</v>
      </c>
      <c r="M416" s="580">
        <f t="shared" si="49"/>
        <v>0</v>
      </c>
      <c r="N416" s="898">
        <f t="shared" si="50"/>
        <v>1476408</v>
      </c>
      <c r="O416" s="898">
        <f t="shared" si="51"/>
        <v>1476408</v>
      </c>
      <c r="P416" s="638"/>
      <c r="Q416" s="638" t="s">
        <v>4088</v>
      </c>
      <c r="R416" s="639" t="s">
        <v>1361</v>
      </c>
      <c r="S416" s="639" t="s">
        <v>336</v>
      </c>
      <c r="T416" s="639" t="s">
        <v>73</v>
      </c>
      <c r="U416" s="639" t="s">
        <v>152</v>
      </c>
    </row>
    <row r="417" spans="1:21" s="34" customFormat="1" ht="20.25" customHeight="1">
      <c r="A417" s="639" t="s">
        <v>165</v>
      </c>
      <c r="B417" s="638" t="s">
        <v>4385</v>
      </c>
      <c r="C417" s="639" t="s">
        <v>368</v>
      </c>
      <c r="D417" s="640" t="s">
        <v>952</v>
      </c>
      <c r="E417" s="640" t="s">
        <v>991</v>
      </c>
      <c r="F417" s="639" t="s">
        <v>267</v>
      </c>
      <c r="G417" s="638"/>
      <c r="H417" s="642">
        <v>33</v>
      </c>
      <c r="I417" s="642">
        <v>33</v>
      </c>
      <c r="J417" s="705">
        <v>79888</v>
      </c>
      <c r="K417" s="643">
        <v>7.2</v>
      </c>
      <c r="L417" s="1047">
        <f t="shared" si="48"/>
        <v>237.6</v>
      </c>
      <c r="M417" s="580">
        <f t="shared" si="49"/>
        <v>0.23760000000000001</v>
      </c>
      <c r="N417" s="898">
        <f t="shared" si="50"/>
        <v>2636304</v>
      </c>
      <c r="O417" s="898">
        <f t="shared" si="51"/>
        <v>2636304</v>
      </c>
      <c r="P417" s="638"/>
      <c r="Q417" s="638" t="s">
        <v>4092</v>
      </c>
      <c r="R417" s="639" t="s">
        <v>1361</v>
      </c>
      <c r="S417" s="639" t="s">
        <v>344</v>
      </c>
      <c r="T417" s="639" t="s">
        <v>60</v>
      </c>
      <c r="U417" s="639" t="s">
        <v>152</v>
      </c>
    </row>
    <row r="418" spans="1:21" s="34" customFormat="1" ht="20.25" customHeight="1">
      <c r="A418" s="639" t="s">
        <v>4243</v>
      </c>
      <c r="B418" s="638" t="s">
        <v>4450</v>
      </c>
      <c r="C418" s="639" t="s">
        <v>1073</v>
      </c>
      <c r="D418" s="640" t="s">
        <v>1096</v>
      </c>
      <c r="E418" s="640" t="s">
        <v>469</v>
      </c>
      <c r="F418" s="639" t="s">
        <v>880</v>
      </c>
      <c r="G418" s="638"/>
      <c r="H418" s="642">
        <v>438</v>
      </c>
      <c r="I418" s="642">
        <v>438</v>
      </c>
      <c r="J418" s="705">
        <v>3457</v>
      </c>
      <c r="K418" s="643">
        <v>0</v>
      </c>
      <c r="L418" s="1047">
        <f t="shared" si="48"/>
        <v>0</v>
      </c>
      <c r="M418" s="580">
        <f t="shared" si="49"/>
        <v>0</v>
      </c>
      <c r="N418" s="898">
        <f t="shared" si="50"/>
        <v>1514166</v>
      </c>
      <c r="O418" s="898">
        <f t="shared" si="51"/>
        <v>1514166</v>
      </c>
      <c r="P418" s="638"/>
      <c r="Q418" s="638" t="s">
        <v>837</v>
      </c>
      <c r="R418" s="639" t="s">
        <v>372</v>
      </c>
      <c r="S418" s="639" t="s">
        <v>336</v>
      </c>
      <c r="T418" s="639" t="s">
        <v>73</v>
      </c>
      <c r="U418" s="639" t="s">
        <v>213</v>
      </c>
    </row>
    <row r="419" spans="1:21" s="34" customFormat="1" ht="20.25" customHeight="1">
      <c r="A419" s="639" t="s">
        <v>4243</v>
      </c>
      <c r="B419" s="638" t="s">
        <v>4450</v>
      </c>
      <c r="C419" s="639" t="s">
        <v>1073</v>
      </c>
      <c r="D419" s="640" t="s">
        <v>1096</v>
      </c>
      <c r="E419" s="640" t="s">
        <v>469</v>
      </c>
      <c r="F419" s="639" t="s">
        <v>694</v>
      </c>
      <c r="G419" s="638"/>
      <c r="H419" s="642">
        <v>438</v>
      </c>
      <c r="I419" s="642">
        <v>438</v>
      </c>
      <c r="J419" s="705">
        <v>51857</v>
      </c>
      <c r="K419" s="643">
        <v>36</v>
      </c>
      <c r="L419" s="1047">
        <f t="shared" si="48"/>
        <v>15768</v>
      </c>
      <c r="M419" s="580">
        <f t="shared" si="49"/>
        <v>15.768000000000001</v>
      </c>
      <c r="N419" s="898">
        <f t="shared" si="50"/>
        <v>22713366</v>
      </c>
      <c r="O419" s="898">
        <f t="shared" si="51"/>
        <v>22713366</v>
      </c>
      <c r="P419" s="638"/>
      <c r="Q419" s="638" t="s">
        <v>837</v>
      </c>
      <c r="R419" s="639" t="s">
        <v>372</v>
      </c>
      <c r="S419" s="639" t="s">
        <v>358</v>
      </c>
      <c r="T419" s="639" t="s">
        <v>68</v>
      </c>
      <c r="U419" s="639" t="s">
        <v>213</v>
      </c>
    </row>
    <row r="420" spans="1:21" s="34" customFormat="1" ht="20.25" customHeight="1">
      <c r="A420" s="639" t="s">
        <v>4243</v>
      </c>
      <c r="B420" s="638" t="s">
        <v>4450</v>
      </c>
      <c r="C420" s="639" t="s">
        <v>1073</v>
      </c>
      <c r="D420" s="640" t="s">
        <v>1096</v>
      </c>
      <c r="E420" s="640" t="s">
        <v>469</v>
      </c>
      <c r="F420" s="639" t="s">
        <v>1387</v>
      </c>
      <c r="G420" s="638"/>
      <c r="H420" s="642">
        <v>438</v>
      </c>
      <c r="I420" s="642">
        <v>438</v>
      </c>
      <c r="J420" s="705">
        <v>12191</v>
      </c>
      <c r="K420" s="643">
        <v>0</v>
      </c>
      <c r="L420" s="1047">
        <f t="shared" si="48"/>
        <v>0</v>
      </c>
      <c r="M420" s="580">
        <f t="shared" si="49"/>
        <v>0</v>
      </c>
      <c r="N420" s="898">
        <f t="shared" si="50"/>
        <v>5339658</v>
      </c>
      <c r="O420" s="898">
        <f t="shared" si="51"/>
        <v>5339658</v>
      </c>
      <c r="P420" s="638"/>
      <c r="Q420" s="638" t="s">
        <v>2031</v>
      </c>
      <c r="R420" s="639" t="s">
        <v>372</v>
      </c>
      <c r="S420" s="639" t="s">
        <v>577</v>
      </c>
      <c r="T420" s="639" t="s">
        <v>375</v>
      </c>
      <c r="U420" s="639" t="s">
        <v>213</v>
      </c>
    </row>
    <row r="421" spans="1:21" s="34" customFormat="1" ht="20.25" customHeight="1">
      <c r="A421" s="639" t="s">
        <v>4243</v>
      </c>
      <c r="B421" s="638" t="s">
        <v>4450</v>
      </c>
      <c r="C421" s="639" t="s">
        <v>1073</v>
      </c>
      <c r="D421" s="640" t="s">
        <v>1096</v>
      </c>
      <c r="E421" s="640" t="s">
        <v>469</v>
      </c>
      <c r="F421" s="639" t="s">
        <v>589</v>
      </c>
      <c r="G421" s="638"/>
      <c r="H421" s="642">
        <v>438</v>
      </c>
      <c r="I421" s="642">
        <v>438</v>
      </c>
      <c r="J421" s="705">
        <v>24701</v>
      </c>
      <c r="K421" s="643">
        <v>15</v>
      </c>
      <c r="L421" s="1047">
        <f t="shared" si="48"/>
        <v>6570</v>
      </c>
      <c r="M421" s="580">
        <f t="shared" si="49"/>
        <v>6.57</v>
      </c>
      <c r="N421" s="898">
        <f t="shared" si="50"/>
        <v>10819038</v>
      </c>
      <c r="O421" s="898">
        <f t="shared" si="51"/>
        <v>10819038</v>
      </c>
      <c r="P421" s="638"/>
      <c r="Q421" s="638" t="s">
        <v>2031</v>
      </c>
      <c r="R421" s="639" t="s">
        <v>372</v>
      </c>
      <c r="S421" s="639" t="s">
        <v>270</v>
      </c>
      <c r="T421" s="639" t="s">
        <v>68</v>
      </c>
      <c r="U421" s="639" t="s">
        <v>213</v>
      </c>
    </row>
    <row r="422" spans="1:21" s="34" customFormat="1" ht="20.25" customHeight="1">
      <c r="A422" s="639" t="s">
        <v>4243</v>
      </c>
      <c r="B422" s="638" t="s">
        <v>4450</v>
      </c>
      <c r="C422" s="639" t="s">
        <v>1073</v>
      </c>
      <c r="D422" s="640" t="s">
        <v>1096</v>
      </c>
      <c r="E422" s="640" t="s">
        <v>469</v>
      </c>
      <c r="F422" s="639" t="s">
        <v>565</v>
      </c>
      <c r="G422" s="638"/>
      <c r="H422" s="642">
        <v>438</v>
      </c>
      <c r="I422" s="642">
        <v>438</v>
      </c>
      <c r="J422" s="705">
        <v>36645</v>
      </c>
      <c r="K422" s="643">
        <v>0</v>
      </c>
      <c r="L422" s="1047">
        <f t="shared" si="48"/>
        <v>0</v>
      </c>
      <c r="M422" s="580">
        <f t="shared" si="49"/>
        <v>0</v>
      </c>
      <c r="N422" s="898">
        <f t="shared" si="50"/>
        <v>16050510</v>
      </c>
      <c r="O422" s="898">
        <f t="shared" si="51"/>
        <v>16050510</v>
      </c>
      <c r="P422" s="638"/>
      <c r="Q422" s="638" t="s">
        <v>2036</v>
      </c>
      <c r="R422" s="639" t="s">
        <v>372</v>
      </c>
      <c r="S422" s="639" t="s">
        <v>271</v>
      </c>
      <c r="T422" s="639" t="s">
        <v>73</v>
      </c>
      <c r="U422" s="639" t="s">
        <v>213</v>
      </c>
    </row>
    <row r="423" spans="1:21" s="34" customFormat="1" ht="20.25" customHeight="1">
      <c r="A423" s="639" t="s">
        <v>4243</v>
      </c>
      <c r="B423" s="638" t="s">
        <v>4450</v>
      </c>
      <c r="C423" s="639" t="s">
        <v>1073</v>
      </c>
      <c r="D423" s="640" t="s">
        <v>1096</v>
      </c>
      <c r="E423" s="640" t="s">
        <v>469</v>
      </c>
      <c r="F423" s="639" t="s">
        <v>880</v>
      </c>
      <c r="G423" s="638"/>
      <c r="H423" s="642">
        <v>438</v>
      </c>
      <c r="I423" s="642">
        <v>438</v>
      </c>
      <c r="J423" s="705">
        <v>3444</v>
      </c>
      <c r="K423" s="643">
        <v>0</v>
      </c>
      <c r="L423" s="1047">
        <f t="shared" si="48"/>
        <v>0</v>
      </c>
      <c r="M423" s="580">
        <f t="shared" si="49"/>
        <v>0</v>
      </c>
      <c r="N423" s="898">
        <f t="shared" si="50"/>
        <v>1508472</v>
      </c>
      <c r="O423" s="898">
        <f t="shared" si="51"/>
        <v>1508472</v>
      </c>
      <c r="P423" s="638"/>
      <c r="Q423" s="638" t="s">
        <v>2036</v>
      </c>
      <c r="R423" s="639" t="s">
        <v>372</v>
      </c>
      <c r="S423" s="639" t="s">
        <v>336</v>
      </c>
      <c r="T423" s="639" t="s">
        <v>73</v>
      </c>
      <c r="U423" s="639" t="s">
        <v>213</v>
      </c>
    </row>
    <row r="424" spans="1:21" s="34" customFormat="1" ht="20.25" customHeight="1">
      <c r="A424" s="639" t="s">
        <v>4243</v>
      </c>
      <c r="B424" s="638" t="s">
        <v>4450</v>
      </c>
      <c r="C424" s="639" t="s">
        <v>1073</v>
      </c>
      <c r="D424" s="640" t="s">
        <v>1096</v>
      </c>
      <c r="E424" s="640" t="s">
        <v>469</v>
      </c>
      <c r="F424" s="639" t="s">
        <v>880</v>
      </c>
      <c r="G424" s="638"/>
      <c r="H424" s="642">
        <v>438</v>
      </c>
      <c r="I424" s="642">
        <v>438</v>
      </c>
      <c r="J424" s="705">
        <v>3444</v>
      </c>
      <c r="K424" s="643">
        <v>0</v>
      </c>
      <c r="L424" s="1047">
        <f t="shared" si="48"/>
        <v>0</v>
      </c>
      <c r="M424" s="580">
        <f t="shared" si="49"/>
        <v>0</v>
      </c>
      <c r="N424" s="898">
        <f t="shared" si="50"/>
        <v>1508472</v>
      </c>
      <c r="O424" s="898">
        <f t="shared" si="51"/>
        <v>1508472</v>
      </c>
      <c r="P424" s="638"/>
      <c r="Q424" s="638" t="s">
        <v>2036</v>
      </c>
      <c r="R424" s="639" t="s">
        <v>372</v>
      </c>
      <c r="S424" s="639" t="s">
        <v>336</v>
      </c>
      <c r="T424" s="639" t="s">
        <v>73</v>
      </c>
      <c r="U424" s="639" t="s">
        <v>213</v>
      </c>
    </row>
    <row r="425" spans="1:21" s="34" customFormat="1" ht="20.25" customHeight="1">
      <c r="A425" s="639" t="s">
        <v>4243</v>
      </c>
      <c r="B425" s="638" t="s">
        <v>4450</v>
      </c>
      <c r="C425" s="639" t="s">
        <v>1073</v>
      </c>
      <c r="D425" s="640" t="s">
        <v>1096</v>
      </c>
      <c r="E425" s="640" t="s">
        <v>469</v>
      </c>
      <c r="F425" s="639" t="s">
        <v>882</v>
      </c>
      <c r="G425" s="638"/>
      <c r="H425" s="642">
        <v>438</v>
      </c>
      <c r="I425" s="642">
        <v>438</v>
      </c>
      <c r="J425" s="705">
        <v>8133</v>
      </c>
      <c r="K425" s="643">
        <v>0</v>
      </c>
      <c r="L425" s="1047">
        <f t="shared" si="48"/>
        <v>0</v>
      </c>
      <c r="M425" s="580">
        <f t="shared" si="49"/>
        <v>0</v>
      </c>
      <c r="N425" s="898">
        <f t="shared" si="50"/>
        <v>3562254</v>
      </c>
      <c r="O425" s="898">
        <f t="shared" si="51"/>
        <v>3562254</v>
      </c>
      <c r="P425" s="638"/>
      <c r="Q425" s="638" t="s">
        <v>2036</v>
      </c>
      <c r="R425" s="639" t="s">
        <v>372</v>
      </c>
      <c r="S425" s="639" t="s">
        <v>336</v>
      </c>
      <c r="T425" s="639" t="s">
        <v>73</v>
      </c>
      <c r="U425" s="639" t="s">
        <v>213</v>
      </c>
    </row>
    <row r="426" spans="1:21" s="34" customFormat="1" ht="20.25" customHeight="1">
      <c r="A426" s="639" t="s">
        <v>4243</v>
      </c>
      <c r="B426" s="638" t="s">
        <v>4450</v>
      </c>
      <c r="C426" s="639" t="s">
        <v>1073</v>
      </c>
      <c r="D426" s="640" t="s">
        <v>1096</v>
      </c>
      <c r="E426" s="640" t="s">
        <v>469</v>
      </c>
      <c r="F426" s="639" t="s">
        <v>881</v>
      </c>
      <c r="G426" s="638"/>
      <c r="H426" s="642">
        <v>438</v>
      </c>
      <c r="I426" s="642">
        <v>438</v>
      </c>
      <c r="J426" s="705">
        <v>10333</v>
      </c>
      <c r="K426" s="643">
        <v>0</v>
      </c>
      <c r="L426" s="1047">
        <f t="shared" si="48"/>
        <v>0</v>
      </c>
      <c r="M426" s="580">
        <f t="shared" si="49"/>
        <v>0</v>
      </c>
      <c r="N426" s="898">
        <f t="shared" si="50"/>
        <v>4525854</v>
      </c>
      <c r="O426" s="898">
        <f t="shared" si="51"/>
        <v>4525854</v>
      </c>
      <c r="P426" s="638"/>
      <c r="Q426" s="638" t="s">
        <v>2036</v>
      </c>
      <c r="R426" s="639" t="s">
        <v>372</v>
      </c>
      <c r="S426" s="639" t="s">
        <v>336</v>
      </c>
      <c r="T426" s="639" t="s">
        <v>73</v>
      </c>
      <c r="U426" s="639" t="s">
        <v>213</v>
      </c>
    </row>
    <row r="427" spans="1:21" s="34" customFormat="1" ht="20.25" customHeight="1">
      <c r="A427" s="639" t="s">
        <v>4243</v>
      </c>
      <c r="B427" s="638" t="s">
        <v>4450</v>
      </c>
      <c r="C427" s="639" t="s">
        <v>1073</v>
      </c>
      <c r="D427" s="640" t="s">
        <v>1096</v>
      </c>
      <c r="E427" s="640" t="s">
        <v>469</v>
      </c>
      <c r="F427" s="639" t="s">
        <v>2292</v>
      </c>
      <c r="G427" s="638"/>
      <c r="H427" s="642">
        <v>219</v>
      </c>
      <c r="I427" s="642">
        <v>219</v>
      </c>
      <c r="J427" s="705">
        <v>37435</v>
      </c>
      <c r="K427" s="643">
        <v>0</v>
      </c>
      <c r="L427" s="1047">
        <f t="shared" si="48"/>
        <v>0</v>
      </c>
      <c r="M427" s="580">
        <f t="shared" si="49"/>
        <v>0</v>
      </c>
      <c r="N427" s="898">
        <f t="shared" si="50"/>
        <v>8198265</v>
      </c>
      <c r="O427" s="898">
        <f t="shared" si="51"/>
        <v>8198265</v>
      </c>
      <c r="P427" s="638"/>
      <c r="Q427" s="638" t="s">
        <v>4329</v>
      </c>
      <c r="R427" s="639" t="s">
        <v>372</v>
      </c>
      <c r="S427" s="639" t="s">
        <v>784</v>
      </c>
      <c r="T427" s="639" t="s">
        <v>73</v>
      </c>
      <c r="U427" s="639" t="s">
        <v>213</v>
      </c>
    </row>
    <row r="428" spans="1:21" s="34" customFormat="1" ht="20.25" customHeight="1">
      <c r="A428" s="639" t="s">
        <v>4243</v>
      </c>
      <c r="B428" s="638" t="s">
        <v>4450</v>
      </c>
      <c r="C428" s="639" t="s">
        <v>1073</v>
      </c>
      <c r="D428" s="640" t="s">
        <v>1096</v>
      </c>
      <c r="E428" s="640" t="s">
        <v>469</v>
      </c>
      <c r="F428" s="639" t="s">
        <v>1937</v>
      </c>
      <c r="G428" s="638"/>
      <c r="H428" s="642">
        <v>219</v>
      </c>
      <c r="I428" s="642">
        <v>219</v>
      </c>
      <c r="J428" s="705">
        <v>8985</v>
      </c>
      <c r="K428" s="643">
        <v>0</v>
      </c>
      <c r="L428" s="1047">
        <f t="shared" si="48"/>
        <v>0</v>
      </c>
      <c r="M428" s="580">
        <f t="shared" si="49"/>
        <v>0</v>
      </c>
      <c r="N428" s="898">
        <f t="shared" si="50"/>
        <v>1967715</v>
      </c>
      <c r="O428" s="898">
        <f t="shared" si="51"/>
        <v>1967715</v>
      </c>
      <c r="P428" s="638"/>
      <c r="Q428" s="638" t="s">
        <v>4329</v>
      </c>
      <c r="R428" s="639" t="s">
        <v>372</v>
      </c>
      <c r="S428" s="639" t="s">
        <v>336</v>
      </c>
      <c r="T428" s="639" t="s">
        <v>73</v>
      </c>
      <c r="U428" s="639" t="s">
        <v>213</v>
      </c>
    </row>
    <row r="429" spans="1:21" s="34" customFormat="1" ht="20.25" customHeight="1">
      <c r="A429" s="639" t="s">
        <v>4243</v>
      </c>
      <c r="B429" s="638" t="s">
        <v>4450</v>
      </c>
      <c r="C429" s="639" t="s">
        <v>1073</v>
      </c>
      <c r="D429" s="640" t="s">
        <v>1096</v>
      </c>
      <c r="E429" s="640" t="s">
        <v>990</v>
      </c>
      <c r="F429" s="639" t="s">
        <v>81</v>
      </c>
      <c r="G429" s="638"/>
      <c r="H429" s="642">
        <v>219</v>
      </c>
      <c r="I429" s="642">
        <v>219</v>
      </c>
      <c r="J429" s="705">
        <v>6166</v>
      </c>
      <c r="K429" s="643">
        <v>0</v>
      </c>
      <c r="L429" s="1047">
        <f t="shared" si="48"/>
        <v>0</v>
      </c>
      <c r="M429" s="580">
        <f t="shared" si="49"/>
        <v>0</v>
      </c>
      <c r="N429" s="898">
        <f t="shared" si="50"/>
        <v>1350354</v>
      </c>
      <c r="O429" s="898">
        <f t="shared" si="51"/>
        <v>1350354</v>
      </c>
      <c r="P429" s="638"/>
      <c r="Q429" s="638" t="s">
        <v>4329</v>
      </c>
      <c r="R429" s="639" t="s">
        <v>372</v>
      </c>
      <c r="S429" s="639" t="s">
        <v>336</v>
      </c>
      <c r="T429" s="639" t="s">
        <v>73</v>
      </c>
      <c r="U429" s="639" t="s">
        <v>213</v>
      </c>
    </row>
    <row r="430" spans="1:21" s="34" customFormat="1" ht="20.25" customHeight="1">
      <c r="A430" s="639" t="s">
        <v>4243</v>
      </c>
      <c r="B430" s="638" t="s">
        <v>4450</v>
      </c>
      <c r="C430" s="639" t="s">
        <v>1073</v>
      </c>
      <c r="D430" s="640" t="s">
        <v>1096</v>
      </c>
      <c r="E430" s="640" t="s">
        <v>469</v>
      </c>
      <c r="F430" s="639" t="s">
        <v>83</v>
      </c>
      <c r="G430" s="638"/>
      <c r="H430" s="642">
        <v>219</v>
      </c>
      <c r="I430" s="642">
        <v>219</v>
      </c>
      <c r="J430" s="705">
        <v>10570</v>
      </c>
      <c r="K430" s="643">
        <v>0</v>
      </c>
      <c r="L430" s="1047">
        <f t="shared" si="48"/>
        <v>0</v>
      </c>
      <c r="M430" s="580">
        <f t="shared" si="49"/>
        <v>0</v>
      </c>
      <c r="N430" s="898">
        <f t="shared" si="50"/>
        <v>2314830</v>
      </c>
      <c r="O430" s="898">
        <f t="shared" si="51"/>
        <v>2314830</v>
      </c>
      <c r="P430" s="638"/>
      <c r="Q430" s="638" t="s">
        <v>4329</v>
      </c>
      <c r="R430" s="639" t="s">
        <v>372</v>
      </c>
      <c r="S430" s="639" t="s">
        <v>336</v>
      </c>
      <c r="T430" s="639" t="s">
        <v>73</v>
      </c>
      <c r="U430" s="639" t="s">
        <v>213</v>
      </c>
    </row>
    <row r="431" spans="1:21" s="34" customFormat="1" ht="20.25" customHeight="1">
      <c r="A431" s="639" t="s">
        <v>4243</v>
      </c>
      <c r="B431" s="638" t="s">
        <v>4450</v>
      </c>
      <c r="C431" s="639" t="s">
        <v>1073</v>
      </c>
      <c r="D431" s="640" t="s">
        <v>1096</v>
      </c>
      <c r="E431" s="640" t="s">
        <v>990</v>
      </c>
      <c r="F431" s="639" t="s">
        <v>367</v>
      </c>
      <c r="G431" s="638"/>
      <c r="H431" s="642">
        <v>219</v>
      </c>
      <c r="I431" s="642">
        <v>219</v>
      </c>
      <c r="J431" s="705">
        <v>4845</v>
      </c>
      <c r="K431" s="643">
        <v>0</v>
      </c>
      <c r="L431" s="1047">
        <f t="shared" si="48"/>
        <v>0</v>
      </c>
      <c r="M431" s="580">
        <f t="shared" si="49"/>
        <v>0</v>
      </c>
      <c r="N431" s="898">
        <f t="shared" si="50"/>
        <v>1061055</v>
      </c>
      <c r="O431" s="898">
        <f t="shared" si="51"/>
        <v>1061055</v>
      </c>
      <c r="P431" s="638"/>
      <c r="Q431" s="638" t="s">
        <v>4329</v>
      </c>
      <c r="R431" s="639" t="s">
        <v>372</v>
      </c>
      <c r="S431" s="639" t="s">
        <v>336</v>
      </c>
      <c r="T431" s="639" t="s">
        <v>73</v>
      </c>
      <c r="U431" s="639" t="s">
        <v>213</v>
      </c>
    </row>
    <row r="432" spans="1:21" s="34" customFormat="1" ht="20.25" customHeight="1">
      <c r="A432" s="639" t="s">
        <v>4243</v>
      </c>
      <c r="B432" s="638" t="s">
        <v>4450</v>
      </c>
      <c r="C432" s="639" t="s">
        <v>1073</v>
      </c>
      <c r="D432" s="640" t="s">
        <v>1096</v>
      </c>
      <c r="E432" s="640" t="s">
        <v>469</v>
      </c>
      <c r="F432" s="639" t="s">
        <v>2295</v>
      </c>
      <c r="G432" s="638"/>
      <c r="H432" s="642">
        <v>219</v>
      </c>
      <c r="I432" s="642">
        <v>219</v>
      </c>
      <c r="J432" s="705">
        <v>78261</v>
      </c>
      <c r="K432" s="643">
        <v>0</v>
      </c>
      <c r="L432" s="1047">
        <f t="shared" si="48"/>
        <v>0</v>
      </c>
      <c r="M432" s="580">
        <f t="shared" si="49"/>
        <v>0</v>
      </c>
      <c r="N432" s="898">
        <f t="shared" si="50"/>
        <v>17139159</v>
      </c>
      <c r="O432" s="898">
        <f t="shared" si="51"/>
        <v>17139159</v>
      </c>
      <c r="P432" s="638"/>
      <c r="Q432" s="638"/>
      <c r="R432" s="639" t="s">
        <v>372</v>
      </c>
      <c r="S432" s="639" t="s">
        <v>276</v>
      </c>
      <c r="T432" s="639" t="s">
        <v>73</v>
      </c>
      <c r="U432" s="639" t="s">
        <v>213</v>
      </c>
    </row>
    <row r="433" spans="1:21" s="34" customFormat="1" ht="20.25" customHeight="1">
      <c r="A433" s="639" t="s">
        <v>4243</v>
      </c>
      <c r="B433" s="638" t="s">
        <v>4450</v>
      </c>
      <c r="C433" s="639" t="s">
        <v>1073</v>
      </c>
      <c r="D433" s="640" t="s">
        <v>1096</v>
      </c>
      <c r="E433" s="640" t="s">
        <v>469</v>
      </c>
      <c r="F433" s="639" t="s">
        <v>2294</v>
      </c>
      <c r="G433" s="638"/>
      <c r="H433" s="642">
        <v>219</v>
      </c>
      <c r="I433" s="642">
        <v>219</v>
      </c>
      <c r="J433" s="705">
        <v>11739</v>
      </c>
      <c r="K433" s="643">
        <v>0</v>
      </c>
      <c r="L433" s="1047">
        <f t="shared" si="48"/>
        <v>0</v>
      </c>
      <c r="M433" s="580">
        <f t="shared" si="49"/>
        <v>0</v>
      </c>
      <c r="N433" s="898">
        <f t="shared" si="50"/>
        <v>2570841</v>
      </c>
      <c r="O433" s="898">
        <f t="shared" si="51"/>
        <v>2570841</v>
      </c>
      <c r="P433" s="638"/>
      <c r="Q433" s="638"/>
      <c r="R433" s="639" t="s">
        <v>372</v>
      </c>
      <c r="S433" s="639" t="s">
        <v>336</v>
      </c>
      <c r="T433" s="639" t="s">
        <v>73</v>
      </c>
      <c r="U433" s="639" t="s">
        <v>213</v>
      </c>
    </row>
    <row r="434" spans="1:21" s="34" customFormat="1" ht="20.25" customHeight="1">
      <c r="A434" s="639" t="s">
        <v>4243</v>
      </c>
      <c r="B434" s="638" t="s">
        <v>4450</v>
      </c>
      <c r="C434" s="639" t="s">
        <v>1073</v>
      </c>
      <c r="D434" s="640" t="s">
        <v>1096</v>
      </c>
      <c r="E434" s="640" t="s">
        <v>469</v>
      </c>
      <c r="F434" s="639" t="s">
        <v>350</v>
      </c>
      <c r="G434" s="638"/>
      <c r="H434" s="642">
        <v>219</v>
      </c>
      <c r="I434" s="642">
        <v>219</v>
      </c>
      <c r="J434" s="705">
        <v>10087</v>
      </c>
      <c r="K434" s="643">
        <v>0</v>
      </c>
      <c r="L434" s="1047">
        <f t="shared" si="48"/>
        <v>0</v>
      </c>
      <c r="M434" s="580">
        <f t="shared" si="49"/>
        <v>0</v>
      </c>
      <c r="N434" s="898">
        <f t="shared" si="50"/>
        <v>2209053</v>
      </c>
      <c r="O434" s="898">
        <f t="shared" si="51"/>
        <v>2209053</v>
      </c>
      <c r="P434" s="638"/>
      <c r="Q434" s="638" t="s">
        <v>4330</v>
      </c>
      <c r="R434" s="639" t="s">
        <v>372</v>
      </c>
      <c r="S434" s="639" t="s">
        <v>336</v>
      </c>
      <c r="T434" s="639" t="s">
        <v>73</v>
      </c>
      <c r="U434" s="639" t="s">
        <v>213</v>
      </c>
    </row>
    <row r="435" spans="1:21" s="34" customFormat="1" ht="20.25" customHeight="1">
      <c r="A435" s="639" t="s">
        <v>4243</v>
      </c>
      <c r="B435" s="638" t="s">
        <v>4450</v>
      </c>
      <c r="C435" s="639" t="s">
        <v>1073</v>
      </c>
      <c r="D435" s="640" t="s">
        <v>1096</v>
      </c>
      <c r="E435" s="640" t="s">
        <v>469</v>
      </c>
      <c r="F435" s="639" t="s">
        <v>509</v>
      </c>
      <c r="G435" s="638"/>
      <c r="H435" s="642">
        <v>219</v>
      </c>
      <c r="I435" s="642">
        <v>219</v>
      </c>
      <c r="J435" s="705">
        <v>1430</v>
      </c>
      <c r="K435" s="643">
        <v>0</v>
      </c>
      <c r="L435" s="1047">
        <f t="shared" si="48"/>
        <v>0</v>
      </c>
      <c r="M435" s="580">
        <f t="shared" si="49"/>
        <v>0</v>
      </c>
      <c r="N435" s="898">
        <f t="shared" si="50"/>
        <v>313170</v>
      </c>
      <c r="O435" s="898">
        <f t="shared" si="51"/>
        <v>313170</v>
      </c>
      <c r="P435" s="638"/>
      <c r="Q435" s="638" t="s">
        <v>4330</v>
      </c>
      <c r="R435" s="639" t="s">
        <v>372</v>
      </c>
      <c r="S435" s="639" t="s">
        <v>336</v>
      </c>
      <c r="T435" s="639" t="s">
        <v>73</v>
      </c>
      <c r="U435" s="639" t="s">
        <v>213</v>
      </c>
    </row>
    <row r="436" spans="1:21" s="34" customFormat="1" ht="20.25" customHeight="1">
      <c r="A436" s="639" t="s">
        <v>4243</v>
      </c>
      <c r="B436" s="638" t="s">
        <v>4450</v>
      </c>
      <c r="C436" s="639" t="s">
        <v>1073</v>
      </c>
      <c r="D436" s="640" t="s">
        <v>1096</v>
      </c>
      <c r="E436" s="640" t="s">
        <v>469</v>
      </c>
      <c r="F436" s="639" t="s">
        <v>442</v>
      </c>
      <c r="G436" s="638"/>
      <c r="H436" s="642">
        <v>219</v>
      </c>
      <c r="I436" s="642">
        <v>219</v>
      </c>
      <c r="J436" s="705">
        <v>794</v>
      </c>
      <c r="K436" s="643">
        <v>0</v>
      </c>
      <c r="L436" s="1047">
        <f t="shared" si="48"/>
        <v>0</v>
      </c>
      <c r="M436" s="580">
        <f t="shared" si="49"/>
        <v>0</v>
      </c>
      <c r="N436" s="898">
        <f t="shared" si="50"/>
        <v>173886</v>
      </c>
      <c r="O436" s="898">
        <f t="shared" si="51"/>
        <v>173886</v>
      </c>
      <c r="P436" s="638"/>
      <c r="Q436" s="638" t="s">
        <v>4330</v>
      </c>
      <c r="R436" s="639" t="s">
        <v>372</v>
      </c>
      <c r="S436" s="639" t="s">
        <v>336</v>
      </c>
      <c r="T436" s="639" t="s">
        <v>73</v>
      </c>
      <c r="U436" s="639" t="s">
        <v>213</v>
      </c>
    </row>
    <row r="437" spans="1:21" s="34" customFormat="1" ht="20.25" customHeight="1">
      <c r="A437" s="639" t="s">
        <v>4243</v>
      </c>
      <c r="B437" s="638" t="s">
        <v>4450</v>
      </c>
      <c r="C437" s="639" t="s">
        <v>1073</v>
      </c>
      <c r="D437" s="640" t="s">
        <v>1096</v>
      </c>
      <c r="E437" s="640" t="s">
        <v>990</v>
      </c>
      <c r="F437" s="639" t="s">
        <v>81</v>
      </c>
      <c r="G437" s="638"/>
      <c r="H437" s="642">
        <v>219</v>
      </c>
      <c r="I437" s="642">
        <v>219</v>
      </c>
      <c r="J437" s="705">
        <v>5560</v>
      </c>
      <c r="K437" s="643">
        <v>0</v>
      </c>
      <c r="L437" s="1047">
        <f t="shared" si="48"/>
        <v>0</v>
      </c>
      <c r="M437" s="580">
        <f t="shared" si="49"/>
        <v>0</v>
      </c>
      <c r="N437" s="898">
        <f t="shared" si="50"/>
        <v>1217640</v>
      </c>
      <c r="O437" s="898">
        <f t="shared" si="51"/>
        <v>1217640</v>
      </c>
      <c r="P437" s="638"/>
      <c r="Q437" s="638" t="s">
        <v>4330</v>
      </c>
      <c r="R437" s="639" t="s">
        <v>372</v>
      </c>
      <c r="S437" s="639" t="s">
        <v>336</v>
      </c>
      <c r="T437" s="639" t="s">
        <v>73</v>
      </c>
      <c r="U437" s="639" t="s">
        <v>213</v>
      </c>
    </row>
    <row r="438" spans="1:21" s="34" customFormat="1" ht="20.25" customHeight="1">
      <c r="A438" s="639" t="s">
        <v>4243</v>
      </c>
      <c r="B438" s="638" t="s">
        <v>4450</v>
      </c>
      <c r="C438" s="639" t="s">
        <v>1073</v>
      </c>
      <c r="D438" s="640" t="s">
        <v>1096</v>
      </c>
      <c r="E438" s="640" t="s">
        <v>990</v>
      </c>
      <c r="F438" s="639" t="s">
        <v>366</v>
      </c>
      <c r="G438" s="638"/>
      <c r="H438" s="642">
        <v>219</v>
      </c>
      <c r="I438" s="642">
        <v>219</v>
      </c>
      <c r="J438" s="705">
        <v>4130</v>
      </c>
      <c r="K438" s="643">
        <v>0</v>
      </c>
      <c r="L438" s="1047">
        <f t="shared" si="48"/>
        <v>0</v>
      </c>
      <c r="M438" s="580">
        <f t="shared" si="49"/>
        <v>0</v>
      </c>
      <c r="N438" s="898">
        <f t="shared" si="50"/>
        <v>904470</v>
      </c>
      <c r="O438" s="898">
        <f t="shared" si="51"/>
        <v>904470</v>
      </c>
      <c r="P438" s="638"/>
      <c r="Q438" s="638" t="s">
        <v>4330</v>
      </c>
      <c r="R438" s="639" t="s">
        <v>372</v>
      </c>
      <c r="S438" s="639" t="s">
        <v>336</v>
      </c>
      <c r="T438" s="639" t="s">
        <v>73</v>
      </c>
      <c r="U438" s="639" t="s">
        <v>213</v>
      </c>
    </row>
    <row r="439" spans="1:21" s="34" customFormat="1" ht="20.25" customHeight="1">
      <c r="A439" s="639" t="s">
        <v>4243</v>
      </c>
      <c r="B439" s="638" t="s">
        <v>4450</v>
      </c>
      <c r="C439" s="639" t="s">
        <v>1073</v>
      </c>
      <c r="D439" s="640" t="s">
        <v>1096</v>
      </c>
      <c r="E439" s="640" t="s">
        <v>469</v>
      </c>
      <c r="F439" s="639" t="s">
        <v>277</v>
      </c>
      <c r="G439" s="638"/>
      <c r="H439" s="642">
        <v>219</v>
      </c>
      <c r="I439" s="642">
        <v>219</v>
      </c>
      <c r="J439" s="705">
        <v>45870</v>
      </c>
      <c r="K439" s="643">
        <v>0</v>
      </c>
      <c r="L439" s="1047">
        <f t="shared" si="48"/>
        <v>0</v>
      </c>
      <c r="M439" s="580">
        <f t="shared" si="49"/>
        <v>0</v>
      </c>
      <c r="N439" s="898">
        <f t="shared" si="50"/>
        <v>10045530</v>
      </c>
      <c r="O439" s="898">
        <f t="shared" si="51"/>
        <v>10045530</v>
      </c>
      <c r="P439" s="638"/>
      <c r="Q439" s="638" t="s">
        <v>923</v>
      </c>
      <c r="R439" s="639" t="s">
        <v>372</v>
      </c>
      <c r="S439" s="639" t="s">
        <v>278</v>
      </c>
      <c r="T439" s="639" t="s">
        <v>73</v>
      </c>
      <c r="U439" s="639" t="s">
        <v>213</v>
      </c>
    </row>
    <row r="440" spans="1:21" s="34" customFormat="1" ht="20.25" customHeight="1">
      <c r="A440" s="639" t="s">
        <v>4243</v>
      </c>
      <c r="B440" s="638" t="s">
        <v>4450</v>
      </c>
      <c r="C440" s="639" t="s">
        <v>1073</v>
      </c>
      <c r="D440" s="640" t="s">
        <v>1096</v>
      </c>
      <c r="E440" s="640" t="s">
        <v>469</v>
      </c>
      <c r="F440" s="639" t="s">
        <v>880</v>
      </c>
      <c r="G440" s="638"/>
      <c r="H440" s="642">
        <v>219</v>
      </c>
      <c r="I440" s="642">
        <v>219</v>
      </c>
      <c r="J440" s="705">
        <v>3075</v>
      </c>
      <c r="K440" s="643">
        <v>0</v>
      </c>
      <c r="L440" s="1047">
        <f t="shared" si="48"/>
        <v>0</v>
      </c>
      <c r="M440" s="580">
        <f t="shared" si="49"/>
        <v>0</v>
      </c>
      <c r="N440" s="898">
        <f t="shared" si="50"/>
        <v>673425</v>
      </c>
      <c r="O440" s="898">
        <f t="shared" si="51"/>
        <v>673425</v>
      </c>
      <c r="P440" s="638"/>
      <c r="Q440" s="638" t="s">
        <v>923</v>
      </c>
      <c r="R440" s="639" t="s">
        <v>372</v>
      </c>
      <c r="S440" s="639" t="s">
        <v>336</v>
      </c>
      <c r="T440" s="639" t="s">
        <v>73</v>
      </c>
      <c r="U440" s="639" t="s">
        <v>213</v>
      </c>
    </row>
    <row r="441" spans="1:21" s="34" customFormat="1" ht="20.25" customHeight="1">
      <c r="A441" s="639" t="s">
        <v>4243</v>
      </c>
      <c r="B441" s="638" t="s">
        <v>4450</v>
      </c>
      <c r="C441" s="639" t="s">
        <v>1073</v>
      </c>
      <c r="D441" s="640" t="s">
        <v>1096</v>
      </c>
      <c r="E441" s="640" t="s">
        <v>469</v>
      </c>
      <c r="F441" s="639" t="s">
        <v>880</v>
      </c>
      <c r="G441" s="638"/>
      <c r="H441" s="642">
        <v>219</v>
      </c>
      <c r="I441" s="642">
        <v>219</v>
      </c>
      <c r="J441" s="705">
        <v>3075</v>
      </c>
      <c r="K441" s="643">
        <v>0</v>
      </c>
      <c r="L441" s="1047">
        <f t="shared" si="48"/>
        <v>0</v>
      </c>
      <c r="M441" s="580">
        <f t="shared" si="49"/>
        <v>0</v>
      </c>
      <c r="N441" s="898">
        <f t="shared" si="50"/>
        <v>673425</v>
      </c>
      <c r="O441" s="898">
        <f t="shared" si="51"/>
        <v>673425</v>
      </c>
      <c r="P441" s="638"/>
      <c r="Q441" s="638" t="s">
        <v>923</v>
      </c>
      <c r="R441" s="639" t="s">
        <v>372</v>
      </c>
      <c r="S441" s="639" t="s">
        <v>336</v>
      </c>
      <c r="T441" s="639" t="s">
        <v>73</v>
      </c>
      <c r="U441" s="639" t="s">
        <v>213</v>
      </c>
    </row>
    <row r="442" spans="1:21" s="34" customFormat="1" ht="20.25" customHeight="1">
      <c r="A442" s="639" t="s">
        <v>4243</v>
      </c>
      <c r="B442" s="638" t="s">
        <v>4450</v>
      </c>
      <c r="C442" s="639" t="s">
        <v>1073</v>
      </c>
      <c r="D442" s="640" t="s">
        <v>1096</v>
      </c>
      <c r="E442" s="640" t="s">
        <v>990</v>
      </c>
      <c r="F442" s="639" t="s">
        <v>2113</v>
      </c>
      <c r="G442" s="638"/>
      <c r="H442" s="642">
        <v>219</v>
      </c>
      <c r="I442" s="642">
        <v>219</v>
      </c>
      <c r="J442" s="705">
        <v>5979</v>
      </c>
      <c r="K442" s="643">
        <v>0</v>
      </c>
      <c r="L442" s="1047">
        <f t="shared" si="48"/>
        <v>0</v>
      </c>
      <c r="M442" s="580">
        <f t="shared" si="49"/>
        <v>0</v>
      </c>
      <c r="N442" s="898">
        <f t="shared" si="50"/>
        <v>1309401</v>
      </c>
      <c r="O442" s="898">
        <f t="shared" si="51"/>
        <v>1309401</v>
      </c>
      <c r="P442" s="638"/>
      <c r="Q442" s="638" t="s">
        <v>923</v>
      </c>
      <c r="R442" s="639" t="s">
        <v>372</v>
      </c>
      <c r="S442" s="639" t="s">
        <v>336</v>
      </c>
      <c r="T442" s="639" t="s">
        <v>73</v>
      </c>
      <c r="U442" s="639" t="s">
        <v>213</v>
      </c>
    </row>
    <row r="443" spans="1:21" s="34" customFormat="1" ht="20.25" customHeight="1">
      <c r="A443" s="639" t="s">
        <v>4243</v>
      </c>
      <c r="B443" s="638" t="s">
        <v>4450</v>
      </c>
      <c r="C443" s="639" t="s">
        <v>1073</v>
      </c>
      <c r="D443" s="640" t="s">
        <v>1096</v>
      </c>
      <c r="E443" s="640" t="s">
        <v>469</v>
      </c>
      <c r="F443" s="639" t="s">
        <v>985</v>
      </c>
      <c r="G443" s="638"/>
      <c r="H443" s="642">
        <v>219</v>
      </c>
      <c r="I443" s="642">
        <v>219</v>
      </c>
      <c r="J443" s="705">
        <v>7300</v>
      </c>
      <c r="K443" s="643">
        <v>0</v>
      </c>
      <c r="L443" s="1047">
        <f t="shared" si="48"/>
        <v>0</v>
      </c>
      <c r="M443" s="580">
        <f t="shared" si="49"/>
        <v>0</v>
      </c>
      <c r="N443" s="898">
        <f t="shared" si="50"/>
        <v>1598700</v>
      </c>
      <c r="O443" s="898">
        <f t="shared" si="51"/>
        <v>1598700</v>
      </c>
      <c r="P443" s="638"/>
      <c r="Q443" s="638" t="s">
        <v>2034</v>
      </c>
      <c r="R443" s="639" t="s">
        <v>372</v>
      </c>
      <c r="S443" s="639" t="s">
        <v>336</v>
      </c>
      <c r="T443" s="639" t="s">
        <v>73</v>
      </c>
      <c r="U443" s="639" t="s">
        <v>213</v>
      </c>
    </row>
    <row r="444" spans="1:21" s="34" customFormat="1" ht="20.25" customHeight="1">
      <c r="A444" s="639" t="s">
        <v>4243</v>
      </c>
      <c r="B444" s="638" t="s">
        <v>4450</v>
      </c>
      <c r="C444" s="639" t="s">
        <v>1073</v>
      </c>
      <c r="D444" s="640" t="s">
        <v>1096</v>
      </c>
      <c r="E444" s="640" t="s">
        <v>469</v>
      </c>
      <c r="F444" s="639" t="s">
        <v>985</v>
      </c>
      <c r="G444" s="638"/>
      <c r="H444" s="642">
        <v>219</v>
      </c>
      <c r="I444" s="642">
        <v>219</v>
      </c>
      <c r="J444" s="705">
        <v>7300</v>
      </c>
      <c r="K444" s="643">
        <v>0</v>
      </c>
      <c r="L444" s="1047">
        <f t="shared" si="48"/>
        <v>0</v>
      </c>
      <c r="M444" s="580">
        <f t="shared" si="49"/>
        <v>0</v>
      </c>
      <c r="N444" s="898">
        <f t="shared" si="50"/>
        <v>1598700</v>
      </c>
      <c r="O444" s="898">
        <f t="shared" si="51"/>
        <v>1598700</v>
      </c>
      <c r="P444" s="638"/>
      <c r="Q444" s="638" t="s">
        <v>2034</v>
      </c>
      <c r="R444" s="639" t="s">
        <v>372</v>
      </c>
      <c r="S444" s="639" t="s">
        <v>336</v>
      </c>
      <c r="T444" s="639" t="s">
        <v>73</v>
      </c>
      <c r="U444" s="639" t="s">
        <v>213</v>
      </c>
    </row>
    <row r="445" spans="1:21" s="34" customFormat="1" ht="20.25" customHeight="1">
      <c r="A445" s="639" t="s">
        <v>4243</v>
      </c>
      <c r="B445" s="638" t="s">
        <v>4450</v>
      </c>
      <c r="C445" s="639" t="s">
        <v>1073</v>
      </c>
      <c r="D445" s="640" t="s">
        <v>1096</v>
      </c>
      <c r="E445" s="640" t="s">
        <v>469</v>
      </c>
      <c r="F445" s="639" t="s">
        <v>1004</v>
      </c>
      <c r="G445" s="638"/>
      <c r="H445" s="642">
        <v>219</v>
      </c>
      <c r="I445" s="642">
        <v>219</v>
      </c>
      <c r="J445" s="705">
        <v>10170</v>
      </c>
      <c r="K445" s="643">
        <v>0</v>
      </c>
      <c r="L445" s="1047">
        <f t="shared" si="48"/>
        <v>0</v>
      </c>
      <c r="M445" s="580">
        <f t="shared" si="49"/>
        <v>0</v>
      </c>
      <c r="N445" s="898">
        <f t="shared" si="50"/>
        <v>2227230</v>
      </c>
      <c r="O445" s="898">
        <f t="shared" si="51"/>
        <v>2227230</v>
      </c>
      <c r="P445" s="638"/>
      <c r="Q445" s="638" t="s">
        <v>4331</v>
      </c>
      <c r="R445" s="639" t="s">
        <v>372</v>
      </c>
      <c r="S445" s="639" t="s">
        <v>336</v>
      </c>
      <c r="T445" s="639" t="s">
        <v>73</v>
      </c>
      <c r="U445" s="639" t="s">
        <v>213</v>
      </c>
    </row>
    <row r="446" spans="1:21" s="34" customFormat="1" ht="20.25" customHeight="1">
      <c r="A446" s="639" t="s">
        <v>4243</v>
      </c>
      <c r="B446" s="638" t="s">
        <v>4450</v>
      </c>
      <c r="C446" s="639" t="s">
        <v>1073</v>
      </c>
      <c r="D446" s="640" t="s">
        <v>1096</v>
      </c>
      <c r="E446" s="640" t="s">
        <v>469</v>
      </c>
      <c r="F446" s="639" t="s">
        <v>442</v>
      </c>
      <c r="G446" s="638"/>
      <c r="H446" s="642">
        <v>219</v>
      </c>
      <c r="I446" s="642">
        <v>219</v>
      </c>
      <c r="J446" s="705">
        <v>881</v>
      </c>
      <c r="K446" s="643">
        <v>0</v>
      </c>
      <c r="L446" s="1047">
        <f t="shared" si="48"/>
        <v>0</v>
      </c>
      <c r="M446" s="580">
        <f t="shared" si="49"/>
        <v>0</v>
      </c>
      <c r="N446" s="898">
        <f t="shared" si="50"/>
        <v>192939</v>
      </c>
      <c r="O446" s="898">
        <f t="shared" si="51"/>
        <v>192939</v>
      </c>
      <c r="P446" s="638"/>
      <c r="Q446" s="638" t="s">
        <v>4331</v>
      </c>
      <c r="R446" s="639" t="s">
        <v>372</v>
      </c>
      <c r="S446" s="639" t="s">
        <v>336</v>
      </c>
      <c r="T446" s="639" t="s">
        <v>73</v>
      </c>
      <c r="U446" s="639" t="s">
        <v>213</v>
      </c>
    </row>
    <row r="447" spans="1:21" s="34" customFormat="1" ht="20.25" customHeight="1">
      <c r="A447" s="639" t="s">
        <v>4243</v>
      </c>
      <c r="B447" s="638" t="s">
        <v>4450</v>
      </c>
      <c r="C447" s="639" t="s">
        <v>1073</v>
      </c>
      <c r="D447" s="640" t="s">
        <v>1096</v>
      </c>
      <c r="E447" s="640" t="s">
        <v>990</v>
      </c>
      <c r="F447" s="639" t="s">
        <v>81</v>
      </c>
      <c r="G447" s="638"/>
      <c r="H447" s="642">
        <v>219</v>
      </c>
      <c r="I447" s="642">
        <v>219</v>
      </c>
      <c r="J447" s="705">
        <v>6164</v>
      </c>
      <c r="K447" s="643">
        <v>0</v>
      </c>
      <c r="L447" s="1047">
        <f t="shared" ref="L447:L451" si="52">IFERROR(K447*H447,"0")</f>
        <v>0</v>
      </c>
      <c r="M447" s="580">
        <f t="shared" ref="M447:M451" si="53">IFERROR(L447/1000,"0")</f>
        <v>0</v>
      </c>
      <c r="N447" s="898">
        <f t="shared" ref="N447:N451" si="54">J447*H447</f>
        <v>1349916</v>
      </c>
      <c r="O447" s="898">
        <f t="shared" ref="O447:O451" si="55">I447*J447</f>
        <v>1349916</v>
      </c>
      <c r="P447" s="638"/>
      <c r="Q447" s="638" t="s">
        <v>4331</v>
      </c>
      <c r="R447" s="639" t="s">
        <v>372</v>
      </c>
      <c r="S447" s="639" t="s">
        <v>336</v>
      </c>
      <c r="T447" s="639" t="s">
        <v>73</v>
      </c>
      <c r="U447" s="639" t="s">
        <v>213</v>
      </c>
    </row>
    <row r="448" spans="1:21" s="34" customFormat="1" ht="20.25" customHeight="1">
      <c r="A448" s="639" t="s">
        <v>4243</v>
      </c>
      <c r="B448" s="638" t="s">
        <v>4450</v>
      </c>
      <c r="C448" s="639" t="s">
        <v>1073</v>
      </c>
      <c r="D448" s="640" t="s">
        <v>1096</v>
      </c>
      <c r="E448" s="640" t="s">
        <v>990</v>
      </c>
      <c r="F448" s="639" t="s">
        <v>338</v>
      </c>
      <c r="G448" s="638"/>
      <c r="H448" s="642">
        <v>219</v>
      </c>
      <c r="I448" s="642">
        <v>219</v>
      </c>
      <c r="J448" s="705">
        <v>3786</v>
      </c>
      <c r="K448" s="643">
        <v>0</v>
      </c>
      <c r="L448" s="1047">
        <f t="shared" si="52"/>
        <v>0</v>
      </c>
      <c r="M448" s="580">
        <f t="shared" si="53"/>
        <v>0</v>
      </c>
      <c r="N448" s="898">
        <f t="shared" si="54"/>
        <v>829134</v>
      </c>
      <c r="O448" s="898">
        <f t="shared" si="55"/>
        <v>829134</v>
      </c>
      <c r="P448" s="638"/>
      <c r="Q448" s="638" t="s">
        <v>4331</v>
      </c>
      <c r="R448" s="639" t="s">
        <v>372</v>
      </c>
      <c r="S448" s="639" t="s">
        <v>336</v>
      </c>
      <c r="T448" s="639" t="s">
        <v>73</v>
      </c>
      <c r="U448" s="639" t="s">
        <v>213</v>
      </c>
    </row>
    <row r="449" spans="1:21" s="34" customFormat="1" ht="20.25" customHeight="1">
      <c r="A449" s="639" t="s">
        <v>4243</v>
      </c>
      <c r="B449" s="638" t="s">
        <v>4450</v>
      </c>
      <c r="C449" s="639" t="s">
        <v>1073</v>
      </c>
      <c r="D449" s="640" t="s">
        <v>1096</v>
      </c>
      <c r="E449" s="640" t="s">
        <v>469</v>
      </c>
      <c r="F449" s="639" t="s">
        <v>2296</v>
      </c>
      <c r="G449" s="638"/>
      <c r="H449" s="642">
        <v>219</v>
      </c>
      <c r="I449" s="642">
        <v>219</v>
      </c>
      <c r="J449" s="705">
        <v>6200</v>
      </c>
      <c r="K449" s="643">
        <v>0</v>
      </c>
      <c r="L449" s="1047">
        <f t="shared" si="52"/>
        <v>0</v>
      </c>
      <c r="M449" s="580">
        <f t="shared" si="53"/>
        <v>0</v>
      </c>
      <c r="N449" s="898">
        <f t="shared" si="54"/>
        <v>1357800</v>
      </c>
      <c r="O449" s="898">
        <f t="shared" si="55"/>
        <v>1357800</v>
      </c>
      <c r="P449" s="638"/>
      <c r="Q449" s="638" t="s">
        <v>2034</v>
      </c>
      <c r="R449" s="639" t="s">
        <v>372</v>
      </c>
      <c r="S449" s="639" t="s">
        <v>336</v>
      </c>
      <c r="T449" s="639" t="s">
        <v>73</v>
      </c>
      <c r="U449" s="639" t="s">
        <v>213</v>
      </c>
    </row>
    <row r="450" spans="1:21" s="34" customFormat="1" ht="20.25" customHeight="1">
      <c r="A450" s="639" t="s">
        <v>4243</v>
      </c>
      <c r="B450" s="638" t="s">
        <v>4450</v>
      </c>
      <c r="C450" s="639" t="s">
        <v>1073</v>
      </c>
      <c r="D450" s="640" t="s">
        <v>1096</v>
      </c>
      <c r="E450" s="640" t="s">
        <v>469</v>
      </c>
      <c r="F450" s="639" t="s">
        <v>2296</v>
      </c>
      <c r="G450" s="638"/>
      <c r="H450" s="642">
        <v>219</v>
      </c>
      <c r="I450" s="642">
        <v>219</v>
      </c>
      <c r="J450" s="705">
        <v>6200</v>
      </c>
      <c r="K450" s="643">
        <v>0</v>
      </c>
      <c r="L450" s="1047">
        <f t="shared" si="52"/>
        <v>0</v>
      </c>
      <c r="M450" s="580">
        <f t="shared" si="53"/>
        <v>0</v>
      </c>
      <c r="N450" s="898">
        <f t="shared" si="54"/>
        <v>1357800</v>
      </c>
      <c r="O450" s="898">
        <f t="shared" si="55"/>
        <v>1357800</v>
      </c>
      <c r="P450" s="638"/>
      <c r="Q450" s="638" t="s">
        <v>2034</v>
      </c>
      <c r="R450" s="639" t="s">
        <v>372</v>
      </c>
      <c r="S450" s="639" t="s">
        <v>336</v>
      </c>
      <c r="T450" s="639" t="s">
        <v>73</v>
      </c>
      <c r="U450" s="639" t="s">
        <v>213</v>
      </c>
    </row>
    <row r="451" spans="1:21" s="34" customFormat="1" ht="20.25" customHeight="1">
      <c r="A451" s="639" t="s">
        <v>10</v>
      </c>
      <c r="B451" s="638" t="s">
        <v>4459</v>
      </c>
      <c r="C451" s="639" t="s">
        <v>1024</v>
      </c>
      <c r="D451" s="640" t="s">
        <v>283</v>
      </c>
      <c r="E451" s="640" t="s">
        <v>832</v>
      </c>
      <c r="F451" s="639" t="s">
        <v>1399</v>
      </c>
      <c r="G451" s="638"/>
      <c r="H451" s="642">
        <v>3088</v>
      </c>
      <c r="I451" s="642">
        <v>3088</v>
      </c>
      <c r="J451" s="705">
        <v>11740</v>
      </c>
      <c r="K451" s="643">
        <v>0</v>
      </c>
      <c r="L451" s="1047">
        <f t="shared" si="52"/>
        <v>0</v>
      </c>
      <c r="M451" s="580">
        <f t="shared" si="53"/>
        <v>0</v>
      </c>
      <c r="N451" s="898">
        <f t="shared" si="54"/>
        <v>36253120</v>
      </c>
      <c r="O451" s="898">
        <f t="shared" si="55"/>
        <v>36253120</v>
      </c>
      <c r="P451" s="638"/>
      <c r="Q451" s="638"/>
      <c r="R451" s="639" t="s">
        <v>1164</v>
      </c>
      <c r="S451" s="639" t="s">
        <v>577</v>
      </c>
      <c r="T451" s="639" t="s">
        <v>375</v>
      </c>
      <c r="U451" s="639" t="s">
        <v>109</v>
      </c>
    </row>
    <row r="452" spans="1:21" s="34" customFormat="1" ht="20.25" customHeight="1">
      <c r="A452" s="639" t="s">
        <v>235</v>
      </c>
      <c r="B452" s="638" t="s">
        <v>4460</v>
      </c>
      <c r="C452" s="639" t="s">
        <v>371</v>
      </c>
      <c r="D452" s="640" t="s">
        <v>4398</v>
      </c>
      <c r="E452" s="640" t="s">
        <v>834</v>
      </c>
      <c r="F452" s="639" t="s">
        <v>880</v>
      </c>
      <c r="G452" s="638"/>
      <c r="H452" s="642">
        <v>508</v>
      </c>
      <c r="I452" s="642">
        <v>508</v>
      </c>
      <c r="J452" s="705">
        <v>2308</v>
      </c>
      <c r="K452" s="643">
        <v>0</v>
      </c>
      <c r="L452" s="1047">
        <f t="shared" ref="L452" si="56">IFERROR(K452*H452,"0")</f>
        <v>0</v>
      </c>
      <c r="M452" s="580">
        <f t="shared" ref="M452" si="57">IFERROR(L452/1000,"0")</f>
        <v>0</v>
      </c>
      <c r="N452" s="898">
        <f t="shared" ref="N452" si="58">J452*H452</f>
        <v>1172464</v>
      </c>
      <c r="O452" s="898">
        <f t="shared" ref="O452" si="59">I452*J452</f>
        <v>1172464</v>
      </c>
      <c r="P452" s="638"/>
      <c r="Q452" s="638"/>
      <c r="R452" s="639" t="s">
        <v>35</v>
      </c>
      <c r="S452" s="639" t="s">
        <v>360</v>
      </c>
      <c r="T452" s="639" t="s">
        <v>73</v>
      </c>
      <c r="U452" s="639" t="s">
        <v>213</v>
      </c>
    </row>
    <row r="453" spans="1:21" s="34" customFormat="1" ht="20.25" customHeight="1">
      <c r="A453" s="639" t="s">
        <v>41</v>
      </c>
      <c r="B453" s="638" t="s">
        <v>4461</v>
      </c>
      <c r="C453" s="639" t="s">
        <v>2812</v>
      </c>
      <c r="D453" s="640" t="s">
        <v>952</v>
      </c>
      <c r="E453" s="640" t="s">
        <v>834</v>
      </c>
      <c r="F453" s="639" t="s">
        <v>385</v>
      </c>
      <c r="G453" s="638"/>
      <c r="H453" s="642">
        <v>20</v>
      </c>
      <c r="I453" s="642">
        <v>20</v>
      </c>
      <c r="J453" s="705">
        <v>750</v>
      </c>
      <c r="K453" s="643">
        <v>0</v>
      </c>
      <c r="L453" s="1047">
        <f t="shared" ref="L453:L455" si="60">IFERROR(K453*H453,"0")</f>
        <v>0</v>
      </c>
      <c r="M453" s="580">
        <f t="shared" ref="M453:M455" si="61">IFERROR(L453/1000,"0")</f>
        <v>0</v>
      </c>
      <c r="N453" s="898">
        <f t="shared" ref="N453:N455" si="62">J453*H453</f>
        <v>15000</v>
      </c>
      <c r="O453" s="898">
        <f t="shared" ref="O453:O455" si="63">I453*J453</f>
        <v>15000</v>
      </c>
      <c r="P453" s="638"/>
      <c r="Q453" s="638"/>
      <c r="R453" s="639" t="s">
        <v>759</v>
      </c>
      <c r="S453" s="639" t="s">
        <v>2803</v>
      </c>
      <c r="T453" s="639" t="s">
        <v>73</v>
      </c>
      <c r="U453" s="639" t="s">
        <v>109</v>
      </c>
    </row>
    <row r="454" spans="1:21" s="34" customFormat="1" ht="20.25" customHeight="1">
      <c r="A454" s="639" t="s">
        <v>744</v>
      </c>
      <c r="B454" s="638" t="s">
        <v>4462</v>
      </c>
      <c r="C454" s="639" t="s">
        <v>2812</v>
      </c>
      <c r="D454" s="640" t="s">
        <v>4398</v>
      </c>
      <c r="E454" s="640" t="s">
        <v>834</v>
      </c>
      <c r="F454" s="639" t="s">
        <v>881</v>
      </c>
      <c r="G454" s="638"/>
      <c r="H454" s="642">
        <v>1000</v>
      </c>
      <c r="I454" s="642">
        <v>1000</v>
      </c>
      <c r="J454" s="705">
        <v>11700</v>
      </c>
      <c r="K454" s="643">
        <v>0</v>
      </c>
      <c r="L454" s="1047">
        <f t="shared" si="60"/>
        <v>0</v>
      </c>
      <c r="M454" s="580">
        <f t="shared" si="61"/>
        <v>0</v>
      </c>
      <c r="N454" s="898">
        <f t="shared" si="62"/>
        <v>11700000</v>
      </c>
      <c r="O454" s="898">
        <f t="shared" si="63"/>
        <v>11700000</v>
      </c>
      <c r="P454" s="638"/>
      <c r="Q454" s="638" t="s">
        <v>3058</v>
      </c>
      <c r="R454" s="639" t="s">
        <v>759</v>
      </c>
      <c r="S454" s="639" t="s">
        <v>336</v>
      </c>
      <c r="T454" s="639" t="s">
        <v>73</v>
      </c>
      <c r="U454" s="639" t="s">
        <v>109</v>
      </c>
    </row>
    <row r="455" spans="1:21" s="34" customFormat="1" ht="20.25" customHeight="1">
      <c r="A455" s="639" t="s">
        <v>770</v>
      </c>
      <c r="B455" s="638" t="s">
        <v>1390</v>
      </c>
      <c r="C455" s="639" t="s">
        <v>515</v>
      </c>
      <c r="D455" s="640" t="s">
        <v>4476</v>
      </c>
      <c r="E455" s="640" t="s">
        <v>469</v>
      </c>
      <c r="F455" s="639" t="s">
        <v>1276</v>
      </c>
      <c r="G455" s="638"/>
      <c r="H455" s="1110">
        <v>166</v>
      </c>
      <c r="I455" s="1110">
        <v>166</v>
      </c>
      <c r="J455" s="705">
        <v>1</v>
      </c>
      <c r="K455" s="643">
        <v>31.4</v>
      </c>
      <c r="L455" s="1047">
        <f t="shared" si="60"/>
        <v>5212.3999999999996</v>
      </c>
      <c r="M455" s="580">
        <f t="shared" si="61"/>
        <v>5.2123999999999997</v>
      </c>
      <c r="N455" s="898">
        <f t="shared" si="62"/>
        <v>166</v>
      </c>
      <c r="O455" s="898">
        <f t="shared" si="63"/>
        <v>166</v>
      </c>
      <c r="P455" s="638"/>
      <c r="Q455" s="638"/>
      <c r="R455" s="639" t="s">
        <v>761</v>
      </c>
      <c r="S455" s="639" t="s">
        <v>343</v>
      </c>
      <c r="T455" s="639" t="s">
        <v>60</v>
      </c>
      <c r="U455" s="639" t="s">
        <v>152</v>
      </c>
    </row>
    <row r="456" spans="1:21" s="34" customFormat="1" ht="20.25" customHeight="1">
      <c r="A456" s="639" t="s">
        <v>770</v>
      </c>
      <c r="B456" s="638" t="s">
        <v>1390</v>
      </c>
      <c r="C456" s="639" t="s">
        <v>515</v>
      </c>
      <c r="D456" s="640" t="s">
        <v>4476</v>
      </c>
      <c r="E456" s="640" t="s">
        <v>469</v>
      </c>
      <c r="F456" s="639" t="s">
        <v>1389</v>
      </c>
      <c r="G456" s="638"/>
      <c r="H456" s="1110">
        <v>166</v>
      </c>
      <c r="I456" s="1110">
        <v>166</v>
      </c>
      <c r="J456" s="705">
        <v>74727</v>
      </c>
      <c r="K456" s="643">
        <v>16.5</v>
      </c>
      <c r="L456" s="1047">
        <f t="shared" ref="L456:L457" si="64">IFERROR(K456*H456,"0")</f>
        <v>2739</v>
      </c>
      <c r="M456" s="580">
        <f t="shared" ref="M456:M457" si="65">IFERROR(L456/1000,"0")</f>
        <v>2.7389999999999999</v>
      </c>
      <c r="N456" s="898">
        <f t="shared" ref="N456:N457" si="66">J456*H456</f>
        <v>12404682</v>
      </c>
      <c r="O456" s="898">
        <f t="shared" ref="O456:O457" si="67">I456*J456</f>
        <v>12404682</v>
      </c>
      <c r="P456" s="638"/>
      <c r="Q456" s="638" t="s">
        <v>3332</v>
      </c>
      <c r="R456" s="639" t="s">
        <v>761</v>
      </c>
      <c r="S456" s="639" t="s">
        <v>981</v>
      </c>
      <c r="T456" s="639" t="s">
        <v>60</v>
      </c>
      <c r="U456" s="639"/>
    </row>
    <row r="457" spans="1:21" s="34" customFormat="1" ht="20.25" customHeight="1">
      <c r="A457" s="639" t="s">
        <v>770</v>
      </c>
      <c r="B457" s="638" t="s">
        <v>1390</v>
      </c>
      <c r="C457" s="639" t="s">
        <v>515</v>
      </c>
      <c r="D457" s="640" t="s">
        <v>4476</v>
      </c>
      <c r="E457" s="640" t="s">
        <v>469</v>
      </c>
      <c r="F457" s="639" t="s">
        <v>521</v>
      </c>
      <c r="G457" s="638"/>
      <c r="H457" s="1110">
        <v>166</v>
      </c>
      <c r="I457" s="1110">
        <v>166</v>
      </c>
      <c r="J457" s="705">
        <v>199273</v>
      </c>
      <c r="K457" s="643">
        <v>0</v>
      </c>
      <c r="L457" s="1047">
        <f t="shared" si="64"/>
        <v>0</v>
      </c>
      <c r="M457" s="580">
        <f t="shared" si="65"/>
        <v>0</v>
      </c>
      <c r="N457" s="898">
        <f t="shared" si="66"/>
        <v>33079318</v>
      </c>
      <c r="O457" s="898">
        <f t="shared" si="67"/>
        <v>33079318</v>
      </c>
      <c r="P457" s="638"/>
      <c r="Q457" s="638" t="s">
        <v>2784</v>
      </c>
      <c r="R457" s="639" t="s">
        <v>761</v>
      </c>
      <c r="S457" s="639" t="s">
        <v>374</v>
      </c>
      <c r="T457" s="639" t="s">
        <v>375</v>
      </c>
      <c r="U457" s="639" t="s">
        <v>152</v>
      </c>
    </row>
    <row r="458" spans="1:21" s="34" customFormat="1" ht="20.25" customHeight="1">
      <c r="A458" s="639" t="s">
        <v>351</v>
      </c>
      <c r="B458" s="638" t="s">
        <v>2332</v>
      </c>
      <c r="C458" s="639" t="s">
        <v>352</v>
      </c>
      <c r="D458" s="640" t="s">
        <v>4397</v>
      </c>
      <c r="E458" s="640" t="s">
        <v>832</v>
      </c>
      <c r="F458" s="639" t="s">
        <v>538</v>
      </c>
      <c r="G458" s="638"/>
      <c r="H458" s="1110">
        <v>1525</v>
      </c>
      <c r="I458" s="1110">
        <v>825</v>
      </c>
      <c r="J458" s="705">
        <v>57432</v>
      </c>
      <c r="K458" s="643">
        <v>15.5</v>
      </c>
      <c r="L458" s="1047">
        <f t="shared" ref="L458" si="68">IFERROR(K458*H458,"0")</f>
        <v>23637.5</v>
      </c>
      <c r="M458" s="580">
        <f t="shared" ref="M458" si="69">IFERROR(L458/1000,"0")</f>
        <v>23.637499999999999</v>
      </c>
      <c r="N458" s="898">
        <f t="shared" ref="N458" si="70">J458*H458</f>
        <v>87583800</v>
      </c>
      <c r="O458" s="898">
        <f t="shared" ref="O458" si="71">I458*J458</f>
        <v>47381400</v>
      </c>
      <c r="P458" s="638"/>
      <c r="Q458" s="638"/>
      <c r="R458" s="639" t="s">
        <v>761</v>
      </c>
      <c r="S458" s="639" t="s">
        <v>270</v>
      </c>
      <c r="T458" s="639" t="s">
        <v>60</v>
      </c>
      <c r="U458" s="639" t="s">
        <v>152</v>
      </c>
    </row>
    <row r="459" spans="1:21" s="34" customFormat="1" ht="20.25" customHeight="1">
      <c r="A459" s="639" t="s">
        <v>718</v>
      </c>
      <c r="B459" s="638" t="s">
        <v>4497</v>
      </c>
      <c r="C459" s="639" t="s">
        <v>64</v>
      </c>
      <c r="D459" s="640" t="s">
        <v>4477</v>
      </c>
      <c r="E459" s="640" t="s">
        <v>4476</v>
      </c>
      <c r="F459" s="639" t="s">
        <v>1177</v>
      </c>
      <c r="G459" s="638"/>
      <c r="H459" s="1110">
        <v>1200</v>
      </c>
      <c r="I459" s="1110">
        <v>400</v>
      </c>
      <c r="J459" s="705">
        <v>105932</v>
      </c>
      <c r="K459" s="643">
        <v>21</v>
      </c>
      <c r="L459" s="1047">
        <f t="shared" ref="L459:L466" si="72">IFERROR(K459*H459,"0")</f>
        <v>25200</v>
      </c>
      <c r="M459" s="580">
        <f t="shared" ref="M459:M466" si="73">IFERROR(L459/1000,"0")</f>
        <v>25.2</v>
      </c>
      <c r="N459" s="898">
        <f t="shared" ref="N459:N466" si="74">J459*H459</f>
        <v>127118400</v>
      </c>
      <c r="O459" s="898">
        <f t="shared" ref="O459:O466" si="75">I459*J459</f>
        <v>42372800</v>
      </c>
      <c r="P459" s="638"/>
      <c r="Q459" s="638"/>
      <c r="R459" s="639" t="s">
        <v>284</v>
      </c>
      <c r="S459" s="639" t="s">
        <v>341</v>
      </c>
      <c r="T459" s="639" t="s">
        <v>60</v>
      </c>
      <c r="U459" s="639" t="s">
        <v>152</v>
      </c>
    </row>
    <row r="460" spans="1:21" s="34" customFormat="1" ht="20.25" customHeight="1">
      <c r="A460" s="639" t="s">
        <v>718</v>
      </c>
      <c r="B460" s="638" t="s">
        <v>4497</v>
      </c>
      <c r="C460" s="639" t="s">
        <v>64</v>
      </c>
      <c r="D460" s="640" t="s">
        <v>4477</v>
      </c>
      <c r="E460" s="640" t="s">
        <v>4476</v>
      </c>
      <c r="F460" s="639" t="s">
        <v>906</v>
      </c>
      <c r="G460" s="638"/>
      <c r="H460" s="1110">
        <v>600</v>
      </c>
      <c r="I460" s="1110">
        <v>200</v>
      </c>
      <c r="J460" s="705">
        <v>130463</v>
      </c>
      <c r="K460" s="643">
        <v>46</v>
      </c>
      <c r="L460" s="1047">
        <f t="shared" si="72"/>
        <v>27600</v>
      </c>
      <c r="M460" s="580">
        <f t="shared" si="73"/>
        <v>27.6</v>
      </c>
      <c r="N460" s="898">
        <f t="shared" si="74"/>
        <v>78277800</v>
      </c>
      <c r="O460" s="898">
        <f t="shared" si="75"/>
        <v>26092600</v>
      </c>
      <c r="P460" s="638"/>
      <c r="Q460" s="638"/>
      <c r="R460" s="639" t="s">
        <v>284</v>
      </c>
      <c r="S460" s="639" t="s">
        <v>370</v>
      </c>
      <c r="T460" s="639" t="s">
        <v>68</v>
      </c>
      <c r="U460" s="639" t="s">
        <v>152</v>
      </c>
    </row>
    <row r="461" spans="1:21" s="34" customFormat="1" ht="20.25" customHeight="1">
      <c r="A461" s="639" t="s">
        <v>718</v>
      </c>
      <c r="B461" s="638" t="s">
        <v>4497</v>
      </c>
      <c r="C461" s="639" t="s">
        <v>64</v>
      </c>
      <c r="D461" s="640" t="s">
        <v>4477</v>
      </c>
      <c r="E461" s="640" t="s">
        <v>4476</v>
      </c>
      <c r="F461" s="639" t="s">
        <v>880</v>
      </c>
      <c r="G461" s="638"/>
      <c r="H461" s="1110">
        <v>600</v>
      </c>
      <c r="I461" s="1110">
        <v>200</v>
      </c>
      <c r="J461" s="705">
        <v>3030</v>
      </c>
      <c r="K461" s="643">
        <v>0</v>
      </c>
      <c r="L461" s="1047">
        <f t="shared" si="72"/>
        <v>0</v>
      </c>
      <c r="M461" s="580">
        <f t="shared" si="73"/>
        <v>0</v>
      </c>
      <c r="N461" s="898">
        <f t="shared" si="74"/>
        <v>1818000</v>
      </c>
      <c r="O461" s="898">
        <f t="shared" si="75"/>
        <v>606000</v>
      </c>
      <c r="P461" s="638"/>
      <c r="Q461" s="638"/>
      <c r="R461" s="639" t="s">
        <v>284</v>
      </c>
      <c r="S461" s="639" t="s">
        <v>336</v>
      </c>
      <c r="T461" s="639" t="s">
        <v>73</v>
      </c>
      <c r="U461" s="639" t="s">
        <v>152</v>
      </c>
    </row>
    <row r="462" spans="1:21" s="34" customFormat="1" ht="20.25" customHeight="1">
      <c r="A462" s="639" t="s">
        <v>718</v>
      </c>
      <c r="B462" s="638" t="s">
        <v>4497</v>
      </c>
      <c r="C462" s="639" t="s">
        <v>64</v>
      </c>
      <c r="D462" s="640" t="s">
        <v>4477</v>
      </c>
      <c r="E462" s="640" t="s">
        <v>4476</v>
      </c>
      <c r="F462" s="639" t="s">
        <v>2983</v>
      </c>
      <c r="G462" s="638"/>
      <c r="H462" s="1110">
        <v>600</v>
      </c>
      <c r="I462" s="1110">
        <v>200</v>
      </c>
      <c r="J462" s="705">
        <v>170695</v>
      </c>
      <c r="K462" s="643">
        <v>29.3</v>
      </c>
      <c r="L462" s="1047">
        <f t="shared" si="72"/>
        <v>17580</v>
      </c>
      <c r="M462" s="580">
        <f t="shared" si="73"/>
        <v>17.579999999999998</v>
      </c>
      <c r="N462" s="898">
        <f t="shared" si="74"/>
        <v>102417000</v>
      </c>
      <c r="O462" s="898">
        <f t="shared" si="75"/>
        <v>34139000</v>
      </c>
      <c r="P462" s="638"/>
      <c r="Q462" s="638"/>
      <c r="R462" s="639" t="s">
        <v>284</v>
      </c>
      <c r="S462" s="639" t="s">
        <v>343</v>
      </c>
      <c r="T462" s="639" t="s">
        <v>60</v>
      </c>
      <c r="U462" s="639" t="s">
        <v>152</v>
      </c>
    </row>
    <row r="463" spans="1:21" s="34" customFormat="1" ht="20.25" customHeight="1">
      <c r="A463" s="639" t="s">
        <v>718</v>
      </c>
      <c r="B463" s="638" t="s">
        <v>4497</v>
      </c>
      <c r="C463" s="639" t="s">
        <v>64</v>
      </c>
      <c r="D463" s="640" t="s">
        <v>4477</v>
      </c>
      <c r="E463" s="640" t="s">
        <v>4476</v>
      </c>
      <c r="F463" s="639" t="s">
        <v>880</v>
      </c>
      <c r="G463" s="638"/>
      <c r="H463" s="1110">
        <v>600</v>
      </c>
      <c r="I463" s="1110">
        <v>200</v>
      </c>
      <c r="J463" s="705">
        <v>3057</v>
      </c>
      <c r="K463" s="643">
        <v>0</v>
      </c>
      <c r="L463" s="1047">
        <f t="shared" si="72"/>
        <v>0</v>
      </c>
      <c r="M463" s="580">
        <f t="shared" si="73"/>
        <v>0</v>
      </c>
      <c r="N463" s="898">
        <f t="shared" si="74"/>
        <v>1834200</v>
      </c>
      <c r="O463" s="898">
        <f t="shared" si="75"/>
        <v>611400</v>
      </c>
      <c r="P463" s="638"/>
      <c r="Q463" s="638"/>
      <c r="R463" s="639" t="s">
        <v>284</v>
      </c>
      <c r="S463" s="639" t="s">
        <v>336</v>
      </c>
      <c r="T463" s="639" t="s">
        <v>73</v>
      </c>
      <c r="U463" s="639" t="s">
        <v>152</v>
      </c>
    </row>
    <row r="464" spans="1:21" s="34" customFormat="1" ht="20.25" customHeight="1">
      <c r="A464" s="639" t="s">
        <v>718</v>
      </c>
      <c r="B464" s="638" t="s">
        <v>4498</v>
      </c>
      <c r="C464" s="639" t="s">
        <v>64</v>
      </c>
      <c r="D464" s="640" t="s">
        <v>4477</v>
      </c>
      <c r="E464" s="640" t="s">
        <v>4469</v>
      </c>
      <c r="F464" s="639" t="s">
        <v>1177</v>
      </c>
      <c r="G464" s="638"/>
      <c r="H464" s="1110">
        <v>1200</v>
      </c>
      <c r="I464" s="1110">
        <v>400</v>
      </c>
      <c r="J464" s="705">
        <v>105932</v>
      </c>
      <c r="K464" s="643">
        <v>21</v>
      </c>
      <c r="L464" s="1047">
        <f t="shared" si="72"/>
        <v>25200</v>
      </c>
      <c r="M464" s="580">
        <f t="shared" si="73"/>
        <v>25.2</v>
      </c>
      <c r="N464" s="898">
        <f t="shared" si="74"/>
        <v>127118400</v>
      </c>
      <c r="O464" s="898">
        <f t="shared" si="75"/>
        <v>42372800</v>
      </c>
      <c r="P464" s="638"/>
      <c r="Q464" s="638"/>
      <c r="R464" s="639" t="s">
        <v>284</v>
      </c>
      <c r="S464" s="639" t="s">
        <v>341</v>
      </c>
      <c r="T464" s="639" t="s">
        <v>60</v>
      </c>
      <c r="U464" s="639" t="s">
        <v>152</v>
      </c>
    </row>
    <row r="465" spans="1:21" s="34" customFormat="1" ht="20.25" customHeight="1">
      <c r="A465" s="639" t="s">
        <v>718</v>
      </c>
      <c r="B465" s="638" t="s">
        <v>4498</v>
      </c>
      <c r="C465" s="639" t="s">
        <v>64</v>
      </c>
      <c r="D465" s="640" t="s">
        <v>4477</v>
      </c>
      <c r="E465" s="640" t="s">
        <v>4469</v>
      </c>
      <c r="F465" s="639" t="s">
        <v>906</v>
      </c>
      <c r="G465" s="638"/>
      <c r="H465" s="1110">
        <v>600</v>
      </c>
      <c r="I465" s="1110">
        <v>200</v>
      </c>
      <c r="J465" s="705">
        <v>130463</v>
      </c>
      <c r="K465" s="643">
        <v>46</v>
      </c>
      <c r="L465" s="1047">
        <f t="shared" si="72"/>
        <v>27600</v>
      </c>
      <c r="M465" s="580">
        <f t="shared" si="73"/>
        <v>27.6</v>
      </c>
      <c r="N465" s="898">
        <f t="shared" si="74"/>
        <v>78277800</v>
      </c>
      <c r="O465" s="898">
        <f t="shared" si="75"/>
        <v>26092600</v>
      </c>
      <c r="P465" s="638"/>
      <c r="Q465" s="638"/>
      <c r="R465" s="639" t="s">
        <v>284</v>
      </c>
      <c r="S465" s="639" t="s">
        <v>370</v>
      </c>
      <c r="T465" s="639" t="s">
        <v>68</v>
      </c>
      <c r="U465" s="639" t="s">
        <v>152</v>
      </c>
    </row>
    <row r="466" spans="1:21" s="34" customFormat="1" ht="20.25" customHeight="1">
      <c r="A466" s="639" t="s">
        <v>718</v>
      </c>
      <c r="B466" s="638" t="s">
        <v>4498</v>
      </c>
      <c r="C466" s="639" t="s">
        <v>64</v>
      </c>
      <c r="D466" s="640" t="s">
        <v>4477</v>
      </c>
      <c r="E466" s="640" t="s">
        <v>4469</v>
      </c>
      <c r="F466" s="639" t="s">
        <v>880</v>
      </c>
      <c r="G466" s="638"/>
      <c r="H466" s="1110">
        <v>600</v>
      </c>
      <c r="I466" s="1110">
        <v>200</v>
      </c>
      <c r="J466" s="705">
        <v>3030</v>
      </c>
      <c r="K466" s="643">
        <v>0</v>
      </c>
      <c r="L466" s="1047">
        <f t="shared" si="72"/>
        <v>0</v>
      </c>
      <c r="M466" s="580">
        <f t="shared" si="73"/>
        <v>0</v>
      </c>
      <c r="N466" s="898">
        <f t="shared" si="74"/>
        <v>1818000</v>
      </c>
      <c r="O466" s="898">
        <f t="shared" si="75"/>
        <v>606000</v>
      </c>
      <c r="P466" s="638"/>
      <c r="Q466" s="638"/>
      <c r="R466" s="639" t="s">
        <v>284</v>
      </c>
      <c r="S466" s="639" t="s">
        <v>336</v>
      </c>
      <c r="T466" s="639" t="s">
        <v>73</v>
      </c>
      <c r="U466" s="639" t="s">
        <v>152</v>
      </c>
    </row>
    <row r="467" spans="1:21" s="34" customFormat="1" ht="20.25" customHeight="1">
      <c r="A467" s="639" t="s">
        <v>718</v>
      </c>
      <c r="B467" s="638" t="s">
        <v>4498</v>
      </c>
      <c r="C467" s="639" t="s">
        <v>64</v>
      </c>
      <c r="D467" s="640" t="s">
        <v>4477</v>
      </c>
      <c r="E467" s="640" t="s">
        <v>4469</v>
      </c>
      <c r="F467" s="639" t="s">
        <v>2983</v>
      </c>
      <c r="G467" s="638"/>
      <c r="H467" s="1110">
        <v>600</v>
      </c>
      <c r="I467" s="1110">
        <v>200</v>
      </c>
      <c r="J467" s="705">
        <v>170695</v>
      </c>
      <c r="K467" s="643">
        <v>29.3</v>
      </c>
      <c r="L467" s="1047">
        <f t="shared" ref="L467:L472" si="76">IFERROR(K467*H467,"0")</f>
        <v>17580</v>
      </c>
      <c r="M467" s="580">
        <f t="shared" ref="M467:M472" si="77">IFERROR(L467/1000,"0")</f>
        <v>17.579999999999998</v>
      </c>
      <c r="N467" s="898">
        <f t="shared" ref="N467:N472" si="78">J467*H467</f>
        <v>102417000</v>
      </c>
      <c r="O467" s="898">
        <f t="shared" ref="O467:O472" si="79">I467*J467</f>
        <v>34139000</v>
      </c>
      <c r="P467" s="638"/>
      <c r="Q467" s="638"/>
      <c r="R467" s="639" t="s">
        <v>284</v>
      </c>
      <c r="S467" s="639" t="s">
        <v>343</v>
      </c>
      <c r="T467" s="639" t="s">
        <v>60</v>
      </c>
      <c r="U467" s="639" t="s">
        <v>152</v>
      </c>
    </row>
    <row r="468" spans="1:21" s="34" customFormat="1" ht="20.25" customHeight="1">
      <c r="A468" s="639" t="s">
        <v>718</v>
      </c>
      <c r="B468" s="638" t="s">
        <v>4498</v>
      </c>
      <c r="C468" s="639" t="s">
        <v>64</v>
      </c>
      <c r="D468" s="640" t="s">
        <v>4477</v>
      </c>
      <c r="E468" s="640" t="s">
        <v>4469</v>
      </c>
      <c r="F468" s="639" t="s">
        <v>880</v>
      </c>
      <c r="G468" s="638"/>
      <c r="H468" s="1110">
        <v>600</v>
      </c>
      <c r="I468" s="1110">
        <v>200</v>
      </c>
      <c r="J468" s="705">
        <v>3057</v>
      </c>
      <c r="K468" s="643">
        <v>0</v>
      </c>
      <c r="L468" s="1047">
        <f t="shared" si="76"/>
        <v>0</v>
      </c>
      <c r="M468" s="580">
        <f t="shared" si="77"/>
        <v>0</v>
      </c>
      <c r="N468" s="898">
        <f t="shared" si="78"/>
        <v>1834200</v>
      </c>
      <c r="O468" s="898">
        <f t="shared" si="79"/>
        <v>611400</v>
      </c>
      <c r="P468" s="638"/>
      <c r="Q468" s="638"/>
      <c r="R468" s="639" t="s">
        <v>284</v>
      </c>
      <c r="S468" s="639" t="s">
        <v>336</v>
      </c>
      <c r="T468" s="639" t="s">
        <v>73</v>
      </c>
      <c r="U468" s="639" t="s">
        <v>152</v>
      </c>
    </row>
    <row r="469" spans="1:21" s="34" customFormat="1" ht="20.25" customHeight="1">
      <c r="A469" s="639" t="s">
        <v>428</v>
      </c>
      <c r="B469" s="638" t="s">
        <v>4502</v>
      </c>
      <c r="C469" s="639" t="s">
        <v>399</v>
      </c>
      <c r="D469" s="640" t="s">
        <v>4469</v>
      </c>
      <c r="E469" s="640" t="s">
        <v>4476</v>
      </c>
      <c r="F469" s="639" t="s">
        <v>656</v>
      </c>
      <c r="G469" s="638"/>
      <c r="H469" s="1110">
        <v>40</v>
      </c>
      <c r="I469" s="1110">
        <v>40</v>
      </c>
      <c r="J469" s="705">
        <v>67500</v>
      </c>
      <c r="K469" s="643">
        <v>19</v>
      </c>
      <c r="L469" s="1047">
        <f t="shared" si="76"/>
        <v>760</v>
      </c>
      <c r="M469" s="580">
        <f t="shared" si="77"/>
        <v>0.76</v>
      </c>
      <c r="N469" s="898">
        <f t="shared" si="78"/>
        <v>2700000</v>
      </c>
      <c r="O469" s="898">
        <f t="shared" si="79"/>
        <v>2700000</v>
      </c>
      <c r="P469" s="638"/>
      <c r="Q469" s="638"/>
      <c r="R469" s="639" t="s">
        <v>3735</v>
      </c>
      <c r="S469" s="639" t="s">
        <v>537</v>
      </c>
      <c r="T469" s="639" t="s">
        <v>60</v>
      </c>
      <c r="U469" s="639" t="s">
        <v>40</v>
      </c>
    </row>
    <row r="470" spans="1:21" s="34" customFormat="1" ht="20.25" customHeight="1">
      <c r="A470" s="639" t="s">
        <v>428</v>
      </c>
      <c r="B470" s="638" t="s">
        <v>4501</v>
      </c>
      <c r="C470" s="639" t="s">
        <v>399</v>
      </c>
      <c r="D470" s="640" t="s">
        <v>4477</v>
      </c>
      <c r="E470" s="640" t="s">
        <v>4476</v>
      </c>
      <c r="F470" s="639" t="s">
        <v>656</v>
      </c>
      <c r="G470" s="638"/>
      <c r="H470" s="1110">
        <v>177</v>
      </c>
      <c r="I470" s="1110">
        <v>177</v>
      </c>
      <c r="J470" s="705">
        <v>67500</v>
      </c>
      <c r="K470" s="643">
        <v>19</v>
      </c>
      <c r="L470" s="1047">
        <f t="shared" si="76"/>
        <v>3363</v>
      </c>
      <c r="M470" s="580">
        <f t="shared" si="77"/>
        <v>3.363</v>
      </c>
      <c r="N470" s="898">
        <f t="shared" si="78"/>
        <v>11947500</v>
      </c>
      <c r="O470" s="898">
        <f t="shared" si="79"/>
        <v>11947500</v>
      </c>
      <c r="P470" s="638"/>
      <c r="Q470" s="638"/>
      <c r="R470" s="639" t="s">
        <v>3735</v>
      </c>
      <c r="S470" s="639" t="s">
        <v>537</v>
      </c>
      <c r="T470" s="639" t="s">
        <v>60</v>
      </c>
      <c r="U470" s="639" t="s">
        <v>40</v>
      </c>
    </row>
    <row r="471" spans="1:21" s="34" customFormat="1" ht="20.25" customHeight="1">
      <c r="A471" s="639" t="s">
        <v>428</v>
      </c>
      <c r="B471" s="638" t="s">
        <v>4501</v>
      </c>
      <c r="C471" s="639" t="s">
        <v>399</v>
      </c>
      <c r="D471" s="640" t="s">
        <v>4477</v>
      </c>
      <c r="E471" s="640" t="s">
        <v>4469</v>
      </c>
      <c r="F471" s="639" t="s">
        <v>657</v>
      </c>
      <c r="G471" s="638"/>
      <c r="H471" s="1110">
        <v>653</v>
      </c>
      <c r="I471" s="1110">
        <v>653</v>
      </c>
      <c r="J471" s="705">
        <v>67038</v>
      </c>
      <c r="K471" s="643">
        <v>27</v>
      </c>
      <c r="L471" s="1047">
        <f>IFERROR(K471*H471,"0")</f>
        <v>17631</v>
      </c>
      <c r="M471" s="580">
        <f t="shared" si="77"/>
        <v>17.631</v>
      </c>
      <c r="N471" s="898">
        <f t="shared" si="78"/>
        <v>43775814</v>
      </c>
      <c r="O471" s="898">
        <f t="shared" si="79"/>
        <v>43775814</v>
      </c>
      <c r="P471" s="638"/>
      <c r="Q471" s="638"/>
      <c r="R471" s="639" t="s">
        <v>3735</v>
      </c>
      <c r="S471" s="639" t="s">
        <v>341</v>
      </c>
      <c r="T471" s="639" t="s">
        <v>68</v>
      </c>
      <c r="U471" s="639" t="s">
        <v>40</v>
      </c>
    </row>
    <row r="472" spans="1:21" s="34" customFormat="1" ht="20.25" customHeight="1">
      <c r="A472" s="639" t="s">
        <v>428</v>
      </c>
      <c r="B472" s="638" t="s">
        <v>4501</v>
      </c>
      <c r="C472" s="639" t="s">
        <v>399</v>
      </c>
      <c r="D472" s="640" t="s">
        <v>4477</v>
      </c>
      <c r="E472" s="640" t="s">
        <v>4469</v>
      </c>
      <c r="F472" s="639" t="s">
        <v>1014</v>
      </c>
      <c r="G472" s="638"/>
      <c r="H472" s="1110">
        <v>782</v>
      </c>
      <c r="I472" s="1110">
        <v>782</v>
      </c>
      <c r="J472" s="705">
        <v>104000</v>
      </c>
      <c r="K472" s="643">
        <v>46</v>
      </c>
      <c r="L472" s="1047">
        <f t="shared" si="76"/>
        <v>35972</v>
      </c>
      <c r="M472" s="580">
        <f t="shared" si="77"/>
        <v>35.972000000000001</v>
      </c>
      <c r="N472" s="898">
        <f t="shared" si="78"/>
        <v>81328000</v>
      </c>
      <c r="O472" s="898">
        <f t="shared" si="79"/>
        <v>81328000</v>
      </c>
      <c r="P472" s="638"/>
      <c r="Q472" s="638"/>
      <c r="R472" s="639" t="s">
        <v>3735</v>
      </c>
      <c r="S472" s="639" t="s">
        <v>370</v>
      </c>
      <c r="T472" s="639" t="s">
        <v>68</v>
      </c>
      <c r="U472" s="639" t="s">
        <v>40</v>
      </c>
    </row>
    <row r="473" spans="1:21" s="34" customFormat="1" ht="20.25" customHeight="1">
      <c r="A473" s="639" t="s">
        <v>770</v>
      </c>
      <c r="B473" s="638" t="s">
        <v>4504</v>
      </c>
      <c r="C473" s="639" t="s">
        <v>515</v>
      </c>
      <c r="D473" s="640" t="s">
        <v>4171</v>
      </c>
      <c r="E473" s="640" t="s">
        <v>4173</v>
      </c>
      <c r="F473" s="639" t="s">
        <v>524</v>
      </c>
      <c r="G473" s="638"/>
      <c r="H473" s="1110">
        <v>835</v>
      </c>
      <c r="I473" s="1110">
        <v>417</v>
      </c>
      <c r="J473" s="705">
        <v>120847</v>
      </c>
      <c r="K473" s="643">
        <v>43</v>
      </c>
      <c r="L473" s="1047">
        <f t="shared" ref="L473:L476" si="80">IFERROR(K473*H473,"0")</f>
        <v>35905</v>
      </c>
      <c r="M473" s="580">
        <f t="shared" ref="M473:M476" si="81">IFERROR(L473/1000,"0")</f>
        <v>35.905000000000001</v>
      </c>
      <c r="N473" s="898">
        <f t="shared" ref="N473:N476" si="82">J473*H473</f>
        <v>100907245</v>
      </c>
      <c r="O473" s="898">
        <f t="shared" ref="O473:O476" si="83">I473*J473</f>
        <v>50393199</v>
      </c>
      <c r="P473" s="638"/>
      <c r="Q473" s="638" t="s">
        <v>2973</v>
      </c>
      <c r="R473" s="639" t="s">
        <v>761</v>
      </c>
      <c r="S473" s="639" t="s">
        <v>327</v>
      </c>
      <c r="T473" s="639" t="s">
        <v>68</v>
      </c>
      <c r="U473" s="639" t="s">
        <v>152</v>
      </c>
    </row>
    <row r="474" spans="1:21" s="34" customFormat="1" ht="20.25" customHeight="1">
      <c r="A474" s="639" t="s">
        <v>770</v>
      </c>
      <c r="B474" s="638" t="s">
        <v>4504</v>
      </c>
      <c r="C474" s="639" t="s">
        <v>515</v>
      </c>
      <c r="D474" s="640" t="s">
        <v>4171</v>
      </c>
      <c r="E474" s="640" t="s">
        <v>4173</v>
      </c>
      <c r="F474" s="639" t="s">
        <v>880</v>
      </c>
      <c r="G474" s="638"/>
      <c r="H474" s="1110">
        <v>835</v>
      </c>
      <c r="I474" s="1110">
        <v>417</v>
      </c>
      <c r="J474" s="705">
        <v>2290</v>
      </c>
      <c r="K474" s="643">
        <v>0</v>
      </c>
      <c r="L474" s="1047">
        <f t="shared" ref="L474:L478" si="84">IFERROR(K474*H474,"0")</f>
        <v>0</v>
      </c>
      <c r="M474" s="580">
        <f t="shared" ref="M474:M478" si="85">IFERROR(L474/1000,"0")</f>
        <v>0</v>
      </c>
      <c r="N474" s="898">
        <f t="shared" ref="N474:N478" si="86">J474*H474</f>
        <v>1912150</v>
      </c>
      <c r="O474" s="898">
        <f t="shared" ref="O474:O478" si="87">I474*J474</f>
        <v>954930</v>
      </c>
      <c r="P474" s="638"/>
      <c r="Q474" s="638" t="s">
        <v>2973</v>
      </c>
      <c r="R474" s="639" t="s">
        <v>761</v>
      </c>
      <c r="S474" s="639" t="s">
        <v>336</v>
      </c>
      <c r="T474" s="639" t="s">
        <v>73</v>
      </c>
      <c r="U474" s="639" t="s">
        <v>152</v>
      </c>
    </row>
    <row r="475" spans="1:21" s="34" customFormat="1" ht="20.25" customHeight="1">
      <c r="A475" s="639" t="s">
        <v>770</v>
      </c>
      <c r="B475" s="638" t="s">
        <v>4504</v>
      </c>
      <c r="C475" s="639" t="s">
        <v>515</v>
      </c>
      <c r="D475" s="640" t="s">
        <v>4171</v>
      </c>
      <c r="E475" s="640" t="s">
        <v>4173</v>
      </c>
      <c r="F475" s="639" t="s">
        <v>1219</v>
      </c>
      <c r="G475" s="638"/>
      <c r="H475" s="1110">
        <v>835</v>
      </c>
      <c r="I475" s="1110">
        <v>417</v>
      </c>
      <c r="J475" s="705">
        <v>31726</v>
      </c>
      <c r="K475" s="643">
        <v>14</v>
      </c>
      <c r="L475" s="1047">
        <f t="shared" si="84"/>
        <v>11690</v>
      </c>
      <c r="M475" s="580">
        <f t="shared" si="85"/>
        <v>11.69</v>
      </c>
      <c r="N475" s="898">
        <f t="shared" si="86"/>
        <v>26491210</v>
      </c>
      <c r="O475" s="898">
        <f t="shared" si="87"/>
        <v>13229742</v>
      </c>
      <c r="P475" s="638"/>
      <c r="Q475" s="638" t="s">
        <v>2974</v>
      </c>
      <c r="R475" s="639" t="s">
        <v>761</v>
      </c>
      <c r="S475" s="639" t="s">
        <v>270</v>
      </c>
      <c r="T475" s="639" t="s">
        <v>68</v>
      </c>
      <c r="U475" s="639" t="s">
        <v>152</v>
      </c>
    </row>
    <row r="476" spans="1:21" s="34" customFormat="1" ht="20.25" customHeight="1">
      <c r="A476" s="639" t="s">
        <v>770</v>
      </c>
      <c r="B476" s="638" t="s">
        <v>4504</v>
      </c>
      <c r="C476" s="639" t="s">
        <v>515</v>
      </c>
      <c r="D476" s="640" t="s">
        <v>4171</v>
      </c>
      <c r="E476" s="640" t="s">
        <v>4173</v>
      </c>
      <c r="F476" s="639" t="s">
        <v>1399</v>
      </c>
      <c r="G476" s="638"/>
      <c r="H476" s="1110">
        <v>835</v>
      </c>
      <c r="I476" s="1110">
        <v>417</v>
      </c>
      <c r="J476" s="705">
        <v>11032</v>
      </c>
      <c r="K476" s="643">
        <v>0</v>
      </c>
      <c r="L476" s="1047">
        <f t="shared" si="84"/>
        <v>0</v>
      </c>
      <c r="M476" s="580">
        <f t="shared" si="85"/>
        <v>0</v>
      </c>
      <c r="N476" s="898">
        <f t="shared" si="86"/>
        <v>9211720</v>
      </c>
      <c r="O476" s="898">
        <f t="shared" si="87"/>
        <v>4600344</v>
      </c>
      <c r="P476" s="638"/>
      <c r="Q476" s="638" t="s">
        <v>2974</v>
      </c>
      <c r="R476" s="639" t="s">
        <v>761</v>
      </c>
      <c r="S476" s="639" t="s">
        <v>577</v>
      </c>
      <c r="T476" s="639" t="s">
        <v>375</v>
      </c>
      <c r="U476" s="639" t="s">
        <v>152</v>
      </c>
    </row>
    <row r="477" spans="1:21" s="34" customFormat="1" ht="20.25" customHeight="1">
      <c r="A477" s="639" t="s">
        <v>806</v>
      </c>
      <c r="B477" s="638" t="s">
        <v>4418</v>
      </c>
      <c r="C477" s="639" t="s">
        <v>371</v>
      </c>
      <c r="D477" s="640" t="s">
        <v>1877</v>
      </c>
      <c r="E477" s="640" t="s">
        <v>4171</v>
      </c>
      <c r="F477" s="639" t="s">
        <v>2106</v>
      </c>
      <c r="G477" s="638"/>
      <c r="H477" s="1110">
        <v>3078</v>
      </c>
      <c r="I477" s="1110">
        <v>1000</v>
      </c>
      <c r="J477" s="705">
        <v>224778</v>
      </c>
      <c r="K477" s="643">
        <v>30.5</v>
      </c>
      <c r="L477" s="1047">
        <f t="shared" si="84"/>
        <v>93879</v>
      </c>
      <c r="M477" s="580">
        <f t="shared" si="85"/>
        <v>93.879000000000005</v>
      </c>
      <c r="N477" s="898">
        <f t="shared" si="86"/>
        <v>691866684</v>
      </c>
      <c r="O477" s="898">
        <f t="shared" si="87"/>
        <v>224778000</v>
      </c>
      <c r="P477" s="638"/>
      <c r="Q477" s="638"/>
      <c r="R477" s="639" t="s">
        <v>1273</v>
      </c>
      <c r="S477" s="639" t="s">
        <v>343</v>
      </c>
      <c r="T477" s="639" t="s">
        <v>60</v>
      </c>
      <c r="U477" s="639" t="s">
        <v>237</v>
      </c>
    </row>
    <row r="478" spans="1:21" s="34" customFormat="1" ht="20.25" customHeight="1">
      <c r="A478" s="639" t="s">
        <v>806</v>
      </c>
      <c r="B478" s="638" t="s">
        <v>4418</v>
      </c>
      <c r="C478" s="639" t="s">
        <v>371</v>
      </c>
      <c r="D478" s="640" t="s">
        <v>1877</v>
      </c>
      <c r="E478" s="640" t="s">
        <v>4171</v>
      </c>
      <c r="F478" s="639" t="s">
        <v>3287</v>
      </c>
      <c r="G478" s="638"/>
      <c r="H478" s="1110">
        <v>3020</v>
      </c>
      <c r="I478" s="1110">
        <v>1000</v>
      </c>
      <c r="J478" s="705">
        <v>258520</v>
      </c>
      <c r="K478" s="643">
        <v>28.2</v>
      </c>
      <c r="L478" s="1047">
        <f t="shared" si="84"/>
        <v>85164</v>
      </c>
      <c r="M478" s="580">
        <f t="shared" si="85"/>
        <v>85.164000000000001</v>
      </c>
      <c r="N478" s="898">
        <f t="shared" si="86"/>
        <v>780730400</v>
      </c>
      <c r="O478" s="898">
        <f t="shared" si="87"/>
        <v>258520000</v>
      </c>
      <c r="P478" s="638"/>
      <c r="Q478" s="638"/>
      <c r="R478" s="639" t="s">
        <v>1273</v>
      </c>
      <c r="S478" s="639" t="s">
        <v>343</v>
      </c>
      <c r="T478" s="639" t="s">
        <v>60</v>
      </c>
      <c r="U478" s="639" t="s">
        <v>237</v>
      </c>
    </row>
  </sheetData>
  <autoFilter ref="A8:U450" xr:uid="{00000000-0009-0000-0000-000003000000}"/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F7BD7-7C4E-455E-B044-F4C3CF70056B}">
  <sheetPr>
    <tabColor rgb="FFFF0000"/>
  </sheetPr>
  <dimension ref="A1:V1120"/>
  <sheetViews>
    <sheetView showGridLines="0" zoomScale="85" zoomScaleNormal="85" workbookViewId="0">
      <pane ySplit="10" topLeftCell="A1019" activePane="bottomLeft" state="frozen"/>
      <selection activeCell="A2569" sqref="A2569:XFD2569"/>
      <selection pane="bottomLeft" activeCell="D1034" sqref="D1034"/>
    </sheetView>
  </sheetViews>
  <sheetFormatPr defaultRowHeight="12.75"/>
  <cols>
    <col min="1" max="1" width="11.5703125" customWidth="1"/>
    <col min="2" max="2" width="60.7109375" customWidth="1"/>
    <col min="3" max="3" width="13.140625" customWidth="1"/>
    <col min="4" max="4" width="11.140625" customWidth="1"/>
    <col min="5" max="5" width="11" customWidth="1"/>
    <col min="6" max="6" width="13.85546875" customWidth="1"/>
    <col min="7" max="7" width="9.28515625" customWidth="1"/>
    <col min="8" max="8" width="9.5703125" customWidth="1"/>
    <col min="9" max="9" width="11.5703125" customWidth="1"/>
    <col min="10" max="10" width="10.5703125" customWidth="1"/>
    <col min="11" max="11" width="12.7109375" customWidth="1"/>
    <col min="12" max="12" width="14" customWidth="1"/>
    <col min="13" max="13" width="23.42578125" bestFit="1" customWidth="1"/>
    <col min="14" max="14" width="9.28515625" bestFit="1" customWidth="1"/>
    <col min="17" max="17" width="17" bestFit="1" customWidth="1"/>
    <col min="18" max="18" width="11.5703125" bestFit="1" customWidth="1"/>
  </cols>
  <sheetData>
    <row r="1" spans="1:19" ht="19.5">
      <c r="A1" s="121" t="s">
        <v>3909</v>
      </c>
      <c r="B1" s="100"/>
      <c r="C1" s="212">
        <v>1000000</v>
      </c>
      <c r="D1" s="101"/>
      <c r="E1" s="101"/>
      <c r="F1" s="101"/>
      <c r="G1" s="102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</row>
    <row r="2" spans="1:19" ht="19.5">
      <c r="A2" s="121"/>
      <c r="C2" s="1087"/>
      <c r="D2" s="1088" t="s">
        <v>821</v>
      </c>
      <c r="E2" s="1088" t="s">
        <v>824</v>
      </c>
      <c r="F2" s="1088" t="s">
        <v>283</v>
      </c>
      <c r="G2" s="1088" t="s">
        <v>834</v>
      </c>
      <c r="H2" s="1088" t="s">
        <v>832</v>
      </c>
      <c r="I2" s="1088" t="s">
        <v>1307</v>
      </c>
      <c r="J2" s="1088" t="s">
        <v>3796</v>
      </c>
      <c r="K2" s="1088" t="s">
        <v>3147</v>
      </c>
      <c r="L2" s="1088" t="s">
        <v>2345</v>
      </c>
      <c r="M2" s="1088" t="s">
        <v>856</v>
      </c>
      <c r="N2" s="1088" t="s">
        <v>3849</v>
      </c>
      <c r="O2" s="1088" t="s">
        <v>846</v>
      </c>
      <c r="P2" s="1089" t="s">
        <v>36</v>
      </c>
      <c r="Q2" s="205"/>
      <c r="R2" s="205"/>
      <c r="S2" s="101"/>
    </row>
    <row r="3" spans="1:19" ht="19.5">
      <c r="A3" s="121"/>
      <c r="C3" s="1081" t="s">
        <v>36</v>
      </c>
      <c r="D3" s="1079">
        <f>SUM(D4:D8)</f>
        <v>6430597732.6999998</v>
      </c>
      <c r="E3" s="1079">
        <f t="shared" ref="E3:O3" si="0">SUM(E4:E8)</f>
        <v>6132041201.8000002</v>
      </c>
      <c r="F3" s="1079">
        <f t="shared" si="0"/>
        <v>4249774016.5</v>
      </c>
      <c r="G3" s="1079">
        <f t="shared" si="0"/>
        <v>0</v>
      </c>
      <c r="H3" s="1079">
        <f t="shared" si="0"/>
        <v>0</v>
      </c>
      <c r="I3" s="1079">
        <f t="shared" si="0"/>
        <v>0</v>
      </c>
      <c r="J3" s="1079">
        <f t="shared" si="0"/>
        <v>0</v>
      </c>
      <c r="K3" s="1079">
        <f t="shared" si="0"/>
        <v>0</v>
      </c>
      <c r="L3" s="1079">
        <f t="shared" si="0"/>
        <v>0</v>
      </c>
      <c r="M3" s="1079">
        <f t="shared" si="0"/>
        <v>0</v>
      </c>
      <c r="N3" s="1079">
        <f t="shared" si="0"/>
        <v>0</v>
      </c>
      <c r="O3" s="1079">
        <f t="shared" si="0"/>
        <v>0</v>
      </c>
      <c r="P3" s="1080">
        <f>SUM(D3:O3)</f>
        <v>16812412951</v>
      </c>
      <c r="Q3" s="205"/>
      <c r="R3" s="205"/>
      <c r="S3" s="101"/>
    </row>
    <row r="4" spans="1:19" ht="19.5">
      <c r="A4" s="121"/>
      <c r="C4" s="1081" t="s">
        <v>27</v>
      </c>
      <c r="D4" s="223">
        <f>SUMIFS($M$10:$M$9118,$R$10:$R$9118,$C4,$D$10:$D$9118,D2)</f>
        <v>2755189210</v>
      </c>
      <c r="E4" s="223">
        <f t="shared" ref="E4:O4" si="1">SUMIFS($M$10:$M$9118,$R$10:$R$9118,$C$4,$D$10:$D$9118,E2)</f>
        <v>3172043932.9000001</v>
      </c>
      <c r="F4" s="223">
        <f t="shared" si="1"/>
        <v>2066569327</v>
      </c>
      <c r="G4" s="223">
        <f t="shared" si="1"/>
        <v>0</v>
      </c>
      <c r="H4" s="223">
        <f t="shared" si="1"/>
        <v>0</v>
      </c>
      <c r="I4" s="223">
        <f t="shared" si="1"/>
        <v>0</v>
      </c>
      <c r="J4" s="223">
        <f t="shared" si="1"/>
        <v>0</v>
      </c>
      <c r="K4" s="223">
        <f t="shared" si="1"/>
        <v>0</v>
      </c>
      <c r="L4" s="223">
        <f t="shared" si="1"/>
        <v>0</v>
      </c>
      <c r="M4" s="223">
        <f t="shared" si="1"/>
        <v>0</v>
      </c>
      <c r="N4" s="223">
        <f t="shared" si="1"/>
        <v>0</v>
      </c>
      <c r="O4" s="223">
        <f t="shared" si="1"/>
        <v>0</v>
      </c>
      <c r="P4" s="1080">
        <f t="shared" ref="P4:P8" si="2">SUM(D4:O4)</f>
        <v>7993802469.8999996</v>
      </c>
      <c r="Q4" s="205"/>
      <c r="R4" s="205"/>
      <c r="S4" s="101"/>
    </row>
    <row r="5" spans="1:19" ht="19.5">
      <c r="A5" s="121"/>
      <c r="C5" s="1082" t="s">
        <v>28</v>
      </c>
      <c r="D5" s="223">
        <f t="shared" ref="D5:O5" si="3">SUMIFS($M$10:$M$9118,$R$10:$R$9118,$C5,$D$10:$D$9118,D$2)</f>
        <v>524276625.09999996</v>
      </c>
      <c r="E5" s="223">
        <f t="shared" si="3"/>
        <v>848652189.39999998</v>
      </c>
      <c r="F5" s="223">
        <f t="shared" si="3"/>
        <v>451163524.80000001</v>
      </c>
      <c r="G5" s="223">
        <f t="shared" si="3"/>
        <v>0</v>
      </c>
      <c r="H5" s="223">
        <f t="shared" si="3"/>
        <v>0</v>
      </c>
      <c r="I5" s="223">
        <f t="shared" si="3"/>
        <v>0</v>
      </c>
      <c r="J5" s="223">
        <f t="shared" si="3"/>
        <v>0</v>
      </c>
      <c r="K5" s="223">
        <f t="shared" si="3"/>
        <v>0</v>
      </c>
      <c r="L5" s="223">
        <f t="shared" si="3"/>
        <v>0</v>
      </c>
      <c r="M5" s="223">
        <f t="shared" si="3"/>
        <v>0</v>
      </c>
      <c r="N5" s="223">
        <f t="shared" si="3"/>
        <v>0</v>
      </c>
      <c r="O5" s="223">
        <f t="shared" si="3"/>
        <v>0</v>
      </c>
      <c r="P5" s="1080">
        <f t="shared" si="2"/>
        <v>1824092339.3</v>
      </c>
      <c r="Q5" s="205"/>
      <c r="R5" s="205"/>
      <c r="S5" s="101"/>
    </row>
    <row r="6" spans="1:19" ht="19.5">
      <c r="A6" s="121"/>
      <c r="C6" s="1081" t="s">
        <v>240</v>
      </c>
      <c r="D6" s="223">
        <f>SUMIFS($M$10:$M$9118,$R$10:$R$9118,$C6,$D$10:$D$9118,D$2)</f>
        <v>586295658</v>
      </c>
      <c r="E6" s="223">
        <f>SUMIFS($M$10:$M$9118,$R$10:$R$9118,$C6,$D$10:$D$9118,E$2)</f>
        <v>104762282</v>
      </c>
      <c r="F6" s="223">
        <f>SUMIFS($M$10:$M$9118,$R$10:$R$9118,$C6,$D$10:$D$9118,F$2)</f>
        <v>131642839</v>
      </c>
      <c r="G6" s="223">
        <f>SUMIFS($M$10:$M$9118,$R$10:$R$9118,$C6,$D$10:$D$9118,G$2)</f>
        <v>0</v>
      </c>
      <c r="H6" s="223">
        <f>SUMIFS($M$10:$M$9118,$R$10:$R$9118,$C6,$D$10:$D$9118,H$2)</f>
        <v>0</v>
      </c>
      <c r="I6" s="223">
        <f>SUMIFS($M$10:$M$9118,$R$10:$R$9118,$C6,$D$10:$D$9118,I$2)</f>
        <v>0</v>
      </c>
      <c r="J6" s="223">
        <f>SUMIFS($M$10:$M$9118,$R$10:$R$9118,$C6,$D$10:$D$9118,J$2)</f>
        <v>0</v>
      </c>
      <c r="K6" s="223">
        <f>SUMIFS($M$10:$M$9118,$R$10:$R$9118,$C6,$D$10:$D$9118,K$2)</f>
        <v>0</v>
      </c>
      <c r="L6" s="223">
        <f>SUMIFS($M$10:$M$9118,$R$10:$R$9118,$C6,$D$10:$D$9118,L$2)</f>
        <v>0</v>
      </c>
      <c r="M6" s="223">
        <f>SUMIFS($M$10:$M$9118,$R$10:$R$9118,$C6,$D$10:$D$9118,M$2)+((M5+M4)*0.2)</f>
        <v>0</v>
      </c>
      <c r="N6" s="223">
        <f>SUMIFS($M$10:$M$9118,$R$10:$R$9118,$C6,$D$10:$D$9118,N$2)+((N5+N4)*0.2)</f>
        <v>0</v>
      </c>
      <c r="O6" s="223">
        <f>SUMIFS($M$10:$M$9118,$R$10:$R$9118,$C6,$D$10:$D$9118,O$2)</f>
        <v>0</v>
      </c>
      <c r="P6" s="1080">
        <f t="shared" si="2"/>
        <v>822700779</v>
      </c>
      <c r="Q6" s="205"/>
      <c r="R6" s="205"/>
      <c r="S6" s="101"/>
    </row>
    <row r="7" spans="1:19" ht="19.5">
      <c r="A7" s="121"/>
      <c r="C7" s="1081" t="s">
        <v>30</v>
      </c>
      <c r="D7" s="223">
        <f>SUMIFS($M$10:$M$9118,$R$10:$R$9118,$C7,$D$10:$D$9118,D$2)</f>
        <v>2074503582.5999999</v>
      </c>
      <c r="E7" s="223">
        <f>SUMIFS($M$10:$M$9118,$R$10:$R$9118,$C7,$D$10:$D$9118,E$2)</f>
        <v>1342603971.1000001</v>
      </c>
      <c r="F7" s="223">
        <f>SUMIFS($M$10:$M$9118,$R$10:$R$9118,$C7,$D$10:$D$9118,F$2)</f>
        <v>1432049412.7</v>
      </c>
      <c r="G7" s="223">
        <f>SUMIFS($M$10:$M$9118,$R$10:$R$9118,$C7,$D$10:$D$9118,G$2)</f>
        <v>0</v>
      </c>
      <c r="H7" s="223">
        <f>SUMIFS($M$10:$M$9118,$R$10:$R$9118,$C7,$D$10:$D$9118,H$2)</f>
        <v>0</v>
      </c>
      <c r="I7" s="223">
        <f>SUMIFS($M$10:$M$9118,$R$10:$R$9118,$C7,$D$10:$D$9118,I$2)</f>
        <v>0</v>
      </c>
      <c r="J7" s="223">
        <f>SUMIFS($M$10:$M$9118,$R$10:$R$9118,$C7,$D$10:$D$9118,J$2)</f>
        <v>0</v>
      </c>
      <c r="K7" s="223">
        <f>SUMIFS($M$10:$M$9118,$R$10:$R$9118,$C7,$D$10:$D$9118,K$2)</f>
        <v>0</v>
      </c>
      <c r="L7" s="223">
        <f>SUMIFS($M$10:$M$9118,$R$10:$R$9118,$C7,$D$10:$D$9118,L$2)</f>
        <v>0</v>
      </c>
      <c r="M7" s="223">
        <f>SUMIFS($M$10:$M$9118,$R$10:$R$9118,$C7,$D$10:$D$9118,M$2)</f>
        <v>0</v>
      </c>
      <c r="N7" s="223">
        <f>SUMIFS($M$10:$M$9118,$R$10:$R$9118,$C7,$D$10:$D$9118,N$2)</f>
        <v>0</v>
      </c>
      <c r="O7" s="223">
        <f>SUMIFS($M$10:$M$9118,$R$10:$R$9118,$C7,$D$10:$D$9118,O$2)</f>
        <v>0</v>
      </c>
      <c r="P7" s="1080">
        <f t="shared" si="2"/>
        <v>4849156966.3999996</v>
      </c>
      <c r="Q7" s="205"/>
      <c r="R7" s="205"/>
      <c r="S7" s="101"/>
    </row>
    <row r="8" spans="1:19" ht="19.5">
      <c r="A8" s="121"/>
      <c r="C8" s="1081" t="s">
        <v>29</v>
      </c>
      <c r="D8" s="223">
        <f>SUMIFS($M$10:$M$9118,$R$10:$R$9118,$C8,$D$10:$D$9118,D$2)</f>
        <v>490332657</v>
      </c>
      <c r="E8" s="223">
        <f>SUMIFS($M$10:$M$9118,$R$10:$R$9118,$C8,$D$10:$D$9118,E$2)</f>
        <v>663978826.39999998</v>
      </c>
      <c r="F8" s="223">
        <f>SUMIFS($M$10:$M$9118,$R$10:$R$9118,$C8,$D$10:$D$9118,F$2)</f>
        <v>168348913</v>
      </c>
      <c r="G8" s="223">
        <f>SUMIFS($M$10:$M$9118,$R$10:$R$9118,$C8,$D$10:$D$9118,G$2)</f>
        <v>0</v>
      </c>
      <c r="H8" s="223">
        <f>SUMIFS($M$10:$M$9118,$R$10:$R$9118,$C8,$D$10:$D$9118,H$2)</f>
        <v>0</v>
      </c>
      <c r="I8" s="223">
        <f>SUMIFS($M$10:$M$9118,$R$10:$R$9118,$C8,$D$10:$D$9118,I$2)</f>
        <v>0</v>
      </c>
      <c r="J8" s="223">
        <f>SUMIFS($M$10:$M$9118,$R$10:$R$9118,$C8,$D$10:$D$9118,J$2)</f>
        <v>0</v>
      </c>
      <c r="K8" s="223">
        <f>SUMIFS($M$10:$M$9118,$R$10:$R$9118,$C8,$D$10:$D$9118,K$2)</f>
        <v>0</v>
      </c>
      <c r="L8" s="223">
        <f>SUMIFS($M$10:$M$9118,$R$10:$R$9118,$C8,$D$10:$D$9118,L$2)</f>
        <v>0</v>
      </c>
      <c r="M8" s="223">
        <f>SUMIFS($M$10:$M$9118,$R$10:$R$9118,$C8,$D$10:$D$9118,M$2)</f>
        <v>0</v>
      </c>
      <c r="N8" s="223">
        <f>SUMIFS($M$10:$M$9118,$R$10:$R$9118,$C8,$D$10:$D$9118,N$2)</f>
        <v>0</v>
      </c>
      <c r="O8" s="223">
        <f>SUMIFS($M$10:$M$9118,$R$10:$R$9118,$C8,$D$10:$D$9118,O$2)</f>
        <v>0</v>
      </c>
      <c r="P8" s="1080">
        <f t="shared" si="2"/>
        <v>1322660396.4000001</v>
      </c>
      <c r="Q8" s="205"/>
      <c r="R8" s="205"/>
      <c r="S8" s="101"/>
    </row>
    <row r="9" spans="1:19" ht="12" customHeight="1">
      <c r="A9" s="103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93" t="s">
        <v>37</v>
      </c>
    </row>
    <row r="10" spans="1:19" ht="32.25" customHeight="1">
      <c r="A10" s="710" t="s">
        <v>785</v>
      </c>
      <c r="B10" s="711" t="s">
        <v>786</v>
      </c>
      <c r="C10" s="710" t="s">
        <v>2</v>
      </c>
      <c r="D10" s="710" t="s">
        <v>3337</v>
      </c>
      <c r="E10" s="710" t="s">
        <v>3338</v>
      </c>
      <c r="F10" s="710" t="s">
        <v>133</v>
      </c>
      <c r="G10" s="710" t="s">
        <v>787</v>
      </c>
      <c r="H10" s="712" t="s">
        <v>4</v>
      </c>
      <c r="I10" s="712" t="s">
        <v>788</v>
      </c>
      <c r="J10" s="712" t="s">
        <v>5</v>
      </c>
      <c r="K10" s="712" t="s">
        <v>789</v>
      </c>
      <c r="L10" s="712" t="s">
        <v>790</v>
      </c>
      <c r="M10" s="712" t="s">
        <v>8</v>
      </c>
      <c r="N10" s="710" t="s">
        <v>18</v>
      </c>
      <c r="O10" s="710" t="s">
        <v>9</v>
      </c>
      <c r="P10" s="710" t="s">
        <v>15</v>
      </c>
      <c r="Q10" s="710" t="s">
        <v>133</v>
      </c>
      <c r="R10" s="710" t="s">
        <v>17</v>
      </c>
      <c r="S10" s="710" t="s">
        <v>16</v>
      </c>
    </row>
    <row r="11" spans="1:19" s="34" customFormat="1" ht="20.100000000000001" customHeight="1">
      <c r="A11" s="557" t="s">
        <v>806</v>
      </c>
      <c r="B11" s="563" t="s">
        <v>3724</v>
      </c>
      <c r="C11" s="557" t="s">
        <v>371</v>
      </c>
      <c r="D11" s="556" t="s">
        <v>821</v>
      </c>
      <c r="E11" s="556" t="s">
        <v>527</v>
      </c>
      <c r="F11" s="557" t="s">
        <v>959</v>
      </c>
      <c r="G11" s="563"/>
      <c r="H11" s="560">
        <v>60</v>
      </c>
      <c r="I11" s="559">
        <v>181402</v>
      </c>
      <c r="J11" s="563">
        <v>40</v>
      </c>
      <c r="K11" s="561">
        <f t="shared" ref="K11" si="4">IFERROR(J11*H11,"0")</f>
        <v>2400</v>
      </c>
      <c r="L11" s="562">
        <f t="shared" ref="L11" si="5">IFERROR(K11/1000,"0")</f>
        <v>2.4</v>
      </c>
      <c r="M11" s="713">
        <f t="shared" ref="M11" si="6">H11*I11</f>
        <v>10884120</v>
      </c>
      <c r="N11" s="563"/>
      <c r="O11" s="563" t="s">
        <v>611</v>
      </c>
      <c r="P11" s="557" t="s">
        <v>1273</v>
      </c>
      <c r="Q11" s="557" t="s">
        <v>364</v>
      </c>
      <c r="R11" s="557" t="s">
        <v>68</v>
      </c>
      <c r="S11" s="557" t="s">
        <v>237</v>
      </c>
    </row>
    <row r="12" spans="1:19" s="34" customFormat="1" ht="20.25" customHeight="1">
      <c r="A12" s="639" t="s">
        <v>195</v>
      </c>
      <c r="B12" s="638" t="s">
        <v>2206</v>
      </c>
      <c r="C12" s="639" t="s">
        <v>56</v>
      </c>
      <c r="D12" s="640" t="s">
        <v>821</v>
      </c>
      <c r="E12" s="640" t="s">
        <v>821</v>
      </c>
      <c r="F12" s="639" t="s">
        <v>67</v>
      </c>
      <c r="G12" s="638"/>
      <c r="H12" s="642">
        <v>200</v>
      </c>
      <c r="I12" s="642">
        <v>101600</v>
      </c>
      <c r="J12" s="643">
        <v>41</v>
      </c>
      <c r="K12" s="578">
        <f t="shared" ref="K12:K40" si="7">IFERROR(J12*H12,"0")</f>
        <v>8200</v>
      </c>
      <c r="L12" s="579">
        <f t="shared" ref="L12:L18" si="8">IFERROR(K12/1000,"0")</f>
        <v>8.1999999999999993</v>
      </c>
      <c r="M12" s="580">
        <f t="shared" ref="M12:M32" si="9">I12*H12</f>
        <v>20320000</v>
      </c>
      <c r="N12" s="638"/>
      <c r="O12" s="638"/>
      <c r="P12" s="639" t="s">
        <v>1163</v>
      </c>
      <c r="Q12" s="639" t="s">
        <v>403</v>
      </c>
      <c r="R12" s="639" t="s">
        <v>68</v>
      </c>
      <c r="S12" s="639" t="s">
        <v>90</v>
      </c>
    </row>
    <row r="13" spans="1:19" s="34" customFormat="1" ht="20.25" customHeight="1">
      <c r="A13" s="639" t="s">
        <v>195</v>
      </c>
      <c r="B13" s="638" t="s">
        <v>2206</v>
      </c>
      <c r="C13" s="639" t="s">
        <v>56</v>
      </c>
      <c r="D13" s="640" t="s">
        <v>821</v>
      </c>
      <c r="E13" s="640" t="s">
        <v>934</v>
      </c>
      <c r="F13" s="639" t="s">
        <v>643</v>
      </c>
      <c r="G13" s="638"/>
      <c r="H13" s="1110">
        <v>200</v>
      </c>
      <c r="I13" s="1110">
        <v>49700</v>
      </c>
      <c r="J13" s="643">
        <v>15.5</v>
      </c>
      <c r="K13" s="578">
        <f t="shared" si="7"/>
        <v>3100</v>
      </c>
      <c r="L13" s="579">
        <f t="shared" si="8"/>
        <v>3.1</v>
      </c>
      <c r="M13" s="580">
        <f t="shared" si="9"/>
        <v>9940000</v>
      </c>
      <c r="N13" s="638"/>
      <c r="O13" s="638"/>
      <c r="P13" s="639" t="s">
        <v>1163</v>
      </c>
      <c r="Q13" s="639" t="s">
        <v>270</v>
      </c>
      <c r="R13" s="639" t="s">
        <v>60</v>
      </c>
      <c r="S13" s="639" t="s">
        <v>90</v>
      </c>
    </row>
    <row r="14" spans="1:19" s="34" customFormat="1" ht="20.25" customHeight="1">
      <c r="A14" s="639" t="s">
        <v>195</v>
      </c>
      <c r="B14" s="638" t="s">
        <v>2206</v>
      </c>
      <c r="C14" s="639" t="s">
        <v>56</v>
      </c>
      <c r="D14" s="640" t="s">
        <v>821</v>
      </c>
      <c r="E14" s="640" t="s">
        <v>934</v>
      </c>
      <c r="F14" s="639" t="s">
        <v>445</v>
      </c>
      <c r="G14" s="638"/>
      <c r="H14" s="1110">
        <v>200</v>
      </c>
      <c r="I14" s="1110">
        <v>41800</v>
      </c>
      <c r="J14" s="643">
        <v>0</v>
      </c>
      <c r="K14" s="578">
        <f t="shared" si="7"/>
        <v>0</v>
      </c>
      <c r="L14" s="579">
        <f t="shared" si="8"/>
        <v>0</v>
      </c>
      <c r="M14" s="580">
        <f t="shared" si="9"/>
        <v>8360000</v>
      </c>
      <c r="N14" s="638"/>
      <c r="O14" s="638"/>
      <c r="P14" s="639" t="s">
        <v>1163</v>
      </c>
      <c r="Q14" s="639" t="s">
        <v>271</v>
      </c>
      <c r="R14" s="639" t="s">
        <v>73</v>
      </c>
      <c r="S14" s="639" t="s">
        <v>90</v>
      </c>
    </row>
    <row r="15" spans="1:19" s="34" customFormat="1" ht="20.25" customHeight="1">
      <c r="A15" s="639" t="s">
        <v>195</v>
      </c>
      <c r="B15" s="638" t="s">
        <v>2206</v>
      </c>
      <c r="C15" s="639" t="s">
        <v>56</v>
      </c>
      <c r="D15" s="640" t="s">
        <v>821</v>
      </c>
      <c r="E15" s="640" t="s">
        <v>934</v>
      </c>
      <c r="F15" s="639" t="s">
        <v>78</v>
      </c>
      <c r="G15" s="638"/>
      <c r="H15" s="1110">
        <v>100</v>
      </c>
      <c r="I15" s="1110">
        <v>7800</v>
      </c>
      <c r="J15" s="643">
        <v>0</v>
      </c>
      <c r="K15" s="578">
        <f t="shared" si="7"/>
        <v>0</v>
      </c>
      <c r="L15" s="579">
        <f t="shared" si="8"/>
        <v>0</v>
      </c>
      <c r="M15" s="580">
        <f t="shared" si="9"/>
        <v>780000</v>
      </c>
      <c r="N15" s="638"/>
      <c r="O15" s="638"/>
      <c r="P15" s="639" t="s">
        <v>1163</v>
      </c>
      <c r="Q15" s="639" t="s">
        <v>280</v>
      </c>
      <c r="R15" s="639" t="s">
        <v>73</v>
      </c>
      <c r="S15" s="639" t="s">
        <v>90</v>
      </c>
    </row>
    <row r="16" spans="1:19" s="34" customFormat="1" ht="20.25" customHeight="1">
      <c r="A16" s="639" t="s">
        <v>195</v>
      </c>
      <c r="B16" s="638" t="s">
        <v>2206</v>
      </c>
      <c r="C16" s="639" t="s">
        <v>56</v>
      </c>
      <c r="D16" s="640" t="s">
        <v>821</v>
      </c>
      <c r="E16" s="640" t="s">
        <v>934</v>
      </c>
      <c r="F16" s="639" t="s">
        <v>79</v>
      </c>
      <c r="G16" s="638"/>
      <c r="H16" s="1110">
        <v>100</v>
      </c>
      <c r="I16" s="1110">
        <v>6500</v>
      </c>
      <c r="J16" s="643">
        <v>0</v>
      </c>
      <c r="K16" s="578">
        <f t="shared" si="7"/>
        <v>0</v>
      </c>
      <c r="L16" s="579">
        <f t="shared" si="8"/>
        <v>0</v>
      </c>
      <c r="M16" s="580">
        <f t="shared" si="9"/>
        <v>650000</v>
      </c>
      <c r="N16" s="638"/>
      <c r="O16" s="638"/>
      <c r="P16" s="639" t="s">
        <v>1163</v>
      </c>
      <c r="Q16" s="639" t="s">
        <v>280</v>
      </c>
      <c r="R16" s="639" t="s">
        <v>73</v>
      </c>
      <c r="S16" s="639" t="s">
        <v>90</v>
      </c>
    </row>
    <row r="17" spans="1:19" s="34" customFormat="1" ht="20.25" customHeight="1">
      <c r="A17" s="639" t="s">
        <v>195</v>
      </c>
      <c r="B17" s="638" t="s">
        <v>2206</v>
      </c>
      <c r="C17" s="639" t="s">
        <v>56</v>
      </c>
      <c r="D17" s="640" t="s">
        <v>821</v>
      </c>
      <c r="E17" s="640" t="s">
        <v>934</v>
      </c>
      <c r="F17" s="639" t="s">
        <v>80</v>
      </c>
      <c r="G17" s="638"/>
      <c r="H17" s="1110">
        <v>100</v>
      </c>
      <c r="I17" s="1110">
        <v>6500</v>
      </c>
      <c r="J17" s="643">
        <v>0</v>
      </c>
      <c r="K17" s="578">
        <f t="shared" si="7"/>
        <v>0</v>
      </c>
      <c r="L17" s="579">
        <f t="shared" si="8"/>
        <v>0</v>
      </c>
      <c r="M17" s="580">
        <f t="shared" si="9"/>
        <v>650000</v>
      </c>
      <c r="N17" s="638"/>
      <c r="O17" s="638"/>
      <c r="P17" s="639" t="s">
        <v>1163</v>
      </c>
      <c r="Q17" s="639" t="s">
        <v>280</v>
      </c>
      <c r="R17" s="639" t="s">
        <v>73</v>
      </c>
      <c r="S17" s="639" t="s">
        <v>90</v>
      </c>
    </row>
    <row r="18" spans="1:19" s="34" customFormat="1" ht="20.25" customHeight="1">
      <c r="A18" s="639" t="s">
        <v>195</v>
      </c>
      <c r="B18" s="638" t="s">
        <v>2206</v>
      </c>
      <c r="C18" s="639" t="s">
        <v>56</v>
      </c>
      <c r="D18" s="640" t="s">
        <v>821</v>
      </c>
      <c r="E18" s="640" t="s">
        <v>934</v>
      </c>
      <c r="F18" s="639" t="s">
        <v>411</v>
      </c>
      <c r="G18" s="638"/>
      <c r="H18" s="1110">
        <v>100</v>
      </c>
      <c r="I18" s="1110">
        <v>6100</v>
      </c>
      <c r="J18" s="643">
        <v>0</v>
      </c>
      <c r="K18" s="578">
        <f t="shared" si="7"/>
        <v>0</v>
      </c>
      <c r="L18" s="579">
        <f t="shared" si="8"/>
        <v>0</v>
      </c>
      <c r="M18" s="580">
        <f t="shared" si="9"/>
        <v>610000</v>
      </c>
      <c r="N18" s="638"/>
      <c r="O18" s="638"/>
      <c r="P18" s="639" t="s">
        <v>1163</v>
      </c>
      <c r="Q18" s="639" t="s">
        <v>280</v>
      </c>
      <c r="R18" s="639" t="s">
        <v>73</v>
      </c>
      <c r="S18" s="639" t="s">
        <v>90</v>
      </c>
    </row>
    <row r="19" spans="1:19" s="34" customFormat="1" ht="20.25" customHeight="1">
      <c r="A19" s="639" t="s">
        <v>195</v>
      </c>
      <c r="B19" s="638" t="s">
        <v>2206</v>
      </c>
      <c r="C19" s="639" t="s">
        <v>56</v>
      </c>
      <c r="D19" s="640" t="s">
        <v>821</v>
      </c>
      <c r="E19" s="640" t="s">
        <v>934</v>
      </c>
      <c r="F19" s="639" t="s">
        <v>412</v>
      </c>
      <c r="G19" s="638"/>
      <c r="H19" s="1110">
        <v>100</v>
      </c>
      <c r="I19" s="1110">
        <v>6100</v>
      </c>
      <c r="J19" s="643">
        <v>0</v>
      </c>
      <c r="K19" s="578">
        <f t="shared" si="7"/>
        <v>0</v>
      </c>
      <c r="L19" s="579">
        <f t="shared" ref="L19:L82" si="10">IFERROR(K19/1000,"0")</f>
        <v>0</v>
      </c>
      <c r="M19" s="580">
        <f t="shared" si="9"/>
        <v>610000</v>
      </c>
      <c r="N19" s="638"/>
      <c r="O19" s="638"/>
      <c r="P19" s="639" t="s">
        <v>1163</v>
      </c>
      <c r="Q19" s="639" t="s">
        <v>280</v>
      </c>
      <c r="R19" s="639" t="s">
        <v>73</v>
      </c>
      <c r="S19" s="639" t="s">
        <v>90</v>
      </c>
    </row>
    <row r="20" spans="1:19" s="34" customFormat="1" ht="20.25" customHeight="1">
      <c r="A20" s="639" t="s">
        <v>195</v>
      </c>
      <c r="B20" s="638" t="s">
        <v>2206</v>
      </c>
      <c r="C20" s="639" t="s">
        <v>56</v>
      </c>
      <c r="D20" s="640" t="s">
        <v>821</v>
      </c>
      <c r="E20" s="640" t="s">
        <v>934</v>
      </c>
      <c r="F20" s="639" t="s">
        <v>81</v>
      </c>
      <c r="G20" s="638"/>
      <c r="H20" s="1110">
        <v>100</v>
      </c>
      <c r="I20" s="1110">
        <v>4100</v>
      </c>
      <c r="J20" s="643">
        <v>0</v>
      </c>
      <c r="K20" s="578">
        <f t="shared" si="7"/>
        <v>0</v>
      </c>
      <c r="L20" s="579">
        <f t="shared" si="10"/>
        <v>0</v>
      </c>
      <c r="M20" s="580">
        <f t="shared" si="9"/>
        <v>410000</v>
      </c>
      <c r="N20" s="638"/>
      <c r="O20" s="638"/>
      <c r="P20" s="639" t="s">
        <v>1163</v>
      </c>
      <c r="Q20" s="639" t="s">
        <v>336</v>
      </c>
      <c r="R20" s="639" t="s">
        <v>73</v>
      </c>
      <c r="S20" s="639" t="s">
        <v>90</v>
      </c>
    </row>
    <row r="21" spans="1:19" s="34" customFormat="1" ht="20.25" customHeight="1">
      <c r="A21" s="639" t="s">
        <v>195</v>
      </c>
      <c r="B21" s="638" t="s">
        <v>2206</v>
      </c>
      <c r="C21" s="639" t="s">
        <v>56</v>
      </c>
      <c r="D21" s="640" t="s">
        <v>821</v>
      </c>
      <c r="E21" s="640" t="s">
        <v>934</v>
      </c>
      <c r="F21" s="639" t="s">
        <v>84</v>
      </c>
      <c r="G21" s="638"/>
      <c r="H21" s="1110">
        <v>100</v>
      </c>
      <c r="I21" s="1110">
        <v>6300</v>
      </c>
      <c r="J21" s="643">
        <v>0</v>
      </c>
      <c r="K21" s="578">
        <f t="shared" si="7"/>
        <v>0</v>
      </c>
      <c r="L21" s="579">
        <f t="shared" si="10"/>
        <v>0</v>
      </c>
      <c r="M21" s="580">
        <f t="shared" si="9"/>
        <v>630000</v>
      </c>
      <c r="N21" s="638"/>
      <c r="O21" s="638"/>
      <c r="P21" s="639" t="s">
        <v>1163</v>
      </c>
      <c r="Q21" s="639" t="s">
        <v>339</v>
      </c>
      <c r="R21" s="639" t="s">
        <v>73</v>
      </c>
      <c r="S21" s="639" t="s">
        <v>90</v>
      </c>
    </row>
    <row r="22" spans="1:19" s="34" customFormat="1" ht="20.25" customHeight="1">
      <c r="A22" s="639" t="s">
        <v>195</v>
      </c>
      <c r="B22" s="638" t="s">
        <v>2206</v>
      </c>
      <c r="C22" s="639" t="s">
        <v>56</v>
      </c>
      <c r="D22" s="640" t="s">
        <v>821</v>
      </c>
      <c r="E22" s="640" t="s">
        <v>934</v>
      </c>
      <c r="F22" s="639" t="s">
        <v>350</v>
      </c>
      <c r="G22" s="638"/>
      <c r="H22" s="1110">
        <v>100</v>
      </c>
      <c r="I22" s="1110">
        <v>18000</v>
      </c>
      <c r="J22" s="643">
        <v>0</v>
      </c>
      <c r="K22" s="578">
        <f t="shared" si="7"/>
        <v>0</v>
      </c>
      <c r="L22" s="579">
        <f t="shared" si="10"/>
        <v>0</v>
      </c>
      <c r="M22" s="580">
        <f t="shared" si="9"/>
        <v>1800000</v>
      </c>
      <c r="N22" s="638"/>
      <c r="O22" s="638"/>
      <c r="P22" s="639" t="s">
        <v>1163</v>
      </c>
      <c r="Q22" s="639" t="s">
        <v>336</v>
      </c>
      <c r="R22" s="639" t="s">
        <v>73</v>
      </c>
      <c r="S22" s="639" t="s">
        <v>90</v>
      </c>
    </row>
    <row r="23" spans="1:19" s="34" customFormat="1" ht="20.25" customHeight="1">
      <c r="A23" s="639" t="s">
        <v>195</v>
      </c>
      <c r="B23" s="638" t="s">
        <v>1476</v>
      </c>
      <c r="C23" s="639" t="s">
        <v>56</v>
      </c>
      <c r="D23" s="640" t="s">
        <v>821</v>
      </c>
      <c r="E23" s="640" t="s">
        <v>934</v>
      </c>
      <c r="F23" s="639" t="s">
        <v>67</v>
      </c>
      <c r="G23" s="638"/>
      <c r="H23" s="1110">
        <v>200</v>
      </c>
      <c r="I23" s="1110">
        <v>101600</v>
      </c>
      <c r="J23" s="643">
        <v>41</v>
      </c>
      <c r="K23" s="578">
        <f t="shared" si="7"/>
        <v>8200</v>
      </c>
      <c r="L23" s="579">
        <f t="shared" si="10"/>
        <v>8.1999999999999993</v>
      </c>
      <c r="M23" s="580">
        <f t="shared" si="9"/>
        <v>20320000</v>
      </c>
      <c r="N23" s="638"/>
      <c r="O23" s="638"/>
      <c r="P23" s="639" t="s">
        <v>1163</v>
      </c>
      <c r="Q23" s="639" t="s">
        <v>403</v>
      </c>
      <c r="R23" s="639" t="s">
        <v>68</v>
      </c>
      <c r="S23" s="639" t="s">
        <v>90</v>
      </c>
    </row>
    <row r="24" spans="1:19" s="34" customFormat="1" ht="20.25" customHeight="1">
      <c r="A24" s="639" t="s">
        <v>195</v>
      </c>
      <c r="B24" s="638" t="s">
        <v>1476</v>
      </c>
      <c r="C24" s="639" t="s">
        <v>56</v>
      </c>
      <c r="D24" s="640" t="s">
        <v>821</v>
      </c>
      <c r="E24" s="640" t="s">
        <v>934</v>
      </c>
      <c r="F24" s="639" t="s">
        <v>643</v>
      </c>
      <c r="G24" s="638"/>
      <c r="H24" s="1110">
        <v>200</v>
      </c>
      <c r="I24" s="1110">
        <v>49700</v>
      </c>
      <c r="J24" s="643">
        <v>15.5</v>
      </c>
      <c r="K24" s="578">
        <f t="shared" si="7"/>
        <v>3100</v>
      </c>
      <c r="L24" s="579">
        <f t="shared" si="10"/>
        <v>3.1</v>
      </c>
      <c r="M24" s="580">
        <f t="shared" si="9"/>
        <v>9940000</v>
      </c>
      <c r="N24" s="638"/>
      <c r="O24" s="638"/>
      <c r="P24" s="639" t="s">
        <v>1163</v>
      </c>
      <c r="Q24" s="639" t="s">
        <v>270</v>
      </c>
      <c r="R24" s="639" t="s">
        <v>60</v>
      </c>
      <c r="S24" s="639" t="s">
        <v>90</v>
      </c>
    </row>
    <row r="25" spans="1:19" s="34" customFormat="1" ht="20.25" customHeight="1">
      <c r="A25" s="639" t="s">
        <v>195</v>
      </c>
      <c r="B25" s="638" t="s">
        <v>1476</v>
      </c>
      <c r="C25" s="639" t="s">
        <v>56</v>
      </c>
      <c r="D25" s="640" t="s">
        <v>821</v>
      </c>
      <c r="E25" s="640" t="s">
        <v>934</v>
      </c>
      <c r="F25" s="639" t="s">
        <v>445</v>
      </c>
      <c r="G25" s="638"/>
      <c r="H25" s="1110">
        <v>200</v>
      </c>
      <c r="I25" s="1110">
        <v>41800</v>
      </c>
      <c r="J25" s="643">
        <v>0</v>
      </c>
      <c r="K25" s="578">
        <f t="shared" si="7"/>
        <v>0</v>
      </c>
      <c r="L25" s="579">
        <f t="shared" si="10"/>
        <v>0</v>
      </c>
      <c r="M25" s="580">
        <f t="shared" si="9"/>
        <v>8360000</v>
      </c>
      <c r="N25" s="638"/>
      <c r="O25" s="638"/>
      <c r="P25" s="639" t="s">
        <v>1163</v>
      </c>
      <c r="Q25" s="639" t="s">
        <v>271</v>
      </c>
      <c r="R25" s="639" t="s">
        <v>73</v>
      </c>
      <c r="S25" s="639" t="s">
        <v>90</v>
      </c>
    </row>
    <row r="26" spans="1:19" s="34" customFormat="1" ht="20.25" customHeight="1">
      <c r="A26" s="639" t="s">
        <v>195</v>
      </c>
      <c r="B26" s="638" t="s">
        <v>1476</v>
      </c>
      <c r="C26" s="639" t="s">
        <v>56</v>
      </c>
      <c r="D26" s="640" t="s">
        <v>821</v>
      </c>
      <c r="E26" s="640" t="s">
        <v>934</v>
      </c>
      <c r="F26" s="639" t="s">
        <v>78</v>
      </c>
      <c r="G26" s="638"/>
      <c r="H26" s="1110">
        <v>100</v>
      </c>
      <c r="I26" s="1110">
        <v>7800</v>
      </c>
      <c r="J26" s="643">
        <v>0</v>
      </c>
      <c r="K26" s="578">
        <f t="shared" si="7"/>
        <v>0</v>
      </c>
      <c r="L26" s="579">
        <f t="shared" si="10"/>
        <v>0</v>
      </c>
      <c r="M26" s="580">
        <f t="shared" si="9"/>
        <v>780000</v>
      </c>
      <c r="N26" s="638"/>
      <c r="O26" s="638"/>
      <c r="P26" s="639" t="s">
        <v>1163</v>
      </c>
      <c r="Q26" s="639" t="s">
        <v>280</v>
      </c>
      <c r="R26" s="639" t="s">
        <v>73</v>
      </c>
      <c r="S26" s="639" t="s">
        <v>90</v>
      </c>
    </row>
    <row r="27" spans="1:19" s="34" customFormat="1" ht="20.25" customHeight="1">
      <c r="A27" s="639" t="s">
        <v>195</v>
      </c>
      <c r="B27" s="638" t="s">
        <v>1476</v>
      </c>
      <c r="C27" s="639" t="s">
        <v>56</v>
      </c>
      <c r="D27" s="640" t="s">
        <v>821</v>
      </c>
      <c r="E27" s="640" t="s">
        <v>934</v>
      </c>
      <c r="F27" s="639" t="s">
        <v>79</v>
      </c>
      <c r="G27" s="638"/>
      <c r="H27" s="1110">
        <v>100</v>
      </c>
      <c r="I27" s="1110">
        <v>6500</v>
      </c>
      <c r="J27" s="643">
        <v>0</v>
      </c>
      <c r="K27" s="578">
        <f t="shared" si="7"/>
        <v>0</v>
      </c>
      <c r="L27" s="579">
        <f t="shared" si="10"/>
        <v>0</v>
      </c>
      <c r="M27" s="580">
        <f t="shared" si="9"/>
        <v>650000</v>
      </c>
      <c r="N27" s="638"/>
      <c r="O27" s="638"/>
      <c r="P27" s="639" t="s">
        <v>1163</v>
      </c>
      <c r="Q27" s="639" t="s">
        <v>280</v>
      </c>
      <c r="R27" s="639" t="s">
        <v>73</v>
      </c>
      <c r="S27" s="639" t="s">
        <v>90</v>
      </c>
    </row>
    <row r="28" spans="1:19" s="34" customFormat="1" ht="20.25" customHeight="1">
      <c r="A28" s="639" t="s">
        <v>195</v>
      </c>
      <c r="B28" s="638" t="s">
        <v>1476</v>
      </c>
      <c r="C28" s="639" t="s">
        <v>56</v>
      </c>
      <c r="D28" s="640" t="s">
        <v>821</v>
      </c>
      <c r="E28" s="640" t="s">
        <v>934</v>
      </c>
      <c r="F28" s="639" t="s">
        <v>80</v>
      </c>
      <c r="G28" s="638"/>
      <c r="H28" s="1110">
        <v>100</v>
      </c>
      <c r="I28" s="1110">
        <v>6500</v>
      </c>
      <c r="J28" s="643">
        <v>0</v>
      </c>
      <c r="K28" s="578">
        <f t="shared" si="7"/>
        <v>0</v>
      </c>
      <c r="L28" s="579">
        <f t="shared" si="10"/>
        <v>0</v>
      </c>
      <c r="M28" s="580">
        <f t="shared" si="9"/>
        <v>650000</v>
      </c>
      <c r="N28" s="638"/>
      <c r="O28" s="638"/>
      <c r="P28" s="639" t="s">
        <v>1163</v>
      </c>
      <c r="Q28" s="639" t="s">
        <v>280</v>
      </c>
      <c r="R28" s="639" t="s">
        <v>73</v>
      </c>
      <c r="S28" s="639" t="s">
        <v>90</v>
      </c>
    </row>
    <row r="29" spans="1:19" s="34" customFormat="1" ht="20.25" customHeight="1">
      <c r="A29" s="639" t="s">
        <v>195</v>
      </c>
      <c r="B29" s="638" t="s">
        <v>1476</v>
      </c>
      <c r="C29" s="639" t="s">
        <v>56</v>
      </c>
      <c r="D29" s="640" t="s">
        <v>821</v>
      </c>
      <c r="E29" s="640" t="s">
        <v>934</v>
      </c>
      <c r="F29" s="639" t="s">
        <v>411</v>
      </c>
      <c r="G29" s="638"/>
      <c r="H29" s="1110">
        <v>100</v>
      </c>
      <c r="I29" s="1110">
        <v>6100</v>
      </c>
      <c r="J29" s="643">
        <v>0</v>
      </c>
      <c r="K29" s="578">
        <f t="shared" si="7"/>
        <v>0</v>
      </c>
      <c r="L29" s="579">
        <f t="shared" si="10"/>
        <v>0</v>
      </c>
      <c r="M29" s="580">
        <f t="shared" si="9"/>
        <v>610000</v>
      </c>
      <c r="N29" s="638"/>
      <c r="O29" s="638"/>
      <c r="P29" s="639" t="s">
        <v>1163</v>
      </c>
      <c r="Q29" s="639" t="s">
        <v>280</v>
      </c>
      <c r="R29" s="639" t="s">
        <v>73</v>
      </c>
      <c r="S29" s="639" t="s">
        <v>90</v>
      </c>
    </row>
    <row r="30" spans="1:19" s="34" customFormat="1" ht="20.25" customHeight="1">
      <c r="A30" s="639" t="s">
        <v>195</v>
      </c>
      <c r="B30" s="638" t="s">
        <v>1476</v>
      </c>
      <c r="C30" s="639" t="s">
        <v>56</v>
      </c>
      <c r="D30" s="640" t="s">
        <v>821</v>
      </c>
      <c r="E30" s="640" t="s">
        <v>934</v>
      </c>
      <c r="F30" s="639" t="s">
        <v>412</v>
      </c>
      <c r="G30" s="638"/>
      <c r="H30" s="1110">
        <v>100</v>
      </c>
      <c r="I30" s="1110">
        <v>6100</v>
      </c>
      <c r="J30" s="643">
        <v>0</v>
      </c>
      <c r="K30" s="578">
        <f t="shared" si="7"/>
        <v>0</v>
      </c>
      <c r="L30" s="579">
        <f t="shared" si="10"/>
        <v>0</v>
      </c>
      <c r="M30" s="580">
        <f t="shared" si="9"/>
        <v>610000</v>
      </c>
      <c r="N30" s="638"/>
      <c r="O30" s="638"/>
      <c r="P30" s="639" t="s">
        <v>1163</v>
      </c>
      <c r="Q30" s="639" t="s">
        <v>280</v>
      </c>
      <c r="R30" s="639" t="s">
        <v>73</v>
      </c>
      <c r="S30" s="639" t="s">
        <v>90</v>
      </c>
    </row>
    <row r="31" spans="1:19" s="34" customFormat="1" ht="20.25" customHeight="1">
      <c r="A31" s="639" t="s">
        <v>195</v>
      </c>
      <c r="B31" s="638" t="s">
        <v>1476</v>
      </c>
      <c r="C31" s="639" t="s">
        <v>56</v>
      </c>
      <c r="D31" s="640" t="s">
        <v>821</v>
      </c>
      <c r="E31" s="640" t="s">
        <v>934</v>
      </c>
      <c r="F31" s="639" t="s">
        <v>81</v>
      </c>
      <c r="G31" s="638"/>
      <c r="H31" s="1110">
        <v>100</v>
      </c>
      <c r="I31" s="1110">
        <v>4100</v>
      </c>
      <c r="J31" s="643">
        <v>0</v>
      </c>
      <c r="K31" s="578">
        <f t="shared" si="7"/>
        <v>0</v>
      </c>
      <c r="L31" s="579">
        <f t="shared" si="10"/>
        <v>0</v>
      </c>
      <c r="M31" s="580">
        <f t="shared" si="9"/>
        <v>410000</v>
      </c>
      <c r="N31" s="638"/>
      <c r="O31" s="638"/>
      <c r="P31" s="639" t="s">
        <v>1163</v>
      </c>
      <c r="Q31" s="639" t="s">
        <v>336</v>
      </c>
      <c r="R31" s="639" t="s">
        <v>73</v>
      </c>
      <c r="S31" s="639" t="s">
        <v>90</v>
      </c>
    </row>
    <row r="32" spans="1:19" s="34" customFormat="1" ht="20.25" customHeight="1">
      <c r="A32" s="639" t="s">
        <v>195</v>
      </c>
      <c r="B32" s="638" t="s">
        <v>1476</v>
      </c>
      <c r="C32" s="639" t="s">
        <v>56</v>
      </c>
      <c r="D32" s="640" t="s">
        <v>821</v>
      </c>
      <c r="E32" s="640" t="s">
        <v>934</v>
      </c>
      <c r="F32" s="639" t="s">
        <v>84</v>
      </c>
      <c r="G32" s="638"/>
      <c r="H32" s="1110">
        <v>100</v>
      </c>
      <c r="I32" s="1110">
        <v>6300</v>
      </c>
      <c r="J32" s="643">
        <v>0</v>
      </c>
      <c r="K32" s="578">
        <f t="shared" si="7"/>
        <v>0</v>
      </c>
      <c r="L32" s="579">
        <f t="shared" si="10"/>
        <v>0</v>
      </c>
      <c r="M32" s="580">
        <f t="shared" si="9"/>
        <v>630000</v>
      </c>
      <c r="N32" s="638"/>
      <c r="O32" s="638"/>
      <c r="P32" s="639" t="s">
        <v>1163</v>
      </c>
      <c r="Q32" s="639" t="s">
        <v>339</v>
      </c>
      <c r="R32" s="639" t="s">
        <v>73</v>
      </c>
      <c r="S32" s="639" t="s">
        <v>90</v>
      </c>
    </row>
    <row r="33" spans="1:19" s="34" customFormat="1" ht="20.25" customHeight="1">
      <c r="A33" s="639" t="s">
        <v>195</v>
      </c>
      <c r="B33" s="638" t="s">
        <v>1476</v>
      </c>
      <c r="C33" s="639" t="s">
        <v>56</v>
      </c>
      <c r="D33" s="640" t="s">
        <v>821</v>
      </c>
      <c r="E33" s="640" t="s">
        <v>934</v>
      </c>
      <c r="F33" s="639" t="s">
        <v>350</v>
      </c>
      <c r="G33" s="638"/>
      <c r="H33" s="1110">
        <v>100</v>
      </c>
      <c r="I33" s="1110">
        <v>18000</v>
      </c>
      <c r="J33" s="643">
        <v>0</v>
      </c>
      <c r="K33" s="578">
        <f t="shared" si="7"/>
        <v>0</v>
      </c>
      <c r="L33" s="579">
        <f t="shared" si="10"/>
        <v>0</v>
      </c>
      <c r="M33" s="580">
        <f t="shared" ref="M33:M96" si="11">I33*H33</f>
        <v>1800000</v>
      </c>
      <c r="N33" s="638"/>
      <c r="O33" s="638"/>
      <c r="P33" s="639" t="s">
        <v>1163</v>
      </c>
      <c r="Q33" s="639" t="s">
        <v>336</v>
      </c>
      <c r="R33" s="639" t="s">
        <v>73</v>
      </c>
      <c r="S33" s="639" t="s">
        <v>90</v>
      </c>
    </row>
    <row r="34" spans="1:19" s="34" customFormat="1" ht="20.25" customHeight="1">
      <c r="A34" s="639" t="s">
        <v>781</v>
      </c>
      <c r="B34" s="638" t="s">
        <v>3729</v>
      </c>
      <c r="C34" s="639" t="s">
        <v>912</v>
      </c>
      <c r="D34" s="640" t="s">
        <v>821</v>
      </c>
      <c r="E34" s="640" t="s">
        <v>934</v>
      </c>
      <c r="F34" s="639" t="s">
        <v>1177</v>
      </c>
      <c r="G34" s="638"/>
      <c r="H34" s="1110">
        <v>140</v>
      </c>
      <c r="I34" s="1110">
        <v>92195</v>
      </c>
      <c r="J34" s="643">
        <v>21</v>
      </c>
      <c r="K34" s="578">
        <f t="shared" si="7"/>
        <v>2940</v>
      </c>
      <c r="L34" s="579">
        <f t="shared" si="10"/>
        <v>2.94</v>
      </c>
      <c r="M34" s="580">
        <f t="shared" si="11"/>
        <v>12907300</v>
      </c>
      <c r="N34" s="638"/>
      <c r="O34" s="638"/>
      <c r="P34" s="639" t="s">
        <v>372</v>
      </c>
      <c r="Q34" s="639" t="s">
        <v>341</v>
      </c>
      <c r="R34" s="639" t="s">
        <v>60</v>
      </c>
      <c r="S34" s="639" t="s">
        <v>152</v>
      </c>
    </row>
    <row r="35" spans="1:19" s="34" customFormat="1" ht="20.25" customHeight="1">
      <c r="A35" s="639" t="s">
        <v>455</v>
      </c>
      <c r="B35" s="638" t="s">
        <v>383</v>
      </c>
      <c r="C35" s="639" t="s">
        <v>472</v>
      </c>
      <c r="D35" s="640" t="s">
        <v>821</v>
      </c>
      <c r="E35" s="640" t="s">
        <v>934</v>
      </c>
      <c r="F35" s="639" t="s">
        <v>84</v>
      </c>
      <c r="G35" s="638"/>
      <c r="H35" s="1110">
        <v>811</v>
      </c>
      <c r="I35" s="1110">
        <v>5577</v>
      </c>
      <c r="J35" s="643">
        <v>0</v>
      </c>
      <c r="K35" s="578">
        <f t="shared" si="7"/>
        <v>0</v>
      </c>
      <c r="L35" s="579">
        <f t="shared" si="10"/>
        <v>0</v>
      </c>
      <c r="M35" s="580">
        <f t="shared" si="11"/>
        <v>4522947</v>
      </c>
      <c r="N35" s="638"/>
      <c r="O35" s="638"/>
      <c r="P35" s="639" t="s">
        <v>372</v>
      </c>
      <c r="Q35" s="639" t="s">
        <v>339</v>
      </c>
      <c r="R35" s="639" t="s">
        <v>73</v>
      </c>
      <c r="S35" s="639" t="s">
        <v>66</v>
      </c>
    </row>
    <row r="36" spans="1:19" s="34" customFormat="1" ht="20.25" customHeight="1">
      <c r="A36" s="639" t="s">
        <v>455</v>
      </c>
      <c r="B36" s="638" t="s">
        <v>383</v>
      </c>
      <c r="C36" s="639" t="s">
        <v>472</v>
      </c>
      <c r="D36" s="640" t="s">
        <v>821</v>
      </c>
      <c r="E36" s="640" t="s">
        <v>934</v>
      </c>
      <c r="F36" s="639" t="s">
        <v>385</v>
      </c>
      <c r="G36" s="638"/>
      <c r="H36" s="1110">
        <v>811</v>
      </c>
      <c r="I36" s="1110">
        <v>610</v>
      </c>
      <c r="J36" s="643">
        <v>0</v>
      </c>
      <c r="K36" s="578">
        <f t="shared" si="7"/>
        <v>0</v>
      </c>
      <c r="L36" s="579">
        <f t="shared" si="10"/>
        <v>0</v>
      </c>
      <c r="M36" s="580">
        <f t="shared" si="11"/>
        <v>494710</v>
      </c>
      <c r="N36" s="638"/>
      <c r="O36" s="638"/>
      <c r="P36" s="639" t="s">
        <v>372</v>
      </c>
      <c r="Q36" s="639" t="s">
        <v>336</v>
      </c>
      <c r="R36" s="639" t="s">
        <v>73</v>
      </c>
      <c r="S36" s="639" t="s">
        <v>66</v>
      </c>
    </row>
    <row r="37" spans="1:19" s="34" customFormat="1" ht="20.25" customHeight="1">
      <c r="A37" s="639" t="s">
        <v>455</v>
      </c>
      <c r="B37" s="638" t="s">
        <v>383</v>
      </c>
      <c r="C37" s="639" t="s">
        <v>472</v>
      </c>
      <c r="D37" s="640" t="s">
        <v>821</v>
      </c>
      <c r="E37" s="640" t="s">
        <v>934</v>
      </c>
      <c r="F37" s="639" t="s">
        <v>85</v>
      </c>
      <c r="G37" s="638"/>
      <c r="H37" s="1110">
        <v>811</v>
      </c>
      <c r="I37" s="1110">
        <v>11283</v>
      </c>
      <c r="J37" s="643">
        <v>0</v>
      </c>
      <c r="K37" s="578">
        <f t="shared" si="7"/>
        <v>0</v>
      </c>
      <c r="L37" s="579">
        <f t="shared" si="10"/>
        <v>0</v>
      </c>
      <c r="M37" s="580">
        <f t="shared" si="11"/>
        <v>9150513</v>
      </c>
      <c r="N37" s="638"/>
      <c r="O37" s="638"/>
      <c r="P37" s="639" t="s">
        <v>372</v>
      </c>
      <c r="Q37" s="639" t="s">
        <v>340</v>
      </c>
      <c r="R37" s="639" t="s">
        <v>73</v>
      </c>
      <c r="S37" s="639" t="s">
        <v>66</v>
      </c>
    </row>
    <row r="38" spans="1:19" s="34" customFormat="1" ht="20.25" customHeight="1">
      <c r="A38" s="639" t="s">
        <v>455</v>
      </c>
      <c r="B38" s="638" t="s">
        <v>383</v>
      </c>
      <c r="C38" s="639" t="s">
        <v>472</v>
      </c>
      <c r="D38" s="640" t="s">
        <v>821</v>
      </c>
      <c r="E38" s="640" t="s">
        <v>934</v>
      </c>
      <c r="F38" s="639" t="s">
        <v>85</v>
      </c>
      <c r="G38" s="638"/>
      <c r="H38" s="1110">
        <v>811</v>
      </c>
      <c r="I38" s="1110">
        <v>11175</v>
      </c>
      <c r="J38" s="643">
        <v>0</v>
      </c>
      <c r="K38" s="578">
        <f t="shared" si="7"/>
        <v>0</v>
      </c>
      <c r="L38" s="579">
        <f t="shared" si="10"/>
        <v>0</v>
      </c>
      <c r="M38" s="580">
        <f t="shared" si="11"/>
        <v>9062925</v>
      </c>
      <c r="N38" s="638"/>
      <c r="O38" s="638"/>
      <c r="P38" s="639" t="s">
        <v>372</v>
      </c>
      <c r="Q38" s="639" t="s">
        <v>340</v>
      </c>
      <c r="R38" s="639" t="s">
        <v>73</v>
      </c>
      <c r="S38" s="639" t="s">
        <v>66</v>
      </c>
    </row>
    <row r="39" spans="1:19" s="34" customFormat="1" ht="20.25" customHeight="1">
      <c r="A39" s="639" t="s">
        <v>2136</v>
      </c>
      <c r="B39" s="638" t="s">
        <v>2607</v>
      </c>
      <c r="C39" s="639" t="s">
        <v>472</v>
      </c>
      <c r="D39" s="640" t="s">
        <v>821</v>
      </c>
      <c r="E39" s="640" t="s">
        <v>934</v>
      </c>
      <c r="F39" s="639" t="s">
        <v>57</v>
      </c>
      <c r="G39" s="638"/>
      <c r="H39" s="1110">
        <v>924</v>
      </c>
      <c r="I39" s="1110">
        <v>147800</v>
      </c>
      <c r="J39" s="643">
        <v>34.6</v>
      </c>
      <c r="K39" s="578">
        <f t="shared" si="7"/>
        <v>31970.400000000001</v>
      </c>
      <c r="L39" s="579">
        <f t="shared" si="10"/>
        <v>31.970400000000001</v>
      </c>
      <c r="M39" s="580">
        <f t="shared" si="11"/>
        <v>136567200</v>
      </c>
      <c r="N39" s="638"/>
      <c r="O39" s="638"/>
      <c r="P39" s="639" t="s">
        <v>372</v>
      </c>
      <c r="Q39" s="639" t="s">
        <v>327</v>
      </c>
      <c r="R39" s="639" t="s">
        <v>60</v>
      </c>
      <c r="S39" s="639" t="s">
        <v>66</v>
      </c>
    </row>
    <row r="40" spans="1:19" s="34" customFormat="1" ht="20.25" customHeight="1">
      <c r="A40" s="639" t="s">
        <v>2136</v>
      </c>
      <c r="B40" s="638" t="s">
        <v>2137</v>
      </c>
      <c r="C40" s="639" t="s">
        <v>472</v>
      </c>
      <c r="D40" s="640" t="s">
        <v>821</v>
      </c>
      <c r="E40" s="640" t="s">
        <v>952</v>
      </c>
      <c r="F40" s="639" t="s">
        <v>81</v>
      </c>
      <c r="G40" s="638"/>
      <c r="H40" s="1110">
        <v>1690</v>
      </c>
      <c r="I40" s="1110">
        <v>4000</v>
      </c>
      <c r="J40" s="643">
        <v>0</v>
      </c>
      <c r="K40" s="578">
        <f t="shared" si="7"/>
        <v>0</v>
      </c>
      <c r="L40" s="579">
        <f t="shared" si="10"/>
        <v>0</v>
      </c>
      <c r="M40" s="580">
        <f t="shared" si="11"/>
        <v>6760000</v>
      </c>
      <c r="N40" s="638"/>
      <c r="O40" s="638"/>
      <c r="P40" s="639" t="s">
        <v>372</v>
      </c>
      <c r="Q40" s="639" t="s">
        <v>336</v>
      </c>
      <c r="R40" s="639" t="s">
        <v>73</v>
      </c>
      <c r="S40" s="639" t="s">
        <v>66</v>
      </c>
    </row>
    <row r="41" spans="1:19" s="34" customFormat="1" ht="20.25" customHeight="1">
      <c r="A41" s="639" t="s">
        <v>2136</v>
      </c>
      <c r="B41" s="638" t="s">
        <v>2137</v>
      </c>
      <c r="C41" s="639" t="s">
        <v>472</v>
      </c>
      <c r="D41" s="640" t="s">
        <v>821</v>
      </c>
      <c r="E41" s="640" t="s">
        <v>952</v>
      </c>
      <c r="F41" s="639" t="s">
        <v>85</v>
      </c>
      <c r="G41" s="638"/>
      <c r="H41" s="1110">
        <v>3918</v>
      </c>
      <c r="I41" s="1110">
        <v>11300</v>
      </c>
      <c r="J41" s="643">
        <v>0</v>
      </c>
      <c r="K41" s="578">
        <f t="shared" ref="K41:K104" si="12">IFERROR(J41*H41,"0")</f>
        <v>0</v>
      </c>
      <c r="L41" s="579">
        <f t="shared" si="10"/>
        <v>0</v>
      </c>
      <c r="M41" s="580">
        <f t="shared" si="11"/>
        <v>44273400</v>
      </c>
      <c r="N41" s="638"/>
      <c r="O41" s="638"/>
      <c r="P41" s="639" t="s">
        <v>372</v>
      </c>
      <c r="Q41" s="639" t="s">
        <v>340</v>
      </c>
      <c r="R41" s="639" t="s">
        <v>73</v>
      </c>
      <c r="S41" s="639" t="s">
        <v>66</v>
      </c>
    </row>
    <row r="42" spans="1:19" s="34" customFormat="1" ht="20.25" customHeight="1">
      <c r="A42" s="639" t="s">
        <v>455</v>
      </c>
      <c r="B42" s="638" t="s">
        <v>2138</v>
      </c>
      <c r="C42" s="639" t="s">
        <v>472</v>
      </c>
      <c r="D42" s="640" t="s">
        <v>821</v>
      </c>
      <c r="E42" s="640" t="s">
        <v>934</v>
      </c>
      <c r="F42" s="639" t="s">
        <v>395</v>
      </c>
      <c r="G42" s="638"/>
      <c r="H42" s="1110">
        <v>2</v>
      </c>
      <c r="I42" s="1110">
        <v>79800</v>
      </c>
      <c r="J42" s="643">
        <v>0</v>
      </c>
      <c r="K42" s="578">
        <f t="shared" si="12"/>
        <v>0</v>
      </c>
      <c r="L42" s="579">
        <f t="shared" si="10"/>
        <v>0</v>
      </c>
      <c r="M42" s="580">
        <f t="shared" si="11"/>
        <v>159600</v>
      </c>
      <c r="N42" s="638"/>
      <c r="O42" s="638"/>
      <c r="P42" s="639" t="s">
        <v>372</v>
      </c>
      <c r="Q42" s="639" t="s">
        <v>278</v>
      </c>
      <c r="R42" s="639" t="s">
        <v>73</v>
      </c>
      <c r="S42" s="639" t="s">
        <v>109</v>
      </c>
    </row>
    <row r="43" spans="1:19" s="34" customFormat="1" ht="20.25" customHeight="1">
      <c r="A43" s="639" t="s">
        <v>455</v>
      </c>
      <c r="B43" s="638" t="s">
        <v>2138</v>
      </c>
      <c r="C43" s="639" t="s">
        <v>472</v>
      </c>
      <c r="D43" s="640" t="s">
        <v>821</v>
      </c>
      <c r="E43" s="640" t="s">
        <v>934</v>
      </c>
      <c r="F43" s="639" t="s">
        <v>780</v>
      </c>
      <c r="G43" s="638"/>
      <c r="H43" s="1110">
        <v>4</v>
      </c>
      <c r="I43" s="1110">
        <v>143000</v>
      </c>
      <c r="J43" s="643">
        <v>27</v>
      </c>
      <c r="K43" s="578">
        <f t="shared" si="12"/>
        <v>108</v>
      </c>
      <c r="L43" s="579">
        <f t="shared" si="10"/>
        <v>0.108</v>
      </c>
      <c r="M43" s="580">
        <f t="shared" si="11"/>
        <v>572000</v>
      </c>
      <c r="N43" s="638"/>
      <c r="O43" s="638"/>
      <c r="P43" s="639" t="s">
        <v>372</v>
      </c>
      <c r="Q43" s="639" t="s">
        <v>68</v>
      </c>
      <c r="R43" s="639" t="s">
        <v>68</v>
      </c>
      <c r="S43" s="639" t="s">
        <v>109</v>
      </c>
    </row>
    <row r="44" spans="1:19" s="34" customFormat="1" ht="20.25" customHeight="1">
      <c r="A44" s="639" t="s">
        <v>455</v>
      </c>
      <c r="B44" s="638" t="s">
        <v>2138</v>
      </c>
      <c r="C44" s="639" t="s">
        <v>472</v>
      </c>
      <c r="D44" s="640" t="s">
        <v>821</v>
      </c>
      <c r="E44" s="640" t="s">
        <v>934</v>
      </c>
      <c r="F44" s="639" t="s">
        <v>959</v>
      </c>
      <c r="G44" s="638"/>
      <c r="H44" s="1110">
        <v>73</v>
      </c>
      <c r="I44" s="1110">
        <v>142000</v>
      </c>
      <c r="J44" s="643">
        <v>40</v>
      </c>
      <c r="K44" s="578">
        <f t="shared" si="12"/>
        <v>2920</v>
      </c>
      <c r="L44" s="579">
        <f t="shared" si="10"/>
        <v>2.92</v>
      </c>
      <c r="M44" s="580">
        <f t="shared" si="11"/>
        <v>10366000</v>
      </c>
      <c r="N44" s="638"/>
      <c r="O44" s="638"/>
      <c r="P44" s="639" t="s">
        <v>372</v>
      </c>
      <c r="Q44" s="639" t="s">
        <v>364</v>
      </c>
      <c r="R44" s="639" t="s">
        <v>68</v>
      </c>
      <c r="S44" s="639" t="s">
        <v>109</v>
      </c>
    </row>
    <row r="45" spans="1:19" s="34" customFormat="1" ht="20.25" customHeight="1">
      <c r="A45" s="639" t="s">
        <v>455</v>
      </c>
      <c r="B45" s="638" t="s">
        <v>2138</v>
      </c>
      <c r="C45" s="639" t="s">
        <v>472</v>
      </c>
      <c r="D45" s="640" t="s">
        <v>821</v>
      </c>
      <c r="E45" s="640" t="s">
        <v>934</v>
      </c>
      <c r="F45" s="639" t="s">
        <v>2139</v>
      </c>
      <c r="G45" s="638"/>
      <c r="H45" s="1110">
        <v>18</v>
      </c>
      <c r="I45" s="1110">
        <v>197100</v>
      </c>
      <c r="J45" s="643">
        <v>0</v>
      </c>
      <c r="K45" s="578">
        <f t="shared" si="12"/>
        <v>0</v>
      </c>
      <c r="L45" s="579">
        <f t="shared" si="10"/>
        <v>0</v>
      </c>
      <c r="M45" s="580">
        <f t="shared" si="11"/>
        <v>3547800</v>
      </c>
      <c r="N45" s="638"/>
      <c r="O45" s="638"/>
      <c r="P45" s="639" t="s">
        <v>372</v>
      </c>
      <c r="Q45" s="639" t="s">
        <v>336</v>
      </c>
      <c r="R45" s="639" t="s">
        <v>73</v>
      </c>
      <c r="S45" s="639" t="s">
        <v>109</v>
      </c>
    </row>
    <row r="46" spans="1:19" s="34" customFormat="1" ht="20.25" customHeight="1">
      <c r="A46" s="639" t="s">
        <v>455</v>
      </c>
      <c r="B46" s="638" t="s">
        <v>2138</v>
      </c>
      <c r="C46" s="639" t="s">
        <v>472</v>
      </c>
      <c r="D46" s="640" t="s">
        <v>821</v>
      </c>
      <c r="E46" s="640" t="s">
        <v>934</v>
      </c>
      <c r="F46" s="639" t="s">
        <v>406</v>
      </c>
      <c r="G46" s="638"/>
      <c r="H46" s="1110">
        <v>559</v>
      </c>
      <c r="I46" s="1110">
        <v>44200</v>
      </c>
      <c r="J46" s="643">
        <v>0</v>
      </c>
      <c r="K46" s="578">
        <f t="shared" si="12"/>
        <v>0</v>
      </c>
      <c r="L46" s="579">
        <f t="shared" si="10"/>
        <v>0</v>
      </c>
      <c r="M46" s="580">
        <f t="shared" si="11"/>
        <v>24707800</v>
      </c>
      <c r="N46" s="638"/>
      <c r="O46" s="638"/>
      <c r="P46" s="639" t="s">
        <v>372</v>
      </c>
      <c r="Q46" s="639" t="s">
        <v>271</v>
      </c>
      <c r="R46" s="639" t="s">
        <v>73</v>
      </c>
      <c r="S46" s="639" t="s">
        <v>109</v>
      </c>
    </row>
    <row r="47" spans="1:19" s="34" customFormat="1" ht="20.25" customHeight="1">
      <c r="A47" s="639" t="s">
        <v>455</v>
      </c>
      <c r="B47" s="638" t="s">
        <v>2138</v>
      </c>
      <c r="C47" s="639" t="s">
        <v>472</v>
      </c>
      <c r="D47" s="640" t="s">
        <v>821</v>
      </c>
      <c r="E47" s="640" t="s">
        <v>934</v>
      </c>
      <c r="F47" s="639" t="s">
        <v>757</v>
      </c>
      <c r="G47" s="638"/>
      <c r="H47" s="1110">
        <v>870</v>
      </c>
      <c r="I47" s="1110">
        <v>21800</v>
      </c>
      <c r="J47" s="643">
        <v>0</v>
      </c>
      <c r="K47" s="578">
        <f t="shared" si="12"/>
        <v>0</v>
      </c>
      <c r="L47" s="579">
        <f t="shared" si="10"/>
        <v>0</v>
      </c>
      <c r="M47" s="580">
        <f t="shared" si="11"/>
        <v>18966000</v>
      </c>
      <c r="N47" s="638"/>
      <c r="O47" s="638"/>
      <c r="P47" s="639" t="s">
        <v>372</v>
      </c>
      <c r="Q47" s="639" t="s">
        <v>360</v>
      </c>
      <c r="R47" s="639" t="s">
        <v>73</v>
      </c>
      <c r="S47" s="639" t="s">
        <v>109</v>
      </c>
    </row>
    <row r="48" spans="1:19" s="34" customFormat="1" ht="20.25" customHeight="1">
      <c r="A48" s="639" t="s">
        <v>455</v>
      </c>
      <c r="B48" s="638" t="s">
        <v>2144</v>
      </c>
      <c r="C48" s="639" t="s">
        <v>472</v>
      </c>
      <c r="D48" s="640" t="s">
        <v>821</v>
      </c>
      <c r="E48" s="640" t="s">
        <v>934</v>
      </c>
      <c r="F48" s="639" t="s">
        <v>348</v>
      </c>
      <c r="G48" s="638"/>
      <c r="H48" s="1110">
        <v>827</v>
      </c>
      <c r="I48" s="1110">
        <v>9100</v>
      </c>
      <c r="J48" s="643">
        <v>0</v>
      </c>
      <c r="K48" s="578">
        <f t="shared" si="12"/>
        <v>0</v>
      </c>
      <c r="L48" s="579">
        <f t="shared" si="10"/>
        <v>0</v>
      </c>
      <c r="M48" s="580">
        <f t="shared" si="11"/>
        <v>7525700</v>
      </c>
      <c r="N48" s="638"/>
      <c r="O48" s="638"/>
      <c r="P48" s="639" t="s">
        <v>372</v>
      </c>
      <c r="Q48" s="639" t="s">
        <v>360</v>
      </c>
      <c r="R48" s="639" t="s">
        <v>73</v>
      </c>
      <c r="S48" s="639" t="s">
        <v>109</v>
      </c>
    </row>
    <row r="49" spans="1:19" s="34" customFormat="1" ht="20.25" customHeight="1">
      <c r="A49" s="639" t="s">
        <v>455</v>
      </c>
      <c r="B49" s="638" t="s">
        <v>2144</v>
      </c>
      <c r="C49" s="639" t="s">
        <v>472</v>
      </c>
      <c r="D49" s="640" t="s">
        <v>821</v>
      </c>
      <c r="E49" s="640" t="s">
        <v>934</v>
      </c>
      <c r="F49" s="639" t="s">
        <v>349</v>
      </c>
      <c r="G49" s="638"/>
      <c r="H49" s="1110">
        <v>927</v>
      </c>
      <c r="I49" s="1110">
        <v>9100</v>
      </c>
      <c r="J49" s="643">
        <v>0</v>
      </c>
      <c r="K49" s="578">
        <f t="shared" si="12"/>
        <v>0</v>
      </c>
      <c r="L49" s="579">
        <f t="shared" si="10"/>
        <v>0</v>
      </c>
      <c r="M49" s="580">
        <f t="shared" si="11"/>
        <v>8435700</v>
      </c>
      <c r="N49" s="638"/>
      <c r="O49" s="638"/>
      <c r="P49" s="639" t="s">
        <v>372</v>
      </c>
      <c r="Q49" s="639" t="s">
        <v>360</v>
      </c>
      <c r="R49" s="639" t="s">
        <v>73</v>
      </c>
      <c r="S49" s="639" t="s">
        <v>109</v>
      </c>
    </row>
    <row r="50" spans="1:19" s="34" customFormat="1" ht="20.25" customHeight="1">
      <c r="A50" s="639" t="s">
        <v>455</v>
      </c>
      <c r="B50" s="638" t="s">
        <v>2144</v>
      </c>
      <c r="C50" s="639" t="s">
        <v>472</v>
      </c>
      <c r="D50" s="640" t="s">
        <v>821</v>
      </c>
      <c r="E50" s="640" t="s">
        <v>934</v>
      </c>
      <c r="F50" s="639" t="s">
        <v>534</v>
      </c>
      <c r="G50" s="638"/>
      <c r="H50" s="1110">
        <v>927</v>
      </c>
      <c r="I50" s="1110">
        <v>59800</v>
      </c>
      <c r="J50" s="643">
        <v>0</v>
      </c>
      <c r="K50" s="578">
        <f t="shared" si="12"/>
        <v>0</v>
      </c>
      <c r="L50" s="579">
        <f t="shared" si="10"/>
        <v>0</v>
      </c>
      <c r="M50" s="580">
        <f t="shared" si="11"/>
        <v>55434600</v>
      </c>
      <c r="N50" s="638"/>
      <c r="O50" s="638"/>
      <c r="P50" s="639" t="s">
        <v>372</v>
      </c>
      <c r="Q50" s="639" t="s">
        <v>984</v>
      </c>
      <c r="R50" s="639" t="s">
        <v>73</v>
      </c>
      <c r="S50" s="639" t="s">
        <v>109</v>
      </c>
    </row>
    <row r="51" spans="1:19" s="34" customFormat="1" ht="20.25" customHeight="1">
      <c r="A51" s="639" t="s">
        <v>455</v>
      </c>
      <c r="B51" s="638" t="s">
        <v>2144</v>
      </c>
      <c r="C51" s="639" t="s">
        <v>472</v>
      </c>
      <c r="D51" s="640" t="s">
        <v>821</v>
      </c>
      <c r="E51" s="640" t="s">
        <v>934</v>
      </c>
      <c r="F51" s="639" t="s">
        <v>71</v>
      </c>
      <c r="G51" s="638"/>
      <c r="H51" s="1110">
        <v>507</v>
      </c>
      <c r="I51" s="1110">
        <v>38300</v>
      </c>
      <c r="J51" s="643">
        <v>0</v>
      </c>
      <c r="K51" s="578">
        <f t="shared" si="12"/>
        <v>0</v>
      </c>
      <c r="L51" s="579">
        <f t="shared" si="10"/>
        <v>0</v>
      </c>
      <c r="M51" s="580">
        <f t="shared" si="11"/>
        <v>19418100</v>
      </c>
      <c r="N51" s="638"/>
      <c r="O51" s="638"/>
      <c r="P51" s="639" t="s">
        <v>372</v>
      </c>
      <c r="Q51" s="639" t="s">
        <v>271</v>
      </c>
      <c r="R51" s="639" t="s">
        <v>73</v>
      </c>
      <c r="S51" s="639" t="s">
        <v>109</v>
      </c>
    </row>
    <row r="52" spans="1:19" s="34" customFormat="1" ht="20.25" customHeight="1">
      <c r="A52" s="639" t="s">
        <v>455</v>
      </c>
      <c r="B52" s="638" t="s">
        <v>2144</v>
      </c>
      <c r="C52" s="639" t="s">
        <v>472</v>
      </c>
      <c r="D52" s="640" t="s">
        <v>821</v>
      </c>
      <c r="E52" s="640" t="s">
        <v>934</v>
      </c>
      <c r="F52" s="639" t="s">
        <v>75</v>
      </c>
      <c r="G52" s="638"/>
      <c r="H52" s="1110">
        <v>19</v>
      </c>
      <c r="I52" s="1110">
        <v>66200</v>
      </c>
      <c r="J52" s="643">
        <v>0</v>
      </c>
      <c r="K52" s="578">
        <f t="shared" si="12"/>
        <v>0</v>
      </c>
      <c r="L52" s="579">
        <f t="shared" si="10"/>
        <v>0</v>
      </c>
      <c r="M52" s="580">
        <f t="shared" si="11"/>
        <v>1257800</v>
      </c>
      <c r="N52" s="638"/>
      <c r="O52" s="638"/>
      <c r="P52" s="639" t="s">
        <v>372</v>
      </c>
      <c r="Q52" s="639" t="s">
        <v>272</v>
      </c>
      <c r="R52" s="639" t="s">
        <v>73</v>
      </c>
      <c r="S52" s="639" t="s">
        <v>109</v>
      </c>
    </row>
    <row r="53" spans="1:19" s="34" customFormat="1" ht="20.25" customHeight="1">
      <c r="A53" s="639" t="s">
        <v>455</v>
      </c>
      <c r="B53" s="638" t="s">
        <v>2144</v>
      </c>
      <c r="C53" s="639" t="s">
        <v>472</v>
      </c>
      <c r="D53" s="640" t="s">
        <v>821</v>
      </c>
      <c r="E53" s="640" t="s">
        <v>934</v>
      </c>
      <c r="F53" s="639" t="s">
        <v>743</v>
      </c>
      <c r="G53" s="638"/>
      <c r="H53" s="1110">
        <v>927</v>
      </c>
      <c r="I53" s="1110">
        <v>145100</v>
      </c>
      <c r="J53" s="643">
        <v>0</v>
      </c>
      <c r="K53" s="578">
        <f t="shared" si="12"/>
        <v>0</v>
      </c>
      <c r="L53" s="579">
        <f t="shared" si="10"/>
        <v>0</v>
      </c>
      <c r="M53" s="580">
        <f t="shared" si="11"/>
        <v>134507700</v>
      </c>
      <c r="N53" s="638"/>
      <c r="O53" s="638"/>
      <c r="P53" s="639" t="s">
        <v>372</v>
      </c>
      <c r="Q53" s="639" t="s">
        <v>276</v>
      </c>
      <c r="R53" s="639" t="s">
        <v>73</v>
      </c>
      <c r="S53" s="639" t="s">
        <v>109</v>
      </c>
    </row>
    <row r="54" spans="1:19" s="34" customFormat="1" ht="20.25" customHeight="1">
      <c r="A54" s="639" t="s">
        <v>455</v>
      </c>
      <c r="B54" s="638" t="s">
        <v>2144</v>
      </c>
      <c r="C54" s="639" t="s">
        <v>472</v>
      </c>
      <c r="D54" s="640" t="s">
        <v>821</v>
      </c>
      <c r="E54" s="640" t="s">
        <v>934</v>
      </c>
      <c r="F54" s="639" t="s">
        <v>945</v>
      </c>
      <c r="G54" s="638"/>
      <c r="H54" s="1110">
        <v>927</v>
      </c>
      <c r="I54" s="1110">
        <v>19200</v>
      </c>
      <c r="J54" s="643">
        <v>0</v>
      </c>
      <c r="K54" s="578">
        <f t="shared" si="12"/>
        <v>0</v>
      </c>
      <c r="L54" s="579">
        <f t="shared" si="10"/>
        <v>0</v>
      </c>
      <c r="M54" s="580">
        <f t="shared" si="11"/>
        <v>17798400</v>
      </c>
      <c r="N54" s="638"/>
      <c r="O54" s="638"/>
      <c r="P54" s="639" t="s">
        <v>372</v>
      </c>
      <c r="Q54" s="639" t="s">
        <v>360</v>
      </c>
      <c r="R54" s="639" t="s">
        <v>73</v>
      </c>
      <c r="S54" s="639" t="s">
        <v>109</v>
      </c>
    </row>
    <row r="55" spans="1:19" s="34" customFormat="1" ht="20.25" customHeight="1">
      <c r="A55" s="639" t="s">
        <v>455</v>
      </c>
      <c r="B55" s="638" t="s">
        <v>2144</v>
      </c>
      <c r="C55" s="639" t="s">
        <v>472</v>
      </c>
      <c r="D55" s="640" t="s">
        <v>821</v>
      </c>
      <c r="E55" s="640" t="s">
        <v>952</v>
      </c>
      <c r="F55" s="639" t="s">
        <v>85</v>
      </c>
      <c r="G55" s="638"/>
      <c r="H55" s="1110">
        <v>927</v>
      </c>
      <c r="I55" s="1110">
        <v>15100</v>
      </c>
      <c r="J55" s="643">
        <v>0</v>
      </c>
      <c r="K55" s="578">
        <f t="shared" si="12"/>
        <v>0</v>
      </c>
      <c r="L55" s="579">
        <f t="shared" si="10"/>
        <v>0</v>
      </c>
      <c r="M55" s="580">
        <f t="shared" si="11"/>
        <v>13997700</v>
      </c>
      <c r="N55" s="638"/>
      <c r="O55" s="638"/>
      <c r="P55" s="639" t="s">
        <v>372</v>
      </c>
      <c r="Q55" s="639" t="s">
        <v>336</v>
      </c>
      <c r="R55" s="639" t="s">
        <v>73</v>
      </c>
      <c r="S55" s="639" t="s">
        <v>109</v>
      </c>
    </row>
    <row r="56" spans="1:19" s="34" customFormat="1" ht="20.25" customHeight="1">
      <c r="A56" s="639" t="s">
        <v>467</v>
      </c>
      <c r="B56" s="638" t="s">
        <v>1255</v>
      </c>
      <c r="C56" s="639" t="s">
        <v>371</v>
      </c>
      <c r="D56" s="640" t="s">
        <v>821</v>
      </c>
      <c r="E56" s="640" t="s">
        <v>934</v>
      </c>
      <c r="F56" s="639" t="s">
        <v>267</v>
      </c>
      <c r="G56" s="638"/>
      <c r="H56" s="1110">
        <v>105</v>
      </c>
      <c r="I56" s="1110">
        <v>80000</v>
      </c>
      <c r="J56" s="643">
        <v>7.2</v>
      </c>
      <c r="K56" s="578">
        <f t="shared" si="12"/>
        <v>756</v>
      </c>
      <c r="L56" s="579">
        <f t="shared" si="10"/>
        <v>0.75600000000000001</v>
      </c>
      <c r="M56" s="580">
        <f t="shared" si="11"/>
        <v>8400000</v>
      </c>
      <c r="N56" s="638"/>
      <c r="O56" s="638"/>
      <c r="P56" s="639" t="s">
        <v>1273</v>
      </c>
      <c r="Q56" s="639" t="s">
        <v>344</v>
      </c>
      <c r="R56" s="639" t="s">
        <v>60</v>
      </c>
      <c r="S56" s="639" t="s">
        <v>237</v>
      </c>
    </row>
    <row r="57" spans="1:19" s="34" customFormat="1" ht="20.25" customHeight="1">
      <c r="A57" s="639" t="s">
        <v>467</v>
      </c>
      <c r="B57" s="638" t="s">
        <v>1255</v>
      </c>
      <c r="C57" s="639" t="s">
        <v>371</v>
      </c>
      <c r="D57" s="640" t="s">
        <v>821</v>
      </c>
      <c r="E57" s="640" t="s">
        <v>934</v>
      </c>
      <c r="F57" s="639" t="s">
        <v>1010</v>
      </c>
      <c r="G57" s="638"/>
      <c r="H57" s="1110">
        <v>220</v>
      </c>
      <c r="I57" s="1110">
        <v>59630</v>
      </c>
      <c r="J57" s="643">
        <v>13.3</v>
      </c>
      <c r="K57" s="578">
        <f t="shared" si="12"/>
        <v>2926</v>
      </c>
      <c r="L57" s="579">
        <f t="shared" si="10"/>
        <v>2.9260000000000002</v>
      </c>
      <c r="M57" s="580">
        <f t="shared" si="11"/>
        <v>13118600</v>
      </c>
      <c r="N57" s="638"/>
      <c r="O57" s="638"/>
      <c r="P57" s="639" t="s">
        <v>1273</v>
      </c>
      <c r="Q57" s="639" t="s">
        <v>270</v>
      </c>
      <c r="R57" s="639" t="s">
        <v>60</v>
      </c>
      <c r="S57" s="639" t="s">
        <v>237</v>
      </c>
    </row>
    <row r="58" spans="1:19" s="34" customFormat="1" ht="20.25" customHeight="1">
      <c r="A58" s="639" t="s">
        <v>467</v>
      </c>
      <c r="B58" s="638" t="s">
        <v>1255</v>
      </c>
      <c r="C58" s="639" t="s">
        <v>371</v>
      </c>
      <c r="D58" s="640" t="s">
        <v>821</v>
      </c>
      <c r="E58" s="640" t="s">
        <v>934</v>
      </c>
      <c r="F58" s="639" t="s">
        <v>719</v>
      </c>
      <c r="G58" s="638"/>
      <c r="H58" s="1110">
        <v>220</v>
      </c>
      <c r="I58" s="1110">
        <v>143940</v>
      </c>
      <c r="J58" s="643">
        <v>31.9</v>
      </c>
      <c r="K58" s="578">
        <f t="shared" si="12"/>
        <v>7018</v>
      </c>
      <c r="L58" s="579">
        <f t="shared" si="10"/>
        <v>7.0179999999999998</v>
      </c>
      <c r="M58" s="580">
        <f t="shared" si="11"/>
        <v>31666800</v>
      </c>
      <c r="N58" s="638"/>
      <c r="O58" s="638"/>
      <c r="P58" s="639" t="s">
        <v>1273</v>
      </c>
      <c r="Q58" s="639" t="s">
        <v>370</v>
      </c>
      <c r="R58" s="639" t="s">
        <v>60</v>
      </c>
      <c r="S58" s="639" t="s">
        <v>237</v>
      </c>
    </row>
    <row r="59" spans="1:19" s="34" customFormat="1" ht="20.25" customHeight="1">
      <c r="A59" s="639" t="s">
        <v>806</v>
      </c>
      <c r="B59" s="638" t="s">
        <v>2929</v>
      </c>
      <c r="C59" s="639" t="s">
        <v>371</v>
      </c>
      <c r="D59" s="640" t="s">
        <v>821</v>
      </c>
      <c r="E59" s="640" t="s">
        <v>934</v>
      </c>
      <c r="F59" s="639" t="s">
        <v>643</v>
      </c>
      <c r="G59" s="638"/>
      <c r="H59" s="1110">
        <v>468</v>
      </c>
      <c r="I59" s="1110">
        <v>60411</v>
      </c>
      <c r="J59" s="643">
        <v>15.5</v>
      </c>
      <c r="K59" s="578">
        <f t="shared" si="12"/>
        <v>7254</v>
      </c>
      <c r="L59" s="579">
        <f t="shared" si="10"/>
        <v>7.2539999999999996</v>
      </c>
      <c r="M59" s="580">
        <f t="shared" si="11"/>
        <v>28272348</v>
      </c>
      <c r="N59" s="638"/>
      <c r="O59" s="638"/>
      <c r="P59" s="639" t="s">
        <v>1273</v>
      </c>
      <c r="Q59" s="639" t="s">
        <v>270</v>
      </c>
      <c r="R59" s="639" t="s">
        <v>60</v>
      </c>
      <c r="S59" s="639" t="s">
        <v>237</v>
      </c>
    </row>
    <row r="60" spans="1:19" s="34" customFormat="1" ht="20.25" customHeight="1">
      <c r="A60" s="639" t="s">
        <v>806</v>
      </c>
      <c r="B60" s="638" t="s">
        <v>1715</v>
      </c>
      <c r="C60" s="639" t="s">
        <v>371</v>
      </c>
      <c r="D60" s="640" t="s">
        <v>821</v>
      </c>
      <c r="E60" s="640" t="s">
        <v>495</v>
      </c>
      <c r="F60" s="639" t="s">
        <v>880</v>
      </c>
      <c r="G60" s="638"/>
      <c r="H60" s="1110">
        <v>1022</v>
      </c>
      <c r="I60" s="1110">
        <v>3255</v>
      </c>
      <c r="J60" s="643">
        <v>0</v>
      </c>
      <c r="K60" s="578">
        <f t="shared" si="12"/>
        <v>0</v>
      </c>
      <c r="L60" s="579">
        <f t="shared" si="10"/>
        <v>0</v>
      </c>
      <c r="M60" s="580">
        <f t="shared" si="11"/>
        <v>3326610</v>
      </c>
      <c r="N60" s="638"/>
      <c r="O60" s="638"/>
      <c r="P60" s="639" t="s">
        <v>1273</v>
      </c>
      <c r="Q60" s="639" t="s">
        <v>336</v>
      </c>
      <c r="R60" s="639" t="s">
        <v>73</v>
      </c>
      <c r="S60" s="639" t="s">
        <v>237</v>
      </c>
    </row>
    <row r="61" spans="1:19" s="34" customFormat="1" ht="20.25" customHeight="1">
      <c r="A61" s="639" t="s">
        <v>806</v>
      </c>
      <c r="B61" s="638" t="s">
        <v>3730</v>
      </c>
      <c r="C61" s="639" t="s">
        <v>371</v>
      </c>
      <c r="D61" s="640" t="s">
        <v>821</v>
      </c>
      <c r="E61" s="640" t="s">
        <v>934</v>
      </c>
      <c r="F61" s="639" t="s">
        <v>2074</v>
      </c>
      <c r="G61" s="638"/>
      <c r="H61" s="1110">
        <v>284</v>
      </c>
      <c r="I61" s="1110">
        <v>265000</v>
      </c>
      <c r="J61" s="643">
        <v>28.2</v>
      </c>
      <c r="K61" s="578">
        <f t="shared" si="12"/>
        <v>8008.8</v>
      </c>
      <c r="L61" s="579">
        <f t="shared" si="10"/>
        <v>8.0088000000000008</v>
      </c>
      <c r="M61" s="580">
        <f t="shared" si="11"/>
        <v>75260000</v>
      </c>
      <c r="N61" s="638" t="s">
        <v>2583</v>
      </c>
      <c r="O61" s="638"/>
      <c r="P61" s="639" t="s">
        <v>1273</v>
      </c>
      <c r="Q61" s="639" t="s">
        <v>343</v>
      </c>
      <c r="R61" s="639" t="s">
        <v>60</v>
      </c>
      <c r="S61" s="639" t="s">
        <v>237</v>
      </c>
    </row>
    <row r="62" spans="1:19" s="34" customFormat="1" ht="20.25" customHeight="1">
      <c r="A62" s="639" t="s">
        <v>608</v>
      </c>
      <c r="B62" s="638" t="s">
        <v>2343</v>
      </c>
      <c r="C62" s="639" t="s">
        <v>368</v>
      </c>
      <c r="D62" s="640" t="s">
        <v>821</v>
      </c>
      <c r="E62" s="640" t="s">
        <v>934</v>
      </c>
      <c r="F62" s="639" t="s">
        <v>2983</v>
      </c>
      <c r="G62" s="638"/>
      <c r="H62" s="1110">
        <v>210</v>
      </c>
      <c r="I62" s="1110">
        <v>153706</v>
      </c>
      <c r="J62" s="643">
        <v>29.3</v>
      </c>
      <c r="K62" s="578">
        <f t="shared" si="12"/>
        <v>6153</v>
      </c>
      <c r="L62" s="579">
        <f t="shared" si="10"/>
        <v>6.1529999999999996</v>
      </c>
      <c r="M62" s="580">
        <f t="shared" si="11"/>
        <v>32278260</v>
      </c>
      <c r="N62" s="638"/>
      <c r="O62" s="638"/>
      <c r="P62" s="639" t="s">
        <v>1361</v>
      </c>
      <c r="Q62" s="639" t="s">
        <v>343</v>
      </c>
      <c r="R62" s="639" t="s">
        <v>60</v>
      </c>
      <c r="S62" s="639" t="s">
        <v>59</v>
      </c>
    </row>
    <row r="63" spans="1:19" s="34" customFormat="1" ht="20.25" customHeight="1">
      <c r="A63" s="639" t="s">
        <v>608</v>
      </c>
      <c r="B63" s="638" t="s">
        <v>2343</v>
      </c>
      <c r="C63" s="639" t="s">
        <v>368</v>
      </c>
      <c r="D63" s="640" t="s">
        <v>821</v>
      </c>
      <c r="E63" s="640" t="s">
        <v>934</v>
      </c>
      <c r="F63" s="639" t="s">
        <v>880</v>
      </c>
      <c r="G63" s="638"/>
      <c r="H63" s="1110">
        <v>210</v>
      </c>
      <c r="I63" s="1110">
        <v>2753</v>
      </c>
      <c r="J63" s="643">
        <v>0</v>
      </c>
      <c r="K63" s="578">
        <f t="shared" si="12"/>
        <v>0</v>
      </c>
      <c r="L63" s="579">
        <f t="shared" si="10"/>
        <v>0</v>
      </c>
      <c r="M63" s="580">
        <f t="shared" si="11"/>
        <v>578130</v>
      </c>
      <c r="N63" s="638"/>
      <c r="O63" s="638"/>
      <c r="P63" s="639" t="s">
        <v>1361</v>
      </c>
      <c r="Q63" s="639" t="s">
        <v>336</v>
      </c>
      <c r="R63" s="639" t="s">
        <v>73</v>
      </c>
      <c r="S63" s="639" t="s">
        <v>59</v>
      </c>
    </row>
    <row r="64" spans="1:19" s="34" customFormat="1" ht="20.25" customHeight="1">
      <c r="A64" s="639" t="s">
        <v>10</v>
      </c>
      <c r="B64" s="638" t="s">
        <v>3380</v>
      </c>
      <c r="C64" s="639" t="s">
        <v>1027</v>
      </c>
      <c r="D64" s="640" t="s">
        <v>821</v>
      </c>
      <c r="E64" s="640" t="s">
        <v>934</v>
      </c>
      <c r="F64" s="639" t="s">
        <v>719</v>
      </c>
      <c r="G64" s="638"/>
      <c r="H64" s="1110">
        <v>327</v>
      </c>
      <c r="I64" s="1110">
        <v>145900</v>
      </c>
      <c r="J64" s="643">
        <v>31.9</v>
      </c>
      <c r="K64" s="578">
        <f t="shared" si="12"/>
        <v>10431.299999999999</v>
      </c>
      <c r="L64" s="579">
        <f t="shared" si="10"/>
        <v>10.431299999999998</v>
      </c>
      <c r="M64" s="580">
        <f t="shared" si="11"/>
        <v>47709300</v>
      </c>
      <c r="N64" s="638"/>
      <c r="O64" s="638"/>
      <c r="P64" s="639" t="s">
        <v>1164</v>
      </c>
      <c r="Q64" s="639" t="s">
        <v>370</v>
      </c>
      <c r="R64" s="639" t="s">
        <v>60</v>
      </c>
      <c r="S64" s="639" t="s">
        <v>109</v>
      </c>
    </row>
    <row r="65" spans="1:19" s="34" customFormat="1" ht="20.25" customHeight="1">
      <c r="A65" s="639" t="s">
        <v>10</v>
      </c>
      <c r="B65" s="638" t="s">
        <v>3380</v>
      </c>
      <c r="C65" s="639" t="s">
        <v>1027</v>
      </c>
      <c r="D65" s="640" t="s">
        <v>821</v>
      </c>
      <c r="E65" s="640" t="s">
        <v>934</v>
      </c>
      <c r="F65" s="639" t="s">
        <v>57</v>
      </c>
      <c r="G65" s="638"/>
      <c r="H65" s="1110">
        <v>345</v>
      </c>
      <c r="I65" s="1110">
        <v>173300</v>
      </c>
      <c r="J65" s="643">
        <v>34.6</v>
      </c>
      <c r="K65" s="578">
        <f t="shared" si="12"/>
        <v>11937</v>
      </c>
      <c r="L65" s="579">
        <f t="shared" si="10"/>
        <v>11.936999999999999</v>
      </c>
      <c r="M65" s="580">
        <f t="shared" si="11"/>
        <v>59788500</v>
      </c>
      <c r="N65" s="638"/>
      <c r="O65" s="638"/>
      <c r="P65" s="639" t="s">
        <v>1164</v>
      </c>
      <c r="Q65" s="639" t="s">
        <v>327</v>
      </c>
      <c r="R65" s="639" t="s">
        <v>60</v>
      </c>
      <c r="S65" s="639" t="s">
        <v>109</v>
      </c>
    </row>
    <row r="66" spans="1:19" s="34" customFormat="1" ht="20.25" customHeight="1">
      <c r="A66" s="639" t="s">
        <v>10</v>
      </c>
      <c r="B66" s="638" t="s">
        <v>3380</v>
      </c>
      <c r="C66" s="639" t="s">
        <v>1027</v>
      </c>
      <c r="D66" s="640" t="s">
        <v>821</v>
      </c>
      <c r="E66" s="640" t="s">
        <v>934</v>
      </c>
      <c r="F66" s="639" t="s">
        <v>672</v>
      </c>
      <c r="G66" s="638"/>
      <c r="H66" s="1110">
        <v>832</v>
      </c>
      <c r="I66" s="1110">
        <v>48340</v>
      </c>
      <c r="J66" s="643">
        <v>14</v>
      </c>
      <c r="K66" s="578">
        <f t="shared" si="12"/>
        <v>11648</v>
      </c>
      <c r="L66" s="579">
        <f t="shared" si="10"/>
        <v>11.648</v>
      </c>
      <c r="M66" s="580">
        <f t="shared" si="11"/>
        <v>40218880</v>
      </c>
      <c r="N66" s="638"/>
      <c r="O66" s="638"/>
      <c r="P66" s="639" t="s">
        <v>1164</v>
      </c>
      <c r="Q66" s="639" t="s">
        <v>270</v>
      </c>
      <c r="R66" s="639" t="s">
        <v>60</v>
      </c>
      <c r="S66" s="639" t="s">
        <v>109</v>
      </c>
    </row>
    <row r="67" spans="1:19" s="34" customFormat="1" ht="20.25" customHeight="1">
      <c r="A67" s="639" t="s">
        <v>10</v>
      </c>
      <c r="B67" s="638" t="s">
        <v>3380</v>
      </c>
      <c r="C67" s="639" t="s">
        <v>1027</v>
      </c>
      <c r="D67" s="640" t="s">
        <v>821</v>
      </c>
      <c r="E67" s="640" t="s">
        <v>934</v>
      </c>
      <c r="F67" s="639" t="s">
        <v>2983</v>
      </c>
      <c r="G67" s="638"/>
      <c r="H67" s="1110">
        <v>154</v>
      </c>
      <c r="I67" s="1110">
        <v>163640</v>
      </c>
      <c r="J67" s="643">
        <v>29.3</v>
      </c>
      <c r="K67" s="578">
        <f t="shared" si="12"/>
        <v>4512.2</v>
      </c>
      <c r="L67" s="579">
        <f t="shared" si="10"/>
        <v>4.5122</v>
      </c>
      <c r="M67" s="580">
        <f t="shared" si="11"/>
        <v>25200560</v>
      </c>
      <c r="N67" s="638"/>
      <c r="O67" s="638"/>
      <c r="P67" s="639" t="s">
        <v>1164</v>
      </c>
      <c r="Q67" s="639" t="s">
        <v>343</v>
      </c>
      <c r="R67" s="639" t="s">
        <v>60</v>
      </c>
      <c r="S67" s="639" t="s">
        <v>109</v>
      </c>
    </row>
    <row r="68" spans="1:19" s="34" customFormat="1" ht="20.25" customHeight="1">
      <c r="A68" s="639" t="s">
        <v>436</v>
      </c>
      <c r="B68" s="638" t="s">
        <v>3244</v>
      </c>
      <c r="C68" s="639" t="s">
        <v>371</v>
      </c>
      <c r="D68" s="640" t="s">
        <v>821</v>
      </c>
      <c r="E68" s="640" t="s">
        <v>934</v>
      </c>
      <c r="F68" s="639" t="s">
        <v>502</v>
      </c>
      <c r="G68" s="638"/>
      <c r="H68" s="1110">
        <v>425</v>
      </c>
      <c r="I68" s="1110">
        <v>43183</v>
      </c>
      <c r="J68" s="643">
        <v>0</v>
      </c>
      <c r="K68" s="578">
        <f t="shared" si="12"/>
        <v>0</v>
      </c>
      <c r="L68" s="579">
        <f t="shared" si="10"/>
        <v>0</v>
      </c>
      <c r="M68" s="580">
        <f t="shared" si="11"/>
        <v>18352775</v>
      </c>
      <c r="N68" s="638"/>
      <c r="O68" s="638"/>
      <c r="P68" s="639" t="s">
        <v>483</v>
      </c>
      <c r="Q68" s="639" t="s">
        <v>336</v>
      </c>
      <c r="R68" s="639" t="s">
        <v>73</v>
      </c>
      <c r="S68" s="639" t="s">
        <v>213</v>
      </c>
    </row>
    <row r="69" spans="1:19" s="34" customFormat="1" ht="20.25" customHeight="1">
      <c r="A69" s="639" t="s">
        <v>235</v>
      </c>
      <c r="B69" s="638" t="s">
        <v>2976</v>
      </c>
      <c r="C69" s="639" t="s">
        <v>371</v>
      </c>
      <c r="D69" s="640" t="s">
        <v>821</v>
      </c>
      <c r="E69" s="640" t="s">
        <v>934</v>
      </c>
      <c r="F69" s="639" t="s">
        <v>862</v>
      </c>
      <c r="G69" s="638"/>
      <c r="H69" s="1110">
        <v>1293</v>
      </c>
      <c r="I69" s="1110">
        <v>161452</v>
      </c>
      <c r="J69" s="643">
        <v>34</v>
      </c>
      <c r="K69" s="578">
        <f t="shared" si="12"/>
        <v>43962</v>
      </c>
      <c r="L69" s="579">
        <f t="shared" si="10"/>
        <v>43.962000000000003</v>
      </c>
      <c r="M69" s="580">
        <f t="shared" si="11"/>
        <v>208757436</v>
      </c>
      <c r="N69" s="638"/>
      <c r="O69" s="638"/>
      <c r="P69" s="639" t="s">
        <v>483</v>
      </c>
      <c r="Q69" s="639" t="s">
        <v>327</v>
      </c>
      <c r="R69" s="639" t="s">
        <v>60</v>
      </c>
      <c r="S69" s="639" t="s">
        <v>213</v>
      </c>
    </row>
    <row r="70" spans="1:19" s="34" customFormat="1" ht="20.25" customHeight="1">
      <c r="A70" s="639" t="s">
        <v>235</v>
      </c>
      <c r="B70" s="638" t="s">
        <v>2976</v>
      </c>
      <c r="C70" s="639" t="s">
        <v>371</v>
      </c>
      <c r="D70" s="640" t="s">
        <v>821</v>
      </c>
      <c r="E70" s="640" t="s">
        <v>934</v>
      </c>
      <c r="F70" s="639" t="s">
        <v>342</v>
      </c>
      <c r="G70" s="638"/>
      <c r="H70" s="1110">
        <v>165</v>
      </c>
      <c r="I70" s="1110">
        <v>139614</v>
      </c>
      <c r="J70" s="643">
        <v>27</v>
      </c>
      <c r="K70" s="578">
        <f t="shared" si="12"/>
        <v>4455</v>
      </c>
      <c r="L70" s="579">
        <f t="shared" si="10"/>
        <v>4.4550000000000001</v>
      </c>
      <c r="M70" s="580">
        <f t="shared" si="11"/>
        <v>23036310</v>
      </c>
      <c r="N70" s="638"/>
      <c r="O70" s="638"/>
      <c r="P70" s="639" t="s">
        <v>483</v>
      </c>
      <c r="Q70" s="639" t="s">
        <v>343</v>
      </c>
      <c r="R70" s="639" t="s">
        <v>60</v>
      </c>
      <c r="S70" s="639" t="s">
        <v>213</v>
      </c>
    </row>
    <row r="71" spans="1:19" s="34" customFormat="1" ht="20.25" customHeight="1">
      <c r="A71" s="639" t="s">
        <v>235</v>
      </c>
      <c r="B71" s="638" t="s">
        <v>2976</v>
      </c>
      <c r="C71" s="639" t="s">
        <v>371</v>
      </c>
      <c r="D71" s="640" t="s">
        <v>821</v>
      </c>
      <c r="E71" s="640" t="s">
        <v>934</v>
      </c>
      <c r="F71" s="639" t="s">
        <v>159</v>
      </c>
      <c r="G71" s="638"/>
      <c r="H71" s="1110">
        <v>1458</v>
      </c>
      <c r="I71" s="1110">
        <v>14000</v>
      </c>
      <c r="J71" s="643">
        <v>0</v>
      </c>
      <c r="K71" s="578">
        <f t="shared" si="12"/>
        <v>0</v>
      </c>
      <c r="L71" s="579">
        <f t="shared" si="10"/>
        <v>0</v>
      </c>
      <c r="M71" s="580">
        <f t="shared" si="11"/>
        <v>20412000</v>
      </c>
      <c r="N71" s="638"/>
      <c r="O71" s="638"/>
      <c r="P71" s="639" t="s">
        <v>483</v>
      </c>
      <c r="Q71" s="639" t="s">
        <v>360</v>
      </c>
      <c r="R71" s="639" t="s">
        <v>73</v>
      </c>
      <c r="S71" s="639" t="s">
        <v>213</v>
      </c>
    </row>
    <row r="72" spans="1:19" s="34" customFormat="1" ht="20.25" customHeight="1">
      <c r="A72" s="639" t="s">
        <v>235</v>
      </c>
      <c r="B72" s="638" t="s">
        <v>2976</v>
      </c>
      <c r="C72" s="639" t="s">
        <v>371</v>
      </c>
      <c r="D72" s="640" t="s">
        <v>821</v>
      </c>
      <c r="E72" s="640" t="s">
        <v>934</v>
      </c>
      <c r="F72" s="639" t="s">
        <v>160</v>
      </c>
      <c r="G72" s="638"/>
      <c r="H72" s="1110">
        <v>729</v>
      </c>
      <c r="I72" s="1110">
        <v>22000</v>
      </c>
      <c r="J72" s="643">
        <v>0</v>
      </c>
      <c r="K72" s="578">
        <f t="shared" si="12"/>
        <v>0</v>
      </c>
      <c r="L72" s="579">
        <f t="shared" si="10"/>
        <v>0</v>
      </c>
      <c r="M72" s="580">
        <f t="shared" si="11"/>
        <v>16038000</v>
      </c>
      <c r="N72" s="638"/>
      <c r="O72" s="638"/>
      <c r="P72" s="639" t="s">
        <v>483</v>
      </c>
      <c r="Q72" s="639" t="s">
        <v>360</v>
      </c>
      <c r="R72" s="639" t="s">
        <v>73</v>
      </c>
      <c r="S72" s="639" t="s">
        <v>213</v>
      </c>
    </row>
    <row r="73" spans="1:19" s="34" customFormat="1" ht="20.25" customHeight="1">
      <c r="A73" s="639" t="s">
        <v>235</v>
      </c>
      <c r="B73" s="638" t="s">
        <v>2976</v>
      </c>
      <c r="C73" s="639" t="s">
        <v>371</v>
      </c>
      <c r="D73" s="640" t="s">
        <v>821</v>
      </c>
      <c r="E73" s="640" t="s">
        <v>934</v>
      </c>
      <c r="F73" s="639" t="s">
        <v>164</v>
      </c>
      <c r="G73" s="638"/>
      <c r="H73" s="1110">
        <v>729</v>
      </c>
      <c r="I73" s="1110">
        <v>17000</v>
      </c>
      <c r="J73" s="643">
        <v>0</v>
      </c>
      <c r="K73" s="578">
        <f t="shared" si="12"/>
        <v>0</v>
      </c>
      <c r="L73" s="579">
        <f t="shared" si="10"/>
        <v>0</v>
      </c>
      <c r="M73" s="580">
        <f t="shared" si="11"/>
        <v>12393000</v>
      </c>
      <c r="N73" s="638"/>
      <c r="O73" s="638"/>
      <c r="P73" s="639" t="s">
        <v>483</v>
      </c>
      <c r="Q73" s="639" t="s">
        <v>360</v>
      </c>
      <c r="R73" s="639" t="s">
        <v>73</v>
      </c>
      <c r="S73" s="639" t="s">
        <v>213</v>
      </c>
    </row>
    <row r="74" spans="1:19" s="34" customFormat="1" ht="20.25" customHeight="1">
      <c r="A74" s="639" t="s">
        <v>235</v>
      </c>
      <c r="B74" s="638" t="s">
        <v>2976</v>
      </c>
      <c r="C74" s="639" t="s">
        <v>371</v>
      </c>
      <c r="D74" s="640" t="s">
        <v>821</v>
      </c>
      <c r="E74" s="640" t="s">
        <v>934</v>
      </c>
      <c r="F74" s="639" t="s">
        <v>198</v>
      </c>
      <c r="G74" s="638"/>
      <c r="H74" s="1110">
        <v>729</v>
      </c>
      <c r="I74" s="1110">
        <v>28000</v>
      </c>
      <c r="J74" s="643">
        <v>0</v>
      </c>
      <c r="K74" s="578">
        <f t="shared" si="12"/>
        <v>0</v>
      </c>
      <c r="L74" s="579">
        <f t="shared" si="10"/>
        <v>0</v>
      </c>
      <c r="M74" s="580">
        <f t="shared" si="11"/>
        <v>20412000</v>
      </c>
      <c r="N74" s="638"/>
      <c r="O74" s="638"/>
      <c r="P74" s="639" t="s">
        <v>483</v>
      </c>
      <c r="Q74" s="639" t="s">
        <v>360</v>
      </c>
      <c r="R74" s="639" t="s">
        <v>73</v>
      </c>
      <c r="S74" s="639" t="s">
        <v>213</v>
      </c>
    </row>
    <row r="75" spans="1:19" s="34" customFormat="1" ht="20.25" customHeight="1">
      <c r="A75" s="639" t="s">
        <v>235</v>
      </c>
      <c r="B75" s="638" t="s">
        <v>2976</v>
      </c>
      <c r="C75" s="639" t="s">
        <v>371</v>
      </c>
      <c r="D75" s="640" t="s">
        <v>821</v>
      </c>
      <c r="E75" s="640" t="s">
        <v>934</v>
      </c>
      <c r="F75" s="639" t="s">
        <v>259</v>
      </c>
      <c r="G75" s="638"/>
      <c r="H75" s="1110">
        <v>1458</v>
      </c>
      <c r="I75" s="1110">
        <v>10000</v>
      </c>
      <c r="J75" s="643">
        <v>0</v>
      </c>
      <c r="K75" s="578">
        <f t="shared" si="12"/>
        <v>0</v>
      </c>
      <c r="L75" s="579">
        <f t="shared" si="10"/>
        <v>0</v>
      </c>
      <c r="M75" s="580">
        <f t="shared" si="11"/>
        <v>14580000</v>
      </c>
      <c r="N75" s="638"/>
      <c r="O75" s="638"/>
      <c r="P75" s="639" t="s">
        <v>483</v>
      </c>
      <c r="Q75" s="639" t="s">
        <v>360</v>
      </c>
      <c r="R75" s="639" t="s">
        <v>73</v>
      </c>
      <c r="S75" s="639" t="s">
        <v>213</v>
      </c>
    </row>
    <row r="76" spans="1:19" s="34" customFormat="1" ht="20.25" customHeight="1">
      <c r="A76" s="639" t="s">
        <v>235</v>
      </c>
      <c r="B76" s="638" t="s">
        <v>2976</v>
      </c>
      <c r="C76" s="639" t="s">
        <v>371</v>
      </c>
      <c r="D76" s="640" t="s">
        <v>821</v>
      </c>
      <c r="E76" s="640" t="s">
        <v>934</v>
      </c>
      <c r="F76" s="639" t="s">
        <v>431</v>
      </c>
      <c r="G76" s="638"/>
      <c r="H76" s="1110">
        <v>437</v>
      </c>
      <c r="I76" s="1110">
        <v>50825</v>
      </c>
      <c r="J76" s="643">
        <v>0</v>
      </c>
      <c r="K76" s="578">
        <f t="shared" si="12"/>
        <v>0</v>
      </c>
      <c r="L76" s="579">
        <f t="shared" si="10"/>
        <v>0</v>
      </c>
      <c r="M76" s="580">
        <f t="shared" si="11"/>
        <v>22210525</v>
      </c>
      <c r="N76" s="638"/>
      <c r="O76" s="638"/>
      <c r="P76" s="639" t="s">
        <v>483</v>
      </c>
      <c r="Q76" s="639" t="s">
        <v>278</v>
      </c>
      <c r="R76" s="639" t="s">
        <v>73</v>
      </c>
      <c r="S76" s="639" t="s">
        <v>213</v>
      </c>
    </row>
    <row r="77" spans="1:19" s="34" customFormat="1" ht="20.25" customHeight="1">
      <c r="A77" s="639" t="s">
        <v>235</v>
      </c>
      <c r="B77" s="638" t="s">
        <v>3250</v>
      </c>
      <c r="C77" s="639" t="s">
        <v>371</v>
      </c>
      <c r="D77" s="640" t="s">
        <v>821</v>
      </c>
      <c r="E77" s="640" t="s">
        <v>934</v>
      </c>
      <c r="F77" s="639" t="s">
        <v>862</v>
      </c>
      <c r="G77" s="638"/>
      <c r="H77" s="1110">
        <v>1293</v>
      </c>
      <c r="I77" s="1110">
        <v>161452</v>
      </c>
      <c r="J77" s="643">
        <v>34</v>
      </c>
      <c r="K77" s="578">
        <f t="shared" si="12"/>
        <v>43962</v>
      </c>
      <c r="L77" s="579">
        <f t="shared" si="10"/>
        <v>43.962000000000003</v>
      </c>
      <c r="M77" s="580">
        <f t="shared" si="11"/>
        <v>208757436</v>
      </c>
      <c r="N77" s="638"/>
      <c r="O77" s="638"/>
      <c r="P77" s="639" t="s">
        <v>483</v>
      </c>
      <c r="Q77" s="639" t="s">
        <v>327</v>
      </c>
      <c r="R77" s="639" t="s">
        <v>60</v>
      </c>
      <c r="S77" s="639" t="s">
        <v>213</v>
      </c>
    </row>
    <row r="78" spans="1:19" s="34" customFormat="1" ht="20.25" customHeight="1">
      <c r="A78" s="639" t="s">
        <v>235</v>
      </c>
      <c r="B78" s="638" t="s">
        <v>3250</v>
      </c>
      <c r="C78" s="639" t="s">
        <v>371</v>
      </c>
      <c r="D78" s="640" t="s">
        <v>821</v>
      </c>
      <c r="E78" s="640" t="s">
        <v>934</v>
      </c>
      <c r="F78" s="639" t="s">
        <v>342</v>
      </c>
      <c r="G78" s="638"/>
      <c r="H78" s="1110">
        <v>165</v>
      </c>
      <c r="I78" s="1110">
        <v>139614</v>
      </c>
      <c r="J78" s="643">
        <v>27</v>
      </c>
      <c r="K78" s="578">
        <f t="shared" si="12"/>
        <v>4455</v>
      </c>
      <c r="L78" s="579">
        <f t="shared" si="10"/>
        <v>4.4550000000000001</v>
      </c>
      <c r="M78" s="580">
        <f t="shared" si="11"/>
        <v>23036310</v>
      </c>
      <c r="N78" s="638"/>
      <c r="O78" s="638"/>
      <c r="P78" s="639" t="s">
        <v>483</v>
      </c>
      <c r="Q78" s="639" t="s">
        <v>343</v>
      </c>
      <c r="R78" s="639" t="s">
        <v>60</v>
      </c>
      <c r="S78" s="639" t="s">
        <v>213</v>
      </c>
    </row>
    <row r="79" spans="1:19" s="34" customFormat="1" ht="20.25" customHeight="1">
      <c r="A79" s="639" t="s">
        <v>235</v>
      </c>
      <c r="B79" s="638" t="s">
        <v>3250</v>
      </c>
      <c r="C79" s="639" t="s">
        <v>371</v>
      </c>
      <c r="D79" s="640" t="s">
        <v>821</v>
      </c>
      <c r="E79" s="640" t="s">
        <v>934</v>
      </c>
      <c r="F79" s="639" t="s">
        <v>159</v>
      </c>
      <c r="G79" s="638"/>
      <c r="H79" s="1110">
        <v>1458</v>
      </c>
      <c r="I79" s="1110">
        <v>14000</v>
      </c>
      <c r="J79" s="643">
        <v>0</v>
      </c>
      <c r="K79" s="578">
        <f t="shared" si="12"/>
        <v>0</v>
      </c>
      <c r="L79" s="579">
        <f t="shared" si="10"/>
        <v>0</v>
      </c>
      <c r="M79" s="580">
        <f t="shared" si="11"/>
        <v>20412000</v>
      </c>
      <c r="N79" s="638"/>
      <c r="O79" s="638"/>
      <c r="P79" s="639" t="s">
        <v>483</v>
      </c>
      <c r="Q79" s="639" t="s">
        <v>360</v>
      </c>
      <c r="R79" s="639" t="s">
        <v>73</v>
      </c>
      <c r="S79" s="639" t="s">
        <v>213</v>
      </c>
    </row>
    <row r="80" spans="1:19" s="34" customFormat="1" ht="20.25" customHeight="1">
      <c r="A80" s="639" t="s">
        <v>235</v>
      </c>
      <c r="B80" s="638" t="s">
        <v>3250</v>
      </c>
      <c r="C80" s="639" t="s">
        <v>371</v>
      </c>
      <c r="D80" s="640" t="s">
        <v>821</v>
      </c>
      <c r="E80" s="640" t="s">
        <v>934</v>
      </c>
      <c r="F80" s="639" t="s">
        <v>160</v>
      </c>
      <c r="G80" s="638"/>
      <c r="H80" s="1110">
        <v>729</v>
      </c>
      <c r="I80" s="1110">
        <v>22000</v>
      </c>
      <c r="J80" s="643">
        <v>0</v>
      </c>
      <c r="K80" s="578">
        <f t="shared" si="12"/>
        <v>0</v>
      </c>
      <c r="L80" s="579">
        <f t="shared" si="10"/>
        <v>0</v>
      </c>
      <c r="M80" s="580">
        <f t="shared" si="11"/>
        <v>16038000</v>
      </c>
      <c r="N80" s="638"/>
      <c r="O80" s="638"/>
      <c r="P80" s="639" t="s">
        <v>483</v>
      </c>
      <c r="Q80" s="639" t="s">
        <v>360</v>
      </c>
      <c r="R80" s="639" t="s">
        <v>73</v>
      </c>
      <c r="S80" s="639" t="s">
        <v>213</v>
      </c>
    </row>
    <row r="81" spans="1:19" s="34" customFormat="1" ht="20.25" customHeight="1">
      <c r="A81" s="639" t="s">
        <v>235</v>
      </c>
      <c r="B81" s="638" t="s">
        <v>3250</v>
      </c>
      <c r="C81" s="639" t="s">
        <v>371</v>
      </c>
      <c r="D81" s="640" t="s">
        <v>821</v>
      </c>
      <c r="E81" s="640" t="s">
        <v>934</v>
      </c>
      <c r="F81" s="639" t="s">
        <v>164</v>
      </c>
      <c r="G81" s="638"/>
      <c r="H81" s="1110">
        <v>729</v>
      </c>
      <c r="I81" s="1110">
        <v>17000</v>
      </c>
      <c r="J81" s="643">
        <v>0</v>
      </c>
      <c r="K81" s="578">
        <f t="shared" si="12"/>
        <v>0</v>
      </c>
      <c r="L81" s="579">
        <f t="shared" si="10"/>
        <v>0</v>
      </c>
      <c r="M81" s="580">
        <f t="shared" si="11"/>
        <v>12393000</v>
      </c>
      <c r="N81" s="638"/>
      <c r="O81" s="638"/>
      <c r="P81" s="639" t="s">
        <v>483</v>
      </c>
      <c r="Q81" s="639" t="s">
        <v>360</v>
      </c>
      <c r="R81" s="639" t="s">
        <v>73</v>
      </c>
      <c r="S81" s="639" t="s">
        <v>213</v>
      </c>
    </row>
    <row r="82" spans="1:19" s="34" customFormat="1" ht="20.25" customHeight="1">
      <c r="A82" s="639" t="s">
        <v>235</v>
      </c>
      <c r="B82" s="638" t="s">
        <v>3250</v>
      </c>
      <c r="C82" s="639" t="s">
        <v>371</v>
      </c>
      <c r="D82" s="640" t="s">
        <v>821</v>
      </c>
      <c r="E82" s="640" t="s">
        <v>934</v>
      </c>
      <c r="F82" s="639" t="s">
        <v>198</v>
      </c>
      <c r="G82" s="638"/>
      <c r="H82" s="1110">
        <v>729</v>
      </c>
      <c r="I82" s="1110">
        <v>28000</v>
      </c>
      <c r="J82" s="643">
        <v>0</v>
      </c>
      <c r="K82" s="578">
        <f t="shared" si="12"/>
        <v>0</v>
      </c>
      <c r="L82" s="579">
        <f t="shared" si="10"/>
        <v>0</v>
      </c>
      <c r="M82" s="580">
        <f t="shared" si="11"/>
        <v>20412000</v>
      </c>
      <c r="N82" s="638"/>
      <c r="O82" s="638"/>
      <c r="P82" s="639" t="s">
        <v>483</v>
      </c>
      <c r="Q82" s="639" t="s">
        <v>360</v>
      </c>
      <c r="R82" s="639" t="s">
        <v>73</v>
      </c>
      <c r="S82" s="639" t="s">
        <v>213</v>
      </c>
    </row>
    <row r="83" spans="1:19" s="34" customFormat="1" ht="20.25" customHeight="1">
      <c r="A83" s="639" t="s">
        <v>235</v>
      </c>
      <c r="B83" s="638" t="s">
        <v>3250</v>
      </c>
      <c r="C83" s="639" t="s">
        <v>371</v>
      </c>
      <c r="D83" s="640" t="s">
        <v>821</v>
      </c>
      <c r="E83" s="640" t="s">
        <v>934</v>
      </c>
      <c r="F83" s="639" t="s">
        <v>259</v>
      </c>
      <c r="G83" s="638"/>
      <c r="H83" s="1110">
        <v>1458</v>
      </c>
      <c r="I83" s="1110">
        <v>10000</v>
      </c>
      <c r="J83" s="643">
        <v>0</v>
      </c>
      <c r="K83" s="578">
        <f t="shared" si="12"/>
        <v>0</v>
      </c>
      <c r="L83" s="579">
        <f t="shared" ref="L83:L146" si="13">IFERROR(K83/1000,"0")</f>
        <v>0</v>
      </c>
      <c r="M83" s="580">
        <f t="shared" si="11"/>
        <v>14580000</v>
      </c>
      <c r="N83" s="638"/>
      <c r="O83" s="638"/>
      <c r="P83" s="639" t="s">
        <v>483</v>
      </c>
      <c r="Q83" s="639" t="s">
        <v>360</v>
      </c>
      <c r="R83" s="639" t="s">
        <v>73</v>
      </c>
      <c r="S83" s="639" t="s">
        <v>213</v>
      </c>
    </row>
    <row r="84" spans="1:19" s="34" customFormat="1" ht="20.25" customHeight="1">
      <c r="A84" s="639" t="s">
        <v>235</v>
      </c>
      <c r="B84" s="638" t="s">
        <v>3250</v>
      </c>
      <c r="C84" s="639" t="s">
        <v>371</v>
      </c>
      <c r="D84" s="640" t="s">
        <v>821</v>
      </c>
      <c r="E84" s="640" t="s">
        <v>934</v>
      </c>
      <c r="F84" s="639" t="s">
        <v>431</v>
      </c>
      <c r="G84" s="638"/>
      <c r="H84" s="1110">
        <v>437</v>
      </c>
      <c r="I84" s="1110">
        <v>50825</v>
      </c>
      <c r="J84" s="643">
        <v>0</v>
      </c>
      <c r="K84" s="578">
        <f t="shared" si="12"/>
        <v>0</v>
      </c>
      <c r="L84" s="579">
        <f t="shared" si="13"/>
        <v>0</v>
      </c>
      <c r="M84" s="580">
        <f t="shared" si="11"/>
        <v>22210525</v>
      </c>
      <c r="N84" s="638"/>
      <c r="O84" s="638"/>
      <c r="P84" s="639" t="s">
        <v>483</v>
      </c>
      <c r="Q84" s="639" t="s">
        <v>278</v>
      </c>
      <c r="R84" s="639" t="s">
        <v>73</v>
      </c>
      <c r="S84" s="639" t="s">
        <v>213</v>
      </c>
    </row>
    <row r="85" spans="1:19" s="34" customFormat="1" ht="20.25" customHeight="1">
      <c r="A85" s="639" t="s">
        <v>436</v>
      </c>
      <c r="B85" s="638" t="s">
        <v>2107</v>
      </c>
      <c r="C85" s="639" t="s">
        <v>371</v>
      </c>
      <c r="D85" s="640" t="s">
        <v>821</v>
      </c>
      <c r="E85" s="640" t="s">
        <v>934</v>
      </c>
      <c r="F85" s="639" t="s">
        <v>187</v>
      </c>
      <c r="G85" s="638"/>
      <c r="H85" s="1110">
        <v>736</v>
      </c>
      <c r="I85" s="1110">
        <v>23000</v>
      </c>
      <c r="J85" s="643">
        <v>0</v>
      </c>
      <c r="K85" s="578">
        <f t="shared" si="12"/>
        <v>0</v>
      </c>
      <c r="L85" s="579">
        <f t="shared" si="13"/>
        <v>0</v>
      </c>
      <c r="M85" s="580">
        <f t="shared" si="11"/>
        <v>16928000</v>
      </c>
      <c r="N85" s="638"/>
      <c r="O85" s="638"/>
      <c r="P85" s="639" t="s">
        <v>483</v>
      </c>
      <c r="Q85" s="639" t="s">
        <v>360</v>
      </c>
      <c r="R85" s="639" t="s">
        <v>73</v>
      </c>
      <c r="S85" s="639" t="s">
        <v>213</v>
      </c>
    </row>
    <row r="86" spans="1:19" s="34" customFormat="1" ht="20.25" customHeight="1">
      <c r="A86" s="639" t="s">
        <v>436</v>
      </c>
      <c r="B86" s="638" t="s">
        <v>2107</v>
      </c>
      <c r="C86" s="639" t="s">
        <v>371</v>
      </c>
      <c r="D86" s="640" t="s">
        <v>821</v>
      </c>
      <c r="E86" s="640" t="s">
        <v>934</v>
      </c>
      <c r="F86" s="639" t="s">
        <v>164</v>
      </c>
      <c r="G86" s="638"/>
      <c r="H86" s="1110">
        <v>736</v>
      </c>
      <c r="I86" s="1110">
        <v>17000</v>
      </c>
      <c r="J86" s="643">
        <v>0</v>
      </c>
      <c r="K86" s="578">
        <f t="shared" si="12"/>
        <v>0</v>
      </c>
      <c r="L86" s="579">
        <f t="shared" si="13"/>
        <v>0</v>
      </c>
      <c r="M86" s="580">
        <f t="shared" si="11"/>
        <v>12512000</v>
      </c>
      <c r="N86" s="638"/>
      <c r="O86" s="638"/>
      <c r="P86" s="639" t="s">
        <v>483</v>
      </c>
      <c r="Q86" s="639" t="s">
        <v>360</v>
      </c>
      <c r="R86" s="639" t="s">
        <v>73</v>
      </c>
      <c r="S86" s="639" t="s">
        <v>213</v>
      </c>
    </row>
    <row r="87" spans="1:19" s="34" customFormat="1" ht="20.25" customHeight="1">
      <c r="A87" s="639" t="s">
        <v>436</v>
      </c>
      <c r="B87" s="638" t="s">
        <v>2107</v>
      </c>
      <c r="C87" s="639" t="s">
        <v>371</v>
      </c>
      <c r="D87" s="640" t="s">
        <v>821</v>
      </c>
      <c r="E87" s="640" t="s">
        <v>934</v>
      </c>
      <c r="F87" s="639" t="s">
        <v>688</v>
      </c>
      <c r="G87" s="638"/>
      <c r="H87" s="1110">
        <v>671</v>
      </c>
      <c r="I87" s="1110">
        <v>108000</v>
      </c>
      <c r="J87" s="643">
        <v>31.9</v>
      </c>
      <c r="K87" s="578">
        <f t="shared" si="12"/>
        <v>21404.899999999998</v>
      </c>
      <c r="L87" s="579">
        <f t="shared" si="13"/>
        <v>21.404899999999998</v>
      </c>
      <c r="M87" s="580">
        <f t="shared" si="11"/>
        <v>72468000</v>
      </c>
      <c r="N87" s="638"/>
      <c r="O87" s="638"/>
      <c r="P87" s="639" t="s">
        <v>483</v>
      </c>
      <c r="Q87" s="639" t="s">
        <v>370</v>
      </c>
      <c r="R87" s="639" t="s">
        <v>60</v>
      </c>
      <c r="S87" s="639" t="s">
        <v>213</v>
      </c>
    </row>
    <row r="88" spans="1:19" s="34" customFormat="1" ht="20.25" customHeight="1">
      <c r="A88" s="639" t="s">
        <v>436</v>
      </c>
      <c r="B88" s="638" t="s">
        <v>2107</v>
      </c>
      <c r="C88" s="639" t="s">
        <v>371</v>
      </c>
      <c r="D88" s="640" t="s">
        <v>821</v>
      </c>
      <c r="E88" s="640" t="s">
        <v>934</v>
      </c>
      <c r="F88" s="639" t="s">
        <v>649</v>
      </c>
      <c r="G88" s="638"/>
      <c r="H88" s="1110">
        <v>794</v>
      </c>
      <c r="I88" s="1110">
        <v>88000</v>
      </c>
      <c r="J88" s="643">
        <v>14.7</v>
      </c>
      <c r="K88" s="578">
        <f t="shared" si="12"/>
        <v>11671.8</v>
      </c>
      <c r="L88" s="579">
        <f t="shared" si="13"/>
        <v>11.671799999999999</v>
      </c>
      <c r="M88" s="580">
        <f t="shared" si="11"/>
        <v>69872000</v>
      </c>
      <c r="N88" s="638"/>
      <c r="O88" s="638"/>
      <c r="P88" s="639" t="s">
        <v>483</v>
      </c>
      <c r="Q88" s="639" t="s">
        <v>357</v>
      </c>
      <c r="R88" s="639" t="s">
        <v>60</v>
      </c>
      <c r="S88" s="639" t="s">
        <v>213</v>
      </c>
    </row>
    <row r="89" spans="1:19" s="34" customFormat="1" ht="20.25" customHeight="1">
      <c r="A89" s="639" t="s">
        <v>436</v>
      </c>
      <c r="B89" s="638" t="s">
        <v>2107</v>
      </c>
      <c r="C89" s="639" t="s">
        <v>371</v>
      </c>
      <c r="D89" s="640" t="s">
        <v>821</v>
      </c>
      <c r="E89" s="640" t="s">
        <v>934</v>
      </c>
      <c r="F89" s="639" t="s">
        <v>239</v>
      </c>
      <c r="G89" s="638"/>
      <c r="H89" s="1110">
        <v>697</v>
      </c>
      <c r="I89" s="1110">
        <v>29000</v>
      </c>
      <c r="J89" s="643">
        <v>0</v>
      </c>
      <c r="K89" s="578">
        <f t="shared" si="12"/>
        <v>0</v>
      </c>
      <c r="L89" s="579">
        <f t="shared" si="13"/>
        <v>0</v>
      </c>
      <c r="M89" s="580">
        <f t="shared" si="11"/>
        <v>20213000</v>
      </c>
      <c r="N89" s="638"/>
      <c r="O89" s="638"/>
      <c r="P89" s="639" t="s">
        <v>483</v>
      </c>
      <c r="Q89" s="639" t="s">
        <v>360</v>
      </c>
      <c r="R89" s="639" t="s">
        <v>73</v>
      </c>
      <c r="S89" s="639" t="s">
        <v>213</v>
      </c>
    </row>
    <row r="90" spans="1:19" s="34" customFormat="1" ht="20.25" customHeight="1">
      <c r="A90" s="639" t="s">
        <v>436</v>
      </c>
      <c r="B90" s="638" t="s">
        <v>2107</v>
      </c>
      <c r="C90" s="639" t="s">
        <v>371</v>
      </c>
      <c r="D90" s="640" t="s">
        <v>821</v>
      </c>
      <c r="E90" s="640" t="s">
        <v>934</v>
      </c>
      <c r="F90" s="639" t="s">
        <v>163</v>
      </c>
      <c r="G90" s="638"/>
      <c r="H90" s="1110">
        <v>1433</v>
      </c>
      <c r="I90" s="1110">
        <v>14000</v>
      </c>
      <c r="J90" s="643">
        <v>0</v>
      </c>
      <c r="K90" s="578">
        <f t="shared" si="12"/>
        <v>0</v>
      </c>
      <c r="L90" s="579">
        <f t="shared" si="13"/>
        <v>0</v>
      </c>
      <c r="M90" s="580">
        <f t="shared" si="11"/>
        <v>20062000</v>
      </c>
      <c r="N90" s="638"/>
      <c r="O90" s="638"/>
      <c r="P90" s="639" t="s">
        <v>483</v>
      </c>
      <c r="Q90" s="639" t="s">
        <v>360</v>
      </c>
      <c r="R90" s="639" t="s">
        <v>73</v>
      </c>
      <c r="S90" s="639" t="s">
        <v>213</v>
      </c>
    </row>
    <row r="91" spans="1:19" s="34" customFormat="1" ht="20.25" customHeight="1">
      <c r="A91" s="639" t="s">
        <v>436</v>
      </c>
      <c r="B91" s="638" t="s">
        <v>2107</v>
      </c>
      <c r="C91" s="639" t="s">
        <v>371</v>
      </c>
      <c r="D91" s="640" t="s">
        <v>821</v>
      </c>
      <c r="E91" s="640" t="s">
        <v>934</v>
      </c>
      <c r="F91" s="639" t="s">
        <v>342</v>
      </c>
      <c r="G91" s="638"/>
      <c r="H91" s="1110">
        <v>186</v>
      </c>
      <c r="I91" s="1110">
        <v>139614</v>
      </c>
      <c r="J91" s="643">
        <v>27</v>
      </c>
      <c r="K91" s="578">
        <f t="shared" si="12"/>
        <v>5022</v>
      </c>
      <c r="L91" s="579">
        <f t="shared" si="13"/>
        <v>5.0220000000000002</v>
      </c>
      <c r="M91" s="580">
        <f t="shared" si="11"/>
        <v>25968204</v>
      </c>
      <c r="N91" s="638"/>
      <c r="O91" s="638"/>
      <c r="P91" s="639" t="s">
        <v>483</v>
      </c>
      <c r="Q91" s="639" t="s">
        <v>343</v>
      </c>
      <c r="R91" s="639" t="s">
        <v>60</v>
      </c>
      <c r="S91" s="639" t="s">
        <v>213</v>
      </c>
    </row>
    <row r="92" spans="1:19" s="34" customFormat="1" ht="20.25" customHeight="1">
      <c r="A92" s="639" t="s">
        <v>436</v>
      </c>
      <c r="B92" s="638" t="s">
        <v>2107</v>
      </c>
      <c r="C92" s="639" t="s">
        <v>371</v>
      </c>
      <c r="D92" s="640" t="s">
        <v>821</v>
      </c>
      <c r="E92" s="640" t="s">
        <v>934</v>
      </c>
      <c r="F92" s="639" t="s">
        <v>275</v>
      </c>
      <c r="G92" s="638"/>
      <c r="H92" s="1110">
        <v>397</v>
      </c>
      <c r="I92" s="1110">
        <v>97115</v>
      </c>
      <c r="J92" s="643">
        <v>0</v>
      </c>
      <c r="K92" s="578">
        <f t="shared" si="12"/>
        <v>0</v>
      </c>
      <c r="L92" s="579">
        <f t="shared" si="13"/>
        <v>0</v>
      </c>
      <c r="M92" s="580">
        <f t="shared" si="11"/>
        <v>38554655</v>
      </c>
      <c r="N92" s="638"/>
      <c r="O92" s="638"/>
      <c r="P92" s="639" t="s">
        <v>483</v>
      </c>
      <c r="Q92" s="639" t="s">
        <v>276</v>
      </c>
      <c r="R92" s="639" t="s">
        <v>73</v>
      </c>
      <c r="S92" s="639" t="s">
        <v>213</v>
      </c>
    </row>
    <row r="93" spans="1:19" s="34" customFormat="1" ht="20.25" customHeight="1">
      <c r="A93" s="639" t="s">
        <v>436</v>
      </c>
      <c r="B93" s="638" t="s">
        <v>2107</v>
      </c>
      <c r="C93" s="639" t="s">
        <v>371</v>
      </c>
      <c r="D93" s="640" t="s">
        <v>821</v>
      </c>
      <c r="E93" s="640" t="s">
        <v>934</v>
      </c>
      <c r="F93" s="639" t="s">
        <v>422</v>
      </c>
      <c r="G93" s="638"/>
      <c r="H93" s="1110">
        <v>833</v>
      </c>
      <c r="I93" s="1110">
        <v>29719</v>
      </c>
      <c r="J93" s="643">
        <v>0</v>
      </c>
      <c r="K93" s="578">
        <f t="shared" si="12"/>
        <v>0</v>
      </c>
      <c r="L93" s="579">
        <f t="shared" si="13"/>
        <v>0</v>
      </c>
      <c r="M93" s="580">
        <f t="shared" si="11"/>
        <v>24755927</v>
      </c>
      <c r="N93" s="638"/>
      <c r="O93" s="638"/>
      <c r="P93" s="639" t="s">
        <v>483</v>
      </c>
      <c r="Q93" s="639" t="s">
        <v>271</v>
      </c>
      <c r="R93" s="639" t="s">
        <v>73</v>
      </c>
      <c r="S93" s="639" t="s">
        <v>213</v>
      </c>
    </row>
    <row r="94" spans="1:19" s="34" customFormat="1" ht="20.25" customHeight="1">
      <c r="A94" s="639" t="s">
        <v>436</v>
      </c>
      <c r="B94" s="638" t="s">
        <v>2107</v>
      </c>
      <c r="C94" s="639" t="s">
        <v>371</v>
      </c>
      <c r="D94" s="640" t="s">
        <v>821</v>
      </c>
      <c r="E94" s="640" t="s">
        <v>934</v>
      </c>
      <c r="F94" s="639" t="s">
        <v>421</v>
      </c>
      <c r="G94" s="638"/>
      <c r="H94" s="1110">
        <v>436</v>
      </c>
      <c r="I94" s="1110">
        <v>80162</v>
      </c>
      <c r="J94" s="643">
        <v>0</v>
      </c>
      <c r="K94" s="578">
        <f t="shared" si="12"/>
        <v>0</v>
      </c>
      <c r="L94" s="579">
        <f t="shared" si="13"/>
        <v>0</v>
      </c>
      <c r="M94" s="580">
        <f t="shared" si="11"/>
        <v>34950632</v>
      </c>
      <c r="N94" s="638"/>
      <c r="O94" s="638"/>
      <c r="P94" s="639" t="s">
        <v>483</v>
      </c>
      <c r="Q94" s="639" t="s">
        <v>276</v>
      </c>
      <c r="R94" s="639" t="s">
        <v>73</v>
      </c>
      <c r="S94" s="639" t="s">
        <v>213</v>
      </c>
    </row>
    <row r="95" spans="1:19" s="34" customFormat="1" ht="20.25" customHeight="1">
      <c r="A95" s="639" t="s">
        <v>235</v>
      </c>
      <c r="B95" s="638" t="s">
        <v>1280</v>
      </c>
      <c r="C95" s="639" t="s">
        <v>371</v>
      </c>
      <c r="D95" s="640" t="s">
        <v>821</v>
      </c>
      <c r="E95" s="640" t="s">
        <v>934</v>
      </c>
      <c r="F95" s="639" t="s">
        <v>82</v>
      </c>
      <c r="G95" s="638"/>
      <c r="H95" s="1110">
        <v>415</v>
      </c>
      <c r="I95" s="1110">
        <v>13324</v>
      </c>
      <c r="J95" s="643">
        <v>0</v>
      </c>
      <c r="K95" s="578">
        <f t="shared" si="12"/>
        <v>0</v>
      </c>
      <c r="L95" s="579">
        <f t="shared" si="13"/>
        <v>0</v>
      </c>
      <c r="M95" s="580">
        <f t="shared" si="11"/>
        <v>5529460</v>
      </c>
      <c r="N95" s="638"/>
      <c r="O95" s="638"/>
      <c r="P95" s="639" t="s">
        <v>483</v>
      </c>
      <c r="Q95" s="639" t="s">
        <v>336</v>
      </c>
      <c r="R95" s="639" t="s">
        <v>73</v>
      </c>
      <c r="S95" s="639" t="s">
        <v>213</v>
      </c>
    </row>
    <row r="96" spans="1:19" s="34" customFormat="1" ht="20.25" customHeight="1">
      <c r="A96" s="639" t="s">
        <v>235</v>
      </c>
      <c r="B96" s="638" t="s">
        <v>1280</v>
      </c>
      <c r="C96" s="639" t="s">
        <v>371</v>
      </c>
      <c r="D96" s="640" t="s">
        <v>821</v>
      </c>
      <c r="E96" s="640" t="s">
        <v>934</v>
      </c>
      <c r="F96" s="639" t="s">
        <v>1115</v>
      </c>
      <c r="G96" s="638"/>
      <c r="H96" s="1110">
        <v>415</v>
      </c>
      <c r="I96" s="1110">
        <v>8065</v>
      </c>
      <c r="J96" s="643">
        <v>0</v>
      </c>
      <c r="K96" s="578">
        <f t="shared" si="12"/>
        <v>0</v>
      </c>
      <c r="L96" s="579">
        <f t="shared" si="13"/>
        <v>0</v>
      </c>
      <c r="M96" s="580">
        <f t="shared" si="11"/>
        <v>3346975</v>
      </c>
      <c r="N96" s="638"/>
      <c r="O96" s="638"/>
      <c r="P96" s="639" t="s">
        <v>483</v>
      </c>
      <c r="Q96" s="639" t="s">
        <v>336</v>
      </c>
      <c r="R96" s="639" t="s">
        <v>73</v>
      </c>
      <c r="S96" s="639" t="s">
        <v>213</v>
      </c>
    </row>
    <row r="97" spans="1:19" s="34" customFormat="1" ht="20.25" customHeight="1">
      <c r="A97" s="639" t="s">
        <v>235</v>
      </c>
      <c r="B97" s="638" t="s">
        <v>1280</v>
      </c>
      <c r="C97" s="639" t="s">
        <v>371</v>
      </c>
      <c r="D97" s="640" t="s">
        <v>821</v>
      </c>
      <c r="E97" s="640" t="s">
        <v>934</v>
      </c>
      <c r="F97" s="639" t="s">
        <v>275</v>
      </c>
      <c r="G97" s="638"/>
      <c r="H97" s="1110">
        <v>415</v>
      </c>
      <c r="I97" s="1110">
        <v>71250</v>
      </c>
      <c r="J97" s="643">
        <v>0</v>
      </c>
      <c r="K97" s="578">
        <f t="shared" si="12"/>
        <v>0</v>
      </c>
      <c r="L97" s="579">
        <f t="shared" si="13"/>
        <v>0</v>
      </c>
      <c r="M97" s="580">
        <f t="shared" ref="M97:M160" si="14">I97*H97</f>
        <v>29568750</v>
      </c>
      <c r="N97" s="638"/>
      <c r="O97" s="638"/>
      <c r="P97" s="639" t="s">
        <v>483</v>
      </c>
      <c r="Q97" s="639" t="s">
        <v>276</v>
      </c>
      <c r="R97" s="639" t="s">
        <v>73</v>
      </c>
      <c r="S97" s="639" t="s">
        <v>213</v>
      </c>
    </row>
    <row r="98" spans="1:19" s="34" customFormat="1" ht="20.25" customHeight="1">
      <c r="A98" s="639" t="s">
        <v>235</v>
      </c>
      <c r="B98" s="638" t="s">
        <v>1280</v>
      </c>
      <c r="C98" s="639" t="s">
        <v>371</v>
      </c>
      <c r="D98" s="640" t="s">
        <v>821</v>
      </c>
      <c r="E98" s="640" t="s">
        <v>934</v>
      </c>
      <c r="F98" s="639" t="s">
        <v>418</v>
      </c>
      <c r="G98" s="638"/>
      <c r="H98" s="1110">
        <v>415</v>
      </c>
      <c r="I98" s="1110">
        <v>18794</v>
      </c>
      <c r="J98" s="643">
        <v>0</v>
      </c>
      <c r="K98" s="578">
        <f t="shared" si="12"/>
        <v>0</v>
      </c>
      <c r="L98" s="579">
        <f t="shared" si="13"/>
        <v>0</v>
      </c>
      <c r="M98" s="580">
        <f t="shared" si="14"/>
        <v>7799510</v>
      </c>
      <c r="N98" s="638"/>
      <c r="O98" s="638"/>
      <c r="P98" s="639" t="s">
        <v>483</v>
      </c>
      <c r="Q98" s="639" t="s">
        <v>360</v>
      </c>
      <c r="R98" s="639" t="s">
        <v>73</v>
      </c>
      <c r="S98" s="639" t="s">
        <v>213</v>
      </c>
    </row>
    <row r="99" spans="1:19" s="34" customFormat="1" ht="20.25" customHeight="1">
      <c r="A99" s="639" t="s">
        <v>235</v>
      </c>
      <c r="B99" s="638" t="s">
        <v>1280</v>
      </c>
      <c r="C99" s="639" t="s">
        <v>371</v>
      </c>
      <c r="D99" s="640" t="s">
        <v>821</v>
      </c>
      <c r="E99" s="640" t="s">
        <v>934</v>
      </c>
      <c r="F99" s="639" t="s">
        <v>387</v>
      </c>
      <c r="G99" s="638"/>
      <c r="H99" s="1110">
        <v>415</v>
      </c>
      <c r="I99" s="1110">
        <v>16831</v>
      </c>
      <c r="J99" s="643">
        <v>0</v>
      </c>
      <c r="K99" s="578">
        <f t="shared" si="12"/>
        <v>0</v>
      </c>
      <c r="L99" s="579">
        <f t="shared" si="13"/>
        <v>0</v>
      </c>
      <c r="M99" s="580">
        <f t="shared" si="14"/>
        <v>6984865</v>
      </c>
      <c r="N99" s="638"/>
      <c r="O99" s="638"/>
      <c r="P99" s="639" t="s">
        <v>483</v>
      </c>
      <c r="Q99" s="639" t="s">
        <v>360</v>
      </c>
      <c r="R99" s="639" t="s">
        <v>73</v>
      </c>
      <c r="S99" s="639" t="s">
        <v>213</v>
      </c>
    </row>
    <row r="100" spans="1:19" s="34" customFormat="1" ht="20.25" customHeight="1">
      <c r="A100" s="639" t="s">
        <v>235</v>
      </c>
      <c r="B100" s="638" t="s">
        <v>1280</v>
      </c>
      <c r="C100" s="639" t="s">
        <v>371</v>
      </c>
      <c r="D100" s="640" t="s">
        <v>821</v>
      </c>
      <c r="E100" s="640" t="s">
        <v>934</v>
      </c>
      <c r="F100" s="639" t="s">
        <v>421</v>
      </c>
      <c r="G100" s="638"/>
      <c r="H100" s="1110">
        <v>415</v>
      </c>
      <c r="I100" s="1110">
        <v>70010</v>
      </c>
      <c r="J100" s="643">
        <v>0</v>
      </c>
      <c r="K100" s="578">
        <f t="shared" si="12"/>
        <v>0</v>
      </c>
      <c r="L100" s="579">
        <f t="shared" si="13"/>
        <v>0</v>
      </c>
      <c r="M100" s="580">
        <f t="shared" si="14"/>
        <v>29054150</v>
      </c>
      <c r="N100" s="638"/>
      <c r="O100" s="638"/>
      <c r="P100" s="639" t="s">
        <v>483</v>
      </c>
      <c r="Q100" s="639" t="s">
        <v>276</v>
      </c>
      <c r="R100" s="639" t="s">
        <v>73</v>
      </c>
      <c r="S100" s="639" t="s">
        <v>213</v>
      </c>
    </row>
    <row r="101" spans="1:19" s="34" customFormat="1" ht="20.25" customHeight="1">
      <c r="A101" s="639" t="s">
        <v>235</v>
      </c>
      <c r="B101" s="638" t="s">
        <v>3254</v>
      </c>
      <c r="C101" s="639" t="s">
        <v>371</v>
      </c>
      <c r="D101" s="640" t="s">
        <v>821</v>
      </c>
      <c r="E101" s="640" t="s">
        <v>934</v>
      </c>
      <c r="F101" s="639" t="s">
        <v>437</v>
      </c>
      <c r="G101" s="638"/>
      <c r="H101" s="1110">
        <v>513</v>
      </c>
      <c r="I101" s="1110">
        <v>15000</v>
      </c>
      <c r="J101" s="643">
        <v>0</v>
      </c>
      <c r="K101" s="578">
        <f t="shared" si="12"/>
        <v>0</v>
      </c>
      <c r="L101" s="579">
        <f t="shared" si="13"/>
        <v>0</v>
      </c>
      <c r="M101" s="580">
        <f t="shared" si="14"/>
        <v>7695000</v>
      </c>
      <c r="N101" s="638"/>
      <c r="O101" s="638"/>
      <c r="P101" s="639" t="s">
        <v>35</v>
      </c>
      <c r="Q101" s="639" t="s">
        <v>280</v>
      </c>
      <c r="R101" s="639" t="s">
        <v>73</v>
      </c>
      <c r="S101" s="639" t="s">
        <v>213</v>
      </c>
    </row>
    <row r="102" spans="1:19" s="34" customFormat="1" ht="20.25" customHeight="1">
      <c r="A102" s="639" t="s">
        <v>235</v>
      </c>
      <c r="B102" s="638" t="s">
        <v>3254</v>
      </c>
      <c r="C102" s="639" t="s">
        <v>371</v>
      </c>
      <c r="D102" s="640" t="s">
        <v>821</v>
      </c>
      <c r="E102" s="640" t="s">
        <v>934</v>
      </c>
      <c r="F102" s="639" t="s">
        <v>420</v>
      </c>
      <c r="G102" s="638"/>
      <c r="H102" s="1110">
        <v>513</v>
      </c>
      <c r="I102" s="1110">
        <v>8000</v>
      </c>
      <c r="J102" s="643">
        <v>0</v>
      </c>
      <c r="K102" s="578">
        <f t="shared" si="12"/>
        <v>0</v>
      </c>
      <c r="L102" s="579">
        <f t="shared" si="13"/>
        <v>0</v>
      </c>
      <c r="M102" s="580">
        <f t="shared" si="14"/>
        <v>4104000</v>
      </c>
      <c r="N102" s="638"/>
      <c r="O102" s="638"/>
      <c r="P102" s="639" t="s">
        <v>35</v>
      </c>
      <c r="Q102" s="639" t="s">
        <v>280</v>
      </c>
      <c r="R102" s="639" t="s">
        <v>73</v>
      </c>
      <c r="S102" s="639" t="s">
        <v>213</v>
      </c>
    </row>
    <row r="103" spans="1:19" s="34" customFormat="1" ht="20.25" customHeight="1">
      <c r="A103" s="639" t="s">
        <v>235</v>
      </c>
      <c r="B103" s="638" t="s">
        <v>3246</v>
      </c>
      <c r="C103" s="639" t="s">
        <v>371</v>
      </c>
      <c r="D103" s="640" t="s">
        <v>821</v>
      </c>
      <c r="E103" s="640" t="s">
        <v>934</v>
      </c>
      <c r="F103" s="639" t="s">
        <v>437</v>
      </c>
      <c r="G103" s="638"/>
      <c r="H103" s="1110">
        <v>513</v>
      </c>
      <c r="I103" s="1110">
        <v>15000</v>
      </c>
      <c r="J103" s="643">
        <v>0</v>
      </c>
      <c r="K103" s="578">
        <f t="shared" si="12"/>
        <v>0</v>
      </c>
      <c r="L103" s="579">
        <f t="shared" si="13"/>
        <v>0</v>
      </c>
      <c r="M103" s="580">
        <f t="shared" si="14"/>
        <v>7695000</v>
      </c>
      <c r="N103" s="638"/>
      <c r="O103" s="638"/>
      <c r="P103" s="639" t="s">
        <v>35</v>
      </c>
      <c r="Q103" s="639" t="s">
        <v>280</v>
      </c>
      <c r="R103" s="639" t="s">
        <v>73</v>
      </c>
      <c r="S103" s="639" t="s">
        <v>213</v>
      </c>
    </row>
    <row r="104" spans="1:19" s="34" customFormat="1" ht="20.25" customHeight="1">
      <c r="A104" s="639" t="s">
        <v>235</v>
      </c>
      <c r="B104" s="638" t="s">
        <v>3246</v>
      </c>
      <c r="C104" s="639" t="s">
        <v>371</v>
      </c>
      <c r="D104" s="640" t="s">
        <v>821</v>
      </c>
      <c r="E104" s="640" t="s">
        <v>934</v>
      </c>
      <c r="F104" s="639" t="s">
        <v>420</v>
      </c>
      <c r="G104" s="638"/>
      <c r="H104" s="1110">
        <v>513</v>
      </c>
      <c r="I104" s="1110">
        <v>8000</v>
      </c>
      <c r="J104" s="643">
        <v>0</v>
      </c>
      <c r="K104" s="578">
        <f t="shared" si="12"/>
        <v>0</v>
      </c>
      <c r="L104" s="579">
        <f t="shared" si="13"/>
        <v>0</v>
      </c>
      <c r="M104" s="580">
        <f t="shared" si="14"/>
        <v>4104000</v>
      </c>
      <c r="N104" s="638"/>
      <c r="O104" s="638"/>
      <c r="P104" s="639" t="s">
        <v>35</v>
      </c>
      <c r="Q104" s="639" t="s">
        <v>280</v>
      </c>
      <c r="R104" s="639" t="s">
        <v>73</v>
      </c>
      <c r="S104" s="639" t="s">
        <v>213</v>
      </c>
    </row>
    <row r="105" spans="1:19" s="34" customFormat="1" ht="20.25" customHeight="1">
      <c r="A105" s="639" t="s">
        <v>113</v>
      </c>
      <c r="B105" s="638" t="s">
        <v>1067</v>
      </c>
      <c r="C105" s="639" t="s">
        <v>365</v>
      </c>
      <c r="D105" s="640" t="s">
        <v>821</v>
      </c>
      <c r="E105" s="640" t="s">
        <v>934</v>
      </c>
      <c r="F105" s="639" t="s">
        <v>84</v>
      </c>
      <c r="G105" s="638"/>
      <c r="H105" s="1110">
        <v>849</v>
      </c>
      <c r="I105" s="1110">
        <v>6521</v>
      </c>
      <c r="J105" s="643">
        <v>0</v>
      </c>
      <c r="K105" s="578">
        <f t="shared" ref="K105:K168" si="15">IFERROR(J105*H105,"0")</f>
        <v>0</v>
      </c>
      <c r="L105" s="579">
        <f t="shared" si="13"/>
        <v>0</v>
      </c>
      <c r="M105" s="580">
        <f t="shared" si="14"/>
        <v>5536329</v>
      </c>
      <c r="N105" s="638"/>
      <c r="O105" s="638"/>
      <c r="P105" s="639" t="s">
        <v>269</v>
      </c>
      <c r="Q105" s="639" t="s">
        <v>339</v>
      </c>
      <c r="R105" s="639" t="s">
        <v>73</v>
      </c>
      <c r="S105" s="639" t="s">
        <v>152</v>
      </c>
    </row>
    <row r="106" spans="1:19" s="34" customFormat="1" ht="20.25" customHeight="1">
      <c r="A106" s="639" t="s">
        <v>113</v>
      </c>
      <c r="B106" s="638" t="s">
        <v>1067</v>
      </c>
      <c r="C106" s="639" t="s">
        <v>365</v>
      </c>
      <c r="D106" s="640" t="s">
        <v>821</v>
      </c>
      <c r="E106" s="640" t="s">
        <v>934</v>
      </c>
      <c r="F106" s="639" t="s">
        <v>367</v>
      </c>
      <c r="G106" s="638"/>
      <c r="H106" s="1110">
        <v>849</v>
      </c>
      <c r="I106" s="1110">
        <v>4176</v>
      </c>
      <c r="J106" s="643">
        <v>0</v>
      </c>
      <c r="K106" s="578">
        <f t="shared" si="15"/>
        <v>0</v>
      </c>
      <c r="L106" s="579">
        <f t="shared" si="13"/>
        <v>0</v>
      </c>
      <c r="M106" s="580">
        <f t="shared" si="14"/>
        <v>3545424</v>
      </c>
      <c r="N106" s="638"/>
      <c r="O106" s="638"/>
      <c r="P106" s="639" t="s">
        <v>269</v>
      </c>
      <c r="Q106" s="639" t="s">
        <v>340</v>
      </c>
      <c r="R106" s="639" t="s">
        <v>73</v>
      </c>
      <c r="S106" s="639" t="s">
        <v>152</v>
      </c>
    </row>
    <row r="107" spans="1:19" s="34" customFormat="1" ht="20.25" customHeight="1">
      <c r="A107" s="639" t="s">
        <v>113</v>
      </c>
      <c r="B107" s="638" t="s">
        <v>2157</v>
      </c>
      <c r="C107" s="639" t="s">
        <v>365</v>
      </c>
      <c r="D107" s="640" t="s">
        <v>821</v>
      </c>
      <c r="E107" s="640" t="s">
        <v>934</v>
      </c>
      <c r="F107" s="639" t="s">
        <v>391</v>
      </c>
      <c r="G107" s="638"/>
      <c r="H107" s="1110">
        <v>836</v>
      </c>
      <c r="I107" s="1110">
        <v>7290</v>
      </c>
      <c r="J107" s="643">
        <v>0</v>
      </c>
      <c r="K107" s="578">
        <f t="shared" si="15"/>
        <v>0</v>
      </c>
      <c r="L107" s="579">
        <f t="shared" si="13"/>
        <v>0</v>
      </c>
      <c r="M107" s="580">
        <f t="shared" si="14"/>
        <v>6094440</v>
      </c>
      <c r="N107" s="638"/>
      <c r="O107" s="638"/>
      <c r="P107" s="639" t="s">
        <v>269</v>
      </c>
      <c r="Q107" s="639" t="s">
        <v>336</v>
      </c>
      <c r="R107" s="639" t="s">
        <v>73</v>
      </c>
      <c r="S107" s="639" t="s">
        <v>152</v>
      </c>
    </row>
    <row r="108" spans="1:19" s="34" customFormat="1" ht="20.25" customHeight="1">
      <c r="A108" s="639" t="s">
        <v>113</v>
      </c>
      <c r="B108" s="638" t="s">
        <v>2157</v>
      </c>
      <c r="C108" s="639" t="s">
        <v>365</v>
      </c>
      <c r="D108" s="640" t="s">
        <v>821</v>
      </c>
      <c r="E108" s="640" t="s">
        <v>934</v>
      </c>
      <c r="F108" s="639" t="s">
        <v>390</v>
      </c>
      <c r="G108" s="638"/>
      <c r="H108" s="1110">
        <v>209</v>
      </c>
      <c r="I108" s="1110">
        <v>7845</v>
      </c>
      <c r="J108" s="643">
        <v>0</v>
      </c>
      <c r="K108" s="578">
        <f t="shared" si="15"/>
        <v>0</v>
      </c>
      <c r="L108" s="579">
        <f t="shared" si="13"/>
        <v>0</v>
      </c>
      <c r="M108" s="580">
        <f t="shared" si="14"/>
        <v>1639605</v>
      </c>
      <c r="N108" s="638"/>
      <c r="O108" s="638"/>
      <c r="P108" s="639" t="s">
        <v>269</v>
      </c>
      <c r="Q108" s="639" t="s">
        <v>336</v>
      </c>
      <c r="R108" s="639" t="s">
        <v>73</v>
      </c>
      <c r="S108" s="639" t="s">
        <v>152</v>
      </c>
    </row>
    <row r="109" spans="1:19" s="34" customFormat="1" ht="20.25" customHeight="1">
      <c r="A109" s="639" t="s">
        <v>113</v>
      </c>
      <c r="B109" s="638" t="s">
        <v>2157</v>
      </c>
      <c r="C109" s="639" t="s">
        <v>365</v>
      </c>
      <c r="D109" s="640" t="s">
        <v>821</v>
      </c>
      <c r="E109" s="640" t="s">
        <v>934</v>
      </c>
      <c r="F109" s="639" t="s">
        <v>71</v>
      </c>
      <c r="G109" s="638"/>
      <c r="H109" s="1110">
        <v>418</v>
      </c>
      <c r="I109" s="1110">
        <v>36951</v>
      </c>
      <c r="J109" s="643">
        <v>0</v>
      </c>
      <c r="K109" s="578">
        <f t="shared" si="15"/>
        <v>0</v>
      </c>
      <c r="L109" s="579">
        <f t="shared" si="13"/>
        <v>0</v>
      </c>
      <c r="M109" s="580">
        <f t="shared" si="14"/>
        <v>15445518</v>
      </c>
      <c r="N109" s="638"/>
      <c r="O109" s="638"/>
      <c r="P109" s="639" t="s">
        <v>269</v>
      </c>
      <c r="Q109" s="639" t="s">
        <v>271</v>
      </c>
      <c r="R109" s="639" t="s">
        <v>73</v>
      </c>
      <c r="S109" s="639" t="s">
        <v>152</v>
      </c>
    </row>
    <row r="110" spans="1:19" s="34" customFormat="1" ht="20.25" customHeight="1">
      <c r="A110" s="639" t="s">
        <v>113</v>
      </c>
      <c r="B110" s="638" t="s">
        <v>2157</v>
      </c>
      <c r="C110" s="639" t="s">
        <v>365</v>
      </c>
      <c r="D110" s="640" t="s">
        <v>821</v>
      </c>
      <c r="E110" s="640" t="s">
        <v>934</v>
      </c>
      <c r="F110" s="639" t="s">
        <v>75</v>
      </c>
      <c r="G110" s="638"/>
      <c r="H110" s="1110">
        <v>209</v>
      </c>
      <c r="I110" s="1110">
        <v>38801</v>
      </c>
      <c r="J110" s="643">
        <v>0</v>
      </c>
      <c r="K110" s="578">
        <f t="shared" si="15"/>
        <v>0</v>
      </c>
      <c r="L110" s="579">
        <f t="shared" si="13"/>
        <v>0</v>
      </c>
      <c r="M110" s="580">
        <f t="shared" si="14"/>
        <v>8109409</v>
      </c>
      <c r="N110" s="638"/>
      <c r="O110" s="638"/>
      <c r="P110" s="639" t="s">
        <v>269</v>
      </c>
      <c r="Q110" s="639" t="s">
        <v>272</v>
      </c>
      <c r="R110" s="639" t="s">
        <v>73</v>
      </c>
      <c r="S110" s="639" t="s">
        <v>152</v>
      </c>
    </row>
    <row r="111" spans="1:19" s="34" customFormat="1" ht="20.25" customHeight="1">
      <c r="A111" s="639" t="s">
        <v>113</v>
      </c>
      <c r="B111" s="638" t="s">
        <v>2157</v>
      </c>
      <c r="C111" s="639" t="s">
        <v>365</v>
      </c>
      <c r="D111" s="640" t="s">
        <v>821</v>
      </c>
      <c r="E111" s="640" t="s">
        <v>934</v>
      </c>
      <c r="F111" s="639" t="s">
        <v>83</v>
      </c>
      <c r="G111" s="638"/>
      <c r="H111" s="1110">
        <v>209</v>
      </c>
      <c r="I111" s="1110">
        <v>9112</v>
      </c>
      <c r="J111" s="643">
        <v>0</v>
      </c>
      <c r="K111" s="578">
        <f t="shared" si="15"/>
        <v>0</v>
      </c>
      <c r="L111" s="579">
        <f t="shared" si="13"/>
        <v>0</v>
      </c>
      <c r="M111" s="580">
        <f t="shared" si="14"/>
        <v>1904408</v>
      </c>
      <c r="N111" s="638"/>
      <c r="O111" s="638"/>
      <c r="P111" s="639" t="s">
        <v>269</v>
      </c>
      <c r="Q111" s="639" t="s">
        <v>336</v>
      </c>
      <c r="R111" s="639" t="s">
        <v>73</v>
      </c>
      <c r="S111" s="639" t="s">
        <v>152</v>
      </c>
    </row>
    <row r="112" spans="1:19" s="34" customFormat="1" ht="20.25" customHeight="1">
      <c r="A112" s="639" t="s">
        <v>113</v>
      </c>
      <c r="B112" s="638" t="s">
        <v>2157</v>
      </c>
      <c r="C112" s="639" t="s">
        <v>365</v>
      </c>
      <c r="D112" s="640" t="s">
        <v>821</v>
      </c>
      <c r="E112" s="640" t="s">
        <v>934</v>
      </c>
      <c r="F112" s="639" t="s">
        <v>350</v>
      </c>
      <c r="G112" s="638"/>
      <c r="H112" s="1110">
        <v>218</v>
      </c>
      <c r="I112" s="1110">
        <v>18900</v>
      </c>
      <c r="J112" s="643">
        <v>0</v>
      </c>
      <c r="K112" s="578">
        <f t="shared" si="15"/>
        <v>0</v>
      </c>
      <c r="L112" s="579">
        <f t="shared" si="13"/>
        <v>0</v>
      </c>
      <c r="M112" s="580">
        <f t="shared" si="14"/>
        <v>4120200</v>
      </c>
      <c r="N112" s="638"/>
      <c r="O112" s="638"/>
      <c r="P112" s="639" t="s">
        <v>269</v>
      </c>
      <c r="Q112" s="639" t="s">
        <v>336</v>
      </c>
      <c r="R112" s="639" t="s">
        <v>73</v>
      </c>
      <c r="S112" s="639" t="s">
        <v>152</v>
      </c>
    </row>
    <row r="113" spans="1:19" s="34" customFormat="1" ht="20.25" customHeight="1">
      <c r="A113" s="639" t="s">
        <v>113</v>
      </c>
      <c r="B113" s="638" t="s">
        <v>2157</v>
      </c>
      <c r="C113" s="639" t="s">
        <v>365</v>
      </c>
      <c r="D113" s="640" t="s">
        <v>821</v>
      </c>
      <c r="E113" s="640" t="s">
        <v>934</v>
      </c>
      <c r="F113" s="639" t="s">
        <v>454</v>
      </c>
      <c r="G113" s="638"/>
      <c r="H113" s="1110">
        <v>376</v>
      </c>
      <c r="I113" s="1110">
        <v>80000</v>
      </c>
      <c r="J113" s="643">
        <v>37.5</v>
      </c>
      <c r="K113" s="578">
        <f t="shared" si="15"/>
        <v>14100</v>
      </c>
      <c r="L113" s="579">
        <f t="shared" si="13"/>
        <v>14.1</v>
      </c>
      <c r="M113" s="580">
        <f t="shared" si="14"/>
        <v>30080000</v>
      </c>
      <c r="N113" s="638"/>
      <c r="O113" s="638"/>
      <c r="P113" s="639" t="s">
        <v>269</v>
      </c>
      <c r="Q113" s="639" t="s">
        <v>370</v>
      </c>
      <c r="R113" s="639" t="s">
        <v>68</v>
      </c>
      <c r="S113" s="639" t="s">
        <v>152</v>
      </c>
    </row>
    <row r="114" spans="1:19" s="34" customFormat="1" ht="20.25" customHeight="1">
      <c r="A114" s="639" t="s">
        <v>113</v>
      </c>
      <c r="B114" s="638" t="s">
        <v>2157</v>
      </c>
      <c r="C114" s="639" t="s">
        <v>365</v>
      </c>
      <c r="D114" s="640" t="s">
        <v>821</v>
      </c>
      <c r="E114" s="640" t="s">
        <v>934</v>
      </c>
      <c r="F114" s="639" t="s">
        <v>277</v>
      </c>
      <c r="G114" s="638"/>
      <c r="H114" s="1110">
        <v>52</v>
      </c>
      <c r="I114" s="1110">
        <v>46000</v>
      </c>
      <c r="J114" s="643">
        <v>0</v>
      </c>
      <c r="K114" s="578">
        <f t="shared" si="15"/>
        <v>0</v>
      </c>
      <c r="L114" s="579">
        <f t="shared" si="13"/>
        <v>0</v>
      </c>
      <c r="M114" s="580">
        <f t="shared" si="14"/>
        <v>2392000</v>
      </c>
      <c r="N114" s="638"/>
      <c r="O114" s="638"/>
      <c r="P114" s="639" t="s">
        <v>269</v>
      </c>
      <c r="Q114" s="639" t="s">
        <v>278</v>
      </c>
      <c r="R114" s="639" t="s">
        <v>73</v>
      </c>
      <c r="S114" s="639" t="s">
        <v>152</v>
      </c>
    </row>
    <row r="115" spans="1:19" s="34" customFormat="1" ht="20.25" customHeight="1">
      <c r="A115" s="639" t="s">
        <v>113</v>
      </c>
      <c r="B115" s="638" t="s">
        <v>2158</v>
      </c>
      <c r="C115" s="639" t="s">
        <v>365</v>
      </c>
      <c r="D115" s="640" t="s">
        <v>821</v>
      </c>
      <c r="E115" s="640" t="s">
        <v>934</v>
      </c>
      <c r="F115" s="639" t="s">
        <v>393</v>
      </c>
      <c r="G115" s="638"/>
      <c r="H115" s="1110">
        <v>836</v>
      </c>
      <c r="I115" s="1110">
        <v>7290</v>
      </c>
      <c r="J115" s="643">
        <v>0</v>
      </c>
      <c r="K115" s="578">
        <f t="shared" si="15"/>
        <v>0</v>
      </c>
      <c r="L115" s="579">
        <f t="shared" si="13"/>
        <v>0</v>
      </c>
      <c r="M115" s="580">
        <f t="shared" si="14"/>
        <v>6094440</v>
      </c>
      <c r="N115" s="638"/>
      <c r="O115" s="638"/>
      <c r="P115" s="639" t="s">
        <v>269</v>
      </c>
      <c r="Q115" s="639" t="s">
        <v>336</v>
      </c>
      <c r="R115" s="639" t="s">
        <v>73</v>
      </c>
      <c r="S115" s="639" t="s">
        <v>152</v>
      </c>
    </row>
    <row r="116" spans="1:19" s="34" customFormat="1" ht="20.25" customHeight="1">
      <c r="A116" s="639" t="s">
        <v>113</v>
      </c>
      <c r="B116" s="638" t="s">
        <v>2158</v>
      </c>
      <c r="C116" s="639" t="s">
        <v>365</v>
      </c>
      <c r="D116" s="640" t="s">
        <v>821</v>
      </c>
      <c r="E116" s="640" t="s">
        <v>934</v>
      </c>
      <c r="F116" s="639" t="s">
        <v>390</v>
      </c>
      <c r="G116" s="638"/>
      <c r="H116" s="1110">
        <v>209</v>
      </c>
      <c r="I116" s="1110">
        <v>7845</v>
      </c>
      <c r="J116" s="643">
        <v>0</v>
      </c>
      <c r="K116" s="578">
        <f t="shared" si="15"/>
        <v>0</v>
      </c>
      <c r="L116" s="579">
        <f t="shared" si="13"/>
        <v>0</v>
      </c>
      <c r="M116" s="580">
        <f t="shared" si="14"/>
        <v>1639605</v>
      </c>
      <c r="N116" s="638"/>
      <c r="O116" s="638"/>
      <c r="P116" s="639" t="s">
        <v>269</v>
      </c>
      <c r="Q116" s="639" t="s">
        <v>336</v>
      </c>
      <c r="R116" s="639" t="s">
        <v>73</v>
      </c>
      <c r="S116" s="639" t="s">
        <v>152</v>
      </c>
    </row>
    <row r="117" spans="1:19" s="34" customFormat="1" ht="20.25" customHeight="1">
      <c r="A117" s="639" t="s">
        <v>113</v>
      </c>
      <c r="B117" s="638" t="s">
        <v>2158</v>
      </c>
      <c r="C117" s="639" t="s">
        <v>365</v>
      </c>
      <c r="D117" s="640" t="s">
        <v>821</v>
      </c>
      <c r="E117" s="640" t="s">
        <v>934</v>
      </c>
      <c r="F117" s="639" t="s">
        <v>71</v>
      </c>
      <c r="G117" s="638"/>
      <c r="H117" s="1110">
        <v>218</v>
      </c>
      <c r="I117" s="1110">
        <v>36951</v>
      </c>
      <c r="J117" s="643">
        <v>0</v>
      </c>
      <c r="K117" s="578">
        <f t="shared" si="15"/>
        <v>0</v>
      </c>
      <c r="L117" s="579">
        <f t="shared" si="13"/>
        <v>0</v>
      </c>
      <c r="M117" s="580">
        <f t="shared" si="14"/>
        <v>8055318</v>
      </c>
      <c r="N117" s="638"/>
      <c r="O117" s="638"/>
      <c r="P117" s="639" t="s">
        <v>269</v>
      </c>
      <c r="Q117" s="639" t="s">
        <v>271</v>
      </c>
      <c r="R117" s="639" t="s">
        <v>73</v>
      </c>
      <c r="S117" s="639" t="s">
        <v>152</v>
      </c>
    </row>
    <row r="118" spans="1:19" s="34" customFormat="1" ht="20.25" customHeight="1">
      <c r="A118" s="639" t="s">
        <v>113</v>
      </c>
      <c r="B118" s="638" t="s">
        <v>2158</v>
      </c>
      <c r="C118" s="639" t="s">
        <v>365</v>
      </c>
      <c r="D118" s="640" t="s">
        <v>821</v>
      </c>
      <c r="E118" s="640" t="s">
        <v>934</v>
      </c>
      <c r="F118" s="639" t="s">
        <v>75</v>
      </c>
      <c r="G118" s="638"/>
      <c r="H118" s="1110">
        <v>209</v>
      </c>
      <c r="I118" s="1110">
        <v>38801</v>
      </c>
      <c r="J118" s="643">
        <v>0</v>
      </c>
      <c r="K118" s="578">
        <f t="shared" si="15"/>
        <v>0</v>
      </c>
      <c r="L118" s="579">
        <f t="shared" si="13"/>
        <v>0</v>
      </c>
      <c r="M118" s="580">
        <f t="shared" si="14"/>
        <v>8109409</v>
      </c>
      <c r="N118" s="638"/>
      <c r="O118" s="638"/>
      <c r="P118" s="639" t="s">
        <v>269</v>
      </c>
      <c r="Q118" s="639" t="s">
        <v>272</v>
      </c>
      <c r="R118" s="639" t="s">
        <v>73</v>
      </c>
      <c r="S118" s="639" t="s">
        <v>152</v>
      </c>
    </row>
    <row r="119" spans="1:19" s="34" customFormat="1" ht="20.25" customHeight="1">
      <c r="A119" s="639" t="s">
        <v>113</v>
      </c>
      <c r="B119" s="638" t="s">
        <v>2158</v>
      </c>
      <c r="C119" s="639" t="s">
        <v>365</v>
      </c>
      <c r="D119" s="640" t="s">
        <v>821</v>
      </c>
      <c r="E119" s="640" t="s">
        <v>934</v>
      </c>
      <c r="F119" s="639" t="s">
        <v>83</v>
      </c>
      <c r="G119" s="638"/>
      <c r="H119" s="1110">
        <v>209</v>
      </c>
      <c r="I119" s="1110">
        <v>9112</v>
      </c>
      <c r="J119" s="643">
        <v>0</v>
      </c>
      <c r="K119" s="578">
        <f t="shared" si="15"/>
        <v>0</v>
      </c>
      <c r="L119" s="579">
        <f t="shared" si="13"/>
        <v>0</v>
      </c>
      <c r="M119" s="580">
        <f t="shared" si="14"/>
        <v>1904408</v>
      </c>
      <c r="N119" s="638"/>
      <c r="O119" s="638"/>
      <c r="P119" s="639" t="s">
        <v>269</v>
      </c>
      <c r="Q119" s="639" t="s">
        <v>336</v>
      </c>
      <c r="R119" s="639" t="s">
        <v>73</v>
      </c>
      <c r="S119" s="639" t="s">
        <v>152</v>
      </c>
    </row>
    <row r="120" spans="1:19" s="34" customFormat="1" ht="20.25" customHeight="1">
      <c r="A120" s="639" t="s">
        <v>113</v>
      </c>
      <c r="B120" s="638" t="s">
        <v>2158</v>
      </c>
      <c r="C120" s="639" t="s">
        <v>365</v>
      </c>
      <c r="D120" s="640" t="s">
        <v>821</v>
      </c>
      <c r="E120" s="640" t="s">
        <v>934</v>
      </c>
      <c r="F120" s="639" t="s">
        <v>454</v>
      </c>
      <c r="G120" s="638"/>
      <c r="H120" s="1110">
        <v>366</v>
      </c>
      <c r="I120" s="1110">
        <v>80000</v>
      </c>
      <c r="J120" s="643">
        <v>37.5</v>
      </c>
      <c r="K120" s="578">
        <f t="shared" si="15"/>
        <v>13725</v>
      </c>
      <c r="L120" s="579">
        <f t="shared" si="13"/>
        <v>13.725</v>
      </c>
      <c r="M120" s="580">
        <f t="shared" si="14"/>
        <v>29280000</v>
      </c>
      <c r="N120" s="638"/>
      <c r="O120" s="638"/>
      <c r="P120" s="639" t="s">
        <v>269</v>
      </c>
      <c r="Q120" s="639" t="s">
        <v>370</v>
      </c>
      <c r="R120" s="639" t="s">
        <v>68</v>
      </c>
      <c r="S120" s="639" t="s">
        <v>152</v>
      </c>
    </row>
    <row r="121" spans="1:19" s="34" customFormat="1" ht="20.25" customHeight="1">
      <c r="A121" s="639" t="s">
        <v>113</v>
      </c>
      <c r="B121" s="638" t="s">
        <v>2158</v>
      </c>
      <c r="C121" s="639" t="s">
        <v>365</v>
      </c>
      <c r="D121" s="640" t="s">
        <v>821</v>
      </c>
      <c r="E121" s="640" t="s">
        <v>934</v>
      </c>
      <c r="F121" s="639" t="s">
        <v>277</v>
      </c>
      <c r="G121" s="638"/>
      <c r="H121" s="1110">
        <v>51</v>
      </c>
      <c r="I121" s="1110">
        <v>46000</v>
      </c>
      <c r="J121" s="643">
        <v>0</v>
      </c>
      <c r="K121" s="578">
        <f t="shared" si="15"/>
        <v>0</v>
      </c>
      <c r="L121" s="579">
        <f t="shared" si="13"/>
        <v>0</v>
      </c>
      <c r="M121" s="580">
        <f t="shared" si="14"/>
        <v>2346000</v>
      </c>
      <c r="N121" s="638"/>
      <c r="O121" s="638"/>
      <c r="P121" s="639" t="s">
        <v>269</v>
      </c>
      <c r="Q121" s="639" t="s">
        <v>278</v>
      </c>
      <c r="R121" s="639" t="s">
        <v>73</v>
      </c>
      <c r="S121" s="639" t="s">
        <v>152</v>
      </c>
    </row>
    <row r="122" spans="1:19" s="34" customFormat="1" ht="20.25" customHeight="1">
      <c r="A122" s="639" t="s">
        <v>735</v>
      </c>
      <c r="B122" s="638" t="s">
        <v>1447</v>
      </c>
      <c r="C122" s="639" t="s">
        <v>2168</v>
      </c>
      <c r="D122" s="640" t="s">
        <v>821</v>
      </c>
      <c r="E122" s="640" t="s">
        <v>934</v>
      </c>
      <c r="F122" s="639" t="s">
        <v>1177</v>
      </c>
      <c r="G122" s="638"/>
      <c r="H122" s="1110">
        <v>1287</v>
      </c>
      <c r="I122" s="1110">
        <v>90439</v>
      </c>
      <c r="J122" s="643">
        <v>21</v>
      </c>
      <c r="K122" s="578">
        <f t="shared" si="15"/>
        <v>27027</v>
      </c>
      <c r="L122" s="579">
        <f t="shared" si="13"/>
        <v>27.027000000000001</v>
      </c>
      <c r="M122" s="580">
        <f t="shared" si="14"/>
        <v>116394993</v>
      </c>
      <c r="N122" s="638"/>
      <c r="O122" s="638"/>
      <c r="P122" s="639" t="s">
        <v>3864</v>
      </c>
      <c r="Q122" s="639" t="s">
        <v>341</v>
      </c>
      <c r="R122" s="639" t="s">
        <v>60</v>
      </c>
      <c r="S122" s="639" t="s">
        <v>109</v>
      </c>
    </row>
    <row r="123" spans="1:19" s="34" customFormat="1" ht="20.25" customHeight="1">
      <c r="A123" s="639" t="s">
        <v>735</v>
      </c>
      <c r="B123" s="638" t="s">
        <v>1447</v>
      </c>
      <c r="C123" s="639" t="s">
        <v>2168</v>
      </c>
      <c r="D123" s="640" t="s">
        <v>821</v>
      </c>
      <c r="E123" s="640" t="s">
        <v>934</v>
      </c>
      <c r="F123" s="639" t="s">
        <v>649</v>
      </c>
      <c r="G123" s="638"/>
      <c r="H123" s="1110">
        <v>77</v>
      </c>
      <c r="I123" s="1110">
        <v>79200</v>
      </c>
      <c r="J123" s="643">
        <v>14.7</v>
      </c>
      <c r="K123" s="578">
        <f t="shared" si="15"/>
        <v>1131.8999999999999</v>
      </c>
      <c r="L123" s="579">
        <f t="shared" si="13"/>
        <v>1.1318999999999999</v>
      </c>
      <c r="M123" s="580">
        <f t="shared" si="14"/>
        <v>6098400</v>
      </c>
      <c r="N123" s="638"/>
      <c r="O123" s="638"/>
      <c r="P123" s="639" t="s">
        <v>3864</v>
      </c>
      <c r="Q123" s="639" t="s">
        <v>357</v>
      </c>
      <c r="R123" s="639" t="s">
        <v>60</v>
      </c>
      <c r="S123" s="639" t="s">
        <v>109</v>
      </c>
    </row>
    <row r="124" spans="1:19" s="34" customFormat="1" ht="20.25" customHeight="1">
      <c r="A124" s="639" t="s">
        <v>770</v>
      </c>
      <c r="B124" s="638" t="s">
        <v>3387</v>
      </c>
      <c r="C124" s="639" t="s">
        <v>515</v>
      </c>
      <c r="D124" s="640" t="s">
        <v>821</v>
      </c>
      <c r="E124" s="640" t="s">
        <v>934</v>
      </c>
      <c r="F124" s="639" t="s">
        <v>1391</v>
      </c>
      <c r="G124" s="638"/>
      <c r="H124" s="1110">
        <v>80</v>
      </c>
      <c r="I124" s="1110">
        <v>44838</v>
      </c>
      <c r="J124" s="643">
        <v>16</v>
      </c>
      <c r="K124" s="578">
        <f t="shared" si="15"/>
        <v>1280</v>
      </c>
      <c r="L124" s="579">
        <f t="shared" si="13"/>
        <v>1.28</v>
      </c>
      <c r="M124" s="580">
        <f t="shared" si="14"/>
        <v>3587040</v>
      </c>
      <c r="N124" s="638"/>
      <c r="O124" s="638"/>
      <c r="P124" s="639" t="s">
        <v>761</v>
      </c>
      <c r="Q124" s="639" t="s">
        <v>270</v>
      </c>
      <c r="R124" s="639" t="s">
        <v>68</v>
      </c>
      <c r="S124" s="639" t="s">
        <v>40</v>
      </c>
    </row>
    <row r="125" spans="1:19" s="34" customFormat="1" ht="20.25" customHeight="1">
      <c r="A125" s="639" t="s">
        <v>770</v>
      </c>
      <c r="B125" s="638" t="s">
        <v>3387</v>
      </c>
      <c r="C125" s="639" t="s">
        <v>515</v>
      </c>
      <c r="D125" s="640" t="s">
        <v>821</v>
      </c>
      <c r="E125" s="640" t="s">
        <v>934</v>
      </c>
      <c r="F125" s="639" t="s">
        <v>1219</v>
      </c>
      <c r="G125" s="638"/>
      <c r="H125" s="1110">
        <v>80</v>
      </c>
      <c r="I125" s="1110">
        <v>30714</v>
      </c>
      <c r="J125" s="643">
        <v>14</v>
      </c>
      <c r="K125" s="578">
        <f t="shared" si="15"/>
        <v>1120</v>
      </c>
      <c r="L125" s="579">
        <f t="shared" si="13"/>
        <v>1.1200000000000001</v>
      </c>
      <c r="M125" s="580">
        <f t="shared" si="14"/>
        <v>2457120</v>
      </c>
      <c r="N125" s="638"/>
      <c r="O125" s="638"/>
      <c r="P125" s="639" t="s">
        <v>761</v>
      </c>
      <c r="Q125" s="639" t="s">
        <v>270</v>
      </c>
      <c r="R125" s="639" t="s">
        <v>68</v>
      </c>
      <c r="S125" s="639" t="s">
        <v>40</v>
      </c>
    </row>
    <row r="126" spans="1:19" s="34" customFormat="1" ht="20.25" customHeight="1">
      <c r="A126" s="639" t="s">
        <v>770</v>
      </c>
      <c r="B126" s="638" t="s">
        <v>3387</v>
      </c>
      <c r="C126" s="639" t="s">
        <v>515</v>
      </c>
      <c r="D126" s="640" t="s">
        <v>821</v>
      </c>
      <c r="E126" s="640" t="s">
        <v>934</v>
      </c>
      <c r="F126" s="639" t="s">
        <v>67</v>
      </c>
      <c r="G126" s="638"/>
      <c r="H126" s="1110">
        <v>80</v>
      </c>
      <c r="I126" s="1110">
        <v>94000</v>
      </c>
      <c r="J126" s="643">
        <v>41</v>
      </c>
      <c r="K126" s="578">
        <f t="shared" si="15"/>
        <v>3280</v>
      </c>
      <c r="L126" s="579">
        <f t="shared" si="13"/>
        <v>3.28</v>
      </c>
      <c r="M126" s="580">
        <f t="shared" si="14"/>
        <v>7520000</v>
      </c>
      <c r="N126" s="638"/>
      <c r="O126" s="638"/>
      <c r="P126" s="639" t="s">
        <v>761</v>
      </c>
      <c r="Q126" s="639" t="s">
        <v>403</v>
      </c>
      <c r="R126" s="639" t="s">
        <v>68</v>
      </c>
      <c r="S126" s="639" t="s">
        <v>40</v>
      </c>
    </row>
    <row r="127" spans="1:19" s="34" customFormat="1" ht="20.25" customHeight="1">
      <c r="A127" s="639" t="s">
        <v>770</v>
      </c>
      <c r="B127" s="638" t="s">
        <v>3352</v>
      </c>
      <c r="C127" s="639" t="s">
        <v>515</v>
      </c>
      <c r="D127" s="640" t="s">
        <v>821</v>
      </c>
      <c r="E127" s="640" t="s">
        <v>934</v>
      </c>
      <c r="F127" s="639" t="s">
        <v>1391</v>
      </c>
      <c r="G127" s="638"/>
      <c r="H127" s="1110">
        <v>381</v>
      </c>
      <c r="I127" s="1110">
        <v>44838</v>
      </c>
      <c r="J127" s="643">
        <v>16</v>
      </c>
      <c r="K127" s="578">
        <f t="shared" si="15"/>
        <v>6096</v>
      </c>
      <c r="L127" s="579">
        <f t="shared" si="13"/>
        <v>6.0960000000000001</v>
      </c>
      <c r="M127" s="580">
        <f t="shared" si="14"/>
        <v>17083278</v>
      </c>
      <c r="N127" s="638"/>
      <c r="O127" s="638"/>
      <c r="P127" s="639" t="s">
        <v>761</v>
      </c>
      <c r="Q127" s="639" t="s">
        <v>270</v>
      </c>
      <c r="R127" s="639" t="s">
        <v>68</v>
      </c>
      <c r="S127" s="639" t="s">
        <v>40</v>
      </c>
    </row>
    <row r="128" spans="1:19" s="34" customFormat="1" ht="20.25" customHeight="1">
      <c r="A128" s="639" t="s">
        <v>770</v>
      </c>
      <c r="B128" s="638" t="s">
        <v>3352</v>
      </c>
      <c r="C128" s="639" t="s">
        <v>515</v>
      </c>
      <c r="D128" s="640" t="s">
        <v>821</v>
      </c>
      <c r="E128" s="640" t="s">
        <v>934</v>
      </c>
      <c r="F128" s="639" t="s">
        <v>1219</v>
      </c>
      <c r="G128" s="638"/>
      <c r="H128" s="1110">
        <v>381</v>
      </c>
      <c r="I128" s="1110">
        <v>30714</v>
      </c>
      <c r="J128" s="643">
        <v>14</v>
      </c>
      <c r="K128" s="578">
        <f t="shared" si="15"/>
        <v>5334</v>
      </c>
      <c r="L128" s="579">
        <f t="shared" si="13"/>
        <v>5.3339999999999996</v>
      </c>
      <c r="M128" s="580">
        <f t="shared" si="14"/>
        <v>11702034</v>
      </c>
      <c r="N128" s="638"/>
      <c r="O128" s="638"/>
      <c r="P128" s="639" t="s">
        <v>761</v>
      </c>
      <c r="Q128" s="639" t="s">
        <v>270</v>
      </c>
      <c r="R128" s="639" t="s">
        <v>68</v>
      </c>
      <c r="S128" s="639" t="s">
        <v>40</v>
      </c>
    </row>
    <row r="129" spans="1:19" s="34" customFormat="1" ht="20.25" customHeight="1">
      <c r="A129" s="639" t="s">
        <v>770</v>
      </c>
      <c r="B129" s="638" t="s">
        <v>3352</v>
      </c>
      <c r="C129" s="639" t="s">
        <v>515</v>
      </c>
      <c r="D129" s="640" t="s">
        <v>821</v>
      </c>
      <c r="E129" s="640" t="s">
        <v>934</v>
      </c>
      <c r="F129" s="639" t="s">
        <v>67</v>
      </c>
      <c r="G129" s="638"/>
      <c r="H129" s="1110">
        <v>381</v>
      </c>
      <c r="I129" s="1110">
        <v>94000</v>
      </c>
      <c r="J129" s="643">
        <v>41</v>
      </c>
      <c r="K129" s="578">
        <f t="shared" si="15"/>
        <v>15621</v>
      </c>
      <c r="L129" s="579">
        <f t="shared" si="13"/>
        <v>15.621</v>
      </c>
      <c r="M129" s="580">
        <f t="shared" si="14"/>
        <v>35814000</v>
      </c>
      <c r="N129" s="638"/>
      <c r="O129" s="638"/>
      <c r="P129" s="639" t="s">
        <v>761</v>
      </c>
      <c r="Q129" s="639" t="s">
        <v>403</v>
      </c>
      <c r="R129" s="639" t="s">
        <v>68</v>
      </c>
      <c r="S129" s="639" t="s">
        <v>40</v>
      </c>
    </row>
    <row r="130" spans="1:19" s="34" customFormat="1" ht="20.25" customHeight="1">
      <c r="A130" s="639" t="s">
        <v>351</v>
      </c>
      <c r="B130" s="638" t="s">
        <v>2332</v>
      </c>
      <c r="C130" s="639" t="s">
        <v>352</v>
      </c>
      <c r="D130" s="640" t="s">
        <v>821</v>
      </c>
      <c r="E130" s="640" t="s">
        <v>934</v>
      </c>
      <c r="F130" s="639" t="s">
        <v>401</v>
      </c>
      <c r="G130" s="638"/>
      <c r="H130" s="1110">
        <v>285</v>
      </c>
      <c r="I130" s="1110">
        <v>66990</v>
      </c>
      <c r="J130" s="643">
        <v>9.4</v>
      </c>
      <c r="K130" s="578">
        <f t="shared" si="15"/>
        <v>2679</v>
      </c>
      <c r="L130" s="579">
        <f t="shared" si="13"/>
        <v>2.6789999999999998</v>
      </c>
      <c r="M130" s="580">
        <f t="shared" si="14"/>
        <v>19092150</v>
      </c>
      <c r="N130" s="638"/>
      <c r="O130" s="638"/>
      <c r="P130" s="639" t="s">
        <v>761</v>
      </c>
      <c r="Q130" s="639" t="s">
        <v>344</v>
      </c>
      <c r="R130" s="639" t="s">
        <v>60</v>
      </c>
      <c r="S130" s="639" t="s">
        <v>152</v>
      </c>
    </row>
    <row r="131" spans="1:19" s="34" customFormat="1" ht="20.25" customHeight="1">
      <c r="A131" s="639" t="s">
        <v>351</v>
      </c>
      <c r="B131" s="638" t="s">
        <v>1263</v>
      </c>
      <c r="C131" s="639" t="s">
        <v>352</v>
      </c>
      <c r="D131" s="640" t="s">
        <v>821</v>
      </c>
      <c r="E131" s="640" t="s">
        <v>934</v>
      </c>
      <c r="F131" s="639" t="s">
        <v>75</v>
      </c>
      <c r="G131" s="638"/>
      <c r="H131" s="1110">
        <v>695</v>
      </c>
      <c r="I131" s="1110">
        <v>40587</v>
      </c>
      <c r="J131" s="643">
        <v>0</v>
      </c>
      <c r="K131" s="578">
        <f t="shared" si="15"/>
        <v>0</v>
      </c>
      <c r="L131" s="579">
        <f t="shared" si="13"/>
        <v>0</v>
      </c>
      <c r="M131" s="580">
        <f t="shared" si="14"/>
        <v>28207965</v>
      </c>
      <c r="N131" s="638"/>
      <c r="O131" s="638"/>
      <c r="P131" s="639" t="s">
        <v>761</v>
      </c>
      <c r="Q131" s="639" t="s">
        <v>272</v>
      </c>
      <c r="R131" s="639" t="s">
        <v>73</v>
      </c>
      <c r="S131" s="639" t="s">
        <v>152</v>
      </c>
    </row>
    <row r="132" spans="1:19" s="34" customFormat="1" ht="20.25" customHeight="1">
      <c r="A132" s="639" t="s">
        <v>351</v>
      </c>
      <c r="B132" s="638" t="s">
        <v>1263</v>
      </c>
      <c r="C132" s="639" t="s">
        <v>352</v>
      </c>
      <c r="D132" s="640" t="s">
        <v>821</v>
      </c>
      <c r="E132" s="640" t="s">
        <v>934</v>
      </c>
      <c r="F132" s="639" t="s">
        <v>337</v>
      </c>
      <c r="G132" s="638"/>
      <c r="H132" s="1110">
        <v>695</v>
      </c>
      <c r="I132" s="1110">
        <v>15400</v>
      </c>
      <c r="J132" s="643">
        <v>0</v>
      </c>
      <c r="K132" s="578">
        <f t="shared" si="15"/>
        <v>0</v>
      </c>
      <c r="L132" s="579">
        <f t="shared" si="13"/>
        <v>0</v>
      </c>
      <c r="M132" s="580">
        <f t="shared" si="14"/>
        <v>10703000</v>
      </c>
      <c r="N132" s="638"/>
      <c r="O132" s="638"/>
      <c r="P132" s="639" t="s">
        <v>761</v>
      </c>
      <c r="Q132" s="639" t="s">
        <v>336</v>
      </c>
      <c r="R132" s="639" t="s">
        <v>73</v>
      </c>
      <c r="S132" s="639" t="s">
        <v>152</v>
      </c>
    </row>
    <row r="133" spans="1:19" s="34" customFormat="1" ht="20.25" customHeight="1">
      <c r="A133" s="639" t="s">
        <v>351</v>
      </c>
      <c r="B133" s="638" t="s">
        <v>1263</v>
      </c>
      <c r="C133" s="639" t="s">
        <v>352</v>
      </c>
      <c r="D133" s="640" t="s">
        <v>821</v>
      </c>
      <c r="E133" s="640" t="s">
        <v>934</v>
      </c>
      <c r="F133" s="639" t="s">
        <v>74</v>
      </c>
      <c r="G133" s="638"/>
      <c r="H133" s="1110">
        <v>695</v>
      </c>
      <c r="I133" s="1110">
        <v>107045</v>
      </c>
      <c r="J133" s="643">
        <v>0</v>
      </c>
      <c r="K133" s="578">
        <f t="shared" si="15"/>
        <v>0</v>
      </c>
      <c r="L133" s="579">
        <f t="shared" si="13"/>
        <v>0</v>
      </c>
      <c r="M133" s="580">
        <f t="shared" si="14"/>
        <v>74396275</v>
      </c>
      <c r="N133" s="638"/>
      <c r="O133" s="638"/>
      <c r="P133" s="639" t="s">
        <v>761</v>
      </c>
      <c r="Q133" s="639" t="s">
        <v>276</v>
      </c>
      <c r="R133" s="639" t="s">
        <v>73</v>
      </c>
      <c r="S133" s="639" t="s">
        <v>152</v>
      </c>
    </row>
    <row r="134" spans="1:19" s="34" customFormat="1" ht="20.25" customHeight="1">
      <c r="A134" s="639" t="s">
        <v>351</v>
      </c>
      <c r="B134" s="638" t="s">
        <v>1263</v>
      </c>
      <c r="C134" s="639" t="s">
        <v>352</v>
      </c>
      <c r="D134" s="640" t="s">
        <v>821</v>
      </c>
      <c r="E134" s="640" t="s">
        <v>934</v>
      </c>
      <c r="F134" s="639" t="s">
        <v>82</v>
      </c>
      <c r="G134" s="638"/>
      <c r="H134" s="1110">
        <v>695</v>
      </c>
      <c r="I134" s="1110">
        <v>16155</v>
      </c>
      <c r="J134" s="643">
        <v>0</v>
      </c>
      <c r="K134" s="578">
        <f t="shared" si="15"/>
        <v>0</v>
      </c>
      <c r="L134" s="579">
        <f t="shared" si="13"/>
        <v>0</v>
      </c>
      <c r="M134" s="580">
        <f t="shared" si="14"/>
        <v>11227725</v>
      </c>
      <c r="N134" s="638"/>
      <c r="O134" s="638"/>
      <c r="P134" s="639" t="s">
        <v>761</v>
      </c>
      <c r="Q134" s="639" t="s">
        <v>336</v>
      </c>
      <c r="R134" s="639" t="s">
        <v>73</v>
      </c>
      <c r="S134" s="639" t="s">
        <v>152</v>
      </c>
    </row>
    <row r="135" spans="1:19" s="34" customFormat="1" ht="20.25" customHeight="1">
      <c r="A135" s="639" t="s">
        <v>351</v>
      </c>
      <c r="B135" s="638" t="s">
        <v>1263</v>
      </c>
      <c r="C135" s="639" t="s">
        <v>352</v>
      </c>
      <c r="D135" s="640" t="s">
        <v>821</v>
      </c>
      <c r="E135" s="640" t="s">
        <v>934</v>
      </c>
      <c r="F135" s="639" t="s">
        <v>77</v>
      </c>
      <c r="G135" s="638"/>
      <c r="H135" s="1110">
        <v>695</v>
      </c>
      <c r="I135" s="1110">
        <v>70400</v>
      </c>
      <c r="J135" s="643">
        <v>0</v>
      </c>
      <c r="K135" s="578">
        <f t="shared" si="15"/>
        <v>0</v>
      </c>
      <c r="L135" s="579">
        <f t="shared" si="13"/>
        <v>0</v>
      </c>
      <c r="M135" s="580">
        <f t="shared" si="14"/>
        <v>48928000</v>
      </c>
      <c r="N135" s="638"/>
      <c r="O135" s="638"/>
      <c r="P135" s="639" t="s">
        <v>761</v>
      </c>
      <c r="Q135" s="639" t="s">
        <v>278</v>
      </c>
      <c r="R135" s="639" t="s">
        <v>73</v>
      </c>
      <c r="S135" s="639" t="s">
        <v>152</v>
      </c>
    </row>
    <row r="136" spans="1:19" s="34" customFormat="1" ht="20.25" customHeight="1">
      <c r="A136" s="639" t="s">
        <v>351</v>
      </c>
      <c r="B136" s="638" t="s">
        <v>1263</v>
      </c>
      <c r="C136" s="639" t="s">
        <v>352</v>
      </c>
      <c r="D136" s="640" t="s">
        <v>821</v>
      </c>
      <c r="E136" s="640" t="s">
        <v>934</v>
      </c>
      <c r="F136" s="639" t="s">
        <v>390</v>
      </c>
      <c r="G136" s="638"/>
      <c r="H136" s="1110">
        <v>695</v>
      </c>
      <c r="I136" s="1110">
        <v>8523</v>
      </c>
      <c r="J136" s="643">
        <v>0</v>
      </c>
      <c r="K136" s="578">
        <f t="shared" si="15"/>
        <v>0</v>
      </c>
      <c r="L136" s="579">
        <f t="shared" si="13"/>
        <v>0</v>
      </c>
      <c r="M136" s="580">
        <f t="shared" si="14"/>
        <v>5923485</v>
      </c>
      <c r="N136" s="638"/>
      <c r="O136" s="638"/>
      <c r="P136" s="639" t="s">
        <v>761</v>
      </c>
      <c r="Q136" s="639" t="s">
        <v>336</v>
      </c>
      <c r="R136" s="639" t="s">
        <v>73</v>
      </c>
      <c r="S136" s="639" t="s">
        <v>152</v>
      </c>
    </row>
    <row r="137" spans="1:19" s="34" customFormat="1" ht="20.25" customHeight="1">
      <c r="A137" s="639" t="s">
        <v>351</v>
      </c>
      <c r="B137" s="638" t="s">
        <v>1263</v>
      </c>
      <c r="C137" s="639" t="s">
        <v>352</v>
      </c>
      <c r="D137" s="640" t="s">
        <v>821</v>
      </c>
      <c r="E137" s="640" t="s">
        <v>934</v>
      </c>
      <c r="F137" s="639" t="s">
        <v>391</v>
      </c>
      <c r="G137" s="638"/>
      <c r="H137" s="1110">
        <v>1390</v>
      </c>
      <c r="I137" s="1110">
        <v>6750</v>
      </c>
      <c r="J137" s="643">
        <v>0</v>
      </c>
      <c r="K137" s="578">
        <f t="shared" si="15"/>
        <v>0</v>
      </c>
      <c r="L137" s="579">
        <f t="shared" si="13"/>
        <v>0</v>
      </c>
      <c r="M137" s="580">
        <f t="shared" si="14"/>
        <v>9382500</v>
      </c>
      <c r="N137" s="638"/>
      <c r="O137" s="638"/>
      <c r="P137" s="639" t="s">
        <v>761</v>
      </c>
      <c r="Q137" s="639" t="s">
        <v>336</v>
      </c>
      <c r="R137" s="639" t="s">
        <v>73</v>
      </c>
      <c r="S137" s="639" t="s">
        <v>152</v>
      </c>
    </row>
    <row r="138" spans="1:19" s="34" customFormat="1" ht="20.25" customHeight="1">
      <c r="A138" s="639" t="s">
        <v>351</v>
      </c>
      <c r="B138" s="638" t="s">
        <v>1263</v>
      </c>
      <c r="C138" s="639" t="s">
        <v>352</v>
      </c>
      <c r="D138" s="640" t="s">
        <v>821</v>
      </c>
      <c r="E138" s="640" t="s">
        <v>934</v>
      </c>
      <c r="F138" s="639" t="s">
        <v>393</v>
      </c>
      <c r="G138" s="638"/>
      <c r="H138" s="1110">
        <v>1390</v>
      </c>
      <c r="I138" s="1110">
        <v>6750</v>
      </c>
      <c r="J138" s="643">
        <v>0</v>
      </c>
      <c r="K138" s="578">
        <f t="shared" si="15"/>
        <v>0</v>
      </c>
      <c r="L138" s="579">
        <f t="shared" si="13"/>
        <v>0</v>
      </c>
      <c r="M138" s="580">
        <f t="shared" si="14"/>
        <v>9382500</v>
      </c>
      <c r="N138" s="638"/>
      <c r="O138" s="638"/>
      <c r="P138" s="639" t="s">
        <v>761</v>
      </c>
      <c r="Q138" s="639" t="s">
        <v>336</v>
      </c>
      <c r="R138" s="639" t="s">
        <v>73</v>
      </c>
      <c r="S138" s="639" t="s">
        <v>152</v>
      </c>
    </row>
    <row r="139" spans="1:19" s="34" customFormat="1" ht="20.25" customHeight="1">
      <c r="A139" s="639" t="s">
        <v>351</v>
      </c>
      <c r="B139" s="638" t="s">
        <v>1263</v>
      </c>
      <c r="C139" s="639" t="s">
        <v>352</v>
      </c>
      <c r="D139" s="640" t="s">
        <v>821</v>
      </c>
      <c r="E139" s="640" t="s">
        <v>934</v>
      </c>
      <c r="F139" s="639" t="s">
        <v>71</v>
      </c>
      <c r="G139" s="638"/>
      <c r="H139" s="1110">
        <v>1390</v>
      </c>
      <c r="I139" s="1110">
        <v>32449</v>
      </c>
      <c r="J139" s="643">
        <v>0</v>
      </c>
      <c r="K139" s="578">
        <f t="shared" si="15"/>
        <v>0</v>
      </c>
      <c r="L139" s="579">
        <f t="shared" si="13"/>
        <v>0</v>
      </c>
      <c r="M139" s="580">
        <f t="shared" si="14"/>
        <v>45104110</v>
      </c>
      <c r="N139" s="638"/>
      <c r="O139" s="638"/>
      <c r="P139" s="639" t="s">
        <v>761</v>
      </c>
      <c r="Q139" s="639" t="s">
        <v>271</v>
      </c>
      <c r="R139" s="639" t="s">
        <v>73</v>
      </c>
      <c r="S139" s="639" t="s">
        <v>152</v>
      </c>
    </row>
    <row r="140" spans="1:19" s="34" customFormat="1" ht="20.25" customHeight="1">
      <c r="A140" s="639" t="s">
        <v>351</v>
      </c>
      <c r="B140" s="638" t="s">
        <v>2936</v>
      </c>
      <c r="C140" s="639" t="s">
        <v>352</v>
      </c>
      <c r="D140" s="640" t="s">
        <v>821</v>
      </c>
      <c r="E140" s="640" t="s">
        <v>495</v>
      </c>
      <c r="F140" s="639" t="s">
        <v>402</v>
      </c>
      <c r="G140" s="638"/>
      <c r="H140" s="1110">
        <v>514</v>
      </c>
      <c r="I140" s="1110">
        <v>117000</v>
      </c>
      <c r="J140" s="643">
        <v>36.4</v>
      </c>
      <c r="K140" s="578">
        <f t="shared" si="15"/>
        <v>18709.599999999999</v>
      </c>
      <c r="L140" s="579">
        <f t="shared" si="13"/>
        <v>18.709599999999998</v>
      </c>
      <c r="M140" s="580">
        <f t="shared" si="14"/>
        <v>60138000</v>
      </c>
      <c r="N140" s="638"/>
      <c r="O140" s="638"/>
      <c r="P140" s="639" t="s">
        <v>761</v>
      </c>
      <c r="Q140" s="639" t="s">
        <v>403</v>
      </c>
      <c r="R140" s="639" t="s">
        <v>60</v>
      </c>
      <c r="S140" s="639" t="s">
        <v>152</v>
      </c>
    </row>
    <row r="141" spans="1:19" s="34" customFormat="1" ht="20.25" customHeight="1">
      <c r="A141" s="639" t="s">
        <v>351</v>
      </c>
      <c r="B141" s="638" t="s">
        <v>2918</v>
      </c>
      <c r="C141" s="639" t="s">
        <v>352</v>
      </c>
      <c r="D141" s="640" t="s">
        <v>821</v>
      </c>
      <c r="E141" s="640" t="s">
        <v>495</v>
      </c>
      <c r="F141" s="639" t="s">
        <v>402</v>
      </c>
      <c r="G141" s="638"/>
      <c r="H141" s="1110">
        <v>514</v>
      </c>
      <c r="I141" s="1110">
        <v>117433</v>
      </c>
      <c r="J141" s="643">
        <v>36.4</v>
      </c>
      <c r="K141" s="578">
        <f t="shared" si="15"/>
        <v>18709.599999999999</v>
      </c>
      <c r="L141" s="579">
        <f t="shared" si="13"/>
        <v>18.709599999999998</v>
      </c>
      <c r="M141" s="580">
        <f t="shared" si="14"/>
        <v>60360562</v>
      </c>
      <c r="N141" s="638"/>
      <c r="O141" s="638"/>
      <c r="P141" s="639" t="s">
        <v>761</v>
      </c>
      <c r="Q141" s="639" t="s">
        <v>403</v>
      </c>
      <c r="R141" s="639" t="s">
        <v>60</v>
      </c>
      <c r="S141" s="639" t="s">
        <v>152</v>
      </c>
    </row>
    <row r="142" spans="1:19" s="34" customFormat="1" ht="20.25" customHeight="1">
      <c r="A142" s="639" t="s">
        <v>351</v>
      </c>
      <c r="B142" s="638" t="s">
        <v>2918</v>
      </c>
      <c r="C142" s="639" t="s">
        <v>352</v>
      </c>
      <c r="D142" s="640" t="s">
        <v>821</v>
      </c>
      <c r="E142" s="640" t="s">
        <v>495</v>
      </c>
      <c r="F142" s="639" t="s">
        <v>442</v>
      </c>
      <c r="G142" s="638"/>
      <c r="H142" s="1110">
        <v>685</v>
      </c>
      <c r="I142" s="1110">
        <v>663</v>
      </c>
      <c r="J142" s="643">
        <v>0</v>
      </c>
      <c r="K142" s="578">
        <f t="shared" si="15"/>
        <v>0</v>
      </c>
      <c r="L142" s="579">
        <f t="shared" si="13"/>
        <v>0</v>
      </c>
      <c r="M142" s="580">
        <f t="shared" si="14"/>
        <v>454155</v>
      </c>
      <c r="N142" s="638"/>
      <c r="O142" s="638"/>
      <c r="P142" s="639" t="s">
        <v>761</v>
      </c>
      <c r="Q142" s="639" t="s">
        <v>336</v>
      </c>
      <c r="R142" s="639" t="s">
        <v>73</v>
      </c>
      <c r="S142" s="639" t="s">
        <v>152</v>
      </c>
    </row>
    <row r="143" spans="1:19" s="34" customFormat="1" ht="20.25" customHeight="1">
      <c r="A143" s="639" t="s">
        <v>857</v>
      </c>
      <c r="B143" s="638" t="s">
        <v>2770</v>
      </c>
      <c r="C143" s="639" t="s">
        <v>64</v>
      </c>
      <c r="D143" s="640" t="s">
        <v>821</v>
      </c>
      <c r="E143" s="640" t="s">
        <v>934</v>
      </c>
      <c r="F143" s="639" t="s">
        <v>67</v>
      </c>
      <c r="G143" s="638"/>
      <c r="H143" s="1110">
        <v>1049</v>
      </c>
      <c r="I143" s="1110">
        <v>91000</v>
      </c>
      <c r="J143" s="643">
        <v>41</v>
      </c>
      <c r="K143" s="578">
        <f t="shared" si="15"/>
        <v>43009</v>
      </c>
      <c r="L143" s="579">
        <f t="shared" si="13"/>
        <v>43.009</v>
      </c>
      <c r="M143" s="580">
        <f t="shared" si="14"/>
        <v>95459000</v>
      </c>
      <c r="N143" s="638"/>
      <c r="O143" s="638"/>
      <c r="P143" s="639" t="s">
        <v>284</v>
      </c>
      <c r="Q143" s="639" t="s">
        <v>403</v>
      </c>
      <c r="R143" s="639" t="s">
        <v>68</v>
      </c>
      <c r="S143" s="639" t="s">
        <v>109</v>
      </c>
    </row>
    <row r="144" spans="1:19" s="34" customFormat="1" ht="20.25" customHeight="1">
      <c r="A144" s="639" t="s">
        <v>857</v>
      </c>
      <c r="B144" s="638" t="s">
        <v>2770</v>
      </c>
      <c r="C144" s="639" t="s">
        <v>64</v>
      </c>
      <c r="D144" s="640" t="s">
        <v>821</v>
      </c>
      <c r="E144" s="640" t="s">
        <v>934</v>
      </c>
      <c r="F144" s="639" t="s">
        <v>588</v>
      </c>
      <c r="G144" s="638"/>
      <c r="H144" s="1110">
        <v>949</v>
      </c>
      <c r="I144" s="1110">
        <v>23334</v>
      </c>
      <c r="J144" s="643">
        <v>15</v>
      </c>
      <c r="K144" s="578">
        <f t="shared" si="15"/>
        <v>14235</v>
      </c>
      <c r="L144" s="579">
        <f t="shared" si="13"/>
        <v>14.234999999999999</v>
      </c>
      <c r="M144" s="580">
        <f t="shared" si="14"/>
        <v>22143966</v>
      </c>
      <c r="N144" s="638"/>
      <c r="O144" s="638"/>
      <c r="P144" s="639" t="s">
        <v>284</v>
      </c>
      <c r="Q144" s="639" t="s">
        <v>270</v>
      </c>
      <c r="R144" s="639" t="s">
        <v>68</v>
      </c>
      <c r="S144" s="639" t="s">
        <v>109</v>
      </c>
    </row>
    <row r="145" spans="1:19" s="34" customFormat="1" ht="20.25" customHeight="1">
      <c r="A145" s="639" t="s">
        <v>110</v>
      </c>
      <c r="B145" s="638" t="s">
        <v>1981</v>
      </c>
      <c r="C145" s="639" t="s">
        <v>64</v>
      </c>
      <c r="D145" s="640" t="s">
        <v>821</v>
      </c>
      <c r="E145" s="640" t="s">
        <v>934</v>
      </c>
      <c r="F145" s="639" t="s">
        <v>432</v>
      </c>
      <c r="G145" s="638"/>
      <c r="H145" s="1110">
        <v>2</v>
      </c>
      <c r="I145" s="1110">
        <v>17820</v>
      </c>
      <c r="J145" s="643">
        <v>0</v>
      </c>
      <c r="K145" s="578">
        <f t="shared" si="15"/>
        <v>0</v>
      </c>
      <c r="L145" s="579">
        <f t="shared" si="13"/>
        <v>0</v>
      </c>
      <c r="M145" s="580">
        <f t="shared" si="14"/>
        <v>35640</v>
      </c>
      <c r="N145" s="638"/>
      <c r="O145" s="638" t="s">
        <v>1987</v>
      </c>
      <c r="P145" s="639" t="s">
        <v>284</v>
      </c>
      <c r="Q145" s="639" t="s">
        <v>280</v>
      </c>
      <c r="R145" s="639" t="s">
        <v>73</v>
      </c>
      <c r="S145" s="639" t="s">
        <v>152</v>
      </c>
    </row>
    <row r="146" spans="1:19" s="34" customFormat="1" ht="20.25" customHeight="1">
      <c r="A146" s="639" t="s">
        <v>110</v>
      </c>
      <c r="B146" s="638" t="s">
        <v>1981</v>
      </c>
      <c r="C146" s="639" t="s">
        <v>64</v>
      </c>
      <c r="D146" s="640" t="s">
        <v>821</v>
      </c>
      <c r="E146" s="640" t="s">
        <v>934</v>
      </c>
      <c r="F146" s="639" t="s">
        <v>447</v>
      </c>
      <c r="G146" s="638"/>
      <c r="H146" s="1110">
        <v>180</v>
      </c>
      <c r="I146" s="1110">
        <v>75240</v>
      </c>
      <c r="J146" s="643">
        <v>0</v>
      </c>
      <c r="K146" s="578">
        <f t="shared" si="15"/>
        <v>0</v>
      </c>
      <c r="L146" s="579">
        <f t="shared" si="13"/>
        <v>0</v>
      </c>
      <c r="M146" s="580">
        <f t="shared" si="14"/>
        <v>13543200</v>
      </c>
      <c r="N146" s="638"/>
      <c r="O146" s="638" t="s">
        <v>715</v>
      </c>
      <c r="P146" s="639" t="s">
        <v>284</v>
      </c>
      <c r="Q146" s="639" t="s">
        <v>278</v>
      </c>
      <c r="R146" s="639" t="s">
        <v>73</v>
      </c>
      <c r="S146" s="639" t="s">
        <v>152</v>
      </c>
    </row>
    <row r="147" spans="1:19" s="34" customFormat="1" ht="20.25" customHeight="1">
      <c r="A147" s="639" t="s">
        <v>436</v>
      </c>
      <c r="B147" s="638" t="s">
        <v>2107</v>
      </c>
      <c r="C147" s="639" t="s">
        <v>371</v>
      </c>
      <c r="D147" s="640" t="s">
        <v>821</v>
      </c>
      <c r="E147" s="640" t="s">
        <v>934</v>
      </c>
      <c r="F147" s="639" t="s">
        <v>423</v>
      </c>
      <c r="G147" s="638"/>
      <c r="H147" s="1110">
        <v>1394</v>
      </c>
      <c r="I147" s="1110">
        <v>400000</v>
      </c>
      <c r="J147" s="643">
        <v>0</v>
      </c>
      <c r="K147" s="578">
        <f t="shared" si="15"/>
        <v>0</v>
      </c>
      <c r="L147" s="579">
        <f t="shared" ref="L147:L210" si="16">IFERROR(K147/1000,"0")</f>
        <v>0</v>
      </c>
      <c r="M147" s="580">
        <f t="shared" si="14"/>
        <v>557600000</v>
      </c>
      <c r="N147" s="638"/>
      <c r="O147" s="638"/>
      <c r="P147" s="639" t="s">
        <v>483</v>
      </c>
      <c r="Q147" s="639" t="s">
        <v>374</v>
      </c>
      <c r="R147" s="639" t="s">
        <v>375</v>
      </c>
      <c r="S147" s="639" t="s">
        <v>213</v>
      </c>
    </row>
    <row r="148" spans="1:19" s="34" customFormat="1" ht="20.25" customHeight="1">
      <c r="A148" s="639" t="s">
        <v>235</v>
      </c>
      <c r="B148" s="638" t="s">
        <v>1050</v>
      </c>
      <c r="C148" s="639" t="s">
        <v>371</v>
      </c>
      <c r="D148" s="640" t="s">
        <v>821</v>
      </c>
      <c r="E148" s="640" t="s">
        <v>934</v>
      </c>
      <c r="F148" s="639" t="s">
        <v>423</v>
      </c>
      <c r="G148" s="638"/>
      <c r="H148" s="1110">
        <v>2</v>
      </c>
      <c r="I148" s="1110">
        <v>400000</v>
      </c>
      <c r="J148" s="643">
        <v>0</v>
      </c>
      <c r="K148" s="578">
        <f t="shared" si="15"/>
        <v>0</v>
      </c>
      <c r="L148" s="579">
        <f t="shared" si="16"/>
        <v>0</v>
      </c>
      <c r="M148" s="580">
        <f t="shared" si="14"/>
        <v>800000</v>
      </c>
      <c r="N148" s="638"/>
      <c r="O148" s="638"/>
      <c r="P148" s="639" t="s">
        <v>1407</v>
      </c>
      <c r="Q148" s="639" t="s">
        <v>374</v>
      </c>
      <c r="R148" s="639" t="s">
        <v>375</v>
      </c>
      <c r="S148" s="639" t="s">
        <v>213</v>
      </c>
    </row>
    <row r="149" spans="1:19" s="34" customFormat="1" ht="20.25" customHeight="1">
      <c r="A149" s="639" t="s">
        <v>129</v>
      </c>
      <c r="B149" s="638" t="s">
        <v>951</v>
      </c>
      <c r="C149" s="639" t="s">
        <v>399</v>
      </c>
      <c r="D149" s="640" t="s">
        <v>821</v>
      </c>
      <c r="E149" s="640" t="s">
        <v>934</v>
      </c>
      <c r="F149" s="639" t="s">
        <v>402</v>
      </c>
      <c r="G149" s="638"/>
      <c r="H149" s="1110">
        <v>880</v>
      </c>
      <c r="I149" s="1110">
        <v>156479</v>
      </c>
      <c r="J149" s="643">
        <v>36.4</v>
      </c>
      <c r="K149" s="578">
        <f t="shared" si="15"/>
        <v>32032</v>
      </c>
      <c r="L149" s="579">
        <f t="shared" si="16"/>
        <v>32.031999999999996</v>
      </c>
      <c r="M149" s="580">
        <f t="shared" si="14"/>
        <v>137701520</v>
      </c>
      <c r="N149" s="638"/>
      <c r="O149" s="638"/>
      <c r="P149" s="639" t="s">
        <v>3735</v>
      </c>
      <c r="Q149" s="639" t="s">
        <v>403</v>
      </c>
      <c r="R149" s="639" t="s">
        <v>60</v>
      </c>
      <c r="S149" s="639" t="s">
        <v>109</v>
      </c>
    </row>
    <row r="150" spans="1:19" s="34" customFormat="1" ht="20.25" customHeight="1">
      <c r="A150" s="639" t="s">
        <v>129</v>
      </c>
      <c r="B150" s="638" t="s">
        <v>951</v>
      </c>
      <c r="C150" s="639" t="s">
        <v>399</v>
      </c>
      <c r="D150" s="640" t="s">
        <v>821</v>
      </c>
      <c r="E150" s="640" t="s">
        <v>934</v>
      </c>
      <c r="F150" s="639" t="s">
        <v>517</v>
      </c>
      <c r="G150" s="638"/>
      <c r="H150" s="1110">
        <v>394</v>
      </c>
      <c r="I150" s="1110">
        <v>47566</v>
      </c>
      <c r="J150" s="643">
        <v>15.5</v>
      </c>
      <c r="K150" s="578">
        <f t="shared" si="15"/>
        <v>6107</v>
      </c>
      <c r="L150" s="579">
        <f t="shared" si="16"/>
        <v>6.1070000000000002</v>
      </c>
      <c r="M150" s="580">
        <f t="shared" si="14"/>
        <v>18741004</v>
      </c>
      <c r="N150" s="638"/>
      <c r="O150" s="638"/>
      <c r="P150" s="639" t="s">
        <v>3735</v>
      </c>
      <c r="Q150" s="639" t="s">
        <v>270</v>
      </c>
      <c r="R150" s="639" t="s">
        <v>60</v>
      </c>
      <c r="S150" s="639" t="s">
        <v>109</v>
      </c>
    </row>
    <row r="151" spans="1:19" s="34" customFormat="1" ht="20.25" customHeight="1">
      <c r="A151" s="639" t="s">
        <v>129</v>
      </c>
      <c r="B151" s="638" t="s">
        <v>951</v>
      </c>
      <c r="C151" s="639" t="s">
        <v>399</v>
      </c>
      <c r="D151" s="640" t="s">
        <v>821</v>
      </c>
      <c r="E151" s="640" t="s">
        <v>934</v>
      </c>
      <c r="F151" s="639" t="s">
        <v>267</v>
      </c>
      <c r="G151" s="638"/>
      <c r="H151" s="1110">
        <v>485</v>
      </c>
      <c r="I151" s="1110">
        <v>54000</v>
      </c>
      <c r="J151" s="643">
        <v>7.2</v>
      </c>
      <c r="K151" s="578">
        <f t="shared" si="15"/>
        <v>3492</v>
      </c>
      <c r="L151" s="579">
        <f t="shared" si="16"/>
        <v>3.492</v>
      </c>
      <c r="M151" s="580">
        <f t="shared" si="14"/>
        <v>26190000</v>
      </c>
      <c r="N151" s="638"/>
      <c r="O151" s="638"/>
      <c r="P151" s="639" t="s">
        <v>3735</v>
      </c>
      <c r="Q151" s="639" t="s">
        <v>344</v>
      </c>
      <c r="R151" s="639" t="s">
        <v>60</v>
      </c>
      <c r="S151" s="639" t="s">
        <v>109</v>
      </c>
    </row>
    <row r="152" spans="1:19" s="34" customFormat="1" ht="20.25" customHeight="1">
      <c r="A152" s="639" t="s">
        <v>398</v>
      </c>
      <c r="B152" s="638" t="s">
        <v>2049</v>
      </c>
      <c r="C152" s="639" t="s">
        <v>399</v>
      </c>
      <c r="D152" s="640" t="s">
        <v>821</v>
      </c>
      <c r="E152" s="640" t="s">
        <v>934</v>
      </c>
      <c r="F152" s="639" t="s">
        <v>1276</v>
      </c>
      <c r="G152" s="638"/>
      <c r="H152" s="1110">
        <v>554</v>
      </c>
      <c r="I152" s="1110">
        <v>322596</v>
      </c>
      <c r="J152" s="643">
        <v>31.4</v>
      </c>
      <c r="K152" s="578">
        <f t="shared" si="15"/>
        <v>17395.599999999999</v>
      </c>
      <c r="L152" s="579">
        <f t="shared" si="16"/>
        <v>17.395599999999998</v>
      </c>
      <c r="M152" s="580">
        <f t="shared" si="14"/>
        <v>178718184</v>
      </c>
      <c r="N152" s="638"/>
      <c r="O152" s="638"/>
      <c r="P152" s="639" t="s">
        <v>3735</v>
      </c>
      <c r="Q152" s="639" t="s">
        <v>343</v>
      </c>
      <c r="R152" s="639" t="s">
        <v>60</v>
      </c>
      <c r="S152" s="639"/>
    </row>
    <row r="153" spans="1:19" s="34" customFormat="1" ht="20.25" customHeight="1">
      <c r="A153" s="639" t="s">
        <v>398</v>
      </c>
      <c r="B153" s="638" t="s">
        <v>3736</v>
      </c>
      <c r="C153" s="639" t="s">
        <v>399</v>
      </c>
      <c r="D153" s="640" t="s">
        <v>821</v>
      </c>
      <c r="E153" s="640" t="s">
        <v>934</v>
      </c>
      <c r="F153" s="639" t="s">
        <v>1101</v>
      </c>
      <c r="G153" s="638"/>
      <c r="H153" s="1110">
        <v>554</v>
      </c>
      <c r="I153" s="1110">
        <v>205263</v>
      </c>
      <c r="J153" s="643">
        <v>41.8</v>
      </c>
      <c r="K153" s="578">
        <f t="shared" si="15"/>
        <v>23157.199999999997</v>
      </c>
      <c r="L153" s="579">
        <f t="shared" si="16"/>
        <v>23.157199999999996</v>
      </c>
      <c r="M153" s="580">
        <f t="shared" si="14"/>
        <v>113715702</v>
      </c>
      <c r="N153" s="638"/>
      <c r="O153" s="638"/>
      <c r="P153" s="639" t="s">
        <v>3735</v>
      </c>
      <c r="Q153" s="639" t="s">
        <v>403</v>
      </c>
      <c r="R153" s="639" t="s">
        <v>60</v>
      </c>
      <c r="S153" s="639"/>
    </row>
    <row r="154" spans="1:19" s="34" customFormat="1" ht="20.25" customHeight="1">
      <c r="A154" s="639" t="s">
        <v>129</v>
      </c>
      <c r="B154" s="638" t="s">
        <v>2050</v>
      </c>
      <c r="C154" s="639" t="s">
        <v>399</v>
      </c>
      <c r="D154" s="640" t="s">
        <v>821</v>
      </c>
      <c r="E154" s="640" t="s">
        <v>934</v>
      </c>
      <c r="F154" s="639" t="s">
        <v>2600</v>
      </c>
      <c r="G154" s="638"/>
      <c r="H154" s="1110">
        <v>404</v>
      </c>
      <c r="I154" s="1110">
        <v>125000</v>
      </c>
      <c r="J154" s="643">
        <v>24</v>
      </c>
      <c r="K154" s="578">
        <f t="shared" si="15"/>
        <v>9696</v>
      </c>
      <c r="L154" s="579">
        <f t="shared" si="16"/>
        <v>9.6959999999999997</v>
      </c>
      <c r="M154" s="580">
        <f t="shared" si="14"/>
        <v>50500000</v>
      </c>
      <c r="N154" s="638"/>
      <c r="O154" s="638"/>
      <c r="P154" s="639" t="s">
        <v>90</v>
      </c>
      <c r="Q154" s="639" t="s">
        <v>341</v>
      </c>
      <c r="R154" s="639" t="s">
        <v>60</v>
      </c>
      <c r="S154" s="639"/>
    </row>
    <row r="155" spans="1:19" s="34" customFormat="1" ht="20.25" customHeight="1">
      <c r="A155" s="639" t="s">
        <v>129</v>
      </c>
      <c r="B155" s="638" t="s">
        <v>2053</v>
      </c>
      <c r="C155" s="639" t="s">
        <v>399</v>
      </c>
      <c r="D155" s="640" t="s">
        <v>821</v>
      </c>
      <c r="E155" s="640" t="s">
        <v>934</v>
      </c>
      <c r="F155" s="639" t="s">
        <v>2600</v>
      </c>
      <c r="G155" s="638"/>
      <c r="H155" s="1110">
        <v>932</v>
      </c>
      <c r="I155" s="1110">
        <v>125000</v>
      </c>
      <c r="J155" s="643">
        <v>24</v>
      </c>
      <c r="K155" s="578">
        <f t="shared" si="15"/>
        <v>22368</v>
      </c>
      <c r="L155" s="579">
        <f t="shared" si="16"/>
        <v>22.367999999999999</v>
      </c>
      <c r="M155" s="580">
        <f t="shared" si="14"/>
        <v>116500000</v>
      </c>
      <c r="N155" s="638"/>
      <c r="O155" s="638"/>
      <c r="P155" s="639" t="s">
        <v>3735</v>
      </c>
      <c r="Q155" s="639" t="s">
        <v>341</v>
      </c>
      <c r="R155" s="639" t="s">
        <v>60</v>
      </c>
      <c r="S155" s="639"/>
    </row>
    <row r="156" spans="1:19" s="34" customFormat="1" ht="20.25" customHeight="1">
      <c r="A156" s="639" t="s">
        <v>41</v>
      </c>
      <c r="B156" s="638" t="s">
        <v>2811</v>
      </c>
      <c r="C156" s="639" t="s">
        <v>2812</v>
      </c>
      <c r="D156" s="640" t="s">
        <v>821</v>
      </c>
      <c r="E156" s="640" t="s">
        <v>934</v>
      </c>
      <c r="F156" s="639" t="s">
        <v>697</v>
      </c>
      <c r="G156" s="638"/>
      <c r="H156" s="1110">
        <v>510</v>
      </c>
      <c r="I156" s="1110">
        <v>53100</v>
      </c>
      <c r="J156" s="643">
        <v>0</v>
      </c>
      <c r="K156" s="578">
        <f t="shared" si="15"/>
        <v>0</v>
      </c>
      <c r="L156" s="579">
        <f t="shared" si="16"/>
        <v>0</v>
      </c>
      <c r="M156" s="580">
        <f t="shared" si="14"/>
        <v>27081000</v>
      </c>
      <c r="N156" s="638"/>
      <c r="O156" s="638"/>
      <c r="P156" s="639" t="s">
        <v>1163</v>
      </c>
      <c r="Q156" s="639" t="s">
        <v>271</v>
      </c>
      <c r="R156" s="639" t="s">
        <v>73</v>
      </c>
      <c r="S156" s="639" t="s">
        <v>109</v>
      </c>
    </row>
    <row r="157" spans="1:19" s="34" customFormat="1" ht="20.25" customHeight="1">
      <c r="A157" s="639" t="s">
        <v>41</v>
      </c>
      <c r="B157" s="638" t="s">
        <v>2811</v>
      </c>
      <c r="C157" s="639" t="s">
        <v>2812</v>
      </c>
      <c r="D157" s="640" t="s">
        <v>821</v>
      </c>
      <c r="E157" s="640" t="s">
        <v>934</v>
      </c>
      <c r="F157" s="639" t="s">
        <v>619</v>
      </c>
      <c r="G157" s="638"/>
      <c r="H157" s="1110">
        <v>510</v>
      </c>
      <c r="I157" s="1110">
        <v>10850</v>
      </c>
      <c r="J157" s="643">
        <v>0</v>
      </c>
      <c r="K157" s="578">
        <f t="shared" si="15"/>
        <v>0</v>
      </c>
      <c r="L157" s="579">
        <f t="shared" si="16"/>
        <v>0</v>
      </c>
      <c r="M157" s="580">
        <f t="shared" si="14"/>
        <v>5533500</v>
      </c>
      <c r="N157" s="638"/>
      <c r="O157" s="638"/>
      <c r="P157" s="639" t="s">
        <v>1163</v>
      </c>
      <c r="Q157" s="639" t="s">
        <v>2803</v>
      </c>
      <c r="R157" s="639" t="s">
        <v>73</v>
      </c>
      <c r="S157" s="639" t="s">
        <v>109</v>
      </c>
    </row>
    <row r="158" spans="1:19" s="34" customFormat="1" ht="20.25" customHeight="1">
      <c r="A158" s="639" t="s">
        <v>41</v>
      </c>
      <c r="B158" s="638" t="s">
        <v>2811</v>
      </c>
      <c r="C158" s="639" t="s">
        <v>2812</v>
      </c>
      <c r="D158" s="640" t="s">
        <v>821</v>
      </c>
      <c r="E158" s="640" t="s">
        <v>934</v>
      </c>
      <c r="F158" s="639" t="s">
        <v>348</v>
      </c>
      <c r="G158" s="638"/>
      <c r="H158" s="1110">
        <v>1020</v>
      </c>
      <c r="I158" s="1110">
        <v>7200</v>
      </c>
      <c r="J158" s="643">
        <v>0</v>
      </c>
      <c r="K158" s="578">
        <f t="shared" si="15"/>
        <v>0</v>
      </c>
      <c r="L158" s="579">
        <f t="shared" si="16"/>
        <v>0</v>
      </c>
      <c r="M158" s="580">
        <f t="shared" si="14"/>
        <v>7344000</v>
      </c>
      <c r="N158" s="638"/>
      <c r="O158" s="638"/>
      <c r="P158" s="639" t="s">
        <v>1163</v>
      </c>
      <c r="Q158" s="639" t="s">
        <v>2803</v>
      </c>
      <c r="R158" s="639" t="s">
        <v>73</v>
      </c>
      <c r="S158" s="639" t="s">
        <v>109</v>
      </c>
    </row>
    <row r="159" spans="1:19" s="34" customFormat="1" ht="20.25" customHeight="1">
      <c r="A159" s="639" t="s">
        <v>41</v>
      </c>
      <c r="B159" s="638" t="s">
        <v>2811</v>
      </c>
      <c r="C159" s="639" t="s">
        <v>2812</v>
      </c>
      <c r="D159" s="640" t="s">
        <v>821</v>
      </c>
      <c r="E159" s="640" t="s">
        <v>934</v>
      </c>
      <c r="F159" s="639" t="s">
        <v>349</v>
      </c>
      <c r="G159" s="638"/>
      <c r="H159" s="1110">
        <v>1020</v>
      </c>
      <c r="I159" s="1110">
        <v>7200</v>
      </c>
      <c r="J159" s="643">
        <v>0</v>
      </c>
      <c r="K159" s="578">
        <f t="shared" si="15"/>
        <v>0</v>
      </c>
      <c r="L159" s="579">
        <f t="shared" si="16"/>
        <v>0</v>
      </c>
      <c r="M159" s="580">
        <f t="shared" si="14"/>
        <v>7344000</v>
      </c>
      <c r="N159" s="638"/>
      <c r="O159" s="638"/>
      <c r="P159" s="639" t="s">
        <v>1163</v>
      </c>
      <c r="Q159" s="639" t="s">
        <v>2803</v>
      </c>
      <c r="R159" s="639" t="s">
        <v>73</v>
      </c>
      <c r="S159" s="639" t="s">
        <v>109</v>
      </c>
    </row>
    <row r="160" spans="1:19" s="34" customFormat="1" ht="20.25" customHeight="1">
      <c r="A160" s="639" t="s">
        <v>2705</v>
      </c>
      <c r="B160" s="638" t="s">
        <v>2706</v>
      </c>
      <c r="C160" s="639" t="s">
        <v>1086</v>
      </c>
      <c r="D160" s="640" t="s">
        <v>821</v>
      </c>
      <c r="E160" s="640" t="s">
        <v>934</v>
      </c>
      <c r="F160" s="639" t="s">
        <v>1691</v>
      </c>
      <c r="G160" s="638"/>
      <c r="H160" s="1110">
        <v>100</v>
      </c>
      <c r="I160" s="1110">
        <v>23400</v>
      </c>
      <c r="J160" s="643">
        <v>0</v>
      </c>
      <c r="K160" s="578">
        <f t="shared" si="15"/>
        <v>0</v>
      </c>
      <c r="L160" s="579">
        <f t="shared" si="16"/>
        <v>0</v>
      </c>
      <c r="M160" s="580">
        <f t="shared" si="14"/>
        <v>2340000</v>
      </c>
      <c r="N160" s="638"/>
      <c r="O160" s="638"/>
      <c r="P160" s="639" t="s">
        <v>1361</v>
      </c>
      <c r="Q160" s="639" t="s">
        <v>358</v>
      </c>
      <c r="R160" s="639" t="s">
        <v>73</v>
      </c>
      <c r="S160" s="639" t="s">
        <v>109</v>
      </c>
    </row>
    <row r="161" spans="1:19" s="34" customFormat="1" ht="20.25" customHeight="1">
      <c r="A161" s="639" t="s">
        <v>2705</v>
      </c>
      <c r="B161" s="638" t="s">
        <v>2706</v>
      </c>
      <c r="C161" s="639" t="s">
        <v>1086</v>
      </c>
      <c r="D161" s="640" t="s">
        <v>821</v>
      </c>
      <c r="E161" s="640" t="s">
        <v>934</v>
      </c>
      <c r="F161" s="639" t="s">
        <v>1697</v>
      </c>
      <c r="G161" s="638"/>
      <c r="H161" s="1110">
        <v>100</v>
      </c>
      <c r="I161" s="1110">
        <v>36000</v>
      </c>
      <c r="J161" s="643">
        <v>0</v>
      </c>
      <c r="K161" s="578">
        <f t="shared" si="15"/>
        <v>0</v>
      </c>
      <c r="L161" s="579">
        <f t="shared" si="16"/>
        <v>0</v>
      </c>
      <c r="M161" s="580">
        <f t="shared" ref="M161:M224" si="17">I161*H161</f>
        <v>3600000</v>
      </c>
      <c r="N161" s="638"/>
      <c r="O161" s="638"/>
      <c r="P161" s="639" t="s">
        <v>1361</v>
      </c>
      <c r="Q161" s="639" t="s">
        <v>358</v>
      </c>
      <c r="R161" s="639" t="s">
        <v>73</v>
      </c>
      <c r="S161" s="639" t="s">
        <v>109</v>
      </c>
    </row>
    <row r="162" spans="1:19" s="34" customFormat="1" ht="20.25" customHeight="1">
      <c r="A162" s="639" t="s">
        <v>2705</v>
      </c>
      <c r="B162" s="638" t="s">
        <v>2706</v>
      </c>
      <c r="C162" s="639" t="s">
        <v>1086</v>
      </c>
      <c r="D162" s="640" t="s">
        <v>821</v>
      </c>
      <c r="E162" s="640" t="s">
        <v>934</v>
      </c>
      <c r="F162" s="639" t="s">
        <v>1693</v>
      </c>
      <c r="G162" s="638"/>
      <c r="H162" s="1110">
        <v>100</v>
      </c>
      <c r="I162" s="1110">
        <v>42300</v>
      </c>
      <c r="J162" s="643">
        <v>0</v>
      </c>
      <c r="K162" s="578">
        <f t="shared" si="15"/>
        <v>0</v>
      </c>
      <c r="L162" s="579">
        <f t="shared" si="16"/>
        <v>0</v>
      </c>
      <c r="M162" s="580">
        <f t="shared" si="17"/>
        <v>4230000</v>
      </c>
      <c r="N162" s="638"/>
      <c r="O162" s="638"/>
      <c r="P162" s="639" t="s">
        <v>1361</v>
      </c>
      <c r="Q162" s="639" t="s">
        <v>358</v>
      </c>
      <c r="R162" s="639" t="s">
        <v>73</v>
      </c>
      <c r="S162" s="639" t="s">
        <v>109</v>
      </c>
    </row>
    <row r="163" spans="1:19" s="34" customFormat="1" ht="20.25" customHeight="1">
      <c r="A163" s="639" t="s">
        <v>806</v>
      </c>
      <c r="B163" s="638" t="s">
        <v>3737</v>
      </c>
      <c r="C163" s="639" t="s">
        <v>371</v>
      </c>
      <c r="D163" s="640" t="s">
        <v>821</v>
      </c>
      <c r="E163" s="640" t="s">
        <v>934</v>
      </c>
      <c r="F163" s="639" t="s">
        <v>959</v>
      </c>
      <c r="G163" s="638"/>
      <c r="H163" s="1110">
        <v>112</v>
      </c>
      <c r="I163" s="1110">
        <v>181402</v>
      </c>
      <c r="J163" s="643">
        <v>40</v>
      </c>
      <c r="K163" s="578">
        <f t="shared" si="15"/>
        <v>4480</v>
      </c>
      <c r="L163" s="579">
        <f t="shared" si="16"/>
        <v>4.4800000000000004</v>
      </c>
      <c r="M163" s="580">
        <f t="shared" si="17"/>
        <v>20317024</v>
      </c>
      <c r="N163" s="638"/>
      <c r="O163" s="638" t="s">
        <v>611</v>
      </c>
      <c r="P163" s="639" t="s">
        <v>1273</v>
      </c>
      <c r="Q163" s="639" t="s">
        <v>364</v>
      </c>
      <c r="R163" s="639" t="s">
        <v>68</v>
      </c>
      <c r="S163" s="639" t="s">
        <v>237</v>
      </c>
    </row>
    <row r="164" spans="1:19" s="34" customFormat="1" ht="20.25" customHeight="1">
      <c r="A164" s="639" t="s">
        <v>455</v>
      </c>
      <c r="B164" s="638" t="s">
        <v>2829</v>
      </c>
      <c r="C164" s="639" t="s">
        <v>472</v>
      </c>
      <c r="D164" s="640" t="s">
        <v>821</v>
      </c>
      <c r="E164" s="640" t="s">
        <v>934</v>
      </c>
      <c r="F164" s="639" t="s">
        <v>619</v>
      </c>
      <c r="G164" s="638"/>
      <c r="H164" s="1110">
        <v>755</v>
      </c>
      <c r="I164" s="1110">
        <v>10124</v>
      </c>
      <c r="J164" s="643">
        <v>0</v>
      </c>
      <c r="K164" s="578">
        <f t="shared" si="15"/>
        <v>0</v>
      </c>
      <c r="L164" s="579">
        <f t="shared" si="16"/>
        <v>0</v>
      </c>
      <c r="M164" s="580">
        <f t="shared" si="17"/>
        <v>7643620</v>
      </c>
      <c r="N164" s="638"/>
      <c r="O164" s="638" t="s">
        <v>2830</v>
      </c>
      <c r="P164" s="639" t="s">
        <v>372</v>
      </c>
      <c r="Q164" s="639" t="s">
        <v>336</v>
      </c>
      <c r="R164" s="639" t="s">
        <v>73</v>
      </c>
      <c r="S164" s="639" t="s">
        <v>109</v>
      </c>
    </row>
    <row r="165" spans="1:19" s="34" customFormat="1" ht="20.25" customHeight="1">
      <c r="A165" s="639" t="s">
        <v>455</v>
      </c>
      <c r="B165" s="638" t="s">
        <v>2829</v>
      </c>
      <c r="C165" s="639" t="s">
        <v>472</v>
      </c>
      <c r="D165" s="640" t="s">
        <v>821</v>
      </c>
      <c r="E165" s="640" t="s">
        <v>934</v>
      </c>
      <c r="F165" s="639" t="s">
        <v>442</v>
      </c>
      <c r="G165" s="638"/>
      <c r="H165" s="1110">
        <v>655</v>
      </c>
      <c r="I165" s="1110">
        <v>579</v>
      </c>
      <c r="J165" s="643">
        <v>0</v>
      </c>
      <c r="K165" s="578">
        <f t="shared" si="15"/>
        <v>0</v>
      </c>
      <c r="L165" s="579">
        <f t="shared" si="16"/>
        <v>0</v>
      </c>
      <c r="M165" s="580">
        <f t="shared" si="17"/>
        <v>379245</v>
      </c>
      <c r="N165" s="638"/>
      <c r="O165" s="638" t="s">
        <v>2830</v>
      </c>
      <c r="P165" s="639" t="s">
        <v>372</v>
      </c>
      <c r="Q165" s="639" t="s">
        <v>336</v>
      </c>
      <c r="R165" s="639" t="s">
        <v>73</v>
      </c>
      <c r="S165" s="639" t="s">
        <v>109</v>
      </c>
    </row>
    <row r="166" spans="1:19" s="34" customFormat="1" ht="20.25" customHeight="1">
      <c r="A166" s="639" t="s">
        <v>455</v>
      </c>
      <c r="B166" s="638" t="s">
        <v>2829</v>
      </c>
      <c r="C166" s="639" t="s">
        <v>472</v>
      </c>
      <c r="D166" s="640" t="s">
        <v>821</v>
      </c>
      <c r="E166" s="640" t="s">
        <v>952</v>
      </c>
      <c r="F166" s="639" t="s">
        <v>81</v>
      </c>
      <c r="G166" s="638"/>
      <c r="H166" s="1110">
        <v>755</v>
      </c>
      <c r="I166" s="1110">
        <v>4050</v>
      </c>
      <c r="J166" s="643">
        <v>0</v>
      </c>
      <c r="K166" s="578">
        <f t="shared" si="15"/>
        <v>0</v>
      </c>
      <c r="L166" s="579">
        <f t="shared" si="16"/>
        <v>0</v>
      </c>
      <c r="M166" s="580">
        <f t="shared" si="17"/>
        <v>3057750</v>
      </c>
      <c r="N166" s="638"/>
      <c r="O166" s="638" t="s">
        <v>2830</v>
      </c>
      <c r="P166" s="639" t="s">
        <v>372</v>
      </c>
      <c r="Q166" s="639" t="s">
        <v>336</v>
      </c>
      <c r="R166" s="639" t="s">
        <v>73</v>
      </c>
      <c r="S166" s="639" t="s">
        <v>109</v>
      </c>
    </row>
    <row r="167" spans="1:19" s="34" customFormat="1" ht="20.25" customHeight="1">
      <c r="A167" s="639" t="s">
        <v>455</v>
      </c>
      <c r="B167" s="638" t="s">
        <v>2829</v>
      </c>
      <c r="C167" s="639" t="s">
        <v>472</v>
      </c>
      <c r="D167" s="640" t="s">
        <v>821</v>
      </c>
      <c r="E167" s="640" t="s">
        <v>934</v>
      </c>
      <c r="F167" s="639" t="s">
        <v>385</v>
      </c>
      <c r="G167" s="638"/>
      <c r="H167" s="1110">
        <v>755</v>
      </c>
      <c r="I167" s="1110">
        <v>694</v>
      </c>
      <c r="J167" s="643">
        <v>0</v>
      </c>
      <c r="K167" s="578">
        <f t="shared" si="15"/>
        <v>0</v>
      </c>
      <c r="L167" s="579">
        <f t="shared" si="16"/>
        <v>0</v>
      </c>
      <c r="M167" s="580">
        <f t="shared" si="17"/>
        <v>523970</v>
      </c>
      <c r="N167" s="638"/>
      <c r="O167" s="638" t="s">
        <v>2830</v>
      </c>
      <c r="P167" s="639" t="s">
        <v>372</v>
      </c>
      <c r="Q167" s="639" t="s">
        <v>336</v>
      </c>
      <c r="R167" s="639" t="s">
        <v>73</v>
      </c>
      <c r="S167" s="639" t="s">
        <v>109</v>
      </c>
    </row>
    <row r="168" spans="1:19" s="34" customFormat="1" ht="20.25" customHeight="1">
      <c r="A168" s="639" t="s">
        <v>455</v>
      </c>
      <c r="B168" s="638" t="s">
        <v>2829</v>
      </c>
      <c r="C168" s="639" t="s">
        <v>472</v>
      </c>
      <c r="D168" s="640" t="s">
        <v>821</v>
      </c>
      <c r="E168" s="640" t="s">
        <v>952</v>
      </c>
      <c r="F168" s="639" t="s">
        <v>84</v>
      </c>
      <c r="G168" s="638"/>
      <c r="H168" s="1110">
        <v>755</v>
      </c>
      <c r="I168" s="1110">
        <v>5554</v>
      </c>
      <c r="J168" s="643">
        <v>0</v>
      </c>
      <c r="K168" s="578">
        <f t="shared" si="15"/>
        <v>0</v>
      </c>
      <c r="L168" s="579">
        <f t="shared" si="16"/>
        <v>0</v>
      </c>
      <c r="M168" s="580">
        <f t="shared" si="17"/>
        <v>4193270</v>
      </c>
      <c r="N168" s="638"/>
      <c r="O168" s="638" t="s">
        <v>2830</v>
      </c>
      <c r="P168" s="639" t="s">
        <v>372</v>
      </c>
      <c r="Q168" s="639" t="s">
        <v>336</v>
      </c>
      <c r="R168" s="639" t="s">
        <v>73</v>
      </c>
      <c r="S168" s="639" t="s">
        <v>109</v>
      </c>
    </row>
    <row r="169" spans="1:19" s="34" customFormat="1" ht="20.25" customHeight="1">
      <c r="A169" s="639" t="s">
        <v>455</v>
      </c>
      <c r="B169" s="638" t="s">
        <v>2829</v>
      </c>
      <c r="C169" s="639" t="s">
        <v>472</v>
      </c>
      <c r="D169" s="640" t="s">
        <v>821</v>
      </c>
      <c r="E169" s="640" t="s">
        <v>934</v>
      </c>
      <c r="F169" s="639" t="s">
        <v>1387</v>
      </c>
      <c r="G169" s="638"/>
      <c r="H169" s="1110">
        <v>946</v>
      </c>
      <c r="I169" s="1110">
        <v>14697</v>
      </c>
      <c r="J169" s="643">
        <v>0</v>
      </c>
      <c r="K169" s="578">
        <f t="shared" ref="K169:K232" si="18">IFERROR(J169*H169,"0")</f>
        <v>0</v>
      </c>
      <c r="L169" s="579">
        <f t="shared" si="16"/>
        <v>0</v>
      </c>
      <c r="M169" s="580">
        <f t="shared" si="17"/>
        <v>13903362</v>
      </c>
      <c r="N169" s="638"/>
      <c r="O169" s="638" t="s">
        <v>2831</v>
      </c>
      <c r="P169" s="639" t="s">
        <v>372</v>
      </c>
      <c r="Q169" s="639" t="s">
        <v>577</v>
      </c>
      <c r="R169" s="639" t="s">
        <v>375</v>
      </c>
      <c r="S169" s="639" t="s">
        <v>109</v>
      </c>
    </row>
    <row r="170" spans="1:19" s="34" customFormat="1" ht="20.25" customHeight="1">
      <c r="A170" s="639" t="s">
        <v>455</v>
      </c>
      <c r="B170" s="638" t="s">
        <v>2829</v>
      </c>
      <c r="C170" s="639" t="s">
        <v>472</v>
      </c>
      <c r="D170" s="640" t="s">
        <v>821</v>
      </c>
      <c r="E170" s="640" t="s">
        <v>934</v>
      </c>
      <c r="F170" s="639" t="s">
        <v>1912</v>
      </c>
      <c r="G170" s="638"/>
      <c r="H170" s="1110">
        <v>927</v>
      </c>
      <c r="I170" s="1110">
        <v>6600</v>
      </c>
      <c r="J170" s="643">
        <v>0</v>
      </c>
      <c r="K170" s="578">
        <f t="shared" si="18"/>
        <v>0</v>
      </c>
      <c r="L170" s="579">
        <f t="shared" si="16"/>
        <v>0</v>
      </c>
      <c r="M170" s="580">
        <f t="shared" si="17"/>
        <v>6118200</v>
      </c>
      <c r="N170" s="638"/>
      <c r="O170" s="638" t="s">
        <v>2833</v>
      </c>
      <c r="P170" s="639" t="s">
        <v>372</v>
      </c>
      <c r="Q170" s="639" t="s">
        <v>336</v>
      </c>
      <c r="R170" s="639" t="s">
        <v>73</v>
      </c>
      <c r="S170" s="639" t="s">
        <v>109</v>
      </c>
    </row>
    <row r="171" spans="1:19" s="34" customFormat="1" ht="20.25" customHeight="1">
      <c r="A171" s="639" t="s">
        <v>455</v>
      </c>
      <c r="B171" s="638" t="s">
        <v>2829</v>
      </c>
      <c r="C171" s="639" t="s">
        <v>472</v>
      </c>
      <c r="D171" s="640" t="s">
        <v>821</v>
      </c>
      <c r="E171" s="640" t="s">
        <v>952</v>
      </c>
      <c r="F171" s="639" t="s">
        <v>81</v>
      </c>
      <c r="G171" s="638"/>
      <c r="H171" s="1110">
        <v>927</v>
      </c>
      <c r="I171" s="1110">
        <v>5775</v>
      </c>
      <c r="J171" s="643">
        <v>0</v>
      </c>
      <c r="K171" s="578">
        <f t="shared" si="18"/>
        <v>0</v>
      </c>
      <c r="L171" s="579">
        <f t="shared" si="16"/>
        <v>0</v>
      </c>
      <c r="M171" s="580">
        <f t="shared" si="17"/>
        <v>5353425</v>
      </c>
      <c r="N171" s="638"/>
      <c r="O171" s="638" t="s">
        <v>2833</v>
      </c>
      <c r="P171" s="639" t="s">
        <v>372</v>
      </c>
      <c r="Q171" s="639" t="s">
        <v>336</v>
      </c>
      <c r="R171" s="639" t="s">
        <v>73</v>
      </c>
      <c r="S171" s="639" t="s">
        <v>109</v>
      </c>
    </row>
    <row r="172" spans="1:19" s="34" customFormat="1" ht="20.25" customHeight="1">
      <c r="A172" s="639" t="s">
        <v>455</v>
      </c>
      <c r="B172" s="638" t="s">
        <v>2829</v>
      </c>
      <c r="C172" s="639" t="s">
        <v>472</v>
      </c>
      <c r="D172" s="640" t="s">
        <v>821</v>
      </c>
      <c r="E172" s="640" t="s">
        <v>934</v>
      </c>
      <c r="F172" s="639" t="s">
        <v>1121</v>
      </c>
      <c r="G172" s="638"/>
      <c r="H172" s="1110">
        <v>927</v>
      </c>
      <c r="I172" s="1110">
        <v>15674</v>
      </c>
      <c r="J172" s="643">
        <v>0</v>
      </c>
      <c r="K172" s="578">
        <f t="shared" si="18"/>
        <v>0</v>
      </c>
      <c r="L172" s="579">
        <f t="shared" si="16"/>
        <v>0</v>
      </c>
      <c r="M172" s="580">
        <f t="shared" si="17"/>
        <v>14529798</v>
      </c>
      <c r="N172" s="638"/>
      <c r="O172" s="638" t="s">
        <v>2833</v>
      </c>
      <c r="P172" s="639" t="s">
        <v>372</v>
      </c>
      <c r="Q172" s="639" t="s">
        <v>336</v>
      </c>
      <c r="R172" s="639" t="s">
        <v>73</v>
      </c>
      <c r="S172" s="639" t="s">
        <v>109</v>
      </c>
    </row>
    <row r="173" spans="1:19" s="34" customFormat="1" ht="20.25" customHeight="1">
      <c r="A173" s="639" t="s">
        <v>455</v>
      </c>
      <c r="B173" s="638" t="s">
        <v>2829</v>
      </c>
      <c r="C173" s="639" t="s">
        <v>472</v>
      </c>
      <c r="D173" s="640" t="s">
        <v>821</v>
      </c>
      <c r="E173" s="640" t="s">
        <v>934</v>
      </c>
      <c r="F173" s="639" t="s">
        <v>1575</v>
      </c>
      <c r="G173" s="638"/>
      <c r="H173" s="1110">
        <v>526</v>
      </c>
      <c r="I173" s="1110">
        <v>6118</v>
      </c>
      <c r="J173" s="643">
        <v>0</v>
      </c>
      <c r="K173" s="578">
        <f t="shared" si="18"/>
        <v>0</v>
      </c>
      <c r="L173" s="579">
        <f t="shared" si="16"/>
        <v>0</v>
      </c>
      <c r="M173" s="580">
        <f t="shared" si="17"/>
        <v>3218068</v>
      </c>
      <c r="N173" s="638"/>
      <c r="O173" s="638" t="s">
        <v>2834</v>
      </c>
      <c r="P173" s="639" t="s">
        <v>372</v>
      </c>
      <c r="Q173" s="639" t="s">
        <v>336</v>
      </c>
      <c r="R173" s="639" t="s">
        <v>73</v>
      </c>
      <c r="S173" s="639" t="s">
        <v>109</v>
      </c>
    </row>
    <row r="174" spans="1:19" s="34" customFormat="1" ht="20.25" customHeight="1">
      <c r="A174" s="639" t="s">
        <v>455</v>
      </c>
      <c r="B174" s="638" t="s">
        <v>2829</v>
      </c>
      <c r="C174" s="639" t="s">
        <v>472</v>
      </c>
      <c r="D174" s="640" t="s">
        <v>821</v>
      </c>
      <c r="E174" s="640" t="s">
        <v>934</v>
      </c>
      <c r="F174" s="639" t="s">
        <v>882</v>
      </c>
      <c r="G174" s="638"/>
      <c r="H174" s="1110">
        <v>526</v>
      </c>
      <c r="I174" s="1110">
        <v>7222</v>
      </c>
      <c r="J174" s="643">
        <v>0</v>
      </c>
      <c r="K174" s="578">
        <f t="shared" si="18"/>
        <v>0</v>
      </c>
      <c r="L174" s="579">
        <f t="shared" si="16"/>
        <v>0</v>
      </c>
      <c r="M174" s="580">
        <f t="shared" si="17"/>
        <v>3798772</v>
      </c>
      <c r="N174" s="638"/>
      <c r="O174" s="638" t="s">
        <v>2834</v>
      </c>
      <c r="P174" s="639" t="s">
        <v>372</v>
      </c>
      <c r="Q174" s="639" t="s">
        <v>336</v>
      </c>
      <c r="R174" s="639" t="s">
        <v>73</v>
      </c>
      <c r="S174" s="639" t="s">
        <v>109</v>
      </c>
    </row>
    <row r="175" spans="1:19" s="34" customFormat="1" ht="20.25" customHeight="1">
      <c r="A175" s="639" t="s">
        <v>455</v>
      </c>
      <c r="B175" s="638" t="s">
        <v>2829</v>
      </c>
      <c r="C175" s="639" t="s">
        <v>472</v>
      </c>
      <c r="D175" s="640" t="s">
        <v>821</v>
      </c>
      <c r="E175" s="640" t="s">
        <v>952</v>
      </c>
      <c r="F175" s="639" t="s">
        <v>81</v>
      </c>
      <c r="G175" s="638"/>
      <c r="H175" s="1110">
        <v>755</v>
      </c>
      <c r="I175" s="1110">
        <v>4519</v>
      </c>
      <c r="J175" s="643">
        <v>0</v>
      </c>
      <c r="K175" s="578">
        <f t="shared" si="18"/>
        <v>0</v>
      </c>
      <c r="L175" s="579">
        <f t="shared" si="16"/>
        <v>0</v>
      </c>
      <c r="M175" s="580">
        <f t="shared" si="17"/>
        <v>3411845</v>
      </c>
      <c r="N175" s="638"/>
      <c r="O175" s="638" t="s">
        <v>2838</v>
      </c>
      <c r="P175" s="639" t="s">
        <v>372</v>
      </c>
      <c r="Q175" s="639" t="s">
        <v>336</v>
      </c>
      <c r="R175" s="639" t="s">
        <v>73</v>
      </c>
      <c r="S175" s="639" t="s">
        <v>109</v>
      </c>
    </row>
    <row r="176" spans="1:19" s="34" customFormat="1" ht="20.25" customHeight="1">
      <c r="A176" s="639" t="s">
        <v>455</v>
      </c>
      <c r="B176" s="638" t="s">
        <v>2829</v>
      </c>
      <c r="C176" s="639" t="s">
        <v>472</v>
      </c>
      <c r="D176" s="640" t="s">
        <v>821</v>
      </c>
      <c r="E176" s="640" t="s">
        <v>934</v>
      </c>
      <c r="F176" s="639" t="s">
        <v>386</v>
      </c>
      <c r="G176" s="638"/>
      <c r="H176" s="1110">
        <v>755</v>
      </c>
      <c r="I176" s="1110">
        <v>1162</v>
      </c>
      <c r="J176" s="643">
        <v>0</v>
      </c>
      <c r="K176" s="578">
        <f t="shared" si="18"/>
        <v>0</v>
      </c>
      <c r="L176" s="579">
        <f t="shared" si="16"/>
        <v>0</v>
      </c>
      <c r="M176" s="580">
        <f t="shared" si="17"/>
        <v>877310</v>
      </c>
      <c r="N176" s="638"/>
      <c r="O176" s="638" t="s">
        <v>2838</v>
      </c>
      <c r="P176" s="639" t="s">
        <v>372</v>
      </c>
      <c r="Q176" s="639" t="s">
        <v>336</v>
      </c>
      <c r="R176" s="639" t="s">
        <v>73</v>
      </c>
      <c r="S176" s="639" t="s">
        <v>109</v>
      </c>
    </row>
    <row r="177" spans="1:19" s="34" customFormat="1" ht="20.25" customHeight="1">
      <c r="A177" s="639" t="s">
        <v>455</v>
      </c>
      <c r="B177" s="638" t="s">
        <v>2829</v>
      </c>
      <c r="C177" s="639" t="s">
        <v>472</v>
      </c>
      <c r="D177" s="640" t="s">
        <v>821</v>
      </c>
      <c r="E177" s="640" t="s">
        <v>952</v>
      </c>
      <c r="F177" s="639" t="s">
        <v>366</v>
      </c>
      <c r="G177" s="638"/>
      <c r="H177" s="1110">
        <v>755</v>
      </c>
      <c r="I177" s="1110">
        <v>3357</v>
      </c>
      <c r="J177" s="643">
        <v>0</v>
      </c>
      <c r="K177" s="578">
        <f t="shared" si="18"/>
        <v>0</v>
      </c>
      <c r="L177" s="579">
        <f t="shared" si="16"/>
        <v>0</v>
      </c>
      <c r="M177" s="580">
        <f t="shared" si="17"/>
        <v>2534535</v>
      </c>
      <c r="N177" s="638"/>
      <c r="O177" s="638" t="s">
        <v>2838</v>
      </c>
      <c r="P177" s="639" t="s">
        <v>372</v>
      </c>
      <c r="Q177" s="639" t="s">
        <v>336</v>
      </c>
      <c r="R177" s="639" t="s">
        <v>73</v>
      </c>
      <c r="S177" s="639" t="s">
        <v>109</v>
      </c>
    </row>
    <row r="178" spans="1:19" s="34" customFormat="1" ht="20.25" customHeight="1">
      <c r="A178" s="639" t="s">
        <v>2895</v>
      </c>
      <c r="B178" s="638" t="s">
        <v>2971</v>
      </c>
      <c r="C178" s="639" t="s">
        <v>425</v>
      </c>
      <c r="D178" s="640" t="s">
        <v>821</v>
      </c>
      <c r="E178" s="640" t="s">
        <v>934</v>
      </c>
      <c r="F178" s="639" t="s">
        <v>2983</v>
      </c>
      <c r="G178" s="638"/>
      <c r="H178" s="1110">
        <v>30</v>
      </c>
      <c r="I178" s="1110">
        <v>161335</v>
      </c>
      <c r="J178" s="643">
        <v>29.3</v>
      </c>
      <c r="K178" s="578">
        <f t="shared" si="18"/>
        <v>879</v>
      </c>
      <c r="L178" s="579">
        <f t="shared" si="16"/>
        <v>0.879</v>
      </c>
      <c r="M178" s="580">
        <f t="shared" si="17"/>
        <v>4840050</v>
      </c>
      <c r="N178" s="638"/>
      <c r="O178" s="638" t="s">
        <v>854</v>
      </c>
      <c r="P178" s="639" t="s">
        <v>372</v>
      </c>
      <c r="Q178" s="639" t="s">
        <v>343</v>
      </c>
      <c r="R178" s="639" t="s">
        <v>60</v>
      </c>
      <c r="S178" s="639" t="s">
        <v>1682</v>
      </c>
    </row>
    <row r="179" spans="1:19" s="34" customFormat="1" ht="20.25" customHeight="1">
      <c r="A179" s="639" t="s">
        <v>2895</v>
      </c>
      <c r="B179" s="638" t="s">
        <v>2971</v>
      </c>
      <c r="C179" s="639" t="s">
        <v>425</v>
      </c>
      <c r="D179" s="640" t="s">
        <v>821</v>
      </c>
      <c r="E179" s="640" t="s">
        <v>934</v>
      </c>
      <c r="F179" s="639" t="s">
        <v>1066</v>
      </c>
      <c r="G179" s="638"/>
      <c r="H179" s="1110">
        <v>5</v>
      </c>
      <c r="I179" s="1110">
        <v>125000</v>
      </c>
      <c r="J179" s="643">
        <v>40</v>
      </c>
      <c r="K179" s="578">
        <f t="shared" si="18"/>
        <v>200</v>
      </c>
      <c r="L179" s="579">
        <f t="shared" si="16"/>
        <v>0.2</v>
      </c>
      <c r="M179" s="580">
        <f t="shared" si="17"/>
        <v>625000</v>
      </c>
      <c r="N179" s="638"/>
      <c r="O179" s="638" t="s">
        <v>2897</v>
      </c>
      <c r="P179" s="639" t="s">
        <v>372</v>
      </c>
      <c r="Q179" s="639" t="s">
        <v>361</v>
      </c>
      <c r="R179" s="639" t="s">
        <v>68</v>
      </c>
      <c r="S179" s="639" t="s">
        <v>1682</v>
      </c>
    </row>
    <row r="180" spans="1:19" s="34" customFormat="1" ht="20.25" customHeight="1">
      <c r="A180" s="639" t="s">
        <v>2895</v>
      </c>
      <c r="B180" s="638" t="s">
        <v>2971</v>
      </c>
      <c r="C180" s="639" t="s">
        <v>425</v>
      </c>
      <c r="D180" s="640" t="s">
        <v>821</v>
      </c>
      <c r="E180" s="640" t="s">
        <v>934</v>
      </c>
      <c r="F180" s="639" t="s">
        <v>757</v>
      </c>
      <c r="G180" s="638"/>
      <c r="H180" s="1110">
        <v>30</v>
      </c>
      <c r="I180" s="1110">
        <v>21800</v>
      </c>
      <c r="J180" s="643">
        <v>0</v>
      </c>
      <c r="K180" s="578">
        <f t="shared" si="18"/>
        <v>0</v>
      </c>
      <c r="L180" s="579">
        <f t="shared" si="16"/>
        <v>0</v>
      </c>
      <c r="M180" s="580">
        <f t="shared" si="17"/>
        <v>654000</v>
      </c>
      <c r="N180" s="638"/>
      <c r="O180" s="638"/>
      <c r="P180" s="639" t="s">
        <v>372</v>
      </c>
      <c r="Q180" s="639" t="s">
        <v>336</v>
      </c>
      <c r="R180" s="639" t="s">
        <v>73</v>
      </c>
      <c r="S180" s="639" t="s">
        <v>1682</v>
      </c>
    </row>
    <row r="181" spans="1:19" s="34" customFormat="1" ht="20.25" customHeight="1">
      <c r="A181" s="639" t="s">
        <v>2895</v>
      </c>
      <c r="B181" s="638" t="s">
        <v>2971</v>
      </c>
      <c r="C181" s="639" t="s">
        <v>425</v>
      </c>
      <c r="D181" s="640" t="s">
        <v>821</v>
      </c>
      <c r="E181" s="640" t="s">
        <v>934</v>
      </c>
      <c r="F181" s="639" t="s">
        <v>541</v>
      </c>
      <c r="G181" s="638"/>
      <c r="H181" s="1110">
        <v>17</v>
      </c>
      <c r="I181" s="1110">
        <v>108000</v>
      </c>
      <c r="J181" s="643">
        <v>18.7</v>
      </c>
      <c r="K181" s="578">
        <f t="shared" si="18"/>
        <v>317.89999999999998</v>
      </c>
      <c r="L181" s="579">
        <f t="shared" si="16"/>
        <v>0.31789999999999996</v>
      </c>
      <c r="M181" s="580">
        <f t="shared" si="17"/>
        <v>1836000</v>
      </c>
      <c r="N181" s="638"/>
      <c r="O181" s="638" t="s">
        <v>2898</v>
      </c>
      <c r="P181" s="639" t="s">
        <v>372</v>
      </c>
      <c r="Q181" s="639" t="s">
        <v>341</v>
      </c>
      <c r="R181" s="639" t="s">
        <v>60</v>
      </c>
      <c r="S181" s="639" t="s">
        <v>1682</v>
      </c>
    </row>
    <row r="182" spans="1:19" s="34" customFormat="1" ht="20.25" customHeight="1">
      <c r="A182" s="639" t="s">
        <v>2895</v>
      </c>
      <c r="B182" s="638" t="s">
        <v>2971</v>
      </c>
      <c r="C182" s="639" t="s">
        <v>425</v>
      </c>
      <c r="D182" s="640" t="s">
        <v>821</v>
      </c>
      <c r="E182" s="640" t="s">
        <v>934</v>
      </c>
      <c r="F182" s="639" t="s">
        <v>880</v>
      </c>
      <c r="G182" s="638"/>
      <c r="H182" s="1110">
        <v>25</v>
      </c>
      <c r="I182" s="1110">
        <v>3600</v>
      </c>
      <c r="J182" s="643">
        <v>0</v>
      </c>
      <c r="K182" s="578">
        <f t="shared" si="18"/>
        <v>0</v>
      </c>
      <c r="L182" s="579">
        <f t="shared" si="16"/>
        <v>0</v>
      </c>
      <c r="M182" s="580">
        <f t="shared" si="17"/>
        <v>90000</v>
      </c>
      <c r="N182" s="638"/>
      <c r="O182" s="638" t="s">
        <v>2899</v>
      </c>
      <c r="P182" s="639" t="s">
        <v>372</v>
      </c>
      <c r="Q182" s="639" t="s">
        <v>336</v>
      </c>
      <c r="R182" s="639" t="s">
        <v>73</v>
      </c>
      <c r="S182" s="639" t="s">
        <v>1682</v>
      </c>
    </row>
    <row r="183" spans="1:19" s="34" customFormat="1" ht="20.25" customHeight="1">
      <c r="A183" s="639" t="s">
        <v>2895</v>
      </c>
      <c r="B183" s="638" t="s">
        <v>2971</v>
      </c>
      <c r="C183" s="639" t="s">
        <v>425</v>
      </c>
      <c r="D183" s="640" t="s">
        <v>821</v>
      </c>
      <c r="E183" s="640" t="s">
        <v>934</v>
      </c>
      <c r="F183" s="639" t="s">
        <v>880</v>
      </c>
      <c r="G183" s="638"/>
      <c r="H183" s="1110">
        <v>25</v>
      </c>
      <c r="I183" s="1110">
        <v>3600</v>
      </c>
      <c r="J183" s="643">
        <v>0</v>
      </c>
      <c r="K183" s="578">
        <f t="shared" si="18"/>
        <v>0</v>
      </c>
      <c r="L183" s="579">
        <f t="shared" si="16"/>
        <v>0</v>
      </c>
      <c r="M183" s="580">
        <f t="shared" si="17"/>
        <v>90000</v>
      </c>
      <c r="N183" s="638"/>
      <c r="O183" s="638" t="s">
        <v>2899</v>
      </c>
      <c r="P183" s="639" t="s">
        <v>372</v>
      </c>
      <c r="Q183" s="639" t="s">
        <v>336</v>
      </c>
      <c r="R183" s="639" t="s">
        <v>73</v>
      </c>
      <c r="S183" s="639" t="s">
        <v>1682</v>
      </c>
    </row>
    <row r="184" spans="1:19" s="34" customFormat="1" ht="20.25" customHeight="1">
      <c r="A184" s="639" t="s">
        <v>2895</v>
      </c>
      <c r="B184" s="638" t="s">
        <v>2971</v>
      </c>
      <c r="C184" s="639" t="s">
        <v>425</v>
      </c>
      <c r="D184" s="640" t="s">
        <v>821</v>
      </c>
      <c r="E184" s="640" t="s">
        <v>934</v>
      </c>
      <c r="F184" s="639" t="s">
        <v>1575</v>
      </c>
      <c r="G184" s="638"/>
      <c r="H184" s="1110">
        <v>25</v>
      </c>
      <c r="I184" s="1110">
        <v>7200</v>
      </c>
      <c r="J184" s="643">
        <v>0</v>
      </c>
      <c r="K184" s="578">
        <f t="shared" si="18"/>
        <v>0</v>
      </c>
      <c r="L184" s="579">
        <f t="shared" si="16"/>
        <v>0</v>
      </c>
      <c r="M184" s="580">
        <f t="shared" si="17"/>
        <v>180000</v>
      </c>
      <c r="N184" s="638"/>
      <c r="O184" s="638" t="s">
        <v>2899</v>
      </c>
      <c r="P184" s="639" t="s">
        <v>372</v>
      </c>
      <c r="Q184" s="639" t="s">
        <v>336</v>
      </c>
      <c r="R184" s="639" t="s">
        <v>73</v>
      </c>
      <c r="S184" s="639" t="s">
        <v>1682</v>
      </c>
    </row>
    <row r="185" spans="1:19" s="34" customFormat="1" ht="20.25" customHeight="1">
      <c r="A185" s="639" t="s">
        <v>2895</v>
      </c>
      <c r="B185" s="638" t="s">
        <v>2971</v>
      </c>
      <c r="C185" s="639" t="s">
        <v>425</v>
      </c>
      <c r="D185" s="640" t="s">
        <v>821</v>
      </c>
      <c r="E185" s="640" t="s">
        <v>934</v>
      </c>
      <c r="F185" s="639" t="s">
        <v>450</v>
      </c>
      <c r="G185" s="638"/>
      <c r="H185" s="1110">
        <v>25</v>
      </c>
      <c r="I185" s="1110">
        <v>72000</v>
      </c>
      <c r="J185" s="643">
        <v>0</v>
      </c>
      <c r="K185" s="578">
        <f t="shared" si="18"/>
        <v>0</v>
      </c>
      <c r="L185" s="579">
        <f t="shared" si="16"/>
        <v>0</v>
      </c>
      <c r="M185" s="580">
        <f t="shared" si="17"/>
        <v>1800000</v>
      </c>
      <c r="N185" s="638"/>
      <c r="O185" s="638" t="s">
        <v>2899</v>
      </c>
      <c r="P185" s="639" t="s">
        <v>372</v>
      </c>
      <c r="Q185" s="639" t="s">
        <v>271</v>
      </c>
      <c r="R185" s="639" t="s">
        <v>73</v>
      </c>
      <c r="S185" s="639" t="s">
        <v>1682</v>
      </c>
    </row>
    <row r="186" spans="1:19" s="34" customFormat="1" ht="20.25" customHeight="1">
      <c r="A186" s="639" t="s">
        <v>2895</v>
      </c>
      <c r="B186" s="638" t="s">
        <v>2971</v>
      </c>
      <c r="C186" s="639" t="s">
        <v>425</v>
      </c>
      <c r="D186" s="640" t="s">
        <v>821</v>
      </c>
      <c r="E186" s="640" t="s">
        <v>934</v>
      </c>
      <c r="F186" s="639" t="s">
        <v>882</v>
      </c>
      <c r="G186" s="638"/>
      <c r="H186" s="1110">
        <v>25</v>
      </c>
      <c r="I186" s="1110">
        <v>8500</v>
      </c>
      <c r="J186" s="643">
        <v>0</v>
      </c>
      <c r="K186" s="578">
        <f t="shared" si="18"/>
        <v>0</v>
      </c>
      <c r="L186" s="579">
        <f t="shared" si="16"/>
        <v>0</v>
      </c>
      <c r="M186" s="580">
        <f t="shared" si="17"/>
        <v>212500</v>
      </c>
      <c r="N186" s="638"/>
      <c r="O186" s="638" t="s">
        <v>2899</v>
      </c>
      <c r="P186" s="639" t="s">
        <v>372</v>
      </c>
      <c r="Q186" s="639" t="s">
        <v>336</v>
      </c>
      <c r="R186" s="639" t="s">
        <v>73</v>
      </c>
      <c r="S186" s="639" t="s">
        <v>1682</v>
      </c>
    </row>
    <row r="187" spans="1:19" s="34" customFormat="1" ht="20.25" customHeight="1">
      <c r="A187" s="639" t="s">
        <v>2895</v>
      </c>
      <c r="B187" s="638" t="s">
        <v>2971</v>
      </c>
      <c r="C187" s="639" t="s">
        <v>425</v>
      </c>
      <c r="D187" s="640" t="s">
        <v>821</v>
      </c>
      <c r="E187" s="640" t="s">
        <v>934</v>
      </c>
      <c r="F187" s="639" t="s">
        <v>1090</v>
      </c>
      <c r="G187" s="638"/>
      <c r="H187" s="1110">
        <v>8</v>
      </c>
      <c r="I187" s="1110">
        <v>102913</v>
      </c>
      <c r="J187" s="643">
        <v>10.5</v>
      </c>
      <c r="K187" s="578">
        <f t="shared" si="18"/>
        <v>84</v>
      </c>
      <c r="L187" s="579">
        <f t="shared" si="16"/>
        <v>8.4000000000000005E-2</v>
      </c>
      <c r="M187" s="580">
        <f t="shared" si="17"/>
        <v>823304</v>
      </c>
      <c r="N187" s="638"/>
      <c r="O187" s="638" t="s">
        <v>2900</v>
      </c>
      <c r="P187" s="639" t="s">
        <v>372</v>
      </c>
      <c r="Q187" s="639" t="s">
        <v>344</v>
      </c>
      <c r="R187" s="639" t="s">
        <v>60</v>
      </c>
      <c r="S187" s="639" t="s">
        <v>1682</v>
      </c>
    </row>
    <row r="188" spans="1:19" s="34" customFormat="1" ht="20.25" customHeight="1">
      <c r="A188" s="639" t="s">
        <v>2895</v>
      </c>
      <c r="B188" s="638" t="s">
        <v>2971</v>
      </c>
      <c r="C188" s="639" t="s">
        <v>425</v>
      </c>
      <c r="D188" s="640" t="s">
        <v>821</v>
      </c>
      <c r="E188" s="640" t="s">
        <v>934</v>
      </c>
      <c r="F188" s="639" t="s">
        <v>669</v>
      </c>
      <c r="G188" s="638"/>
      <c r="H188" s="1110">
        <v>4</v>
      </c>
      <c r="I188" s="1110">
        <v>110000</v>
      </c>
      <c r="J188" s="643">
        <v>22.5</v>
      </c>
      <c r="K188" s="578">
        <f t="shared" si="18"/>
        <v>90</v>
      </c>
      <c r="L188" s="579">
        <f t="shared" si="16"/>
        <v>0.09</v>
      </c>
      <c r="M188" s="580">
        <f t="shared" si="17"/>
        <v>440000</v>
      </c>
      <c r="N188" s="638"/>
      <c r="O188" s="638" t="s">
        <v>2901</v>
      </c>
      <c r="P188" s="639" t="s">
        <v>372</v>
      </c>
      <c r="Q188" s="639" t="s">
        <v>628</v>
      </c>
      <c r="R188" s="639" t="s">
        <v>60</v>
      </c>
      <c r="S188" s="639" t="s">
        <v>1682</v>
      </c>
    </row>
    <row r="189" spans="1:19" s="34" customFormat="1" ht="20.25" customHeight="1">
      <c r="A189" s="639" t="s">
        <v>2895</v>
      </c>
      <c r="B189" s="638" t="s">
        <v>2971</v>
      </c>
      <c r="C189" s="639" t="s">
        <v>425</v>
      </c>
      <c r="D189" s="640" t="s">
        <v>821</v>
      </c>
      <c r="E189" s="640" t="s">
        <v>934</v>
      </c>
      <c r="F189" s="639" t="s">
        <v>1643</v>
      </c>
      <c r="G189" s="638"/>
      <c r="H189" s="1110">
        <v>4</v>
      </c>
      <c r="I189" s="1110">
        <v>13500</v>
      </c>
      <c r="J189" s="643">
        <v>0</v>
      </c>
      <c r="K189" s="578">
        <f t="shared" si="18"/>
        <v>0</v>
      </c>
      <c r="L189" s="579">
        <f t="shared" si="16"/>
        <v>0</v>
      </c>
      <c r="M189" s="580">
        <f t="shared" si="17"/>
        <v>54000</v>
      </c>
      <c r="N189" s="638"/>
      <c r="O189" s="638" t="s">
        <v>2901</v>
      </c>
      <c r="P189" s="639" t="s">
        <v>372</v>
      </c>
      <c r="Q189" s="639" t="s">
        <v>336</v>
      </c>
      <c r="R189" s="639" t="s">
        <v>73</v>
      </c>
      <c r="S189" s="639" t="s">
        <v>1682</v>
      </c>
    </row>
    <row r="190" spans="1:19" s="34" customFormat="1" ht="20.25" customHeight="1">
      <c r="A190" s="639" t="s">
        <v>2895</v>
      </c>
      <c r="B190" s="638" t="s">
        <v>2971</v>
      </c>
      <c r="C190" s="639" t="s">
        <v>425</v>
      </c>
      <c r="D190" s="640" t="s">
        <v>821</v>
      </c>
      <c r="E190" s="640" t="s">
        <v>934</v>
      </c>
      <c r="F190" s="639" t="s">
        <v>1183</v>
      </c>
      <c r="G190" s="638"/>
      <c r="H190" s="1110">
        <v>25</v>
      </c>
      <c r="I190" s="1110">
        <v>20000</v>
      </c>
      <c r="J190" s="643">
        <v>0</v>
      </c>
      <c r="K190" s="578">
        <f t="shared" si="18"/>
        <v>0</v>
      </c>
      <c r="L190" s="579">
        <f t="shared" si="16"/>
        <v>0</v>
      </c>
      <c r="M190" s="580">
        <f t="shared" si="17"/>
        <v>500000</v>
      </c>
      <c r="N190" s="638"/>
      <c r="O190" s="638"/>
      <c r="P190" s="639" t="s">
        <v>372</v>
      </c>
      <c r="Q190" s="639" t="s">
        <v>360</v>
      </c>
      <c r="R190" s="639" t="s">
        <v>73</v>
      </c>
      <c r="S190" s="639" t="s">
        <v>1682</v>
      </c>
    </row>
    <row r="191" spans="1:19" s="34" customFormat="1" ht="20.25" customHeight="1">
      <c r="A191" s="639" t="s">
        <v>2895</v>
      </c>
      <c r="B191" s="638" t="s">
        <v>2971</v>
      </c>
      <c r="C191" s="639" t="s">
        <v>425</v>
      </c>
      <c r="D191" s="640" t="s">
        <v>821</v>
      </c>
      <c r="E191" s="640" t="s">
        <v>934</v>
      </c>
      <c r="F191" s="639" t="s">
        <v>2902</v>
      </c>
      <c r="G191" s="638"/>
      <c r="H191" s="1110">
        <v>15</v>
      </c>
      <c r="I191" s="1110">
        <v>95000</v>
      </c>
      <c r="J191" s="643">
        <v>0</v>
      </c>
      <c r="K191" s="578">
        <f t="shared" si="18"/>
        <v>0</v>
      </c>
      <c r="L191" s="579">
        <f t="shared" si="16"/>
        <v>0</v>
      </c>
      <c r="M191" s="580">
        <f t="shared" si="17"/>
        <v>1425000</v>
      </c>
      <c r="N191" s="638"/>
      <c r="O191" s="638"/>
      <c r="P191" s="639" t="s">
        <v>372</v>
      </c>
      <c r="Q191" s="639" t="s">
        <v>540</v>
      </c>
      <c r="R191" s="639" t="s">
        <v>375</v>
      </c>
      <c r="S191" s="639" t="s">
        <v>1682</v>
      </c>
    </row>
    <row r="192" spans="1:19" s="34" customFormat="1" ht="20.25" customHeight="1">
      <c r="A192" s="639" t="s">
        <v>3152</v>
      </c>
      <c r="B192" s="638" t="s">
        <v>3153</v>
      </c>
      <c r="C192" s="639" t="s">
        <v>621</v>
      </c>
      <c r="D192" s="640" t="s">
        <v>821</v>
      </c>
      <c r="E192" s="640" t="s">
        <v>934</v>
      </c>
      <c r="F192" s="639" t="s">
        <v>3170</v>
      </c>
      <c r="G192" s="638"/>
      <c r="H192" s="1110">
        <v>23</v>
      </c>
      <c r="I192" s="1110">
        <v>39000</v>
      </c>
      <c r="J192" s="643">
        <v>0</v>
      </c>
      <c r="K192" s="578">
        <f t="shared" si="18"/>
        <v>0</v>
      </c>
      <c r="L192" s="579">
        <f t="shared" si="16"/>
        <v>0</v>
      </c>
      <c r="M192" s="580">
        <f t="shared" si="17"/>
        <v>897000</v>
      </c>
      <c r="N192" s="638"/>
      <c r="O192" s="638" t="s">
        <v>3171</v>
      </c>
      <c r="P192" s="639" t="s">
        <v>1361</v>
      </c>
      <c r="Q192" s="639" t="s">
        <v>336</v>
      </c>
      <c r="R192" s="639" t="s">
        <v>73</v>
      </c>
      <c r="S192" s="639" t="s">
        <v>1076</v>
      </c>
    </row>
    <row r="193" spans="1:19" s="34" customFormat="1" ht="20.25" customHeight="1">
      <c r="A193" s="639" t="s">
        <v>3152</v>
      </c>
      <c r="B193" s="638" t="s">
        <v>3153</v>
      </c>
      <c r="C193" s="639" t="s">
        <v>621</v>
      </c>
      <c r="D193" s="640" t="s">
        <v>821</v>
      </c>
      <c r="E193" s="640" t="s">
        <v>934</v>
      </c>
      <c r="F193" s="639" t="s">
        <v>2323</v>
      </c>
      <c r="G193" s="638"/>
      <c r="H193" s="1110">
        <v>36</v>
      </c>
      <c r="I193" s="1110">
        <v>65000</v>
      </c>
      <c r="J193" s="643">
        <v>0</v>
      </c>
      <c r="K193" s="578">
        <f t="shared" si="18"/>
        <v>0</v>
      </c>
      <c r="L193" s="579">
        <f t="shared" si="16"/>
        <v>0</v>
      </c>
      <c r="M193" s="580">
        <f t="shared" si="17"/>
        <v>2340000</v>
      </c>
      <c r="N193" s="638"/>
      <c r="O193" s="638" t="s">
        <v>3173</v>
      </c>
      <c r="P193" s="639" t="s">
        <v>1361</v>
      </c>
      <c r="Q193" s="639" t="s">
        <v>336</v>
      </c>
      <c r="R193" s="639" t="s">
        <v>73</v>
      </c>
      <c r="S193" s="639" t="s">
        <v>1076</v>
      </c>
    </row>
    <row r="194" spans="1:19" s="34" customFormat="1" ht="20.25" customHeight="1">
      <c r="A194" s="639" t="s">
        <v>467</v>
      </c>
      <c r="B194" s="638" t="s">
        <v>3187</v>
      </c>
      <c r="C194" s="639" t="s">
        <v>425</v>
      </c>
      <c r="D194" s="640" t="s">
        <v>821</v>
      </c>
      <c r="E194" s="640" t="s">
        <v>934</v>
      </c>
      <c r="F194" s="639" t="s">
        <v>659</v>
      </c>
      <c r="G194" s="638"/>
      <c r="H194" s="1110">
        <v>218</v>
      </c>
      <c r="I194" s="1110">
        <v>83914</v>
      </c>
      <c r="J194" s="643">
        <v>19</v>
      </c>
      <c r="K194" s="578">
        <f t="shared" si="18"/>
        <v>4142</v>
      </c>
      <c r="L194" s="579">
        <f t="shared" si="16"/>
        <v>4.1420000000000003</v>
      </c>
      <c r="M194" s="580">
        <f t="shared" si="17"/>
        <v>18293252</v>
      </c>
      <c r="N194" s="638"/>
      <c r="O194" s="638"/>
      <c r="P194" s="639" t="s">
        <v>372</v>
      </c>
      <c r="Q194" s="639" t="s">
        <v>537</v>
      </c>
      <c r="R194" s="639" t="s">
        <v>60</v>
      </c>
      <c r="S194" s="639" t="s">
        <v>237</v>
      </c>
    </row>
    <row r="195" spans="1:19" s="34" customFormat="1" ht="20.25" customHeight="1">
      <c r="A195" s="639" t="s">
        <v>467</v>
      </c>
      <c r="B195" s="638" t="s">
        <v>3187</v>
      </c>
      <c r="C195" s="639" t="s">
        <v>425</v>
      </c>
      <c r="D195" s="640" t="s">
        <v>821</v>
      </c>
      <c r="E195" s="640" t="s">
        <v>934</v>
      </c>
      <c r="F195" s="639" t="s">
        <v>959</v>
      </c>
      <c r="G195" s="638"/>
      <c r="H195" s="1110">
        <v>184</v>
      </c>
      <c r="I195" s="1110">
        <v>124047</v>
      </c>
      <c r="J195" s="643">
        <v>40</v>
      </c>
      <c r="K195" s="578">
        <f t="shared" si="18"/>
        <v>7360</v>
      </c>
      <c r="L195" s="579">
        <f t="shared" si="16"/>
        <v>7.36</v>
      </c>
      <c r="M195" s="580">
        <f t="shared" si="17"/>
        <v>22824648</v>
      </c>
      <c r="N195" s="638"/>
      <c r="O195" s="638"/>
      <c r="P195" s="639" t="s">
        <v>372</v>
      </c>
      <c r="Q195" s="639" t="s">
        <v>996</v>
      </c>
      <c r="R195" s="639" t="s">
        <v>68</v>
      </c>
      <c r="S195" s="639" t="s">
        <v>237</v>
      </c>
    </row>
    <row r="196" spans="1:19" s="34" customFormat="1" ht="20.25" customHeight="1">
      <c r="A196" s="639" t="s">
        <v>770</v>
      </c>
      <c r="B196" s="638" t="s">
        <v>3272</v>
      </c>
      <c r="C196" s="639" t="s">
        <v>515</v>
      </c>
      <c r="D196" s="640" t="s">
        <v>821</v>
      </c>
      <c r="E196" s="640" t="s">
        <v>934</v>
      </c>
      <c r="F196" s="639" t="s">
        <v>1276</v>
      </c>
      <c r="G196" s="638"/>
      <c r="H196" s="1110">
        <v>64</v>
      </c>
      <c r="I196" s="1110">
        <v>394556</v>
      </c>
      <c r="J196" s="643">
        <v>31</v>
      </c>
      <c r="K196" s="578">
        <f t="shared" si="18"/>
        <v>1984</v>
      </c>
      <c r="L196" s="579">
        <f t="shared" si="16"/>
        <v>1.984</v>
      </c>
      <c r="M196" s="580">
        <f t="shared" si="17"/>
        <v>25251584</v>
      </c>
      <c r="N196" s="638"/>
      <c r="O196" s="638" t="s">
        <v>3326</v>
      </c>
      <c r="P196" s="639" t="s">
        <v>761</v>
      </c>
      <c r="Q196" s="639" t="s">
        <v>343</v>
      </c>
      <c r="R196" s="639" t="s">
        <v>60</v>
      </c>
      <c r="S196" s="639" t="s">
        <v>152</v>
      </c>
    </row>
    <row r="197" spans="1:19" s="34" customFormat="1" ht="20.25" customHeight="1">
      <c r="A197" s="639" t="s">
        <v>770</v>
      </c>
      <c r="B197" s="638" t="s">
        <v>3272</v>
      </c>
      <c r="C197" s="639" t="s">
        <v>515</v>
      </c>
      <c r="D197" s="640" t="s">
        <v>821</v>
      </c>
      <c r="E197" s="640" t="s">
        <v>934</v>
      </c>
      <c r="F197" s="639" t="s">
        <v>880</v>
      </c>
      <c r="G197" s="638"/>
      <c r="H197" s="1110">
        <v>64</v>
      </c>
      <c r="I197" s="1110">
        <v>2273</v>
      </c>
      <c r="J197" s="643">
        <v>0</v>
      </c>
      <c r="K197" s="578">
        <f t="shared" si="18"/>
        <v>0</v>
      </c>
      <c r="L197" s="579">
        <f t="shared" si="16"/>
        <v>0</v>
      </c>
      <c r="M197" s="580">
        <f t="shared" si="17"/>
        <v>145472</v>
      </c>
      <c r="N197" s="638"/>
      <c r="O197" s="638" t="s">
        <v>3326</v>
      </c>
      <c r="P197" s="639" t="s">
        <v>761</v>
      </c>
      <c r="Q197" s="639" t="s">
        <v>336</v>
      </c>
      <c r="R197" s="639" t="s">
        <v>73</v>
      </c>
      <c r="S197" s="639" t="s">
        <v>152</v>
      </c>
    </row>
    <row r="198" spans="1:19" s="34" customFormat="1" ht="20.25" customHeight="1">
      <c r="A198" s="639" t="s">
        <v>770</v>
      </c>
      <c r="B198" s="638" t="s">
        <v>3272</v>
      </c>
      <c r="C198" s="639" t="s">
        <v>515</v>
      </c>
      <c r="D198" s="640" t="s">
        <v>821</v>
      </c>
      <c r="E198" s="640" t="s">
        <v>934</v>
      </c>
      <c r="F198" s="639" t="s">
        <v>521</v>
      </c>
      <c r="G198" s="638"/>
      <c r="H198" s="1110">
        <v>64</v>
      </c>
      <c r="I198" s="1110">
        <v>196364</v>
      </c>
      <c r="J198" s="643">
        <v>0</v>
      </c>
      <c r="K198" s="578">
        <f t="shared" si="18"/>
        <v>0</v>
      </c>
      <c r="L198" s="579">
        <f t="shared" si="16"/>
        <v>0</v>
      </c>
      <c r="M198" s="580">
        <f t="shared" si="17"/>
        <v>12567296</v>
      </c>
      <c r="N198" s="638"/>
      <c r="O198" s="638" t="s">
        <v>3332</v>
      </c>
      <c r="P198" s="639" t="s">
        <v>761</v>
      </c>
      <c r="Q198" s="639" t="s">
        <v>374</v>
      </c>
      <c r="R198" s="639" t="s">
        <v>375</v>
      </c>
      <c r="S198" s="639" t="s">
        <v>152</v>
      </c>
    </row>
    <row r="199" spans="1:19" s="34" customFormat="1" ht="20.25" customHeight="1">
      <c r="A199" s="639" t="s">
        <v>770</v>
      </c>
      <c r="B199" s="638" t="s">
        <v>3272</v>
      </c>
      <c r="C199" s="639" t="s">
        <v>515</v>
      </c>
      <c r="D199" s="640" t="s">
        <v>821</v>
      </c>
      <c r="E199" s="640" t="s">
        <v>934</v>
      </c>
      <c r="F199" s="639" t="s">
        <v>2712</v>
      </c>
      <c r="G199" s="638"/>
      <c r="H199" s="1110">
        <v>64</v>
      </c>
      <c r="I199" s="1110">
        <v>73636</v>
      </c>
      <c r="J199" s="643">
        <v>17</v>
      </c>
      <c r="K199" s="578">
        <f t="shared" si="18"/>
        <v>1088</v>
      </c>
      <c r="L199" s="579">
        <f t="shared" si="16"/>
        <v>1.0880000000000001</v>
      </c>
      <c r="M199" s="580">
        <f t="shared" si="17"/>
        <v>4712704</v>
      </c>
      <c r="N199" s="638"/>
      <c r="O199" s="638" t="s">
        <v>3332</v>
      </c>
      <c r="P199" s="639" t="s">
        <v>761</v>
      </c>
      <c r="Q199" s="639" t="s">
        <v>981</v>
      </c>
      <c r="R199" s="639" t="s">
        <v>60</v>
      </c>
      <c r="S199" s="639" t="s">
        <v>152</v>
      </c>
    </row>
    <row r="200" spans="1:19" s="34" customFormat="1" ht="20.25" customHeight="1">
      <c r="A200" s="639" t="s">
        <v>3520</v>
      </c>
      <c r="B200" s="638" t="s">
        <v>3521</v>
      </c>
      <c r="C200" s="639" t="s">
        <v>64</v>
      </c>
      <c r="D200" s="640" t="s">
        <v>821</v>
      </c>
      <c r="E200" s="640" t="s">
        <v>934</v>
      </c>
      <c r="F200" s="639" t="s">
        <v>524</v>
      </c>
      <c r="G200" s="638"/>
      <c r="H200" s="1110">
        <v>422</v>
      </c>
      <c r="I200" s="1110">
        <v>130000</v>
      </c>
      <c r="J200" s="643">
        <v>43</v>
      </c>
      <c r="K200" s="578">
        <f t="shared" si="18"/>
        <v>18146</v>
      </c>
      <c r="L200" s="579">
        <f t="shared" si="16"/>
        <v>18.146000000000001</v>
      </c>
      <c r="M200" s="580">
        <f t="shared" si="17"/>
        <v>54860000</v>
      </c>
      <c r="N200" s="638"/>
      <c r="O200" s="638"/>
      <c r="P200" s="639" t="s">
        <v>284</v>
      </c>
      <c r="Q200" s="639" t="s">
        <v>3526</v>
      </c>
      <c r="R200" s="639" t="s">
        <v>68</v>
      </c>
      <c r="S200" s="639" t="s">
        <v>1274</v>
      </c>
    </row>
    <row r="201" spans="1:19" s="34" customFormat="1" ht="20.25" customHeight="1">
      <c r="A201" s="639" t="s">
        <v>3520</v>
      </c>
      <c r="B201" s="638" t="s">
        <v>3521</v>
      </c>
      <c r="C201" s="639" t="s">
        <v>64</v>
      </c>
      <c r="D201" s="640" t="s">
        <v>821</v>
      </c>
      <c r="E201" s="640" t="s">
        <v>934</v>
      </c>
      <c r="F201" s="639" t="s">
        <v>590</v>
      </c>
      <c r="G201" s="638"/>
      <c r="H201" s="1110">
        <v>424</v>
      </c>
      <c r="I201" s="1110">
        <v>25000</v>
      </c>
      <c r="J201" s="643">
        <v>15</v>
      </c>
      <c r="K201" s="578">
        <f t="shared" si="18"/>
        <v>6360</v>
      </c>
      <c r="L201" s="579">
        <f t="shared" si="16"/>
        <v>6.36</v>
      </c>
      <c r="M201" s="580">
        <f t="shared" si="17"/>
        <v>10600000</v>
      </c>
      <c r="N201" s="638"/>
      <c r="O201" s="638"/>
      <c r="P201" s="639" t="s">
        <v>284</v>
      </c>
      <c r="Q201" s="639" t="s">
        <v>270</v>
      </c>
      <c r="R201" s="639" t="s">
        <v>68</v>
      </c>
      <c r="S201" s="639" t="s">
        <v>1274</v>
      </c>
    </row>
    <row r="202" spans="1:19" s="34" customFormat="1" ht="20.25" customHeight="1">
      <c r="A202" s="639" t="s">
        <v>3520</v>
      </c>
      <c r="B202" s="638" t="s">
        <v>3521</v>
      </c>
      <c r="C202" s="639" t="s">
        <v>64</v>
      </c>
      <c r="D202" s="640" t="s">
        <v>821</v>
      </c>
      <c r="E202" s="640" t="s">
        <v>934</v>
      </c>
      <c r="F202" s="639" t="s">
        <v>3522</v>
      </c>
      <c r="G202" s="638"/>
      <c r="H202" s="1110">
        <v>424</v>
      </c>
      <c r="I202" s="1110">
        <v>78000</v>
      </c>
      <c r="J202" s="643">
        <v>33</v>
      </c>
      <c r="K202" s="578">
        <f t="shared" si="18"/>
        <v>13992</v>
      </c>
      <c r="L202" s="579">
        <f t="shared" si="16"/>
        <v>13.992000000000001</v>
      </c>
      <c r="M202" s="580">
        <f t="shared" si="17"/>
        <v>33072000</v>
      </c>
      <c r="N202" s="638"/>
      <c r="O202" s="638"/>
      <c r="P202" s="639" t="s">
        <v>284</v>
      </c>
      <c r="Q202" s="639" t="s">
        <v>370</v>
      </c>
      <c r="R202" s="639" t="s">
        <v>68</v>
      </c>
      <c r="S202" s="639" t="s">
        <v>1274</v>
      </c>
    </row>
    <row r="203" spans="1:19" s="34" customFormat="1" ht="20.25" customHeight="1">
      <c r="A203" s="639" t="s">
        <v>3520</v>
      </c>
      <c r="B203" s="638" t="s">
        <v>3521</v>
      </c>
      <c r="C203" s="639" t="s">
        <v>64</v>
      </c>
      <c r="D203" s="640" t="s">
        <v>821</v>
      </c>
      <c r="E203" s="640" t="s">
        <v>934</v>
      </c>
      <c r="F203" s="639" t="s">
        <v>3523</v>
      </c>
      <c r="G203" s="638"/>
      <c r="H203" s="1110">
        <v>79</v>
      </c>
      <c r="I203" s="1110">
        <v>70000</v>
      </c>
      <c r="J203" s="643">
        <v>17</v>
      </c>
      <c r="K203" s="578">
        <f t="shared" si="18"/>
        <v>1343</v>
      </c>
      <c r="L203" s="579">
        <f t="shared" si="16"/>
        <v>1.343</v>
      </c>
      <c r="M203" s="580">
        <f t="shared" si="17"/>
        <v>5530000</v>
      </c>
      <c r="N203" s="638"/>
      <c r="O203" s="638"/>
      <c r="P203" s="639" t="s">
        <v>284</v>
      </c>
      <c r="Q203" s="639" t="s">
        <v>3527</v>
      </c>
      <c r="R203" s="639" t="s">
        <v>68</v>
      </c>
      <c r="S203" s="639" t="s">
        <v>1274</v>
      </c>
    </row>
    <row r="204" spans="1:19" s="34" customFormat="1" ht="20.25" customHeight="1">
      <c r="A204" s="639" t="s">
        <v>3520</v>
      </c>
      <c r="B204" s="638" t="s">
        <v>3521</v>
      </c>
      <c r="C204" s="639" t="s">
        <v>64</v>
      </c>
      <c r="D204" s="640" t="s">
        <v>821</v>
      </c>
      <c r="E204" s="640" t="s">
        <v>934</v>
      </c>
      <c r="F204" s="639" t="s">
        <v>71</v>
      </c>
      <c r="G204" s="638"/>
      <c r="H204" s="1110">
        <v>861</v>
      </c>
      <c r="I204" s="1110">
        <v>35000</v>
      </c>
      <c r="J204" s="643">
        <v>0</v>
      </c>
      <c r="K204" s="578">
        <f t="shared" si="18"/>
        <v>0</v>
      </c>
      <c r="L204" s="579">
        <f t="shared" si="16"/>
        <v>0</v>
      </c>
      <c r="M204" s="580">
        <f t="shared" si="17"/>
        <v>30135000</v>
      </c>
      <c r="N204" s="638"/>
      <c r="O204" s="638"/>
      <c r="P204" s="639" t="s">
        <v>284</v>
      </c>
      <c r="Q204" s="639" t="s">
        <v>271</v>
      </c>
      <c r="R204" s="639" t="s">
        <v>73</v>
      </c>
      <c r="S204" s="639" t="s">
        <v>1274</v>
      </c>
    </row>
    <row r="205" spans="1:19" s="34" customFormat="1" ht="20.25" customHeight="1">
      <c r="A205" s="639" t="s">
        <v>3520</v>
      </c>
      <c r="B205" s="638" t="s">
        <v>3521</v>
      </c>
      <c r="C205" s="639" t="s">
        <v>64</v>
      </c>
      <c r="D205" s="640" t="s">
        <v>821</v>
      </c>
      <c r="E205" s="640" t="s">
        <v>934</v>
      </c>
      <c r="F205" s="639" t="s">
        <v>404</v>
      </c>
      <c r="G205" s="638"/>
      <c r="H205" s="1110">
        <v>1089</v>
      </c>
      <c r="I205" s="1110">
        <v>125000</v>
      </c>
      <c r="J205" s="643">
        <v>0</v>
      </c>
      <c r="K205" s="578">
        <f t="shared" si="18"/>
        <v>0</v>
      </c>
      <c r="L205" s="579">
        <f t="shared" si="16"/>
        <v>0</v>
      </c>
      <c r="M205" s="580">
        <f t="shared" si="17"/>
        <v>136125000</v>
      </c>
      <c r="N205" s="638"/>
      <c r="O205" s="638"/>
      <c r="P205" s="639" t="s">
        <v>284</v>
      </c>
      <c r="Q205" s="639" t="s">
        <v>2479</v>
      </c>
      <c r="R205" s="639" t="s">
        <v>73</v>
      </c>
      <c r="S205" s="639" t="s">
        <v>1274</v>
      </c>
    </row>
    <row r="206" spans="1:19" s="34" customFormat="1" ht="20.25" customHeight="1">
      <c r="A206" s="639" t="s">
        <v>3520</v>
      </c>
      <c r="B206" s="638" t="s">
        <v>3521</v>
      </c>
      <c r="C206" s="639" t="s">
        <v>64</v>
      </c>
      <c r="D206" s="640" t="s">
        <v>821</v>
      </c>
      <c r="E206" s="640" t="s">
        <v>934</v>
      </c>
      <c r="F206" s="639" t="s">
        <v>2181</v>
      </c>
      <c r="G206" s="638"/>
      <c r="H206" s="1110">
        <v>384</v>
      </c>
      <c r="I206" s="1110">
        <v>82000</v>
      </c>
      <c r="J206" s="643">
        <v>20</v>
      </c>
      <c r="K206" s="578">
        <f t="shared" si="18"/>
        <v>7680</v>
      </c>
      <c r="L206" s="579">
        <f t="shared" si="16"/>
        <v>7.68</v>
      </c>
      <c r="M206" s="580">
        <f t="shared" si="17"/>
        <v>31488000</v>
      </c>
      <c r="N206" s="638" t="s">
        <v>61</v>
      </c>
      <c r="O206" s="638"/>
      <c r="P206" s="639" t="s">
        <v>284</v>
      </c>
      <c r="Q206" s="639" t="s">
        <v>341</v>
      </c>
      <c r="R206" s="639" t="s">
        <v>60</v>
      </c>
      <c r="S206" s="639" t="s">
        <v>1274</v>
      </c>
    </row>
    <row r="207" spans="1:19" s="34" customFormat="1" ht="20.25" customHeight="1">
      <c r="A207" s="639" t="s">
        <v>428</v>
      </c>
      <c r="B207" s="638" t="s">
        <v>1127</v>
      </c>
      <c r="C207" s="639" t="s">
        <v>371</v>
      </c>
      <c r="D207" s="640" t="s">
        <v>821</v>
      </c>
      <c r="E207" s="640" t="s">
        <v>934</v>
      </c>
      <c r="F207" s="639" t="s">
        <v>3524</v>
      </c>
      <c r="G207" s="638"/>
      <c r="H207" s="1110">
        <v>263</v>
      </c>
      <c r="I207" s="1110">
        <v>200000</v>
      </c>
      <c r="J207" s="643">
        <v>0</v>
      </c>
      <c r="K207" s="578">
        <f t="shared" si="18"/>
        <v>0</v>
      </c>
      <c r="L207" s="579">
        <f t="shared" si="16"/>
        <v>0</v>
      </c>
      <c r="M207" s="580">
        <f t="shared" si="17"/>
        <v>52600000</v>
      </c>
      <c r="N207" s="638"/>
      <c r="O207" s="638" t="s">
        <v>3525</v>
      </c>
      <c r="P207" s="639" t="s">
        <v>483</v>
      </c>
      <c r="Q207" s="639" t="s">
        <v>984</v>
      </c>
      <c r="R207" s="639" t="s">
        <v>73</v>
      </c>
      <c r="S207" s="639" t="s">
        <v>109</v>
      </c>
    </row>
    <row r="208" spans="1:19" s="34" customFormat="1" ht="20.25" customHeight="1">
      <c r="A208" s="639" t="s">
        <v>2496</v>
      </c>
      <c r="B208" s="638" t="s">
        <v>3506</v>
      </c>
      <c r="C208" s="639" t="s">
        <v>425</v>
      </c>
      <c r="D208" s="640" t="s">
        <v>821</v>
      </c>
      <c r="E208" s="640" t="s">
        <v>934</v>
      </c>
      <c r="F208" s="639" t="s">
        <v>959</v>
      </c>
      <c r="G208" s="638"/>
      <c r="H208" s="1110">
        <v>13</v>
      </c>
      <c r="I208" s="1110">
        <v>125381</v>
      </c>
      <c r="J208" s="643">
        <v>40</v>
      </c>
      <c r="K208" s="578">
        <f t="shared" si="18"/>
        <v>520</v>
      </c>
      <c r="L208" s="579">
        <f t="shared" si="16"/>
        <v>0.52</v>
      </c>
      <c r="M208" s="580">
        <f t="shared" si="17"/>
        <v>1629953</v>
      </c>
      <c r="N208" s="638"/>
      <c r="O208" s="638" t="s">
        <v>614</v>
      </c>
      <c r="P208" s="639" t="s">
        <v>372</v>
      </c>
      <c r="Q208" s="639" t="s">
        <v>364</v>
      </c>
      <c r="R208" s="639" t="s">
        <v>68</v>
      </c>
      <c r="S208" s="639" t="s">
        <v>1682</v>
      </c>
    </row>
    <row r="209" spans="1:19" s="34" customFormat="1" ht="20.25" customHeight="1">
      <c r="A209" s="639" t="s">
        <v>351</v>
      </c>
      <c r="B209" s="638" t="s">
        <v>3545</v>
      </c>
      <c r="C209" s="639" t="s">
        <v>352</v>
      </c>
      <c r="D209" s="640" t="s">
        <v>821</v>
      </c>
      <c r="E209" s="640" t="s">
        <v>495</v>
      </c>
      <c r="F209" s="639" t="s">
        <v>75</v>
      </c>
      <c r="G209" s="638"/>
      <c r="H209" s="1110">
        <v>1284</v>
      </c>
      <c r="I209" s="1110">
        <v>31427</v>
      </c>
      <c r="J209" s="643">
        <v>0</v>
      </c>
      <c r="K209" s="578">
        <f t="shared" si="18"/>
        <v>0</v>
      </c>
      <c r="L209" s="579">
        <f t="shared" si="16"/>
        <v>0</v>
      </c>
      <c r="M209" s="580">
        <f t="shared" si="17"/>
        <v>40352268</v>
      </c>
      <c r="N209" s="638"/>
      <c r="O209" s="638"/>
      <c r="P209" s="639" t="s">
        <v>761</v>
      </c>
      <c r="Q209" s="639" t="s">
        <v>272</v>
      </c>
      <c r="R209" s="639" t="s">
        <v>73</v>
      </c>
      <c r="S209" s="639" t="s">
        <v>90</v>
      </c>
    </row>
    <row r="210" spans="1:19" s="34" customFormat="1" ht="20.25" customHeight="1">
      <c r="A210" s="639" t="s">
        <v>351</v>
      </c>
      <c r="B210" s="638" t="s">
        <v>3545</v>
      </c>
      <c r="C210" s="639" t="s">
        <v>352</v>
      </c>
      <c r="D210" s="640" t="s">
        <v>821</v>
      </c>
      <c r="E210" s="640" t="s">
        <v>495</v>
      </c>
      <c r="F210" s="639" t="s">
        <v>275</v>
      </c>
      <c r="G210" s="638"/>
      <c r="H210" s="1110">
        <v>1284</v>
      </c>
      <c r="I210" s="1110">
        <v>100094</v>
      </c>
      <c r="J210" s="643">
        <v>0</v>
      </c>
      <c r="K210" s="578">
        <f t="shared" si="18"/>
        <v>0</v>
      </c>
      <c r="L210" s="579">
        <f t="shared" si="16"/>
        <v>0</v>
      </c>
      <c r="M210" s="580">
        <f t="shared" si="17"/>
        <v>128520696</v>
      </c>
      <c r="N210" s="638"/>
      <c r="O210" s="638"/>
      <c r="P210" s="639" t="s">
        <v>761</v>
      </c>
      <c r="Q210" s="639" t="s">
        <v>276</v>
      </c>
      <c r="R210" s="639" t="s">
        <v>73</v>
      </c>
      <c r="S210" s="639" t="s">
        <v>90</v>
      </c>
    </row>
    <row r="211" spans="1:19" s="34" customFormat="1" ht="20.25" customHeight="1">
      <c r="A211" s="639" t="s">
        <v>351</v>
      </c>
      <c r="B211" s="638" t="s">
        <v>3545</v>
      </c>
      <c r="C211" s="639" t="s">
        <v>352</v>
      </c>
      <c r="D211" s="640" t="s">
        <v>821</v>
      </c>
      <c r="E211" s="640" t="s">
        <v>495</v>
      </c>
      <c r="F211" s="639" t="s">
        <v>387</v>
      </c>
      <c r="G211" s="638"/>
      <c r="H211" s="1110">
        <v>1284</v>
      </c>
      <c r="I211" s="1110">
        <v>16544</v>
      </c>
      <c r="J211" s="643">
        <v>0</v>
      </c>
      <c r="K211" s="578">
        <f t="shared" si="18"/>
        <v>0</v>
      </c>
      <c r="L211" s="579">
        <f t="shared" ref="L211:L255" si="19">IFERROR(K211/1000,"0")</f>
        <v>0</v>
      </c>
      <c r="M211" s="580">
        <f t="shared" si="17"/>
        <v>21242496</v>
      </c>
      <c r="N211" s="638"/>
      <c r="O211" s="638"/>
      <c r="P211" s="639" t="s">
        <v>761</v>
      </c>
      <c r="Q211" s="639" t="s">
        <v>336</v>
      </c>
      <c r="R211" s="639" t="s">
        <v>73</v>
      </c>
      <c r="S211" s="639" t="s">
        <v>90</v>
      </c>
    </row>
    <row r="212" spans="1:19" s="34" customFormat="1" ht="20.25" customHeight="1">
      <c r="A212" s="639" t="s">
        <v>351</v>
      </c>
      <c r="B212" s="638" t="s">
        <v>3545</v>
      </c>
      <c r="C212" s="639" t="s">
        <v>352</v>
      </c>
      <c r="D212" s="640" t="s">
        <v>821</v>
      </c>
      <c r="E212" s="640" t="s">
        <v>495</v>
      </c>
      <c r="F212" s="639" t="s">
        <v>337</v>
      </c>
      <c r="G212" s="638"/>
      <c r="H212" s="1110">
        <v>1284</v>
      </c>
      <c r="I212" s="1110">
        <v>14000</v>
      </c>
      <c r="J212" s="643">
        <v>0</v>
      </c>
      <c r="K212" s="578">
        <f t="shared" si="18"/>
        <v>0</v>
      </c>
      <c r="L212" s="579">
        <f t="shared" si="19"/>
        <v>0</v>
      </c>
      <c r="M212" s="580">
        <f t="shared" si="17"/>
        <v>17976000</v>
      </c>
      <c r="N212" s="638"/>
      <c r="O212" s="638"/>
      <c r="P212" s="639" t="s">
        <v>761</v>
      </c>
      <c r="Q212" s="639" t="s">
        <v>274</v>
      </c>
      <c r="R212" s="639" t="s">
        <v>73</v>
      </c>
      <c r="S212" s="639" t="s">
        <v>90</v>
      </c>
    </row>
    <row r="213" spans="1:19" s="34" customFormat="1" ht="20.25" customHeight="1">
      <c r="A213" s="639" t="s">
        <v>235</v>
      </c>
      <c r="B213" s="638" t="s">
        <v>3628</v>
      </c>
      <c r="C213" s="639" t="s">
        <v>371</v>
      </c>
      <c r="D213" s="640" t="s">
        <v>821</v>
      </c>
      <c r="E213" s="640" t="s">
        <v>934</v>
      </c>
      <c r="F213" s="639" t="s">
        <v>957</v>
      </c>
      <c r="G213" s="638"/>
      <c r="H213" s="1110">
        <v>1458</v>
      </c>
      <c r="I213" s="1110">
        <v>51224</v>
      </c>
      <c r="J213" s="643" t="s">
        <v>765</v>
      </c>
      <c r="K213" s="578" t="str">
        <f t="shared" si="18"/>
        <v>0</v>
      </c>
      <c r="L213" s="579">
        <f t="shared" si="19"/>
        <v>0</v>
      </c>
      <c r="M213" s="580">
        <f t="shared" si="17"/>
        <v>74684592</v>
      </c>
      <c r="N213" s="638"/>
      <c r="O213" s="638" t="s">
        <v>3727</v>
      </c>
      <c r="P213" s="639" t="s">
        <v>483</v>
      </c>
      <c r="Q213" s="639" t="s">
        <v>278</v>
      </c>
      <c r="R213" s="639" t="s">
        <v>73</v>
      </c>
      <c r="S213" s="639" t="s">
        <v>213</v>
      </c>
    </row>
    <row r="214" spans="1:19" s="34" customFormat="1" ht="20.25" customHeight="1">
      <c r="A214" s="639" t="s">
        <v>3809</v>
      </c>
      <c r="B214" s="638" t="s">
        <v>3810</v>
      </c>
      <c r="C214" s="639" t="s">
        <v>368</v>
      </c>
      <c r="D214" s="640" t="s">
        <v>821</v>
      </c>
      <c r="E214" s="640" t="s">
        <v>934</v>
      </c>
      <c r="F214" s="639" t="s">
        <v>3812</v>
      </c>
      <c r="G214" s="638"/>
      <c r="H214" s="1110">
        <v>724</v>
      </c>
      <c r="I214" s="1110">
        <v>32000</v>
      </c>
      <c r="J214" s="643">
        <v>19</v>
      </c>
      <c r="K214" s="578">
        <f t="shared" si="18"/>
        <v>13756</v>
      </c>
      <c r="L214" s="579">
        <f t="shared" si="19"/>
        <v>13.756</v>
      </c>
      <c r="M214" s="580">
        <f t="shared" si="17"/>
        <v>23168000</v>
      </c>
      <c r="N214" s="638"/>
      <c r="O214" s="638" t="s">
        <v>3813</v>
      </c>
      <c r="P214" s="639" t="s">
        <v>1361</v>
      </c>
      <c r="Q214" s="639" t="s">
        <v>358</v>
      </c>
      <c r="R214" s="639" t="s">
        <v>68</v>
      </c>
      <c r="S214" s="639" t="s">
        <v>213</v>
      </c>
    </row>
    <row r="215" spans="1:19" s="34" customFormat="1" ht="20.25" customHeight="1">
      <c r="A215" s="639" t="s">
        <v>351</v>
      </c>
      <c r="B215" s="638" t="s">
        <v>3825</v>
      </c>
      <c r="C215" s="639" t="s">
        <v>352</v>
      </c>
      <c r="D215" s="640" t="s">
        <v>821</v>
      </c>
      <c r="E215" s="640" t="s">
        <v>1146</v>
      </c>
      <c r="F215" s="639" t="s">
        <v>402</v>
      </c>
      <c r="G215" s="638"/>
      <c r="H215" s="1110">
        <v>1000</v>
      </c>
      <c r="I215" s="1110">
        <v>156000</v>
      </c>
      <c r="J215" s="643">
        <v>36.4</v>
      </c>
      <c r="K215" s="578">
        <f t="shared" si="18"/>
        <v>36400</v>
      </c>
      <c r="L215" s="579">
        <f t="shared" si="19"/>
        <v>36.4</v>
      </c>
      <c r="M215" s="580">
        <f t="shared" si="17"/>
        <v>156000000</v>
      </c>
      <c r="N215" s="638"/>
      <c r="O215" s="638"/>
      <c r="P215" s="639" t="s">
        <v>761</v>
      </c>
      <c r="Q215" s="639" t="s">
        <v>403</v>
      </c>
      <c r="R215" s="639" t="s">
        <v>60</v>
      </c>
      <c r="S215" s="639" t="s">
        <v>90</v>
      </c>
    </row>
    <row r="216" spans="1:19" s="34" customFormat="1" ht="20.25" customHeight="1">
      <c r="A216" s="639" t="s">
        <v>398</v>
      </c>
      <c r="B216" s="638" t="s">
        <v>2067</v>
      </c>
      <c r="C216" s="639" t="s">
        <v>1171</v>
      </c>
      <c r="D216" s="640" t="s">
        <v>821</v>
      </c>
      <c r="E216" s="640" t="s">
        <v>934</v>
      </c>
      <c r="F216" s="639" t="s">
        <v>402</v>
      </c>
      <c r="G216" s="638"/>
      <c r="H216" s="1110">
        <v>590</v>
      </c>
      <c r="I216" s="1110">
        <v>152100</v>
      </c>
      <c r="J216" s="643">
        <v>36.4</v>
      </c>
      <c r="K216" s="578">
        <f t="shared" si="18"/>
        <v>21476</v>
      </c>
      <c r="L216" s="579">
        <f t="shared" si="19"/>
        <v>21.475999999999999</v>
      </c>
      <c r="M216" s="580">
        <f t="shared" si="17"/>
        <v>89739000</v>
      </c>
      <c r="N216" s="638"/>
      <c r="O216" s="638"/>
      <c r="P216" s="639" t="s">
        <v>759</v>
      </c>
      <c r="Q216" s="639" t="s">
        <v>370</v>
      </c>
      <c r="R216" s="639" t="s">
        <v>60</v>
      </c>
      <c r="S216" s="639" t="s">
        <v>1076</v>
      </c>
    </row>
    <row r="217" spans="1:19" s="34" customFormat="1" ht="20.25" customHeight="1">
      <c r="A217" s="639" t="s">
        <v>398</v>
      </c>
      <c r="B217" s="638" t="s">
        <v>2067</v>
      </c>
      <c r="C217" s="639" t="s">
        <v>1171</v>
      </c>
      <c r="D217" s="640" t="s">
        <v>821</v>
      </c>
      <c r="E217" s="640" t="s">
        <v>934</v>
      </c>
      <c r="F217" s="639" t="s">
        <v>517</v>
      </c>
      <c r="G217" s="638"/>
      <c r="H217" s="1110">
        <v>590</v>
      </c>
      <c r="I217" s="1110">
        <v>54050</v>
      </c>
      <c r="J217" s="643">
        <v>15.5</v>
      </c>
      <c r="K217" s="578">
        <f t="shared" si="18"/>
        <v>9145</v>
      </c>
      <c r="L217" s="579">
        <f t="shared" si="19"/>
        <v>9.1449999999999996</v>
      </c>
      <c r="M217" s="580">
        <f t="shared" si="17"/>
        <v>31889500</v>
      </c>
      <c r="N217" s="638"/>
      <c r="O217" s="638"/>
      <c r="P217" s="639" t="s">
        <v>759</v>
      </c>
      <c r="Q217" s="639" t="s">
        <v>270</v>
      </c>
      <c r="R217" s="639" t="s">
        <v>60</v>
      </c>
      <c r="S217" s="639" t="s">
        <v>1076</v>
      </c>
    </row>
    <row r="218" spans="1:19" s="34" customFormat="1" ht="20.25" customHeight="1">
      <c r="A218" s="639" t="s">
        <v>765</v>
      </c>
      <c r="B218" s="638" t="s">
        <v>3830</v>
      </c>
      <c r="C218" s="639" t="s">
        <v>3831</v>
      </c>
      <c r="D218" s="640" t="s">
        <v>821</v>
      </c>
      <c r="E218" s="640" t="s">
        <v>934</v>
      </c>
      <c r="F218" s="639" t="s">
        <v>950</v>
      </c>
      <c r="G218" s="638"/>
      <c r="H218" s="1110">
        <v>260</v>
      </c>
      <c r="I218" s="1110">
        <v>57000</v>
      </c>
      <c r="J218" s="643">
        <v>41</v>
      </c>
      <c r="K218" s="578">
        <f t="shared" si="18"/>
        <v>10660</v>
      </c>
      <c r="L218" s="579">
        <f t="shared" si="19"/>
        <v>10.66</v>
      </c>
      <c r="M218" s="580">
        <f t="shared" si="17"/>
        <v>14820000</v>
      </c>
      <c r="N218" s="638"/>
      <c r="O218" s="638"/>
      <c r="P218" s="639" t="s">
        <v>284</v>
      </c>
      <c r="Q218" s="639" t="s">
        <v>358</v>
      </c>
      <c r="R218" s="639" t="s">
        <v>68</v>
      </c>
      <c r="S218" s="639"/>
    </row>
    <row r="219" spans="1:19" s="34" customFormat="1" ht="20.25" customHeight="1">
      <c r="A219" s="639" t="s">
        <v>765</v>
      </c>
      <c r="B219" s="638" t="s">
        <v>3830</v>
      </c>
      <c r="C219" s="639" t="s">
        <v>3831</v>
      </c>
      <c r="D219" s="640" t="s">
        <v>821</v>
      </c>
      <c r="E219" s="640" t="s">
        <v>934</v>
      </c>
      <c r="F219" s="639" t="s">
        <v>642</v>
      </c>
      <c r="G219" s="638"/>
      <c r="H219" s="1110">
        <v>260</v>
      </c>
      <c r="I219" s="1110">
        <v>27000</v>
      </c>
      <c r="J219" s="643">
        <v>17.5</v>
      </c>
      <c r="K219" s="578">
        <f t="shared" si="18"/>
        <v>4550</v>
      </c>
      <c r="L219" s="579">
        <f t="shared" si="19"/>
        <v>4.55</v>
      </c>
      <c r="M219" s="580">
        <f t="shared" si="17"/>
        <v>7020000</v>
      </c>
      <c r="N219" s="638"/>
      <c r="O219" s="638"/>
      <c r="P219" s="639" t="s">
        <v>284</v>
      </c>
      <c r="Q219" s="639" t="s">
        <v>270</v>
      </c>
      <c r="R219" s="639" t="s">
        <v>68</v>
      </c>
      <c r="S219" s="639"/>
    </row>
    <row r="220" spans="1:19" s="34" customFormat="1" ht="20.25" customHeight="1">
      <c r="A220" s="639" t="s">
        <v>3833</v>
      </c>
      <c r="B220" s="638" t="s">
        <v>3905</v>
      </c>
      <c r="C220" s="639" t="s">
        <v>3831</v>
      </c>
      <c r="D220" s="640" t="s">
        <v>821</v>
      </c>
      <c r="E220" s="640" t="s">
        <v>934</v>
      </c>
      <c r="F220" s="639" t="s">
        <v>1101</v>
      </c>
      <c r="G220" s="638"/>
      <c r="H220" s="1110">
        <v>90</v>
      </c>
      <c r="I220" s="1110">
        <v>206000</v>
      </c>
      <c r="J220" s="643">
        <v>42</v>
      </c>
      <c r="K220" s="578">
        <f t="shared" si="18"/>
        <v>3780</v>
      </c>
      <c r="L220" s="579">
        <f t="shared" si="19"/>
        <v>3.78</v>
      </c>
      <c r="M220" s="580">
        <f t="shared" si="17"/>
        <v>18540000</v>
      </c>
      <c r="N220" s="638"/>
      <c r="O220" s="638"/>
      <c r="P220" s="639" t="s">
        <v>284</v>
      </c>
      <c r="Q220" s="639" t="s">
        <v>2471</v>
      </c>
      <c r="R220" s="639" t="s">
        <v>60</v>
      </c>
      <c r="S220" s="639"/>
    </row>
    <row r="221" spans="1:19" s="34" customFormat="1" ht="20.25" customHeight="1">
      <c r="A221" s="639" t="s">
        <v>741</v>
      </c>
      <c r="B221" s="638" t="s">
        <v>3768</v>
      </c>
      <c r="C221" s="639" t="s">
        <v>371</v>
      </c>
      <c r="D221" s="640" t="s">
        <v>821</v>
      </c>
      <c r="E221" s="640" t="s">
        <v>934</v>
      </c>
      <c r="F221" s="639" t="s">
        <v>267</v>
      </c>
      <c r="G221" s="638"/>
      <c r="H221" s="1110">
        <v>271</v>
      </c>
      <c r="I221" s="1110">
        <v>46200</v>
      </c>
      <c r="J221" s="643"/>
      <c r="K221" s="578">
        <f t="shared" si="18"/>
        <v>0</v>
      </c>
      <c r="L221" s="579">
        <f t="shared" si="19"/>
        <v>0</v>
      </c>
      <c r="M221" s="580">
        <f t="shared" si="17"/>
        <v>12520200</v>
      </c>
      <c r="N221" s="638"/>
      <c r="O221" s="638"/>
      <c r="P221" s="639" t="s">
        <v>483</v>
      </c>
      <c r="Q221" s="639" t="s">
        <v>344</v>
      </c>
      <c r="R221" s="639" t="s">
        <v>60</v>
      </c>
      <c r="S221" s="639"/>
    </row>
    <row r="222" spans="1:19" s="34" customFormat="1" ht="20.25" customHeight="1">
      <c r="A222" s="639" t="s">
        <v>741</v>
      </c>
      <c r="B222" s="638" t="s">
        <v>3768</v>
      </c>
      <c r="C222" s="639" t="s">
        <v>371</v>
      </c>
      <c r="D222" s="640" t="s">
        <v>821</v>
      </c>
      <c r="E222" s="640" t="s">
        <v>934</v>
      </c>
      <c r="F222" s="639" t="s">
        <v>450</v>
      </c>
      <c r="G222" s="638"/>
      <c r="H222" s="1110">
        <v>271</v>
      </c>
      <c r="I222" s="1110">
        <v>82698</v>
      </c>
      <c r="J222" s="643"/>
      <c r="K222" s="578">
        <f t="shared" si="18"/>
        <v>0</v>
      </c>
      <c r="L222" s="579">
        <f t="shared" si="19"/>
        <v>0</v>
      </c>
      <c r="M222" s="580">
        <f t="shared" si="17"/>
        <v>22411158</v>
      </c>
      <c r="N222" s="638"/>
      <c r="O222" s="638" t="s">
        <v>2316</v>
      </c>
      <c r="P222" s="639" t="s">
        <v>483</v>
      </c>
      <c r="Q222" s="639" t="s">
        <v>271</v>
      </c>
      <c r="R222" s="639" t="s">
        <v>73</v>
      </c>
      <c r="S222" s="639"/>
    </row>
    <row r="223" spans="1:19" s="34" customFormat="1" ht="20.25" customHeight="1">
      <c r="A223" s="639" t="s">
        <v>741</v>
      </c>
      <c r="B223" s="638" t="s">
        <v>3768</v>
      </c>
      <c r="C223" s="639" t="s">
        <v>371</v>
      </c>
      <c r="D223" s="640" t="s">
        <v>821</v>
      </c>
      <c r="E223" s="640" t="s">
        <v>934</v>
      </c>
      <c r="F223" s="639" t="s">
        <v>880</v>
      </c>
      <c r="G223" s="638"/>
      <c r="H223" s="1110">
        <v>271</v>
      </c>
      <c r="I223" s="1110">
        <v>4135</v>
      </c>
      <c r="J223" s="643"/>
      <c r="K223" s="578">
        <f t="shared" si="18"/>
        <v>0</v>
      </c>
      <c r="L223" s="579">
        <f t="shared" si="19"/>
        <v>0</v>
      </c>
      <c r="M223" s="580">
        <f t="shared" si="17"/>
        <v>1120585</v>
      </c>
      <c r="N223" s="638"/>
      <c r="O223" s="638" t="s">
        <v>2316</v>
      </c>
      <c r="P223" s="639" t="s">
        <v>483</v>
      </c>
      <c r="Q223" s="639" t="s">
        <v>336</v>
      </c>
      <c r="R223" s="639" t="s">
        <v>73</v>
      </c>
      <c r="S223" s="639"/>
    </row>
    <row r="224" spans="1:19" s="34" customFormat="1" ht="20.25" customHeight="1">
      <c r="A224" s="639" t="s">
        <v>741</v>
      </c>
      <c r="B224" s="638" t="s">
        <v>3768</v>
      </c>
      <c r="C224" s="639" t="s">
        <v>371</v>
      </c>
      <c r="D224" s="640" t="s">
        <v>821</v>
      </c>
      <c r="E224" s="640" t="s">
        <v>934</v>
      </c>
      <c r="F224" s="639" t="s">
        <v>880</v>
      </c>
      <c r="G224" s="638"/>
      <c r="H224" s="1110">
        <v>271</v>
      </c>
      <c r="I224" s="1110">
        <v>4135</v>
      </c>
      <c r="J224" s="643"/>
      <c r="K224" s="578">
        <f t="shared" si="18"/>
        <v>0</v>
      </c>
      <c r="L224" s="579">
        <f t="shared" si="19"/>
        <v>0</v>
      </c>
      <c r="M224" s="580">
        <f t="shared" si="17"/>
        <v>1120585</v>
      </c>
      <c r="N224" s="638"/>
      <c r="O224" s="638" t="s">
        <v>2316</v>
      </c>
      <c r="P224" s="639" t="s">
        <v>483</v>
      </c>
      <c r="Q224" s="639" t="s">
        <v>336</v>
      </c>
      <c r="R224" s="639" t="s">
        <v>73</v>
      </c>
      <c r="S224" s="639"/>
    </row>
    <row r="225" spans="1:19" s="34" customFormat="1" ht="20.25" customHeight="1">
      <c r="A225" s="639" t="s">
        <v>741</v>
      </c>
      <c r="B225" s="638" t="s">
        <v>3768</v>
      </c>
      <c r="C225" s="639" t="s">
        <v>371</v>
      </c>
      <c r="D225" s="640" t="s">
        <v>821</v>
      </c>
      <c r="E225" s="640" t="s">
        <v>934</v>
      </c>
      <c r="F225" s="639" t="s">
        <v>882</v>
      </c>
      <c r="G225" s="638"/>
      <c r="H225" s="1110">
        <v>271</v>
      </c>
      <c r="I225" s="1110">
        <v>9763</v>
      </c>
      <c r="J225" s="643"/>
      <c r="K225" s="578">
        <f t="shared" si="18"/>
        <v>0</v>
      </c>
      <c r="L225" s="579">
        <f t="shared" si="19"/>
        <v>0</v>
      </c>
      <c r="M225" s="580">
        <f t="shared" ref="M225:M255" si="20">I225*H225</f>
        <v>2645773</v>
      </c>
      <c r="N225" s="638"/>
      <c r="O225" s="638" t="s">
        <v>2316</v>
      </c>
      <c r="P225" s="639" t="s">
        <v>483</v>
      </c>
      <c r="Q225" s="639" t="s">
        <v>336</v>
      </c>
      <c r="R225" s="639" t="s">
        <v>73</v>
      </c>
      <c r="S225" s="639"/>
    </row>
    <row r="226" spans="1:19" s="34" customFormat="1" ht="20.25" customHeight="1">
      <c r="A226" s="639" t="s">
        <v>741</v>
      </c>
      <c r="B226" s="638" t="s">
        <v>3768</v>
      </c>
      <c r="C226" s="639" t="s">
        <v>371</v>
      </c>
      <c r="D226" s="640" t="s">
        <v>821</v>
      </c>
      <c r="E226" s="640" t="s">
        <v>934</v>
      </c>
      <c r="F226" s="639" t="s">
        <v>1575</v>
      </c>
      <c r="G226" s="638"/>
      <c r="H226" s="1110">
        <v>271</v>
      </c>
      <c r="I226" s="1110">
        <v>8270</v>
      </c>
      <c r="J226" s="643"/>
      <c r="K226" s="578">
        <f t="shared" si="18"/>
        <v>0</v>
      </c>
      <c r="L226" s="579">
        <f t="shared" si="19"/>
        <v>0</v>
      </c>
      <c r="M226" s="580">
        <f t="shared" si="20"/>
        <v>2241170</v>
      </c>
      <c r="N226" s="638"/>
      <c r="O226" s="638" t="s">
        <v>2316</v>
      </c>
      <c r="P226" s="639" t="s">
        <v>483</v>
      </c>
      <c r="Q226" s="639" t="s">
        <v>336</v>
      </c>
      <c r="R226" s="639" t="s">
        <v>73</v>
      </c>
      <c r="S226" s="639"/>
    </row>
    <row r="227" spans="1:19" s="34" customFormat="1" ht="20.25" customHeight="1">
      <c r="A227" s="639" t="s">
        <v>741</v>
      </c>
      <c r="B227" s="638" t="s">
        <v>3768</v>
      </c>
      <c r="C227" s="639" t="s">
        <v>371</v>
      </c>
      <c r="D227" s="640" t="s">
        <v>821</v>
      </c>
      <c r="E227" s="640" t="s">
        <v>934</v>
      </c>
      <c r="F227" s="639" t="s">
        <v>1379</v>
      </c>
      <c r="G227" s="638"/>
      <c r="H227" s="1110">
        <v>271</v>
      </c>
      <c r="I227" s="1110">
        <v>124255</v>
      </c>
      <c r="J227" s="643"/>
      <c r="K227" s="578">
        <f t="shared" si="18"/>
        <v>0</v>
      </c>
      <c r="L227" s="579">
        <f t="shared" si="19"/>
        <v>0</v>
      </c>
      <c r="M227" s="580">
        <f t="shared" si="20"/>
        <v>33673105</v>
      </c>
      <c r="N227" s="638"/>
      <c r="O227" s="638" t="s">
        <v>3769</v>
      </c>
      <c r="P227" s="639" t="s">
        <v>483</v>
      </c>
      <c r="Q227" s="639" t="s">
        <v>585</v>
      </c>
      <c r="R227" s="639" t="s">
        <v>73</v>
      </c>
      <c r="S227" s="639"/>
    </row>
    <row r="228" spans="1:19" s="34" customFormat="1" ht="20.25" customHeight="1">
      <c r="A228" s="639" t="s">
        <v>741</v>
      </c>
      <c r="B228" s="638" t="s">
        <v>3768</v>
      </c>
      <c r="C228" s="639" t="s">
        <v>371</v>
      </c>
      <c r="D228" s="640" t="s">
        <v>821</v>
      </c>
      <c r="E228" s="640" t="s">
        <v>934</v>
      </c>
      <c r="F228" s="639" t="s">
        <v>2716</v>
      </c>
      <c r="G228" s="638"/>
      <c r="H228" s="1110">
        <v>271</v>
      </c>
      <c r="I228" s="1110">
        <v>22238</v>
      </c>
      <c r="J228" s="643"/>
      <c r="K228" s="578">
        <f t="shared" si="18"/>
        <v>0</v>
      </c>
      <c r="L228" s="579">
        <f t="shared" si="19"/>
        <v>0</v>
      </c>
      <c r="M228" s="580">
        <f t="shared" si="20"/>
        <v>6026498</v>
      </c>
      <c r="N228" s="638"/>
      <c r="O228" s="638" t="s">
        <v>3769</v>
      </c>
      <c r="P228" s="639" t="s">
        <v>483</v>
      </c>
      <c r="Q228" s="639" t="s">
        <v>336</v>
      </c>
      <c r="R228" s="639" t="s">
        <v>73</v>
      </c>
      <c r="S228" s="639"/>
    </row>
    <row r="229" spans="1:19" s="34" customFormat="1" ht="20.25" customHeight="1">
      <c r="A229" s="639" t="s">
        <v>741</v>
      </c>
      <c r="B229" s="638" t="s">
        <v>3768</v>
      </c>
      <c r="C229" s="639" t="s">
        <v>371</v>
      </c>
      <c r="D229" s="640" t="s">
        <v>821</v>
      </c>
      <c r="E229" s="640" t="s">
        <v>934</v>
      </c>
      <c r="F229" s="639" t="s">
        <v>1040</v>
      </c>
      <c r="G229" s="638"/>
      <c r="H229" s="1110">
        <v>271</v>
      </c>
      <c r="I229" s="1110">
        <v>88766</v>
      </c>
      <c r="J229" s="643"/>
      <c r="K229" s="578">
        <f t="shared" si="18"/>
        <v>0</v>
      </c>
      <c r="L229" s="579">
        <f t="shared" si="19"/>
        <v>0</v>
      </c>
      <c r="M229" s="580">
        <f t="shared" si="20"/>
        <v>24055586</v>
      </c>
      <c r="N229" s="638"/>
      <c r="O229" s="638" t="s">
        <v>3769</v>
      </c>
      <c r="P229" s="639" t="s">
        <v>483</v>
      </c>
      <c r="Q229" s="639" t="s">
        <v>336</v>
      </c>
      <c r="R229" s="639" t="s">
        <v>73</v>
      </c>
      <c r="S229" s="639"/>
    </row>
    <row r="230" spans="1:19" s="34" customFormat="1" ht="20.25" customHeight="1">
      <c r="A230" s="639" t="s">
        <v>741</v>
      </c>
      <c r="B230" s="638" t="s">
        <v>3768</v>
      </c>
      <c r="C230" s="639" t="s">
        <v>371</v>
      </c>
      <c r="D230" s="640" t="s">
        <v>821</v>
      </c>
      <c r="E230" s="640" t="s">
        <v>934</v>
      </c>
      <c r="F230" s="639" t="s">
        <v>2715</v>
      </c>
      <c r="G230" s="638"/>
      <c r="H230" s="1110">
        <v>271</v>
      </c>
      <c r="I230" s="1110">
        <v>9451</v>
      </c>
      <c r="J230" s="643"/>
      <c r="K230" s="578">
        <f t="shared" si="18"/>
        <v>0</v>
      </c>
      <c r="L230" s="579">
        <f t="shared" si="19"/>
        <v>0</v>
      </c>
      <c r="M230" s="580">
        <f t="shared" si="20"/>
        <v>2561221</v>
      </c>
      <c r="N230" s="638"/>
      <c r="O230" s="638" t="s">
        <v>3769</v>
      </c>
      <c r="P230" s="639" t="s">
        <v>483</v>
      </c>
      <c r="Q230" s="639" t="s">
        <v>336</v>
      </c>
      <c r="R230" s="639" t="s">
        <v>73</v>
      </c>
      <c r="S230" s="639"/>
    </row>
    <row r="231" spans="1:19" s="34" customFormat="1" ht="20.25" customHeight="1">
      <c r="A231" s="639" t="s">
        <v>741</v>
      </c>
      <c r="B231" s="638" t="s">
        <v>3768</v>
      </c>
      <c r="C231" s="639" t="s">
        <v>371</v>
      </c>
      <c r="D231" s="640" t="s">
        <v>821</v>
      </c>
      <c r="E231" s="640" t="s">
        <v>934</v>
      </c>
      <c r="F231" s="639" t="s">
        <v>3770</v>
      </c>
      <c r="G231" s="638"/>
      <c r="H231" s="1110">
        <v>271</v>
      </c>
      <c r="I231" s="1110">
        <v>55000</v>
      </c>
      <c r="J231" s="643"/>
      <c r="K231" s="578">
        <f t="shared" si="18"/>
        <v>0</v>
      </c>
      <c r="L231" s="579">
        <f t="shared" si="19"/>
        <v>0</v>
      </c>
      <c r="M231" s="580">
        <f t="shared" si="20"/>
        <v>14905000</v>
      </c>
      <c r="N231" s="638"/>
      <c r="O231" s="638"/>
      <c r="P231" s="639" t="s">
        <v>483</v>
      </c>
      <c r="Q231" s="639" t="s">
        <v>336</v>
      </c>
      <c r="R231" s="639" t="s">
        <v>73</v>
      </c>
      <c r="S231" s="639"/>
    </row>
    <row r="232" spans="1:19" s="34" customFormat="1" ht="20.25" customHeight="1">
      <c r="A232" s="639" t="s">
        <v>741</v>
      </c>
      <c r="B232" s="638" t="s">
        <v>3768</v>
      </c>
      <c r="C232" s="639" t="s">
        <v>371</v>
      </c>
      <c r="D232" s="640" t="s">
        <v>821</v>
      </c>
      <c r="E232" s="640" t="s">
        <v>934</v>
      </c>
      <c r="F232" s="639" t="s">
        <v>670</v>
      </c>
      <c r="G232" s="638"/>
      <c r="H232" s="1110">
        <v>1</v>
      </c>
      <c r="I232" s="1110">
        <v>94628</v>
      </c>
      <c r="J232" s="643"/>
      <c r="K232" s="578">
        <f t="shared" si="18"/>
        <v>0</v>
      </c>
      <c r="L232" s="579">
        <f t="shared" si="19"/>
        <v>0</v>
      </c>
      <c r="M232" s="580">
        <f t="shared" si="20"/>
        <v>94628</v>
      </c>
      <c r="N232" s="638"/>
      <c r="O232" s="638" t="s">
        <v>2226</v>
      </c>
      <c r="P232" s="639" t="s">
        <v>483</v>
      </c>
      <c r="Q232" s="639" t="s">
        <v>628</v>
      </c>
      <c r="R232" s="639" t="s">
        <v>68</v>
      </c>
      <c r="S232" s="639"/>
    </row>
    <row r="233" spans="1:19" s="34" customFormat="1" ht="20.25" customHeight="1">
      <c r="A233" s="639" t="s">
        <v>741</v>
      </c>
      <c r="B233" s="638" t="s">
        <v>3768</v>
      </c>
      <c r="C233" s="639" t="s">
        <v>371</v>
      </c>
      <c r="D233" s="640" t="s">
        <v>821</v>
      </c>
      <c r="E233" s="640" t="s">
        <v>934</v>
      </c>
      <c r="F233" s="639" t="s">
        <v>1643</v>
      </c>
      <c r="G233" s="638"/>
      <c r="H233" s="1110">
        <v>1</v>
      </c>
      <c r="I233" s="1110">
        <v>13447</v>
      </c>
      <c r="J233" s="643"/>
      <c r="K233" s="578">
        <f t="shared" ref="K233:K255" si="21">IFERROR(J233*H233,"0")</f>
        <v>0</v>
      </c>
      <c r="L233" s="579">
        <f t="shared" si="19"/>
        <v>0</v>
      </c>
      <c r="M233" s="580">
        <f t="shared" si="20"/>
        <v>13447</v>
      </c>
      <c r="N233" s="638"/>
      <c r="O233" s="638" t="s">
        <v>2226</v>
      </c>
      <c r="P233" s="639" t="s">
        <v>483</v>
      </c>
      <c r="Q233" s="639" t="s">
        <v>336</v>
      </c>
      <c r="R233" s="639" t="s">
        <v>73</v>
      </c>
      <c r="S233" s="639"/>
    </row>
    <row r="234" spans="1:19" s="34" customFormat="1" ht="20.25" customHeight="1">
      <c r="A234" s="639" t="s">
        <v>741</v>
      </c>
      <c r="B234" s="638" t="s">
        <v>3768</v>
      </c>
      <c r="C234" s="639" t="s">
        <v>371</v>
      </c>
      <c r="D234" s="640" t="s">
        <v>821</v>
      </c>
      <c r="E234" s="640" t="s">
        <v>934</v>
      </c>
      <c r="F234" s="639" t="s">
        <v>662</v>
      </c>
      <c r="G234" s="638"/>
      <c r="H234" s="1110">
        <v>2</v>
      </c>
      <c r="I234" s="1110">
        <v>47284</v>
      </c>
      <c r="J234" s="643"/>
      <c r="K234" s="578">
        <f t="shared" si="21"/>
        <v>0</v>
      </c>
      <c r="L234" s="579">
        <f t="shared" si="19"/>
        <v>0</v>
      </c>
      <c r="M234" s="580">
        <f t="shared" si="20"/>
        <v>94568</v>
      </c>
      <c r="N234" s="638"/>
      <c r="O234" s="638" t="s">
        <v>3771</v>
      </c>
      <c r="P234" s="639" t="s">
        <v>483</v>
      </c>
      <c r="Q234" s="639" t="s">
        <v>270</v>
      </c>
      <c r="R234" s="639" t="s">
        <v>68</v>
      </c>
      <c r="S234" s="639"/>
    </row>
    <row r="235" spans="1:19" s="34" customFormat="1" ht="20.25" customHeight="1">
      <c r="A235" s="639" t="s">
        <v>741</v>
      </c>
      <c r="B235" s="638" t="s">
        <v>3768</v>
      </c>
      <c r="C235" s="639" t="s">
        <v>371</v>
      </c>
      <c r="D235" s="640" t="s">
        <v>821</v>
      </c>
      <c r="E235" s="640" t="s">
        <v>934</v>
      </c>
      <c r="F235" s="639" t="s">
        <v>778</v>
      </c>
      <c r="G235" s="638"/>
      <c r="H235" s="1110">
        <v>2</v>
      </c>
      <c r="I235" s="1110">
        <v>103000</v>
      </c>
      <c r="J235" s="643"/>
      <c r="K235" s="578">
        <f t="shared" si="21"/>
        <v>0</v>
      </c>
      <c r="L235" s="579">
        <f t="shared" si="19"/>
        <v>0</v>
      </c>
      <c r="M235" s="580">
        <f t="shared" si="20"/>
        <v>206000</v>
      </c>
      <c r="N235" s="638"/>
      <c r="O235" s="638"/>
      <c r="P235" s="639" t="s">
        <v>483</v>
      </c>
      <c r="Q235" s="639" t="s">
        <v>336</v>
      </c>
      <c r="R235" s="639" t="s">
        <v>73</v>
      </c>
      <c r="S235" s="639"/>
    </row>
    <row r="236" spans="1:19" s="34" customFormat="1" ht="20.25" customHeight="1">
      <c r="A236" s="639" t="s">
        <v>110</v>
      </c>
      <c r="B236" s="638" t="s">
        <v>3776</v>
      </c>
      <c r="C236" s="639" t="s">
        <v>64</v>
      </c>
      <c r="D236" s="640" t="s">
        <v>821</v>
      </c>
      <c r="E236" s="640" t="s">
        <v>469</v>
      </c>
      <c r="F236" s="639" t="s">
        <v>3780</v>
      </c>
      <c r="G236" s="638"/>
      <c r="H236" s="1110">
        <v>52</v>
      </c>
      <c r="I236" s="1110">
        <v>57532</v>
      </c>
      <c r="J236" s="643"/>
      <c r="K236" s="578">
        <f t="shared" si="21"/>
        <v>0</v>
      </c>
      <c r="L236" s="579">
        <f t="shared" si="19"/>
        <v>0</v>
      </c>
      <c r="M236" s="580">
        <f t="shared" si="20"/>
        <v>2991664</v>
      </c>
      <c r="N236" s="638"/>
      <c r="O236" s="638" t="s">
        <v>3781</v>
      </c>
      <c r="P236" s="639" t="s">
        <v>284</v>
      </c>
      <c r="Q236" s="639" t="s">
        <v>271</v>
      </c>
      <c r="R236" s="639" t="s">
        <v>73</v>
      </c>
      <c r="S236" s="639"/>
    </row>
    <row r="237" spans="1:19" s="34" customFormat="1" ht="20.25" customHeight="1">
      <c r="A237" s="639" t="s">
        <v>235</v>
      </c>
      <c r="B237" s="638" t="s">
        <v>1050</v>
      </c>
      <c r="C237" s="639" t="s">
        <v>371</v>
      </c>
      <c r="D237" s="640" t="s">
        <v>821</v>
      </c>
      <c r="E237" s="640" t="s">
        <v>934</v>
      </c>
      <c r="F237" s="639" t="s">
        <v>3156</v>
      </c>
      <c r="G237" s="638"/>
      <c r="H237" s="1110">
        <v>6</v>
      </c>
      <c r="I237" s="1110">
        <v>183825</v>
      </c>
      <c r="J237" s="643"/>
      <c r="K237" s="578">
        <f t="shared" si="21"/>
        <v>0</v>
      </c>
      <c r="L237" s="579">
        <f t="shared" si="19"/>
        <v>0</v>
      </c>
      <c r="M237" s="580">
        <f t="shared" si="20"/>
        <v>1102950</v>
      </c>
      <c r="N237" s="638" t="s">
        <v>1623</v>
      </c>
      <c r="O237" s="638"/>
      <c r="P237" s="639" t="s">
        <v>483</v>
      </c>
      <c r="Q237" s="639" t="s">
        <v>354</v>
      </c>
      <c r="R237" s="639" t="s">
        <v>70</v>
      </c>
      <c r="S237" s="639"/>
    </row>
    <row r="238" spans="1:19" s="34" customFormat="1" ht="20.25" customHeight="1">
      <c r="A238" s="639" t="s">
        <v>2011</v>
      </c>
      <c r="B238" s="638" t="s">
        <v>3906</v>
      </c>
      <c r="C238" s="639" t="s">
        <v>693</v>
      </c>
      <c r="D238" s="640" t="s">
        <v>821</v>
      </c>
      <c r="E238" s="640" t="s">
        <v>934</v>
      </c>
      <c r="F238" s="639" t="s">
        <v>1683</v>
      </c>
      <c r="G238" s="638"/>
      <c r="H238" s="1110">
        <v>36</v>
      </c>
      <c r="I238" s="1110">
        <v>467348</v>
      </c>
      <c r="J238" s="643"/>
      <c r="K238" s="578">
        <f t="shared" si="21"/>
        <v>0</v>
      </c>
      <c r="L238" s="579">
        <f t="shared" si="19"/>
        <v>0</v>
      </c>
      <c r="M238" s="580">
        <f t="shared" si="20"/>
        <v>16824528</v>
      </c>
      <c r="N238" s="638" t="s">
        <v>2440</v>
      </c>
      <c r="O238" s="638"/>
      <c r="P238" s="639" t="s">
        <v>1164</v>
      </c>
      <c r="Q238" s="639" t="s">
        <v>354</v>
      </c>
      <c r="R238" s="639" t="s">
        <v>70</v>
      </c>
      <c r="S238" s="639"/>
    </row>
    <row r="239" spans="1:19" s="34" customFormat="1" ht="20.25" customHeight="1">
      <c r="A239" s="639" t="s">
        <v>235</v>
      </c>
      <c r="B239" s="638" t="s">
        <v>927</v>
      </c>
      <c r="C239" s="639" t="s">
        <v>371</v>
      </c>
      <c r="D239" s="640" t="s">
        <v>821</v>
      </c>
      <c r="E239" s="640" t="s">
        <v>934</v>
      </c>
      <c r="F239" s="639" t="s">
        <v>3156</v>
      </c>
      <c r="G239" s="638"/>
      <c r="H239" s="1110">
        <v>208</v>
      </c>
      <c r="I239" s="1110">
        <v>181343</v>
      </c>
      <c r="J239" s="643"/>
      <c r="K239" s="578">
        <f t="shared" si="21"/>
        <v>0</v>
      </c>
      <c r="L239" s="579">
        <f t="shared" si="19"/>
        <v>0</v>
      </c>
      <c r="M239" s="580">
        <f t="shared" si="20"/>
        <v>37719344</v>
      </c>
      <c r="N239" s="638" t="s">
        <v>1623</v>
      </c>
      <c r="O239" s="638"/>
      <c r="P239" s="639" t="s">
        <v>35</v>
      </c>
      <c r="Q239" s="639" t="s">
        <v>354</v>
      </c>
      <c r="R239" s="639" t="s">
        <v>70</v>
      </c>
      <c r="S239" s="639"/>
    </row>
    <row r="240" spans="1:19" s="34" customFormat="1" ht="20.25" customHeight="1">
      <c r="A240" s="639" t="s">
        <v>235</v>
      </c>
      <c r="B240" s="638" t="s">
        <v>927</v>
      </c>
      <c r="C240" s="639" t="s">
        <v>371</v>
      </c>
      <c r="D240" s="640" t="s">
        <v>821</v>
      </c>
      <c r="E240" s="640" t="s">
        <v>934</v>
      </c>
      <c r="F240" s="639" t="s">
        <v>3835</v>
      </c>
      <c r="G240" s="638"/>
      <c r="H240" s="1110">
        <v>573</v>
      </c>
      <c r="I240" s="1110">
        <v>117000</v>
      </c>
      <c r="J240" s="643"/>
      <c r="K240" s="578">
        <f t="shared" si="21"/>
        <v>0</v>
      </c>
      <c r="L240" s="579">
        <f t="shared" si="19"/>
        <v>0</v>
      </c>
      <c r="M240" s="580">
        <f t="shared" si="20"/>
        <v>67041000</v>
      </c>
      <c r="N240" s="638" t="s">
        <v>1623</v>
      </c>
      <c r="O240" s="638"/>
      <c r="P240" s="639" t="s">
        <v>35</v>
      </c>
      <c r="Q240" s="639" t="s">
        <v>281</v>
      </c>
      <c r="R240" s="639" t="s">
        <v>70</v>
      </c>
      <c r="S240" s="639"/>
    </row>
    <row r="241" spans="1:22" s="34" customFormat="1" ht="20.25" customHeight="1">
      <c r="A241" s="639" t="s">
        <v>2011</v>
      </c>
      <c r="B241" s="638" t="s">
        <v>3907</v>
      </c>
      <c r="C241" s="639" t="s">
        <v>693</v>
      </c>
      <c r="D241" s="640" t="s">
        <v>821</v>
      </c>
      <c r="E241" s="640" t="s">
        <v>934</v>
      </c>
      <c r="F241" s="639" t="s">
        <v>1683</v>
      </c>
      <c r="G241" s="638"/>
      <c r="H241" s="1110">
        <v>54</v>
      </c>
      <c r="I241" s="1110">
        <v>467348</v>
      </c>
      <c r="J241" s="643"/>
      <c r="K241" s="578">
        <f t="shared" si="21"/>
        <v>0</v>
      </c>
      <c r="L241" s="579">
        <f t="shared" si="19"/>
        <v>0</v>
      </c>
      <c r="M241" s="580">
        <f t="shared" si="20"/>
        <v>25236792</v>
      </c>
      <c r="N241" s="638" t="s">
        <v>2440</v>
      </c>
      <c r="O241" s="638"/>
      <c r="P241" s="639" t="s">
        <v>1164</v>
      </c>
      <c r="Q241" s="639" t="s">
        <v>354</v>
      </c>
      <c r="R241" s="639" t="s">
        <v>70</v>
      </c>
      <c r="S241" s="639"/>
    </row>
    <row r="242" spans="1:22" s="34" customFormat="1" ht="20.25" customHeight="1">
      <c r="A242" s="639" t="s">
        <v>324</v>
      </c>
      <c r="B242" s="638" t="s">
        <v>2193</v>
      </c>
      <c r="C242" s="639" t="s">
        <v>368</v>
      </c>
      <c r="D242" s="640" t="s">
        <v>821</v>
      </c>
      <c r="E242" s="640" t="s">
        <v>934</v>
      </c>
      <c r="F242" s="639" t="s">
        <v>3835</v>
      </c>
      <c r="G242" s="638"/>
      <c r="H242" s="1110">
        <v>203</v>
      </c>
      <c r="I242" s="1110">
        <v>125000</v>
      </c>
      <c r="J242" s="643"/>
      <c r="K242" s="578">
        <f t="shared" si="21"/>
        <v>0</v>
      </c>
      <c r="L242" s="579">
        <f t="shared" si="19"/>
        <v>0</v>
      </c>
      <c r="M242" s="580">
        <f t="shared" si="20"/>
        <v>25375000</v>
      </c>
      <c r="N242" s="638" t="s">
        <v>1623</v>
      </c>
      <c r="O242" s="638"/>
      <c r="P242" s="639" t="s">
        <v>1361</v>
      </c>
      <c r="Q242" s="639" t="s">
        <v>281</v>
      </c>
      <c r="R242" s="639" t="s">
        <v>70</v>
      </c>
      <c r="S242" s="639"/>
    </row>
    <row r="243" spans="1:22" s="34" customFormat="1" ht="20.25" customHeight="1">
      <c r="A243" s="639" t="s">
        <v>324</v>
      </c>
      <c r="B243" s="638" t="s">
        <v>2194</v>
      </c>
      <c r="C243" s="639" t="s">
        <v>368</v>
      </c>
      <c r="D243" s="640" t="s">
        <v>821</v>
      </c>
      <c r="E243" s="640" t="s">
        <v>934</v>
      </c>
      <c r="F243" s="639" t="s">
        <v>3835</v>
      </c>
      <c r="G243" s="638"/>
      <c r="H243" s="1110">
        <v>169</v>
      </c>
      <c r="I243" s="1110">
        <v>125000</v>
      </c>
      <c r="J243" s="643"/>
      <c r="K243" s="578">
        <f t="shared" si="21"/>
        <v>0</v>
      </c>
      <c r="L243" s="579">
        <f t="shared" si="19"/>
        <v>0</v>
      </c>
      <c r="M243" s="580">
        <f t="shared" si="20"/>
        <v>21125000</v>
      </c>
      <c r="N243" s="638" t="s">
        <v>1623</v>
      </c>
      <c r="O243" s="638"/>
      <c r="P243" s="639" t="s">
        <v>1361</v>
      </c>
      <c r="Q243" s="639" t="s">
        <v>281</v>
      </c>
      <c r="R243" s="639" t="s">
        <v>70</v>
      </c>
      <c r="S243" s="639"/>
    </row>
    <row r="244" spans="1:22" s="34" customFormat="1" ht="20.25" customHeight="1">
      <c r="A244" s="639" t="s">
        <v>428</v>
      </c>
      <c r="B244" s="638" t="s">
        <v>2057</v>
      </c>
      <c r="C244" s="639" t="s">
        <v>197</v>
      </c>
      <c r="D244" s="640" t="s">
        <v>821</v>
      </c>
      <c r="E244" s="640" t="s">
        <v>495</v>
      </c>
      <c r="F244" s="639" t="s">
        <v>3156</v>
      </c>
      <c r="G244" s="638"/>
      <c r="H244" s="1110">
        <v>1635</v>
      </c>
      <c r="I244" s="1110">
        <v>171500</v>
      </c>
      <c r="J244" s="643"/>
      <c r="K244" s="578">
        <f t="shared" si="21"/>
        <v>0</v>
      </c>
      <c r="L244" s="579">
        <f t="shared" si="19"/>
        <v>0</v>
      </c>
      <c r="M244" s="580">
        <f t="shared" si="20"/>
        <v>280402500</v>
      </c>
      <c r="N244" s="638" t="s">
        <v>1623</v>
      </c>
      <c r="O244" s="638"/>
      <c r="P244" s="639" t="s">
        <v>759</v>
      </c>
      <c r="Q244" s="639" t="s">
        <v>354</v>
      </c>
      <c r="R244" s="639" t="s">
        <v>70</v>
      </c>
      <c r="S244" s="639"/>
    </row>
    <row r="245" spans="1:22" s="34" customFormat="1" ht="20.25" customHeight="1">
      <c r="A245" s="639" t="s">
        <v>806</v>
      </c>
      <c r="B245" s="638" t="s">
        <v>2928</v>
      </c>
      <c r="C245" s="639" t="s">
        <v>371</v>
      </c>
      <c r="D245" s="640" t="s">
        <v>821</v>
      </c>
      <c r="E245" s="640" t="s">
        <v>495</v>
      </c>
      <c r="F245" s="639" t="s">
        <v>643</v>
      </c>
      <c r="G245" s="638"/>
      <c r="H245" s="1110">
        <v>292</v>
      </c>
      <c r="I245" s="1110">
        <v>60411</v>
      </c>
      <c r="J245" s="643"/>
      <c r="K245" s="578">
        <f t="shared" si="21"/>
        <v>0</v>
      </c>
      <c r="L245" s="579">
        <f t="shared" si="19"/>
        <v>0</v>
      </c>
      <c r="M245" s="580">
        <f t="shared" si="20"/>
        <v>17640012</v>
      </c>
      <c r="N245" s="638"/>
      <c r="O245" s="638"/>
      <c r="P245" s="639" t="s">
        <v>1273</v>
      </c>
      <c r="Q245" s="639" t="s">
        <v>270</v>
      </c>
      <c r="R245" s="639" t="s">
        <v>60</v>
      </c>
      <c r="S245" s="639" t="s">
        <v>237</v>
      </c>
    </row>
    <row r="246" spans="1:22" s="34" customFormat="1" ht="20.25" customHeight="1">
      <c r="A246" s="639" t="s">
        <v>2519</v>
      </c>
      <c r="B246" s="638" t="s">
        <v>3731</v>
      </c>
      <c r="C246" s="639" t="s">
        <v>368</v>
      </c>
      <c r="D246" s="640" t="s">
        <v>821</v>
      </c>
      <c r="E246" s="640" t="s">
        <v>495</v>
      </c>
      <c r="F246" s="639" t="s">
        <v>2983</v>
      </c>
      <c r="G246" s="638"/>
      <c r="H246" s="1110">
        <v>31</v>
      </c>
      <c r="I246" s="1110">
        <v>177474</v>
      </c>
      <c r="J246" s="643"/>
      <c r="K246" s="578">
        <f t="shared" si="21"/>
        <v>0</v>
      </c>
      <c r="L246" s="579">
        <f t="shared" si="19"/>
        <v>0</v>
      </c>
      <c r="M246" s="580">
        <f t="shared" si="20"/>
        <v>5501694</v>
      </c>
      <c r="N246" s="638"/>
      <c r="O246" s="638"/>
      <c r="P246" s="639" t="s">
        <v>1361</v>
      </c>
      <c r="Q246" s="639" t="s">
        <v>343</v>
      </c>
      <c r="R246" s="639" t="s">
        <v>60</v>
      </c>
      <c r="S246" s="639" t="s">
        <v>59</v>
      </c>
    </row>
    <row r="247" spans="1:22" s="34" customFormat="1" ht="20.25" customHeight="1">
      <c r="A247" s="639" t="s">
        <v>2519</v>
      </c>
      <c r="B247" s="638" t="s">
        <v>3731</v>
      </c>
      <c r="C247" s="639" t="s">
        <v>368</v>
      </c>
      <c r="D247" s="640" t="s">
        <v>821</v>
      </c>
      <c r="E247" s="640" t="s">
        <v>495</v>
      </c>
      <c r="F247" s="639" t="s">
        <v>880</v>
      </c>
      <c r="G247" s="638"/>
      <c r="H247" s="1110">
        <v>31</v>
      </c>
      <c r="I247" s="1110">
        <v>3179</v>
      </c>
      <c r="J247" s="643"/>
      <c r="K247" s="578">
        <f t="shared" si="21"/>
        <v>0</v>
      </c>
      <c r="L247" s="579">
        <f t="shared" si="19"/>
        <v>0</v>
      </c>
      <c r="M247" s="580">
        <f t="shared" si="20"/>
        <v>98549</v>
      </c>
      <c r="N247" s="638"/>
      <c r="O247" s="638"/>
      <c r="P247" s="639" t="s">
        <v>1361</v>
      </c>
      <c r="Q247" s="639" t="s">
        <v>336</v>
      </c>
      <c r="R247" s="639" t="s">
        <v>73</v>
      </c>
      <c r="S247" s="639" t="s">
        <v>59</v>
      </c>
    </row>
    <row r="248" spans="1:22" s="34" customFormat="1" ht="20.25" customHeight="1">
      <c r="A248" s="639" t="s">
        <v>235</v>
      </c>
      <c r="B248" s="638" t="s">
        <v>3250</v>
      </c>
      <c r="C248" s="639" t="s">
        <v>371</v>
      </c>
      <c r="D248" s="640" t="s">
        <v>821</v>
      </c>
      <c r="E248" s="640" t="s">
        <v>934</v>
      </c>
      <c r="F248" s="639" t="s">
        <v>512</v>
      </c>
      <c r="G248" s="638"/>
      <c r="H248" s="1110">
        <v>729</v>
      </c>
      <c r="I248" s="1110">
        <v>45281</v>
      </c>
      <c r="J248" s="643"/>
      <c r="K248" s="578">
        <f t="shared" si="21"/>
        <v>0</v>
      </c>
      <c r="L248" s="579">
        <f t="shared" si="19"/>
        <v>0</v>
      </c>
      <c r="M248" s="580">
        <f t="shared" si="20"/>
        <v>33009849</v>
      </c>
      <c r="N248" s="638"/>
      <c r="O248" s="638"/>
      <c r="P248" s="639" t="s">
        <v>483</v>
      </c>
      <c r="Q248" s="639" t="s">
        <v>270</v>
      </c>
      <c r="R248" s="639" t="s">
        <v>60</v>
      </c>
      <c r="S248" s="639" t="s">
        <v>213</v>
      </c>
    </row>
    <row r="249" spans="1:22" s="34" customFormat="1" ht="20.25" customHeight="1">
      <c r="A249" s="639" t="s">
        <v>110</v>
      </c>
      <c r="B249" s="638" t="s">
        <v>1981</v>
      </c>
      <c r="C249" s="639" t="s">
        <v>64</v>
      </c>
      <c r="D249" s="640" t="s">
        <v>821</v>
      </c>
      <c r="E249" s="640" t="s">
        <v>934</v>
      </c>
      <c r="F249" s="639" t="s">
        <v>944</v>
      </c>
      <c r="G249" s="638"/>
      <c r="H249" s="1110">
        <v>160</v>
      </c>
      <c r="I249" s="1110">
        <v>17820</v>
      </c>
      <c r="J249" s="643"/>
      <c r="K249" s="578">
        <f t="shared" si="21"/>
        <v>0</v>
      </c>
      <c r="L249" s="579">
        <f t="shared" si="19"/>
        <v>0</v>
      </c>
      <c r="M249" s="580">
        <f t="shared" si="20"/>
        <v>2851200</v>
      </c>
      <c r="N249" s="638"/>
      <c r="O249" s="638" t="s">
        <v>1988</v>
      </c>
      <c r="P249" s="639" t="s">
        <v>284</v>
      </c>
      <c r="Q249" s="639" t="s">
        <v>280</v>
      </c>
      <c r="R249" s="639" t="s">
        <v>73</v>
      </c>
      <c r="S249" s="639" t="s">
        <v>152</v>
      </c>
    </row>
    <row r="250" spans="1:22" s="34" customFormat="1" ht="20.25" customHeight="1">
      <c r="A250" s="639" t="s">
        <v>398</v>
      </c>
      <c r="B250" s="638" t="s">
        <v>1077</v>
      </c>
      <c r="C250" s="639" t="s">
        <v>399</v>
      </c>
      <c r="D250" s="640" t="s">
        <v>821</v>
      </c>
      <c r="E250" s="640" t="s">
        <v>495</v>
      </c>
      <c r="F250" s="639" t="s">
        <v>402</v>
      </c>
      <c r="G250" s="638"/>
      <c r="H250" s="1110">
        <v>1021</v>
      </c>
      <c r="I250" s="1110">
        <v>146541</v>
      </c>
      <c r="J250" s="643"/>
      <c r="K250" s="578">
        <f t="shared" si="21"/>
        <v>0</v>
      </c>
      <c r="L250" s="579">
        <f t="shared" si="19"/>
        <v>0</v>
      </c>
      <c r="M250" s="580">
        <f t="shared" si="20"/>
        <v>149618361</v>
      </c>
      <c r="N250" s="638"/>
      <c r="O250" s="638"/>
      <c r="P250" s="639" t="s">
        <v>3735</v>
      </c>
      <c r="Q250" s="639" t="s">
        <v>403</v>
      </c>
      <c r="R250" s="639" t="s">
        <v>60</v>
      </c>
      <c r="S250" s="639" t="s">
        <v>109</v>
      </c>
    </row>
    <row r="251" spans="1:22" s="34" customFormat="1" ht="20.25" customHeight="1">
      <c r="A251" s="639" t="s">
        <v>398</v>
      </c>
      <c r="B251" s="638" t="s">
        <v>1077</v>
      </c>
      <c r="C251" s="639" t="s">
        <v>399</v>
      </c>
      <c r="D251" s="640" t="s">
        <v>821</v>
      </c>
      <c r="E251" s="640" t="s">
        <v>495</v>
      </c>
      <c r="F251" s="639" t="s">
        <v>517</v>
      </c>
      <c r="G251" s="638"/>
      <c r="H251" s="1110">
        <v>1021</v>
      </c>
      <c r="I251" s="1110">
        <v>49987</v>
      </c>
      <c r="J251" s="643"/>
      <c r="K251" s="578">
        <f t="shared" si="21"/>
        <v>0</v>
      </c>
      <c r="L251" s="579">
        <f t="shared" si="19"/>
        <v>0</v>
      </c>
      <c r="M251" s="580">
        <f t="shared" si="20"/>
        <v>51036727</v>
      </c>
      <c r="N251" s="638"/>
      <c r="O251" s="638"/>
      <c r="P251" s="639" t="s">
        <v>3735</v>
      </c>
      <c r="Q251" s="639" t="s">
        <v>270</v>
      </c>
      <c r="R251" s="639" t="s">
        <v>60</v>
      </c>
      <c r="S251" s="639" t="s">
        <v>109</v>
      </c>
    </row>
    <row r="252" spans="1:22" s="34" customFormat="1" ht="20.25" customHeight="1">
      <c r="A252" s="639" t="s">
        <v>398</v>
      </c>
      <c r="B252" s="638" t="s">
        <v>3908</v>
      </c>
      <c r="C252" s="639" t="s">
        <v>64</v>
      </c>
      <c r="D252" s="640" t="s">
        <v>821</v>
      </c>
      <c r="E252" s="640" t="s">
        <v>1146</v>
      </c>
      <c r="F252" s="639" t="s">
        <v>401</v>
      </c>
      <c r="G252" s="638"/>
      <c r="H252" s="1110">
        <v>280</v>
      </c>
      <c r="I252" s="1110">
        <v>50000</v>
      </c>
      <c r="J252" s="643"/>
      <c r="K252" s="578">
        <f t="shared" si="21"/>
        <v>0</v>
      </c>
      <c r="L252" s="579">
        <f t="shared" si="19"/>
        <v>0</v>
      </c>
      <c r="M252" s="580">
        <f t="shared" si="20"/>
        <v>14000000</v>
      </c>
      <c r="N252" s="638"/>
      <c r="O252" s="638"/>
      <c r="P252" s="639" t="s">
        <v>284</v>
      </c>
      <c r="Q252" s="639" t="s">
        <v>344</v>
      </c>
      <c r="R252" s="639" t="s">
        <v>60</v>
      </c>
      <c r="S252" s="639"/>
    </row>
    <row r="253" spans="1:22" s="34" customFormat="1" ht="20.25" customHeight="1">
      <c r="A253" s="639" t="s">
        <v>741</v>
      </c>
      <c r="B253" s="638" t="s">
        <v>3768</v>
      </c>
      <c r="C253" s="639" t="s">
        <v>371</v>
      </c>
      <c r="D253" s="640" t="s">
        <v>821</v>
      </c>
      <c r="E253" s="640" t="s">
        <v>934</v>
      </c>
      <c r="F253" s="639" t="s">
        <v>77</v>
      </c>
      <c r="G253" s="638"/>
      <c r="H253" s="1110">
        <v>273</v>
      </c>
      <c r="I253" s="1110">
        <v>79000</v>
      </c>
      <c r="J253" s="643"/>
      <c r="K253" s="578">
        <f t="shared" si="21"/>
        <v>0</v>
      </c>
      <c r="L253" s="579">
        <f t="shared" si="19"/>
        <v>0</v>
      </c>
      <c r="M253" s="580">
        <f t="shared" si="20"/>
        <v>21567000</v>
      </c>
      <c r="N253" s="638"/>
      <c r="O253" s="638" t="s">
        <v>535</v>
      </c>
      <c r="P253" s="639" t="s">
        <v>483</v>
      </c>
      <c r="Q253" s="639" t="s">
        <v>278</v>
      </c>
      <c r="R253" s="639" t="s">
        <v>73</v>
      </c>
      <c r="S253" s="639"/>
    </row>
    <row r="254" spans="1:22" s="34" customFormat="1" ht="20.25" customHeight="1">
      <c r="A254" s="639" t="s">
        <v>2519</v>
      </c>
      <c r="B254" s="638" t="s">
        <v>3895</v>
      </c>
      <c r="C254" s="639" t="s">
        <v>368</v>
      </c>
      <c r="D254" s="640" t="s">
        <v>821</v>
      </c>
      <c r="E254" s="640" t="s">
        <v>934</v>
      </c>
      <c r="F254" s="639" t="s">
        <v>3836</v>
      </c>
      <c r="G254" s="638"/>
      <c r="H254" s="1110">
        <v>31</v>
      </c>
      <c r="I254" s="1110">
        <v>188953</v>
      </c>
      <c r="J254" s="643"/>
      <c r="K254" s="578">
        <f t="shared" si="21"/>
        <v>0</v>
      </c>
      <c r="L254" s="579">
        <f t="shared" si="19"/>
        <v>0</v>
      </c>
      <c r="M254" s="580">
        <f t="shared" si="20"/>
        <v>5857543</v>
      </c>
      <c r="N254" s="638" t="s">
        <v>1213</v>
      </c>
      <c r="O254" s="638"/>
      <c r="P254" s="639" t="s">
        <v>1361</v>
      </c>
      <c r="Q254" s="639" t="s">
        <v>354</v>
      </c>
      <c r="R254" s="639" t="s">
        <v>70</v>
      </c>
      <c r="S254" s="639"/>
    </row>
    <row r="255" spans="1:22" s="34" customFormat="1" ht="20.25" customHeight="1">
      <c r="A255" s="639" t="s">
        <v>235</v>
      </c>
      <c r="B255" s="638" t="s">
        <v>3912</v>
      </c>
      <c r="C255" s="639" t="s">
        <v>371</v>
      </c>
      <c r="D255" s="640" t="s">
        <v>821</v>
      </c>
      <c r="E255" s="640" t="s">
        <v>821</v>
      </c>
      <c r="F255" s="639" t="s">
        <v>957</v>
      </c>
      <c r="G255" s="638"/>
      <c r="H255" s="1110">
        <v>762</v>
      </c>
      <c r="I255" s="1110">
        <v>51224</v>
      </c>
      <c r="J255" s="643" t="s">
        <v>765</v>
      </c>
      <c r="K255" s="578" t="str">
        <f t="shared" si="21"/>
        <v>0</v>
      </c>
      <c r="L255" s="579">
        <f t="shared" si="19"/>
        <v>0</v>
      </c>
      <c r="M255" s="580">
        <f t="shared" si="20"/>
        <v>39032688</v>
      </c>
      <c r="N255" s="638"/>
      <c r="O255" s="638" t="s">
        <v>3727</v>
      </c>
      <c r="P255" s="639" t="s">
        <v>483</v>
      </c>
      <c r="Q255" s="639" t="s">
        <v>278</v>
      </c>
      <c r="R255" s="639" t="s">
        <v>73</v>
      </c>
      <c r="S255" s="639" t="s">
        <v>213</v>
      </c>
      <c r="T255" s="34" t="s">
        <v>3417</v>
      </c>
      <c r="U255" s="34" t="s">
        <v>1002</v>
      </c>
      <c r="V255" s="89"/>
    </row>
    <row r="256" spans="1:22" s="34" customFormat="1" ht="20.25" customHeight="1">
      <c r="A256" s="639" t="s">
        <v>424</v>
      </c>
      <c r="B256" s="638" t="s">
        <v>3978</v>
      </c>
      <c r="C256" s="639" t="s">
        <v>399</v>
      </c>
      <c r="D256" s="640" t="s">
        <v>934</v>
      </c>
      <c r="E256" s="640" t="s">
        <v>934</v>
      </c>
      <c r="F256" s="639" t="s">
        <v>738</v>
      </c>
      <c r="G256" s="638"/>
      <c r="H256" s="1110">
        <v>2</v>
      </c>
      <c r="I256" s="1110">
        <v>134633</v>
      </c>
      <c r="J256" s="643">
        <v>43</v>
      </c>
      <c r="K256" s="578">
        <v>86</v>
      </c>
      <c r="L256" s="579">
        <v>8.5999999999999993E-2</v>
      </c>
      <c r="M256" s="580">
        <v>269266</v>
      </c>
      <c r="N256" s="638"/>
      <c r="O256" s="638" t="s">
        <v>3201</v>
      </c>
      <c r="P256" s="639" t="s">
        <v>3735</v>
      </c>
      <c r="Q256" s="639" t="s">
        <v>403</v>
      </c>
      <c r="R256" s="639" t="s">
        <v>68</v>
      </c>
      <c r="S256" s="639" t="s">
        <v>1076</v>
      </c>
      <c r="V256" s="89"/>
    </row>
    <row r="257" spans="1:22" s="34" customFormat="1" ht="20.25" customHeight="1">
      <c r="A257" s="639" t="s">
        <v>424</v>
      </c>
      <c r="B257" s="638" t="s">
        <v>3978</v>
      </c>
      <c r="C257" s="639" t="s">
        <v>399</v>
      </c>
      <c r="D257" s="640" t="s">
        <v>934</v>
      </c>
      <c r="E257" s="640" t="s">
        <v>934</v>
      </c>
      <c r="F257" s="639" t="s">
        <v>880</v>
      </c>
      <c r="G257" s="638"/>
      <c r="H257" s="1110">
        <v>2</v>
      </c>
      <c r="I257" s="1110">
        <v>3167.8</v>
      </c>
      <c r="J257" s="643">
        <v>0</v>
      </c>
      <c r="K257" s="578">
        <v>0</v>
      </c>
      <c r="L257" s="579">
        <v>0</v>
      </c>
      <c r="M257" s="580">
        <v>6335.6</v>
      </c>
      <c r="N257" s="638"/>
      <c r="O257" s="638" t="s">
        <v>3201</v>
      </c>
      <c r="P257" s="639" t="s">
        <v>3735</v>
      </c>
      <c r="Q257" s="639" t="s">
        <v>336</v>
      </c>
      <c r="R257" s="639" t="s">
        <v>73</v>
      </c>
      <c r="S257" s="639" t="s">
        <v>1076</v>
      </c>
      <c r="V257" s="89"/>
    </row>
    <row r="258" spans="1:22" s="34" customFormat="1" ht="20.25" customHeight="1">
      <c r="A258" s="639" t="s">
        <v>424</v>
      </c>
      <c r="B258" s="638" t="s">
        <v>3978</v>
      </c>
      <c r="C258" s="639" t="s">
        <v>399</v>
      </c>
      <c r="D258" s="640" t="s">
        <v>934</v>
      </c>
      <c r="E258" s="640" t="s">
        <v>934</v>
      </c>
      <c r="F258" s="639" t="s">
        <v>267</v>
      </c>
      <c r="G258" s="638"/>
      <c r="H258" s="1110">
        <v>14</v>
      </c>
      <c r="I258" s="1110">
        <v>64487.5</v>
      </c>
      <c r="J258" s="643">
        <v>7.2</v>
      </c>
      <c r="K258" s="578">
        <v>100.8</v>
      </c>
      <c r="L258" s="579">
        <v>0.1008</v>
      </c>
      <c r="M258" s="580">
        <v>902825</v>
      </c>
      <c r="N258" s="638"/>
      <c r="O258" s="638" t="s">
        <v>1405</v>
      </c>
      <c r="P258" s="639" t="s">
        <v>3735</v>
      </c>
      <c r="Q258" s="639" t="s">
        <v>344</v>
      </c>
      <c r="R258" s="639" t="s">
        <v>60</v>
      </c>
      <c r="S258" s="639" t="s">
        <v>1076</v>
      </c>
      <c r="V258" s="89"/>
    </row>
    <row r="259" spans="1:22" s="34" customFormat="1" ht="20.25" customHeight="1">
      <c r="A259" s="639" t="s">
        <v>424</v>
      </c>
      <c r="B259" s="638" t="s">
        <v>3978</v>
      </c>
      <c r="C259" s="639" t="s">
        <v>399</v>
      </c>
      <c r="D259" s="640" t="s">
        <v>934</v>
      </c>
      <c r="E259" s="640" t="s">
        <v>934</v>
      </c>
      <c r="F259" s="639" t="s">
        <v>450</v>
      </c>
      <c r="G259" s="638"/>
      <c r="H259" s="1110">
        <v>14</v>
      </c>
      <c r="I259" s="1110">
        <v>64324.9</v>
      </c>
      <c r="J259" s="643">
        <v>0</v>
      </c>
      <c r="K259" s="578">
        <v>0</v>
      </c>
      <c r="L259" s="579">
        <v>0</v>
      </c>
      <c r="M259" s="580">
        <v>900548.6</v>
      </c>
      <c r="N259" s="638"/>
      <c r="O259" s="638" t="s">
        <v>3979</v>
      </c>
      <c r="P259" s="639" t="s">
        <v>3735</v>
      </c>
      <c r="Q259" s="639" t="s">
        <v>271</v>
      </c>
      <c r="R259" s="639" t="s">
        <v>73</v>
      </c>
      <c r="S259" s="639" t="s">
        <v>1076</v>
      </c>
      <c r="V259" s="89"/>
    </row>
    <row r="260" spans="1:22" s="34" customFormat="1" ht="20.25" customHeight="1">
      <c r="A260" s="639" t="s">
        <v>424</v>
      </c>
      <c r="B260" s="638" t="s">
        <v>3978</v>
      </c>
      <c r="C260" s="639" t="s">
        <v>399</v>
      </c>
      <c r="D260" s="640" t="s">
        <v>934</v>
      </c>
      <c r="E260" s="640" t="s">
        <v>934</v>
      </c>
      <c r="F260" s="639" t="s">
        <v>880</v>
      </c>
      <c r="G260" s="638"/>
      <c r="H260" s="1110">
        <v>14</v>
      </c>
      <c r="I260" s="1110">
        <v>3216.2</v>
      </c>
      <c r="J260" s="643">
        <v>0</v>
      </c>
      <c r="K260" s="578">
        <v>0</v>
      </c>
      <c r="L260" s="579">
        <v>0</v>
      </c>
      <c r="M260" s="580">
        <v>45026.799999999996</v>
      </c>
      <c r="N260" s="638"/>
      <c r="O260" s="638" t="s">
        <v>3979</v>
      </c>
      <c r="P260" s="639" t="s">
        <v>3735</v>
      </c>
      <c r="Q260" s="639" t="s">
        <v>336</v>
      </c>
      <c r="R260" s="639" t="s">
        <v>73</v>
      </c>
      <c r="S260" s="639" t="s">
        <v>1076</v>
      </c>
      <c r="V260" s="89"/>
    </row>
    <row r="261" spans="1:22" s="34" customFormat="1" ht="20.25" customHeight="1">
      <c r="A261" s="639" t="s">
        <v>424</v>
      </c>
      <c r="B261" s="638" t="s">
        <v>3978</v>
      </c>
      <c r="C261" s="639" t="s">
        <v>399</v>
      </c>
      <c r="D261" s="640" t="s">
        <v>934</v>
      </c>
      <c r="E261" s="640" t="s">
        <v>934</v>
      </c>
      <c r="F261" s="639" t="s">
        <v>880</v>
      </c>
      <c r="G261" s="638"/>
      <c r="H261" s="1110">
        <v>14</v>
      </c>
      <c r="I261" s="1110">
        <v>3216.2</v>
      </c>
      <c r="J261" s="643">
        <v>0</v>
      </c>
      <c r="K261" s="578">
        <v>0</v>
      </c>
      <c r="L261" s="579">
        <v>0</v>
      </c>
      <c r="M261" s="580">
        <v>45026.799999999996</v>
      </c>
      <c r="N261" s="638"/>
      <c r="O261" s="638" t="s">
        <v>3979</v>
      </c>
      <c r="P261" s="639" t="s">
        <v>3735</v>
      </c>
      <c r="Q261" s="639" t="s">
        <v>336</v>
      </c>
      <c r="R261" s="639" t="s">
        <v>73</v>
      </c>
      <c r="S261" s="639" t="s">
        <v>1076</v>
      </c>
      <c r="V261" s="89"/>
    </row>
    <row r="262" spans="1:22" s="34" customFormat="1" ht="20.25" customHeight="1">
      <c r="A262" s="639" t="s">
        <v>424</v>
      </c>
      <c r="B262" s="638" t="s">
        <v>3978</v>
      </c>
      <c r="C262" s="639" t="s">
        <v>399</v>
      </c>
      <c r="D262" s="640" t="s">
        <v>934</v>
      </c>
      <c r="E262" s="640" t="s">
        <v>934</v>
      </c>
      <c r="F262" s="639" t="s">
        <v>881</v>
      </c>
      <c r="G262" s="638"/>
      <c r="H262" s="1110">
        <v>14</v>
      </c>
      <c r="I262" s="1110">
        <v>9648.7000000000007</v>
      </c>
      <c r="J262" s="643">
        <v>0</v>
      </c>
      <c r="K262" s="578">
        <v>0</v>
      </c>
      <c r="L262" s="579">
        <v>0</v>
      </c>
      <c r="M262" s="580">
        <v>135081.80000000002</v>
      </c>
      <c r="N262" s="638"/>
      <c r="O262" s="638" t="s">
        <v>3979</v>
      </c>
      <c r="P262" s="639" t="s">
        <v>3735</v>
      </c>
      <c r="Q262" s="639" t="s">
        <v>336</v>
      </c>
      <c r="R262" s="639" t="s">
        <v>73</v>
      </c>
      <c r="S262" s="639" t="s">
        <v>1076</v>
      </c>
      <c r="V262" s="89"/>
    </row>
    <row r="263" spans="1:22" s="34" customFormat="1" ht="20.25" customHeight="1">
      <c r="A263" s="639" t="s">
        <v>424</v>
      </c>
      <c r="B263" s="638" t="s">
        <v>3978</v>
      </c>
      <c r="C263" s="639" t="s">
        <v>399</v>
      </c>
      <c r="D263" s="640" t="s">
        <v>934</v>
      </c>
      <c r="E263" s="640" t="s">
        <v>934</v>
      </c>
      <c r="F263" s="639" t="s">
        <v>882</v>
      </c>
      <c r="G263" s="638"/>
      <c r="H263" s="1110">
        <v>14</v>
      </c>
      <c r="I263" s="1110">
        <v>7593.9</v>
      </c>
      <c r="J263" s="643">
        <v>0</v>
      </c>
      <c r="K263" s="578">
        <v>0</v>
      </c>
      <c r="L263" s="579">
        <v>0</v>
      </c>
      <c r="M263" s="580">
        <v>106314.59999999999</v>
      </c>
      <c r="N263" s="638"/>
      <c r="O263" s="638" t="s">
        <v>3979</v>
      </c>
      <c r="P263" s="639" t="s">
        <v>3735</v>
      </c>
      <c r="Q263" s="639" t="s">
        <v>336</v>
      </c>
      <c r="R263" s="639" t="s">
        <v>73</v>
      </c>
      <c r="S263" s="639" t="s">
        <v>1076</v>
      </c>
      <c r="V263" s="89"/>
    </row>
    <row r="264" spans="1:22" s="34" customFormat="1" ht="20.25" customHeight="1">
      <c r="A264" s="639" t="s">
        <v>4025</v>
      </c>
      <c r="B264" s="638" t="s">
        <v>4026</v>
      </c>
      <c r="C264" s="639" t="s">
        <v>262</v>
      </c>
      <c r="D264" s="640" t="s">
        <v>934</v>
      </c>
      <c r="E264" s="640" t="s">
        <v>934</v>
      </c>
      <c r="F264" s="639" t="s">
        <v>1014</v>
      </c>
      <c r="G264" s="638"/>
      <c r="H264" s="1110">
        <v>67</v>
      </c>
      <c r="I264" s="1110">
        <v>112440</v>
      </c>
      <c r="J264" s="643">
        <v>43</v>
      </c>
      <c r="K264" s="578">
        <v>2881</v>
      </c>
      <c r="L264" s="579">
        <v>2.8809999999999998</v>
      </c>
      <c r="M264" s="580">
        <v>7533480</v>
      </c>
      <c r="N264" s="638"/>
      <c r="O264" s="638" t="s">
        <v>837</v>
      </c>
      <c r="P264" s="639" t="s">
        <v>269</v>
      </c>
      <c r="Q264" s="639" t="s">
        <v>370</v>
      </c>
      <c r="R264" s="639" t="s">
        <v>68</v>
      </c>
      <c r="S264" s="639" t="s">
        <v>213</v>
      </c>
      <c r="V264" s="89"/>
    </row>
    <row r="265" spans="1:22" s="34" customFormat="1" ht="20.25" customHeight="1">
      <c r="A265" s="639" t="s">
        <v>4025</v>
      </c>
      <c r="B265" s="638" t="s">
        <v>4026</v>
      </c>
      <c r="C265" s="639" t="s">
        <v>262</v>
      </c>
      <c r="D265" s="640" t="s">
        <v>934</v>
      </c>
      <c r="E265" s="640" t="s">
        <v>934</v>
      </c>
      <c r="F265" s="639" t="s">
        <v>880</v>
      </c>
      <c r="G265" s="638"/>
      <c r="H265" s="1110">
        <v>67</v>
      </c>
      <c r="I265" s="1110">
        <v>2611.5</v>
      </c>
      <c r="J265" s="643">
        <v>0</v>
      </c>
      <c r="K265" s="578">
        <v>0</v>
      </c>
      <c r="L265" s="579">
        <v>0</v>
      </c>
      <c r="M265" s="580">
        <v>174970.5</v>
      </c>
      <c r="N265" s="638"/>
      <c r="O265" s="638" t="s">
        <v>837</v>
      </c>
      <c r="P265" s="639" t="s">
        <v>269</v>
      </c>
      <c r="Q265" s="639" t="s">
        <v>336</v>
      </c>
      <c r="R265" s="639" t="s">
        <v>73</v>
      </c>
      <c r="S265" s="639" t="s">
        <v>213</v>
      </c>
      <c r="V265" s="89"/>
    </row>
    <row r="266" spans="1:22" s="34" customFormat="1" ht="20.25" customHeight="1">
      <c r="A266" s="639" t="s">
        <v>4025</v>
      </c>
      <c r="B266" s="638" t="s">
        <v>4026</v>
      </c>
      <c r="C266" s="639" t="s">
        <v>262</v>
      </c>
      <c r="D266" s="640" t="s">
        <v>934</v>
      </c>
      <c r="E266" s="640" t="s">
        <v>934</v>
      </c>
      <c r="F266" s="639" t="s">
        <v>1066</v>
      </c>
      <c r="G266" s="638"/>
      <c r="H266" s="1110">
        <v>2</v>
      </c>
      <c r="I266" s="1110">
        <v>127767.5</v>
      </c>
      <c r="J266" s="643">
        <v>40</v>
      </c>
      <c r="K266" s="578">
        <v>80</v>
      </c>
      <c r="L266" s="579">
        <v>0.08</v>
      </c>
      <c r="M266" s="580">
        <v>255535</v>
      </c>
      <c r="N266" s="638"/>
      <c r="O266" s="638" t="s">
        <v>2688</v>
      </c>
      <c r="P266" s="639" t="s">
        <v>269</v>
      </c>
      <c r="Q266" s="639" t="s">
        <v>361</v>
      </c>
      <c r="R266" s="639" t="s">
        <v>68</v>
      </c>
      <c r="S266" s="639" t="s">
        <v>213</v>
      </c>
      <c r="V266" s="89"/>
    </row>
    <row r="267" spans="1:22" s="34" customFormat="1" ht="20.25" customHeight="1">
      <c r="A267" s="639" t="s">
        <v>4025</v>
      </c>
      <c r="B267" s="638" t="s">
        <v>4026</v>
      </c>
      <c r="C267" s="639" t="s">
        <v>262</v>
      </c>
      <c r="D267" s="640" t="s">
        <v>934</v>
      </c>
      <c r="E267" s="640" t="s">
        <v>934</v>
      </c>
      <c r="F267" s="639" t="s">
        <v>3935</v>
      </c>
      <c r="G267" s="638"/>
      <c r="H267" s="1110">
        <v>12</v>
      </c>
      <c r="I267" s="1110">
        <v>116292.1</v>
      </c>
      <c r="J267" s="643">
        <v>35</v>
      </c>
      <c r="K267" s="578">
        <v>420</v>
      </c>
      <c r="L267" s="579">
        <v>0.42</v>
      </c>
      <c r="M267" s="580">
        <v>1395505.2000000002</v>
      </c>
      <c r="N267" s="638"/>
      <c r="O267" s="638" t="s">
        <v>4027</v>
      </c>
      <c r="P267" s="639" t="s">
        <v>269</v>
      </c>
      <c r="Q267" s="639" t="s">
        <v>364</v>
      </c>
      <c r="R267" s="639" t="s">
        <v>68</v>
      </c>
      <c r="S267" s="639" t="s">
        <v>213</v>
      </c>
      <c r="V267" s="89"/>
    </row>
    <row r="268" spans="1:22" s="34" customFormat="1" ht="20.25" customHeight="1">
      <c r="A268" s="639" t="s">
        <v>4025</v>
      </c>
      <c r="B268" s="638" t="s">
        <v>4026</v>
      </c>
      <c r="C268" s="639" t="s">
        <v>262</v>
      </c>
      <c r="D268" s="640" t="s">
        <v>934</v>
      </c>
      <c r="E268" s="640" t="s">
        <v>934</v>
      </c>
      <c r="F268" s="639" t="s">
        <v>4028</v>
      </c>
      <c r="G268" s="638"/>
      <c r="H268" s="1110">
        <v>32</v>
      </c>
      <c r="I268" s="1110">
        <v>90000</v>
      </c>
      <c r="J268" s="643">
        <v>8.5</v>
      </c>
      <c r="K268" s="578">
        <v>272</v>
      </c>
      <c r="L268" s="579">
        <v>0.27200000000000002</v>
      </c>
      <c r="M268" s="580">
        <v>2880000</v>
      </c>
      <c r="N268" s="638"/>
      <c r="O268" s="638" t="s">
        <v>11</v>
      </c>
      <c r="P268" s="639" t="s">
        <v>269</v>
      </c>
      <c r="Q268" s="639" t="s">
        <v>357</v>
      </c>
      <c r="R268" s="639" t="s">
        <v>60</v>
      </c>
      <c r="S268" s="639" t="s">
        <v>213</v>
      </c>
      <c r="V268" s="89"/>
    </row>
    <row r="269" spans="1:22" s="34" customFormat="1" ht="20.25" customHeight="1">
      <c r="A269" s="639" t="s">
        <v>4025</v>
      </c>
      <c r="B269" s="638" t="s">
        <v>4026</v>
      </c>
      <c r="C269" s="639" t="s">
        <v>262</v>
      </c>
      <c r="D269" s="640" t="s">
        <v>934</v>
      </c>
      <c r="E269" s="640" t="s">
        <v>934</v>
      </c>
      <c r="F269" s="639" t="s">
        <v>4029</v>
      </c>
      <c r="G269" s="638"/>
      <c r="H269" s="1110">
        <v>32</v>
      </c>
      <c r="I269" s="1110">
        <v>116102.3</v>
      </c>
      <c r="J269" s="643">
        <v>0</v>
      </c>
      <c r="K269" s="578">
        <v>0</v>
      </c>
      <c r="L269" s="579">
        <v>0</v>
      </c>
      <c r="M269" s="580">
        <v>3715273.6</v>
      </c>
      <c r="N269" s="638"/>
      <c r="O269" s="638" t="s">
        <v>4030</v>
      </c>
      <c r="P269" s="639" t="s">
        <v>269</v>
      </c>
      <c r="Q269" s="639" t="s">
        <v>271</v>
      </c>
      <c r="R269" s="639" t="s">
        <v>73</v>
      </c>
      <c r="S269" s="639" t="s">
        <v>213</v>
      </c>
      <c r="V269" s="89"/>
    </row>
    <row r="270" spans="1:22" s="34" customFormat="1" ht="20.25" customHeight="1">
      <c r="A270" s="639" t="s">
        <v>4025</v>
      </c>
      <c r="B270" s="638" t="s">
        <v>4026</v>
      </c>
      <c r="C270" s="639" t="s">
        <v>262</v>
      </c>
      <c r="D270" s="640" t="s">
        <v>934</v>
      </c>
      <c r="E270" s="640" t="s">
        <v>934</v>
      </c>
      <c r="F270" s="639" t="s">
        <v>880</v>
      </c>
      <c r="G270" s="638"/>
      <c r="H270" s="1110">
        <v>32</v>
      </c>
      <c r="I270" s="1110">
        <v>3542.1</v>
      </c>
      <c r="J270" s="643">
        <v>0</v>
      </c>
      <c r="K270" s="578">
        <v>0</v>
      </c>
      <c r="L270" s="579">
        <v>0</v>
      </c>
      <c r="M270" s="580">
        <v>113347.2</v>
      </c>
      <c r="N270" s="638"/>
      <c r="O270" s="638" t="s">
        <v>4030</v>
      </c>
      <c r="P270" s="639" t="s">
        <v>269</v>
      </c>
      <c r="Q270" s="639" t="s">
        <v>336</v>
      </c>
      <c r="R270" s="639" t="s">
        <v>73</v>
      </c>
      <c r="S270" s="639" t="s">
        <v>213</v>
      </c>
      <c r="V270" s="89"/>
    </row>
    <row r="271" spans="1:22" s="34" customFormat="1" ht="20.25" customHeight="1">
      <c r="A271" s="639" t="s">
        <v>4025</v>
      </c>
      <c r="B271" s="638" t="s">
        <v>4026</v>
      </c>
      <c r="C271" s="639" t="s">
        <v>262</v>
      </c>
      <c r="D271" s="640" t="s">
        <v>934</v>
      </c>
      <c r="E271" s="640" t="s">
        <v>934</v>
      </c>
      <c r="F271" s="639" t="s">
        <v>880</v>
      </c>
      <c r="G271" s="638"/>
      <c r="H271" s="1110">
        <v>32</v>
      </c>
      <c r="I271" s="1110">
        <v>3542.1</v>
      </c>
      <c r="J271" s="643">
        <v>0</v>
      </c>
      <c r="K271" s="578">
        <v>0</v>
      </c>
      <c r="L271" s="579">
        <v>0</v>
      </c>
      <c r="M271" s="580">
        <v>113347.2</v>
      </c>
      <c r="N271" s="638"/>
      <c r="O271" s="638" t="s">
        <v>4030</v>
      </c>
      <c r="P271" s="639" t="s">
        <v>269</v>
      </c>
      <c r="Q271" s="639" t="s">
        <v>336</v>
      </c>
      <c r="R271" s="639" t="s">
        <v>73</v>
      </c>
      <c r="S271" s="639" t="s">
        <v>213</v>
      </c>
      <c r="V271" s="89"/>
    </row>
    <row r="272" spans="1:22" s="34" customFormat="1" ht="20.25" customHeight="1">
      <c r="A272" s="639" t="s">
        <v>4025</v>
      </c>
      <c r="B272" s="638" t="s">
        <v>4026</v>
      </c>
      <c r="C272" s="639" t="s">
        <v>262</v>
      </c>
      <c r="D272" s="640" t="s">
        <v>934</v>
      </c>
      <c r="E272" s="640" t="s">
        <v>934</v>
      </c>
      <c r="F272" s="639" t="s">
        <v>882</v>
      </c>
      <c r="G272" s="638"/>
      <c r="H272" s="1110">
        <v>32</v>
      </c>
      <c r="I272" s="1110">
        <v>8363.2999999999993</v>
      </c>
      <c r="J272" s="643">
        <v>0</v>
      </c>
      <c r="K272" s="578">
        <v>0</v>
      </c>
      <c r="L272" s="579">
        <v>0</v>
      </c>
      <c r="M272" s="580">
        <v>267625.59999999998</v>
      </c>
      <c r="N272" s="638"/>
      <c r="O272" s="638" t="s">
        <v>4030</v>
      </c>
      <c r="P272" s="639" t="s">
        <v>269</v>
      </c>
      <c r="Q272" s="639" t="s">
        <v>336</v>
      </c>
      <c r="R272" s="639" t="s">
        <v>73</v>
      </c>
      <c r="S272" s="639" t="s">
        <v>213</v>
      </c>
      <c r="V272" s="89"/>
    </row>
    <row r="273" spans="1:22" s="34" customFormat="1" ht="20.25" customHeight="1">
      <c r="A273" s="639" t="s">
        <v>4025</v>
      </c>
      <c r="B273" s="638" t="s">
        <v>4026</v>
      </c>
      <c r="C273" s="639" t="s">
        <v>262</v>
      </c>
      <c r="D273" s="640" t="s">
        <v>934</v>
      </c>
      <c r="E273" s="640" t="s">
        <v>934</v>
      </c>
      <c r="F273" s="639" t="s">
        <v>4031</v>
      </c>
      <c r="G273" s="638"/>
      <c r="H273" s="1110">
        <v>32</v>
      </c>
      <c r="I273" s="1110">
        <v>13450.2</v>
      </c>
      <c r="J273" s="643">
        <v>0</v>
      </c>
      <c r="K273" s="578">
        <v>0</v>
      </c>
      <c r="L273" s="579">
        <v>0</v>
      </c>
      <c r="M273" s="580">
        <v>430406.40000000002</v>
      </c>
      <c r="N273" s="638"/>
      <c r="O273" s="638" t="s">
        <v>4030</v>
      </c>
      <c r="P273" s="639" t="s">
        <v>269</v>
      </c>
      <c r="Q273" s="639" t="s">
        <v>336</v>
      </c>
      <c r="R273" s="639" t="s">
        <v>73</v>
      </c>
      <c r="S273" s="639" t="s">
        <v>213</v>
      </c>
      <c r="V273" s="89"/>
    </row>
    <row r="274" spans="1:22" s="34" customFormat="1" ht="20.25" customHeight="1">
      <c r="A274" s="639" t="s">
        <v>4025</v>
      </c>
      <c r="B274" s="638" t="s">
        <v>4026</v>
      </c>
      <c r="C274" s="639" t="s">
        <v>262</v>
      </c>
      <c r="D274" s="640" t="s">
        <v>934</v>
      </c>
      <c r="E274" s="640" t="s">
        <v>934</v>
      </c>
      <c r="F274" s="639" t="s">
        <v>751</v>
      </c>
      <c r="G274" s="638"/>
      <c r="H274" s="1110">
        <v>26</v>
      </c>
      <c r="I274" s="1110">
        <v>70699</v>
      </c>
      <c r="J274" s="643">
        <v>0</v>
      </c>
      <c r="K274" s="578">
        <v>0</v>
      </c>
      <c r="L274" s="579">
        <v>0</v>
      </c>
      <c r="M274" s="580">
        <v>1838174</v>
      </c>
      <c r="N274" s="638"/>
      <c r="O274" s="638" t="s">
        <v>1167</v>
      </c>
      <c r="P274" s="639" t="s">
        <v>269</v>
      </c>
      <c r="Q274" s="639" t="s">
        <v>271</v>
      </c>
      <c r="R274" s="639" t="s">
        <v>73</v>
      </c>
      <c r="S274" s="639" t="s">
        <v>213</v>
      </c>
      <c r="V274" s="89"/>
    </row>
    <row r="275" spans="1:22" s="34" customFormat="1" ht="20.25" customHeight="1">
      <c r="A275" s="639" t="s">
        <v>4025</v>
      </c>
      <c r="B275" s="638" t="s">
        <v>4026</v>
      </c>
      <c r="C275" s="639" t="s">
        <v>262</v>
      </c>
      <c r="D275" s="640" t="s">
        <v>934</v>
      </c>
      <c r="E275" s="640" t="s">
        <v>934</v>
      </c>
      <c r="F275" s="639" t="s">
        <v>880</v>
      </c>
      <c r="G275" s="638"/>
      <c r="H275" s="1110">
        <v>26</v>
      </c>
      <c r="I275" s="1110">
        <v>3844.7</v>
      </c>
      <c r="J275" s="643">
        <v>0</v>
      </c>
      <c r="K275" s="578">
        <v>0</v>
      </c>
      <c r="L275" s="579">
        <v>0</v>
      </c>
      <c r="M275" s="580">
        <v>99962.2</v>
      </c>
      <c r="N275" s="638"/>
      <c r="O275" s="638" t="s">
        <v>1167</v>
      </c>
      <c r="P275" s="639" t="s">
        <v>269</v>
      </c>
      <c r="Q275" s="639" t="s">
        <v>336</v>
      </c>
      <c r="R275" s="639" t="s">
        <v>73</v>
      </c>
      <c r="S275" s="639" t="s">
        <v>213</v>
      </c>
      <c r="V275" s="89"/>
    </row>
    <row r="276" spans="1:22" s="34" customFormat="1" ht="20.25" customHeight="1">
      <c r="A276" s="639" t="s">
        <v>4025</v>
      </c>
      <c r="B276" s="638" t="s">
        <v>4026</v>
      </c>
      <c r="C276" s="639" t="s">
        <v>262</v>
      </c>
      <c r="D276" s="640" t="s">
        <v>934</v>
      </c>
      <c r="E276" s="640" t="s">
        <v>934</v>
      </c>
      <c r="F276" s="639" t="s">
        <v>880</v>
      </c>
      <c r="G276" s="638"/>
      <c r="H276" s="1110">
        <v>26</v>
      </c>
      <c r="I276" s="1110">
        <v>3844.7</v>
      </c>
      <c r="J276" s="643">
        <v>0</v>
      </c>
      <c r="K276" s="578">
        <v>0</v>
      </c>
      <c r="L276" s="579">
        <v>0</v>
      </c>
      <c r="M276" s="580">
        <v>99962.2</v>
      </c>
      <c r="N276" s="638"/>
      <c r="O276" s="638" t="s">
        <v>1167</v>
      </c>
      <c r="P276" s="639" t="s">
        <v>269</v>
      </c>
      <c r="Q276" s="639" t="s">
        <v>336</v>
      </c>
      <c r="R276" s="639" t="s">
        <v>73</v>
      </c>
      <c r="S276" s="639" t="s">
        <v>213</v>
      </c>
      <c r="V276" s="89"/>
    </row>
    <row r="277" spans="1:22" s="34" customFormat="1" ht="20.25" customHeight="1">
      <c r="A277" s="639" t="s">
        <v>4025</v>
      </c>
      <c r="B277" s="638" t="s">
        <v>4026</v>
      </c>
      <c r="C277" s="639" t="s">
        <v>262</v>
      </c>
      <c r="D277" s="640" t="s">
        <v>934</v>
      </c>
      <c r="E277" s="640" t="s">
        <v>934</v>
      </c>
      <c r="F277" s="639" t="s">
        <v>881</v>
      </c>
      <c r="G277" s="638"/>
      <c r="H277" s="1110">
        <v>26</v>
      </c>
      <c r="I277" s="1110">
        <v>11534</v>
      </c>
      <c r="J277" s="643">
        <v>0</v>
      </c>
      <c r="K277" s="578">
        <v>0</v>
      </c>
      <c r="L277" s="579">
        <v>0</v>
      </c>
      <c r="M277" s="580">
        <v>299884</v>
      </c>
      <c r="N277" s="638"/>
      <c r="O277" s="638" t="s">
        <v>1167</v>
      </c>
      <c r="P277" s="639" t="s">
        <v>269</v>
      </c>
      <c r="Q277" s="639" t="s">
        <v>336</v>
      </c>
      <c r="R277" s="639" t="s">
        <v>73</v>
      </c>
      <c r="S277" s="639" t="s">
        <v>213</v>
      </c>
      <c r="V277" s="89"/>
    </row>
    <row r="278" spans="1:22" s="34" customFormat="1" ht="20.25" customHeight="1">
      <c r="A278" s="639" t="s">
        <v>4025</v>
      </c>
      <c r="B278" s="638" t="s">
        <v>4026</v>
      </c>
      <c r="C278" s="639" t="s">
        <v>262</v>
      </c>
      <c r="D278" s="640" t="s">
        <v>934</v>
      </c>
      <c r="E278" s="640" t="s">
        <v>934</v>
      </c>
      <c r="F278" s="639" t="s">
        <v>882</v>
      </c>
      <c r="G278" s="638"/>
      <c r="H278" s="1110">
        <v>26</v>
      </c>
      <c r="I278" s="1110">
        <v>9077.7000000000007</v>
      </c>
      <c r="J278" s="643">
        <v>0</v>
      </c>
      <c r="K278" s="578">
        <v>0</v>
      </c>
      <c r="L278" s="579">
        <v>0</v>
      </c>
      <c r="M278" s="580">
        <v>236020.2</v>
      </c>
      <c r="N278" s="638"/>
      <c r="O278" s="638" t="s">
        <v>1167</v>
      </c>
      <c r="P278" s="639" t="s">
        <v>269</v>
      </c>
      <c r="Q278" s="639" t="s">
        <v>336</v>
      </c>
      <c r="R278" s="639" t="s">
        <v>73</v>
      </c>
      <c r="S278" s="639" t="s">
        <v>213</v>
      </c>
      <c r="V278" s="89"/>
    </row>
    <row r="279" spans="1:22" s="34" customFormat="1" ht="20.25" customHeight="1">
      <c r="A279" s="639" t="s">
        <v>4025</v>
      </c>
      <c r="B279" s="638" t="s">
        <v>4026</v>
      </c>
      <c r="C279" s="639" t="s">
        <v>262</v>
      </c>
      <c r="D279" s="640" t="s">
        <v>934</v>
      </c>
      <c r="E279" s="640" t="s">
        <v>934</v>
      </c>
      <c r="F279" s="639" t="s">
        <v>2859</v>
      </c>
      <c r="G279" s="638"/>
      <c r="H279" s="1110">
        <v>70</v>
      </c>
      <c r="I279" s="1110">
        <v>179871.5</v>
      </c>
      <c r="J279" s="643">
        <v>0</v>
      </c>
      <c r="K279" s="578">
        <v>0</v>
      </c>
      <c r="L279" s="579">
        <v>0</v>
      </c>
      <c r="M279" s="580">
        <v>12591005</v>
      </c>
      <c r="N279" s="638"/>
      <c r="O279" s="638" t="s">
        <v>11</v>
      </c>
      <c r="P279" s="639" t="s">
        <v>269</v>
      </c>
      <c r="Q279" s="639" t="s">
        <v>2428</v>
      </c>
      <c r="R279" s="639" t="s">
        <v>73</v>
      </c>
      <c r="S279" s="639" t="s">
        <v>213</v>
      </c>
      <c r="V279" s="89"/>
    </row>
    <row r="280" spans="1:22" s="34" customFormat="1" ht="20.25" customHeight="1">
      <c r="A280" s="639" t="s">
        <v>4025</v>
      </c>
      <c r="B280" s="638" t="s">
        <v>4026</v>
      </c>
      <c r="C280" s="639" t="s">
        <v>262</v>
      </c>
      <c r="D280" s="640" t="s">
        <v>934</v>
      </c>
      <c r="E280" s="640" t="s">
        <v>934</v>
      </c>
      <c r="F280" s="639" t="s">
        <v>2327</v>
      </c>
      <c r="G280" s="638"/>
      <c r="H280" s="1110">
        <v>70</v>
      </c>
      <c r="I280" s="1110">
        <v>12128.5</v>
      </c>
      <c r="J280" s="643">
        <v>0</v>
      </c>
      <c r="K280" s="578">
        <v>0</v>
      </c>
      <c r="L280" s="579">
        <v>0</v>
      </c>
      <c r="M280" s="580">
        <v>848995</v>
      </c>
      <c r="N280" s="638"/>
      <c r="O280" s="638" t="s">
        <v>11</v>
      </c>
      <c r="P280" s="639" t="s">
        <v>269</v>
      </c>
      <c r="Q280" s="639" t="s">
        <v>336</v>
      </c>
      <c r="R280" s="639" t="s">
        <v>73</v>
      </c>
      <c r="S280" s="639" t="s">
        <v>213</v>
      </c>
      <c r="V280" s="89"/>
    </row>
    <row r="281" spans="1:22" s="34" customFormat="1" ht="20.25" customHeight="1">
      <c r="A281" s="639" t="s">
        <v>4025</v>
      </c>
      <c r="B281" s="638" t="s">
        <v>4026</v>
      </c>
      <c r="C281" s="639" t="s">
        <v>262</v>
      </c>
      <c r="D281" s="640" t="s">
        <v>934</v>
      </c>
      <c r="E281" s="640" t="s">
        <v>934</v>
      </c>
      <c r="F281" s="639" t="s">
        <v>632</v>
      </c>
      <c r="G281" s="638"/>
      <c r="H281" s="1110">
        <v>2</v>
      </c>
      <c r="I281" s="1110">
        <v>66000</v>
      </c>
      <c r="J281" s="643">
        <v>0</v>
      </c>
      <c r="K281" s="578">
        <v>0</v>
      </c>
      <c r="L281" s="579">
        <v>0</v>
      </c>
      <c r="M281" s="580">
        <v>132000</v>
      </c>
      <c r="N281" s="638"/>
      <c r="O281" s="638" t="s">
        <v>11</v>
      </c>
      <c r="P281" s="639" t="s">
        <v>269</v>
      </c>
      <c r="Q281" s="639" t="s">
        <v>336</v>
      </c>
      <c r="R281" s="639" t="s">
        <v>73</v>
      </c>
      <c r="S281" s="639" t="s">
        <v>213</v>
      </c>
      <c r="V281" s="89"/>
    </row>
    <row r="282" spans="1:22" s="34" customFormat="1" ht="20.25" customHeight="1">
      <c r="A282" s="639" t="s">
        <v>4025</v>
      </c>
      <c r="B282" s="638" t="s">
        <v>4026</v>
      </c>
      <c r="C282" s="639" t="s">
        <v>262</v>
      </c>
      <c r="D282" s="640" t="s">
        <v>934</v>
      </c>
      <c r="E282" s="640" t="s">
        <v>934</v>
      </c>
      <c r="F282" s="639" t="s">
        <v>669</v>
      </c>
      <c r="G282" s="638"/>
      <c r="H282" s="1110">
        <v>7</v>
      </c>
      <c r="I282" s="1110">
        <v>123508.8</v>
      </c>
      <c r="J282" s="643">
        <v>22.5</v>
      </c>
      <c r="K282" s="578">
        <v>157.5</v>
      </c>
      <c r="L282" s="579">
        <v>0.1575</v>
      </c>
      <c r="M282" s="580">
        <v>864561.6</v>
      </c>
      <c r="N282" s="638"/>
      <c r="O282" s="638" t="s">
        <v>2226</v>
      </c>
      <c r="P282" s="639" t="s">
        <v>269</v>
      </c>
      <c r="Q282" s="639" t="s">
        <v>628</v>
      </c>
      <c r="R282" s="639" t="s">
        <v>60</v>
      </c>
      <c r="S282" s="639" t="s">
        <v>213</v>
      </c>
      <c r="V282" s="89"/>
    </row>
    <row r="283" spans="1:22" s="34" customFormat="1" ht="20.25" customHeight="1">
      <c r="A283" s="639" t="s">
        <v>4025</v>
      </c>
      <c r="B283" s="638" t="s">
        <v>4026</v>
      </c>
      <c r="C283" s="639" t="s">
        <v>262</v>
      </c>
      <c r="D283" s="640" t="s">
        <v>934</v>
      </c>
      <c r="E283" s="640" t="s">
        <v>934</v>
      </c>
      <c r="F283" s="639" t="s">
        <v>1643</v>
      </c>
      <c r="G283" s="638"/>
      <c r="H283" s="1110">
        <v>7</v>
      </c>
      <c r="I283" s="1110">
        <v>15157.9</v>
      </c>
      <c r="J283" s="643">
        <v>0</v>
      </c>
      <c r="K283" s="578">
        <v>0</v>
      </c>
      <c r="L283" s="579">
        <v>0</v>
      </c>
      <c r="M283" s="580">
        <v>106105.3</v>
      </c>
      <c r="N283" s="638"/>
      <c r="O283" s="638" t="s">
        <v>2226</v>
      </c>
      <c r="P283" s="639" t="s">
        <v>269</v>
      </c>
      <c r="Q283" s="639" t="s">
        <v>336</v>
      </c>
      <c r="R283" s="639" t="s">
        <v>73</v>
      </c>
      <c r="S283" s="639" t="s">
        <v>213</v>
      </c>
      <c r="V283" s="89"/>
    </row>
    <row r="284" spans="1:22" s="34" customFormat="1" ht="20.25" customHeight="1">
      <c r="A284" s="639" t="s">
        <v>4025</v>
      </c>
      <c r="B284" s="638" t="s">
        <v>4026</v>
      </c>
      <c r="C284" s="639" t="s">
        <v>262</v>
      </c>
      <c r="D284" s="640" t="s">
        <v>934</v>
      </c>
      <c r="E284" s="640" t="s">
        <v>934</v>
      </c>
      <c r="F284" s="639" t="s">
        <v>632</v>
      </c>
      <c r="G284" s="638"/>
      <c r="H284" s="1110">
        <v>4</v>
      </c>
      <c r="I284" s="1110">
        <v>65583.199999999997</v>
      </c>
      <c r="J284" s="643">
        <v>0</v>
      </c>
      <c r="K284" s="578">
        <v>0</v>
      </c>
      <c r="L284" s="579">
        <v>0</v>
      </c>
      <c r="M284" s="580">
        <v>262332.79999999999</v>
      </c>
      <c r="N284" s="638"/>
      <c r="O284" s="638" t="s">
        <v>11</v>
      </c>
      <c r="P284" s="639" t="s">
        <v>269</v>
      </c>
      <c r="Q284" s="639" t="s">
        <v>336</v>
      </c>
      <c r="R284" s="639" t="s">
        <v>73</v>
      </c>
      <c r="S284" s="639" t="s">
        <v>213</v>
      </c>
      <c r="V284" s="89"/>
    </row>
    <row r="285" spans="1:22" s="34" customFormat="1" ht="20.25" customHeight="1">
      <c r="A285" s="639" t="s">
        <v>4025</v>
      </c>
      <c r="B285" s="638" t="s">
        <v>4026</v>
      </c>
      <c r="C285" s="639" t="s">
        <v>262</v>
      </c>
      <c r="D285" s="640" t="s">
        <v>934</v>
      </c>
      <c r="E285" s="640" t="s">
        <v>934</v>
      </c>
      <c r="F285" s="639" t="s">
        <v>631</v>
      </c>
      <c r="G285" s="638"/>
      <c r="H285" s="1110">
        <v>4</v>
      </c>
      <c r="I285" s="1110">
        <v>37416.800000000003</v>
      </c>
      <c r="J285" s="643">
        <v>0</v>
      </c>
      <c r="K285" s="578">
        <v>0</v>
      </c>
      <c r="L285" s="579">
        <v>0</v>
      </c>
      <c r="M285" s="580">
        <v>149667.20000000001</v>
      </c>
      <c r="N285" s="638"/>
      <c r="O285" s="638" t="s">
        <v>11</v>
      </c>
      <c r="P285" s="639" t="s">
        <v>269</v>
      </c>
      <c r="Q285" s="639" t="s">
        <v>336</v>
      </c>
      <c r="R285" s="639" t="s">
        <v>73</v>
      </c>
      <c r="S285" s="639" t="s">
        <v>213</v>
      </c>
      <c r="V285" s="89"/>
    </row>
    <row r="286" spans="1:22" s="34" customFormat="1" ht="20.25" customHeight="1">
      <c r="A286" s="639" t="s">
        <v>4025</v>
      </c>
      <c r="B286" s="638" t="s">
        <v>4026</v>
      </c>
      <c r="C286" s="639" t="s">
        <v>262</v>
      </c>
      <c r="D286" s="640" t="s">
        <v>934</v>
      </c>
      <c r="E286" s="640" t="s">
        <v>934</v>
      </c>
      <c r="F286" s="639" t="s">
        <v>335</v>
      </c>
      <c r="G286" s="638"/>
      <c r="H286" s="1110">
        <v>8</v>
      </c>
      <c r="I286" s="1110">
        <v>40782.400000000001</v>
      </c>
      <c r="J286" s="643">
        <v>0</v>
      </c>
      <c r="K286" s="578">
        <v>0</v>
      </c>
      <c r="L286" s="579">
        <v>0</v>
      </c>
      <c r="M286" s="580">
        <v>326259.20000000001</v>
      </c>
      <c r="N286" s="638"/>
      <c r="O286" s="638" t="s">
        <v>4032</v>
      </c>
      <c r="P286" s="639" t="s">
        <v>269</v>
      </c>
      <c r="Q286" s="639" t="s">
        <v>271</v>
      </c>
      <c r="R286" s="639" t="s">
        <v>73</v>
      </c>
      <c r="S286" s="639" t="s">
        <v>213</v>
      </c>
      <c r="V286" s="89"/>
    </row>
    <row r="287" spans="1:22" s="34" customFormat="1" ht="20.25" customHeight="1">
      <c r="A287" s="639" t="s">
        <v>4025</v>
      </c>
      <c r="B287" s="638" t="s">
        <v>4026</v>
      </c>
      <c r="C287" s="639" t="s">
        <v>262</v>
      </c>
      <c r="D287" s="640" t="s">
        <v>934</v>
      </c>
      <c r="E287" s="640" t="s">
        <v>934</v>
      </c>
      <c r="F287" s="639" t="s">
        <v>880</v>
      </c>
      <c r="G287" s="638"/>
      <c r="H287" s="1110">
        <v>8</v>
      </c>
      <c r="I287" s="1110">
        <v>3833.3</v>
      </c>
      <c r="J287" s="643">
        <v>0</v>
      </c>
      <c r="K287" s="578">
        <v>0</v>
      </c>
      <c r="L287" s="579">
        <v>0</v>
      </c>
      <c r="M287" s="580">
        <v>30666.400000000001</v>
      </c>
      <c r="N287" s="638"/>
      <c r="O287" s="638" t="s">
        <v>4032</v>
      </c>
      <c r="P287" s="639" t="s">
        <v>269</v>
      </c>
      <c r="Q287" s="639" t="s">
        <v>336</v>
      </c>
      <c r="R287" s="639" t="s">
        <v>73</v>
      </c>
      <c r="S287" s="639" t="s">
        <v>213</v>
      </c>
      <c r="V287" s="89"/>
    </row>
    <row r="288" spans="1:22" s="34" customFormat="1" ht="20.25" customHeight="1">
      <c r="A288" s="639" t="s">
        <v>4025</v>
      </c>
      <c r="B288" s="638" t="s">
        <v>4026</v>
      </c>
      <c r="C288" s="639" t="s">
        <v>262</v>
      </c>
      <c r="D288" s="640" t="s">
        <v>934</v>
      </c>
      <c r="E288" s="640" t="s">
        <v>934</v>
      </c>
      <c r="F288" s="639" t="s">
        <v>880</v>
      </c>
      <c r="G288" s="638"/>
      <c r="H288" s="1110">
        <v>8</v>
      </c>
      <c r="I288" s="1110">
        <v>3833.3</v>
      </c>
      <c r="J288" s="643">
        <v>0</v>
      </c>
      <c r="K288" s="578">
        <v>0</v>
      </c>
      <c r="L288" s="579">
        <v>0</v>
      </c>
      <c r="M288" s="580">
        <v>30666.400000000001</v>
      </c>
      <c r="N288" s="638"/>
      <c r="O288" s="638" t="s">
        <v>4032</v>
      </c>
      <c r="P288" s="639" t="s">
        <v>269</v>
      </c>
      <c r="Q288" s="639" t="s">
        <v>336</v>
      </c>
      <c r="R288" s="639" t="s">
        <v>73</v>
      </c>
      <c r="S288" s="639" t="s">
        <v>213</v>
      </c>
      <c r="V288" s="89"/>
    </row>
    <row r="289" spans="1:22" s="34" customFormat="1" ht="20.25" customHeight="1">
      <c r="A289" s="639" t="s">
        <v>4025</v>
      </c>
      <c r="B289" s="638" t="s">
        <v>4026</v>
      </c>
      <c r="C289" s="639" t="s">
        <v>262</v>
      </c>
      <c r="D289" s="640" t="s">
        <v>934</v>
      </c>
      <c r="E289" s="640" t="s">
        <v>934</v>
      </c>
      <c r="F289" s="639" t="s">
        <v>881</v>
      </c>
      <c r="G289" s="638"/>
      <c r="H289" s="1110">
        <v>8</v>
      </c>
      <c r="I289" s="1110">
        <v>11500</v>
      </c>
      <c r="J289" s="643">
        <v>0</v>
      </c>
      <c r="K289" s="578">
        <v>0</v>
      </c>
      <c r="L289" s="579">
        <v>0</v>
      </c>
      <c r="M289" s="580">
        <v>92000</v>
      </c>
      <c r="N289" s="638"/>
      <c r="O289" s="638" t="s">
        <v>4032</v>
      </c>
      <c r="P289" s="639" t="s">
        <v>269</v>
      </c>
      <c r="Q289" s="639" t="s">
        <v>336</v>
      </c>
      <c r="R289" s="639" t="s">
        <v>73</v>
      </c>
      <c r="S289" s="639" t="s">
        <v>213</v>
      </c>
      <c r="V289" s="89"/>
    </row>
    <row r="290" spans="1:22" s="34" customFormat="1" ht="20.25" customHeight="1">
      <c r="A290" s="639" t="s">
        <v>4025</v>
      </c>
      <c r="B290" s="638" t="s">
        <v>4026</v>
      </c>
      <c r="C290" s="639" t="s">
        <v>262</v>
      </c>
      <c r="D290" s="640" t="s">
        <v>934</v>
      </c>
      <c r="E290" s="640" t="s">
        <v>934</v>
      </c>
      <c r="F290" s="639" t="s">
        <v>882</v>
      </c>
      <c r="G290" s="638"/>
      <c r="H290" s="1110">
        <v>8</v>
      </c>
      <c r="I290" s="1110">
        <v>9050.9</v>
      </c>
      <c r="J290" s="643">
        <v>0</v>
      </c>
      <c r="K290" s="578">
        <v>0</v>
      </c>
      <c r="L290" s="579">
        <v>0</v>
      </c>
      <c r="M290" s="580">
        <v>72407.199999999997</v>
      </c>
      <c r="N290" s="638"/>
      <c r="O290" s="638" t="s">
        <v>4032</v>
      </c>
      <c r="P290" s="639" t="s">
        <v>269</v>
      </c>
      <c r="Q290" s="639" t="s">
        <v>336</v>
      </c>
      <c r="R290" s="639" t="s">
        <v>73</v>
      </c>
      <c r="S290" s="639" t="s">
        <v>213</v>
      </c>
      <c r="V290" s="89"/>
    </row>
    <row r="291" spans="1:22" s="34" customFormat="1" ht="20.25" customHeight="1">
      <c r="A291" s="639" t="s">
        <v>4025</v>
      </c>
      <c r="B291" s="638" t="s">
        <v>4026</v>
      </c>
      <c r="C291" s="639" t="s">
        <v>262</v>
      </c>
      <c r="D291" s="640" t="s">
        <v>934</v>
      </c>
      <c r="E291" s="640" t="s">
        <v>934</v>
      </c>
      <c r="F291" s="639" t="s">
        <v>588</v>
      </c>
      <c r="G291" s="638"/>
      <c r="H291" s="1110">
        <v>34</v>
      </c>
      <c r="I291" s="1110">
        <v>46285.7</v>
      </c>
      <c r="J291" s="643">
        <v>15</v>
      </c>
      <c r="K291" s="578">
        <v>510</v>
      </c>
      <c r="L291" s="579">
        <v>0.51</v>
      </c>
      <c r="M291" s="580">
        <v>1573713.7999999998</v>
      </c>
      <c r="N291" s="638"/>
      <c r="O291" s="638" t="s">
        <v>1120</v>
      </c>
      <c r="P291" s="639" t="s">
        <v>269</v>
      </c>
      <c r="Q291" s="639" t="s">
        <v>270</v>
      </c>
      <c r="R291" s="639" t="s">
        <v>68</v>
      </c>
      <c r="S291" s="639" t="s">
        <v>213</v>
      </c>
      <c r="V291" s="89"/>
    </row>
    <row r="292" spans="1:22" s="34" customFormat="1" ht="20.25" customHeight="1">
      <c r="A292" s="639" t="s">
        <v>4025</v>
      </c>
      <c r="B292" s="638" t="s">
        <v>4026</v>
      </c>
      <c r="C292" s="639" t="s">
        <v>262</v>
      </c>
      <c r="D292" s="640" t="s">
        <v>934</v>
      </c>
      <c r="E292" s="640" t="s">
        <v>934</v>
      </c>
      <c r="F292" s="639" t="s">
        <v>1387</v>
      </c>
      <c r="G292" s="638"/>
      <c r="H292" s="1110">
        <v>34</v>
      </c>
      <c r="I292" s="1110">
        <v>3702.9</v>
      </c>
      <c r="J292" s="643">
        <v>0</v>
      </c>
      <c r="K292" s="578">
        <v>0</v>
      </c>
      <c r="L292" s="579">
        <v>0</v>
      </c>
      <c r="M292" s="580">
        <v>125898.6</v>
      </c>
      <c r="N292" s="638"/>
      <c r="O292" s="638" t="s">
        <v>1120</v>
      </c>
      <c r="P292" s="639" t="s">
        <v>269</v>
      </c>
      <c r="Q292" s="639" t="s">
        <v>577</v>
      </c>
      <c r="R292" s="639" t="s">
        <v>68</v>
      </c>
      <c r="S292" s="639" t="s">
        <v>213</v>
      </c>
      <c r="V292" s="89"/>
    </row>
    <row r="293" spans="1:22" s="34" customFormat="1" ht="20.25" customHeight="1">
      <c r="A293" s="639" t="s">
        <v>467</v>
      </c>
      <c r="B293" s="638" t="s">
        <v>4105</v>
      </c>
      <c r="C293" s="639" t="s">
        <v>262</v>
      </c>
      <c r="D293" s="640" t="s">
        <v>934</v>
      </c>
      <c r="E293" s="640" t="s">
        <v>934</v>
      </c>
      <c r="F293" s="639" t="s">
        <v>2844</v>
      </c>
      <c r="G293" s="638"/>
      <c r="H293" s="1110">
        <v>8</v>
      </c>
      <c r="I293" s="1110">
        <v>58024.3</v>
      </c>
      <c r="J293" s="643">
        <v>19</v>
      </c>
      <c r="K293" s="578">
        <v>152</v>
      </c>
      <c r="L293" s="579">
        <v>0.152</v>
      </c>
      <c r="M293" s="580">
        <v>464194.4</v>
      </c>
      <c r="N293" s="638"/>
      <c r="O293" s="638" t="s">
        <v>4104</v>
      </c>
      <c r="P293" s="639" t="s">
        <v>269</v>
      </c>
      <c r="Q293" s="639" t="s">
        <v>361</v>
      </c>
      <c r="R293" s="639" t="s">
        <v>68</v>
      </c>
      <c r="S293" s="639" t="s">
        <v>237</v>
      </c>
      <c r="V293" s="89"/>
    </row>
    <row r="294" spans="1:22" s="34" customFormat="1" ht="20.25" customHeight="1">
      <c r="A294" s="639" t="s">
        <v>467</v>
      </c>
      <c r="B294" s="638" t="s">
        <v>4105</v>
      </c>
      <c r="C294" s="639" t="s">
        <v>262</v>
      </c>
      <c r="D294" s="640" t="s">
        <v>934</v>
      </c>
      <c r="E294" s="640" t="s">
        <v>934</v>
      </c>
      <c r="F294" s="639" t="s">
        <v>714</v>
      </c>
      <c r="G294" s="638"/>
      <c r="H294" s="1110">
        <v>8</v>
      </c>
      <c r="I294" s="1110">
        <v>65008.7</v>
      </c>
      <c r="J294" s="643">
        <v>0</v>
      </c>
      <c r="K294" s="578">
        <v>0</v>
      </c>
      <c r="L294" s="579">
        <v>0</v>
      </c>
      <c r="M294" s="580">
        <v>520069.6</v>
      </c>
      <c r="N294" s="638"/>
      <c r="O294" s="638" t="s">
        <v>4104</v>
      </c>
      <c r="P294" s="639" t="s">
        <v>269</v>
      </c>
      <c r="Q294" s="639" t="s">
        <v>336</v>
      </c>
      <c r="R294" s="639" t="s">
        <v>73</v>
      </c>
      <c r="S294" s="639" t="s">
        <v>237</v>
      </c>
      <c r="V294" s="89"/>
    </row>
    <row r="295" spans="1:22" s="34" customFormat="1" ht="20.25" customHeight="1">
      <c r="A295" s="639" t="s">
        <v>467</v>
      </c>
      <c r="B295" s="638" t="s">
        <v>4105</v>
      </c>
      <c r="C295" s="639" t="s">
        <v>262</v>
      </c>
      <c r="D295" s="640" t="s">
        <v>934</v>
      </c>
      <c r="E295" s="640" t="s">
        <v>934</v>
      </c>
      <c r="F295" s="639" t="s">
        <v>768</v>
      </c>
      <c r="G295" s="638"/>
      <c r="H295" s="1110">
        <v>7</v>
      </c>
      <c r="I295" s="1110">
        <v>226819.4</v>
      </c>
      <c r="J295" s="643">
        <v>41.1</v>
      </c>
      <c r="K295" s="578">
        <v>287.7</v>
      </c>
      <c r="L295" s="579">
        <v>0.28770000000000001</v>
      </c>
      <c r="M295" s="580">
        <v>1587735.8</v>
      </c>
      <c r="N295" s="638"/>
      <c r="O295" s="638" t="s">
        <v>11</v>
      </c>
      <c r="P295" s="639" t="s">
        <v>269</v>
      </c>
      <c r="Q295" s="639" t="s">
        <v>364</v>
      </c>
      <c r="R295" s="639" t="s">
        <v>60</v>
      </c>
      <c r="S295" s="639" t="s">
        <v>237</v>
      </c>
      <c r="V295" s="89"/>
    </row>
    <row r="296" spans="1:22" s="34" customFormat="1" ht="20.25" customHeight="1">
      <c r="A296" s="639" t="s">
        <v>467</v>
      </c>
      <c r="B296" s="638" t="s">
        <v>4105</v>
      </c>
      <c r="C296" s="639" t="s">
        <v>262</v>
      </c>
      <c r="D296" s="640" t="s">
        <v>934</v>
      </c>
      <c r="E296" s="640" t="s">
        <v>934</v>
      </c>
      <c r="F296" s="639" t="s">
        <v>626</v>
      </c>
      <c r="G296" s="638"/>
      <c r="H296" s="1110">
        <v>6</v>
      </c>
      <c r="I296" s="1110">
        <v>33300</v>
      </c>
      <c r="J296" s="643">
        <v>5.5</v>
      </c>
      <c r="K296" s="578">
        <v>33</v>
      </c>
      <c r="L296" s="579">
        <v>3.3000000000000002E-2</v>
      </c>
      <c r="M296" s="580">
        <v>199800</v>
      </c>
      <c r="N296" s="638"/>
      <c r="O296" s="638" t="s">
        <v>11</v>
      </c>
      <c r="P296" s="639" t="s">
        <v>269</v>
      </c>
      <c r="Q296" s="639" t="s">
        <v>344</v>
      </c>
      <c r="R296" s="639" t="s">
        <v>68</v>
      </c>
      <c r="S296" s="639" t="s">
        <v>237</v>
      </c>
      <c r="V296" s="89"/>
    </row>
    <row r="297" spans="1:22" s="34" customFormat="1" ht="20.25" customHeight="1">
      <c r="A297" s="639" t="s">
        <v>467</v>
      </c>
      <c r="B297" s="638" t="s">
        <v>4105</v>
      </c>
      <c r="C297" s="639" t="s">
        <v>262</v>
      </c>
      <c r="D297" s="640" t="s">
        <v>934</v>
      </c>
      <c r="E297" s="640" t="s">
        <v>934</v>
      </c>
      <c r="F297" s="639" t="s">
        <v>1399</v>
      </c>
      <c r="G297" s="638"/>
      <c r="H297" s="1110">
        <v>1</v>
      </c>
      <c r="I297" s="1110">
        <v>13676.7</v>
      </c>
      <c r="J297" s="643">
        <v>0</v>
      </c>
      <c r="K297" s="578">
        <v>0</v>
      </c>
      <c r="L297" s="579">
        <v>0</v>
      </c>
      <c r="M297" s="580">
        <v>13676.7</v>
      </c>
      <c r="N297" s="638"/>
      <c r="O297" s="638" t="s">
        <v>1386</v>
      </c>
      <c r="P297" s="639" t="s">
        <v>269</v>
      </c>
      <c r="Q297" s="639" t="s">
        <v>577</v>
      </c>
      <c r="R297" s="639" t="s">
        <v>68</v>
      </c>
      <c r="S297" s="639" t="s">
        <v>237</v>
      </c>
      <c r="V297" s="89"/>
    </row>
    <row r="298" spans="1:22" s="34" customFormat="1" ht="20.25" customHeight="1">
      <c r="A298" s="639" t="s">
        <v>467</v>
      </c>
      <c r="B298" s="638" t="s">
        <v>4105</v>
      </c>
      <c r="C298" s="639" t="s">
        <v>262</v>
      </c>
      <c r="D298" s="640" t="s">
        <v>934</v>
      </c>
      <c r="E298" s="640" t="s">
        <v>934</v>
      </c>
      <c r="F298" s="639" t="s">
        <v>988</v>
      </c>
      <c r="G298" s="638"/>
      <c r="H298" s="1110">
        <v>1</v>
      </c>
      <c r="I298" s="1110">
        <v>59891.6</v>
      </c>
      <c r="J298" s="643">
        <v>14</v>
      </c>
      <c r="K298" s="578">
        <v>14</v>
      </c>
      <c r="L298" s="579">
        <v>1.4E-2</v>
      </c>
      <c r="M298" s="580">
        <v>59891.6</v>
      </c>
      <c r="N298" s="638"/>
      <c r="O298" s="638" t="s">
        <v>1386</v>
      </c>
      <c r="P298" s="639" t="s">
        <v>269</v>
      </c>
      <c r="Q298" s="639" t="s">
        <v>270</v>
      </c>
      <c r="R298" s="639" t="s">
        <v>60</v>
      </c>
      <c r="S298" s="639" t="s">
        <v>237</v>
      </c>
      <c r="V298" s="89"/>
    </row>
    <row r="299" spans="1:22" s="34" customFormat="1" ht="20.25" customHeight="1">
      <c r="A299" s="639" t="s">
        <v>467</v>
      </c>
      <c r="B299" s="638" t="s">
        <v>4105</v>
      </c>
      <c r="C299" s="639" t="s">
        <v>262</v>
      </c>
      <c r="D299" s="640" t="s">
        <v>934</v>
      </c>
      <c r="E299" s="640" t="s">
        <v>934</v>
      </c>
      <c r="F299" s="639" t="s">
        <v>2317</v>
      </c>
      <c r="G299" s="638"/>
      <c r="H299" s="1110">
        <v>2</v>
      </c>
      <c r="I299" s="1110">
        <v>100588.2</v>
      </c>
      <c r="J299" s="643">
        <v>22.5</v>
      </c>
      <c r="K299" s="578">
        <v>45</v>
      </c>
      <c r="L299" s="579">
        <v>4.4999999999999998E-2</v>
      </c>
      <c r="M299" s="580">
        <v>201176.4</v>
      </c>
      <c r="N299" s="638"/>
      <c r="O299" s="638" t="s">
        <v>2534</v>
      </c>
      <c r="P299" s="639" t="s">
        <v>269</v>
      </c>
      <c r="Q299" s="639" t="s">
        <v>628</v>
      </c>
      <c r="R299" s="639" t="s">
        <v>68</v>
      </c>
      <c r="S299" s="639" t="s">
        <v>237</v>
      </c>
      <c r="V299" s="89"/>
    </row>
    <row r="300" spans="1:22" s="34" customFormat="1" ht="20.25" customHeight="1">
      <c r="A300" s="639" t="s">
        <v>467</v>
      </c>
      <c r="B300" s="638" t="s">
        <v>4105</v>
      </c>
      <c r="C300" s="639" t="s">
        <v>262</v>
      </c>
      <c r="D300" s="640" t="s">
        <v>934</v>
      </c>
      <c r="E300" s="640" t="s">
        <v>934</v>
      </c>
      <c r="F300" s="639" t="s">
        <v>1643</v>
      </c>
      <c r="G300" s="638"/>
      <c r="H300" s="1110">
        <v>2</v>
      </c>
      <c r="I300" s="1110">
        <v>14294.1</v>
      </c>
      <c r="J300" s="643">
        <v>0</v>
      </c>
      <c r="K300" s="578">
        <v>0</v>
      </c>
      <c r="L300" s="579">
        <v>0</v>
      </c>
      <c r="M300" s="580">
        <v>28588.2</v>
      </c>
      <c r="N300" s="638"/>
      <c r="O300" s="638" t="s">
        <v>2534</v>
      </c>
      <c r="P300" s="639" t="s">
        <v>269</v>
      </c>
      <c r="Q300" s="639" t="s">
        <v>336</v>
      </c>
      <c r="R300" s="639" t="s">
        <v>73</v>
      </c>
      <c r="S300" s="639" t="s">
        <v>237</v>
      </c>
      <c r="V300" s="89"/>
    </row>
    <row r="301" spans="1:22" s="34" customFormat="1" ht="20.25" customHeight="1">
      <c r="A301" s="1112" t="s">
        <v>3915</v>
      </c>
      <c r="B301" s="1113" t="s">
        <v>4119</v>
      </c>
      <c r="C301" s="1112" t="s">
        <v>904</v>
      </c>
      <c r="D301" s="1114" t="s">
        <v>1879</v>
      </c>
      <c r="E301" s="1114" t="s">
        <v>1879</v>
      </c>
      <c r="F301" s="1112" t="s">
        <v>3183</v>
      </c>
      <c r="G301" s="1113"/>
      <c r="H301" s="1115">
        <v>72</v>
      </c>
      <c r="I301" s="1116">
        <v>134000</v>
      </c>
      <c r="J301" s="1117" t="s">
        <v>765</v>
      </c>
      <c r="K301" s="1118" t="str">
        <f t="shared" ref="K301:K364" si="22">IFERROR(J301*H301,"0")</f>
        <v>0</v>
      </c>
      <c r="L301" s="1119">
        <f t="shared" ref="L301:L364" si="23">IFERROR(K301/1000,"0")</f>
        <v>0</v>
      </c>
      <c r="M301" s="663">
        <f t="shared" ref="M301:M364" si="24">I301*H301</f>
        <v>9648000</v>
      </c>
      <c r="N301" s="1113"/>
      <c r="O301" s="1113" t="s">
        <v>3917</v>
      </c>
      <c r="P301" s="1112" t="s">
        <v>759</v>
      </c>
      <c r="Q301" s="1112" t="s">
        <v>354</v>
      </c>
      <c r="R301" s="1112" t="s">
        <v>70</v>
      </c>
      <c r="S301" s="1112" t="s">
        <v>213</v>
      </c>
    </row>
    <row r="302" spans="1:22" s="34" customFormat="1" ht="20.25" customHeight="1">
      <c r="A302" s="1112" t="s">
        <v>3915</v>
      </c>
      <c r="B302" s="1113" t="s">
        <v>3916</v>
      </c>
      <c r="C302" s="1112" t="s">
        <v>904</v>
      </c>
      <c r="D302" s="1114" t="s">
        <v>934</v>
      </c>
      <c r="E302" s="1114" t="s">
        <v>934</v>
      </c>
      <c r="F302" s="1112" t="s">
        <v>2983</v>
      </c>
      <c r="G302" s="1113"/>
      <c r="H302" s="1115">
        <v>72</v>
      </c>
      <c r="I302" s="1116">
        <v>200000</v>
      </c>
      <c r="J302" s="1117">
        <v>29</v>
      </c>
      <c r="K302" s="1118">
        <f t="shared" si="22"/>
        <v>2088</v>
      </c>
      <c r="L302" s="1119">
        <f t="shared" si="23"/>
        <v>2.0880000000000001</v>
      </c>
      <c r="M302" s="663">
        <f t="shared" si="24"/>
        <v>14400000</v>
      </c>
      <c r="N302" s="1113"/>
      <c r="O302" s="1113" t="s">
        <v>3917</v>
      </c>
      <c r="P302" s="1112" t="s">
        <v>759</v>
      </c>
      <c r="Q302" s="1112" t="s">
        <v>343</v>
      </c>
      <c r="R302" s="1112" t="s">
        <v>60</v>
      </c>
      <c r="S302" s="1112" t="s">
        <v>213</v>
      </c>
    </row>
    <row r="303" spans="1:22" s="34" customFormat="1" ht="20.25" customHeight="1">
      <c r="A303" s="647" t="s">
        <v>4067</v>
      </c>
      <c r="B303" s="648" t="s">
        <v>4068</v>
      </c>
      <c r="C303" s="647" t="s">
        <v>4069</v>
      </c>
      <c r="D303" s="649" t="s">
        <v>495</v>
      </c>
      <c r="E303" s="649" t="s">
        <v>495</v>
      </c>
      <c r="F303" s="647" t="s">
        <v>880</v>
      </c>
      <c r="G303" s="648"/>
      <c r="H303" s="651">
        <v>52</v>
      </c>
      <c r="I303" s="1121">
        <v>2831.2</v>
      </c>
      <c r="J303" s="652">
        <v>0</v>
      </c>
      <c r="K303" s="1122">
        <f t="shared" si="22"/>
        <v>0</v>
      </c>
      <c r="L303" s="1014">
        <f t="shared" si="23"/>
        <v>0</v>
      </c>
      <c r="M303" s="1011">
        <f t="shared" si="24"/>
        <v>147222.39999999999</v>
      </c>
      <c r="N303" s="648"/>
      <c r="O303" s="648" t="s">
        <v>2703</v>
      </c>
      <c r="P303" s="647" t="s">
        <v>20</v>
      </c>
      <c r="Q303" s="647" t="s">
        <v>336</v>
      </c>
      <c r="R303" s="647" t="s">
        <v>73</v>
      </c>
      <c r="S303" s="647" t="s">
        <v>237</v>
      </c>
    </row>
    <row r="304" spans="1:22" s="34" customFormat="1" ht="20.25" customHeight="1">
      <c r="A304" s="647" t="s">
        <v>4067</v>
      </c>
      <c r="B304" s="648" t="s">
        <v>4068</v>
      </c>
      <c r="C304" s="647" t="s">
        <v>4070</v>
      </c>
      <c r="D304" s="649" t="s">
        <v>495</v>
      </c>
      <c r="E304" s="649" t="s">
        <v>495</v>
      </c>
      <c r="F304" s="647" t="s">
        <v>1901</v>
      </c>
      <c r="G304" s="648"/>
      <c r="H304" s="651">
        <v>52</v>
      </c>
      <c r="I304" s="1121">
        <v>14087</v>
      </c>
      <c r="J304" s="652">
        <v>0</v>
      </c>
      <c r="K304" s="1122">
        <f t="shared" si="22"/>
        <v>0</v>
      </c>
      <c r="L304" s="1014">
        <f t="shared" si="23"/>
        <v>0</v>
      </c>
      <c r="M304" s="1011">
        <f t="shared" si="24"/>
        <v>732524</v>
      </c>
      <c r="N304" s="648"/>
      <c r="O304" s="648" t="s">
        <v>1386</v>
      </c>
      <c r="P304" s="647" t="s">
        <v>20</v>
      </c>
      <c r="Q304" s="647" t="s">
        <v>577</v>
      </c>
      <c r="R304" s="647" t="s">
        <v>4120</v>
      </c>
      <c r="S304" s="647" t="s">
        <v>237</v>
      </c>
    </row>
    <row r="305" spans="1:19" s="34" customFormat="1" ht="20.25" customHeight="1">
      <c r="A305" s="647" t="s">
        <v>4067</v>
      </c>
      <c r="B305" s="648" t="s">
        <v>4071</v>
      </c>
      <c r="C305" s="647" t="s">
        <v>4070</v>
      </c>
      <c r="D305" s="649" t="s">
        <v>495</v>
      </c>
      <c r="E305" s="649" t="s">
        <v>495</v>
      </c>
      <c r="F305" s="647" t="s">
        <v>2016</v>
      </c>
      <c r="G305" s="648"/>
      <c r="H305" s="651">
        <v>52</v>
      </c>
      <c r="I305" s="1121">
        <v>54322.3</v>
      </c>
      <c r="J305" s="652">
        <v>15.5</v>
      </c>
      <c r="K305" s="1122">
        <f t="shared" si="22"/>
        <v>806</v>
      </c>
      <c r="L305" s="1014">
        <f t="shared" si="23"/>
        <v>0.80600000000000005</v>
      </c>
      <c r="M305" s="1011">
        <f t="shared" si="24"/>
        <v>2824759.6</v>
      </c>
      <c r="N305" s="648"/>
      <c r="O305" s="648" t="s">
        <v>1386</v>
      </c>
      <c r="P305" s="647" t="s">
        <v>20</v>
      </c>
      <c r="Q305" s="647" t="s">
        <v>755</v>
      </c>
      <c r="R305" s="647" t="s">
        <v>68</v>
      </c>
      <c r="S305" s="647" t="s">
        <v>237</v>
      </c>
    </row>
    <row r="306" spans="1:19" s="34" customFormat="1" ht="20.25" customHeight="1">
      <c r="A306" s="647" t="s">
        <v>4067</v>
      </c>
      <c r="B306" s="648" t="s">
        <v>4071</v>
      </c>
      <c r="C306" s="647" t="s">
        <v>4070</v>
      </c>
      <c r="D306" s="649" t="s">
        <v>495</v>
      </c>
      <c r="E306" s="649" t="s">
        <v>495</v>
      </c>
      <c r="F306" s="647" t="s">
        <v>631</v>
      </c>
      <c r="G306" s="648"/>
      <c r="H306" s="651">
        <v>52</v>
      </c>
      <c r="I306" s="1121">
        <v>34200</v>
      </c>
      <c r="J306" s="652">
        <v>0</v>
      </c>
      <c r="K306" s="1122">
        <f t="shared" si="22"/>
        <v>0</v>
      </c>
      <c r="L306" s="1014">
        <f t="shared" si="23"/>
        <v>0</v>
      </c>
      <c r="M306" s="1011">
        <f t="shared" si="24"/>
        <v>1778400</v>
      </c>
      <c r="N306" s="648"/>
      <c r="O306" s="648" t="s">
        <v>11</v>
      </c>
      <c r="P306" s="647" t="s">
        <v>20</v>
      </c>
      <c r="Q306" s="647" t="s">
        <v>336</v>
      </c>
      <c r="R306" s="647" t="s">
        <v>73</v>
      </c>
      <c r="S306" s="647" t="s">
        <v>237</v>
      </c>
    </row>
    <row r="307" spans="1:19" s="34" customFormat="1" ht="20.25" customHeight="1">
      <c r="A307" s="647" t="s">
        <v>4067</v>
      </c>
      <c r="B307" s="648" t="s">
        <v>4071</v>
      </c>
      <c r="C307" s="647" t="s">
        <v>4070</v>
      </c>
      <c r="D307" s="649" t="s">
        <v>495</v>
      </c>
      <c r="E307" s="649" t="s">
        <v>495</v>
      </c>
      <c r="F307" s="647" t="s">
        <v>632</v>
      </c>
      <c r="G307" s="648"/>
      <c r="H307" s="651">
        <v>52</v>
      </c>
      <c r="I307" s="1121">
        <v>63000</v>
      </c>
      <c r="J307" s="652">
        <v>0</v>
      </c>
      <c r="K307" s="1122">
        <f t="shared" si="22"/>
        <v>0</v>
      </c>
      <c r="L307" s="1014">
        <f t="shared" si="23"/>
        <v>0</v>
      </c>
      <c r="M307" s="1011">
        <f t="shared" si="24"/>
        <v>3276000</v>
      </c>
      <c r="N307" s="648"/>
      <c r="O307" s="648" t="s">
        <v>11</v>
      </c>
      <c r="P307" s="647" t="s">
        <v>20</v>
      </c>
      <c r="Q307" s="647" t="s">
        <v>336</v>
      </c>
      <c r="R307" s="647" t="s">
        <v>73</v>
      </c>
      <c r="S307" s="647" t="s">
        <v>237</v>
      </c>
    </row>
    <row r="308" spans="1:19" s="34" customFormat="1" ht="20.25" customHeight="1">
      <c r="A308" s="647" t="s">
        <v>4067</v>
      </c>
      <c r="B308" s="648" t="s">
        <v>4071</v>
      </c>
      <c r="C308" s="647" t="s">
        <v>4070</v>
      </c>
      <c r="D308" s="649" t="s">
        <v>495</v>
      </c>
      <c r="E308" s="649" t="s">
        <v>495</v>
      </c>
      <c r="F308" s="647" t="s">
        <v>1141</v>
      </c>
      <c r="G308" s="648"/>
      <c r="H308" s="651">
        <v>52</v>
      </c>
      <c r="I308" s="1121">
        <v>63000</v>
      </c>
      <c r="J308" s="652">
        <v>0</v>
      </c>
      <c r="K308" s="1122">
        <f t="shared" si="22"/>
        <v>0</v>
      </c>
      <c r="L308" s="1014">
        <f t="shared" si="23"/>
        <v>0</v>
      </c>
      <c r="M308" s="1011">
        <f t="shared" si="24"/>
        <v>3276000</v>
      </c>
      <c r="N308" s="648"/>
      <c r="O308" s="648" t="s">
        <v>11</v>
      </c>
      <c r="P308" s="647" t="s">
        <v>20</v>
      </c>
      <c r="Q308" s="647" t="s">
        <v>336</v>
      </c>
      <c r="R308" s="647" t="s">
        <v>73</v>
      </c>
      <c r="S308" s="647" t="s">
        <v>237</v>
      </c>
    </row>
    <row r="309" spans="1:19" s="34" customFormat="1" ht="20.25" customHeight="1">
      <c r="A309" s="647" t="s">
        <v>4067</v>
      </c>
      <c r="B309" s="648" t="s">
        <v>4071</v>
      </c>
      <c r="C309" s="647" t="s">
        <v>4070</v>
      </c>
      <c r="D309" s="649" t="s">
        <v>495</v>
      </c>
      <c r="E309" s="649" t="s">
        <v>495</v>
      </c>
      <c r="F309" s="647" t="s">
        <v>465</v>
      </c>
      <c r="G309" s="648"/>
      <c r="H309" s="651">
        <v>52</v>
      </c>
      <c r="I309" s="1121">
        <v>8550</v>
      </c>
      <c r="J309" s="652">
        <v>0</v>
      </c>
      <c r="K309" s="1122">
        <f t="shared" si="22"/>
        <v>0</v>
      </c>
      <c r="L309" s="1014">
        <f t="shared" si="23"/>
        <v>0</v>
      </c>
      <c r="M309" s="1011">
        <f t="shared" si="24"/>
        <v>444600</v>
      </c>
      <c r="N309" s="648"/>
      <c r="O309" s="648" t="s">
        <v>11</v>
      </c>
      <c r="P309" s="647" t="s">
        <v>20</v>
      </c>
      <c r="Q309" s="647" t="s">
        <v>360</v>
      </c>
      <c r="R309" s="647" t="s">
        <v>73</v>
      </c>
      <c r="S309" s="647" t="s">
        <v>237</v>
      </c>
    </row>
    <row r="310" spans="1:19" s="34" customFormat="1" ht="20.25" customHeight="1">
      <c r="A310" s="647" t="s">
        <v>4067</v>
      </c>
      <c r="B310" s="648" t="s">
        <v>4071</v>
      </c>
      <c r="C310" s="647" t="s">
        <v>4070</v>
      </c>
      <c r="D310" s="649" t="s">
        <v>495</v>
      </c>
      <c r="E310" s="649" t="s">
        <v>495</v>
      </c>
      <c r="F310" s="647" t="s">
        <v>83</v>
      </c>
      <c r="G310" s="648"/>
      <c r="H310" s="651">
        <v>52</v>
      </c>
      <c r="I310" s="1121">
        <v>12150</v>
      </c>
      <c r="J310" s="652">
        <v>0</v>
      </c>
      <c r="K310" s="1122">
        <f t="shared" si="22"/>
        <v>0</v>
      </c>
      <c r="L310" s="1014">
        <f t="shared" si="23"/>
        <v>0</v>
      </c>
      <c r="M310" s="1011">
        <f t="shared" si="24"/>
        <v>631800</v>
      </c>
      <c r="N310" s="648"/>
      <c r="O310" s="648" t="s">
        <v>11</v>
      </c>
      <c r="P310" s="647" t="s">
        <v>20</v>
      </c>
      <c r="Q310" s="647" t="s">
        <v>336</v>
      </c>
      <c r="R310" s="647" t="s">
        <v>73</v>
      </c>
      <c r="S310" s="647" t="s">
        <v>237</v>
      </c>
    </row>
    <row r="311" spans="1:19" s="34" customFormat="1" ht="20.25" customHeight="1">
      <c r="A311" s="647" t="s">
        <v>4067</v>
      </c>
      <c r="B311" s="648" t="s">
        <v>4071</v>
      </c>
      <c r="C311" s="647" t="s">
        <v>4070</v>
      </c>
      <c r="D311" s="649" t="s">
        <v>495</v>
      </c>
      <c r="E311" s="649" t="s">
        <v>495</v>
      </c>
      <c r="F311" s="647" t="s">
        <v>404</v>
      </c>
      <c r="G311" s="648"/>
      <c r="H311" s="651">
        <v>52</v>
      </c>
      <c r="I311" s="1121">
        <v>91204.1</v>
      </c>
      <c r="J311" s="652">
        <v>0</v>
      </c>
      <c r="K311" s="1122">
        <f t="shared" si="22"/>
        <v>0</v>
      </c>
      <c r="L311" s="1014">
        <f t="shared" si="23"/>
        <v>0</v>
      </c>
      <c r="M311" s="1011">
        <f t="shared" si="24"/>
        <v>4742613.2</v>
      </c>
      <c r="N311" s="648"/>
      <c r="O311" s="648" t="s">
        <v>11</v>
      </c>
      <c r="P311" s="647" t="s">
        <v>20</v>
      </c>
      <c r="Q311" s="647" t="s">
        <v>276</v>
      </c>
      <c r="R311" s="647" t="s">
        <v>73</v>
      </c>
      <c r="S311" s="647" t="s">
        <v>237</v>
      </c>
    </row>
    <row r="312" spans="1:19" s="34" customFormat="1" ht="20.25" customHeight="1">
      <c r="A312" s="647" t="s">
        <v>4067</v>
      </c>
      <c r="B312" s="648" t="s">
        <v>4071</v>
      </c>
      <c r="C312" s="647" t="s">
        <v>4070</v>
      </c>
      <c r="D312" s="649" t="s">
        <v>495</v>
      </c>
      <c r="E312" s="649" t="s">
        <v>495</v>
      </c>
      <c r="F312" s="647" t="s">
        <v>1330</v>
      </c>
      <c r="G312" s="648"/>
      <c r="H312" s="651">
        <v>52</v>
      </c>
      <c r="I312" s="1121">
        <v>7061</v>
      </c>
      <c r="J312" s="652">
        <v>0</v>
      </c>
      <c r="K312" s="1122">
        <f t="shared" si="22"/>
        <v>0</v>
      </c>
      <c r="L312" s="1014">
        <f t="shared" si="23"/>
        <v>0</v>
      </c>
      <c r="M312" s="1011">
        <f t="shared" si="24"/>
        <v>367172</v>
      </c>
      <c r="N312" s="648"/>
      <c r="O312" s="648" t="s">
        <v>11</v>
      </c>
      <c r="P312" s="647" t="s">
        <v>20</v>
      </c>
      <c r="Q312" s="647" t="s">
        <v>336</v>
      </c>
      <c r="R312" s="647" t="s">
        <v>73</v>
      </c>
      <c r="S312" s="647" t="s">
        <v>237</v>
      </c>
    </row>
    <row r="313" spans="1:19" s="34" customFormat="1" ht="20.25" customHeight="1">
      <c r="A313" s="647" t="s">
        <v>4067</v>
      </c>
      <c r="B313" s="648" t="s">
        <v>4071</v>
      </c>
      <c r="C313" s="647" t="s">
        <v>4070</v>
      </c>
      <c r="D313" s="649" t="s">
        <v>495</v>
      </c>
      <c r="E313" s="649" t="s">
        <v>495</v>
      </c>
      <c r="F313" s="647" t="s">
        <v>3161</v>
      </c>
      <c r="G313" s="648"/>
      <c r="H313" s="651">
        <v>52</v>
      </c>
      <c r="I313" s="1121">
        <v>9022.2999999999993</v>
      </c>
      <c r="J313" s="652">
        <v>0</v>
      </c>
      <c r="K313" s="1122">
        <f t="shared" si="22"/>
        <v>0</v>
      </c>
      <c r="L313" s="1014">
        <f t="shared" si="23"/>
        <v>0</v>
      </c>
      <c r="M313" s="1011">
        <f t="shared" si="24"/>
        <v>469159.6</v>
      </c>
      <c r="N313" s="648"/>
      <c r="O313" s="648" t="s">
        <v>11</v>
      </c>
      <c r="P313" s="647" t="s">
        <v>20</v>
      </c>
      <c r="Q313" s="647" t="s">
        <v>336</v>
      </c>
      <c r="R313" s="647" t="s">
        <v>73</v>
      </c>
      <c r="S313" s="647" t="s">
        <v>237</v>
      </c>
    </row>
    <row r="314" spans="1:19" s="34" customFormat="1" ht="20.25" customHeight="1">
      <c r="A314" s="647" t="s">
        <v>4067</v>
      </c>
      <c r="B314" s="648" t="s">
        <v>4071</v>
      </c>
      <c r="C314" s="647" t="s">
        <v>4070</v>
      </c>
      <c r="D314" s="649" t="s">
        <v>495</v>
      </c>
      <c r="E314" s="649" t="s">
        <v>495</v>
      </c>
      <c r="F314" s="647" t="s">
        <v>1331</v>
      </c>
      <c r="G314" s="648"/>
      <c r="H314" s="651">
        <v>52</v>
      </c>
      <c r="I314" s="1121">
        <v>9414.6</v>
      </c>
      <c r="J314" s="652">
        <v>0</v>
      </c>
      <c r="K314" s="1122">
        <f t="shared" si="22"/>
        <v>0</v>
      </c>
      <c r="L314" s="1014">
        <f t="shared" si="23"/>
        <v>0</v>
      </c>
      <c r="M314" s="1011">
        <f t="shared" si="24"/>
        <v>489559.2</v>
      </c>
      <c r="N314" s="648"/>
      <c r="O314" s="648" t="s">
        <v>11</v>
      </c>
      <c r="P314" s="647" t="s">
        <v>20</v>
      </c>
      <c r="Q314" s="647" t="s">
        <v>336</v>
      </c>
      <c r="R314" s="647" t="s">
        <v>73</v>
      </c>
      <c r="S314" s="647" t="s">
        <v>237</v>
      </c>
    </row>
    <row r="315" spans="1:19" s="34" customFormat="1" ht="20.25" customHeight="1">
      <c r="A315" s="647" t="s">
        <v>4067</v>
      </c>
      <c r="B315" s="648" t="s">
        <v>4071</v>
      </c>
      <c r="C315" s="647" t="s">
        <v>4070</v>
      </c>
      <c r="D315" s="649" t="s">
        <v>495</v>
      </c>
      <c r="E315" s="649" t="s">
        <v>495</v>
      </c>
      <c r="F315" s="647" t="s">
        <v>415</v>
      </c>
      <c r="G315" s="648"/>
      <c r="H315" s="651">
        <v>52</v>
      </c>
      <c r="I315" s="1121">
        <v>18633.099999999999</v>
      </c>
      <c r="J315" s="652">
        <v>0</v>
      </c>
      <c r="K315" s="1122">
        <f t="shared" si="22"/>
        <v>0</v>
      </c>
      <c r="L315" s="1014">
        <f t="shared" si="23"/>
        <v>0</v>
      </c>
      <c r="M315" s="1011">
        <f t="shared" si="24"/>
        <v>968921.2</v>
      </c>
      <c r="N315" s="648"/>
      <c r="O315" s="648" t="s">
        <v>11</v>
      </c>
      <c r="P315" s="647" t="s">
        <v>20</v>
      </c>
      <c r="Q315" s="647" t="s">
        <v>336</v>
      </c>
      <c r="R315" s="647" t="s">
        <v>73</v>
      </c>
      <c r="S315" s="647" t="s">
        <v>237</v>
      </c>
    </row>
    <row r="316" spans="1:19" s="34" customFormat="1" ht="20.25" customHeight="1">
      <c r="A316" s="647" t="s">
        <v>4067</v>
      </c>
      <c r="B316" s="648" t="s">
        <v>4071</v>
      </c>
      <c r="C316" s="647" t="s">
        <v>4070</v>
      </c>
      <c r="D316" s="649" t="s">
        <v>495</v>
      </c>
      <c r="E316" s="649" t="s">
        <v>495</v>
      </c>
      <c r="F316" s="647" t="s">
        <v>81</v>
      </c>
      <c r="G316" s="648"/>
      <c r="H316" s="651">
        <v>52</v>
      </c>
      <c r="I316" s="1121">
        <v>6864.8</v>
      </c>
      <c r="J316" s="652">
        <v>0</v>
      </c>
      <c r="K316" s="1122">
        <f t="shared" si="22"/>
        <v>0</v>
      </c>
      <c r="L316" s="1014">
        <f t="shared" si="23"/>
        <v>0</v>
      </c>
      <c r="M316" s="1011">
        <f t="shared" si="24"/>
        <v>356969.60000000003</v>
      </c>
      <c r="N316" s="648"/>
      <c r="O316" s="648" t="s">
        <v>11</v>
      </c>
      <c r="P316" s="647" t="s">
        <v>20</v>
      </c>
      <c r="Q316" s="647" t="s">
        <v>336</v>
      </c>
      <c r="R316" s="647" t="s">
        <v>73</v>
      </c>
      <c r="S316" s="647" t="s">
        <v>237</v>
      </c>
    </row>
    <row r="317" spans="1:19" s="34" customFormat="1" ht="20.25" customHeight="1">
      <c r="A317" s="647" t="s">
        <v>4067</v>
      </c>
      <c r="B317" s="648" t="s">
        <v>4071</v>
      </c>
      <c r="C317" s="647" t="s">
        <v>4070</v>
      </c>
      <c r="D317" s="649" t="s">
        <v>495</v>
      </c>
      <c r="E317" s="649" t="s">
        <v>495</v>
      </c>
      <c r="F317" s="647" t="s">
        <v>534</v>
      </c>
      <c r="G317" s="648"/>
      <c r="H317" s="651">
        <v>52</v>
      </c>
      <c r="I317" s="1121">
        <v>51714.6</v>
      </c>
      <c r="J317" s="652">
        <v>0</v>
      </c>
      <c r="K317" s="1122">
        <f t="shared" si="22"/>
        <v>0</v>
      </c>
      <c r="L317" s="1014">
        <f t="shared" si="23"/>
        <v>0</v>
      </c>
      <c r="M317" s="1011">
        <f t="shared" si="24"/>
        <v>2689159.1999999997</v>
      </c>
      <c r="N317" s="648"/>
      <c r="O317" s="648" t="s">
        <v>4072</v>
      </c>
      <c r="P317" s="647" t="s">
        <v>20</v>
      </c>
      <c r="Q317" s="647" t="s">
        <v>278</v>
      </c>
      <c r="R317" s="647" t="s">
        <v>73</v>
      </c>
      <c r="S317" s="647" t="s">
        <v>237</v>
      </c>
    </row>
    <row r="318" spans="1:19" s="34" customFormat="1" ht="20.25" customHeight="1">
      <c r="A318" s="647" t="s">
        <v>4067</v>
      </c>
      <c r="B318" s="648" t="s">
        <v>4071</v>
      </c>
      <c r="C318" s="647" t="s">
        <v>4070</v>
      </c>
      <c r="D318" s="649" t="s">
        <v>495</v>
      </c>
      <c r="E318" s="649" t="s">
        <v>495</v>
      </c>
      <c r="F318" s="647" t="s">
        <v>2113</v>
      </c>
      <c r="G318" s="648"/>
      <c r="H318" s="651">
        <v>52</v>
      </c>
      <c r="I318" s="1121">
        <v>6856.1</v>
      </c>
      <c r="J318" s="652">
        <v>0</v>
      </c>
      <c r="K318" s="1122">
        <f t="shared" si="22"/>
        <v>0</v>
      </c>
      <c r="L318" s="1014">
        <f t="shared" si="23"/>
        <v>0</v>
      </c>
      <c r="M318" s="1011">
        <f t="shared" si="24"/>
        <v>356517.2</v>
      </c>
      <c r="N318" s="648"/>
      <c r="O318" s="648" t="s">
        <v>4072</v>
      </c>
      <c r="P318" s="647" t="s">
        <v>20</v>
      </c>
      <c r="Q318" s="647" t="s">
        <v>336</v>
      </c>
      <c r="R318" s="647" t="s">
        <v>73</v>
      </c>
      <c r="S318" s="647" t="s">
        <v>237</v>
      </c>
    </row>
    <row r="319" spans="1:19" s="34" customFormat="1" ht="20.25" customHeight="1">
      <c r="A319" s="647" t="s">
        <v>4067</v>
      </c>
      <c r="B319" s="648" t="s">
        <v>4071</v>
      </c>
      <c r="C319" s="647" t="s">
        <v>4070</v>
      </c>
      <c r="D319" s="649" t="s">
        <v>495</v>
      </c>
      <c r="E319" s="649" t="s">
        <v>495</v>
      </c>
      <c r="F319" s="647" t="s">
        <v>1575</v>
      </c>
      <c r="G319" s="648"/>
      <c r="H319" s="651">
        <v>52</v>
      </c>
      <c r="I319" s="1121">
        <v>7052</v>
      </c>
      <c r="J319" s="652">
        <v>0</v>
      </c>
      <c r="K319" s="1122">
        <f t="shared" si="22"/>
        <v>0</v>
      </c>
      <c r="L319" s="1014">
        <f t="shared" si="23"/>
        <v>0</v>
      </c>
      <c r="M319" s="1011">
        <f t="shared" si="24"/>
        <v>366704</v>
      </c>
      <c r="N319" s="648"/>
      <c r="O319" s="648" t="s">
        <v>4072</v>
      </c>
      <c r="P319" s="647" t="s">
        <v>20</v>
      </c>
      <c r="Q319" s="647" t="s">
        <v>336</v>
      </c>
      <c r="R319" s="647" t="s">
        <v>73</v>
      </c>
      <c r="S319" s="647" t="s">
        <v>237</v>
      </c>
    </row>
    <row r="320" spans="1:19" s="34" customFormat="1" ht="20.25" customHeight="1">
      <c r="A320" s="647" t="s">
        <v>4067</v>
      </c>
      <c r="B320" s="648" t="s">
        <v>4071</v>
      </c>
      <c r="C320" s="647" t="s">
        <v>4070</v>
      </c>
      <c r="D320" s="649" t="s">
        <v>495</v>
      </c>
      <c r="E320" s="649" t="s">
        <v>495</v>
      </c>
      <c r="F320" s="647" t="s">
        <v>880</v>
      </c>
      <c r="G320" s="648"/>
      <c r="H320" s="651">
        <v>52</v>
      </c>
      <c r="I320" s="1121">
        <v>3526</v>
      </c>
      <c r="J320" s="652">
        <v>0</v>
      </c>
      <c r="K320" s="1122">
        <f t="shared" si="22"/>
        <v>0</v>
      </c>
      <c r="L320" s="1014">
        <f t="shared" si="23"/>
        <v>0</v>
      </c>
      <c r="M320" s="1011">
        <f t="shared" si="24"/>
        <v>183352</v>
      </c>
      <c r="N320" s="648"/>
      <c r="O320" s="648" t="s">
        <v>4072</v>
      </c>
      <c r="P320" s="647" t="s">
        <v>20</v>
      </c>
      <c r="Q320" s="647" t="s">
        <v>336</v>
      </c>
      <c r="R320" s="647" t="s">
        <v>73</v>
      </c>
      <c r="S320" s="647" t="s">
        <v>237</v>
      </c>
    </row>
    <row r="321" spans="1:19" s="34" customFormat="1" ht="20.25" customHeight="1">
      <c r="A321" s="647" t="s">
        <v>4067</v>
      </c>
      <c r="B321" s="648" t="s">
        <v>4071</v>
      </c>
      <c r="C321" s="647" t="s">
        <v>4070</v>
      </c>
      <c r="D321" s="649" t="s">
        <v>495</v>
      </c>
      <c r="E321" s="649" t="s">
        <v>495</v>
      </c>
      <c r="F321" s="647" t="s">
        <v>880</v>
      </c>
      <c r="G321" s="648"/>
      <c r="H321" s="651">
        <v>52</v>
      </c>
      <c r="I321" s="1121">
        <v>3526</v>
      </c>
      <c r="J321" s="652">
        <v>0</v>
      </c>
      <c r="K321" s="1122">
        <f t="shared" si="22"/>
        <v>0</v>
      </c>
      <c r="L321" s="1014">
        <f t="shared" si="23"/>
        <v>0</v>
      </c>
      <c r="M321" s="1011">
        <f t="shared" si="24"/>
        <v>183352</v>
      </c>
      <c r="N321" s="648"/>
      <c r="O321" s="648" t="s">
        <v>4072</v>
      </c>
      <c r="P321" s="647" t="s">
        <v>20</v>
      </c>
      <c r="Q321" s="647" t="s">
        <v>336</v>
      </c>
      <c r="R321" s="647" t="s">
        <v>73</v>
      </c>
      <c r="S321" s="647" t="s">
        <v>237</v>
      </c>
    </row>
    <row r="322" spans="1:19" s="34" customFormat="1" ht="20.25" customHeight="1">
      <c r="A322" s="647" t="s">
        <v>4073</v>
      </c>
      <c r="B322" s="648" t="s">
        <v>4071</v>
      </c>
      <c r="C322" s="647" t="s">
        <v>4070</v>
      </c>
      <c r="D322" s="649" t="s">
        <v>495</v>
      </c>
      <c r="E322" s="649" t="s">
        <v>495</v>
      </c>
      <c r="F322" s="647" t="s">
        <v>882</v>
      </c>
      <c r="G322" s="648"/>
      <c r="H322" s="651">
        <v>52</v>
      </c>
      <c r="I322" s="1121">
        <v>8325.2999999999993</v>
      </c>
      <c r="J322" s="652">
        <v>0</v>
      </c>
      <c r="K322" s="1122">
        <f t="shared" si="22"/>
        <v>0</v>
      </c>
      <c r="L322" s="1014">
        <f t="shared" si="23"/>
        <v>0</v>
      </c>
      <c r="M322" s="1011">
        <f t="shared" si="24"/>
        <v>432915.6</v>
      </c>
      <c r="N322" s="648"/>
      <c r="O322" s="648" t="s">
        <v>4072</v>
      </c>
      <c r="P322" s="647" t="s">
        <v>20</v>
      </c>
      <c r="Q322" s="647" t="s">
        <v>336</v>
      </c>
      <c r="R322" s="647" t="s">
        <v>73</v>
      </c>
      <c r="S322" s="647" t="s">
        <v>237</v>
      </c>
    </row>
    <row r="323" spans="1:19" s="34" customFormat="1" ht="20.25" customHeight="1">
      <c r="A323" s="647" t="s">
        <v>4067</v>
      </c>
      <c r="B323" s="648" t="s">
        <v>4071</v>
      </c>
      <c r="C323" s="647" t="s">
        <v>4070</v>
      </c>
      <c r="D323" s="649" t="s">
        <v>495</v>
      </c>
      <c r="E323" s="649" t="s">
        <v>495</v>
      </c>
      <c r="F323" s="647" t="s">
        <v>4074</v>
      </c>
      <c r="G323" s="648"/>
      <c r="H323" s="651">
        <v>104</v>
      </c>
      <c r="I323" s="1121">
        <v>17100</v>
      </c>
      <c r="J323" s="652">
        <v>0</v>
      </c>
      <c r="K323" s="1122">
        <f t="shared" si="22"/>
        <v>0</v>
      </c>
      <c r="L323" s="1014">
        <f t="shared" si="23"/>
        <v>0</v>
      </c>
      <c r="M323" s="1011">
        <f t="shared" si="24"/>
        <v>1778400</v>
      </c>
      <c r="N323" s="648"/>
      <c r="O323" s="648" t="s">
        <v>4075</v>
      </c>
      <c r="P323" s="647" t="s">
        <v>20</v>
      </c>
      <c r="Q323" s="647" t="s">
        <v>336</v>
      </c>
      <c r="R323" s="647" t="s">
        <v>73</v>
      </c>
      <c r="S323" s="647" t="s">
        <v>237</v>
      </c>
    </row>
    <row r="324" spans="1:19" s="33" customFormat="1" ht="20.25" customHeight="1">
      <c r="A324" s="639" t="s">
        <v>781</v>
      </c>
      <c r="B324" s="638" t="s">
        <v>3712</v>
      </c>
      <c r="C324" s="639" t="s">
        <v>912</v>
      </c>
      <c r="D324" s="640" t="s">
        <v>495</v>
      </c>
      <c r="E324" s="1105" t="s">
        <v>495</v>
      </c>
      <c r="F324" s="639" t="s">
        <v>1177</v>
      </c>
      <c r="G324" s="638"/>
      <c r="H324" s="1110">
        <v>1092</v>
      </c>
      <c r="I324" s="705">
        <v>92195</v>
      </c>
      <c r="J324" s="643">
        <v>21</v>
      </c>
      <c r="K324" s="578">
        <f t="shared" si="22"/>
        <v>22932</v>
      </c>
      <c r="L324" s="579">
        <f t="shared" si="23"/>
        <v>22.931999999999999</v>
      </c>
      <c r="M324" s="580">
        <f t="shared" si="24"/>
        <v>100676940</v>
      </c>
      <c r="N324" s="638"/>
      <c r="O324" s="638"/>
      <c r="P324" s="639" t="s">
        <v>372</v>
      </c>
      <c r="Q324" s="639" t="s">
        <v>341</v>
      </c>
      <c r="R324" s="639" t="s">
        <v>60</v>
      </c>
      <c r="S324" s="639" t="s">
        <v>152</v>
      </c>
    </row>
    <row r="325" spans="1:19" s="33" customFormat="1" ht="20.25" customHeight="1">
      <c r="A325" s="639" t="s">
        <v>1118</v>
      </c>
      <c r="B325" s="638" t="s">
        <v>1119</v>
      </c>
      <c r="C325" s="639" t="s">
        <v>371</v>
      </c>
      <c r="D325" s="640" t="s">
        <v>495</v>
      </c>
      <c r="E325" s="1105" t="s">
        <v>495</v>
      </c>
      <c r="F325" s="639" t="s">
        <v>81</v>
      </c>
      <c r="G325" s="638"/>
      <c r="H325" s="1110">
        <v>781</v>
      </c>
      <c r="I325" s="705">
        <v>5741</v>
      </c>
      <c r="J325" s="643">
        <v>0</v>
      </c>
      <c r="K325" s="578">
        <f t="shared" si="22"/>
        <v>0</v>
      </c>
      <c r="L325" s="579">
        <f t="shared" si="23"/>
        <v>0</v>
      </c>
      <c r="M325" s="580">
        <f t="shared" si="24"/>
        <v>4483721</v>
      </c>
      <c r="N325" s="638"/>
      <c r="O325" s="638"/>
      <c r="P325" s="639" t="s">
        <v>1273</v>
      </c>
      <c r="Q325" s="639" t="s">
        <v>336</v>
      </c>
      <c r="R325" s="639" t="s">
        <v>73</v>
      </c>
      <c r="S325" s="639" t="s">
        <v>213</v>
      </c>
    </row>
    <row r="326" spans="1:19" s="33" customFormat="1" ht="20.25" customHeight="1">
      <c r="A326" s="639" t="s">
        <v>1118</v>
      </c>
      <c r="B326" s="638" t="s">
        <v>1119</v>
      </c>
      <c r="C326" s="639" t="s">
        <v>371</v>
      </c>
      <c r="D326" s="640" t="s">
        <v>495</v>
      </c>
      <c r="E326" s="1105" t="s">
        <v>495</v>
      </c>
      <c r="F326" s="639" t="s">
        <v>367</v>
      </c>
      <c r="G326" s="638"/>
      <c r="H326" s="1110">
        <v>781</v>
      </c>
      <c r="I326" s="705">
        <v>12384</v>
      </c>
      <c r="J326" s="643">
        <v>0</v>
      </c>
      <c r="K326" s="578">
        <f t="shared" si="22"/>
        <v>0</v>
      </c>
      <c r="L326" s="579">
        <f t="shared" si="23"/>
        <v>0</v>
      </c>
      <c r="M326" s="580">
        <f t="shared" si="24"/>
        <v>9671904</v>
      </c>
      <c r="N326" s="638"/>
      <c r="O326" s="638"/>
      <c r="P326" s="639" t="s">
        <v>1273</v>
      </c>
      <c r="Q326" s="639" t="s">
        <v>336</v>
      </c>
      <c r="R326" s="639" t="s">
        <v>73</v>
      </c>
      <c r="S326" s="639" t="s">
        <v>213</v>
      </c>
    </row>
    <row r="327" spans="1:19" s="26" customFormat="1" ht="20.25" customHeight="1">
      <c r="A327" s="639" t="s">
        <v>1118</v>
      </c>
      <c r="B327" s="638" t="s">
        <v>1119</v>
      </c>
      <c r="C327" s="639" t="s">
        <v>371</v>
      </c>
      <c r="D327" s="640" t="s">
        <v>495</v>
      </c>
      <c r="E327" s="1105" t="s">
        <v>495</v>
      </c>
      <c r="F327" s="639" t="s">
        <v>81</v>
      </c>
      <c r="G327" s="638"/>
      <c r="H327" s="1110">
        <v>781</v>
      </c>
      <c r="I327" s="705">
        <v>6075</v>
      </c>
      <c r="J327" s="643">
        <v>0</v>
      </c>
      <c r="K327" s="578">
        <f t="shared" si="22"/>
        <v>0</v>
      </c>
      <c r="L327" s="579">
        <f t="shared" si="23"/>
        <v>0</v>
      </c>
      <c r="M327" s="580">
        <f t="shared" si="24"/>
        <v>4744575</v>
      </c>
      <c r="N327" s="638"/>
      <c r="O327" s="638"/>
      <c r="P327" s="639" t="s">
        <v>1273</v>
      </c>
      <c r="Q327" s="639" t="s">
        <v>336</v>
      </c>
      <c r="R327" s="639" t="s">
        <v>73</v>
      </c>
      <c r="S327" s="639" t="s">
        <v>213</v>
      </c>
    </row>
    <row r="328" spans="1:19" s="26" customFormat="1" ht="20.25" customHeight="1">
      <c r="A328" s="639" t="s">
        <v>1118</v>
      </c>
      <c r="B328" s="638" t="s">
        <v>1119</v>
      </c>
      <c r="C328" s="639" t="s">
        <v>371</v>
      </c>
      <c r="D328" s="640" t="s">
        <v>495</v>
      </c>
      <c r="E328" s="1105" t="s">
        <v>495</v>
      </c>
      <c r="F328" s="639" t="s">
        <v>85</v>
      </c>
      <c r="G328" s="638"/>
      <c r="H328" s="1110">
        <v>781</v>
      </c>
      <c r="I328" s="705">
        <v>13105</v>
      </c>
      <c r="J328" s="643">
        <v>0</v>
      </c>
      <c r="K328" s="578">
        <f t="shared" si="22"/>
        <v>0</v>
      </c>
      <c r="L328" s="579">
        <f t="shared" si="23"/>
        <v>0</v>
      </c>
      <c r="M328" s="580">
        <f t="shared" si="24"/>
        <v>10235005</v>
      </c>
      <c r="N328" s="638"/>
      <c r="O328" s="638"/>
      <c r="P328" s="639" t="s">
        <v>1273</v>
      </c>
      <c r="Q328" s="639" t="s">
        <v>336</v>
      </c>
      <c r="R328" s="639" t="s">
        <v>73</v>
      </c>
      <c r="S328" s="639" t="s">
        <v>213</v>
      </c>
    </row>
    <row r="329" spans="1:19" s="35" customFormat="1" ht="20.25" customHeight="1">
      <c r="A329" s="639" t="s">
        <v>1118</v>
      </c>
      <c r="B329" s="638" t="s">
        <v>1119</v>
      </c>
      <c r="C329" s="639" t="s">
        <v>371</v>
      </c>
      <c r="D329" s="640" t="s">
        <v>495</v>
      </c>
      <c r="E329" s="1105" t="s">
        <v>495</v>
      </c>
      <c r="F329" s="639" t="s">
        <v>338</v>
      </c>
      <c r="G329" s="638"/>
      <c r="H329" s="1110">
        <v>781</v>
      </c>
      <c r="I329" s="705">
        <v>4040</v>
      </c>
      <c r="J329" s="643">
        <v>0</v>
      </c>
      <c r="K329" s="578">
        <f t="shared" si="22"/>
        <v>0</v>
      </c>
      <c r="L329" s="579">
        <f t="shared" si="23"/>
        <v>0</v>
      </c>
      <c r="M329" s="580">
        <f t="shared" si="24"/>
        <v>3155240</v>
      </c>
      <c r="N329" s="638"/>
      <c r="O329" s="638"/>
      <c r="P329" s="639" t="s">
        <v>1273</v>
      </c>
      <c r="Q329" s="639" t="s">
        <v>336</v>
      </c>
      <c r="R329" s="639" t="s">
        <v>73</v>
      </c>
      <c r="S329" s="639" t="s">
        <v>213</v>
      </c>
    </row>
    <row r="330" spans="1:19" s="35" customFormat="1" ht="20.25" customHeight="1">
      <c r="A330" s="639" t="s">
        <v>1118</v>
      </c>
      <c r="B330" s="638" t="s">
        <v>1119</v>
      </c>
      <c r="C330" s="639" t="s">
        <v>371</v>
      </c>
      <c r="D330" s="640" t="s">
        <v>495</v>
      </c>
      <c r="E330" s="1105" t="s">
        <v>495</v>
      </c>
      <c r="F330" s="639" t="s">
        <v>81</v>
      </c>
      <c r="G330" s="638"/>
      <c r="H330" s="1110">
        <v>781</v>
      </c>
      <c r="I330" s="705">
        <v>6577</v>
      </c>
      <c r="J330" s="643">
        <v>0</v>
      </c>
      <c r="K330" s="578">
        <f t="shared" si="22"/>
        <v>0</v>
      </c>
      <c r="L330" s="579">
        <f t="shared" si="23"/>
        <v>0</v>
      </c>
      <c r="M330" s="580">
        <f t="shared" si="24"/>
        <v>5136637</v>
      </c>
      <c r="N330" s="638"/>
      <c r="O330" s="638"/>
      <c r="P330" s="639" t="s">
        <v>1273</v>
      </c>
      <c r="Q330" s="639" t="s">
        <v>336</v>
      </c>
      <c r="R330" s="639" t="s">
        <v>73</v>
      </c>
      <c r="S330" s="639" t="s">
        <v>213</v>
      </c>
    </row>
    <row r="331" spans="1:19" s="35" customFormat="1" ht="20.25" customHeight="1">
      <c r="A331" s="639" t="s">
        <v>1118</v>
      </c>
      <c r="B331" s="638" t="s">
        <v>1119</v>
      </c>
      <c r="C331" s="639" t="s">
        <v>371</v>
      </c>
      <c r="D331" s="640" t="s">
        <v>495</v>
      </c>
      <c r="E331" s="1105" t="s">
        <v>495</v>
      </c>
      <c r="F331" s="639" t="s">
        <v>2121</v>
      </c>
      <c r="G331" s="638"/>
      <c r="H331" s="1110">
        <v>781</v>
      </c>
      <c r="I331" s="705">
        <v>7071</v>
      </c>
      <c r="J331" s="643">
        <v>0</v>
      </c>
      <c r="K331" s="578">
        <f t="shared" si="22"/>
        <v>0</v>
      </c>
      <c r="L331" s="579">
        <f t="shared" si="23"/>
        <v>0</v>
      </c>
      <c r="M331" s="580">
        <f>I331*H331</f>
        <v>5522451</v>
      </c>
      <c r="N331" s="638"/>
      <c r="O331" s="638"/>
      <c r="P331" s="639" t="s">
        <v>1273</v>
      </c>
      <c r="Q331" s="639" t="s">
        <v>336</v>
      </c>
      <c r="R331" s="639" t="s">
        <v>73</v>
      </c>
      <c r="S331" s="639" t="s">
        <v>213</v>
      </c>
    </row>
    <row r="332" spans="1:19" s="26" customFormat="1" ht="20.25" customHeight="1">
      <c r="A332" s="639" t="s">
        <v>467</v>
      </c>
      <c r="B332" s="638" t="s">
        <v>2925</v>
      </c>
      <c r="C332" s="639" t="s">
        <v>371</v>
      </c>
      <c r="D332" s="640" t="s">
        <v>495</v>
      </c>
      <c r="E332" s="1105" t="s">
        <v>495</v>
      </c>
      <c r="F332" s="639" t="s">
        <v>719</v>
      </c>
      <c r="G332" s="638"/>
      <c r="H332" s="1110">
        <v>1082</v>
      </c>
      <c r="I332" s="705">
        <v>144000</v>
      </c>
      <c r="J332" s="643">
        <v>31.9</v>
      </c>
      <c r="K332" s="578">
        <f t="shared" si="22"/>
        <v>34515.799999999996</v>
      </c>
      <c r="L332" s="579">
        <f t="shared" si="23"/>
        <v>34.515799999999999</v>
      </c>
      <c r="M332" s="580">
        <f t="shared" si="24"/>
        <v>155808000</v>
      </c>
      <c r="N332" s="638"/>
      <c r="O332" s="638"/>
      <c r="P332" s="639" t="s">
        <v>1273</v>
      </c>
      <c r="Q332" s="639" t="s">
        <v>370</v>
      </c>
      <c r="R332" s="639" t="s">
        <v>60</v>
      </c>
      <c r="S332" s="639" t="s">
        <v>237</v>
      </c>
    </row>
    <row r="333" spans="1:19" s="26" customFormat="1" ht="20.25" customHeight="1">
      <c r="A333" s="639" t="s">
        <v>467</v>
      </c>
      <c r="B333" s="638" t="s">
        <v>2926</v>
      </c>
      <c r="C333" s="639" t="s">
        <v>371</v>
      </c>
      <c r="D333" s="640" t="s">
        <v>495</v>
      </c>
      <c r="E333" s="1105" t="s">
        <v>952</v>
      </c>
      <c r="F333" s="639" t="s">
        <v>719</v>
      </c>
      <c r="G333" s="638"/>
      <c r="H333" s="1110">
        <v>1082</v>
      </c>
      <c r="I333" s="705">
        <v>143940</v>
      </c>
      <c r="J333" s="643">
        <v>31.9</v>
      </c>
      <c r="K333" s="578">
        <f t="shared" si="22"/>
        <v>34515.799999999996</v>
      </c>
      <c r="L333" s="579">
        <f t="shared" si="23"/>
        <v>34.515799999999999</v>
      </c>
      <c r="M333" s="580">
        <f t="shared" si="24"/>
        <v>155743080</v>
      </c>
      <c r="N333" s="638"/>
      <c r="O333" s="638"/>
      <c r="P333" s="639" t="s">
        <v>1273</v>
      </c>
      <c r="Q333" s="639" t="s">
        <v>370</v>
      </c>
      <c r="R333" s="639" t="s">
        <v>60</v>
      </c>
      <c r="S333" s="639" t="s">
        <v>237</v>
      </c>
    </row>
    <row r="334" spans="1:19" s="26" customFormat="1" ht="20.25" customHeight="1">
      <c r="A334" s="639" t="s">
        <v>467</v>
      </c>
      <c r="B334" s="638" t="s">
        <v>2925</v>
      </c>
      <c r="C334" s="639" t="s">
        <v>371</v>
      </c>
      <c r="D334" s="640" t="s">
        <v>495</v>
      </c>
      <c r="E334" s="1105" t="s">
        <v>495</v>
      </c>
      <c r="F334" s="639" t="s">
        <v>568</v>
      </c>
      <c r="G334" s="638"/>
      <c r="H334" s="1110">
        <v>460</v>
      </c>
      <c r="I334" s="705">
        <v>60411</v>
      </c>
      <c r="J334" s="643">
        <v>15.5</v>
      </c>
      <c r="K334" s="578">
        <f t="shared" si="22"/>
        <v>7130</v>
      </c>
      <c r="L334" s="579">
        <f t="shared" si="23"/>
        <v>7.13</v>
      </c>
      <c r="M334" s="580">
        <f t="shared" si="24"/>
        <v>27789060</v>
      </c>
      <c r="N334" s="638"/>
      <c r="O334" s="638"/>
      <c r="P334" s="639" t="s">
        <v>1273</v>
      </c>
      <c r="Q334" s="639" t="s">
        <v>270</v>
      </c>
      <c r="R334" s="639" t="s">
        <v>60</v>
      </c>
      <c r="S334" s="639" t="s">
        <v>237</v>
      </c>
    </row>
    <row r="335" spans="1:19" s="26" customFormat="1" ht="20.25" customHeight="1">
      <c r="A335" s="639" t="s">
        <v>467</v>
      </c>
      <c r="B335" s="638" t="s">
        <v>2926</v>
      </c>
      <c r="C335" s="639" t="s">
        <v>371</v>
      </c>
      <c r="D335" s="640" t="s">
        <v>495</v>
      </c>
      <c r="E335" s="1105" t="s">
        <v>952</v>
      </c>
      <c r="F335" s="639" t="s">
        <v>568</v>
      </c>
      <c r="G335" s="638"/>
      <c r="H335" s="1110">
        <v>461</v>
      </c>
      <c r="I335" s="705">
        <v>60411</v>
      </c>
      <c r="J335" s="643">
        <v>15.5</v>
      </c>
      <c r="K335" s="578">
        <f t="shared" si="22"/>
        <v>7145.5</v>
      </c>
      <c r="L335" s="579">
        <f t="shared" si="23"/>
        <v>7.1455000000000002</v>
      </c>
      <c r="M335" s="580">
        <f t="shared" si="24"/>
        <v>27849471</v>
      </c>
      <c r="N335" s="638"/>
      <c r="O335" s="638"/>
      <c r="P335" s="639" t="s">
        <v>1273</v>
      </c>
      <c r="Q335" s="639" t="s">
        <v>270</v>
      </c>
      <c r="R335" s="639" t="s">
        <v>60</v>
      </c>
      <c r="S335" s="639" t="s">
        <v>237</v>
      </c>
    </row>
    <row r="336" spans="1:19" s="33" customFormat="1" ht="20.25" customHeight="1">
      <c r="A336" s="639" t="s">
        <v>467</v>
      </c>
      <c r="B336" s="638" t="s">
        <v>2925</v>
      </c>
      <c r="C336" s="639" t="s">
        <v>371</v>
      </c>
      <c r="D336" s="640" t="s">
        <v>495</v>
      </c>
      <c r="E336" s="1105" t="s">
        <v>495</v>
      </c>
      <c r="F336" s="639" t="s">
        <v>1010</v>
      </c>
      <c r="G336" s="638"/>
      <c r="H336" s="1110">
        <v>462</v>
      </c>
      <c r="I336" s="705">
        <v>59630</v>
      </c>
      <c r="J336" s="643">
        <v>13.3</v>
      </c>
      <c r="K336" s="578">
        <f t="shared" si="22"/>
        <v>6144.6</v>
      </c>
      <c r="L336" s="579">
        <f t="shared" si="23"/>
        <v>6.1446000000000005</v>
      </c>
      <c r="M336" s="580">
        <f t="shared" si="24"/>
        <v>27549060</v>
      </c>
      <c r="N336" s="638"/>
      <c r="O336" s="638"/>
      <c r="P336" s="639" t="s">
        <v>1273</v>
      </c>
      <c r="Q336" s="639" t="s">
        <v>270</v>
      </c>
      <c r="R336" s="639" t="s">
        <v>60</v>
      </c>
      <c r="S336" s="639" t="s">
        <v>237</v>
      </c>
    </row>
    <row r="337" spans="1:19" s="33" customFormat="1" ht="20.25" customHeight="1">
      <c r="A337" s="639" t="s">
        <v>467</v>
      </c>
      <c r="B337" s="638" t="s">
        <v>2926</v>
      </c>
      <c r="C337" s="639" t="s">
        <v>371</v>
      </c>
      <c r="D337" s="640" t="s">
        <v>495</v>
      </c>
      <c r="E337" s="1105" t="s">
        <v>952</v>
      </c>
      <c r="F337" s="639" t="s">
        <v>1010</v>
      </c>
      <c r="G337" s="638"/>
      <c r="H337" s="1110">
        <v>463</v>
      </c>
      <c r="I337" s="705">
        <v>59630</v>
      </c>
      <c r="J337" s="643">
        <v>13.3</v>
      </c>
      <c r="K337" s="578">
        <f t="shared" si="22"/>
        <v>6157.9000000000005</v>
      </c>
      <c r="L337" s="579">
        <f t="shared" si="23"/>
        <v>6.1579000000000006</v>
      </c>
      <c r="M337" s="580">
        <f t="shared" si="24"/>
        <v>27608690</v>
      </c>
      <c r="N337" s="638"/>
      <c r="O337" s="638"/>
      <c r="P337" s="639" t="s">
        <v>1273</v>
      </c>
      <c r="Q337" s="639" t="s">
        <v>270</v>
      </c>
      <c r="R337" s="639" t="s">
        <v>60</v>
      </c>
      <c r="S337" s="639" t="s">
        <v>237</v>
      </c>
    </row>
    <row r="338" spans="1:19" s="33" customFormat="1" ht="20.25" customHeight="1">
      <c r="A338" s="639" t="s">
        <v>467</v>
      </c>
      <c r="B338" s="638" t="s">
        <v>1285</v>
      </c>
      <c r="C338" s="639" t="s">
        <v>371</v>
      </c>
      <c r="D338" s="640" t="s">
        <v>495</v>
      </c>
      <c r="E338" s="1105" t="s">
        <v>952</v>
      </c>
      <c r="F338" s="639" t="s">
        <v>2983</v>
      </c>
      <c r="G338" s="638"/>
      <c r="H338" s="1110">
        <v>30</v>
      </c>
      <c r="I338" s="705">
        <v>191920</v>
      </c>
      <c r="J338" s="643">
        <v>29.3</v>
      </c>
      <c r="K338" s="578">
        <f t="shared" si="22"/>
        <v>879</v>
      </c>
      <c r="L338" s="579">
        <f t="shared" si="23"/>
        <v>0.879</v>
      </c>
      <c r="M338" s="580">
        <f t="shared" si="24"/>
        <v>5757600</v>
      </c>
      <c r="N338" s="638"/>
      <c r="O338" s="638"/>
      <c r="P338" s="639" t="s">
        <v>1273</v>
      </c>
      <c r="Q338" s="639" t="s">
        <v>343</v>
      </c>
      <c r="R338" s="639" t="s">
        <v>60</v>
      </c>
      <c r="S338" s="639" t="s">
        <v>237</v>
      </c>
    </row>
    <row r="339" spans="1:19" s="26" customFormat="1" ht="20.25" customHeight="1">
      <c r="A339" s="639" t="s">
        <v>806</v>
      </c>
      <c r="B339" s="638" t="s">
        <v>1402</v>
      </c>
      <c r="C339" s="639" t="s">
        <v>371</v>
      </c>
      <c r="D339" s="640" t="s">
        <v>495</v>
      </c>
      <c r="E339" s="1105" t="s">
        <v>495</v>
      </c>
      <c r="F339" s="639" t="s">
        <v>267</v>
      </c>
      <c r="G339" s="638"/>
      <c r="H339" s="1110">
        <v>267</v>
      </c>
      <c r="I339" s="705">
        <v>80000</v>
      </c>
      <c r="J339" s="643">
        <v>7.2</v>
      </c>
      <c r="K339" s="578">
        <f t="shared" si="22"/>
        <v>1922.4</v>
      </c>
      <c r="L339" s="579">
        <f t="shared" si="23"/>
        <v>1.9224000000000001</v>
      </c>
      <c r="M339" s="580">
        <f t="shared" si="24"/>
        <v>21360000</v>
      </c>
      <c r="N339" s="638"/>
      <c r="O339" s="638"/>
      <c r="P339" s="639" t="s">
        <v>1273</v>
      </c>
      <c r="Q339" s="639" t="s">
        <v>344</v>
      </c>
      <c r="R339" s="639" t="s">
        <v>60</v>
      </c>
      <c r="S339" s="639" t="s">
        <v>237</v>
      </c>
    </row>
    <row r="340" spans="1:19" s="26" customFormat="1" ht="20.25" customHeight="1">
      <c r="A340" s="639" t="s">
        <v>806</v>
      </c>
      <c r="B340" s="638" t="s">
        <v>2928</v>
      </c>
      <c r="C340" s="639" t="s">
        <v>371</v>
      </c>
      <c r="D340" s="640" t="s">
        <v>495</v>
      </c>
      <c r="E340" s="1105" t="s">
        <v>495</v>
      </c>
      <c r="F340" s="639" t="s">
        <v>643</v>
      </c>
      <c r="G340" s="638"/>
      <c r="H340" s="1110">
        <v>589</v>
      </c>
      <c r="I340" s="705">
        <v>60411</v>
      </c>
      <c r="J340" s="643">
        <v>15.5</v>
      </c>
      <c r="K340" s="578">
        <f t="shared" si="22"/>
        <v>9129.5</v>
      </c>
      <c r="L340" s="579">
        <f t="shared" si="23"/>
        <v>9.1295000000000002</v>
      </c>
      <c r="M340" s="580">
        <f t="shared" si="24"/>
        <v>35582079</v>
      </c>
      <c r="N340" s="638"/>
      <c r="O340" s="638"/>
      <c r="P340" s="639" t="s">
        <v>1273</v>
      </c>
      <c r="Q340" s="639" t="s">
        <v>270</v>
      </c>
      <c r="R340" s="639" t="s">
        <v>60</v>
      </c>
      <c r="S340" s="639" t="s">
        <v>237</v>
      </c>
    </row>
    <row r="341" spans="1:19" s="26" customFormat="1" ht="20.25" customHeight="1">
      <c r="A341" s="639" t="s">
        <v>806</v>
      </c>
      <c r="B341" s="638" t="s">
        <v>1402</v>
      </c>
      <c r="C341" s="639" t="s">
        <v>371</v>
      </c>
      <c r="D341" s="640" t="s">
        <v>495</v>
      </c>
      <c r="E341" s="1105" t="s">
        <v>495</v>
      </c>
      <c r="F341" s="639" t="s">
        <v>656</v>
      </c>
      <c r="G341" s="638"/>
      <c r="H341" s="1110">
        <v>30</v>
      </c>
      <c r="I341" s="705">
        <v>89000</v>
      </c>
      <c r="J341" s="643">
        <v>19</v>
      </c>
      <c r="K341" s="578">
        <f t="shared" si="22"/>
        <v>570</v>
      </c>
      <c r="L341" s="579">
        <f t="shared" si="23"/>
        <v>0.56999999999999995</v>
      </c>
      <c r="M341" s="580">
        <f t="shared" si="24"/>
        <v>2670000</v>
      </c>
      <c r="N341" s="638"/>
      <c r="O341" s="638"/>
      <c r="P341" s="639" t="s">
        <v>1273</v>
      </c>
      <c r="Q341" s="639" t="s">
        <v>537</v>
      </c>
      <c r="R341" s="639" t="s">
        <v>60</v>
      </c>
      <c r="S341" s="639" t="s">
        <v>237</v>
      </c>
    </row>
    <row r="342" spans="1:19" s="26" customFormat="1" ht="20.25" customHeight="1">
      <c r="A342" s="639" t="s">
        <v>806</v>
      </c>
      <c r="B342" s="638" t="s">
        <v>2514</v>
      </c>
      <c r="C342" s="639" t="s">
        <v>371</v>
      </c>
      <c r="D342" s="640" t="s">
        <v>495</v>
      </c>
      <c r="E342" s="1105" t="s">
        <v>495</v>
      </c>
      <c r="F342" s="639" t="s">
        <v>880</v>
      </c>
      <c r="G342" s="638"/>
      <c r="H342" s="1110">
        <v>93</v>
      </c>
      <c r="I342" s="705">
        <v>3574</v>
      </c>
      <c r="J342" s="643">
        <v>0</v>
      </c>
      <c r="K342" s="578">
        <f t="shared" si="22"/>
        <v>0</v>
      </c>
      <c r="L342" s="579">
        <f t="shared" si="23"/>
        <v>0</v>
      </c>
      <c r="M342" s="580">
        <f t="shared" si="24"/>
        <v>332382</v>
      </c>
      <c r="N342" s="638"/>
      <c r="O342" s="638" t="s">
        <v>598</v>
      </c>
      <c r="P342" s="639" t="s">
        <v>1273</v>
      </c>
      <c r="Q342" s="639" t="s">
        <v>336</v>
      </c>
      <c r="R342" s="639" t="s">
        <v>73</v>
      </c>
      <c r="S342" s="639" t="s">
        <v>237</v>
      </c>
    </row>
    <row r="343" spans="1:19" s="26" customFormat="1" ht="20.25" customHeight="1">
      <c r="A343" s="639" t="s">
        <v>806</v>
      </c>
      <c r="B343" s="638" t="s">
        <v>2514</v>
      </c>
      <c r="C343" s="639" t="s">
        <v>371</v>
      </c>
      <c r="D343" s="640" t="s">
        <v>495</v>
      </c>
      <c r="E343" s="1105" t="s">
        <v>495</v>
      </c>
      <c r="F343" s="639" t="s">
        <v>672</v>
      </c>
      <c r="G343" s="638"/>
      <c r="H343" s="1110">
        <v>97</v>
      </c>
      <c r="I343" s="705">
        <v>66546</v>
      </c>
      <c r="J343" s="643">
        <v>14</v>
      </c>
      <c r="K343" s="578">
        <f t="shared" si="22"/>
        <v>1358</v>
      </c>
      <c r="L343" s="579">
        <f t="shared" si="23"/>
        <v>1.3580000000000001</v>
      </c>
      <c r="M343" s="580">
        <f t="shared" si="24"/>
        <v>6454962</v>
      </c>
      <c r="N343" s="638"/>
      <c r="O343" s="638"/>
      <c r="P343" s="639" t="s">
        <v>1273</v>
      </c>
      <c r="Q343" s="639" t="s">
        <v>270</v>
      </c>
      <c r="R343" s="639" t="s">
        <v>60</v>
      </c>
      <c r="S343" s="639" t="s">
        <v>237</v>
      </c>
    </row>
    <row r="344" spans="1:19" s="26" customFormat="1" ht="20.25" customHeight="1">
      <c r="A344" s="639" t="s">
        <v>806</v>
      </c>
      <c r="B344" s="638" t="s">
        <v>2514</v>
      </c>
      <c r="C344" s="639" t="s">
        <v>371</v>
      </c>
      <c r="D344" s="640" t="s">
        <v>495</v>
      </c>
      <c r="E344" s="1105" t="s">
        <v>495</v>
      </c>
      <c r="F344" s="639" t="s">
        <v>754</v>
      </c>
      <c r="G344" s="638"/>
      <c r="H344" s="1110">
        <v>22</v>
      </c>
      <c r="I344" s="705">
        <v>56826</v>
      </c>
      <c r="J344" s="643">
        <v>0</v>
      </c>
      <c r="K344" s="578">
        <f t="shared" si="22"/>
        <v>0</v>
      </c>
      <c r="L344" s="579">
        <f t="shared" si="23"/>
        <v>0</v>
      </c>
      <c r="M344" s="580">
        <f t="shared" si="24"/>
        <v>1250172</v>
      </c>
      <c r="N344" s="638"/>
      <c r="O344" s="638"/>
      <c r="P344" s="639" t="s">
        <v>1273</v>
      </c>
      <c r="Q344" s="639" t="s">
        <v>336</v>
      </c>
      <c r="R344" s="639" t="s">
        <v>73</v>
      </c>
      <c r="S344" s="639" t="s">
        <v>237</v>
      </c>
    </row>
    <row r="345" spans="1:19" s="33" customFormat="1" ht="20.25" customHeight="1">
      <c r="A345" s="639" t="s">
        <v>2519</v>
      </c>
      <c r="B345" s="638" t="s">
        <v>3731</v>
      </c>
      <c r="C345" s="639" t="s">
        <v>368</v>
      </c>
      <c r="D345" s="640" t="s">
        <v>495</v>
      </c>
      <c r="E345" s="1105" t="s">
        <v>495</v>
      </c>
      <c r="F345" s="639" t="s">
        <v>2983</v>
      </c>
      <c r="G345" s="638"/>
      <c r="H345" s="1110">
        <v>35</v>
      </c>
      <c r="I345" s="705">
        <v>177474</v>
      </c>
      <c r="J345" s="643">
        <v>29.3</v>
      </c>
      <c r="K345" s="578">
        <f t="shared" si="22"/>
        <v>1025.5</v>
      </c>
      <c r="L345" s="579">
        <f t="shared" si="23"/>
        <v>1.0255000000000001</v>
      </c>
      <c r="M345" s="580">
        <f t="shared" si="24"/>
        <v>6211590</v>
      </c>
      <c r="N345" s="638"/>
      <c r="O345" s="638"/>
      <c r="P345" s="639" t="s">
        <v>1361</v>
      </c>
      <c r="Q345" s="639" t="s">
        <v>343</v>
      </c>
      <c r="R345" s="639" t="s">
        <v>60</v>
      </c>
      <c r="S345" s="639" t="s">
        <v>59</v>
      </c>
    </row>
    <row r="346" spans="1:19" s="33" customFormat="1" ht="20.25" customHeight="1">
      <c r="A346" s="639" t="s">
        <v>2519</v>
      </c>
      <c r="B346" s="638" t="s">
        <v>3731</v>
      </c>
      <c r="C346" s="639" t="s">
        <v>368</v>
      </c>
      <c r="D346" s="640" t="s">
        <v>495</v>
      </c>
      <c r="E346" s="1105" t="s">
        <v>495</v>
      </c>
      <c r="F346" s="639" t="s">
        <v>880</v>
      </c>
      <c r="G346" s="638"/>
      <c r="H346" s="1110">
        <v>35</v>
      </c>
      <c r="I346" s="705">
        <v>3179</v>
      </c>
      <c r="J346" s="643">
        <v>0</v>
      </c>
      <c r="K346" s="578">
        <f t="shared" si="22"/>
        <v>0</v>
      </c>
      <c r="L346" s="579">
        <f t="shared" si="23"/>
        <v>0</v>
      </c>
      <c r="M346" s="580">
        <f t="shared" si="24"/>
        <v>111265</v>
      </c>
      <c r="N346" s="638"/>
      <c r="O346" s="638"/>
      <c r="P346" s="639" t="s">
        <v>1361</v>
      </c>
      <c r="Q346" s="639" t="s">
        <v>336</v>
      </c>
      <c r="R346" s="639" t="s">
        <v>73</v>
      </c>
      <c r="S346" s="639" t="s">
        <v>59</v>
      </c>
    </row>
    <row r="347" spans="1:19" s="33" customFormat="1" ht="20.25" customHeight="1">
      <c r="A347" s="639" t="s">
        <v>704</v>
      </c>
      <c r="B347" s="638" t="s">
        <v>1581</v>
      </c>
      <c r="C347" s="639" t="s">
        <v>368</v>
      </c>
      <c r="D347" s="640" t="s">
        <v>495</v>
      </c>
      <c r="E347" s="1105" t="s">
        <v>495</v>
      </c>
      <c r="F347" s="639" t="s">
        <v>592</v>
      </c>
      <c r="G347" s="638"/>
      <c r="H347" s="1110">
        <v>288</v>
      </c>
      <c r="I347" s="705">
        <v>59695</v>
      </c>
      <c r="J347" s="643">
        <v>14.7</v>
      </c>
      <c r="K347" s="578">
        <f t="shared" si="22"/>
        <v>4233.5999999999995</v>
      </c>
      <c r="L347" s="579">
        <f t="shared" si="23"/>
        <v>4.2335999999999991</v>
      </c>
      <c r="M347" s="580">
        <f t="shared" si="24"/>
        <v>17192160</v>
      </c>
      <c r="N347" s="638"/>
      <c r="O347" s="638"/>
      <c r="P347" s="639" t="s">
        <v>1361</v>
      </c>
      <c r="Q347" s="639" t="s">
        <v>357</v>
      </c>
      <c r="R347" s="639" t="s">
        <v>60</v>
      </c>
      <c r="S347" s="639" t="s">
        <v>152</v>
      </c>
    </row>
    <row r="348" spans="1:19" s="33" customFormat="1" ht="20.25" customHeight="1">
      <c r="A348" s="639" t="s">
        <v>221</v>
      </c>
      <c r="B348" s="638" t="s">
        <v>2218</v>
      </c>
      <c r="C348" s="639" t="s">
        <v>368</v>
      </c>
      <c r="D348" s="640" t="s">
        <v>495</v>
      </c>
      <c r="E348" s="1105" t="s">
        <v>495</v>
      </c>
      <c r="F348" s="639" t="s">
        <v>740</v>
      </c>
      <c r="G348" s="638"/>
      <c r="H348" s="1110">
        <v>197</v>
      </c>
      <c r="I348" s="705">
        <v>81000</v>
      </c>
      <c r="J348" s="643">
        <v>35</v>
      </c>
      <c r="K348" s="578">
        <f t="shared" si="22"/>
        <v>6895</v>
      </c>
      <c r="L348" s="579">
        <f t="shared" si="23"/>
        <v>6.8949999999999996</v>
      </c>
      <c r="M348" s="580">
        <f t="shared" si="24"/>
        <v>15957000</v>
      </c>
      <c r="N348" s="638"/>
      <c r="O348" s="638"/>
      <c r="P348" s="639" t="s">
        <v>1361</v>
      </c>
      <c r="Q348" s="639" t="s">
        <v>370</v>
      </c>
      <c r="R348" s="639" t="s">
        <v>68</v>
      </c>
      <c r="S348" s="639" t="s">
        <v>1076</v>
      </c>
    </row>
    <row r="349" spans="1:19" s="33" customFormat="1" ht="20.25" customHeight="1">
      <c r="A349" s="639" t="s">
        <v>221</v>
      </c>
      <c r="B349" s="638" t="s">
        <v>2218</v>
      </c>
      <c r="C349" s="639" t="s">
        <v>368</v>
      </c>
      <c r="D349" s="640" t="s">
        <v>495</v>
      </c>
      <c r="E349" s="1105" t="s">
        <v>495</v>
      </c>
      <c r="F349" s="639" t="s">
        <v>740</v>
      </c>
      <c r="G349" s="638"/>
      <c r="H349" s="1110">
        <v>197</v>
      </c>
      <c r="I349" s="705">
        <v>92000</v>
      </c>
      <c r="J349" s="643">
        <v>35</v>
      </c>
      <c r="K349" s="578">
        <f t="shared" si="22"/>
        <v>6895</v>
      </c>
      <c r="L349" s="579">
        <f t="shared" si="23"/>
        <v>6.8949999999999996</v>
      </c>
      <c r="M349" s="580">
        <f t="shared" si="24"/>
        <v>18124000</v>
      </c>
      <c r="N349" s="638"/>
      <c r="O349" s="638"/>
      <c r="P349" s="639" t="s">
        <v>1361</v>
      </c>
      <c r="Q349" s="639" t="s">
        <v>370</v>
      </c>
      <c r="R349" s="639" t="s">
        <v>68</v>
      </c>
      <c r="S349" s="639" t="s">
        <v>1076</v>
      </c>
    </row>
    <row r="350" spans="1:19" s="33" customFormat="1" ht="20.25" customHeight="1">
      <c r="A350" s="639" t="s">
        <v>221</v>
      </c>
      <c r="B350" s="638" t="s">
        <v>2274</v>
      </c>
      <c r="C350" s="639" t="s">
        <v>368</v>
      </c>
      <c r="D350" s="640" t="s">
        <v>495</v>
      </c>
      <c r="E350" s="1105" t="s">
        <v>495</v>
      </c>
      <c r="F350" s="639" t="s">
        <v>1104</v>
      </c>
      <c r="G350" s="638"/>
      <c r="H350" s="1110">
        <v>394</v>
      </c>
      <c r="I350" s="705">
        <v>18411</v>
      </c>
      <c r="J350" s="643">
        <v>8</v>
      </c>
      <c r="K350" s="578">
        <f t="shared" si="22"/>
        <v>3152</v>
      </c>
      <c r="L350" s="579">
        <f t="shared" si="23"/>
        <v>3.1520000000000001</v>
      </c>
      <c r="M350" s="580">
        <f t="shared" si="24"/>
        <v>7253934</v>
      </c>
      <c r="N350" s="638"/>
      <c r="O350" s="638"/>
      <c r="P350" s="639" t="s">
        <v>1361</v>
      </c>
      <c r="Q350" s="639" t="s">
        <v>962</v>
      </c>
      <c r="R350" s="639" t="s">
        <v>375</v>
      </c>
      <c r="S350" s="639" t="s">
        <v>1076</v>
      </c>
    </row>
    <row r="351" spans="1:19" s="33" customFormat="1" ht="20.25" customHeight="1">
      <c r="A351" s="639" t="s">
        <v>221</v>
      </c>
      <c r="B351" s="638" t="s">
        <v>2274</v>
      </c>
      <c r="C351" s="639" t="s">
        <v>368</v>
      </c>
      <c r="D351" s="640" t="s">
        <v>495</v>
      </c>
      <c r="E351" s="1105" t="s">
        <v>495</v>
      </c>
      <c r="F351" s="639" t="s">
        <v>519</v>
      </c>
      <c r="G351" s="638"/>
      <c r="H351" s="1110">
        <v>394</v>
      </c>
      <c r="I351" s="705">
        <v>33755</v>
      </c>
      <c r="J351" s="643">
        <v>14</v>
      </c>
      <c r="K351" s="578">
        <f t="shared" si="22"/>
        <v>5516</v>
      </c>
      <c r="L351" s="579">
        <f t="shared" si="23"/>
        <v>5.516</v>
      </c>
      <c r="M351" s="580">
        <f t="shared" si="24"/>
        <v>13299470</v>
      </c>
      <c r="N351" s="638"/>
      <c r="O351" s="638"/>
      <c r="P351" s="639" t="s">
        <v>1361</v>
      </c>
      <c r="Q351" s="639" t="s">
        <v>270</v>
      </c>
      <c r="R351" s="639" t="s">
        <v>68</v>
      </c>
      <c r="S351" s="639" t="s">
        <v>1076</v>
      </c>
    </row>
    <row r="352" spans="1:19" s="33" customFormat="1" ht="20.25" customHeight="1">
      <c r="A352" s="639" t="s">
        <v>10</v>
      </c>
      <c r="B352" s="638" t="s">
        <v>3530</v>
      </c>
      <c r="C352" s="639" t="s">
        <v>1024</v>
      </c>
      <c r="D352" s="640" t="s">
        <v>495</v>
      </c>
      <c r="E352" s="1105" t="s">
        <v>495</v>
      </c>
      <c r="F352" s="639" t="s">
        <v>672</v>
      </c>
      <c r="G352" s="638"/>
      <c r="H352" s="1110">
        <v>120</v>
      </c>
      <c r="I352" s="705">
        <v>65450</v>
      </c>
      <c r="J352" s="643">
        <v>14</v>
      </c>
      <c r="K352" s="578">
        <f t="shared" si="22"/>
        <v>1680</v>
      </c>
      <c r="L352" s="579">
        <f t="shared" si="23"/>
        <v>1.68</v>
      </c>
      <c r="M352" s="580">
        <f t="shared" si="24"/>
        <v>7854000</v>
      </c>
      <c r="N352" s="638"/>
      <c r="O352" s="638"/>
      <c r="P352" s="639" t="s">
        <v>1164</v>
      </c>
      <c r="Q352" s="639" t="s">
        <v>270</v>
      </c>
      <c r="R352" s="639" t="s">
        <v>60</v>
      </c>
      <c r="S352" s="639" t="s">
        <v>109</v>
      </c>
    </row>
    <row r="353" spans="1:19" s="33" customFormat="1" ht="20.25" customHeight="1">
      <c r="A353" s="639" t="s">
        <v>10</v>
      </c>
      <c r="B353" s="638" t="s">
        <v>1110</v>
      </c>
      <c r="C353" s="639" t="s">
        <v>1024</v>
      </c>
      <c r="D353" s="640" t="s">
        <v>495</v>
      </c>
      <c r="E353" s="1105" t="s">
        <v>495</v>
      </c>
      <c r="F353" s="639" t="s">
        <v>57</v>
      </c>
      <c r="G353" s="638"/>
      <c r="H353" s="1110">
        <v>720</v>
      </c>
      <c r="I353" s="705">
        <v>187000</v>
      </c>
      <c r="J353" s="643">
        <v>34.6</v>
      </c>
      <c r="K353" s="578">
        <f t="shared" si="22"/>
        <v>24912</v>
      </c>
      <c r="L353" s="579">
        <f t="shared" si="23"/>
        <v>24.911999999999999</v>
      </c>
      <c r="M353" s="580">
        <f t="shared" si="24"/>
        <v>134640000</v>
      </c>
      <c r="N353" s="638"/>
      <c r="O353" s="638"/>
      <c r="P353" s="639" t="s">
        <v>1164</v>
      </c>
      <c r="Q353" s="639" t="s">
        <v>327</v>
      </c>
      <c r="R353" s="639" t="s">
        <v>60</v>
      </c>
      <c r="S353" s="639" t="s">
        <v>109</v>
      </c>
    </row>
    <row r="354" spans="1:19" s="33" customFormat="1" ht="20.25" customHeight="1">
      <c r="A354" s="639" t="s">
        <v>10</v>
      </c>
      <c r="B354" s="638" t="s">
        <v>1110</v>
      </c>
      <c r="C354" s="639" t="s">
        <v>1024</v>
      </c>
      <c r="D354" s="640" t="s">
        <v>495</v>
      </c>
      <c r="E354" s="1105" t="s">
        <v>495</v>
      </c>
      <c r="F354" s="639" t="s">
        <v>541</v>
      </c>
      <c r="G354" s="638"/>
      <c r="H354" s="1110">
        <v>606</v>
      </c>
      <c r="I354" s="705">
        <v>93500</v>
      </c>
      <c r="J354" s="643">
        <v>18.7</v>
      </c>
      <c r="K354" s="578">
        <f t="shared" si="22"/>
        <v>11332.199999999999</v>
      </c>
      <c r="L354" s="579">
        <f t="shared" si="23"/>
        <v>11.332199999999998</v>
      </c>
      <c r="M354" s="580">
        <f t="shared" si="24"/>
        <v>56661000</v>
      </c>
      <c r="N354" s="638"/>
      <c r="O354" s="638"/>
      <c r="P354" s="639" t="s">
        <v>1164</v>
      </c>
      <c r="Q354" s="639" t="s">
        <v>341</v>
      </c>
      <c r="R354" s="639" t="s">
        <v>60</v>
      </c>
      <c r="S354" s="639" t="s">
        <v>109</v>
      </c>
    </row>
    <row r="355" spans="1:19" s="33" customFormat="1" ht="20.25" customHeight="1">
      <c r="A355" s="639" t="s">
        <v>10</v>
      </c>
      <c r="B355" s="638" t="s">
        <v>1110</v>
      </c>
      <c r="C355" s="639" t="s">
        <v>1024</v>
      </c>
      <c r="D355" s="640" t="s">
        <v>495</v>
      </c>
      <c r="E355" s="1105" t="s">
        <v>495</v>
      </c>
      <c r="F355" s="639" t="s">
        <v>2983</v>
      </c>
      <c r="G355" s="638"/>
      <c r="H355" s="1110">
        <v>694</v>
      </c>
      <c r="I355" s="705">
        <v>215550</v>
      </c>
      <c r="J355" s="643">
        <v>29.3</v>
      </c>
      <c r="K355" s="578">
        <f t="shared" si="22"/>
        <v>20334.2</v>
      </c>
      <c r="L355" s="579">
        <f t="shared" si="23"/>
        <v>20.334199999999999</v>
      </c>
      <c r="M355" s="580">
        <f t="shared" si="24"/>
        <v>149591700</v>
      </c>
      <c r="N355" s="638"/>
      <c r="O355" s="638"/>
      <c r="P355" s="639" t="s">
        <v>1164</v>
      </c>
      <c r="Q355" s="639" t="s">
        <v>343</v>
      </c>
      <c r="R355" s="639" t="s">
        <v>60</v>
      </c>
      <c r="S355" s="639" t="s">
        <v>109</v>
      </c>
    </row>
    <row r="356" spans="1:19" s="33" customFormat="1" ht="20.25" customHeight="1">
      <c r="A356" s="639" t="s">
        <v>10</v>
      </c>
      <c r="B356" s="638" t="s">
        <v>1110</v>
      </c>
      <c r="C356" s="639" t="s">
        <v>1024</v>
      </c>
      <c r="D356" s="640" t="s">
        <v>495</v>
      </c>
      <c r="E356" s="1105" t="s">
        <v>495</v>
      </c>
      <c r="F356" s="639" t="s">
        <v>719</v>
      </c>
      <c r="G356" s="638"/>
      <c r="H356" s="1110">
        <v>720</v>
      </c>
      <c r="I356" s="705">
        <v>167450</v>
      </c>
      <c r="J356" s="643">
        <v>31.9</v>
      </c>
      <c r="K356" s="578">
        <f t="shared" si="22"/>
        <v>22968</v>
      </c>
      <c r="L356" s="579">
        <f t="shared" si="23"/>
        <v>22.968</v>
      </c>
      <c r="M356" s="580">
        <f t="shared" si="24"/>
        <v>120564000</v>
      </c>
      <c r="N356" s="638"/>
      <c r="O356" s="638"/>
      <c r="P356" s="639" t="s">
        <v>1164</v>
      </c>
      <c r="Q356" s="639" t="s">
        <v>370</v>
      </c>
      <c r="R356" s="639" t="s">
        <v>60</v>
      </c>
      <c r="S356" s="639" t="s">
        <v>109</v>
      </c>
    </row>
    <row r="357" spans="1:19" s="33" customFormat="1" ht="20.25" customHeight="1">
      <c r="A357" s="639" t="s">
        <v>10</v>
      </c>
      <c r="B357" s="638" t="s">
        <v>3531</v>
      </c>
      <c r="C357" s="639" t="s">
        <v>1024</v>
      </c>
      <c r="D357" s="640" t="s">
        <v>495</v>
      </c>
      <c r="E357" s="1105" t="s">
        <v>495</v>
      </c>
      <c r="F357" s="639" t="s">
        <v>401</v>
      </c>
      <c r="G357" s="638"/>
      <c r="H357" s="1110">
        <v>120</v>
      </c>
      <c r="I357" s="705">
        <v>59500</v>
      </c>
      <c r="J357" s="643">
        <v>9.4</v>
      </c>
      <c r="K357" s="578">
        <f t="shared" si="22"/>
        <v>1128</v>
      </c>
      <c r="L357" s="579">
        <f t="shared" si="23"/>
        <v>1.1279999999999999</v>
      </c>
      <c r="M357" s="580">
        <f t="shared" si="24"/>
        <v>7140000</v>
      </c>
      <c r="N357" s="638"/>
      <c r="O357" s="638"/>
      <c r="P357" s="639" t="s">
        <v>1164</v>
      </c>
      <c r="Q357" s="639" t="s">
        <v>344</v>
      </c>
      <c r="R357" s="639" t="s">
        <v>60</v>
      </c>
      <c r="S357" s="639" t="s">
        <v>109</v>
      </c>
    </row>
    <row r="358" spans="1:19" s="34" customFormat="1" ht="20.25" customHeight="1">
      <c r="A358" s="639" t="s">
        <v>436</v>
      </c>
      <c r="B358" s="638" t="s">
        <v>1111</v>
      </c>
      <c r="C358" s="639" t="s">
        <v>371</v>
      </c>
      <c r="D358" s="640" t="s">
        <v>495</v>
      </c>
      <c r="E358" s="1105" t="s">
        <v>495</v>
      </c>
      <c r="F358" s="639" t="s">
        <v>275</v>
      </c>
      <c r="G358" s="638"/>
      <c r="H358" s="1110">
        <v>686</v>
      </c>
      <c r="I358" s="705">
        <v>67412</v>
      </c>
      <c r="J358" s="643">
        <v>0</v>
      </c>
      <c r="K358" s="578">
        <f t="shared" si="22"/>
        <v>0</v>
      </c>
      <c r="L358" s="579">
        <f t="shared" si="23"/>
        <v>0</v>
      </c>
      <c r="M358" s="580">
        <f t="shared" si="24"/>
        <v>46244632</v>
      </c>
      <c r="N358" s="638"/>
      <c r="O358" s="638"/>
      <c r="P358" s="639" t="s">
        <v>483</v>
      </c>
      <c r="Q358" s="639" t="s">
        <v>276</v>
      </c>
      <c r="R358" s="639" t="s">
        <v>73</v>
      </c>
      <c r="S358" s="639" t="s">
        <v>213</v>
      </c>
    </row>
    <row r="359" spans="1:19" s="34" customFormat="1" ht="20.25" customHeight="1">
      <c r="A359" s="639" t="s">
        <v>436</v>
      </c>
      <c r="B359" s="638" t="s">
        <v>1111</v>
      </c>
      <c r="C359" s="639" t="s">
        <v>371</v>
      </c>
      <c r="D359" s="640" t="s">
        <v>495</v>
      </c>
      <c r="E359" s="1105" t="s">
        <v>495</v>
      </c>
      <c r="F359" s="639" t="s">
        <v>239</v>
      </c>
      <c r="G359" s="638"/>
      <c r="H359" s="1110">
        <v>815</v>
      </c>
      <c r="I359" s="705">
        <v>29000</v>
      </c>
      <c r="J359" s="643">
        <v>0</v>
      </c>
      <c r="K359" s="578">
        <f t="shared" si="22"/>
        <v>0</v>
      </c>
      <c r="L359" s="579">
        <f t="shared" si="23"/>
        <v>0</v>
      </c>
      <c r="M359" s="580">
        <f t="shared" si="24"/>
        <v>23635000</v>
      </c>
      <c r="N359" s="638"/>
      <c r="O359" s="638"/>
      <c r="P359" s="639" t="s">
        <v>483</v>
      </c>
      <c r="Q359" s="639" t="s">
        <v>360</v>
      </c>
      <c r="R359" s="639" t="s">
        <v>73</v>
      </c>
      <c r="S359" s="639" t="s">
        <v>213</v>
      </c>
    </row>
    <row r="360" spans="1:19" s="34" customFormat="1" ht="20.25" customHeight="1">
      <c r="A360" s="639" t="s">
        <v>436</v>
      </c>
      <c r="B360" s="638" t="s">
        <v>1111</v>
      </c>
      <c r="C360" s="639" t="s">
        <v>371</v>
      </c>
      <c r="D360" s="640" t="s">
        <v>495</v>
      </c>
      <c r="E360" s="1105" t="s">
        <v>495</v>
      </c>
      <c r="F360" s="639" t="s">
        <v>513</v>
      </c>
      <c r="G360" s="638"/>
      <c r="H360" s="1110">
        <v>814</v>
      </c>
      <c r="I360" s="705">
        <v>60832</v>
      </c>
      <c r="J360" s="643">
        <v>15.6</v>
      </c>
      <c r="K360" s="578">
        <f t="shared" si="22"/>
        <v>12698.4</v>
      </c>
      <c r="L360" s="579">
        <f t="shared" si="23"/>
        <v>12.698399999999999</v>
      </c>
      <c r="M360" s="580">
        <f t="shared" si="24"/>
        <v>49517248</v>
      </c>
      <c r="N360" s="638"/>
      <c r="O360" s="638"/>
      <c r="P360" s="639" t="s">
        <v>483</v>
      </c>
      <c r="Q360" s="639" t="s">
        <v>270</v>
      </c>
      <c r="R360" s="639" t="s">
        <v>60</v>
      </c>
      <c r="S360" s="639" t="s">
        <v>213</v>
      </c>
    </row>
    <row r="361" spans="1:19" s="34" customFormat="1" ht="20.25" customHeight="1">
      <c r="A361" s="639" t="s">
        <v>436</v>
      </c>
      <c r="B361" s="638" t="s">
        <v>1111</v>
      </c>
      <c r="C361" s="639" t="s">
        <v>371</v>
      </c>
      <c r="D361" s="640" t="s">
        <v>495</v>
      </c>
      <c r="E361" s="1105" t="s">
        <v>495</v>
      </c>
      <c r="F361" s="639" t="s">
        <v>164</v>
      </c>
      <c r="G361" s="638"/>
      <c r="H361" s="1110">
        <v>770</v>
      </c>
      <c r="I361" s="705">
        <v>17000</v>
      </c>
      <c r="J361" s="643">
        <v>0</v>
      </c>
      <c r="K361" s="578">
        <f t="shared" si="22"/>
        <v>0</v>
      </c>
      <c r="L361" s="579">
        <f t="shared" si="23"/>
        <v>0</v>
      </c>
      <c r="M361" s="580">
        <f t="shared" si="24"/>
        <v>13090000</v>
      </c>
      <c r="N361" s="638"/>
      <c r="O361" s="638"/>
      <c r="P361" s="639" t="s">
        <v>483</v>
      </c>
      <c r="Q361" s="639" t="s">
        <v>360</v>
      </c>
      <c r="R361" s="639" t="s">
        <v>73</v>
      </c>
      <c r="S361" s="639" t="s">
        <v>213</v>
      </c>
    </row>
    <row r="362" spans="1:19" s="34" customFormat="1" ht="20.25" customHeight="1">
      <c r="A362" s="639" t="s">
        <v>436</v>
      </c>
      <c r="B362" s="638" t="s">
        <v>1111</v>
      </c>
      <c r="C362" s="639" t="s">
        <v>371</v>
      </c>
      <c r="D362" s="640" t="s">
        <v>495</v>
      </c>
      <c r="E362" s="1105" t="s">
        <v>495</v>
      </c>
      <c r="F362" s="639" t="s">
        <v>163</v>
      </c>
      <c r="G362" s="638"/>
      <c r="H362" s="1110">
        <v>1456</v>
      </c>
      <c r="I362" s="705">
        <v>14000</v>
      </c>
      <c r="J362" s="643">
        <v>0</v>
      </c>
      <c r="K362" s="578">
        <f t="shared" si="22"/>
        <v>0</v>
      </c>
      <c r="L362" s="579">
        <f t="shared" si="23"/>
        <v>0</v>
      </c>
      <c r="M362" s="580">
        <f t="shared" si="24"/>
        <v>20384000</v>
      </c>
      <c r="N362" s="638"/>
      <c r="O362" s="638"/>
      <c r="P362" s="639" t="s">
        <v>483</v>
      </c>
      <c r="Q362" s="639" t="s">
        <v>360</v>
      </c>
      <c r="R362" s="639" t="s">
        <v>73</v>
      </c>
      <c r="S362" s="639" t="s">
        <v>213</v>
      </c>
    </row>
    <row r="363" spans="1:19" s="34" customFormat="1" ht="20.25" customHeight="1">
      <c r="A363" s="639" t="s">
        <v>436</v>
      </c>
      <c r="B363" s="638" t="s">
        <v>1111</v>
      </c>
      <c r="C363" s="639" t="s">
        <v>371</v>
      </c>
      <c r="D363" s="640" t="s">
        <v>495</v>
      </c>
      <c r="E363" s="1105" t="s">
        <v>495</v>
      </c>
      <c r="F363" s="639" t="s">
        <v>422</v>
      </c>
      <c r="G363" s="638"/>
      <c r="H363" s="1110">
        <v>816</v>
      </c>
      <c r="I363" s="705">
        <v>29719</v>
      </c>
      <c r="J363" s="643">
        <v>0</v>
      </c>
      <c r="K363" s="578">
        <f t="shared" si="22"/>
        <v>0</v>
      </c>
      <c r="L363" s="579">
        <f t="shared" si="23"/>
        <v>0</v>
      </c>
      <c r="M363" s="580">
        <f t="shared" si="24"/>
        <v>24250704</v>
      </c>
      <c r="N363" s="638"/>
      <c r="O363" s="638"/>
      <c r="P363" s="639" t="s">
        <v>483</v>
      </c>
      <c r="Q363" s="639" t="s">
        <v>271</v>
      </c>
      <c r="R363" s="639" t="s">
        <v>73</v>
      </c>
      <c r="S363" s="639" t="s">
        <v>213</v>
      </c>
    </row>
    <row r="364" spans="1:19" s="34" customFormat="1" ht="20.25" customHeight="1">
      <c r="A364" s="639" t="s">
        <v>436</v>
      </c>
      <c r="B364" s="638" t="s">
        <v>1111</v>
      </c>
      <c r="C364" s="639" t="s">
        <v>371</v>
      </c>
      <c r="D364" s="640" t="s">
        <v>495</v>
      </c>
      <c r="E364" s="1105" t="s">
        <v>495</v>
      </c>
      <c r="F364" s="639" t="s">
        <v>421</v>
      </c>
      <c r="G364" s="638"/>
      <c r="H364" s="1110">
        <v>770</v>
      </c>
      <c r="I364" s="705">
        <v>70010</v>
      </c>
      <c r="J364" s="643">
        <v>0</v>
      </c>
      <c r="K364" s="578">
        <f t="shared" si="22"/>
        <v>0</v>
      </c>
      <c r="L364" s="579">
        <f t="shared" si="23"/>
        <v>0</v>
      </c>
      <c r="M364" s="580">
        <f t="shared" si="24"/>
        <v>53907700</v>
      </c>
      <c r="N364" s="638"/>
      <c r="O364" s="638"/>
      <c r="P364" s="639" t="s">
        <v>483</v>
      </c>
      <c r="Q364" s="639" t="s">
        <v>276</v>
      </c>
      <c r="R364" s="639" t="s">
        <v>73</v>
      </c>
      <c r="S364" s="639" t="s">
        <v>213</v>
      </c>
    </row>
    <row r="365" spans="1:19" s="34" customFormat="1" ht="20.25" customHeight="1">
      <c r="A365" s="639" t="s">
        <v>436</v>
      </c>
      <c r="B365" s="638" t="s">
        <v>1111</v>
      </c>
      <c r="C365" s="639" t="s">
        <v>371</v>
      </c>
      <c r="D365" s="640" t="s">
        <v>495</v>
      </c>
      <c r="E365" s="1105" t="s">
        <v>495</v>
      </c>
      <c r="F365" s="639" t="s">
        <v>187</v>
      </c>
      <c r="G365" s="638"/>
      <c r="H365" s="1110">
        <v>641</v>
      </c>
      <c r="I365" s="705">
        <v>23000</v>
      </c>
      <c r="J365" s="643">
        <v>0</v>
      </c>
      <c r="K365" s="578">
        <f t="shared" ref="K365:K428" si="25">IFERROR(J365*H365,"0")</f>
        <v>0</v>
      </c>
      <c r="L365" s="579">
        <f t="shared" ref="L365:L428" si="26">IFERROR(K365/1000,"0")</f>
        <v>0</v>
      </c>
      <c r="M365" s="580">
        <f t="shared" ref="M365:M428" si="27">I365*H365</f>
        <v>14743000</v>
      </c>
      <c r="N365" s="638"/>
      <c r="O365" s="638"/>
      <c r="P365" s="639" t="s">
        <v>483</v>
      </c>
      <c r="Q365" s="639" t="s">
        <v>360</v>
      </c>
      <c r="R365" s="639" t="s">
        <v>73</v>
      </c>
      <c r="S365" s="639" t="s">
        <v>213</v>
      </c>
    </row>
    <row r="366" spans="1:19" s="34" customFormat="1" ht="20.25" customHeight="1">
      <c r="A366" s="639" t="s">
        <v>436</v>
      </c>
      <c r="B366" s="638" t="s">
        <v>1111</v>
      </c>
      <c r="C366" s="639" t="s">
        <v>371</v>
      </c>
      <c r="D366" s="640" t="s">
        <v>495</v>
      </c>
      <c r="E366" s="1105" t="s">
        <v>495</v>
      </c>
      <c r="F366" s="639" t="s">
        <v>1115</v>
      </c>
      <c r="G366" s="638"/>
      <c r="H366" s="1110">
        <v>686</v>
      </c>
      <c r="I366" s="705">
        <v>7630</v>
      </c>
      <c r="J366" s="643">
        <v>0</v>
      </c>
      <c r="K366" s="578">
        <f t="shared" si="25"/>
        <v>0</v>
      </c>
      <c r="L366" s="579">
        <f t="shared" si="26"/>
        <v>0</v>
      </c>
      <c r="M366" s="580">
        <f t="shared" si="27"/>
        <v>5234180</v>
      </c>
      <c r="N366" s="638"/>
      <c r="O366" s="638"/>
      <c r="P366" s="639" t="s">
        <v>483</v>
      </c>
      <c r="Q366" s="639" t="s">
        <v>336</v>
      </c>
      <c r="R366" s="639" t="s">
        <v>73</v>
      </c>
      <c r="S366" s="639" t="s">
        <v>213</v>
      </c>
    </row>
    <row r="367" spans="1:19" s="33" customFormat="1" ht="20.25" customHeight="1">
      <c r="A367" s="639" t="s">
        <v>436</v>
      </c>
      <c r="B367" s="638" t="s">
        <v>1116</v>
      </c>
      <c r="C367" s="639" t="s">
        <v>371</v>
      </c>
      <c r="D367" s="640" t="s">
        <v>495</v>
      </c>
      <c r="E367" s="1105" t="s">
        <v>952</v>
      </c>
      <c r="F367" s="639" t="s">
        <v>437</v>
      </c>
      <c r="G367" s="638"/>
      <c r="H367" s="1110">
        <v>732</v>
      </c>
      <c r="I367" s="705">
        <v>15000</v>
      </c>
      <c r="J367" s="643">
        <v>0</v>
      </c>
      <c r="K367" s="578">
        <f t="shared" si="25"/>
        <v>0</v>
      </c>
      <c r="L367" s="579">
        <f t="shared" si="26"/>
        <v>0</v>
      </c>
      <c r="M367" s="580">
        <f t="shared" si="27"/>
        <v>10980000</v>
      </c>
      <c r="N367" s="638"/>
      <c r="O367" s="638"/>
      <c r="P367" s="639" t="s">
        <v>483</v>
      </c>
      <c r="Q367" s="639" t="s">
        <v>336</v>
      </c>
      <c r="R367" s="639" t="s">
        <v>73</v>
      </c>
      <c r="S367" s="639" t="s">
        <v>213</v>
      </c>
    </row>
    <row r="368" spans="1:19" s="33" customFormat="1" ht="20.25" customHeight="1">
      <c r="A368" s="639" t="s">
        <v>436</v>
      </c>
      <c r="B368" s="638" t="s">
        <v>1116</v>
      </c>
      <c r="C368" s="639" t="s">
        <v>371</v>
      </c>
      <c r="D368" s="640" t="s">
        <v>495</v>
      </c>
      <c r="E368" s="1105" t="s">
        <v>952</v>
      </c>
      <c r="F368" s="639" t="s">
        <v>420</v>
      </c>
      <c r="G368" s="638"/>
      <c r="H368" s="1110">
        <v>732</v>
      </c>
      <c r="I368" s="705">
        <v>8000</v>
      </c>
      <c r="J368" s="643">
        <v>0</v>
      </c>
      <c r="K368" s="578">
        <f t="shared" si="25"/>
        <v>0</v>
      </c>
      <c r="L368" s="579">
        <f t="shared" si="26"/>
        <v>0</v>
      </c>
      <c r="M368" s="580">
        <f t="shared" si="27"/>
        <v>5856000</v>
      </c>
      <c r="N368" s="638"/>
      <c r="O368" s="638"/>
      <c r="P368" s="639" t="s">
        <v>483</v>
      </c>
      <c r="Q368" s="639" t="s">
        <v>336</v>
      </c>
      <c r="R368" s="639" t="s">
        <v>73</v>
      </c>
      <c r="S368" s="639" t="s">
        <v>213</v>
      </c>
    </row>
    <row r="369" spans="1:19" s="33" customFormat="1" ht="20.25" customHeight="1">
      <c r="A369" s="639" t="s">
        <v>436</v>
      </c>
      <c r="B369" s="638" t="s">
        <v>1116</v>
      </c>
      <c r="C369" s="639" t="s">
        <v>371</v>
      </c>
      <c r="D369" s="640" t="s">
        <v>495</v>
      </c>
      <c r="E369" s="1105" t="s">
        <v>952</v>
      </c>
      <c r="F369" s="639" t="s">
        <v>337</v>
      </c>
      <c r="G369" s="638"/>
      <c r="H369" s="1110">
        <v>732</v>
      </c>
      <c r="I369" s="705">
        <v>14365</v>
      </c>
      <c r="J369" s="643">
        <v>0</v>
      </c>
      <c r="K369" s="578">
        <f t="shared" si="25"/>
        <v>0</v>
      </c>
      <c r="L369" s="579">
        <f t="shared" si="26"/>
        <v>0</v>
      </c>
      <c r="M369" s="580">
        <f t="shared" si="27"/>
        <v>10515180</v>
      </c>
      <c r="N369" s="638"/>
      <c r="O369" s="638"/>
      <c r="P369" s="639" t="s">
        <v>483</v>
      </c>
      <c r="Q369" s="639" t="s">
        <v>336</v>
      </c>
      <c r="R369" s="639" t="s">
        <v>73</v>
      </c>
      <c r="S369" s="639" t="s">
        <v>213</v>
      </c>
    </row>
    <row r="370" spans="1:19" s="33" customFormat="1" ht="20.25" customHeight="1">
      <c r="A370" s="639" t="s">
        <v>436</v>
      </c>
      <c r="B370" s="638" t="s">
        <v>1116</v>
      </c>
      <c r="C370" s="639" t="s">
        <v>371</v>
      </c>
      <c r="D370" s="640" t="s">
        <v>495</v>
      </c>
      <c r="E370" s="1105" t="s">
        <v>952</v>
      </c>
      <c r="F370" s="639" t="s">
        <v>421</v>
      </c>
      <c r="G370" s="638"/>
      <c r="H370" s="1110">
        <v>732</v>
      </c>
      <c r="I370" s="705">
        <v>70010</v>
      </c>
      <c r="J370" s="643">
        <v>0</v>
      </c>
      <c r="K370" s="578">
        <f t="shared" si="25"/>
        <v>0</v>
      </c>
      <c r="L370" s="579">
        <f t="shared" si="26"/>
        <v>0</v>
      </c>
      <c r="M370" s="580">
        <f t="shared" si="27"/>
        <v>51247320</v>
      </c>
      <c r="N370" s="638"/>
      <c r="O370" s="638"/>
      <c r="P370" s="639" t="s">
        <v>483</v>
      </c>
      <c r="Q370" s="639" t="s">
        <v>276</v>
      </c>
      <c r="R370" s="639" t="s">
        <v>73</v>
      </c>
      <c r="S370" s="639" t="s">
        <v>213</v>
      </c>
    </row>
    <row r="371" spans="1:19" s="33" customFormat="1" ht="20.25" customHeight="1">
      <c r="A371" s="639" t="s">
        <v>436</v>
      </c>
      <c r="B371" s="638" t="s">
        <v>1116</v>
      </c>
      <c r="C371" s="639" t="s">
        <v>371</v>
      </c>
      <c r="D371" s="640" t="s">
        <v>495</v>
      </c>
      <c r="E371" s="1105" t="s">
        <v>952</v>
      </c>
      <c r="F371" s="639" t="s">
        <v>422</v>
      </c>
      <c r="G371" s="638"/>
      <c r="H371" s="1110">
        <v>1464</v>
      </c>
      <c r="I371" s="705">
        <v>29719</v>
      </c>
      <c r="J371" s="643">
        <v>0</v>
      </c>
      <c r="K371" s="578">
        <f t="shared" si="25"/>
        <v>0</v>
      </c>
      <c r="L371" s="579">
        <f t="shared" si="26"/>
        <v>0</v>
      </c>
      <c r="M371" s="580">
        <f t="shared" si="27"/>
        <v>43508616</v>
      </c>
      <c r="N371" s="638"/>
      <c r="O371" s="638"/>
      <c r="P371" s="639" t="s">
        <v>483</v>
      </c>
      <c r="Q371" s="639" t="s">
        <v>271</v>
      </c>
      <c r="R371" s="639" t="s">
        <v>73</v>
      </c>
      <c r="S371" s="639" t="s">
        <v>213</v>
      </c>
    </row>
    <row r="372" spans="1:19" s="33" customFormat="1" ht="20.25" customHeight="1">
      <c r="A372" s="639" t="s">
        <v>436</v>
      </c>
      <c r="B372" s="638" t="s">
        <v>1116</v>
      </c>
      <c r="C372" s="639" t="s">
        <v>371</v>
      </c>
      <c r="D372" s="640" t="s">
        <v>495</v>
      </c>
      <c r="E372" s="1105" t="s">
        <v>952</v>
      </c>
      <c r="F372" s="639" t="s">
        <v>187</v>
      </c>
      <c r="G372" s="638"/>
      <c r="H372" s="1110">
        <v>732</v>
      </c>
      <c r="I372" s="705">
        <v>23000</v>
      </c>
      <c r="J372" s="643">
        <v>0</v>
      </c>
      <c r="K372" s="578">
        <f t="shared" si="25"/>
        <v>0</v>
      </c>
      <c r="L372" s="579">
        <f t="shared" si="26"/>
        <v>0</v>
      </c>
      <c r="M372" s="580">
        <f t="shared" si="27"/>
        <v>16836000</v>
      </c>
      <c r="N372" s="638"/>
      <c r="O372" s="638"/>
      <c r="P372" s="639" t="s">
        <v>483</v>
      </c>
      <c r="Q372" s="639" t="s">
        <v>360</v>
      </c>
      <c r="R372" s="639" t="s">
        <v>73</v>
      </c>
      <c r="S372" s="639" t="s">
        <v>213</v>
      </c>
    </row>
    <row r="373" spans="1:19" s="33" customFormat="1" ht="20.25" customHeight="1">
      <c r="A373" s="639" t="s">
        <v>436</v>
      </c>
      <c r="B373" s="638" t="s">
        <v>1116</v>
      </c>
      <c r="C373" s="639" t="s">
        <v>371</v>
      </c>
      <c r="D373" s="640" t="s">
        <v>495</v>
      </c>
      <c r="E373" s="1105" t="s">
        <v>952</v>
      </c>
      <c r="F373" s="639" t="s">
        <v>239</v>
      </c>
      <c r="G373" s="638"/>
      <c r="H373" s="1110">
        <v>732</v>
      </c>
      <c r="I373" s="705">
        <v>29000</v>
      </c>
      <c r="J373" s="643">
        <v>0</v>
      </c>
      <c r="K373" s="578">
        <f t="shared" si="25"/>
        <v>0</v>
      </c>
      <c r="L373" s="579">
        <f t="shared" si="26"/>
        <v>0</v>
      </c>
      <c r="M373" s="580">
        <f t="shared" si="27"/>
        <v>21228000</v>
      </c>
      <c r="N373" s="638"/>
      <c r="O373" s="638"/>
      <c r="P373" s="639" t="s">
        <v>483</v>
      </c>
      <c r="Q373" s="639" t="s">
        <v>360</v>
      </c>
      <c r="R373" s="639" t="s">
        <v>73</v>
      </c>
      <c r="S373" s="639" t="s">
        <v>213</v>
      </c>
    </row>
    <row r="374" spans="1:19" s="34" customFormat="1" ht="20.25" customHeight="1">
      <c r="A374" s="639" t="s">
        <v>436</v>
      </c>
      <c r="B374" s="638" t="s">
        <v>1116</v>
      </c>
      <c r="C374" s="639" t="s">
        <v>371</v>
      </c>
      <c r="D374" s="640" t="s">
        <v>495</v>
      </c>
      <c r="E374" s="1105" t="s">
        <v>952</v>
      </c>
      <c r="F374" s="639" t="s">
        <v>730</v>
      </c>
      <c r="G374" s="638"/>
      <c r="H374" s="1110">
        <v>120</v>
      </c>
      <c r="I374" s="705">
        <v>79137</v>
      </c>
      <c r="J374" s="643">
        <v>0</v>
      </c>
      <c r="K374" s="578">
        <f t="shared" si="25"/>
        <v>0</v>
      </c>
      <c r="L374" s="579">
        <f t="shared" si="26"/>
        <v>0</v>
      </c>
      <c r="M374" s="580">
        <f t="shared" si="27"/>
        <v>9496440</v>
      </c>
      <c r="N374" s="638"/>
      <c r="O374" s="638"/>
      <c r="P374" s="639" t="s">
        <v>483</v>
      </c>
      <c r="Q374" s="639" t="s">
        <v>272</v>
      </c>
      <c r="R374" s="639" t="s">
        <v>73</v>
      </c>
      <c r="S374" s="639" t="s">
        <v>213</v>
      </c>
    </row>
    <row r="375" spans="1:19" s="34" customFormat="1" ht="20.25" customHeight="1">
      <c r="A375" s="639" t="s">
        <v>436</v>
      </c>
      <c r="B375" s="638" t="s">
        <v>1116</v>
      </c>
      <c r="C375" s="639" t="s">
        <v>371</v>
      </c>
      <c r="D375" s="640" t="s">
        <v>495</v>
      </c>
      <c r="E375" s="1105" t="s">
        <v>952</v>
      </c>
      <c r="F375" s="639" t="s">
        <v>337</v>
      </c>
      <c r="G375" s="638"/>
      <c r="H375" s="1110">
        <v>120</v>
      </c>
      <c r="I375" s="705">
        <v>19784</v>
      </c>
      <c r="J375" s="643">
        <v>0</v>
      </c>
      <c r="K375" s="578">
        <f t="shared" si="25"/>
        <v>0</v>
      </c>
      <c r="L375" s="579">
        <f t="shared" si="26"/>
        <v>0</v>
      </c>
      <c r="M375" s="580">
        <f t="shared" si="27"/>
        <v>2374080</v>
      </c>
      <c r="N375" s="638"/>
      <c r="O375" s="638"/>
      <c r="P375" s="639" t="s">
        <v>483</v>
      </c>
      <c r="Q375" s="639" t="s">
        <v>336</v>
      </c>
      <c r="R375" s="639" t="s">
        <v>73</v>
      </c>
      <c r="S375" s="639" t="s">
        <v>213</v>
      </c>
    </row>
    <row r="376" spans="1:19" s="33" customFormat="1" ht="20.25" customHeight="1">
      <c r="A376" s="639" t="s">
        <v>436</v>
      </c>
      <c r="B376" s="638" t="s">
        <v>1429</v>
      </c>
      <c r="C376" s="639" t="s">
        <v>371</v>
      </c>
      <c r="D376" s="640" t="s">
        <v>495</v>
      </c>
      <c r="E376" s="1105" t="s">
        <v>495</v>
      </c>
      <c r="F376" s="639" t="s">
        <v>420</v>
      </c>
      <c r="G376" s="638"/>
      <c r="H376" s="1110">
        <v>458</v>
      </c>
      <c r="I376" s="705">
        <v>8000</v>
      </c>
      <c r="J376" s="643">
        <v>0</v>
      </c>
      <c r="K376" s="578">
        <f t="shared" si="25"/>
        <v>0</v>
      </c>
      <c r="L376" s="579">
        <f t="shared" si="26"/>
        <v>0</v>
      </c>
      <c r="M376" s="580">
        <f t="shared" si="27"/>
        <v>3664000</v>
      </c>
      <c r="N376" s="638"/>
      <c r="O376" s="638"/>
      <c r="P376" s="639" t="s">
        <v>483</v>
      </c>
      <c r="Q376" s="639" t="s">
        <v>336</v>
      </c>
      <c r="R376" s="639" t="s">
        <v>73</v>
      </c>
      <c r="S376" s="639" t="s">
        <v>213</v>
      </c>
    </row>
    <row r="377" spans="1:19" s="33" customFormat="1" ht="20.25" customHeight="1">
      <c r="A377" s="639" t="s">
        <v>436</v>
      </c>
      <c r="B377" s="638" t="s">
        <v>1429</v>
      </c>
      <c r="C377" s="639" t="s">
        <v>371</v>
      </c>
      <c r="D377" s="640" t="s">
        <v>495</v>
      </c>
      <c r="E377" s="1105" t="s">
        <v>495</v>
      </c>
      <c r="F377" s="639" t="s">
        <v>1431</v>
      </c>
      <c r="G377" s="638"/>
      <c r="H377" s="1110">
        <v>916</v>
      </c>
      <c r="I377" s="705">
        <v>1098</v>
      </c>
      <c r="J377" s="643">
        <v>0</v>
      </c>
      <c r="K377" s="578">
        <f t="shared" si="25"/>
        <v>0</v>
      </c>
      <c r="L377" s="579">
        <f t="shared" si="26"/>
        <v>0</v>
      </c>
      <c r="M377" s="580">
        <f t="shared" si="27"/>
        <v>1005768</v>
      </c>
      <c r="N377" s="638"/>
      <c r="O377" s="638"/>
      <c r="P377" s="639" t="s">
        <v>483</v>
      </c>
      <c r="Q377" s="639" t="s">
        <v>336</v>
      </c>
      <c r="R377" s="639" t="s">
        <v>73</v>
      </c>
      <c r="S377" s="639" t="s">
        <v>213</v>
      </c>
    </row>
    <row r="378" spans="1:19" s="33" customFormat="1" ht="20.25" customHeight="1">
      <c r="A378" s="639" t="s">
        <v>436</v>
      </c>
      <c r="B378" s="638" t="s">
        <v>1429</v>
      </c>
      <c r="C378" s="639" t="s">
        <v>371</v>
      </c>
      <c r="D378" s="640" t="s">
        <v>495</v>
      </c>
      <c r="E378" s="1105" t="s">
        <v>495</v>
      </c>
      <c r="F378" s="639" t="s">
        <v>422</v>
      </c>
      <c r="G378" s="638"/>
      <c r="H378" s="1110">
        <v>916</v>
      </c>
      <c r="I378" s="705">
        <v>29719</v>
      </c>
      <c r="J378" s="643">
        <v>0</v>
      </c>
      <c r="K378" s="578">
        <f t="shared" si="25"/>
        <v>0</v>
      </c>
      <c r="L378" s="579">
        <f t="shared" si="26"/>
        <v>0</v>
      </c>
      <c r="M378" s="580">
        <f t="shared" si="27"/>
        <v>27222604</v>
      </c>
      <c r="N378" s="638"/>
      <c r="O378" s="638"/>
      <c r="P378" s="639" t="s">
        <v>483</v>
      </c>
      <c r="Q378" s="639" t="s">
        <v>271</v>
      </c>
      <c r="R378" s="639" t="s">
        <v>73</v>
      </c>
      <c r="S378" s="639" t="s">
        <v>213</v>
      </c>
    </row>
    <row r="379" spans="1:19" s="34" customFormat="1" ht="20.25" customHeight="1">
      <c r="A379" s="639" t="s">
        <v>436</v>
      </c>
      <c r="B379" s="638" t="s">
        <v>1429</v>
      </c>
      <c r="C379" s="639" t="s">
        <v>371</v>
      </c>
      <c r="D379" s="640" t="s">
        <v>495</v>
      </c>
      <c r="E379" s="1105" t="s">
        <v>495</v>
      </c>
      <c r="F379" s="639" t="s">
        <v>556</v>
      </c>
      <c r="G379" s="638"/>
      <c r="H379" s="1110">
        <v>916</v>
      </c>
      <c r="I379" s="705">
        <v>1648</v>
      </c>
      <c r="J379" s="643">
        <v>0</v>
      </c>
      <c r="K379" s="578">
        <f t="shared" si="25"/>
        <v>0</v>
      </c>
      <c r="L379" s="579">
        <f t="shared" si="26"/>
        <v>0</v>
      </c>
      <c r="M379" s="580">
        <f t="shared" si="27"/>
        <v>1509568</v>
      </c>
      <c r="N379" s="638"/>
      <c r="O379" s="638"/>
      <c r="P379" s="639" t="s">
        <v>483</v>
      </c>
      <c r="Q379" s="639" t="s">
        <v>336</v>
      </c>
      <c r="R379" s="639" t="s">
        <v>73</v>
      </c>
      <c r="S379" s="639" t="s">
        <v>213</v>
      </c>
    </row>
    <row r="380" spans="1:19" s="34" customFormat="1" ht="20.25" customHeight="1">
      <c r="A380" s="639" t="s">
        <v>436</v>
      </c>
      <c r="B380" s="638" t="s">
        <v>1429</v>
      </c>
      <c r="C380" s="639" t="s">
        <v>371</v>
      </c>
      <c r="D380" s="640" t="s">
        <v>495</v>
      </c>
      <c r="E380" s="1105" t="s">
        <v>495</v>
      </c>
      <c r="F380" s="639" t="s">
        <v>187</v>
      </c>
      <c r="G380" s="638"/>
      <c r="H380" s="1110">
        <v>458</v>
      </c>
      <c r="I380" s="705">
        <v>23000</v>
      </c>
      <c r="J380" s="643">
        <v>0</v>
      </c>
      <c r="K380" s="578">
        <f t="shared" si="25"/>
        <v>0</v>
      </c>
      <c r="L380" s="579">
        <f t="shared" si="26"/>
        <v>0</v>
      </c>
      <c r="M380" s="580">
        <f t="shared" si="27"/>
        <v>10534000</v>
      </c>
      <c r="N380" s="638"/>
      <c r="O380" s="638"/>
      <c r="P380" s="639" t="s">
        <v>483</v>
      </c>
      <c r="Q380" s="639" t="s">
        <v>360</v>
      </c>
      <c r="R380" s="639" t="s">
        <v>73</v>
      </c>
      <c r="S380" s="639" t="s">
        <v>213</v>
      </c>
    </row>
    <row r="381" spans="1:19" s="34" customFormat="1" ht="20.25" customHeight="1">
      <c r="A381" s="639" t="s">
        <v>436</v>
      </c>
      <c r="B381" s="638" t="s">
        <v>1429</v>
      </c>
      <c r="C381" s="639" t="s">
        <v>371</v>
      </c>
      <c r="D381" s="640" t="s">
        <v>495</v>
      </c>
      <c r="E381" s="1105" t="s">
        <v>495</v>
      </c>
      <c r="F381" s="639" t="s">
        <v>437</v>
      </c>
      <c r="G381" s="638"/>
      <c r="H381" s="1110">
        <v>458</v>
      </c>
      <c r="I381" s="705">
        <v>15000</v>
      </c>
      <c r="J381" s="643">
        <v>0</v>
      </c>
      <c r="K381" s="578">
        <f t="shared" si="25"/>
        <v>0</v>
      </c>
      <c r="L381" s="579">
        <f t="shared" si="26"/>
        <v>0</v>
      </c>
      <c r="M381" s="580">
        <f t="shared" si="27"/>
        <v>6870000</v>
      </c>
      <c r="N381" s="638"/>
      <c r="O381" s="638"/>
      <c r="P381" s="639" t="s">
        <v>483</v>
      </c>
      <c r="Q381" s="639" t="s">
        <v>336</v>
      </c>
      <c r="R381" s="639" t="s">
        <v>73</v>
      </c>
      <c r="S381" s="639" t="s">
        <v>213</v>
      </c>
    </row>
    <row r="382" spans="1:19" s="34" customFormat="1" ht="20.25" customHeight="1">
      <c r="A382" s="639" t="s">
        <v>436</v>
      </c>
      <c r="B382" s="638" t="s">
        <v>1429</v>
      </c>
      <c r="C382" s="639" t="s">
        <v>371</v>
      </c>
      <c r="D382" s="640" t="s">
        <v>495</v>
      </c>
      <c r="E382" s="1105" t="s">
        <v>495</v>
      </c>
      <c r="F382" s="639" t="s">
        <v>163</v>
      </c>
      <c r="G382" s="638"/>
      <c r="H382" s="1110">
        <v>916</v>
      </c>
      <c r="I382" s="705">
        <v>14000</v>
      </c>
      <c r="J382" s="643">
        <v>0</v>
      </c>
      <c r="K382" s="578">
        <f t="shared" si="25"/>
        <v>0</v>
      </c>
      <c r="L382" s="579">
        <f t="shared" si="26"/>
        <v>0</v>
      </c>
      <c r="M382" s="580">
        <f t="shared" si="27"/>
        <v>12824000</v>
      </c>
      <c r="N382" s="638"/>
      <c r="O382" s="638"/>
      <c r="P382" s="639" t="s">
        <v>483</v>
      </c>
      <c r="Q382" s="639" t="s">
        <v>360</v>
      </c>
      <c r="R382" s="639" t="s">
        <v>73</v>
      </c>
      <c r="S382" s="639" t="s">
        <v>213</v>
      </c>
    </row>
    <row r="383" spans="1:19" s="34" customFormat="1" ht="20.25" customHeight="1">
      <c r="A383" s="639" t="s">
        <v>436</v>
      </c>
      <c r="B383" s="638" t="s">
        <v>1429</v>
      </c>
      <c r="C383" s="639" t="s">
        <v>371</v>
      </c>
      <c r="D383" s="640" t="s">
        <v>495</v>
      </c>
      <c r="E383" s="1105" t="s">
        <v>495</v>
      </c>
      <c r="F383" s="639" t="s">
        <v>337</v>
      </c>
      <c r="G383" s="638"/>
      <c r="H383" s="1110">
        <v>458</v>
      </c>
      <c r="I383" s="705">
        <v>14365</v>
      </c>
      <c r="J383" s="643">
        <v>0</v>
      </c>
      <c r="K383" s="578">
        <f t="shared" si="25"/>
        <v>0</v>
      </c>
      <c r="L383" s="579">
        <f t="shared" si="26"/>
        <v>0</v>
      </c>
      <c r="M383" s="580">
        <f t="shared" si="27"/>
        <v>6579170</v>
      </c>
      <c r="N383" s="638"/>
      <c r="O383" s="638"/>
      <c r="P383" s="639" t="s">
        <v>483</v>
      </c>
      <c r="Q383" s="639" t="s">
        <v>336</v>
      </c>
      <c r="R383" s="639" t="s">
        <v>73</v>
      </c>
      <c r="S383" s="639" t="s">
        <v>213</v>
      </c>
    </row>
    <row r="384" spans="1:19" s="34" customFormat="1" ht="20.25" customHeight="1">
      <c r="A384" s="639" t="s">
        <v>436</v>
      </c>
      <c r="B384" s="638" t="s">
        <v>1429</v>
      </c>
      <c r="C384" s="639" t="s">
        <v>371</v>
      </c>
      <c r="D384" s="640" t="s">
        <v>495</v>
      </c>
      <c r="E384" s="1105" t="s">
        <v>495</v>
      </c>
      <c r="F384" s="639" t="s">
        <v>421</v>
      </c>
      <c r="G384" s="638"/>
      <c r="H384" s="1110">
        <v>458</v>
      </c>
      <c r="I384" s="705">
        <v>70010</v>
      </c>
      <c r="J384" s="643">
        <v>0</v>
      </c>
      <c r="K384" s="578">
        <f t="shared" si="25"/>
        <v>0</v>
      </c>
      <c r="L384" s="579">
        <f t="shared" si="26"/>
        <v>0</v>
      </c>
      <c r="M384" s="580">
        <f t="shared" si="27"/>
        <v>32064580</v>
      </c>
      <c r="N384" s="638"/>
      <c r="O384" s="638"/>
      <c r="P384" s="639" t="s">
        <v>483</v>
      </c>
      <c r="Q384" s="639" t="s">
        <v>276</v>
      </c>
      <c r="R384" s="639" t="s">
        <v>73</v>
      </c>
      <c r="S384" s="639" t="s">
        <v>213</v>
      </c>
    </row>
    <row r="385" spans="1:20" s="34" customFormat="1" ht="20.25" customHeight="1">
      <c r="A385" s="639" t="s">
        <v>436</v>
      </c>
      <c r="B385" s="638" t="s">
        <v>1429</v>
      </c>
      <c r="C385" s="639" t="s">
        <v>371</v>
      </c>
      <c r="D385" s="640" t="s">
        <v>495</v>
      </c>
      <c r="E385" s="1105" t="s">
        <v>495</v>
      </c>
      <c r="F385" s="639" t="s">
        <v>649</v>
      </c>
      <c r="G385" s="638"/>
      <c r="H385" s="1110">
        <v>916</v>
      </c>
      <c r="I385" s="705">
        <v>88000</v>
      </c>
      <c r="J385" s="643">
        <v>14.7</v>
      </c>
      <c r="K385" s="578">
        <f t="shared" si="25"/>
        <v>13465.199999999999</v>
      </c>
      <c r="L385" s="579">
        <f t="shared" si="26"/>
        <v>13.465199999999999</v>
      </c>
      <c r="M385" s="580">
        <f t="shared" si="27"/>
        <v>80608000</v>
      </c>
      <c r="N385" s="638"/>
      <c r="O385" s="638"/>
      <c r="P385" s="639" t="s">
        <v>483</v>
      </c>
      <c r="Q385" s="639" t="s">
        <v>357</v>
      </c>
      <c r="R385" s="639" t="s">
        <v>60</v>
      </c>
      <c r="S385" s="639" t="s">
        <v>213</v>
      </c>
    </row>
    <row r="386" spans="1:20" s="34" customFormat="1" ht="20.25" customHeight="1">
      <c r="A386" s="639" t="s">
        <v>436</v>
      </c>
      <c r="B386" s="638" t="s">
        <v>1429</v>
      </c>
      <c r="C386" s="639" t="s">
        <v>371</v>
      </c>
      <c r="D386" s="640" t="s">
        <v>495</v>
      </c>
      <c r="E386" s="1105" t="s">
        <v>495</v>
      </c>
      <c r="F386" s="639" t="s">
        <v>239</v>
      </c>
      <c r="G386" s="638"/>
      <c r="H386" s="1110">
        <v>458</v>
      </c>
      <c r="I386" s="705">
        <v>29000</v>
      </c>
      <c r="J386" s="643">
        <v>0</v>
      </c>
      <c r="K386" s="578">
        <f t="shared" si="25"/>
        <v>0</v>
      </c>
      <c r="L386" s="579">
        <f t="shared" si="26"/>
        <v>0</v>
      </c>
      <c r="M386" s="580">
        <f t="shared" si="27"/>
        <v>13282000</v>
      </c>
      <c r="N386" s="638"/>
      <c r="O386" s="638"/>
      <c r="P386" s="639" t="s">
        <v>483</v>
      </c>
      <c r="Q386" s="639" t="s">
        <v>360</v>
      </c>
      <c r="R386" s="639" t="s">
        <v>73</v>
      </c>
      <c r="S386" s="639" t="s">
        <v>213</v>
      </c>
    </row>
    <row r="387" spans="1:20" s="34" customFormat="1" ht="20.25" customHeight="1">
      <c r="A387" s="639" t="s">
        <v>436</v>
      </c>
      <c r="B387" s="638" t="s">
        <v>1429</v>
      </c>
      <c r="C387" s="639" t="s">
        <v>371</v>
      </c>
      <c r="D387" s="640" t="s">
        <v>495</v>
      </c>
      <c r="E387" s="1105" t="s">
        <v>495</v>
      </c>
      <c r="F387" s="639" t="s">
        <v>82</v>
      </c>
      <c r="G387" s="638"/>
      <c r="H387" s="1110">
        <v>458</v>
      </c>
      <c r="I387" s="705">
        <v>12607</v>
      </c>
      <c r="J387" s="643">
        <v>0</v>
      </c>
      <c r="K387" s="578">
        <f t="shared" si="25"/>
        <v>0</v>
      </c>
      <c r="L387" s="579">
        <f t="shared" si="26"/>
        <v>0</v>
      </c>
      <c r="M387" s="580">
        <f t="shared" si="27"/>
        <v>5774006</v>
      </c>
      <c r="N387" s="638"/>
      <c r="O387" s="638"/>
      <c r="P387" s="639" t="s">
        <v>483</v>
      </c>
      <c r="Q387" s="639" t="s">
        <v>336</v>
      </c>
      <c r="R387" s="639" t="s">
        <v>73</v>
      </c>
      <c r="S387" s="639" t="s">
        <v>213</v>
      </c>
    </row>
    <row r="388" spans="1:20" s="34" customFormat="1" ht="20.25" customHeight="1">
      <c r="A388" s="639" t="s">
        <v>436</v>
      </c>
      <c r="B388" s="638" t="s">
        <v>1429</v>
      </c>
      <c r="C388" s="639" t="s">
        <v>371</v>
      </c>
      <c r="D388" s="640" t="s">
        <v>495</v>
      </c>
      <c r="E388" s="1105" t="s">
        <v>495</v>
      </c>
      <c r="F388" s="639" t="s">
        <v>1115</v>
      </c>
      <c r="G388" s="638"/>
      <c r="H388" s="1110">
        <v>458</v>
      </c>
      <c r="I388" s="705">
        <v>7630</v>
      </c>
      <c r="J388" s="643">
        <v>0</v>
      </c>
      <c r="K388" s="578">
        <f t="shared" si="25"/>
        <v>0</v>
      </c>
      <c r="L388" s="579">
        <f t="shared" si="26"/>
        <v>0</v>
      </c>
      <c r="M388" s="580">
        <f t="shared" si="27"/>
        <v>3494540</v>
      </c>
      <c r="N388" s="638"/>
      <c r="O388" s="638"/>
      <c r="P388" s="639" t="s">
        <v>483</v>
      </c>
      <c r="Q388" s="639" t="s">
        <v>336</v>
      </c>
      <c r="R388" s="639" t="s">
        <v>73</v>
      </c>
      <c r="S388" s="639" t="s">
        <v>213</v>
      </c>
    </row>
    <row r="389" spans="1:20" s="34" customFormat="1" ht="20.25" customHeight="1">
      <c r="A389" s="639" t="s">
        <v>436</v>
      </c>
      <c r="B389" s="638" t="s">
        <v>1429</v>
      </c>
      <c r="C389" s="639" t="s">
        <v>371</v>
      </c>
      <c r="D389" s="640" t="s">
        <v>495</v>
      </c>
      <c r="E389" s="1105" t="s">
        <v>495</v>
      </c>
      <c r="F389" s="639" t="s">
        <v>275</v>
      </c>
      <c r="G389" s="638"/>
      <c r="H389" s="1110">
        <v>458</v>
      </c>
      <c r="I389" s="705">
        <v>67412</v>
      </c>
      <c r="J389" s="643">
        <v>0</v>
      </c>
      <c r="K389" s="578">
        <f t="shared" si="25"/>
        <v>0</v>
      </c>
      <c r="L389" s="579">
        <f t="shared" si="26"/>
        <v>0</v>
      </c>
      <c r="M389" s="580">
        <f t="shared" si="27"/>
        <v>30874696</v>
      </c>
      <c r="N389" s="638"/>
      <c r="O389" s="638"/>
      <c r="P389" s="639" t="s">
        <v>483</v>
      </c>
      <c r="Q389" s="639" t="s">
        <v>276</v>
      </c>
      <c r="R389" s="639" t="s">
        <v>73</v>
      </c>
      <c r="S389" s="639" t="s">
        <v>213</v>
      </c>
    </row>
    <row r="390" spans="1:20" s="34" customFormat="1" ht="20.25" customHeight="1">
      <c r="A390" s="639" t="s">
        <v>436</v>
      </c>
      <c r="B390" s="638" t="s">
        <v>1429</v>
      </c>
      <c r="C390" s="639" t="s">
        <v>371</v>
      </c>
      <c r="D390" s="640" t="s">
        <v>495</v>
      </c>
      <c r="E390" s="1105" t="s">
        <v>495</v>
      </c>
      <c r="F390" s="639" t="s">
        <v>164</v>
      </c>
      <c r="G390" s="638"/>
      <c r="H390" s="1110">
        <v>458</v>
      </c>
      <c r="I390" s="705">
        <v>17000</v>
      </c>
      <c r="J390" s="643">
        <v>0</v>
      </c>
      <c r="K390" s="578">
        <f t="shared" si="25"/>
        <v>0</v>
      </c>
      <c r="L390" s="579">
        <f t="shared" si="26"/>
        <v>0</v>
      </c>
      <c r="M390" s="580">
        <f t="shared" si="27"/>
        <v>7786000</v>
      </c>
      <c r="N390" s="638"/>
      <c r="O390" s="638"/>
      <c r="P390" s="639" t="s">
        <v>483</v>
      </c>
      <c r="Q390" s="639" t="s">
        <v>360</v>
      </c>
      <c r="R390" s="639" t="s">
        <v>73</v>
      </c>
      <c r="S390" s="639" t="s">
        <v>213</v>
      </c>
    </row>
    <row r="391" spans="1:20" s="34" customFormat="1" ht="20.25" customHeight="1">
      <c r="A391" s="639" t="s">
        <v>436</v>
      </c>
      <c r="B391" s="638" t="s">
        <v>1429</v>
      </c>
      <c r="C391" s="639" t="s">
        <v>371</v>
      </c>
      <c r="D391" s="640" t="s">
        <v>495</v>
      </c>
      <c r="E391" s="1105" t="s">
        <v>495</v>
      </c>
      <c r="F391" s="639" t="s">
        <v>431</v>
      </c>
      <c r="G391" s="638"/>
      <c r="H391" s="1110">
        <v>59</v>
      </c>
      <c r="I391" s="705">
        <v>45865</v>
      </c>
      <c r="J391" s="643">
        <v>0</v>
      </c>
      <c r="K391" s="578">
        <f t="shared" si="25"/>
        <v>0</v>
      </c>
      <c r="L391" s="579">
        <f t="shared" si="26"/>
        <v>0</v>
      </c>
      <c r="M391" s="580">
        <f t="shared" si="27"/>
        <v>2706035</v>
      </c>
      <c r="N391" s="638"/>
      <c r="O391" s="638"/>
      <c r="P391" s="639" t="s">
        <v>483</v>
      </c>
      <c r="Q391" s="639" t="s">
        <v>278</v>
      </c>
      <c r="R391" s="639" t="s">
        <v>73</v>
      </c>
      <c r="S391" s="639" t="s">
        <v>213</v>
      </c>
    </row>
    <row r="392" spans="1:20" s="34" customFormat="1" ht="20.25" customHeight="1">
      <c r="A392" s="639" t="s">
        <v>113</v>
      </c>
      <c r="B392" s="638" t="s">
        <v>1130</v>
      </c>
      <c r="C392" s="639" t="s">
        <v>365</v>
      </c>
      <c r="D392" s="640" t="s">
        <v>495</v>
      </c>
      <c r="E392" s="1105" t="s">
        <v>495</v>
      </c>
      <c r="F392" s="639" t="s">
        <v>454</v>
      </c>
      <c r="G392" s="638"/>
      <c r="H392" s="1110">
        <v>2590</v>
      </c>
      <c r="I392" s="705">
        <v>80000</v>
      </c>
      <c r="J392" s="643">
        <v>37.5</v>
      </c>
      <c r="K392" s="578">
        <f t="shared" si="25"/>
        <v>97125</v>
      </c>
      <c r="L392" s="579">
        <f t="shared" si="26"/>
        <v>97.125</v>
      </c>
      <c r="M392" s="580">
        <f t="shared" si="27"/>
        <v>207200000</v>
      </c>
      <c r="N392" s="638"/>
      <c r="O392" s="638"/>
      <c r="P392" s="639" t="s">
        <v>269</v>
      </c>
      <c r="Q392" s="639" t="s">
        <v>370</v>
      </c>
      <c r="R392" s="639" t="s">
        <v>68</v>
      </c>
      <c r="S392" s="639" t="s">
        <v>152</v>
      </c>
      <c r="T392" s="89"/>
    </row>
    <row r="393" spans="1:20" s="34" customFormat="1" ht="20.25" customHeight="1">
      <c r="A393" s="639" t="s">
        <v>113</v>
      </c>
      <c r="B393" s="638" t="s">
        <v>4124</v>
      </c>
      <c r="C393" s="639" t="s">
        <v>365</v>
      </c>
      <c r="D393" s="640" t="s">
        <v>495</v>
      </c>
      <c r="E393" s="1105" t="s">
        <v>495</v>
      </c>
      <c r="F393" s="639" t="s">
        <v>71</v>
      </c>
      <c r="G393" s="638"/>
      <c r="H393" s="1110">
        <v>1430</v>
      </c>
      <c r="I393" s="705">
        <v>36951</v>
      </c>
      <c r="J393" s="643">
        <v>0</v>
      </c>
      <c r="K393" s="578">
        <f t="shared" si="25"/>
        <v>0</v>
      </c>
      <c r="L393" s="579">
        <f t="shared" si="26"/>
        <v>0</v>
      </c>
      <c r="M393" s="580">
        <f t="shared" si="27"/>
        <v>52839930</v>
      </c>
      <c r="N393" s="638"/>
      <c r="O393" s="638"/>
      <c r="P393" s="639" t="s">
        <v>269</v>
      </c>
      <c r="Q393" s="639" t="s">
        <v>878</v>
      </c>
      <c r="R393" s="639" t="s">
        <v>73</v>
      </c>
      <c r="S393" s="639" t="s">
        <v>152</v>
      </c>
      <c r="T393" s="89"/>
    </row>
    <row r="394" spans="1:20" s="34" customFormat="1" ht="20.25" customHeight="1">
      <c r="A394" s="639" t="s">
        <v>113</v>
      </c>
      <c r="B394" s="638" t="s">
        <v>4124</v>
      </c>
      <c r="C394" s="639" t="s">
        <v>365</v>
      </c>
      <c r="D394" s="640" t="s">
        <v>495</v>
      </c>
      <c r="E394" s="1105" t="s">
        <v>495</v>
      </c>
      <c r="F394" s="639" t="s">
        <v>75</v>
      </c>
      <c r="G394" s="638"/>
      <c r="H394" s="1110">
        <v>715</v>
      </c>
      <c r="I394" s="705">
        <v>38801</v>
      </c>
      <c r="J394" s="643">
        <v>0</v>
      </c>
      <c r="K394" s="578">
        <f t="shared" si="25"/>
        <v>0</v>
      </c>
      <c r="L394" s="579">
        <f t="shared" si="26"/>
        <v>0</v>
      </c>
      <c r="M394" s="580">
        <f t="shared" si="27"/>
        <v>27742715</v>
      </c>
      <c r="N394" s="638"/>
      <c r="O394" s="638"/>
      <c r="P394" s="639" t="s">
        <v>269</v>
      </c>
      <c r="Q394" s="639" t="s">
        <v>272</v>
      </c>
      <c r="R394" s="639" t="s">
        <v>73</v>
      </c>
      <c r="S394" s="639" t="s">
        <v>152</v>
      </c>
      <c r="T394" s="89"/>
    </row>
    <row r="395" spans="1:20" s="34" customFormat="1" ht="20.25" customHeight="1">
      <c r="A395" s="639" t="s">
        <v>113</v>
      </c>
      <c r="B395" s="638" t="s">
        <v>4124</v>
      </c>
      <c r="C395" s="639" t="s">
        <v>365</v>
      </c>
      <c r="D395" s="640" t="s">
        <v>495</v>
      </c>
      <c r="E395" s="1105" t="s">
        <v>495</v>
      </c>
      <c r="F395" s="639" t="s">
        <v>83</v>
      </c>
      <c r="G395" s="638"/>
      <c r="H395" s="1110">
        <v>715</v>
      </c>
      <c r="I395" s="705">
        <v>9112</v>
      </c>
      <c r="J395" s="643">
        <v>0</v>
      </c>
      <c r="K395" s="578">
        <f t="shared" si="25"/>
        <v>0</v>
      </c>
      <c r="L395" s="579">
        <f t="shared" si="26"/>
        <v>0</v>
      </c>
      <c r="M395" s="580">
        <f t="shared" si="27"/>
        <v>6515080</v>
      </c>
      <c r="N395" s="638"/>
      <c r="O395" s="638"/>
      <c r="P395" s="639" t="s">
        <v>269</v>
      </c>
      <c r="Q395" s="639" t="s">
        <v>336</v>
      </c>
      <c r="R395" s="639" t="s">
        <v>73</v>
      </c>
      <c r="S395" s="639" t="s">
        <v>152</v>
      </c>
      <c r="T395" s="89"/>
    </row>
    <row r="396" spans="1:20" s="34" customFormat="1" ht="20.25" customHeight="1">
      <c r="A396" s="639" t="s">
        <v>113</v>
      </c>
      <c r="B396" s="638" t="s">
        <v>4124</v>
      </c>
      <c r="C396" s="639" t="s">
        <v>365</v>
      </c>
      <c r="D396" s="640" t="s">
        <v>495</v>
      </c>
      <c r="E396" s="1105" t="s">
        <v>495</v>
      </c>
      <c r="F396" s="639" t="s">
        <v>391</v>
      </c>
      <c r="G396" s="638"/>
      <c r="H396" s="1110">
        <v>2860</v>
      </c>
      <c r="I396" s="705">
        <v>7290</v>
      </c>
      <c r="J396" s="643">
        <v>0</v>
      </c>
      <c r="K396" s="578">
        <f t="shared" si="25"/>
        <v>0</v>
      </c>
      <c r="L396" s="579">
        <f t="shared" si="26"/>
        <v>0</v>
      </c>
      <c r="M396" s="580">
        <f t="shared" si="27"/>
        <v>20849400</v>
      </c>
      <c r="N396" s="638"/>
      <c r="O396" s="638"/>
      <c r="P396" s="639" t="s">
        <v>269</v>
      </c>
      <c r="Q396" s="639" t="s">
        <v>336</v>
      </c>
      <c r="R396" s="639" t="s">
        <v>73</v>
      </c>
      <c r="S396" s="639" t="s">
        <v>152</v>
      </c>
      <c r="T396" s="89"/>
    </row>
    <row r="397" spans="1:20" s="34" customFormat="1" ht="20.25" customHeight="1">
      <c r="A397" s="639" t="s">
        <v>113</v>
      </c>
      <c r="B397" s="638" t="s">
        <v>4124</v>
      </c>
      <c r="C397" s="639" t="s">
        <v>365</v>
      </c>
      <c r="D397" s="640" t="s">
        <v>495</v>
      </c>
      <c r="E397" s="1105" t="s">
        <v>495</v>
      </c>
      <c r="F397" s="639" t="s">
        <v>390</v>
      </c>
      <c r="G397" s="638"/>
      <c r="H397" s="1110">
        <v>715</v>
      </c>
      <c r="I397" s="705">
        <v>7845</v>
      </c>
      <c r="J397" s="643">
        <v>0</v>
      </c>
      <c r="K397" s="578">
        <f t="shared" si="25"/>
        <v>0</v>
      </c>
      <c r="L397" s="579">
        <f t="shared" si="26"/>
        <v>0</v>
      </c>
      <c r="M397" s="580">
        <f t="shared" si="27"/>
        <v>5609175</v>
      </c>
      <c r="N397" s="638"/>
      <c r="O397" s="638"/>
      <c r="P397" s="639" t="s">
        <v>269</v>
      </c>
      <c r="Q397" s="639" t="s">
        <v>336</v>
      </c>
      <c r="R397" s="639" t="s">
        <v>73</v>
      </c>
      <c r="S397" s="639" t="s">
        <v>152</v>
      </c>
      <c r="T397" s="89"/>
    </row>
    <row r="398" spans="1:20" s="34" customFormat="1" ht="20.25" customHeight="1">
      <c r="A398" s="639" t="s">
        <v>113</v>
      </c>
      <c r="B398" s="638" t="s">
        <v>4278</v>
      </c>
      <c r="C398" s="639" t="s">
        <v>365</v>
      </c>
      <c r="D398" s="640" t="s">
        <v>824</v>
      </c>
      <c r="E398" s="1105" t="s">
        <v>952</v>
      </c>
      <c r="F398" s="639" t="s">
        <v>391</v>
      </c>
      <c r="G398" s="638"/>
      <c r="H398" s="1110">
        <v>2860</v>
      </c>
      <c r="I398" s="705">
        <v>7290</v>
      </c>
      <c r="J398" s="643">
        <v>0</v>
      </c>
      <c r="K398" s="578">
        <f t="shared" si="25"/>
        <v>0</v>
      </c>
      <c r="L398" s="579">
        <f t="shared" si="26"/>
        <v>0</v>
      </c>
      <c r="M398" s="580">
        <f t="shared" si="27"/>
        <v>20849400</v>
      </c>
      <c r="N398" s="638"/>
      <c r="O398" s="638"/>
      <c r="P398" s="639" t="s">
        <v>269</v>
      </c>
      <c r="Q398" s="639" t="s">
        <v>336</v>
      </c>
      <c r="R398" s="639" t="s">
        <v>73</v>
      </c>
      <c r="S398" s="639" t="s">
        <v>152</v>
      </c>
      <c r="T398" s="89"/>
    </row>
    <row r="399" spans="1:20" s="34" customFormat="1" ht="20.25" customHeight="1">
      <c r="A399" s="639" t="s">
        <v>113</v>
      </c>
      <c r="B399" s="638" t="s">
        <v>4125</v>
      </c>
      <c r="C399" s="639" t="s">
        <v>365</v>
      </c>
      <c r="D399" s="640" t="s">
        <v>824</v>
      </c>
      <c r="E399" s="1105" t="s">
        <v>952</v>
      </c>
      <c r="F399" s="639" t="s">
        <v>390</v>
      </c>
      <c r="G399" s="638"/>
      <c r="H399" s="1110">
        <v>715</v>
      </c>
      <c r="I399" s="705">
        <v>7845</v>
      </c>
      <c r="J399" s="643">
        <v>0</v>
      </c>
      <c r="K399" s="578">
        <f t="shared" si="25"/>
        <v>0</v>
      </c>
      <c r="L399" s="579">
        <f t="shared" si="26"/>
        <v>0</v>
      </c>
      <c r="M399" s="580">
        <f t="shared" si="27"/>
        <v>5609175</v>
      </c>
      <c r="N399" s="638"/>
      <c r="O399" s="638"/>
      <c r="P399" s="639" t="s">
        <v>269</v>
      </c>
      <c r="Q399" s="639" t="s">
        <v>336</v>
      </c>
      <c r="R399" s="639" t="s">
        <v>73</v>
      </c>
      <c r="S399" s="639" t="s">
        <v>152</v>
      </c>
      <c r="T399" s="89"/>
    </row>
    <row r="400" spans="1:20" s="34" customFormat="1" ht="20.25" customHeight="1">
      <c r="A400" s="639" t="s">
        <v>113</v>
      </c>
      <c r="B400" s="638" t="s">
        <v>4124</v>
      </c>
      <c r="C400" s="639" t="s">
        <v>365</v>
      </c>
      <c r="D400" s="640" t="s">
        <v>495</v>
      </c>
      <c r="E400" s="1105" t="s">
        <v>495</v>
      </c>
      <c r="F400" s="639" t="s">
        <v>350</v>
      </c>
      <c r="G400" s="638"/>
      <c r="H400" s="1110">
        <v>465</v>
      </c>
      <c r="I400" s="705">
        <v>18900</v>
      </c>
      <c r="J400" s="643">
        <v>0</v>
      </c>
      <c r="K400" s="578">
        <f t="shared" si="25"/>
        <v>0</v>
      </c>
      <c r="L400" s="579">
        <f t="shared" si="26"/>
        <v>0</v>
      </c>
      <c r="M400" s="580">
        <f t="shared" si="27"/>
        <v>8788500</v>
      </c>
      <c r="N400" s="638"/>
      <c r="O400" s="638"/>
      <c r="P400" s="639" t="s">
        <v>269</v>
      </c>
      <c r="Q400" s="639" t="s">
        <v>336</v>
      </c>
      <c r="R400" s="639" t="s">
        <v>73</v>
      </c>
      <c r="S400" s="639" t="s">
        <v>152</v>
      </c>
      <c r="T400" s="89"/>
    </row>
    <row r="401" spans="1:20" s="34" customFormat="1" ht="20.25" customHeight="1">
      <c r="A401" s="639" t="s">
        <v>113</v>
      </c>
      <c r="B401" s="638" t="s">
        <v>4125</v>
      </c>
      <c r="C401" s="639" t="s">
        <v>365</v>
      </c>
      <c r="D401" s="640" t="s">
        <v>495</v>
      </c>
      <c r="E401" s="1105" t="s">
        <v>495</v>
      </c>
      <c r="F401" s="639" t="s">
        <v>350</v>
      </c>
      <c r="G401" s="638"/>
      <c r="H401" s="1110">
        <v>465</v>
      </c>
      <c r="I401" s="705">
        <v>18900</v>
      </c>
      <c r="J401" s="643">
        <v>0</v>
      </c>
      <c r="K401" s="578">
        <f t="shared" si="25"/>
        <v>0</v>
      </c>
      <c r="L401" s="579">
        <f t="shared" si="26"/>
        <v>0</v>
      </c>
      <c r="M401" s="580">
        <f t="shared" si="27"/>
        <v>8788500</v>
      </c>
      <c r="N401" s="638"/>
      <c r="O401" s="638"/>
      <c r="P401" s="639" t="s">
        <v>269</v>
      </c>
      <c r="Q401" s="639" t="s">
        <v>336</v>
      </c>
      <c r="R401" s="639" t="s">
        <v>73</v>
      </c>
      <c r="S401" s="639" t="s">
        <v>152</v>
      </c>
      <c r="T401" s="89"/>
    </row>
    <row r="402" spans="1:20" s="122" customFormat="1" ht="20.25" customHeight="1">
      <c r="A402" s="639" t="s">
        <v>735</v>
      </c>
      <c r="B402" s="638" t="s">
        <v>3729</v>
      </c>
      <c r="C402" s="639" t="s">
        <v>2168</v>
      </c>
      <c r="D402" s="640" t="s">
        <v>495</v>
      </c>
      <c r="E402" s="1105" t="s">
        <v>495</v>
      </c>
      <c r="F402" s="639" t="s">
        <v>3529</v>
      </c>
      <c r="G402" s="638"/>
      <c r="H402" s="1110">
        <v>468</v>
      </c>
      <c r="I402" s="705">
        <v>157944</v>
      </c>
      <c r="J402" s="643">
        <v>27</v>
      </c>
      <c r="K402" s="578">
        <f t="shared" si="25"/>
        <v>12636</v>
      </c>
      <c r="L402" s="579">
        <f t="shared" si="26"/>
        <v>12.635999999999999</v>
      </c>
      <c r="M402" s="580">
        <f t="shared" si="27"/>
        <v>73917792</v>
      </c>
      <c r="N402" s="638"/>
      <c r="O402" s="638"/>
      <c r="P402" s="639" t="s">
        <v>3864</v>
      </c>
      <c r="Q402" s="639" t="s">
        <v>343</v>
      </c>
      <c r="R402" s="639" t="s">
        <v>60</v>
      </c>
      <c r="S402" s="639" t="s">
        <v>109</v>
      </c>
      <c r="T402" s="122" t="s">
        <v>1576</v>
      </c>
    </row>
    <row r="403" spans="1:20" s="16" customFormat="1" ht="20.25" customHeight="1">
      <c r="A403" s="639" t="s">
        <v>735</v>
      </c>
      <c r="B403" s="638" t="s">
        <v>3729</v>
      </c>
      <c r="C403" s="639" t="s">
        <v>2168</v>
      </c>
      <c r="D403" s="640" t="s">
        <v>495</v>
      </c>
      <c r="E403" s="1105" t="s">
        <v>495</v>
      </c>
      <c r="F403" s="639" t="s">
        <v>609</v>
      </c>
      <c r="G403" s="638"/>
      <c r="H403" s="1110">
        <v>330</v>
      </c>
      <c r="I403" s="705">
        <v>130011</v>
      </c>
      <c r="J403" s="643">
        <v>20</v>
      </c>
      <c r="K403" s="578">
        <f t="shared" si="25"/>
        <v>6600</v>
      </c>
      <c r="L403" s="579">
        <f t="shared" si="26"/>
        <v>6.6</v>
      </c>
      <c r="M403" s="580">
        <f t="shared" si="27"/>
        <v>42903630</v>
      </c>
      <c r="N403" s="638"/>
      <c r="O403" s="638"/>
      <c r="P403" s="639" t="s">
        <v>3864</v>
      </c>
      <c r="Q403" s="639" t="s">
        <v>370</v>
      </c>
      <c r="R403" s="639" t="s">
        <v>60</v>
      </c>
      <c r="S403" s="639" t="s">
        <v>109</v>
      </c>
    </row>
    <row r="404" spans="1:20" s="16" customFormat="1" ht="20.25" customHeight="1">
      <c r="A404" s="639" t="s">
        <v>770</v>
      </c>
      <c r="B404" s="638" t="s">
        <v>3388</v>
      </c>
      <c r="C404" s="639" t="s">
        <v>515</v>
      </c>
      <c r="D404" s="640" t="s">
        <v>495</v>
      </c>
      <c r="E404" s="1105" t="s">
        <v>495</v>
      </c>
      <c r="F404" s="639" t="s">
        <v>524</v>
      </c>
      <c r="G404" s="638"/>
      <c r="H404" s="1110">
        <v>357</v>
      </c>
      <c r="I404" s="705">
        <v>121242</v>
      </c>
      <c r="J404" s="643">
        <v>42</v>
      </c>
      <c r="K404" s="578">
        <f t="shared" si="25"/>
        <v>14994</v>
      </c>
      <c r="L404" s="579">
        <f t="shared" si="26"/>
        <v>14.994</v>
      </c>
      <c r="M404" s="580">
        <f t="shared" si="27"/>
        <v>43283394</v>
      </c>
      <c r="N404" s="638"/>
      <c r="O404" s="638"/>
      <c r="P404" s="639" t="s">
        <v>761</v>
      </c>
      <c r="Q404" s="639" t="s">
        <v>327</v>
      </c>
      <c r="R404" s="639" t="s">
        <v>68</v>
      </c>
      <c r="S404" s="639" t="s">
        <v>40</v>
      </c>
    </row>
    <row r="405" spans="1:20" s="16" customFormat="1" ht="20.25" customHeight="1">
      <c r="A405" s="639" t="s">
        <v>770</v>
      </c>
      <c r="B405" s="638" t="s">
        <v>3388</v>
      </c>
      <c r="C405" s="639" t="s">
        <v>515</v>
      </c>
      <c r="D405" s="640" t="s">
        <v>495</v>
      </c>
      <c r="E405" s="1105" t="s">
        <v>495</v>
      </c>
      <c r="F405" s="639" t="s">
        <v>67</v>
      </c>
      <c r="G405" s="638"/>
      <c r="H405" s="1110">
        <v>357</v>
      </c>
      <c r="I405" s="705">
        <v>94000</v>
      </c>
      <c r="J405" s="643">
        <v>41</v>
      </c>
      <c r="K405" s="578">
        <f t="shared" si="25"/>
        <v>14637</v>
      </c>
      <c r="L405" s="579">
        <f t="shared" si="26"/>
        <v>14.637</v>
      </c>
      <c r="M405" s="580">
        <f t="shared" si="27"/>
        <v>33558000</v>
      </c>
      <c r="N405" s="638"/>
      <c r="O405" s="638"/>
      <c r="P405" s="639" t="s">
        <v>761</v>
      </c>
      <c r="Q405" s="639" t="s">
        <v>403</v>
      </c>
      <c r="R405" s="639" t="s">
        <v>68</v>
      </c>
      <c r="S405" s="639" t="s">
        <v>40</v>
      </c>
    </row>
    <row r="406" spans="1:20" s="16" customFormat="1" ht="20.25" customHeight="1">
      <c r="A406" s="639" t="s">
        <v>770</v>
      </c>
      <c r="B406" s="638" t="s">
        <v>3388</v>
      </c>
      <c r="C406" s="639" t="s">
        <v>515</v>
      </c>
      <c r="D406" s="640" t="s">
        <v>495</v>
      </c>
      <c r="E406" s="1105" t="s">
        <v>495</v>
      </c>
      <c r="F406" s="639" t="s">
        <v>1391</v>
      </c>
      <c r="G406" s="638"/>
      <c r="H406" s="1110">
        <v>357</v>
      </c>
      <c r="I406" s="705">
        <v>44838</v>
      </c>
      <c r="J406" s="643">
        <v>16</v>
      </c>
      <c r="K406" s="578">
        <f t="shared" si="25"/>
        <v>5712</v>
      </c>
      <c r="L406" s="579">
        <f t="shared" si="26"/>
        <v>5.7119999999999997</v>
      </c>
      <c r="M406" s="580">
        <f t="shared" si="27"/>
        <v>16007166</v>
      </c>
      <c r="N406" s="638"/>
      <c r="O406" s="638"/>
      <c r="P406" s="639" t="s">
        <v>761</v>
      </c>
      <c r="Q406" s="639" t="s">
        <v>270</v>
      </c>
      <c r="R406" s="639" t="s">
        <v>68</v>
      </c>
      <c r="S406" s="639" t="s">
        <v>40</v>
      </c>
    </row>
    <row r="407" spans="1:20" s="16" customFormat="1" ht="20.25" customHeight="1">
      <c r="A407" s="639" t="s">
        <v>770</v>
      </c>
      <c r="B407" s="638" t="s">
        <v>3388</v>
      </c>
      <c r="C407" s="639" t="s">
        <v>515</v>
      </c>
      <c r="D407" s="640" t="s">
        <v>495</v>
      </c>
      <c r="E407" s="1105" t="s">
        <v>495</v>
      </c>
      <c r="F407" s="639" t="s">
        <v>1219</v>
      </c>
      <c r="G407" s="638"/>
      <c r="H407" s="1110">
        <v>357</v>
      </c>
      <c r="I407" s="705">
        <v>30714</v>
      </c>
      <c r="J407" s="643">
        <v>14</v>
      </c>
      <c r="K407" s="578">
        <f t="shared" si="25"/>
        <v>4998</v>
      </c>
      <c r="L407" s="579">
        <f t="shared" si="26"/>
        <v>4.9980000000000002</v>
      </c>
      <c r="M407" s="580">
        <f t="shared" si="27"/>
        <v>10964898</v>
      </c>
      <c r="N407" s="638"/>
      <c r="O407" s="638"/>
      <c r="P407" s="639" t="s">
        <v>761</v>
      </c>
      <c r="Q407" s="639" t="s">
        <v>270</v>
      </c>
      <c r="R407" s="639" t="s">
        <v>68</v>
      </c>
      <c r="S407" s="639" t="s">
        <v>40</v>
      </c>
    </row>
    <row r="408" spans="1:20" s="34" customFormat="1" ht="20.25" customHeight="1">
      <c r="A408" s="639" t="s">
        <v>351</v>
      </c>
      <c r="B408" s="638" t="s">
        <v>2936</v>
      </c>
      <c r="C408" s="639" t="s">
        <v>352</v>
      </c>
      <c r="D408" s="640" t="s">
        <v>495</v>
      </c>
      <c r="E408" s="1105" t="s">
        <v>495</v>
      </c>
      <c r="F408" s="639" t="s">
        <v>427</v>
      </c>
      <c r="G408" s="638"/>
      <c r="H408" s="1110">
        <v>711</v>
      </c>
      <c r="I408" s="705">
        <v>170714</v>
      </c>
      <c r="J408" s="643">
        <v>42.3</v>
      </c>
      <c r="K408" s="578">
        <f t="shared" si="25"/>
        <v>30075.3</v>
      </c>
      <c r="L408" s="579">
        <f t="shared" si="26"/>
        <v>30.075299999999999</v>
      </c>
      <c r="M408" s="580">
        <f t="shared" si="27"/>
        <v>121377654</v>
      </c>
      <c r="N408" s="638"/>
      <c r="O408" s="638"/>
      <c r="P408" s="639" t="s">
        <v>761</v>
      </c>
      <c r="Q408" s="639" t="s">
        <v>327</v>
      </c>
      <c r="R408" s="639" t="s">
        <v>60</v>
      </c>
      <c r="S408" s="639" t="s">
        <v>152</v>
      </c>
    </row>
    <row r="409" spans="1:20" s="34" customFormat="1" ht="20.25" customHeight="1">
      <c r="A409" s="639" t="s">
        <v>351</v>
      </c>
      <c r="B409" s="638" t="s">
        <v>2918</v>
      </c>
      <c r="C409" s="639" t="s">
        <v>352</v>
      </c>
      <c r="D409" s="640" t="s">
        <v>495</v>
      </c>
      <c r="E409" s="1105" t="s">
        <v>495</v>
      </c>
      <c r="F409" s="639" t="s">
        <v>393</v>
      </c>
      <c r="G409" s="638"/>
      <c r="H409" s="1110">
        <v>685</v>
      </c>
      <c r="I409" s="705">
        <v>5800</v>
      </c>
      <c r="J409" s="643">
        <v>0</v>
      </c>
      <c r="K409" s="578">
        <f t="shared" si="25"/>
        <v>0</v>
      </c>
      <c r="L409" s="579">
        <f t="shared" si="26"/>
        <v>0</v>
      </c>
      <c r="M409" s="580">
        <f t="shared" si="27"/>
        <v>3973000</v>
      </c>
      <c r="N409" s="638"/>
      <c r="O409" s="638"/>
      <c r="P409" s="639" t="s">
        <v>761</v>
      </c>
      <c r="Q409" s="639" t="s">
        <v>280</v>
      </c>
      <c r="R409" s="639" t="s">
        <v>73</v>
      </c>
      <c r="S409" s="639" t="s">
        <v>152</v>
      </c>
    </row>
    <row r="410" spans="1:20" s="34" customFormat="1" ht="20.25" customHeight="1">
      <c r="A410" s="639" t="s">
        <v>351</v>
      </c>
      <c r="B410" s="638" t="s">
        <v>2918</v>
      </c>
      <c r="C410" s="639" t="s">
        <v>352</v>
      </c>
      <c r="D410" s="640" t="s">
        <v>495</v>
      </c>
      <c r="E410" s="1105" t="s">
        <v>495</v>
      </c>
      <c r="F410" s="639" t="s">
        <v>394</v>
      </c>
      <c r="G410" s="638"/>
      <c r="H410" s="1110">
        <v>685</v>
      </c>
      <c r="I410" s="705">
        <v>5000</v>
      </c>
      <c r="J410" s="643">
        <v>0</v>
      </c>
      <c r="K410" s="578">
        <f t="shared" si="25"/>
        <v>0</v>
      </c>
      <c r="L410" s="579">
        <f t="shared" si="26"/>
        <v>0</v>
      </c>
      <c r="M410" s="580">
        <f t="shared" si="27"/>
        <v>3425000</v>
      </c>
      <c r="N410" s="638"/>
      <c r="O410" s="638"/>
      <c r="P410" s="639" t="s">
        <v>761</v>
      </c>
      <c r="Q410" s="639" t="s">
        <v>280</v>
      </c>
      <c r="R410" s="639" t="s">
        <v>73</v>
      </c>
      <c r="S410" s="639" t="s">
        <v>152</v>
      </c>
    </row>
    <row r="411" spans="1:20" s="34" customFormat="1" ht="20.25" customHeight="1">
      <c r="A411" s="639" t="s">
        <v>351</v>
      </c>
      <c r="B411" s="638" t="s">
        <v>2918</v>
      </c>
      <c r="C411" s="639" t="s">
        <v>352</v>
      </c>
      <c r="D411" s="640" t="s">
        <v>495</v>
      </c>
      <c r="E411" s="1105" t="s">
        <v>495</v>
      </c>
      <c r="F411" s="639" t="s">
        <v>392</v>
      </c>
      <c r="G411" s="638"/>
      <c r="H411" s="1110">
        <v>685</v>
      </c>
      <c r="I411" s="705">
        <v>5000</v>
      </c>
      <c r="J411" s="643">
        <v>0</v>
      </c>
      <c r="K411" s="578">
        <f t="shared" si="25"/>
        <v>0</v>
      </c>
      <c r="L411" s="579">
        <f t="shared" si="26"/>
        <v>0</v>
      </c>
      <c r="M411" s="580">
        <f t="shared" si="27"/>
        <v>3425000</v>
      </c>
      <c r="N411" s="638"/>
      <c r="O411" s="638"/>
      <c r="P411" s="639" t="s">
        <v>761</v>
      </c>
      <c r="Q411" s="639" t="s">
        <v>280</v>
      </c>
      <c r="R411" s="639" t="s">
        <v>73</v>
      </c>
      <c r="S411" s="639" t="s">
        <v>152</v>
      </c>
    </row>
    <row r="412" spans="1:20" s="34" customFormat="1" ht="20.25" customHeight="1">
      <c r="A412" s="639" t="s">
        <v>351</v>
      </c>
      <c r="B412" s="638" t="s">
        <v>2918</v>
      </c>
      <c r="C412" s="639" t="s">
        <v>352</v>
      </c>
      <c r="D412" s="640" t="s">
        <v>495</v>
      </c>
      <c r="E412" s="1105" t="s">
        <v>495</v>
      </c>
      <c r="F412" s="639" t="s">
        <v>387</v>
      </c>
      <c r="G412" s="638"/>
      <c r="H412" s="1110">
        <v>685</v>
      </c>
      <c r="I412" s="705">
        <v>14797</v>
      </c>
      <c r="J412" s="643">
        <v>0</v>
      </c>
      <c r="K412" s="578">
        <f t="shared" si="25"/>
        <v>0</v>
      </c>
      <c r="L412" s="579">
        <f t="shared" si="26"/>
        <v>0</v>
      </c>
      <c r="M412" s="580">
        <f t="shared" si="27"/>
        <v>10135945</v>
      </c>
      <c r="N412" s="638"/>
      <c r="O412" s="638"/>
      <c r="P412" s="639" t="s">
        <v>761</v>
      </c>
      <c r="Q412" s="639" t="s">
        <v>360</v>
      </c>
      <c r="R412" s="639" t="s">
        <v>73</v>
      </c>
      <c r="S412" s="639" t="s">
        <v>152</v>
      </c>
    </row>
    <row r="413" spans="1:20" s="34" customFormat="1" ht="20.25" customHeight="1">
      <c r="A413" s="639" t="s">
        <v>351</v>
      </c>
      <c r="B413" s="638" t="s">
        <v>2918</v>
      </c>
      <c r="C413" s="639" t="s">
        <v>352</v>
      </c>
      <c r="D413" s="640" t="s">
        <v>495</v>
      </c>
      <c r="E413" s="1105" t="s">
        <v>495</v>
      </c>
      <c r="F413" s="639" t="s">
        <v>275</v>
      </c>
      <c r="G413" s="638"/>
      <c r="H413" s="1110">
        <v>685</v>
      </c>
      <c r="I413" s="705">
        <v>89523</v>
      </c>
      <c r="J413" s="643">
        <v>0</v>
      </c>
      <c r="K413" s="578">
        <f t="shared" si="25"/>
        <v>0</v>
      </c>
      <c r="L413" s="579">
        <f t="shared" si="26"/>
        <v>0</v>
      </c>
      <c r="M413" s="580">
        <f t="shared" si="27"/>
        <v>61323255</v>
      </c>
      <c r="N413" s="638"/>
      <c r="O413" s="638"/>
      <c r="P413" s="639" t="s">
        <v>761</v>
      </c>
      <c r="Q413" s="639" t="s">
        <v>276</v>
      </c>
      <c r="R413" s="639" t="s">
        <v>73</v>
      </c>
      <c r="S413" s="639" t="s">
        <v>152</v>
      </c>
    </row>
    <row r="414" spans="1:20" s="34" customFormat="1" ht="20.25" customHeight="1">
      <c r="A414" s="639" t="s">
        <v>351</v>
      </c>
      <c r="B414" s="638" t="s">
        <v>2918</v>
      </c>
      <c r="C414" s="639" t="s">
        <v>352</v>
      </c>
      <c r="D414" s="640" t="s">
        <v>495</v>
      </c>
      <c r="E414" s="1105" t="s">
        <v>495</v>
      </c>
      <c r="F414" s="639" t="s">
        <v>82</v>
      </c>
      <c r="G414" s="638"/>
      <c r="H414" s="1110">
        <v>685</v>
      </c>
      <c r="I414" s="705">
        <v>12779</v>
      </c>
      <c r="J414" s="643">
        <v>0</v>
      </c>
      <c r="K414" s="578">
        <f t="shared" si="25"/>
        <v>0</v>
      </c>
      <c r="L414" s="579">
        <f t="shared" si="26"/>
        <v>0</v>
      </c>
      <c r="M414" s="580">
        <f t="shared" si="27"/>
        <v>8753615</v>
      </c>
      <c r="N414" s="638"/>
      <c r="O414" s="638"/>
      <c r="P414" s="639" t="s">
        <v>761</v>
      </c>
      <c r="Q414" s="639" t="s">
        <v>336</v>
      </c>
      <c r="R414" s="639" t="s">
        <v>73</v>
      </c>
      <c r="S414" s="639" t="s">
        <v>152</v>
      </c>
    </row>
    <row r="415" spans="1:20" s="34" customFormat="1" ht="20.25" customHeight="1">
      <c r="A415" s="639" t="s">
        <v>351</v>
      </c>
      <c r="B415" s="638" t="s">
        <v>2918</v>
      </c>
      <c r="C415" s="639" t="s">
        <v>352</v>
      </c>
      <c r="D415" s="640" t="s">
        <v>495</v>
      </c>
      <c r="E415" s="1105" t="s">
        <v>495</v>
      </c>
      <c r="F415" s="639" t="s">
        <v>390</v>
      </c>
      <c r="G415" s="638"/>
      <c r="H415" s="1110">
        <v>685</v>
      </c>
      <c r="I415" s="705">
        <v>7652</v>
      </c>
      <c r="J415" s="643">
        <v>0</v>
      </c>
      <c r="K415" s="578">
        <f t="shared" si="25"/>
        <v>0</v>
      </c>
      <c r="L415" s="579">
        <f t="shared" si="26"/>
        <v>0</v>
      </c>
      <c r="M415" s="580">
        <f t="shared" si="27"/>
        <v>5241620</v>
      </c>
      <c r="N415" s="638"/>
      <c r="O415" s="638"/>
      <c r="P415" s="639" t="s">
        <v>761</v>
      </c>
      <c r="Q415" s="639" t="s">
        <v>280</v>
      </c>
      <c r="R415" s="639" t="s">
        <v>73</v>
      </c>
      <c r="S415" s="639" t="s">
        <v>152</v>
      </c>
    </row>
    <row r="416" spans="1:20" s="34" customFormat="1" ht="20.25" customHeight="1">
      <c r="A416" s="639" t="s">
        <v>351</v>
      </c>
      <c r="B416" s="638" t="s">
        <v>1342</v>
      </c>
      <c r="C416" s="639" t="s">
        <v>352</v>
      </c>
      <c r="D416" s="640" t="s">
        <v>495</v>
      </c>
      <c r="E416" s="1105" t="s">
        <v>495</v>
      </c>
      <c r="F416" s="639" t="s">
        <v>401</v>
      </c>
      <c r="G416" s="638"/>
      <c r="H416" s="1110">
        <v>403</v>
      </c>
      <c r="I416" s="705">
        <v>59840</v>
      </c>
      <c r="J416" s="643">
        <v>9.4</v>
      </c>
      <c r="K416" s="578">
        <f t="shared" si="25"/>
        <v>3788.2000000000003</v>
      </c>
      <c r="L416" s="579">
        <f t="shared" si="26"/>
        <v>3.7882000000000002</v>
      </c>
      <c r="M416" s="580">
        <f t="shared" si="27"/>
        <v>24115520</v>
      </c>
      <c r="N416" s="638"/>
      <c r="O416" s="638"/>
      <c r="P416" s="639" t="s">
        <v>761</v>
      </c>
      <c r="Q416" s="639" t="s">
        <v>344</v>
      </c>
      <c r="R416" s="639" t="s">
        <v>60</v>
      </c>
      <c r="S416" s="639" t="s">
        <v>152</v>
      </c>
    </row>
    <row r="417" spans="1:19" s="34" customFormat="1" ht="20.25" customHeight="1">
      <c r="A417" s="639" t="s">
        <v>857</v>
      </c>
      <c r="B417" s="638" t="s">
        <v>2769</v>
      </c>
      <c r="C417" s="639" t="s">
        <v>64</v>
      </c>
      <c r="D417" s="640" t="s">
        <v>495</v>
      </c>
      <c r="E417" s="1105" t="s">
        <v>495</v>
      </c>
      <c r="F417" s="639" t="s">
        <v>67</v>
      </c>
      <c r="G417" s="638"/>
      <c r="H417" s="1110">
        <v>1390</v>
      </c>
      <c r="I417" s="705">
        <v>91000</v>
      </c>
      <c r="J417" s="643">
        <v>41</v>
      </c>
      <c r="K417" s="578">
        <f t="shared" si="25"/>
        <v>56990</v>
      </c>
      <c r="L417" s="579">
        <f t="shared" si="26"/>
        <v>56.99</v>
      </c>
      <c r="M417" s="580">
        <f t="shared" si="27"/>
        <v>126490000</v>
      </c>
      <c r="N417" s="638"/>
      <c r="O417" s="638"/>
      <c r="P417" s="639" t="s">
        <v>284</v>
      </c>
      <c r="Q417" s="639" t="s">
        <v>403</v>
      </c>
      <c r="R417" s="639" t="s">
        <v>68</v>
      </c>
      <c r="S417" s="639" t="s">
        <v>109</v>
      </c>
    </row>
    <row r="418" spans="1:19" s="34" customFormat="1" ht="20.25" customHeight="1">
      <c r="A418" s="639" t="s">
        <v>857</v>
      </c>
      <c r="B418" s="638" t="s">
        <v>2769</v>
      </c>
      <c r="C418" s="639" t="s">
        <v>64</v>
      </c>
      <c r="D418" s="640" t="s">
        <v>495</v>
      </c>
      <c r="E418" s="1105" t="s">
        <v>495</v>
      </c>
      <c r="F418" s="639" t="s">
        <v>588</v>
      </c>
      <c r="G418" s="638"/>
      <c r="H418" s="1110">
        <v>695</v>
      </c>
      <c r="I418" s="705">
        <v>23334</v>
      </c>
      <c r="J418" s="643">
        <v>15</v>
      </c>
      <c r="K418" s="578">
        <f t="shared" si="25"/>
        <v>10425</v>
      </c>
      <c r="L418" s="579">
        <f t="shared" si="26"/>
        <v>10.425000000000001</v>
      </c>
      <c r="M418" s="580">
        <f t="shared" si="27"/>
        <v>16217130</v>
      </c>
      <c r="N418" s="638"/>
      <c r="O418" s="638"/>
      <c r="P418" s="639" t="s">
        <v>284</v>
      </c>
      <c r="Q418" s="639" t="s">
        <v>270</v>
      </c>
      <c r="R418" s="639" t="s">
        <v>68</v>
      </c>
      <c r="S418" s="639" t="s">
        <v>109</v>
      </c>
    </row>
    <row r="419" spans="1:19" s="34" customFormat="1" ht="20.25" customHeight="1">
      <c r="A419" s="639" t="s">
        <v>857</v>
      </c>
      <c r="B419" s="638" t="s">
        <v>2769</v>
      </c>
      <c r="C419" s="639" t="s">
        <v>64</v>
      </c>
      <c r="D419" s="640" t="s">
        <v>495</v>
      </c>
      <c r="E419" s="1105" t="s">
        <v>495</v>
      </c>
      <c r="F419" s="639" t="s">
        <v>589</v>
      </c>
      <c r="G419" s="638"/>
      <c r="H419" s="1110">
        <v>695</v>
      </c>
      <c r="I419" s="705">
        <v>15103</v>
      </c>
      <c r="J419" s="643">
        <v>15</v>
      </c>
      <c r="K419" s="578">
        <f t="shared" si="25"/>
        <v>10425</v>
      </c>
      <c r="L419" s="579">
        <f t="shared" si="26"/>
        <v>10.425000000000001</v>
      </c>
      <c r="M419" s="580">
        <f t="shared" si="27"/>
        <v>10496585</v>
      </c>
      <c r="N419" s="638"/>
      <c r="O419" s="638"/>
      <c r="P419" s="639" t="s">
        <v>284</v>
      </c>
      <c r="Q419" s="639" t="s">
        <v>270</v>
      </c>
      <c r="R419" s="639" t="s">
        <v>68</v>
      </c>
      <c r="S419" s="639" t="s">
        <v>109</v>
      </c>
    </row>
    <row r="420" spans="1:19" s="34" customFormat="1" ht="20.25" customHeight="1">
      <c r="A420" s="639" t="s">
        <v>770</v>
      </c>
      <c r="B420" s="638" t="s">
        <v>1036</v>
      </c>
      <c r="C420" s="639" t="s">
        <v>64</v>
      </c>
      <c r="D420" s="640" t="s">
        <v>495</v>
      </c>
      <c r="E420" s="1105" t="s">
        <v>495</v>
      </c>
      <c r="F420" s="639" t="s">
        <v>366</v>
      </c>
      <c r="G420" s="638"/>
      <c r="H420" s="1110">
        <v>751</v>
      </c>
      <c r="I420" s="705">
        <v>4336</v>
      </c>
      <c r="J420" s="643">
        <v>0</v>
      </c>
      <c r="K420" s="578">
        <f t="shared" si="25"/>
        <v>0</v>
      </c>
      <c r="L420" s="579">
        <f t="shared" si="26"/>
        <v>0</v>
      </c>
      <c r="M420" s="580">
        <f t="shared" si="27"/>
        <v>3256336</v>
      </c>
      <c r="N420" s="638"/>
      <c r="O420" s="638"/>
      <c r="P420" s="639" t="s">
        <v>284</v>
      </c>
      <c r="Q420" s="639" t="s">
        <v>339</v>
      </c>
      <c r="R420" s="639" t="s">
        <v>73</v>
      </c>
      <c r="S420" s="639" t="s">
        <v>59</v>
      </c>
    </row>
    <row r="421" spans="1:19" s="34" customFormat="1" ht="20.25" customHeight="1">
      <c r="A421" s="639" t="s">
        <v>770</v>
      </c>
      <c r="B421" s="638" t="s">
        <v>1036</v>
      </c>
      <c r="C421" s="639" t="s">
        <v>64</v>
      </c>
      <c r="D421" s="640" t="s">
        <v>495</v>
      </c>
      <c r="E421" s="1105" t="s">
        <v>495</v>
      </c>
      <c r="F421" s="639" t="s">
        <v>81</v>
      </c>
      <c r="G421" s="638"/>
      <c r="H421" s="1110">
        <v>751</v>
      </c>
      <c r="I421" s="705">
        <v>5837</v>
      </c>
      <c r="J421" s="643">
        <v>0</v>
      </c>
      <c r="K421" s="578">
        <f t="shared" si="25"/>
        <v>0</v>
      </c>
      <c r="L421" s="579">
        <f t="shared" si="26"/>
        <v>0</v>
      </c>
      <c r="M421" s="580">
        <f t="shared" si="27"/>
        <v>4383587</v>
      </c>
      <c r="N421" s="638"/>
      <c r="O421" s="638"/>
      <c r="P421" s="639" t="s">
        <v>284</v>
      </c>
      <c r="Q421" s="639" t="s">
        <v>336</v>
      </c>
      <c r="R421" s="639" t="s">
        <v>73</v>
      </c>
      <c r="S421" s="639" t="s">
        <v>59</v>
      </c>
    </row>
    <row r="422" spans="1:19" s="34" customFormat="1" ht="20.25" customHeight="1">
      <c r="A422" s="639" t="s">
        <v>770</v>
      </c>
      <c r="B422" s="638" t="s">
        <v>1036</v>
      </c>
      <c r="C422" s="639" t="s">
        <v>64</v>
      </c>
      <c r="D422" s="640" t="s">
        <v>495</v>
      </c>
      <c r="E422" s="1105" t="s">
        <v>495</v>
      </c>
      <c r="F422" s="639" t="s">
        <v>84</v>
      </c>
      <c r="G422" s="638"/>
      <c r="H422" s="1110">
        <v>377</v>
      </c>
      <c r="I422" s="705">
        <v>8631</v>
      </c>
      <c r="J422" s="643">
        <v>0</v>
      </c>
      <c r="K422" s="578">
        <f t="shared" si="25"/>
        <v>0</v>
      </c>
      <c r="L422" s="579">
        <f t="shared" si="26"/>
        <v>0</v>
      </c>
      <c r="M422" s="580">
        <f t="shared" si="27"/>
        <v>3253887</v>
      </c>
      <c r="N422" s="638"/>
      <c r="O422" s="638"/>
      <c r="P422" s="639" t="s">
        <v>284</v>
      </c>
      <c r="Q422" s="639" t="s">
        <v>339</v>
      </c>
      <c r="R422" s="639" t="s">
        <v>73</v>
      </c>
      <c r="S422" s="639" t="s">
        <v>59</v>
      </c>
    </row>
    <row r="423" spans="1:19" s="34" customFormat="1" ht="20.25" customHeight="1">
      <c r="A423" s="639" t="s">
        <v>770</v>
      </c>
      <c r="B423" s="638" t="s">
        <v>1036</v>
      </c>
      <c r="C423" s="639" t="s">
        <v>64</v>
      </c>
      <c r="D423" s="640" t="s">
        <v>495</v>
      </c>
      <c r="E423" s="1105" t="s">
        <v>495</v>
      </c>
      <c r="F423" s="639" t="s">
        <v>81</v>
      </c>
      <c r="G423" s="638"/>
      <c r="H423" s="1110">
        <v>377</v>
      </c>
      <c r="I423" s="705">
        <v>6293</v>
      </c>
      <c r="J423" s="643">
        <v>0</v>
      </c>
      <c r="K423" s="578">
        <f t="shared" si="25"/>
        <v>0</v>
      </c>
      <c r="L423" s="579">
        <f t="shared" si="26"/>
        <v>0</v>
      </c>
      <c r="M423" s="580">
        <f t="shared" si="27"/>
        <v>2372461</v>
      </c>
      <c r="N423" s="638"/>
      <c r="O423" s="638"/>
      <c r="P423" s="639" t="s">
        <v>284</v>
      </c>
      <c r="Q423" s="639" t="s">
        <v>336</v>
      </c>
      <c r="R423" s="639" t="s">
        <v>73</v>
      </c>
      <c r="S423" s="639" t="s">
        <v>59</v>
      </c>
    </row>
    <row r="424" spans="1:19" s="34" customFormat="1" ht="20.25" customHeight="1">
      <c r="A424" s="639" t="s">
        <v>110</v>
      </c>
      <c r="B424" s="638" t="s">
        <v>1981</v>
      </c>
      <c r="C424" s="639" t="s">
        <v>64</v>
      </c>
      <c r="D424" s="640" t="s">
        <v>495</v>
      </c>
      <c r="E424" s="1105" t="s">
        <v>495</v>
      </c>
      <c r="F424" s="639" t="s">
        <v>944</v>
      </c>
      <c r="G424" s="638"/>
      <c r="H424" s="1110">
        <v>20</v>
      </c>
      <c r="I424" s="705">
        <v>17820</v>
      </c>
      <c r="J424" s="643">
        <v>0</v>
      </c>
      <c r="K424" s="578">
        <f t="shared" si="25"/>
        <v>0</v>
      </c>
      <c r="L424" s="579">
        <f t="shared" si="26"/>
        <v>0</v>
      </c>
      <c r="M424" s="580">
        <f t="shared" si="27"/>
        <v>356400</v>
      </c>
      <c r="N424" s="638"/>
      <c r="O424" s="638" t="s">
        <v>1988</v>
      </c>
      <c r="P424" s="639" t="s">
        <v>284</v>
      </c>
      <c r="Q424" s="639" t="s">
        <v>280</v>
      </c>
      <c r="R424" s="639" t="s">
        <v>73</v>
      </c>
      <c r="S424" s="639" t="s">
        <v>152</v>
      </c>
    </row>
    <row r="425" spans="1:19" s="34" customFormat="1" ht="20.25" customHeight="1">
      <c r="A425" s="639" t="s">
        <v>428</v>
      </c>
      <c r="B425" s="638" t="s">
        <v>471</v>
      </c>
      <c r="C425" s="639" t="s">
        <v>64</v>
      </c>
      <c r="D425" s="640" t="s">
        <v>495</v>
      </c>
      <c r="E425" s="1105" t="s">
        <v>495</v>
      </c>
      <c r="F425" s="639" t="s">
        <v>401</v>
      </c>
      <c r="G425" s="638"/>
      <c r="H425" s="1110">
        <v>227</v>
      </c>
      <c r="I425" s="705">
        <v>52000</v>
      </c>
      <c r="J425" s="643">
        <v>9.4</v>
      </c>
      <c r="K425" s="578">
        <f t="shared" si="25"/>
        <v>2133.8000000000002</v>
      </c>
      <c r="L425" s="579">
        <f t="shared" si="26"/>
        <v>2.1338000000000004</v>
      </c>
      <c r="M425" s="580">
        <f t="shared" si="27"/>
        <v>11804000</v>
      </c>
      <c r="N425" s="638"/>
      <c r="O425" s="638"/>
      <c r="P425" s="639" t="s">
        <v>284</v>
      </c>
      <c r="Q425" s="639" t="s">
        <v>344</v>
      </c>
      <c r="R425" s="639" t="s">
        <v>60</v>
      </c>
      <c r="S425" s="639" t="s">
        <v>40</v>
      </c>
    </row>
    <row r="426" spans="1:19" s="34" customFormat="1" ht="20.25" customHeight="1">
      <c r="A426" s="639" t="s">
        <v>2705</v>
      </c>
      <c r="B426" s="638" t="s">
        <v>2706</v>
      </c>
      <c r="C426" s="639" t="s">
        <v>1086</v>
      </c>
      <c r="D426" s="640" t="s">
        <v>495</v>
      </c>
      <c r="E426" s="1105" t="s">
        <v>495</v>
      </c>
      <c r="F426" s="639" t="s">
        <v>1691</v>
      </c>
      <c r="G426" s="638"/>
      <c r="H426" s="1110">
        <v>100</v>
      </c>
      <c r="I426" s="705">
        <v>23400</v>
      </c>
      <c r="J426" s="643">
        <v>0</v>
      </c>
      <c r="K426" s="578">
        <f t="shared" si="25"/>
        <v>0</v>
      </c>
      <c r="L426" s="579">
        <f t="shared" si="26"/>
        <v>0</v>
      </c>
      <c r="M426" s="580">
        <f t="shared" si="27"/>
        <v>2340000</v>
      </c>
      <c r="N426" s="638"/>
      <c r="O426" s="638"/>
      <c r="P426" s="639" t="s">
        <v>1361</v>
      </c>
      <c r="Q426" s="639" t="s">
        <v>358</v>
      </c>
      <c r="R426" s="639" t="s">
        <v>73</v>
      </c>
      <c r="S426" s="639" t="s">
        <v>109</v>
      </c>
    </row>
    <row r="427" spans="1:19" s="34" customFormat="1" ht="20.25" customHeight="1">
      <c r="A427" s="639" t="s">
        <v>2705</v>
      </c>
      <c r="B427" s="638" t="s">
        <v>2706</v>
      </c>
      <c r="C427" s="639" t="s">
        <v>1086</v>
      </c>
      <c r="D427" s="640" t="s">
        <v>495</v>
      </c>
      <c r="E427" s="1105" t="s">
        <v>495</v>
      </c>
      <c r="F427" s="639" t="s">
        <v>1697</v>
      </c>
      <c r="G427" s="638"/>
      <c r="H427" s="1110">
        <v>100</v>
      </c>
      <c r="I427" s="705">
        <v>36000</v>
      </c>
      <c r="J427" s="643">
        <v>0</v>
      </c>
      <c r="K427" s="578">
        <f t="shared" si="25"/>
        <v>0</v>
      </c>
      <c r="L427" s="579">
        <f t="shared" si="26"/>
        <v>0</v>
      </c>
      <c r="M427" s="580">
        <f t="shared" si="27"/>
        <v>3600000</v>
      </c>
      <c r="N427" s="638"/>
      <c r="O427" s="638"/>
      <c r="P427" s="639" t="s">
        <v>1361</v>
      </c>
      <c r="Q427" s="639" t="s">
        <v>358</v>
      </c>
      <c r="R427" s="639" t="s">
        <v>73</v>
      </c>
      <c r="S427" s="639" t="s">
        <v>109</v>
      </c>
    </row>
    <row r="428" spans="1:19" s="34" customFormat="1" ht="20.25" customHeight="1">
      <c r="A428" s="639" t="s">
        <v>2705</v>
      </c>
      <c r="B428" s="638" t="s">
        <v>2706</v>
      </c>
      <c r="C428" s="639" t="s">
        <v>1086</v>
      </c>
      <c r="D428" s="640" t="s">
        <v>495</v>
      </c>
      <c r="E428" s="1105" t="s">
        <v>495</v>
      </c>
      <c r="F428" s="639" t="s">
        <v>1693</v>
      </c>
      <c r="G428" s="638"/>
      <c r="H428" s="1110">
        <v>100</v>
      </c>
      <c r="I428" s="705">
        <v>42300</v>
      </c>
      <c r="J428" s="643">
        <v>0</v>
      </c>
      <c r="K428" s="578">
        <f t="shared" si="25"/>
        <v>0</v>
      </c>
      <c r="L428" s="579">
        <f t="shared" si="26"/>
        <v>0</v>
      </c>
      <c r="M428" s="580">
        <f t="shared" si="27"/>
        <v>4230000</v>
      </c>
      <c r="N428" s="638"/>
      <c r="O428" s="638"/>
      <c r="P428" s="639" t="s">
        <v>1361</v>
      </c>
      <c r="Q428" s="639" t="s">
        <v>358</v>
      </c>
      <c r="R428" s="639" t="s">
        <v>73</v>
      </c>
      <c r="S428" s="639" t="s">
        <v>109</v>
      </c>
    </row>
    <row r="429" spans="1:19" s="34" customFormat="1" ht="20.25" customHeight="1">
      <c r="A429" s="639" t="s">
        <v>744</v>
      </c>
      <c r="B429" s="638" t="s">
        <v>4129</v>
      </c>
      <c r="C429" s="639" t="s">
        <v>2812</v>
      </c>
      <c r="D429" s="640" t="s">
        <v>495</v>
      </c>
      <c r="E429" s="1105" t="s">
        <v>495</v>
      </c>
      <c r="F429" s="639" t="s">
        <v>694</v>
      </c>
      <c r="G429" s="638"/>
      <c r="H429" s="1110">
        <v>180</v>
      </c>
      <c r="I429" s="705">
        <v>81900</v>
      </c>
      <c r="J429" s="643">
        <v>35</v>
      </c>
      <c r="K429" s="578">
        <f t="shared" ref="K429:K492" si="28">IFERROR(J429*H429,"0")</f>
        <v>6300</v>
      </c>
      <c r="L429" s="579">
        <f t="shared" ref="L429:L492" si="29">IFERROR(K429/1000,"0")</f>
        <v>6.3</v>
      </c>
      <c r="M429" s="580">
        <f t="shared" ref="M429:M492" si="30">I429*H429</f>
        <v>14742000</v>
      </c>
      <c r="N429" s="638"/>
      <c r="O429" s="638" t="s">
        <v>3056</v>
      </c>
      <c r="P429" s="639" t="s">
        <v>759</v>
      </c>
      <c r="Q429" s="639" t="s">
        <v>370</v>
      </c>
      <c r="R429" s="639" t="s">
        <v>68</v>
      </c>
      <c r="S429" s="639" t="s">
        <v>109</v>
      </c>
    </row>
    <row r="430" spans="1:19" s="34" customFormat="1" ht="20.25" customHeight="1">
      <c r="A430" s="639" t="s">
        <v>741</v>
      </c>
      <c r="B430" s="638" t="s">
        <v>3066</v>
      </c>
      <c r="C430" s="639" t="s">
        <v>371</v>
      </c>
      <c r="D430" s="640" t="s">
        <v>495</v>
      </c>
      <c r="E430" s="1105" t="s">
        <v>495</v>
      </c>
      <c r="F430" s="639" t="s">
        <v>880</v>
      </c>
      <c r="G430" s="638"/>
      <c r="H430" s="1110">
        <v>1318</v>
      </c>
      <c r="I430" s="705">
        <v>2053</v>
      </c>
      <c r="J430" s="643">
        <v>0</v>
      </c>
      <c r="K430" s="578">
        <f t="shared" si="28"/>
        <v>0</v>
      </c>
      <c r="L430" s="579">
        <f t="shared" si="29"/>
        <v>0</v>
      </c>
      <c r="M430" s="580">
        <f t="shared" si="30"/>
        <v>2705854</v>
      </c>
      <c r="N430" s="638"/>
      <c r="O430" s="638" t="s">
        <v>910</v>
      </c>
      <c r="P430" s="639" t="s">
        <v>483</v>
      </c>
      <c r="Q430" s="639" t="s">
        <v>336</v>
      </c>
      <c r="R430" s="639" t="s">
        <v>73</v>
      </c>
      <c r="S430" s="639" t="s">
        <v>213</v>
      </c>
    </row>
    <row r="431" spans="1:19" s="34" customFormat="1" ht="20.25" customHeight="1">
      <c r="A431" s="639" t="s">
        <v>741</v>
      </c>
      <c r="B431" s="638" t="s">
        <v>3066</v>
      </c>
      <c r="C431" s="639" t="s">
        <v>371</v>
      </c>
      <c r="D431" s="640" t="s">
        <v>495</v>
      </c>
      <c r="E431" s="1105" t="s">
        <v>495</v>
      </c>
      <c r="F431" s="639" t="s">
        <v>1937</v>
      </c>
      <c r="G431" s="638"/>
      <c r="H431" s="1110">
        <v>732</v>
      </c>
      <c r="I431" s="705">
        <v>6776</v>
      </c>
      <c r="J431" s="643">
        <v>0</v>
      </c>
      <c r="K431" s="578">
        <f t="shared" si="28"/>
        <v>0</v>
      </c>
      <c r="L431" s="579">
        <f t="shared" si="29"/>
        <v>0</v>
      </c>
      <c r="M431" s="580">
        <f t="shared" si="30"/>
        <v>4960032</v>
      </c>
      <c r="N431" s="638"/>
      <c r="O431" s="638" t="s">
        <v>2123</v>
      </c>
      <c r="P431" s="639" t="s">
        <v>483</v>
      </c>
      <c r="Q431" s="639" t="s">
        <v>336</v>
      </c>
      <c r="R431" s="639" t="s">
        <v>73</v>
      </c>
      <c r="S431" s="639" t="s">
        <v>213</v>
      </c>
    </row>
    <row r="432" spans="1:19" s="34" customFormat="1" ht="20.25" customHeight="1">
      <c r="A432" s="639" t="s">
        <v>741</v>
      </c>
      <c r="B432" s="638" t="s">
        <v>3066</v>
      </c>
      <c r="C432" s="639" t="s">
        <v>371</v>
      </c>
      <c r="D432" s="640" t="s">
        <v>495</v>
      </c>
      <c r="E432" s="1105" t="s">
        <v>495</v>
      </c>
      <c r="F432" s="639" t="s">
        <v>1580</v>
      </c>
      <c r="G432" s="638"/>
      <c r="H432" s="1110">
        <v>732</v>
      </c>
      <c r="I432" s="705">
        <v>5602</v>
      </c>
      <c r="J432" s="643">
        <v>0</v>
      </c>
      <c r="K432" s="578">
        <f t="shared" si="28"/>
        <v>0</v>
      </c>
      <c r="L432" s="579">
        <f t="shared" si="29"/>
        <v>0</v>
      </c>
      <c r="M432" s="580">
        <f t="shared" si="30"/>
        <v>4100664</v>
      </c>
      <c r="N432" s="638"/>
      <c r="O432" s="638" t="s">
        <v>3297</v>
      </c>
      <c r="P432" s="639" t="s">
        <v>483</v>
      </c>
      <c r="Q432" s="639" t="s">
        <v>336</v>
      </c>
      <c r="R432" s="639" t="s">
        <v>73</v>
      </c>
      <c r="S432" s="639" t="s">
        <v>213</v>
      </c>
    </row>
    <row r="433" spans="1:19" s="34" customFormat="1" ht="20.25" customHeight="1">
      <c r="A433" s="639" t="s">
        <v>3052</v>
      </c>
      <c r="B433" s="638" t="s">
        <v>3098</v>
      </c>
      <c r="C433" s="639" t="s">
        <v>64</v>
      </c>
      <c r="D433" s="640" t="s">
        <v>495</v>
      </c>
      <c r="E433" s="1105" t="s">
        <v>495</v>
      </c>
      <c r="F433" s="639" t="s">
        <v>223</v>
      </c>
      <c r="G433" s="638"/>
      <c r="H433" s="1110">
        <v>862</v>
      </c>
      <c r="I433" s="705">
        <v>68919</v>
      </c>
      <c r="J433" s="643">
        <v>33</v>
      </c>
      <c r="K433" s="578">
        <f t="shared" si="28"/>
        <v>28446</v>
      </c>
      <c r="L433" s="579">
        <f t="shared" si="29"/>
        <v>28.446000000000002</v>
      </c>
      <c r="M433" s="580">
        <f t="shared" si="30"/>
        <v>59408178</v>
      </c>
      <c r="N433" s="638"/>
      <c r="O433" s="638" t="s">
        <v>3097</v>
      </c>
      <c r="P433" s="639" t="s">
        <v>284</v>
      </c>
      <c r="Q433" s="639" t="s">
        <v>370</v>
      </c>
      <c r="R433" s="639" t="s">
        <v>68</v>
      </c>
      <c r="S433" s="639" t="s">
        <v>1682</v>
      </c>
    </row>
    <row r="434" spans="1:19" s="34" customFormat="1" ht="20.25" customHeight="1">
      <c r="A434" s="639" t="s">
        <v>770</v>
      </c>
      <c r="B434" s="638" t="s">
        <v>3102</v>
      </c>
      <c r="C434" s="639" t="s">
        <v>425</v>
      </c>
      <c r="D434" s="640" t="s">
        <v>495</v>
      </c>
      <c r="E434" s="1105" t="s">
        <v>495</v>
      </c>
      <c r="F434" s="639" t="s">
        <v>2844</v>
      </c>
      <c r="G434" s="638"/>
      <c r="H434" s="1110">
        <v>217</v>
      </c>
      <c r="I434" s="705">
        <v>55577</v>
      </c>
      <c r="J434" s="643">
        <v>19</v>
      </c>
      <c r="K434" s="578">
        <f t="shared" si="28"/>
        <v>4123</v>
      </c>
      <c r="L434" s="579">
        <f t="shared" si="29"/>
        <v>4.1230000000000002</v>
      </c>
      <c r="M434" s="580">
        <f t="shared" si="30"/>
        <v>12060209</v>
      </c>
      <c r="N434" s="638"/>
      <c r="O434" s="638" t="s">
        <v>3101</v>
      </c>
      <c r="P434" s="639" t="s">
        <v>372</v>
      </c>
      <c r="Q434" s="639" t="s">
        <v>361</v>
      </c>
      <c r="R434" s="639" t="s">
        <v>68</v>
      </c>
      <c r="S434" s="639" t="s">
        <v>237</v>
      </c>
    </row>
    <row r="435" spans="1:19" s="34" customFormat="1" ht="20.25" customHeight="1">
      <c r="A435" s="639" t="s">
        <v>770</v>
      </c>
      <c r="B435" s="638" t="s">
        <v>3102</v>
      </c>
      <c r="C435" s="639" t="s">
        <v>425</v>
      </c>
      <c r="D435" s="640" t="s">
        <v>495</v>
      </c>
      <c r="E435" s="1105" t="s">
        <v>495</v>
      </c>
      <c r="F435" s="639" t="s">
        <v>612</v>
      </c>
      <c r="G435" s="638"/>
      <c r="H435" s="1110">
        <v>217</v>
      </c>
      <c r="I435" s="705">
        <v>36089</v>
      </c>
      <c r="J435" s="643">
        <v>0</v>
      </c>
      <c r="K435" s="578">
        <f t="shared" si="28"/>
        <v>0</v>
      </c>
      <c r="L435" s="579">
        <f t="shared" si="29"/>
        <v>0</v>
      </c>
      <c r="M435" s="580">
        <f t="shared" si="30"/>
        <v>7831313</v>
      </c>
      <c r="N435" s="638"/>
      <c r="O435" s="638" t="s">
        <v>3101</v>
      </c>
      <c r="P435" s="639" t="s">
        <v>372</v>
      </c>
      <c r="Q435" s="639" t="s">
        <v>613</v>
      </c>
      <c r="R435" s="639" t="s">
        <v>73</v>
      </c>
      <c r="S435" s="639" t="s">
        <v>237</v>
      </c>
    </row>
    <row r="436" spans="1:19" s="34" customFormat="1" ht="20.25" customHeight="1">
      <c r="A436" s="639" t="s">
        <v>770</v>
      </c>
      <c r="B436" s="638" t="s">
        <v>3102</v>
      </c>
      <c r="C436" s="639" t="s">
        <v>425</v>
      </c>
      <c r="D436" s="640" t="s">
        <v>495</v>
      </c>
      <c r="E436" s="1105" t="s">
        <v>495</v>
      </c>
      <c r="F436" s="639" t="s">
        <v>2844</v>
      </c>
      <c r="G436" s="638"/>
      <c r="H436" s="1110">
        <v>17</v>
      </c>
      <c r="I436" s="705">
        <v>48346</v>
      </c>
      <c r="J436" s="643">
        <v>19</v>
      </c>
      <c r="K436" s="578">
        <f t="shared" si="28"/>
        <v>323</v>
      </c>
      <c r="L436" s="579">
        <f t="shared" si="29"/>
        <v>0.32300000000000001</v>
      </c>
      <c r="M436" s="580">
        <f t="shared" si="30"/>
        <v>821882</v>
      </c>
      <c r="N436" s="638"/>
      <c r="O436" s="638" t="s">
        <v>3104</v>
      </c>
      <c r="P436" s="639" t="s">
        <v>372</v>
      </c>
      <c r="Q436" s="639" t="s">
        <v>361</v>
      </c>
      <c r="R436" s="639" t="s">
        <v>68</v>
      </c>
      <c r="S436" s="639" t="s">
        <v>237</v>
      </c>
    </row>
    <row r="437" spans="1:19" s="34" customFormat="1" ht="20.25" customHeight="1">
      <c r="A437" s="639" t="s">
        <v>770</v>
      </c>
      <c r="B437" s="638" t="s">
        <v>3102</v>
      </c>
      <c r="C437" s="639" t="s">
        <v>425</v>
      </c>
      <c r="D437" s="640" t="s">
        <v>495</v>
      </c>
      <c r="E437" s="1105" t="s">
        <v>495</v>
      </c>
      <c r="F437" s="639" t="s">
        <v>630</v>
      </c>
      <c r="G437" s="638"/>
      <c r="H437" s="1110">
        <v>17</v>
      </c>
      <c r="I437" s="705">
        <v>107435</v>
      </c>
      <c r="J437" s="643">
        <v>0</v>
      </c>
      <c r="K437" s="578">
        <f t="shared" si="28"/>
        <v>0</v>
      </c>
      <c r="L437" s="579">
        <f t="shared" si="29"/>
        <v>0</v>
      </c>
      <c r="M437" s="580">
        <f t="shared" si="30"/>
        <v>1826395</v>
      </c>
      <c r="N437" s="638"/>
      <c r="O437" s="638" t="s">
        <v>3104</v>
      </c>
      <c r="P437" s="639" t="s">
        <v>372</v>
      </c>
      <c r="Q437" s="639" t="s">
        <v>613</v>
      </c>
      <c r="R437" s="639" t="s">
        <v>73</v>
      </c>
      <c r="S437" s="639" t="s">
        <v>237</v>
      </c>
    </row>
    <row r="438" spans="1:19" s="34" customFormat="1" ht="20.25" customHeight="1">
      <c r="A438" s="639" t="s">
        <v>770</v>
      </c>
      <c r="B438" s="638" t="s">
        <v>3102</v>
      </c>
      <c r="C438" s="639" t="s">
        <v>425</v>
      </c>
      <c r="D438" s="640" t="s">
        <v>495</v>
      </c>
      <c r="E438" s="1105" t="s">
        <v>495</v>
      </c>
      <c r="F438" s="639" t="s">
        <v>1387</v>
      </c>
      <c r="G438" s="638"/>
      <c r="H438" s="1110">
        <v>154</v>
      </c>
      <c r="I438" s="705">
        <v>13304</v>
      </c>
      <c r="J438" s="643">
        <v>0</v>
      </c>
      <c r="K438" s="578">
        <f t="shared" si="28"/>
        <v>0</v>
      </c>
      <c r="L438" s="579">
        <f t="shared" si="29"/>
        <v>0</v>
      </c>
      <c r="M438" s="580">
        <f t="shared" si="30"/>
        <v>2048816</v>
      </c>
      <c r="N438" s="638"/>
      <c r="O438" s="638" t="s">
        <v>1386</v>
      </c>
      <c r="P438" s="639" t="s">
        <v>372</v>
      </c>
      <c r="Q438" s="639" t="s">
        <v>577</v>
      </c>
      <c r="R438" s="639" t="s">
        <v>375</v>
      </c>
      <c r="S438" s="639" t="s">
        <v>237</v>
      </c>
    </row>
    <row r="439" spans="1:19" s="34" customFormat="1" ht="20.25" customHeight="1">
      <c r="A439" s="639" t="s">
        <v>770</v>
      </c>
      <c r="B439" s="638" t="s">
        <v>3102</v>
      </c>
      <c r="C439" s="639" t="s">
        <v>425</v>
      </c>
      <c r="D439" s="640" t="s">
        <v>495</v>
      </c>
      <c r="E439" s="1105" t="s">
        <v>495</v>
      </c>
      <c r="F439" s="639" t="s">
        <v>642</v>
      </c>
      <c r="G439" s="638"/>
      <c r="H439" s="1110">
        <v>118</v>
      </c>
      <c r="I439" s="705">
        <v>26955</v>
      </c>
      <c r="J439" s="643">
        <v>17.5</v>
      </c>
      <c r="K439" s="578">
        <f t="shared" si="28"/>
        <v>2065</v>
      </c>
      <c r="L439" s="579">
        <f t="shared" si="29"/>
        <v>2.0649999999999999</v>
      </c>
      <c r="M439" s="580">
        <f t="shared" si="30"/>
        <v>3180690</v>
      </c>
      <c r="N439" s="638"/>
      <c r="O439" s="638" t="s">
        <v>1386</v>
      </c>
      <c r="P439" s="639" t="s">
        <v>372</v>
      </c>
      <c r="Q439" s="639" t="s">
        <v>270</v>
      </c>
      <c r="R439" s="639" t="s">
        <v>68</v>
      </c>
      <c r="S439" s="639" t="s">
        <v>237</v>
      </c>
    </row>
    <row r="440" spans="1:19" s="34" customFormat="1" ht="20.25" customHeight="1">
      <c r="A440" s="639" t="s">
        <v>770</v>
      </c>
      <c r="B440" s="638" t="s">
        <v>3102</v>
      </c>
      <c r="C440" s="639" t="s">
        <v>425</v>
      </c>
      <c r="D440" s="640" t="s">
        <v>495</v>
      </c>
      <c r="E440" s="1105" t="s">
        <v>495</v>
      </c>
      <c r="F440" s="639" t="s">
        <v>1901</v>
      </c>
      <c r="G440" s="638"/>
      <c r="H440" s="1110">
        <v>8</v>
      </c>
      <c r="I440" s="705">
        <v>13936</v>
      </c>
      <c r="J440" s="643">
        <v>0</v>
      </c>
      <c r="K440" s="578">
        <f t="shared" si="28"/>
        <v>0</v>
      </c>
      <c r="L440" s="579">
        <f t="shared" si="29"/>
        <v>0</v>
      </c>
      <c r="M440" s="580">
        <f t="shared" si="30"/>
        <v>111488</v>
      </c>
      <c r="N440" s="638"/>
      <c r="O440" s="638" t="s">
        <v>542</v>
      </c>
      <c r="P440" s="639" t="s">
        <v>372</v>
      </c>
      <c r="Q440" s="639" t="s">
        <v>577</v>
      </c>
      <c r="R440" s="639" t="s">
        <v>375</v>
      </c>
      <c r="S440" s="639" t="s">
        <v>237</v>
      </c>
    </row>
    <row r="441" spans="1:19" s="34" customFormat="1" ht="20.25" customHeight="1">
      <c r="A441" s="639" t="s">
        <v>770</v>
      </c>
      <c r="B441" s="638" t="s">
        <v>3102</v>
      </c>
      <c r="C441" s="639" t="s">
        <v>425</v>
      </c>
      <c r="D441" s="640" t="s">
        <v>495</v>
      </c>
      <c r="E441" s="1105" t="s">
        <v>495</v>
      </c>
      <c r="F441" s="639" t="s">
        <v>662</v>
      </c>
      <c r="G441" s="638"/>
      <c r="H441" s="1110">
        <v>8</v>
      </c>
      <c r="I441" s="705">
        <v>42811</v>
      </c>
      <c r="J441" s="643">
        <v>11.5</v>
      </c>
      <c r="K441" s="578">
        <f t="shared" si="28"/>
        <v>92</v>
      </c>
      <c r="L441" s="579">
        <f t="shared" si="29"/>
        <v>9.1999999999999998E-2</v>
      </c>
      <c r="M441" s="580">
        <f t="shared" si="30"/>
        <v>342488</v>
      </c>
      <c r="N441" s="638"/>
      <c r="O441" s="638" t="s">
        <v>542</v>
      </c>
      <c r="P441" s="639" t="s">
        <v>372</v>
      </c>
      <c r="Q441" s="639" t="s">
        <v>270</v>
      </c>
      <c r="R441" s="639" t="s">
        <v>68</v>
      </c>
      <c r="S441" s="639" t="s">
        <v>237</v>
      </c>
    </row>
    <row r="442" spans="1:19" s="34" customFormat="1" ht="20.25" customHeight="1">
      <c r="A442" s="639" t="s">
        <v>770</v>
      </c>
      <c r="B442" s="638" t="s">
        <v>3102</v>
      </c>
      <c r="C442" s="639" t="s">
        <v>425</v>
      </c>
      <c r="D442" s="640" t="s">
        <v>495</v>
      </c>
      <c r="E442" s="1105" t="s">
        <v>495</v>
      </c>
      <c r="F442" s="639" t="s">
        <v>3108</v>
      </c>
      <c r="G442" s="638"/>
      <c r="H442" s="1110">
        <v>8</v>
      </c>
      <c r="I442" s="705">
        <v>36000</v>
      </c>
      <c r="J442" s="643">
        <v>8.5</v>
      </c>
      <c r="K442" s="578">
        <f t="shared" si="28"/>
        <v>68</v>
      </c>
      <c r="L442" s="579">
        <f t="shared" si="29"/>
        <v>6.8000000000000005E-2</v>
      </c>
      <c r="M442" s="580">
        <f t="shared" si="30"/>
        <v>288000</v>
      </c>
      <c r="N442" s="638"/>
      <c r="O442" s="638"/>
      <c r="P442" s="639" t="s">
        <v>372</v>
      </c>
      <c r="Q442" s="639" t="s">
        <v>344</v>
      </c>
      <c r="R442" s="639" t="s">
        <v>68</v>
      </c>
      <c r="S442" s="639" t="s">
        <v>237</v>
      </c>
    </row>
    <row r="443" spans="1:19" s="34" customFormat="1" ht="20.25" customHeight="1">
      <c r="A443" s="639" t="s">
        <v>770</v>
      </c>
      <c r="B443" s="638" t="s">
        <v>3102</v>
      </c>
      <c r="C443" s="639" t="s">
        <v>425</v>
      </c>
      <c r="D443" s="640" t="s">
        <v>495</v>
      </c>
      <c r="E443" s="1105" t="s">
        <v>495</v>
      </c>
      <c r="F443" s="639" t="s">
        <v>363</v>
      </c>
      <c r="G443" s="638"/>
      <c r="H443" s="1110">
        <v>69</v>
      </c>
      <c r="I443" s="705">
        <v>120132</v>
      </c>
      <c r="J443" s="643">
        <v>41.5</v>
      </c>
      <c r="K443" s="578">
        <f t="shared" si="28"/>
        <v>2863.5</v>
      </c>
      <c r="L443" s="579">
        <f t="shared" si="29"/>
        <v>2.8635000000000002</v>
      </c>
      <c r="M443" s="580">
        <f t="shared" si="30"/>
        <v>8289108</v>
      </c>
      <c r="N443" s="638"/>
      <c r="O443" s="638" t="s">
        <v>2533</v>
      </c>
      <c r="P443" s="639" t="s">
        <v>372</v>
      </c>
      <c r="Q443" s="639" t="s">
        <v>364</v>
      </c>
      <c r="R443" s="639" t="s">
        <v>68</v>
      </c>
      <c r="S443" s="639" t="s">
        <v>237</v>
      </c>
    </row>
    <row r="444" spans="1:19" s="34" customFormat="1" ht="20.25" customHeight="1">
      <c r="A444" s="639" t="s">
        <v>770</v>
      </c>
      <c r="B444" s="638" t="s">
        <v>3102</v>
      </c>
      <c r="C444" s="639" t="s">
        <v>425</v>
      </c>
      <c r="D444" s="640" t="s">
        <v>495</v>
      </c>
      <c r="E444" s="1105" t="s">
        <v>495</v>
      </c>
      <c r="F444" s="639" t="s">
        <v>669</v>
      </c>
      <c r="G444" s="638"/>
      <c r="H444" s="1110">
        <v>10</v>
      </c>
      <c r="I444" s="705">
        <v>104143</v>
      </c>
      <c r="J444" s="643">
        <v>22.5</v>
      </c>
      <c r="K444" s="578">
        <f t="shared" si="28"/>
        <v>225</v>
      </c>
      <c r="L444" s="579">
        <f t="shared" si="29"/>
        <v>0.22500000000000001</v>
      </c>
      <c r="M444" s="580">
        <f t="shared" si="30"/>
        <v>1041430</v>
      </c>
      <c r="N444" s="638"/>
      <c r="O444" s="638"/>
      <c r="P444" s="639" t="s">
        <v>372</v>
      </c>
      <c r="Q444" s="639" t="s">
        <v>628</v>
      </c>
      <c r="R444" s="639" t="s">
        <v>60</v>
      </c>
      <c r="S444" s="639" t="s">
        <v>237</v>
      </c>
    </row>
    <row r="445" spans="1:19" s="34" customFormat="1" ht="20.25" customHeight="1">
      <c r="A445" s="639" t="s">
        <v>770</v>
      </c>
      <c r="B445" s="638" t="s">
        <v>3102</v>
      </c>
      <c r="C445" s="639" t="s">
        <v>425</v>
      </c>
      <c r="D445" s="640" t="s">
        <v>495</v>
      </c>
      <c r="E445" s="1105" t="s">
        <v>495</v>
      </c>
      <c r="F445" s="639" t="s">
        <v>1643</v>
      </c>
      <c r="G445" s="638"/>
      <c r="H445" s="1110">
        <v>10</v>
      </c>
      <c r="I445" s="705">
        <v>13018</v>
      </c>
      <c r="J445" s="643">
        <v>0</v>
      </c>
      <c r="K445" s="578">
        <f t="shared" si="28"/>
        <v>0</v>
      </c>
      <c r="L445" s="579">
        <f t="shared" si="29"/>
        <v>0</v>
      </c>
      <c r="M445" s="580">
        <f t="shared" si="30"/>
        <v>130180</v>
      </c>
      <c r="N445" s="638"/>
      <c r="O445" s="638"/>
      <c r="P445" s="639" t="s">
        <v>372</v>
      </c>
      <c r="Q445" s="639" t="s">
        <v>336</v>
      </c>
      <c r="R445" s="639" t="s">
        <v>73</v>
      </c>
      <c r="S445" s="639" t="s">
        <v>237</v>
      </c>
    </row>
    <row r="446" spans="1:19" s="34" customFormat="1" ht="20.25" customHeight="1">
      <c r="A446" s="639" t="s">
        <v>770</v>
      </c>
      <c r="B446" s="638" t="s">
        <v>3102</v>
      </c>
      <c r="C446" s="639" t="s">
        <v>425</v>
      </c>
      <c r="D446" s="640" t="s">
        <v>495</v>
      </c>
      <c r="E446" s="1105" t="s">
        <v>495</v>
      </c>
      <c r="F446" s="639" t="s">
        <v>2383</v>
      </c>
      <c r="G446" s="638"/>
      <c r="H446" s="1110">
        <v>108</v>
      </c>
      <c r="I446" s="705">
        <v>27900</v>
      </c>
      <c r="J446" s="643">
        <v>0</v>
      </c>
      <c r="K446" s="578">
        <f t="shared" si="28"/>
        <v>0</v>
      </c>
      <c r="L446" s="579">
        <f t="shared" si="29"/>
        <v>0</v>
      </c>
      <c r="M446" s="580">
        <f t="shared" si="30"/>
        <v>3013200</v>
      </c>
      <c r="N446" s="638"/>
      <c r="O446" s="638" t="s">
        <v>2199</v>
      </c>
      <c r="P446" s="639" t="s">
        <v>372</v>
      </c>
      <c r="Q446" s="639" t="s">
        <v>358</v>
      </c>
      <c r="R446" s="639" t="s">
        <v>73</v>
      </c>
      <c r="S446" s="639" t="s">
        <v>237</v>
      </c>
    </row>
    <row r="447" spans="1:19" s="34" customFormat="1" ht="20.25" customHeight="1">
      <c r="A447" s="639" t="s">
        <v>770</v>
      </c>
      <c r="B447" s="638" t="s">
        <v>3102</v>
      </c>
      <c r="C447" s="639" t="s">
        <v>425</v>
      </c>
      <c r="D447" s="640" t="s">
        <v>495</v>
      </c>
      <c r="E447" s="1105" t="s">
        <v>495</v>
      </c>
      <c r="F447" s="639" t="s">
        <v>2465</v>
      </c>
      <c r="G447" s="638"/>
      <c r="H447" s="1110">
        <v>17</v>
      </c>
      <c r="I447" s="705">
        <v>47250</v>
      </c>
      <c r="J447" s="643">
        <v>0</v>
      </c>
      <c r="K447" s="578">
        <f t="shared" si="28"/>
        <v>0</v>
      </c>
      <c r="L447" s="579">
        <f t="shared" si="29"/>
        <v>0</v>
      </c>
      <c r="M447" s="580">
        <f t="shared" si="30"/>
        <v>803250</v>
      </c>
      <c r="N447" s="638"/>
      <c r="O447" s="638"/>
      <c r="P447" s="639" t="s">
        <v>372</v>
      </c>
      <c r="Q447" s="639" t="s">
        <v>358</v>
      </c>
      <c r="R447" s="639" t="s">
        <v>73</v>
      </c>
      <c r="S447" s="639" t="s">
        <v>237</v>
      </c>
    </row>
    <row r="448" spans="1:19" s="34" customFormat="1" ht="20.25" customHeight="1">
      <c r="A448" s="639" t="s">
        <v>770</v>
      </c>
      <c r="B448" s="638" t="s">
        <v>3102</v>
      </c>
      <c r="C448" s="639" t="s">
        <v>425</v>
      </c>
      <c r="D448" s="640" t="s">
        <v>495</v>
      </c>
      <c r="E448" s="1105" t="s">
        <v>495</v>
      </c>
      <c r="F448" s="639" t="s">
        <v>2142</v>
      </c>
      <c r="G448" s="638"/>
      <c r="H448" s="1110">
        <v>53</v>
      </c>
      <c r="I448" s="705">
        <v>90000</v>
      </c>
      <c r="J448" s="643">
        <v>0</v>
      </c>
      <c r="K448" s="578">
        <f t="shared" si="28"/>
        <v>0</v>
      </c>
      <c r="L448" s="579">
        <f t="shared" si="29"/>
        <v>0</v>
      </c>
      <c r="M448" s="580">
        <f t="shared" si="30"/>
        <v>4770000</v>
      </c>
      <c r="N448" s="638"/>
      <c r="O448" s="638" t="s">
        <v>2199</v>
      </c>
      <c r="P448" s="639" t="s">
        <v>372</v>
      </c>
      <c r="Q448" s="639" t="s">
        <v>271</v>
      </c>
      <c r="R448" s="639" t="s">
        <v>73</v>
      </c>
      <c r="S448" s="639" t="s">
        <v>237</v>
      </c>
    </row>
    <row r="449" spans="1:19" s="34" customFormat="1" ht="20.25" customHeight="1">
      <c r="A449" s="639" t="s">
        <v>770</v>
      </c>
      <c r="B449" s="638" t="s">
        <v>3102</v>
      </c>
      <c r="C449" s="639" t="s">
        <v>425</v>
      </c>
      <c r="D449" s="640" t="s">
        <v>495</v>
      </c>
      <c r="E449" s="1105" t="s">
        <v>495</v>
      </c>
      <c r="F449" s="639" t="s">
        <v>3110</v>
      </c>
      <c r="G449" s="638"/>
      <c r="H449" s="1110">
        <v>2</v>
      </c>
      <c r="I449" s="705">
        <v>46800</v>
      </c>
      <c r="J449" s="643">
        <v>0</v>
      </c>
      <c r="K449" s="578">
        <f t="shared" si="28"/>
        <v>0</v>
      </c>
      <c r="L449" s="579">
        <f t="shared" si="29"/>
        <v>0</v>
      </c>
      <c r="M449" s="580">
        <f t="shared" si="30"/>
        <v>93600</v>
      </c>
      <c r="N449" s="638"/>
      <c r="O449" s="638" t="s">
        <v>703</v>
      </c>
      <c r="P449" s="639" t="s">
        <v>372</v>
      </c>
      <c r="Q449" s="639" t="s">
        <v>358</v>
      </c>
      <c r="R449" s="639" t="s">
        <v>73</v>
      </c>
      <c r="S449" s="639" t="s">
        <v>237</v>
      </c>
    </row>
    <row r="450" spans="1:19" s="34" customFormat="1" ht="20.25" customHeight="1">
      <c r="A450" s="639" t="s">
        <v>770</v>
      </c>
      <c r="B450" s="638" t="s">
        <v>3102</v>
      </c>
      <c r="C450" s="639" t="s">
        <v>425</v>
      </c>
      <c r="D450" s="640" t="s">
        <v>495</v>
      </c>
      <c r="E450" s="1105" t="s">
        <v>495</v>
      </c>
      <c r="F450" s="639" t="s">
        <v>775</v>
      </c>
      <c r="G450" s="638"/>
      <c r="H450" s="1110">
        <v>252</v>
      </c>
      <c r="I450" s="705">
        <v>5400</v>
      </c>
      <c r="J450" s="643">
        <v>0</v>
      </c>
      <c r="K450" s="578">
        <f t="shared" si="28"/>
        <v>0</v>
      </c>
      <c r="L450" s="579">
        <f t="shared" si="29"/>
        <v>0</v>
      </c>
      <c r="M450" s="580">
        <f t="shared" si="30"/>
        <v>1360800</v>
      </c>
      <c r="N450" s="638"/>
      <c r="O450" s="638"/>
      <c r="P450" s="639" t="s">
        <v>372</v>
      </c>
      <c r="Q450" s="639" t="s">
        <v>360</v>
      </c>
      <c r="R450" s="639" t="s">
        <v>73</v>
      </c>
      <c r="S450" s="639" t="s">
        <v>237</v>
      </c>
    </row>
    <row r="451" spans="1:19" s="34" customFormat="1" ht="20.25" customHeight="1">
      <c r="A451" s="639" t="s">
        <v>770</v>
      </c>
      <c r="B451" s="638" t="s">
        <v>3102</v>
      </c>
      <c r="C451" s="639" t="s">
        <v>425</v>
      </c>
      <c r="D451" s="640" t="s">
        <v>495</v>
      </c>
      <c r="E451" s="1105" t="s">
        <v>495</v>
      </c>
      <c r="F451" s="639" t="s">
        <v>710</v>
      </c>
      <c r="G451" s="638"/>
      <c r="H451" s="1110">
        <v>170</v>
      </c>
      <c r="I451" s="705">
        <v>4590</v>
      </c>
      <c r="J451" s="643">
        <v>0</v>
      </c>
      <c r="K451" s="578">
        <f t="shared" si="28"/>
        <v>0</v>
      </c>
      <c r="L451" s="579">
        <f t="shared" si="29"/>
        <v>0</v>
      </c>
      <c r="M451" s="580">
        <f t="shared" si="30"/>
        <v>780300</v>
      </c>
      <c r="N451" s="638"/>
      <c r="O451" s="638"/>
      <c r="P451" s="639" t="s">
        <v>372</v>
      </c>
      <c r="Q451" s="639" t="s">
        <v>360</v>
      </c>
      <c r="R451" s="639" t="s">
        <v>73</v>
      </c>
      <c r="S451" s="639" t="s">
        <v>237</v>
      </c>
    </row>
    <row r="452" spans="1:19" s="34" customFormat="1" ht="20.25" customHeight="1">
      <c r="A452" s="639" t="s">
        <v>770</v>
      </c>
      <c r="B452" s="638" t="s">
        <v>3102</v>
      </c>
      <c r="C452" s="639" t="s">
        <v>425</v>
      </c>
      <c r="D452" s="640" t="s">
        <v>495</v>
      </c>
      <c r="E452" s="1105" t="s">
        <v>495</v>
      </c>
      <c r="F452" s="639" t="s">
        <v>711</v>
      </c>
      <c r="G452" s="638"/>
      <c r="H452" s="1110">
        <v>223</v>
      </c>
      <c r="I452" s="705">
        <v>4320</v>
      </c>
      <c r="J452" s="643">
        <v>0</v>
      </c>
      <c r="K452" s="578">
        <f t="shared" si="28"/>
        <v>0</v>
      </c>
      <c r="L452" s="579">
        <f t="shared" si="29"/>
        <v>0</v>
      </c>
      <c r="M452" s="580">
        <f t="shared" si="30"/>
        <v>963360</v>
      </c>
      <c r="N452" s="638"/>
      <c r="O452" s="638"/>
      <c r="P452" s="639" t="s">
        <v>372</v>
      </c>
      <c r="Q452" s="639" t="s">
        <v>360</v>
      </c>
      <c r="R452" s="639" t="s">
        <v>73</v>
      </c>
      <c r="S452" s="639" t="s">
        <v>237</v>
      </c>
    </row>
    <row r="453" spans="1:19" s="34" customFormat="1" ht="20.25" customHeight="1">
      <c r="A453" s="639" t="s">
        <v>770</v>
      </c>
      <c r="B453" s="638" t="s">
        <v>3102</v>
      </c>
      <c r="C453" s="639" t="s">
        <v>425</v>
      </c>
      <c r="D453" s="640" t="s">
        <v>495</v>
      </c>
      <c r="E453" s="1105" t="s">
        <v>495</v>
      </c>
      <c r="F453" s="639" t="s">
        <v>3111</v>
      </c>
      <c r="G453" s="638"/>
      <c r="H453" s="1110">
        <v>17</v>
      </c>
      <c r="I453" s="705">
        <v>28800</v>
      </c>
      <c r="J453" s="643">
        <v>0</v>
      </c>
      <c r="K453" s="578">
        <f t="shared" si="28"/>
        <v>0</v>
      </c>
      <c r="L453" s="579">
        <f t="shared" si="29"/>
        <v>0</v>
      </c>
      <c r="M453" s="580">
        <f t="shared" si="30"/>
        <v>489600</v>
      </c>
      <c r="N453" s="638"/>
      <c r="O453" s="638"/>
      <c r="P453" s="639" t="s">
        <v>372</v>
      </c>
      <c r="Q453" s="639" t="s">
        <v>336</v>
      </c>
      <c r="R453" s="639" t="s">
        <v>73</v>
      </c>
      <c r="S453" s="639" t="s">
        <v>237</v>
      </c>
    </row>
    <row r="454" spans="1:19" s="34" customFormat="1" ht="20.25" customHeight="1">
      <c r="A454" s="639" t="s">
        <v>351</v>
      </c>
      <c r="B454" s="638" t="s">
        <v>2936</v>
      </c>
      <c r="C454" s="639" t="s">
        <v>352</v>
      </c>
      <c r="D454" s="640" t="s">
        <v>495</v>
      </c>
      <c r="E454" s="1105" t="s">
        <v>495</v>
      </c>
      <c r="F454" s="639" t="s">
        <v>3529</v>
      </c>
      <c r="G454" s="638"/>
      <c r="H454" s="1110">
        <v>200</v>
      </c>
      <c r="I454" s="705">
        <v>114183</v>
      </c>
      <c r="J454" s="643">
        <v>27</v>
      </c>
      <c r="K454" s="578">
        <f t="shared" si="28"/>
        <v>5400</v>
      </c>
      <c r="L454" s="579">
        <f t="shared" si="29"/>
        <v>5.4</v>
      </c>
      <c r="M454" s="580">
        <f t="shared" si="30"/>
        <v>22836600</v>
      </c>
      <c r="N454" s="638"/>
      <c r="O454" s="638"/>
      <c r="P454" s="639" t="s">
        <v>761</v>
      </c>
      <c r="Q454" s="639" t="s">
        <v>343</v>
      </c>
      <c r="R454" s="639" t="s">
        <v>60</v>
      </c>
      <c r="S454" s="639" t="s">
        <v>109</v>
      </c>
    </row>
    <row r="455" spans="1:19" s="34" customFormat="1" ht="20.25" customHeight="1">
      <c r="A455" s="639" t="s">
        <v>3520</v>
      </c>
      <c r="B455" s="638" t="s">
        <v>3521</v>
      </c>
      <c r="C455" s="639" t="s">
        <v>64</v>
      </c>
      <c r="D455" s="640" t="s">
        <v>495</v>
      </c>
      <c r="E455" s="1105" t="s">
        <v>495</v>
      </c>
      <c r="F455" s="639" t="s">
        <v>277</v>
      </c>
      <c r="G455" s="638"/>
      <c r="H455" s="1110">
        <v>848</v>
      </c>
      <c r="I455" s="705">
        <v>47000</v>
      </c>
      <c r="J455" s="643">
        <v>0</v>
      </c>
      <c r="K455" s="578">
        <f t="shared" si="28"/>
        <v>0</v>
      </c>
      <c r="L455" s="579">
        <f t="shared" si="29"/>
        <v>0</v>
      </c>
      <c r="M455" s="580">
        <f t="shared" si="30"/>
        <v>39856000</v>
      </c>
      <c r="N455" s="638"/>
      <c r="O455" s="638"/>
      <c r="P455" s="639" t="s">
        <v>284</v>
      </c>
      <c r="Q455" s="639" t="s">
        <v>984</v>
      </c>
      <c r="R455" s="639" t="s">
        <v>73</v>
      </c>
      <c r="S455" s="639" t="s">
        <v>1274</v>
      </c>
    </row>
    <row r="456" spans="1:19" s="34" customFormat="1" ht="20.25" customHeight="1">
      <c r="A456" s="639" t="s">
        <v>3520</v>
      </c>
      <c r="B456" s="638" t="s">
        <v>3521</v>
      </c>
      <c r="C456" s="639" t="s">
        <v>64</v>
      </c>
      <c r="D456" s="640" t="s">
        <v>495</v>
      </c>
      <c r="E456" s="1105" t="s">
        <v>495</v>
      </c>
      <c r="F456" s="639" t="s">
        <v>75</v>
      </c>
      <c r="G456" s="638"/>
      <c r="H456" s="1110">
        <v>607</v>
      </c>
      <c r="I456" s="705">
        <v>55000</v>
      </c>
      <c r="J456" s="643">
        <v>0</v>
      </c>
      <c r="K456" s="578">
        <f t="shared" si="28"/>
        <v>0</v>
      </c>
      <c r="L456" s="579">
        <f t="shared" si="29"/>
        <v>0</v>
      </c>
      <c r="M456" s="580">
        <f t="shared" si="30"/>
        <v>33385000</v>
      </c>
      <c r="N456" s="638"/>
      <c r="O456" s="638"/>
      <c r="P456" s="639" t="s">
        <v>284</v>
      </c>
      <c r="Q456" s="639" t="s">
        <v>3528</v>
      </c>
      <c r="R456" s="639" t="s">
        <v>73</v>
      </c>
      <c r="S456" s="639" t="s">
        <v>1274</v>
      </c>
    </row>
    <row r="457" spans="1:19" s="34" customFormat="1" ht="20.25" customHeight="1">
      <c r="A457" s="639" t="s">
        <v>3520</v>
      </c>
      <c r="B457" s="638" t="s">
        <v>3521</v>
      </c>
      <c r="C457" s="639" t="s">
        <v>64</v>
      </c>
      <c r="D457" s="640" t="s">
        <v>495</v>
      </c>
      <c r="E457" s="1105" t="s">
        <v>495</v>
      </c>
      <c r="F457" s="639" t="s">
        <v>83</v>
      </c>
      <c r="G457" s="638"/>
      <c r="H457" s="1110">
        <v>607</v>
      </c>
      <c r="I457" s="705">
        <v>11000</v>
      </c>
      <c r="J457" s="643">
        <v>0</v>
      </c>
      <c r="K457" s="578">
        <f t="shared" si="28"/>
        <v>0</v>
      </c>
      <c r="L457" s="579">
        <f t="shared" si="29"/>
        <v>0</v>
      </c>
      <c r="M457" s="580">
        <f t="shared" si="30"/>
        <v>6677000</v>
      </c>
      <c r="N457" s="638"/>
      <c r="O457" s="638"/>
      <c r="P457" s="639" t="s">
        <v>284</v>
      </c>
      <c r="Q457" s="639" t="s">
        <v>274</v>
      </c>
      <c r="R457" s="639" t="s">
        <v>73</v>
      </c>
      <c r="S457" s="639" t="s">
        <v>1274</v>
      </c>
    </row>
    <row r="458" spans="1:19" s="34" customFormat="1" ht="20.25" customHeight="1">
      <c r="A458" s="639" t="s">
        <v>351</v>
      </c>
      <c r="B458" s="638" t="s">
        <v>2918</v>
      </c>
      <c r="C458" s="639" t="s">
        <v>352</v>
      </c>
      <c r="D458" s="640" t="s">
        <v>495</v>
      </c>
      <c r="E458" s="1105" t="s">
        <v>495</v>
      </c>
      <c r="F458" s="639" t="s">
        <v>75</v>
      </c>
      <c r="G458" s="638"/>
      <c r="H458" s="1110">
        <v>685</v>
      </c>
      <c r="I458" s="705">
        <v>42127</v>
      </c>
      <c r="J458" s="643">
        <v>0</v>
      </c>
      <c r="K458" s="578">
        <f t="shared" si="28"/>
        <v>0</v>
      </c>
      <c r="L458" s="579">
        <f t="shared" si="29"/>
        <v>0</v>
      </c>
      <c r="M458" s="580">
        <f t="shared" si="30"/>
        <v>28856995</v>
      </c>
      <c r="N458" s="638"/>
      <c r="O458" s="638"/>
      <c r="P458" s="639" t="s">
        <v>761</v>
      </c>
      <c r="Q458" s="639" t="s">
        <v>272</v>
      </c>
      <c r="R458" s="639" t="s">
        <v>73</v>
      </c>
      <c r="S458" s="639" t="s">
        <v>152</v>
      </c>
    </row>
    <row r="459" spans="1:19" s="34" customFormat="1" ht="20.25" customHeight="1">
      <c r="A459" s="639" t="s">
        <v>351</v>
      </c>
      <c r="B459" s="638" t="s">
        <v>2918</v>
      </c>
      <c r="C459" s="639" t="s">
        <v>352</v>
      </c>
      <c r="D459" s="640" t="s">
        <v>495</v>
      </c>
      <c r="E459" s="1105" t="s">
        <v>495</v>
      </c>
      <c r="F459" s="639" t="s">
        <v>71</v>
      </c>
      <c r="G459" s="638"/>
      <c r="H459" s="1110">
        <v>685</v>
      </c>
      <c r="I459" s="705">
        <v>26681</v>
      </c>
      <c r="J459" s="643">
        <v>0</v>
      </c>
      <c r="K459" s="578">
        <f t="shared" si="28"/>
        <v>0</v>
      </c>
      <c r="L459" s="579">
        <f t="shared" si="29"/>
        <v>0</v>
      </c>
      <c r="M459" s="580">
        <f t="shared" si="30"/>
        <v>18276485</v>
      </c>
      <c r="N459" s="638"/>
      <c r="O459" s="638"/>
      <c r="P459" s="639" t="s">
        <v>761</v>
      </c>
      <c r="Q459" s="639" t="s">
        <v>271</v>
      </c>
      <c r="R459" s="639" t="s">
        <v>73</v>
      </c>
      <c r="S459" s="639" t="s">
        <v>152</v>
      </c>
    </row>
    <row r="460" spans="1:19" s="34" customFormat="1" ht="20.25" customHeight="1">
      <c r="A460" s="639" t="s">
        <v>351</v>
      </c>
      <c r="B460" s="638" t="s">
        <v>3545</v>
      </c>
      <c r="C460" s="639" t="s">
        <v>352</v>
      </c>
      <c r="D460" s="640" t="s">
        <v>495</v>
      </c>
      <c r="E460" s="1105" t="s">
        <v>495</v>
      </c>
      <c r="F460" s="639" t="s">
        <v>396</v>
      </c>
      <c r="G460" s="638"/>
      <c r="H460" s="1110">
        <v>1284</v>
      </c>
      <c r="I460" s="705">
        <v>27810</v>
      </c>
      <c r="J460" s="643">
        <v>0</v>
      </c>
      <c r="K460" s="578">
        <f t="shared" si="28"/>
        <v>0</v>
      </c>
      <c r="L460" s="579">
        <f t="shared" si="29"/>
        <v>0</v>
      </c>
      <c r="M460" s="580">
        <f t="shared" si="30"/>
        <v>35708040</v>
      </c>
      <c r="N460" s="638"/>
      <c r="O460" s="638"/>
      <c r="P460" s="639" t="s">
        <v>761</v>
      </c>
      <c r="Q460" s="639" t="s">
        <v>271</v>
      </c>
      <c r="R460" s="639" t="s">
        <v>73</v>
      </c>
      <c r="S460" s="639" t="s">
        <v>90</v>
      </c>
    </row>
    <row r="461" spans="1:19" s="34" customFormat="1" ht="20.25" customHeight="1">
      <c r="A461" s="639" t="s">
        <v>351</v>
      </c>
      <c r="B461" s="638" t="s">
        <v>3545</v>
      </c>
      <c r="C461" s="639" t="s">
        <v>352</v>
      </c>
      <c r="D461" s="640" t="s">
        <v>495</v>
      </c>
      <c r="E461" s="1105" t="s">
        <v>495</v>
      </c>
      <c r="F461" s="639" t="s">
        <v>71</v>
      </c>
      <c r="G461" s="638"/>
      <c r="H461" s="1110">
        <v>1284</v>
      </c>
      <c r="I461" s="705">
        <v>26681</v>
      </c>
      <c r="J461" s="643">
        <v>0</v>
      </c>
      <c r="K461" s="578">
        <f t="shared" si="28"/>
        <v>0</v>
      </c>
      <c r="L461" s="579">
        <f t="shared" si="29"/>
        <v>0</v>
      </c>
      <c r="M461" s="580">
        <f t="shared" si="30"/>
        <v>34258404</v>
      </c>
      <c r="N461" s="638"/>
      <c r="O461" s="638"/>
      <c r="P461" s="639" t="s">
        <v>761</v>
      </c>
      <c r="Q461" s="639" t="s">
        <v>271</v>
      </c>
      <c r="R461" s="639" t="s">
        <v>73</v>
      </c>
      <c r="S461" s="639" t="s">
        <v>90</v>
      </c>
    </row>
    <row r="462" spans="1:19" s="34" customFormat="1" ht="20.25" customHeight="1">
      <c r="A462" s="639" t="s">
        <v>436</v>
      </c>
      <c r="B462" s="638" t="s">
        <v>3625</v>
      </c>
      <c r="C462" s="639" t="s">
        <v>371</v>
      </c>
      <c r="D462" s="640" t="s">
        <v>495</v>
      </c>
      <c r="E462" s="1105" t="s">
        <v>495</v>
      </c>
      <c r="F462" s="639" t="s">
        <v>957</v>
      </c>
      <c r="G462" s="638"/>
      <c r="H462" s="1110">
        <v>736</v>
      </c>
      <c r="I462" s="705">
        <v>51224</v>
      </c>
      <c r="J462" s="643" t="s">
        <v>765</v>
      </c>
      <c r="K462" s="578" t="str">
        <f t="shared" si="28"/>
        <v>0</v>
      </c>
      <c r="L462" s="579">
        <f t="shared" si="29"/>
        <v>0</v>
      </c>
      <c r="M462" s="580">
        <f t="shared" si="30"/>
        <v>37700864</v>
      </c>
      <c r="N462" s="638"/>
      <c r="O462" s="638" t="s">
        <v>3727</v>
      </c>
      <c r="P462" s="639" t="s">
        <v>483</v>
      </c>
      <c r="Q462" s="639" t="s">
        <v>278</v>
      </c>
      <c r="R462" s="639" t="s">
        <v>73</v>
      </c>
      <c r="S462" s="639" t="s">
        <v>213</v>
      </c>
    </row>
    <row r="463" spans="1:19" s="34" customFormat="1" ht="20.25" customHeight="1">
      <c r="A463" s="639" t="s">
        <v>436</v>
      </c>
      <c r="B463" s="638" t="s">
        <v>3626</v>
      </c>
      <c r="C463" s="639" t="s">
        <v>371</v>
      </c>
      <c r="D463" s="640" t="s">
        <v>495</v>
      </c>
      <c r="E463" s="1105" t="s">
        <v>991</v>
      </c>
      <c r="F463" s="639" t="s">
        <v>957</v>
      </c>
      <c r="G463" s="638"/>
      <c r="H463" s="1110">
        <v>458</v>
      </c>
      <c r="I463" s="705">
        <v>51224</v>
      </c>
      <c r="J463" s="643" t="s">
        <v>765</v>
      </c>
      <c r="K463" s="578" t="str">
        <f t="shared" si="28"/>
        <v>0</v>
      </c>
      <c r="L463" s="579">
        <f t="shared" si="29"/>
        <v>0</v>
      </c>
      <c r="M463" s="580">
        <f t="shared" si="30"/>
        <v>23460592</v>
      </c>
      <c r="N463" s="638"/>
      <c r="O463" s="638" t="s">
        <v>3757</v>
      </c>
      <c r="P463" s="639" t="s">
        <v>483</v>
      </c>
      <c r="Q463" s="639" t="s">
        <v>278</v>
      </c>
      <c r="R463" s="639" t="s">
        <v>73</v>
      </c>
      <c r="S463" s="639" t="s">
        <v>213</v>
      </c>
    </row>
    <row r="464" spans="1:19" s="34" customFormat="1" ht="20.25" customHeight="1">
      <c r="A464" s="639" t="s">
        <v>3562</v>
      </c>
      <c r="B464" s="638" t="s">
        <v>3646</v>
      </c>
      <c r="C464" s="639" t="s">
        <v>908</v>
      </c>
      <c r="D464" s="640" t="s">
        <v>495</v>
      </c>
      <c r="E464" s="1105" t="s">
        <v>495</v>
      </c>
      <c r="F464" s="639" t="s">
        <v>880</v>
      </c>
      <c r="G464" s="638"/>
      <c r="H464" s="1110">
        <v>531</v>
      </c>
      <c r="I464" s="705">
        <v>3778</v>
      </c>
      <c r="J464" s="643" t="s">
        <v>765</v>
      </c>
      <c r="K464" s="578" t="str">
        <f t="shared" si="28"/>
        <v>0</v>
      </c>
      <c r="L464" s="579">
        <f t="shared" si="29"/>
        <v>0</v>
      </c>
      <c r="M464" s="580">
        <f t="shared" si="30"/>
        <v>2006118</v>
      </c>
      <c r="N464" s="638"/>
      <c r="O464" s="638" t="s">
        <v>3645</v>
      </c>
      <c r="P464" s="639" t="s">
        <v>1163</v>
      </c>
      <c r="Q464" s="639" t="s">
        <v>336</v>
      </c>
      <c r="R464" s="639" t="s">
        <v>73</v>
      </c>
      <c r="S464" s="639" t="s">
        <v>1076</v>
      </c>
    </row>
    <row r="465" spans="1:22" s="34" customFormat="1" ht="20.25" customHeight="1">
      <c r="A465" s="639" t="s">
        <v>3562</v>
      </c>
      <c r="B465" s="638" t="s">
        <v>3646</v>
      </c>
      <c r="C465" s="639" t="s">
        <v>908</v>
      </c>
      <c r="D465" s="640" t="s">
        <v>495</v>
      </c>
      <c r="E465" s="1105" t="s">
        <v>495</v>
      </c>
      <c r="F465" s="639" t="s">
        <v>880</v>
      </c>
      <c r="G465" s="638"/>
      <c r="H465" s="1110">
        <v>531</v>
      </c>
      <c r="I465" s="705">
        <v>3778</v>
      </c>
      <c r="J465" s="643" t="s">
        <v>765</v>
      </c>
      <c r="K465" s="578" t="str">
        <f t="shared" si="28"/>
        <v>0</v>
      </c>
      <c r="L465" s="579">
        <f t="shared" si="29"/>
        <v>0</v>
      </c>
      <c r="M465" s="580">
        <f t="shared" si="30"/>
        <v>2006118</v>
      </c>
      <c r="N465" s="638"/>
      <c r="O465" s="638" t="s">
        <v>3645</v>
      </c>
      <c r="P465" s="639" t="s">
        <v>1163</v>
      </c>
      <c r="Q465" s="639" t="s">
        <v>336</v>
      </c>
      <c r="R465" s="639" t="s">
        <v>73</v>
      </c>
      <c r="S465" s="639" t="s">
        <v>1076</v>
      </c>
    </row>
    <row r="466" spans="1:22" s="34" customFormat="1" ht="20.25" customHeight="1">
      <c r="A466" s="639" t="s">
        <v>3562</v>
      </c>
      <c r="B466" s="638" t="s">
        <v>3646</v>
      </c>
      <c r="C466" s="639" t="s">
        <v>908</v>
      </c>
      <c r="D466" s="640" t="s">
        <v>495</v>
      </c>
      <c r="E466" s="1105" t="s">
        <v>495</v>
      </c>
      <c r="F466" s="639" t="s">
        <v>880</v>
      </c>
      <c r="G466" s="638"/>
      <c r="H466" s="1110">
        <v>531</v>
      </c>
      <c r="I466" s="705">
        <v>3667</v>
      </c>
      <c r="J466" s="643" t="s">
        <v>765</v>
      </c>
      <c r="K466" s="578" t="str">
        <f t="shared" si="28"/>
        <v>0</v>
      </c>
      <c r="L466" s="579">
        <f t="shared" si="29"/>
        <v>0</v>
      </c>
      <c r="M466" s="580">
        <f t="shared" si="30"/>
        <v>1947177</v>
      </c>
      <c r="N466" s="638"/>
      <c r="O466" s="638" t="s">
        <v>3645</v>
      </c>
      <c r="P466" s="639" t="s">
        <v>1163</v>
      </c>
      <c r="Q466" s="639" t="s">
        <v>336</v>
      </c>
      <c r="R466" s="639" t="s">
        <v>73</v>
      </c>
      <c r="S466" s="639" t="s">
        <v>1076</v>
      </c>
    </row>
    <row r="467" spans="1:22" s="34" customFormat="1" ht="20.25" customHeight="1">
      <c r="A467" s="639" t="s">
        <v>3562</v>
      </c>
      <c r="B467" s="638" t="s">
        <v>3646</v>
      </c>
      <c r="C467" s="639" t="s">
        <v>908</v>
      </c>
      <c r="D467" s="640" t="s">
        <v>824</v>
      </c>
      <c r="E467" s="1105" t="s">
        <v>952</v>
      </c>
      <c r="F467" s="639" t="s">
        <v>881</v>
      </c>
      <c r="G467" s="638"/>
      <c r="H467" s="1110">
        <v>531</v>
      </c>
      <c r="I467" s="705">
        <v>11000</v>
      </c>
      <c r="J467" s="643" t="s">
        <v>765</v>
      </c>
      <c r="K467" s="578" t="str">
        <f t="shared" si="28"/>
        <v>0</v>
      </c>
      <c r="L467" s="579">
        <f t="shared" si="29"/>
        <v>0</v>
      </c>
      <c r="M467" s="580">
        <f t="shared" si="30"/>
        <v>5841000</v>
      </c>
      <c r="N467" s="638"/>
      <c r="O467" s="638" t="s">
        <v>3645</v>
      </c>
      <c r="P467" s="639" t="s">
        <v>1163</v>
      </c>
      <c r="Q467" s="639" t="s">
        <v>336</v>
      </c>
      <c r="R467" s="639" t="s">
        <v>73</v>
      </c>
      <c r="S467" s="639" t="s">
        <v>1076</v>
      </c>
    </row>
    <row r="468" spans="1:22" s="34" customFormat="1" ht="20.25" customHeight="1">
      <c r="A468" s="639" t="s">
        <v>3562</v>
      </c>
      <c r="B468" s="638" t="s">
        <v>3646</v>
      </c>
      <c r="C468" s="639" t="s">
        <v>908</v>
      </c>
      <c r="D468" s="640" t="s">
        <v>495</v>
      </c>
      <c r="E468" s="1105" t="s">
        <v>495</v>
      </c>
      <c r="F468" s="639" t="s">
        <v>880</v>
      </c>
      <c r="G468" s="638"/>
      <c r="H468" s="1110">
        <v>531</v>
      </c>
      <c r="I468" s="705">
        <v>3573</v>
      </c>
      <c r="J468" s="643" t="s">
        <v>765</v>
      </c>
      <c r="K468" s="578" t="str">
        <f t="shared" si="28"/>
        <v>0</v>
      </c>
      <c r="L468" s="579">
        <f t="shared" si="29"/>
        <v>0</v>
      </c>
      <c r="M468" s="580">
        <f t="shared" si="30"/>
        <v>1897263</v>
      </c>
      <c r="N468" s="638"/>
      <c r="O468" s="638" t="s">
        <v>752</v>
      </c>
      <c r="P468" s="639" t="s">
        <v>1163</v>
      </c>
      <c r="Q468" s="639" t="s">
        <v>336</v>
      </c>
      <c r="R468" s="639" t="s">
        <v>73</v>
      </c>
      <c r="S468" s="639" t="s">
        <v>1076</v>
      </c>
    </row>
    <row r="469" spans="1:22" s="34" customFormat="1" ht="20.25" customHeight="1">
      <c r="A469" s="639" t="s">
        <v>3562</v>
      </c>
      <c r="B469" s="638" t="s">
        <v>3646</v>
      </c>
      <c r="C469" s="639" t="s">
        <v>908</v>
      </c>
      <c r="D469" s="640" t="s">
        <v>495</v>
      </c>
      <c r="E469" s="1105" t="s">
        <v>495</v>
      </c>
      <c r="F469" s="639" t="s">
        <v>880</v>
      </c>
      <c r="G469" s="638"/>
      <c r="H469" s="1110">
        <v>531</v>
      </c>
      <c r="I469" s="705">
        <v>3573</v>
      </c>
      <c r="J469" s="643" t="s">
        <v>765</v>
      </c>
      <c r="K469" s="578" t="str">
        <f t="shared" si="28"/>
        <v>0</v>
      </c>
      <c r="L469" s="579">
        <f t="shared" si="29"/>
        <v>0</v>
      </c>
      <c r="M469" s="580">
        <f t="shared" si="30"/>
        <v>1897263</v>
      </c>
      <c r="N469" s="638"/>
      <c r="O469" s="638" t="s">
        <v>752</v>
      </c>
      <c r="P469" s="639" t="s">
        <v>1163</v>
      </c>
      <c r="Q469" s="639" t="s">
        <v>336</v>
      </c>
      <c r="R469" s="639" t="s">
        <v>73</v>
      </c>
      <c r="S469" s="639" t="s">
        <v>1076</v>
      </c>
    </row>
    <row r="470" spans="1:22" s="34" customFormat="1" ht="20.25" customHeight="1">
      <c r="A470" s="639" t="s">
        <v>3562</v>
      </c>
      <c r="B470" s="638" t="s">
        <v>3646</v>
      </c>
      <c r="C470" s="639" t="s">
        <v>908</v>
      </c>
      <c r="D470" s="640" t="s">
        <v>824</v>
      </c>
      <c r="E470" s="1105" t="s">
        <v>952</v>
      </c>
      <c r="F470" s="639" t="s">
        <v>350</v>
      </c>
      <c r="G470" s="638"/>
      <c r="H470" s="1110">
        <v>531</v>
      </c>
      <c r="I470" s="705">
        <v>19800</v>
      </c>
      <c r="J470" s="643" t="s">
        <v>765</v>
      </c>
      <c r="K470" s="578" t="str">
        <f t="shared" si="28"/>
        <v>0</v>
      </c>
      <c r="L470" s="579">
        <f t="shared" si="29"/>
        <v>0</v>
      </c>
      <c r="M470" s="580">
        <f t="shared" si="30"/>
        <v>10513800</v>
      </c>
      <c r="N470" s="638"/>
      <c r="O470" s="638" t="s">
        <v>3649</v>
      </c>
      <c r="P470" s="639" t="s">
        <v>1163</v>
      </c>
      <c r="Q470" s="639" t="s">
        <v>336</v>
      </c>
      <c r="R470" s="639" t="s">
        <v>73</v>
      </c>
      <c r="S470" s="639" t="s">
        <v>1076</v>
      </c>
    </row>
    <row r="471" spans="1:22" s="34" customFormat="1" ht="20.25" customHeight="1">
      <c r="A471" s="639" t="s">
        <v>3562</v>
      </c>
      <c r="B471" s="638" t="s">
        <v>3646</v>
      </c>
      <c r="C471" s="639" t="s">
        <v>908</v>
      </c>
      <c r="D471" s="640" t="s">
        <v>495</v>
      </c>
      <c r="E471" s="1105" t="s">
        <v>495</v>
      </c>
      <c r="F471" s="639" t="s">
        <v>880</v>
      </c>
      <c r="G471" s="638"/>
      <c r="H471" s="1110">
        <v>7</v>
      </c>
      <c r="I471" s="705">
        <v>3667</v>
      </c>
      <c r="J471" s="643" t="s">
        <v>765</v>
      </c>
      <c r="K471" s="578" t="str">
        <f t="shared" si="28"/>
        <v>0</v>
      </c>
      <c r="L471" s="579">
        <f t="shared" si="29"/>
        <v>0</v>
      </c>
      <c r="M471" s="580">
        <f t="shared" si="30"/>
        <v>25669</v>
      </c>
      <c r="N471" s="638"/>
      <c r="O471" s="638" t="s">
        <v>3645</v>
      </c>
      <c r="P471" s="639" t="s">
        <v>1163</v>
      </c>
      <c r="Q471" s="639" t="s">
        <v>336</v>
      </c>
      <c r="R471" s="639" t="s">
        <v>73</v>
      </c>
      <c r="S471" s="639" t="s">
        <v>1076</v>
      </c>
    </row>
    <row r="472" spans="1:22" s="34" customFormat="1" ht="20.25" customHeight="1">
      <c r="A472" s="639" t="s">
        <v>3562</v>
      </c>
      <c r="B472" s="638" t="s">
        <v>3646</v>
      </c>
      <c r="C472" s="639" t="s">
        <v>908</v>
      </c>
      <c r="D472" s="640" t="s">
        <v>495</v>
      </c>
      <c r="E472" s="1105" t="s">
        <v>495</v>
      </c>
      <c r="F472" s="639" t="s">
        <v>880</v>
      </c>
      <c r="G472" s="638"/>
      <c r="H472" s="1110">
        <v>7</v>
      </c>
      <c r="I472" s="705">
        <v>3667</v>
      </c>
      <c r="J472" s="643" t="s">
        <v>765</v>
      </c>
      <c r="K472" s="578" t="str">
        <f t="shared" si="28"/>
        <v>0</v>
      </c>
      <c r="L472" s="579">
        <f t="shared" si="29"/>
        <v>0</v>
      </c>
      <c r="M472" s="580">
        <f t="shared" si="30"/>
        <v>25669</v>
      </c>
      <c r="N472" s="638"/>
      <c r="O472" s="638" t="s">
        <v>3645</v>
      </c>
      <c r="P472" s="639" t="s">
        <v>1163</v>
      </c>
      <c r="Q472" s="639" t="s">
        <v>336</v>
      </c>
      <c r="R472" s="639" t="s">
        <v>73</v>
      </c>
      <c r="S472" s="639" t="s">
        <v>1076</v>
      </c>
    </row>
    <row r="473" spans="1:22" s="34" customFormat="1" ht="20.25" customHeight="1">
      <c r="A473" s="639" t="s">
        <v>3562</v>
      </c>
      <c r="B473" s="638" t="s">
        <v>3646</v>
      </c>
      <c r="C473" s="639" t="s">
        <v>908</v>
      </c>
      <c r="D473" s="640" t="s">
        <v>495</v>
      </c>
      <c r="E473" s="1105" t="s">
        <v>495</v>
      </c>
      <c r="F473" s="639" t="s">
        <v>880</v>
      </c>
      <c r="G473" s="638"/>
      <c r="H473" s="1110">
        <v>2</v>
      </c>
      <c r="I473" s="705">
        <v>3573</v>
      </c>
      <c r="J473" s="643" t="s">
        <v>765</v>
      </c>
      <c r="K473" s="578" t="str">
        <f t="shared" si="28"/>
        <v>0</v>
      </c>
      <c r="L473" s="579">
        <f t="shared" si="29"/>
        <v>0</v>
      </c>
      <c r="M473" s="580">
        <f t="shared" si="30"/>
        <v>7146</v>
      </c>
      <c r="N473" s="638"/>
      <c r="O473" s="638" t="s">
        <v>752</v>
      </c>
      <c r="P473" s="639" t="s">
        <v>1163</v>
      </c>
      <c r="Q473" s="639" t="s">
        <v>336</v>
      </c>
      <c r="R473" s="639" t="s">
        <v>73</v>
      </c>
      <c r="S473" s="639" t="s">
        <v>1076</v>
      </c>
      <c r="T473" s="34" t="s">
        <v>3407</v>
      </c>
      <c r="U473" s="34" t="s">
        <v>71</v>
      </c>
      <c r="V473" s="89"/>
    </row>
    <row r="474" spans="1:22" s="34" customFormat="1" ht="20.25" customHeight="1">
      <c r="A474" s="639" t="s">
        <v>3562</v>
      </c>
      <c r="B474" s="638" t="s">
        <v>3646</v>
      </c>
      <c r="C474" s="639" t="s">
        <v>908</v>
      </c>
      <c r="D474" s="640" t="s">
        <v>495</v>
      </c>
      <c r="E474" s="1105" t="s">
        <v>495</v>
      </c>
      <c r="F474" s="639" t="s">
        <v>880</v>
      </c>
      <c r="G474" s="638"/>
      <c r="H474" s="1110">
        <v>2</v>
      </c>
      <c r="I474" s="705">
        <v>3573</v>
      </c>
      <c r="J474" s="643" t="s">
        <v>765</v>
      </c>
      <c r="K474" s="578" t="str">
        <f t="shared" si="28"/>
        <v>0</v>
      </c>
      <c r="L474" s="579">
        <f t="shared" si="29"/>
        <v>0</v>
      </c>
      <c r="M474" s="580">
        <f t="shared" si="30"/>
        <v>7146</v>
      </c>
      <c r="N474" s="638"/>
      <c r="O474" s="638" t="s">
        <v>752</v>
      </c>
      <c r="P474" s="639" t="s">
        <v>1163</v>
      </c>
      <c r="Q474" s="639" t="s">
        <v>336</v>
      </c>
      <c r="R474" s="639" t="s">
        <v>73</v>
      </c>
      <c r="S474" s="639" t="s">
        <v>1076</v>
      </c>
      <c r="T474" s="34" t="s">
        <v>1637</v>
      </c>
      <c r="U474" s="34" t="s">
        <v>71</v>
      </c>
      <c r="V474" s="89"/>
    </row>
    <row r="475" spans="1:22" s="34" customFormat="1" ht="20.25" customHeight="1">
      <c r="A475" s="639" t="s">
        <v>744</v>
      </c>
      <c r="B475" s="638" t="s">
        <v>3890</v>
      </c>
      <c r="C475" s="639" t="s">
        <v>425</v>
      </c>
      <c r="D475" s="640" t="s">
        <v>495</v>
      </c>
      <c r="E475" s="1105" t="s">
        <v>495</v>
      </c>
      <c r="F475" s="639" t="s">
        <v>950</v>
      </c>
      <c r="G475" s="638"/>
      <c r="H475" s="1110">
        <v>98</v>
      </c>
      <c r="I475" s="705">
        <v>68730</v>
      </c>
      <c r="J475" s="643">
        <v>36</v>
      </c>
      <c r="K475" s="578">
        <f t="shared" si="28"/>
        <v>3528</v>
      </c>
      <c r="L475" s="579">
        <f t="shared" si="29"/>
        <v>3.528</v>
      </c>
      <c r="M475" s="580">
        <f t="shared" si="30"/>
        <v>6735540</v>
      </c>
      <c r="N475" s="638"/>
      <c r="O475" s="638"/>
      <c r="P475" s="639" t="s">
        <v>372</v>
      </c>
      <c r="Q475" s="639" t="s">
        <v>358</v>
      </c>
      <c r="R475" s="639" t="s">
        <v>68</v>
      </c>
      <c r="S475" s="639" t="s">
        <v>213</v>
      </c>
    </row>
    <row r="476" spans="1:22" s="34" customFormat="1" ht="20.25" customHeight="1">
      <c r="A476" s="639" t="s">
        <v>744</v>
      </c>
      <c r="B476" s="638" t="s">
        <v>3890</v>
      </c>
      <c r="C476" s="639" t="s">
        <v>425</v>
      </c>
      <c r="D476" s="640" t="s">
        <v>495</v>
      </c>
      <c r="E476" s="1105" t="s">
        <v>495</v>
      </c>
      <c r="F476" s="639" t="s">
        <v>642</v>
      </c>
      <c r="G476" s="638"/>
      <c r="H476" s="1110">
        <v>98</v>
      </c>
      <c r="I476" s="705">
        <v>33160</v>
      </c>
      <c r="J476" s="643">
        <v>17.5</v>
      </c>
      <c r="K476" s="578">
        <f t="shared" si="28"/>
        <v>1715</v>
      </c>
      <c r="L476" s="579">
        <f t="shared" si="29"/>
        <v>1.7150000000000001</v>
      </c>
      <c r="M476" s="580">
        <f t="shared" si="30"/>
        <v>3249680</v>
      </c>
      <c r="N476" s="638"/>
      <c r="O476" s="638"/>
      <c r="P476" s="639" t="s">
        <v>372</v>
      </c>
      <c r="Q476" s="639" t="s">
        <v>270</v>
      </c>
      <c r="R476" s="639" t="s">
        <v>68</v>
      </c>
      <c r="S476" s="639" t="s">
        <v>213</v>
      </c>
    </row>
    <row r="477" spans="1:22" s="34" customFormat="1" ht="20.25" customHeight="1">
      <c r="A477" s="639" t="s">
        <v>3809</v>
      </c>
      <c r="B477" s="638" t="s">
        <v>3810</v>
      </c>
      <c r="C477" s="639" t="s">
        <v>368</v>
      </c>
      <c r="D477" s="640" t="s">
        <v>824</v>
      </c>
      <c r="E477" s="1105" t="s">
        <v>952</v>
      </c>
      <c r="F477" s="639" t="s">
        <v>950</v>
      </c>
      <c r="G477" s="638"/>
      <c r="H477" s="1110">
        <v>724</v>
      </c>
      <c r="I477" s="705">
        <v>78000</v>
      </c>
      <c r="J477" s="643">
        <v>36</v>
      </c>
      <c r="K477" s="578">
        <f t="shared" si="28"/>
        <v>26064</v>
      </c>
      <c r="L477" s="579">
        <f t="shared" si="29"/>
        <v>26.064</v>
      </c>
      <c r="M477" s="580">
        <f t="shared" si="30"/>
        <v>56472000</v>
      </c>
      <c r="N477" s="638"/>
      <c r="O477" s="638" t="s">
        <v>3811</v>
      </c>
      <c r="P477" s="639" t="s">
        <v>1361</v>
      </c>
      <c r="Q477" s="639" t="s">
        <v>358</v>
      </c>
      <c r="R477" s="639" t="s">
        <v>68</v>
      </c>
      <c r="S477" s="639" t="s">
        <v>213</v>
      </c>
    </row>
    <row r="478" spans="1:22" s="34" customFormat="1" ht="20.25" customHeight="1">
      <c r="A478" s="639" t="s">
        <v>351</v>
      </c>
      <c r="B478" s="638" t="s">
        <v>3545</v>
      </c>
      <c r="C478" s="639" t="s">
        <v>352</v>
      </c>
      <c r="D478" s="640" t="s">
        <v>824</v>
      </c>
      <c r="E478" s="1105" t="s">
        <v>495</v>
      </c>
      <c r="F478" s="639" t="s">
        <v>3529</v>
      </c>
      <c r="G478" s="638"/>
      <c r="H478" s="1110">
        <v>379</v>
      </c>
      <c r="I478" s="705">
        <v>115056</v>
      </c>
      <c r="J478" s="643">
        <v>27</v>
      </c>
      <c r="K478" s="578">
        <f t="shared" si="28"/>
        <v>10233</v>
      </c>
      <c r="L478" s="579">
        <f t="shared" si="29"/>
        <v>10.233000000000001</v>
      </c>
      <c r="M478" s="580">
        <f t="shared" si="30"/>
        <v>43606224</v>
      </c>
      <c r="N478" s="638"/>
      <c r="O478" s="638" t="s">
        <v>2004</v>
      </c>
      <c r="P478" s="639" t="s">
        <v>761</v>
      </c>
      <c r="Q478" s="639" t="s">
        <v>343</v>
      </c>
      <c r="R478" s="639" t="s">
        <v>60</v>
      </c>
      <c r="S478" s="639" t="s">
        <v>90</v>
      </c>
    </row>
    <row r="479" spans="1:22" s="34" customFormat="1" ht="20.25" customHeight="1">
      <c r="A479" s="639" t="s">
        <v>351</v>
      </c>
      <c r="B479" s="638" t="s">
        <v>3825</v>
      </c>
      <c r="C479" s="639" t="s">
        <v>352</v>
      </c>
      <c r="D479" s="640" t="s">
        <v>495</v>
      </c>
      <c r="E479" s="1105" t="s">
        <v>495</v>
      </c>
      <c r="F479" s="639" t="s">
        <v>672</v>
      </c>
      <c r="G479" s="638"/>
      <c r="H479" s="1110">
        <v>684</v>
      </c>
      <c r="I479" s="705">
        <v>38033</v>
      </c>
      <c r="J479" s="643">
        <v>14</v>
      </c>
      <c r="K479" s="578">
        <f t="shared" si="28"/>
        <v>9576</v>
      </c>
      <c r="L479" s="579">
        <f t="shared" si="29"/>
        <v>9.5760000000000005</v>
      </c>
      <c r="M479" s="580">
        <f t="shared" si="30"/>
        <v>26014572</v>
      </c>
      <c r="N479" s="638"/>
      <c r="O479" s="638"/>
      <c r="P479" s="639" t="s">
        <v>761</v>
      </c>
      <c r="Q479" s="639" t="s">
        <v>270</v>
      </c>
      <c r="R479" s="639" t="s">
        <v>60</v>
      </c>
      <c r="S479" s="639" t="s">
        <v>90</v>
      </c>
    </row>
    <row r="480" spans="1:22" s="34" customFormat="1" ht="20.25" customHeight="1">
      <c r="A480" s="639" t="s">
        <v>351</v>
      </c>
      <c r="B480" s="638" t="s">
        <v>3545</v>
      </c>
      <c r="C480" s="639" t="s">
        <v>352</v>
      </c>
      <c r="D480" s="640" t="s">
        <v>495</v>
      </c>
      <c r="E480" s="1105" t="s">
        <v>495</v>
      </c>
      <c r="F480" s="639" t="s">
        <v>538</v>
      </c>
      <c r="G480" s="638"/>
      <c r="H480" s="1110">
        <v>1284</v>
      </c>
      <c r="I480" s="705">
        <v>36619</v>
      </c>
      <c r="J480" s="643">
        <v>15.5</v>
      </c>
      <c r="K480" s="578">
        <f t="shared" si="28"/>
        <v>19902</v>
      </c>
      <c r="L480" s="579">
        <f t="shared" si="29"/>
        <v>19.902000000000001</v>
      </c>
      <c r="M480" s="580">
        <f t="shared" si="30"/>
        <v>47018796</v>
      </c>
      <c r="N480" s="638"/>
      <c r="O480" s="638"/>
      <c r="P480" s="639" t="s">
        <v>761</v>
      </c>
      <c r="Q480" s="639" t="s">
        <v>270</v>
      </c>
      <c r="R480" s="639" t="s">
        <v>60</v>
      </c>
      <c r="S480" s="639" t="s">
        <v>90</v>
      </c>
    </row>
    <row r="481" spans="1:19" s="34" customFormat="1" ht="20.25" customHeight="1">
      <c r="A481" s="639" t="s">
        <v>4132</v>
      </c>
      <c r="B481" s="638" t="s">
        <v>4133</v>
      </c>
      <c r="C481" s="639" t="s">
        <v>975</v>
      </c>
      <c r="D481" s="640" t="s">
        <v>495</v>
      </c>
      <c r="E481" s="1105" t="s">
        <v>495</v>
      </c>
      <c r="F481" s="639" t="s">
        <v>950</v>
      </c>
      <c r="G481" s="638"/>
      <c r="H481" s="1110">
        <v>150</v>
      </c>
      <c r="I481" s="705">
        <v>56805</v>
      </c>
      <c r="J481" s="643">
        <v>36</v>
      </c>
      <c r="K481" s="578">
        <f t="shared" si="28"/>
        <v>5400</v>
      </c>
      <c r="L481" s="579">
        <f t="shared" si="29"/>
        <v>5.4</v>
      </c>
      <c r="M481" s="580">
        <f t="shared" si="30"/>
        <v>8520750</v>
      </c>
      <c r="N481" s="638"/>
      <c r="O481" s="638"/>
      <c r="P481" s="639" t="s">
        <v>761</v>
      </c>
      <c r="Q481" s="639" t="s">
        <v>358</v>
      </c>
      <c r="R481" s="639" t="s">
        <v>68</v>
      </c>
      <c r="S481" s="639" t="s">
        <v>1076</v>
      </c>
    </row>
    <row r="482" spans="1:19" s="34" customFormat="1" ht="20.25" customHeight="1">
      <c r="A482" s="639" t="s">
        <v>4132</v>
      </c>
      <c r="B482" s="638" t="s">
        <v>4133</v>
      </c>
      <c r="C482" s="639" t="s">
        <v>975</v>
      </c>
      <c r="D482" s="640" t="s">
        <v>495</v>
      </c>
      <c r="E482" s="1105" t="s">
        <v>495</v>
      </c>
      <c r="F482" s="639" t="s">
        <v>727</v>
      </c>
      <c r="G482" s="638"/>
      <c r="H482" s="1110">
        <v>150</v>
      </c>
      <c r="I482" s="705">
        <v>67123</v>
      </c>
      <c r="J482" s="643">
        <v>23</v>
      </c>
      <c r="K482" s="578">
        <f t="shared" si="28"/>
        <v>3450</v>
      </c>
      <c r="L482" s="579">
        <f t="shared" si="29"/>
        <v>3.45</v>
      </c>
      <c r="M482" s="580">
        <f t="shared" si="30"/>
        <v>10068450</v>
      </c>
      <c r="N482" s="638"/>
      <c r="O482" s="638"/>
      <c r="P482" s="639" t="s">
        <v>761</v>
      </c>
      <c r="Q482" s="639" t="s">
        <v>358</v>
      </c>
      <c r="R482" s="639" t="s">
        <v>68</v>
      </c>
      <c r="S482" s="639" t="s">
        <v>1076</v>
      </c>
    </row>
    <row r="483" spans="1:19" s="34" customFormat="1" ht="20.25" customHeight="1">
      <c r="A483" s="639" t="s">
        <v>4132</v>
      </c>
      <c r="B483" s="638" t="s">
        <v>4133</v>
      </c>
      <c r="C483" s="639" t="s">
        <v>975</v>
      </c>
      <c r="D483" s="640" t="s">
        <v>495</v>
      </c>
      <c r="E483" s="1105" t="s">
        <v>495</v>
      </c>
      <c r="F483" s="639" t="s">
        <v>2383</v>
      </c>
      <c r="G483" s="638"/>
      <c r="H483" s="1110">
        <v>150</v>
      </c>
      <c r="I483" s="705">
        <v>29200</v>
      </c>
      <c r="J483" s="643">
        <v>0</v>
      </c>
      <c r="K483" s="578">
        <f t="shared" si="28"/>
        <v>0</v>
      </c>
      <c r="L483" s="579">
        <f t="shared" si="29"/>
        <v>0</v>
      </c>
      <c r="M483" s="580">
        <f t="shared" si="30"/>
        <v>4380000</v>
      </c>
      <c r="N483" s="638"/>
      <c r="O483" s="638"/>
      <c r="P483" s="639" t="s">
        <v>761</v>
      </c>
      <c r="Q483" s="639" t="s">
        <v>358</v>
      </c>
      <c r="R483" s="639" t="s">
        <v>73</v>
      </c>
      <c r="S483" s="639" t="s">
        <v>1076</v>
      </c>
    </row>
    <row r="484" spans="1:19" s="34" customFormat="1" ht="20.25" customHeight="1">
      <c r="A484" s="639" t="s">
        <v>4132</v>
      </c>
      <c r="B484" s="638" t="s">
        <v>4133</v>
      </c>
      <c r="C484" s="639" t="s">
        <v>975</v>
      </c>
      <c r="D484" s="640" t="s">
        <v>495</v>
      </c>
      <c r="E484" s="1105" t="s">
        <v>495</v>
      </c>
      <c r="F484" s="639" t="s">
        <v>2466</v>
      </c>
      <c r="G484" s="638"/>
      <c r="H484" s="1110">
        <v>150</v>
      </c>
      <c r="I484" s="705">
        <v>96036</v>
      </c>
      <c r="J484" s="643">
        <v>0</v>
      </c>
      <c r="K484" s="578">
        <f t="shared" si="28"/>
        <v>0</v>
      </c>
      <c r="L484" s="579">
        <f t="shared" si="29"/>
        <v>0</v>
      </c>
      <c r="M484" s="580">
        <f t="shared" si="30"/>
        <v>14405400</v>
      </c>
      <c r="N484" s="638"/>
      <c r="O484" s="638"/>
      <c r="P484" s="639" t="s">
        <v>761</v>
      </c>
      <c r="Q484" s="639" t="s">
        <v>358</v>
      </c>
      <c r="R484" s="639" t="s">
        <v>73</v>
      </c>
      <c r="S484" s="639" t="s">
        <v>1076</v>
      </c>
    </row>
    <row r="485" spans="1:19" s="34" customFormat="1" ht="20.25" customHeight="1">
      <c r="A485" s="639" t="s">
        <v>4132</v>
      </c>
      <c r="B485" s="638" t="s">
        <v>4133</v>
      </c>
      <c r="C485" s="639" t="s">
        <v>975</v>
      </c>
      <c r="D485" s="640" t="s">
        <v>495</v>
      </c>
      <c r="E485" s="1105" t="s">
        <v>495</v>
      </c>
      <c r="F485" s="639" t="s">
        <v>1693</v>
      </c>
      <c r="G485" s="638"/>
      <c r="H485" s="1110">
        <v>150</v>
      </c>
      <c r="I485" s="705">
        <v>39800</v>
      </c>
      <c r="J485" s="643">
        <v>0</v>
      </c>
      <c r="K485" s="578">
        <f t="shared" si="28"/>
        <v>0</v>
      </c>
      <c r="L485" s="579">
        <f t="shared" si="29"/>
        <v>0</v>
      </c>
      <c r="M485" s="580">
        <f t="shared" si="30"/>
        <v>5970000</v>
      </c>
      <c r="N485" s="638"/>
      <c r="O485" s="638"/>
      <c r="P485" s="639" t="s">
        <v>761</v>
      </c>
      <c r="Q485" s="639" t="s">
        <v>358</v>
      </c>
      <c r="R485" s="639" t="s">
        <v>73</v>
      </c>
      <c r="S485" s="639" t="s">
        <v>1076</v>
      </c>
    </row>
    <row r="486" spans="1:19" s="34" customFormat="1" ht="20.25" customHeight="1">
      <c r="A486" s="639" t="s">
        <v>4132</v>
      </c>
      <c r="B486" s="638" t="s">
        <v>4133</v>
      </c>
      <c r="C486" s="639" t="s">
        <v>975</v>
      </c>
      <c r="D486" s="640" t="s">
        <v>495</v>
      </c>
      <c r="E486" s="1105" t="s">
        <v>495</v>
      </c>
      <c r="F486" s="639" t="s">
        <v>411</v>
      </c>
      <c r="G486" s="638"/>
      <c r="H486" s="1110">
        <v>150</v>
      </c>
      <c r="I486" s="705">
        <v>6600</v>
      </c>
      <c r="J486" s="643">
        <v>0</v>
      </c>
      <c r="K486" s="578">
        <f t="shared" si="28"/>
        <v>0</v>
      </c>
      <c r="L486" s="579">
        <f t="shared" si="29"/>
        <v>0</v>
      </c>
      <c r="M486" s="580">
        <f t="shared" si="30"/>
        <v>990000</v>
      </c>
      <c r="N486" s="638"/>
      <c r="O486" s="638"/>
      <c r="P486" s="639" t="s">
        <v>761</v>
      </c>
      <c r="Q486" s="639" t="s">
        <v>280</v>
      </c>
      <c r="R486" s="639" t="s">
        <v>73</v>
      </c>
      <c r="S486" s="639" t="s">
        <v>1076</v>
      </c>
    </row>
    <row r="487" spans="1:19" s="34" customFormat="1" ht="20.25" customHeight="1">
      <c r="A487" s="639" t="s">
        <v>4132</v>
      </c>
      <c r="B487" s="638" t="s">
        <v>4133</v>
      </c>
      <c r="C487" s="639" t="s">
        <v>975</v>
      </c>
      <c r="D487" s="640" t="s">
        <v>495</v>
      </c>
      <c r="E487" s="1105" t="s">
        <v>495</v>
      </c>
      <c r="F487" s="639" t="s">
        <v>412</v>
      </c>
      <c r="G487" s="638"/>
      <c r="H487" s="1110">
        <v>150</v>
      </c>
      <c r="I487" s="705">
        <v>6600</v>
      </c>
      <c r="J487" s="643">
        <v>0</v>
      </c>
      <c r="K487" s="578">
        <f t="shared" si="28"/>
        <v>0</v>
      </c>
      <c r="L487" s="579">
        <f t="shared" si="29"/>
        <v>0</v>
      </c>
      <c r="M487" s="580">
        <f t="shared" si="30"/>
        <v>990000</v>
      </c>
      <c r="N487" s="638"/>
      <c r="O487" s="638"/>
      <c r="P487" s="639" t="s">
        <v>761</v>
      </c>
      <c r="Q487" s="639" t="s">
        <v>280</v>
      </c>
      <c r="R487" s="639" t="s">
        <v>73</v>
      </c>
      <c r="S487" s="639" t="s">
        <v>1076</v>
      </c>
    </row>
    <row r="488" spans="1:19" s="34" customFormat="1" ht="20.25" customHeight="1">
      <c r="A488" s="639" t="s">
        <v>4132</v>
      </c>
      <c r="B488" s="638" t="s">
        <v>4133</v>
      </c>
      <c r="C488" s="639" t="s">
        <v>975</v>
      </c>
      <c r="D488" s="640" t="s">
        <v>495</v>
      </c>
      <c r="E488" s="1105" t="s">
        <v>495</v>
      </c>
      <c r="F488" s="639" t="s">
        <v>79</v>
      </c>
      <c r="G488" s="638"/>
      <c r="H488" s="1110">
        <v>150</v>
      </c>
      <c r="I488" s="705">
        <v>6600</v>
      </c>
      <c r="J488" s="643">
        <v>0</v>
      </c>
      <c r="K488" s="578">
        <f t="shared" si="28"/>
        <v>0</v>
      </c>
      <c r="L488" s="579">
        <f t="shared" si="29"/>
        <v>0</v>
      </c>
      <c r="M488" s="580">
        <f t="shared" si="30"/>
        <v>990000</v>
      </c>
      <c r="N488" s="638"/>
      <c r="O488" s="638"/>
      <c r="P488" s="639" t="s">
        <v>761</v>
      </c>
      <c r="Q488" s="639" t="s">
        <v>280</v>
      </c>
      <c r="R488" s="639" t="s">
        <v>73</v>
      </c>
      <c r="S488" s="639" t="s">
        <v>1076</v>
      </c>
    </row>
    <row r="489" spans="1:19" s="34" customFormat="1" ht="20.25" customHeight="1">
      <c r="A489" s="639" t="s">
        <v>4132</v>
      </c>
      <c r="B489" s="638" t="s">
        <v>4133</v>
      </c>
      <c r="C489" s="639" t="s">
        <v>975</v>
      </c>
      <c r="D489" s="640" t="s">
        <v>495</v>
      </c>
      <c r="E489" s="1105" t="s">
        <v>495</v>
      </c>
      <c r="F489" s="639" t="s">
        <v>80</v>
      </c>
      <c r="G489" s="638"/>
      <c r="H489" s="1110">
        <v>150</v>
      </c>
      <c r="I489" s="705">
        <v>6600</v>
      </c>
      <c r="J489" s="643">
        <v>0</v>
      </c>
      <c r="K489" s="578">
        <f t="shared" si="28"/>
        <v>0</v>
      </c>
      <c r="L489" s="579">
        <f t="shared" si="29"/>
        <v>0</v>
      </c>
      <c r="M489" s="580">
        <f t="shared" si="30"/>
        <v>990000</v>
      </c>
      <c r="N489" s="638"/>
      <c r="O489" s="638"/>
      <c r="P489" s="639" t="s">
        <v>761</v>
      </c>
      <c r="Q489" s="639" t="s">
        <v>280</v>
      </c>
      <c r="R489" s="639" t="s">
        <v>73</v>
      </c>
      <c r="S489" s="639" t="s">
        <v>1076</v>
      </c>
    </row>
    <row r="490" spans="1:19" s="34" customFormat="1" ht="20.25" customHeight="1">
      <c r="A490" s="639" t="s">
        <v>4132</v>
      </c>
      <c r="B490" s="638" t="s">
        <v>4133</v>
      </c>
      <c r="C490" s="639" t="s">
        <v>975</v>
      </c>
      <c r="D490" s="640" t="s">
        <v>495</v>
      </c>
      <c r="E490" s="1105" t="s">
        <v>495</v>
      </c>
      <c r="F490" s="639" t="s">
        <v>465</v>
      </c>
      <c r="G490" s="638"/>
      <c r="H490" s="1110">
        <v>150</v>
      </c>
      <c r="I490" s="705">
        <v>9000</v>
      </c>
      <c r="J490" s="643">
        <v>0</v>
      </c>
      <c r="K490" s="578">
        <f t="shared" si="28"/>
        <v>0</v>
      </c>
      <c r="L490" s="579">
        <f t="shared" si="29"/>
        <v>0</v>
      </c>
      <c r="M490" s="580">
        <f t="shared" si="30"/>
        <v>1350000</v>
      </c>
      <c r="N490" s="638"/>
      <c r="O490" s="638"/>
      <c r="P490" s="639" t="s">
        <v>761</v>
      </c>
      <c r="Q490" s="639" t="s">
        <v>360</v>
      </c>
      <c r="R490" s="639" t="s">
        <v>73</v>
      </c>
      <c r="S490" s="639" t="s">
        <v>1076</v>
      </c>
    </row>
    <row r="491" spans="1:19" s="34" customFormat="1" ht="20.25" customHeight="1">
      <c r="A491" s="639" t="s">
        <v>765</v>
      </c>
      <c r="B491" s="638" t="s">
        <v>3832</v>
      </c>
      <c r="C491" s="639" t="s">
        <v>3831</v>
      </c>
      <c r="D491" s="640" t="s">
        <v>495</v>
      </c>
      <c r="E491" s="1105" t="s">
        <v>495</v>
      </c>
      <c r="F491" s="639" t="s">
        <v>763</v>
      </c>
      <c r="G491" s="638"/>
      <c r="H491" s="1110">
        <v>173</v>
      </c>
      <c r="I491" s="705">
        <v>103000</v>
      </c>
      <c r="J491" s="643">
        <v>47</v>
      </c>
      <c r="K491" s="578">
        <f t="shared" si="28"/>
        <v>8131</v>
      </c>
      <c r="L491" s="579">
        <f t="shared" si="29"/>
        <v>8.1310000000000002</v>
      </c>
      <c r="M491" s="580">
        <f t="shared" si="30"/>
        <v>17819000</v>
      </c>
      <c r="N491" s="638"/>
      <c r="O491" s="638"/>
      <c r="P491" s="639" t="s">
        <v>284</v>
      </c>
      <c r="Q491" s="639" t="s">
        <v>358</v>
      </c>
      <c r="R491" s="639" t="s">
        <v>68</v>
      </c>
      <c r="S491" s="639"/>
    </row>
    <row r="492" spans="1:19" s="34" customFormat="1" ht="20.25" customHeight="1">
      <c r="A492" s="639" t="s">
        <v>765</v>
      </c>
      <c r="B492" s="638" t="s">
        <v>3832</v>
      </c>
      <c r="C492" s="639" t="s">
        <v>3831</v>
      </c>
      <c r="D492" s="640" t="s">
        <v>495</v>
      </c>
      <c r="E492" s="1105" t="s">
        <v>495</v>
      </c>
      <c r="F492" s="639" t="s">
        <v>642</v>
      </c>
      <c r="G492" s="638"/>
      <c r="H492" s="1110">
        <v>172</v>
      </c>
      <c r="I492" s="705">
        <v>27000</v>
      </c>
      <c r="J492" s="643">
        <v>17.5</v>
      </c>
      <c r="K492" s="578">
        <f t="shared" si="28"/>
        <v>3010</v>
      </c>
      <c r="L492" s="579">
        <f t="shared" si="29"/>
        <v>3.01</v>
      </c>
      <c r="M492" s="580">
        <f t="shared" si="30"/>
        <v>4644000</v>
      </c>
      <c r="N492" s="638"/>
      <c r="O492" s="638"/>
      <c r="P492" s="639" t="s">
        <v>284</v>
      </c>
      <c r="Q492" s="639" t="s">
        <v>270</v>
      </c>
      <c r="R492" s="639" t="s">
        <v>68</v>
      </c>
      <c r="S492" s="639"/>
    </row>
    <row r="493" spans="1:19" s="34" customFormat="1" ht="20.25" customHeight="1">
      <c r="A493" s="639" t="s">
        <v>3891</v>
      </c>
      <c r="B493" s="638" t="s">
        <v>3892</v>
      </c>
      <c r="C493" s="639" t="s">
        <v>2168</v>
      </c>
      <c r="D493" s="640" t="s">
        <v>495</v>
      </c>
      <c r="E493" s="1105" t="s">
        <v>495</v>
      </c>
      <c r="F493" s="639" t="s">
        <v>2983</v>
      </c>
      <c r="G493" s="638"/>
      <c r="H493" s="1110">
        <v>100</v>
      </c>
      <c r="I493" s="705">
        <v>173412</v>
      </c>
      <c r="J493" s="643">
        <v>29.3</v>
      </c>
      <c r="K493" s="578">
        <f t="shared" ref="K493:K556" si="31">IFERROR(J493*H493,"0")</f>
        <v>2930</v>
      </c>
      <c r="L493" s="579">
        <f t="shared" ref="L493:L556" si="32">IFERROR(K493/1000,"0")</f>
        <v>2.93</v>
      </c>
      <c r="M493" s="580">
        <f t="shared" ref="M493:M556" si="33">I493*H493</f>
        <v>17341200</v>
      </c>
      <c r="N493" s="638"/>
      <c r="O493" s="638"/>
      <c r="P493" s="639" t="s">
        <v>3864</v>
      </c>
      <c r="Q493" s="639" t="s">
        <v>343</v>
      </c>
      <c r="R493" s="639" t="s">
        <v>60</v>
      </c>
      <c r="S493" s="639" t="s">
        <v>213</v>
      </c>
    </row>
    <row r="494" spans="1:19" s="34" customFormat="1" ht="20.25" customHeight="1">
      <c r="A494" s="639" t="s">
        <v>3891</v>
      </c>
      <c r="B494" s="638" t="s">
        <v>3892</v>
      </c>
      <c r="C494" s="639" t="s">
        <v>2168</v>
      </c>
      <c r="D494" s="640" t="s">
        <v>495</v>
      </c>
      <c r="E494" s="1105" t="s">
        <v>495</v>
      </c>
      <c r="F494" s="639" t="s">
        <v>2725</v>
      </c>
      <c r="G494" s="638"/>
      <c r="H494" s="1110">
        <v>96</v>
      </c>
      <c r="I494" s="705">
        <v>150000</v>
      </c>
      <c r="J494" s="643">
        <v>38</v>
      </c>
      <c r="K494" s="578">
        <f t="shared" si="31"/>
        <v>3648</v>
      </c>
      <c r="L494" s="579">
        <f t="shared" si="32"/>
        <v>3.6480000000000001</v>
      </c>
      <c r="M494" s="580">
        <f t="shared" si="33"/>
        <v>14400000</v>
      </c>
      <c r="N494" s="638"/>
      <c r="O494" s="638"/>
      <c r="P494" s="639" t="s">
        <v>3864</v>
      </c>
      <c r="Q494" s="639" t="s">
        <v>327</v>
      </c>
      <c r="R494" s="639" t="s">
        <v>68</v>
      </c>
      <c r="S494" s="639" t="s">
        <v>213</v>
      </c>
    </row>
    <row r="495" spans="1:19" s="34" customFormat="1" ht="20.25" customHeight="1">
      <c r="A495" s="639" t="s">
        <v>3891</v>
      </c>
      <c r="B495" s="638" t="s">
        <v>3892</v>
      </c>
      <c r="C495" s="639" t="s">
        <v>2168</v>
      </c>
      <c r="D495" s="640" t="s">
        <v>495</v>
      </c>
      <c r="E495" s="1105" t="s">
        <v>495</v>
      </c>
      <c r="F495" s="639" t="s">
        <v>657</v>
      </c>
      <c r="G495" s="638"/>
      <c r="H495" s="1110">
        <v>100</v>
      </c>
      <c r="I495" s="705">
        <v>77000</v>
      </c>
      <c r="J495" s="643">
        <v>27</v>
      </c>
      <c r="K495" s="578">
        <f t="shared" si="31"/>
        <v>2700</v>
      </c>
      <c r="L495" s="579">
        <f t="shared" si="32"/>
        <v>2.7</v>
      </c>
      <c r="M495" s="580">
        <f t="shared" si="33"/>
        <v>7700000</v>
      </c>
      <c r="N495" s="638"/>
      <c r="O495" s="638"/>
      <c r="P495" s="639" t="s">
        <v>3864</v>
      </c>
      <c r="Q495" s="639" t="s">
        <v>341</v>
      </c>
      <c r="R495" s="639" t="s">
        <v>68</v>
      </c>
      <c r="S495" s="639" t="s">
        <v>213</v>
      </c>
    </row>
    <row r="496" spans="1:19" s="34" customFormat="1" ht="20.25" customHeight="1">
      <c r="A496" s="639" t="s">
        <v>3891</v>
      </c>
      <c r="B496" s="638" t="s">
        <v>3892</v>
      </c>
      <c r="C496" s="639" t="s">
        <v>2168</v>
      </c>
      <c r="D496" s="640" t="s">
        <v>495</v>
      </c>
      <c r="E496" s="1105" t="s">
        <v>495</v>
      </c>
      <c r="F496" s="639" t="s">
        <v>401</v>
      </c>
      <c r="G496" s="638"/>
      <c r="H496" s="1110">
        <v>100</v>
      </c>
      <c r="I496" s="705">
        <v>67000</v>
      </c>
      <c r="J496" s="643">
        <v>9.4</v>
      </c>
      <c r="K496" s="578">
        <f t="shared" si="31"/>
        <v>940</v>
      </c>
      <c r="L496" s="579">
        <f t="shared" si="32"/>
        <v>0.94</v>
      </c>
      <c r="M496" s="580">
        <f t="shared" si="33"/>
        <v>6700000</v>
      </c>
      <c r="N496" s="638"/>
      <c r="O496" s="638"/>
      <c r="P496" s="639" t="s">
        <v>3864</v>
      </c>
      <c r="Q496" s="639" t="s">
        <v>344</v>
      </c>
      <c r="R496" s="639" t="s">
        <v>68</v>
      </c>
      <c r="S496" s="639" t="s">
        <v>213</v>
      </c>
    </row>
    <row r="497" spans="1:19" s="34" customFormat="1" ht="20.25" customHeight="1">
      <c r="A497" s="639" t="s">
        <v>2519</v>
      </c>
      <c r="B497" s="638" t="s">
        <v>3895</v>
      </c>
      <c r="C497" s="639" t="s">
        <v>368</v>
      </c>
      <c r="D497" s="640" t="s">
        <v>495</v>
      </c>
      <c r="E497" s="1105" t="s">
        <v>495</v>
      </c>
      <c r="F497" s="639" t="s">
        <v>3836</v>
      </c>
      <c r="G497" s="638"/>
      <c r="H497" s="1110">
        <v>35</v>
      </c>
      <c r="I497" s="705">
        <v>188953</v>
      </c>
      <c r="J497" s="643"/>
      <c r="K497" s="578">
        <f t="shared" si="31"/>
        <v>0</v>
      </c>
      <c r="L497" s="579">
        <f t="shared" si="32"/>
        <v>0</v>
      </c>
      <c r="M497" s="580">
        <f t="shared" si="33"/>
        <v>6613355</v>
      </c>
      <c r="N497" s="638" t="s">
        <v>1213</v>
      </c>
      <c r="O497" s="638"/>
      <c r="P497" s="639" t="s">
        <v>1361</v>
      </c>
      <c r="Q497" s="639" t="s">
        <v>354</v>
      </c>
      <c r="R497" s="639" t="s">
        <v>70</v>
      </c>
      <c r="S497" s="639"/>
    </row>
    <row r="498" spans="1:19" s="34" customFormat="1" ht="20.25" customHeight="1">
      <c r="A498" s="639" t="s">
        <v>3152</v>
      </c>
      <c r="B498" s="638" t="s">
        <v>3153</v>
      </c>
      <c r="C498" s="639" t="s">
        <v>621</v>
      </c>
      <c r="D498" s="640" t="s">
        <v>495</v>
      </c>
      <c r="E498" s="1105" t="s">
        <v>495</v>
      </c>
      <c r="F498" s="639" t="s">
        <v>3156</v>
      </c>
      <c r="G498" s="638"/>
      <c r="H498" s="1110">
        <v>89</v>
      </c>
      <c r="I498" s="705">
        <v>218879</v>
      </c>
      <c r="J498" s="643"/>
      <c r="K498" s="578">
        <f t="shared" si="31"/>
        <v>0</v>
      </c>
      <c r="L498" s="579">
        <f t="shared" si="32"/>
        <v>0</v>
      </c>
      <c r="M498" s="580">
        <f t="shared" si="33"/>
        <v>19480231</v>
      </c>
      <c r="N498" s="638" t="s">
        <v>1623</v>
      </c>
      <c r="O498" s="638"/>
      <c r="P498" s="639" t="s">
        <v>1361</v>
      </c>
      <c r="Q498" s="639" t="s">
        <v>354</v>
      </c>
      <c r="R498" s="639" t="s">
        <v>70</v>
      </c>
      <c r="S498" s="639"/>
    </row>
    <row r="499" spans="1:19" s="34" customFormat="1" ht="20.25" customHeight="1">
      <c r="A499" s="639" t="s">
        <v>10</v>
      </c>
      <c r="B499" s="638" t="s">
        <v>2064</v>
      </c>
      <c r="C499" s="639" t="s">
        <v>1027</v>
      </c>
      <c r="D499" s="640" t="s">
        <v>495</v>
      </c>
      <c r="E499" s="1105" t="s">
        <v>495</v>
      </c>
      <c r="F499" s="639" t="s">
        <v>3839</v>
      </c>
      <c r="G499" s="638"/>
      <c r="H499" s="1110">
        <v>62</v>
      </c>
      <c r="I499" s="705">
        <v>178000</v>
      </c>
      <c r="J499" s="643"/>
      <c r="K499" s="578">
        <f t="shared" si="31"/>
        <v>0</v>
      </c>
      <c r="L499" s="579">
        <f t="shared" si="32"/>
        <v>0</v>
      </c>
      <c r="M499" s="580">
        <f t="shared" si="33"/>
        <v>11036000</v>
      </c>
      <c r="N499" s="638" t="s">
        <v>1623</v>
      </c>
      <c r="O499" s="638"/>
      <c r="P499" s="639" t="s">
        <v>1164</v>
      </c>
      <c r="Q499" s="639" t="s">
        <v>354</v>
      </c>
      <c r="R499" s="639" t="s">
        <v>70</v>
      </c>
      <c r="S499" s="639"/>
    </row>
    <row r="500" spans="1:19" s="34" customFormat="1" ht="20.25" customHeight="1">
      <c r="A500" s="639" t="s">
        <v>351</v>
      </c>
      <c r="B500" s="638" t="s">
        <v>1030</v>
      </c>
      <c r="C500" s="639" t="s">
        <v>352</v>
      </c>
      <c r="D500" s="640" t="s">
        <v>495</v>
      </c>
      <c r="E500" s="1105" t="s">
        <v>495</v>
      </c>
      <c r="F500" s="639" t="s">
        <v>3156</v>
      </c>
      <c r="G500" s="638"/>
      <c r="H500" s="1110">
        <v>281</v>
      </c>
      <c r="I500" s="705">
        <v>167983</v>
      </c>
      <c r="J500" s="643"/>
      <c r="K500" s="578">
        <f t="shared" si="31"/>
        <v>0</v>
      </c>
      <c r="L500" s="579">
        <f t="shared" si="32"/>
        <v>0</v>
      </c>
      <c r="M500" s="580">
        <f t="shared" si="33"/>
        <v>47203223</v>
      </c>
      <c r="N500" s="638" t="s">
        <v>1623</v>
      </c>
      <c r="O500" s="638"/>
      <c r="P500" s="639" t="s">
        <v>761</v>
      </c>
      <c r="Q500" s="639" t="s">
        <v>354</v>
      </c>
      <c r="R500" s="639" t="s">
        <v>70</v>
      </c>
      <c r="S500" s="639"/>
    </row>
    <row r="501" spans="1:19" s="34" customFormat="1" ht="20.25" customHeight="1">
      <c r="A501" s="639" t="s">
        <v>3915</v>
      </c>
      <c r="B501" s="638" t="s">
        <v>3916</v>
      </c>
      <c r="C501" s="639" t="s">
        <v>904</v>
      </c>
      <c r="D501" s="640" t="s">
        <v>495</v>
      </c>
      <c r="E501" s="1105" t="s">
        <v>495</v>
      </c>
      <c r="F501" s="639" t="s">
        <v>3183</v>
      </c>
      <c r="G501" s="638"/>
      <c r="H501" s="1110">
        <v>72</v>
      </c>
      <c r="I501" s="705">
        <v>134000</v>
      </c>
      <c r="J501" s="643" t="s">
        <v>765</v>
      </c>
      <c r="K501" s="578" t="str">
        <f t="shared" si="31"/>
        <v>0</v>
      </c>
      <c r="L501" s="579">
        <f t="shared" si="32"/>
        <v>0</v>
      </c>
      <c r="M501" s="580">
        <f t="shared" si="33"/>
        <v>9648000</v>
      </c>
      <c r="N501" s="638"/>
      <c r="O501" s="638" t="s">
        <v>3917</v>
      </c>
      <c r="P501" s="639" t="s">
        <v>759</v>
      </c>
      <c r="Q501" s="639" t="s">
        <v>354</v>
      </c>
      <c r="R501" s="639" t="s">
        <v>70</v>
      </c>
      <c r="S501" s="639" t="s">
        <v>213</v>
      </c>
    </row>
    <row r="502" spans="1:19" s="34" customFormat="1" ht="20.25" customHeight="1">
      <c r="A502" s="639" t="s">
        <v>3915</v>
      </c>
      <c r="B502" s="638" t="s">
        <v>3916</v>
      </c>
      <c r="C502" s="639" t="s">
        <v>904</v>
      </c>
      <c r="D502" s="640" t="s">
        <v>495</v>
      </c>
      <c r="E502" s="1105" t="s">
        <v>495</v>
      </c>
      <c r="F502" s="639" t="s">
        <v>2983</v>
      </c>
      <c r="G502" s="638"/>
      <c r="H502" s="1110">
        <v>72</v>
      </c>
      <c r="I502" s="705">
        <v>200000</v>
      </c>
      <c r="J502" s="643">
        <v>29</v>
      </c>
      <c r="K502" s="578">
        <f t="shared" si="31"/>
        <v>2088</v>
      </c>
      <c r="L502" s="579">
        <f t="shared" si="32"/>
        <v>2.0880000000000001</v>
      </c>
      <c r="M502" s="580">
        <f t="shared" si="33"/>
        <v>14400000</v>
      </c>
      <c r="N502" s="638"/>
      <c r="O502" s="638" t="s">
        <v>3917</v>
      </c>
      <c r="P502" s="639" t="s">
        <v>759</v>
      </c>
      <c r="Q502" s="639" t="s">
        <v>343</v>
      </c>
      <c r="R502" s="639" t="s">
        <v>60</v>
      </c>
      <c r="S502" s="639" t="s">
        <v>213</v>
      </c>
    </row>
    <row r="503" spans="1:19" s="34" customFormat="1" ht="20.25" customHeight="1">
      <c r="A503" s="639" t="s">
        <v>3915</v>
      </c>
      <c r="B503" s="638" t="s">
        <v>3916</v>
      </c>
      <c r="C503" s="639" t="s">
        <v>904</v>
      </c>
      <c r="D503" s="640" t="s">
        <v>495</v>
      </c>
      <c r="E503" s="1105" t="s">
        <v>952</v>
      </c>
      <c r="F503" s="639" t="s">
        <v>3183</v>
      </c>
      <c r="G503" s="638"/>
      <c r="H503" s="1110">
        <v>34</v>
      </c>
      <c r="I503" s="705">
        <v>134000</v>
      </c>
      <c r="J503" s="643" t="s">
        <v>765</v>
      </c>
      <c r="K503" s="578" t="str">
        <f t="shared" si="31"/>
        <v>0</v>
      </c>
      <c r="L503" s="579">
        <f t="shared" si="32"/>
        <v>0</v>
      </c>
      <c r="M503" s="580">
        <f t="shared" si="33"/>
        <v>4556000</v>
      </c>
      <c r="N503" s="638"/>
      <c r="O503" s="638" t="s">
        <v>3917</v>
      </c>
      <c r="P503" s="639" t="s">
        <v>759</v>
      </c>
      <c r="Q503" s="639" t="s">
        <v>354</v>
      </c>
      <c r="R503" s="639" t="s">
        <v>70</v>
      </c>
      <c r="S503" s="639" t="s">
        <v>213</v>
      </c>
    </row>
    <row r="504" spans="1:19" s="34" customFormat="1" ht="20.25" customHeight="1">
      <c r="A504" s="639" t="s">
        <v>3915</v>
      </c>
      <c r="B504" s="638" t="s">
        <v>3916</v>
      </c>
      <c r="C504" s="639" t="s">
        <v>904</v>
      </c>
      <c r="D504" s="640" t="s">
        <v>495</v>
      </c>
      <c r="E504" s="1105" t="s">
        <v>952</v>
      </c>
      <c r="F504" s="639" t="s">
        <v>2983</v>
      </c>
      <c r="G504" s="638"/>
      <c r="H504" s="1110">
        <v>34</v>
      </c>
      <c r="I504" s="705">
        <v>200000</v>
      </c>
      <c r="J504" s="643">
        <v>29</v>
      </c>
      <c r="K504" s="578">
        <f t="shared" si="31"/>
        <v>986</v>
      </c>
      <c r="L504" s="579">
        <f t="shared" si="32"/>
        <v>0.98599999999999999</v>
      </c>
      <c r="M504" s="580">
        <f t="shared" si="33"/>
        <v>6800000</v>
      </c>
      <c r="N504" s="638"/>
      <c r="O504" s="638" t="s">
        <v>3917</v>
      </c>
      <c r="P504" s="639" t="s">
        <v>759</v>
      </c>
      <c r="Q504" s="639" t="s">
        <v>343</v>
      </c>
      <c r="R504" s="639" t="s">
        <v>60</v>
      </c>
      <c r="S504" s="639" t="s">
        <v>213</v>
      </c>
    </row>
    <row r="505" spans="1:19" s="34" customFormat="1" ht="20.25" customHeight="1">
      <c r="A505" s="639" t="s">
        <v>3891</v>
      </c>
      <c r="B505" s="638" t="s">
        <v>4023</v>
      </c>
      <c r="C505" s="639" t="s">
        <v>1928</v>
      </c>
      <c r="D505" s="640" t="s">
        <v>495</v>
      </c>
      <c r="E505" s="1105" t="s">
        <v>495</v>
      </c>
      <c r="F505" s="639" t="s">
        <v>565</v>
      </c>
      <c r="G505" s="638"/>
      <c r="H505" s="1110">
        <v>143</v>
      </c>
      <c r="I505" s="705">
        <v>35000</v>
      </c>
      <c r="J505" s="643">
        <v>0</v>
      </c>
      <c r="K505" s="578">
        <f t="shared" si="31"/>
        <v>0</v>
      </c>
      <c r="L505" s="579">
        <f t="shared" si="32"/>
        <v>0</v>
      </c>
      <c r="M505" s="580">
        <f t="shared" si="33"/>
        <v>5005000</v>
      </c>
      <c r="N505" s="638"/>
      <c r="O505" s="638" t="s">
        <v>2199</v>
      </c>
      <c r="P505" s="639" t="s">
        <v>3864</v>
      </c>
      <c r="Q505" s="639" t="s">
        <v>271</v>
      </c>
      <c r="R505" s="639" t="s">
        <v>73</v>
      </c>
      <c r="S505" s="639" t="s">
        <v>213</v>
      </c>
    </row>
    <row r="506" spans="1:19" s="34" customFormat="1" ht="20.25" customHeight="1">
      <c r="A506" s="639" t="s">
        <v>3891</v>
      </c>
      <c r="B506" s="638" t="s">
        <v>4023</v>
      </c>
      <c r="C506" s="639" t="s">
        <v>1928</v>
      </c>
      <c r="D506" s="640" t="s">
        <v>495</v>
      </c>
      <c r="E506" s="1105" t="s">
        <v>495</v>
      </c>
      <c r="F506" s="639" t="s">
        <v>450</v>
      </c>
      <c r="G506" s="638"/>
      <c r="H506" s="1110">
        <v>138</v>
      </c>
      <c r="I506" s="705">
        <v>64000</v>
      </c>
      <c r="J506" s="643">
        <v>0</v>
      </c>
      <c r="K506" s="578">
        <f t="shared" si="31"/>
        <v>0</v>
      </c>
      <c r="L506" s="579">
        <f t="shared" si="32"/>
        <v>0</v>
      </c>
      <c r="M506" s="580">
        <f t="shared" si="33"/>
        <v>8832000</v>
      </c>
      <c r="N506" s="638"/>
      <c r="O506" s="638" t="s">
        <v>2199</v>
      </c>
      <c r="P506" s="639" t="s">
        <v>3864</v>
      </c>
      <c r="Q506" s="639" t="s">
        <v>271</v>
      </c>
      <c r="R506" s="639" t="s">
        <v>73</v>
      </c>
      <c r="S506" s="639" t="s">
        <v>213</v>
      </c>
    </row>
    <row r="507" spans="1:19" s="34" customFormat="1" ht="20.25" customHeight="1">
      <c r="A507" s="639" t="s">
        <v>3891</v>
      </c>
      <c r="B507" s="638" t="s">
        <v>4023</v>
      </c>
      <c r="C507" s="639" t="s">
        <v>1928</v>
      </c>
      <c r="D507" s="640" t="s">
        <v>495</v>
      </c>
      <c r="E507" s="1105" t="s">
        <v>495</v>
      </c>
      <c r="F507" s="639" t="s">
        <v>82</v>
      </c>
      <c r="G507" s="638"/>
      <c r="H507" s="1110">
        <v>140</v>
      </c>
      <c r="I507" s="705">
        <v>14007</v>
      </c>
      <c r="J507" s="643">
        <v>0</v>
      </c>
      <c r="K507" s="578">
        <f t="shared" si="31"/>
        <v>0</v>
      </c>
      <c r="L507" s="579">
        <f t="shared" si="32"/>
        <v>0</v>
      </c>
      <c r="M507" s="580">
        <f t="shared" si="33"/>
        <v>1960980</v>
      </c>
      <c r="N507" s="638"/>
      <c r="O507" s="638" t="s">
        <v>2943</v>
      </c>
      <c r="P507" s="639" t="s">
        <v>3864</v>
      </c>
      <c r="Q507" s="639" t="s">
        <v>336</v>
      </c>
      <c r="R507" s="639" t="s">
        <v>73</v>
      </c>
      <c r="S507" s="639" t="s">
        <v>213</v>
      </c>
    </row>
    <row r="508" spans="1:19" s="34" customFormat="1" ht="20.25" customHeight="1">
      <c r="A508" s="639" t="s">
        <v>3891</v>
      </c>
      <c r="B508" s="638" t="s">
        <v>4023</v>
      </c>
      <c r="C508" s="639" t="s">
        <v>1928</v>
      </c>
      <c r="D508" s="640" t="s">
        <v>495</v>
      </c>
      <c r="E508" s="1105" t="s">
        <v>495</v>
      </c>
      <c r="F508" s="639" t="s">
        <v>764</v>
      </c>
      <c r="G508" s="638"/>
      <c r="H508" s="1110">
        <v>148</v>
      </c>
      <c r="I508" s="705">
        <v>12000</v>
      </c>
      <c r="J508" s="643">
        <v>0</v>
      </c>
      <c r="K508" s="578">
        <f t="shared" si="31"/>
        <v>0</v>
      </c>
      <c r="L508" s="579">
        <f t="shared" si="32"/>
        <v>0</v>
      </c>
      <c r="M508" s="580">
        <f t="shared" si="33"/>
        <v>1776000</v>
      </c>
      <c r="N508" s="638"/>
      <c r="O508" s="638"/>
      <c r="P508" s="639" t="s">
        <v>3864</v>
      </c>
      <c r="Q508" s="639" t="s">
        <v>360</v>
      </c>
      <c r="R508" s="639" t="s">
        <v>73</v>
      </c>
      <c r="S508" s="639" t="s">
        <v>213</v>
      </c>
    </row>
    <row r="509" spans="1:19" s="34" customFormat="1" ht="20.25" customHeight="1">
      <c r="A509" s="639" t="s">
        <v>3891</v>
      </c>
      <c r="B509" s="638" t="s">
        <v>4023</v>
      </c>
      <c r="C509" s="639" t="s">
        <v>1928</v>
      </c>
      <c r="D509" s="640" t="s">
        <v>495</v>
      </c>
      <c r="E509" s="1105" t="s">
        <v>495</v>
      </c>
      <c r="F509" s="639" t="s">
        <v>985</v>
      </c>
      <c r="G509" s="638"/>
      <c r="H509" s="1110">
        <v>143</v>
      </c>
      <c r="I509" s="705">
        <v>7000</v>
      </c>
      <c r="J509" s="643">
        <v>0</v>
      </c>
      <c r="K509" s="578">
        <f t="shared" si="31"/>
        <v>0</v>
      </c>
      <c r="L509" s="579">
        <f t="shared" si="32"/>
        <v>0</v>
      </c>
      <c r="M509" s="580">
        <f t="shared" si="33"/>
        <v>1001000</v>
      </c>
      <c r="N509" s="638"/>
      <c r="O509" s="638" t="s">
        <v>2034</v>
      </c>
      <c r="P509" s="639" t="s">
        <v>3864</v>
      </c>
      <c r="Q509" s="639" t="s">
        <v>336</v>
      </c>
      <c r="R509" s="639" t="s">
        <v>73</v>
      </c>
      <c r="S509" s="639" t="s">
        <v>213</v>
      </c>
    </row>
    <row r="510" spans="1:19" s="34" customFormat="1" ht="20.25" customHeight="1">
      <c r="A510" s="639" t="s">
        <v>3891</v>
      </c>
      <c r="B510" s="638" t="s">
        <v>4023</v>
      </c>
      <c r="C510" s="639" t="s">
        <v>1928</v>
      </c>
      <c r="D510" s="640" t="s">
        <v>495</v>
      </c>
      <c r="E510" s="1105" t="s">
        <v>495</v>
      </c>
      <c r="F510" s="639" t="s">
        <v>985</v>
      </c>
      <c r="G510" s="638"/>
      <c r="H510" s="1110">
        <v>143</v>
      </c>
      <c r="I510" s="705">
        <v>7000</v>
      </c>
      <c r="J510" s="643">
        <v>0</v>
      </c>
      <c r="K510" s="578">
        <f t="shared" si="31"/>
        <v>0</v>
      </c>
      <c r="L510" s="579">
        <f t="shared" si="32"/>
        <v>0</v>
      </c>
      <c r="M510" s="580">
        <f t="shared" si="33"/>
        <v>1001000</v>
      </c>
      <c r="N510" s="638"/>
      <c r="O510" s="638" t="s">
        <v>2034</v>
      </c>
      <c r="P510" s="639" t="s">
        <v>3864</v>
      </c>
      <c r="Q510" s="639" t="s">
        <v>336</v>
      </c>
      <c r="R510" s="639" t="s">
        <v>73</v>
      </c>
      <c r="S510" s="639" t="s">
        <v>213</v>
      </c>
    </row>
    <row r="511" spans="1:19" s="34" customFormat="1" ht="20.25" customHeight="1">
      <c r="A511" s="639" t="s">
        <v>806</v>
      </c>
      <c r="B511" s="638" t="s">
        <v>3187</v>
      </c>
      <c r="C511" s="639" t="s">
        <v>371</v>
      </c>
      <c r="D511" s="640" t="s">
        <v>495</v>
      </c>
      <c r="E511" s="1105" t="s">
        <v>495</v>
      </c>
      <c r="F511" s="639" t="s">
        <v>754</v>
      </c>
      <c r="G511" s="638"/>
      <c r="H511" s="1110">
        <v>2</v>
      </c>
      <c r="I511" s="705">
        <v>59866</v>
      </c>
      <c r="J511" s="643">
        <v>0</v>
      </c>
      <c r="K511" s="578">
        <f t="shared" si="31"/>
        <v>0</v>
      </c>
      <c r="L511" s="579">
        <f t="shared" si="32"/>
        <v>0</v>
      </c>
      <c r="M511" s="580">
        <f t="shared" si="33"/>
        <v>119732</v>
      </c>
      <c r="N511" s="638"/>
      <c r="O511" s="638" t="s">
        <v>62</v>
      </c>
      <c r="P511" s="639" t="s">
        <v>1273</v>
      </c>
      <c r="Q511" s="639" t="s">
        <v>336</v>
      </c>
      <c r="R511" s="639" t="s">
        <v>73</v>
      </c>
      <c r="S511" s="639" t="s">
        <v>237</v>
      </c>
    </row>
    <row r="512" spans="1:19" s="34" customFormat="1" ht="20.25" customHeight="1">
      <c r="A512" s="639" t="s">
        <v>806</v>
      </c>
      <c r="B512" s="638" t="s">
        <v>3187</v>
      </c>
      <c r="C512" s="639" t="s">
        <v>371</v>
      </c>
      <c r="D512" s="640" t="s">
        <v>495</v>
      </c>
      <c r="E512" s="1105" t="s">
        <v>495</v>
      </c>
      <c r="F512" s="639" t="s">
        <v>1387</v>
      </c>
      <c r="G512" s="638"/>
      <c r="H512" s="1110">
        <v>2</v>
      </c>
      <c r="I512" s="705">
        <v>16041</v>
      </c>
      <c r="J512" s="643">
        <v>0</v>
      </c>
      <c r="K512" s="578">
        <f t="shared" si="31"/>
        <v>0</v>
      </c>
      <c r="L512" s="579">
        <f t="shared" si="32"/>
        <v>0</v>
      </c>
      <c r="M512" s="580">
        <f t="shared" si="33"/>
        <v>32082</v>
      </c>
      <c r="N512" s="638"/>
      <c r="O512" s="638" t="s">
        <v>62</v>
      </c>
      <c r="P512" s="639" t="s">
        <v>1273</v>
      </c>
      <c r="Q512" s="639" t="s">
        <v>577</v>
      </c>
      <c r="R512" s="639" t="s">
        <v>375</v>
      </c>
      <c r="S512" s="639" t="s">
        <v>237</v>
      </c>
    </row>
    <row r="513" spans="1:19" s="34" customFormat="1" ht="20.25" customHeight="1">
      <c r="A513" s="639" t="s">
        <v>806</v>
      </c>
      <c r="B513" s="638" t="s">
        <v>3187</v>
      </c>
      <c r="C513" s="639" t="s">
        <v>371</v>
      </c>
      <c r="D513" s="640" t="s">
        <v>495</v>
      </c>
      <c r="E513" s="1105" t="s">
        <v>495</v>
      </c>
      <c r="F513" s="639" t="s">
        <v>668</v>
      </c>
      <c r="G513" s="638"/>
      <c r="H513" s="1110">
        <v>2</v>
      </c>
      <c r="I513" s="705">
        <v>65004</v>
      </c>
      <c r="J513" s="643">
        <v>11.8</v>
      </c>
      <c r="K513" s="578">
        <f t="shared" si="31"/>
        <v>23.6</v>
      </c>
      <c r="L513" s="579">
        <f t="shared" si="32"/>
        <v>2.3600000000000003E-2</v>
      </c>
      <c r="M513" s="580">
        <f t="shared" si="33"/>
        <v>130008</v>
      </c>
      <c r="N513" s="638"/>
      <c r="O513" s="638" t="s">
        <v>62</v>
      </c>
      <c r="P513" s="639" t="s">
        <v>1273</v>
      </c>
      <c r="Q513" s="639" t="s">
        <v>270</v>
      </c>
      <c r="R513" s="639" t="s">
        <v>60</v>
      </c>
      <c r="S513" s="639" t="s">
        <v>237</v>
      </c>
    </row>
    <row r="514" spans="1:19" s="34" customFormat="1" ht="20.25" customHeight="1">
      <c r="A514" s="639" t="s">
        <v>806</v>
      </c>
      <c r="B514" s="638" t="s">
        <v>3187</v>
      </c>
      <c r="C514" s="639" t="s">
        <v>371</v>
      </c>
      <c r="D514" s="640" t="s">
        <v>495</v>
      </c>
      <c r="E514" s="1105" t="s">
        <v>495</v>
      </c>
      <c r="F514" s="639" t="s">
        <v>959</v>
      </c>
      <c r="G514" s="638"/>
      <c r="H514" s="1110">
        <v>18</v>
      </c>
      <c r="I514" s="705">
        <v>204178</v>
      </c>
      <c r="J514" s="643">
        <v>40.299999999999997</v>
      </c>
      <c r="K514" s="578">
        <f t="shared" si="31"/>
        <v>725.4</v>
      </c>
      <c r="L514" s="579">
        <f t="shared" si="32"/>
        <v>0.72539999999999993</v>
      </c>
      <c r="M514" s="580">
        <f t="shared" si="33"/>
        <v>3675204</v>
      </c>
      <c r="N514" s="638"/>
      <c r="O514" s="638"/>
      <c r="P514" s="639" t="s">
        <v>1273</v>
      </c>
      <c r="Q514" s="639" t="s">
        <v>996</v>
      </c>
      <c r="R514" s="639" t="s">
        <v>68</v>
      </c>
      <c r="S514" s="639" t="s">
        <v>237</v>
      </c>
    </row>
    <row r="515" spans="1:19" s="34" customFormat="1" ht="20.25" customHeight="1">
      <c r="A515" s="639" t="s">
        <v>806</v>
      </c>
      <c r="B515" s="638" t="s">
        <v>3187</v>
      </c>
      <c r="C515" s="639" t="s">
        <v>371</v>
      </c>
      <c r="D515" s="640" t="s">
        <v>495</v>
      </c>
      <c r="E515" s="1105" t="s">
        <v>495</v>
      </c>
      <c r="F515" s="639" t="s">
        <v>667</v>
      </c>
      <c r="G515" s="638"/>
      <c r="H515" s="1110">
        <v>23</v>
      </c>
      <c r="I515" s="705">
        <v>89000</v>
      </c>
      <c r="J515" s="643">
        <v>19</v>
      </c>
      <c r="K515" s="578">
        <f t="shared" si="31"/>
        <v>437</v>
      </c>
      <c r="L515" s="579">
        <f t="shared" si="32"/>
        <v>0.437</v>
      </c>
      <c r="M515" s="580">
        <f t="shared" si="33"/>
        <v>2047000</v>
      </c>
      <c r="N515" s="638"/>
      <c r="O515" s="638" t="s">
        <v>1188</v>
      </c>
      <c r="P515" s="639" t="s">
        <v>1273</v>
      </c>
      <c r="Q515" s="639" t="s">
        <v>345</v>
      </c>
      <c r="R515" s="639" t="s">
        <v>60</v>
      </c>
      <c r="S515" s="639" t="s">
        <v>237</v>
      </c>
    </row>
    <row r="516" spans="1:19" s="34" customFormat="1" ht="20.25" customHeight="1">
      <c r="A516" s="639" t="s">
        <v>806</v>
      </c>
      <c r="B516" s="638" t="s">
        <v>3187</v>
      </c>
      <c r="C516" s="639" t="s">
        <v>371</v>
      </c>
      <c r="D516" s="640" t="s">
        <v>495</v>
      </c>
      <c r="E516" s="1105" t="s">
        <v>495</v>
      </c>
      <c r="F516" s="639" t="s">
        <v>880</v>
      </c>
      <c r="G516" s="638"/>
      <c r="H516" s="1110">
        <v>1</v>
      </c>
      <c r="I516" s="705">
        <v>3574</v>
      </c>
      <c r="J516" s="643">
        <v>0</v>
      </c>
      <c r="K516" s="578">
        <f t="shared" si="31"/>
        <v>0</v>
      </c>
      <c r="L516" s="579">
        <f t="shared" si="32"/>
        <v>0</v>
      </c>
      <c r="M516" s="580">
        <f t="shared" si="33"/>
        <v>3574</v>
      </c>
      <c r="N516" s="638"/>
      <c r="O516" s="638" t="s">
        <v>598</v>
      </c>
      <c r="P516" s="639" t="s">
        <v>1273</v>
      </c>
      <c r="Q516" s="639" t="s">
        <v>336</v>
      </c>
      <c r="R516" s="639" t="s">
        <v>73</v>
      </c>
      <c r="S516" s="639" t="s">
        <v>237</v>
      </c>
    </row>
    <row r="517" spans="1:19" s="34" customFormat="1" ht="20.25" customHeight="1">
      <c r="A517" s="639" t="s">
        <v>806</v>
      </c>
      <c r="B517" s="638" t="s">
        <v>3187</v>
      </c>
      <c r="C517" s="639" t="s">
        <v>371</v>
      </c>
      <c r="D517" s="640" t="s">
        <v>495</v>
      </c>
      <c r="E517" s="1105" t="s">
        <v>495</v>
      </c>
      <c r="F517" s="639" t="s">
        <v>440</v>
      </c>
      <c r="G517" s="638"/>
      <c r="H517" s="1110">
        <v>1</v>
      </c>
      <c r="I517" s="705">
        <v>228333</v>
      </c>
      <c r="J517" s="643">
        <v>36.9</v>
      </c>
      <c r="K517" s="578">
        <f t="shared" si="31"/>
        <v>36.9</v>
      </c>
      <c r="L517" s="579">
        <f t="shared" si="32"/>
        <v>3.6899999999999995E-2</v>
      </c>
      <c r="M517" s="580">
        <f t="shared" si="33"/>
        <v>228333</v>
      </c>
      <c r="N517" s="638"/>
      <c r="O517" s="638" t="s">
        <v>598</v>
      </c>
      <c r="P517" s="639" t="s">
        <v>1273</v>
      </c>
      <c r="Q517" s="639" t="s">
        <v>327</v>
      </c>
      <c r="R517" s="639" t="s">
        <v>60</v>
      </c>
      <c r="S517" s="639" t="s">
        <v>237</v>
      </c>
    </row>
    <row r="518" spans="1:19" s="34" customFormat="1" ht="20.25" customHeight="1">
      <c r="A518" s="639" t="s">
        <v>806</v>
      </c>
      <c r="B518" s="638" t="s">
        <v>3187</v>
      </c>
      <c r="C518" s="639" t="s">
        <v>371</v>
      </c>
      <c r="D518" s="640" t="s">
        <v>495</v>
      </c>
      <c r="E518" s="1105" t="s">
        <v>495</v>
      </c>
      <c r="F518" s="639" t="s">
        <v>630</v>
      </c>
      <c r="G518" s="638"/>
      <c r="H518" s="1110">
        <v>2</v>
      </c>
      <c r="I518" s="705">
        <v>139231</v>
      </c>
      <c r="J518" s="643">
        <v>0</v>
      </c>
      <c r="K518" s="578">
        <f t="shared" si="31"/>
        <v>0</v>
      </c>
      <c r="L518" s="579">
        <f t="shared" si="32"/>
        <v>0</v>
      </c>
      <c r="M518" s="580">
        <f t="shared" si="33"/>
        <v>278462</v>
      </c>
      <c r="N518" s="638"/>
      <c r="O518" s="638" t="s">
        <v>1189</v>
      </c>
      <c r="P518" s="639" t="s">
        <v>1273</v>
      </c>
      <c r="Q518" s="639" t="s">
        <v>336</v>
      </c>
      <c r="R518" s="639" t="s">
        <v>73</v>
      </c>
      <c r="S518" s="639" t="s">
        <v>237</v>
      </c>
    </row>
    <row r="519" spans="1:19" s="34" customFormat="1" ht="20.25" customHeight="1">
      <c r="A519" s="639" t="s">
        <v>806</v>
      </c>
      <c r="B519" s="638" t="s">
        <v>3187</v>
      </c>
      <c r="C519" s="639" t="s">
        <v>371</v>
      </c>
      <c r="D519" s="640" t="s">
        <v>495</v>
      </c>
      <c r="E519" s="1105" t="s">
        <v>495</v>
      </c>
      <c r="F519" s="639" t="s">
        <v>631</v>
      </c>
      <c r="G519" s="638"/>
      <c r="H519" s="1110">
        <v>2</v>
      </c>
      <c r="I519" s="705">
        <v>38289</v>
      </c>
      <c r="J519" s="643">
        <v>0</v>
      </c>
      <c r="K519" s="578">
        <f t="shared" si="31"/>
        <v>0</v>
      </c>
      <c r="L519" s="579">
        <f t="shared" si="32"/>
        <v>0</v>
      </c>
      <c r="M519" s="580">
        <f t="shared" si="33"/>
        <v>76578</v>
      </c>
      <c r="N519" s="638"/>
      <c r="O519" s="638" t="s">
        <v>1189</v>
      </c>
      <c r="P519" s="639" t="s">
        <v>1273</v>
      </c>
      <c r="Q519" s="639" t="s">
        <v>336</v>
      </c>
      <c r="R519" s="639" t="s">
        <v>73</v>
      </c>
      <c r="S519" s="639" t="s">
        <v>237</v>
      </c>
    </row>
    <row r="520" spans="1:19" s="34" customFormat="1" ht="20.25" customHeight="1">
      <c r="A520" s="639" t="s">
        <v>806</v>
      </c>
      <c r="B520" s="638" t="s">
        <v>3187</v>
      </c>
      <c r="C520" s="639" t="s">
        <v>371</v>
      </c>
      <c r="D520" s="640" t="s">
        <v>495</v>
      </c>
      <c r="E520" s="1105" t="s">
        <v>495</v>
      </c>
      <c r="F520" s="639" t="s">
        <v>632</v>
      </c>
      <c r="G520" s="638"/>
      <c r="H520" s="1110">
        <v>2</v>
      </c>
      <c r="I520" s="705">
        <v>67063</v>
      </c>
      <c r="J520" s="643">
        <v>0</v>
      </c>
      <c r="K520" s="578">
        <f t="shared" si="31"/>
        <v>0</v>
      </c>
      <c r="L520" s="579">
        <f t="shared" si="32"/>
        <v>0</v>
      </c>
      <c r="M520" s="580">
        <f t="shared" si="33"/>
        <v>134126</v>
      </c>
      <c r="N520" s="638"/>
      <c r="O520" s="638" t="s">
        <v>1189</v>
      </c>
      <c r="P520" s="639" t="s">
        <v>1273</v>
      </c>
      <c r="Q520" s="639" t="s">
        <v>336</v>
      </c>
      <c r="R520" s="639" t="s">
        <v>73</v>
      </c>
      <c r="S520" s="639" t="s">
        <v>237</v>
      </c>
    </row>
    <row r="521" spans="1:19" s="34" customFormat="1" ht="20.25" customHeight="1">
      <c r="A521" s="639" t="s">
        <v>806</v>
      </c>
      <c r="B521" s="638" t="s">
        <v>3187</v>
      </c>
      <c r="C521" s="639" t="s">
        <v>371</v>
      </c>
      <c r="D521" s="640" t="s">
        <v>495</v>
      </c>
      <c r="E521" s="1105" t="s">
        <v>495</v>
      </c>
      <c r="F521" s="639" t="s">
        <v>2844</v>
      </c>
      <c r="G521" s="638"/>
      <c r="H521" s="1110">
        <v>2</v>
      </c>
      <c r="I521" s="705">
        <v>62654</v>
      </c>
      <c r="J521" s="643">
        <v>19</v>
      </c>
      <c r="K521" s="578">
        <f t="shared" si="31"/>
        <v>38</v>
      </c>
      <c r="L521" s="579">
        <f t="shared" si="32"/>
        <v>3.7999999999999999E-2</v>
      </c>
      <c r="M521" s="580">
        <f t="shared" si="33"/>
        <v>125308</v>
      </c>
      <c r="N521" s="638"/>
      <c r="O521" s="638" t="s">
        <v>1189</v>
      </c>
      <c r="P521" s="639" t="s">
        <v>1273</v>
      </c>
      <c r="Q521" s="639" t="s">
        <v>361</v>
      </c>
      <c r="R521" s="639" t="s">
        <v>68</v>
      </c>
      <c r="S521" s="639" t="s">
        <v>237</v>
      </c>
    </row>
    <row r="522" spans="1:19" s="34" customFormat="1" ht="20.25" customHeight="1">
      <c r="A522" s="639" t="s">
        <v>806</v>
      </c>
      <c r="B522" s="638" t="s">
        <v>3187</v>
      </c>
      <c r="C522" s="639" t="s">
        <v>371</v>
      </c>
      <c r="D522" s="640" t="s">
        <v>495</v>
      </c>
      <c r="E522" s="1105" t="s">
        <v>495</v>
      </c>
      <c r="F522" s="639" t="s">
        <v>778</v>
      </c>
      <c r="G522" s="638"/>
      <c r="H522" s="1110">
        <v>2</v>
      </c>
      <c r="I522" s="705">
        <v>115000</v>
      </c>
      <c r="J522" s="643">
        <v>0</v>
      </c>
      <c r="K522" s="578">
        <f t="shared" si="31"/>
        <v>0</v>
      </c>
      <c r="L522" s="579">
        <f t="shared" si="32"/>
        <v>0</v>
      </c>
      <c r="M522" s="580">
        <f t="shared" si="33"/>
        <v>230000</v>
      </c>
      <c r="N522" s="638"/>
      <c r="O522" s="638" t="s">
        <v>1187</v>
      </c>
      <c r="P522" s="639" t="s">
        <v>1273</v>
      </c>
      <c r="Q522" s="639" t="s">
        <v>336</v>
      </c>
      <c r="R522" s="639" t="s">
        <v>73</v>
      </c>
      <c r="S522" s="639" t="s">
        <v>237</v>
      </c>
    </row>
    <row r="523" spans="1:19" s="34" customFormat="1" ht="20.25" customHeight="1">
      <c r="A523" s="639" t="s">
        <v>806</v>
      </c>
      <c r="B523" s="638" t="s">
        <v>3187</v>
      </c>
      <c r="C523" s="639" t="s">
        <v>371</v>
      </c>
      <c r="D523" s="640" t="s">
        <v>495</v>
      </c>
      <c r="E523" s="1105" t="s">
        <v>495</v>
      </c>
      <c r="F523" s="639" t="s">
        <v>2317</v>
      </c>
      <c r="G523" s="638"/>
      <c r="H523" s="1110">
        <v>3</v>
      </c>
      <c r="I523" s="705">
        <v>107801</v>
      </c>
      <c r="J523" s="643">
        <v>22.5</v>
      </c>
      <c r="K523" s="578">
        <f t="shared" si="31"/>
        <v>67.5</v>
      </c>
      <c r="L523" s="579">
        <f t="shared" si="32"/>
        <v>6.7500000000000004E-2</v>
      </c>
      <c r="M523" s="580">
        <f t="shared" si="33"/>
        <v>323403</v>
      </c>
      <c r="N523" s="638"/>
      <c r="O523" s="638" t="s">
        <v>1012</v>
      </c>
      <c r="P523" s="639" t="s">
        <v>1273</v>
      </c>
      <c r="Q523" s="639" t="s">
        <v>628</v>
      </c>
      <c r="R523" s="639" t="s">
        <v>68</v>
      </c>
      <c r="S523" s="639" t="s">
        <v>237</v>
      </c>
    </row>
    <row r="524" spans="1:19" s="34" customFormat="1" ht="20.25" customHeight="1">
      <c r="A524" s="639" t="s">
        <v>806</v>
      </c>
      <c r="B524" s="638" t="s">
        <v>3187</v>
      </c>
      <c r="C524" s="639" t="s">
        <v>371</v>
      </c>
      <c r="D524" s="640" t="s">
        <v>495</v>
      </c>
      <c r="E524" s="1105" t="s">
        <v>495</v>
      </c>
      <c r="F524" s="639" t="s">
        <v>1643</v>
      </c>
      <c r="G524" s="638"/>
      <c r="H524" s="1110">
        <v>3</v>
      </c>
      <c r="I524" s="705">
        <v>15319</v>
      </c>
      <c r="J524" s="643">
        <v>0</v>
      </c>
      <c r="K524" s="578">
        <f t="shared" si="31"/>
        <v>0</v>
      </c>
      <c r="L524" s="579">
        <f t="shared" si="32"/>
        <v>0</v>
      </c>
      <c r="M524" s="580">
        <f t="shared" si="33"/>
        <v>45957</v>
      </c>
      <c r="N524" s="638"/>
      <c r="O524" s="638" t="s">
        <v>1012</v>
      </c>
      <c r="P524" s="639" t="s">
        <v>1273</v>
      </c>
      <c r="Q524" s="639" t="s">
        <v>336</v>
      </c>
      <c r="R524" s="639" t="s">
        <v>73</v>
      </c>
      <c r="S524" s="639" t="s">
        <v>237</v>
      </c>
    </row>
    <row r="525" spans="1:19" s="34" customFormat="1" ht="20.25" customHeight="1">
      <c r="A525" s="639" t="s">
        <v>806</v>
      </c>
      <c r="B525" s="638" t="s">
        <v>3187</v>
      </c>
      <c r="C525" s="639" t="s">
        <v>371</v>
      </c>
      <c r="D525" s="640" t="s">
        <v>495</v>
      </c>
      <c r="E525" s="1105" t="s">
        <v>495</v>
      </c>
      <c r="F525" s="639" t="s">
        <v>1643</v>
      </c>
      <c r="G525" s="638"/>
      <c r="H525" s="1110">
        <v>3</v>
      </c>
      <c r="I525" s="705">
        <v>15319</v>
      </c>
      <c r="J525" s="643">
        <v>0</v>
      </c>
      <c r="K525" s="578">
        <f t="shared" si="31"/>
        <v>0</v>
      </c>
      <c r="L525" s="579">
        <f t="shared" si="32"/>
        <v>0</v>
      </c>
      <c r="M525" s="580">
        <f t="shared" si="33"/>
        <v>45957</v>
      </c>
      <c r="N525" s="638"/>
      <c r="O525" s="638" t="s">
        <v>1012</v>
      </c>
      <c r="P525" s="639" t="s">
        <v>1273</v>
      </c>
      <c r="Q525" s="639" t="s">
        <v>336</v>
      </c>
      <c r="R525" s="639" t="s">
        <v>73</v>
      </c>
      <c r="S525" s="639" t="s">
        <v>237</v>
      </c>
    </row>
    <row r="526" spans="1:19" s="34" customFormat="1" ht="20.25" customHeight="1">
      <c r="A526" s="639" t="s">
        <v>806</v>
      </c>
      <c r="B526" s="638" t="s">
        <v>3187</v>
      </c>
      <c r="C526" s="639" t="s">
        <v>371</v>
      </c>
      <c r="D526" s="640" t="s">
        <v>495</v>
      </c>
      <c r="E526" s="1105" t="s">
        <v>495</v>
      </c>
      <c r="F526" s="639" t="s">
        <v>632</v>
      </c>
      <c r="G526" s="638"/>
      <c r="H526" s="1110">
        <v>4</v>
      </c>
      <c r="I526" s="705">
        <v>70000</v>
      </c>
      <c r="J526" s="643">
        <v>0</v>
      </c>
      <c r="K526" s="578">
        <f t="shared" si="31"/>
        <v>0</v>
      </c>
      <c r="L526" s="579">
        <f t="shared" si="32"/>
        <v>0</v>
      </c>
      <c r="M526" s="580">
        <f t="shared" si="33"/>
        <v>280000</v>
      </c>
      <c r="N526" s="638"/>
      <c r="O526" s="638"/>
      <c r="P526" s="639" t="s">
        <v>1273</v>
      </c>
      <c r="Q526" s="639" t="s">
        <v>336</v>
      </c>
      <c r="R526" s="639" t="s">
        <v>73</v>
      </c>
      <c r="S526" s="639" t="s">
        <v>237</v>
      </c>
    </row>
    <row r="527" spans="1:19" s="34" customFormat="1" ht="20.25" customHeight="1">
      <c r="A527" s="639" t="s">
        <v>864</v>
      </c>
      <c r="B527" s="638" t="s">
        <v>4162</v>
      </c>
      <c r="C527" s="639" t="s">
        <v>371</v>
      </c>
      <c r="D527" s="640" t="s">
        <v>495</v>
      </c>
      <c r="E527" s="1105" t="s">
        <v>495</v>
      </c>
      <c r="F527" s="639" t="s">
        <v>534</v>
      </c>
      <c r="G527" s="638"/>
      <c r="H527" s="1110">
        <v>263</v>
      </c>
      <c r="I527" s="705">
        <v>39600</v>
      </c>
      <c r="J527" s="643">
        <v>0</v>
      </c>
      <c r="K527" s="578">
        <f t="shared" si="31"/>
        <v>0</v>
      </c>
      <c r="L527" s="579">
        <f t="shared" si="32"/>
        <v>0</v>
      </c>
      <c r="M527" s="580">
        <f t="shared" si="33"/>
        <v>10414800</v>
      </c>
      <c r="N527" s="638"/>
      <c r="O527" s="638" t="s">
        <v>4103</v>
      </c>
      <c r="P527" s="639" t="s">
        <v>483</v>
      </c>
      <c r="Q527" s="639" t="s">
        <v>278</v>
      </c>
      <c r="R527" s="639" t="s">
        <v>73</v>
      </c>
      <c r="S527" s="639" t="s">
        <v>109</v>
      </c>
    </row>
    <row r="528" spans="1:19" s="34" customFormat="1" ht="20.25" customHeight="1">
      <c r="A528" t="s">
        <v>467</v>
      </c>
      <c r="B528" s="638" t="s">
        <v>1256</v>
      </c>
      <c r="C528" s="639" t="s">
        <v>371</v>
      </c>
      <c r="D528" s="640" t="s">
        <v>495</v>
      </c>
      <c r="E528" s="1105" t="s">
        <v>495</v>
      </c>
      <c r="F528" s="639" t="s">
        <v>719</v>
      </c>
      <c r="G528" s="638"/>
      <c r="H528" s="1110">
        <v>600</v>
      </c>
      <c r="I528" s="705">
        <v>144000</v>
      </c>
      <c r="J528" s="643">
        <v>31.9</v>
      </c>
      <c r="K528" s="578">
        <f t="shared" si="31"/>
        <v>19140</v>
      </c>
      <c r="L528" s="579">
        <f t="shared" si="32"/>
        <v>19.14</v>
      </c>
      <c r="M528" s="580">
        <f t="shared" si="33"/>
        <v>86400000</v>
      </c>
      <c r="N528" s="638"/>
      <c r="O528" s="638"/>
      <c r="P528" s="639" t="s">
        <v>1273</v>
      </c>
      <c r="Q528" s="639" t="s">
        <v>370</v>
      </c>
      <c r="R528" s="639" t="s">
        <v>60</v>
      </c>
      <c r="S528" s="639" t="s">
        <v>237</v>
      </c>
    </row>
    <row r="529" spans="1:19" s="34" customFormat="1" ht="20.25" customHeight="1">
      <c r="A529" s="639" t="s">
        <v>467</v>
      </c>
      <c r="B529" s="638" t="s">
        <v>1256</v>
      </c>
      <c r="C529" s="639" t="s">
        <v>371</v>
      </c>
      <c r="D529" s="640" t="s">
        <v>495</v>
      </c>
      <c r="E529" s="1105" t="s">
        <v>495</v>
      </c>
      <c r="F529" s="639" t="s">
        <v>568</v>
      </c>
      <c r="G529" s="638"/>
      <c r="H529" s="1110">
        <v>300</v>
      </c>
      <c r="I529" s="705">
        <v>60411</v>
      </c>
      <c r="J529" s="643">
        <v>15.5</v>
      </c>
      <c r="K529" s="578">
        <f t="shared" si="31"/>
        <v>4650</v>
      </c>
      <c r="L529" s="579">
        <f t="shared" si="32"/>
        <v>4.6500000000000004</v>
      </c>
      <c r="M529" s="580">
        <f t="shared" si="33"/>
        <v>18123300</v>
      </c>
      <c r="N529" s="638"/>
      <c r="O529" s="638"/>
      <c r="P529" s="639" t="s">
        <v>1273</v>
      </c>
      <c r="Q529" s="639" t="s">
        <v>270</v>
      </c>
      <c r="R529" s="639" t="s">
        <v>60</v>
      </c>
      <c r="S529" s="639" t="s">
        <v>237</v>
      </c>
    </row>
    <row r="530" spans="1:19" s="34" customFormat="1" ht="20.25" customHeight="1">
      <c r="A530" s="639" t="s">
        <v>467</v>
      </c>
      <c r="B530" s="638" t="s">
        <v>1256</v>
      </c>
      <c r="C530" s="639" t="s">
        <v>371</v>
      </c>
      <c r="D530" s="640" t="s">
        <v>495</v>
      </c>
      <c r="E530" s="1105" t="s">
        <v>495</v>
      </c>
      <c r="F530" s="639" t="s">
        <v>1010</v>
      </c>
      <c r="G530" s="638"/>
      <c r="H530" s="1110">
        <v>300</v>
      </c>
      <c r="I530" s="705">
        <v>59630</v>
      </c>
      <c r="J530" s="643">
        <v>13.3</v>
      </c>
      <c r="K530" s="578">
        <f t="shared" si="31"/>
        <v>3990</v>
      </c>
      <c r="L530" s="579">
        <f t="shared" si="32"/>
        <v>3.99</v>
      </c>
      <c r="M530" s="580">
        <f t="shared" si="33"/>
        <v>17889000</v>
      </c>
      <c r="N530" s="638"/>
      <c r="O530" s="638"/>
      <c r="P530" s="639" t="s">
        <v>1273</v>
      </c>
      <c r="Q530" s="639" t="s">
        <v>270</v>
      </c>
      <c r="R530" s="639" t="s">
        <v>60</v>
      </c>
      <c r="S530" s="639" t="s">
        <v>237</v>
      </c>
    </row>
    <row r="531" spans="1:19" s="34" customFormat="1" ht="20.25" customHeight="1">
      <c r="A531" s="639" t="s">
        <v>806</v>
      </c>
      <c r="B531" s="638" t="s">
        <v>2927</v>
      </c>
      <c r="C531" s="639" t="s">
        <v>371</v>
      </c>
      <c r="D531" s="640" t="s">
        <v>495</v>
      </c>
      <c r="E531" s="1105" t="s">
        <v>495</v>
      </c>
      <c r="F531" s="639" t="s">
        <v>402</v>
      </c>
      <c r="G531" s="638"/>
      <c r="H531" s="1110">
        <v>1200</v>
      </c>
      <c r="I531" s="705">
        <v>122068</v>
      </c>
      <c r="J531" s="643">
        <v>36.4</v>
      </c>
      <c r="K531" s="578">
        <f t="shared" si="31"/>
        <v>43680</v>
      </c>
      <c r="L531" s="579">
        <f t="shared" si="32"/>
        <v>43.68</v>
      </c>
      <c r="M531" s="580">
        <f t="shared" si="33"/>
        <v>146481600</v>
      </c>
      <c r="N531" s="638"/>
      <c r="O531" s="638"/>
      <c r="P531" s="639" t="s">
        <v>1273</v>
      </c>
      <c r="Q531" s="639" t="s">
        <v>403</v>
      </c>
      <c r="R531" s="639" t="s">
        <v>60</v>
      </c>
      <c r="S531" s="639" t="s">
        <v>237</v>
      </c>
    </row>
    <row r="532" spans="1:19" s="34" customFormat="1" ht="20.25" customHeight="1">
      <c r="A532" s="639" t="s">
        <v>806</v>
      </c>
      <c r="B532" s="638" t="s">
        <v>2514</v>
      </c>
      <c r="C532" s="639" t="s">
        <v>371</v>
      </c>
      <c r="D532" s="640" t="s">
        <v>495</v>
      </c>
      <c r="E532" s="1105" t="s">
        <v>495</v>
      </c>
      <c r="F532" s="639" t="s">
        <v>440</v>
      </c>
      <c r="G532" s="638"/>
      <c r="H532" s="1110">
        <v>34</v>
      </c>
      <c r="I532" s="705">
        <v>228333</v>
      </c>
      <c r="J532" s="643">
        <v>36.9</v>
      </c>
      <c r="K532" s="578">
        <f t="shared" si="31"/>
        <v>1254.5999999999999</v>
      </c>
      <c r="L532" s="579">
        <f t="shared" si="32"/>
        <v>1.2545999999999999</v>
      </c>
      <c r="M532" s="580">
        <f t="shared" si="33"/>
        <v>7763322</v>
      </c>
      <c r="N532" s="638"/>
      <c r="O532" s="638" t="s">
        <v>598</v>
      </c>
      <c r="P532" s="639" t="s">
        <v>1273</v>
      </c>
      <c r="Q532" s="639" t="s">
        <v>327</v>
      </c>
      <c r="R532" s="639" t="s">
        <v>60</v>
      </c>
      <c r="S532" s="639" t="s">
        <v>237</v>
      </c>
    </row>
    <row r="533" spans="1:19" s="34" customFormat="1" ht="20.25" customHeight="1">
      <c r="A533" s="639" t="s">
        <v>806</v>
      </c>
      <c r="B533" s="638" t="s">
        <v>2514</v>
      </c>
      <c r="C533" s="639" t="s">
        <v>371</v>
      </c>
      <c r="D533" s="640" t="s">
        <v>495</v>
      </c>
      <c r="E533" s="1105" t="s">
        <v>495</v>
      </c>
      <c r="F533" s="639" t="s">
        <v>630</v>
      </c>
      <c r="G533" s="638"/>
      <c r="H533" s="1110">
        <v>20</v>
      </c>
      <c r="I533" s="705">
        <v>139231</v>
      </c>
      <c r="J533" s="643">
        <v>0</v>
      </c>
      <c r="K533" s="578">
        <f t="shared" si="31"/>
        <v>0</v>
      </c>
      <c r="L533" s="579">
        <f t="shared" si="32"/>
        <v>0</v>
      </c>
      <c r="M533" s="580">
        <f t="shared" si="33"/>
        <v>2784620</v>
      </c>
      <c r="N533" s="638"/>
      <c r="O533" s="638" t="s">
        <v>1189</v>
      </c>
      <c r="P533" s="639" t="s">
        <v>1273</v>
      </c>
      <c r="Q533" s="639" t="s">
        <v>336</v>
      </c>
      <c r="R533" s="639" t="s">
        <v>73</v>
      </c>
      <c r="S533" s="639" t="s">
        <v>237</v>
      </c>
    </row>
    <row r="534" spans="1:19" s="34" customFormat="1" ht="20.25" customHeight="1">
      <c r="A534" s="639" t="s">
        <v>806</v>
      </c>
      <c r="B534" s="638" t="s">
        <v>2514</v>
      </c>
      <c r="C534" s="639" t="s">
        <v>371</v>
      </c>
      <c r="D534" s="640" t="s">
        <v>495</v>
      </c>
      <c r="E534" s="1105" t="s">
        <v>495</v>
      </c>
      <c r="F534" s="639" t="s">
        <v>2844</v>
      </c>
      <c r="G534" s="638"/>
      <c r="H534" s="1110">
        <v>20</v>
      </c>
      <c r="I534" s="705">
        <v>62654</v>
      </c>
      <c r="J534" s="643">
        <v>19</v>
      </c>
      <c r="K534" s="578">
        <f t="shared" si="31"/>
        <v>380</v>
      </c>
      <c r="L534" s="579">
        <f t="shared" si="32"/>
        <v>0.38</v>
      </c>
      <c r="M534" s="580">
        <f t="shared" si="33"/>
        <v>1253080</v>
      </c>
      <c r="N534" s="638"/>
      <c r="O534" s="638" t="s">
        <v>1189</v>
      </c>
      <c r="P534" s="639" t="s">
        <v>1273</v>
      </c>
      <c r="Q534" s="639" t="s">
        <v>361</v>
      </c>
      <c r="R534" s="639" t="s">
        <v>68</v>
      </c>
      <c r="S534" s="639" t="s">
        <v>237</v>
      </c>
    </row>
    <row r="535" spans="1:19" s="34" customFormat="1" ht="20.25" customHeight="1">
      <c r="A535" s="639" t="s">
        <v>806</v>
      </c>
      <c r="B535" s="638" t="s">
        <v>2514</v>
      </c>
      <c r="C535" s="639" t="s">
        <v>371</v>
      </c>
      <c r="D535" s="640" t="s">
        <v>495</v>
      </c>
      <c r="E535" s="1105" t="s">
        <v>495</v>
      </c>
      <c r="F535" s="639" t="s">
        <v>2317</v>
      </c>
      <c r="G535" s="638"/>
      <c r="H535" s="1110">
        <v>6</v>
      </c>
      <c r="I535" s="705">
        <v>107801</v>
      </c>
      <c r="J535" s="643">
        <v>23</v>
      </c>
      <c r="K535" s="578">
        <f t="shared" si="31"/>
        <v>138</v>
      </c>
      <c r="L535" s="579">
        <f t="shared" si="32"/>
        <v>0.13800000000000001</v>
      </c>
      <c r="M535" s="580">
        <f t="shared" si="33"/>
        <v>646806</v>
      </c>
      <c r="N535" s="638"/>
      <c r="O535" s="638" t="s">
        <v>1012</v>
      </c>
      <c r="P535" s="639" t="s">
        <v>1273</v>
      </c>
      <c r="Q535" s="639" t="s">
        <v>628</v>
      </c>
      <c r="R535" s="639" t="s">
        <v>68</v>
      </c>
      <c r="S535" s="639" t="s">
        <v>237</v>
      </c>
    </row>
    <row r="536" spans="1:19" s="34" customFormat="1" ht="20.25" customHeight="1">
      <c r="A536" s="639" t="s">
        <v>806</v>
      </c>
      <c r="B536" s="638" t="s">
        <v>2514</v>
      </c>
      <c r="C536" s="639" t="s">
        <v>371</v>
      </c>
      <c r="D536" s="640" t="s">
        <v>495</v>
      </c>
      <c r="E536" s="1105" t="s">
        <v>495</v>
      </c>
      <c r="F536" s="639" t="s">
        <v>627</v>
      </c>
      <c r="G536" s="638"/>
      <c r="H536" s="1110">
        <v>6</v>
      </c>
      <c r="I536" s="705">
        <v>15319</v>
      </c>
      <c r="J536" s="643">
        <v>0</v>
      </c>
      <c r="K536" s="578">
        <f t="shared" si="31"/>
        <v>0</v>
      </c>
      <c r="L536" s="579">
        <f t="shared" si="32"/>
        <v>0</v>
      </c>
      <c r="M536" s="580">
        <f t="shared" si="33"/>
        <v>91914</v>
      </c>
      <c r="N536" s="638"/>
      <c r="O536" s="638" t="s">
        <v>1012</v>
      </c>
      <c r="P536" s="639" t="s">
        <v>1273</v>
      </c>
      <c r="Q536" s="639" t="s">
        <v>336</v>
      </c>
      <c r="R536" s="639" t="s">
        <v>73</v>
      </c>
      <c r="S536" s="639" t="s">
        <v>237</v>
      </c>
    </row>
    <row r="537" spans="1:19" s="34" customFormat="1" ht="20.25" customHeight="1">
      <c r="A537" s="639" t="s">
        <v>806</v>
      </c>
      <c r="B537" s="638" t="s">
        <v>2514</v>
      </c>
      <c r="C537" s="639" t="s">
        <v>371</v>
      </c>
      <c r="D537" s="640" t="s">
        <v>495</v>
      </c>
      <c r="E537" s="1105" t="s">
        <v>495</v>
      </c>
      <c r="F537" s="639" t="s">
        <v>2515</v>
      </c>
      <c r="G537" s="638"/>
      <c r="H537" s="1110">
        <v>6</v>
      </c>
      <c r="I537" s="705">
        <v>15319</v>
      </c>
      <c r="J537" s="643">
        <v>0</v>
      </c>
      <c r="K537" s="578">
        <f t="shared" si="31"/>
        <v>0</v>
      </c>
      <c r="L537" s="579">
        <f t="shared" si="32"/>
        <v>0</v>
      </c>
      <c r="M537" s="580">
        <f t="shared" si="33"/>
        <v>91914</v>
      </c>
      <c r="N537" s="638"/>
      <c r="O537" s="638" t="s">
        <v>1012</v>
      </c>
      <c r="P537" s="639" t="s">
        <v>1273</v>
      </c>
      <c r="Q537" s="639" t="s">
        <v>336</v>
      </c>
      <c r="R537" s="639" t="s">
        <v>73</v>
      </c>
      <c r="S537" s="639" t="s">
        <v>237</v>
      </c>
    </row>
    <row r="538" spans="1:19" s="34" customFormat="1" ht="20.25" customHeight="1">
      <c r="A538" s="639" t="s">
        <v>806</v>
      </c>
      <c r="B538" s="638" t="s">
        <v>2514</v>
      </c>
      <c r="C538" s="639" t="s">
        <v>371</v>
      </c>
      <c r="D538" s="640" t="s">
        <v>495</v>
      </c>
      <c r="E538" s="1105" t="s">
        <v>495</v>
      </c>
      <c r="F538" s="639" t="s">
        <v>363</v>
      </c>
      <c r="G538" s="638"/>
      <c r="H538" s="1110">
        <v>25</v>
      </c>
      <c r="I538" s="705">
        <v>159040</v>
      </c>
      <c r="J538" s="643">
        <v>42</v>
      </c>
      <c r="K538" s="578">
        <f t="shared" si="31"/>
        <v>1050</v>
      </c>
      <c r="L538" s="579">
        <f t="shared" si="32"/>
        <v>1.05</v>
      </c>
      <c r="M538" s="580">
        <f t="shared" si="33"/>
        <v>3976000</v>
      </c>
      <c r="N538" s="638"/>
      <c r="O538" s="638"/>
      <c r="P538" s="639" t="s">
        <v>1273</v>
      </c>
      <c r="Q538" s="639" t="s">
        <v>364</v>
      </c>
      <c r="R538" s="639" t="s">
        <v>68</v>
      </c>
      <c r="S538" s="639" t="s">
        <v>237</v>
      </c>
    </row>
    <row r="539" spans="1:19" s="34" customFormat="1" ht="20.25" customHeight="1">
      <c r="A539" s="639" t="s">
        <v>806</v>
      </c>
      <c r="B539" s="638" t="s">
        <v>2514</v>
      </c>
      <c r="C539" s="639" t="s">
        <v>371</v>
      </c>
      <c r="D539" s="640" t="s">
        <v>495</v>
      </c>
      <c r="E539" s="1105" t="s">
        <v>495</v>
      </c>
      <c r="F539" s="639" t="s">
        <v>631</v>
      </c>
      <c r="G539" s="638"/>
      <c r="H539" s="1110">
        <v>20</v>
      </c>
      <c r="I539" s="705">
        <v>38289</v>
      </c>
      <c r="J539" s="643">
        <v>0</v>
      </c>
      <c r="K539" s="578">
        <f t="shared" si="31"/>
        <v>0</v>
      </c>
      <c r="L539" s="579">
        <f t="shared" si="32"/>
        <v>0</v>
      </c>
      <c r="M539" s="580">
        <f t="shared" si="33"/>
        <v>765780</v>
      </c>
      <c r="N539" s="638"/>
      <c r="O539" s="638" t="s">
        <v>1189</v>
      </c>
      <c r="P539" s="639" t="s">
        <v>1273</v>
      </c>
      <c r="Q539" s="639" t="s">
        <v>336</v>
      </c>
      <c r="R539" s="639" t="s">
        <v>73</v>
      </c>
      <c r="S539" s="639" t="s">
        <v>237</v>
      </c>
    </row>
    <row r="540" spans="1:19" s="34" customFormat="1" ht="20.25" customHeight="1">
      <c r="A540" s="639" t="s">
        <v>806</v>
      </c>
      <c r="B540" s="638" t="s">
        <v>2514</v>
      </c>
      <c r="C540" s="639" t="s">
        <v>371</v>
      </c>
      <c r="D540" s="640" t="s">
        <v>495</v>
      </c>
      <c r="E540" s="1105" t="s">
        <v>495</v>
      </c>
      <c r="F540" s="639" t="s">
        <v>632</v>
      </c>
      <c r="G540" s="638"/>
      <c r="H540" s="1110">
        <v>20</v>
      </c>
      <c r="I540" s="705">
        <v>67063</v>
      </c>
      <c r="J540" s="643">
        <v>0</v>
      </c>
      <c r="K540" s="578">
        <f t="shared" si="31"/>
        <v>0</v>
      </c>
      <c r="L540" s="579">
        <f t="shared" si="32"/>
        <v>0</v>
      </c>
      <c r="M540" s="580">
        <f t="shared" si="33"/>
        <v>1341260</v>
      </c>
      <c r="N540" s="638"/>
      <c r="O540" s="638" t="s">
        <v>1189</v>
      </c>
      <c r="P540" s="639" t="s">
        <v>1273</v>
      </c>
      <c r="Q540" s="639" t="s">
        <v>336</v>
      </c>
      <c r="R540" s="639" t="s">
        <v>73</v>
      </c>
      <c r="S540" s="639" t="s">
        <v>237</v>
      </c>
    </row>
    <row r="541" spans="1:19" s="34" customFormat="1" ht="20.25" customHeight="1">
      <c r="A541" s="639" t="s">
        <v>806</v>
      </c>
      <c r="B541" s="638" t="s">
        <v>2514</v>
      </c>
      <c r="C541" s="639" t="s">
        <v>371</v>
      </c>
      <c r="D541" s="640" t="s">
        <v>495</v>
      </c>
      <c r="E541" s="1105" t="s">
        <v>495</v>
      </c>
      <c r="F541" s="639" t="s">
        <v>634</v>
      </c>
      <c r="G541" s="638"/>
      <c r="H541" s="1110">
        <v>11</v>
      </c>
      <c r="I541" s="705">
        <v>61358</v>
      </c>
      <c r="J541" s="643">
        <v>0</v>
      </c>
      <c r="K541" s="578">
        <f t="shared" si="31"/>
        <v>0</v>
      </c>
      <c r="L541" s="579">
        <f t="shared" si="32"/>
        <v>0</v>
      </c>
      <c r="M541" s="580">
        <f t="shared" si="33"/>
        <v>674938</v>
      </c>
      <c r="N541" s="638"/>
      <c r="O541" s="638"/>
      <c r="P541" s="639" t="s">
        <v>1273</v>
      </c>
      <c r="Q541" s="639" t="s">
        <v>336</v>
      </c>
      <c r="R541" s="639" t="s">
        <v>73</v>
      </c>
      <c r="S541" s="639" t="s">
        <v>237</v>
      </c>
    </row>
    <row r="542" spans="1:19" s="34" customFormat="1" ht="20.25" customHeight="1">
      <c r="A542" s="639" t="s">
        <v>436</v>
      </c>
      <c r="B542" s="638" t="s">
        <v>1116</v>
      </c>
      <c r="C542" s="639" t="s">
        <v>371</v>
      </c>
      <c r="D542" s="640" t="s">
        <v>495</v>
      </c>
      <c r="E542" s="1105" t="s">
        <v>952</v>
      </c>
      <c r="F542" s="639" t="s">
        <v>688</v>
      </c>
      <c r="G542" s="638"/>
      <c r="H542" s="1110">
        <v>454</v>
      </c>
      <c r="I542" s="705">
        <v>110891</v>
      </c>
      <c r="J542" s="643">
        <v>31.9</v>
      </c>
      <c r="K542" s="578">
        <f t="shared" si="31"/>
        <v>14482.599999999999</v>
      </c>
      <c r="L542" s="579">
        <f t="shared" si="32"/>
        <v>14.482599999999998</v>
      </c>
      <c r="M542" s="580">
        <f t="shared" si="33"/>
        <v>50344514</v>
      </c>
      <c r="N542" s="638"/>
      <c r="O542" s="638"/>
      <c r="P542" s="639" t="s">
        <v>483</v>
      </c>
      <c r="Q542" s="639" t="s">
        <v>370</v>
      </c>
      <c r="R542" s="639" t="s">
        <v>60</v>
      </c>
      <c r="S542" s="639" t="s">
        <v>213</v>
      </c>
    </row>
    <row r="543" spans="1:19" s="34" customFormat="1" ht="20.25" customHeight="1">
      <c r="A543" s="639" t="s">
        <v>436</v>
      </c>
      <c r="B543" s="638" t="s">
        <v>1116</v>
      </c>
      <c r="C543" s="639" t="s">
        <v>371</v>
      </c>
      <c r="D543" s="640" t="s">
        <v>495</v>
      </c>
      <c r="E543" s="1105" t="s">
        <v>952</v>
      </c>
      <c r="F543" s="639" t="s">
        <v>3529</v>
      </c>
      <c r="G543" s="638"/>
      <c r="H543" s="1110">
        <v>192</v>
      </c>
      <c r="I543" s="705">
        <v>145559</v>
      </c>
      <c r="J543" s="643">
        <v>27</v>
      </c>
      <c r="K543" s="578">
        <f t="shared" si="31"/>
        <v>5184</v>
      </c>
      <c r="L543" s="579">
        <f t="shared" si="32"/>
        <v>5.1840000000000002</v>
      </c>
      <c r="M543" s="580">
        <f t="shared" si="33"/>
        <v>27947328</v>
      </c>
      <c r="N543" s="638"/>
      <c r="O543" s="638"/>
      <c r="P543" s="639" t="s">
        <v>483</v>
      </c>
      <c r="Q543" s="639" t="s">
        <v>343</v>
      </c>
      <c r="R543" s="639" t="s">
        <v>60</v>
      </c>
      <c r="S543" s="639" t="s">
        <v>213</v>
      </c>
    </row>
    <row r="544" spans="1:19" s="34" customFormat="1" ht="20.25" customHeight="1">
      <c r="A544" s="639" t="s">
        <v>436</v>
      </c>
      <c r="B544" s="638" t="s">
        <v>1116</v>
      </c>
      <c r="C544" s="639" t="s">
        <v>371</v>
      </c>
      <c r="D544" s="640" t="s">
        <v>495</v>
      </c>
      <c r="E544" s="1105" t="s">
        <v>952</v>
      </c>
      <c r="F544" s="639" t="s">
        <v>649</v>
      </c>
      <c r="G544" s="638"/>
      <c r="H544" s="1110">
        <v>646</v>
      </c>
      <c r="I544" s="705">
        <v>88000</v>
      </c>
      <c r="J544" s="643">
        <v>14.7</v>
      </c>
      <c r="K544" s="578">
        <f t="shared" si="31"/>
        <v>9496.1999999999989</v>
      </c>
      <c r="L544" s="579">
        <f t="shared" si="32"/>
        <v>9.4961999999999982</v>
      </c>
      <c r="M544" s="580">
        <f t="shared" si="33"/>
        <v>56848000</v>
      </c>
      <c r="N544" s="638"/>
      <c r="O544" s="638"/>
      <c r="P544" s="639" t="s">
        <v>483</v>
      </c>
      <c r="Q544" s="639" t="s">
        <v>357</v>
      </c>
      <c r="R544" s="639" t="s">
        <v>60</v>
      </c>
      <c r="S544" s="639" t="s">
        <v>213</v>
      </c>
    </row>
    <row r="545" spans="1:19" s="34" customFormat="1" ht="20.25" customHeight="1">
      <c r="A545" s="639" t="s">
        <v>436</v>
      </c>
      <c r="B545" s="638" t="s">
        <v>1429</v>
      </c>
      <c r="C545" s="639" t="s">
        <v>371</v>
      </c>
      <c r="D545" s="640" t="s">
        <v>495</v>
      </c>
      <c r="E545" s="1105" t="s">
        <v>495</v>
      </c>
      <c r="F545" s="639" t="s">
        <v>688</v>
      </c>
      <c r="G545" s="638"/>
      <c r="H545" s="1110">
        <v>618</v>
      </c>
      <c r="I545" s="705">
        <v>108202</v>
      </c>
      <c r="J545" s="643">
        <v>31.9</v>
      </c>
      <c r="K545" s="578">
        <f t="shared" si="31"/>
        <v>19714.2</v>
      </c>
      <c r="L545" s="579">
        <f t="shared" si="32"/>
        <v>19.714200000000002</v>
      </c>
      <c r="M545" s="580">
        <f t="shared" si="33"/>
        <v>66868836</v>
      </c>
      <c r="N545" s="638"/>
      <c r="O545" s="638"/>
      <c r="P545" s="639" t="s">
        <v>483</v>
      </c>
      <c r="Q545" s="639" t="s">
        <v>370</v>
      </c>
      <c r="R545" s="639" t="s">
        <v>60</v>
      </c>
      <c r="S545" s="639" t="s">
        <v>213</v>
      </c>
    </row>
    <row r="546" spans="1:19" s="34" customFormat="1" ht="20.25" customHeight="1">
      <c r="A546" s="639" t="s">
        <v>436</v>
      </c>
      <c r="B546" s="638" t="s">
        <v>1429</v>
      </c>
      <c r="C546" s="639" t="s">
        <v>371</v>
      </c>
      <c r="D546" s="640" t="s">
        <v>495</v>
      </c>
      <c r="E546" s="1105" t="s">
        <v>495</v>
      </c>
      <c r="F546" s="639" t="s">
        <v>1325</v>
      </c>
      <c r="G546" s="638"/>
      <c r="H546" s="1110">
        <v>309</v>
      </c>
      <c r="I546" s="705">
        <v>8012</v>
      </c>
      <c r="J546" s="643">
        <v>0</v>
      </c>
      <c r="K546" s="578">
        <f t="shared" si="31"/>
        <v>0</v>
      </c>
      <c r="L546" s="579">
        <f t="shared" si="32"/>
        <v>0</v>
      </c>
      <c r="M546" s="580">
        <f t="shared" si="33"/>
        <v>2475708</v>
      </c>
      <c r="N546" s="638"/>
      <c r="O546" s="638"/>
      <c r="P546" s="639" t="s">
        <v>483</v>
      </c>
      <c r="Q546" s="639" t="s">
        <v>575</v>
      </c>
      <c r="R546" s="639" t="s">
        <v>375</v>
      </c>
      <c r="S546" s="639" t="s">
        <v>213</v>
      </c>
    </row>
    <row r="547" spans="1:19" s="34" customFormat="1" ht="20.25" customHeight="1">
      <c r="A547" s="639" t="s">
        <v>235</v>
      </c>
      <c r="B547" s="638" t="s">
        <v>1279</v>
      </c>
      <c r="C547" s="639" t="s">
        <v>371</v>
      </c>
      <c r="D547" s="640" t="s">
        <v>495</v>
      </c>
      <c r="E547" s="1105" t="s">
        <v>952</v>
      </c>
      <c r="F547" s="639" t="s">
        <v>513</v>
      </c>
      <c r="G547" s="638"/>
      <c r="H547" s="1110">
        <v>87</v>
      </c>
      <c r="I547" s="705">
        <v>59266</v>
      </c>
      <c r="J547" s="643">
        <v>15.6</v>
      </c>
      <c r="K547" s="578">
        <f t="shared" si="31"/>
        <v>1357.2</v>
      </c>
      <c r="L547" s="579">
        <f t="shared" si="32"/>
        <v>1.3572</v>
      </c>
      <c r="M547" s="580">
        <f t="shared" si="33"/>
        <v>5156142</v>
      </c>
      <c r="N547" s="638"/>
      <c r="O547" s="638"/>
      <c r="P547" s="639" t="s">
        <v>35</v>
      </c>
      <c r="Q547" s="639" t="s">
        <v>270</v>
      </c>
      <c r="R547" s="639" t="s">
        <v>60</v>
      </c>
      <c r="S547" s="639" t="s">
        <v>213</v>
      </c>
    </row>
    <row r="548" spans="1:19" s="34" customFormat="1" ht="20.25" customHeight="1">
      <c r="A548" s="639" t="s">
        <v>235</v>
      </c>
      <c r="B548" s="638" t="s">
        <v>1279</v>
      </c>
      <c r="C548" s="639" t="s">
        <v>371</v>
      </c>
      <c r="D548" s="640" t="s">
        <v>495</v>
      </c>
      <c r="E548" s="1105" t="s">
        <v>952</v>
      </c>
      <c r="F548" s="639" t="s">
        <v>512</v>
      </c>
      <c r="G548" s="638"/>
      <c r="H548" s="1110">
        <v>157</v>
      </c>
      <c r="I548" s="705">
        <v>45281</v>
      </c>
      <c r="J548" s="643">
        <v>11.8</v>
      </c>
      <c r="K548" s="578">
        <f t="shared" si="31"/>
        <v>1852.6000000000001</v>
      </c>
      <c r="L548" s="579">
        <f t="shared" si="32"/>
        <v>1.8526000000000002</v>
      </c>
      <c r="M548" s="580">
        <f t="shared" si="33"/>
        <v>7109117</v>
      </c>
      <c r="N548" s="638"/>
      <c r="O548" s="638"/>
      <c r="P548" s="639" t="s">
        <v>35</v>
      </c>
      <c r="Q548" s="639" t="s">
        <v>270</v>
      </c>
      <c r="R548" s="639" t="s">
        <v>60</v>
      </c>
      <c r="S548" s="639" t="s">
        <v>213</v>
      </c>
    </row>
    <row r="549" spans="1:19" s="34" customFormat="1" ht="20.25" customHeight="1">
      <c r="A549" s="639" t="s">
        <v>235</v>
      </c>
      <c r="B549" s="638" t="s">
        <v>1279</v>
      </c>
      <c r="C549" s="639" t="s">
        <v>371</v>
      </c>
      <c r="D549" s="640" t="s">
        <v>495</v>
      </c>
      <c r="E549" s="1105" t="s">
        <v>952</v>
      </c>
      <c r="F549" s="639" t="s">
        <v>688</v>
      </c>
      <c r="G549" s="638"/>
      <c r="H549" s="1110">
        <v>102</v>
      </c>
      <c r="I549" s="705">
        <v>110891</v>
      </c>
      <c r="J549" s="643">
        <v>31.9</v>
      </c>
      <c r="K549" s="578">
        <f t="shared" si="31"/>
        <v>3253.7999999999997</v>
      </c>
      <c r="L549" s="579">
        <f t="shared" si="32"/>
        <v>3.2537999999999996</v>
      </c>
      <c r="M549" s="580">
        <f t="shared" si="33"/>
        <v>11310882</v>
      </c>
      <c r="N549" s="638"/>
      <c r="O549" s="638"/>
      <c r="P549" s="639" t="s">
        <v>35</v>
      </c>
      <c r="Q549" s="639" t="s">
        <v>370</v>
      </c>
      <c r="R549" s="639" t="s">
        <v>60</v>
      </c>
      <c r="S549" s="639" t="s">
        <v>213</v>
      </c>
    </row>
    <row r="550" spans="1:19" s="34" customFormat="1" ht="20.25" customHeight="1">
      <c r="A550" s="639" t="s">
        <v>735</v>
      </c>
      <c r="B550" s="638" t="s">
        <v>1447</v>
      </c>
      <c r="C550" s="639" t="s">
        <v>2168</v>
      </c>
      <c r="D550" s="640" t="s">
        <v>495</v>
      </c>
      <c r="E550" s="1105" t="s">
        <v>952</v>
      </c>
      <c r="F550" s="639" t="s">
        <v>1325</v>
      </c>
      <c r="G550" s="638"/>
      <c r="H550" s="1110">
        <v>330</v>
      </c>
      <c r="I550" s="705">
        <v>11526</v>
      </c>
      <c r="J550" s="643">
        <v>0</v>
      </c>
      <c r="K550" s="578">
        <f t="shared" si="31"/>
        <v>0</v>
      </c>
      <c r="L550" s="579">
        <f t="shared" si="32"/>
        <v>0</v>
      </c>
      <c r="M550" s="580">
        <f t="shared" si="33"/>
        <v>3803580</v>
      </c>
      <c r="N550" s="638"/>
      <c r="O550" s="638"/>
      <c r="P550" s="639" t="s">
        <v>3864</v>
      </c>
      <c r="Q550" s="639" t="s">
        <v>575</v>
      </c>
      <c r="R550" s="639" t="s">
        <v>375</v>
      </c>
      <c r="S550" s="639" t="s">
        <v>109</v>
      </c>
    </row>
    <row r="551" spans="1:19" s="34" customFormat="1" ht="20.25" customHeight="1">
      <c r="A551" s="639" t="s">
        <v>351</v>
      </c>
      <c r="B551" s="638" t="s">
        <v>2332</v>
      </c>
      <c r="C551" s="639" t="s">
        <v>352</v>
      </c>
      <c r="D551" s="640" t="s">
        <v>495</v>
      </c>
      <c r="E551" s="1105" t="s">
        <v>991</v>
      </c>
      <c r="F551" s="639" t="s">
        <v>402</v>
      </c>
      <c r="G551" s="638"/>
      <c r="H551" s="1110">
        <v>300</v>
      </c>
      <c r="I551" s="705">
        <v>183111</v>
      </c>
      <c r="J551" s="643">
        <v>36.4</v>
      </c>
      <c r="K551" s="578">
        <f t="shared" si="31"/>
        <v>10920</v>
      </c>
      <c r="L551" s="579">
        <f t="shared" si="32"/>
        <v>10.92</v>
      </c>
      <c r="M551" s="580">
        <f t="shared" si="33"/>
        <v>54933300</v>
      </c>
      <c r="N551" s="638"/>
      <c r="O551" s="638"/>
      <c r="P551" s="639" t="s">
        <v>761</v>
      </c>
      <c r="Q551" s="639" t="s">
        <v>403</v>
      </c>
      <c r="R551" s="639" t="s">
        <v>60</v>
      </c>
      <c r="S551" s="639" t="s">
        <v>152</v>
      </c>
    </row>
    <row r="552" spans="1:19" s="34" customFormat="1" ht="20.25" customHeight="1">
      <c r="A552" s="639" t="s">
        <v>351</v>
      </c>
      <c r="B552" s="638" t="s">
        <v>2918</v>
      </c>
      <c r="C552" s="639" t="s">
        <v>352</v>
      </c>
      <c r="D552" s="640" t="s">
        <v>495</v>
      </c>
      <c r="E552" s="1105" t="s">
        <v>495</v>
      </c>
      <c r="F552" s="639" t="s">
        <v>672</v>
      </c>
      <c r="G552" s="638"/>
      <c r="H552" s="1110">
        <v>300</v>
      </c>
      <c r="I552" s="705">
        <v>38033</v>
      </c>
      <c r="J552" s="643">
        <v>14</v>
      </c>
      <c r="K552" s="578">
        <f t="shared" si="31"/>
        <v>4200</v>
      </c>
      <c r="L552" s="579">
        <f t="shared" si="32"/>
        <v>4.2</v>
      </c>
      <c r="M552" s="580">
        <f t="shared" si="33"/>
        <v>11409900</v>
      </c>
      <c r="N552" s="638"/>
      <c r="O552" s="638"/>
      <c r="P552" s="639" t="s">
        <v>761</v>
      </c>
      <c r="Q552" s="639" t="s">
        <v>270</v>
      </c>
      <c r="R552" s="639" t="s">
        <v>60</v>
      </c>
      <c r="S552" s="639" t="s">
        <v>152</v>
      </c>
    </row>
    <row r="553" spans="1:19" s="34" customFormat="1" ht="20.25" customHeight="1">
      <c r="A553" s="639" t="s">
        <v>351</v>
      </c>
      <c r="B553" s="638" t="s">
        <v>987</v>
      </c>
      <c r="C553" s="639" t="s">
        <v>352</v>
      </c>
      <c r="D553" s="640" t="s">
        <v>495</v>
      </c>
      <c r="E553" s="1105" t="s">
        <v>495</v>
      </c>
      <c r="F553" s="639" t="s">
        <v>538</v>
      </c>
      <c r="G553" s="638"/>
      <c r="H553" s="1110">
        <v>300</v>
      </c>
      <c r="I553" s="705">
        <v>51000</v>
      </c>
      <c r="J553" s="643">
        <v>15.5</v>
      </c>
      <c r="K553" s="578">
        <f t="shared" si="31"/>
        <v>4650</v>
      </c>
      <c r="L553" s="579">
        <f t="shared" si="32"/>
        <v>4.6500000000000004</v>
      </c>
      <c r="M553" s="580">
        <f t="shared" si="33"/>
        <v>15300000</v>
      </c>
      <c r="N553" s="638"/>
      <c r="O553" s="638"/>
      <c r="P553" s="639" t="s">
        <v>761</v>
      </c>
      <c r="Q553" s="639" t="s">
        <v>270</v>
      </c>
      <c r="R553" s="639" t="s">
        <v>60</v>
      </c>
      <c r="S553" s="639" t="s">
        <v>152</v>
      </c>
    </row>
    <row r="554" spans="1:19" s="34" customFormat="1" ht="20.25" customHeight="1">
      <c r="A554" s="639" t="s">
        <v>744</v>
      </c>
      <c r="B554" s="638" t="s">
        <v>4130</v>
      </c>
      <c r="C554" s="639" t="s">
        <v>2812</v>
      </c>
      <c r="D554" s="640" t="s">
        <v>495</v>
      </c>
      <c r="E554" s="1105" t="s">
        <v>952</v>
      </c>
      <c r="F554" s="639" t="s">
        <v>694</v>
      </c>
      <c r="G554" s="638"/>
      <c r="H554" s="1110">
        <v>240</v>
      </c>
      <c r="I554" s="705">
        <v>81900</v>
      </c>
      <c r="J554" s="643">
        <v>35</v>
      </c>
      <c r="K554" s="578">
        <f t="shared" si="31"/>
        <v>8400</v>
      </c>
      <c r="L554" s="579">
        <f t="shared" si="32"/>
        <v>8.4</v>
      </c>
      <c r="M554" s="580">
        <f t="shared" si="33"/>
        <v>19656000</v>
      </c>
      <c r="N554" s="638"/>
      <c r="O554" s="638" t="s">
        <v>3056</v>
      </c>
      <c r="P554" s="639" t="s">
        <v>759</v>
      </c>
      <c r="Q554" s="639" t="s">
        <v>370</v>
      </c>
      <c r="R554" s="639" t="s">
        <v>68</v>
      </c>
      <c r="S554" s="639" t="s">
        <v>109</v>
      </c>
    </row>
    <row r="555" spans="1:19" s="34" customFormat="1" ht="20.25" customHeight="1">
      <c r="A555" s="639" t="s">
        <v>351</v>
      </c>
      <c r="B555" s="638" t="s">
        <v>4131</v>
      </c>
      <c r="C555" s="639" t="s">
        <v>352</v>
      </c>
      <c r="D555" s="640" t="s">
        <v>495</v>
      </c>
      <c r="E555" s="1105" t="s">
        <v>952</v>
      </c>
      <c r="F555" s="639" t="s">
        <v>672</v>
      </c>
      <c r="G555" s="638"/>
      <c r="H555" s="1110">
        <v>320</v>
      </c>
      <c r="I555" s="705">
        <v>38033</v>
      </c>
      <c r="J555" s="643">
        <v>14</v>
      </c>
      <c r="K555" s="578">
        <f t="shared" si="31"/>
        <v>4480</v>
      </c>
      <c r="L555" s="579">
        <f t="shared" si="32"/>
        <v>4.4800000000000004</v>
      </c>
      <c r="M555" s="580">
        <f t="shared" si="33"/>
        <v>12170560</v>
      </c>
      <c r="N555" s="638"/>
      <c r="O555" s="638"/>
      <c r="P555" s="639" t="s">
        <v>761</v>
      </c>
      <c r="Q555" s="639" t="s">
        <v>270</v>
      </c>
      <c r="R555" s="639" t="s">
        <v>60</v>
      </c>
      <c r="S555" s="639" t="s">
        <v>90</v>
      </c>
    </row>
    <row r="556" spans="1:19" s="34" customFormat="1" ht="20.25" customHeight="1">
      <c r="A556" s="639" t="s">
        <v>351</v>
      </c>
      <c r="B556" s="638" t="s">
        <v>3826</v>
      </c>
      <c r="C556" s="639" t="s">
        <v>352</v>
      </c>
      <c r="D556" s="640" t="s">
        <v>495</v>
      </c>
      <c r="E556" s="1105" t="s">
        <v>495</v>
      </c>
      <c r="F556" s="639" t="s">
        <v>402</v>
      </c>
      <c r="G556" s="638"/>
      <c r="H556" s="1110">
        <v>700</v>
      </c>
      <c r="I556" s="705">
        <v>156000</v>
      </c>
      <c r="J556" s="643">
        <v>36.4</v>
      </c>
      <c r="K556" s="578">
        <f t="shared" si="31"/>
        <v>25480</v>
      </c>
      <c r="L556" s="579">
        <f t="shared" si="32"/>
        <v>25.48</v>
      </c>
      <c r="M556" s="580">
        <f t="shared" si="33"/>
        <v>109200000</v>
      </c>
      <c r="N556" s="638"/>
      <c r="O556" s="638"/>
      <c r="P556" s="639" t="s">
        <v>761</v>
      </c>
      <c r="Q556" s="639" t="s">
        <v>403</v>
      </c>
      <c r="R556" s="639" t="s">
        <v>60</v>
      </c>
      <c r="S556" s="639" t="s">
        <v>90</v>
      </c>
    </row>
    <row r="557" spans="1:19" s="34" customFormat="1" ht="20.25" customHeight="1">
      <c r="A557" s="639" t="s">
        <v>3891</v>
      </c>
      <c r="B557" s="638" t="s">
        <v>3893</v>
      </c>
      <c r="C557" s="639" t="s">
        <v>2168</v>
      </c>
      <c r="D557" s="640" t="s">
        <v>495</v>
      </c>
      <c r="E557" s="1105" t="s">
        <v>952</v>
      </c>
      <c r="F557" s="639" t="s">
        <v>2983</v>
      </c>
      <c r="G557" s="638"/>
      <c r="H557" s="1110">
        <v>42</v>
      </c>
      <c r="I557" s="705">
        <v>173412</v>
      </c>
      <c r="J557" s="643">
        <v>29.3</v>
      </c>
      <c r="K557" s="578">
        <f t="shared" ref="K557:K620" si="34">IFERROR(J557*H557,"0")</f>
        <v>1230.6000000000001</v>
      </c>
      <c r="L557" s="579">
        <f t="shared" ref="L557:L620" si="35">IFERROR(K557/1000,"0")</f>
        <v>1.2306000000000001</v>
      </c>
      <c r="M557" s="580">
        <f t="shared" ref="M557:M620" si="36">I557*H557</f>
        <v>7283304</v>
      </c>
      <c r="N557" s="638"/>
      <c r="O557" s="638"/>
      <c r="P557" s="639" t="s">
        <v>3864</v>
      </c>
      <c r="Q557" s="639" t="s">
        <v>343</v>
      </c>
      <c r="R557" s="639" t="s">
        <v>60</v>
      </c>
      <c r="S557" s="639" t="s">
        <v>213</v>
      </c>
    </row>
    <row r="558" spans="1:19" s="34" customFormat="1" ht="20.25" customHeight="1">
      <c r="A558" s="639" t="s">
        <v>3891</v>
      </c>
      <c r="B558" s="638" t="s">
        <v>3893</v>
      </c>
      <c r="C558" s="639" t="s">
        <v>2168</v>
      </c>
      <c r="D558" s="640" t="s">
        <v>495</v>
      </c>
      <c r="E558" s="1105" t="s">
        <v>495</v>
      </c>
      <c r="F558" s="639" t="s">
        <v>2725</v>
      </c>
      <c r="G558" s="638"/>
      <c r="H558" s="1110">
        <v>46</v>
      </c>
      <c r="I558" s="705">
        <v>150000</v>
      </c>
      <c r="J558" s="643">
        <v>38</v>
      </c>
      <c r="K558" s="578">
        <f t="shared" si="34"/>
        <v>1748</v>
      </c>
      <c r="L558" s="579">
        <f t="shared" si="35"/>
        <v>1.748</v>
      </c>
      <c r="M558" s="580">
        <f t="shared" si="36"/>
        <v>6900000</v>
      </c>
      <c r="N558" s="638"/>
      <c r="O558" s="638"/>
      <c r="P558" s="639" t="s">
        <v>3864</v>
      </c>
      <c r="Q558" s="639" t="s">
        <v>327</v>
      </c>
      <c r="R558" s="639" t="s">
        <v>68</v>
      </c>
      <c r="S558" s="639" t="s">
        <v>213</v>
      </c>
    </row>
    <row r="559" spans="1:19" s="34" customFormat="1" ht="20.25" customHeight="1">
      <c r="A559" s="639" t="s">
        <v>3891</v>
      </c>
      <c r="B559" s="638" t="s">
        <v>3893</v>
      </c>
      <c r="C559" s="639" t="s">
        <v>2168</v>
      </c>
      <c r="D559" s="640" t="s">
        <v>495</v>
      </c>
      <c r="E559" s="1105" t="s">
        <v>952</v>
      </c>
      <c r="F559" s="639" t="s">
        <v>657</v>
      </c>
      <c r="G559" s="638"/>
      <c r="H559" s="1110">
        <v>47</v>
      </c>
      <c r="I559" s="705">
        <v>77000</v>
      </c>
      <c r="J559" s="643">
        <v>27</v>
      </c>
      <c r="K559" s="578">
        <f t="shared" si="34"/>
        <v>1269</v>
      </c>
      <c r="L559" s="579">
        <f t="shared" si="35"/>
        <v>1.2689999999999999</v>
      </c>
      <c r="M559" s="580">
        <f t="shared" si="36"/>
        <v>3619000</v>
      </c>
      <c r="N559" s="638"/>
      <c r="O559" s="638"/>
      <c r="P559" s="639" t="s">
        <v>3864</v>
      </c>
      <c r="Q559" s="639" t="s">
        <v>341</v>
      </c>
      <c r="R559" s="639" t="s">
        <v>68</v>
      </c>
      <c r="S559" s="639" t="s">
        <v>213</v>
      </c>
    </row>
    <row r="560" spans="1:19" s="34" customFormat="1" ht="20.25" customHeight="1">
      <c r="A560" s="639" t="s">
        <v>3891</v>
      </c>
      <c r="B560" s="638" t="s">
        <v>3893</v>
      </c>
      <c r="C560" s="639" t="s">
        <v>2168</v>
      </c>
      <c r="D560" s="640" t="s">
        <v>495</v>
      </c>
      <c r="E560" s="1105" t="s">
        <v>952</v>
      </c>
      <c r="F560" s="639" t="s">
        <v>401</v>
      </c>
      <c r="G560" s="638"/>
      <c r="H560" s="1110">
        <v>30</v>
      </c>
      <c r="I560" s="705">
        <v>67000</v>
      </c>
      <c r="J560" s="643">
        <v>9.4</v>
      </c>
      <c r="K560" s="578">
        <f t="shared" si="34"/>
        <v>282</v>
      </c>
      <c r="L560" s="579">
        <f t="shared" si="35"/>
        <v>0.28199999999999997</v>
      </c>
      <c r="M560" s="580">
        <f t="shared" si="36"/>
        <v>2010000</v>
      </c>
      <c r="N560" s="638"/>
      <c r="O560" s="638"/>
      <c r="P560" s="639" t="s">
        <v>3864</v>
      </c>
      <c r="Q560" s="639" t="s">
        <v>344</v>
      </c>
      <c r="R560" s="639" t="s">
        <v>68</v>
      </c>
      <c r="S560" s="639" t="s">
        <v>213</v>
      </c>
    </row>
    <row r="561" spans="1:19" s="34" customFormat="1" ht="20.25" customHeight="1">
      <c r="A561" s="639" t="s">
        <v>770</v>
      </c>
      <c r="B561" s="638" t="s">
        <v>1036</v>
      </c>
      <c r="C561" s="639" t="s">
        <v>64</v>
      </c>
      <c r="D561" s="640" t="s">
        <v>495</v>
      </c>
      <c r="E561" s="1105" t="s">
        <v>952</v>
      </c>
      <c r="F561" s="639" t="s">
        <v>3840</v>
      </c>
      <c r="G561" s="638"/>
      <c r="H561" s="1110">
        <v>700</v>
      </c>
      <c r="I561" s="705">
        <v>436306</v>
      </c>
      <c r="J561" s="643"/>
      <c r="K561" s="578">
        <f t="shared" si="34"/>
        <v>0</v>
      </c>
      <c r="L561" s="579">
        <f t="shared" si="35"/>
        <v>0</v>
      </c>
      <c r="M561" s="580">
        <f t="shared" si="36"/>
        <v>305414200</v>
      </c>
      <c r="N561" s="638" t="s">
        <v>2234</v>
      </c>
      <c r="O561" s="638"/>
      <c r="P561" s="639" t="s">
        <v>284</v>
      </c>
      <c r="Q561" s="639" t="s">
        <v>354</v>
      </c>
      <c r="R561" s="639" t="s">
        <v>70</v>
      </c>
      <c r="S561" s="639"/>
    </row>
    <row r="562" spans="1:19" s="34" customFormat="1" ht="20.25" customHeight="1">
      <c r="A562" s="639" t="s">
        <v>3891</v>
      </c>
      <c r="B562" s="638" t="s">
        <v>4023</v>
      </c>
      <c r="C562" s="639" t="s">
        <v>1928</v>
      </c>
      <c r="D562" s="640" t="s">
        <v>495</v>
      </c>
      <c r="E562" s="1105" t="s">
        <v>495</v>
      </c>
      <c r="F562" s="639" t="s">
        <v>888</v>
      </c>
      <c r="G562" s="638"/>
      <c r="H562" s="1110">
        <v>170</v>
      </c>
      <c r="I562" s="705">
        <v>12000</v>
      </c>
      <c r="J562" s="643">
        <v>0</v>
      </c>
      <c r="K562" s="578">
        <f t="shared" si="34"/>
        <v>0</v>
      </c>
      <c r="L562" s="579">
        <f t="shared" si="35"/>
        <v>0</v>
      </c>
      <c r="M562" s="580">
        <f t="shared" si="36"/>
        <v>2040000</v>
      </c>
      <c r="N562" s="638"/>
      <c r="O562" s="638"/>
      <c r="P562" s="639" t="s">
        <v>3864</v>
      </c>
      <c r="Q562" s="639" t="s">
        <v>360</v>
      </c>
      <c r="R562" s="639" t="s">
        <v>73</v>
      </c>
      <c r="S562" s="639" t="s">
        <v>213</v>
      </c>
    </row>
    <row r="563" spans="1:19" s="34" customFormat="1" ht="20.25" customHeight="1">
      <c r="A563" s="639" t="s">
        <v>3891</v>
      </c>
      <c r="B563" s="638" t="s">
        <v>4023</v>
      </c>
      <c r="C563" s="639" t="s">
        <v>1928</v>
      </c>
      <c r="D563" s="640" t="s">
        <v>495</v>
      </c>
      <c r="E563" s="1105" t="s">
        <v>495</v>
      </c>
      <c r="F563" s="639" t="s">
        <v>3294</v>
      </c>
      <c r="G563" s="638"/>
      <c r="H563" s="1110">
        <v>170</v>
      </c>
      <c r="I563" s="705">
        <v>3500</v>
      </c>
      <c r="J563" s="643">
        <v>0</v>
      </c>
      <c r="K563" s="578">
        <f t="shared" si="34"/>
        <v>0</v>
      </c>
      <c r="L563" s="579">
        <f t="shared" si="35"/>
        <v>0</v>
      </c>
      <c r="M563" s="580">
        <f t="shared" si="36"/>
        <v>595000</v>
      </c>
      <c r="N563" s="638"/>
      <c r="O563" s="638"/>
      <c r="P563" s="639" t="s">
        <v>3864</v>
      </c>
      <c r="Q563" s="639" t="s">
        <v>360</v>
      </c>
      <c r="R563" s="639" t="s">
        <v>73</v>
      </c>
      <c r="S563" s="639" t="s">
        <v>213</v>
      </c>
    </row>
    <row r="564" spans="1:19" s="34" customFormat="1" ht="20.25" customHeight="1">
      <c r="A564" s="639" t="s">
        <v>3891</v>
      </c>
      <c r="B564" s="638" t="s">
        <v>4023</v>
      </c>
      <c r="C564" s="639" t="s">
        <v>1928</v>
      </c>
      <c r="D564" s="640" t="s">
        <v>495</v>
      </c>
      <c r="E564" s="1105" t="s">
        <v>495</v>
      </c>
      <c r="F564" s="639" t="s">
        <v>1671</v>
      </c>
      <c r="G564" s="638"/>
      <c r="H564" s="1110">
        <v>170</v>
      </c>
      <c r="I564" s="705">
        <v>3500</v>
      </c>
      <c r="J564" s="643">
        <v>0</v>
      </c>
      <c r="K564" s="578">
        <f t="shared" si="34"/>
        <v>0</v>
      </c>
      <c r="L564" s="579">
        <f t="shared" si="35"/>
        <v>0</v>
      </c>
      <c r="M564" s="580">
        <f t="shared" si="36"/>
        <v>595000</v>
      </c>
      <c r="N564" s="638"/>
      <c r="O564" s="638"/>
      <c r="P564" s="639" t="s">
        <v>3864</v>
      </c>
      <c r="Q564" s="639" t="s">
        <v>360</v>
      </c>
      <c r="R564" s="639" t="s">
        <v>73</v>
      </c>
      <c r="S564" s="639" t="s">
        <v>213</v>
      </c>
    </row>
    <row r="565" spans="1:19" s="34" customFormat="1" ht="20.25" customHeight="1">
      <c r="A565" s="639" t="s">
        <v>3891</v>
      </c>
      <c r="B565" s="638" t="s">
        <v>4023</v>
      </c>
      <c r="C565" s="639" t="s">
        <v>1928</v>
      </c>
      <c r="D565" s="640" t="s">
        <v>495</v>
      </c>
      <c r="E565" s="1105" t="s">
        <v>495</v>
      </c>
      <c r="F565" s="639" t="s">
        <v>1004</v>
      </c>
      <c r="G565" s="638"/>
      <c r="H565" s="1110">
        <v>139</v>
      </c>
      <c r="I565" s="705">
        <v>8321</v>
      </c>
      <c r="J565" s="643">
        <v>0</v>
      </c>
      <c r="K565" s="578">
        <f t="shared" si="34"/>
        <v>0</v>
      </c>
      <c r="L565" s="579">
        <f t="shared" si="35"/>
        <v>0</v>
      </c>
      <c r="M565" s="580">
        <f t="shared" si="36"/>
        <v>1156619</v>
      </c>
      <c r="N565" s="638"/>
      <c r="O565" s="638" t="s">
        <v>4148</v>
      </c>
      <c r="P565" s="639" t="s">
        <v>3864</v>
      </c>
      <c r="Q565" s="639" t="s">
        <v>336</v>
      </c>
      <c r="R565" s="639" t="s">
        <v>73</v>
      </c>
      <c r="S565" s="639" t="s">
        <v>213</v>
      </c>
    </row>
    <row r="566" spans="1:19" s="34" customFormat="1" ht="20.25" customHeight="1">
      <c r="A566" s="639" t="s">
        <v>3891</v>
      </c>
      <c r="B566" s="638" t="s">
        <v>4023</v>
      </c>
      <c r="C566" s="639" t="s">
        <v>1928</v>
      </c>
      <c r="D566" s="640" t="s">
        <v>495</v>
      </c>
      <c r="E566" s="1105" t="s">
        <v>495</v>
      </c>
      <c r="F566" s="639" t="s">
        <v>442</v>
      </c>
      <c r="G566" s="638"/>
      <c r="H566" s="1110">
        <v>139</v>
      </c>
      <c r="I566" s="705">
        <v>720</v>
      </c>
      <c r="J566" s="643">
        <v>0</v>
      </c>
      <c r="K566" s="578">
        <f t="shared" si="34"/>
        <v>0</v>
      </c>
      <c r="L566" s="579">
        <f t="shared" si="35"/>
        <v>0</v>
      </c>
      <c r="M566" s="580">
        <f t="shared" si="36"/>
        <v>100080</v>
      </c>
      <c r="N566" s="638"/>
      <c r="O566" s="638" t="s">
        <v>4148</v>
      </c>
      <c r="P566" s="639" t="s">
        <v>3864</v>
      </c>
      <c r="Q566" s="639" t="s">
        <v>336</v>
      </c>
      <c r="R566" s="639" t="s">
        <v>73</v>
      </c>
      <c r="S566" s="639" t="s">
        <v>213</v>
      </c>
    </row>
    <row r="567" spans="1:19" s="34" customFormat="1" ht="20.25" customHeight="1">
      <c r="A567" s="639" t="s">
        <v>3891</v>
      </c>
      <c r="B567" s="638" t="s">
        <v>4023</v>
      </c>
      <c r="C567" s="639" t="s">
        <v>1928</v>
      </c>
      <c r="D567" s="640" t="s">
        <v>495</v>
      </c>
      <c r="E567" s="1105" t="s">
        <v>495</v>
      </c>
      <c r="F567" s="639" t="s">
        <v>81</v>
      </c>
      <c r="G567" s="638"/>
      <c r="H567" s="1110">
        <v>139</v>
      </c>
      <c r="I567" s="705">
        <v>5043</v>
      </c>
      <c r="J567" s="643">
        <v>0</v>
      </c>
      <c r="K567" s="578">
        <f t="shared" si="34"/>
        <v>0</v>
      </c>
      <c r="L567" s="579">
        <f t="shared" si="35"/>
        <v>0</v>
      </c>
      <c r="M567" s="580">
        <f t="shared" si="36"/>
        <v>700977</v>
      </c>
      <c r="N567" s="638"/>
      <c r="O567" s="638" t="s">
        <v>4148</v>
      </c>
      <c r="P567" s="639" t="s">
        <v>3864</v>
      </c>
      <c r="Q567" s="639" t="s">
        <v>336</v>
      </c>
      <c r="R567" s="639" t="s">
        <v>73</v>
      </c>
      <c r="S567" s="639" t="s">
        <v>213</v>
      </c>
    </row>
    <row r="568" spans="1:19" s="34" customFormat="1" ht="20.25" customHeight="1">
      <c r="A568" s="639" t="s">
        <v>3891</v>
      </c>
      <c r="B568" s="638" t="s">
        <v>4023</v>
      </c>
      <c r="C568" s="639" t="s">
        <v>1928</v>
      </c>
      <c r="D568" s="640" t="s">
        <v>495</v>
      </c>
      <c r="E568" s="1105" t="s">
        <v>495</v>
      </c>
      <c r="F568" s="639" t="s">
        <v>433</v>
      </c>
      <c r="G568" s="638"/>
      <c r="H568" s="1110">
        <v>139</v>
      </c>
      <c r="I568" s="705">
        <v>6916</v>
      </c>
      <c r="J568" s="643">
        <v>0</v>
      </c>
      <c r="K568" s="578">
        <f t="shared" si="34"/>
        <v>0</v>
      </c>
      <c r="L568" s="579">
        <f t="shared" si="35"/>
        <v>0</v>
      </c>
      <c r="M568" s="580">
        <f t="shared" si="36"/>
        <v>961324</v>
      </c>
      <c r="N568" s="638"/>
      <c r="O568" s="638" t="s">
        <v>4148</v>
      </c>
      <c r="P568" s="639" t="s">
        <v>3864</v>
      </c>
      <c r="Q568" s="639" t="s">
        <v>336</v>
      </c>
      <c r="R568" s="639" t="s">
        <v>73</v>
      </c>
      <c r="S568" s="639" t="s">
        <v>213</v>
      </c>
    </row>
    <row r="569" spans="1:19" s="26" customFormat="1" ht="20.25" customHeight="1">
      <c r="A569" s="639" t="s">
        <v>806</v>
      </c>
      <c r="B569" s="638" t="s">
        <v>2514</v>
      </c>
      <c r="C569" s="639" t="s">
        <v>371</v>
      </c>
      <c r="D569" s="640" t="s">
        <v>495</v>
      </c>
      <c r="E569" s="1105" t="s">
        <v>495</v>
      </c>
      <c r="F569" s="639" t="s">
        <v>1399</v>
      </c>
      <c r="G569" s="638"/>
      <c r="H569" s="1110">
        <v>97</v>
      </c>
      <c r="I569" s="705">
        <v>15196</v>
      </c>
      <c r="J569" s="643">
        <v>0</v>
      </c>
      <c r="K569" s="578">
        <f t="shared" si="34"/>
        <v>0</v>
      </c>
      <c r="L569" s="579">
        <f t="shared" si="35"/>
        <v>0</v>
      </c>
      <c r="M569" s="580">
        <f t="shared" si="36"/>
        <v>1474012</v>
      </c>
      <c r="N569" s="638"/>
      <c r="O569" s="638" t="s">
        <v>62</v>
      </c>
      <c r="P569" s="639" t="s">
        <v>1273</v>
      </c>
      <c r="Q569" s="639" t="s">
        <v>577</v>
      </c>
      <c r="R569" s="639" t="s">
        <v>375</v>
      </c>
      <c r="S569" s="639" t="s">
        <v>237</v>
      </c>
    </row>
    <row r="570" spans="1:19" s="34" customFormat="1" ht="20.25" customHeight="1">
      <c r="A570" s="639" t="s">
        <v>741</v>
      </c>
      <c r="B570" s="638" t="s">
        <v>4166</v>
      </c>
      <c r="C570" s="639" t="s">
        <v>371</v>
      </c>
      <c r="D570" s="640" t="s">
        <v>495</v>
      </c>
      <c r="E570" s="1105" t="s">
        <v>495</v>
      </c>
      <c r="F570" s="639" t="s">
        <v>880</v>
      </c>
      <c r="G570" s="638"/>
      <c r="H570" s="1110">
        <v>1464</v>
      </c>
      <c r="I570" s="705">
        <v>2389</v>
      </c>
      <c r="J570" s="643">
        <v>0</v>
      </c>
      <c r="K570" s="578">
        <f t="shared" si="34"/>
        <v>0</v>
      </c>
      <c r="L570" s="579">
        <f t="shared" si="35"/>
        <v>0</v>
      </c>
      <c r="M570" s="580">
        <f t="shared" si="36"/>
        <v>3497496</v>
      </c>
      <c r="N570" s="638"/>
      <c r="O570" s="638" t="s">
        <v>3296</v>
      </c>
      <c r="P570" s="639" t="s">
        <v>483</v>
      </c>
      <c r="Q570" s="639" t="s">
        <v>336</v>
      </c>
      <c r="R570" s="639" t="s">
        <v>73</v>
      </c>
      <c r="S570" s="639" t="s">
        <v>213</v>
      </c>
    </row>
    <row r="571" spans="1:19" s="34" customFormat="1" ht="20.25" customHeight="1">
      <c r="A571" s="639" t="s">
        <v>741</v>
      </c>
      <c r="B571" s="638" t="s">
        <v>3066</v>
      </c>
      <c r="C571" s="639" t="s">
        <v>371</v>
      </c>
      <c r="D571" s="640" t="s">
        <v>495</v>
      </c>
      <c r="E571" s="1105" t="s">
        <v>495</v>
      </c>
      <c r="F571" s="639" t="s">
        <v>880</v>
      </c>
      <c r="G571" s="638"/>
      <c r="H571" s="1110">
        <v>1464</v>
      </c>
      <c r="I571" s="705">
        <v>2389</v>
      </c>
      <c r="J571" s="643">
        <v>0</v>
      </c>
      <c r="K571" s="578">
        <f t="shared" si="34"/>
        <v>0</v>
      </c>
      <c r="L571" s="579">
        <f t="shared" si="35"/>
        <v>0</v>
      </c>
      <c r="M571" s="580">
        <f t="shared" si="36"/>
        <v>3497496</v>
      </c>
      <c r="N571" s="638"/>
      <c r="O571" s="638" t="s">
        <v>3296</v>
      </c>
      <c r="P571" s="639" t="s">
        <v>483</v>
      </c>
      <c r="Q571" s="639" t="s">
        <v>336</v>
      </c>
      <c r="R571" s="639" t="s">
        <v>73</v>
      </c>
      <c r="S571" s="639" t="s">
        <v>213</v>
      </c>
    </row>
    <row r="572" spans="1:19" s="34" customFormat="1" ht="20.25" customHeight="1">
      <c r="A572" s="639" t="s">
        <v>3562</v>
      </c>
      <c r="B572" s="638" t="s">
        <v>3646</v>
      </c>
      <c r="C572" s="639" t="s">
        <v>908</v>
      </c>
      <c r="D572" s="640" t="s">
        <v>495</v>
      </c>
      <c r="E572" s="1105" t="s">
        <v>495</v>
      </c>
      <c r="F572" s="639" t="s">
        <v>880</v>
      </c>
      <c r="G572" s="638"/>
      <c r="H572" s="1110">
        <v>531</v>
      </c>
      <c r="I572" s="705">
        <v>3667</v>
      </c>
      <c r="J572" s="643" t="s">
        <v>765</v>
      </c>
      <c r="K572" s="578" t="str">
        <f t="shared" si="34"/>
        <v>0</v>
      </c>
      <c r="L572" s="579">
        <f t="shared" si="35"/>
        <v>0</v>
      </c>
      <c r="M572" s="580">
        <f t="shared" si="36"/>
        <v>1947177</v>
      </c>
      <c r="N572" s="638"/>
      <c r="O572" s="638" t="s">
        <v>3645</v>
      </c>
      <c r="P572" s="639" t="s">
        <v>1163</v>
      </c>
      <c r="Q572" s="639" t="s">
        <v>336</v>
      </c>
      <c r="R572" s="639" t="s">
        <v>73</v>
      </c>
      <c r="S572" s="639" t="s">
        <v>1076</v>
      </c>
    </row>
    <row r="573" spans="1:19" s="34" customFormat="1" ht="20.25" customHeight="1">
      <c r="A573" s="639" t="s">
        <v>428</v>
      </c>
      <c r="B573" s="638" t="s">
        <v>4168</v>
      </c>
      <c r="C573" s="639" t="s">
        <v>197</v>
      </c>
      <c r="D573" s="640" t="s">
        <v>495</v>
      </c>
      <c r="E573" s="1105" t="s">
        <v>495</v>
      </c>
      <c r="F573" s="639" t="s">
        <v>3156</v>
      </c>
      <c r="G573" s="638"/>
      <c r="H573" s="1110">
        <v>1064</v>
      </c>
      <c r="I573" s="705">
        <v>167200</v>
      </c>
      <c r="J573" s="643"/>
      <c r="K573" s="578">
        <f t="shared" si="34"/>
        <v>0</v>
      </c>
      <c r="L573" s="579">
        <f t="shared" si="35"/>
        <v>0</v>
      </c>
      <c r="M573" s="580">
        <f t="shared" si="36"/>
        <v>177900800</v>
      </c>
      <c r="N573" s="638" t="s">
        <v>1623</v>
      </c>
      <c r="O573" s="638"/>
      <c r="P573" s="639" t="s">
        <v>1407</v>
      </c>
      <c r="Q573" s="639" t="s">
        <v>354</v>
      </c>
      <c r="R573" s="639" t="s">
        <v>70</v>
      </c>
      <c r="S573" s="639"/>
    </row>
    <row r="574" spans="1:19" s="34" customFormat="1" ht="20.25" customHeight="1">
      <c r="A574" s="639" t="s">
        <v>1118</v>
      </c>
      <c r="B574" s="638" t="s">
        <v>4169</v>
      </c>
      <c r="C574" s="639" t="s">
        <v>371</v>
      </c>
      <c r="D574" s="640" t="s">
        <v>495</v>
      </c>
      <c r="E574" s="1105" t="s">
        <v>495</v>
      </c>
      <c r="F574" s="639" t="s">
        <v>3901</v>
      </c>
      <c r="G574" s="638"/>
      <c r="H574" s="1110">
        <v>104</v>
      </c>
      <c r="I574" s="705">
        <v>142000</v>
      </c>
      <c r="J574" s="643"/>
      <c r="K574" s="578">
        <f t="shared" si="34"/>
        <v>0</v>
      </c>
      <c r="L574" s="579">
        <f t="shared" si="35"/>
        <v>0</v>
      </c>
      <c r="M574" s="580">
        <f t="shared" si="36"/>
        <v>14768000</v>
      </c>
      <c r="N574" s="638" t="s">
        <v>1623</v>
      </c>
      <c r="O574" s="638"/>
      <c r="P574" s="639" t="s">
        <v>1273</v>
      </c>
      <c r="Q574" s="639" t="s">
        <v>281</v>
      </c>
      <c r="R574" s="639" t="s">
        <v>70</v>
      </c>
      <c r="S574" s="639"/>
    </row>
    <row r="575" spans="1:19" s="34" customFormat="1" ht="20.25" customHeight="1">
      <c r="A575" s="639" t="s">
        <v>1118</v>
      </c>
      <c r="B575" s="638" t="s">
        <v>1119</v>
      </c>
      <c r="C575" s="639" t="s">
        <v>371</v>
      </c>
      <c r="D575" s="640" t="s">
        <v>495</v>
      </c>
      <c r="E575" s="1105" t="s">
        <v>495</v>
      </c>
      <c r="F575" s="639" t="s">
        <v>3156</v>
      </c>
      <c r="G575" s="638"/>
      <c r="H575" s="1110">
        <v>187</v>
      </c>
      <c r="I575" s="705">
        <v>190937</v>
      </c>
      <c r="J575" s="643"/>
      <c r="K575" s="578">
        <f t="shared" si="34"/>
        <v>0</v>
      </c>
      <c r="L575" s="579">
        <f t="shared" si="35"/>
        <v>0</v>
      </c>
      <c r="M575" s="580">
        <f t="shared" si="36"/>
        <v>35705219</v>
      </c>
      <c r="N575" s="638" t="s">
        <v>1623</v>
      </c>
      <c r="O575" s="638"/>
      <c r="P575" s="639" t="s">
        <v>1273</v>
      </c>
      <c r="Q575" s="639" t="s">
        <v>354</v>
      </c>
      <c r="R575" s="639" t="s">
        <v>70</v>
      </c>
      <c r="S575" s="639"/>
    </row>
    <row r="576" spans="1:19" s="34" customFormat="1" ht="20.25" customHeight="1">
      <c r="A576" s="639" t="s">
        <v>235</v>
      </c>
      <c r="B576" s="638" t="s">
        <v>4170</v>
      </c>
      <c r="C576" s="639" t="s">
        <v>371</v>
      </c>
      <c r="D576" s="640" t="s">
        <v>495</v>
      </c>
      <c r="E576" s="1105" t="s">
        <v>495</v>
      </c>
      <c r="F576" s="639" t="s">
        <v>3529</v>
      </c>
      <c r="G576" s="638"/>
      <c r="H576" s="1110">
        <v>106</v>
      </c>
      <c r="I576" s="705">
        <v>1</v>
      </c>
      <c r="J576" s="643"/>
      <c r="K576" s="578">
        <f t="shared" si="34"/>
        <v>0</v>
      </c>
      <c r="L576" s="579">
        <f t="shared" si="35"/>
        <v>0</v>
      </c>
      <c r="M576" s="580">
        <f t="shared" si="36"/>
        <v>106</v>
      </c>
      <c r="N576" s="638" t="s">
        <v>1623</v>
      </c>
      <c r="O576" s="638"/>
      <c r="P576" s="639" t="s">
        <v>483</v>
      </c>
      <c r="Q576" s="639" t="s">
        <v>343</v>
      </c>
      <c r="R576" s="639" t="s">
        <v>60</v>
      </c>
      <c r="S576" s="639"/>
    </row>
    <row r="577" spans="1:19" s="34" customFormat="1" ht="20.25" customHeight="1">
      <c r="A577" s="639" t="s">
        <v>398</v>
      </c>
      <c r="B577" s="638" t="s">
        <v>2070</v>
      </c>
      <c r="C577" s="639" t="s">
        <v>1171</v>
      </c>
      <c r="D577" s="640" t="s">
        <v>495</v>
      </c>
      <c r="E577" s="1105" t="s">
        <v>495</v>
      </c>
      <c r="F577" s="639" t="s">
        <v>517</v>
      </c>
      <c r="G577" s="638"/>
      <c r="H577" s="1110">
        <v>730</v>
      </c>
      <c r="I577" s="705">
        <v>54050</v>
      </c>
      <c r="J577" s="643">
        <v>15.5</v>
      </c>
      <c r="K577" s="578">
        <f t="shared" si="34"/>
        <v>11315</v>
      </c>
      <c r="L577" s="579">
        <f t="shared" si="35"/>
        <v>11.315</v>
      </c>
      <c r="M577" s="580">
        <f t="shared" si="36"/>
        <v>39456500</v>
      </c>
      <c r="N577" s="638"/>
      <c r="O577" s="638"/>
      <c r="P577" s="639" t="s">
        <v>759</v>
      </c>
      <c r="Q577" s="639" t="s">
        <v>755</v>
      </c>
      <c r="R577" s="639" t="s">
        <v>60</v>
      </c>
      <c r="S577" s="639" t="s">
        <v>59</v>
      </c>
    </row>
    <row r="578" spans="1:19" s="34" customFormat="1" ht="20.25" customHeight="1">
      <c r="A578" s="639" t="s">
        <v>398</v>
      </c>
      <c r="B578" s="638" t="s">
        <v>2070</v>
      </c>
      <c r="C578" s="639" t="s">
        <v>1171</v>
      </c>
      <c r="D578" s="640" t="s">
        <v>495</v>
      </c>
      <c r="E578" s="1105" t="s">
        <v>495</v>
      </c>
      <c r="F578" s="639" t="s">
        <v>401</v>
      </c>
      <c r="G578" s="638"/>
      <c r="H578" s="1110">
        <v>136</v>
      </c>
      <c r="I578" s="705">
        <v>63000</v>
      </c>
      <c r="J578" s="643">
        <v>9.4</v>
      </c>
      <c r="K578" s="578">
        <f t="shared" si="34"/>
        <v>1278.4000000000001</v>
      </c>
      <c r="L578" s="579">
        <f t="shared" si="35"/>
        <v>1.2784</v>
      </c>
      <c r="M578" s="580">
        <f t="shared" si="36"/>
        <v>8568000</v>
      </c>
      <c r="N578" s="638"/>
      <c r="O578" s="638"/>
      <c r="P578" s="639" t="s">
        <v>759</v>
      </c>
      <c r="Q578" s="639" t="s">
        <v>344</v>
      </c>
      <c r="R578" s="639" t="s">
        <v>60</v>
      </c>
      <c r="S578" s="639" t="s">
        <v>59</v>
      </c>
    </row>
    <row r="579" spans="1:19" s="34" customFormat="1" ht="20.25" customHeight="1">
      <c r="A579" s="639" t="s">
        <v>398</v>
      </c>
      <c r="B579" s="638" t="s">
        <v>1077</v>
      </c>
      <c r="C579" s="639" t="s">
        <v>399</v>
      </c>
      <c r="D579" s="640" t="s">
        <v>495</v>
      </c>
      <c r="E579" s="1105" t="s">
        <v>495</v>
      </c>
      <c r="F579" s="639" t="s">
        <v>517</v>
      </c>
      <c r="G579" s="638"/>
      <c r="H579" s="1110">
        <v>952</v>
      </c>
      <c r="I579" s="705">
        <v>49987</v>
      </c>
      <c r="J579" s="643">
        <v>15.5</v>
      </c>
      <c r="K579" s="578">
        <f t="shared" si="34"/>
        <v>14756</v>
      </c>
      <c r="L579" s="579">
        <f t="shared" si="35"/>
        <v>14.756</v>
      </c>
      <c r="M579" s="580">
        <f t="shared" si="36"/>
        <v>47587624</v>
      </c>
      <c r="N579" s="638"/>
      <c r="O579" s="638"/>
      <c r="P579" s="639" t="s">
        <v>3735</v>
      </c>
      <c r="Q579" s="639" t="s">
        <v>270</v>
      </c>
      <c r="R579" s="639" t="s">
        <v>60</v>
      </c>
      <c r="S579" s="639" t="s">
        <v>109</v>
      </c>
    </row>
    <row r="580" spans="1:19" s="34" customFormat="1" ht="20.25" customHeight="1">
      <c r="A580" s="639" t="s">
        <v>436</v>
      </c>
      <c r="B580" s="638" t="s">
        <v>3428</v>
      </c>
      <c r="C580" s="639" t="s">
        <v>371</v>
      </c>
      <c r="D580" s="640" t="s">
        <v>495</v>
      </c>
      <c r="E580" s="1105" t="s">
        <v>495</v>
      </c>
      <c r="F580" s="639" t="s">
        <v>3423</v>
      </c>
      <c r="G580" s="638"/>
      <c r="H580" s="1110">
        <v>458</v>
      </c>
      <c r="I580" s="705">
        <v>188000</v>
      </c>
      <c r="J580" s="643">
        <v>0</v>
      </c>
      <c r="K580" s="578">
        <f t="shared" si="34"/>
        <v>0</v>
      </c>
      <c r="L580" s="579">
        <f t="shared" si="35"/>
        <v>0</v>
      </c>
      <c r="M580" s="580">
        <f t="shared" si="36"/>
        <v>86104000</v>
      </c>
      <c r="N580" s="638"/>
      <c r="O580" s="638" t="s">
        <v>3546</v>
      </c>
      <c r="P580" s="639" t="s">
        <v>483</v>
      </c>
      <c r="Q580" s="639" t="s">
        <v>374</v>
      </c>
      <c r="R580" s="639" t="s">
        <v>375</v>
      </c>
      <c r="S580" s="639" t="s">
        <v>213</v>
      </c>
    </row>
    <row r="581" spans="1:19" s="16" customFormat="1" ht="20.25" customHeight="1">
      <c r="A581" s="639" t="s">
        <v>770</v>
      </c>
      <c r="B581" s="638" t="s">
        <v>3389</v>
      </c>
      <c r="C581" s="639" t="s">
        <v>515</v>
      </c>
      <c r="D581" s="640" t="s">
        <v>495</v>
      </c>
      <c r="E581" s="1105" t="s">
        <v>495</v>
      </c>
      <c r="F581" s="639" t="s">
        <v>524</v>
      </c>
      <c r="G581" s="638"/>
      <c r="H581" s="1110">
        <v>192</v>
      </c>
      <c r="I581" s="705">
        <v>121242</v>
      </c>
      <c r="J581" s="643">
        <v>42</v>
      </c>
      <c r="K581" s="578">
        <f t="shared" si="34"/>
        <v>8064</v>
      </c>
      <c r="L581" s="579">
        <f t="shared" si="35"/>
        <v>8.0640000000000001</v>
      </c>
      <c r="M581" s="580">
        <f t="shared" si="36"/>
        <v>23278464</v>
      </c>
      <c r="N581" s="638"/>
      <c r="O581" s="638"/>
      <c r="P581" s="639" t="s">
        <v>761</v>
      </c>
      <c r="Q581" s="639" t="s">
        <v>327</v>
      </c>
      <c r="R581" s="639" t="s">
        <v>68</v>
      </c>
      <c r="S581" s="639" t="s">
        <v>40</v>
      </c>
    </row>
    <row r="582" spans="1:19" s="16" customFormat="1" ht="20.25" customHeight="1">
      <c r="A582" s="639" t="s">
        <v>770</v>
      </c>
      <c r="B582" s="638" t="s">
        <v>3389</v>
      </c>
      <c r="C582" s="639" t="s">
        <v>515</v>
      </c>
      <c r="D582" s="640" t="s">
        <v>495</v>
      </c>
      <c r="E582" s="1105" t="s">
        <v>495</v>
      </c>
      <c r="F582" s="639" t="s">
        <v>67</v>
      </c>
      <c r="G582" s="638"/>
      <c r="H582" s="1110">
        <v>176</v>
      </c>
      <c r="I582" s="705">
        <v>94000</v>
      </c>
      <c r="J582" s="643">
        <v>41</v>
      </c>
      <c r="K582" s="578">
        <f t="shared" si="34"/>
        <v>7216</v>
      </c>
      <c r="L582" s="579">
        <f t="shared" si="35"/>
        <v>7.2160000000000002</v>
      </c>
      <c r="M582" s="580">
        <f t="shared" si="36"/>
        <v>16544000</v>
      </c>
      <c r="N582" s="638"/>
      <c r="O582" s="638"/>
      <c r="P582" s="639" t="s">
        <v>761</v>
      </c>
      <c r="Q582" s="639" t="s">
        <v>403</v>
      </c>
      <c r="R582" s="639" t="s">
        <v>68</v>
      </c>
      <c r="S582" s="639" t="s">
        <v>40</v>
      </c>
    </row>
    <row r="583" spans="1:19" s="16" customFormat="1" ht="20.25" customHeight="1">
      <c r="A583" s="639" t="s">
        <v>770</v>
      </c>
      <c r="B583" s="638" t="s">
        <v>3389</v>
      </c>
      <c r="C583" s="639" t="s">
        <v>515</v>
      </c>
      <c r="D583" s="640" t="s">
        <v>495</v>
      </c>
      <c r="E583" s="1105" t="s">
        <v>495</v>
      </c>
      <c r="F583" s="639" t="s">
        <v>1391</v>
      </c>
      <c r="G583" s="638"/>
      <c r="H583" s="1110">
        <v>216</v>
      </c>
      <c r="I583" s="705">
        <v>44838</v>
      </c>
      <c r="J583" s="643">
        <v>16</v>
      </c>
      <c r="K583" s="578">
        <f t="shared" si="34"/>
        <v>3456</v>
      </c>
      <c r="L583" s="579">
        <f t="shared" si="35"/>
        <v>3.456</v>
      </c>
      <c r="M583" s="580">
        <f t="shared" si="36"/>
        <v>9685008</v>
      </c>
      <c r="N583" s="638"/>
      <c r="O583" s="638"/>
      <c r="P583" s="639" t="s">
        <v>761</v>
      </c>
      <c r="Q583" s="639" t="s">
        <v>270</v>
      </c>
      <c r="R583" s="639" t="s">
        <v>68</v>
      </c>
      <c r="S583" s="639" t="s">
        <v>40</v>
      </c>
    </row>
    <row r="584" spans="1:19" s="16" customFormat="1" ht="20.25" customHeight="1">
      <c r="A584" s="639" t="s">
        <v>770</v>
      </c>
      <c r="B584" s="638" t="s">
        <v>3389</v>
      </c>
      <c r="C584" s="639" t="s">
        <v>515</v>
      </c>
      <c r="D584" s="640" t="s">
        <v>495</v>
      </c>
      <c r="E584" s="1105" t="s">
        <v>495</v>
      </c>
      <c r="F584" s="639" t="s">
        <v>1219</v>
      </c>
      <c r="G584" s="638"/>
      <c r="H584" s="1110">
        <v>224</v>
      </c>
      <c r="I584" s="705">
        <v>30714</v>
      </c>
      <c r="J584" s="643">
        <v>14</v>
      </c>
      <c r="K584" s="578">
        <f t="shared" si="34"/>
        <v>3136</v>
      </c>
      <c r="L584" s="579">
        <f t="shared" si="35"/>
        <v>3.1360000000000001</v>
      </c>
      <c r="M584" s="580">
        <f t="shared" si="36"/>
        <v>6879936</v>
      </c>
      <c r="N584" s="638"/>
      <c r="O584" s="638"/>
      <c r="P584" s="639" t="s">
        <v>761</v>
      </c>
      <c r="Q584" s="639" t="s">
        <v>270</v>
      </c>
      <c r="R584" s="639" t="s">
        <v>68</v>
      </c>
      <c r="S584" s="639" t="s">
        <v>40</v>
      </c>
    </row>
    <row r="585" spans="1:19" s="34" customFormat="1" ht="20.25" customHeight="1">
      <c r="A585" s="639" t="s">
        <v>351</v>
      </c>
      <c r="B585" s="638" t="s">
        <v>1342</v>
      </c>
      <c r="C585" s="639" t="s">
        <v>352</v>
      </c>
      <c r="D585" s="640" t="s">
        <v>495</v>
      </c>
      <c r="E585" s="1105" t="s">
        <v>495</v>
      </c>
      <c r="F585" s="639" t="s">
        <v>402</v>
      </c>
      <c r="G585" s="638"/>
      <c r="H585" s="1110">
        <v>500</v>
      </c>
      <c r="I585" s="705">
        <v>155717</v>
      </c>
      <c r="J585" s="643">
        <v>36.4</v>
      </c>
      <c r="K585" s="578">
        <f t="shared" si="34"/>
        <v>18200</v>
      </c>
      <c r="L585" s="579">
        <f t="shared" si="35"/>
        <v>18.2</v>
      </c>
      <c r="M585" s="580">
        <f t="shared" si="36"/>
        <v>77858500</v>
      </c>
      <c r="N585" s="638"/>
      <c r="O585" s="638"/>
      <c r="P585" s="639" t="s">
        <v>761</v>
      </c>
      <c r="Q585" s="639" t="s">
        <v>370</v>
      </c>
      <c r="R585" s="639" t="s">
        <v>60</v>
      </c>
      <c r="S585" s="639" t="s">
        <v>152</v>
      </c>
    </row>
    <row r="586" spans="1:19" s="34" customFormat="1" ht="20.25" customHeight="1">
      <c r="A586" s="639" t="s">
        <v>806</v>
      </c>
      <c r="B586" s="638" t="s">
        <v>4183</v>
      </c>
      <c r="C586" s="639" t="s">
        <v>371</v>
      </c>
      <c r="D586" s="640" t="s">
        <v>495</v>
      </c>
      <c r="E586" s="1105" t="s">
        <v>495</v>
      </c>
      <c r="F586" s="639" t="s">
        <v>2860</v>
      </c>
      <c r="G586" s="638"/>
      <c r="H586" s="1110">
        <v>2</v>
      </c>
      <c r="I586" s="705">
        <v>195000</v>
      </c>
      <c r="J586" s="643">
        <v>0</v>
      </c>
      <c r="K586" s="578">
        <f t="shared" si="34"/>
        <v>0</v>
      </c>
      <c r="L586" s="579">
        <f t="shared" si="35"/>
        <v>0</v>
      </c>
      <c r="M586" s="580">
        <f t="shared" si="36"/>
        <v>390000</v>
      </c>
      <c r="N586" s="638"/>
      <c r="O586" s="638" t="s">
        <v>11</v>
      </c>
      <c r="P586" s="639" t="s">
        <v>1273</v>
      </c>
      <c r="Q586" s="639" t="s">
        <v>336</v>
      </c>
      <c r="R586" s="639" t="s">
        <v>73</v>
      </c>
      <c r="S586" s="639" t="s">
        <v>237</v>
      </c>
    </row>
    <row r="587" spans="1:19" s="34" customFormat="1" ht="20.25" customHeight="1">
      <c r="A587" s="639" t="s">
        <v>806</v>
      </c>
      <c r="B587" s="638" t="s">
        <v>4183</v>
      </c>
      <c r="C587" s="639" t="s">
        <v>371</v>
      </c>
      <c r="D587" s="640" t="s">
        <v>495</v>
      </c>
      <c r="E587" s="1105" t="s">
        <v>495</v>
      </c>
      <c r="F587" s="639" t="s">
        <v>2317</v>
      </c>
      <c r="G587" s="638"/>
      <c r="H587" s="1110">
        <v>2</v>
      </c>
      <c r="I587" s="705">
        <v>107801.4</v>
      </c>
      <c r="J587" s="643">
        <v>24</v>
      </c>
      <c r="K587" s="578">
        <f t="shared" si="34"/>
        <v>48</v>
      </c>
      <c r="L587" s="579">
        <f t="shared" si="35"/>
        <v>4.8000000000000001E-2</v>
      </c>
      <c r="M587" s="580">
        <f t="shared" si="36"/>
        <v>215602.8</v>
      </c>
      <c r="N587" s="638"/>
      <c r="O587" s="638" t="s">
        <v>4185</v>
      </c>
      <c r="P587" s="639" t="s">
        <v>1273</v>
      </c>
      <c r="Q587" s="639" t="s">
        <v>628</v>
      </c>
      <c r="R587" s="639" t="s">
        <v>68</v>
      </c>
      <c r="S587" s="639" t="s">
        <v>237</v>
      </c>
    </row>
    <row r="588" spans="1:19" s="34" customFormat="1" ht="20.25" customHeight="1">
      <c r="A588" s="639" t="s">
        <v>806</v>
      </c>
      <c r="B588" s="638" t="s">
        <v>4183</v>
      </c>
      <c r="C588" s="639" t="s">
        <v>371</v>
      </c>
      <c r="D588" s="640" t="s">
        <v>495</v>
      </c>
      <c r="E588" s="1105" t="s">
        <v>495</v>
      </c>
      <c r="F588" s="639" t="s">
        <v>1643</v>
      </c>
      <c r="G588" s="638"/>
      <c r="H588" s="1110">
        <v>2</v>
      </c>
      <c r="I588" s="705">
        <v>15319.1</v>
      </c>
      <c r="J588" s="643">
        <v>0</v>
      </c>
      <c r="K588" s="578">
        <f t="shared" si="34"/>
        <v>0</v>
      </c>
      <c r="L588" s="579">
        <f t="shared" si="35"/>
        <v>0</v>
      </c>
      <c r="M588" s="580">
        <f t="shared" si="36"/>
        <v>30638.2</v>
      </c>
      <c r="N588" s="638"/>
      <c r="O588" s="638" t="s">
        <v>4185</v>
      </c>
      <c r="P588" s="639" t="s">
        <v>1273</v>
      </c>
      <c r="Q588" s="639" t="s">
        <v>336</v>
      </c>
      <c r="R588" s="639" t="s">
        <v>73</v>
      </c>
      <c r="S588" s="639" t="s">
        <v>237</v>
      </c>
    </row>
    <row r="589" spans="1:19" s="34" customFormat="1" ht="20.25" customHeight="1">
      <c r="A589" s="639" t="s">
        <v>806</v>
      </c>
      <c r="B589" s="638" t="s">
        <v>4183</v>
      </c>
      <c r="C589" s="639" t="s">
        <v>371</v>
      </c>
      <c r="D589" s="640" t="s">
        <v>495</v>
      </c>
      <c r="E589" s="1105" t="s">
        <v>495</v>
      </c>
      <c r="F589" s="639" t="s">
        <v>1643</v>
      </c>
      <c r="G589" s="638"/>
      <c r="H589" s="1110">
        <v>2</v>
      </c>
      <c r="I589" s="705">
        <v>15319.1</v>
      </c>
      <c r="J589" s="643">
        <v>0</v>
      </c>
      <c r="K589" s="578">
        <f t="shared" si="34"/>
        <v>0</v>
      </c>
      <c r="L589" s="579">
        <f t="shared" si="35"/>
        <v>0</v>
      </c>
      <c r="M589" s="580">
        <f t="shared" si="36"/>
        <v>30638.2</v>
      </c>
      <c r="N589" s="638"/>
      <c r="O589" s="638" t="s">
        <v>4185</v>
      </c>
      <c r="P589" s="639" t="s">
        <v>1273</v>
      </c>
      <c r="Q589" s="639" t="s">
        <v>336</v>
      </c>
      <c r="R589" s="639" t="s">
        <v>73</v>
      </c>
      <c r="S589" s="639" t="s">
        <v>237</v>
      </c>
    </row>
    <row r="590" spans="1:19" s="34" customFormat="1" ht="20.25" customHeight="1">
      <c r="A590" s="639" t="s">
        <v>806</v>
      </c>
      <c r="B590" s="638" t="s">
        <v>4183</v>
      </c>
      <c r="C590" s="639" t="s">
        <v>371</v>
      </c>
      <c r="D590" s="640" t="s">
        <v>495</v>
      </c>
      <c r="E590" s="1105" t="s">
        <v>495</v>
      </c>
      <c r="F590" s="639" t="s">
        <v>750</v>
      </c>
      <c r="G590" s="638"/>
      <c r="H590" s="1110">
        <v>2</v>
      </c>
      <c r="I590" s="705">
        <v>120312.3</v>
      </c>
      <c r="J590" s="643">
        <v>0</v>
      </c>
      <c r="K590" s="578">
        <f t="shared" si="34"/>
        <v>0</v>
      </c>
      <c r="L590" s="579">
        <f t="shared" si="35"/>
        <v>0</v>
      </c>
      <c r="M590" s="580">
        <f t="shared" si="36"/>
        <v>240624.6</v>
      </c>
      <c r="N590" s="638"/>
      <c r="O590" s="638" t="s">
        <v>4072</v>
      </c>
      <c r="P590" s="639" t="s">
        <v>1273</v>
      </c>
      <c r="Q590" s="639" t="s">
        <v>271</v>
      </c>
      <c r="R590" s="639" t="s">
        <v>73</v>
      </c>
      <c r="S590" s="639" t="s">
        <v>237</v>
      </c>
    </row>
    <row r="591" spans="1:19" s="34" customFormat="1" ht="20.25" customHeight="1">
      <c r="A591" s="639" t="s">
        <v>806</v>
      </c>
      <c r="B591" s="638" t="s">
        <v>4183</v>
      </c>
      <c r="C591" s="639" t="s">
        <v>371</v>
      </c>
      <c r="D591" s="640" t="s">
        <v>495</v>
      </c>
      <c r="E591" s="1105" t="s">
        <v>495</v>
      </c>
      <c r="F591" s="639" t="s">
        <v>880</v>
      </c>
      <c r="G591" s="638"/>
      <c r="H591" s="1110">
        <v>2</v>
      </c>
      <c r="I591" s="705">
        <v>3881</v>
      </c>
      <c r="J591" s="643">
        <v>0</v>
      </c>
      <c r="K591" s="578">
        <f t="shared" si="34"/>
        <v>0</v>
      </c>
      <c r="L591" s="579">
        <f t="shared" si="35"/>
        <v>0</v>
      </c>
      <c r="M591" s="580">
        <f t="shared" si="36"/>
        <v>7762</v>
      </c>
      <c r="N591" s="638"/>
      <c r="O591" s="638" t="s">
        <v>4072</v>
      </c>
      <c r="P591" s="639" t="s">
        <v>1273</v>
      </c>
      <c r="Q591" s="639" t="s">
        <v>336</v>
      </c>
      <c r="R591" s="639" t="s">
        <v>73</v>
      </c>
      <c r="S591" s="639" t="s">
        <v>237</v>
      </c>
    </row>
    <row r="592" spans="1:19" s="34" customFormat="1" ht="20.25" customHeight="1">
      <c r="A592" s="639" t="s">
        <v>806</v>
      </c>
      <c r="B592" s="638" t="s">
        <v>4183</v>
      </c>
      <c r="C592" s="639" t="s">
        <v>371</v>
      </c>
      <c r="D592" s="640" t="s">
        <v>495</v>
      </c>
      <c r="E592" s="1105" t="s">
        <v>495</v>
      </c>
      <c r="F592" s="639" t="s">
        <v>880</v>
      </c>
      <c r="G592" s="638"/>
      <c r="H592" s="1110">
        <v>2</v>
      </c>
      <c r="I592" s="705">
        <v>3881</v>
      </c>
      <c r="J592" s="643">
        <v>0</v>
      </c>
      <c r="K592" s="578">
        <f t="shared" si="34"/>
        <v>0</v>
      </c>
      <c r="L592" s="579">
        <f t="shared" si="35"/>
        <v>0</v>
      </c>
      <c r="M592" s="580">
        <f t="shared" si="36"/>
        <v>7762</v>
      </c>
      <c r="N592" s="638"/>
      <c r="O592" s="638" t="s">
        <v>4072</v>
      </c>
      <c r="P592" s="639" t="s">
        <v>1273</v>
      </c>
      <c r="Q592" s="639" t="s">
        <v>336</v>
      </c>
      <c r="R592" s="639" t="s">
        <v>73</v>
      </c>
      <c r="S592" s="639" t="s">
        <v>237</v>
      </c>
    </row>
    <row r="593" spans="1:19" s="34" customFormat="1" ht="20.25" customHeight="1">
      <c r="A593" s="639" t="s">
        <v>806</v>
      </c>
      <c r="B593" s="638" t="s">
        <v>4183</v>
      </c>
      <c r="C593" s="639" t="s">
        <v>371</v>
      </c>
      <c r="D593" s="640" t="s">
        <v>495</v>
      </c>
      <c r="E593" s="1105" t="s">
        <v>495</v>
      </c>
      <c r="F593" s="639" t="s">
        <v>1575</v>
      </c>
      <c r="G593" s="638"/>
      <c r="H593" s="1110">
        <v>2</v>
      </c>
      <c r="I593" s="705">
        <v>7762.1</v>
      </c>
      <c r="J593" s="643">
        <v>0</v>
      </c>
      <c r="K593" s="578">
        <f t="shared" si="34"/>
        <v>0</v>
      </c>
      <c r="L593" s="579">
        <f t="shared" si="35"/>
        <v>0</v>
      </c>
      <c r="M593" s="580">
        <f t="shared" si="36"/>
        <v>15524.2</v>
      </c>
      <c r="N593" s="638"/>
      <c r="O593" s="638" t="s">
        <v>4072</v>
      </c>
      <c r="P593" s="639" t="s">
        <v>1273</v>
      </c>
      <c r="Q593" s="639" t="s">
        <v>336</v>
      </c>
      <c r="R593" s="639" t="s">
        <v>73</v>
      </c>
      <c r="S593" s="639" t="s">
        <v>237</v>
      </c>
    </row>
    <row r="594" spans="1:19" s="34" customFormat="1" ht="20.25" customHeight="1">
      <c r="A594" s="639" t="s">
        <v>806</v>
      </c>
      <c r="B594" s="638" t="s">
        <v>4183</v>
      </c>
      <c r="C594" s="639" t="s">
        <v>371</v>
      </c>
      <c r="D594" s="640" t="s">
        <v>495</v>
      </c>
      <c r="E594" s="1105" t="s">
        <v>495</v>
      </c>
      <c r="F594" s="639" t="s">
        <v>882</v>
      </c>
      <c r="G594" s="638"/>
      <c r="H594" s="1110">
        <v>2</v>
      </c>
      <c r="I594" s="705">
        <v>9163.6</v>
      </c>
      <c r="J594" s="643">
        <v>0</v>
      </c>
      <c r="K594" s="578">
        <f t="shared" si="34"/>
        <v>0</v>
      </c>
      <c r="L594" s="579">
        <f t="shared" si="35"/>
        <v>0</v>
      </c>
      <c r="M594" s="580">
        <f t="shared" si="36"/>
        <v>18327.2</v>
      </c>
      <c r="N594" s="638"/>
      <c r="O594" s="638" t="s">
        <v>4072</v>
      </c>
      <c r="P594" s="639" t="s">
        <v>1273</v>
      </c>
      <c r="Q594" s="639" t="s">
        <v>336</v>
      </c>
      <c r="R594" s="639" t="s">
        <v>73</v>
      </c>
      <c r="S594" s="639" t="s">
        <v>237</v>
      </c>
    </row>
    <row r="595" spans="1:19" s="34" customFormat="1" ht="20.25" customHeight="1">
      <c r="A595" s="639" t="s">
        <v>129</v>
      </c>
      <c r="B595" s="638" t="s">
        <v>4187</v>
      </c>
      <c r="C595" s="639" t="s">
        <v>425</v>
      </c>
      <c r="D595" s="640" t="s">
        <v>495</v>
      </c>
      <c r="E595" s="1105" t="s">
        <v>495</v>
      </c>
      <c r="F595" s="639" t="s">
        <v>353</v>
      </c>
      <c r="G595" s="638"/>
      <c r="H595" s="1110">
        <v>149</v>
      </c>
      <c r="I595" s="705">
        <v>212441.60000000001</v>
      </c>
      <c r="J595" s="643">
        <v>0</v>
      </c>
      <c r="K595" s="578">
        <f t="shared" si="34"/>
        <v>0</v>
      </c>
      <c r="L595" s="579">
        <f t="shared" si="35"/>
        <v>0</v>
      </c>
      <c r="M595" s="580">
        <f t="shared" si="36"/>
        <v>31653798.400000002</v>
      </c>
      <c r="N595" s="638"/>
      <c r="O595" s="638" t="s">
        <v>4186</v>
      </c>
      <c r="P595" s="639" t="s">
        <v>372</v>
      </c>
      <c r="Q595" s="639" t="s">
        <v>354</v>
      </c>
      <c r="R595" s="639" t="s">
        <v>70</v>
      </c>
      <c r="S595" s="639" t="s">
        <v>109</v>
      </c>
    </row>
    <row r="596" spans="1:19" s="34" customFormat="1" ht="20.25" customHeight="1">
      <c r="A596" s="639" t="s">
        <v>129</v>
      </c>
      <c r="B596" s="638" t="s">
        <v>4187</v>
      </c>
      <c r="C596" s="639" t="s">
        <v>425</v>
      </c>
      <c r="D596" s="640" t="s">
        <v>495</v>
      </c>
      <c r="E596" s="1105" t="s">
        <v>495</v>
      </c>
      <c r="F596" s="639" t="s">
        <v>3529</v>
      </c>
      <c r="G596" s="638"/>
      <c r="H596" s="1110">
        <v>149</v>
      </c>
      <c r="I596" s="705">
        <v>175690.1</v>
      </c>
      <c r="J596" s="643">
        <v>27</v>
      </c>
      <c r="K596" s="578">
        <f t="shared" si="34"/>
        <v>4023</v>
      </c>
      <c r="L596" s="579">
        <f t="shared" si="35"/>
        <v>4.0229999999999997</v>
      </c>
      <c r="M596" s="580">
        <f t="shared" si="36"/>
        <v>26177824.900000002</v>
      </c>
      <c r="N596" s="638"/>
      <c r="O596" s="638" t="s">
        <v>4186</v>
      </c>
      <c r="P596" s="639" t="s">
        <v>372</v>
      </c>
      <c r="Q596" s="639" t="s">
        <v>343</v>
      </c>
      <c r="R596" s="639" t="s">
        <v>60</v>
      </c>
      <c r="S596" s="639" t="s">
        <v>109</v>
      </c>
    </row>
    <row r="597" spans="1:19" s="34" customFormat="1" ht="20.25" customHeight="1">
      <c r="A597" s="639" t="s">
        <v>129</v>
      </c>
      <c r="B597" s="638" t="s">
        <v>4187</v>
      </c>
      <c r="C597" s="639" t="s">
        <v>425</v>
      </c>
      <c r="D597" s="640" t="s">
        <v>495</v>
      </c>
      <c r="E597" s="1105" t="s">
        <v>495</v>
      </c>
      <c r="F597" s="639" t="s">
        <v>880</v>
      </c>
      <c r="G597" s="638"/>
      <c r="H597" s="1110">
        <v>149</v>
      </c>
      <c r="I597" s="705">
        <v>3227</v>
      </c>
      <c r="J597" s="643">
        <v>0</v>
      </c>
      <c r="K597" s="578">
        <f t="shared" si="34"/>
        <v>0</v>
      </c>
      <c r="L597" s="579">
        <f t="shared" si="35"/>
        <v>0</v>
      </c>
      <c r="M597" s="580">
        <f t="shared" si="36"/>
        <v>480823</v>
      </c>
      <c r="N597" s="638"/>
      <c r="O597" s="638" t="s">
        <v>4186</v>
      </c>
      <c r="P597" s="639" t="s">
        <v>372</v>
      </c>
      <c r="Q597" s="639" t="s">
        <v>336</v>
      </c>
      <c r="R597" s="639" t="s">
        <v>73</v>
      </c>
      <c r="S597" s="639" t="s">
        <v>109</v>
      </c>
    </row>
    <row r="598" spans="1:19" s="34" customFormat="1" ht="20.25" customHeight="1">
      <c r="A598" s="639" t="s">
        <v>129</v>
      </c>
      <c r="B598" s="638" t="s">
        <v>4187</v>
      </c>
      <c r="C598" s="639" t="s">
        <v>425</v>
      </c>
      <c r="D598" s="640" t="s">
        <v>495</v>
      </c>
      <c r="E598" s="1105" t="s">
        <v>495</v>
      </c>
      <c r="F598" s="639" t="s">
        <v>4188</v>
      </c>
      <c r="G598" s="638"/>
      <c r="H598" s="1110">
        <v>15</v>
      </c>
      <c r="I598" s="705">
        <v>138695.70000000001</v>
      </c>
      <c r="J598" s="643">
        <v>0</v>
      </c>
      <c r="K598" s="578">
        <f t="shared" si="34"/>
        <v>0</v>
      </c>
      <c r="L598" s="579">
        <f t="shared" si="35"/>
        <v>0</v>
      </c>
      <c r="M598" s="580">
        <f t="shared" si="36"/>
        <v>2080435.5000000002</v>
      </c>
      <c r="N598" s="638"/>
      <c r="O598" s="638" t="s">
        <v>4189</v>
      </c>
      <c r="P598" s="639" t="s">
        <v>372</v>
      </c>
      <c r="Q598" s="639" t="s">
        <v>1049</v>
      </c>
      <c r="R598" s="639" t="s">
        <v>73</v>
      </c>
      <c r="S598" s="639" t="s">
        <v>109</v>
      </c>
    </row>
    <row r="599" spans="1:19" s="34" customFormat="1" ht="20.25" customHeight="1">
      <c r="A599" s="639" t="s">
        <v>129</v>
      </c>
      <c r="B599" s="638" t="s">
        <v>4187</v>
      </c>
      <c r="C599" s="639" t="s">
        <v>425</v>
      </c>
      <c r="D599" s="640" t="s">
        <v>495</v>
      </c>
      <c r="E599" s="1105" t="s">
        <v>495</v>
      </c>
      <c r="F599" s="639" t="s">
        <v>4190</v>
      </c>
      <c r="G599" s="638"/>
      <c r="H599" s="1110">
        <v>15</v>
      </c>
      <c r="I599" s="705">
        <v>24052.2</v>
      </c>
      <c r="J599" s="643">
        <v>0</v>
      </c>
      <c r="K599" s="578">
        <f t="shared" si="34"/>
        <v>0</v>
      </c>
      <c r="L599" s="579">
        <f t="shared" si="35"/>
        <v>0</v>
      </c>
      <c r="M599" s="580">
        <f t="shared" si="36"/>
        <v>360783</v>
      </c>
      <c r="N599" s="638"/>
      <c r="O599" s="638" t="s">
        <v>4189</v>
      </c>
      <c r="P599" s="639" t="s">
        <v>372</v>
      </c>
      <c r="Q599" s="639" t="s">
        <v>336</v>
      </c>
      <c r="R599" s="639" t="s">
        <v>73</v>
      </c>
      <c r="S599" s="639" t="s">
        <v>109</v>
      </c>
    </row>
    <row r="600" spans="1:19" s="34" customFormat="1" ht="20.25" customHeight="1">
      <c r="A600" s="639" t="s">
        <v>129</v>
      </c>
      <c r="B600" s="638" t="s">
        <v>4187</v>
      </c>
      <c r="C600" s="639" t="s">
        <v>425</v>
      </c>
      <c r="D600" s="640" t="s">
        <v>495</v>
      </c>
      <c r="E600" s="1105" t="s">
        <v>495</v>
      </c>
      <c r="F600" s="639" t="s">
        <v>1905</v>
      </c>
      <c r="G600" s="638"/>
      <c r="H600" s="1110">
        <v>8</v>
      </c>
      <c r="I600" s="705">
        <v>70220.800000000003</v>
      </c>
      <c r="J600" s="643">
        <v>0</v>
      </c>
      <c r="K600" s="578">
        <f t="shared" si="34"/>
        <v>0</v>
      </c>
      <c r="L600" s="579">
        <f t="shared" si="35"/>
        <v>0</v>
      </c>
      <c r="M600" s="580">
        <f t="shared" si="36"/>
        <v>561766.40000000002</v>
      </c>
      <c r="N600" s="638"/>
      <c r="O600" s="638" t="s">
        <v>4191</v>
      </c>
      <c r="P600" s="639" t="s">
        <v>372</v>
      </c>
      <c r="Q600" s="639" t="s">
        <v>276</v>
      </c>
      <c r="R600" s="639" t="s">
        <v>73</v>
      </c>
      <c r="S600" s="639" t="s">
        <v>109</v>
      </c>
    </row>
    <row r="601" spans="1:19" s="34" customFormat="1" ht="20.25" customHeight="1">
      <c r="A601" s="639" t="s">
        <v>129</v>
      </c>
      <c r="B601" s="638" t="s">
        <v>4187</v>
      </c>
      <c r="C601" s="639" t="s">
        <v>425</v>
      </c>
      <c r="D601" s="640" t="s">
        <v>495</v>
      </c>
      <c r="E601" s="1105" t="s">
        <v>495</v>
      </c>
      <c r="F601" s="639" t="s">
        <v>1647</v>
      </c>
      <c r="G601" s="638"/>
      <c r="H601" s="1110">
        <v>8</v>
      </c>
      <c r="I601" s="705">
        <v>6668</v>
      </c>
      <c r="J601" s="643">
        <v>0</v>
      </c>
      <c r="K601" s="578">
        <f t="shared" si="34"/>
        <v>0</v>
      </c>
      <c r="L601" s="579">
        <f t="shared" si="35"/>
        <v>0</v>
      </c>
      <c r="M601" s="580">
        <f t="shared" si="36"/>
        <v>53344</v>
      </c>
      <c r="N601" s="638"/>
      <c r="O601" s="638" t="s">
        <v>4191</v>
      </c>
      <c r="P601" s="639" t="s">
        <v>372</v>
      </c>
      <c r="Q601" s="639" t="s">
        <v>336</v>
      </c>
      <c r="R601" s="639" t="s">
        <v>73</v>
      </c>
      <c r="S601" s="639" t="s">
        <v>109</v>
      </c>
    </row>
    <row r="602" spans="1:19" s="34" customFormat="1" ht="20.25" customHeight="1">
      <c r="A602" s="639" t="s">
        <v>129</v>
      </c>
      <c r="B602" s="638" t="s">
        <v>4187</v>
      </c>
      <c r="C602" s="639" t="s">
        <v>425</v>
      </c>
      <c r="D602" s="640" t="s">
        <v>495</v>
      </c>
      <c r="E602" s="1105" t="s">
        <v>495</v>
      </c>
      <c r="F602" s="639" t="s">
        <v>81</v>
      </c>
      <c r="G602" s="638"/>
      <c r="H602" s="1110">
        <v>8</v>
      </c>
      <c r="I602" s="705">
        <v>7353.1</v>
      </c>
      <c r="J602" s="643">
        <v>0</v>
      </c>
      <c r="K602" s="578">
        <f t="shared" si="34"/>
        <v>0</v>
      </c>
      <c r="L602" s="579">
        <f t="shared" si="35"/>
        <v>0</v>
      </c>
      <c r="M602" s="580">
        <f t="shared" si="36"/>
        <v>58824.800000000003</v>
      </c>
      <c r="N602" s="638"/>
      <c r="O602" s="638" t="s">
        <v>4191</v>
      </c>
      <c r="P602" s="639" t="s">
        <v>372</v>
      </c>
      <c r="Q602" s="639" t="s">
        <v>336</v>
      </c>
      <c r="R602" s="639" t="s">
        <v>73</v>
      </c>
      <c r="S602" s="639" t="s">
        <v>109</v>
      </c>
    </row>
    <row r="603" spans="1:19" s="34" customFormat="1" ht="20.25" customHeight="1">
      <c r="A603" s="639" t="s">
        <v>129</v>
      </c>
      <c r="B603" s="638" t="s">
        <v>4187</v>
      </c>
      <c r="C603" s="639" t="s">
        <v>425</v>
      </c>
      <c r="D603" s="640" t="s">
        <v>495</v>
      </c>
      <c r="E603" s="1105" t="s">
        <v>495</v>
      </c>
      <c r="F603" s="639" t="s">
        <v>367</v>
      </c>
      <c r="G603" s="638"/>
      <c r="H603" s="1110">
        <v>8</v>
      </c>
      <c r="I603" s="705">
        <v>5758.1</v>
      </c>
      <c r="J603" s="643">
        <v>0</v>
      </c>
      <c r="K603" s="578">
        <f t="shared" si="34"/>
        <v>0</v>
      </c>
      <c r="L603" s="579">
        <f t="shared" si="35"/>
        <v>0</v>
      </c>
      <c r="M603" s="580">
        <f t="shared" si="36"/>
        <v>46064.800000000003</v>
      </c>
      <c r="N603" s="638"/>
      <c r="O603" s="638" t="s">
        <v>4191</v>
      </c>
      <c r="P603" s="639" t="s">
        <v>372</v>
      </c>
      <c r="Q603" s="639" t="s">
        <v>336</v>
      </c>
      <c r="R603" s="639" t="s">
        <v>73</v>
      </c>
      <c r="S603" s="639" t="s">
        <v>109</v>
      </c>
    </row>
    <row r="604" spans="1:19" s="34" customFormat="1" ht="20.25" customHeight="1">
      <c r="A604" s="639" t="s">
        <v>129</v>
      </c>
      <c r="B604" s="638" t="s">
        <v>4187</v>
      </c>
      <c r="C604" s="639" t="s">
        <v>425</v>
      </c>
      <c r="D604" s="640" t="s">
        <v>495</v>
      </c>
      <c r="E604" s="1105" t="s">
        <v>495</v>
      </c>
      <c r="F604" s="639" t="s">
        <v>337</v>
      </c>
      <c r="G604" s="638"/>
      <c r="H604" s="1110">
        <v>8</v>
      </c>
      <c r="I604" s="705">
        <v>18000</v>
      </c>
      <c r="J604" s="643">
        <v>0</v>
      </c>
      <c r="K604" s="578">
        <f t="shared" si="34"/>
        <v>0</v>
      </c>
      <c r="L604" s="579">
        <f t="shared" si="35"/>
        <v>0</v>
      </c>
      <c r="M604" s="580">
        <f t="shared" si="36"/>
        <v>144000</v>
      </c>
      <c r="N604" s="638"/>
      <c r="O604" s="638" t="s">
        <v>11</v>
      </c>
      <c r="P604" s="639" t="s">
        <v>372</v>
      </c>
      <c r="Q604" s="639" t="s">
        <v>336</v>
      </c>
      <c r="R604" s="639" t="s">
        <v>73</v>
      </c>
      <c r="S604" s="639" t="s">
        <v>109</v>
      </c>
    </row>
    <row r="605" spans="1:19" s="34" customFormat="1" ht="20.25" customHeight="1">
      <c r="A605" s="639" t="s">
        <v>129</v>
      </c>
      <c r="B605" s="638" t="s">
        <v>4187</v>
      </c>
      <c r="C605" s="639" t="s">
        <v>425</v>
      </c>
      <c r="D605" s="640" t="s">
        <v>495</v>
      </c>
      <c r="E605" s="1105" t="s">
        <v>495</v>
      </c>
      <c r="F605" s="639" t="s">
        <v>4192</v>
      </c>
      <c r="G605" s="638"/>
      <c r="H605" s="1110">
        <v>8</v>
      </c>
      <c r="I605" s="705">
        <v>36000</v>
      </c>
      <c r="J605" s="643">
        <v>0</v>
      </c>
      <c r="K605" s="578">
        <f t="shared" si="34"/>
        <v>0</v>
      </c>
      <c r="L605" s="579">
        <f t="shared" si="35"/>
        <v>0</v>
      </c>
      <c r="M605" s="580">
        <f t="shared" si="36"/>
        <v>288000</v>
      </c>
      <c r="N605" s="638"/>
      <c r="O605" s="638" t="s">
        <v>4193</v>
      </c>
      <c r="P605" s="639" t="s">
        <v>372</v>
      </c>
      <c r="Q605" s="639" t="s">
        <v>360</v>
      </c>
      <c r="R605" s="639" t="s">
        <v>73</v>
      </c>
      <c r="S605" s="639" t="s">
        <v>109</v>
      </c>
    </row>
    <row r="606" spans="1:19" s="34" customFormat="1" ht="20.25" customHeight="1">
      <c r="A606" s="639" t="s">
        <v>129</v>
      </c>
      <c r="B606" s="638" t="s">
        <v>4187</v>
      </c>
      <c r="C606" s="639" t="s">
        <v>425</v>
      </c>
      <c r="D606" s="640" t="s">
        <v>495</v>
      </c>
      <c r="E606" s="1105" t="s">
        <v>495</v>
      </c>
      <c r="F606" s="639" t="s">
        <v>748</v>
      </c>
      <c r="G606" s="638"/>
      <c r="H606" s="1110">
        <v>8</v>
      </c>
      <c r="I606" s="705">
        <v>17100</v>
      </c>
      <c r="J606" s="643">
        <v>0</v>
      </c>
      <c r="K606" s="578">
        <f t="shared" si="34"/>
        <v>0</v>
      </c>
      <c r="L606" s="579">
        <f t="shared" si="35"/>
        <v>0</v>
      </c>
      <c r="M606" s="580">
        <f t="shared" si="36"/>
        <v>136800</v>
      </c>
      <c r="N606" s="638"/>
      <c r="O606" s="638" t="s">
        <v>4194</v>
      </c>
      <c r="P606" s="639" t="s">
        <v>372</v>
      </c>
      <c r="Q606" s="639" t="s">
        <v>360</v>
      </c>
      <c r="R606" s="639" t="s">
        <v>73</v>
      </c>
      <c r="S606" s="639" t="s">
        <v>109</v>
      </c>
    </row>
    <row r="607" spans="1:19" s="34" customFormat="1" ht="20.25" customHeight="1">
      <c r="A607" s="639" t="s">
        <v>129</v>
      </c>
      <c r="B607" s="638" t="s">
        <v>4187</v>
      </c>
      <c r="C607" s="639" t="s">
        <v>425</v>
      </c>
      <c r="D607" s="640" t="s">
        <v>495</v>
      </c>
      <c r="E607" s="1105" t="s">
        <v>495</v>
      </c>
      <c r="F607" s="639" t="s">
        <v>758</v>
      </c>
      <c r="G607" s="638"/>
      <c r="H607" s="1110">
        <v>3</v>
      </c>
      <c r="I607" s="705">
        <v>17100</v>
      </c>
      <c r="J607" s="643">
        <v>0</v>
      </c>
      <c r="K607" s="578">
        <f t="shared" si="34"/>
        <v>0</v>
      </c>
      <c r="L607" s="579">
        <f t="shared" si="35"/>
        <v>0</v>
      </c>
      <c r="M607" s="580">
        <f t="shared" si="36"/>
        <v>51300</v>
      </c>
      <c r="N607" s="638"/>
      <c r="O607" s="638" t="s">
        <v>4195</v>
      </c>
      <c r="P607" s="639" t="s">
        <v>372</v>
      </c>
      <c r="Q607" s="639" t="s">
        <v>336</v>
      </c>
      <c r="R607" s="639" t="s">
        <v>73</v>
      </c>
      <c r="S607" s="639" t="s">
        <v>109</v>
      </c>
    </row>
    <row r="608" spans="1:19" s="34" customFormat="1" ht="20.25" customHeight="1">
      <c r="A608" s="639" t="s">
        <v>129</v>
      </c>
      <c r="B608" s="638" t="s">
        <v>4187</v>
      </c>
      <c r="C608" s="639" t="s">
        <v>425</v>
      </c>
      <c r="D608" s="640" t="s">
        <v>495</v>
      </c>
      <c r="E608" s="1105" t="s">
        <v>495</v>
      </c>
      <c r="F608" s="639" t="s">
        <v>970</v>
      </c>
      <c r="G608" s="638"/>
      <c r="H608" s="1110">
        <v>2</v>
      </c>
      <c r="I608" s="705">
        <v>45000</v>
      </c>
      <c r="J608" s="643">
        <v>0</v>
      </c>
      <c r="K608" s="578">
        <f t="shared" si="34"/>
        <v>0</v>
      </c>
      <c r="L608" s="579">
        <f t="shared" si="35"/>
        <v>0</v>
      </c>
      <c r="M608" s="580">
        <f t="shared" si="36"/>
        <v>90000</v>
      </c>
      <c r="N608" s="638"/>
      <c r="O608" s="638" t="s">
        <v>3053</v>
      </c>
      <c r="P608" s="639" t="s">
        <v>372</v>
      </c>
      <c r="Q608" s="639" t="s">
        <v>271</v>
      </c>
      <c r="R608" s="639" t="s">
        <v>73</v>
      </c>
      <c r="S608" s="639" t="s">
        <v>109</v>
      </c>
    </row>
    <row r="609" spans="1:19" s="34" customFormat="1" ht="20.25" customHeight="1">
      <c r="A609" s="639" t="s">
        <v>351</v>
      </c>
      <c r="B609" s="638" t="s">
        <v>1028</v>
      </c>
      <c r="C609" s="639" t="s">
        <v>352</v>
      </c>
      <c r="D609" s="640" t="s">
        <v>495</v>
      </c>
      <c r="E609" s="1105" t="s">
        <v>495</v>
      </c>
      <c r="F609" s="639" t="s">
        <v>388</v>
      </c>
      <c r="G609" s="638"/>
      <c r="H609" s="1110">
        <v>1030</v>
      </c>
      <c r="I609" s="705">
        <v>4746</v>
      </c>
      <c r="J609" s="643">
        <v>0</v>
      </c>
      <c r="K609" s="578">
        <f t="shared" si="34"/>
        <v>0</v>
      </c>
      <c r="L609" s="579">
        <f t="shared" si="35"/>
        <v>0</v>
      </c>
      <c r="M609" s="580">
        <f t="shared" si="36"/>
        <v>4888380</v>
      </c>
      <c r="N609" s="638"/>
      <c r="O609" s="638"/>
      <c r="P609" s="639" t="s">
        <v>761</v>
      </c>
      <c r="Q609" s="639" t="s">
        <v>339</v>
      </c>
      <c r="R609" s="639" t="s">
        <v>73</v>
      </c>
      <c r="S609" s="639" t="s">
        <v>152</v>
      </c>
    </row>
    <row r="610" spans="1:19" s="34" customFormat="1" ht="20.25" customHeight="1">
      <c r="A610" s="639" t="s">
        <v>351</v>
      </c>
      <c r="B610" s="638" t="s">
        <v>1028</v>
      </c>
      <c r="C610" s="639" t="s">
        <v>352</v>
      </c>
      <c r="D610" s="640" t="s">
        <v>495</v>
      </c>
      <c r="E610" s="1105" t="s">
        <v>495</v>
      </c>
      <c r="F610" s="639" t="s">
        <v>388</v>
      </c>
      <c r="G610" s="638"/>
      <c r="H610" s="1110">
        <v>1030</v>
      </c>
      <c r="I610" s="705">
        <v>4742</v>
      </c>
      <c r="J610" s="643">
        <v>0</v>
      </c>
      <c r="K610" s="578">
        <f t="shared" si="34"/>
        <v>0</v>
      </c>
      <c r="L610" s="579">
        <f t="shared" si="35"/>
        <v>0</v>
      </c>
      <c r="M610" s="580">
        <f t="shared" si="36"/>
        <v>4884260</v>
      </c>
      <c r="N610" s="638"/>
      <c r="O610" s="638"/>
      <c r="P610" s="639" t="s">
        <v>761</v>
      </c>
      <c r="Q610" s="639" t="s">
        <v>339</v>
      </c>
      <c r="R610" s="639" t="s">
        <v>73</v>
      </c>
      <c r="S610" s="639" t="s">
        <v>152</v>
      </c>
    </row>
    <row r="611" spans="1:19" s="34" customFormat="1" ht="20.25" customHeight="1">
      <c r="A611" s="639" t="s">
        <v>351</v>
      </c>
      <c r="B611" s="638" t="s">
        <v>1028</v>
      </c>
      <c r="C611" s="639" t="s">
        <v>352</v>
      </c>
      <c r="D611" s="640" t="s">
        <v>495</v>
      </c>
      <c r="E611" s="1105" t="s">
        <v>495</v>
      </c>
      <c r="F611" s="639" t="s">
        <v>81</v>
      </c>
      <c r="G611" s="638"/>
      <c r="H611" s="1110">
        <v>1030</v>
      </c>
      <c r="I611" s="705">
        <v>5166</v>
      </c>
      <c r="J611" s="643">
        <v>0</v>
      </c>
      <c r="K611" s="578">
        <f t="shared" si="34"/>
        <v>0</v>
      </c>
      <c r="L611" s="579">
        <f t="shared" si="35"/>
        <v>0</v>
      </c>
      <c r="M611" s="580">
        <f t="shared" si="36"/>
        <v>5320980</v>
      </c>
      <c r="N611" s="638"/>
      <c r="O611" s="638"/>
      <c r="P611" s="639" t="s">
        <v>761</v>
      </c>
      <c r="Q611" s="639" t="s">
        <v>336</v>
      </c>
      <c r="R611" s="639" t="s">
        <v>73</v>
      </c>
      <c r="S611" s="639" t="s">
        <v>152</v>
      </c>
    </row>
    <row r="612" spans="1:19" s="34" customFormat="1" ht="20.25" customHeight="1">
      <c r="A612" s="639" t="s">
        <v>351</v>
      </c>
      <c r="B612" s="638" t="s">
        <v>1028</v>
      </c>
      <c r="C612" s="639" t="s">
        <v>352</v>
      </c>
      <c r="D612" s="640" t="s">
        <v>495</v>
      </c>
      <c r="E612" s="1105" t="s">
        <v>495</v>
      </c>
      <c r="F612" s="639" t="s">
        <v>338</v>
      </c>
      <c r="G612" s="638"/>
      <c r="H612" s="1110">
        <v>1030</v>
      </c>
      <c r="I612" s="705">
        <v>3173</v>
      </c>
      <c r="J612" s="643">
        <v>0</v>
      </c>
      <c r="K612" s="578">
        <f t="shared" si="34"/>
        <v>0</v>
      </c>
      <c r="L612" s="579">
        <f t="shared" si="35"/>
        <v>0</v>
      </c>
      <c r="M612" s="580">
        <f t="shared" si="36"/>
        <v>3268190</v>
      </c>
      <c r="N612" s="638"/>
      <c r="O612" s="638"/>
      <c r="P612" s="639" t="s">
        <v>761</v>
      </c>
      <c r="Q612" s="639" t="s">
        <v>339</v>
      </c>
      <c r="R612" s="639" t="s">
        <v>73</v>
      </c>
      <c r="S612" s="639" t="s">
        <v>152</v>
      </c>
    </row>
    <row r="613" spans="1:19" s="34" customFormat="1" ht="20.25" customHeight="1">
      <c r="A613" s="639" t="s">
        <v>351</v>
      </c>
      <c r="B613" s="638" t="s">
        <v>1028</v>
      </c>
      <c r="C613" s="639" t="s">
        <v>352</v>
      </c>
      <c r="D613" s="640" t="s">
        <v>495</v>
      </c>
      <c r="E613" s="1105" t="s">
        <v>495</v>
      </c>
      <c r="F613" s="639" t="s">
        <v>81</v>
      </c>
      <c r="G613" s="638"/>
      <c r="H613" s="1110">
        <v>1030</v>
      </c>
      <c r="I613" s="705">
        <v>4755</v>
      </c>
      <c r="J613" s="643">
        <v>0</v>
      </c>
      <c r="K613" s="578">
        <f t="shared" si="34"/>
        <v>0</v>
      </c>
      <c r="L613" s="579">
        <f t="shared" si="35"/>
        <v>0</v>
      </c>
      <c r="M613" s="580">
        <f t="shared" si="36"/>
        <v>4897650</v>
      </c>
      <c r="N613" s="638"/>
      <c r="O613" s="638"/>
      <c r="P613" s="639" t="s">
        <v>761</v>
      </c>
      <c r="Q613" s="639" t="s">
        <v>336</v>
      </c>
      <c r="R613" s="639" t="s">
        <v>73</v>
      </c>
      <c r="S613" s="639" t="s">
        <v>152</v>
      </c>
    </row>
    <row r="614" spans="1:19" s="34" customFormat="1" ht="20.25" customHeight="1">
      <c r="A614" s="639" t="s">
        <v>351</v>
      </c>
      <c r="B614" s="638" t="s">
        <v>1028</v>
      </c>
      <c r="C614" s="639" t="s">
        <v>352</v>
      </c>
      <c r="D614" s="640" t="s">
        <v>495</v>
      </c>
      <c r="E614" s="1105" t="s">
        <v>495</v>
      </c>
      <c r="F614" s="639" t="s">
        <v>366</v>
      </c>
      <c r="G614" s="638"/>
      <c r="H614" s="1110">
        <v>1030</v>
      </c>
      <c r="I614" s="705">
        <v>3532</v>
      </c>
      <c r="J614" s="643">
        <v>0</v>
      </c>
      <c r="K614" s="578">
        <f t="shared" si="34"/>
        <v>0</v>
      </c>
      <c r="L614" s="579">
        <f t="shared" si="35"/>
        <v>0</v>
      </c>
      <c r="M614" s="580">
        <f t="shared" si="36"/>
        <v>3637960</v>
      </c>
      <c r="N614" s="638"/>
      <c r="O614" s="638"/>
      <c r="P614" s="639" t="s">
        <v>761</v>
      </c>
      <c r="Q614" s="639" t="s">
        <v>339</v>
      </c>
      <c r="R614" s="639" t="s">
        <v>73</v>
      </c>
      <c r="S614" s="639" t="s">
        <v>152</v>
      </c>
    </row>
    <row r="615" spans="1:19" s="34" customFormat="1" ht="20.25" customHeight="1">
      <c r="A615" s="639" t="s">
        <v>351</v>
      </c>
      <c r="B615" s="638" t="s">
        <v>2918</v>
      </c>
      <c r="C615" s="639" t="s">
        <v>352</v>
      </c>
      <c r="D615" s="640" t="s">
        <v>495</v>
      </c>
      <c r="E615" s="1105" t="s">
        <v>495</v>
      </c>
      <c r="F615" s="639" t="s">
        <v>396</v>
      </c>
      <c r="G615" s="638"/>
      <c r="H615" s="1110">
        <v>685</v>
      </c>
      <c r="I615" s="705">
        <v>27809</v>
      </c>
      <c r="J615" s="643">
        <v>0</v>
      </c>
      <c r="K615" s="578">
        <f t="shared" si="34"/>
        <v>0</v>
      </c>
      <c r="L615" s="579">
        <f t="shared" si="35"/>
        <v>0</v>
      </c>
      <c r="M615" s="580">
        <f t="shared" si="36"/>
        <v>19049165</v>
      </c>
      <c r="N615" s="638"/>
      <c r="O615" s="638"/>
      <c r="P615" s="639" t="s">
        <v>761</v>
      </c>
      <c r="Q615" s="639" t="s">
        <v>271</v>
      </c>
      <c r="R615" s="639" t="s">
        <v>73</v>
      </c>
      <c r="S615" s="639" t="s">
        <v>152</v>
      </c>
    </row>
    <row r="616" spans="1:19" s="34" customFormat="1" ht="20.25" customHeight="1">
      <c r="A616" s="639" t="s">
        <v>351</v>
      </c>
      <c r="B616" s="638" t="s">
        <v>2918</v>
      </c>
      <c r="C616" s="639" t="s">
        <v>352</v>
      </c>
      <c r="D616" s="640" t="s">
        <v>495</v>
      </c>
      <c r="E616" s="1105" t="s">
        <v>495</v>
      </c>
      <c r="F616" s="639" t="s">
        <v>427</v>
      </c>
      <c r="G616" s="638" t="s">
        <v>4281</v>
      </c>
      <c r="H616" s="1110">
        <v>514</v>
      </c>
      <c r="I616" s="705">
        <v>170714</v>
      </c>
      <c r="J616" s="643">
        <v>42.3</v>
      </c>
      <c r="K616" s="578">
        <f t="shared" si="34"/>
        <v>21742.199999999997</v>
      </c>
      <c r="L616" s="579">
        <f t="shared" si="35"/>
        <v>21.742199999999997</v>
      </c>
      <c r="M616" s="580">
        <f t="shared" si="36"/>
        <v>87746996</v>
      </c>
      <c r="N616" s="638"/>
      <c r="O616" s="638"/>
      <c r="P616" s="639" t="s">
        <v>761</v>
      </c>
      <c r="Q616" s="639" t="s">
        <v>327</v>
      </c>
      <c r="R616" s="639" t="s">
        <v>60</v>
      </c>
      <c r="S616" s="639" t="s">
        <v>152</v>
      </c>
    </row>
    <row r="617" spans="1:19" s="34" customFormat="1" ht="20.25" customHeight="1">
      <c r="A617" s="639" t="s">
        <v>351</v>
      </c>
      <c r="B617" s="638" t="s">
        <v>2918</v>
      </c>
      <c r="C617" s="639" t="s">
        <v>352</v>
      </c>
      <c r="D617" s="640" t="s">
        <v>495</v>
      </c>
      <c r="E617" s="1105" t="s">
        <v>495</v>
      </c>
      <c r="F617" s="639" t="s">
        <v>3529</v>
      </c>
      <c r="G617" s="638"/>
      <c r="H617" s="1110">
        <v>96</v>
      </c>
      <c r="I617" s="705">
        <v>114183</v>
      </c>
      <c r="J617" s="643">
        <v>27</v>
      </c>
      <c r="K617" s="578">
        <f t="shared" si="34"/>
        <v>2592</v>
      </c>
      <c r="L617" s="579">
        <f t="shared" si="35"/>
        <v>2.5920000000000001</v>
      </c>
      <c r="M617" s="580">
        <f t="shared" si="36"/>
        <v>10961568</v>
      </c>
      <c r="N617" s="638"/>
      <c r="O617" s="638"/>
      <c r="P617" s="639" t="s">
        <v>761</v>
      </c>
      <c r="Q617" s="639" t="s">
        <v>343</v>
      </c>
      <c r="R617" s="639" t="s">
        <v>60</v>
      </c>
      <c r="S617" s="639" t="s">
        <v>109</v>
      </c>
    </row>
    <row r="618" spans="1:19" s="34" customFormat="1" ht="20.25" customHeight="1">
      <c r="A618" s="639" t="s">
        <v>351</v>
      </c>
      <c r="B618" s="638" t="s">
        <v>1342</v>
      </c>
      <c r="C618" s="639" t="s">
        <v>352</v>
      </c>
      <c r="D618" s="640" t="s">
        <v>495</v>
      </c>
      <c r="E618" s="1105" t="s">
        <v>495</v>
      </c>
      <c r="F618" s="639" t="s">
        <v>2983</v>
      </c>
      <c r="G618" s="638"/>
      <c r="H618" s="1110">
        <v>136</v>
      </c>
      <c r="I618" s="705">
        <v>287914</v>
      </c>
      <c r="J618" s="643">
        <v>29.3</v>
      </c>
      <c r="K618" s="578">
        <f t="shared" si="34"/>
        <v>3984.8</v>
      </c>
      <c r="L618" s="579">
        <f t="shared" si="35"/>
        <v>3.9848000000000003</v>
      </c>
      <c r="M618" s="580">
        <f t="shared" si="36"/>
        <v>39156304</v>
      </c>
      <c r="N618" s="638"/>
      <c r="O618" s="638"/>
      <c r="P618" s="639" t="s">
        <v>761</v>
      </c>
      <c r="Q618" s="639" t="s">
        <v>343</v>
      </c>
      <c r="R618" s="639" t="s">
        <v>60</v>
      </c>
      <c r="S618" s="639" t="s">
        <v>152</v>
      </c>
    </row>
    <row r="619" spans="1:19" s="34" customFormat="1" ht="20.25" customHeight="1">
      <c r="A619" s="639" t="s">
        <v>351</v>
      </c>
      <c r="B619" s="638" t="s">
        <v>1342</v>
      </c>
      <c r="C619" s="639" t="s">
        <v>352</v>
      </c>
      <c r="D619" s="640" t="s">
        <v>495</v>
      </c>
      <c r="E619" s="1105" t="s">
        <v>495</v>
      </c>
      <c r="F619" s="639" t="s">
        <v>427</v>
      </c>
      <c r="G619" s="638" t="s">
        <v>4281</v>
      </c>
      <c r="H619" s="1110">
        <v>399</v>
      </c>
      <c r="I619" s="705">
        <v>189587</v>
      </c>
      <c r="J619" s="643">
        <v>42.3</v>
      </c>
      <c r="K619" s="578">
        <f t="shared" si="34"/>
        <v>16877.699999999997</v>
      </c>
      <c r="L619" s="579">
        <f t="shared" si="35"/>
        <v>16.877699999999997</v>
      </c>
      <c r="M619" s="580">
        <f t="shared" si="36"/>
        <v>75645213</v>
      </c>
      <c r="N619" s="638"/>
      <c r="O619" s="638"/>
      <c r="P619" s="639" t="s">
        <v>761</v>
      </c>
      <c r="Q619" s="639" t="s">
        <v>327</v>
      </c>
      <c r="R619" s="639" t="s">
        <v>60</v>
      </c>
      <c r="S619" s="639" t="s">
        <v>152</v>
      </c>
    </row>
    <row r="620" spans="1:19" s="34" customFormat="1" ht="20.25" customHeight="1">
      <c r="A620" s="639" t="s">
        <v>351</v>
      </c>
      <c r="B620" s="638" t="s">
        <v>2332</v>
      </c>
      <c r="C620" s="639" t="s">
        <v>352</v>
      </c>
      <c r="D620" s="640" t="s">
        <v>495</v>
      </c>
      <c r="E620" s="1105" t="s">
        <v>495</v>
      </c>
      <c r="F620" s="639" t="s">
        <v>427</v>
      </c>
      <c r="G620" s="638"/>
      <c r="H620" s="1110">
        <v>400</v>
      </c>
      <c r="I620" s="705">
        <v>207784</v>
      </c>
      <c r="J620" s="643">
        <v>42.3</v>
      </c>
      <c r="K620" s="578">
        <f t="shared" si="34"/>
        <v>16920</v>
      </c>
      <c r="L620" s="579">
        <f t="shared" si="35"/>
        <v>16.920000000000002</v>
      </c>
      <c r="M620" s="580">
        <f t="shared" si="36"/>
        <v>83113600</v>
      </c>
      <c r="N620" s="638"/>
      <c r="O620" s="638"/>
      <c r="P620" s="639" t="s">
        <v>761</v>
      </c>
      <c r="Q620" s="639" t="s">
        <v>327</v>
      </c>
      <c r="R620" s="639" t="s">
        <v>60</v>
      </c>
      <c r="S620" s="639" t="s">
        <v>152</v>
      </c>
    </row>
    <row r="621" spans="1:19" s="34" customFormat="1" ht="20.25" customHeight="1">
      <c r="A621" s="639" t="s">
        <v>351</v>
      </c>
      <c r="B621" s="638" t="s">
        <v>2332</v>
      </c>
      <c r="C621" s="639" t="s">
        <v>352</v>
      </c>
      <c r="D621" s="640" t="s">
        <v>495</v>
      </c>
      <c r="E621" s="1105" t="s">
        <v>495</v>
      </c>
      <c r="F621" s="639" t="s">
        <v>2983</v>
      </c>
      <c r="G621" s="638"/>
      <c r="H621" s="1110">
        <v>230</v>
      </c>
      <c r="I621" s="705">
        <v>287914</v>
      </c>
      <c r="J621" s="643">
        <v>29.3</v>
      </c>
      <c r="K621" s="578">
        <f t="shared" ref="K621:K630" si="37">IFERROR(J621*H621,"0")</f>
        <v>6739</v>
      </c>
      <c r="L621" s="579">
        <f t="shared" ref="L621:L630" si="38">IFERROR(K621/1000,"0")</f>
        <v>6.7389999999999999</v>
      </c>
      <c r="M621" s="580">
        <f t="shared" ref="M621:M630" si="39">I621*H621</f>
        <v>66220220</v>
      </c>
      <c r="N621" s="638"/>
      <c r="O621" s="638"/>
      <c r="P621" s="639" t="s">
        <v>761</v>
      </c>
      <c r="Q621" s="639" t="s">
        <v>343</v>
      </c>
      <c r="R621" s="639" t="s">
        <v>60</v>
      </c>
      <c r="S621" s="639" t="s">
        <v>152</v>
      </c>
    </row>
    <row r="622" spans="1:19" s="34" customFormat="1" ht="20.25" customHeight="1">
      <c r="A622" s="639" t="s">
        <v>351</v>
      </c>
      <c r="B622" s="638" t="s">
        <v>2332</v>
      </c>
      <c r="C622" s="639" t="s">
        <v>352</v>
      </c>
      <c r="D622" s="640" t="s">
        <v>495</v>
      </c>
      <c r="E622" s="1105" t="s">
        <v>495</v>
      </c>
      <c r="F622" s="639" t="s">
        <v>880</v>
      </c>
      <c r="G622" s="638"/>
      <c r="H622" s="1110">
        <v>769</v>
      </c>
      <c r="I622" s="705">
        <v>3381</v>
      </c>
      <c r="J622" s="643">
        <v>0</v>
      </c>
      <c r="K622" s="578">
        <f t="shared" si="37"/>
        <v>0</v>
      </c>
      <c r="L622" s="579">
        <f t="shared" si="38"/>
        <v>0</v>
      </c>
      <c r="M622" s="580">
        <f t="shared" si="39"/>
        <v>2599989</v>
      </c>
      <c r="N622" s="638"/>
      <c r="O622" s="638"/>
      <c r="P622" s="639" t="s">
        <v>761</v>
      </c>
      <c r="Q622" s="639" t="s">
        <v>336</v>
      </c>
      <c r="R622" s="639" t="s">
        <v>73</v>
      </c>
      <c r="S622" s="639" t="s">
        <v>152</v>
      </c>
    </row>
    <row r="623" spans="1:19" s="34" customFormat="1" ht="20.25" customHeight="1">
      <c r="A623" s="639" t="s">
        <v>351</v>
      </c>
      <c r="B623" s="638" t="s">
        <v>2332</v>
      </c>
      <c r="C623" s="639" t="s">
        <v>352</v>
      </c>
      <c r="D623" s="640" t="s">
        <v>495</v>
      </c>
      <c r="E623" s="1105" t="s">
        <v>495</v>
      </c>
      <c r="F623" s="639" t="s">
        <v>880</v>
      </c>
      <c r="G623" s="638"/>
      <c r="H623" s="1110">
        <v>769</v>
      </c>
      <c r="I623" s="705">
        <v>2992</v>
      </c>
      <c r="J623" s="643">
        <v>0</v>
      </c>
      <c r="K623" s="578">
        <f t="shared" si="37"/>
        <v>0</v>
      </c>
      <c r="L623" s="579">
        <f t="shared" si="38"/>
        <v>0</v>
      </c>
      <c r="M623" s="580">
        <f t="shared" si="39"/>
        <v>2300848</v>
      </c>
      <c r="N623" s="638"/>
      <c r="O623" s="638"/>
      <c r="P623" s="639" t="s">
        <v>761</v>
      </c>
      <c r="Q623" s="639" t="s">
        <v>336</v>
      </c>
      <c r="R623" s="639" t="s">
        <v>73</v>
      </c>
      <c r="S623" s="639" t="s">
        <v>152</v>
      </c>
    </row>
    <row r="624" spans="1:19" s="34" customFormat="1" ht="20.25" customHeight="1">
      <c r="A624" s="639" t="s">
        <v>351</v>
      </c>
      <c r="B624" s="638" t="s">
        <v>2332</v>
      </c>
      <c r="C624" s="639" t="s">
        <v>352</v>
      </c>
      <c r="D624" s="640" t="s">
        <v>495</v>
      </c>
      <c r="E624" s="1105" t="s">
        <v>495</v>
      </c>
      <c r="F624" s="639" t="s">
        <v>880</v>
      </c>
      <c r="G624" s="638"/>
      <c r="H624" s="1110">
        <v>272</v>
      </c>
      <c r="I624" s="705">
        <v>5157</v>
      </c>
      <c r="J624" s="643">
        <v>0</v>
      </c>
      <c r="K624" s="578">
        <f t="shared" si="37"/>
        <v>0</v>
      </c>
      <c r="L624" s="579">
        <f t="shared" si="38"/>
        <v>0</v>
      </c>
      <c r="M624" s="580">
        <f t="shared" si="39"/>
        <v>1402704</v>
      </c>
      <c r="N624" s="638"/>
      <c r="O624" s="638"/>
      <c r="P624" s="639" t="s">
        <v>761</v>
      </c>
      <c r="Q624" s="639" t="s">
        <v>336</v>
      </c>
      <c r="R624" s="639" t="s">
        <v>73</v>
      </c>
      <c r="S624" s="639" t="s">
        <v>152</v>
      </c>
    </row>
    <row r="625" spans="1:19" s="34" customFormat="1" ht="20.25" customHeight="1">
      <c r="A625" s="639" t="s">
        <v>436</v>
      </c>
      <c r="B625" s="638" t="s">
        <v>1429</v>
      </c>
      <c r="C625" s="639" t="s">
        <v>371</v>
      </c>
      <c r="D625" s="640" t="s">
        <v>824</v>
      </c>
      <c r="E625" s="640" t="s">
        <v>991</v>
      </c>
      <c r="F625" s="639" t="s">
        <v>3529</v>
      </c>
      <c r="G625" s="638"/>
      <c r="H625" s="1110">
        <v>290</v>
      </c>
      <c r="I625" s="705">
        <v>139614</v>
      </c>
      <c r="J625" s="643">
        <v>27</v>
      </c>
      <c r="K625" s="578">
        <f t="shared" si="37"/>
        <v>7830</v>
      </c>
      <c r="L625" s="579">
        <f t="shared" si="38"/>
        <v>7.83</v>
      </c>
      <c r="M625" s="580">
        <f t="shared" si="39"/>
        <v>40488060</v>
      </c>
      <c r="N625" s="638"/>
      <c r="O625" s="638"/>
      <c r="P625" s="639" t="s">
        <v>483</v>
      </c>
      <c r="Q625" s="639" t="s">
        <v>343</v>
      </c>
      <c r="R625" s="639" t="s">
        <v>60</v>
      </c>
      <c r="S625" s="639" t="s">
        <v>213</v>
      </c>
    </row>
    <row r="626" spans="1:19" s="26" customFormat="1" ht="20.25" customHeight="1">
      <c r="A626" s="639" t="s">
        <v>806</v>
      </c>
      <c r="B626" s="638" t="s">
        <v>1715</v>
      </c>
      <c r="C626" s="639" t="s">
        <v>371</v>
      </c>
      <c r="D626" s="640" t="s">
        <v>824</v>
      </c>
      <c r="E626" s="640" t="s">
        <v>952</v>
      </c>
      <c r="F626" s="639" t="s">
        <v>402</v>
      </c>
      <c r="G626" s="638"/>
      <c r="H626" s="1110">
        <v>500</v>
      </c>
      <c r="I626" s="705">
        <v>176321</v>
      </c>
      <c r="J626" s="643">
        <v>36.4</v>
      </c>
      <c r="K626" s="578">
        <f t="shared" si="37"/>
        <v>18200</v>
      </c>
      <c r="L626" s="579">
        <f t="shared" si="38"/>
        <v>18.2</v>
      </c>
      <c r="M626" s="580">
        <f t="shared" si="39"/>
        <v>88160500</v>
      </c>
      <c r="N626" s="638"/>
      <c r="O626" s="638"/>
      <c r="P626" s="639" t="s">
        <v>1273</v>
      </c>
      <c r="Q626" s="639" t="s">
        <v>403</v>
      </c>
      <c r="R626" s="639" t="s">
        <v>60</v>
      </c>
      <c r="S626" s="639" t="s">
        <v>237</v>
      </c>
    </row>
    <row r="627" spans="1:19" s="33" customFormat="1" ht="20.25" customHeight="1">
      <c r="A627" s="982" t="s">
        <v>806</v>
      </c>
      <c r="B627" s="983" t="s">
        <v>2927</v>
      </c>
      <c r="C627" s="982" t="s">
        <v>371</v>
      </c>
      <c r="D627" s="1157" t="s">
        <v>4163</v>
      </c>
      <c r="E627" s="1203" t="s">
        <v>4344</v>
      </c>
      <c r="F627" s="982" t="s">
        <v>402</v>
      </c>
      <c r="G627" s="983"/>
      <c r="H627" s="986">
        <v>1000</v>
      </c>
      <c r="I627" s="985">
        <v>122068</v>
      </c>
      <c r="J627" s="1158">
        <v>36.4</v>
      </c>
      <c r="K627" s="1159">
        <f t="shared" si="37"/>
        <v>36400</v>
      </c>
      <c r="L627" s="1160">
        <f t="shared" si="38"/>
        <v>36.4</v>
      </c>
      <c r="M627" s="861">
        <f t="shared" si="39"/>
        <v>122068000</v>
      </c>
      <c r="N627" s="983"/>
      <c r="O627" s="983"/>
      <c r="P627" s="982" t="s">
        <v>1273</v>
      </c>
      <c r="Q627" s="982" t="s">
        <v>403</v>
      </c>
      <c r="R627" s="982" t="s">
        <v>60</v>
      </c>
      <c r="S627" s="982" t="s">
        <v>237</v>
      </c>
    </row>
    <row r="628" spans="1:19" s="34" customFormat="1" ht="20.25" customHeight="1">
      <c r="A628" s="639" t="s">
        <v>428</v>
      </c>
      <c r="B628" s="638" t="s">
        <v>1129</v>
      </c>
      <c r="C628" s="639" t="s">
        <v>64</v>
      </c>
      <c r="D628" s="640" t="s">
        <v>952</v>
      </c>
      <c r="E628" s="1105" t="s">
        <v>4344</v>
      </c>
      <c r="F628" s="639" t="s">
        <v>402</v>
      </c>
      <c r="G628" s="638"/>
      <c r="H628" s="1110">
        <v>596</v>
      </c>
      <c r="I628" s="705">
        <v>138393</v>
      </c>
      <c r="J628" s="643">
        <v>36.4</v>
      </c>
      <c r="K628" s="578">
        <f t="shared" si="37"/>
        <v>21694.399999999998</v>
      </c>
      <c r="L628" s="579">
        <f t="shared" si="38"/>
        <v>21.694399999999998</v>
      </c>
      <c r="M628" s="580">
        <f t="shared" si="39"/>
        <v>82482228</v>
      </c>
      <c r="N628" s="638"/>
      <c r="O628" s="638" t="s">
        <v>2937</v>
      </c>
      <c r="P628" s="639" t="s">
        <v>284</v>
      </c>
      <c r="Q628" s="639" t="s">
        <v>403</v>
      </c>
      <c r="R628" s="639" t="s">
        <v>60</v>
      </c>
      <c r="S628" s="639" t="s">
        <v>40</v>
      </c>
    </row>
    <row r="629" spans="1:19" s="34" customFormat="1" ht="20.25" customHeight="1">
      <c r="A629" s="639" t="s">
        <v>398</v>
      </c>
      <c r="B629" s="638" t="s">
        <v>4286</v>
      </c>
      <c r="C629" s="639" t="s">
        <v>399</v>
      </c>
      <c r="D629" s="640" t="s">
        <v>952</v>
      </c>
      <c r="E629" s="1105" t="s">
        <v>4344</v>
      </c>
      <c r="F629" s="639" t="s">
        <v>402</v>
      </c>
      <c r="G629" s="638"/>
      <c r="H629" s="1110">
        <v>400</v>
      </c>
      <c r="I629" s="705">
        <v>146541</v>
      </c>
      <c r="J629" s="643">
        <v>36.4</v>
      </c>
      <c r="K629" s="578">
        <f t="shared" si="37"/>
        <v>14560</v>
      </c>
      <c r="L629" s="579">
        <f t="shared" si="38"/>
        <v>14.56</v>
      </c>
      <c r="M629" s="580">
        <f t="shared" si="39"/>
        <v>58616400</v>
      </c>
      <c r="N629" s="638"/>
      <c r="O629" s="638"/>
      <c r="P629" s="639" t="s">
        <v>3735</v>
      </c>
      <c r="Q629" s="639" t="s">
        <v>403</v>
      </c>
      <c r="R629" s="639" t="s">
        <v>60</v>
      </c>
      <c r="S629" s="639" t="s">
        <v>109</v>
      </c>
    </row>
    <row r="630" spans="1:19" s="26" customFormat="1" ht="20.25" customHeight="1">
      <c r="A630" s="639" t="s">
        <v>806</v>
      </c>
      <c r="B630" s="638" t="s">
        <v>4285</v>
      </c>
      <c r="C630" s="639" t="s">
        <v>371</v>
      </c>
      <c r="D630" s="640" t="s">
        <v>4163</v>
      </c>
      <c r="E630" s="1105" t="s">
        <v>4344</v>
      </c>
      <c r="F630" s="639" t="s">
        <v>402</v>
      </c>
      <c r="G630" s="638"/>
      <c r="H630" s="1110">
        <v>364</v>
      </c>
      <c r="I630" s="705">
        <v>176321</v>
      </c>
      <c r="J630" s="643">
        <v>36.4</v>
      </c>
      <c r="K630" s="578">
        <f t="shared" si="37"/>
        <v>13249.6</v>
      </c>
      <c r="L630" s="579">
        <f t="shared" si="38"/>
        <v>13.249600000000001</v>
      </c>
      <c r="M630" s="580">
        <f t="shared" si="39"/>
        <v>64180844</v>
      </c>
      <c r="N630" s="638"/>
      <c r="O630" s="638"/>
      <c r="P630" s="639" t="s">
        <v>1273</v>
      </c>
      <c r="Q630" s="639" t="s">
        <v>403</v>
      </c>
      <c r="R630" s="639" t="s">
        <v>60</v>
      </c>
      <c r="S630" s="639" t="s">
        <v>237</v>
      </c>
    </row>
    <row r="631" spans="1:19" s="26" customFormat="1" ht="20.25" customHeight="1">
      <c r="A631" s="639" t="s">
        <v>55</v>
      </c>
      <c r="B631" s="638" t="s">
        <v>4345</v>
      </c>
      <c r="C631" s="639" t="s">
        <v>56</v>
      </c>
      <c r="D631" s="640" t="s">
        <v>952</v>
      </c>
      <c r="E631" s="1105" t="s">
        <v>952</v>
      </c>
      <c r="F631" s="639" t="s">
        <v>3529</v>
      </c>
      <c r="G631" s="638"/>
      <c r="H631" s="1110">
        <v>432</v>
      </c>
      <c r="I631" s="705">
        <v>158000</v>
      </c>
      <c r="J631" s="643">
        <v>27</v>
      </c>
      <c r="K631" s="578">
        <f t="shared" ref="K631:K694" si="40">IFERROR(J631*H631,"0")</f>
        <v>11664</v>
      </c>
      <c r="L631" s="579">
        <f t="shared" ref="L631:L694" si="41">IFERROR(K631/1000,"0")</f>
        <v>11.664</v>
      </c>
      <c r="M631" s="580">
        <f t="shared" ref="M631:M694" si="42">I631*H631</f>
        <v>68256000</v>
      </c>
      <c r="N631" s="638"/>
      <c r="O631" s="638"/>
      <c r="P631" s="639" t="s">
        <v>759</v>
      </c>
      <c r="Q631" s="639" t="s">
        <v>343</v>
      </c>
      <c r="R631" s="639" t="s">
        <v>60</v>
      </c>
      <c r="S631" s="639" t="s">
        <v>109</v>
      </c>
    </row>
    <row r="632" spans="1:19" s="26" customFormat="1" ht="20.25" customHeight="1">
      <c r="A632" s="639" t="s">
        <v>55</v>
      </c>
      <c r="B632" s="638" t="s">
        <v>4345</v>
      </c>
      <c r="C632" s="639" t="s">
        <v>56</v>
      </c>
      <c r="D632" s="640" t="s">
        <v>952</v>
      </c>
      <c r="E632" s="1105" t="s">
        <v>952</v>
      </c>
      <c r="F632" s="639" t="s">
        <v>609</v>
      </c>
      <c r="G632" s="638"/>
      <c r="H632" s="1110">
        <v>240</v>
      </c>
      <c r="I632" s="705">
        <v>140980</v>
      </c>
      <c r="J632" s="643">
        <v>20</v>
      </c>
      <c r="K632" s="578">
        <f t="shared" si="40"/>
        <v>4800</v>
      </c>
      <c r="L632" s="579">
        <f t="shared" si="41"/>
        <v>4.8</v>
      </c>
      <c r="M632" s="580">
        <f t="shared" si="42"/>
        <v>33835200</v>
      </c>
      <c r="N632" s="638"/>
      <c r="O632" s="638"/>
      <c r="P632" s="639" t="s">
        <v>759</v>
      </c>
      <c r="Q632" s="639" t="s">
        <v>370</v>
      </c>
      <c r="R632" s="639" t="s">
        <v>60</v>
      </c>
      <c r="S632" s="639" t="s">
        <v>109</v>
      </c>
    </row>
    <row r="633" spans="1:19" s="26" customFormat="1" ht="20.25" customHeight="1">
      <c r="A633" s="639" t="s">
        <v>55</v>
      </c>
      <c r="B633" s="638" t="s">
        <v>4345</v>
      </c>
      <c r="C633" s="639" t="s">
        <v>56</v>
      </c>
      <c r="D633" s="640" t="s">
        <v>952</v>
      </c>
      <c r="E633" s="1105" t="s">
        <v>952</v>
      </c>
      <c r="F633" s="639" t="s">
        <v>649</v>
      </c>
      <c r="G633" s="638"/>
      <c r="H633" s="1110">
        <v>30</v>
      </c>
      <c r="I633" s="705">
        <v>79200</v>
      </c>
      <c r="J633" s="643">
        <v>14.7</v>
      </c>
      <c r="K633" s="578">
        <f t="shared" si="40"/>
        <v>441</v>
      </c>
      <c r="L633" s="579">
        <f t="shared" si="41"/>
        <v>0.441</v>
      </c>
      <c r="M633" s="580">
        <f t="shared" si="42"/>
        <v>2376000</v>
      </c>
      <c r="N633" s="638"/>
      <c r="O633" s="638"/>
      <c r="P633" s="639" t="s">
        <v>759</v>
      </c>
      <c r="Q633" s="639" t="s">
        <v>357</v>
      </c>
      <c r="R633" s="639" t="s">
        <v>60</v>
      </c>
      <c r="S633" s="639" t="s">
        <v>109</v>
      </c>
    </row>
    <row r="634" spans="1:19" s="26" customFormat="1" ht="20.25" customHeight="1">
      <c r="A634" s="639" t="s">
        <v>55</v>
      </c>
      <c r="B634" s="638" t="s">
        <v>4346</v>
      </c>
      <c r="C634" s="639" t="s">
        <v>56</v>
      </c>
      <c r="D634" s="640" t="s">
        <v>952</v>
      </c>
      <c r="E634" s="1105" t="s">
        <v>991</v>
      </c>
      <c r="F634" s="639" t="s">
        <v>649</v>
      </c>
      <c r="G634" s="638"/>
      <c r="H634" s="1110">
        <v>32</v>
      </c>
      <c r="I634" s="705">
        <v>79200</v>
      </c>
      <c r="J634" s="643">
        <v>14.7</v>
      </c>
      <c r="K634" s="578">
        <f t="shared" si="40"/>
        <v>470.4</v>
      </c>
      <c r="L634" s="579">
        <f t="shared" si="41"/>
        <v>0.47039999999999998</v>
      </c>
      <c r="M634" s="580">
        <f t="shared" si="42"/>
        <v>2534400</v>
      </c>
      <c r="N634" s="638"/>
      <c r="O634" s="638"/>
      <c r="P634" s="639" t="s">
        <v>759</v>
      </c>
      <c r="Q634" s="639" t="s">
        <v>357</v>
      </c>
      <c r="R634" s="639" t="s">
        <v>60</v>
      </c>
      <c r="S634" s="639" t="s">
        <v>109</v>
      </c>
    </row>
    <row r="635" spans="1:19" s="26" customFormat="1" ht="20.25" customHeight="1">
      <c r="A635" s="639" t="s">
        <v>781</v>
      </c>
      <c r="B635" s="638" t="s">
        <v>4345</v>
      </c>
      <c r="C635" s="639" t="s">
        <v>912</v>
      </c>
      <c r="D635" s="640" t="s">
        <v>952</v>
      </c>
      <c r="E635" s="1105" t="s">
        <v>952</v>
      </c>
      <c r="F635" s="639" t="s">
        <v>649</v>
      </c>
      <c r="G635" s="638"/>
      <c r="H635" s="1110">
        <v>50</v>
      </c>
      <c r="I635" s="705">
        <v>85500</v>
      </c>
      <c r="J635" s="643">
        <v>14.7</v>
      </c>
      <c r="K635" s="578">
        <f t="shared" si="40"/>
        <v>735</v>
      </c>
      <c r="L635" s="579">
        <f t="shared" si="41"/>
        <v>0.73499999999999999</v>
      </c>
      <c r="M635" s="580">
        <f t="shared" si="42"/>
        <v>4275000</v>
      </c>
      <c r="N635" s="638"/>
      <c r="O635" s="638"/>
      <c r="P635" s="639" t="s">
        <v>372</v>
      </c>
      <c r="Q635" s="639" t="s">
        <v>357</v>
      </c>
      <c r="R635" s="639" t="s">
        <v>60</v>
      </c>
      <c r="S635" s="639" t="s">
        <v>152</v>
      </c>
    </row>
    <row r="636" spans="1:19" s="26" customFormat="1" ht="20.25" customHeight="1">
      <c r="A636" s="639" t="s">
        <v>781</v>
      </c>
      <c r="B636" s="638" t="s">
        <v>4345</v>
      </c>
      <c r="C636" s="639" t="s">
        <v>912</v>
      </c>
      <c r="D636" s="640" t="s">
        <v>952</v>
      </c>
      <c r="E636" s="1105" t="s">
        <v>952</v>
      </c>
      <c r="F636" s="639" t="s">
        <v>3529</v>
      </c>
      <c r="G636" s="638"/>
      <c r="H636" s="1110">
        <v>400</v>
      </c>
      <c r="I636" s="705">
        <v>157944</v>
      </c>
      <c r="J636" s="643">
        <v>27</v>
      </c>
      <c r="K636" s="578">
        <f t="shared" si="40"/>
        <v>10800</v>
      </c>
      <c r="L636" s="579">
        <f t="shared" si="41"/>
        <v>10.8</v>
      </c>
      <c r="M636" s="580">
        <f t="shared" si="42"/>
        <v>63177600</v>
      </c>
      <c r="N636" s="638"/>
      <c r="O636" s="638"/>
      <c r="P636" s="639" t="s">
        <v>372</v>
      </c>
      <c r="Q636" s="639" t="s">
        <v>343</v>
      </c>
      <c r="R636" s="639" t="s">
        <v>60</v>
      </c>
      <c r="S636" s="639" t="s">
        <v>152</v>
      </c>
    </row>
    <row r="637" spans="1:19" s="26" customFormat="1" ht="20.25" customHeight="1">
      <c r="A637" s="639" t="s">
        <v>781</v>
      </c>
      <c r="B637" s="638" t="s">
        <v>4345</v>
      </c>
      <c r="C637" s="639" t="s">
        <v>912</v>
      </c>
      <c r="D637" s="640" t="s">
        <v>952</v>
      </c>
      <c r="E637" s="1105" t="s">
        <v>952</v>
      </c>
      <c r="F637" s="639" t="s">
        <v>609</v>
      </c>
      <c r="G637" s="638"/>
      <c r="H637" s="1110">
        <v>200</v>
      </c>
      <c r="I637" s="705">
        <v>130011</v>
      </c>
      <c r="J637" s="643">
        <v>20</v>
      </c>
      <c r="K637" s="578">
        <f t="shared" si="40"/>
        <v>4000</v>
      </c>
      <c r="L637" s="579">
        <f t="shared" si="41"/>
        <v>4</v>
      </c>
      <c r="M637" s="580">
        <f t="shared" si="42"/>
        <v>26002200</v>
      </c>
      <c r="N637" s="638"/>
      <c r="O637" s="638"/>
      <c r="P637" s="639" t="s">
        <v>372</v>
      </c>
      <c r="Q637" s="639" t="s">
        <v>370</v>
      </c>
      <c r="R637" s="639" t="s">
        <v>60</v>
      </c>
      <c r="S637" s="639" t="s">
        <v>152</v>
      </c>
    </row>
    <row r="638" spans="1:19" s="26" customFormat="1" ht="20.25" customHeight="1">
      <c r="A638" s="639" t="s">
        <v>781</v>
      </c>
      <c r="B638" s="638" t="s">
        <v>4346</v>
      </c>
      <c r="C638" s="639" t="s">
        <v>912</v>
      </c>
      <c r="D638" s="640" t="s">
        <v>952</v>
      </c>
      <c r="E638" s="1105" t="s">
        <v>952</v>
      </c>
      <c r="F638" s="639" t="s">
        <v>649</v>
      </c>
      <c r="G638" s="638"/>
      <c r="H638" s="1110">
        <v>56</v>
      </c>
      <c r="I638" s="705">
        <v>85500</v>
      </c>
      <c r="J638" s="643">
        <v>14.7</v>
      </c>
      <c r="K638" s="578">
        <f t="shared" si="40"/>
        <v>823.19999999999993</v>
      </c>
      <c r="L638" s="579">
        <f t="shared" si="41"/>
        <v>0.82319999999999993</v>
      </c>
      <c r="M638" s="580">
        <f t="shared" si="42"/>
        <v>4788000</v>
      </c>
      <c r="N638" s="638"/>
      <c r="O638" s="638"/>
      <c r="P638" s="639" t="s">
        <v>372</v>
      </c>
      <c r="Q638" s="639" t="s">
        <v>357</v>
      </c>
      <c r="R638" s="639" t="s">
        <v>60</v>
      </c>
      <c r="S638" s="639" t="s">
        <v>152</v>
      </c>
    </row>
    <row r="639" spans="1:19" s="26" customFormat="1" ht="20.25" customHeight="1">
      <c r="A639" s="639" t="s">
        <v>324</v>
      </c>
      <c r="B639" s="638" t="s">
        <v>4347</v>
      </c>
      <c r="C639" s="639" t="s">
        <v>1073</v>
      </c>
      <c r="D639" s="640" t="s">
        <v>952</v>
      </c>
      <c r="E639" s="1105" t="s">
        <v>952</v>
      </c>
      <c r="F639" s="639" t="s">
        <v>694</v>
      </c>
      <c r="G639" s="638"/>
      <c r="H639" s="1110">
        <v>153</v>
      </c>
      <c r="I639" s="705">
        <v>51857</v>
      </c>
      <c r="J639" s="643">
        <v>36</v>
      </c>
      <c r="K639" s="578">
        <f t="shared" si="40"/>
        <v>5508</v>
      </c>
      <c r="L639" s="579">
        <f t="shared" si="41"/>
        <v>5.508</v>
      </c>
      <c r="M639" s="580">
        <f t="shared" si="42"/>
        <v>7934121</v>
      </c>
      <c r="N639" s="638"/>
      <c r="O639" s="638"/>
      <c r="P639" s="639" t="s">
        <v>372</v>
      </c>
      <c r="Q639" s="639" t="s">
        <v>358</v>
      </c>
      <c r="R639" s="639" t="s">
        <v>68</v>
      </c>
      <c r="S639" s="639" t="s">
        <v>213</v>
      </c>
    </row>
    <row r="640" spans="1:19" s="26" customFormat="1" ht="20.25" customHeight="1">
      <c r="A640" s="639" t="s">
        <v>324</v>
      </c>
      <c r="B640" s="638" t="s">
        <v>4347</v>
      </c>
      <c r="C640" s="639" t="s">
        <v>1073</v>
      </c>
      <c r="D640" s="640" t="s">
        <v>952</v>
      </c>
      <c r="E640" s="1105" t="s">
        <v>952</v>
      </c>
      <c r="F640" s="639" t="s">
        <v>880</v>
      </c>
      <c r="G640" s="638"/>
      <c r="H640" s="1110">
        <v>153</v>
      </c>
      <c r="I640" s="705">
        <v>3457</v>
      </c>
      <c r="J640" s="643">
        <v>0</v>
      </c>
      <c r="K640" s="578">
        <f t="shared" si="40"/>
        <v>0</v>
      </c>
      <c r="L640" s="579">
        <f t="shared" si="41"/>
        <v>0</v>
      </c>
      <c r="M640" s="580">
        <f t="shared" si="42"/>
        <v>528921</v>
      </c>
      <c r="N640" s="638"/>
      <c r="O640" s="638"/>
      <c r="P640" s="639" t="s">
        <v>372</v>
      </c>
      <c r="Q640" s="639" t="s">
        <v>336</v>
      </c>
      <c r="R640" s="639" t="s">
        <v>73</v>
      </c>
      <c r="S640" s="639" t="s">
        <v>213</v>
      </c>
    </row>
    <row r="641" spans="1:19" s="26" customFormat="1" ht="20.25" customHeight="1">
      <c r="A641" s="639" t="s">
        <v>324</v>
      </c>
      <c r="B641" s="638" t="s">
        <v>4347</v>
      </c>
      <c r="C641" s="639" t="s">
        <v>1073</v>
      </c>
      <c r="D641" s="640" t="s">
        <v>952</v>
      </c>
      <c r="E641" s="1105" t="s">
        <v>952</v>
      </c>
      <c r="F641" s="639" t="s">
        <v>590</v>
      </c>
      <c r="G641" s="638"/>
      <c r="H641" s="1110">
        <v>153</v>
      </c>
      <c r="I641" s="705">
        <v>24560</v>
      </c>
      <c r="J641" s="643">
        <v>18</v>
      </c>
      <c r="K641" s="578">
        <f t="shared" si="40"/>
        <v>2754</v>
      </c>
      <c r="L641" s="579">
        <f t="shared" si="41"/>
        <v>2.754</v>
      </c>
      <c r="M641" s="580">
        <f t="shared" si="42"/>
        <v>3757680</v>
      </c>
      <c r="N641" s="638"/>
      <c r="O641" s="638"/>
      <c r="P641" s="639" t="s">
        <v>372</v>
      </c>
      <c r="Q641" s="639" t="s">
        <v>270</v>
      </c>
      <c r="R641" s="639" t="s">
        <v>68</v>
      </c>
      <c r="S641" s="639" t="s">
        <v>213</v>
      </c>
    </row>
    <row r="642" spans="1:19" s="26" customFormat="1" ht="20.25" customHeight="1">
      <c r="A642" s="639" t="s">
        <v>324</v>
      </c>
      <c r="B642" s="638" t="s">
        <v>4347</v>
      </c>
      <c r="C642" s="639" t="s">
        <v>1073</v>
      </c>
      <c r="D642" s="640" t="s">
        <v>952</v>
      </c>
      <c r="E642" s="1105" t="s">
        <v>952</v>
      </c>
      <c r="F642" s="639" t="s">
        <v>880</v>
      </c>
      <c r="G642" s="638"/>
      <c r="H642" s="1110">
        <v>153</v>
      </c>
      <c r="I642" s="705">
        <v>3222</v>
      </c>
      <c r="J642" s="643">
        <v>0</v>
      </c>
      <c r="K642" s="578">
        <f t="shared" si="40"/>
        <v>0</v>
      </c>
      <c r="L642" s="579">
        <f t="shared" si="41"/>
        <v>0</v>
      </c>
      <c r="M642" s="580">
        <f t="shared" si="42"/>
        <v>492966</v>
      </c>
      <c r="N642" s="638"/>
      <c r="O642" s="638"/>
      <c r="P642" s="639" t="s">
        <v>372</v>
      </c>
      <c r="Q642" s="639" t="s">
        <v>336</v>
      </c>
      <c r="R642" s="639" t="s">
        <v>73</v>
      </c>
      <c r="S642" s="639" t="s">
        <v>213</v>
      </c>
    </row>
    <row r="643" spans="1:19" s="26" customFormat="1" ht="20.25" customHeight="1">
      <c r="A643" s="639" t="s">
        <v>324</v>
      </c>
      <c r="B643" s="638" t="s">
        <v>4347</v>
      </c>
      <c r="C643" s="639" t="s">
        <v>1073</v>
      </c>
      <c r="D643" s="640" t="s">
        <v>952</v>
      </c>
      <c r="E643" s="1105" t="s">
        <v>952</v>
      </c>
      <c r="F643" s="639" t="s">
        <v>880</v>
      </c>
      <c r="G643" s="638"/>
      <c r="H643" s="1110">
        <v>153</v>
      </c>
      <c r="I643" s="705">
        <v>3222</v>
      </c>
      <c r="J643" s="643">
        <v>0</v>
      </c>
      <c r="K643" s="578">
        <f t="shared" si="40"/>
        <v>0</v>
      </c>
      <c r="L643" s="579">
        <f t="shared" si="41"/>
        <v>0</v>
      </c>
      <c r="M643" s="580">
        <f t="shared" si="42"/>
        <v>492966</v>
      </c>
      <c r="N643" s="638"/>
      <c r="O643" s="638"/>
      <c r="P643" s="639" t="s">
        <v>372</v>
      </c>
      <c r="Q643" s="639" t="s">
        <v>336</v>
      </c>
      <c r="R643" s="639" t="s">
        <v>73</v>
      </c>
      <c r="S643" s="639" t="s">
        <v>213</v>
      </c>
    </row>
    <row r="644" spans="1:19" s="26" customFormat="1" ht="20.25" customHeight="1">
      <c r="A644" s="639" t="s">
        <v>324</v>
      </c>
      <c r="B644" s="638" t="s">
        <v>4347</v>
      </c>
      <c r="C644" s="639" t="s">
        <v>1073</v>
      </c>
      <c r="D644" s="640" t="s">
        <v>952</v>
      </c>
      <c r="E644" s="1105" t="s">
        <v>952</v>
      </c>
      <c r="F644" s="639" t="s">
        <v>464</v>
      </c>
      <c r="G644" s="638"/>
      <c r="H644" s="1110">
        <v>153</v>
      </c>
      <c r="I644" s="705">
        <v>8500</v>
      </c>
      <c r="J644" s="643">
        <v>0</v>
      </c>
      <c r="K644" s="578">
        <f t="shared" si="40"/>
        <v>0</v>
      </c>
      <c r="L644" s="579">
        <f t="shared" si="41"/>
        <v>0</v>
      </c>
      <c r="M644" s="580">
        <f t="shared" si="42"/>
        <v>1300500</v>
      </c>
      <c r="N644" s="638"/>
      <c r="O644" s="638"/>
      <c r="P644" s="639" t="s">
        <v>372</v>
      </c>
      <c r="Q644" s="639" t="s">
        <v>360</v>
      </c>
      <c r="R644" s="639" t="s">
        <v>73</v>
      </c>
      <c r="S644" s="639" t="s">
        <v>213</v>
      </c>
    </row>
    <row r="645" spans="1:19" s="26" customFormat="1" ht="20.25" customHeight="1">
      <c r="A645" s="639" t="s">
        <v>324</v>
      </c>
      <c r="B645" s="638" t="s">
        <v>4347</v>
      </c>
      <c r="C645" s="639" t="s">
        <v>1073</v>
      </c>
      <c r="D645" s="640" t="s">
        <v>952</v>
      </c>
      <c r="E645" s="1105" t="s">
        <v>952</v>
      </c>
      <c r="F645" s="639" t="s">
        <v>85</v>
      </c>
      <c r="G645" s="638"/>
      <c r="H645" s="1110">
        <v>99</v>
      </c>
      <c r="I645" s="705">
        <v>11701</v>
      </c>
      <c r="J645" s="643">
        <v>0</v>
      </c>
      <c r="K645" s="578">
        <f t="shared" si="40"/>
        <v>0</v>
      </c>
      <c r="L645" s="579">
        <f t="shared" si="41"/>
        <v>0</v>
      </c>
      <c r="M645" s="580">
        <f t="shared" si="42"/>
        <v>1158399</v>
      </c>
      <c r="N645" s="638"/>
      <c r="O645" s="638"/>
      <c r="P645" s="639" t="s">
        <v>372</v>
      </c>
      <c r="Q645" s="639" t="s">
        <v>336</v>
      </c>
      <c r="R645" s="639" t="s">
        <v>73</v>
      </c>
      <c r="S645" s="639" t="s">
        <v>213</v>
      </c>
    </row>
    <row r="646" spans="1:19" s="26" customFormat="1" ht="20.25" customHeight="1">
      <c r="A646" s="639" t="s">
        <v>324</v>
      </c>
      <c r="B646" s="638" t="s">
        <v>4347</v>
      </c>
      <c r="C646" s="639" t="s">
        <v>1073</v>
      </c>
      <c r="D646" s="640" t="s">
        <v>952</v>
      </c>
      <c r="E646" s="1105" t="s">
        <v>952</v>
      </c>
      <c r="F646" s="639" t="s">
        <v>83</v>
      </c>
      <c r="G646" s="638"/>
      <c r="H646" s="1110">
        <v>99</v>
      </c>
      <c r="I646" s="705">
        <v>12000</v>
      </c>
      <c r="J646" s="643">
        <v>0</v>
      </c>
      <c r="K646" s="578">
        <f t="shared" si="40"/>
        <v>0</v>
      </c>
      <c r="L646" s="579">
        <f t="shared" si="41"/>
        <v>0</v>
      </c>
      <c r="M646" s="580">
        <f t="shared" si="42"/>
        <v>1188000</v>
      </c>
      <c r="N646" s="638"/>
      <c r="O646" s="638"/>
      <c r="P646" s="639" t="s">
        <v>372</v>
      </c>
      <c r="Q646" s="639" t="s">
        <v>336</v>
      </c>
      <c r="R646" s="639" t="s">
        <v>73</v>
      </c>
      <c r="S646" s="639" t="s">
        <v>213</v>
      </c>
    </row>
    <row r="647" spans="1:19" s="26" customFormat="1" ht="20.25" customHeight="1">
      <c r="A647" s="639" t="s">
        <v>324</v>
      </c>
      <c r="B647" s="638" t="s">
        <v>4347</v>
      </c>
      <c r="C647" s="639" t="s">
        <v>1073</v>
      </c>
      <c r="D647" s="640" t="s">
        <v>952</v>
      </c>
      <c r="E647" s="1105" t="s">
        <v>952</v>
      </c>
      <c r="F647" s="639" t="s">
        <v>465</v>
      </c>
      <c r="G647" s="638"/>
      <c r="H647" s="1110">
        <v>54</v>
      </c>
      <c r="I647" s="705">
        <v>8500</v>
      </c>
      <c r="J647" s="643">
        <v>0</v>
      </c>
      <c r="K647" s="578">
        <f t="shared" si="40"/>
        <v>0</v>
      </c>
      <c r="L647" s="579">
        <f t="shared" si="41"/>
        <v>0</v>
      </c>
      <c r="M647" s="580">
        <f t="shared" si="42"/>
        <v>459000</v>
      </c>
      <c r="N647" s="638"/>
      <c r="O647" s="638"/>
      <c r="P647" s="639" t="s">
        <v>372</v>
      </c>
      <c r="Q647" s="639" t="s">
        <v>360</v>
      </c>
      <c r="R647" s="639" t="s">
        <v>73</v>
      </c>
      <c r="S647" s="639" t="s">
        <v>213</v>
      </c>
    </row>
    <row r="648" spans="1:19" s="26" customFormat="1" ht="20.25" customHeight="1">
      <c r="A648" s="639" t="s">
        <v>324</v>
      </c>
      <c r="B648" s="638" t="s">
        <v>4347</v>
      </c>
      <c r="C648" s="639" t="s">
        <v>1073</v>
      </c>
      <c r="D648" s="640" t="s">
        <v>952</v>
      </c>
      <c r="E648" s="1105" t="s">
        <v>952</v>
      </c>
      <c r="F648" s="639" t="s">
        <v>534</v>
      </c>
      <c r="G648" s="638"/>
      <c r="H648" s="1110">
        <v>99</v>
      </c>
      <c r="I648" s="705">
        <v>48860</v>
      </c>
      <c r="J648" s="643">
        <v>0</v>
      </c>
      <c r="K648" s="578">
        <f t="shared" si="40"/>
        <v>0</v>
      </c>
      <c r="L648" s="579">
        <f t="shared" si="41"/>
        <v>0</v>
      </c>
      <c r="M648" s="580">
        <f t="shared" si="42"/>
        <v>4837140</v>
      </c>
      <c r="N648" s="638"/>
      <c r="O648" s="638"/>
      <c r="P648" s="639" t="s">
        <v>372</v>
      </c>
      <c r="Q648" s="639" t="s">
        <v>278</v>
      </c>
      <c r="R648" s="639" t="s">
        <v>73</v>
      </c>
      <c r="S648" s="639" t="s">
        <v>213</v>
      </c>
    </row>
    <row r="649" spans="1:19" s="26" customFormat="1" ht="20.25" customHeight="1">
      <c r="A649" s="639" t="s">
        <v>324</v>
      </c>
      <c r="B649" s="638" t="s">
        <v>4347</v>
      </c>
      <c r="C649" s="639" t="s">
        <v>1073</v>
      </c>
      <c r="D649" s="640" t="s">
        <v>952</v>
      </c>
      <c r="E649" s="1105" t="s">
        <v>952</v>
      </c>
      <c r="F649" s="639" t="s">
        <v>880</v>
      </c>
      <c r="G649" s="638"/>
      <c r="H649" s="1110">
        <v>99</v>
      </c>
      <c r="I649" s="705">
        <v>3331</v>
      </c>
      <c r="J649" s="643">
        <v>0</v>
      </c>
      <c r="K649" s="578">
        <f t="shared" si="40"/>
        <v>0</v>
      </c>
      <c r="L649" s="579">
        <f t="shared" si="41"/>
        <v>0</v>
      </c>
      <c r="M649" s="580">
        <f t="shared" si="42"/>
        <v>329769</v>
      </c>
      <c r="N649" s="638"/>
      <c r="O649" s="638"/>
      <c r="P649" s="639" t="s">
        <v>372</v>
      </c>
      <c r="Q649" s="639" t="s">
        <v>336</v>
      </c>
      <c r="R649" s="639" t="s">
        <v>73</v>
      </c>
      <c r="S649" s="639" t="s">
        <v>213</v>
      </c>
    </row>
    <row r="650" spans="1:19" s="26" customFormat="1" ht="20.25" customHeight="1">
      <c r="A650" s="639" t="s">
        <v>324</v>
      </c>
      <c r="B650" s="638" t="s">
        <v>4347</v>
      </c>
      <c r="C650" s="639" t="s">
        <v>1073</v>
      </c>
      <c r="D650" s="640" t="s">
        <v>952</v>
      </c>
      <c r="E650" s="1105" t="s">
        <v>952</v>
      </c>
      <c r="F650" s="639" t="s">
        <v>880</v>
      </c>
      <c r="G650" s="638"/>
      <c r="H650" s="1110">
        <v>99</v>
      </c>
      <c r="I650" s="705">
        <v>3331</v>
      </c>
      <c r="J650" s="643">
        <v>0</v>
      </c>
      <c r="K650" s="578">
        <f t="shared" si="40"/>
        <v>0</v>
      </c>
      <c r="L650" s="579">
        <f t="shared" si="41"/>
        <v>0</v>
      </c>
      <c r="M650" s="580">
        <f t="shared" si="42"/>
        <v>329769</v>
      </c>
      <c r="N650" s="638"/>
      <c r="O650" s="638"/>
      <c r="P650" s="639" t="s">
        <v>372</v>
      </c>
      <c r="Q650" s="639" t="s">
        <v>336</v>
      </c>
      <c r="R650" s="639" t="s">
        <v>73</v>
      </c>
      <c r="S650" s="639" t="s">
        <v>213</v>
      </c>
    </row>
    <row r="651" spans="1:19" s="26" customFormat="1" ht="20.25" customHeight="1">
      <c r="A651" s="639" t="s">
        <v>324</v>
      </c>
      <c r="B651" s="638" t="s">
        <v>4347</v>
      </c>
      <c r="C651" s="639" t="s">
        <v>1073</v>
      </c>
      <c r="D651" s="640" t="s">
        <v>952</v>
      </c>
      <c r="E651" s="1105" t="s">
        <v>952</v>
      </c>
      <c r="F651" s="639" t="s">
        <v>2113</v>
      </c>
      <c r="G651" s="638"/>
      <c r="H651" s="1110">
        <v>99</v>
      </c>
      <c r="I651" s="705">
        <v>6478</v>
      </c>
      <c r="J651" s="643">
        <v>0</v>
      </c>
      <c r="K651" s="578">
        <f t="shared" si="40"/>
        <v>0</v>
      </c>
      <c r="L651" s="579">
        <f t="shared" si="41"/>
        <v>0</v>
      </c>
      <c r="M651" s="580">
        <f t="shared" si="42"/>
        <v>641322</v>
      </c>
      <c r="N651" s="638"/>
      <c r="O651" s="638"/>
      <c r="P651" s="639" t="s">
        <v>372</v>
      </c>
      <c r="Q651" s="639" t="s">
        <v>336</v>
      </c>
      <c r="R651" s="639" t="s">
        <v>73</v>
      </c>
      <c r="S651" s="639" t="s">
        <v>213</v>
      </c>
    </row>
    <row r="652" spans="1:19" s="26" customFormat="1" ht="20.25" customHeight="1">
      <c r="A652" s="639" t="s">
        <v>324</v>
      </c>
      <c r="B652" s="638" t="s">
        <v>4347</v>
      </c>
      <c r="C652" s="639" t="s">
        <v>1073</v>
      </c>
      <c r="D652" s="640" t="s">
        <v>952</v>
      </c>
      <c r="E652" s="1105" t="s">
        <v>952</v>
      </c>
      <c r="F652" s="639" t="s">
        <v>79</v>
      </c>
      <c r="G652" s="638"/>
      <c r="H652" s="1110">
        <v>99</v>
      </c>
      <c r="I652" s="705">
        <v>7000</v>
      </c>
      <c r="J652" s="643">
        <v>0</v>
      </c>
      <c r="K652" s="578">
        <f t="shared" si="40"/>
        <v>0</v>
      </c>
      <c r="L652" s="579">
        <f t="shared" si="41"/>
        <v>0</v>
      </c>
      <c r="M652" s="580">
        <f t="shared" si="42"/>
        <v>693000</v>
      </c>
      <c r="N652" s="638"/>
      <c r="O652" s="638"/>
      <c r="P652" s="639" t="s">
        <v>372</v>
      </c>
      <c r="Q652" s="639" t="s">
        <v>336</v>
      </c>
      <c r="R652" s="639" t="s">
        <v>73</v>
      </c>
      <c r="S652" s="639" t="s">
        <v>213</v>
      </c>
    </row>
    <row r="653" spans="1:19" s="26" customFormat="1" ht="20.25" customHeight="1">
      <c r="A653" s="639" t="s">
        <v>324</v>
      </c>
      <c r="B653" s="638" t="s">
        <v>4347</v>
      </c>
      <c r="C653" s="639" t="s">
        <v>1073</v>
      </c>
      <c r="D653" s="640" t="s">
        <v>952</v>
      </c>
      <c r="E653" s="1105" t="s">
        <v>952</v>
      </c>
      <c r="F653" s="639" t="s">
        <v>80</v>
      </c>
      <c r="G653" s="638"/>
      <c r="H653" s="1110">
        <v>99</v>
      </c>
      <c r="I653" s="705">
        <v>7000</v>
      </c>
      <c r="J653" s="643">
        <v>0</v>
      </c>
      <c r="K653" s="578">
        <f t="shared" si="40"/>
        <v>0</v>
      </c>
      <c r="L653" s="579">
        <f t="shared" si="41"/>
        <v>0</v>
      </c>
      <c r="M653" s="580">
        <f t="shared" si="42"/>
        <v>693000</v>
      </c>
      <c r="N653" s="638"/>
      <c r="O653" s="638"/>
      <c r="P653" s="639" t="s">
        <v>372</v>
      </c>
      <c r="Q653" s="639" t="s">
        <v>336</v>
      </c>
      <c r="R653" s="639" t="s">
        <v>73</v>
      </c>
      <c r="S653" s="639" t="s">
        <v>213</v>
      </c>
    </row>
    <row r="654" spans="1:19" s="26" customFormat="1" ht="20.25" customHeight="1">
      <c r="A654" s="639" t="s">
        <v>324</v>
      </c>
      <c r="B654" s="638" t="s">
        <v>4347</v>
      </c>
      <c r="C654" s="639" t="s">
        <v>1073</v>
      </c>
      <c r="D654" s="640" t="s">
        <v>952</v>
      </c>
      <c r="E654" s="1105" t="s">
        <v>952</v>
      </c>
      <c r="F654" s="639" t="s">
        <v>411</v>
      </c>
      <c r="G654" s="638"/>
      <c r="H654" s="1110">
        <v>99</v>
      </c>
      <c r="I654" s="705">
        <v>6000</v>
      </c>
      <c r="J654" s="643">
        <v>0</v>
      </c>
      <c r="K654" s="578">
        <f t="shared" si="40"/>
        <v>0</v>
      </c>
      <c r="L654" s="579">
        <f t="shared" si="41"/>
        <v>0</v>
      </c>
      <c r="M654" s="580">
        <f t="shared" si="42"/>
        <v>594000</v>
      </c>
      <c r="N654" s="638"/>
      <c r="O654" s="638"/>
      <c r="P654" s="639" t="s">
        <v>372</v>
      </c>
      <c r="Q654" s="639" t="s">
        <v>336</v>
      </c>
      <c r="R654" s="639" t="s">
        <v>73</v>
      </c>
      <c r="S654" s="639" t="s">
        <v>213</v>
      </c>
    </row>
    <row r="655" spans="1:19" s="26" customFormat="1" ht="20.25" customHeight="1">
      <c r="A655" s="639" t="s">
        <v>324</v>
      </c>
      <c r="B655" s="638" t="s">
        <v>4347</v>
      </c>
      <c r="C655" s="639" t="s">
        <v>1073</v>
      </c>
      <c r="D655" s="640" t="s">
        <v>952</v>
      </c>
      <c r="E655" s="1105" t="s">
        <v>952</v>
      </c>
      <c r="F655" s="639" t="s">
        <v>412</v>
      </c>
      <c r="G655" s="638"/>
      <c r="H655" s="1110">
        <v>99</v>
      </c>
      <c r="I655" s="705">
        <v>6000</v>
      </c>
      <c r="J655" s="643">
        <v>0</v>
      </c>
      <c r="K655" s="578">
        <f t="shared" si="40"/>
        <v>0</v>
      </c>
      <c r="L655" s="579">
        <f t="shared" si="41"/>
        <v>0</v>
      </c>
      <c r="M655" s="580">
        <f t="shared" si="42"/>
        <v>594000</v>
      </c>
      <c r="N655" s="638"/>
      <c r="O655" s="638"/>
      <c r="P655" s="639" t="s">
        <v>372</v>
      </c>
      <c r="Q655" s="639" t="s">
        <v>336</v>
      </c>
      <c r="R655" s="639" t="s">
        <v>73</v>
      </c>
      <c r="S655" s="639" t="s">
        <v>213</v>
      </c>
    </row>
    <row r="656" spans="1:19" s="26" customFormat="1" ht="20.25" customHeight="1">
      <c r="A656" s="639" t="s">
        <v>467</v>
      </c>
      <c r="B656" s="638" t="s">
        <v>4348</v>
      </c>
      <c r="C656" s="639" t="s">
        <v>371</v>
      </c>
      <c r="D656" s="640" t="s">
        <v>952</v>
      </c>
      <c r="E656" s="1105" t="s">
        <v>952</v>
      </c>
      <c r="F656" s="639" t="s">
        <v>719</v>
      </c>
      <c r="G656" s="638"/>
      <c r="H656" s="1110">
        <v>785</v>
      </c>
      <c r="I656" s="705">
        <v>144000</v>
      </c>
      <c r="J656" s="643">
        <v>31.9</v>
      </c>
      <c r="K656" s="578">
        <f t="shared" si="40"/>
        <v>25041.5</v>
      </c>
      <c r="L656" s="579">
        <f t="shared" si="41"/>
        <v>25.041499999999999</v>
      </c>
      <c r="M656" s="580">
        <f t="shared" si="42"/>
        <v>113040000</v>
      </c>
      <c r="N656" s="638"/>
      <c r="O656" s="638"/>
      <c r="P656" s="639" t="s">
        <v>1273</v>
      </c>
      <c r="Q656" s="639" t="s">
        <v>370</v>
      </c>
      <c r="R656" s="639" t="s">
        <v>60</v>
      </c>
      <c r="S656" s="639" t="s">
        <v>237</v>
      </c>
    </row>
    <row r="657" spans="1:19" s="26" customFormat="1" ht="20.25" customHeight="1">
      <c r="A657" s="639" t="s">
        <v>467</v>
      </c>
      <c r="B657" s="638" t="s">
        <v>4348</v>
      </c>
      <c r="C657" s="639" t="s">
        <v>371</v>
      </c>
      <c r="D657" s="640" t="s">
        <v>952</v>
      </c>
      <c r="E657" s="1105" t="s">
        <v>952</v>
      </c>
      <c r="F657" s="639" t="s">
        <v>568</v>
      </c>
      <c r="G657" s="638"/>
      <c r="H657" s="1110">
        <v>391</v>
      </c>
      <c r="I657" s="705">
        <v>60411</v>
      </c>
      <c r="J657" s="643">
        <v>15.5</v>
      </c>
      <c r="K657" s="578">
        <f t="shared" si="40"/>
        <v>6060.5</v>
      </c>
      <c r="L657" s="579">
        <f t="shared" si="41"/>
        <v>6.0605000000000002</v>
      </c>
      <c r="M657" s="580">
        <f t="shared" si="42"/>
        <v>23620701</v>
      </c>
      <c r="N657" s="638"/>
      <c r="O657" s="638"/>
      <c r="P657" s="639" t="s">
        <v>1273</v>
      </c>
      <c r="Q657" s="639" t="s">
        <v>270</v>
      </c>
      <c r="R657" s="639" t="s">
        <v>60</v>
      </c>
      <c r="S657" s="639" t="s">
        <v>237</v>
      </c>
    </row>
    <row r="658" spans="1:19" s="26" customFormat="1" ht="20.25" customHeight="1">
      <c r="A658" s="639" t="s">
        <v>467</v>
      </c>
      <c r="B658" s="638" t="s">
        <v>4348</v>
      </c>
      <c r="C658" s="639" t="s">
        <v>371</v>
      </c>
      <c r="D658" s="640" t="s">
        <v>952</v>
      </c>
      <c r="E658" s="1105" t="s">
        <v>952</v>
      </c>
      <c r="F658" s="639" t="s">
        <v>1010</v>
      </c>
      <c r="G658" s="638"/>
      <c r="H658" s="1110">
        <v>406</v>
      </c>
      <c r="I658" s="705">
        <v>59630</v>
      </c>
      <c r="J658" s="643">
        <v>13.3</v>
      </c>
      <c r="K658" s="578">
        <f t="shared" si="40"/>
        <v>5399.8</v>
      </c>
      <c r="L658" s="579">
        <f t="shared" si="41"/>
        <v>5.3997999999999999</v>
      </c>
      <c r="M658" s="580">
        <f t="shared" si="42"/>
        <v>24209780</v>
      </c>
      <c r="N658" s="638"/>
      <c r="O658" s="638"/>
      <c r="P658" s="639" t="s">
        <v>1273</v>
      </c>
      <c r="Q658" s="639" t="s">
        <v>270</v>
      </c>
      <c r="R658" s="639" t="s">
        <v>60</v>
      </c>
      <c r="S658" s="639" t="s">
        <v>237</v>
      </c>
    </row>
    <row r="659" spans="1:19" s="26" customFormat="1" ht="20.25" customHeight="1">
      <c r="A659" s="639" t="s">
        <v>467</v>
      </c>
      <c r="B659" s="638" t="s">
        <v>4348</v>
      </c>
      <c r="C659" s="639" t="s">
        <v>371</v>
      </c>
      <c r="D659" s="640" t="s">
        <v>952</v>
      </c>
      <c r="E659" s="1105" t="s">
        <v>952</v>
      </c>
      <c r="F659" s="639" t="s">
        <v>756</v>
      </c>
      <c r="G659" s="638"/>
      <c r="H659" s="1110">
        <v>3</v>
      </c>
      <c r="I659" s="705">
        <v>51171</v>
      </c>
      <c r="J659" s="643">
        <v>0</v>
      </c>
      <c r="K659" s="578">
        <f t="shared" si="40"/>
        <v>0</v>
      </c>
      <c r="L659" s="579">
        <f t="shared" si="41"/>
        <v>0</v>
      </c>
      <c r="M659" s="580">
        <f t="shared" si="42"/>
        <v>153513</v>
      </c>
      <c r="N659" s="638"/>
      <c r="O659" s="638"/>
      <c r="P659" s="639" t="s">
        <v>1273</v>
      </c>
      <c r="Q659" s="639" t="s">
        <v>271</v>
      </c>
      <c r="R659" s="639" t="s">
        <v>73</v>
      </c>
      <c r="S659" s="639" t="s">
        <v>237</v>
      </c>
    </row>
    <row r="660" spans="1:19" s="26" customFormat="1" ht="20.25" customHeight="1">
      <c r="A660" s="639" t="s">
        <v>467</v>
      </c>
      <c r="B660" s="638" t="s">
        <v>4348</v>
      </c>
      <c r="C660" s="639" t="s">
        <v>371</v>
      </c>
      <c r="D660" s="640" t="s">
        <v>952</v>
      </c>
      <c r="E660" s="1105" t="s">
        <v>952</v>
      </c>
      <c r="F660" s="639" t="s">
        <v>768</v>
      </c>
      <c r="G660" s="638"/>
      <c r="H660" s="1110">
        <v>25</v>
      </c>
      <c r="I660" s="705">
        <v>257227</v>
      </c>
      <c r="J660" s="643">
        <v>41.1</v>
      </c>
      <c r="K660" s="578">
        <f t="shared" si="40"/>
        <v>1027.5</v>
      </c>
      <c r="L660" s="579">
        <f t="shared" si="41"/>
        <v>1.0275000000000001</v>
      </c>
      <c r="M660" s="580">
        <f t="shared" si="42"/>
        <v>6430675</v>
      </c>
      <c r="N660" s="638"/>
      <c r="O660" s="638"/>
      <c r="P660" s="639" t="s">
        <v>1273</v>
      </c>
      <c r="Q660" s="639" t="s">
        <v>364</v>
      </c>
      <c r="R660" s="639" t="s">
        <v>60</v>
      </c>
      <c r="S660" s="639" t="s">
        <v>237</v>
      </c>
    </row>
    <row r="661" spans="1:19" s="26" customFormat="1" ht="20.25" customHeight="1">
      <c r="A661" s="639" t="s">
        <v>467</v>
      </c>
      <c r="B661" s="638" t="s">
        <v>4348</v>
      </c>
      <c r="C661" s="639" t="s">
        <v>371</v>
      </c>
      <c r="D661" s="640" t="s">
        <v>952</v>
      </c>
      <c r="E661" s="1105" t="s">
        <v>952</v>
      </c>
      <c r="F661" s="639" t="s">
        <v>634</v>
      </c>
      <c r="G661" s="638"/>
      <c r="H661" s="1110">
        <v>14</v>
      </c>
      <c r="I661" s="705">
        <v>61199</v>
      </c>
      <c r="J661" s="643">
        <v>0</v>
      </c>
      <c r="K661" s="578">
        <f t="shared" si="40"/>
        <v>0</v>
      </c>
      <c r="L661" s="579">
        <f t="shared" si="41"/>
        <v>0</v>
      </c>
      <c r="M661" s="580">
        <f t="shared" si="42"/>
        <v>856786</v>
      </c>
      <c r="N661" s="638"/>
      <c r="O661" s="638"/>
      <c r="P661" s="639" t="s">
        <v>1273</v>
      </c>
      <c r="Q661" s="639" t="s">
        <v>336</v>
      </c>
      <c r="R661" s="639" t="s">
        <v>73</v>
      </c>
      <c r="S661" s="639" t="s">
        <v>237</v>
      </c>
    </row>
    <row r="662" spans="1:19" s="26" customFormat="1" ht="20.25" customHeight="1">
      <c r="A662" s="639" t="s">
        <v>467</v>
      </c>
      <c r="B662" s="638" t="s">
        <v>4348</v>
      </c>
      <c r="C662" s="639" t="s">
        <v>371</v>
      </c>
      <c r="D662" s="640" t="s">
        <v>952</v>
      </c>
      <c r="E662" s="1105" t="s">
        <v>952</v>
      </c>
      <c r="F662" s="639" t="s">
        <v>631</v>
      </c>
      <c r="G662" s="638"/>
      <c r="H662" s="1110">
        <v>22</v>
      </c>
      <c r="I662" s="705">
        <v>38289</v>
      </c>
      <c r="J662" s="643">
        <v>0</v>
      </c>
      <c r="K662" s="578">
        <f t="shared" si="40"/>
        <v>0</v>
      </c>
      <c r="L662" s="579">
        <f t="shared" si="41"/>
        <v>0</v>
      </c>
      <c r="M662" s="580">
        <f t="shared" si="42"/>
        <v>842358</v>
      </c>
      <c r="N662" s="638"/>
      <c r="O662" s="638"/>
      <c r="P662" s="639" t="s">
        <v>1273</v>
      </c>
      <c r="Q662" s="639" t="s">
        <v>336</v>
      </c>
      <c r="R662" s="639" t="s">
        <v>73</v>
      </c>
      <c r="S662" s="639" t="s">
        <v>237</v>
      </c>
    </row>
    <row r="663" spans="1:19" s="26" customFormat="1" ht="20.25" customHeight="1">
      <c r="A663" s="639" t="s">
        <v>467</v>
      </c>
      <c r="B663" s="638" t="s">
        <v>4348</v>
      </c>
      <c r="C663" s="639" t="s">
        <v>371</v>
      </c>
      <c r="D663" s="640" t="s">
        <v>952</v>
      </c>
      <c r="E663" s="1105" t="s">
        <v>952</v>
      </c>
      <c r="F663" s="639" t="s">
        <v>632</v>
      </c>
      <c r="G663" s="638"/>
      <c r="H663" s="1110">
        <v>22</v>
      </c>
      <c r="I663" s="705">
        <v>67063</v>
      </c>
      <c r="J663" s="643">
        <v>0</v>
      </c>
      <c r="K663" s="578">
        <f t="shared" si="40"/>
        <v>0</v>
      </c>
      <c r="L663" s="579">
        <f t="shared" si="41"/>
        <v>0</v>
      </c>
      <c r="M663" s="580">
        <f t="shared" si="42"/>
        <v>1475386</v>
      </c>
      <c r="N663" s="638"/>
      <c r="O663" s="638"/>
      <c r="P663" s="639" t="s">
        <v>1273</v>
      </c>
      <c r="Q663" s="639" t="s">
        <v>336</v>
      </c>
      <c r="R663" s="639" t="s">
        <v>73</v>
      </c>
      <c r="S663" s="639" t="s">
        <v>237</v>
      </c>
    </row>
    <row r="664" spans="1:19" s="26" customFormat="1" ht="20.25" customHeight="1">
      <c r="A664" s="639" t="s">
        <v>467</v>
      </c>
      <c r="B664" s="638" t="s">
        <v>4348</v>
      </c>
      <c r="C664" s="639" t="s">
        <v>371</v>
      </c>
      <c r="D664" s="640" t="s">
        <v>952</v>
      </c>
      <c r="E664" s="1105" t="s">
        <v>952</v>
      </c>
      <c r="F664" s="639" t="s">
        <v>778</v>
      </c>
      <c r="G664" s="638"/>
      <c r="H664" s="1110">
        <v>22</v>
      </c>
      <c r="I664" s="705">
        <v>115000</v>
      </c>
      <c r="J664" s="643">
        <v>0</v>
      </c>
      <c r="K664" s="578">
        <f t="shared" si="40"/>
        <v>0</v>
      </c>
      <c r="L664" s="579">
        <f t="shared" si="41"/>
        <v>0</v>
      </c>
      <c r="M664" s="580">
        <f t="shared" si="42"/>
        <v>2530000</v>
      </c>
      <c r="N664" s="638"/>
      <c r="O664" s="638"/>
      <c r="P664" s="639" t="s">
        <v>1273</v>
      </c>
      <c r="Q664" s="639" t="s">
        <v>336</v>
      </c>
      <c r="R664" s="639" t="s">
        <v>73</v>
      </c>
      <c r="S664" s="639" t="s">
        <v>237</v>
      </c>
    </row>
    <row r="665" spans="1:19" s="26" customFormat="1" ht="20.25" customHeight="1">
      <c r="A665" s="639" t="s">
        <v>467</v>
      </c>
      <c r="B665" s="638" t="s">
        <v>4349</v>
      </c>
      <c r="C665" s="639" t="s">
        <v>371</v>
      </c>
      <c r="D665" s="640" t="s">
        <v>952</v>
      </c>
      <c r="E665" s="1105" t="s">
        <v>952</v>
      </c>
      <c r="F665" s="639" t="s">
        <v>57</v>
      </c>
      <c r="G665" s="638"/>
      <c r="H665" s="1110">
        <v>30</v>
      </c>
      <c r="I665" s="705">
        <v>181986</v>
      </c>
      <c r="J665" s="643">
        <v>34.6</v>
      </c>
      <c r="K665" s="578">
        <f t="shared" si="40"/>
        <v>1038</v>
      </c>
      <c r="L665" s="579">
        <f t="shared" si="41"/>
        <v>1.038</v>
      </c>
      <c r="M665" s="580">
        <f t="shared" si="42"/>
        <v>5459580</v>
      </c>
      <c r="N665" s="638"/>
      <c r="O665" s="638"/>
      <c r="P665" s="639" t="s">
        <v>1273</v>
      </c>
      <c r="Q665" s="639" t="s">
        <v>327</v>
      </c>
      <c r="R665" s="639" t="s">
        <v>60</v>
      </c>
      <c r="S665" s="639" t="s">
        <v>237</v>
      </c>
    </row>
    <row r="666" spans="1:19" s="26" customFormat="1" ht="20.25" customHeight="1">
      <c r="A666" s="639" t="s">
        <v>806</v>
      </c>
      <c r="B666" s="638" t="s">
        <v>4350</v>
      </c>
      <c r="C666" s="639" t="s">
        <v>371</v>
      </c>
      <c r="D666" s="640" t="s">
        <v>952</v>
      </c>
      <c r="E666" s="1105" t="s">
        <v>952</v>
      </c>
      <c r="F666" s="639" t="s">
        <v>1387</v>
      </c>
      <c r="G666" s="638"/>
      <c r="H666" s="1110">
        <v>2639</v>
      </c>
      <c r="I666" s="705">
        <v>13396</v>
      </c>
      <c r="J666" s="643">
        <v>0</v>
      </c>
      <c r="K666" s="578">
        <f t="shared" si="40"/>
        <v>0</v>
      </c>
      <c r="L666" s="579">
        <f t="shared" si="41"/>
        <v>0</v>
      </c>
      <c r="M666" s="580">
        <f t="shared" si="42"/>
        <v>35352044</v>
      </c>
      <c r="N666" s="638"/>
      <c r="O666" s="638"/>
      <c r="P666" s="639" t="s">
        <v>1273</v>
      </c>
      <c r="Q666" s="639" t="s">
        <v>577</v>
      </c>
      <c r="R666" s="639" t="s">
        <v>375</v>
      </c>
      <c r="S666" s="639" t="s">
        <v>237</v>
      </c>
    </row>
    <row r="667" spans="1:19" s="26" customFormat="1" ht="20.25" customHeight="1">
      <c r="A667" s="639" t="s">
        <v>806</v>
      </c>
      <c r="B667" s="638" t="s">
        <v>4351</v>
      </c>
      <c r="C667" s="639" t="s">
        <v>371</v>
      </c>
      <c r="D667" s="640" t="s">
        <v>952</v>
      </c>
      <c r="E667" s="1105" t="s">
        <v>952</v>
      </c>
      <c r="F667" s="639" t="s">
        <v>440</v>
      </c>
      <c r="G667" s="638"/>
      <c r="H667" s="1110">
        <v>59</v>
      </c>
      <c r="I667" s="705">
        <v>228333</v>
      </c>
      <c r="J667" s="643">
        <v>36.9</v>
      </c>
      <c r="K667" s="578">
        <f t="shared" si="40"/>
        <v>2177.1</v>
      </c>
      <c r="L667" s="579">
        <f t="shared" si="41"/>
        <v>2.1770999999999998</v>
      </c>
      <c r="M667" s="580">
        <f t="shared" si="42"/>
        <v>13471647</v>
      </c>
      <c r="N667" s="638"/>
      <c r="O667" s="638" t="s">
        <v>598</v>
      </c>
      <c r="P667" s="639" t="s">
        <v>1273</v>
      </c>
      <c r="Q667" s="639" t="s">
        <v>327</v>
      </c>
      <c r="R667" s="639" t="s">
        <v>60</v>
      </c>
      <c r="S667" s="639" t="s">
        <v>237</v>
      </c>
    </row>
    <row r="668" spans="1:19" s="26" customFormat="1" ht="20.25" customHeight="1">
      <c r="A668" s="639" t="s">
        <v>806</v>
      </c>
      <c r="B668" s="638" t="s">
        <v>4351</v>
      </c>
      <c r="C668" s="639" t="s">
        <v>371</v>
      </c>
      <c r="D668" s="640" t="s">
        <v>952</v>
      </c>
      <c r="E668" s="1105" t="s">
        <v>952</v>
      </c>
      <c r="F668" s="639" t="s">
        <v>630</v>
      </c>
      <c r="G668" s="638"/>
      <c r="H668" s="1110">
        <v>2</v>
      </c>
      <c r="I668" s="705">
        <v>139231</v>
      </c>
      <c r="J668" s="643">
        <v>0</v>
      </c>
      <c r="K668" s="578">
        <f t="shared" si="40"/>
        <v>0</v>
      </c>
      <c r="L668" s="579">
        <f t="shared" si="41"/>
        <v>0</v>
      </c>
      <c r="M668" s="580">
        <f t="shared" si="42"/>
        <v>278462</v>
      </c>
      <c r="N668" s="638"/>
      <c r="O668" s="638" t="s">
        <v>1189</v>
      </c>
      <c r="P668" s="639" t="s">
        <v>1273</v>
      </c>
      <c r="Q668" s="639" t="s">
        <v>336</v>
      </c>
      <c r="R668" s="639" t="s">
        <v>73</v>
      </c>
      <c r="S668" s="639" t="s">
        <v>237</v>
      </c>
    </row>
    <row r="669" spans="1:19" s="26" customFormat="1" ht="20.25" customHeight="1">
      <c r="A669" s="639" t="s">
        <v>806</v>
      </c>
      <c r="B669" s="638" t="s">
        <v>4351</v>
      </c>
      <c r="C669" s="639" t="s">
        <v>371</v>
      </c>
      <c r="D669" s="640" t="s">
        <v>952</v>
      </c>
      <c r="E669" s="1105" t="s">
        <v>952</v>
      </c>
      <c r="F669" s="639" t="s">
        <v>2844</v>
      </c>
      <c r="G669" s="638"/>
      <c r="H669" s="1110">
        <v>2</v>
      </c>
      <c r="I669" s="705">
        <v>62654</v>
      </c>
      <c r="J669" s="643">
        <v>19</v>
      </c>
      <c r="K669" s="578">
        <f t="shared" si="40"/>
        <v>38</v>
      </c>
      <c r="L669" s="579">
        <f t="shared" si="41"/>
        <v>3.7999999999999999E-2</v>
      </c>
      <c r="M669" s="580">
        <f t="shared" si="42"/>
        <v>125308</v>
      </c>
      <c r="N669" s="638"/>
      <c r="O669" s="638" t="s">
        <v>1189</v>
      </c>
      <c r="P669" s="639" t="s">
        <v>1273</v>
      </c>
      <c r="Q669" s="639" t="s">
        <v>361</v>
      </c>
      <c r="R669" s="639" t="s">
        <v>68</v>
      </c>
      <c r="S669" s="639" t="s">
        <v>237</v>
      </c>
    </row>
    <row r="670" spans="1:19" s="26" customFormat="1" ht="20.25" customHeight="1">
      <c r="A670" s="639" t="s">
        <v>806</v>
      </c>
      <c r="B670" s="638" t="s">
        <v>4351</v>
      </c>
      <c r="C670" s="639" t="s">
        <v>371</v>
      </c>
      <c r="D670" s="640" t="s">
        <v>952</v>
      </c>
      <c r="E670" s="1105" t="s">
        <v>952</v>
      </c>
      <c r="F670" s="639" t="s">
        <v>2317</v>
      </c>
      <c r="G670" s="638"/>
      <c r="H670" s="1110">
        <v>8</v>
      </c>
      <c r="I670" s="705">
        <v>107801</v>
      </c>
      <c r="J670" s="643">
        <v>23</v>
      </c>
      <c r="K670" s="578">
        <f t="shared" si="40"/>
        <v>184</v>
      </c>
      <c r="L670" s="579">
        <f t="shared" si="41"/>
        <v>0.184</v>
      </c>
      <c r="M670" s="580">
        <f t="shared" si="42"/>
        <v>862408</v>
      </c>
      <c r="N670" s="638"/>
      <c r="O670" s="638" t="s">
        <v>1012</v>
      </c>
      <c r="P670" s="639" t="s">
        <v>1273</v>
      </c>
      <c r="Q670" s="639" t="s">
        <v>628</v>
      </c>
      <c r="R670" s="639" t="s">
        <v>68</v>
      </c>
      <c r="S670" s="639" t="s">
        <v>237</v>
      </c>
    </row>
    <row r="671" spans="1:19" s="26" customFormat="1" ht="20.25" customHeight="1">
      <c r="A671" s="639" t="s">
        <v>806</v>
      </c>
      <c r="B671" s="638" t="s">
        <v>4351</v>
      </c>
      <c r="C671" s="639" t="s">
        <v>371</v>
      </c>
      <c r="D671" s="640" t="s">
        <v>952</v>
      </c>
      <c r="E671" s="1105" t="s">
        <v>952</v>
      </c>
      <c r="F671" s="639" t="s">
        <v>627</v>
      </c>
      <c r="G671" s="638"/>
      <c r="H671" s="1110">
        <v>8</v>
      </c>
      <c r="I671" s="705">
        <v>15319</v>
      </c>
      <c r="J671" s="643">
        <v>0</v>
      </c>
      <c r="K671" s="578">
        <f t="shared" si="40"/>
        <v>0</v>
      </c>
      <c r="L671" s="579">
        <f t="shared" si="41"/>
        <v>0</v>
      </c>
      <c r="M671" s="580">
        <f t="shared" si="42"/>
        <v>122552</v>
      </c>
      <c r="N671" s="638"/>
      <c r="O671" s="638" t="s">
        <v>1012</v>
      </c>
      <c r="P671" s="639" t="s">
        <v>1273</v>
      </c>
      <c r="Q671" s="639" t="s">
        <v>336</v>
      </c>
      <c r="R671" s="639" t="s">
        <v>73</v>
      </c>
      <c r="S671" s="639" t="s">
        <v>237</v>
      </c>
    </row>
    <row r="672" spans="1:19" s="26" customFormat="1" ht="20.25" customHeight="1">
      <c r="A672" s="639" t="s">
        <v>806</v>
      </c>
      <c r="B672" s="638" t="s">
        <v>4351</v>
      </c>
      <c r="C672" s="639" t="s">
        <v>371</v>
      </c>
      <c r="D672" s="640" t="s">
        <v>952</v>
      </c>
      <c r="E672" s="1105" t="s">
        <v>952</v>
      </c>
      <c r="F672" s="639" t="s">
        <v>2515</v>
      </c>
      <c r="G672" s="638"/>
      <c r="H672" s="1110">
        <v>8</v>
      </c>
      <c r="I672" s="705">
        <v>15319</v>
      </c>
      <c r="J672" s="643">
        <v>0</v>
      </c>
      <c r="K672" s="578">
        <f t="shared" si="40"/>
        <v>0</v>
      </c>
      <c r="L672" s="579">
        <f t="shared" si="41"/>
        <v>0</v>
      </c>
      <c r="M672" s="580">
        <f t="shared" si="42"/>
        <v>122552</v>
      </c>
      <c r="N672" s="638"/>
      <c r="O672" s="638" t="s">
        <v>1012</v>
      </c>
      <c r="P672" s="639" t="s">
        <v>1273</v>
      </c>
      <c r="Q672" s="639" t="s">
        <v>336</v>
      </c>
      <c r="R672" s="639" t="s">
        <v>73</v>
      </c>
      <c r="S672" s="639" t="s">
        <v>237</v>
      </c>
    </row>
    <row r="673" spans="1:19" s="26" customFormat="1" ht="20.25" customHeight="1">
      <c r="A673" s="639" t="s">
        <v>806</v>
      </c>
      <c r="B673" s="638" t="s">
        <v>4351</v>
      </c>
      <c r="C673" s="639" t="s">
        <v>371</v>
      </c>
      <c r="D673" s="640" t="s">
        <v>952</v>
      </c>
      <c r="E673" s="1105" t="s">
        <v>952</v>
      </c>
      <c r="F673" s="639" t="s">
        <v>363</v>
      </c>
      <c r="G673" s="638"/>
      <c r="H673" s="1110">
        <v>4</v>
      </c>
      <c r="I673" s="705">
        <v>159040</v>
      </c>
      <c r="J673" s="643">
        <v>42</v>
      </c>
      <c r="K673" s="578">
        <f t="shared" si="40"/>
        <v>168</v>
      </c>
      <c r="L673" s="579">
        <f t="shared" si="41"/>
        <v>0.16800000000000001</v>
      </c>
      <c r="M673" s="580">
        <f t="shared" si="42"/>
        <v>636160</v>
      </c>
      <c r="N673" s="638"/>
      <c r="O673" s="638"/>
      <c r="P673" s="639" t="s">
        <v>1273</v>
      </c>
      <c r="Q673" s="639" t="s">
        <v>364</v>
      </c>
      <c r="R673" s="639" t="s">
        <v>68</v>
      </c>
      <c r="S673" s="639" t="s">
        <v>237</v>
      </c>
    </row>
    <row r="674" spans="1:19" s="26" customFormat="1" ht="20.25" customHeight="1">
      <c r="A674" s="639" t="s">
        <v>806</v>
      </c>
      <c r="B674" s="638" t="s">
        <v>4351</v>
      </c>
      <c r="C674" s="639" t="s">
        <v>371</v>
      </c>
      <c r="D674" s="640" t="s">
        <v>952</v>
      </c>
      <c r="E674" s="1105" t="s">
        <v>952</v>
      </c>
      <c r="F674" s="639" t="s">
        <v>631</v>
      </c>
      <c r="G674" s="638"/>
      <c r="H674" s="1110">
        <v>2</v>
      </c>
      <c r="I674" s="705">
        <v>38289</v>
      </c>
      <c r="J674" s="643">
        <v>0</v>
      </c>
      <c r="K674" s="578">
        <f t="shared" si="40"/>
        <v>0</v>
      </c>
      <c r="L674" s="579">
        <f t="shared" si="41"/>
        <v>0</v>
      </c>
      <c r="M674" s="580">
        <f t="shared" si="42"/>
        <v>76578</v>
      </c>
      <c r="N674" s="638"/>
      <c r="O674" s="638" t="s">
        <v>1189</v>
      </c>
      <c r="P674" s="639" t="s">
        <v>1273</v>
      </c>
      <c r="Q674" s="639" t="s">
        <v>336</v>
      </c>
      <c r="R674" s="639" t="s">
        <v>73</v>
      </c>
      <c r="S674" s="639" t="s">
        <v>237</v>
      </c>
    </row>
    <row r="675" spans="1:19" s="26" customFormat="1" ht="20.25" customHeight="1">
      <c r="A675" s="639" t="s">
        <v>806</v>
      </c>
      <c r="B675" s="638" t="s">
        <v>4351</v>
      </c>
      <c r="C675" s="639" t="s">
        <v>371</v>
      </c>
      <c r="D675" s="640" t="s">
        <v>952</v>
      </c>
      <c r="E675" s="1105" t="s">
        <v>952</v>
      </c>
      <c r="F675" s="639" t="s">
        <v>632</v>
      </c>
      <c r="G675" s="638"/>
      <c r="H675" s="1110">
        <v>2</v>
      </c>
      <c r="I675" s="705">
        <v>67063</v>
      </c>
      <c r="J675" s="643">
        <v>0</v>
      </c>
      <c r="K675" s="578">
        <f t="shared" si="40"/>
        <v>0</v>
      </c>
      <c r="L675" s="579">
        <f t="shared" si="41"/>
        <v>0</v>
      </c>
      <c r="M675" s="580">
        <f t="shared" si="42"/>
        <v>134126</v>
      </c>
      <c r="N675" s="638"/>
      <c r="O675" s="638" t="s">
        <v>1189</v>
      </c>
      <c r="P675" s="639" t="s">
        <v>1273</v>
      </c>
      <c r="Q675" s="639" t="s">
        <v>336</v>
      </c>
      <c r="R675" s="639" t="s">
        <v>73</v>
      </c>
      <c r="S675" s="639" t="s">
        <v>237</v>
      </c>
    </row>
    <row r="676" spans="1:19" s="26" customFormat="1" ht="20.25" customHeight="1">
      <c r="A676" s="639" t="s">
        <v>806</v>
      </c>
      <c r="B676" s="638" t="s">
        <v>4351</v>
      </c>
      <c r="C676" s="639" t="s">
        <v>371</v>
      </c>
      <c r="D676" s="640" t="s">
        <v>952</v>
      </c>
      <c r="E676" s="1105" t="s">
        <v>952</v>
      </c>
      <c r="F676" s="639" t="s">
        <v>634</v>
      </c>
      <c r="G676" s="638"/>
      <c r="H676" s="1110">
        <v>4</v>
      </c>
      <c r="I676" s="705">
        <v>61358</v>
      </c>
      <c r="J676" s="643">
        <v>0</v>
      </c>
      <c r="K676" s="578">
        <f t="shared" si="40"/>
        <v>0</v>
      </c>
      <c r="L676" s="579">
        <f t="shared" si="41"/>
        <v>0</v>
      </c>
      <c r="M676" s="580">
        <f t="shared" si="42"/>
        <v>245432</v>
      </c>
      <c r="N676" s="638"/>
      <c r="O676" s="638"/>
      <c r="P676" s="639" t="s">
        <v>1273</v>
      </c>
      <c r="Q676" s="639" t="s">
        <v>336</v>
      </c>
      <c r="R676" s="639" t="s">
        <v>73</v>
      </c>
      <c r="S676" s="639" t="s">
        <v>237</v>
      </c>
    </row>
    <row r="677" spans="1:19" s="26" customFormat="1" ht="20.25" customHeight="1">
      <c r="A677" s="639" t="s">
        <v>765</v>
      </c>
      <c r="B677" s="638" t="s">
        <v>4352</v>
      </c>
      <c r="C677" s="639" t="s">
        <v>621</v>
      </c>
      <c r="D677" s="640" t="s">
        <v>952</v>
      </c>
      <c r="E677" s="1105" t="s">
        <v>991</v>
      </c>
      <c r="F677" s="639" t="s">
        <v>1083</v>
      </c>
      <c r="G677" s="638"/>
      <c r="H677" s="1110">
        <v>142</v>
      </c>
      <c r="I677" s="705">
        <v>209950</v>
      </c>
      <c r="J677" s="643">
        <v>29.1</v>
      </c>
      <c r="K677" s="578">
        <f t="shared" si="40"/>
        <v>4132.2</v>
      </c>
      <c r="L677" s="579">
        <f t="shared" si="41"/>
        <v>4.1322000000000001</v>
      </c>
      <c r="M677" s="580">
        <f t="shared" si="42"/>
        <v>29812900</v>
      </c>
      <c r="N677" s="638"/>
      <c r="O677" s="638"/>
      <c r="P677" s="639" t="s">
        <v>1361</v>
      </c>
      <c r="Q677" s="639" t="s">
        <v>691</v>
      </c>
      <c r="R677" s="639" t="s">
        <v>60</v>
      </c>
      <c r="S677" s="639"/>
    </row>
    <row r="678" spans="1:19" s="26" customFormat="1" ht="20.25" customHeight="1">
      <c r="A678" s="639" t="s">
        <v>765</v>
      </c>
      <c r="B678" s="638" t="s">
        <v>4352</v>
      </c>
      <c r="C678" s="639" t="s">
        <v>621</v>
      </c>
      <c r="D678" s="640" t="s">
        <v>952</v>
      </c>
      <c r="E678" s="1105" t="s">
        <v>991</v>
      </c>
      <c r="F678" s="639" t="s">
        <v>2192</v>
      </c>
      <c r="G678" s="638"/>
      <c r="H678" s="1110">
        <v>66</v>
      </c>
      <c r="I678" s="705">
        <v>100900</v>
      </c>
      <c r="J678" s="643">
        <v>0</v>
      </c>
      <c r="K678" s="578">
        <f t="shared" si="40"/>
        <v>0</v>
      </c>
      <c r="L678" s="579">
        <f t="shared" si="41"/>
        <v>0</v>
      </c>
      <c r="M678" s="580">
        <f t="shared" si="42"/>
        <v>6659400</v>
      </c>
      <c r="N678" s="638"/>
      <c r="O678" s="638"/>
      <c r="P678" s="639" t="s">
        <v>1361</v>
      </c>
      <c r="Q678" s="639" t="s">
        <v>271</v>
      </c>
      <c r="R678" s="639" t="s">
        <v>73</v>
      </c>
      <c r="S678" s="639"/>
    </row>
    <row r="679" spans="1:19" s="26" customFormat="1" ht="20.25" customHeight="1">
      <c r="A679" s="639" t="s">
        <v>765</v>
      </c>
      <c r="B679" s="638" t="s">
        <v>4352</v>
      </c>
      <c r="C679" s="639" t="s">
        <v>621</v>
      </c>
      <c r="D679" s="640" t="s">
        <v>952</v>
      </c>
      <c r="E679" s="1105" t="s">
        <v>991</v>
      </c>
      <c r="F679" s="639" t="s">
        <v>959</v>
      </c>
      <c r="G679" s="638"/>
      <c r="H679" s="1110">
        <v>80</v>
      </c>
      <c r="I679" s="705">
        <v>174800</v>
      </c>
      <c r="J679" s="643">
        <v>40</v>
      </c>
      <c r="K679" s="578">
        <f t="shared" si="40"/>
        <v>3200</v>
      </c>
      <c r="L679" s="579">
        <f t="shared" si="41"/>
        <v>3.2</v>
      </c>
      <c r="M679" s="580">
        <f t="shared" si="42"/>
        <v>13984000</v>
      </c>
      <c r="N679" s="638"/>
      <c r="O679" s="638"/>
      <c r="P679" s="639" t="s">
        <v>1361</v>
      </c>
      <c r="Q679" s="639" t="s">
        <v>364</v>
      </c>
      <c r="R679" s="639" t="s">
        <v>68</v>
      </c>
      <c r="S679" s="639"/>
    </row>
    <row r="680" spans="1:19" s="26" customFormat="1" ht="20.25" customHeight="1">
      <c r="A680" s="639" t="s">
        <v>10</v>
      </c>
      <c r="B680" s="638" t="s">
        <v>4353</v>
      </c>
      <c r="C680" s="639" t="s">
        <v>1024</v>
      </c>
      <c r="D680" s="640" t="s">
        <v>952</v>
      </c>
      <c r="E680" s="1105" t="s">
        <v>952</v>
      </c>
      <c r="F680" s="639" t="s">
        <v>672</v>
      </c>
      <c r="G680" s="638"/>
      <c r="H680" s="1110">
        <v>1148</v>
      </c>
      <c r="I680" s="705">
        <v>65450</v>
      </c>
      <c r="J680" s="643">
        <v>14</v>
      </c>
      <c r="K680" s="578">
        <f t="shared" si="40"/>
        <v>16072</v>
      </c>
      <c r="L680" s="579">
        <f t="shared" si="41"/>
        <v>16.071999999999999</v>
      </c>
      <c r="M680" s="580">
        <f t="shared" si="42"/>
        <v>75136600</v>
      </c>
      <c r="N680" s="638"/>
      <c r="O680" s="638"/>
      <c r="P680" s="639" t="s">
        <v>1164</v>
      </c>
      <c r="Q680" s="639" t="s">
        <v>270</v>
      </c>
      <c r="R680" s="639" t="s">
        <v>60</v>
      </c>
      <c r="S680" s="639" t="s">
        <v>109</v>
      </c>
    </row>
    <row r="681" spans="1:19" s="26" customFormat="1" ht="20.25" customHeight="1">
      <c r="A681" s="639" t="s">
        <v>10</v>
      </c>
      <c r="B681" s="638" t="s">
        <v>4354</v>
      </c>
      <c r="C681" s="639" t="s">
        <v>1024</v>
      </c>
      <c r="D681" s="640" t="s">
        <v>952</v>
      </c>
      <c r="E681" s="1105" t="s">
        <v>952</v>
      </c>
      <c r="F681" s="639" t="s">
        <v>57</v>
      </c>
      <c r="G681" s="638"/>
      <c r="H681" s="1110">
        <v>1544</v>
      </c>
      <c r="I681" s="705">
        <v>204000</v>
      </c>
      <c r="J681" s="643">
        <v>34.6</v>
      </c>
      <c r="K681" s="578">
        <f t="shared" si="40"/>
        <v>53422.400000000001</v>
      </c>
      <c r="L681" s="579">
        <f t="shared" si="41"/>
        <v>53.422400000000003</v>
      </c>
      <c r="M681" s="580">
        <f t="shared" si="42"/>
        <v>314976000</v>
      </c>
      <c r="N681" s="638"/>
      <c r="O681" s="638"/>
      <c r="P681" s="639" t="s">
        <v>1164</v>
      </c>
      <c r="Q681" s="639" t="s">
        <v>327</v>
      </c>
      <c r="R681" s="639" t="s">
        <v>60</v>
      </c>
      <c r="S681" s="639" t="s">
        <v>109</v>
      </c>
    </row>
    <row r="682" spans="1:19" s="26" customFormat="1" ht="20.25" customHeight="1">
      <c r="A682" s="639" t="s">
        <v>10</v>
      </c>
      <c r="B682" s="638" t="s">
        <v>4355</v>
      </c>
      <c r="C682" s="639" t="s">
        <v>1027</v>
      </c>
      <c r="D682" s="640" t="s">
        <v>952</v>
      </c>
      <c r="E682" s="1105" t="s">
        <v>991</v>
      </c>
      <c r="F682" s="639" t="s">
        <v>541</v>
      </c>
      <c r="G682" s="638"/>
      <c r="H682" s="1110">
        <v>136</v>
      </c>
      <c r="I682" s="705">
        <v>93500</v>
      </c>
      <c r="J682" s="643">
        <v>18.7</v>
      </c>
      <c r="K682" s="578">
        <f t="shared" si="40"/>
        <v>2543.1999999999998</v>
      </c>
      <c r="L682" s="579">
        <f t="shared" si="41"/>
        <v>2.5431999999999997</v>
      </c>
      <c r="M682" s="580">
        <f t="shared" si="42"/>
        <v>12716000</v>
      </c>
      <c r="N682" s="638"/>
      <c r="O682" s="638"/>
      <c r="P682" s="639" t="s">
        <v>1164</v>
      </c>
      <c r="Q682" s="639" t="s">
        <v>341</v>
      </c>
      <c r="R682" s="639" t="s">
        <v>60</v>
      </c>
      <c r="S682" s="639" t="s">
        <v>109</v>
      </c>
    </row>
    <row r="683" spans="1:19" s="26" customFormat="1" ht="20.25" customHeight="1">
      <c r="A683" s="639" t="s">
        <v>10</v>
      </c>
      <c r="B683" s="638" t="s">
        <v>4355</v>
      </c>
      <c r="C683" s="639" t="s">
        <v>1027</v>
      </c>
      <c r="D683" s="640" t="s">
        <v>952</v>
      </c>
      <c r="E683" s="1105" t="s">
        <v>952</v>
      </c>
      <c r="F683" s="639" t="s">
        <v>401</v>
      </c>
      <c r="G683" s="638"/>
      <c r="H683" s="1110">
        <v>317</v>
      </c>
      <c r="I683" s="705">
        <v>56500</v>
      </c>
      <c r="J683" s="643">
        <v>9.4</v>
      </c>
      <c r="K683" s="578">
        <f t="shared" si="40"/>
        <v>2979.8</v>
      </c>
      <c r="L683" s="579">
        <f t="shared" si="41"/>
        <v>2.9798</v>
      </c>
      <c r="M683" s="580">
        <f t="shared" si="42"/>
        <v>17910500</v>
      </c>
      <c r="N683" s="638"/>
      <c r="O683" s="638"/>
      <c r="P683" s="639" t="s">
        <v>1164</v>
      </c>
      <c r="Q683" s="639" t="s">
        <v>344</v>
      </c>
      <c r="R683" s="639" t="s">
        <v>60</v>
      </c>
      <c r="S683" s="639" t="s">
        <v>109</v>
      </c>
    </row>
    <row r="684" spans="1:19" s="26" customFormat="1" ht="20.25" customHeight="1">
      <c r="A684" s="639" t="s">
        <v>436</v>
      </c>
      <c r="B684" s="638" t="s">
        <v>1878</v>
      </c>
      <c r="C684" s="639" t="s">
        <v>371</v>
      </c>
      <c r="D684" s="640" t="s">
        <v>952</v>
      </c>
      <c r="E684" s="1105" t="s">
        <v>952</v>
      </c>
      <c r="F684" s="639" t="s">
        <v>81</v>
      </c>
      <c r="G684" s="638"/>
      <c r="H684" s="1110">
        <v>396</v>
      </c>
      <c r="I684" s="705">
        <v>6000</v>
      </c>
      <c r="J684" s="643">
        <v>0</v>
      </c>
      <c r="K684" s="578">
        <f t="shared" si="40"/>
        <v>0</v>
      </c>
      <c r="L684" s="579">
        <f t="shared" si="41"/>
        <v>0</v>
      </c>
      <c r="M684" s="580">
        <f t="shared" si="42"/>
        <v>2376000</v>
      </c>
      <c r="N684" s="638"/>
      <c r="O684" s="638"/>
      <c r="P684" s="639" t="s">
        <v>483</v>
      </c>
      <c r="Q684" s="639" t="s">
        <v>336</v>
      </c>
      <c r="R684" s="639" t="s">
        <v>73</v>
      </c>
      <c r="S684" s="639" t="s">
        <v>213</v>
      </c>
    </row>
    <row r="685" spans="1:19" s="26" customFormat="1" ht="20.25" customHeight="1">
      <c r="A685" s="639" t="s">
        <v>436</v>
      </c>
      <c r="B685" s="638" t="s">
        <v>1878</v>
      </c>
      <c r="C685" s="639" t="s">
        <v>371</v>
      </c>
      <c r="D685" s="640" t="s">
        <v>952</v>
      </c>
      <c r="E685" s="1105" t="s">
        <v>952</v>
      </c>
      <c r="F685" s="639" t="s">
        <v>373</v>
      </c>
      <c r="G685" s="638"/>
      <c r="H685" s="1110">
        <v>396</v>
      </c>
      <c r="I685" s="705">
        <v>10000</v>
      </c>
      <c r="J685" s="643">
        <v>0</v>
      </c>
      <c r="K685" s="578">
        <f t="shared" si="40"/>
        <v>0</v>
      </c>
      <c r="L685" s="579">
        <f t="shared" si="41"/>
        <v>0</v>
      </c>
      <c r="M685" s="580">
        <f t="shared" si="42"/>
        <v>3960000</v>
      </c>
      <c r="N685" s="638"/>
      <c r="O685" s="638"/>
      <c r="P685" s="639" t="s">
        <v>483</v>
      </c>
      <c r="Q685" s="639" t="s">
        <v>340</v>
      </c>
      <c r="R685" s="639" t="s">
        <v>73</v>
      </c>
      <c r="S685" s="639" t="s">
        <v>213</v>
      </c>
    </row>
    <row r="686" spans="1:19" s="26" customFormat="1" ht="20.25" customHeight="1">
      <c r="A686" s="639" t="s">
        <v>436</v>
      </c>
      <c r="B686" s="638" t="s">
        <v>1878</v>
      </c>
      <c r="C686" s="639" t="s">
        <v>371</v>
      </c>
      <c r="D686" s="640" t="s">
        <v>952</v>
      </c>
      <c r="E686" s="1105" t="s">
        <v>952</v>
      </c>
      <c r="F686" s="639" t="s">
        <v>373</v>
      </c>
      <c r="G686" s="638"/>
      <c r="H686" s="1110">
        <v>396</v>
      </c>
      <c r="I686" s="705">
        <v>10000</v>
      </c>
      <c r="J686" s="643">
        <v>0</v>
      </c>
      <c r="K686" s="578">
        <f t="shared" si="40"/>
        <v>0</v>
      </c>
      <c r="L686" s="579">
        <f t="shared" si="41"/>
        <v>0</v>
      </c>
      <c r="M686" s="580">
        <f t="shared" si="42"/>
        <v>3960000</v>
      </c>
      <c r="N686" s="638"/>
      <c r="O686" s="638"/>
      <c r="P686" s="639" t="s">
        <v>483</v>
      </c>
      <c r="Q686" s="639" t="s">
        <v>340</v>
      </c>
      <c r="R686" s="639" t="s">
        <v>73</v>
      </c>
      <c r="S686" s="639" t="s">
        <v>213</v>
      </c>
    </row>
    <row r="687" spans="1:19" s="26" customFormat="1" ht="20.25" customHeight="1">
      <c r="A687" s="639" t="s">
        <v>436</v>
      </c>
      <c r="B687" s="638" t="s">
        <v>1878</v>
      </c>
      <c r="C687" s="639" t="s">
        <v>371</v>
      </c>
      <c r="D687" s="640" t="s">
        <v>952</v>
      </c>
      <c r="E687" s="1105" t="s">
        <v>952</v>
      </c>
      <c r="F687" s="639" t="s">
        <v>84</v>
      </c>
      <c r="G687" s="638"/>
      <c r="H687" s="1110">
        <v>396</v>
      </c>
      <c r="I687" s="705">
        <v>2400</v>
      </c>
      <c r="J687" s="643">
        <v>0</v>
      </c>
      <c r="K687" s="578">
        <f t="shared" si="40"/>
        <v>0</v>
      </c>
      <c r="L687" s="579">
        <f t="shared" si="41"/>
        <v>0</v>
      </c>
      <c r="M687" s="580">
        <f t="shared" si="42"/>
        <v>950400</v>
      </c>
      <c r="N687" s="638"/>
      <c r="O687" s="638"/>
      <c r="P687" s="639" t="s">
        <v>483</v>
      </c>
      <c r="Q687" s="639" t="s">
        <v>339</v>
      </c>
      <c r="R687" s="639" t="s">
        <v>73</v>
      </c>
      <c r="S687" s="639" t="s">
        <v>213</v>
      </c>
    </row>
    <row r="688" spans="1:19" s="26" customFormat="1" ht="20.25" customHeight="1">
      <c r="A688" s="639" t="s">
        <v>428</v>
      </c>
      <c r="B688" s="638" t="s">
        <v>4356</v>
      </c>
      <c r="C688" s="639" t="s">
        <v>371</v>
      </c>
      <c r="D688" s="640" t="s">
        <v>952</v>
      </c>
      <c r="E688" s="1105" t="s">
        <v>952</v>
      </c>
      <c r="F688" s="639" t="s">
        <v>422</v>
      </c>
      <c r="G688" s="638"/>
      <c r="H688" s="1110">
        <v>874</v>
      </c>
      <c r="I688" s="705">
        <v>36914</v>
      </c>
      <c r="J688" s="643">
        <v>0</v>
      </c>
      <c r="K688" s="578">
        <f t="shared" si="40"/>
        <v>0</v>
      </c>
      <c r="L688" s="579">
        <f t="shared" si="41"/>
        <v>0</v>
      </c>
      <c r="M688" s="580">
        <f t="shared" si="42"/>
        <v>32262836</v>
      </c>
      <c r="N688" s="638"/>
      <c r="O688" s="638"/>
      <c r="P688" s="639" t="s">
        <v>483</v>
      </c>
      <c r="Q688" s="639" t="s">
        <v>271</v>
      </c>
      <c r="R688" s="639" t="s">
        <v>73</v>
      </c>
      <c r="S688" s="639" t="s">
        <v>40</v>
      </c>
    </row>
    <row r="689" spans="1:19" s="26" customFormat="1" ht="20.25" customHeight="1">
      <c r="A689" s="639" t="s">
        <v>428</v>
      </c>
      <c r="B689" s="638" t="s">
        <v>4356</v>
      </c>
      <c r="C689" s="639" t="s">
        <v>371</v>
      </c>
      <c r="D689" s="640" t="s">
        <v>952</v>
      </c>
      <c r="E689" s="1105" t="s">
        <v>952</v>
      </c>
      <c r="F689" s="639" t="s">
        <v>430</v>
      </c>
      <c r="G689" s="638"/>
      <c r="H689" s="1110">
        <v>874</v>
      </c>
      <c r="I689" s="705">
        <v>48771</v>
      </c>
      <c r="J689" s="643">
        <v>0</v>
      </c>
      <c r="K689" s="578">
        <f t="shared" si="40"/>
        <v>0</v>
      </c>
      <c r="L689" s="579">
        <f t="shared" si="41"/>
        <v>0</v>
      </c>
      <c r="M689" s="580">
        <f t="shared" si="42"/>
        <v>42625854</v>
      </c>
      <c r="N689" s="638"/>
      <c r="O689" s="638"/>
      <c r="P689" s="639" t="s">
        <v>483</v>
      </c>
      <c r="Q689" s="639" t="s">
        <v>272</v>
      </c>
      <c r="R689" s="639" t="s">
        <v>73</v>
      </c>
      <c r="S689" s="639" t="s">
        <v>40</v>
      </c>
    </row>
    <row r="690" spans="1:19" s="26" customFormat="1" ht="20.25" customHeight="1">
      <c r="A690" s="639" t="s">
        <v>428</v>
      </c>
      <c r="B690" s="638" t="s">
        <v>4356</v>
      </c>
      <c r="C690" s="639" t="s">
        <v>371</v>
      </c>
      <c r="D690" s="640" t="s">
        <v>952</v>
      </c>
      <c r="E690" s="1105" t="s">
        <v>952</v>
      </c>
      <c r="F690" s="639" t="s">
        <v>83</v>
      </c>
      <c r="G690" s="638"/>
      <c r="H690" s="1110">
        <v>774</v>
      </c>
      <c r="I690" s="705">
        <v>12000</v>
      </c>
      <c r="J690" s="643">
        <v>0</v>
      </c>
      <c r="K690" s="578">
        <f t="shared" si="40"/>
        <v>0</v>
      </c>
      <c r="L690" s="579">
        <f t="shared" si="41"/>
        <v>0</v>
      </c>
      <c r="M690" s="580">
        <f t="shared" si="42"/>
        <v>9288000</v>
      </c>
      <c r="N690" s="638"/>
      <c r="O690" s="638"/>
      <c r="P690" s="639" t="s">
        <v>483</v>
      </c>
      <c r="Q690" s="639" t="s">
        <v>336</v>
      </c>
      <c r="R690" s="639" t="s">
        <v>73</v>
      </c>
      <c r="S690" s="639" t="s">
        <v>40</v>
      </c>
    </row>
    <row r="691" spans="1:19" s="26" customFormat="1" ht="20.25" customHeight="1">
      <c r="A691" s="639" t="s">
        <v>428</v>
      </c>
      <c r="B691" s="638" t="s">
        <v>4356</v>
      </c>
      <c r="C691" s="639" t="s">
        <v>371</v>
      </c>
      <c r="D691" s="640" t="s">
        <v>952</v>
      </c>
      <c r="E691" s="1105" t="s">
        <v>952</v>
      </c>
      <c r="F691" s="639" t="s">
        <v>405</v>
      </c>
      <c r="G691" s="638"/>
      <c r="H691" s="1110">
        <v>405</v>
      </c>
      <c r="I691" s="705">
        <v>57200</v>
      </c>
      <c r="J691" s="643">
        <v>0</v>
      </c>
      <c r="K691" s="578">
        <f t="shared" si="40"/>
        <v>0</v>
      </c>
      <c r="L691" s="579">
        <f t="shared" si="41"/>
        <v>0</v>
      </c>
      <c r="M691" s="580">
        <f t="shared" si="42"/>
        <v>23166000</v>
      </c>
      <c r="N691" s="638"/>
      <c r="O691" s="638"/>
      <c r="P691" s="639" t="s">
        <v>483</v>
      </c>
      <c r="Q691" s="639" t="s">
        <v>278</v>
      </c>
      <c r="R691" s="639" t="s">
        <v>73</v>
      </c>
      <c r="S691" s="639" t="s">
        <v>40</v>
      </c>
    </row>
    <row r="692" spans="1:19" s="26" customFormat="1" ht="20.25" customHeight="1">
      <c r="A692" s="639" t="s">
        <v>428</v>
      </c>
      <c r="B692" s="638" t="s">
        <v>4356</v>
      </c>
      <c r="C692" s="639" t="s">
        <v>371</v>
      </c>
      <c r="D692" s="640" t="s">
        <v>952</v>
      </c>
      <c r="E692" s="1105" t="s">
        <v>952</v>
      </c>
      <c r="F692" s="639" t="s">
        <v>390</v>
      </c>
      <c r="G692" s="638"/>
      <c r="H692" s="1110">
        <v>472</v>
      </c>
      <c r="I692" s="705">
        <v>6243</v>
      </c>
      <c r="J692" s="643">
        <v>0</v>
      </c>
      <c r="K692" s="578">
        <f t="shared" si="40"/>
        <v>0</v>
      </c>
      <c r="L692" s="579">
        <f t="shared" si="41"/>
        <v>0</v>
      </c>
      <c r="M692" s="580">
        <f t="shared" si="42"/>
        <v>2946696</v>
      </c>
      <c r="N692" s="638"/>
      <c r="O692" s="638"/>
      <c r="P692" s="639" t="s">
        <v>483</v>
      </c>
      <c r="Q692" s="639" t="s">
        <v>336</v>
      </c>
      <c r="R692" s="639" t="s">
        <v>73</v>
      </c>
      <c r="S692" s="639" t="s">
        <v>40</v>
      </c>
    </row>
    <row r="693" spans="1:19" s="26" customFormat="1" ht="20.25" customHeight="1">
      <c r="A693" s="639" t="s">
        <v>428</v>
      </c>
      <c r="B693" s="638" t="s">
        <v>4356</v>
      </c>
      <c r="C693" s="639" t="s">
        <v>371</v>
      </c>
      <c r="D693" s="640" t="s">
        <v>952</v>
      </c>
      <c r="E693" s="1105" t="s">
        <v>952</v>
      </c>
      <c r="F693" s="639" t="s">
        <v>386</v>
      </c>
      <c r="G693" s="638"/>
      <c r="H693" s="1110">
        <v>472</v>
      </c>
      <c r="I693" s="705">
        <v>1081</v>
      </c>
      <c r="J693" s="643">
        <v>0</v>
      </c>
      <c r="K693" s="578">
        <f t="shared" si="40"/>
        <v>0</v>
      </c>
      <c r="L693" s="579">
        <f t="shared" si="41"/>
        <v>0</v>
      </c>
      <c r="M693" s="580">
        <f t="shared" si="42"/>
        <v>510232</v>
      </c>
      <c r="N693" s="638"/>
      <c r="O693" s="638"/>
      <c r="P693" s="639" t="s">
        <v>483</v>
      </c>
      <c r="Q693" s="639" t="s">
        <v>336</v>
      </c>
      <c r="R693" s="639" t="s">
        <v>73</v>
      </c>
      <c r="S693" s="639" t="s">
        <v>40</v>
      </c>
    </row>
    <row r="694" spans="1:19" s="26" customFormat="1" ht="20.25" customHeight="1">
      <c r="A694" s="639" t="s">
        <v>428</v>
      </c>
      <c r="B694" s="638" t="s">
        <v>4356</v>
      </c>
      <c r="C694" s="639" t="s">
        <v>371</v>
      </c>
      <c r="D694" s="640" t="s">
        <v>952</v>
      </c>
      <c r="E694" s="1105" t="s">
        <v>952</v>
      </c>
      <c r="F694" s="639" t="s">
        <v>389</v>
      </c>
      <c r="G694" s="638"/>
      <c r="H694" s="1110">
        <v>472</v>
      </c>
      <c r="I694" s="705">
        <v>9879</v>
      </c>
      <c r="J694" s="643">
        <v>0</v>
      </c>
      <c r="K694" s="578">
        <f t="shared" si="40"/>
        <v>0</v>
      </c>
      <c r="L694" s="579">
        <f t="shared" si="41"/>
        <v>0</v>
      </c>
      <c r="M694" s="580">
        <f t="shared" si="42"/>
        <v>4662888</v>
      </c>
      <c r="N694" s="638"/>
      <c r="O694" s="638"/>
      <c r="P694" s="639" t="s">
        <v>483</v>
      </c>
      <c r="Q694" s="639" t="s">
        <v>336</v>
      </c>
      <c r="R694" s="639" t="s">
        <v>73</v>
      </c>
      <c r="S694" s="639" t="s">
        <v>40</v>
      </c>
    </row>
    <row r="695" spans="1:19" s="26" customFormat="1" ht="20.25" customHeight="1">
      <c r="A695" s="639" t="s">
        <v>428</v>
      </c>
      <c r="B695" s="638" t="s">
        <v>4356</v>
      </c>
      <c r="C695" s="639" t="s">
        <v>371</v>
      </c>
      <c r="D695" s="640" t="s">
        <v>952</v>
      </c>
      <c r="E695" s="1105" t="s">
        <v>952</v>
      </c>
      <c r="F695" s="639" t="s">
        <v>386</v>
      </c>
      <c r="G695" s="638"/>
      <c r="H695" s="1110">
        <v>472</v>
      </c>
      <c r="I695" s="705">
        <v>1129</v>
      </c>
      <c r="J695" s="643">
        <v>0</v>
      </c>
      <c r="K695" s="578">
        <f t="shared" ref="K695:K758" si="43">IFERROR(J695*H695,"0")</f>
        <v>0</v>
      </c>
      <c r="L695" s="579">
        <f t="shared" ref="L695:L758" si="44">IFERROR(K695/1000,"0")</f>
        <v>0</v>
      </c>
      <c r="M695" s="580">
        <f t="shared" ref="M695:M758" si="45">I695*H695</f>
        <v>532888</v>
      </c>
      <c r="N695" s="638"/>
      <c r="O695" s="638"/>
      <c r="P695" s="639" t="s">
        <v>483</v>
      </c>
      <c r="Q695" s="639" t="s">
        <v>336</v>
      </c>
      <c r="R695" s="639" t="s">
        <v>73</v>
      </c>
      <c r="S695" s="639" t="s">
        <v>40</v>
      </c>
    </row>
    <row r="696" spans="1:19" s="26" customFormat="1" ht="20.25" customHeight="1">
      <c r="A696" s="639" t="s">
        <v>428</v>
      </c>
      <c r="B696" s="638" t="s">
        <v>4356</v>
      </c>
      <c r="C696" s="639" t="s">
        <v>371</v>
      </c>
      <c r="D696" s="640" t="s">
        <v>952</v>
      </c>
      <c r="E696" s="1105" t="s">
        <v>952</v>
      </c>
      <c r="F696" s="639" t="s">
        <v>348</v>
      </c>
      <c r="G696" s="638"/>
      <c r="H696" s="1110">
        <v>472</v>
      </c>
      <c r="I696" s="705">
        <v>5137</v>
      </c>
      <c r="J696" s="643">
        <v>0</v>
      </c>
      <c r="K696" s="578">
        <f t="shared" si="43"/>
        <v>0</v>
      </c>
      <c r="L696" s="579">
        <f t="shared" si="44"/>
        <v>0</v>
      </c>
      <c r="M696" s="580">
        <f t="shared" si="45"/>
        <v>2424664</v>
      </c>
      <c r="N696" s="638"/>
      <c r="O696" s="638"/>
      <c r="P696" s="639" t="s">
        <v>483</v>
      </c>
      <c r="Q696" s="639" t="s">
        <v>336</v>
      </c>
      <c r="R696" s="639" t="s">
        <v>73</v>
      </c>
      <c r="S696" s="639" t="s">
        <v>40</v>
      </c>
    </row>
    <row r="697" spans="1:19" s="26" customFormat="1" ht="20.25" customHeight="1">
      <c r="A697" s="639" t="s">
        <v>235</v>
      </c>
      <c r="B697" s="638" t="s">
        <v>4357</v>
      </c>
      <c r="C697" s="639" t="s">
        <v>371</v>
      </c>
      <c r="D697" s="640" t="s">
        <v>952</v>
      </c>
      <c r="E697" s="1105" t="s">
        <v>952</v>
      </c>
      <c r="F697" s="639" t="s">
        <v>373</v>
      </c>
      <c r="G697" s="638"/>
      <c r="H697" s="1110">
        <v>775</v>
      </c>
      <c r="I697" s="705">
        <v>15649</v>
      </c>
      <c r="J697" s="643">
        <v>0</v>
      </c>
      <c r="K697" s="578">
        <f t="shared" si="43"/>
        <v>0</v>
      </c>
      <c r="L697" s="579">
        <f t="shared" si="44"/>
        <v>0</v>
      </c>
      <c r="M697" s="580">
        <f t="shared" si="45"/>
        <v>12127975</v>
      </c>
      <c r="N697" s="638"/>
      <c r="O697" s="638"/>
      <c r="P697" s="639" t="s">
        <v>483</v>
      </c>
      <c r="Q697" s="639" t="s">
        <v>340</v>
      </c>
      <c r="R697" s="639" t="s">
        <v>73</v>
      </c>
      <c r="S697" s="639" t="s">
        <v>213</v>
      </c>
    </row>
    <row r="698" spans="1:19" s="26" customFormat="1" ht="20.25" customHeight="1">
      <c r="A698" s="639" t="s">
        <v>436</v>
      </c>
      <c r="B698" s="638" t="s">
        <v>4279</v>
      </c>
      <c r="C698" s="639" t="s">
        <v>371</v>
      </c>
      <c r="D698" s="640" t="s">
        <v>952</v>
      </c>
      <c r="E698" s="1105" t="s">
        <v>952</v>
      </c>
      <c r="F698" s="639" t="s">
        <v>342</v>
      </c>
      <c r="G698" s="638"/>
      <c r="H698" s="1110">
        <v>320</v>
      </c>
      <c r="I698" s="705">
        <v>145559</v>
      </c>
      <c r="J698" s="643">
        <v>27</v>
      </c>
      <c r="K698" s="578">
        <f t="shared" si="43"/>
        <v>8640</v>
      </c>
      <c r="L698" s="579">
        <f t="shared" si="44"/>
        <v>8.64</v>
      </c>
      <c r="M698" s="580">
        <f t="shared" si="45"/>
        <v>46578880</v>
      </c>
      <c r="N698" s="638"/>
      <c r="O698" s="638"/>
      <c r="P698" s="639" t="s">
        <v>483</v>
      </c>
      <c r="Q698" s="639" t="s">
        <v>343</v>
      </c>
      <c r="R698" s="639" t="s">
        <v>60</v>
      </c>
      <c r="S698" s="639" t="s">
        <v>213</v>
      </c>
    </row>
    <row r="699" spans="1:19" s="26" customFormat="1" ht="20.25" customHeight="1">
      <c r="A699" s="639" t="s">
        <v>436</v>
      </c>
      <c r="B699" s="638" t="s">
        <v>4279</v>
      </c>
      <c r="C699" s="639" t="s">
        <v>371</v>
      </c>
      <c r="D699" s="640" t="s">
        <v>952</v>
      </c>
      <c r="E699" s="1105" t="s">
        <v>952</v>
      </c>
      <c r="F699" s="639" t="s">
        <v>688</v>
      </c>
      <c r="G699" s="638"/>
      <c r="H699" s="1110">
        <v>532</v>
      </c>
      <c r="I699" s="705">
        <v>110891</v>
      </c>
      <c r="J699" s="643">
        <v>31.9</v>
      </c>
      <c r="K699" s="578">
        <f t="shared" si="43"/>
        <v>16970.8</v>
      </c>
      <c r="L699" s="579">
        <f t="shared" si="44"/>
        <v>16.970800000000001</v>
      </c>
      <c r="M699" s="580">
        <f t="shared" si="45"/>
        <v>58994012</v>
      </c>
      <c r="N699" s="638"/>
      <c r="O699" s="638"/>
      <c r="P699" s="639" t="s">
        <v>483</v>
      </c>
      <c r="Q699" s="639" t="s">
        <v>370</v>
      </c>
      <c r="R699" s="639" t="s">
        <v>60</v>
      </c>
      <c r="S699" s="639" t="s">
        <v>213</v>
      </c>
    </row>
    <row r="700" spans="1:19" s="26" customFormat="1" ht="20.25" customHeight="1">
      <c r="A700" s="639" t="s">
        <v>436</v>
      </c>
      <c r="B700" s="638" t="s">
        <v>4358</v>
      </c>
      <c r="C700" s="639" t="s">
        <v>371</v>
      </c>
      <c r="D700" s="640" t="s">
        <v>952</v>
      </c>
      <c r="E700" s="1105" t="s">
        <v>952</v>
      </c>
      <c r="F700" s="639" t="s">
        <v>688</v>
      </c>
      <c r="G700" s="638"/>
      <c r="H700" s="1110">
        <v>678</v>
      </c>
      <c r="I700" s="705">
        <v>110891</v>
      </c>
      <c r="J700" s="643">
        <v>31.9</v>
      </c>
      <c r="K700" s="578">
        <f t="shared" si="43"/>
        <v>21628.2</v>
      </c>
      <c r="L700" s="579">
        <f t="shared" si="44"/>
        <v>21.6282</v>
      </c>
      <c r="M700" s="580">
        <f t="shared" si="45"/>
        <v>75184098</v>
      </c>
      <c r="N700" s="638"/>
      <c r="O700" s="638"/>
      <c r="P700" s="639" t="s">
        <v>483</v>
      </c>
      <c r="Q700" s="639" t="s">
        <v>370</v>
      </c>
      <c r="R700" s="639" t="s">
        <v>60</v>
      </c>
      <c r="S700" s="639" t="s">
        <v>213</v>
      </c>
    </row>
    <row r="701" spans="1:19" s="26" customFormat="1" ht="20.25" customHeight="1">
      <c r="A701" s="639" t="s">
        <v>436</v>
      </c>
      <c r="B701" s="638" t="s">
        <v>4358</v>
      </c>
      <c r="C701" s="639" t="s">
        <v>371</v>
      </c>
      <c r="D701" s="640" t="s">
        <v>952</v>
      </c>
      <c r="E701" s="1105" t="s">
        <v>952</v>
      </c>
      <c r="F701" s="639" t="s">
        <v>164</v>
      </c>
      <c r="G701" s="638"/>
      <c r="H701" s="1110">
        <v>732</v>
      </c>
      <c r="I701" s="705">
        <v>17000</v>
      </c>
      <c r="J701" s="643">
        <v>0</v>
      </c>
      <c r="K701" s="578">
        <f t="shared" si="43"/>
        <v>0</v>
      </c>
      <c r="L701" s="579">
        <f t="shared" si="44"/>
        <v>0</v>
      </c>
      <c r="M701" s="580">
        <f t="shared" si="45"/>
        <v>12444000</v>
      </c>
      <c r="N701" s="638"/>
      <c r="O701" s="638"/>
      <c r="P701" s="639" t="s">
        <v>483</v>
      </c>
      <c r="Q701" s="639" t="s">
        <v>360</v>
      </c>
      <c r="R701" s="639" t="s">
        <v>73</v>
      </c>
      <c r="S701" s="639" t="s">
        <v>213</v>
      </c>
    </row>
    <row r="702" spans="1:19" s="26" customFormat="1" ht="20.25" customHeight="1">
      <c r="A702" s="639" t="s">
        <v>436</v>
      </c>
      <c r="B702" s="638" t="s">
        <v>4358</v>
      </c>
      <c r="C702" s="639" t="s">
        <v>371</v>
      </c>
      <c r="D702" s="640" t="s">
        <v>952</v>
      </c>
      <c r="E702" s="1105" t="s">
        <v>952</v>
      </c>
      <c r="F702" s="639" t="s">
        <v>82</v>
      </c>
      <c r="G702" s="638"/>
      <c r="H702" s="1110">
        <v>732</v>
      </c>
      <c r="I702" s="705">
        <v>12607</v>
      </c>
      <c r="J702" s="643">
        <v>0</v>
      </c>
      <c r="K702" s="578">
        <f t="shared" si="43"/>
        <v>0</v>
      </c>
      <c r="L702" s="579">
        <f t="shared" si="44"/>
        <v>0</v>
      </c>
      <c r="M702" s="580">
        <f t="shared" si="45"/>
        <v>9228324</v>
      </c>
      <c r="N702" s="638"/>
      <c r="O702" s="638"/>
      <c r="P702" s="639" t="s">
        <v>483</v>
      </c>
      <c r="Q702" s="639" t="s">
        <v>336</v>
      </c>
      <c r="R702" s="639" t="s">
        <v>73</v>
      </c>
      <c r="S702" s="639" t="s">
        <v>213</v>
      </c>
    </row>
    <row r="703" spans="1:19" s="26" customFormat="1" ht="20.25" customHeight="1">
      <c r="A703" s="639" t="s">
        <v>436</v>
      </c>
      <c r="B703" s="638" t="s">
        <v>4358</v>
      </c>
      <c r="C703" s="639" t="s">
        <v>371</v>
      </c>
      <c r="D703" s="640" t="s">
        <v>952</v>
      </c>
      <c r="E703" s="1105" t="s">
        <v>952</v>
      </c>
      <c r="F703" s="639" t="s">
        <v>1115</v>
      </c>
      <c r="G703" s="638"/>
      <c r="H703" s="1110">
        <v>732</v>
      </c>
      <c r="I703" s="705">
        <v>7630</v>
      </c>
      <c r="J703" s="643">
        <v>0</v>
      </c>
      <c r="K703" s="578">
        <f t="shared" si="43"/>
        <v>0</v>
      </c>
      <c r="L703" s="579">
        <f t="shared" si="44"/>
        <v>0</v>
      </c>
      <c r="M703" s="580">
        <f t="shared" si="45"/>
        <v>5585160</v>
      </c>
      <c r="N703" s="638"/>
      <c r="O703" s="638"/>
      <c r="P703" s="639" t="s">
        <v>483</v>
      </c>
      <c r="Q703" s="639" t="s">
        <v>336</v>
      </c>
      <c r="R703" s="639" t="s">
        <v>73</v>
      </c>
      <c r="S703" s="639" t="s">
        <v>213</v>
      </c>
    </row>
    <row r="704" spans="1:19" s="26" customFormat="1" ht="20.25" customHeight="1">
      <c r="A704" s="639" t="s">
        <v>436</v>
      </c>
      <c r="B704" s="638" t="s">
        <v>4358</v>
      </c>
      <c r="C704" s="639" t="s">
        <v>371</v>
      </c>
      <c r="D704" s="640" t="s">
        <v>952</v>
      </c>
      <c r="E704" s="1105" t="s">
        <v>952</v>
      </c>
      <c r="F704" s="639" t="s">
        <v>275</v>
      </c>
      <c r="G704" s="638"/>
      <c r="H704" s="1110">
        <v>732</v>
      </c>
      <c r="I704" s="705">
        <v>67412</v>
      </c>
      <c r="J704" s="643">
        <v>0</v>
      </c>
      <c r="K704" s="578">
        <f t="shared" si="43"/>
        <v>0</v>
      </c>
      <c r="L704" s="579">
        <f t="shared" si="44"/>
        <v>0</v>
      </c>
      <c r="M704" s="580">
        <f t="shared" si="45"/>
        <v>49345584</v>
      </c>
      <c r="N704" s="638"/>
      <c r="O704" s="638"/>
      <c r="P704" s="639" t="s">
        <v>483</v>
      </c>
      <c r="Q704" s="639" t="s">
        <v>276</v>
      </c>
      <c r="R704" s="639" t="s">
        <v>73</v>
      </c>
      <c r="S704" s="639" t="s">
        <v>213</v>
      </c>
    </row>
    <row r="705" spans="1:19" s="26" customFormat="1" ht="20.25" customHeight="1">
      <c r="A705" s="639" t="s">
        <v>436</v>
      </c>
      <c r="B705" s="638" t="s">
        <v>4358</v>
      </c>
      <c r="C705" s="639" t="s">
        <v>371</v>
      </c>
      <c r="D705" s="640" t="s">
        <v>952</v>
      </c>
      <c r="E705" s="1105" t="s">
        <v>952</v>
      </c>
      <c r="F705" s="639" t="s">
        <v>163</v>
      </c>
      <c r="G705" s="638"/>
      <c r="H705" s="1110">
        <v>1464</v>
      </c>
      <c r="I705" s="705">
        <v>14000</v>
      </c>
      <c r="J705" s="643">
        <v>0</v>
      </c>
      <c r="K705" s="578">
        <f t="shared" si="43"/>
        <v>0</v>
      </c>
      <c r="L705" s="579">
        <f t="shared" si="44"/>
        <v>0</v>
      </c>
      <c r="M705" s="580">
        <f t="shared" si="45"/>
        <v>20496000</v>
      </c>
      <c r="N705" s="638"/>
      <c r="O705" s="638"/>
      <c r="P705" s="639" t="s">
        <v>483</v>
      </c>
      <c r="Q705" s="639" t="s">
        <v>360</v>
      </c>
      <c r="R705" s="639" t="s">
        <v>73</v>
      </c>
      <c r="S705" s="639" t="s">
        <v>213</v>
      </c>
    </row>
    <row r="706" spans="1:19" s="26" customFormat="1" ht="20.25" customHeight="1">
      <c r="A706" s="639" t="s">
        <v>436</v>
      </c>
      <c r="B706" s="638" t="s">
        <v>4358</v>
      </c>
      <c r="C706" s="639" t="s">
        <v>371</v>
      </c>
      <c r="D706" s="640" t="s">
        <v>952</v>
      </c>
      <c r="E706" s="1105" t="s">
        <v>952</v>
      </c>
      <c r="F706" s="639" t="s">
        <v>3529</v>
      </c>
      <c r="G706" s="638"/>
      <c r="H706" s="1110">
        <v>156</v>
      </c>
      <c r="I706" s="705">
        <v>145559</v>
      </c>
      <c r="J706" s="643">
        <v>27</v>
      </c>
      <c r="K706" s="578">
        <f t="shared" si="43"/>
        <v>4212</v>
      </c>
      <c r="L706" s="579">
        <f t="shared" si="44"/>
        <v>4.2119999999999997</v>
      </c>
      <c r="M706" s="580">
        <f t="shared" si="45"/>
        <v>22707204</v>
      </c>
      <c r="N706" s="638"/>
      <c r="O706" s="638"/>
      <c r="P706" s="639" t="s">
        <v>483</v>
      </c>
      <c r="Q706" s="639" t="s">
        <v>343</v>
      </c>
      <c r="R706" s="639" t="s">
        <v>60</v>
      </c>
      <c r="S706" s="639" t="s">
        <v>213</v>
      </c>
    </row>
    <row r="707" spans="1:19" s="26" customFormat="1" ht="20.25" customHeight="1">
      <c r="A707" s="639" t="s">
        <v>436</v>
      </c>
      <c r="B707" s="638" t="s">
        <v>4358</v>
      </c>
      <c r="C707" s="639" t="s">
        <v>371</v>
      </c>
      <c r="D707" s="640" t="s">
        <v>952</v>
      </c>
      <c r="E707" s="1105" t="s">
        <v>952</v>
      </c>
      <c r="F707" s="639" t="s">
        <v>649</v>
      </c>
      <c r="G707" s="638"/>
      <c r="H707" s="1110">
        <v>818</v>
      </c>
      <c r="I707" s="705">
        <v>88000</v>
      </c>
      <c r="J707" s="643">
        <v>14.7</v>
      </c>
      <c r="K707" s="578">
        <f t="shared" si="43"/>
        <v>12024.599999999999</v>
      </c>
      <c r="L707" s="579">
        <f t="shared" si="44"/>
        <v>12.024599999999998</v>
      </c>
      <c r="M707" s="580">
        <f t="shared" si="45"/>
        <v>71984000</v>
      </c>
      <c r="N707" s="638"/>
      <c r="O707" s="638"/>
      <c r="P707" s="639" t="s">
        <v>483</v>
      </c>
      <c r="Q707" s="639" t="s">
        <v>357</v>
      </c>
      <c r="R707" s="639" t="s">
        <v>60</v>
      </c>
      <c r="S707" s="639" t="s">
        <v>213</v>
      </c>
    </row>
    <row r="708" spans="1:19" s="26" customFormat="1" ht="20.25" customHeight="1">
      <c r="A708" s="639" t="s">
        <v>235</v>
      </c>
      <c r="B708" s="638" t="s">
        <v>4164</v>
      </c>
      <c r="C708" s="639" t="s">
        <v>371</v>
      </c>
      <c r="D708" s="640" t="s">
        <v>952</v>
      </c>
      <c r="E708" s="1105" t="s">
        <v>952</v>
      </c>
      <c r="F708" s="639" t="s">
        <v>513</v>
      </c>
      <c r="G708" s="638"/>
      <c r="H708" s="1110">
        <v>71</v>
      </c>
      <c r="I708" s="705">
        <v>59266</v>
      </c>
      <c r="J708" s="643">
        <v>15.6</v>
      </c>
      <c r="K708" s="578">
        <f t="shared" si="43"/>
        <v>1107.5999999999999</v>
      </c>
      <c r="L708" s="579">
        <f t="shared" si="44"/>
        <v>1.1075999999999999</v>
      </c>
      <c r="M708" s="580">
        <f t="shared" si="45"/>
        <v>4207886</v>
      </c>
      <c r="N708" s="638"/>
      <c r="O708" s="638"/>
      <c r="P708" s="639" t="s">
        <v>35</v>
      </c>
      <c r="Q708" s="639" t="s">
        <v>270</v>
      </c>
      <c r="R708" s="639" t="s">
        <v>60</v>
      </c>
      <c r="S708" s="639" t="s">
        <v>213</v>
      </c>
    </row>
    <row r="709" spans="1:19" s="26" customFormat="1" ht="20.25" customHeight="1">
      <c r="A709" s="639" t="s">
        <v>235</v>
      </c>
      <c r="B709" s="638" t="s">
        <v>4164</v>
      </c>
      <c r="C709" s="639" t="s">
        <v>371</v>
      </c>
      <c r="D709" s="640" t="s">
        <v>952</v>
      </c>
      <c r="E709" s="1105" t="s">
        <v>952</v>
      </c>
      <c r="F709" s="639" t="s">
        <v>512</v>
      </c>
      <c r="G709" s="638"/>
      <c r="H709" s="1110">
        <v>127</v>
      </c>
      <c r="I709" s="705">
        <v>45281</v>
      </c>
      <c r="J709" s="643">
        <v>11.8</v>
      </c>
      <c r="K709" s="578">
        <f t="shared" si="43"/>
        <v>1498.6000000000001</v>
      </c>
      <c r="L709" s="579">
        <f t="shared" si="44"/>
        <v>1.4986000000000002</v>
      </c>
      <c r="M709" s="580">
        <f t="shared" si="45"/>
        <v>5750687</v>
      </c>
      <c r="N709" s="638"/>
      <c r="O709" s="638"/>
      <c r="P709" s="639" t="s">
        <v>35</v>
      </c>
      <c r="Q709" s="639" t="s">
        <v>270</v>
      </c>
      <c r="R709" s="639" t="s">
        <v>60</v>
      </c>
      <c r="S709" s="639" t="s">
        <v>213</v>
      </c>
    </row>
    <row r="710" spans="1:19" s="26" customFormat="1" ht="20.25" customHeight="1">
      <c r="A710" s="639" t="s">
        <v>235</v>
      </c>
      <c r="B710" s="638" t="s">
        <v>4164</v>
      </c>
      <c r="C710" s="639" t="s">
        <v>371</v>
      </c>
      <c r="D710" s="640" t="s">
        <v>952</v>
      </c>
      <c r="E710" s="1105" t="s">
        <v>952</v>
      </c>
      <c r="F710" s="639" t="s">
        <v>688</v>
      </c>
      <c r="G710" s="638"/>
      <c r="H710" s="1110">
        <v>340</v>
      </c>
      <c r="I710" s="705">
        <v>110891</v>
      </c>
      <c r="J710" s="643">
        <v>31.9</v>
      </c>
      <c r="K710" s="578">
        <f t="shared" si="43"/>
        <v>10846</v>
      </c>
      <c r="L710" s="579">
        <f t="shared" si="44"/>
        <v>10.846</v>
      </c>
      <c r="M710" s="580">
        <f t="shared" si="45"/>
        <v>37702940</v>
      </c>
      <c r="N710" s="638"/>
      <c r="O710" s="638"/>
      <c r="P710" s="639" t="s">
        <v>35</v>
      </c>
      <c r="Q710" s="639" t="s">
        <v>370</v>
      </c>
      <c r="R710" s="639" t="s">
        <v>60</v>
      </c>
      <c r="S710" s="639" t="s">
        <v>213</v>
      </c>
    </row>
    <row r="711" spans="1:19" s="26" customFormat="1" ht="20.25" customHeight="1">
      <c r="A711" s="639" t="s">
        <v>235</v>
      </c>
      <c r="B711" s="638" t="s">
        <v>4164</v>
      </c>
      <c r="C711" s="639" t="s">
        <v>371</v>
      </c>
      <c r="D711" s="640" t="s">
        <v>952</v>
      </c>
      <c r="E711" s="1105" t="s">
        <v>952</v>
      </c>
      <c r="F711" s="639" t="s">
        <v>160</v>
      </c>
      <c r="G711" s="638"/>
      <c r="H711" s="1110">
        <v>442</v>
      </c>
      <c r="I711" s="705">
        <v>22000</v>
      </c>
      <c r="J711" s="643">
        <v>0</v>
      </c>
      <c r="K711" s="578">
        <f t="shared" si="43"/>
        <v>0</v>
      </c>
      <c r="L711" s="579">
        <f t="shared" si="44"/>
        <v>0</v>
      </c>
      <c r="M711" s="580">
        <f t="shared" si="45"/>
        <v>9724000</v>
      </c>
      <c r="N711" s="638"/>
      <c r="O711" s="638"/>
      <c r="P711" s="639" t="s">
        <v>35</v>
      </c>
      <c r="Q711" s="639" t="s">
        <v>360</v>
      </c>
      <c r="R711" s="639" t="s">
        <v>73</v>
      </c>
      <c r="S711" s="639" t="s">
        <v>213</v>
      </c>
    </row>
    <row r="712" spans="1:19" s="26" customFormat="1" ht="20.25" customHeight="1">
      <c r="A712" s="639" t="s">
        <v>235</v>
      </c>
      <c r="B712" s="638" t="s">
        <v>4164</v>
      </c>
      <c r="C712" s="639" t="s">
        <v>371</v>
      </c>
      <c r="D712" s="640" t="s">
        <v>952</v>
      </c>
      <c r="E712" s="1105" t="s">
        <v>952</v>
      </c>
      <c r="F712" s="639" t="s">
        <v>159</v>
      </c>
      <c r="G712" s="638"/>
      <c r="H712" s="1110">
        <v>442</v>
      </c>
      <c r="I712" s="705">
        <v>14000</v>
      </c>
      <c r="J712" s="643">
        <v>0</v>
      </c>
      <c r="K712" s="578">
        <f t="shared" si="43"/>
        <v>0</v>
      </c>
      <c r="L712" s="579">
        <f t="shared" si="44"/>
        <v>0</v>
      </c>
      <c r="M712" s="580">
        <f t="shared" si="45"/>
        <v>6188000</v>
      </c>
      <c r="N712" s="638"/>
      <c r="O712" s="638"/>
      <c r="P712" s="639" t="s">
        <v>35</v>
      </c>
      <c r="Q712" s="639" t="s">
        <v>360</v>
      </c>
      <c r="R712" s="639" t="s">
        <v>73</v>
      </c>
      <c r="S712" s="639" t="s">
        <v>213</v>
      </c>
    </row>
    <row r="713" spans="1:19" s="26" customFormat="1" ht="20.25" customHeight="1">
      <c r="A713" s="639" t="s">
        <v>235</v>
      </c>
      <c r="B713" s="638" t="s">
        <v>4164</v>
      </c>
      <c r="C713" s="639" t="s">
        <v>371</v>
      </c>
      <c r="D713" s="640" t="s">
        <v>952</v>
      </c>
      <c r="E713" s="1105" t="s">
        <v>952</v>
      </c>
      <c r="F713" s="639" t="s">
        <v>337</v>
      </c>
      <c r="G713" s="638"/>
      <c r="H713" s="1110">
        <v>221</v>
      </c>
      <c r="I713" s="705">
        <v>14365</v>
      </c>
      <c r="J713" s="643">
        <v>0</v>
      </c>
      <c r="K713" s="578">
        <f t="shared" si="43"/>
        <v>0</v>
      </c>
      <c r="L713" s="579">
        <f t="shared" si="44"/>
        <v>0</v>
      </c>
      <c r="M713" s="580">
        <f t="shared" si="45"/>
        <v>3174665</v>
      </c>
      <c r="N713" s="638"/>
      <c r="O713" s="638"/>
      <c r="P713" s="639" t="s">
        <v>35</v>
      </c>
      <c r="Q713" s="639" t="s">
        <v>336</v>
      </c>
      <c r="R713" s="639" t="s">
        <v>73</v>
      </c>
      <c r="S713" s="639" t="s">
        <v>213</v>
      </c>
    </row>
    <row r="714" spans="1:19" s="26" customFormat="1" ht="20.25" customHeight="1">
      <c r="A714" s="639" t="s">
        <v>235</v>
      </c>
      <c r="B714" s="638" t="s">
        <v>4164</v>
      </c>
      <c r="C714" s="639" t="s">
        <v>371</v>
      </c>
      <c r="D714" s="640" t="s">
        <v>952</v>
      </c>
      <c r="E714" s="1105" t="s">
        <v>952</v>
      </c>
      <c r="F714" s="639" t="s">
        <v>421</v>
      </c>
      <c r="G714" s="638"/>
      <c r="H714" s="1110">
        <v>221</v>
      </c>
      <c r="I714" s="705">
        <v>70010</v>
      </c>
      <c r="J714" s="643">
        <v>0</v>
      </c>
      <c r="K714" s="578">
        <f t="shared" si="43"/>
        <v>0</v>
      </c>
      <c r="L714" s="579">
        <f t="shared" si="44"/>
        <v>0</v>
      </c>
      <c r="M714" s="580">
        <f t="shared" si="45"/>
        <v>15472210</v>
      </c>
      <c r="N714" s="638"/>
      <c r="O714" s="638"/>
      <c r="P714" s="639" t="s">
        <v>35</v>
      </c>
      <c r="Q714" s="639" t="s">
        <v>276</v>
      </c>
      <c r="R714" s="639" t="s">
        <v>73</v>
      </c>
      <c r="S714" s="639" t="s">
        <v>213</v>
      </c>
    </row>
    <row r="715" spans="1:19" s="26" customFormat="1" ht="20.25" customHeight="1">
      <c r="A715" s="639" t="s">
        <v>235</v>
      </c>
      <c r="B715" s="638" t="s">
        <v>4164</v>
      </c>
      <c r="C715" s="639" t="s">
        <v>371</v>
      </c>
      <c r="D715" s="640" t="s">
        <v>952</v>
      </c>
      <c r="E715" s="1105" t="s">
        <v>952</v>
      </c>
      <c r="F715" s="639" t="s">
        <v>422</v>
      </c>
      <c r="G715" s="638"/>
      <c r="H715" s="1110">
        <v>442</v>
      </c>
      <c r="I715" s="705">
        <v>29719</v>
      </c>
      <c r="J715" s="643">
        <v>0</v>
      </c>
      <c r="K715" s="578">
        <f t="shared" si="43"/>
        <v>0</v>
      </c>
      <c r="L715" s="579">
        <f t="shared" si="44"/>
        <v>0</v>
      </c>
      <c r="M715" s="580">
        <f t="shared" si="45"/>
        <v>13135798</v>
      </c>
      <c r="N715" s="638"/>
      <c r="O715" s="638"/>
      <c r="P715" s="639" t="s">
        <v>35</v>
      </c>
      <c r="Q715" s="639" t="s">
        <v>271</v>
      </c>
      <c r="R715" s="639" t="s">
        <v>73</v>
      </c>
      <c r="S715" s="639" t="s">
        <v>213</v>
      </c>
    </row>
    <row r="716" spans="1:19" s="26" customFormat="1" ht="20.25" customHeight="1">
      <c r="A716" s="639" t="s">
        <v>235</v>
      </c>
      <c r="B716" s="638" t="s">
        <v>4164</v>
      </c>
      <c r="C716" s="639" t="s">
        <v>371</v>
      </c>
      <c r="D716" s="640" t="s">
        <v>952</v>
      </c>
      <c r="E716" s="1105" t="s">
        <v>952</v>
      </c>
      <c r="F716" s="639" t="s">
        <v>164</v>
      </c>
      <c r="G716" s="638"/>
      <c r="H716" s="1110">
        <v>221</v>
      </c>
      <c r="I716" s="705">
        <v>17000</v>
      </c>
      <c r="J716" s="643">
        <v>0</v>
      </c>
      <c r="K716" s="578">
        <f t="shared" si="43"/>
        <v>0</v>
      </c>
      <c r="L716" s="579">
        <f t="shared" si="44"/>
        <v>0</v>
      </c>
      <c r="M716" s="580">
        <f t="shared" si="45"/>
        <v>3757000</v>
      </c>
      <c r="N716" s="638"/>
      <c r="O716" s="638"/>
      <c r="P716" s="639" t="s">
        <v>35</v>
      </c>
      <c r="Q716" s="639" t="s">
        <v>360</v>
      </c>
      <c r="R716" s="639" t="s">
        <v>73</v>
      </c>
      <c r="S716" s="639" t="s">
        <v>213</v>
      </c>
    </row>
    <row r="717" spans="1:19" s="26" customFormat="1" ht="20.25" customHeight="1">
      <c r="A717" s="639" t="s">
        <v>235</v>
      </c>
      <c r="B717" s="638" t="s">
        <v>4164</v>
      </c>
      <c r="C717" s="639" t="s">
        <v>371</v>
      </c>
      <c r="D717" s="640" t="s">
        <v>952</v>
      </c>
      <c r="E717" s="1105" t="s">
        <v>952</v>
      </c>
      <c r="F717" s="639" t="s">
        <v>437</v>
      </c>
      <c r="G717" s="638"/>
      <c r="H717" s="1110">
        <v>221</v>
      </c>
      <c r="I717" s="705">
        <v>15000</v>
      </c>
      <c r="J717" s="643">
        <v>0</v>
      </c>
      <c r="K717" s="578">
        <f t="shared" si="43"/>
        <v>0</v>
      </c>
      <c r="L717" s="579">
        <f t="shared" si="44"/>
        <v>0</v>
      </c>
      <c r="M717" s="580">
        <f t="shared" si="45"/>
        <v>3315000</v>
      </c>
      <c r="N717" s="638"/>
      <c r="O717" s="638"/>
      <c r="P717" s="639" t="s">
        <v>35</v>
      </c>
      <c r="Q717" s="639" t="s">
        <v>336</v>
      </c>
      <c r="R717" s="639" t="s">
        <v>73</v>
      </c>
      <c r="S717" s="639" t="s">
        <v>213</v>
      </c>
    </row>
    <row r="718" spans="1:19" s="26" customFormat="1" ht="20.25" customHeight="1">
      <c r="A718" s="639" t="s">
        <v>235</v>
      </c>
      <c r="B718" s="638" t="s">
        <v>4164</v>
      </c>
      <c r="C718" s="639" t="s">
        <v>371</v>
      </c>
      <c r="D718" s="640" t="s">
        <v>952</v>
      </c>
      <c r="E718" s="1105" t="s">
        <v>952</v>
      </c>
      <c r="F718" s="639" t="s">
        <v>418</v>
      </c>
      <c r="G718" s="638"/>
      <c r="H718" s="1110">
        <v>221</v>
      </c>
      <c r="I718" s="705">
        <v>18794</v>
      </c>
      <c r="J718" s="643">
        <v>0</v>
      </c>
      <c r="K718" s="578">
        <f t="shared" si="43"/>
        <v>0</v>
      </c>
      <c r="L718" s="579">
        <f t="shared" si="44"/>
        <v>0</v>
      </c>
      <c r="M718" s="580">
        <f t="shared" si="45"/>
        <v>4153474</v>
      </c>
      <c r="N718" s="638"/>
      <c r="O718" s="638"/>
      <c r="P718" s="639" t="s">
        <v>35</v>
      </c>
      <c r="Q718" s="639" t="s">
        <v>360</v>
      </c>
      <c r="R718" s="639" t="s">
        <v>73</v>
      </c>
      <c r="S718" s="639" t="s">
        <v>213</v>
      </c>
    </row>
    <row r="719" spans="1:19" s="26" customFormat="1" ht="20.25" customHeight="1">
      <c r="A719" s="639" t="s">
        <v>235</v>
      </c>
      <c r="B719" s="638" t="s">
        <v>4164</v>
      </c>
      <c r="C719" s="639" t="s">
        <v>371</v>
      </c>
      <c r="D719" s="640" t="s">
        <v>952</v>
      </c>
      <c r="E719" s="1105" t="s">
        <v>952</v>
      </c>
      <c r="F719" s="639" t="s">
        <v>387</v>
      </c>
      <c r="G719" s="638"/>
      <c r="H719" s="1110">
        <v>221</v>
      </c>
      <c r="I719" s="705">
        <v>16831</v>
      </c>
      <c r="J719" s="643">
        <v>0</v>
      </c>
      <c r="K719" s="578">
        <f t="shared" si="43"/>
        <v>0</v>
      </c>
      <c r="L719" s="579">
        <f t="shared" si="44"/>
        <v>0</v>
      </c>
      <c r="M719" s="580">
        <f t="shared" si="45"/>
        <v>3719651</v>
      </c>
      <c r="N719" s="638"/>
      <c r="O719" s="638"/>
      <c r="P719" s="639" t="s">
        <v>35</v>
      </c>
      <c r="Q719" s="639" t="s">
        <v>360</v>
      </c>
      <c r="R719" s="639" t="s">
        <v>73</v>
      </c>
      <c r="S719" s="639" t="s">
        <v>213</v>
      </c>
    </row>
    <row r="720" spans="1:19" s="26" customFormat="1" ht="20.25" customHeight="1">
      <c r="A720" s="639" t="s">
        <v>235</v>
      </c>
      <c r="B720" s="638" t="s">
        <v>4164</v>
      </c>
      <c r="C720" s="639" t="s">
        <v>371</v>
      </c>
      <c r="D720" s="640" t="s">
        <v>952</v>
      </c>
      <c r="E720" s="1105" t="s">
        <v>952</v>
      </c>
      <c r="F720" s="639" t="s">
        <v>82</v>
      </c>
      <c r="G720" s="638"/>
      <c r="H720" s="1110">
        <v>221</v>
      </c>
      <c r="I720" s="705">
        <v>13324</v>
      </c>
      <c r="J720" s="643">
        <v>0</v>
      </c>
      <c r="K720" s="578">
        <f t="shared" si="43"/>
        <v>0</v>
      </c>
      <c r="L720" s="579">
        <f t="shared" si="44"/>
        <v>0</v>
      </c>
      <c r="M720" s="580">
        <f t="shared" si="45"/>
        <v>2944604</v>
      </c>
      <c r="N720" s="638"/>
      <c r="O720" s="638"/>
      <c r="P720" s="639" t="s">
        <v>35</v>
      </c>
      <c r="Q720" s="639" t="s">
        <v>336</v>
      </c>
      <c r="R720" s="639" t="s">
        <v>73</v>
      </c>
      <c r="S720" s="639" t="s">
        <v>213</v>
      </c>
    </row>
    <row r="721" spans="1:19" s="26" customFormat="1" ht="20.25" customHeight="1">
      <c r="A721" s="639" t="s">
        <v>235</v>
      </c>
      <c r="B721" s="638" t="s">
        <v>4164</v>
      </c>
      <c r="C721" s="639" t="s">
        <v>371</v>
      </c>
      <c r="D721" s="640" t="s">
        <v>952</v>
      </c>
      <c r="E721" s="1105" t="s">
        <v>952</v>
      </c>
      <c r="F721" s="639" t="s">
        <v>1115</v>
      </c>
      <c r="G721" s="638"/>
      <c r="H721" s="1110">
        <v>221</v>
      </c>
      <c r="I721" s="705">
        <v>8065</v>
      </c>
      <c r="J721" s="643">
        <v>0</v>
      </c>
      <c r="K721" s="578">
        <f t="shared" si="43"/>
        <v>0</v>
      </c>
      <c r="L721" s="579">
        <f t="shared" si="44"/>
        <v>0</v>
      </c>
      <c r="M721" s="580">
        <f t="shared" si="45"/>
        <v>1782365</v>
      </c>
      <c r="N721" s="638"/>
      <c r="O721" s="638"/>
      <c r="P721" s="639" t="s">
        <v>35</v>
      </c>
      <c r="Q721" s="639" t="s">
        <v>336</v>
      </c>
      <c r="R721" s="639" t="s">
        <v>73</v>
      </c>
      <c r="S721" s="639" t="s">
        <v>213</v>
      </c>
    </row>
    <row r="722" spans="1:19" s="26" customFormat="1" ht="20.25" customHeight="1">
      <c r="A722" s="639" t="s">
        <v>235</v>
      </c>
      <c r="B722" s="638" t="s">
        <v>4164</v>
      </c>
      <c r="C722" s="639" t="s">
        <v>371</v>
      </c>
      <c r="D722" s="640" t="s">
        <v>952</v>
      </c>
      <c r="E722" s="1105" t="s">
        <v>952</v>
      </c>
      <c r="F722" s="639" t="s">
        <v>275</v>
      </c>
      <c r="G722" s="638"/>
      <c r="H722" s="1110">
        <v>221</v>
      </c>
      <c r="I722" s="705">
        <v>71250</v>
      </c>
      <c r="J722" s="643">
        <v>0</v>
      </c>
      <c r="K722" s="578">
        <f t="shared" si="43"/>
        <v>0</v>
      </c>
      <c r="L722" s="579">
        <f t="shared" si="44"/>
        <v>0</v>
      </c>
      <c r="M722" s="580">
        <f t="shared" si="45"/>
        <v>15746250</v>
      </c>
      <c r="N722" s="638"/>
      <c r="O722" s="638"/>
      <c r="P722" s="639" t="s">
        <v>35</v>
      </c>
      <c r="Q722" s="639" t="s">
        <v>276</v>
      </c>
      <c r="R722" s="639" t="s">
        <v>73</v>
      </c>
      <c r="S722" s="639" t="s">
        <v>213</v>
      </c>
    </row>
    <row r="723" spans="1:19" s="26" customFormat="1" ht="20.25" customHeight="1">
      <c r="A723" s="639" t="s">
        <v>235</v>
      </c>
      <c r="B723" s="638" t="s">
        <v>4164</v>
      </c>
      <c r="C723" s="639" t="s">
        <v>371</v>
      </c>
      <c r="D723" s="640" t="s">
        <v>952</v>
      </c>
      <c r="E723" s="1105" t="s">
        <v>952</v>
      </c>
      <c r="F723" s="639" t="s">
        <v>420</v>
      </c>
      <c r="G723" s="638"/>
      <c r="H723" s="1110">
        <v>221</v>
      </c>
      <c r="I723" s="705">
        <v>8000</v>
      </c>
      <c r="J723" s="643">
        <v>0</v>
      </c>
      <c r="K723" s="578">
        <f t="shared" si="43"/>
        <v>0</v>
      </c>
      <c r="L723" s="579">
        <f t="shared" si="44"/>
        <v>0</v>
      </c>
      <c r="M723" s="580">
        <f t="shared" si="45"/>
        <v>1768000</v>
      </c>
      <c r="N723" s="638"/>
      <c r="O723" s="638"/>
      <c r="P723" s="639" t="s">
        <v>35</v>
      </c>
      <c r="Q723" s="639" t="s">
        <v>336</v>
      </c>
      <c r="R723" s="639" t="s">
        <v>73</v>
      </c>
      <c r="S723" s="639" t="s">
        <v>213</v>
      </c>
    </row>
    <row r="724" spans="1:19" s="26" customFormat="1" ht="20.25" customHeight="1">
      <c r="A724" s="639" t="s">
        <v>113</v>
      </c>
      <c r="B724" s="638" t="s">
        <v>4359</v>
      </c>
      <c r="C724" s="639" t="s">
        <v>365</v>
      </c>
      <c r="D724" s="640" t="s">
        <v>952</v>
      </c>
      <c r="E724" s="1105" t="s">
        <v>952</v>
      </c>
      <c r="F724" s="639" t="s">
        <v>367</v>
      </c>
      <c r="G724" s="638"/>
      <c r="H724" s="1110">
        <v>785</v>
      </c>
      <c r="I724" s="705">
        <v>4176</v>
      </c>
      <c r="J724" s="643">
        <v>0</v>
      </c>
      <c r="K724" s="578">
        <f t="shared" si="43"/>
        <v>0</v>
      </c>
      <c r="L724" s="579">
        <f t="shared" si="44"/>
        <v>0</v>
      </c>
      <c r="M724" s="580">
        <f t="shared" si="45"/>
        <v>3278160</v>
      </c>
      <c r="N724" s="638"/>
      <c r="O724" s="638"/>
      <c r="P724" s="639" t="s">
        <v>269</v>
      </c>
      <c r="Q724" s="639" t="s">
        <v>340</v>
      </c>
      <c r="R724" s="639" t="s">
        <v>73</v>
      </c>
      <c r="S724" s="639" t="s">
        <v>152</v>
      </c>
    </row>
    <row r="725" spans="1:19" s="26" customFormat="1" ht="20.25" customHeight="1">
      <c r="A725" s="639" t="s">
        <v>113</v>
      </c>
      <c r="B725" s="638" t="s">
        <v>4359</v>
      </c>
      <c r="C725" s="639" t="s">
        <v>365</v>
      </c>
      <c r="D725" s="640" t="s">
        <v>952</v>
      </c>
      <c r="E725" s="1105" t="s">
        <v>952</v>
      </c>
      <c r="F725" s="639" t="s">
        <v>81</v>
      </c>
      <c r="G725" s="638"/>
      <c r="H725" s="1110">
        <v>785</v>
      </c>
      <c r="I725" s="705">
        <v>4755</v>
      </c>
      <c r="J725" s="643">
        <v>0</v>
      </c>
      <c r="K725" s="578">
        <f t="shared" si="43"/>
        <v>0</v>
      </c>
      <c r="L725" s="579">
        <f t="shared" si="44"/>
        <v>0</v>
      </c>
      <c r="M725" s="580">
        <f t="shared" si="45"/>
        <v>3732675</v>
      </c>
      <c r="N725" s="638"/>
      <c r="O725" s="638"/>
      <c r="P725" s="639" t="s">
        <v>269</v>
      </c>
      <c r="Q725" s="639" t="s">
        <v>336</v>
      </c>
      <c r="R725" s="639" t="s">
        <v>73</v>
      </c>
      <c r="S725" s="639" t="s">
        <v>152</v>
      </c>
    </row>
    <row r="726" spans="1:19" s="26" customFormat="1" ht="20.25" customHeight="1">
      <c r="A726" s="639" t="s">
        <v>113</v>
      </c>
      <c r="B726" s="638" t="s">
        <v>4359</v>
      </c>
      <c r="C726" s="639" t="s">
        <v>365</v>
      </c>
      <c r="D726" s="640" t="s">
        <v>952</v>
      </c>
      <c r="E726" s="1105" t="s">
        <v>952</v>
      </c>
      <c r="F726" s="639" t="s">
        <v>84</v>
      </c>
      <c r="G726" s="638"/>
      <c r="H726" s="1110">
        <v>785</v>
      </c>
      <c r="I726" s="705">
        <v>6521</v>
      </c>
      <c r="J726" s="643">
        <v>0</v>
      </c>
      <c r="K726" s="578">
        <f t="shared" si="43"/>
        <v>0</v>
      </c>
      <c r="L726" s="579">
        <f t="shared" si="44"/>
        <v>0</v>
      </c>
      <c r="M726" s="580">
        <f t="shared" si="45"/>
        <v>5118985</v>
      </c>
      <c r="N726" s="638"/>
      <c r="O726" s="638"/>
      <c r="P726" s="639" t="s">
        <v>269</v>
      </c>
      <c r="Q726" s="639" t="s">
        <v>339</v>
      </c>
      <c r="R726" s="639" t="s">
        <v>73</v>
      </c>
      <c r="S726" s="639" t="s">
        <v>152</v>
      </c>
    </row>
    <row r="727" spans="1:19" s="26" customFormat="1" ht="20.25" customHeight="1">
      <c r="A727" s="639" t="s">
        <v>113</v>
      </c>
      <c r="B727" s="638" t="s">
        <v>4360</v>
      </c>
      <c r="C727" s="639" t="s">
        <v>365</v>
      </c>
      <c r="D727" s="640" t="s">
        <v>952</v>
      </c>
      <c r="E727" s="1105" t="s">
        <v>952</v>
      </c>
      <c r="F727" s="639" t="s">
        <v>71</v>
      </c>
      <c r="G727" s="638"/>
      <c r="H727" s="1110">
        <v>1430</v>
      </c>
      <c r="I727" s="705">
        <v>36951</v>
      </c>
      <c r="J727" s="643">
        <v>0</v>
      </c>
      <c r="K727" s="578">
        <f t="shared" si="43"/>
        <v>0</v>
      </c>
      <c r="L727" s="579">
        <f t="shared" si="44"/>
        <v>0</v>
      </c>
      <c r="M727" s="580">
        <f t="shared" si="45"/>
        <v>52839930</v>
      </c>
      <c r="N727" s="638"/>
      <c r="O727" s="638"/>
      <c r="P727" s="639" t="s">
        <v>269</v>
      </c>
      <c r="Q727" s="639" t="s">
        <v>878</v>
      </c>
      <c r="R727" s="639" t="s">
        <v>73</v>
      </c>
      <c r="S727" s="639" t="s">
        <v>152</v>
      </c>
    </row>
    <row r="728" spans="1:19" s="26" customFormat="1" ht="20.25" customHeight="1">
      <c r="A728" s="639" t="s">
        <v>113</v>
      </c>
      <c r="B728" s="638" t="s">
        <v>4360</v>
      </c>
      <c r="C728" s="639" t="s">
        <v>365</v>
      </c>
      <c r="D728" s="640" t="s">
        <v>952</v>
      </c>
      <c r="E728" s="1105" t="s">
        <v>952</v>
      </c>
      <c r="F728" s="639" t="s">
        <v>75</v>
      </c>
      <c r="G728" s="638"/>
      <c r="H728" s="1110">
        <v>715</v>
      </c>
      <c r="I728" s="705">
        <v>38801</v>
      </c>
      <c r="J728" s="643">
        <v>0</v>
      </c>
      <c r="K728" s="578">
        <f t="shared" si="43"/>
        <v>0</v>
      </c>
      <c r="L728" s="579">
        <f t="shared" si="44"/>
        <v>0</v>
      </c>
      <c r="M728" s="580">
        <f t="shared" si="45"/>
        <v>27742715</v>
      </c>
      <c r="N728" s="638"/>
      <c r="O728" s="638"/>
      <c r="P728" s="639" t="s">
        <v>269</v>
      </c>
      <c r="Q728" s="639" t="s">
        <v>272</v>
      </c>
      <c r="R728" s="639" t="s">
        <v>73</v>
      </c>
      <c r="S728" s="639" t="s">
        <v>152</v>
      </c>
    </row>
    <row r="729" spans="1:19" s="26" customFormat="1" ht="20.25" customHeight="1">
      <c r="A729" s="639" t="s">
        <v>113</v>
      </c>
      <c r="B729" s="638" t="s">
        <v>4360</v>
      </c>
      <c r="C729" s="639" t="s">
        <v>365</v>
      </c>
      <c r="D729" s="640" t="s">
        <v>952</v>
      </c>
      <c r="E729" s="1105" t="s">
        <v>952</v>
      </c>
      <c r="F729" s="639" t="s">
        <v>83</v>
      </c>
      <c r="G729" s="638"/>
      <c r="H729" s="1110">
        <v>715</v>
      </c>
      <c r="I729" s="705">
        <v>9112</v>
      </c>
      <c r="J729" s="643">
        <v>0</v>
      </c>
      <c r="K729" s="578">
        <f t="shared" si="43"/>
        <v>0</v>
      </c>
      <c r="L729" s="579">
        <f t="shared" si="44"/>
        <v>0</v>
      </c>
      <c r="M729" s="580">
        <f t="shared" si="45"/>
        <v>6515080</v>
      </c>
      <c r="N729" s="638"/>
      <c r="O729" s="638"/>
      <c r="P729" s="639" t="s">
        <v>269</v>
      </c>
      <c r="Q729" s="639" t="s">
        <v>336</v>
      </c>
      <c r="R729" s="639" t="s">
        <v>73</v>
      </c>
      <c r="S729" s="639" t="s">
        <v>152</v>
      </c>
    </row>
    <row r="730" spans="1:19" s="26" customFormat="1" ht="20.25" customHeight="1">
      <c r="A730" s="639" t="s">
        <v>113</v>
      </c>
      <c r="B730" s="638" t="s">
        <v>4361</v>
      </c>
      <c r="C730" s="639" t="s">
        <v>365</v>
      </c>
      <c r="D730" s="640" t="s">
        <v>952</v>
      </c>
      <c r="E730" s="1105" t="s">
        <v>952</v>
      </c>
      <c r="F730" s="639" t="s">
        <v>277</v>
      </c>
      <c r="G730" s="638"/>
      <c r="H730" s="1110">
        <v>256</v>
      </c>
      <c r="I730" s="705">
        <v>46000</v>
      </c>
      <c r="J730" s="643">
        <v>0</v>
      </c>
      <c r="K730" s="578">
        <f t="shared" si="43"/>
        <v>0</v>
      </c>
      <c r="L730" s="579">
        <f t="shared" si="44"/>
        <v>0</v>
      </c>
      <c r="M730" s="580">
        <f t="shared" si="45"/>
        <v>11776000</v>
      </c>
      <c r="N730" s="638"/>
      <c r="O730" s="638"/>
      <c r="P730" s="639" t="s">
        <v>269</v>
      </c>
      <c r="Q730" s="639" t="s">
        <v>278</v>
      </c>
      <c r="R730" s="639" t="s">
        <v>73</v>
      </c>
      <c r="S730" s="639" t="s">
        <v>152</v>
      </c>
    </row>
    <row r="731" spans="1:19" s="26" customFormat="1" ht="20.25" customHeight="1">
      <c r="A731" s="639" t="s">
        <v>113</v>
      </c>
      <c r="B731" s="638" t="s">
        <v>4361</v>
      </c>
      <c r="C731" s="639" t="s">
        <v>365</v>
      </c>
      <c r="D731" s="640" t="s">
        <v>952</v>
      </c>
      <c r="E731" s="1105" t="s">
        <v>952</v>
      </c>
      <c r="F731" s="639" t="s">
        <v>442</v>
      </c>
      <c r="G731" s="638"/>
      <c r="H731" s="1110">
        <v>715</v>
      </c>
      <c r="I731" s="705">
        <v>679</v>
      </c>
      <c r="J731" s="643">
        <v>0</v>
      </c>
      <c r="K731" s="578">
        <f t="shared" si="43"/>
        <v>0</v>
      </c>
      <c r="L731" s="579">
        <f t="shared" si="44"/>
        <v>0</v>
      </c>
      <c r="M731" s="580">
        <f t="shared" si="45"/>
        <v>485485</v>
      </c>
      <c r="N731" s="638"/>
      <c r="O731" s="638"/>
      <c r="P731" s="639" t="s">
        <v>269</v>
      </c>
      <c r="Q731" s="639" t="s">
        <v>336</v>
      </c>
      <c r="R731" s="639" t="s">
        <v>73</v>
      </c>
      <c r="S731" s="639" t="s">
        <v>152</v>
      </c>
    </row>
    <row r="732" spans="1:19" s="26" customFormat="1" ht="20.25" customHeight="1">
      <c r="A732" s="639" t="s">
        <v>113</v>
      </c>
      <c r="B732" s="638" t="s">
        <v>4360</v>
      </c>
      <c r="C732" s="639" t="s">
        <v>365</v>
      </c>
      <c r="D732" s="640" t="s">
        <v>952</v>
      </c>
      <c r="E732" s="1105" t="s">
        <v>952</v>
      </c>
      <c r="F732" s="639" t="s">
        <v>277</v>
      </c>
      <c r="G732" s="638"/>
      <c r="H732" s="1110">
        <v>257</v>
      </c>
      <c r="I732" s="705">
        <v>46000</v>
      </c>
      <c r="J732" s="643">
        <v>0</v>
      </c>
      <c r="K732" s="578">
        <f t="shared" si="43"/>
        <v>0</v>
      </c>
      <c r="L732" s="579">
        <f t="shared" si="44"/>
        <v>0</v>
      </c>
      <c r="M732" s="580">
        <f t="shared" si="45"/>
        <v>11822000</v>
      </c>
      <c r="N732" s="638"/>
      <c r="O732" s="638"/>
      <c r="P732" s="639" t="s">
        <v>269</v>
      </c>
      <c r="Q732" s="639" t="s">
        <v>278</v>
      </c>
      <c r="R732" s="639" t="s">
        <v>73</v>
      </c>
      <c r="S732" s="639" t="s">
        <v>152</v>
      </c>
    </row>
    <row r="733" spans="1:19" s="26" customFormat="1" ht="20.25" customHeight="1">
      <c r="A733" s="639" t="s">
        <v>770</v>
      </c>
      <c r="B733" s="638" t="s">
        <v>4362</v>
      </c>
      <c r="C733" s="639" t="s">
        <v>515</v>
      </c>
      <c r="D733" s="640" t="s">
        <v>952</v>
      </c>
      <c r="E733" s="1105" t="s">
        <v>952</v>
      </c>
      <c r="F733" s="639" t="s">
        <v>524</v>
      </c>
      <c r="G733" s="638"/>
      <c r="H733" s="1110">
        <v>170</v>
      </c>
      <c r="I733" s="705">
        <v>121242</v>
      </c>
      <c r="J733" s="643">
        <v>42</v>
      </c>
      <c r="K733" s="578">
        <f t="shared" si="43"/>
        <v>7140</v>
      </c>
      <c r="L733" s="579">
        <f t="shared" si="44"/>
        <v>7.14</v>
      </c>
      <c r="M733" s="580">
        <f t="shared" si="45"/>
        <v>20611140</v>
      </c>
      <c r="N733" s="638"/>
      <c r="O733" s="638"/>
      <c r="P733" s="639" t="s">
        <v>761</v>
      </c>
      <c r="Q733" s="639" t="s">
        <v>327</v>
      </c>
      <c r="R733" s="639" t="s">
        <v>68</v>
      </c>
      <c r="S733" s="639" t="s">
        <v>40</v>
      </c>
    </row>
    <row r="734" spans="1:19" s="26" customFormat="1" ht="20.25" customHeight="1">
      <c r="A734" s="639" t="s">
        <v>770</v>
      </c>
      <c r="B734" s="638" t="s">
        <v>4362</v>
      </c>
      <c r="C734" s="639" t="s">
        <v>515</v>
      </c>
      <c r="D734" s="640" t="s">
        <v>952</v>
      </c>
      <c r="E734" s="1105" t="s">
        <v>952</v>
      </c>
      <c r="F734" s="639" t="s">
        <v>67</v>
      </c>
      <c r="G734" s="638"/>
      <c r="H734" s="1110">
        <v>174</v>
      </c>
      <c r="I734" s="705">
        <v>94000</v>
      </c>
      <c r="J734" s="643">
        <v>41</v>
      </c>
      <c r="K734" s="578">
        <f t="shared" si="43"/>
        <v>7134</v>
      </c>
      <c r="L734" s="579">
        <f t="shared" si="44"/>
        <v>7.1340000000000003</v>
      </c>
      <c r="M734" s="580">
        <f t="shared" si="45"/>
        <v>16356000</v>
      </c>
      <c r="N734" s="638"/>
      <c r="O734" s="638"/>
      <c r="P734" s="639" t="s">
        <v>761</v>
      </c>
      <c r="Q734" s="639" t="s">
        <v>403</v>
      </c>
      <c r="R734" s="639" t="s">
        <v>68</v>
      </c>
      <c r="S734" s="639" t="s">
        <v>40</v>
      </c>
    </row>
    <row r="735" spans="1:19" s="26" customFormat="1" ht="20.25" customHeight="1">
      <c r="A735" s="639" t="s">
        <v>770</v>
      </c>
      <c r="B735" s="638" t="s">
        <v>4362</v>
      </c>
      <c r="C735" s="639" t="s">
        <v>515</v>
      </c>
      <c r="D735" s="640" t="s">
        <v>952</v>
      </c>
      <c r="E735" s="1105" t="s">
        <v>952</v>
      </c>
      <c r="F735" s="639" t="s">
        <v>1391</v>
      </c>
      <c r="G735" s="638"/>
      <c r="H735" s="1110">
        <v>134</v>
      </c>
      <c r="I735" s="705">
        <v>44838</v>
      </c>
      <c r="J735" s="643">
        <v>16</v>
      </c>
      <c r="K735" s="578">
        <f t="shared" si="43"/>
        <v>2144</v>
      </c>
      <c r="L735" s="579">
        <f t="shared" si="44"/>
        <v>2.1440000000000001</v>
      </c>
      <c r="M735" s="580">
        <f t="shared" si="45"/>
        <v>6008292</v>
      </c>
      <c r="N735" s="638"/>
      <c r="O735" s="638"/>
      <c r="P735" s="639" t="s">
        <v>761</v>
      </c>
      <c r="Q735" s="639" t="s">
        <v>270</v>
      </c>
      <c r="R735" s="639" t="s">
        <v>68</v>
      </c>
      <c r="S735" s="639" t="s">
        <v>40</v>
      </c>
    </row>
    <row r="736" spans="1:19" s="26" customFormat="1" ht="20.25" customHeight="1">
      <c r="A736" s="639" t="s">
        <v>770</v>
      </c>
      <c r="B736" s="638" t="s">
        <v>4362</v>
      </c>
      <c r="C736" s="639" t="s">
        <v>515</v>
      </c>
      <c r="D736" s="640" t="s">
        <v>952</v>
      </c>
      <c r="E736" s="1105" t="s">
        <v>952</v>
      </c>
      <c r="F736" s="639" t="s">
        <v>1219</v>
      </c>
      <c r="G736" s="638"/>
      <c r="H736" s="1110">
        <v>138</v>
      </c>
      <c r="I736" s="705">
        <v>30714</v>
      </c>
      <c r="J736" s="643">
        <v>14</v>
      </c>
      <c r="K736" s="578">
        <f t="shared" si="43"/>
        <v>1932</v>
      </c>
      <c r="L736" s="579">
        <f t="shared" si="44"/>
        <v>1.9319999999999999</v>
      </c>
      <c r="M736" s="580">
        <f t="shared" si="45"/>
        <v>4238532</v>
      </c>
      <c r="N736" s="638"/>
      <c r="O736" s="638"/>
      <c r="P736" s="639" t="s">
        <v>761</v>
      </c>
      <c r="Q736" s="639" t="s">
        <v>270</v>
      </c>
      <c r="R736" s="639" t="s">
        <v>68</v>
      </c>
      <c r="S736" s="639" t="s">
        <v>40</v>
      </c>
    </row>
    <row r="737" spans="1:19" s="26" customFormat="1" ht="20.25" customHeight="1">
      <c r="A737" s="639" t="s">
        <v>351</v>
      </c>
      <c r="B737" s="638" t="s">
        <v>4363</v>
      </c>
      <c r="C737" s="639" t="s">
        <v>352</v>
      </c>
      <c r="D737" s="640" t="s">
        <v>4344</v>
      </c>
      <c r="E737" s="1105" t="s">
        <v>991</v>
      </c>
      <c r="F737" s="639" t="s">
        <v>77</v>
      </c>
      <c r="G737" s="638"/>
      <c r="H737" s="1110">
        <v>685</v>
      </c>
      <c r="I737" s="705">
        <v>70000</v>
      </c>
      <c r="J737" s="643">
        <v>0</v>
      </c>
      <c r="K737" s="578">
        <f t="shared" si="43"/>
        <v>0</v>
      </c>
      <c r="L737" s="579">
        <f t="shared" si="44"/>
        <v>0</v>
      </c>
      <c r="M737" s="580">
        <f t="shared" si="45"/>
        <v>47950000</v>
      </c>
      <c r="N737" s="638"/>
      <c r="O737" s="638"/>
      <c r="P737" s="639" t="s">
        <v>761</v>
      </c>
      <c r="Q737" s="639" t="s">
        <v>278</v>
      </c>
      <c r="R737" s="639" t="s">
        <v>73</v>
      </c>
      <c r="S737" s="639" t="s">
        <v>152</v>
      </c>
    </row>
    <row r="738" spans="1:19" s="26" customFormat="1" ht="20.25" customHeight="1">
      <c r="A738" s="639" t="s">
        <v>351</v>
      </c>
      <c r="B738" s="638" t="s">
        <v>4165</v>
      </c>
      <c r="C738" s="639" t="s">
        <v>352</v>
      </c>
      <c r="D738" s="640" t="s">
        <v>952</v>
      </c>
      <c r="E738" s="1105" t="s">
        <v>952</v>
      </c>
      <c r="F738" s="639" t="s">
        <v>672</v>
      </c>
      <c r="G738" s="638"/>
      <c r="H738" s="1110">
        <v>99</v>
      </c>
      <c r="I738" s="705">
        <v>38033</v>
      </c>
      <c r="J738" s="643">
        <v>14</v>
      </c>
      <c r="K738" s="578">
        <f t="shared" si="43"/>
        <v>1386</v>
      </c>
      <c r="L738" s="579">
        <f t="shared" si="44"/>
        <v>1.3859999999999999</v>
      </c>
      <c r="M738" s="580">
        <f t="shared" si="45"/>
        <v>3765267</v>
      </c>
      <c r="N738" s="638"/>
      <c r="O738" s="638"/>
      <c r="P738" s="639" t="s">
        <v>761</v>
      </c>
      <c r="Q738" s="639" t="s">
        <v>270</v>
      </c>
      <c r="R738" s="639" t="s">
        <v>60</v>
      </c>
      <c r="S738" s="639" t="s">
        <v>152</v>
      </c>
    </row>
    <row r="739" spans="1:19" s="26" customFormat="1" ht="20.25" customHeight="1">
      <c r="A739" s="639" t="s">
        <v>351</v>
      </c>
      <c r="B739" s="638" t="s">
        <v>4364</v>
      </c>
      <c r="C739" s="639" t="s">
        <v>352</v>
      </c>
      <c r="D739" s="640" t="s">
        <v>4344</v>
      </c>
      <c r="E739" s="1105" t="s">
        <v>935</v>
      </c>
      <c r="F739" s="639" t="s">
        <v>388</v>
      </c>
      <c r="G739" s="638"/>
      <c r="H739" s="1110">
        <v>695</v>
      </c>
      <c r="I739" s="705">
        <v>4746</v>
      </c>
      <c r="J739" s="643">
        <v>0</v>
      </c>
      <c r="K739" s="578">
        <f t="shared" si="43"/>
        <v>0</v>
      </c>
      <c r="L739" s="579">
        <f t="shared" si="44"/>
        <v>0</v>
      </c>
      <c r="M739" s="580">
        <f t="shared" si="45"/>
        <v>3298470</v>
      </c>
      <c r="N739" s="638"/>
      <c r="O739" s="638"/>
      <c r="P739" s="639" t="s">
        <v>761</v>
      </c>
      <c r="Q739" s="639" t="s">
        <v>336</v>
      </c>
      <c r="R739" s="639" t="s">
        <v>73</v>
      </c>
      <c r="S739" s="639" t="s">
        <v>152</v>
      </c>
    </row>
    <row r="740" spans="1:19" s="26" customFormat="1" ht="20.25" customHeight="1">
      <c r="A740" s="639" t="s">
        <v>351</v>
      </c>
      <c r="B740" s="638" t="s">
        <v>4364</v>
      </c>
      <c r="C740" s="639" t="s">
        <v>352</v>
      </c>
      <c r="D740" s="640" t="s">
        <v>4344</v>
      </c>
      <c r="E740" s="1105" t="s">
        <v>935</v>
      </c>
      <c r="F740" s="639" t="s">
        <v>81</v>
      </c>
      <c r="G740" s="638"/>
      <c r="H740" s="1110">
        <v>695</v>
      </c>
      <c r="I740" s="705">
        <v>5166</v>
      </c>
      <c r="J740" s="643">
        <v>0</v>
      </c>
      <c r="K740" s="578">
        <f t="shared" si="43"/>
        <v>0</v>
      </c>
      <c r="L740" s="579">
        <f t="shared" si="44"/>
        <v>0</v>
      </c>
      <c r="M740" s="580">
        <f t="shared" si="45"/>
        <v>3590370</v>
      </c>
      <c r="N740" s="638"/>
      <c r="O740" s="638"/>
      <c r="P740" s="639" t="s">
        <v>761</v>
      </c>
      <c r="Q740" s="639" t="s">
        <v>336</v>
      </c>
      <c r="R740" s="639" t="s">
        <v>73</v>
      </c>
      <c r="S740" s="639" t="s">
        <v>152</v>
      </c>
    </row>
    <row r="741" spans="1:19" s="26" customFormat="1" ht="20.25" customHeight="1">
      <c r="A741" s="639" t="s">
        <v>351</v>
      </c>
      <c r="B741" s="638" t="s">
        <v>4364</v>
      </c>
      <c r="C741" s="639" t="s">
        <v>352</v>
      </c>
      <c r="D741" s="640" t="s">
        <v>4344</v>
      </c>
      <c r="E741" s="1105" t="s">
        <v>935</v>
      </c>
      <c r="F741" s="639" t="s">
        <v>338</v>
      </c>
      <c r="G741" s="638"/>
      <c r="H741" s="1110">
        <v>695</v>
      </c>
      <c r="I741" s="705">
        <v>3173</v>
      </c>
      <c r="J741" s="643">
        <v>0</v>
      </c>
      <c r="K741" s="578">
        <f t="shared" si="43"/>
        <v>0</v>
      </c>
      <c r="L741" s="579">
        <f t="shared" si="44"/>
        <v>0</v>
      </c>
      <c r="M741" s="580">
        <f t="shared" si="45"/>
        <v>2205235</v>
      </c>
      <c r="N741" s="638"/>
      <c r="O741" s="638"/>
      <c r="P741" s="639" t="s">
        <v>761</v>
      </c>
      <c r="Q741" s="639" t="s">
        <v>336</v>
      </c>
      <c r="R741" s="639" t="s">
        <v>73</v>
      </c>
      <c r="S741" s="639" t="s">
        <v>152</v>
      </c>
    </row>
    <row r="742" spans="1:19" s="26" customFormat="1" ht="20.25" customHeight="1">
      <c r="A742" s="639" t="s">
        <v>428</v>
      </c>
      <c r="B742" s="638" t="s">
        <v>4356</v>
      </c>
      <c r="C742" s="639" t="s">
        <v>64</v>
      </c>
      <c r="D742" s="640" t="s">
        <v>952</v>
      </c>
      <c r="E742" s="1105" t="s">
        <v>952</v>
      </c>
      <c r="F742" s="639" t="s">
        <v>665</v>
      </c>
      <c r="G742" s="638"/>
      <c r="H742" s="1110">
        <v>657</v>
      </c>
      <c r="I742" s="705">
        <v>75909</v>
      </c>
      <c r="J742" s="643">
        <v>20</v>
      </c>
      <c r="K742" s="578">
        <f t="shared" si="43"/>
        <v>13140</v>
      </c>
      <c r="L742" s="579">
        <f t="shared" si="44"/>
        <v>13.14</v>
      </c>
      <c r="M742" s="580">
        <f t="shared" si="45"/>
        <v>49872213</v>
      </c>
      <c r="N742" s="638"/>
      <c r="O742" s="638"/>
      <c r="P742" s="639" t="s">
        <v>284</v>
      </c>
      <c r="Q742" s="639" t="s">
        <v>341</v>
      </c>
      <c r="R742" s="639" t="s">
        <v>60</v>
      </c>
      <c r="S742" s="639" t="s">
        <v>40</v>
      </c>
    </row>
    <row r="743" spans="1:19" s="26" customFormat="1" ht="20.25" customHeight="1">
      <c r="A743" s="639" t="s">
        <v>428</v>
      </c>
      <c r="B743" s="638" t="s">
        <v>4356</v>
      </c>
      <c r="C743" s="639" t="s">
        <v>64</v>
      </c>
      <c r="D743" s="640" t="s">
        <v>952</v>
      </c>
      <c r="E743" s="1105" t="s">
        <v>952</v>
      </c>
      <c r="F743" s="639" t="s">
        <v>656</v>
      </c>
      <c r="G743" s="638"/>
      <c r="H743" s="1110">
        <v>208</v>
      </c>
      <c r="I743" s="705">
        <v>69000</v>
      </c>
      <c r="J743" s="643">
        <v>19</v>
      </c>
      <c r="K743" s="578">
        <f t="shared" si="43"/>
        <v>3952</v>
      </c>
      <c r="L743" s="579">
        <f t="shared" si="44"/>
        <v>3.952</v>
      </c>
      <c r="M743" s="580">
        <f t="shared" si="45"/>
        <v>14352000</v>
      </c>
      <c r="N743" s="638"/>
      <c r="O743" s="638"/>
      <c r="P743" s="639" t="s">
        <v>284</v>
      </c>
      <c r="Q743" s="639" t="s">
        <v>537</v>
      </c>
      <c r="R743" s="639" t="s">
        <v>60</v>
      </c>
      <c r="S743" s="639" t="s">
        <v>40</v>
      </c>
    </row>
    <row r="744" spans="1:19" s="26" customFormat="1" ht="20.25" customHeight="1">
      <c r="A744" s="639" t="s">
        <v>398</v>
      </c>
      <c r="B744" s="638" t="s">
        <v>4178</v>
      </c>
      <c r="C744" s="639" t="s">
        <v>64</v>
      </c>
      <c r="D744" s="640" t="s">
        <v>952</v>
      </c>
      <c r="E744" s="1105" t="s">
        <v>952</v>
      </c>
      <c r="F744" s="639" t="s">
        <v>83</v>
      </c>
      <c r="G744" s="638"/>
      <c r="H744" s="1110">
        <v>493</v>
      </c>
      <c r="I744" s="705">
        <v>11505</v>
      </c>
      <c r="J744" s="643">
        <v>0</v>
      </c>
      <c r="K744" s="578">
        <f t="shared" si="43"/>
        <v>0</v>
      </c>
      <c r="L744" s="579">
        <f t="shared" si="44"/>
        <v>0</v>
      </c>
      <c r="M744" s="580">
        <f t="shared" si="45"/>
        <v>5671965</v>
      </c>
      <c r="N744" s="638"/>
      <c r="O744" s="638"/>
      <c r="P744" s="639" t="s">
        <v>284</v>
      </c>
      <c r="Q744" s="639" t="s">
        <v>274</v>
      </c>
      <c r="R744" s="639" t="s">
        <v>73</v>
      </c>
      <c r="S744" s="639" t="s">
        <v>40</v>
      </c>
    </row>
    <row r="745" spans="1:19" s="26" customFormat="1" ht="20.25" customHeight="1">
      <c r="A745" s="639" t="s">
        <v>398</v>
      </c>
      <c r="B745" s="638" t="s">
        <v>4178</v>
      </c>
      <c r="C745" s="639" t="s">
        <v>64</v>
      </c>
      <c r="D745" s="640" t="s">
        <v>952</v>
      </c>
      <c r="E745" s="1105" t="s">
        <v>952</v>
      </c>
      <c r="F745" s="639" t="s">
        <v>350</v>
      </c>
      <c r="G745" s="638"/>
      <c r="H745" s="1110">
        <v>1151</v>
      </c>
      <c r="I745" s="705">
        <v>26100</v>
      </c>
      <c r="J745" s="643">
        <v>0</v>
      </c>
      <c r="K745" s="578">
        <f t="shared" si="43"/>
        <v>0</v>
      </c>
      <c r="L745" s="579">
        <f t="shared" si="44"/>
        <v>0</v>
      </c>
      <c r="M745" s="580">
        <f t="shared" si="45"/>
        <v>30041100</v>
      </c>
      <c r="N745" s="638"/>
      <c r="O745" s="638"/>
      <c r="P745" s="639" t="s">
        <v>284</v>
      </c>
      <c r="Q745" s="639" t="s">
        <v>336</v>
      </c>
      <c r="R745" s="639" t="s">
        <v>73</v>
      </c>
      <c r="S745" s="639" t="s">
        <v>40</v>
      </c>
    </row>
    <row r="746" spans="1:19" s="26" customFormat="1" ht="20.25" customHeight="1">
      <c r="A746" s="639" t="s">
        <v>398</v>
      </c>
      <c r="B746" s="638" t="s">
        <v>4178</v>
      </c>
      <c r="C746" s="639" t="s">
        <v>64</v>
      </c>
      <c r="D746" s="640" t="s">
        <v>952</v>
      </c>
      <c r="E746" s="1105" t="s">
        <v>952</v>
      </c>
      <c r="F746" s="639" t="s">
        <v>391</v>
      </c>
      <c r="G746" s="638"/>
      <c r="H746" s="1110">
        <v>901</v>
      </c>
      <c r="I746" s="705">
        <v>7200</v>
      </c>
      <c r="J746" s="643">
        <v>0</v>
      </c>
      <c r="K746" s="578">
        <f t="shared" si="43"/>
        <v>0</v>
      </c>
      <c r="L746" s="579">
        <f t="shared" si="44"/>
        <v>0</v>
      </c>
      <c r="M746" s="580">
        <f t="shared" si="45"/>
        <v>6487200</v>
      </c>
      <c r="N746" s="638"/>
      <c r="O746" s="638"/>
      <c r="P746" s="639" t="s">
        <v>284</v>
      </c>
      <c r="Q746" s="639" t="s">
        <v>280</v>
      </c>
      <c r="R746" s="639" t="s">
        <v>73</v>
      </c>
      <c r="S746" s="639" t="s">
        <v>40</v>
      </c>
    </row>
    <row r="747" spans="1:19" s="26" customFormat="1" ht="20.25" customHeight="1">
      <c r="A747" s="639" t="s">
        <v>398</v>
      </c>
      <c r="B747" s="638" t="s">
        <v>4178</v>
      </c>
      <c r="C747" s="639" t="s">
        <v>64</v>
      </c>
      <c r="D747" s="640" t="s">
        <v>952</v>
      </c>
      <c r="E747" s="1105" t="s">
        <v>952</v>
      </c>
      <c r="F747" s="639" t="s">
        <v>393</v>
      </c>
      <c r="G747" s="638"/>
      <c r="H747" s="1110">
        <v>901</v>
      </c>
      <c r="I747" s="705">
        <v>7200</v>
      </c>
      <c r="J747" s="643">
        <v>0</v>
      </c>
      <c r="K747" s="578">
        <f t="shared" si="43"/>
        <v>0</v>
      </c>
      <c r="L747" s="579">
        <f t="shared" si="44"/>
        <v>0</v>
      </c>
      <c r="M747" s="580">
        <f t="shared" si="45"/>
        <v>6487200</v>
      </c>
      <c r="N747" s="638"/>
      <c r="O747" s="638"/>
      <c r="P747" s="639" t="s">
        <v>284</v>
      </c>
      <c r="Q747" s="639" t="s">
        <v>280</v>
      </c>
      <c r="R747" s="639" t="s">
        <v>73</v>
      </c>
      <c r="S747" s="639" t="s">
        <v>40</v>
      </c>
    </row>
    <row r="748" spans="1:19" s="26" customFormat="1" ht="20.25" customHeight="1">
      <c r="A748" s="639" t="s">
        <v>398</v>
      </c>
      <c r="B748" s="638" t="s">
        <v>4178</v>
      </c>
      <c r="C748" s="639" t="s">
        <v>64</v>
      </c>
      <c r="D748" s="640" t="s">
        <v>952</v>
      </c>
      <c r="E748" s="1105" t="s">
        <v>952</v>
      </c>
      <c r="F748" s="639" t="s">
        <v>390</v>
      </c>
      <c r="G748" s="638"/>
      <c r="H748" s="1110">
        <v>517</v>
      </c>
      <c r="I748" s="705">
        <v>10241</v>
      </c>
      <c r="J748" s="643">
        <v>0</v>
      </c>
      <c r="K748" s="578">
        <f t="shared" si="43"/>
        <v>0</v>
      </c>
      <c r="L748" s="579">
        <f t="shared" si="44"/>
        <v>0</v>
      </c>
      <c r="M748" s="580">
        <f t="shared" si="45"/>
        <v>5294597</v>
      </c>
      <c r="N748" s="638"/>
      <c r="O748" s="638"/>
      <c r="P748" s="639" t="s">
        <v>284</v>
      </c>
      <c r="Q748" s="639" t="s">
        <v>280</v>
      </c>
      <c r="R748" s="639" t="s">
        <v>73</v>
      </c>
      <c r="S748" s="639" t="s">
        <v>40</v>
      </c>
    </row>
    <row r="749" spans="1:19" s="26" customFormat="1" ht="20.25" customHeight="1">
      <c r="A749" s="639" t="s">
        <v>398</v>
      </c>
      <c r="B749" s="638" t="s">
        <v>4178</v>
      </c>
      <c r="C749" s="639" t="s">
        <v>64</v>
      </c>
      <c r="D749" s="640" t="s">
        <v>952</v>
      </c>
      <c r="E749" s="1105" t="s">
        <v>952</v>
      </c>
      <c r="F749" s="639" t="s">
        <v>656</v>
      </c>
      <c r="G749" s="638"/>
      <c r="H749" s="1110">
        <v>261</v>
      </c>
      <c r="I749" s="705">
        <v>85500</v>
      </c>
      <c r="J749" s="643">
        <v>19</v>
      </c>
      <c r="K749" s="578">
        <f t="shared" si="43"/>
        <v>4959</v>
      </c>
      <c r="L749" s="579">
        <f t="shared" si="44"/>
        <v>4.9589999999999996</v>
      </c>
      <c r="M749" s="580">
        <f t="shared" si="45"/>
        <v>22315500</v>
      </c>
      <c r="N749" s="638"/>
      <c r="O749" s="638"/>
      <c r="P749" s="639" t="s">
        <v>284</v>
      </c>
      <c r="Q749" s="639" t="s">
        <v>537</v>
      </c>
      <c r="R749" s="639" t="s">
        <v>60</v>
      </c>
      <c r="S749" s="639" t="s">
        <v>40</v>
      </c>
    </row>
    <row r="750" spans="1:19" s="26" customFormat="1" ht="20.25" customHeight="1">
      <c r="A750" s="639" t="s">
        <v>398</v>
      </c>
      <c r="B750" s="638" t="s">
        <v>4178</v>
      </c>
      <c r="C750" s="639" t="s">
        <v>64</v>
      </c>
      <c r="D750" s="640" t="s">
        <v>952</v>
      </c>
      <c r="E750" s="1105" t="s">
        <v>952</v>
      </c>
      <c r="F750" s="639" t="s">
        <v>71</v>
      </c>
      <c r="G750" s="638"/>
      <c r="H750" s="1110">
        <v>986</v>
      </c>
      <c r="I750" s="705">
        <v>34454</v>
      </c>
      <c r="J750" s="643">
        <v>0</v>
      </c>
      <c r="K750" s="578">
        <f t="shared" si="43"/>
        <v>0</v>
      </c>
      <c r="L750" s="579">
        <f t="shared" si="44"/>
        <v>0</v>
      </c>
      <c r="M750" s="580">
        <f t="shared" si="45"/>
        <v>33971644</v>
      </c>
      <c r="N750" s="638"/>
      <c r="O750" s="638"/>
      <c r="P750" s="639" t="s">
        <v>284</v>
      </c>
      <c r="Q750" s="639" t="s">
        <v>271</v>
      </c>
      <c r="R750" s="639" t="s">
        <v>73</v>
      </c>
      <c r="S750" s="639" t="s">
        <v>40</v>
      </c>
    </row>
    <row r="751" spans="1:19" s="26" customFormat="1" ht="20.25" customHeight="1">
      <c r="A751" s="639" t="s">
        <v>398</v>
      </c>
      <c r="B751" s="638" t="s">
        <v>4179</v>
      </c>
      <c r="C751" s="639" t="s">
        <v>64</v>
      </c>
      <c r="D751" s="640" t="s">
        <v>4344</v>
      </c>
      <c r="E751" s="1105" t="s">
        <v>991</v>
      </c>
      <c r="F751" s="639" t="s">
        <v>83</v>
      </c>
      <c r="G751" s="638"/>
      <c r="H751" s="1110">
        <v>493</v>
      </c>
      <c r="I751" s="705">
        <v>11505</v>
      </c>
      <c r="J751" s="643">
        <v>0</v>
      </c>
      <c r="K751" s="578">
        <f t="shared" si="43"/>
        <v>0</v>
      </c>
      <c r="L751" s="579">
        <f t="shared" si="44"/>
        <v>0</v>
      </c>
      <c r="M751" s="580">
        <f t="shared" si="45"/>
        <v>5671965</v>
      </c>
      <c r="N751" s="638"/>
      <c r="O751" s="638"/>
      <c r="P751" s="639" t="s">
        <v>284</v>
      </c>
      <c r="Q751" s="639" t="s">
        <v>274</v>
      </c>
      <c r="R751" s="639" t="s">
        <v>73</v>
      </c>
      <c r="S751" s="639" t="s">
        <v>40</v>
      </c>
    </row>
    <row r="752" spans="1:19" s="26" customFormat="1" ht="20.25" customHeight="1">
      <c r="A752" s="639" t="s">
        <v>398</v>
      </c>
      <c r="B752" s="638" t="s">
        <v>4179</v>
      </c>
      <c r="C752" s="639" t="s">
        <v>64</v>
      </c>
      <c r="D752" s="640" t="s">
        <v>4344</v>
      </c>
      <c r="E752" s="1105" t="s">
        <v>991</v>
      </c>
      <c r="F752" s="639" t="s">
        <v>350</v>
      </c>
      <c r="G752" s="638"/>
      <c r="H752" s="1110">
        <v>1151</v>
      </c>
      <c r="I752" s="705">
        <v>26100</v>
      </c>
      <c r="J752" s="643">
        <v>0</v>
      </c>
      <c r="K752" s="578">
        <f t="shared" si="43"/>
        <v>0</v>
      </c>
      <c r="L752" s="579">
        <f t="shared" si="44"/>
        <v>0</v>
      </c>
      <c r="M752" s="580">
        <f t="shared" si="45"/>
        <v>30041100</v>
      </c>
      <c r="N752" s="638"/>
      <c r="O752" s="638"/>
      <c r="P752" s="639" t="s">
        <v>284</v>
      </c>
      <c r="Q752" s="639" t="s">
        <v>336</v>
      </c>
      <c r="R752" s="639" t="s">
        <v>73</v>
      </c>
      <c r="S752" s="639" t="s">
        <v>40</v>
      </c>
    </row>
    <row r="753" spans="1:19" s="26" customFormat="1" ht="20.25" customHeight="1">
      <c r="A753" s="639" t="s">
        <v>398</v>
      </c>
      <c r="B753" s="638" t="s">
        <v>4179</v>
      </c>
      <c r="C753" s="639" t="s">
        <v>64</v>
      </c>
      <c r="D753" s="640" t="s">
        <v>4344</v>
      </c>
      <c r="E753" s="1105" t="s">
        <v>991</v>
      </c>
      <c r="F753" s="639" t="s">
        <v>391</v>
      </c>
      <c r="G753" s="638"/>
      <c r="H753" s="1110">
        <v>901</v>
      </c>
      <c r="I753" s="705">
        <v>7200</v>
      </c>
      <c r="J753" s="643">
        <v>0</v>
      </c>
      <c r="K753" s="578">
        <f t="shared" si="43"/>
        <v>0</v>
      </c>
      <c r="L753" s="579">
        <f t="shared" si="44"/>
        <v>0</v>
      </c>
      <c r="M753" s="580">
        <f t="shared" si="45"/>
        <v>6487200</v>
      </c>
      <c r="N753" s="638"/>
      <c r="O753" s="638"/>
      <c r="P753" s="639" t="s">
        <v>284</v>
      </c>
      <c r="Q753" s="639" t="s">
        <v>280</v>
      </c>
      <c r="R753" s="639" t="s">
        <v>73</v>
      </c>
      <c r="S753" s="639" t="s">
        <v>40</v>
      </c>
    </row>
    <row r="754" spans="1:19" s="26" customFormat="1" ht="20.25" customHeight="1">
      <c r="A754" s="639" t="s">
        <v>398</v>
      </c>
      <c r="B754" s="638" t="s">
        <v>4179</v>
      </c>
      <c r="C754" s="639" t="s">
        <v>64</v>
      </c>
      <c r="D754" s="640" t="s">
        <v>4344</v>
      </c>
      <c r="E754" s="1105" t="s">
        <v>991</v>
      </c>
      <c r="F754" s="639" t="s">
        <v>393</v>
      </c>
      <c r="G754" s="638"/>
      <c r="H754" s="1110">
        <v>901</v>
      </c>
      <c r="I754" s="705">
        <v>7200</v>
      </c>
      <c r="J754" s="643">
        <v>0</v>
      </c>
      <c r="K754" s="578">
        <f t="shared" si="43"/>
        <v>0</v>
      </c>
      <c r="L754" s="579">
        <f t="shared" si="44"/>
        <v>0</v>
      </c>
      <c r="M754" s="580">
        <f t="shared" si="45"/>
        <v>6487200</v>
      </c>
      <c r="N754" s="638"/>
      <c r="O754" s="638"/>
      <c r="P754" s="639" t="s">
        <v>284</v>
      </c>
      <c r="Q754" s="639" t="s">
        <v>280</v>
      </c>
      <c r="R754" s="639" t="s">
        <v>73</v>
      </c>
      <c r="S754" s="639" t="s">
        <v>40</v>
      </c>
    </row>
    <row r="755" spans="1:19" s="26" customFormat="1" ht="20.25" customHeight="1">
      <c r="A755" s="639" t="s">
        <v>398</v>
      </c>
      <c r="B755" s="638" t="s">
        <v>4179</v>
      </c>
      <c r="C755" s="639" t="s">
        <v>64</v>
      </c>
      <c r="D755" s="640" t="s">
        <v>4344</v>
      </c>
      <c r="E755" s="1105" t="s">
        <v>991</v>
      </c>
      <c r="F755" s="639" t="s">
        <v>390</v>
      </c>
      <c r="G755" s="638"/>
      <c r="H755" s="1110">
        <v>517</v>
      </c>
      <c r="I755" s="705">
        <v>10241</v>
      </c>
      <c r="J755" s="643">
        <v>0</v>
      </c>
      <c r="K755" s="578">
        <f t="shared" si="43"/>
        <v>0</v>
      </c>
      <c r="L755" s="579">
        <f t="shared" si="44"/>
        <v>0</v>
      </c>
      <c r="M755" s="580">
        <f t="shared" si="45"/>
        <v>5294597</v>
      </c>
      <c r="N755" s="638"/>
      <c r="O755" s="638"/>
      <c r="P755" s="639" t="s">
        <v>284</v>
      </c>
      <c r="Q755" s="639" t="s">
        <v>280</v>
      </c>
      <c r="R755" s="639" t="s">
        <v>73</v>
      </c>
      <c r="S755" s="639" t="s">
        <v>40</v>
      </c>
    </row>
    <row r="756" spans="1:19" s="26" customFormat="1" ht="20.25" customHeight="1">
      <c r="A756" s="639" t="s">
        <v>428</v>
      </c>
      <c r="B756" s="638" t="s">
        <v>4365</v>
      </c>
      <c r="C756" s="639" t="s">
        <v>64</v>
      </c>
      <c r="D756" s="640" t="s">
        <v>952</v>
      </c>
      <c r="E756" s="1105" t="s">
        <v>952</v>
      </c>
      <c r="F756" s="639" t="s">
        <v>2937</v>
      </c>
      <c r="G756" s="638"/>
      <c r="H756" s="1110">
        <v>376</v>
      </c>
      <c r="I756" s="705">
        <v>7297</v>
      </c>
      <c r="J756" s="643">
        <v>0</v>
      </c>
      <c r="K756" s="578">
        <f t="shared" si="43"/>
        <v>0</v>
      </c>
      <c r="L756" s="579">
        <f t="shared" si="44"/>
        <v>0</v>
      </c>
      <c r="M756" s="580">
        <f t="shared" si="45"/>
        <v>2743672</v>
      </c>
      <c r="N756" s="638"/>
      <c r="O756" s="638"/>
      <c r="P756" s="639" t="s">
        <v>284</v>
      </c>
      <c r="Q756" s="639" t="s">
        <v>575</v>
      </c>
      <c r="R756" s="639" t="s">
        <v>375</v>
      </c>
      <c r="S756" s="639" t="s">
        <v>40</v>
      </c>
    </row>
    <row r="757" spans="1:19" s="26" customFormat="1" ht="20.25" customHeight="1">
      <c r="A757" s="639" t="s">
        <v>351</v>
      </c>
      <c r="B757" s="638" t="s">
        <v>4366</v>
      </c>
      <c r="C757" s="639" t="s">
        <v>352</v>
      </c>
      <c r="D757" s="640" t="s">
        <v>952</v>
      </c>
      <c r="E757" s="1105" t="s">
        <v>952</v>
      </c>
      <c r="F757" s="639" t="s">
        <v>538</v>
      </c>
      <c r="G757" s="638"/>
      <c r="H757" s="1110">
        <v>200</v>
      </c>
      <c r="I757" s="705">
        <v>51000</v>
      </c>
      <c r="J757" s="643">
        <v>15.5</v>
      </c>
      <c r="K757" s="578">
        <f t="shared" si="43"/>
        <v>3100</v>
      </c>
      <c r="L757" s="579">
        <f t="shared" si="44"/>
        <v>3.1</v>
      </c>
      <c r="M757" s="580">
        <f t="shared" si="45"/>
        <v>10200000</v>
      </c>
      <c r="N757" s="638"/>
      <c r="O757" s="638"/>
      <c r="P757" s="639" t="s">
        <v>761</v>
      </c>
      <c r="Q757" s="639" t="s">
        <v>270</v>
      </c>
      <c r="R757" s="639" t="s">
        <v>60</v>
      </c>
      <c r="S757" s="639" t="s">
        <v>152</v>
      </c>
    </row>
    <row r="758" spans="1:19" s="26" customFormat="1" ht="20.25" customHeight="1">
      <c r="A758" s="639" t="s">
        <v>41</v>
      </c>
      <c r="B758" s="638" t="s">
        <v>4367</v>
      </c>
      <c r="C758" s="639" t="s">
        <v>2812</v>
      </c>
      <c r="D758" s="640" t="s">
        <v>952</v>
      </c>
      <c r="E758" s="1105" t="s">
        <v>952</v>
      </c>
      <c r="F758" s="639" t="s">
        <v>84</v>
      </c>
      <c r="G758" s="638"/>
      <c r="H758" s="1110">
        <v>510</v>
      </c>
      <c r="I758" s="705">
        <v>6000</v>
      </c>
      <c r="J758" s="643">
        <v>0</v>
      </c>
      <c r="K758" s="578">
        <f t="shared" si="43"/>
        <v>0</v>
      </c>
      <c r="L758" s="579">
        <f t="shared" si="44"/>
        <v>0</v>
      </c>
      <c r="M758" s="580">
        <f t="shared" si="45"/>
        <v>3060000</v>
      </c>
      <c r="N758" s="638"/>
      <c r="O758" s="638"/>
      <c r="P758" s="639" t="s">
        <v>759</v>
      </c>
      <c r="Q758" s="639" t="s">
        <v>2803</v>
      </c>
      <c r="R758" s="639" t="s">
        <v>73</v>
      </c>
      <c r="S758" s="639" t="s">
        <v>109</v>
      </c>
    </row>
    <row r="759" spans="1:19" s="26" customFormat="1" ht="20.25" customHeight="1">
      <c r="A759" s="639" t="s">
        <v>41</v>
      </c>
      <c r="B759" s="638" t="s">
        <v>4367</v>
      </c>
      <c r="C759" s="639" t="s">
        <v>2812</v>
      </c>
      <c r="D759" s="640" t="s">
        <v>952</v>
      </c>
      <c r="E759" s="1105" t="s">
        <v>952</v>
      </c>
      <c r="F759" s="639" t="s">
        <v>81</v>
      </c>
      <c r="G759" s="638"/>
      <c r="H759" s="1110">
        <v>510</v>
      </c>
      <c r="I759" s="705">
        <v>4300</v>
      </c>
      <c r="J759" s="643">
        <v>0</v>
      </c>
      <c r="K759" s="578">
        <f t="shared" ref="K759:K822" si="46">IFERROR(J759*H759,"0")</f>
        <v>0</v>
      </c>
      <c r="L759" s="579">
        <f t="shared" ref="L759:L822" si="47">IFERROR(K759/1000,"0")</f>
        <v>0</v>
      </c>
      <c r="M759" s="580">
        <f t="shared" ref="M759:M822" si="48">I759*H759</f>
        <v>2193000</v>
      </c>
      <c r="N759" s="638"/>
      <c r="O759" s="638"/>
      <c r="P759" s="639" t="s">
        <v>759</v>
      </c>
      <c r="Q759" s="639" t="s">
        <v>2803</v>
      </c>
      <c r="R759" s="639" t="s">
        <v>73</v>
      </c>
      <c r="S759" s="639" t="s">
        <v>109</v>
      </c>
    </row>
    <row r="760" spans="1:19" s="26" customFormat="1" ht="20.25" customHeight="1">
      <c r="A760" s="639" t="s">
        <v>2705</v>
      </c>
      <c r="B760" s="638" t="s">
        <v>4368</v>
      </c>
      <c r="C760" s="639" t="s">
        <v>1086</v>
      </c>
      <c r="D760" s="640" t="s">
        <v>952</v>
      </c>
      <c r="E760" s="1105" t="s">
        <v>952</v>
      </c>
      <c r="F760" s="639" t="s">
        <v>1691</v>
      </c>
      <c r="G760" s="638"/>
      <c r="H760" s="1110">
        <v>100</v>
      </c>
      <c r="I760" s="705">
        <v>23400</v>
      </c>
      <c r="J760" s="643">
        <v>0</v>
      </c>
      <c r="K760" s="578">
        <f t="shared" si="46"/>
        <v>0</v>
      </c>
      <c r="L760" s="579">
        <f t="shared" si="47"/>
        <v>0</v>
      </c>
      <c r="M760" s="580">
        <f t="shared" si="48"/>
        <v>2340000</v>
      </c>
      <c r="N760" s="638"/>
      <c r="O760" s="638"/>
      <c r="P760" s="639" t="s">
        <v>1361</v>
      </c>
      <c r="Q760" s="639" t="s">
        <v>358</v>
      </c>
      <c r="R760" s="639" t="s">
        <v>73</v>
      </c>
      <c r="S760" s="639" t="s">
        <v>109</v>
      </c>
    </row>
    <row r="761" spans="1:19" s="26" customFormat="1" ht="20.25" customHeight="1">
      <c r="A761" s="639" t="s">
        <v>2705</v>
      </c>
      <c r="B761" s="638" t="s">
        <v>4368</v>
      </c>
      <c r="C761" s="639" t="s">
        <v>1086</v>
      </c>
      <c r="D761" s="640" t="s">
        <v>952</v>
      </c>
      <c r="E761" s="1105" t="s">
        <v>952</v>
      </c>
      <c r="F761" s="639" t="s">
        <v>1697</v>
      </c>
      <c r="G761" s="638"/>
      <c r="H761" s="1110">
        <v>100</v>
      </c>
      <c r="I761" s="705">
        <v>36000</v>
      </c>
      <c r="J761" s="643">
        <v>0</v>
      </c>
      <c r="K761" s="578">
        <f t="shared" si="46"/>
        <v>0</v>
      </c>
      <c r="L761" s="579">
        <f t="shared" si="47"/>
        <v>0</v>
      </c>
      <c r="M761" s="580">
        <f t="shared" si="48"/>
        <v>3600000</v>
      </c>
      <c r="N761" s="638"/>
      <c r="O761" s="638"/>
      <c r="P761" s="639" t="s">
        <v>1361</v>
      </c>
      <c r="Q761" s="639" t="s">
        <v>358</v>
      </c>
      <c r="R761" s="639" t="s">
        <v>73</v>
      </c>
      <c r="S761" s="639" t="s">
        <v>109</v>
      </c>
    </row>
    <row r="762" spans="1:19" s="26" customFormat="1" ht="20.25" customHeight="1">
      <c r="A762" s="639" t="s">
        <v>2705</v>
      </c>
      <c r="B762" s="638" t="s">
        <v>4368</v>
      </c>
      <c r="C762" s="639" t="s">
        <v>1086</v>
      </c>
      <c r="D762" s="640" t="s">
        <v>952</v>
      </c>
      <c r="E762" s="1105" t="s">
        <v>952</v>
      </c>
      <c r="F762" s="639" t="s">
        <v>1693</v>
      </c>
      <c r="G762" s="638"/>
      <c r="H762" s="1110">
        <v>100</v>
      </c>
      <c r="I762" s="705">
        <v>42300</v>
      </c>
      <c r="J762" s="643">
        <v>0</v>
      </c>
      <c r="K762" s="578">
        <f t="shared" si="46"/>
        <v>0</v>
      </c>
      <c r="L762" s="579">
        <f t="shared" si="47"/>
        <v>0</v>
      </c>
      <c r="M762" s="580">
        <f t="shared" si="48"/>
        <v>4230000</v>
      </c>
      <c r="N762" s="638"/>
      <c r="O762" s="638"/>
      <c r="P762" s="639" t="s">
        <v>1361</v>
      </c>
      <c r="Q762" s="639" t="s">
        <v>358</v>
      </c>
      <c r="R762" s="639" t="s">
        <v>73</v>
      </c>
      <c r="S762" s="639" t="s">
        <v>109</v>
      </c>
    </row>
    <row r="763" spans="1:19" s="26" customFormat="1" ht="20.25" customHeight="1">
      <c r="A763" s="639" t="s">
        <v>744</v>
      </c>
      <c r="B763" s="638" t="s">
        <v>4369</v>
      </c>
      <c r="C763" s="639" t="s">
        <v>2812</v>
      </c>
      <c r="D763" s="640" t="s">
        <v>952</v>
      </c>
      <c r="E763" s="1105" t="s">
        <v>991</v>
      </c>
      <c r="F763" s="639" t="s">
        <v>3048</v>
      </c>
      <c r="G763" s="638"/>
      <c r="H763" s="1110">
        <v>100</v>
      </c>
      <c r="I763" s="705">
        <v>18000</v>
      </c>
      <c r="J763" s="643">
        <v>0</v>
      </c>
      <c r="K763" s="578">
        <f t="shared" si="46"/>
        <v>0</v>
      </c>
      <c r="L763" s="579">
        <f t="shared" si="47"/>
        <v>0</v>
      </c>
      <c r="M763" s="580">
        <f t="shared" si="48"/>
        <v>1800000</v>
      </c>
      <c r="N763" s="638"/>
      <c r="O763" s="638"/>
      <c r="P763" s="639" t="s">
        <v>759</v>
      </c>
      <c r="Q763" s="639" t="s">
        <v>360</v>
      </c>
      <c r="R763" s="639" t="s">
        <v>73</v>
      </c>
      <c r="S763" s="639" t="s">
        <v>109</v>
      </c>
    </row>
    <row r="764" spans="1:19" s="26" customFormat="1" ht="20.25" customHeight="1">
      <c r="A764" s="639" t="s">
        <v>744</v>
      </c>
      <c r="B764" s="638" t="s">
        <v>4369</v>
      </c>
      <c r="C764" s="639" t="s">
        <v>2812</v>
      </c>
      <c r="D764" s="640" t="s">
        <v>952</v>
      </c>
      <c r="E764" s="1105" t="s">
        <v>952</v>
      </c>
      <c r="F764" s="639" t="s">
        <v>3050</v>
      </c>
      <c r="G764" s="638"/>
      <c r="H764" s="1110">
        <v>1000</v>
      </c>
      <c r="I764" s="705">
        <v>10800</v>
      </c>
      <c r="J764" s="643">
        <v>0</v>
      </c>
      <c r="K764" s="578">
        <f t="shared" si="46"/>
        <v>0</v>
      </c>
      <c r="L764" s="579">
        <f t="shared" si="47"/>
        <v>0</v>
      </c>
      <c r="M764" s="580">
        <f t="shared" si="48"/>
        <v>10800000</v>
      </c>
      <c r="N764" s="638"/>
      <c r="O764" s="638"/>
      <c r="P764" s="639" t="s">
        <v>759</v>
      </c>
      <c r="Q764" s="639" t="s">
        <v>360</v>
      </c>
      <c r="R764" s="639" t="s">
        <v>73</v>
      </c>
      <c r="S764" s="639" t="s">
        <v>109</v>
      </c>
    </row>
    <row r="765" spans="1:19" s="26" customFormat="1" ht="20.25" customHeight="1">
      <c r="A765" s="639" t="s">
        <v>744</v>
      </c>
      <c r="B765" s="638" t="s">
        <v>4369</v>
      </c>
      <c r="C765" s="639" t="s">
        <v>2812</v>
      </c>
      <c r="D765" s="640" t="s">
        <v>952</v>
      </c>
      <c r="E765" s="1105" t="s">
        <v>952</v>
      </c>
      <c r="F765" s="639" t="s">
        <v>746</v>
      </c>
      <c r="G765" s="638"/>
      <c r="H765" s="1110">
        <v>1300</v>
      </c>
      <c r="I765" s="705">
        <v>16200</v>
      </c>
      <c r="J765" s="643">
        <v>0</v>
      </c>
      <c r="K765" s="578">
        <f t="shared" si="46"/>
        <v>0</v>
      </c>
      <c r="L765" s="579">
        <f t="shared" si="47"/>
        <v>0</v>
      </c>
      <c r="M765" s="580">
        <f t="shared" si="48"/>
        <v>21060000</v>
      </c>
      <c r="N765" s="638"/>
      <c r="O765" s="638"/>
      <c r="P765" s="639" t="s">
        <v>759</v>
      </c>
      <c r="Q765" s="639" t="s">
        <v>360</v>
      </c>
      <c r="R765" s="639" t="s">
        <v>73</v>
      </c>
      <c r="S765" s="639" t="s">
        <v>109</v>
      </c>
    </row>
    <row r="766" spans="1:19" s="26" customFormat="1" ht="20.25" customHeight="1">
      <c r="A766" s="639" t="s">
        <v>744</v>
      </c>
      <c r="B766" s="638" t="s">
        <v>4369</v>
      </c>
      <c r="C766" s="639" t="s">
        <v>2812</v>
      </c>
      <c r="D766" s="640" t="s">
        <v>952</v>
      </c>
      <c r="E766" s="1105" t="s">
        <v>952</v>
      </c>
      <c r="F766" s="639" t="s">
        <v>465</v>
      </c>
      <c r="G766" s="638"/>
      <c r="H766" s="1110">
        <v>150</v>
      </c>
      <c r="I766" s="705">
        <v>9000</v>
      </c>
      <c r="J766" s="643">
        <v>0</v>
      </c>
      <c r="K766" s="578">
        <f t="shared" si="46"/>
        <v>0</v>
      </c>
      <c r="L766" s="579">
        <f t="shared" si="47"/>
        <v>0</v>
      </c>
      <c r="M766" s="580">
        <f t="shared" si="48"/>
        <v>1350000</v>
      </c>
      <c r="N766" s="638"/>
      <c r="O766" s="638" t="s">
        <v>2808</v>
      </c>
      <c r="P766" s="639" t="s">
        <v>759</v>
      </c>
      <c r="Q766" s="639" t="s">
        <v>360</v>
      </c>
      <c r="R766" s="639" t="s">
        <v>73</v>
      </c>
      <c r="S766" s="639" t="s">
        <v>109</v>
      </c>
    </row>
    <row r="767" spans="1:19" s="26" customFormat="1" ht="20.25" customHeight="1">
      <c r="A767" s="639" t="s">
        <v>428</v>
      </c>
      <c r="B767" s="638" t="s">
        <v>4356</v>
      </c>
      <c r="C767" s="639" t="s">
        <v>64</v>
      </c>
      <c r="D767" s="640" t="s">
        <v>952</v>
      </c>
      <c r="E767" s="1105" t="s">
        <v>952</v>
      </c>
      <c r="F767" s="639" t="s">
        <v>2983</v>
      </c>
      <c r="G767" s="638"/>
      <c r="H767" s="1110">
        <v>273</v>
      </c>
      <c r="I767" s="705">
        <v>130000</v>
      </c>
      <c r="J767" s="643">
        <v>29.3</v>
      </c>
      <c r="K767" s="578">
        <f t="shared" si="46"/>
        <v>7998.9000000000005</v>
      </c>
      <c r="L767" s="579">
        <f t="shared" si="47"/>
        <v>7.9989000000000008</v>
      </c>
      <c r="M767" s="580">
        <f t="shared" si="48"/>
        <v>35490000</v>
      </c>
      <c r="N767" s="638"/>
      <c r="O767" s="638"/>
      <c r="P767" s="639" t="s">
        <v>284</v>
      </c>
      <c r="Q767" s="639" t="s">
        <v>343</v>
      </c>
      <c r="R767" s="639" t="s">
        <v>60</v>
      </c>
      <c r="S767" s="639"/>
    </row>
    <row r="768" spans="1:19" s="26" customFormat="1" ht="20.25" customHeight="1">
      <c r="A768" s="639" t="s">
        <v>741</v>
      </c>
      <c r="B768" s="638" t="s">
        <v>4180</v>
      </c>
      <c r="C768" s="639" t="s">
        <v>371</v>
      </c>
      <c r="D768" s="640" t="s">
        <v>952</v>
      </c>
      <c r="E768" s="1105" t="s">
        <v>952</v>
      </c>
      <c r="F768" s="639" t="s">
        <v>67</v>
      </c>
      <c r="G768" s="638"/>
      <c r="H768" s="1110">
        <v>576</v>
      </c>
      <c r="I768" s="705">
        <v>87262</v>
      </c>
      <c r="J768" s="643">
        <v>41</v>
      </c>
      <c r="K768" s="578">
        <f t="shared" si="46"/>
        <v>23616</v>
      </c>
      <c r="L768" s="579">
        <f t="shared" si="47"/>
        <v>23.616</v>
      </c>
      <c r="M768" s="580">
        <f t="shared" si="48"/>
        <v>50262912</v>
      </c>
      <c r="N768" s="638"/>
      <c r="O768" s="638" t="s">
        <v>910</v>
      </c>
      <c r="P768" s="639" t="s">
        <v>483</v>
      </c>
      <c r="Q768" s="639" t="s">
        <v>403</v>
      </c>
      <c r="R768" s="639" t="s">
        <v>68</v>
      </c>
      <c r="S768" s="639" t="s">
        <v>213</v>
      </c>
    </row>
    <row r="769" spans="1:19" s="26" customFormat="1" ht="20.25" customHeight="1">
      <c r="A769" s="639" t="s">
        <v>741</v>
      </c>
      <c r="B769" s="638" t="s">
        <v>4180</v>
      </c>
      <c r="C769" s="639" t="s">
        <v>371</v>
      </c>
      <c r="D769" s="640" t="s">
        <v>952</v>
      </c>
      <c r="E769" s="1105" t="s">
        <v>952</v>
      </c>
      <c r="F769" s="639" t="s">
        <v>1387</v>
      </c>
      <c r="G769" s="638"/>
      <c r="H769" s="1110">
        <v>638</v>
      </c>
      <c r="I769" s="705">
        <v>10168</v>
      </c>
      <c r="J769" s="643">
        <v>0</v>
      </c>
      <c r="K769" s="578">
        <f t="shared" si="46"/>
        <v>0</v>
      </c>
      <c r="L769" s="579">
        <f t="shared" si="47"/>
        <v>0</v>
      </c>
      <c r="M769" s="580">
        <f t="shared" si="48"/>
        <v>6487184</v>
      </c>
      <c r="N769" s="638"/>
      <c r="O769" s="638" t="s">
        <v>3067</v>
      </c>
      <c r="P769" s="639" t="s">
        <v>483</v>
      </c>
      <c r="Q769" s="639" t="s">
        <v>577</v>
      </c>
      <c r="R769" s="639" t="s">
        <v>375</v>
      </c>
      <c r="S769" s="639" t="s">
        <v>213</v>
      </c>
    </row>
    <row r="770" spans="1:19" s="26" customFormat="1" ht="20.25" customHeight="1">
      <c r="A770" s="639" t="s">
        <v>741</v>
      </c>
      <c r="B770" s="638" t="s">
        <v>4180</v>
      </c>
      <c r="C770" s="639" t="s">
        <v>371</v>
      </c>
      <c r="D770" s="640" t="s">
        <v>952</v>
      </c>
      <c r="E770" s="1105" t="s">
        <v>952</v>
      </c>
      <c r="F770" s="639" t="s">
        <v>643</v>
      </c>
      <c r="G770" s="638"/>
      <c r="H770" s="1110">
        <v>638</v>
      </c>
      <c r="I770" s="705">
        <v>45854</v>
      </c>
      <c r="J770" s="643">
        <v>15.5</v>
      </c>
      <c r="K770" s="578">
        <f t="shared" si="46"/>
        <v>9889</v>
      </c>
      <c r="L770" s="579">
        <f t="shared" si="47"/>
        <v>9.8889999999999993</v>
      </c>
      <c r="M770" s="580">
        <f t="shared" si="48"/>
        <v>29254852</v>
      </c>
      <c r="N770" s="638"/>
      <c r="O770" s="638" t="s">
        <v>3067</v>
      </c>
      <c r="P770" s="639" t="s">
        <v>483</v>
      </c>
      <c r="Q770" s="639" t="s">
        <v>270</v>
      </c>
      <c r="R770" s="639" t="s">
        <v>60</v>
      </c>
      <c r="S770" s="639" t="s">
        <v>213</v>
      </c>
    </row>
    <row r="771" spans="1:19" s="26" customFormat="1" ht="20.25" customHeight="1">
      <c r="A771" s="639" t="s">
        <v>741</v>
      </c>
      <c r="B771" s="638" t="s">
        <v>4180</v>
      </c>
      <c r="C771" s="639" t="s">
        <v>371</v>
      </c>
      <c r="D771" s="640" t="s">
        <v>952</v>
      </c>
      <c r="E771" s="1105" t="s">
        <v>952</v>
      </c>
      <c r="F771" s="639" t="s">
        <v>882</v>
      </c>
      <c r="G771" s="638"/>
      <c r="H771" s="1110">
        <v>642</v>
      </c>
      <c r="I771" s="705">
        <v>5640</v>
      </c>
      <c r="J771" s="643">
        <v>0</v>
      </c>
      <c r="K771" s="578">
        <f t="shared" si="46"/>
        <v>0</v>
      </c>
      <c r="L771" s="579">
        <f t="shared" si="47"/>
        <v>0</v>
      </c>
      <c r="M771" s="580">
        <f t="shared" si="48"/>
        <v>3620880</v>
      </c>
      <c r="N771" s="638"/>
      <c r="O771" s="638" t="s">
        <v>3296</v>
      </c>
      <c r="P771" s="639" t="s">
        <v>483</v>
      </c>
      <c r="Q771" s="639" t="s">
        <v>336</v>
      </c>
      <c r="R771" s="639" t="s">
        <v>73</v>
      </c>
      <c r="S771" s="639" t="s">
        <v>213</v>
      </c>
    </row>
    <row r="772" spans="1:19" s="26" customFormat="1" ht="20.25" customHeight="1">
      <c r="A772" s="639" t="s">
        <v>741</v>
      </c>
      <c r="B772" s="638" t="s">
        <v>4180</v>
      </c>
      <c r="C772" s="639" t="s">
        <v>371</v>
      </c>
      <c r="D772" s="640" t="s">
        <v>952</v>
      </c>
      <c r="E772" s="1105" t="s">
        <v>952</v>
      </c>
      <c r="F772" s="639" t="s">
        <v>881</v>
      </c>
      <c r="G772" s="638"/>
      <c r="H772" s="1110">
        <v>642</v>
      </c>
      <c r="I772" s="705">
        <v>7167</v>
      </c>
      <c r="J772" s="643">
        <v>0</v>
      </c>
      <c r="K772" s="578">
        <f t="shared" si="46"/>
        <v>0</v>
      </c>
      <c r="L772" s="579">
        <f t="shared" si="47"/>
        <v>0</v>
      </c>
      <c r="M772" s="580">
        <f t="shared" si="48"/>
        <v>4601214</v>
      </c>
      <c r="N772" s="638"/>
      <c r="O772" s="638" t="s">
        <v>3296</v>
      </c>
      <c r="P772" s="639" t="s">
        <v>483</v>
      </c>
      <c r="Q772" s="639" t="s">
        <v>336</v>
      </c>
      <c r="R772" s="639" t="s">
        <v>73</v>
      </c>
      <c r="S772" s="639" t="s">
        <v>213</v>
      </c>
    </row>
    <row r="773" spans="1:19" s="26" customFormat="1" ht="20.25" customHeight="1">
      <c r="A773" s="639" t="s">
        <v>741</v>
      </c>
      <c r="B773" s="638" t="s">
        <v>4180</v>
      </c>
      <c r="C773" s="639" t="s">
        <v>371</v>
      </c>
      <c r="D773" s="640" t="s">
        <v>952</v>
      </c>
      <c r="E773" s="1105" t="s">
        <v>952</v>
      </c>
      <c r="F773" s="639" t="s">
        <v>71</v>
      </c>
      <c r="G773" s="638"/>
      <c r="H773" s="1110">
        <v>642</v>
      </c>
      <c r="I773" s="705">
        <v>25415</v>
      </c>
      <c r="J773" s="643">
        <v>0</v>
      </c>
      <c r="K773" s="578">
        <f t="shared" si="46"/>
        <v>0</v>
      </c>
      <c r="L773" s="579">
        <f t="shared" si="47"/>
        <v>0</v>
      </c>
      <c r="M773" s="580">
        <f t="shared" si="48"/>
        <v>16316430</v>
      </c>
      <c r="N773" s="638"/>
      <c r="O773" s="638" t="s">
        <v>3296</v>
      </c>
      <c r="P773" s="639" t="s">
        <v>483</v>
      </c>
      <c r="Q773" s="639" t="s">
        <v>271</v>
      </c>
      <c r="R773" s="639" t="s">
        <v>73</v>
      </c>
      <c r="S773" s="639" t="s">
        <v>213</v>
      </c>
    </row>
    <row r="774" spans="1:19" s="26" customFormat="1" ht="20.25" customHeight="1">
      <c r="A774" s="639" t="s">
        <v>741</v>
      </c>
      <c r="B774" s="638" t="s">
        <v>4180</v>
      </c>
      <c r="C774" s="639" t="s">
        <v>371</v>
      </c>
      <c r="D774" s="640" t="s">
        <v>952</v>
      </c>
      <c r="E774" s="1105" t="s">
        <v>952</v>
      </c>
      <c r="F774" s="639" t="s">
        <v>83</v>
      </c>
      <c r="G774" s="638"/>
      <c r="H774" s="1110">
        <v>319</v>
      </c>
      <c r="I774" s="705">
        <v>7972</v>
      </c>
      <c r="J774" s="643">
        <v>0</v>
      </c>
      <c r="K774" s="578">
        <f t="shared" si="46"/>
        <v>0</v>
      </c>
      <c r="L774" s="579">
        <f t="shared" si="47"/>
        <v>0</v>
      </c>
      <c r="M774" s="580">
        <f t="shared" si="48"/>
        <v>2543068</v>
      </c>
      <c r="N774" s="638"/>
      <c r="O774" s="638" t="s">
        <v>2123</v>
      </c>
      <c r="P774" s="639" t="s">
        <v>483</v>
      </c>
      <c r="Q774" s="639" t="s">
        <v>336</v>
      </c>
      <c r="R774" s="639" t="s">
        <v>73</v>
      </c>
      <c r="S774" s="639" t="s">
        <v>213</v>
      </c>
    </row>
    <row r="775" spans="1:19" s="26" customFormat="1" ht="20.25" customHeight="1">
      <c r="A775" s="639" t="s">
        <v>741</v>
      </c>
      <c r="B775" s="638" t="s">
        <v>4180</v>
      </c>
      <c r="C775" s="639" t="s">
        <v>371</v>
      </c>
      <c r="D775" s="640" t="s">
        <v>952</v>
      </c>
      <c r="E775" s="1105" t="s">
        <v>952</v>
      </c>
      <c r="F775" s="639" t="s">
        <v>75</v>
      </c>
      <c r="G775" s="638"/>
      <c r="H775" s="1110">
        <v>319</v>
      </c>
      <c r="I775" s="705">
        <v>32949</v>
      </c>
      <c r="J775" s="643">
        <v>0</v>
      </c>
      <c r="K775" s="578">
        <f t="shared" si="46"/>
        <v>0</v>
      </c>
      <c r="L775" s="579">
        <f t="shared" si="47"/>
        <v>0</v>
      </c>
      <c r="M775" s="580">
        <f t="shared" si="48"/>
        <v>10510731</v>
      </c>
      <c r="N775" s="638"/>
      <c r="O775" s="638" t="s">
        <v>2123</v>
      </c>
      <c r="P775" s="639" t="s">
        <v>483</v>
      </c>
      <c r="Q775" s="639" t="s">
        <v>272</v>
      </c>
      <c r="R775" s="639" t="s">
        <v>73</v>
      </c>
      <c r="S775" s="639" t="s">
        <v>213</v>
      </c>
    </row>
    <row r="776" spans="1:19" s="26" customFormat="1" ht="20.25" customHeight="1">
      <c r="A776" s="639" t="s">
        <v>741</v>
      </c>
      <c r="B776" s="638" t="s">
        <v>4180</v>
      </c>
      <c r="C776" s="639" t="s">
        <v>371</v>
      </c>
      <c r="D776" s="640" t="s">
        <v>952</v>
      </c>
      <c r="E776" s="1105" t="s">
        <v>952</v>
      </c>
      <c r="F776" s="639" t="s">
        <v>82</v>
      </c>
      <c r="G776" s="638"/>
      <c r="H776" s="1110">
        <v>319</v>
      </c>
      <c r="I776" s="705">
        <v>9255</v>
      </c>
      <c r="J776" s="643">
        <v>0</v>
      </c>
      <c r="K776" s="578">
        <f t="shared" si="46"/>
        <v>0</v>
      </c>
      <c r="L776" s="579">
        <f t="shared" si="47"/>
        <v>0</v>
      </c>
      <c r="M776" s="580">
        <f t="shared" si="48"/>
        <v>2952345</v>
      </c>
      <c r="N776" s="638"/>
      <c r="O776" s="638" t="s">
        <v>3297</v>
      </c>
      <c r="P776" s="639" t="s">
        <v>483</v>
      </c>
      <c r="Q776" s="639" t="s">
        <v>336</v>
      </c>
      <c r="R776" s="639" t="s">
        <v>73</v>
      </c>
      <c r="S776" s="639" t="s">
        <v>213</v>
      </c>
    </row>
    <row r="777" spans="1:19" s="26" customFormat="1" ht="20.25" customHeight="1">
      <c r="A777" s="639" t="s">
        <v>741</v>
      </c>
      <c r="B777" s="638" t="s">
        <v>4180</v>
      </c>
      <c r="C777" s="639" t="s">
        <v>371</v>
      </c>
      <c r="D777" s="640" t="s">
        <v>952</v>
      </c>
      <c r="E777" s="1105" t="s">
        <v>952</v>
      </c>
      <c r="F777" s="639" t="s">
        <v>1115</v>
      </c>
      <c r="G777" s="638"/>
      <c r="H777" s="1110">
        <v>319</v>
      </c>
      <c r="I777" s="705">
        <v>5602</v>
      </c>
      <c r="J777" s="643">
        <v>0</v>
      </c>
      <c r="K777" s="578">
        <f t="shared" si="46"/>
        <v>0</v>
      </c>
      <c r="L777" s="579">
        <f t="shared" si="47"/>
        <v>0</v>
      </c>
      <c r="M777" s="580">
        <f t="shared" si="48"/>
        <v>1787038</v>
      </c>
      <c r="N777" s="638"/>
      <c r="O777" s="638" t="s">
        <v>3297</v>
      </c>
      <c r="P777" s="639" t="s">
        <v>483</v>
      </c>
      <c r="Q777" s="639" t="s">
        <v>336</v>
      </c>
      <c r="R777" s="639" t="s">
        <v>73</v>
      </c>
      <c r="S777" s="639" t="s">
        <v>213</v>
      </c>
    </row>
    <row r="778" spans="1:19" s="26" customFormat="1" ht="20.25" customHeight="1">
      <c r="A778" s="639" t="s">
        <v>741</v>
      </c>
      <c r="B778" s="638" t="s">
        <v>4180</v>
      </c>
      <c r="C778" s="639" t="s">
        <v>371</v>
      </c>
      <c r="D778" s="640" t="s">
        <v>952</v>
      </c>
      <c r="E778" s="1105" t="s">
        <v>952</v>
      </c>
      <c r="F778" s="639" t="s">
        <v>74</v>
      </c>
      <c r="G778" s="638"/>
      <c r="H778" s="1110">
        <v>319</v>
      </c>
      <c r="I778" s="705">
        <v>58455</v>
      </c>
      <c r="J778" s="643">
        <v>0</v>
      </c>
      <c r="K778" s="578">
        <f t="shared" si="46"/>
        <v>0</v>
      </c>
      <c r="L778" s="579">
        <f t="shared" si="47"/>
        <v>0</v>
      </c>
      <c r="M778" s="580">
        <f t="shared" si="48"/>
        <v>18647145</v>
      </c>
      <c r="N778" s="638"/>
      <c r="O778" s="638" t="s">
        <v>3297</v>
      </c>
      <c r="P778" s="639" t="s">
        <v>483</v>
      </c>
      <c r="Q778" s="639" t="s">
        <v>276</v>
      </c>
      <c r="R778" s="639" t="s">
        <v>73</v>
      </c>
      <c r="S778" s="639" t="s">
        <v>213</v>
      </c>
    </row>
    <row r="779" spans="1:19" s="26" customFormat="1" ht="20.25" customHeight="1">
      <c r="A779" s="639" t="s">
        <v>741</v>
      </c>
      <c r="B779" s="638" t="s">
        <v>4180</v>
      </c>
      <c r="C779" s="639" t="s">
        <v>371</v>
      </c>
      <c r="D779" s="640" t="s">
        <v>952</v>
      </c>
      <c r="E779" s="1105" t="s">
        <v>952</v>
      </c>
      <c r="F779" s="639" t="s">
        <v>1004</v>
      </c>
      <c r="G779" s="638"/>
      <c r="H779" s="1110">
        <v>321</v>
      </c>
      <c r="I779" s="705">
        <v>9201</v>
      </c>
      <c r="J779" s="643">
        <v>0</v>
      </c>
      <c r="K779" s="578">
        <f t="shared" si="46"/>
        <v>0</v>
      </c>
      <c r="L779" s="579">
        <f t="shared" si="47"/>
        <v>0</v>
      </c>
      <c r="M779" s="580">
        <f t="shared" si="48"/>
        <v>2953521</v>
      </c>
      <c r="N779" s="638"/>
      <c r="O779" s="638" t="s">
        <v>3298</v>
      </c>
      <c r="P779" s="639" t="s">
        <v>483</v>
      </c>
      <c r="Q779" s="639" t="s">
        <v>336</v>
      </c>
      <c r="R779" s="639" t="s">
        <v>73</v>
      </c>
      <c r="S779" s="639" t="s">
        <v>213</v>
      </c>
    </row>
    <row r="780" spans="1:19" s="26" customFormat="1" ht="20.25" customHeight="1">
      <c r="A780" s="639" t="s">
        <v>741</v>
      </c>
      <c r="B780" s="638" t="s">
        <v>4182</v>
      </c>
      <c r="C780" s="639" t="s">
        <v>371</v>
      </c>
      <c r="D780" s="640" t="s">
        <v>4344</v>
      </c>
      <c r="E780" s="1105" t="s">
        <v>991</v>
      </c>
      <c r="F780" s="639" t="s">
        <v>1004</v>
      </c>
      <c r="G780" s="638"/>
      <c r="H780" s="1110">
        <v>411</v>
      </c>
      <c r="I780" s="705">
        <v>9201</v>
      </c>
      <c r="J780" s="643">
        <v>0</v>
      </c>
      <c r="K780" s="578">
        <f t="shared" si="46"/>
        <v>0</v>
      </c>
      <c r="L780" s="579">
        <f t="shared" si="47"/>
        <v>0</v>
      </c>
      <c r="M780" s="580">
        <f t="shared" si="48"/>
        <v>3781611</v>
      </c>
      <c r="N780" s="638"/>
      <c r="O780" s="638" t="s">
        <v>3298</v>
      </c>
      <c r="P780" s="639" t="s">
        <v>483</v>
      </c>
      <c r="Q780" s="639" t="s">
        <v>336</v>
      </c>
      <c r="R780" s="639" t="s">
        <v>73</v>
      </c>
      <c r="S780" s="639" t="s">
        <v>213</v>
      </c>
    </row>
    <row r="781" spans="1:19" s="26" customFormat="1" ht="20.25" customHeight="1">
      <c r="A781" s="639" t="s">
        <v>741</v>
      </c>
      <c r="B781" s="638" t="s">
        <v>4166</v>
      </c>
      <c r="C781" s="639" t="s">
        <v>371</v>
      </c>
      <c r="D781" s="640" t="s">
        <v>952</v>
      </c>
      <c r="E781" s="1105" t="s">
        <v>952</v>
      </c>
      <c r="F781" s="639" t="s">
        <v>442</v>
      </c>
      <c r="G781" s="638"/>
      <c r="H781" s="1110">
        <v>732</v>
      </c>
      <c r="I781" s="705">
        <v>797</v>
      </c>
      <c r="J781" s="643">
        <v>0</v>
      </c>
      <c r="K781" s="578">
        <f t="shared" si="46"/>
        <v>0</v>
      </c>
      <c r="L781" s="579">
        <f t="shared" si="47"/>
        <v>0</v>
      </c>
      <c r="M781" s="580">
        <f t="shared" si="48"/>
        <v>583404</v>
      </c>
      <c r="N781" s="638"/>
      <c r="O781" s="638" t="s">
        <v>3298</v>
      </c>
      <c r="P781" s="639" t="s">
        <v>483</v>
      </c>
      <c r="Q781" s="639" t="s">
        <v>336</v>
      </c>
      <c r="R781" s="639" t="s">
        <v>73</v>
      </c>
      <c r="S781" s="639" t="s">
        <v>213</v>
      </c>
    </row>
    <row r="782" spans="1:19" s="26" customFormat="1" ht="20.25" customHeight="1">
      <c r="A782" s="639" t="s">
        <v>741</v>
      </c>
      <c r="B782" s="638" t="s">
        <v>4180</v>
      </c>
      <c r="C782" s="639" t="s">
        <v>371</v>
      </c>
      <c r="D782" s="640" t="s">
        <v>952</v>
      </c>
      <c r="E782" s="1105" t="s">
        <v>952</v>
      </c>
      <c r="F782" s="639" t="s">
        <v>534</v>
      </c>
      <c r="G782" s="638"/>
      <c r="H782" s="1110">
        <v>321</v>
      </c>
      <c r="I782" s="705">
        <v>37967</v>
      </c>
      <c r="J782" s="643">
        <v>0</v>
      </c>
      <c r="K782" s="578">
        <f t="shared" si="46"/>
        <v>0</v>
      </c>
      <c r="L782" s="579">
        <f t="shared" si="47"/>
        <v>0</v>
      </c>
      <c r="M782" s="580">
        <f t="shared" si="48"/>
        <v>12187407</v>
      </c>
      <c r="N782" s="638"/>
      <c r="O782" s="638" t="s">
        <v>3299</v>
      </c>
      <c r="P782" s="639" t="s">
        <v>483</v>
      </c>
      <c r="Q782" s="639" t="s">
        <v>278</v>
      </c>
      <c r="R782" s="639" t="s">
        <v>73</v>
      </c>
      <c r="S782" s="639" t="s">
        <v>213</v>
      </c>
    </row>
    <row r="783" spans="1:19" s="26" customFormat="1" ht="20.25" customHeight="1">
      <c r="A783" s="639" t="s">
        <v>741</v>
      </c>
      <c r="B783" s="638" t="s">
        <v>4180</v>
      </c>
      <c r="C783" s="639" t="s">
        <v>371</v>
      </c>
      <c r="D783" s="640" t="s">
        <v>952</v>
      </c>
      <c r="E783" s="1105" t="s">
        <v>952</v>
      </c>
      <c r="F783" s="639" t="s">
        <v>2296</v>
      </c>
      <c r="G783" s="638"/>
      <c r="H783" s="1110">
        <v>319</v>
      </c>
      <c r="I783" s="705">
        <v>5200</v>
      </c>
      <c r="J783" s="643">
        <v>0</v>
      </c>
      <c r="K783" s="578">
        <f t="shared" si="46"/>
        <v>0</v>
      </c>
      <c r="L783" s="579">
        <f t="shared" si="47"/>
        <v>0</v>
      </c>
      <c r="M783" s="580">
        <f t="shared" si="48"/>
        <v>1658800</v>
      </c>
      <c r="N783" s="638"/>
      <c r="O783" s="638" t="s">
        <v>2120</v>
      </c>
      <c r="P783" s="639" t="s">
        <v>483</v>
      </c>
      <c r="Q783" s="639" t="s">
        <v>336</v>
      </c>
      <c r="R783" s="639" t="s">
        <v>73</v>
      </c>
      <c r="S783" s="639" t="s">
        <v>213</v>
      </c>
    </row>
    <row r="784" spans="1:19" s="26" customFormat="1" ht="20.25" customHeight="1">
      <c r="A784" s="639" t="s">
        <v>741</v>
      </c>
      <c r="B784" s="638" t="s">
        <v>4180</v>
      </c>
      <c r="C784" s="639" t="s">
        <v>371</v>
      </c>
      <c r="D784" s="640" t="s">
        <v>952</v>
      </c>
      <c r="E784" s="1105" t="s">
        <v>952</v>
      </c>
      <c r="F784" s="639" t="s">
        <v>2296</v>
      </c>
      <c r="G784" s="638"/>
      <c r="H784" s="1110">
        <v>319</v>
      </c>
      <c r="I784" s="705">
        <v>5200</v>
      </c>
      <c r="J784" s="643">
        <v>0</v>
      </c>
      <c r="K784" s="578">
        <f t="shared" si="46"/>
        <v>0</v>
      </c>
      <c r="L784" s="579">
        <f t="shared" si="47"/>
        <v>0</v>
      </c>
      <c r="M784" s="580">
        <f t="shared" si="48"/>
        <v>1658800</v>
      </c>
      <c r="N784" s="638"/>
      <c r="O784" s="638" t="s">
        <v>2120</v>
      </c>
      <c r="P784" s="639" t="s">
        <v>483</v>
      </c>
      <c r="Q784" s="639" t="s">
        <v>336</v>
      </c>
      <c r="R784" s="639" t="s">
        <v>73</v>
      </c>
      <c r="S784" s="639" t="s">
        <v>213</v>
      </c>
    </row>
    <row r="785" spans="1:19" s="26" customFormat="1" ht="20.25" customHeight="1">
      <c r="A785" s="639" t="s">
        <v>741</v>
      </c>
      <c r="B785" s="638" t="s">
        <v>4182</v>
      </c>
      <c r="C785" s="639" t="s">
        <v>371</v>
      </c>
      <c r="D785" s="640" t="s">
        <v>4344</v>
      </c>
      <c r="E785" s="1105" t="s">
        <v>991</v>
      </c>
      <c r="F785" s="639" t="s">
        <v>2296</v>
      </c>
      <c r="G785" s="638"/>
      <c r="H785" s="1110">
        <v>413</v>
      </c>
      <c r="I785" s="705">
        <v>5200</v>
      </c>
      <c r="J785" s="643">
        <v>0</v>
      </c>
      <c r="K785" s="578">
        <f t="shared" si="46"/>
        <v>0</v>
      </c>
      <c r="L785" s="579">
        <f t="shared" si="47"/>
        <v>0</v>
      </c>
      <c r="M785" s="580">
        <f t="shared" si="48"/>
        <v>2147600</v>
      </c>
      <c r="N785" s="638"/>
      <c r="O785" s="638" t="s">
        <v>2120</v>
      </c>
      <c r="P785" s="639" t="s">
        <v>483</v>
      </c>
      <c r="Q785" s="639" t="s">
        <v>336</v>
      </c>
      <c r="R785" s="639" t="s">
        <v>73</v>
      </c>
      <c r="S785" s="639" t="s">
        <v>213</v>
      </c>
    </row>
    <row r="786" spans="1:19" s="26" customFormat="1" ht="20.25" customHeight="1">
      <c r="A786" s="639" t="s">
        <v>741</v>
      </c>
      <c r="B786" s="638" t="s">
        <v>4182</v>
      </c>
      <c r="C786" s="639" t="s">
        <v>371</v>
      </c>
      <c r="D786" s="640" t="s">
        <v>4344</v>
      </c>
      <c r="E786" s="1105" t="s">
        <v>991</v>
      </c>
      <c r="F786" s="639" t="s">
        <v>2296</v>
      </c>
      <c r="G786" s="638"/>
      <c r="H786" s="1110">
        <v>413</v>
      </c>
      <c r="I786" s="705">
        <v>5200</v>
      </c>
      <c r="J786" s="643">
        <v>0</v>
      </c>
      <c r="K786" s="578">
        <f t="shared" si="46"/>
        <v>0</v>
      </c>
      <c r="L786" s="579">
        <f t="shared" si="47"/>
        <v>0</v>
      </c>
      <c r="M786" s="580">
        <f t="shared" si="48"/>
        <v>2147600</v>
      </c>
      <c r="N786" s="638"/>
      <c r="O786" s="638" t="s">
        <v>2120</v>
      </c>
      <c r="P786" s="639" t="s">
        <v>483</v>
      </c>
      <c r="Q786" s="639" t="s">
        <v>336</v>
      </c>
      <c r="R786" s="639" t="s">
        <v>73</v>
      </c>
      <c r="S786" s="639" t="s">
        <v>213</v>
      </c>
    </row>
    <row r="787" spans="1:19" s="26" customFormat="1" ht="20.25" customHeight="1">
      <c r="A787" s="639" t="s">
        <v>741</v>
      </c>
      <c r="B787" s="638" t="s">
        <v>4180</v>
      </c>
      <c r="C787" s="639" t="s">
        <v>371</v>
      </c>
      <c r="D787" s="640" t="s">
        <v>952</v>
      </c>
      <c r="E787" s="1105" t="s">
        <v>952</v>
      </c>
      <c r="F787" s="639" t="s">
        <v>985</v>
      </c>
      <c r="G787" s="638"/>
      <c r="H787" s="1110">
        <v>319</v>
      </c>
      <c r="I787" s="705">
        <v>5500</v>
      </c>
      <c r="J787" s="643">
        <v>0</v>
      </c>
      <c r="K787" s="578">
        <f t="shared" si="46"/>
        <v>0</v>
      </c>
      <c r="L787" s="579">
        <f t="shared" si="47"/>
        <v>0</v>
      </c>
      <c r="M787" s="580">
        <f t="shared" si="48"/>
        <v>1754500</v>
      </c>
      <c r="N787" s="638"/>
      <c r="O787" s="638" t="s">
        <v>2120</v>
      </c>
      <c r="P787" s="639" t="s">
        <v>483</v>
      </c>
      <c r="Q787" s="639" t="s">
        <v>336</v>
      </c>
      <c r="R787" s="639" t="s">
        <v>73</v>
      </c>
      <c r="S787" s="639" t="s">
        <v>213</v>
      </c>
    </row>
    <row r="788" spans="1:19" s="26" customFormat="1" ht="20.25" customHeight="1">
      <c r="A788" s="639" t="s">
        <v>741</v>
      </c>
      <c r="B788" s="638" t="s">
        <v>4180</v>
      </c>
      <c r="C788" s="639" t="s">
        <v>371</v>
      </c>
      <c r="D788" s="640" t="s">
        <v>952</v>
      </c>
      <c r="E788" s="1105" t="s">
        <v>952</v>
      </c>
      <c r="F788" s="639" t="s">
        <v>985</v>
      </c>
      <c r="G788" s="638"/>
      <c r="H788" s="1110">
        <v>319</v>
      </c>
      <c r="I788" s="705">
        <v>5500</v>
      </c>
      <c r="J788" s="643">
        <v>0</v>
      </c>
      <c r="K788" s="578">
        <f t="shared" si="46"/>
        <v>0</v>
      </c>
      <c r="L788" s="579">
        <f t="shared" si="47"/>
        <v>0</v>
      </c>
      <c r="M788" s="580">
        <f t="shared" si="48"/>
        <v>1754500</v>
      </c>
      <c r="N788" s="638"/>
      <c r="O788" s="638" t="s">
        <v>2120</v>
      </c>
      <c r="P788" s="639" t="s">
        <v>483</v>
      </c>
      <c r="Q788" s="639" t="s">
        <v>336</v>
      </c>
      <c r="R788" s="639" t="s">
        <v>73</v>
      </c>
      <c r="S788" s="639" t="s">
        <v>213</v>
      </c>
    </row>
    <row r="789" spans="1:19" s="26" customFormat="1" ht="20.25" customHeight="1">
      <c r="A789" s="639" t="s">
        <v>741</v>
      </c>
      <c r="B789" s="638" t="s">
        <v>4182</v>
      </c>
      <c r="C789" s="639" t="s">
        <v>371</v>
      </c>
      <c r="D789" s="640" t="s">
        <v>4344</v>
      </c>
      <c r="E789" s="1105" t="s">
        <v>991</v>
      </c>
      <c r="F789" s="639" t="s">
        <v>985</v>
      </c>
      <c r="G789" s="638"/>
      <c r="H789" s="1110">
        <v>413</v>
      </c>
      <c r="I789" s="705">
        <v>5500</v>
      </c>
      <c r="J789" s="643">
        <v>0</v>
      </c>
      <c r="K789" s="578">
        <f t="shared" si="46"/>
        <v>0</v>
      </c>
      <c r="L789" s="579">
        <f t="shared" si="47"/>
        <v>0</v>
      </c>
      <c r="M789" s="580">
        <f t="shared" si="48"/>
        <v>2271500</v>
      </c>
      <c r="N789" s="638"/>
      <c r="O789" s="638" t="s">
        <v>2120</v>
      </c>
      <c r="P789" s="639" t="s">
        <v>483</v>
      </c>
      <c r="Q789" s="639" t="s">
        <v>336</v>
      </c>
      <c r="R789" s="639" t="s">
        <v>73</v>
      </c>
      <c r="S789" s="639" t="s">
        <v>213</v>
      </c>
    </row>
    <row r="790" spans="1:19" s="26" customFormat="1" ht="20.25" customHeight="1">
      <c r="A790" s="639" t="s">
        <v>741</v>
      </c>
      <c r="B790" s="638" t="s">
        <v>4182</v>
      </c>
      <c r="C790" s="639" t="s">
        <v>371</v>
      </c>
      <c r="D790" s="640" t="s">
        <v>4344</v>
      </c>
      <c r="E790" s="1105" t="s">
        <v>991</v>
      </c>
      <c r="F790" s="639" t="s">
        <v>985</v>
      </c>
      <c r="G790" s="638"/>
      <c r="H790" s="1110">
        <v>413</v>
      </c>
      <c r="I790" s="705">
        <v>5500</v>
      </c>
      <c r="J790" s="643">
        <v>0</v>
      </c>
      <c r="K790" s="578">
        <f t="shared" si="46"/>
        <v>0</v>
      </c>
      <c r="L790" s="579">
        <f t="shared" si="47"/>
        <v>0</v>
      </c>
      <c r="M790" s="580">
        <f t="shared" si="48"/>
        <v>2271500</v>
      </c>
      <c r="N790" s="638"/>
      <c r="O790" s="638" t="s">
        <v>2120</v>
      </c>
      <c r="P790" s="639" t="s">
        <v>483</v>
      </c>
      <c r="Q790" s="639" t="s">
        <v>336</v>
      </c>
      <c r="R790" s="639" t="s">
        <v>73</v>
      </c>
      <c r="S790" s="639" t="s">
        <v>213</v>
      </c>
    </row>
    <row r="791" spans="1:19" s="26" customFormat="1" ht="20.25" customHeight="1">
      <c r="A791" s="639" t="s">
        <v>398</v>
      </c>
      <c r="B791" s="638" t="s">
        <v>4106</v>
      </c>
      <c r="C791" s="639" t="s">
        <v>64</v>
      </c>
      <c r="D791" s="640" t="s">
        <v>952</v>
      </c>
      <c r="E791" s="1105" t="s">
        <v>952</v>
      </c>
      <c r="F791" s="639" t="s">
        <v>401</v>
      </c>
      <c r="G791" s="638"/>
      <c r="H791" s="1110">
        <v>211</v>
      </c>
      <c r="I791" s="705">
        <v>50000</v>
      </c>
      <c r="J791" s="643">
        <v>9.4</v>
      </c>
      <c r="K791" s="578">
        <f t="shared" si="46"/>
        <v>1983.4</v>
      </c>
      <c r="L791" s="579">
        <f t="shared" si="47"/>
        <v>1.9834000000000001</v>
      </c>
      <c r="M791" s="580">
        <f t="shared" si="48"/>
        <v>10550000</v>
      </c>
      <c r="N791" s="638"/>
      <c r="O791" s="638"/>
      <c r="P791" s="639" t="s">
        <v>284</v>
      </c>
      <c r="Q791" s="639" t="s">
        <v>344</v>
      </c>
      <c r="R791" s="639" t="s">
        <v>60</v>
      </c>
      <c r="S791" s="639"/>
    </row>
    <row r="792" spans="1:19" s="26" customFormat="1" ht="20.25" customHeight="1">
      <c r="A792" s="639" t="s">
        <v>63</v>
      </c>
      <c r="B792" s="638" t="s">
        <v>4370</v>
      </c>
      <c r="C792" s="639" t="s">
        <v>1032</v>
      </c>
      <c r="D792" s="640" t="s">
        <v>952</v>
      </c>
      <c r="E792" s="1105" t="s">
        <v>952</v>
      </c>
      <c r="F792" s="639" t="s">
        <v>1276</v>
      </c>
      <c r="G792" s="638"/>
      <c r="H792" s="1110">
        <v>34</v>
      </c>
      <c r="I792" s="705">
        <v>417429</v>
      </c>
      <c r="J792" s="643">
        <v>31</v>
      </c>
      <c r="K792" s="578">
        <f t="shared" si="46"/>
        <v>1054</v>
      </c>
      <c r="L792" s="579">
        <f t="shared" si="47"/>
        <v>1.054</v>
      </c>
      <c r="M792" s="580">
        <f t="shared" si="48"/>
        <v>14192586</v>
      </c>
      <c r="N792" s="638"/>
      <c r="O792" s="638" t="s">
        <v>3327</v>
      </c>
      <c r="P792" s="639" t="s">
        <v>90</v>
      </c>
      <c r="Q792" s="639" t="s">
        <v>343</v>
      </c>
      <c r="R792" s="639" t="s">
        <v>60</v>
      </c>
      <c r="S792" s="639" t="s">
        <v>152</v>
      </c>
    </row>
    <row r="793" spans="1:19" s="26" customFormat="1" ht="20.25" customHeight="1">
      <c r="A793" s="639" t="s">
        <v>63</v>
      </c>
      <c r="B793" s="638" t="s">
        <v>4370</v>
      </c>
      <c r="C793" s="639" t="s">
        <v>1032</v>
      </c>
      <c r="D793" s="640" t="s">
        <v>952</v>
      </c>
      <c r="E793" s="1105" t="s">
        <v>952</v>
      </c>
      <c r="F793" s="639" t="s">
        <v>1038</v>
      </c>
      <c r="G793" s="638"/>
      <c r="H793" s="1110">
        <v>34</v>
      </c>
      <c r="I793" s="705">
        <v>174505</v>
      </c>
      <c r="J793" s="643">
        <v>24</v>
      </c>
      <c r="K793" s="578">
        <f t="shared" si="46"/>
        <v>816</v>
      </c>
      <c r="L793" s="579">
        <f t="shared" si="47"/>
        <v>0.81599999999999995</v>
      </c>
      <c r="M793" s="580">
        <f t="shared" si="48"/>
        <v>5933170</v>
      </c>
      <c r="N793" s="638"/>
      <c r="O793" s="638" t="s">
        <v>3328</v>
      </c>
      <c r="P793" s="639" t="s">
        <v>90</v>
      </c>
      <c r="Q793" s="639" t="s">
        <v>341</v>
      </c>
      <c r="R793" s="639" t="s">
        <v>60</v>
      </c>
      <c r="S793" s="639" t="s">
        <v>152</v>
      </c>
    </row>
    <row r="794" spans="1:19" s="26" customFormat="1" ht="20.25" customHeight="1">
      <c r="A794" s="639" t="s">
        <v>3374</v>
      </c>
      <c r="B794" s="638" t="s">
        <v>4371</v>
      </c>
      <c r="C794" s="639" t="s">
        <v>399</v>
      </c>
      <c r="D794" s="640" t="s">
        <v>952</v>
      </c>
      <c r="E794" s="1105" t="s">
        <v>952</v>
      </c>
      <c r="F794" s="639" t="s">
        <v>880</v>
      </c>
      <c r="G794" s="638"/>
      <c r="H794" s="1110">
        <v>1694</v>
      </c>
      <c r="I794" s="705">
        <v>2928</v>
      </c>
      <c r="J794" s="643">
        <v>0</v>
      </c>
      <c r="K794" s="578">
        <f t="shared" si="46"/>
        <v>0</v>
      </c>
      <c r="L794" s="579">
        <f t="shared" si="47"/>
        <v>0</v>
      </c>
      <c r="M794" s="580">
        <f t="shared" si="48"/>
        <v>4960032</v>
      </c>
      <c r="N794" s="638"/>
      <c r="O794" s="638"/>
      <c r="P794" s="639" t="s">
        <v>3735</v>
      </c>
      <c r="Q794" s="639" t="s">
        <v>336</v>
      </c>
      <c r="R794" s="639" t="s">
        <v>73</v>
      </c>
      <c r="S794" s="639" t="s">
        <v>1076</v>
      </c>
    </row>
    <row r="795" spans="1:19" s="26" customFormat="1" ht="20.25" customHeight="1">
      <c r="A795" s="639" t="s">
        <v>436</v>
      </c>
      <c r="B795" s="638" t="s">
        <v>4372</v>
      </c>
      <c r="C795" s="639" t="s">
        <v>371</v>
      </c>
      <c r="D795" s="640" t="s">
        <v>952</v>
      </c>
      <c r="E795" s="1105" t="s">
        <v>952</v>
      </c>
      <c r="F795" s="639" t="s">
        <v>3423</v>
      </c>
      <c r="G795" s="638"/>
      <c r="H795" s="1110">
        <v>458</v>
      </c>
      <c r="I795" s="705">
        <v>188000</v>
      </c>
      <c r="J795" s="643">
        <v>0</v>
      </c>
      <c r="K795" s="578">
        <f t="shared" si="46"/>
        <v>0</v>
      </c>
      <c r="L795" s="579">
        <f t="shared" si="47"/>
        <v>0</v>
      </c>
      <c r="M795" s="580">
        <f t="shared" si="48"/>
        <v>86104000</v>
      </c>
      <c r="N795" s="638"/>
      <c r="O795" s="638" t="s">
        <v>3546</v>
      </c>
      <c r="P795" s="639" t="s">
        <v>483</v>
      </c>
      <c r="Q795" s="639" t="s">
        <v>374</v>
      </c>
      <c r="R795" s="639" t="s">
        <v>375</v>
      </c>
      <c r="S795" s="639" t="s">
        <v>213</v>
      </c>
    </row>
    <row r="796" spans="1:19" s="26" customFormat="1" ht="20.25" customHeight="1">
      <c r="A796" s="639" t="s">
        <v>708</v>
      </c>
      <c r="B796" s="638" t="s">
        <v>4373</v>
      </c>
      <c r="C796" s="639" t="s">
        <v>368</v>
      </c>
      <c r="D796" s="640" t="s">
        <v>952</v>
      </c>
      <c r="E796" s="1105" t="s">
        <v>952</v>
      </c>
      <c r="F796" s="639" t="s">
        <v>2327</v>
      </c>
      <c r="G796" s="638"/>
      <c r="H796" s="1110">
        <v>42</v>
      </c>
      <c r="I796" s="705">
        <v>12972</v>
      </c>
      <c r="J796" s="643">
        <v>0</v>
      </c>
      <c r="K796" s="578">
        <f t="shared" si="46"/>
        <v>0</v>
      </c>
      <c r="L796" s="579">
        <f t="shared" si="47"/>
        <v>0</v>
      </c>
      <c r="M796" s="580">
        <f t="shared" si="48"/>
        <v>544824</v>
      </c>
      <c r="N796" s="638"/>
      <c r="O796" s="638"/>
      <c r="P796" s="639" t="s">
        <v>1361</v>
      </c>
      <c r="Q796" s="639" t="s">
        <v>336</v>
      </c>
      <c r="R796" s="639" t="s">
        <v>73</v>
      </c>
      <c r="S796" s="639" t="s">
        <v>152</v>
      </c>
    </row>
    <row r="797" spans="1:19" s="26" customFormat="1" ht="20.25" customHeight="1">
      <c r="A797" s="639" t="s">
        <v>708</v>
      </c>
      <c r="B797" s="638" t="s">
        <v>4373</v>
      </c>
      <c r="C797" s="639" t="s">
        <v>368</v>
      </c>
      <c r="D797" s="640" t="s">
        <v>952</v>
      </c>
      <c r="E797" s="1105" t="s">
        <v>952</v>
      </c>
      <c r="F797" s="639" t="s">
        <v>669</v>
      </c>
      <c r="G797" s="638"/>
      <c r="H797" s="1110">
        <v>11</v>
      </c>
      <c r="I797" s="705">
        <v>112547</v>
      </c>
      <c r="J797" s="643">
        <v>23</v>
      </c>
      <c r="K797" s="578">
        <f t="shared" si="46"/>
        <v>253</v>
      </c>
      <c r="L797" s="579">
        <f t="shared" si="47"/>
        <v>0.253</v>
      </c>
      <c r="M797" s="580">
        <f t="shared" si="48"/>
        <v>1238017</v>
      </c>
      <c r="N797" s="638"/>
      <c r="O797" s="638" t="s">
        <v>3553</v>
      </c>
      <c r="P797" s="639" t="s">
        <v>1361</v>
      </c>
      <c r="Q797" s="639" t="s">
        <v>628</v>
      </c>
      <c r="R797" s="639" t="s">
        <v>60</v>
      </c>
      <c r="S797" s="639" t="s">
        <v>152</v>
      </c>
    </row>
    <row r="798" spans="1:19" s="26" customFormat="1" ht="20.25" customHeight="1">
      <c r="A798" s="639" t="s">
        <v>708</v>
      </c>
      <c r="B798" s="638" t="s">
        <v>4373</v>
      </c>
      <c r="C798" s="639" t="s">
        <v>368</v>
      </c>
      <c r="D798" s="640" t="s">
        <v>952</v>
      </c>
      <c r="E798" s="1105" t="s">
        <v>952</v>
      </c>
      <c r="F798" s="639" t="s">
        <v>1643</v>
      </c>
      <c r="G798" s="638"/>
      <c r="H798" s="1110">
        <v>11</v>
      </c>
      <c r="I798" s="705">
        <v>13813</v>
      </c>
      <c r="J798" s="643">
        <v>0</v>
      </c>
      <c r="K798" s="578">
        <f t="shared" si="46"/>
        <v>0</v>
      </c>
      <c r="L798" s="579">
        <f t="shared" si="47"/>
        <v>0</v>
      </c>
      <c r="M798" s="580">
        <f t="shared" si="48"/>
        <v>151943</v>
      </c>
      <c r="N798" s="638"/>
      <c r="O798" s="638" t="s">
        <v>3553</v>
      </c>
      <c r="P798" s="639" t="s">
        <v>1361</v>
      </c>
      <c r="Q798" s="639" t="s">
        <v>336</v>
      </c>
      <c r="R798" s="639" t="s">
        <v>73</v>
      </c>
      <c r="S798" s="639" t="s">
        <v>152</v>
      </c>
    </row>
    <row r="799" spans="1:19" s="26" customFormat="1" ht="20.25" customHeight="1">
      <c r="A799" s="639" t="s">
        <v>708</v>
      </c>
      <c r="B799" s="638" t="s">
        <v>4373</v>
      </c>
      <c r="C799" s="639" t="s">
        <v>368</v>
      </c>
      <c r="D799" s="640" t="s">
        <v>952</v>
      </c>
      <c r="E799" s="1105" t="s">
        <v>952</v>
      </c>
      <c r="F799" s="639" t="s">
        <v>748</v>
      </c>
      <c r="G799" s="638"/>
      <c r="H799" s="1110">
        <v>105</v>
      </c>
      <c r="I799" s="705">
        <v>16470</v>
      </c>
      <c r="J799" s="643">
        <v>0</v>
      </c>
      <c r="K799" s="578">
        <f t="shared" si="46"/>
        <v>0</v>
      </c>
      <c r="L799" s="579">
        <f t="shared" si="47"/>
        <v>0</v>
      </c>
      <c r="M799" s="580">
        <f t="shared" si="48"/>
        <v>1729350</v>
      </c>
      <c r="N799" s="638"/>
      <c r="O799" s="638"/>
      <c r="P799" s="639" t="s">
        <v>1361</v>
      </c>
      <c r="Q799" s="639" t="s">
        <v>360</v>
      </c>
      <c r="R799" s="639" t="s">
        <v>73</v>
      </c>
      <c r="S799" s="639" t="s">
        <v>152</v>
      </c>
    </row>
    <row r="800" spans="1:19" s="26" customFormat="1" ht="20.25" customHeight="1">
      <c r="A800" s="639" t="s">
        <v>708</v>
      </c>
      <c r="B800" s="638" t="s">
        <v>4373</v>
      </c>
      <c r="C800" s="639" t="s">
        <v>368</v>
      </c>
      <c r="D800" s="640" t="s">
        <v>952</v>
      </c>
      <c r="E800" s="1105" t="s">
        <v>952</v>
      </c>
      <c r="F800" s="639" t="s">
        <v>711</v>
      </c>
      <c r="G800" s="638"/>
      <c r="H800" s="1110">
        <v>88</v>
      </c>
      <c r="I800" s="705">
        <v>4770</v>
      </c>
      <c r="J800" s="643">
        <v>0</v>
      </c>
      <c r="K800" s="578">
        <f t="shared" si="46"/>
        <v>0</v>
      </c>
      <c r="L800" s="579">
        <f t="shared" si="47"/>
        <v>0</v>
      </c>
      <c r="M800" s="580">
        <f t="shared" si="48"/>
        <v>419760</v>
      </c>
      <c r="N800" s="638"/>
      <c r="O800" s="638"/>
      <c r="P800" s="639" t="s">
        <v>1361</v>
      </c>
      <c r="Q800" s="639" t="s">
        <v>360</v>
      </c>
      <c r="R800" s="639" t="s">
        <v>73</v>
      </c>
      <c r="S800" s="639" t="s">
        <v>152</v>
      </c>
    </row>
    <row r="801" spans="1:19" s="26" customFormat="1" ht="20.25" customHeight="1">
      <c r="A801" s="639" t="s">
        <v>708</v>
      </c>
      <c r="B801" s="638" t="s">
        <v>4373</v>
      </c>
      <c r="C801" s="639" t="s">
        <v>368</v>
      </c>
      <c r="D801" s="640" t="s">
        <v>952</v>
      </c>
      <c r="E801" s="1105" t="s">
        <v>952</v>
      </c>
      <c r="F801" s="639" t="s">
        <v>536</v>
      </c>
      <c r="G801" s="638"/>
      <c r="H801" s="1110">
        <v>4</v>
      </c>
      <c r="I801" s="705">
        <v>90000</v>
      </c>
      <c r="J801" s="643">
        <v>18</v>
      </c>
      <c r="K801" s="578">
        <f t="shared" si="46"/>
        <v>72</v>
      </c>
      <c r="L801" s="579">
        <f t="shared" si="47"/>
        <v>7.1999999999999995E-2</v>
      </c>
      <c r="M801" s="580">
        <f t="shared" si="48"/>
        <v>360000</v>
      </c>
      <c r="N801" s="638"/>
      <c r="O801" s="638"/>
      <c r="P801" s="639" t="s">
        <v>1361</v>
      </c>
      <c r="Q801" s="639" t="s">
        <v>537</v>
      </c>
      <c r="R801" s="639" t="s">
        <v>60</v>
      </c>
      <c r="S801" s="639" t="s">
        <v>152</v>
      </c>
    </row>
    <row r="802" spans="1:19" s="26" customFormat="1" ht="20.25" customHeight="1">
      <c r="A802" s="639" t="s">
        <v>708</v>
      </c>
      <c r="B802" s="638" t="s">
        <v>4373</v>
      </c>
      <c r="C802" s="639" t="s">
        <v>368</v>
      </c>
      <c r="D802" s="640" t="s">
        <v>952</v>
      </c>
      <c r="E802" s="1105" t="s">
        <v>952</v>
      </c>
      <c r="F802" s="639" t="s">
        <v>2844</v>
      </c>
      <c r="G802" s="638"/>
      <c r="H802" s="1110">
        <v>105</v>
      </c>
      <c r="I802" s="705">
        <v>47523</v>
      </c>
      <c r="J802" s="643">
        <v>19</v>
      </c>
      <c r="K802" s="578">
        <f t="shared" si="46"/>
        <v>1995</v>
      </c>
      <c r="L802" s="579">
        <f t="shared" si="47"/>
        <v>1.9950000000000001</v>
      </c>
      <c r="M802" s="580">
        <f t="shared" si="48"/>
        <v>4989915</v>
      </c>
      <c r="N802" s="638"/>
      <c r="O802" s="638" t="s">
        <v>3554</v>
      </c>
      <c r="P802" s="639" t="s">
        <v>1361</v>
      </c>
      <c r="Q802" s="639" t="s">
        <v>361</v>
      </c>
      <c r="R802" s="639" t="s">
        <v>68</v>
      </c>
      <c r="S802" s="639" t="s">
        <v>152</v>
      </c>
    </row>
    <row r="803" spans="1:19" s="26" customFormat="1" ht="20.25" customHeight="1">
      <c r="A803" s="639" t="s">
        <v>708</v>
      </c>
      <c r="B803" s="638" t="s">
        <v>4373</v>
      </c>
      <c r="C803" s="639" t="s">
        <v>368</v>
      </c>
      <c r="D803" s="640" t="s">
        <v>952</v>
      </c>
      <c r="E803" s="1105" t="s">
        <v>952</v>
      </c>
      <c r="F803" s="639" t="s">
        <v>964</v>
      </c>
      <c r="G803" s="638"/>
      <c r="H803" s="1110">
        <v>105</v>
      </c>
      <c r="I803" s="705">
        <v>52716</v>
      </c>
      <c r="J803" s="643">
        <v>0</v>
      </c>
      <c r="K803" s="578">
        <f t="shared" si="46"/>
        <v>0</v>
      </c>
      <c r="L803" s="579">
        <f t="shared" si="47"/>
        <v>0</v>
      </c>
      <c r="M803" s="580">
        <f t="shared" si="48"/>
        <v>5535180</v>
      </c>
      <c r="N803" s="638"/>
      <c r="O803" s="638" t="s">
        <v>3554</v>
      </c>
      <c r="P803" s="639" t="s">
        <v>1361</v>
      </c>
      <c r="Q803" s="639" t="s">
        <v>336</v>
      </c>
      <c r="R803" s="639" t="s">
        <v>73</v>
      </c>
      <c r="S803" s="639" t="s">
        <v>152</v>
      </c>
    </row>
    <row r="804" spans="1:19" s="26" customFormat="1" ht="20.25" customHeight="1">
      <c r="A804" s="639" t="s">
        <v>708</v>
      </c>
      <c r="B804" s="638" t="s">
        <v>4373</v>
      </c>
      <c r="C804" s="639" t="s">
        <v>368</v>
      </c>
      <c r="D804" s="640" t="s">
        <v>952</v>
      </c>
      <c r="E804" s="1105" t="s">
        <v>952</v>
      </c>
      <c r="F804" s="639" t="s">
        <v>363</v>
      </c>
      <c r="G804" s="638"/>
      <c r="H804" s="1110">
        <v>59</v>
      </c>
      <c r="I804" s="705">
        <v>135979</v>
      </c>
      <c r="J804" s="643">
        <v>42</v>
      </c>
      <c r="K804" s="578">
        <f t="shared" si="46"/>
        <v>2478</v>
      </c>
      <c r="L804" s="579">
        <f t="shared" si="47"/>
        <v>2.4780000000000002</v>
      </c>
      <c r="M804" s="580">
        <f t="shared" si="48"/>
        <v>8022761</v>
      </c>
      <c r="N804" s="638"/>
      <c r="O804" s="638" t="s">
        <v>614</v>
      </c>
      <c r="P804" s="639" t="s">
        <v>1361</v>
      </c>
      <c r="Q804" s="639" t="s">
        <v>364</v>
      </c>
      <c r="R804" s="639" t="s">
        <v>68</v>
      </c>
      <c r="S804" s="639" t="s">
        <v>152</v>
      </c>
    </row>
    <row r="805" spans="1:19" s="26" customFormat="1" ht="20.25" customHeight="1">
      <c r="A805" s="639" t="s">
        <v>708</v>
      </c>
      <c r="B805" s="638" t="s">
        <v>4373</v>
      </c>
      <c r="C805" s="639" t="s">
        <v>368</v>
      </c>
      <c r="D805" s="640" t="s">
        <v>952</v>
      </c>
      <c r="E805" s="1105" t="s">
        <v>952</v>
      </c>
      <c r="F805" s="639" t="s">
        <v>362</v>
      </c>
      <c r="G805" s="638"/>
      <c r="H805" s="1110">
        <v>80</v>
      </c>
      <c r="I805" s="705">
        <v>38700</v>
      </c>
      <c r="J805" s="643">
        <v>9</v>
      </c>
      <c r="K805" s="578">
        <f t="shared" si="46"/>
        <v>720</v>
      </c>
      <c r="L805" s="579">
        <f t="shared" si="47"/>
        <v>0.72</v>
      </c>
      <c r="M805" s="580">
        <f t="shared" si="48"/>
        <v>3096000</v>
      </c>
      <c r="N805" s="638"/>
      <c r="O805" s="638"/>
      <c r="P805" s="639" t="s">
        <v>1361</v>
      </c>
      <c r="Q805" s="639" t="s">
        <v>344</v>
      </c>
      <c r="R805" s="639" t="s">
        <v>68</v>
      </c>
      <c r="S805" s="639" t="s">
        <v>152</v>
      </c>
    </row>
    <row r="806" spans="1:19" s="26" customFormat="1" ht="20.25" customHeight="1">
      <c r="A806" s="639" t="s">
        <v>708</v>
      </c>
      <c r="B806" s="638" t="s">
        <v>4373</v>
      </c>
      <c r="C806" s="639" t="s">
        <v>368</v>
      </c>
      <c r="D806" s="640" t="s">
        <v>952</v>
      </c>
      <c r="E806" s="1105" t="s">
        <v>952</v>
      </c>
      <c r="F806" s="639" t="s">
        <v>335</v>
      </c>
      <c r="G806" s="638"/>
      <c r="H806" s="1110">
        <v>84</v>
      </c>
      <c r="I806" s="705">
        <v>38300</v>
      </c>
      <c r="J806" s="643">
        <v>0</v>
      </c>
      <c r="K806" s="578">
        <f t="shared" si="46"/>
        <v>0</v>
      </c>
      <c r="L806" s="579">
        <f t="shared" si="47"/>
        <v>0</v>
      </c>
      <c r="M806" s="580">
        <f t="shared" si="48"/>
        <v>3217200</v>
      </c>
      <c r="N806" s="638"/>
      <c r="O806" s="638" t="s">
        <v>2787</v>
      </c>
      <c r="P806" s="639" t="s">
        <v>1361</v>
      </c>
      <c r="Q806" s="639" t="s">
        <v>271</v>
      </c>
      <c r="R806" s="639" t="s">
        <v>73</v>
      </c>
      <c r="S806" s="639" t="s">
        <v>152</v>
      </c>
    </row>
    <row r="807" spans="1:19" s="26" customFormat="1" ht="20.25" customHeight="1">
      <c r="A807" s="639" t="s">
        <v>708</v>
      </c>
      <c r="B807" s="638" t="s">
        <v>4373</v>
      </c>
      <c r="C807" s="639" t="s">
        <v>368</v>
      </c>
      <c r="D807" s="640" t="s">
        <v>952</v>
      </c>
      <c r="E807" s="1105" t="s">
        <v>952</v>
      </c>
      <c r="F807" s="639" t="s">
        <v>880</v>
      </c>
      <c r="G807" s="638"/>
      <c r="H807" s="1110">
        <v>84</v>
      </c>
      <c r="I807" s="705">
        <v>3600</v>
      </c>
      <c r="J807" s="643">
        <v>0</v>
      </c>
      <c r="K807" s="578">
        <f t="shared" si="46"/>
        <v>0</v>
      </c>
      <c r="L807" s="579">
        <f t="shared" si="47"/>
        <v>0</v>
      </c>
      <c r="M807" s="580">
        <f t="shared" si="48"/>
        <v>302400</v>
      </c>
      <c r="N807" s="638"/>
      <c r="O807" s="638" t="s">
        <v>2787</v>
      </c>
      <c r="P807" s="639" t="s">
        <v>1361</v>
      </c>
      <c r="Q807" s="639" t="s">
        <v>336</v>
      </c>
      <c r="R807" s="639" t="s">
        <v>73</v>
      </c>
      <c r="S807" s="639" t="s">
        <v>152</v>
      </c>
    </row>
    <row r="808" spans="1:19" s="26" customFormat="1" ht="20.25" customHeight="1">
      <c r="A808" s="639" t="s">
        <v>708</v>
      </c>
      <c r="B808" s="638" t="s">
        <v>4373</v>
      </c>
      <c r="C808" s="639" t="s">
        <v>368</v>
      </c>
      <c r="D808" s="640" t="s">
        <v>952</v>
      </c>
      <c r="E808" s="1105" t="s">
        <v>952</v>
      </c>
      <c r="F808" s="639" t="s">
        <v>880</v>
      </c>
      <c r="G808" s="638"/>
      <c r="H808" s="1110">
        <v>84</v>
      </c>
      <c r="I808" s="705">
        <v>3600</v>
      </c>
      <c r="J808" s="643">
        <v>0</v>
      </c>
      <c r="K808" s="578">
        <f t="shared" si="46"/>
        <v>0</v>
      </c>
      <c r="L808" s="579">
        <f t="shared" si="47"/>
        <v>0</v>
      </c>
      <c r="M808" s="580">
        <f t="shared" si="48"/>
        <v>302400</v>
      </c>
      <c r="N808" s="638"/>
      <c r="O808" s="638" t="s">
        <v>2787</v>
      </c>
      <c r="P808" s="639" t="s">
        <v>1361</v>
      </c>
      <c r="Q808" s="639" t="s">
        <v>336</v>
      </c>
      <c r="R808" s="639" t="s">
        <v>73</v>
      </c>
      <c r="S808" s="639" t="s">
        <v>152</v>
      </c>
    </row>
    <row r="809" spans="1:19" s="26" customFormat="1" ht="20.25" customHeight="1">
      <c r="A809" s="639" t="s">
        <v>708</v>
      </c>
      <c r="B809" s="638" t="s">
        <v>4373</v>
      </c>
      <c r="C809" s="639" t="s">
        <v>368</v>
      </c>
      <c r="D809" s="640" t="s">
        <v>952</v>
      </c>
      <c r="E809" s="1105" t="s">
        <v>952</v>
      </c>
      <c r="F809" s="639" t="s">
        <v>1575</v>
      </c>
      <c r="G809" s="638"/>
      <c r="H809" s="1110">
        <v>84</v>
      </c>
      <c r="I809" s="705">
        <v>7200</v>
      </c>
      <c r="J809" s="643">
        <v>0</v>
      </c>
      <c r="K809" s="578">
        <f t="shared" si="46"/>
        <v>0</v>
      </c>
      <c r="L809" s="579">
        <f t="shared" si="47"/>
        <v>0</v>
      </c>
      <c r="M809" s="580">
        <f t="shared" si="48"/>
        <v>604800</v>
      </c>
      <c r="N809" s="638"/>
      <c r="O809" s="638" t="s">
        <v>2787</v>
      </c>
      <c r="P809" s="639" t="s">
        <v>1361</v>
      </c>
      <c r="Q809" s="639" t="s">
        <v>336</v>
      </c>
      <c r="R809" s="639" t="s">
        <v>73</v>
      </c>
      <c r="S809" s="639" t="s">
        <v>152</v>
      </c>
    </row>
    <row r="810" spans="1:19" s="26" customFormat="1" ht="20.25" customHeight="1">
      <c r="A810" s="639" t="s">
        <v>708</v>
      </c>
      <c r="B810" s="638" t="s">
        <v>4373</v>
      </c>
      <c r="C810" s="639" t="s">
        <v>368</v>
      </c>
      <c r="D810" s="640" t="s">
        <v>952</v>
      </c>
      <c r="E810" s="1105" t="s">
        <v>952</v>
      </c>
      <c r="F810" s="639" t="s">
        <v>882</v>
      </c>
      <c r="G810" s="638"/>
      <c r="H810" s="1110">
        <v>84</v>
      </c>
      <c r="I810" s="705">
        <v>8500</v>
      </c>
      <c r="J810" s="643">
        <v>0</v>
      </c>
      <c r="K810" s="578">
        <f t="shared" si="46"/>
        <v>0</v>
      </c>
      <c r="L810" s="579">
        <f t="shared" si="47"/>
        <v>0</v>
      </c>
      <c r="M810" s="580">
        <f t="shared" si="48"/>
        <v>714000</v>
      </c>
      <c r="N810" s="638"/>
      <c r="O810" s="638" t="s">
        <v>2787</v>
      </c>
      <c r="P810" s="639" t="s">
        <v>1361</v>
      </c>
      <c r="Q810" s="639" t="s">
        <v>336</v>
      </c>
      <c r="R810" s="639" t="s">
        <v>73</v>
      </c>
      <c r="S810" s="639" t="s">
        <v>152</v>
      </c>
    </row>
    <row r="811" spans="1:19" s="26" customFormat="1" ht="20.25" customHeight="1">
      <c r="A811" s="639" t="s">
        <v>708</v>
      </c>
      <c r="B811" s="638" t="s">
        <v>4373</v>
      </c>
      <c r="C811" s="639" t="s">
        <v>368</v>
      </c>
      <c r="D811" s="640" t="s">
        <v>952</v>
      </c>
      <c r="E811" s="1105" t="s">
        <v>952</v>
      </c>
      <c r="F811" s="639" t="s">
        <v>982</v>
      </c>
      <c r="G811" s="638"/>
      <c r="H811" s="1110">
        <v>42</v>
      </c>
      <c r="I811" s="705">
        <v>68928</v>
      </c>
      <c r="J811" s="643">
        <v>0</v>
      </c>
      <c r="K811" s="578">
        <f t="shared" si="46"/>
        <v>0</v>
      </c>
      <c r="L811" s="579">
        <f t="shared" si="47"/>
        <v>0</v>
      </c>
      <c r="M811" s="580">
        <f t="shared" si="48"/>
        <v>2894976</v>
      </c>
      <c r="N811" s="638"/>
      <c r="O811" s="638"/>
      <c r="P811" s="639" t="s">
        <v>1361</v>
      </c>
      <c r="Q811" s="639" t="s">
        <v>585</v>
      </c>
      <c r="R811" s="639" t="s">
        <v>73</v>
      </c>
      <c r="S811" s="639" t="s">
        <v>152</v>
      </c>
    </row>
    <row r="812" spans="1:19" s="26" customFormat="1" ht="20.25" customHeight="1">
      <c r="A812" s="639" t="s">
        <v>3562</v>
      </c>
      <c r="B812" s="638" t="s">
        <v>4374</v>
      </c>
      <c r="C812" s="639" t="s">
        <v>908</v>
      </c>
      <c r="D812" s="640" t="s">
        <v>952</v>
      </c>
      <c r="E812" s="1105" t="s">
        <v>952</v>
      </c>
      <c r="F812" s="639" t="s">
        <v>335</v>
      </c>
      <c r="G812" s="638"/>
      <c r="H812" s="1110">
        <v>531</v>
      </c>
      <c r="I812" s="705">
        <v>40191</v>
      </c>
      <c r="J812" s="643" t="s">
        <v>765</v>
      </c>
      <c r="K812" s="578" t="str">
        <f t="shared" si="46"/>
        <v>0</v>
      </c>
      <c r="L812" s="579">
        <f t="shared" si="47"/>
        <v>0</v>
      </c>
      <c r="M812" s="580">
        <f t="shared" si="48"/>
        <v>21341421</v>
      </c>
      <c r="N812" s="638"/>
      <c r="O812" s="638" t="s">
        <v>3645</v>
      </c>
      <c r="P812" s="639" t="s">
        <v>1163</v>
      </c>
      <c r="Q812" s="639" t="s">
        <v>271</v>
      </c>
      <c r="R812" s="639" t="s">
        <v>73</v>
      </c>
      <c r="S812" s="639" t="s">
        <v>1076</v>
      </c>
    </row>
    <row r="813" spans="1:19" s="26" customFormat="1" ht="20.25" customHeight="1">
      <c r="A813" s="639" t="s">
        <v>3562</v>
      </c>
      <c r="B813" s="638" t="s">
        <v>4374</v>
      </c>
      <c r="C813" s="639" t="s">
        <v>908</v>
      </c>
      <c r="D813" s="640" t="s">
        <v>952</v>
      </c>
      <c r="E813" s="1105" t="s">
        <v>952</v>
      </c>
      <c r="F813" s="639" t="s">
        <v>881</v>
      </c>
      <c r="G813" s="638"/>
      <c r="H813" s="1110">
        <v>531</v>
      </c>
      <c r="I813" s="705">
        <v>11333</v>
      </c>
      <c r="J813" s="643" t="s">
        <v>765</v>
      </c>
      <c r="K813" s="578" t="str">
        <f t="shared" si="46"/>
        <v>0</v>
      </c>
      <c r="L813" s="579">
        <f t="shared" si="47"/>
        <v>0</v>
      </c>
      <c r="M813" s="580">
        <f t="shared" si="48"/>
        <v>6017823</v>
      </c>
      <c r="N813" s="638"/>
      <c r="O813" s="638" t="s">
        <v>3645</v>
      </c>
      <c r="P813" s="639" t="s">
        <v>1163</v>
      </c>
      <c r="Q813" s="639" t="s">
        <v>336</v>
      </c>
      <c r="R813" s="639" t="s">
        <v>73</v>
      </c>
      <c r="S813" s="639" t="s">
        <v>1076</v>
      </c>
    </row>
    <row r="814" spans="1:19" s="26" customFormat="1" ht="20.25" customHeight="1">
      <c r="A814" s="639" t="s">
        <v>3562</v>
      </c>
      <c r="B814" s="638" t="s">
        <v>4374</v>
      </c>
      <c r="C814" s="639" t="s">
        <v>908</v>
      </c>
      <c r="D814" s="640" t="s">
        <v>952</v>
      </c>
      <c r="E814" s="1105" t="s">
        <v>952</v>
      </c>
      <c r="F814" s="639" t="s">
        <v>882</v>
      </c>
      <c r="G814" s="638"/>
      <c r="H814" s="1110">
        <v>531</v>
      </c>
      <c r="I814" s="705">
        <v>8920</v>
      </c>
      <c r="J814" s="643" t="s">
        <v>765</v>
      </c>
      <c r="K814" s="578" t="str">
        <f t="shared" si="46"/>
        <v>0</v>
      </c>
      <c r="L814" s="579">
        <f t="shared" si="47"/>
        <v>0</v>
      </c>
      <c r="M814" s="580">
        <f t="shared" si="48"/>
        <v>4736520</v>
      </c>
      <c r="N814" s="638"/>
      <c r="O814" s="638" t="s">
        <v>3645</v>
      </c>
      <c r="P814" s="639" t="s">
        <v>1163</v>
      </c>
      <c r="Q814" s="639" t="s">
        <v>336</v>
      </c>
      <c r="R814" s="639" t="s">
        <v>73</v>
      </c>
      <c r="S814" s="639" t="s">
        <v>1076</v>
      </c>
    </row>
    <row r="815" spans="1:19" s="26" customFormat="1" ht="20.25" customHeight="1">
      <c r="A815" s="639" t="s">
        <v>3562</v>
      </c>
      <c r="B815" s="638" t="s">
        <v>4374</v>
      </c>
      <c r="C815" s="639" t="s">
        <v>908</v>
      </c>
      <c r="D815" s="640" t="s">
        <v>952</v>
      </c>
      <c r="E815" s="1105" t="s">
        <v>952</v>
      </c>
      <c r="F815" s="639" t="s">
        <v>71</v>
      </c>
      <c r="G815" s="638"/>
      <c r="H815" s="1110">
        <v>531</v>
      </c>
      <c r="I815" s="705">
        <v>39009</v>
      </c>
      <c r="J815" s="643" t="s">
        <v>765</v>
      </c>
      <c r="K815" s="578" t="str">
        <f t="shared" si="46"/>
        <v>0</v>
      </c>
      <c r="L815" s="579">
        <f t="shared" si="47"/>
        <v>0</v>
      </c>
      <c r="M815" s="580">
        <f t="shared" si="48"/>
        <v>20713779</v>
      </c>
      <c r="N815" s="638"/>
      <c r="O815" s="638" t="s">
        <v>3645</v>
      </c>
      <c r="P815" s="639" t="s">
        <v>1163</v>
      </c>
      <c r="Q815" s="639" t="s">
        <v>271</v>
      </c>
      <c r="R815" s="639" t="s">
        <v>73</v>
      </c>
      <c r="S815" s="639" t="s">
        <v>1076</v>
      </c>
    </row>
    <row r="816" spans="1:19" s="26" customFormat="1" ht="20.25" customHeight="1">
      <c r="A816" s="639" t="s">
        <v>3562</v>
      </c>
      <c r="B816" s="638" t="s">
        <v>4374</v>
      </c>
      <c r="C816" s="639" t="s">
        <v>908</v>
      </c>
      <c r="D816" s="640" t="s">
        <v>952</v>
      </c>
      <c r="E816" s="1105" t="s">
        <v>952</v>
      </c>
      <c r="F816" s="639" t="s">
        <v>882</v>
      </c>
      <c r="G816" s="638"/>
      <c r="H816" s="1110">
        <v>531</v>
      </c>
      <c r="I816" s="705">
        <v>8657</v>
      </c>
      <c r="J816" s="643" t="s">
        <v>765</v>
      </c>
      <c r="K816" s="578" t="str">
        <f t="shared" si="46"/>
        <v>0</v>
      </c>
      <c r="L816" s="579">
        <f t="shared" si="47"/>
        <v>0</v>
      </c>
      <c r="M816" s="580">
        <f t="shared" si="48"/>
        <v>4596867</v>
      </c>
      <c r="N816" s="638"/>
      <c r="O816" s="638" t="s">
        <v>3645</v>
      </c>
      <c r="P816" s="639" t="s">
        <v>1163</v>
      </c>
      <c r="Q816" s="639" t="s">
        <v>336</v>
      </c>
      <c r="R816" s="639" t="s">
        <v>73</v>
      </c>
      <c r="S816" s="639" t="s">
        <v>1076</v>
      </c>
    </row>
    <row r="817" spans="1:19" s="26" customFormat="1" ht="20.25" customHeight="1">
      <c r="A817" s="639" t="s">
        <v>3562</v>
      </c>
      <c r="B817" s="638" t="s">
        <v>4374</v>
      </c>
      <c r="C817" s="639" t="s">
        <v>908</v>
      </c>
      <c r="D817" s="640" t="s">
        <v>952</v>
      </c>
      <c r="E817" s="1105" t="s">
        <v>952</v>
      </c>
      <c r="F817" s="639" t="s">
        <v>442</v>
      </c>
      <c r="G817" s="638"/>
      <c r="H817" s="1110">
        <v>531</v>
      </c>
      <c r="I817" s="705">
        <v>818</v>
      </c>
      <c r="J817" s="643" t="s">
        <v>765</v>
      </c>
      <c r="K817" s="578" t="str">
        <f t="shared" si="46"/>
        <v>0</v>
      </c>
      <c r="L817" s="579">
        <f t="shared" si="47"/>
        <v>0</v>
      </c>
      <c r="M817" s="580">
        <f t="shared" si="48"/>
        <v>434358</v>
      </c>
      <c r="N817" s="638"/>
      <c r="O817" s="638" t="s">
        <v>3758</v>
      </c>
      <c r="P817" s="639" t="s">
        <v>1163</v>
      </c>
      <c r="Q817" s="639" t="s">
        <v>336</v>
      </c>
      <c r="R817" s="639" t="s">
        <v>73</v>
      </c>
      <c r="S817" s="639" t="s">
        <v>1076</v>
      </c>
    </row>
    <row r="818" spans="1:19" s="26" customFormat="1" ht="20.25" customHeight="1">
      <c r="A818" s="639" t="s">
        <v>3562</v>
      </c>
      <c r="B818" s="638" t="s">
        <v>4374</v>
      </c>
      <c r="C818" s="639" t="s">
        <v>908</v>
      </c>
      <c r="D818" s="640" t="s">
        <v>952</v>
      </c>
      <c r="E818" s="1105" t="s">
        <v>952</v>
      </c>
      <c r="F818" s="639" t="s">
        <v>81</v>
      </c>
      <c r="G818" s="638"/>
      <c r="H818" s="1110">
        <v>531</v>
      </c>
      <c r="I818" s="705">
        <v>5727</v>
      </c>
      <c r="J818" s="643" t="s">
        <v>765</v>
      </c>
      <c r="K818" s="578" t="str">
        <f t="shared" si="46"/>
        <v>0</v>
      </c>
      <c r="L818" s="579">
        <f t="shared" si="47"/>
        <v>0</v>
      </c>
      <c r="M818" s="580">
        <f t="shared" si="48"/>
        <v>3041037</v>
      </c>
      <c r="N818" s="638"/>
      <c r="O818" s="638" t="s">
        <v>3758</v>
      </c>
      <c r="P818" s="639" t="s">
        <v>1163</v>
      </c>
      <c r="Q818" s="639" t="s">
        <v>336</v>
      </c>
      <c r="R818" s="639" t="s">
        <v>73</v>
      </c>
      <c r="S818" s="639" t="s">
        <v>1076</v>
      </c>
    </row>
    <row r="819" spans="1:19" s="26" customFormat="1" ht="20.25" customHeight="1">
      <c r="A819" s="639" t="s">
        <v>3562</v>
      </c>
      <c r="B819" s="638" t="s">
        <v>4374</v>
      </c>
      <c r="C819" s="639" t="s">
        <v>908</v>
      </c>
      <c r="D819" s="640" t="s">
        <v>952</v>
      </c>
      <c r="E819" s="1105" t="s">
        <v>952</v>
      </c>
      <c r="F819" s="639" t="s">
        <v>85</v>
      </c>
      <c r="G819" s="638"/>
      <c r="H819" s="1110">
        <v>531</v>
      </c>
      <c r="I819" s="705">
        <v>12355</v>
      </c>
      <c r="J819" s="643" t="s">
        <v>765</v>
      </c>
      <c r="K819" s="578" t="str">
        <f t="shared" si="46"/>
        <v>0</v>
      </c>
      <c r="L819" s="579">
        <f t="shared" si="47"/>
        <v>0</v>
      </c>
      <c r="M819" s="580">
        <f t="shared" si="48"/>
        <v>6560505</v>
      </c>
      <c r="N819" s="638"/>
      <c r="O819" s="638" t="s">
        <v>3758</v>
      </c>
      <c r="P819" s="639" t="s">
        <v>1163</v>
      </c>
      <c r="Q819" s="639" t="s">
        <v>336</v>
      </c>
      <c r="R819" s="639" t="s">
        <v>73</v>
      </c>
      <c r="S819" s="639" t="s">
        <v>1076</v>
      </c>
    </row>
    <row r="820" spans="1:19" s="26" customFormat="1" ht="20.25" customHeight="1">
      <c r="A820" s="639" t="s">
        <v>3562</v>
      </c>
      <c r="B820" s="638" t="s">
        <v>4374</v>
      </c>
      <c r="C820" s="639" t="s">
        <v>908</v>
      </c>
      <c r="D820" s="640" t="s">
        <v>952</v>
      </c>
      <c r="E820" s="1105" t="s">
        <v>952</v>
      </c>
      <c r="F820" s="639" t="s">
        <v>75</v>
      </c>
      <c r="G820" s="638"/>
      <c r="H820" s="1110">
        <v>531</v>
      </c>
      <c r="I820" s="705">
        <v>40582</v>
      </c>
      <c r="J820" s="643" t="s">
        <v>765</v>
      </c>
      <c r="K820" s="578" t="str">
        <f t="shared" si="46"/>
        <v>0</v>
      </c>
      <c r="L820" s="579">
        <f t="shared" si="47"/>
        <v>0</v>
      </c>
      <c r="M820" s="580">
        <f t="shared" si="48"/>
        <v>21549042</v>
      </c>
      <c r="N820" s="638"/>
      <c r="O820" s="638" t="s">
        <v>3758</v>
      </c>
      <c r="P820" s="639" t="s">
        <v>1163</v>
      </c>
      <c r="Q820" s="639" t="s">
        <v>272</v>
      </c>
      <c r="R820" s="639" t="s">
        <v>73</v>
      </c>
      <c r="S820" s="639" t="s">
        <v>1076</v>
      </c>
    </row>
    <row r="821" spans="1:19" s="26" customFormat="1" ht="20.25" customHeight="1">
      <c r="A821" s="639" t="s">
        <v>3562</v>
      </c>
      <c r="B821" s="638" t="s">
        <v>4374</v>
      </c>
      <c r="C821" s="639" t="s">
        <v>908</v>
      </c>
      <c r="D821" s="640" t="s">
        <v>952</v>
      </c>
      <c r="E821" s="1105" t="s">
        <v>952</v>
      </c>
      <c r="F821" s="639" t="s">
        <v>1580</v>
      </c>
      <c r="G821" s="638"/>
      <c r="H821" s="1110">
        <v>531</v>
      </c>
      <c r="I821" s="705">
        <v>9818</v>
      </c>
      <c r="J821" s="643" t="s">
        <v>765</v>
      </c>
      <c r="K821" s="578" t="str">
        <f t="shared" si="46"/>
        <v>0</v>
      </c>
      <c r="L821" s="579">
        <f t="shared" si="47"/>
        <v>0</v>
      </c>
      <c r="M821" s="580">
        <f t="shared" si="48"/>
        <v>5213358</v>
      </c>
      <c r="N821" s="638"/>
      <c r="O821" s="638" t="s">
        <v>3758</v>
      </c>
      <c r="P821" s="639" t="s">
        <v>1163</v>
      </c>
      <c r="Q821" s="639" t="s">
        <v>336</v>
      </c>
      <c r="R821" s="639" t="s">
        <v>73</v>
      </c>
      <c r="S821" s="639" t="s">
        <v>1076</v>
      </c>
    </row>
    <row r="822" spans="1:19" s="26" customFormat="1" ht="20.25" customHeight="1">
      <c r="A822" s="639" t="s">
        <v>3562</v>
      </c>
      <c r="B822" s="638" t="s">
        <v>4374</v>
      </c>
      <c r="C822" s="639" t="s">
        <v>908</v>
      </c>
      <c r="D822" s="640" t="s">
        <v>952</v>
      </c>
      <c r="E822" s="1105" t="s">
        <v>952</v>
      </c>
      <c r="F822" s="639" t="s">
        <v>337</v>
      </c>
      <c r="G822" s="638"/>
      <c r="H822" s="1110">
        <v>531</v>
      </c>
      <c r="I822" s="705">
        <v>15300</v>
      </c>
      <c r="J822" s="643" t="s">
        <v>765</v>
      </c>
      <c r="K822" s="578" t="str">
        <f t="shared" si="46"/>
        <v>0</v>
      </c>
      <c r="L822" s="579">
        <f t="shared" si="47"/>
        <v>0</v>
      </c>
      <c r="M822" s="580">
        <f t="shared" si="48"/>
        <v>8124300</v>
      </c>
      <c r="N822" s="638"/>
      <c r="O822" s="638" t="s">
        <v>274</v>
      </c>
      <c r="P822" s="639" t="s">
        <v>1163</v>
      </c>
      <c r="Q822" s="639" t="s">
        <v>336</v>
      </c>
      <c r="R822" s="639" t="s">
        <v>73</v>
      </c>
      <c r="S822" s="639" t="s">
        <v>1076</v>
      </c>
    </row>
    <row r="823" spans="1:19" s="26" customFormat="1" ht="20.25" customHeight="1">
      <c r="A823" s="639" t="s">
        <v>3562</v>
      </c>
      <c r="B823" s="638" t="s">
        <v>4374</v>
      </c>
      <c r="C823" s="639" t="s">
        <v>908</v>
      </c>
      <c r="D823" s="640" t="s">
        <v>952</v>
      </c>
      <c r="E823" s="1105" t="s">
        <v>952</v>
      </c>
      <c r="F823" s="639" t="s">
        <v>367</v>
      </c>
      <c r="G823" s="638"/>
      <c r="H823" s="1110">
        <v>531</v>
      </c>
      <c r="I823" s="705">
        <v>2996</v>
      </c>
      <c r="J823" s="643" t="s">
        <v>765</v>
      </c>
      <c r="K823" s="578" t="str">
        <f t="shared" ref="K823:K886" si="49">IFERROR(J823*H823,"0")</f>
        <v>0</v>
      </c>
      <c r="L823" s="579">
        <f t="shared" ref="L823:L886" si="50">IFERROR(K823/1000,"0")</f>
        <v>0</v>
      </c>
      <c r="M823" s="580">
        <f t="shared" ref="M823:M886" si="51">I823*H823</f>
        <v>1590876</v>
      </c>
      <c r="N823" s="638"/>
      <c r="O823" s="638" t="s">
        <v>3648</v>
      </c>
      <c r="P823" s="639" t="s">
        <v>1163</v>
      </c>
      <c r="Q823" s="639" t="s">
        <v>336</v>
      </c>
      <c r="R823" s="639" t="s">
        <v>73</v>
      </c>
      <c r="S823" s="639" t="s">
        <v>1076</v>
      </c>
    </row>
    <row r="824" spans="1:19" s="26" customFormat="1" ht="20.25" customHeight="1">
      <c r="A824" s="639" t="s">
        <v>3562</v>
      </c>
      <c r="B824" s="638" t="s">
        <v>4374</v>
      </c>
      <c r="C824" s="639" t="s">
        <v>908</v>
      </c>
      <c r="D824" s="640" t="s">
        <v>952</v>
      </c>
      <c r="E824" s="1105" t="s">
        <v>952</v>
      </c>
      <c r="F824" s="639" t="s">
        <v>81</v>
      </c>
      <c r="G824" s="638"/>
      <c r="H824" s="1110">
        <v>531</v>
      </c>
      <c r="I824" s="705">
        <v>3812</v>
      </c>
      <c r="J824" s="643" t="s">
        <v>765</v>
      </c>
      <c r="K824" s="578" t="str">
        <f t="shared" si="49"/>
        <v>0</v>
      </c>
      <c r="L824" s="579">
        <f t="shared" si="50"/>
        <v>0</v>
      </c>
      <c r="M824" s="580">
        <f t="shared" si="51"/>
        <v>2024172</v>
      </c>
      <c r="N824" s="638"/>
      <c r="O824" s="638" t="s">
        <v>3648</v>
      </c>
      <c r="P824" s="639" t="s">
        <v>1163</v>
      </c>
      <c r="Q824" s="639" t="s">
        <v>336</v>
      </c>
      <c r="R824" s="639" t="s">
        <v>73</v>
      </c>
      <c r="S824" s="639" t="s">
        <v>1076</v>
      </c>
    </row>
    <row r="825" spans="1:19" s="26" customFormat="1" ht="20.25" customHeight="1">
      <c r="A825" s="639" t="s">
        <v>3562</v>
      </c>
      <c r="B825" s="638" t="s">
        <v>4374</v>
      </c>
      <c r="C825" s="639" t="s">
        <v>908</v>
      </c>
      <c r="D825" s="640" t="s">
        <v>952</v>
      </c>
      <c r="E825" s="1105" t="s">
        <v>952</v>
      </c>
      <c r="F825" s="639" t="s">
        <v>82</v>
      </c>
      <c r="G825" s="638"/>
      <c r="H825" s="1110">
        <v>531</v>
      </c>
      <c r="I825" s="705">
        <v>10348</v>
      </c>
      <c r="J825" s="643" t="s">
        <v>765</v>
      </c>
      <c r="K825" s="578" t="str">
        <f t="shared" si="49"/>
        <v>0</v>
      </c>
      <c r="L825" s="579">
        <f t="shared" si="50"/>
        <v>0</v>
      </c>
      <c r="M825" s="580">
        <f t="shared" si="51"/>
        <v>5494788</v>
      </c>
      <c r="N825" s="638"/>
      <c r="O825" s="638" t="s">
        <v>3648</v>
      </c>
      <c r="P825" s="639" t="s">
        <v>1163</v>
      </c>
      <c r="Q825" s="639" t="s">
        <v>336</v>
      </c>
      <c r="R825" s="639" t="s">
        <v>73</v>
      </c>
      <c r="S825" s="639" t="s">
        <v>1076</v>
      </c>
    </row>
    <row r="826" spans="1:19" s="26" customFormat="1" ht="20.25" customHeight="1">
      <c r="A826" s="639" t="s">
        <v>3562</v>
      </c>
      <c r="B826" s="638" t="s">
        <v>4374</v>
      </c>
      <c r="C826" s="639" t="s">
        <v>908</v>
      </c>
      <c r="D826" s="640" t="s">
        <v>952</v>
      </c>
      <c r="E826" s="1105" t="s">
        <v>952</v>
      </c>
      <c r="F826" s="639" t="s">
        <v>1647</v>
      </c>
      <c r="G826" s="638"/>
      <c r="H826" s="1110">
        <v>531</v>
      </c>
      <c r="I826" s="705">
        <v>4357</v>
      </c>
      <c r="J826" s="643" t="s">
        <v>765</v>
      </c>
      <c r="K826" s="578" t="str">
        <f t="shared" si="49"/>
        <v>0</v>
      </c>
      <c r="L826" s="579">
        <f t="shared" si="50"/>
        <v>0</v>
      </c>
      <c r="M826" s="580">
        <f t="shared" si="51"/>
        <v>2313567</v>
      </c>
      <c r="N826" s="638"/>
      <c r="O826" s="638" t="s">
        <v>3648</v>
      </c>
      <c r="P826" s="639" t="s">
        <v>1163</v>
      </c>
      <c r="Q826" s="639" t="s">
        <v>336</v>
      </c>
      <c r="R826" s="639" t="s">
        <v>73</v>
      </c>
      <c r="S826" s="639" t="s">
        <v>1076</v>
      </c>
    </row>
    <row r="827" spans="1:19" s="26" customFormat="1" ht="20.25" customHeight="1">
      <c r="A827" s="639" t="s">
        <v>3562</v>
      </c>
      <c r="B827" s="638" t="s">
        <v>4374</v>
      </c>
      <c r="C827" s="639" t="s">
        <v>908</v>
      </c>
      <c r="D827" s="640" t="s">
        <v>952</v>
      </c>
      <c r="E827" s="1105" t="s">
        <v>952</v>
      </c>
      <c r="F827" s="639" t="s">
        <v>275</v>
      </c>
      <c r="G827" s="638"/>
      <c r="H827" s="1110">
        <v>531</v>
      </c>
      <c r="I827" s="705">
        <v>86487</v>
      </c>
      <c r="J827" s="643" t="s">
        <v>765</v>
      </c>
      <c r="K827" s="578" t="str">
        <f t="shared" si="49"/>
        <v>0</v>
      </c>
      <c r="L827" s="579">
        <f t="shared" si="50"/>
        <v>0</v>
      </c>
      <c r="M827" s="580">
        <f t="shared" si="51"/>
        <v>45924597</v>
      </c>
      <c r="N827" s="638"/>
      <c r="O827" s="638" t="s">
        <v>3648</v>
      </c>
      <c r="P827" s="639" t="s">
        <v>1163</v>
      </c>
      <c r="Q827" s="639" t="s">
        <v>276</v>
      </c>
      <c r="R827" s="639" t="s">
        <v>73</v>
      </c>
      <c r="S827" s="639" t="s">
        <v>1076</v>
      </c>
    </row>
    <row r="828" spans="1:19" s="26" customFormat="1" ht="20.25" customHeight="1">
      <c r="A828" s="639" t="s">
        <v>3562</v>
      </c>
      <c r="B828" s="638" t="s">
        <v>4374</v>
      </c>
      <c r="C828" s="639" t="s">
        <v>908</v>
      </c>
      <c r="D828" s="640" t="s">
        <v>952</v>
      </c>
      <c r="E828" s="1105" t="s">
        <v>952</v>
      </c>
      <c r="F828" s="639" t="s">
        <v>76</v>
      </c>
      <c r="G828" s="638"/>
      <c r="H828" s="1110">
        <v>531</v>
      </c>
      <c r="I828" s="705">
        <v>59454</v>
      </c>
      <c r="J828" s="643" t="s">
        <v>765</v>
      </c>
      <c r="K828" s="578" t="str">
        <f t="shared" si="49"/>
        <v>0</v>
      </c>
      <c r="L828" s="579">
        <f t="shared" si="50"/>
        <v>0</v>
      </c>
      <c r="M828" s="580">
        <f t="shared" si="51"/>
        <v>31570074</v>
      </c>
      <c r="N828" s="638"/>
      <c r="O828" s="638" t="s">
        <v>752</v>
      </c>
      <c r="P828" s="639" t="s">
        <v>1163</v>
      </c>
      <c r="Q828" s="639" t="s">
        <v>278</v>
      </c>
      <c r="R828" s="639" t="s">
        <v>73</v>
      </c>
      <c r="S828" s="639" t="s">
        <v>1076</v>
      </c>
    </row>
    <row r="829" spans="1:19" s="26" customFormat="1" ht="20.25" customHeight="1">
      <c r="A829" s="639" t="s">
        <v>3562</v>
      </c>
      <c r="B829" s="638" t="s">
        <v>4374</v>
      </c>
      <c r="C829" s="639" t="s">
        <v>908</v>
      </c>
      <c r="D829" s="640" t="s">
        <v>952</v>
      </c>
      <c r="E829" s="1105" t="s">
        <v>952</v>
      </c>
      <c r="F829" s="639" t="s">
        <v>442</v>
      </c>
      <c r="G829" s="638"/>
      <c r="H829" s="1110">
        <v>531</v>
      </c>
      <c r="I829" s="705">
        <v>881</v>
      </c>
      <c r="J829" s="643" t="s">
        <v>765</v>
      </c>
      <c r="K829" s="578" t="str">
        <f t="shared" si="49"/>
        <v>0</v>
      </c>
      <c r="L829" s="579">
        <f t="shared" si="50"/>
        <v>0</v>
      </c>
      <c r="M829" s="580">
        <f t="shared" si="51"/>
        <v>467811</v>
      </c>
      <c r="N829" s="638"/>
      <c r="O829" s="638" t="s">
        <v>3650</v>
      </c>
      <c r="P829" s="639" t="s">
        <v>1163</v>
      </c>
      <c r="Q829" s="639" t="s">
        <v>336</v>
      </c>
      <c r="R829" s="639" t="s">
        <v>73</v>
      </c>
      <c r="S829" s="639" t="s">
        <v>1076</v>
      </c>
    </row>
    <row r="830" spans="1:19" s="26" customFormat="1" ht="20.25" customHeight="1">
      <c r="A830" s="639" t="s">
        <v>3562</v>
      </c>
      <c r="B830" s="638" t="s">
        <v>4374</v>
      </c>
      <c r="C830" s="639" t="s">
        <v>908</v>
      </c>
      <c r="D830" s="640" t="s">
        <v>952</v>
      </c>
      <c r="E830" s="1105" t="s">
        <v>952</v>
      </c>
      <c r="F830" s="639" t="s">
        <v>1004</v>
      </c>
      <c r="G830" s="638"/>
      <c r="H830" s="1110">
        <v>531</v>
      </c>
      <c r="I830" s="705">
        <v>10170</v>
      </c>
      <c r="J830" s="643" t="s">
        <v>765</v>
      </c>
      <c r="K830" s="578" t="str">
        <f t="shared" si="49"/>
        <v>0</v>
      </c>
      <c r="L830" s="579">
        <f t="shared" si="50"/>
        <v>0</v>
      </c>
      <c r="M830" s="580">
        <f t="shared" si="51"/>
        <v>5400270</v>
      </c>
      <c r="N830" s="638"/>
      <c r="O830" s="638" t="s">
        <v>3650</v>
      </c>
      <c r="P830" s="639" t="s">
        <v>1163</v>
      </c>
      <c r="Q830" s="639" t="s">
        <v>336</v>
      </c>
      <c r="R830" s="639" t="s">
        <v>73</v>
      </c>
      <c r="S830" s="639" t="s">
        <v>1076</v>
      </c>
    </row>
    <row r="831" spans="1:19" s="26" customFormat="1" ht="20.25" customHeight="1">
      <c r="A831" s="639" t="s">
        <v>3562</v>
      </c>
      <c r="B831" s="638" t="s">
        <v>4374</v>
      </c>
      <c r="C831" s="639" t="s">
        <v>908</v>
      </c>
      <c r="D831" s="640" t="s">
        <v>952</v>
      </c>
      <c r="E831" s="1105" t="s">
        <v>952</v>
      </c>
      <c r="F831" s="639" t="s">
        <v>81</v>
      </c>
      <c r="G831" s="638"/>
      <c r="H831" s="1110">
        <v>531</v>
      </c>
      <c r="I831" s="705">
        <v>6164</v>
      </c>
      <c r="J831" s="643" t="s">
        <v>765</v>
      </c>
      <c r="K831" s="578" t="str">
        <f t="shared" si="49"/>
        <v>0</v>
      </c>
      <c r="L831" s="579">
        <f t="shared" si="50"/>
        <v>0</v>
      </c>
      <c r="M831" s="580">
        <f t="shared" si="51"/>
        <v>3273084</v>
      </c>
      <c r="N831" s="638"/>
      <c r="O831" s="638" t="s">
        <v>3650</v>
      </c>
      <c r="P831" s="639" t="s">
        <v>1163</v>
      </c>
      <c r="Q831" s="639" t="s">
        <v>336</v>
      </c>
      <c r="R831" s="639" t="s">
        <v>73</v>
      </c>
      <c r="S831" s="639" t="s">
        <v>1076</v>
      </c>
    </row>
    <row r="832" spans="1:19" s="26" customFormat="1" ht="20.25" customHeight="1">
      <c r="A832" s="639" t="s">
        <v>3562</v>
      </c>
      <c r="B832" s="638" t="s">
        <v>4374</v>
      </c>
      <c r="C832" s="639" t="s">
        <v>908</v>
      </c>
      <c r="D832" s="640" t="s">
        <v>952</v>
      </c>
      <c r="E832" s="1105" t="s">
        <v>952</v>
      </c>
      <c r="F832" s="639" t="s">
        <v>338</v>
      </c>
      <c r="G832" s="638"/>
      <c r="H832" s="1110">
        <v>531</v>
      </c>
      <c r="I832" s="705">
        <v>3786</v>
      </c>
      <c r="J832" s="643" t="s">
        <v>765</v>
      </c>
      <c r="K832" s="578" t="str">
        <f t="shared" si="49"/>
        <v>0</v>
      </c>
      <c r="L832" s="579">
        <f t="shared" si="50"/>
        <v>0</v>
      </c>
      <c r="M832" s="580">
        <f t="shared" si="51"/>
        <v>2010366</v>
      </c>
      <c r="N832" s="638"/>
      <c r="O832" s="638" t="s">
        <v>3650</v>
      </c>
      <c r="P832" s="639" t="s">
        <v>1163</v>
      </c>
      <c r="Q832" s="639" t="s">
        <v>336</v>
      </c>
      <c r="R832" s="639" t="s">
        <v>73</v>
      </c>
      <c r="S832" s="639" t="s">
        <v>1076</v>
      </c>
    </row>
    <row r="833" spans="1:19" s="26" customFormat="1" ht="20.25" customHeight="1">
      <c r="A833" s="639" t="s">
        <v>3562</v>
      </c>
      <c r="B833" s="638" t="s">
        <v>4374</v>
      </c>
      <c r="C833" s="639" t="s">
        <v>908</v>
      </c>
      <c r="D833" s="640" t="s">
        <v>952</v>
      </c>
      <c r="E833" s="1105" t="s">
        <v>952</v>
      </c>
      <c r="F833" s="639" t="s">
        <v>985</v>
      </c>
      <c r="G833" s="638"/>
      <c r="H833" s="1110">
        <v>1062</v>
      </c>
      <c r="I833" s="705">
        <v>7900</v>
      </c>
      <c r="J833" s="643" t="s">
        <v>765</v>
      </c>
      <c r="K833" s="578" t="str">
        <f t="shared" si="49"/>
        <v>0</v>
      </c>
      <c r="L833" s="579">
        <f t="shared" si="50"/>
        <v>0</v>
      </c>
      <c r="M833" s="580">
        <f t="shared" si="51"/>
        <v>8389800</v>
      </c>
      <c r="N833" s="638"/>
      <c r="O833" s="638" t="s">
        <v>586</v>
      </c>
      <c r="P833" s="639" t="s">
        <v>1163</v>
      </c>
      <c r="Q833" s="639" t="s">
        <v>336</v>
      </c>
      <c r="R833" s="639" t="s">
        <v>73</v>
      </c>
      <c r="S833" s="639" t="s">
        <v>1076</v>
      </c>
    </row>
    <row r="834" spans="1:19" s="26" customFormat="1" ht="20.25" customHeight="1">
      <c r="A834" s="639" t="s">
        <v>3562</v>
      </c>
      <c r="B834" s="638" t="s">
        <v>4374</v>
      </c>
      <c r="C834" s="639" t="s">
        <v>908</v>
      </c>
      <c r="D834" s="640" t="s">
        <v>952</v>
      </c>
      <c r="E834" s="1105" t="s">
        <v>952</v>
      </c>
      <c r="F834" s="639" t="s">
        <v>985</v>
      </c>
      <c r="G834" s="638"/>
      <c r="H834" s="1110">
        <v>1062</v>
      </c>
      <c r="I834" s="705">
        <v>7900</v>
      </c>
      <c r="J834" s="643" t="s">
        <v>765</v>
      </c>
      <c r="K834" s="578" t="str">
        <f t="shared" si="49"/>
        <v>0</v>
      </c>
      <c r="L834" s="579">
        <f t="shared" si="50"/>
        <v>0</v>
      </c>
      <c r="M834" s="580">
        <f t="shared" si="51"/>
        <v>8389800</v>
      </c>
      <c r="N834" s="638"/>
      <c r="O834" s="638" t="s">
        <v>587</v>
      </c>
      <c r="P834" s="639" t="s">
        <v>1163</v>
      </c>
      <c r="Q834" s="639" t="s">
        <v>336</v>
      </c>
      <c r="R834" s="639" t="s">
        <v>73</v>
      </c>
      <c r="S834" s="639" t="s">
        <v>1076</v>
      </c>
    </row>
    <row r="835" spans="1:19" s="26" customFormat="1" ht="20.25" customHeight="1">
      <c r="A835" s="639" t="s">
        <v>3562</v>
      </c>
      <c r="B835" s="638" t="s">
        <v>4374</v>
      </c>
      <c r="C835" s="639" t="s">
        <v>908</v>
      </c>
      <c r="D835" s="640" t="s">
        <v>952</v>
      </c>
      <c r="E835" s="1105" t="s">
        <v>952</v>
      </c>
      <c r="F835" s="639" t="s">
        <v>71</v>
      </c>
      <c r="G835" s="638"/>
      <c r="H835" s="1110">
        <v>7</v>
      </c>
      <c r="I835" s="705">
        <v>39009</v>
      </c>
      <c r="J835" s="643" t="s">
        <v>765</v>
      </c>
      <c r="K835" s="578" t="str">
        <f t="shared" si="49"/>
        <v>0</v>
      </c>
      <c r="L835" s="579">
        <f t="shared" si="50"/>
        <v>0</v>
      </c>
      <c r="M835" s="580">
        <f t="shared" si="51"/>
        <v>273063</v>
      </c>
      <c r="N835" s="638"/>
      <c r="O835" s="638" t="s">
        <v>3645</v>
      </c>
      <c r="P835" s="639" t="s">
        <v>1163</v>
      </c>
      <c r="Q835" s="639" t="s">
        <v>271</v>
      </c>
      <c r="R835" s="639" t="s">
        <v>73</v>
      </c>
      <c r="S835" s="639" t="s">
        <v>1076</v>
      </c>
    </row>
    <row r="836" spans="1:19" s="26" customFormat="1" ht="20.25" customHeight="1">
      <c r="A836" s="639" t="s">
        <v>3562</v>
      </c>
      <c r="B836" s="638" t="s">
        <v>4374</v>
      </c>
      <c r="C836" s="639" t="s">
        <v>908</v>
      </c>
      <c r="D836" s="640" t="s">
        <v>952</v>
      </c>
      <c r="E836" s="1105" t="s">
        <v>952</v>
      </c>
      <c r="F836" s="639" t="s">
        <v>881</v>
      </c>
      <c r="G836" s="638"/>
      <c r="H836" s="1110">
        <v>7</v>
      </c>
      <c r="I836" s="705">
        <v>11000</v>
      </c>
      <c r="J836" s="643" t="s">
        <v>765</v>
      </c>
      <c r="K836" s="578" t="str">
        <f t="shared" si="49"/>
        <v>0</v>
      </c>
      <c r="L836" s="579">
        <f t="shared" si="50"/>
        <v>0</v>
      </c>
      <c r="M836" s="580">
        <f t="shared" si="51"/>
        <v>77000</v>
      </c>
      <c r="N836" s="638"/>
      <c r="O836" s="638" t="s">
        <v>3645</v>
      </c>
      <c r="P836" s="639" t="s">
        <v>1163</v>
      </c>
      <c r="Q836" s="639" t="s">
        <v>336</v>
      </c>
      <c r="R836" s="639" t="s">
        <v>73</v>
      </c>
      <c r="S836" s="639" t="s">
        <v>1076</v>
      </c>
    </row>
    <row r="837" spans="1:19" s="26" customFormat="1" ht="20.25" customHeight="1">
      <c r="A837" s="639" t="s">
        <v>3562</v>
      </c>
      <c r="B837" s="638" t="s">
        <v>4374</v>
      </c>
      <c r="C837" s="639" t="s">
        <v>908</v>
      </c>
      <c r="D837" s="640" t="s">
        <v>952</v>
      </c>
      <c r="E837" s="1105" t="s">
        <v>952</v>
      </c>
      <c r="F837" s="639" t="s">
        <v>882</v>
      </c>
      <c r="G837" s="638"/>
      <c r="H837" s="1110">
        <v>7</v>
      </c>
      <c r="I837" s="705">
        <v>8657</v>
      </c>
      <c r="J837" s="643" t="s">
        <v>765</v>
      </c>
      <c r="K837" s="578" t="str">
        <f t="shared" si="49"/>
        <v>0</v>
      </c>
      <c r="L837" s="579">
        <f t="shared" si="50"/>
        <v>0</v>
      </c>
      <c r="M837" s="580">
        <f t="shared" si="51"/>
        <v>60599</v>
      </c>
      <c r="N837" s="638"/>
      <c r="O837" s="638" t="s">
        <v>3645</v>
      </c>
      <c r="P837" s="639" t="s">
        <v>1163</v>
      </c>
      <c r="Q837" s="639" t="s">
        <v>336</v>
      </c>
      <c r="R837" s="639" t="s">
        <v>73</v>
      </c>
      <c r="S837" s="639" t="s">
        <v>1076</v>
      </c>
    </row>
    <row r="838" spans="1:19" s="26" customFormat="1" ht="20.25" customHeight="1">
      <c r="A838" s="639" t="s">
        <v>3562</v>
      </c>
      <c r="B838" s="638" t="s">
        <v>4374</v>
      </c>
      <c r="C838" s="639" t="s">
        <v>908</v>
      </c>
      <c r="D838" s="640" t="s">
        <v>952</v>
      </c>
      <c r="E838" s="1105" t="s">
        <v>952</v>
      </c>
      <c r="F838" s="639" t="s">
        <v>75</v>
      </c>
      <c r="G838" s="638"/>
      <c r="H838" s="1110">
        <v>1</v>
      </c>
      <c r="I838" s="705">
        <v>40582</v>
      </c>
      <c r="J838" s="643" t="s">
        <v>765</v>
      </c>
      <c r="K838" s="578" t="str">
        <f t="shared" si="49"/>
        <v>0</v>
      </c>
      <c r="L838" s="579">
        <f t="shared" si="50"/>
        <v>0</v>
      </c>
      <c r="M838" s="580">
        <f t="shared" si="51"/>
        <v>40582</v>
      </c>
      <c r="N838" s="638"/>
      <c r="O838" s="638" t="s">
        <v>3758</v>
      </c>
      <c r="P838" s="639" t="s">
        <v>1163</v>
      </c>
      <c r="Q838" s="639" t="s">
        <v>272</v>
      </c>
      <c r="R838" s="639" t="s">
        <v>73</v>
      </c>
      <c r="S838" s="639" t="s">
        <v>1076</v>
      </c>
    </row>
    <row r="839" spans="1:19" s="26" customFormat="1" ht="20.25" customHeight="1">
      <c r="A839" s="639" t="s">
        <v>3562</v>
      </c>
      <c r="B839" s="638" t="s">
        <v>4374</v>
      </c>
      <c r="C839" s="639" t="s">
        <v>908</v>
      </c>
      <c r="D839" s="640" t="s">
        <v>952</v>
      </c>
      <c r="E839" s="1105" t="s">
        <v>952</v>
      </c>
      <c r="F839" s="639" t="s">
        <v>1580</v>
      </c>
      <c r="G839" s="638"/>
      <c r="H839" s="1110">
        <v>1</v>
      </c>
      <c r="I839" s="705">
        <v>9818</v>
      </c>
      <c r="J839" s="643" t="s">
        <v>765</v>
      </c>
      <c r="K839" s="578" t="str">
        <f t="shared" si="49"/>
        <v>0</v>
      </c>
      <c r="L839" s="579">
        <f t="shared" si="50"/>
        <v>0</v>
      </c>
      <c r="M839" s="580">
        <f t="shared" si="51"/>
        <v>9818</v>
      </c>
      <c r="N839" s="638"/>
      <c r="O839" s="638" t="s">
        <v>3758</v>
      </c>
      <c r="P839" s="639" t="s">
        <v>1163</v>
      </c>
      <c r="Q839" s="639" t="s">
        <v>336</v>
      </c>
      <c r="R839" s="639" t="s">
        <v>73</v>
      </c>
      <c r="S839" s="639" t="s">
        <v>1076</v>
      </c>
    </row>
    <row r="840" spans="1:19" s="26" customFormat="1" ht="20.25" customHeight="1">
      <c r="A840" s="639" t="s">
        <v>3562</v>
      </c>
      <c r="B840" s="638" t="s">
        <v>4374</v>
      </c>
      <c r="C840" s="639" t="s">
        <v>908</v>
      </c>
      <c r="D840" s="640" t="s">
        <v>952</v>
      </c>
      <c r="E840" s="1105" t="s">
        <v>952</v>
      </c>
      <c r="F840" s="639" t="s">
        <v>442</v>
      </c>
      <c r="G840" s="638"/>
      <c r="H840" s="1110">
        <v>1</v>
      </c>
      <c r="I840" s="705">
        <v>818</v>
      </c>
      <c r="J840" s="643" t="s">
        <v>765</v>
      </c>
      <c r="K840" s="578" t="str">
        <f t="shared" si="49"/>
        <v>0</v>
      </c>
      <c r="L840" s="579">
        <f t="shared" si="50"/>
        <v>0</v>
      </c>
      <c r="M840" s="580">
        <f t="shared" si="51"/>
        <v>818</v>
      </c>
      <c r="N840" s="638"/>
      <c r="O840" s="638" t="s">
        <v>3758</v>
      </c>
      <c r="P840" s="639" t="s">
        <v>1163</v>
      </c>
      <c r="Q840" s="639" t="s">
        <v>336</v>
      </c>
      <c r="R840" s="639" t="s">
        <v>73</v>
      </c>
      <c r="S840" s="639" t="s">
        <v>1076</v>
      </c>
    </row>
    <row r="841" spans="1:19" s="26" customFormat="1" ht="20.25" customHeight="1">
      <c r="A841" s="639" t="s">
        <v>3562</v>
      </c>
      <c r="B841" s="638" t="s">
        <v>4374</v>
      </c>
      <c r="C841" s="639" t="s">
        <v>908</v>
      </c>
      <c r="D841" s="640" t="s">
        <v>952</v>
      </c>
      <c r="E841" s="1105" t="s">
        <v>952</v>
      </c>
      <c r="F841" s="639" t="s">
        <v>85</v>
      </c>
      <c r="G841" s="638"/>
      <c r="H841" s="1110">
        <v>1</v>
      </c>
      <c r="I841" s="705">
        <v>12355</v>
      </c>
      <c r="J841" s="643" t="s">
        <v>765</v>
      </c>
      <c r="K841" s="578" t="str">
        <f t="shared" si="49"/>
        <v>0</v>
      </c>
      <c r="L841" s="579">
        <f t="shared" si="50"/>
        <v>0</v>
      </c>
      <c r="M841" s="580">
        <f t="shared" si="51"/>
        <v>12355</v>
      </c>
      <c r="N841" s="638"/>
      <c r="O841" s="638" t="s">
        <v>3758</v>
      </c>
      <c r="P841" s="639" t="s">
        <v>1163</v>
      </c>
      <c r="Q841" s="639" t="s">
        <v>336</v>
      </c>
      <c r="R841" s="639" t="s">
        <v>73</v>
      </c>
      <c r="S841" s="639" t="s">
        <v>1076</v>
      </c>
    </row>
    <row r="842" spans="1:19" s="26" customFormat="1" ht="20.25" customHeight="1">
      <c r="A842" s="639" t="s">
        <v>3562</v>
      </c>
      <c r="B842" s="638" t="s">
        <v>4374</v>
      </c>
      <c r="C842" s="639" t="s">
        <v>908</v>
      </c>
      <c r="D842" s="640" t="s">
        <v>952</v>
      </c>
      <c r="E842" s="1105" t="s">
        <v>952</v>
      </c>
      <c r="F842" s="639" t="s">
        <v>81</v>
      </c>
      <c r="G842" s="638"/>
      <c r="H842" s="1110">
        <v>1</v>
      </c>
      <c r="I842" s="705">
        <v>5727</v>
      </c>
      <c r="J842" s="643" t="s">
        <v>765</v>
      </c>
      <c r="K842" s="578" t="str">
        <f t="shared" si="49"/>
        <v>0</v>
      </c>
      <c r="L842" s="579">
        <f t="shared" si="50"/>
        <v>0</v>
      </c>
      <c r="M842" s="580">
        <f t="shared" si="51"/>
        <v>5727</v>
      </c>
      <c r="N842" s="638"/>
      <c r="O842" s="638" t="s">
        <v>3758</v>
      </c>
      <c r="P842" s="639" t="s">
        <v>1163</v>
      </c>
      <c r="Q842" s="639" t="s">
        <v>336</v>
      </c>
      <c r="R842" s="639" t="s">
        <v>73</v>
      </c>
      <c r="S842" s="639" t="s">
        <v>1076</v>
      </c>
    </row>
    <row r="843" spans="1:19" s="26" customFormat="1" ht="20.25" customHeight="1">
      <c r="A843" s="639" t="s">
        <v>3562</v>
      </c>
      <c r="B843" s="638" t="s">
        <v>4374</v>
      </c>
      <c r="C843" s="639" t="s">
        <v>908</v>
      </c>
      <c r="D843" s="640" t="s">
        <v>952</v>
      </c>
      <c r="E843" s="1105" t="s">
        <v>952</v>
      </c>
      <c r="F843" s="639" t="s">
        <v>337</v>
      </c>
      <c r="G843" s="638"/>
      <c r="H843" s="1110">
        <v>1</v>
      </c>
      <c r="I843" s="705">
        <v>15300</v>
      </c>
      <c r="J843" s="643" t="s">
        <v>765</v>
      </c>
      <c r="K843" s="578" t="str">
        <f t="shared" si="49"/>
        <v>0</v>
      </c>
      <c r="L843" s="579">
        <f t="shared" si="50"/>
        <v>0</v>
      </c>
      <c r="M843" s="580">
        <f t="shared" si="51"/>
        <v>15300</v>
      </c>
      <c r="N843" s="638"/>
      <c r="O843" s="638" t="s">
        <v>274</v>
      </c>
      <c r="P843" s="639" t="s">
        <v>1163</v>
      </c>
      <c r="Q843" s="639" t="s">
        <v>336</v>
      </c>
      <c r="R843" s="639" t="s">
        <v>73</v>
      </c>
      <c r="S843" s="639" t="s">
        <v>1076</v>
      </c>
    </row>
    <row r="844" spans="1:19" s="26" customFormat="1" ht="20.25" customHeight="1">
      <c r="A844" s="639" t="s">
        <v>3562</v>
      </c>
      <c r="B844" s="638" t="s">
        <v>4374</v>
      </c>
      <c r="C844" s="639" t="s">
        <v>908</v>
      </c>
      <c r="D844" s="640" t="s">
        <v>952</v>
      </c>
      <c r="E844" s="1105" t="s">
        <v>952</v>
      </c>
      <c r="F844" s="639" t="s">
        <v>76</v>
      </c>
      <c r="G844" s="638"/>
      <c r="H844" s="1110">
        <v>2</v>
      </c>
      <c r="I844" s="705">
        <v>59454</v>
      </c>
      <c r="J844" s="643" t="s">
        <v>765</v>
      </c>
      <c r="K844" s="578" t="str">
        <f t="shared" si="49"/>
        <v>0</v>
      </c>
      <c r="L844" s="579">
        <f t="shared" si="50"/>
        <v>0</v>
      </c>
      <c r="M844" s="580">
        <f t="shared" si="51"/>
        <v>118908</v>
      </c>
      <c r="N844" s="638"/>
      <c r="O844" s="638" t="s">
        <v>752</v>
      </c>
      <c r="P844" s="639" t="s">
        <v>1163</v>
      </c>
      <c r="Q844" s="639" t="s">
        <v>278</v>
      </c>
      <c r="R844" s="639" t="s">
        <v>73</v>
      </c>
      <c r="S844" s="639" t="s">
        <v>1076</v>
      </c>
    </row>
    <row r="845" spans="1:19" s="26" customFormat="1" ht="20.25" customHeight="1">
      <c r="A845" s="639" t="s">
        <v>3562</v>
      </c>
      <c r="B845" s="638" t="s">
        <v>4374</v>
      </c>
      <c r="C845" s="639" t="s">
        <v>908</v>
      </c>
      <c r="D845" s="640" t="s">
        <v>952</v>
      </c>
      <c r="E845" s="1105" t="s">
        <v>952</v>
      </c>
      <c r="F845" s="639" t="s">
        <v>985</v>
      </c>
      <c r="G845" s="638"/>
      <c r="H845" s="1110">
        <v>11</v>
      </c>
      <c r="I845" s="705">
        <v>7900</v>
      </c>
      <c r="J845" s="643" t="s">
        <v>765</v>
      </c>
      <c r="K845" s="578" t="str">
        <f t="shared" si="49"/>
        <v>0</v>
      </c>
      <c r="L845" s="579">
        <f t="shared" si="50"/>
        <v>0</v>
      </c>
      <c r="M845" s="580">
        <f t="shared" si="51"/>
        <v>86900</v>
      </c>
      <c r="N845" s="638"/>
      <c r="O845" s="638"/>
      <c r="P845" s="639" t="s">
        <v>1163</v>
      </c>
      <c r="Q845" s="639" t="s">
        <v>336</v>
      </c>
      <c r="R845" s="639" t="s">
        <v>73</v>
      </c>
      <c r="S845" s="639" t="s">
        <v>1076</v>
      </c>
    </row>
    <row r="846" spans="1:19" s="26" customFormat="1" ht="20.25" customHeight="1">
      <c r="A846" s="639" t="s">
        <v>3562</v>
      </c>
      <c r="B846" s="638" t="s">
        <v>4374</v>
      </c>
      <c r="C846" s="639" t="s">
        <v>908</v>
      </c>
      <c r="D846" s="640" t="s">
        <v>952</v>
      </c>
      <c r="E846" s="1105" t="s">
        <v>952</v>
      </c>
      <c r="F846" s="639" t="s">
        <v>367</v>
      </c>
      <c r="G846" s="638"/>
      <c r="H846" s="1110">
        <v>1</v>
      </c>
      <c r="I846" s="705">
        <v>2996</v>
      </c>
      <c r="J846" s="643" t="s">
        <v>765</v>
      </c>
      <c r="K846" s="578" t="str">
        <f t="shared" si="49"/>
        <v>0</v>
      </c>
      <c r="L846" s="579">
        <f t="shared" si="50"/>
        <v>0</v>
      </c>
      <c r="M846" s="580">
        <f t="shared" si="51"/>
        <v>2996</v>
      </c>
      <c r="N846" s="638"/>
      <c r="O846" s="638" t="s">
        <v>3651</v>
      </c>
      <c r="P846" s="639" t="s">
        <v>1163</v>
      </c>
      <c r="Q846" s="639" t="s">
        <v>336</v>
      </c>
      <c r="R846" s="639" t="s">
        <v>73</v>
      </c>
      <c r="S846" s="639" t="s">
        <v>1076</v>
      </c>
    </row>
    <row r="847" spans="1:19" s="26" customFormat="1" ht="20.25" customHeight="1">
      <c r="A847" s="639" t="s">
        <v>3562</v>
      </c>
      <c r="B847" s="638" t="s">
        <v>4374</v>
      </c>
      <c r="C847" s="639" t="s">
        <v>908</v>
      </c>
      <c r="D847" s="640" t="s">
        <v>952</v>
      </c>
      <c r="E847" s="1105" t="s">
        <v>952</v>
      </c>
      <c r="F847" s="639" t="s">
        <v>275</v>
      </c>
      <c r="G847" s="638"/>
      <c r="H847" s="1110">
        <v>1</v>
      </c>
      <c r="I847" s="705">
        <v>86487</v>
      </c>
      <c r="J847" s="643" t="s">
        <v>765</v>
      </c>
      <c r="K847" s="578" t="str">
        <f t="shared" si="49"/>
        <v>0</v>
      </c>
      <c r="L847" s="579">
        <f t="shared" si="50"/>
        <v>0</v>
      </c>
      <c r="M847" s="580">
        <f t="shared" si="51"/>
        <v>86487</v>
      </c>
      <c r="N847" s="638"/>
      <c r="O847" s="638" t="s">
        <v>3651</v>
      </c>
      <c r="P847" s="639" t="s">
        <v>1163</v>
      </c>
      <c r="Q847" s="639" t="s">
        <v>276</v>
      </c>
      <c r="R847" s="639" t="s">
        <v>73</v>
      </c>
      <c r="S847" s="639" t="s">
        <v>1076</v>
      </c>
    </row>
    <row r="848" spans="1:19" s="26" customFormat="1" ht="20.25" customHeight="1">
      <c r="A848" s="639" t="s">
        <v>3562</v>
      </c>
      <c r="B848" s="638" t="s">
        <v>4374</v>
      </c>
      <c r="C848" s="639" t="s">
        <v>908</v>
      </c>
      <c r="D848" s="640" t="s">
        <v>952</v>
      </c>
      <c r="E848" s="1105" t="s">
        <v>952</v>
      </c>
      <c r="F848" s="639" t="s">
        <v>1647</v>
      </c>
      <c r="G848" s="638"/>
      <c r="H848" s="1110">
        <v>1</v>
      </c>
      <c r="I848" s="705">
        <v>4357</v>
      </c>
      <c r="J848" s="643" t="s">
        <v>765</v>
      </c>
      <c r="K848" s="578" t="str">
        <f t="shared" si="49"/>
        <v>0</v>
      </c>
      <c r="L848" s="579">
        <f t="shared" si="50"/>
        <v>0</v>
      </c>
      <c r="M848" s="580">
        <f t="shared" si="51"/>
        <v>4357</v>
      </c>
      <c r="N848" s="638"/>
      <c r="O848" s="638" t="s">
        <v>3651</v>
      </c>
      <c r="P848" s="639" t="s">
        <v>1163</v>
      </c>
      <c r="Q848" s="639" t="s">
        <v>336</v>
      </c>
      <c r="R848" s="639" t="s">
        <v>73</v>
      </c>
      <c r="S848" s="639" t="s">
        <v>1076</v>
      </c>
    </row>
    <row r="849" spans="1:19" s="26" customFormat="1" ht="20.25" customHeight="1">
      <c r="A849" s="639" t="s">
        <v>3562</v>
      </c>
      <c r="B849" s="638" t="s">
        <v>4374</v>
      </c>
      <c r="C849" s="639" t="s">
        <v>908</v>
      </c>
      <c r="D849" s="640" t="s">
        <v>952</v>
      </c>
      <c r="E849" s="1105" t="s">
        <v>952</v>
      </c>
      <c r="F849" s="639" t="s">
        <v>81</v>
      </c>
      <c r="G849" s="638"/>
      <c r="H849" s="1110">
        <v>1</v>
      </c>
      <c r="I849" s="705">
        <v>3812</v>
      </c>
      <c r="J849" s="643" t="s">
        <v>765</v>
      </c>
      <c r="K849" s="578" t="str">
        <f t="shared" si="49"/>
        <v>0</v>
      </c>
      <c r="L849" s="579">
        <f t="shared" si="50"/>
        <v>0</v>
      </c>
      <c r="M849" s="580">
        <f t="shared" si="51"/>
        <v>3812</v>
      </c>
      <c r="N849" s="638"/>
      <c r="O849" s="638" t="s">
        <v>3651</v>
      </c>
      <c r="P849" s="639" t="s">
        <v>1163</v>
      </c>
      <c r="Q849" s="639" t="s">
        <v>336</v>
      </c>
      <c r="R849" s="639" t="s">
        <v>73</v>
      </c>
      <c r="S849" s="639" t="s">
        <v>1076</v>
      </c>
    </row>
    <row r="850" spans="1:19" s="26" customFormat="1" ht="20.25" customHeight="1">
      <c r="A850" s="639" t="s">
        <v>3562</v>
      </c>
      <c r="B850" s="638" t="s">
        <v>4374</v>
      </c>
      <c r="C850" s="639" t="s">
        <v>908</v>
      </c>
      <c r="D850" s="640" t="s">
        <v>952</v>
      </c>
      <c r="E850" s="1105" t="s">
        <v>952</v>
      </c>
      <c r="F850" s="639" t="s">
        <v>82</v>
      </c>
      <c r="G850" s="638"/>
      <c r="H850" s="1110">
        <v>1</v>
      </c>
      <c r="I850" s="705">
        <v>10348</v>
      </c>
      <c r="J850" s="643" t="s">
        <v>765</v>
      </c>
      <c r="K850" s="578" t="str">
        <f t="shared" si="49"/>
        <v>0</v>
      </c>
      <c r="L850" s="579">
        <f t="shared" si="50"/>
        <v>0</v>
      </c>
      <c r="M850" s="580">
        <f t="shared" si="51"/>
        <v>10348</v>
      </c>
      <c r="N850" s="638"/>
      <c r="O850" s="638" t="s">
        <v>3651</v>
      </c>
      <c r="P850" s="639" t="s">
        <v>1163</v>
      </c>
      <c r="Q850" s="639" t="s">
        <v>336</v>
      </c>
      <c r="R850" s="639" t="s">
        <v>73</v>
      </c>
      <c r="S850" s="639" t="s">
        <v>1076</v>
      </c>
    </row>
    <row r="851" spans="1:19" s="26" customFormat="1" ht="20.25" customHeight="1">
      <c r="A851" s="639" t="s">
        <v>235</v>
      </c>
      <c r="B851" s="638" t="s">
        <v>4375</v>
      </c>
      <c r="C851" s="639" t="s">
        <v>371</v>
      </c>
      <c r="D851" s="640" t="s">
        <v>952</v>
      </c>
      <c r="E851" s="1105" t="s">
        <v>952</v>
      </c>
      <c r="F851" s="639" t="s">
        <v>957</v>
      </c>
      <c r="G851" s="638"/>
      <c r="H851" s="1110">
        <v>221</v>
      </c>
      <c r="I851" s="705">
        <v>51224</v>
      </c>
      <c r="J851" s="643" t="s">
        <v>765</v>
      </c>
      <c r="K851" s="578" t="str">
        <f t="shared" si="49"/>
        <v>0</v>
      </c>
      <c r="L851" s="579">
        <f t="shared" si="50"/>
        <v>0</v>
      </c>
      <c r="M851" s="580">
        <f t="shared" si="51"/>
        <v>11320504</v>
      </c>
      <c r="N851" s="638"/>
      <c r="O851" s="638" t="s">
        <v>3757</v>
      </c>
      <c r="P851" s="639" t="s">
        <v>35</v>
      </c>
      <c r="Q851" s="639" t="s">
        <v>278</v>
      </c>
      <c r="R851" s="639" t="s">
        <v>73</v>
      </c>
      <c r="S851" s="639" t="s">
        <v>213</v>
      </c>
    </row>
    <row r="852" spans="1:19" s="26" customFormat="1" ht="20.25" customHeight="1">
      <c r="A852" s="639" t="s">
        <v>3700</v>
      </c>
      <c r="B852" s="638" t="s">
        <v>4376</v>
      </c>
      <c r="C852" s="639" t="s">
        <v>425</v>
      </c>
      <c r="D852" s="640" t="s">
        <v>4344</v>
      </c>
      <c r="E852" s="1105" t="s">
        <v>991</v>
      </c>
      <c r="F852" s="639" t="s">
        <v>440</v>
      </c>
      <c r="G852" s="638"/>
      <c r="H852" s="1110">
        <v>112</v>
      </c>
      <c r="I852" s="705">
        <v>214879</v>
      </c>
      <c r="J852" s="643">
        <v>37</v>
      </c>
      <c r="K852" s="578">
        <f t="shared" si="49"/>
        <v>4144</v>
      </c>
      <c r="L852" s="579">
        <f t="shared" si="50"/>
        <v>4.1440000000000001</v>
      </c>
      <c r="M852" s="580">
        <f t="shared" si="51"/>
        <v>24066448</v>
      </c>
      <c r="N852" s="638"/>
      <c r="O852" s="638"/>
      <c r="P852" s="639" t="s">
        <v>372</v>
      </c>
      <c r="Q852" s="639" t="s">
        <v>327</v>
      </c>
      <c r="R852" s="639" t="s">
        <v>60</v>
      </c>
      <c r="S852" s="639" t="s">
        <v>59</v>
      </c>
    </row>
    <row r="853" spans="1:19" s="26" customFormat="1" ht="20.25" customHeight="1">
      <c r="A853" s="639" t="s">
        <v>324</v>
      </c>
      <c r="B853" s="638" t="s">
        <v>4377</v>
      </c>
      <c r="C853" s="639" t="s">
        <v>1073</v>
      </c>
      <c r="D853" s="640" t="s">
        <v>952</v>
      </c>
      <c r="E853" s="1105" t="s">
        <v>952</v>
      </c>
      <c r="F853" s="639" t="s">
        <v>906</v>
      </c>
      <c r="G853" s="638"/>
      <c r="H853" s="1110">
        <v>237</v>
      </c>
      <c r="I853" s="705">
        <v>132800</v>
      </c>
      <c r="J853" s="643">
        <v>46</v>
      </c>
      <c r="K853" s="578">
        <f t="shared" si="49"/>
        <v>10902</v>
      </c>
      <c r="L853" s="579">
        <f t="shared" si="50"/>
        <v>10.901999999999999</v>
      </c>
      <c r="M853" s="580">
        <f t="shared" si="51"/>
        <v>31473600</v>
      </c>
      <c r="N853" s="638"/>
      <c r="O853" s="638" t="s">
        <v>3902</v>
      </c>
      <c r="P853" s="639" t="s">
        <v>372</v>
      </c>
      <c r="Q853" s="639" t="s">
        <v>370</v>
      </c>
      <c r="R853" s="639" t="s">
        <v>68</v>
      </c>
      <c r="S853" s="639" t="s">
        <v>213</v>
      </c>
    </row>
    <row r="854" spans="1:19" s="26" customFormat="1" ht="20.25" customHeight="1">
      <c r="A854" s="639" t="s">
        <v>324</v>
      </c>
      <c r="B854" s="638" t="s">
        <v>4377</v>
      </c>
      <c r="C854" s="639" t="s">
        <v>1073</v>
      </c>
      <c r="D854" s="640" t="s">
        <v>952</v>
      </c>
      <c r="E854" s="1105" t="s">
        <v>952</v>
      </c>
      <c r="F854" s="639" t="s">
        <v>3899</v>
      </c>
      <c r="G854" s="638"/>
      <c r="H854" s="1110">
        <v>193</v>
      </c>
      <c r="I854" s="705">
        <v>163200</v>
      </c>
      <c r="J854" s="643">
        <v>42</v>
      </c>
      <c r="K854" s="578">
        <f t="shared" si="49"/>
        <v>8106</v>
      </c>
      <c r="L854" s="579">
        <f t="shared" si="50"/>
        <v>8.1059999999999999</v>
      </c>
      <c r="M854" s="580">
        <f t="shared" si="51"/>
        <v>31497600</v>
      </c>
      <c r="N854" s="638"/>
      <c r="O854" s="638" t="s">
        <v>1174</v>
      </c>
      <c r="P854" s="639" t="s">
        <v>372</v>
      </c>
      <c r="Q854" s="639" t="s">
        <v>327</v>
      </c>
      <c r="R854" s="639" t="s">
        <v>68</v>
      </c>
      <c r="S854" s="639" t="s">
        <v>40</v>
      </c>
    </row>
    <row r="855" spans="1:19" s="26" customFormat="1" ht="20.25" customHeight="1">
      <c r="A855" s="639" t="s">
        <v>324</v>
      </c>
      <c r="B855" s="638" t="s">
        <v>4377</v>
      </c>
      <c r="C855" s="639" t="s">
        <v>1073</v>
      </c>
      <c r="D855" s="640" t="s">
        <v>952</v>
      </c>
      <c r="E855" s="1105" t="s">
        <v>952</v>
      </c>
      <c r="F855" s="639" t="s">
        <v>588</v>
      </c>
      <c r="G855" s="638"/>
      <c r="H855" s="1110">
        <v>237</v>
      </c>
      <c r="I855" s="705">
        <v>48060</v>
      </c>
      <c r="J855" s="643">
        <v>11.8</v>
      </c>
      <c r="K855" s="578">
        <f t="shared" si="49"/>
        <v>2796.6000000000004</v>
      </c>
      <c r="L855" s="579">
        <f t="shared" si="50"/>
        <v>2.7966000000000002</v>
      </c>
      <c r="M855" s="580">
        <f t="shared" si="51"/>
        <v>11390220</v>
      </c>
      <c r="N855" s="638"/>
      <c r="O855" s="638" t="s">
        <v>62</v>
      </c>
      <c r="P855" s="639" t="s">
        <v>372</v>
      </c>
      <c r="Q855" s="639" t="s">
        <v>270</v>
      </c>
      <c r="R855" s="639" t="s">
        <v>68</v>
      </c>
      <c r="S855" s="639" t="s">
        <v>213</v>
      </c>
    </row>
    <row r="856" spans="1:19" s="26" customFormat="1" ht="20.25" customHeight="1">
      <c r="A856" s="639" t="s">
        <v>351</v>
      </c>
      <c r="B856" s="638" t="s">
        <v>4167</v>
      </c>
      <c r="C856" s="639" t="s">
        <v>352</v>
      </c>
      <c r="D856" s="640" t="s">
        <v>952</v>
      </c>
      <c r="E856" s="1105" t="s">
        <v>952</v>
      </c>
      <c r="F856" s="639" t="s">
        <v>672</v>
      </c>
      <c r="G856" s="638"/>
      <c r="H856" s="1110">
        <v>84</v>
      </c>
      <c r="I856" s="705">
        <v>38033</v>
      </c>
      <c r="J856" s="643">
        <v>14</v>
      </c>
      <c r="K856" s="578">
        <f t="shared" si="49"/>
        <v>1176</v>
      </c>
      <c r="L856" s="579">
        <f t="shared" si="50"/>
        <v>1.1759999999999999</v>
      </c>
      <c r="M856" s="580">
        <f t="shared" si="51"/>
        <v>3194772</v>
      </c>
      <c r="N856" s="638"/>
      <c r="O856" s="638"/>
      <c r="P856" s="639" t="s">
        <v>761</v>
      </c>
      <c r="Q856" s="639" t="s">
        <v>270</v>
      </c>
      <c r="R856" s="639" t="s">
        <v>60</v>
      </c>
      <c r="S856" s="639" t="s">
        <v>90</v>
      </c>
    </row>
    <row r="857" spans="1:19" s="26" customFormat="1" ht="20.25" customHeight="1">
      <c r="A857" s="639" t="s">
        <v>351</v>
      </c>
      <c r="B857" s="638" t="s">
        <v>2266</v>
      </c>
      <c r="C857" s="639" t="s">
        <v>352</v>
      </c>
      <c r="D857" s="640" t="s">
        <v>952</v>
      </c>
      <c r="E857" s="1105" t="s">
        <v>952</v>
      </c>
      <c r="F857" s="639" t="s">
        <v>77</v>
      </c>
      <c r="G857" s="638"/>
      <c r="H857" s="1110">
        <v>1284</v>
      </c>
      <c r="I857" s="705">
        <v>70000</v>
      </c>
      <c r="J857" s="643">
        <v>0</v>
      </c>
      <c r="K857" s="578">
        <f t="shared" si="49"/>
        <v>0</v>
      </c>
      <c r="L857" s="579">
        <f t="shared" si="50"/>
        <v>0</v>
      </c>
      <c r="M857" s="580">
        <f t="shared" si="51"/>
        <v>89880000</v>
      </c>
      <c r="N857" s="638"/>
      <c r="O857" s="638"/>
      <c r="P857" s="639" t="s">
        <v>761</v>
      </c>
      <c r="Q857" s="639" t="s">
        <v>278</v>
      </c>
      <c r="R857" s="639" t="s">
        <v>73</v>
      </c>
      <c r="S857" s="639" t="s">
        <v>152</v>
      </c>
    </row>
    <row r="858" spans="1:19" s="26" customFormat="1" ht="20.25" customHeight="1">
      <c r="A858" s="639" t="s">
        <v>351</v>
      </c>
      <c r="B858" s="638" t="s">
        <v>2266</v>
      </c>
      <c r="C858" s="639" t="s">
        <v>352</v>
      </c>
      <c r="D858" s="640" t="s">
        <v>952</v>
      </c>
      <c r="E858" s="1105" t="s">
        <v>952</v>
      </c>
      <c r="F858" s="639" t="s">
        <v>536</v>
      </c>
      <c r="G858" s="638"/>
      <c r="H858" s="1110">
        <v>196</v>
      </c>
      <c r="I858" s="705">
        <v>63000</v>
      </c>
      <c r="J858" s="643">
        <v>18</v>
      </c>
      <c r="K858" s="578">
        <f t="shared" si="49"/>
        <v>3528</v>
      </c>
      <c r="L858" s="579">
        <f t="shared" si="50"/>
        <v>3.528</v>
      </c>
      <c r="M858" s="580">
        <f t="shared" si="51"/>
        <v>12348000</v>
      </c>
      <c r="N858" s="638"/>
      <c r="O858" s="638"/>
      <c r="P858" s="639" t="s">
        <v>761</v>
      </c>
      <c r="Q858" s="639" t="s">
        <v>537</v>
      </c>
      <c r="R858" s="639" t="s">
        <v>60</v>
      </c>
      <c r="S858" s="639" t="s">
        <v>90</v>
      </c>
    </row>
    <row r="859" spans="1:19" s="26" customFormat="1" ht="20.25" customHeight="1">
      <c r="A859" s="639" t="s">
        <v>4132</v>
      </c>
      <c r="B859" s="638" t="s">
        <v>4378</v>
      </c>
      <c r="C859" s="639" t="s">
        <v>975</v>
      </c>
      <c r="D859" s="640" t="s">
        <v>952</v>
      </c>
      <c r="E859" s="1105" t="s">
        <v>952</v>
      </c>
      <c r="F859" s="639" t="s">
        <v>950</v>
      </c>
      <c r="G859" s="638"/>
      <c r="H859" s="1110">
        <v>175</v>
      </c>
      <c r="I859" s="705">
        <v>56805</v>
      </c>
      <c r="J859" s="643">
        <v>36</v>
      </c>
      <c r="K859" s="578">
        <f t="shared" si="49"/>
        <v>6300</v>
      </c>
      <c r="L859" s="579">
        <f t="shared" si="50"/>
        <v>6.3</v>
      </c>
      <c r="M859" s="580">
        <f t="shared" si="51"/>
        <v>9940875</v>
      </c>
      <c r="N859" s="638"/>
      <c r="O859" s="638"/>
      <c r="P859" s="639" t="s">
        <v>761</v>
      </c>
      <c r="Q859" s="639" t="s">
        <v>358</v>
      </c>
      <c r="R859" s="639" t="s">
        <v>68</v>
      </c>
      <c r="S859" s="639" t="s">
        <v>1076</v>
      </c>
    </row>
    <row r="860" spans="1:19" s="26" customFormat="1" ht="20.25" customHeight="1">
      <c r="A860" s="639" t="s">
        <v>4132</v>
      </c>
      <c r="B860" s="638" t="s">
        <v>4378</v>
      </c>
      <c r="C860" s="639" t="s">
        <v>975</v>
      </c>
      <c r="D860" s="640" t="s">
        <v>952</v>
      </c>
      <c r="E860" s="1105" t="s">
        <v>952</v>
      </c>
      <c r="F860" s="639" t="s">
        <v>727</v>
      </c>
      <c r="G860" s="638"/>
      <c r="H860" s="1110">
        <v>146</v>
      </c>
      <c r="I860" s="705">
        <v>67123</v>
      </c>
      <c r="J860" s="643">
        <v>23</v>
      </c>
      <c r="K860" s="578">
        <f t="shared" si="49"/>
        <v>3358</v>
      </c>
      <c r="L860" s="579">
        <f t="shared" si="50"/>
        <v>3.3580000000000001</v>
      </c>
      <c r="M860" s="580">
        <f t="shared" si="51"/>
        <v>9799958</v>
      </c>
      <c r="N860" s="638"/>
      <c r="O860" s="638"/>
      <c r="P860" s="639" t="s">
        <v>761</v>
      </c>
      <c r="Q860" s="639" t="s">
        <v>358</v>
      </c>
      <c r="R860" s="639" t="s">
        <v>68</v>
      </c>
      <c r="S860" s="639" t="s">
        <v>1076</v>
      </c>
    </row>
    <row r="861" spans="1:19" s="26" customFormat="1" ht="20.25" customHeight="1">
      <c r="A861" s="639" t="s">
        <v>4132</v>
      </c>
      <c r="B861" s="638" t="s">
        <v>4378</v>
      </c>
      <c r="C861" s="639" t="s">
        <v>975</v>
      </c>
      <c r="D861" s="640" t="s">
        <v>952</v>
      </c>
      <c r="E861" s="1105" t="s">
        <v>952</v>
      </c>
      <c r="F861" s="639" t="s">
        <v>2383</v>
      </c>
      <c r="G861" s="638"/>
      <c r="H861" s="1110">
        <v>163</v>
      </c>
      <c r="I861" s="705">
        <v>29200</v>
      </c>
      <c r="J861" s="643">
        <v>0</v>
      </c>
      <c r="K861" s="578">
        <f t="shared" si="49"/>
        <v>0</v>
      </c>
      <c r="L861" s="579">
        <f t="shared" si="50"/>
        <v>0</v>
      </c>
      <c r="M861" s="580">
        <f t="shared" si="51"/>
        <v>4759600</v>
      </c>
      <c r="N861" s="638"/>
      <c r="O861" s="638"/>
      <c r="P861" s="639" t="s">
        <v>761</v>
      </c>
      <c r="Q861" s="639" t="s">
        <v>358</v>
      </c>
      <c r="R861" s="639" t="s">
        <v>73</v>
      </c>
      <c r="S861" s="639" t="s">
        <v>1076</v>
      </c>
    </row>
    <row r="862" spans="1:19" s="26" customFormat="1" ht="20.25" customHeight="1">
      <c r="A862" s="639" t="s">
        <v>4132</v>
      </c>
      <c r="B862" s="638" t="s">
        <v>4378</v>
      </c>
      <c r="C862" s="639" t="s">
        <v>975</v>
      </c>
      <c r="D862" s="640" t="s">
        <v>952</v>
      </c>
      <c r="E862" s="1105" t="s">
        <v>952</v>
      </c>
      <c r="F862" s="639" t="s">
        <v>2466</v>
      </c>
      <c r="G862" s="638"/>
      <c r="H862" s="1110">
        <v>146</v>
      </c>
      <c r="I862" s="705">
        <v>96036</v>
      </c>
      <c r="J862" s="643">
        <v>0</v>
      </c>
      <c r="K862" s="578">
        <f t="shared" si="49"/>
        <v>0</v>
      </c>
      <c r="L862" s="579">
        <f t="shared" si="50"/>
        <v>0</v>
      </c>
      <c r="M862" s="580">
        <f t="shared" si="51"/>
        <v>14021256</v>
      </c>
      <c r="N862" s="638"/>
      <c r="O862" s="638"/>
      <c r="P862" s="639" t="s">
        <v>761</v>
      </c>
      <c r="Q862" s="639" t="s">
        <v>358</v>
      </c>
      <c r="R862" s="639" t="s">
        <v>73</v>
      </c>
      <c r="S862" s="639" t="s">
        <v>1076</v>
      </c>
    </row>
    <row r="863" spans="1:19" s="26" customFormat="1" ht="20.25" customHeight="1">
      <c r="A863" s="639" t="s">
        <v>4132</v>
      </c>
      <c r="B863" s="638" t="s">
        <v>4378</v>
      </c>
      <c r="C863" s="639" t="s">
        <v>975</v>
      </c>
      <c r="D863" s="640" t="s">
        <v>952</v>
      </c>
      <c r="E863" s="1105" t="s">
        <v>952</v>
      </c>
      <c r="F863" s="639" t="s">
        <v>1693</v>
      </c>
      <c r="G863" s="638"/>
      <c r="H863" s="1110">
        <v>101</v>
      </c>
      <c r="I863" s="705">
        <v>39800</v>
      </c>
      <c r="J863" s="643">
        <v>0</v>
      </c>
      <c r="K863" s="578">
        <f t="shared" si="49"/>
        <v>0</v>
      </c>
      <c r="L863" s="579">
        <f t="shared" si="50"/>
        <v>0</v>
      </c>
      <c r="M863" s="580">
        <f t="shared" si="51"/>
        <v>4019800</v>
      </c>
      <c r="N863" s="638"/>
      <c r="O863" s="638"/>
      <c r="P863" s="639" t="s">
        <v>761</v>
      </c>
      <c r="Q863" s="639" t="s">
        <v>358</v>
      </c>
      <c r="R863" s="639" t="s">
        <v>73</v>
      </c>
      <c r="S863" s="639" t="s">
        <v>1076</v>
      </c>
    </row>
    <row r="864" spans="1:19" s="26" customFormat="1" ht="20.25" customHeight="1">
      <c r="A864" s="639" t="s">
        <v>4132</v>
      </c>
      <c r="B864" s="638" t="s">
        <v>4378</v>
      </c>
      <c r="C864" s="639" t="s">
        <v>975</v>
      </c>
      <c r="D864" s="640" t="s">
        <v>952</v>
      </c>
      <c r="E864" s="1105" t="s">
        <v>952</v>
      </c>
      <c r="F864" s="639" t="s">
        <v>411</v>
      </c>
      <c r="G864" s="638"/>
      <c r="H864" s="1110">
        <v>103</v>
      </c>
      <c r="I864" s="705">
        <v>6600</v>
      </c>
      <c r="J864" s="643">
        <v>0</v>
      </c>
      <c r="K864" s="578">
        <f t="shared" si="49"/>
        <v>0</v>
      </c>
      <c r="L864" s="579">
        <f t="shared" si="50"/>
        <v>0</v>
      </c>
      <c r="M864" s="580">
        <f t="shared" si="51"/>
        <v>679800</v>
      </c>
      <c r="N864" s="638"/>
      <c r="O864" s="638"/>
      <c r="P864" s="639" t="s">
        <v>761</v>
      </c>
      <c r="Q864" s="639" t="s">
        <v>280</v>
      </c>
      <c r="R864" s="639" t="s">
        <v>73</v>
      </c>
      <c r="S864" s="639" t="s">
        <v>1076</v>
      </c>
    </row>
    <row r="865" spans="1:19" s="26" customFormat="1" ht="20.25" customHeight="1">
      <c r="A865" s="639" t="s">
        <v>4132</v>
      </c>
      <c r="B865" s="638" t="s">
        <v>4378</v>
      </c>
      <c r="C865" s="639" t="s">
        <v>975</v>
      </c>
      <c r="D865" s="640" t="s">
        <v>952</v>
      </c>
      <c r="E865" s="1105" t="s">
        <v>952</v>
      </c>
      <c r="F865" s="639" t="s">
        <v>412</v>
      </c>
      <c r="G865" s="638"/>
      <c r="H865" s="1110">
        <v>103</v>
      </c>
      <c r="I865" s="705">
        <v>6600</v>
      </c>
      <c r="J865" s="643">
        <v>0</v>
      </c>
      <c r="K865" s="578">
        <f t="shared" si="49"/>
        <v>0</v>
      </c>
      <c r="L865" s="579">
        <f t="shared" si="50"/>
        <v>0</v>
      </c>
      <c r="M865" s="580">
        <f t="shared" si="51"/>
        <v>679800</v>
      </c>
      <c r="N865" s="638"/>
      <c r="O865" s="638"/>
      <c r="P865" s="639" t="s">
        <v>761</v>
      </c>
      <c r="Q865" s="639" t="s">
        <v>280</v>
      </c>
      <c r="R865" s="639" t="s">
        <v>73</v>
      </c>
      <c r="S865" s="639" t="s">
        <v>1076</v>
      </c>
    </row>
    <row r="866" spans="1:19" s="26" customFormat="1" ht="20.25" customHeight="1">
      <c r="A866" s="639" t="s">
        <v>4132</v>
      </c>
      <c r="B866" s="638" t="s">
        <v>4378</v>
      </c>
      <c r="C866" s="639" t="s">
        <v>975</v>
      </c>
      <c r="D866" s="640" t="s">
        <v>952</v>
      </c>
      <c r="E866" s="1105" t="s">
        <v>952</v>
      </c>
      <c r="F866" s="639" t="s">
        <v>79</v>
      </c>
      <c r="G866" s="638"/>
      <c r="H866" s="1110">
        <v>70</v>
      </c>
      <c r="I866" s="705">
        <v>6600</v>
      </c>
      <c r="J866" s="643">
        <v>0</v>
      </c>
      <c r="K866" s="578">
        <f t="shared" si="49"/>
        <v>0</v>
      </c>
      <c r="L866" s="579">
        <f t="shared" si="50"/>
        <v>0</v>
      </c>
      <c r="M866" s="580">
        <f t="shared" si="51"/>
        <v>462000</v>
      </c>
      <c r="N866" s="638"/>
      <c r="O866" s="638"/>
      <c r="P866" s="639" t="s">
        <v>761</v>
      </c>
      <c r="Q866" s="639" t="s">
        <v>280</v>
      </c>
      <c r="R866" s="639" t="s">
        <v>73</v>
      </c>
      <c r="S866" s="639" t="s">
        <v>1076</v>
      </c>
    </row>
    <row r="867" spans="1:19" s="26" customFormat="1" ht="20.25" customHeight="1">
      <c r="A867" s="639" t="s">
        <v>4132</v>
      </c>
      <c r="B867" s="638" t="s">
        <v>4378</v>
      </c>
      <c r="C867" s="639" t="s">
        <v>975</v>
      </c>
      <c r="D867" s="640" t="s">
        <v>952</v>
      </c>
      <c r="E867" s="1105" t="s">
        <v>952</v>
      </c>
      <c r="F867" s="639" t="s">
        <v>80</v>
      </c>
      <c r="G867" s="638"/>
      <c r="H867" s="1110">
        <v>146</v>
      </c>
      <c r="I867" s="705">
        <v>6600</v>
      </c>
      <c r="J867" s="643">
        <v>0</v>
      </c>
      <c r="K867" s="578">
        <f t="shared" si="49"/>
        <v>0</v>
      </c>
      <c r="L867" s="579">
        <f t="shared" si="50"/>
        <v>0</v>
      </c>
      <c r="M867" s="580">
        <f t="shared" si="51"/>
        <v>963600</v>
      </c>
      <c r="N867" s="638"/>
      <c r="O867" s="638"/>
      <c r="P867" s="639" t="s">
        <v>761</v>
      </c>
      <c r="Q867" s="639" t="s">
        <v>280</v>
      </c>
      <c r="R867" s="639" t="s">
        <v>73</v>
      </c>
      <c r="S867" s="639" t="s">
        <v>1076</v>
      </c>
    </row>
    <row r="868" spans="1:19" s="26" customFormat="1" ht="20.25" customHeight="1">
      <c r="A868" s="639" t="s">
        <v>4132</v>
      </c>
      <c r="B868" s="638" t="s">
        <v>4378</v>
      </c>
      <c r="C868" s="639" t="s">
        <v>975</v>
      </c>
      <c r="D868" s="640" t="s">
        <v>952</v>
      </c>
      <c r="E868" s="1105" t="s">
        <v>952</v>
      </c>
      <c r="F868" s="639" t="s">
        <v>465</v>
      </c>
      <c r="G868" s="638"/>
      <c r="H868" s="1110">
        <v>146</v>
      </c>
      <c r="I868" s="705">
        <v>9000</v>
      </c>
      <c r="J868" s="643">
        <v>0</v>
      </c>
      <c r="K868" s="578">
        <f t="shared" si="49"/>
        <v>0</v>
      </c>
      <c r="L868" s="579">
        <f t="shared" si="50"/>
        <v>0</v>
      </c>
      <c r="M868" s="580">
        <f t="shared" si="51"/>
        <v>1314000</v>
      </c>
      <c r="N868" s="638"/>
      <c r="O868" s="638"/>
      <c r="P868" s="639" t="s">
        <v>761</v>
      </c>
      <c r="Q868" s="639" t="s">
        <v>360</v>
      </c>
      <c r="R868" s="639" t="s">
        <v>73</v>
      </c>
      <c r="S868" s="639" t="s">
        <v>1076</v>
      </c>
    </row>
    <row r="869" spans="1:19" s="26" customFormat="1" ht="20.25" customHeight="1">
      <c r="A869" s="639" t="s">
        <v>741</v>
      </c>
      <c r="B869" s="638" t="s">
        <v>4379</v>
      </c>
      <c r="C869" s="639" t="s">
        <v>371</v>
      </c>
      <c r="D869" s="640" t="s">
        <v>952</v>
      </c>
      <c r="E869" s="1105" t="s">
        <v>952</v>
      </c>
      <c r="F869" s="639" t="s">
        <v>81</v>
      </c>
      <c r="G869" s="638"/>
      <c r="H869" s="1110">
        <v>271</v>
      </c>
      <c r="I869" s="705">
        <v>6792</v>
      </c>
      <c r="J869" s="643"/>
      <c r="K869" s="578">
        <f t="shared" si="49"/>
        <v>0</v>
      </c>
      <c r="L869" s="579">
        <f t="shared" si="50"/>
        <v>0</v>
      </c>
      <c r="M869" s="580">
        <f t="shared" si="51"/>
        <v>1840632</v>
      </c>
      <c r="N869" s="638"/>
      <c r="O869" s="638" t="s">
        <v>3769</v>
      </c>
      <c r="P869" s="639" t="s">
        <v>483</v>
      </c>
      <c r="Q869" s="639" t="s">
        <v>336</v>
      </c>
      <c r="R869" s="639" t="s">
        <v>73</v>
      </c>
      <c r="S869" s="639"/>
    </row>
    <row r="870" spans="1:19" s="26" customFormat="1" ht="20.25" customHeight="1">
      <c r="A870" s="639" t="s">
        <v>741</v>
      </c>
      <c r="B870" s="638" t="s">
        <v>4379</v>
      </c>
      <c r="C870" s="639" t="s">
        <v>371</v>
      </c>
      <c r="D870" s="640" t="s">
        <v>952</v>
      </c>
      <c r="E870" s="1105" t="s">
        <v>952</v>
      </c>
      <c r="F870" s="639" t="s">
        <v>1117</v>
      </c>
      <c r="G870" s="638"/>
      <c r="H870" s="1110">
        <v>271</v>
      </c>
      <c r="I870" s="705">
        <v>10498</v>
      </c>
      <c r="J870" s="643"/>
      <c r="K870" s="578">
        <f t="shared" si="49"/>
        <v>0</v>
      </c>
      <c r="L870" s="579">
        <f t="shared" si="50"/>
        <v>0</v>
      </c>
      <c r="M870" s="580">
        <f t="shared" si="51"/>
        <v>2844958</v>
      </c>
      <c r="N870" s="638"/>
      <c r="O870" s="638" t="s">
        <v>3769</v>
      </c>
      <c r="P870" s="639" t="s">
        <v>483</v>
      </c>
      <c r="Q870" s="639" t="s">
        <v>336</v>
      </c>
      <c r="R870" s="639" t="s">
        <v>73</v>
      </c>
      <c r="S870" s="639"/>
    </row>
    <row r="871" spans="1:19" s="26" customFormat="1" ht="20.25" customHeight="1">
      <c r="A871" s="639" t="s">
        <v>3772</v>
      </c>
      <c r="B871" s="638" t="s">
        <v>4380</v>
      </c>
      <c r="C871" s="639" t="s">
        <v>425</v>
      </c>
      <c r="D871" s="640" t="s">
        <v>952</v>
      </c>
      <c r="E871" s="1105" t="s">
        <v>952</v>
      </c>
      <c r="F871" s="639" t="s">
        <v>1090</v>
      </c>
      <c r="G871" s="638"/>
      <c r="H871" s="1110">
        <v>10</v>
      </c>
      <c r="I871" s="705">
        <v>98738</v>
      </c>
      <c r="J871" s="643"/>
      <c r="K871" s="578">
        <f t="shared" si="49"/>
        <v>0</v>
      </c>
      <c r="L871" s="579">
        <f t="shared" si="50"/>
        <v>0</v>
      </c>
      <c r="M871" s="580">
        <f t="shared" si="51"/>
        <v>987380</v>
      </c>
      <c r="N871" s="638"/>
      <c r="O871" s="638"/>
      <c r="P871" s="639" t="s">
        <v>372</v>
      </c>
      <c r="Q871" s="639" t="s">
        <v>344</v>
      </c>
      <c r="R871" s="639" t="s">
        <v>60</v>
      </c>
      <c r="S871" s="639"/>
    </row>
    <row r="872" spans="1:19" s="26" customFormat="1" ht="20.25" customHeight="1">
      <c r="A872" s="639" t="s">
        <v>3772</v>
      </c>
      <c r="B872" s="638" t="s">
        <v>4380</v>
      </c>
      <c r="C872" s="639" t="s">
        <v>425</v>
      </c>
      <c r="D872" s="640" t="s">
        <v>952</v>
      </c>
      <c r="E872" s="1105" t="s">
        <v>952</v>
      </c>
      <c r="F872" s="639" t="s">
        <v>267</v>
      </c>
      <c r="G872" s="638"/>
      <c r="H872" s="1110">
        <v>70</v>
      </c>
      <c r="I872" s="705">
        <v>69300</v>
      </c>
      <c r="J872" s="643"/>
      <c r="K872" s="578">
        <f t="shared" si="49"/>
        <v>0</v>
      </c>
      <c r="L872" s="579">
        <f t="shared" si="50"/>
        <v>0</v>
      </c>
      <c r="M872" s="580">
        <f t="shared" si="51"/>
        <v>4851000</v>
      </c>
      <c r="N872" s="638"/>
      <c r="O872" s="638"/>
      <c r="P872" s="639" t="s">
        <v>372</v>
      </c>
      <c r="Q872" s="639" t="s">
        <v>344</v>
      </c>
      <c r="R872" s="639" t="s">
        <v>60</v>
      </c>
      <c r="S872" s="639"/>
    </row>
    <row r="873" spans="1:19" s="26" customFormat="1" ht="20.25" customHeight="1">
      <c r="A873" s="639" t="s">
        <v>436</v>
      </c>
      <c r="B873" s="638" t="s">
        <v>1878</v>
      </c>
      <c r="C873" s="639" t="s">
        <v>371</v>
      </c>
      <c r="D873" s="640" t="s">
        <v>952</v>
      </c>
      <c r="E873" s="1105" t="s">
        <v>952</v>
      </c>
      <c r="F873" s="639" t="s">
        <v>3156</v>
      </c>
      <c r="G873" s="638"/>
      <c r="H873" s="1110">
        <v>66</v>
      </c>
      <c r="I873" s="705">
        <v>183825</v>
      </c>
      <c r="J873" s="643"/>
      <c r="K873" s="578">
        <f t="shared" si="49"/>
        <v>0</v>
      </c>
      <c r="L873" s="579">
        <f t="shared" si="50"/>
        <v>0</v>
      </c>
      <c r="M873" s="580">
        <f t="shared" si="51"/>
        <v>12132450</v>
      </c>
      <c r="N873" s="638" t="s">
        <v>1623</v>
      </c>
      <c r="O873" s="638" t="s">
        <v>2262</v>
      </c>
      <c r="P873" s="639" t="s">
        <v>483</v>
      </c>
      <c r="Q873" s="639" t="s">
        <v>354</v>
      </c>
      <c r="R873" s="639" t="s">
        <v>70</v>
      </c>
      <c r="S873" s="639"/>
    </row>
    <row r="874" spans="1:19" s="26" customFormat="1" ht="20.25" customHeight="1">
      <c r="A874" s="639" t="s">
        <v>436</v>
      </c>
      <c r="B874" s="638" t="s">
        <v>1878</v>
      </c>
      <c r="C874" s="639" t="s">
        <v>371</v>
      </c>
      <c r="D874" s="640" t="s">
        <v>952</v>
      </c>
      <c r="E874" s="1105" t="s">
        <v>952</v>
      </c>
      <c r="F874" s="639" t="s">
        <v>3835</v>
      </c>
      <c r="G874" s="638"/>
      <c r="H874" s="1110">
        <v>363</v>
      </c>
      <c r="I874" s="705">
        <v>117000</v>
      </c>
      <c r="J874" s="643"/>
      <c r="K874" s="578">
        <f t="shared" si="49"/>
        <v>0</v>
      </c>
      <c r="L874" s="579">
        <f t="shared" si="50"/>
        <v>0</v>
      </c>
      <c r="M874" s="580">
        <f t="shared" si="51"/>
        <v>42471000</v>
      </c>
      <c r="N874" s="638" t="s">
        <v>1623</v>
      </c>
      <c r="O874" s="638" t="s">
        <v>2262</v>
      </c>
      <c r="P874" s="639" t="s">
        <v>483</v>
      </c>
      <c r="Q874" s="639" t="s">
        <v>281</v>
      </c>
      <c r="R874" s="639" t="s">
        <v>70</v>
      </c>
      <c r="S874" s="639"/>
    </row>
    <row r="875" spans="1:19" s="26" customFormat="1" ht="20.25" customHeight="1">
      <c r="A875" s="639" t="s">
        <v>770</v>
      </c>
      <c r="B875" s="638" t="s">
        <v>4381</v>
      </c>
      <c r="C875" s="639" t="s">
        <v>64</v>
      </c>
      <c r="D875" s="640" t="s">
        <v>952</v>
      </c>
      <c r="E875" s="1105" t="s">
        <v>952</v>
      </c>
      <c r="F875" s="639" t="s">
        <v>3840</v>
      </c>
      <c r="G875" s="638"/>
      <c r="H875" s="1110">
        <v>51</v>
      </c>
      <c r="I875" s="705">
        <v>436306</v>
      </c>
      <c r="J875" s="643"/>
      <c r="K875" s="578">
        <f t="shared" si="49"/>
        <v>0</v>
      </c>
      <c r="L875" s="579">
        <f t="shared" si="50"/>
        <v>0</v>
      </c>
      <c r="M875" s="580">
        <f t="shared" si="51"/>
        <v>22251606</v>
      </c>
      <c r="N875" s="638" t="s">
        <v>2234</v>
      </c>
      <c r="O875" s="638"/>
      <c r="P875" s="639" t="s">
        <v>284</v>
      </c>
      <c r="Q875" s="639" t="s">
        <v>354</v>
      </c>
      <c r="R875" s="639" t="s">
        <v>70</v>
      </c>
      <c r="S875" s="639"/>
    </row>
    <row r="876" spans="1:19" s="26" customFormat="1" ht="20.25" customHeight="1">
      <c r="A876" s="639" t="s">
        <v>428</v>
      </c>
      <c r="B876" s="638" t="s">
        <v>4365</v>
      </c>
      <c r="C876" s="639" t="s">
        <v>64</v>
      </c>
      <c r="D876" s="640" t="s">
        <v>952</v>
      </c>
      <c r="E876" s="1105" t="s">
        <v>952</v>
      </c>
      <c r="F876" s="639" t="s">
        <v>3841</v>
      </c>
      <c r="G876" s="638"/>
      <c r="H876" s="1110">
        <v>367</v>
      </c>
      <c r="I876" s="705">
        <v>137000</v>
      </c>
      <c r="J876" s="643"/>
      <c r="K876" s="578">
        <f t="shared" si="49"/>
        <v>0</v>
      </c>
      <c r="L876" s="579">
        <f t="shared" si="50"/>
        <v>0</v>
      </c>
      <c r="M876" s="580">
        <f t="shared" si="51"/>
        <v>50279000</v>
      </c>
      <c r="N876" s="638" t="s">
        <v>1623</v>
      </c>
      <c r="O876" s="638"/>
      <c r="P876" s="639" t="s">
        <v>284</v>
      </c>
      <c r="Q876" s="639" t="s">
        <v>281</v>
      </c>
      <c r="R876" s="639" t="s">
        <v>70</v>
      </c>
      <c r="S876" s="639"/>
    </row>
    <row r="877" spans="1:19" s="26" customFormat="1" ht="20.25" customHeight="1">
      <c r="A877" s="639" t="s">
        <v>424</v>
      </c>
      <c r="B877" s="638" t="s">
        <v>4382</v>
      </c>
      <c r="C877" s="639" t="s">
        <v>399</v>
      </c>
      <c r="D877" s="640" t="s">
        <v>952</v>
      </c>
      <c r="E877" s="1105" t="s">
        <v>952</v>
      </c>
      <c r="F877" s="639" t="s">
        <v>880</v>
      </c>
      <c r="G877" s="638"/>
      <c r="H877" s="1110">
        <v>17</v>
      </c>
      <c r="I877" s="705">
        <v>3303</v>
      </c>
      <c r="J877" s="643">
        <v>0</v>
      </c>
      <c r="K877" s="578">
        <f t="shared" si="49"/>
        <v>0</v>
      </c>
      <c r="L877" s="579">
        <f t="shared" si="50"/>
        <v>0</v>
      </c>
      <c r="M877" s="580">
        <f t="shared" si="51"/>
        <v>56151</v>
      </c>
      <c r="N877" s="638"/>
      <c r="O877" s="638" t="s">
        <v>3201</v>
      </c>
      <c r="P877" s="639" t="s">
        <v>3735</v>
      </c>
      <c r="Q877" s="639" t="s">
        <v>336</v>
      </c>
      <c r="R877" s="639" t="s">
        <v>73</v>
      </c>
      <c r="S877" s="639" t="s">
        <v>1076</v>
      </c>
    </row>
    <row r="878" spans="1:19" s="26" customFormat="1" ht="20.25" customHeight="1">
      <c r="A878" s="639" t="s">
        <v>424</v>
      </c>
      <c r="B878" s="638" t="s">
        <v>4382</v>
      </c>
      <c r="C878" s="639" t="s">
        <v>399</v>
      </c>
      <c r="D878" s="640" t="s">
        <v>952</v>
      </c>
      <c r="E878" s="1105" t="s">
        <v>952</v>
      </c>
      <c r="F878" s="639" t="s">
        <v>763</v>
      </c>
      <c r="G878" s="638"/>
      <c r="H878" s="1110">
        <v>13</v>
      </c>
      <c r="I878" s="705">
        <v>110252</v>
      </c>
      <c r="J878" s="643">
        <v>47</v>
      </c>
      <c r="K878" s="578">
        <f t="shared" si="49"/>
        <v>611</v>
      </c>
      <c r="L878" s="579">
        <f t="shared" si="50"/>
        <v>0.61099999999999999</v>
      </c>
      <c r="M878" s="580">
        <f t="shared" si="51"/>
        <v>1433276</v>
      </c>
      <c r="N878" s="638"/>
      <c r="O878" s="638" t="s">
        <v>3201</v>
      </c>
      <c r="P878" s="639" t="s">
        <v>3735</v>
      </c>
      <c r="Q878" s="639" t="s">
        <v>358</v>
      </c>
      <c r="R878" s="639" t="s">
        <v>68</v>
      </c>
      <c r="S878" s="639" t="s">
        <v>1076</v>
      </c>
    </row>
    <row r="879" spans="1:19" s="26" customFormat="1" ht="20.25" customHeight="1">
      <c r="A879" s="639" t="s">
        <v>424</v>
      </c>
      <c r="B879" s="638" t="s">
        <v>4382</v>
      </c>
      <c r="C879" s="639" t="s">
        <v>399</v>
      </c>
      <c r="D879" s="640" t="s">
        <v>952</v>
      </c>
      <c r="E879" s="1105" t="s">
        <v>952</v>
      </c>
      <c r="F879" s="639" t="s">
        <v>880</v>
      </c>
      <c r="G879" s="638"/>
      <c r="H879" s="1110">
        <v>13</v>
      </c>
      <c r="I879" s="705">
        <v>3675</v>
      </c>
      <c r="J879" s="643">
        <v>0</v>
      </c>
      <c r="K879" s="578">
        <f t="shared" si="49"/>
        <v>0</v>
      </c>
      <c r="L879" s="579">
        <f t="shared" si="50"/>
        <v>0</v>
      </c>
      <c r="M879" s="580">
        <f t="shared" si="51"/>
        <v>47775</v>
      </c>
      <c r="N879" s="638"/>
      <c r="O879" s="638" t="s">
        <v>3201</v>
      </c>
      <c r="P879" s="639" t="s">
        <v>3735</v>
      </c>
      <c r="Q879" s="639" t="s">
        <v>336</v>
      </c>
      <c r="R879" s="639" t="s">
        <v>73</v>
      </c>
      <c r="S879" s="639" t="s">
        <v>1076</v>
      </c>
    </row>
    <row r="880" spans="1:19" s="26" customFormat="1" ht="20.25" customHeight="1">
      <c r="A880" s="639" t="s">
        <v>424</v>
      </c>
      <c r="B880" s="638" t="s">
        <v>4382</v>
      </c>
      <c r="C880" s="639" t="s">
        <v>399</v>
      </c>
      <c r="D880" s="640" t="s">
        <v>952</v>
      </c>
      <c r="E880" s="1105" t="s">
        <v>952</v>
      </c>
      <c r="F880" s="639" t="s">
        <v>363</v>
      </c>
      <c r="G880" s="638"/>
      <c r="H880" s="1110">
        <v>8</v>
      </c>
      <c r="I880" s="705">
        <v>122120</v>
      </c>
      <c r="J880" s="643">
        <v>41.5</v>
      </c>
      <c r="K880" s="578">
        <f t="shared" si="49"/>
        <v>332</v>
      </c>
      <c r="L880" s="579">
        <f t="shared" si="50"/>
        <v>0.33200000000000002</v>
      </c>
      <c r="M880" s="580">
        <f t="shared" si="51"/>
        <v>976960</v>
      </c>
      <c r="N880" s="638"/>
      <c r="O880" s="638" t="s">
        <v>3982</v>
      </c>
      <c r="P880" s="639" t="s">
        <v>3735</v>
      </c>
      <c r="Q880" s="639" t="s">
        <v>364</v>
      </c>
      <c r="R880" s="639" t="s">
        <v>68</v>
      </c>
      <c r="S880" s="639" t="s">
        <v>1076</v>
      </c>
    </row>
    <row r="881" spans="1:19" s="26" customFormat="1" ht="20.25" customHeight="1">
      <c r="A881" s="639" t="s">
        <v>424</v>
      </c>
      <c r="B881" s="638" t="s">
        <v>4382</v>
      </c>
      <c r="C881" s="639" t="s">
        <v>399</v>
      </c>
      <c r="D881" s="640" t="s">
        <v>952</v>
      </c>
      <c r="E881" s="1105" t="s">
        <v>952</v>
      </c>
      <c r="F881" s="639" t="s">
        <v>2317</v>
      </c>
      <c r="G881" s="638"/>
      <c r="H881" s="1110">
        <v>7</v>
      </c>
      <c r="I881" s="705">
        <v>95373</v>
      </c>
      <c r="J881" s="643">
        <v>22.5</v>
      </c>
      <c r="K881" s="578">
        <f t="shared" si="49"/>
        <v>157.5</v>
      </c>
      <c r="L881" s="579">
        <f t="shared" si="50"/>
        <v>0.1575</v>
      </c>
      <c r="M881" s="580">
        <f t="shared" si="51"/>
        <v>667611</v>
      </c>
      <c r="N881" s="638"/>
      <c r="O881" s="638" t="s">
        <v>3983</v>
      </c>
      <c r="P881" s="639" t="s">
        <v>3735</v>
      </c>
      <c r="Q881" s="639" t="s">
        <v>628</v>
      </c>
      <c r="R881" s="639" t="s">
        <v>68</v>
      </c>
      <c r="S881" s="639" t="s">
        <v>1076</v>
      </c>
    </row>
    <row r="882" spans="1:19" s="26" customFormat="1" ht="20.25" customHeight="1">
      <c r="A882" s="639" t="s">
        <v>424</v>
      </c>
      <c r="B882" s="638" t="s">
        <v>4382</v>
      </c>
      <c r="C882" s="639" t="s">
        <v>399</v>
      </c>
      <c r="D882" s="640" t="s">
        <v>952</v>
      </c>
      <c r="E882" s="1105" t="s">
        <v>952</v>
      </c>
      <c r="F882" s="639" t="s">
        <v>1643</v>
      </c>
      <c r="G882" s="638"/>
      <c r="H882" s="1110">
        <v>7</v>
      </c>
      <c r="I882" s="705">
        <v>13553</v>
      </c>
      <c r="J882" s="643">
        <v>0</v>
      </c>
      <c r="K882" s="578">
        <f t="shared" si="49"/>
        <v>0</v>
      </c>
      <c r="L882" s="579">
        <f t="shared" si="50"/>
        <v>0</v>
      </c>
      <c r="M882" s="580">
        <f t="shared" si="51"/>
        <v>94871</v>
      </c>
      <c r="N882" s="638"/>
      <c r="O882" s="638" t="s">
        <v>3983</v>
      </c>
      <c r="P882" s="639" t="s">
        <v>3735</v>
      </c>
      <c r="Q882" s="639" t="s">
        <v>336</v>
      </c>
      <c r="R882" s="639" t="s">
        <v>73</v>
      </c>
      <c r="S882" s="639" t="s">
        <v>1076</v>
      </c>
    </row>
    <row r="883" spans="1:19" s="26" customFormat="1" ht="20.25" customHeight="1">
      <c r="A883" s="639" t="s">
        <v>424</v>
      </c>
      <c r="B883" s="638" t="s">
        <v>4382</v>
      </c>
      <c r="C883" s="639" t="s">
        <v>399</v>
      </c>
      <c r="D883" s="640" t="s">
        <v>952</v>
      </c>
      <c r="E883" s="1105" t="s">
        <v>952</v>
      </c>
      <c r="F883" s="639" t="s">
        <v>3984</v>
      </c>
      <c r="G883" s="638"/>
      <c r="H883" s="1110">
        <v>25</v>
      </c>
      <c r="I883" s="705">
        <v>66393</v>
      </c>
      <c r="J883" s="643">
        <v>0</v>
      </c>
      <c r="K883" s="578">
        <f t="shared" si="49"/>
        <v>0</v>
      </c>
      <c r="L883" s="579">
        <f t="shared" si="50"/>
        <v>0</v>
      </c>
      <c r="M883" s="580">
        <f t="shared" si="51"/>
        <v>1659825</v>
      </c>
      <c r="N883" s="638"/>
      <c r="O883" s="638" t="s">
        <v>3985</v>
      </c>
      <c r="P883" s="639" t="s">
        <v>3735</v>
      </c>
      <c r="Q883" s="639" t="s">
        <v>271</v>
      </c>
      <c r="R883" s="639" t="s">
        <v>73</v>
      </c>
      <c r="S883" s="639" t="s">
        <v>1076</v>
      </c>
    </row>
    <row r="884" spans="1:19" s="26" customFormat="1" ht="20.25" customHeight="1">
      <c r="A884" s="639" t="s">
        <v>424</v>
      </c>
      <c r="B884" s="638" t="s">
        <v>4382</v>
      </c>
      <c r="C884" s="639" t="s">
        <v>399</v>
      </c>
      <c r="D884" s="640" t="s">
        <v>952</v>
      </c>
      <c r="E884" s="1105" t="s">
        <v>952</v>
      </c>
      <c r="F884" s="639" t="s">
        <v>880</v>
      </c>
      <c r="G884" s="638"/>
      <c r="H884" s="1110">
        <v>25</v>
      </c>
      <c r="I884" s="705">
        <v>2554</v>
      </c>
      <c r="J884" s="643">
        <v>0</v>
      </c>
      <c r="K884" s="578">
        <f t="shared" si="49"/>
        <v>0</v>
      </c>
      <c r="L884" s="579">
        <f t="shared" si="50"/>
        <v>0</v>
      </c>
      <c r="M884" s="580">
        <f t="shared" si="51"/>
        <v>63850</v>
      </c>
      <c r="N884" s="638"/>
      <c r="O884" s="638" t="s">
        <v>3985</v>
      </c>
      <c r="P884" s="639" t="s">
        <v>3735</v>
      </c>
      <c r="Q884" s="639" t="s">
        <v>336</v>
      </c>
      <c r="R884" s="639" t="s">
        <v>73</v>
      </c>
      <c r="S884" s="639" t="s">
        <v>1076</v>
      </c>
    </row>
    <row r="885" spans="1:19" s="26" customFormat="1" ht="20.25" customHeight="1">
      <c r="A885" s="639" t="s">
        <v>424</v>
      </c>
      <c r="B885" s="638" t="s">
        <v>4382</v>
      </c>
      <c r="C885" s="639" t="s">
        <v>399</v>
      </c>
      <c r="D885" s="640" t="s">
        <v>952</v>
      </c>
      <c r="E885" s="1105" t="s">
        <v>952</v>
      </c>
      <c r="F885" s="639" t="s">
        <v>880</v>
      </c>
      <c r="G885" s="638"/>
      <c r="H885" s="1110">
        <v>25</v>
      </c>
      <c r="I885" s="705">
        <v>2554</v>
      </c>
      <c r="J885" s="643">
        <v>0</v>
      </c>
      <c r="K885" s="578">
        <f t="shared" si="49"/>
        <v>0</v>
      </c>
      <c r="L885" s="579">
        <f t="shared" si="50"/>
        <v>0</v>
      </c>
      <c r="M885" s="580">
        <f t="shared" si="51"/>
        <v>63850</v>
      </c>
      <c r="N885" s="638"/>
      <c r="O885" s="638" t="s">
        <v>3985</v>
      </c>
      <c r="P885" s="639" t="s">
        <v>3735</v>
      </c>
      <c r="Q885" s="639" t="s">
        <v>336</v>
      </c>
      <c r="R885" s="639" t="s">
        <v>73</v>
      </c>
      <c r="S885" s="639" t="s">
        <v>1076</v>
      </c>
    </row>
    <row r="886" spans="1:19" s="26" customFormat="1" ht="20.25" customHeight="1">
      <c r="A886" s="639" t="s">
        <v>424</v>
      </c>
      <c r="B886" s="638" t="s">
        <v>4382</v>
      </c>
      <c r="C886" s="639" t="s">
        <v>399</v>
      </c>
      <c r="D886" s="640" t="s">
        <v>952</v>
      </c>
      <c r="E886" s="1105" t="s">
        <v>952</v>
      </c>
      <c r="F886" s="639" t="s">
        <v>882</v>
      </c>
      <c r="G886" s="638"/>
      <c r="H886" s="1110">
        <v>25</v>
      </c>
      <c r="I886" s="705">
        <v>6029</v>
      </c>
      <c r="J886" s="643">
        <v>0</v>
      </c>
      <c r="K886" s="578">
        <f t="shared" si="49"/>
        <v>0</v>
      </c>
      <c r="L886" s="579">
        <f t="shared" si="50"/>
        <v>0</v>
      </c>
      <c r="M886" s="580">
        <f t="shared" si="51"/>
        <v>150725</v>
      </c>
      <c r="N886" s="638"/>
      <c r="O886" s="638" t="s">
        <v>3985</v>
      </c>
      <c r="P886" s="639" t="s">
        <v>3735</v>
      </c>
      <c r="Q886" s="639" t="s">
        <v>336</v>
      </c>
      <c r="R886" s="639" t="s">
        <v>73</v>
      </c>
      <c r="S886" s="639" t="s">
        <v>1076</v>
      </c>
    </row>
    <row r="887" spans="1:19" s="26" customFormat="1" ht="20.25" customHeight="1">
      <c r="A887" s="639" t="s">
        <v>424</v>
      </c>
      <c r="B887" s="638" t="s">
        <v>4382</v>
      </c>
      <c r="C887" s="639" t="s">
        <v>399</v>
      </c>
      <c r="D887" s="640" t="s">
        <v>952</v>
      </c>
      <c r="E887" s="1105" t="s">
        <v>952</v>
      </c>
      <c r="F887" s="639" t="s">
        <v>3986</v>
      </c>
      <c r="G887" s="638"/>
      <c r="H887" s="1110">
        <v>25</v>
      </c>
      <c r="I887" s="705">
        <v>14470</v>
      </c>
      <c r="J887" s="643">
        <v>0</v>
      </c>
      <c r="K887" s="578">
        <f t="shared" ref="K887:K950" si="52">IFERROR(J887*H887,"0")</f>
        <v>0</v>
      </c>
      <c r="L887" s="579">
        <f t="shared" ref="L887:L950" si="53">IFERROR(K887/1000,"0")</f>
        <v>0</v>
      </c>
      <c r="M887" s="580">
        <f t="shared" ref="M887:M950" si="54">I887*H887</f>
        <v>361750</v>
      </c>
      <c r="N887" s="638"/>
      <c r="O887" s="638" t="s">
        <v>3985</v>
      </c>
      <c r="P887" s="639" t="s">
        <v>3735</v>
      </c>
      <c r="Q887" s="639" t="s">
        <v>336</v>
      </c>
      <c r="R887" s="639" t="s">
        <v>73</v>
      </c>
      <c r="S887" s="639" t="s">
        <v>1076</v>
      </c>
    </row>
    <row r="888" spans="1:19" s="26" customFormat="1" ht="20.25" customHeight="1">
      <c r="A888" s="639" t="s">
        <v>424</v>
      </c>
      <c r="B888" s="638" t="s">
        <v>4382</v>
      </c>
      <c r="C888" s="639" t="s">
        <v>399</v>
      </c>
      <c r="D888" s="640" t="s">
        <v>952</v>
      </c>
      <c r="E888" s="1105" t="s">
        <v>952</v>
      </c>
      <c r="F888" s="639" t="s">
        <v>880</v>
      </c>
      <c r="G888" s="638"/>
      <c r="H888" s="1110">
        <v>11</v>
      </c>
      <c r="I888" s="705">
        <v>3548</v>
      </c>
      <c r="J888" s="643">
        <v>0</v>
      </c>
      <c r="K888" s="578">
        <f t="shared" si="52"/>
        <v>0</v>
      </c>
      <c r="L888" s="579">
        <f t="shared" si="53"/>
        <v>0</v>
      </c>
      <c r="M888" s="580">
        <f t="shared" si="54"/>
        <v>39028</v>
      </c>
      <c r="N888" s="638"/>
      <c r="O888" s="638" t="s">
        <v>3979</v>
      </c>
      <c r="P888" s="639" t="s">
        <v>3735</v>
      </c>
      <c r="Q888" s="639" t="s">
        <v>336</v>
      </c>
      <c r="R888" s="639" t="s">
        <v>73</v>
      </c>
      <c r="S888" s="639" t="s">
        <v>1076</v>
      </c>
    </row>
    <row r="889" spans="1:19" s="26" customFormat="1" ht="20.25" customHeight="1">
      <c r="A889" s="639" t="s">
        <v>424</v>
      </c>
      <c r="B889" s="638" t="s">
        <v>4382</v>
      </c>
      <c r="C889" s="639" t="s">
        <v>399</v>
      </c>
      <c r="D889" s="640" t="s">
        <v>952</v>
      </c>
      <c r="E889" s="1105" t="s">
        <v>952</v>
      </c>
      <c r="F889" s="639" t="s">
        <v>880</v>
      </c>
      <c r="G889" s="638"/>
      <c r="H889" s="1110">
        <v>11</v>
      </c>
      <c r="I889" s="705">
        <v>3548</v>
      </c>
      <c r="J889" s="643">
        <v>0</v>
      </c>
      <c r="K889" s="578">
        <f t="shared" si="52"/>
        <v>0</v>
      </c>
      <c r="L889" s="579">
        <f t="shared" si="53"/>
        <v>0</v>
      </c>
      <c r="M889" s="580">
        <f t="shared" si="54"/>
        <v>39028</v>
      </c>
      <c r="N889" s="638"/>
      <c r="O889" s="638" t="s">
        <v>3979</v>
      </c>
      <c r="P889" s="639" t="s">
        <v>3735</v>
      </c>
      <c r="Q889" s="639" t="s">
        <v>336</v>
      </c>
      <c r="R889" s="639" t="s">
        <v>73</v>
      </c>
      <c r="S889" s="639" t="s">
        <v>1076</v>
      </c>
    </row>
    <row r="890" spans="1:19" s="26" customFormat="1" ht="20.25" customHeight="1">
      <c r="A890" s="639" t="s">
        <v>424</v>
      </c>
      <c r="B890" s="638" t="s">
        <v>4382</v>
      </c>
      <c r="C890" s="639" t="s">
        <v>399</v>
      </c>
      <c r="D890" s="640" t="s">
        <v>952</v>
      </c>
      <c r="E890" s="1105" t="s">
        <v>952</v>
      </c>
      <c r="F890" s="639" t="s">
        <v>881</v>
      </c>
      <c r="G890" s="638"/>
      <c r="H890" s="1110">
        <v>11</v>
      </c>
      <c r="I890" s="705">
        <v>10645</v>
      </c>
      <c r="J890" s="643">
        <v>0</v>
      </c>
      <c r="K890" s="578">
        <f t="shared" si="52"/>
        <v>0</v>
      </c>
      <c r="L890" s="579">
        <f t="shared" si="53"/>
        <v>0</v>
      </c>
      <c r="M890" s="580">
        <f t="shared" si="54"/>
        <v>117095</v>
      </c>
      <c r="N890" s="638"/>
      <c r="O890" s="638" t="s">
        <v>3979</v>
      </c>
      <c r="P890" s="639" t="s">
        <v>3735</v>
      </c>
      <c r="Q890" s="639" t="s">
        <v>336</v>
      </c>
      <c r="R890" s="639" t="s">
        <v>73</v>
      </c>
      <c r="S890" s="639" t="s">
        <v>1076</v>
      </c>
    </row>
    <row r="891" spans="1:19" s="26" customFormat="1" ht="20.25" customHeight="1">
      <c r="A891" s="639" t="s">
        <v>424</v>
      </c>
      <c r="B891" s="638" t="s">
        <v>4382</v>
      </c>
      <c r="C891" s="639" t="s">
        <v>399</v>
      </c>
      <c r="D891" s="640" t="s">
        <v>952</v>
      </c>
      <c r="E891" s="1105" t="s">
        <v>952</v>
      </c>
      <c r="F891" s="639" t="s">
        <v>882</v>
      </c>
      <c r="G891" s="638"/>
      <c r="H891" s="1110">
        <v>11</v>
      </c>
      <c r="I891" s="705">
        <v>8378</v>
      </c>
      <c r="J891" s="643">
        <v>0</v>
      </c>
      <c r="K891" s="578">
        <f t="shared" si="52"/>
        <v>0</v>
      </c>
      <c r="L891" s="579">
        <f t="shared" si="53"/>
        <v>0</v>
      </c>
      <c r="M891" s="580">
        <f t="shared" si="54"/>
        <v>92158</v>
      </c>
      <c r="N891" s="638"/>
      <c r="O891" s="638" t="s">
        <v>3979</v>
      </c>
      <c r="P891" s="639" t="s">
        <v>3735</v>
      </c>
      <c r="Q891" s="639" t="s">
        <v>336</v>
      </c>
      <c r="R891" s="639" t="s">
        <v>73</v>
      </c>
      <c r="S891" s="639" t="s">
        <v>1076</v>
      </c>
    </row>
    <row r="892" spans="1:19" s="26" customFormat="1" ht="20.25" customHeight="1">
      <c r="A892" s="639" t="s">
        <v>424</v>
      </c>
      <c r="B892" s="638" t="s">
        <v>4382</v>
      </c>
      <c r="C892" s="639" t="s">
        <v>399</v>
      </c>
      <c r="D892" s="640" t="s">
        <v>952</v>
      </c>
      <c r="E892" s="1105" t="s">
        <v>952</v>
      </c>
      <c r="F892" s="639" t="s">
        <v>2383</v>
      </c>
      <c r="G892" s="638"/>
      <c r="H892" s="1110">
        <v>11</v>
      </c>
      <c r="I892" s="705">
        <v>28781</v>
      </c>
      <c r="J892" s="643">
        <v>0</v>
      </c>
      <c r="K892" s="578">
        <f t="shared" si="52"/>
        <v>0</v>
      </c>
      <c r="L892" s="579">
        <f t="shared" si="53"/>
        <v>0</v>
      </c>
      <c r="M892" s="580">
        <f t="shared" si="54"/>
        <v>316591</v>
      </c>
      <c r="N892" s="638"/>
      <c r="O892" s="638" t="s">
        <v>3979</v>
      </c>
      <c r="P892" s="639" t="s">
        <v>3735</v>
      </c>
      <c r="Q892" s="639" t="s">
        <v>358</v>
      </c>
      <c r="R892" s="639" t="s">
        <v>73</v>
      </c>
      <c r="S892" s="639" t="s">
        <v>1076</v>
      </c>
    </row>
    <row r="893" spans="1:19" s="26" customFormat="1" ht="20.25" customHeight="1">
      <c r="A893" s="639" t="s">
        <v>424</v>
      </c>
      <c r="B893" s="638" t="s">
        <v>4382</v>
      </c>
      <c r="C893" s="639" t="s">
        <v>399</v>
      </c>
      <c r="D893" s="640" t="s">
        <v>952</v>
      </c>
      <c r="E893" s="1105" t="s">
        <v>952</v>
      </c>
      <c r="F893" s="639" t="s">
        <v>3987</v>
      </c>
      <c r="G893" s="638"/>
      <c r="H893" s="1110">
        <v>12</v>
      </c>
      <c r="I893" s="705">
        <v>240000</v>
      </c>
      <c r="J893" s="643">
        <v>0</v>
      </c>
      <c r="K893" s="578">
        <f t="shared" si="52"/>
        <v>0</v>
      </c>
      <c r="L893" s="579">
        <f t="shared" si="53"/>
        <v>0</v>
      </c>
      <c r="M893" s="580">
        <f t="shared" si="54"/>
        <v>2880000</v>
      </c>
      <c r="N893" s="638"/>
      <c r="O893" s="638" t="s">
        <v>3988</v>
      </c>
      <c r="P893" s="639" t="s">
        <v>3735</v>
      </c>
      <c r="Q893" s="639" t="s">
        <v>784</v>
      </c>
      <c r="R893" s="639" t="s">
        <v>73</v>
      </c>
      <c r="S893" s="639" t="s">
        <v>1076</v>
      </c>
    </row>
    <row r="894" spans="1:19" s="26" customFormat="1" ht="20.25" customHeight="1">
      <c r="A894" s="639" t="s">
        <v>424</v>
      </c>
      <c r="B894" s="638" t="s">
        <v>4382</v>
      </c>
      <c r="C894" s="639" t="s">
        <v>399</v>
      </c>
      <c r="D894" s="640" t="s">
        <v>952</v>
      </c>
      <c r="E894" s="1105" t="s">
        <v>952</v>
      </c>
      <c r="F894" s="639" t="s">
        <v>3989</v>
      </c>
      <c r="G894" s="638"/>
      <c r="H894" s="1110">
        <v>1</v>
      </c>
      <c r="I894" s="705">
        <v>360000</v>
      </c>
      <c r="J894" s="643">
        <v>0</v>
      </c>
      <c r="K894" s="578">
        <f t="shared" si="52"/>
        <v>0</v>
      </c>
      <c r="L894" s="579">
        <f t="shared" si="53"/>
        <v>0</v>
      </c>
      <c r="M894" s="580">
        <f t="shared" si="54"/>
        <v>360000</v>
      </c>
      <c r="N894" s="638"/>
      <c r="O894" s="638" t="s">
        <v>3990</v>
      </c>
      <c r="P894" s="639" t="s">
        <v>3735</v>
      </c>
      <c r="Q894" s="639" t="s">
        <v>276</v>
      </c>
      <c r="R894" s="639" t="s">
        <v>73</v>
      </c>
      <c r="S894" s="639" t="s">
        <v>1076</v>
      </c>
    </row>
    <row r="895" spans="1:19" s="26" customFormat="1" ht="20.25" customHeight="1">
      <c r="A895" s="639" t="s">
        <v>424</v>
      </c>
      <c r="B895" s="638" t="s">
        <v>4382</v>
      </c>
      <c r="C895" s="639" t="s">
        <v>399</v>
      </c>
      <c r="D895" s="640" t="s">
        <v>952</v>
      </c>
      <c r="E895" s="1105" t="s">
        <v>952</v>
      </c>
      <c r="F895" s="639" t="s">
        <v>743</v>
      </c>
      <c r="G895" s="638"/>
      <c r="H895" s="1110">
        <v>9</v>
      </c>
      <c r="I895" s="705">
        <v>98675</v>
      </c>
      <c r="J895" s="643">
        <v>0</v>
      </c>
      <c r="K895" s="578">
        <f t="shared" si="52"/>
        <v>0</v>
      </c>
      <c r="L895" s="579">
        <f t="shared" si="53"/>
        <v>0</v>
      </c>
      <c r="M895" s="580">
        <f t="shared" si="54"/>
        <v>888075</v>
      </c>
      <c r="N895" s="638"/>
      <c r="O895" s="638" t="s">
        <v>3991</v>
      </c>
      <c r="P895" s="639" t="s">
        <v>3735</v>
      </c>
      <c r="Q895" s="639" t="s">
        <v>276</v>
      </c>
      <c r="R895" s="639" t="s">
        <v>73</v>
      </c>
      <c r="S895" s="639" t="s">
        <v>1076</v>
      </c>
    </row>
    <row r="896" spans="1:19" s="26" customFormat="1" ht="20.25" customHeight="1">
      <c r="A896" s="639" t="s">
        <v>424</v>
      </c>
      <c r="B896" s="638" t="s">
        <v>4382</v>
      </c>
      <c r="C896" s="639" t="s">
        <v>399</v>
      </c>
      <c r="D896" s="640" t="s">
        <v>952</v>
      </c>
      <c r="E896" s="1105" t="s">
        <v>952</v>
      </c>
      <c r="F896" s="639" t="s">
        <v>945</v>
      </c>
      <c r="G896" s="638"/>
      <c r="H896" s="1110">
        <v>9</v>
      </c>
      <c r="I896" s="705">
        <v>13057</v>
      </c>
      <c r="J896" s="643">
        <v>0</v>
      </c>
      <c r="K896" s="578">
        <f t="shared" si="52"/>
        <v>0</v>
      </c>
      <c r="L896" s="579">
        <f t="shared" si="53"/>
        <v>0</v>
      </c>
      <c r="M896" s="580">
        <f t="shared" si="54"/>
        <v>117513</v>
      </c>
      <c r="N896" s="638"/>
      <c r="O896" s="638" t="s">
        <v>3991</v>
      </c>
      <c r="P896" s="639" t="s">
        <v>3735</v>
      </c>
      <c r="Q896" s="639" t="s">
        <v>336</v>
      </c>
      <c r="R896" s="639" t="s">
        <v>73</v>
      </c>
      <c r="S896" s="639" t="s">
        <v>1076</v>
      </c>
    </row>
    <row r="897" spans="1:19" s="26" customFormat="1" ht="20.25" customHeight="1">
      <c r="A897" s="639" t="s">
        <v>424</v>
      </c>
      <c r="B897" s="638" t="s">
        <v>4382</v>
      </c>
      <c r="C897" s="639" t="s">
        <v>399</v>
      </c>
      <c r="D897" s="640" t="s">
        <v>952</v>
      </c>
      <c r="E897" s="1105" t="s">
        <v>952</v>
      </c>
      <c r="F897" s="639" t="s">
        <v>85</v>
      </c>
      <c r="G897" s="638"/>
      <c r="H897" s="1110">
        <v>9</v>
      </c>
      <c r="I897" s="705">
        <v>10269</v>
      </c>
      <c r="J897" s="643">
        <v>0</v>
      </c>
      <c r="K897" s="578">
        <f t="shared" si="52"/>
        <v>0</v>
      </c>
      <c r="L897" s="579">
        <f t="shared" si="53"/>
        <v>0</v>
      </c>
      <c r="M897" s="580">
        <f t="shared" si="54"/>
        <v>92421</v>
      </c>
      <c r="N897" s="638"/>
      <c r="O897" s="638" t="s">
        <v>3991</v>
      </c>
      <c r="P897" s="639" t="s">
        <v>3735</v>
      </c>
      <c r="Q897" s="639" t="s">
        <v>336</v>
      </c>
      <c r="R897" s="639" t="s">
        <v>73</v>
      </c>
      <c r="S897" s="639" t="s">
        <v>1076</v>
      </c>
    </row>
    <row r="898" spans="1:19" s="26" customFormat="1" ht="20.25" customHeight="1">
      <c r="A898" s="639" t="s">
        <v>424</v>
      </c>
      <c r="B898" s="638" t="s">
        <v>4382</v>
      </c>
      <c r="C898" s="639" t="s">
        <v>399</v>
      </c>
      <c r="D898" s="640" t="s">
        <v>952</v>
      </c>
      <c r="E898" s="1105" t="s">
        <v>952</v>
      </c>
      <c r="F898" s="639" t="s">
        <v>2296</v>
      </c>
      <c r="G898" s="638"/>
      <c r="H898" s="1110">
        <v>16</v>
      </c>
      <c r="I898" s="705">
        <v>6600</v>
      </c>
      <c r="J898" s="643">
        <v>0</v>
      </c>
      <c r="K898" s="578">
        <f t="shared" si="52"/>
        <v>0</v>
      </c>
      <c r="L898" s="579">
        <f t="shared" si="53"/>
        <v>0</v>
      </c>
      <c r="M898" s="580">
        <f t="shared" si="54"/>
        <v>105600</v>
      </c>
      <c r="N898" s="638"/>
      <c r="O898" s="638" t="s">
        <v>586</v>
      </c>
      <c r="P898" s="639" t="s">
        <v>3735</v>
      </c>
      <c r="Q898" s="639" t="s">
        <v>336</v>
      </c>
      <c r="R898" s="639" t="s">
        <v>73</v>
      </c>
      <c r="S898" s="639" t="s">
        <v>1076</v>
      </c>
    </row>
    <row r="899" spans="1:19" s="26" customFormat="1" ht="20.25" customHeight="1">
      <c r="A899" s="639" t="s">
        <v>424</v>
      </c>
      <c r="B899" s="638" t="s">
        <v>4382</v>
      </c>
      <c r="C899" s="639" t="s">
        <v>399</v>
      </c>
      <c r="D899" s="640" t="s">
        <v>952</v>
      </c>
      <c r="E899" s="1105" t="s">
        <v>952</v>
      </c>
      <c r="F899" s="639" t="s">
        <v>757</v>
      </c>
      <c r="G899" s="638"/>
      <c r="H899" s="1110">
        <v>13</v>
      </c>
      <c r="I899" s="705">
        <v>20000</v>
      </c>
      <c r="J899" s="643">
        <v>0</v>
      </c>
      <c r="K899" s="578">
        <f t="shared" si="52"/>
        <v>0</v>
      </c>
      <c r="L899" s="579">
        <f t="shared" si="53"/>
        <v>0</v>
      </c>
      <c r="M899" s="580">
        <f t="shared" si="54"/>
        <v>260000</v>
      </c>
      <c r="N899" s="638"/>
      <c r="O899" s="638"/>
      <c r="P899" s="639" t="s">
        <v>3735</v>
      </c>
      <c r="Q899" s="639" t="s">
        <v>336</v>
      </c>
      <c r="R899" s="639" t="s">
        <v>73</v>
      </c>
      <c r="S899" s="639" t="s">
        <v>1076</v>
      </c>
    </row>
    <row r="900" spans="1:19" s="26" customFormat="1" ht="20.25" customHeight="1">
      <c r="A900" s="639" t="s">
        <v>3891</v>
      </c>
      <c r="B900" s="638" t="s">
        <v>4383</v>
      </c>
      <c r="C900" s="639" t="s">
        <v>2168</v>
      </c>
      <c r="D900" s="640" t="s">
        <v>4344</v>
      </c>
      <c r="E900" s="1105" t="s">
        <v>952</v>
      </c>
      <c r="F900" s="639" t="s">
        <v>2721</v>
      </c>
      <c r="G900" s="638"/>
      <c r="H900" s="1110">
        <v>140</v>
      </c>
      <c r="I900" s="705">
        <v>125993</v>
      </c>
      <c r="J900" s="643">
        <v>0</v>
      </c>
      <c r="K900" s="578">
        <f t="shared" si="52"/>
        <v>0</v>
      </c>
      <c r="L900" s="579">
        <f t="shared" si="53"/>
        <v>0</v>
      </c>
      <c r="M900" s="580">
        <f t="shared" si="54"/>
        <v>17639020</v>
      </c>
      <c r="N900" s="638"/>
      <c r="O900" s="638" t="s">
        <v>2943</v>
      </c>
      <c r="P900" s="639" t="s">
        <v>3864</v>
      </c>
      <c r="Q900" s="639" t="s">
        <v>276</v>
      </c>
      <c r="R900" s="639" t="s">
        <v>73</v>
      </c>
      <c r="S900" s="639" t="s">
        <v>213</v>
      </c>
    </row>
    <row r="901" spans="1:19" s="26" customFormat="1" ht="20.25" customHeight="1">
      <c r="A901" s="639" t="s">
        <v>3891</v>
      </c>
      <c r="B901" s="638" t="s">
        <v>4383</v>
      </c>
      <c r="C901" s="639" t="s">
        <v>2168</v>
      </c>
      <c r="D901" s="640" t="s">
        <v>952</v>
      </c>
      <c r="E901" s="1105" t="s">
        <v>952</v>
      </c>
      <c r="F901" s="639" t="s">
        <v>943</v>
      </c>
      <c r="G901" s="638"/>
      <c r="H901" s="1110">
        <v>142</v>
      </c>
      <c r="I901" s="705">
        <v>420000</v>
      </c>
      <c r="J901" s="643">
        <v>0</v>
      </c>
      <c r="K901" s="578">
        <f t="shared" si="52"/>
        <v>0</v>
      </c>
      <c r="L901" s="579">
        <f t="shared" si="53"/>
        <v>0</v>
      </c>
      <c r="M901" s="580">
        <f t="shared" si="54"/>
        <v>59640000</v>
      </c>
      <c r="N901" s="638"/>
      <c r="O901" s="638" t="s">
        <v>2943</v>
      </c>
      <c r="P901" s="639" t="s">
        <v>3864</v>
      </c>
      <c r="Q901" s="639" t="s">
        <v>276</v>
      </c>
      <c r="R901" s="639" t="s">
        <v>73</v>
      </c>
      <c r="S901" s="639" t="s">
        <v>213</v>
      </c>
    </row>
    <row r="902" spans="1:19" s="26" customFormat="1" ht="20.25" customHeight="1">
      <c r="A902" s="639" t="s">
        <v>3891</v>
      </c>
      <c r="B902" s="638" t="s">
        <v>4383</v>
      </c>
      <c r="C902" s="639" t="s">
        <v>2168</v>
      </c>
      <c r="D902" s="640" t="s">
        <v>952</v>
      </c>
      <c r="E902" s="1105" t="s">
        <v>952</v>
      </c>
      <c r="F902" s="639" t="s">
        <v>888</v>
      </c>
      <c r="G902" s="638"/>
      <c r="H902" s="1110">
        <v>116</v>
      </c>
      <c r="I902" s="705">
        <v>12000</v>
      </c>
      <c r="J902" s="643">
        <v>0</v>
      </c>
      <c r="K902" s="578">
        <f t="shared" si="52"/>
        <v>0</v>
      </c>
      <c r="L902" s="579">
        <f t="shared" si="53"/>
        <v>0</v>
      </c>
      <c r="M902" s="580">
        <f t="shared" si="54"/>
        <v>1392000</v>
      </c>
      <c r="N902" s="638"/>
      <c r="O902" s="638"/>
      <c r="P902" s="639" t="s">
        <v>3864</v>
      </c>
      <c r="Q902" s="639" t="s">
        <v>360</v>
      </c>
      <c r="R902" s="639" t="s">
        <v>73</v>
      </c>
      <c r="S902" s="639" t="s">
        <v>213</v>
      </c>
    </row>
    <row r="903" spans="1:19" s="26" customFormat="1" ht="20.25" customHeight="1">
      <c r="A903" s="639" t="s">
        <v>3891</v>
      </c>
      <c r="B903" s="638" t="s">
        <v>4383</v>
      </c>
      <c r="C903" s="639" t="s">
        <v>2168</v>
      </c>
      <c r="D903" s="640" t="s">
        <v>952</v>
      </c>
      <c r="E903" s="1105" t="s">
        <v>952</v>
      </c>
      <c r="F903" s="639" t="s">
        <v>3294</v>
      </c>
      <c r="G903" s="638"/>
      <c r="H903" s="1110">
        <v>116</v>
      </c>
      <c r="I903" s="705">
        <v>3500</v>
      </c>
      <c r="J903" s="643">
        <v>0</v>
      </c>
      <c r="K903" s="578">
        <f t="shared" si="52"/>
        <v>0</v>
      </c>
      <c r="L903" s="579">
        <f t="shared" si="53"/>
        <v>0</v>
      </c>
      <c r="M903" s="580">
        <f t="shared" si="54"/>
        <v>406000</v>
      </c>
      <c r="N903" s="638"/>
      <c r="O903" s="638"/>
      <c r="P903" s="639" t="s">
        <v>3864</v>
      </c>
      <c r="Q903" s="639" t="s">
        <v>360</v>
      </c>
      <c r="R903" s="639" t="s">
        <v>73</v>
      </c>
      <c r="S903" s="639" t="s">
        <v>213</v>
      </c>
    </row>
    <row r="904" spans="1:19" s="26" customFormat="1" ht="20.25" customHeight="1">
      <c r="A904" s="639" t="s">
        <v>3891</v>
      </c>
      <c r="B904" s="638" t="s">
        <v>4383</v>
      </c>
      <c r="C904" s="639" t="s">
        <v>2168</v>
      </c>
      <c r="D904" s="640" t="s">
        <v>952</v>
      </c>
      <c r="E904" s="1105" t="s">
        <v>952</v>
      </c>
      <c r="F904" s="639" t="s">
        <v>1671</v>
      </c>
      <c r="G904" s="638"/>
      <c r="H904" s="1110">
        <v>116</v>
      </c>
      <c r="I904" s="705">
        <v>3500</v>
      </c>
      <c r="J904" s="643">
        <v>0</v>
      </c>
      <c r="K904" s="578">
        <f t="shared" si="52"/>
        <v>0</v>
      </c>
      <c r="L904" s="579">
        <f t="shared" si="53"/>
        <v>0</v>
      </c>
      <c r="M904" s="580">
        <f t="shared" si="54"/>
        <v>406000</v>
      </c>
      <c r="N904" s="638"/>
      <c r="O904" s="638"/>
      <c r="P904" s="639" t="s">
        <v>3864</v>
      </c>
      <c r="Q904" s="639" t="s">
        <v>360</v>
      </c>
      <c r="R904" s="639" t="s">
        <v>73</v>
      </c>
      <c r="S904" s="639" t="s">
        <v>213</v>
      </c>
    </row>
    <row r="905" spans="1:19" s="26" customFormat="1" ht="20.25" customHeight="1">
      <c r="A905" s="639" t="s">
        <v>3891</v>
      </c>
      <c r="B905" s="638" t="s">
        <v>4383</v>
      </c>
      <c r="C905" s="639" t="s">
        <v>2168</v>
      </c>
      <c r="D905" s="640" t="s">
        <v>952</v>
      </c>
      <c r="E905" s="1105" t="s">
        <v>952</v>
      </c>
      <c r="F905" s="639" t="s">
        <v>1004</v>
      </c>
      <c r="G905" s="638"/>
      <c r="H905" s="1110">
        <v>54</v>
      </c>
      <c r="I905" s="705">
        <v>8321</v>
      </c>
      <c r="J905" s="643">
        <v>0</v>
      </c>
      <c r="K905" s="578">
        <f t="shared" si="52"/>
        <v>0</v>
      </c>
      <c r="L905" s="579">
        <f t="shared" si="53"/>
        <v>0</v>
      </c>
      <c r="M905" s="580">
        <f t="shared" si="54"/>
        <v>449334</v>
      </c>
      <c r="N905" s="638"/>
      <c r="O905" s="638" t="s">
        <v>4148</v>
      </c>
      <c r="P905" s="639" t="s">
        <v>3864</v>
      </c>
      <c r="Q905" s="639" t="s">
        <v>336</v>
      </c>
      <c r="R905" s="639" t="s">
        <v>73</v>
      </c>
      <c r="S905" s="639" t="s">
        <v>213</v>
      </c>
    </row>
    <row r="906" spans="1:19" s="26" customFormat="1" ht="20.25" customHeight="1">
      <c r="A906" s="639" t="s">
        <v>3891</v>
      </c>
      <c r="B906" s="638" t="s">
        <v>4383</v>
      </c>
      <c r="C906" s="639" t="s">
        <v>2168</v>
      </c>
      <c r="D906" s="640" t="s">
        <v>952</v>
      </c>
      <c r="E906" s="1105" t="s">
        <v>952</v>
      </c>
      <c r="F906" s="639" t="s">
        <v>442</v>
      </c>
      <c r="G906" s="638"/>
      <c r="H906" s="1110">
        <v>54</v>
      </c>
      <c r="I906" s="705">
        <v>720</v>
      </c>
      <c r="J906" s="643">
        <v>0</v>
      </c>
      <c r="K906" s="578">
        <f t="shared" si="52"/>
        <v>0</v>
      </c>
      <c r="L906" s="579">
        <f t="shared" si="53"/>
        <v>0</v>
      </c>
      <c r="M906" s="580">
        <f t="shared" si="54"/>
        <v>38880</v>
      </c>
      <c r="N906" s="638"/>
      <c r="O906" s="638" t="s">
        <v>4148</v>
      </c>
      <c r="P906" s="639" t="s">
        <v>3864</v>
      </c>
      <c r="Q906" s="639" t="s">
        <v>336</v>
      </c>
      <c r="R906" s="639" t="s">
        <v>73</v>
      </c>
      <c r="S906" s="639" t="s">
        <v>213</v>
      </c>
    </row>
    <row r="907" spans="1:19" s="26" customFormat="1" ht="20.25" customHeight="1">
      <c r="A907" s="639" t="s">
        <v>3891</v>
      </c>
      <c r="B907" s="638" t="s">
        <v>4383</v>
      </c>
      <c r="C907" s="639" t="s">
        <v>2168</v>
      </c>
      <c r="D907" s="640" t="s">
        <v>952</v>
      </c>
      <c r="E907" s="1105" t="s">
        <v>952</v>
      </c>
      <c r="F907" s="639" t="s">
        <v>81</v>
      </c>
      <c r="G907" s="638"/>
      <c r="H907" s="1110">
        <v>54</v>
      </c>
      <c r="I907" s="705">
        <v>5043</v>
      </c>
      <c r="J907" s="643">
        <v>0</v>
      </c>
      <c r="K907" s="578">
        <f t="shared" si="52"/>
        <v>0</v>
      </c>
      <c r="L907" s="579">
        <f t="shared" si="53"/>
        <v>0</v>
      </c>
      <c r="M907" s="580">
        <f t="shared" si="54"/>
        <v>272322</v>
      </c>
      <c r="N907" s="638"/>
      <c r="O907" s="638" t="s">
        <v>4148</v>
      </c>
      <c r="P907" s="639" t="s">
        <v>3864</v>
      </c>
      <c r="Q907" s="639" t="s">
        <v>336</v>
      </c>
      <c r="R907" s="639" t="s">
        <v>73</v>
      </c>
      <c r="S907" s="639" t="s">
        <v>213</v>
      </c>
    </row>
    <row r="908" spans="1:19" s="26" customFormat="1" ht="20.25" customHeight="1">
      <c r="A908" s="639" t="s">
        <v>3891</v>
      </c>
      <c r="B908" s="638" t="s">
        <v>4383</v>
      </c>
      <c r="C908" s="639" t="s">
        <v>2168</v>
      </c>
      <c r="D908" s="640" t="s">
        <v>952</v>
      </c>
      <c r="E908" s="1105" t="s">
        <v>952</v>
      </c>
      <c r="F908" s="639" t="s">
        <v>433</v>
      </c>
      <c r="G908" s="638"/>
      <c r="H908" s="1110">
        <v>54</v>
      </c>
      <c r="I908" s="705">
        <v>6916</v>
      </c>
      <c r="J908" s="643">
        <v>0</v>
      </c>
      <c r="K908" s="578">
        <f t="shared" si="52"/>
        <v>0</v>
      </c>
      <c r="L908" s="579">
        <f t="shared" si="53"/>
        <v>0</v>
      </c>
      <c r="M908" s="580">
        <f t="shared" si="54"/>
        <v>373464</v>
      </c>
      <c r="N908" s="638"/>
      <c r="O908" s="638" t="s">
        <v>4148</v>
      </c>
      <c r="P908" s="639" t="s">
        <v>3864</v>
      </c>
      <c r="Q908" s="639" t="s">
        <v>336</v>
      </c>
      <c r="R908" s="639" t="s">
        <v>73</v>
      </c>
      <c r="S908" s="639" t="s">
        <v>213</v>
      </c>
    </row>
    <row r="909" spans="1:19" s="26" customFormat="1" ht="20.25" customHeight="1">
      <c r="A909" s="639" t="s">
        <v>4055</v>
      </c>
      <c r="B909" s="638" t="s">
        <v>4384</v>
      </c>
      <c r="C909" s="639" t="s">
        <v>1073</v>
      </c>
      <c r="D909" s="640" t="s">
        <v>952</v>
      </c>
      <c r="E909" s="1105" t="s">
        <v>952</v>
      </c>
      <c r="F909" s="639" t="s">
        <v>880</v>
      </c>
      <c r="G909" s="638"/>
      <c r="H909" s="1110">
        <v>237</v>
      </c>
      <c r="I909" s="705">
        <v>2696</v>
      </c>
      <c r="J909" s="643">
        <v>0</v>
      </c>
      <c r="K909" s="578">
        <f t="shared" si="52"/>
        <v>0</v>
      </c>
      <c r="L909" s="579">
        <f t="shared" si="53"/>
        <v>0</v>
      </c>
      <c r="M909" s="580">
        <f t="shared" si="54"/>
        <v>638952</v>
      </c>
      <c r="N909" s="638"/>
      <c r="O909" s="638" t="s">
        <v>2869</v>
      </c>
      <c r="P909" s="639" t="s">
        <v>372</v>
      </c>
      <c r="Q909" s="639" t="s">
        <v>336</v>
      </c>
      <c r="R909" s="639" t="s">
        <v>73</v>
      </c>
      <c r="S909" s="639" t="s">
        <v>213</v>
      </c>
    </row>
    <row r="910" spans="1:19" s="26" customFormat="1" ht="20.25" customHeight="1">
      <c r="A910" s="639" t="s">
        <v>4055</v>
      </c>
      <c r="B910" s="638" t="s">
        <v>4384</v>
      </c>
      <c r="C910" s="639" t="s">
        <v>1073</v>
      </c>
      <c r="D910" s="640" t="s">
        <v>952</v>
      </c>
      <c r="E910" s="1105" t="s">
        <v>952</v>
      </c>
      <c r="F910" s="639" t="s">
        <v>880</v>
      </c>
      <c r="G910" s="638"/>
      <c r="H910" s="1110">
        <v>193</v>
      </c>
      <c r="I910" s="705">
        <v>2905</v>
      </c>
      <c r="J910" s="643">
        <v>0</v>
      </c>
      <c r="K910" s="578">
        <f t="shared" si="52"/>
        <v>0</v>
      </c>
      <c r="L910" s="579">
        <f t="shared" si="53"/>
        <v>0</v>
      </c>
      <c r="M910" s="580">
        <f t="shared" si="54"/>
        <v>560665</v>
      </c>
      <c r="N910" s="638"/>
      <c r="O910" s="638" t="s">
        <v>837</v>
      </c>
      <c r="P910" s="639" t="s">
        <v>372</v>
      </c>
      <c r="Q910" s="639" t="s">
        <v>336</v>
      </c>
      <c r="R910" s="639" t="s">
        <v>73</v>
      </c>
      <c r="S910" s="639" t="s">
        <v>213</v>
      </c>
    </row>
    <row r="911" spans="1:19" s="26" customFormat="1" ht="20.25" customHeight="1">
      <c r="A911" s="639" t="s">
        <v>4055</v>
      </c>
      <c r="B911" s="638" t="s">
        <v>4384</v>
      </c>
      <c r="C911" s="639" t="s">
        <v>1073</v>
      </c>
      <c r="D911" s="640" t="s">
        <v>952</v>
      </c>
      <c r="E911" s="1105" t="s">
        <v>952</v>
      </c>
      <c r="F911" s="639" t="s">
        <v>1387</v>
      </c>
      <c r="G911" s="638"/>
      <c r="H911" s="1110">
        <v>237</v>
      </c>
      <c r="I911" s="705">
        <v>3771</v>
      </c>
      <c r="J911" s="643">
        <v>0</v>
      </c>
      <c r="K911" s="578">
        <f t="shared" si="52"/>
        <v>0</v>
      </c>
      <c r="L911" s="579">
        <f t="shared" si="53"/>
        <v>0</v>
      </c>
      <c r="M911" s="580">
        <f t="shared" si="54"/>
        <v>893727</v>
      </c>
      <c r="N911" s="638"/>
      <c r="O911" s="638" t="s">
        <v>2031</v>
      </c>
      <c r="P911" s="639" t="s">
        <v>372</v>
      </c>
      <c r="Q911" s="639" t="s">
        <v>577</v>
      </c>
      <c r="R911" s="639" t="s">
        <v>375</v>
      </c>
      <c r="S911" s="639" t="s">
        <v>213</v>
      </c>
    </row>
    <row r="912" spans="1:19" s="26" customFormat="1" ht="20.25" customHeight="1">
      <c r="A912" s="639" t="s">
        <v>4055</v>
      </c>
      <c r="B912" s="638" t="s">
        <v>4384</v>
      </c>
      <c r="C912" s="639" t="s">
        <v>1073</v>
      </c>
      <c r="D912" s="640" t="s">
        <v>952</v>
      </c>
      <c r="E912" s="1105" t="s">
        <v>952</v>
      </c>
      <c r="F912" s="639" t="s">
        <v>450</v>
      </c>
      <c r="G912" s="638"/>
      <c r="H912" s="1110">
        <v>84</v>
      </c>
      <c r="I912" s="705">
        <v>68282</v>
      </c>
      <c r="J912" s="643">
        <v>0</v>
      </c>
      <c r="K912" s="578">
        <f t="shared" si="52"/>
        <v>0</v>
      </c>
      <c r="L912" s="579">
        <f t="shared" si="53"/>
        <v>0</v>
      </c>
      <c r="M912" s="580">
        <f t="shared" si="54"/>
        <v>5735688</v>
      </c>
      <c r="N912" s="638"/>
      <c r="O912" s="638" t="s">
        <v>2316</v>
      </c>
      <c r="P912" s="639" t="s">
        <v>372</v>
      </c>
      <c r="Q912" s="639" t="s">
        <v>271</v>
      </c>
      <c r="R912" s="639" t="s">
        <v>73</v>
      </c>
      <c r="S912" s="639" t="s">
        <v>213</v>
      </c>
    </row>
    <row r="913" spans="1:19" s="26" customFormat="1" ht="20.25" customHeight="1">
      <c r="A913" s="639" t="s">
        <v>4055</v>
      </c>
      <c r="B913" s="638" t="s">
        <v>4384</v>
      </c>
      <c r="C913" s="639" t="s">
        <v>1073</v>
      </c>
      <c r="D913" s="640" t="s">
        <v>952</v>
      </c>
      <c r="E913" s="1105" t="s">
        <v>952</v>
      </c>
      <c r="F913" s="639" t="s">
        <v>880</v>
      </c>
      <c r="G913" s="638"/>
      <c r="H913" s="1110">
        <v>84</v>
      </c>
      <c r="I913" s="705">
        <v>3414</v>
      </c>
      <c r="J913" s="643">
        <v>0</v>
      </c>
      <c r="K913" s="578">
        <f t="shared" si="52"/>
        <v>0</v>
      </c>
      <c r="L913" s="579">
        <f t="shared" si="53"/>
        <v>0</v>
      </c>
      <c r="M913" s="580">
        <f t="shared" si="54"/>
        <v>286776</v>
      </c>
      <c r="N913" s="638"/>
      <c r="O913" s="638" t="s">
        <v>2316</v>
      </c>
      <c r="P913" s="639" t="s">
        <v>372</v>
      </c>
      <c r="Q913" s="639" t="s">
        <v>336</v>
      </c>
      <c r="R913" s="639" t="s">
        <v>73</v>
      </c>
      <c r="S913" s="639" t="s">
        <v>213</v>
      </c>
    </row>
    <row r="914" spans="1:19" s="26" customFormat="1" ht="20.25" customHeight="1">
      <c r="A914" s="639" t="s">
        <v>4055</v>
      </c>
      <c r="B914" s="638" t="s">
        <v>4384</v>
      </c>
      <c r="C914" s="639" t="s">
        <v>1073</v>
      </c>
      <c r="D914" s="640" t="s">
        <v>952</v>
      </c>
      <c r="E914" s="1105" t="s">
        <v>952</v>
      </c>
      <c r="F914" s="639" t="s">
        <v>880</v>
      </c>
      <c r="G914" s="638"/>
      <c r="H914" s="1110">
        <v>84</v>
      </c>
      <c r="I914" s="705">
        <v>3414</v>
      </c>
      <c r="J914" s="643">
        <v>0</v>
      </c>
      <c r="K914" s="578">
        <f t="shared" si="52"/>
        <v>0</v>
      </c>
      <c r="L914" s="579">
        <f t="shared" si="53"/>
        <v>0</v>
      </c>
      <c r="M914" s="580">
        <f t="shared" si="54"/>
        <v>286776</v>
      </c>
      <c r="N914" s="638"/>
      <c r="O914" s="638" t="s">
        <v>2316</v>
      </c>
      <c r="P914" s="639" t="s">
        <v>372</v>
      </c>
      <c r="Q914" s="639" t="s">
        <v>336</v>
      </c>
      <c r="R914" s="639" t="s">
        <v>73</v>
      </c>
      <c r="S914" s="639" t="s">
        <v>213</v>
      </c>
    </row>
    <row r="915" spans="1:19" s="26" customFormat="1" ht="20.25" customHeight="1">
      <c r="A915" s="639" t="s">
        <v>4055</v>
      </c>
      <c r="B915" s="638" t="s">
        <v>4384</v>
      </c>
      <c r="C915" s="639" t="s">
        <v>1073</v>
      </c>
      <c r="D915" s="640" t="s">
        <v>952</v>
      </c>
      <c r="E915" s="1105" t="s">
        <v>952</v>
      </c>
      <c r="F915" s="639" t="s">
        <v>1575</v>
      </c>
      <c r="G915" s="638"/>
      <c r="H915" s="1110">
        <v>84</v>
      </c>
      <c r="I915" s="705">
        <v>6828</v>
      </c>
      <c r="J915" s="643">
        <v>0</v>
      </c>
      <c r="K915" s="578">
        <f t="shared" si="52"/>
        <v>0</v>
      </c>
      <c r="L915" s="579">
        <f t="shared" si="53"/>
        <v>0</v>
      </c>
      <c r="M915" s="580">
        <f t="shared" si="54"/>
        <v>573552</v>
      </c>
      <c r="N915" s="638"/>
      <c r="O915" s="638" t="s">
        <v>2316</v>
      </c>
      <c r="P915" s="639" t="s">
        <v>372</v>
      </c>
      <c r="Q915" s="639" t="s">
        <v>336</v>
      </c>
      <c r="R915" s="639" t="s">
        <v>73</v>
      </c>
      <c r="S915" s="639" t="s">
        <v>213</v>
      </c>
    </row>
    <row r="916" spans="1:19" s="26" customFormat="1" ht="20.25" customHeight="1">
      <c r="A916" s="639" t="s">
        <v>4055</v>
      </c>
      <c r="B916" s="638" t="s">
        <v>4384</v>
      </c>
      <c r="C916" s="639" t="s">
        <v>1073</v>
      </c>
      <c r="D916" s="640" t="s">
        <v>952</v>
      </c>
      <c r="E916" s="1105" t="s">
        <v>952</v>
      </c>
      <c r="F916" s="639" t="s">
        <v>882</v>
      </c>
      <c r="G916" s="638"/>
      <c r="H916" s="1110">
        <v>84</v>
      </c>
      <c r="I916" s="705">
        <v>8061</v>
      </c>
      <c r="J916" s="643">
        <v>0</v>
      </c>
      <c r="K916" s="578">
        <f t="shared" si="52"/>
        <v>0</v>
      </c>
      <c r="L916" s="579">
        <f t="shared" si="53"/>
        <v>0</v>
      </c>
      <c r="M916" s="580">
        <f t="shared" si="54"/>
        <v>677124</v>
      </c>
      <c r="N916" s="638"/>
      <c r="O916" s="638" t="s">
        <v>2316</v>
      </c>
      <c r="P916" s="639" t="s">
        <v>372</v>
      </c>
      <c r="Q916" s="639" t="s">
        <v>336</v>
      </c>
      <c r="R916" s="639" t="s">
        <v>73</v>
      </c>
      <c r="S916" s="639" t="s">
        <v>213</v>
      </c>
    </row>
    <row r="917" spans="1:19" s="26" customFormat="1" ht="20.25" customHeight="1">
      <c r="A917" s="639" t="s">
        <v>4055</v>
      </c>
      <c r="B917" s="638" t="s">
        <v>4384</v>
      </c>
      <c r="C917" s="639" t="s">
        <v>1073</v>
      </c>
      <c r="D917" s="640" t="s">
        <v>952</v>
      </c>
      <c r="E917" s="1105" t="s">
        <v>952</v>
      </c>
      <c r="F917" s="639" t="s">
        <v>880</v>
      </c>
      <c r="G917" s="638"/>
      <c r="H917" s="1110">
        <v>109</v>
      </c>
      <c r="I917" s="705">
        <v>3761</v>
      </c>
      <c r="J917" s="643">
        <v>0</v>
      </c>
      <c r="K917" s="578">
        <f t="shared" si="52"/>
        <v>0</v>
      </c>
      <c r="L917" s="579">
        <f t="shared" si="53"/>
        <v>0</v>
      </c>
      <c r="M917" s="580">
        <f t="shared" si="54"/>
        <v>409949</v>
      </c>
      <c r="N917" s="638"/>
      <c r="O917" s="638" t="s">
        <v>2316</v>
      </c>
      <c r="P917" s="639" t="s">
        <v>372</v>
      </c>
      <c r="Q917" s="639" t="s">
        <v>336</v>
      </c>
      <c r="R917" s="639" t="s">
        <v>73</v>
      </c>
      <c r="S917" s="639" t="s">
        <v>213</v>
      </c>
    </row>
    <row r="918" spans="1:19" s="26" customFormat="1" ht="20.25" customHeight="1">
      <c r="A918" s="639" t="s">
        <v>4055</v>
      </c>
      <c r="B918" s="638" t="s">
        <v>4384</v>
      </c>
      <c r="C918" s="639" t="s">
        <v>1073</v>
      </c>
      <c r="D918" s="640" t="s">
        <v>952</v>
      </c>
      <c r="E918" s="1105" t="s">
        <v>952</v>
      </c>
      <c r="F918" s="639" t="s">
        <v>880</v>
      </c>
      <c r="G918" s="638"/>
      <c r="H918" s="1110">
        <v>109</v>
      </c>
      <c r="I918" s="705">
        <v>3761</v>
      </c>
      <c r="J918" s="643">
        <v>0</v>
      </c>
      <c r="K918" s="578">
        <f t="shared" si="52"/>
        <v>0</v>
      </c>
      <c r="L918" s="579">
        <f t="shared" si="53"/>
        <v>0</v>
      </c>
      <c r="M918" s="580">
        <f t="shared" si="54"/>
        <v>409949</v>
      </c>
      <c r="N918" s="638"/>
      <c r="O918" s="638" t="s">
        <v>2316</v>
      </c>
      <c r="P918" s="639" t="s">
        <v>372</v>
      </c>
      <c r="Q918" s="639" t="s">
        <v>336</v>
      </c>
      <c r="R918" s="639" t="s">
        <v>73</v>
      </c>
      <c r="S918" s="639" t="s">
        <v>213</v>
      </c>
    </row>
    <row r="919" spans="1:19" s="26" customFormat="1" ht="20.25" customHeight="1">
      <c r="A919" s="639" t="s">
        <v>4055</v>
      </c>
      <c r="B919" s="638" t="s">
        <v>4384</v>
      </c>
      <c r="C919" s="639" t="s">
        <v>1073</v>
      </c>
      <c r="D919" s="640" t="s">
        <v>952</v>
      </c>
      <c r="E919" s="1105" t="s">
        <v>952</v>
      </c>
      <c r="F919" s="639" t="s">
        <v>1575</v>
      </c>
      <c r="G919" s="638"/>
      <c r="H919" s="1110">
        <v>109</v>
      </c>
      <c r="I919" s="705">
        <v>7522</v>
      </c>
      <c r="J919" s="643">
        <v>0</v>
      </c>
      <c r="K919" s="578">
        <f t="shared" si="52"/>
        <v>0</v>
      </c>
      <c r="L919" s="579">
        <f t="shared" si="53"/>
        <v>0</v>
      </c>
      <c r="M919" s="580">
        <f t="shared" si="54"/>
        <v>819898</v>
      </c>
      <c r="N919" s="638"/>
      <c r="O919" s="638" t="s">
        <v>2316</v>
      </c>
      <c r="P919" s="639" t="s">
        <v>372</v>
      </c>
      <c r="Q919" s="639" t="s">
        <v>336</v>
      </c>
      <c r="R919" s="639" t="s">
        <v>73</v>
      </c>
      <c r="S919" s="639" t="s">
        <v>213</v>
      </c>
    </row>
    <row r="920" spans="1:19" s="26" customFormat="1" ht="20.25" customHeight="1">
      <c r="A920" s="639" t="s">
        <v>4055</v>
      </c>
      <c r="B920" s="638" t="s">
        <v>4384</v>
      </c>
      <c r="C920" s="639" t="s">
        <v>1073</v>
      </c>
      <c r="D920" s="640" t="s">
        <v>952</v>
      </c>
      <c r="E920" s="1105" t="s">
        <v>952</v>
      </c>
      <c r="F920" s="639" t="s">
        <v>4059</v>
      </c>
      <c r="G920" s="638"/>
      <c r="H920" s="1110">
        <v>109</v>
      </c>
      <c r="I920" s="705">
        <v>95075</v>
      </c>
      <c r="J920" s="643">
        <v>0</v>
      </c>
      <c r="K920" s="578">
        <f t="shared" si="52"/>
        <v>0</v>
      </c>
      <c r="L920" s="579">
        <f t="shared" si="53"/>
        <v>0</v>
      </c>
      <c r="M920" s="580">
        <f t="shared" si="54"/>
        <v>10363175</v>
      </c>
      <c r="N920" s="638"/>
      <c r="O920" s="638" t="s">
        <v>2316</v>
      </c>
      <c r="P920" s="639" t="s">
        <v>372</v>
      </c>
      <c r="Q920" s="639" t="s">
        <v>271</v>
      </c>
      <c r="R920" s="639" t="s">
        <v>73</v>
      </c>
      <c r="S920" s="639" t="s">
        <v>213</v>
      </c>
    </row>
    <row r="921" spans="1:19" s="26" customFormat="1" ht="20.25" customHeight="1">
      <c r="A921" s="639" t="s">
        <v>4055</v>
      </c>
      <c r="B921" s="638" t="s">
        <v>4384</v>
      </c>
      <c r="C921" s="639" t="s">
        <v>1073</v>
      </c>
      <c r="D921" s="640" t="s">
        <v>952</v>
      </c>
      <c r="E921" s="1105" t="s">
        <v>952</v>
      </c>
      <c r="F921" s="639" t="s">
        <v>882</v>
      </c>
      <c r="G921" s="638"/>
      <c r="H921" s="1110">
        <v>109</v>
      </c>
      <c r="I921" s="705">
        <v>8881</v>
      </c>
      <c r="J921" s="643">
        <v>0</v>
      </c>
      <c r="K921" s="578">
        <f t="shared" si="52"/>
        <v>0</v>
      </c>
      <c r="L921" s="579">
        <f t="shared" si="53"/>
        <v>0</v>
      </c>
      <c r="M921" s="580">
        <f t="shared" si="54"/>
        <v>968029</v>
      </c>
      <c r="N921" s="638"/>
      <c r="O921" s="638" t="s">
        <v>2316</v>
      </c>
      <c r="P921" s="639" t="s">
        <v>372</v>
      </c>
      <c r="Q921" s="639" t="s">
        <v>336</v>
      </c>
      <c r="R921" s="639" t="s">
        <v>73</v>
      </c>
      <c r="S921" s="639" t="s">
        <v>213</v>
      </c>
    </row>
    <row r="922" spans="1:19" s="26" customFormat="1" ht="20.25" customHeight="1">
      <c r="A922" s="639" t="s">
        <v>4055</v>
      </c>
      <c r="B922" s="638" t="s">
        <v>4384</v>
      </c>
      <c r="C922" s="639" t="s">
        <v>1073</v>
      </c>
      <c r="D922" s="640" t="s">
        <v>952</v>
      </c>
      <c r="E922" s="1105" t="s">
        <v>952</v>
      </c>
      <c r="F922" s="639" t="s">
        <v>2292</v>
      </c>
      <c r="G922" s="638"/>
      <c r="H922" s="1110">
        <v>84</v>
      </c>
      <c r="I922" s="705">
        <v>40188</v>
      </c>
      <c r="J922" s="643">
        <v>0</v>
      </c>
      <c r="K922" s="578">
        <f t="shared" si="52"/>
        <v>0</v>
      </c>
      <c r="L922" s="579">
        <f t="shared" si="53"/>
        <v>0</v>
      </c>
      <c r="M922" s="580">
        <f t="shared" si="54"/>
        <v>3375792</v>
      </c>
      <c r="N922" s="638"/>
      <c r="O922" s="638" t="s">
        <v>4060</v>
      </c>
      <c r="P922" s="639" t="s">
        <v>372</v>
      </c>
      <c r="Q922" s="639" t="s">
        <v>784</v>
      </c>
      <c r="R922" s="639" t="s">
        <v>73</v>
      </c>
      <c r="S922" s="639" t="s">
        <v>213</v>
      </c>
    </row>
    <row r="923" spans="1:19" s="26" customFormat="1" ht="20.25" customHeight="1">
      <c r="A923" s="639" t="s">
        <v>4055</v>
      </c>
      <c r="B923" s="638" t="s">
        <v>4384</v>
      </c>
      <c r="C923" s="639" t="s">
        <v>1073</v>
      </c>
      <c r="D923" s="640" t="s">
        <v>952</v>
      </c>
      <c r="E923" s="1105" t="s">
        <v>952</v>
      </c>
      <c r="F923" s="639" t="s">
        <v>1937</v>
      </c>
      <c r="G923" s="638"/>
      <c r="H923" s="1110">
        <v>84</v>
      </c>
      <c r="I923" s="705">
        <v>9645</v>
      </c>
      <c r="J923" s="643">
        <v>0</v>
      </c>
      <c r="K923" s="578">
        <f t="shared" si="52"/>
        <v>0</v>
      </c>
      <c r="L923" s="579">
        <f t="shared" si="53"/>
        <v>0</v>
      </c>
      <c r="M923" s="580">
        <f t="shared" si="54"/>
        <v>810180</v>
      </c>
      <c r="N923" s="638"/>
      <c r="O923" s="638" t="s">
        <v>4060</v>
      </c>
      <c r="P923" s="639" t="s">
        <v>372</v>
      </c>
      <c r="Q923" s="639" t="s">
        <v>336</v>
      </c>
      <c r="R923" s="639" t="s">
        <v>73</v>
      </c>
      <c r="S923" s="639" t="s">
        <v>213</v>
      </c>
    </row>
    <row r="924" spans="1:19" s="26" customFormat="1" ht="20.25" customHeight="1">
      <c r="A924" s="639" t="s">
        <v>4055</v>
      </c>
      <c r="B924" s="638" t="s">
        <v>4384</v>
      </c>
      <c r="C924" s="639" t="s">
        <v>1073</v>
      </c>
      <c r="D924" s="640" t="s">
        <v>952</v>
      </c>
      <c r="E924" s="1105" t="s">
        <v>952</v>
      </c>
      <c r="F924" s="639" t="s">
        <v>81</v>
      </c>
      <c r="G924" s="638"/>
      <c r="H924" s="1110">
        <v>84</v>
      </c>
      <c r="I924" s="705">
        <v>6619</v>
      </c>
      <c r="J924" s="643">
        <v>0</v>
      </c>
      <c r="K924" s="578">
        <f t="shared" si="52"/>
        <v>0</v>
      </c>
      <c r="L924" s="579">
        <f t="shared" si="53"/>
        <v>0</v>
      </c>
      <c r="M924" s="580">
        <f t="shared" si="54"/>
        <v>555996</v>
      </c>
      <c r="N924" s="638"/>
      <c r="O924" s="638" t="s">
        <v>4060</v>
      </c>
      <c r="P924" s="639" t="s">
        <v>372</v>
      </c>
      <c r="Q924" s="639" t="s">
        <v>336</v>
      </c>
      <c r="R924" s="639" t="s">
        <v>73</v>
      </c>
      <c r="S924" s="639" t="s">
        <v>213</v>
      </c>
    </row>
    <row r="925" spans="1:19" s="26" customFormat="1" ht="20.25" customHeight="1">
      <c r="A925" s="639" t="s">
        <v>4055</v>
      </c>
      <c r="B925" s="638" t="s">
        <v>4384</v>
      </c>
      <c r="C925" s="639" t="s">
        <v>1073</v>
      </c>
      <c r="D925" s="640" t="s">
        <v>952</v>
      </c>
      <c r="E925" s="1105" t="s">
        <v>952</v>
      </c>
      <c r="F925" s="639" t="s">
        <v>83</v>
      </c>
      <c r="G925" s="638"/>
      <c r="H925" s="1110">
        <v>84</v>
      </c>
      <c r="I925" s="705">
        <v>11347</v>
      </c>
      <c r="J925" s="643">
        <v>0</v>
      </c>
      <c r="K925" s="578">
        <f t="shared" si="52"/>
        <v>0</v>
      </c>
      <c r="L925" s="579">
        <f t="shared" si="53"/>
        <v>0</v>
      </c>
      <c r="M925" s="580">
        <f t="shared" si="54"/>
        <v>953148</v>
      </c>
      <c r="N925" s="638"/>
      <c r="O925" s="638" t="s">
        <v>4060</v>
      </c>
      <c r="P925" s="639" t="s">
        <v>372</v>
      </c>
      <c r="Q925" s="639" t="s">
        <v>336</v>
      </c>
      <c r="R925" s="639" t="s">
        <v>73</v>
      </c>
      <c r="S925" s="639" t="s">
        <v>213</v>
      </c>
    </row>
    <row r="926" spans="1:19" s="26" customFormat="1" ht="20.25" customHeight="1">
      <c r="A926" s="639" t="s">
        <v>4055</v>
      </c>
      <c r="B926" s="638" t="s">
        <v>4384</v>
      </c>
      <c r="C926" s="639" t="s">
        <v>1073</v>
      </c>
      <c r="D926" s="640" t="s">
        <v>952</v>
      </c>
      <c r="E926" s="1105" t="s">
        <v>952</v>
      </c>
      <c r="F926" s="639" t="s">
        <v>367</v>
      </c>
      <c r="G926" s="638"/>
      <c r="H926" s="1110">
        <v>84</v>
      </c>
      <c r="I926" s="705">
        <v>5201</v>
      </c>
      <c r="J926" s="643">
        <v>0</v>
      </c>
      <c r="K926" s="578">
        <f t="shared" si="52"/>
        <v>0</v>
      </c>
      <c r="L926" s="579">
        <f t="shared" si="53"/>
        <v>0</v>
      </c>
      <c r="M926" s="580">
        <f t="shared" si="54"/>
        <v>436884</v>
      </c>
      <c r="N926" s="638"/>
      <c r="O926" s="638" t="s">
        <v>4060</v>
      </c>
      <c r="P926" s="639" t="s">
        <v>372</v>
      </c>
      <c r="Q926" s="639" t="s">
        <v>336</v>
      </c>
      <c r="R926" s="639" t="s">
        <v>73</v>
      </c>
      <c r="S926" s="639" t="s">
        <v>213</v>
      </c>
    </row>
    <row r="927" spans="1:19" s="26" customFormat="1" ht="20.25" customHeight="1">
      <c r="A927" s="639" t="s">
        <v>4055</v>
      </c>
      <c r="B927" s="638" t="s">
        <v>4384</v>
      </c>
      <c r="C927" s="639" t="s">
        <v>1073</v>
      </c>
      <c r="D927" s="640" t="s">
        <v>952</v>
      </c>
      <c r="E927" s="1105" t="s">
        <v>952</v>
      </c>
      <c r="F927" s="639" t="s">
        <v>404</v>
      </c>
      <c r="G927" s="638"/>
      <c r="H927" s="1110">
        <v>237</v>
      </c>
      <c r="I927" s="705">
        <v>99281</v>
      </c>
      <c r="J927" s="643">
        <v>0</v>
      </c>
      <c r="K927" s="578">
        <f t="shared" si="52"/>
        <v>0</v>
      </c>
      <c r="L927" s="579">
        <f t="shared" si="53"/>
        <v>0</v>
      </c>
      <c r="M927" s="580">
        <f t="shared" si="54"/>
        <v>23529597</v>
      </c>
      <c r="N927" s="638"/>
      <c r="O927" s="638" t="s">
        <v>2943</v>
      </c>
      <c r="P927" s="639" t="s">
        <v>372</v>
      </c>
      <c r="Q927" s="639" t="s">
        <v>276</v>
      </c>
      <c r="R927" s="639" t="s">
        <v>73</v>
      </c>
      <c r="S927" s="639" t="s">
        <v>213</v>
      </c>
    </row>
    <row r="928" spans="1:19" s="26" customFormat="1" ht="20.25" customHeight="1">
      <c r="A928" s="639" t="s">
        <v>4055</v>
      </c>
      <c r="B928" s="638" t="s">
        <v>4384</v>
      </c>
      <c r="C928" s="639" t="s">
        <v>1073</v>
      </c>
      <c r="D928" s="640" t="s">
        <v>952</v>
      </c>
      <c r="E928" s="1105" t="s">
        <v>952</v>
      </c>
      <c r="F928" s="639" t="s">
        <v>415</v>
      </c>
      <c r="G928" s="638"/>
      <c r="H928" s="1110">
        <v>237</v>
      </c>
      <c r="I928" s="705">
        <v>15719</v>
      </c>
      <c r="J928" s="643">
        <v>0</v>
      </c>
      <c r="K928" s="578">
        <f t="shared" si="52"/>
        <v>0</v>
      </c>
      <c r="L928" s="579">
        <f t="shared" si="53"/>
        <v>0</v>
      </c>
      <c r="M928" s="580">
        <f t="shared" si="54"/>
        <v>3725403</v>
      </c>
      <c r="N928" s="638"/>
      <c r="O928" s="638" t="s">
        <v>2943</v>
      </c>
      <c r="P928" s="639" t="s">
        <v>372</v>
      </c>
      <c r="Q928" s="639" t="s">
        <v>336</v>
      </c>
      <c r="R928" s="639" t="s">
        <v>73</v>
      </c>
      <c r="S928" s="639" t="s">
        <v>213</v>
      </c>
    </row>
    <row r="929" spans="1:19" s="26" customFormat="1" ht="20.25" customHeight="1">
      <c r="A929" s="639" t="s">
        <v>4055</v>
      </c>
      <c r="B929" s="638" t="s">
        <v>4384</v>
      </c>
      <c r="C929" s="639" t="s">
        <v>1073</v>
      </c>
      <c r="D929" s="640" t="s">
        <v>952</v>
      </c>
      <c r="E929" s="1105" t="s">
        <v>952</v>
      </c>
      <c r="F929" s="639" t="s">
        <v>277</v>
      </c>
      <c r="G929" s="638"/>
      <c r="H929" s="1110">
        <v>237</v>
      </c>
      <c r="I929" s="705">
        <v>45870</v>
      </c>
      <c r="J929" s="643">
        <v>0</v>
      </c>
      <c r="K929" s="578">
        <f t="shared" si="52"/>
        <v>0</v>
      </c>
      <c r="L929" s="579">
        <f t="shared" si="53"/>
        <v>0</v>
      </c>
      <c r="M929" s="580">
        <f t="shared" si="54"/>
        <v>10871190</v>
      </c>
      <c r="N929" s="638"/>
      <c r="O929" s="638" t="s">
        <v>923</v>
      </c>
      <c r="P929" s="639" t="s">
        <v>372</v>
      </c>
      <c r="Q929" s="639" t="s">
        <v>278</v>
      </c>
      <c r="R929" s="639" t="s">
        <v>73</v>
      </c>
      <c r="S929" s="639" t="s">
        <v>213</v>
      </c>
    </row>
    <row r="930" spans="1:19" s="26" customFormat="1" ht="20.25" customHeight="1">
      <c r="A930" s="639" t="s">
        <v>4055</v>
      </c>
      <c r="B930" s="638" t="s">
        <v>4384</v>
      </c>
      <c r="C930" s="639" t="s">
        <v>1073</v>
      </c>
      <c r="D930" s="640" t="s">
        <v>952</v>
      </c>
      <c r="E930" s="1105" t="s">
        <v>952</v>
      </c>
      <c r="F930" s="639" t="s">
        <v>880</v>
      </c>
      <c r="G930" s="638"/>
      <c r="H930" s="1110">
        <v>237</v>
      </c>
      <c r="I930" s="705">
        <v>3075</v>
      </c>
      <c r="J930" s="643">
        <v>0</v>
      </c>
      <c r="K930" s="578">
        <f t="shared" si="52"/>
        <v>0</v>
      </c>
      <c r="L930" s="579">
        <f t="shared" si="53"/>
        <v>0</v>
      </c>
      <c r="M930" s="580">
        <f t="shared" si="54"/>
        <v>728775</v>
      </c>
      <c r="N930" s="638"/>
      <c r="O930" s="638" t="s">
        <v>923</v>
      </c>
      <c r="P930" s="639" t="s">
        <v>372</v>
      </c>
      <c r="Q930" s="639" t="s">
        <v>336</v>
      </c>
      <c r="R930" s="639" t="s">
        <v>73</v>
      </c>
      <c r="S930" s="639" t="s">
        <v>213</v>
      </c>
    </row>
    <row r="931" spans="1:19" s="26" customFormat="1" ht="20.25" customHeight="1">
      <c r="A931" s="639" t="s">
        <v>4055</v>
      </c>
      <c r="B931" s="638" t="s">
        <v>4384</v>
      </c>
      <c r="C931" s="639" t="s">
        <v>1073</v>
      </c>
      <c r="D931" s="640" t="s">
        <v>952</v>
      </c>
      <c r="E931" s="1105" t="s">
        <v>952</v>
      </c>
      <c r="F931" s="639" t="s">
        <v>880</v>
      </c>
      <c r="G931" s="638"/>
      <c r="H931" s="1110">
        <v>237</v>
      </c>
      <c r="I931" s="705">
        <v>3075</v>
      </c>
      <c r="J931" s="643">
        <v>0</v>
      </c>
      <c r="K931" s="578">
        <f t="shared" si="52"/>
        <v>0</v>
      </c>
      <c r="L931" s="579">
        <f t="shared" si="53"/>
        <v>0</v>
      </c>
      <c r="M931" s="580">
        <f t="shared" si="54"/>
        <v>728775</v>
      </c>
      <c r="N931" s="638"/>
      <c r="O931" s="638" t="s">
        <v>923</v>
      </c>
      <c r="P931" s="639" t="s">
        <v>372</v>
      </c>
      <c r="Q931" s="639" t="s">
        <v>336</v>
      </c>
      <c r="R931" s="639" t="s">
        <v>73</v>
      </c>
      <c r="S931" s="639" t="s">
        <v>213</v>
      </c>
    </row>
    <row r="932" spans="1:19" s="26" customFormat="1" ht="20.25" customHeight="1">
      <c r="A932" s="639" t="s">
        <v>4055</v>
      </c>
      <c r="B932" s="638" t="s">
        <v>4384</v>
      </c>
      <c r="C932" s="639" t="s">
        <v>1073</v>
      </c>
      <c r="D932" s="640" t="s">
        <v>952</v>
      </c>
      <c r="E932" s="1105" t="s">
        <v>952</v>
      </c>
      <c r="F932" s="639" t="s">
        <v>957</v>
      </c>
      <c r="G932" s="638"/>
      <c r="H932" s="1110">
        <v>1</v>
      </c>
      <c r="I932" s="705">
        <v>82972</v>
      </c>
      <c r="J932" s="643">
        <v>0</v>
      </c>
      <c r="K932" s="578">
        <f t="shared" si="52"/>
        <v>0</v>
      </c>
      <c r="L932" s="579">
        <f t="shared" si="53"/>
        <v>0</v>
      </c>
      <c r="M932" s="580">
        <f t="shared" si="54"/>
        <v>82972</v>
      </c>
      <c r="N932" s="638"/>
      <c r="O932" s="638" t="s">
        <v>4159</v>
      </c>
      <c r="P932" s="639" t="s">
        <v>372</v>
      </c>
      <c r="Q932" s="639" t="s">
        <v>278</v>
      </c>
      <c r="R932" s="639" t="s">
        <v>73</v>
      </c>
      <c r="S932" s="639" t="s">
        <v>213</v>
      </c>
    </row>
    <row r="933" spans="1:19" s="26" customFormat="1" ht="20.25" customHeight="1">
      <c r="A933" s="639" t="s">
        <v>4055</v>
      </c>
      <c r="B933" s="638" t="s">
        <v>4384</v>
      </c>
      <c r="C933" s="639" t="s">
        <v>1073</v>
      </c>
      <c r="D933" s="640" t="s">
        <v>952</v>
      </c>
      <c r="E933" s="1105" t="s">
        <v>952</v>
      </c>
      <c r="F933" s="639" t="s">
        <v>880</v>
      </c>
      <c r="G933" s="638"/>
      <c r="H933" s="1110">
        <v>1</v>
      </c>
      <c r="I933" s="705">
        <v>3514</v>
      </c>
      <c r="J933" s="643">
        <v>0</v>
      </c>
      <c r="K933" s="578">
        <f t="shared" si="52"/>
        <v>0</v>
      </c>
      <c r="L933" s="579">
        <f t="shared" si="53"/>
        <v>0</v>
      </c>
      <c r="M933" s="580">
        <f t="shared" si="54"/>
        <v>3514</v>
      </c>
      <c r="N933" s="638"/>
      <c r="O933" s="638" t="s">
        <v>4159</v>
      </c>
      <c r="P933" s="639" t="s">
        <v>372</v>
      </c>
      <c r="Q933" s="639" t="s">
        <v>336</v>
      </c>
      <c r="R933" s="639" t="s">
        <v>73</v>
      </c>
      <c r="S933" s="639" t="s">
        <v>213</v>
      </c>
    </row>
    <row r="934" spans="1:19" s="26" customFormat="1" ht="20.25" customHeight="1">
      <c r="A934" s="639" t="s">
        <v>4055</v>
      </c>
      <c r="B934" s="638" t="s">
        <v>4384</v>
      </c>
      <c r="C934" s="639" t="s">
        <v>1073</v>
      </c>
      <c r="D934" s="640" t="s">
        <v>952</v>
      </c>
      <c r="E934" s="1105" t="s">
        <v>952</v>
      </c>
      <c r="F934" s="639" t="s">
        <v>880</v>
      </c>
      <c r="G934" s="638"/>
      <c r="H934" s="1110">
        <v>1</v>
      </c>
      <c r="I934" s="705">
        <v>3514</v>
      </c>
      <c r="J934" s="643">
        <v>0</v>
      </c>
      <c r="K934" s="578">
        <f t="shared" si="52"/>
        <v>0</v>
      </c>
      <c r="L934" s="579">
        <f t="shared" si="53"/>
        <v>0</v>
      </c>
      <c r="M934" s="580">
        <f t="shared" si="54"/>
        <v>3514</v>
      </c>
      <c r="N934" s="638"/>
      <c r="O934" s="638" t="s">
        <v>4159</v>
      </c>
      <c r="P934" s="639" t="s">
        <v>372</v>
      </c>
      <c r="Q934" s="639" t="s">
        <v>336</v>
      </c>
      <c r="R934" s="639" t="s">
        <v>73</v>
      </c>
      <c r="S934" s="639" t="s">
        <v>213</v>
      </c>
    </row>
    <row r="935" spans="1:19" s="26" customFormat="1" ht="20.25" customHeight="1">
      <c r="A935" s="639" t="s">
        <v>4055</v>
      </c>
      <c r="B935" s="638" t="s">
        <v>4384</v>
      </c>
      <c r="C935" s="639" t="s">
        <v>1073</v>
      </c>
      <c r="D935" s="640" t="s">
        <v>952</v>
      </c>
      <c r="E935" s="1105" t="s">
        <v>952</v>
      </c>
      <c r="F935" s="639" t="s">
        <v>1089</v>
      </c>
      <c r="G935" s="638"/>
      <c r="H935" s="1110">
        <v>84</v>
      </c>
      <c r="I935" s="705">
        <v>20000</v>
      </c>
      <c r="J935" s="643">
        <v>0</v>
      </c>
      <c r="K935" s="578">
        <f t="shared" si="52"/>
        <v>0</v>
      </c>
      <c r="L935" s="579">
        <f t="shared" si="53"/>
        <v>0</v>
      </c>
      <c r="M935" s="580">
        <f t="shared" si="54"/>
        <v>1680000</v>
      </c>
      <c r="N935" s="638"/>
      <c r="O935" s="638"/>
      <c r="P935" s="639" t="s">
        <v>372</v>
      </c>
      <c r="Q935" s="639" t="s">
        <v>360</v>
      </c>
      <c r="R935" s="639" t="s">
        <v>73</v>
      </c>
      <c r="S935" s="639" t="s">
        <v>213</v>
      </c>
    </row>
    <row r="936" spans="1:19" s="26" customFormat="1" ht="20.25" customHeight="1">
      <c r="A936" s="639" t="s">
        <v>4055</v>
      </c>
      <c r="B936" s="638" t="s">
        <v>4384</v>
      </c>
      <c r="C936" s="639" t="s">
        <v>1073</v>
      </c>
      <c r="D936" s="640" t="s">
        <v>952</v>
      </c>
      <c r="E936" s="1105" t="s">
        <v>952</v>
      </c>
      <c r="F936" s="639" t="s">
        <v>465</v>
      </c>
      <c r="G936" s="638"/>
      <c r="H936" s="1110">
        <v>237</v>
      </c>
      <c r="I936" s="705">
        <v>9000</v>
      </c>
      <c r="J936" s="643">
        <v>0</v>
      </c>
      <c r="K936" s="578">
        <f t="shared" si="52"/>
        <v>0</v>
      </c>
      <c r="L936" s="579">
        <f t="shared" si="53"/>
        <v>0</v>
      </c>
      <c r="M936" s="580">
        <f t="shared" si="54"/>
        <v>2133000</v>
      </c>
      <c r="N936" s="638"/>
      <c r="O936" s="638"/>
      <c r="P936" s="639" t="s">
        <v>372</v>
      </c>
      <c r="Q936" s="639" t="s">
        <v>360</v>
      </c>
      <c r="R936" s="639" t="s">
        <v>73</v>
      </c>
      <c r="S936" s="639" t="s">
        <v>213</v>
      </c>
    </row>
    <row r="937" spans="1:19" s="26" customFormat="1" ht="20.25" customHeight="1">
      <c r="A937" s="639" t="s">
        <v>4055</v>
      </c>
      <c r="B937" s="638" t="s">
        <v>4384</v>
      </c>
      <c r="C937" s="639" t="s">
        <v>1073</v>
      </c>
      <c r="D937" s="640" t="s">
        <v>952</v>
      </c>
      <c r="E937" s="1105" t="s">
        <v>952</v>
      </c>
      <c r="F937" s="639" t="s">
        <v>1004</v>
      </c>
      <c r="G937" s="638"/>
      <c r="H937" s="1110">
        <v>237</v>
      </c>
      <c r="I937" s="705">
        <v>9509</v>
      </c>
      <c r="J937" s="643">
        <v>0</v>
      </c>
      <c r="K937" s="578">
        <f t="shared" si="52"/>
        <v>0</v>
      </c>
      <c r="L937" s="579">
        <f t="shared" si="53"/>
        <v>0</v>
      </c>
      <c r="M937" s="580">
        <f t="shared" si="54"/>
        <v>2253633</v>
      </c>
      <c r="N937" s="638"/>
      <c r="O937" s="638" t="s">
        <v>4160</v>
      </c>
      <c r="P937" s="639" t="s">
        <v>372</v>
      </c>
      <c r="Q937" s="639" t="s">
        <v>336</v>
      </c>
      <c r="R937" s="639" t="s">
        <v>73</v>
      </c>
      <c r="S937" s="639" t="s">
        <v>213</v>
      </c>
    </row>
    <row r="938" spans="1:19" s="26" customFormat="1" ht="20.25" customHeight="1">
      <c r="A938" s="639" t="s">
        <v>4055</v>
      </c>
      <c r="B938" s="638" t="s">
        <v>4384</v>
      </c>
      <c r="C938" s="639" t="s">
        <v>1073</v>
      </c>
      <c r="D938" s="640" t="s">
        <v>952</v>
      </c>
      <c r="E938" s="1105" t="s">
        <v>952</v>
      </c>
      <c r="F938" s="639" t="s">
        <v>442</v>
      </c>
      <c r="G938" s="638"/>
      <c r="H938" s="1110">
        <v>237</v>
      </c>
      <c r="I938" s="705">
        <v>823</v>
      </c>
      <c r="J938" s="643">
        <v>0</v>
      </c>
      <c r="K938" s="578">
        <f t="shared" si="52"/>
        <v>0</v>
      </c>
      <c r="L938" s="579">
        <f t="shared" si="53"/>
        <v>0</v>
      </c>
      <c r="M938" s="580">
        <f t="shared" si="54"/>
        <v>195051</v>
      </c>
      <c r="N938" s="638"/>
      <c r="O938" s="638" t="s">
        <v>4160</v>
      </c>
      <c r="P938" s="639" t="s">
        <v>372</v>
      </c>
      <c r="Q938" s="639" t="s">
        <v>336</v>
      </c>
      <c r="R938" s="639" t="s">
        <v>73</v>
      </c>
      <c r="S938" s="639" t="s">
        <v>213</v>
      </c>
    </row>
    <row r="939" spans="1:19" s="26" customFormat="1" ht="20.25" customHeight="1">
      <c r="A939" s="639" t="s">
        <v>4055</v>
      </c>
      <c r="B939" s="638" t="s">
        <v>4384</v>
      </c>
      <c r="C939" s="639" t="s">
        <v>1073</v>
      </c>
      <c r="D939" s="640" t="s">
        <v>952</v>
      </c>
      <c r="E939" s="1105" t="s">
        <v>952</v>
      </c>
      <c r="F939" s="639" t="s">
        <v>985</v>
      </c>
      <c r="G939" s="638"/>
      <c r="H939" s="1110">
        <v>237</v>
      </c>
      <c r="I939" s="705">
        <v>7500</v>
      </c>
      <c r="J939" s="643">
        <v>0</v>
      </c>
      <c r="K939" s="578">
        <f t="shared" si="52"/>
        <v>0</v>
      </c>
      <c r="L939" s="579">
        <f t="shared" si="53"/>
        <v>0</v>
      </c>
      <c r="M939" s="580">
        <f t="shared" si="54"/>
        <v>1777500</v>
      </c>
      <c r="N939" s="638"/>
      <c r="O939" s="638" t="s">
        <v>2034</v>
      </c>
      <c r="P939" s="639" t="s">
        <v>372</v>
      </c>
      <c r="Q939" s="639" t="s">
        <v>336</v>
      </c>
      <c r="R939" s="639" t="s">
        <v>73</v>
      </c>
      <c r="S939" s="639" t="s">
        <v>213</v>
      </c>
    </row>
    <row r="940" spans="1:19" s="26" customFormat="1" ht="20.25" customHeight="1">
      <c r="A940" s="639" t="s">
        <v>4055</v>
      </c>
      <c r="B940" s="638" t="s">
        <v>4384</v>
      </c>
      <c r="C940" s="639" t="s">
        <v>1073</v>
      </c>
      <c r="D940" s="640" t="s">
        <v>952</v>
      </c>
      <c r="E940" s="1105" t="s">
        <v>952</v>
      </c>
      <c r="F940" s="639" t="s">
        <v>985</v>
      </c>
      <c r="G940" s="638"/>
      <c r="H940" s="1110">
        <v>237</v>
      </c>
      <c r="I940" s="705">
        <v>7500</v>
      </c>
      <c r="J940" s="643">
        <v>0</v>
      </c>
      <c r="K940" s="578">
        <f t="shared" si="52"/>
        <v>0</v>
      </c>
      <c r="L940" s="579">
        <f t="shared" si="53"/>
        <v>0</v>
      </c>
      <c r="M940" s="580">
        <f t="shared" si="54"/>
        <v>1777500</v>
      </c>
      <c r="N940" s="638"/>
      <c r="O940" s="638" t="s">
        <v>2034</v>
      </c>
      <c r="P940" s="639" t="s">
        <v>372</v>
      </c>
      <c r="Q940" s="639" t="s">
        <v>336</v>
      </c>
      <c r="R940" s="639" t="s">
        <v>73</v>
      </c>
      <c r="S940" s="639" t="s">
        <v>213</v>
      </c>
    </row>
    <row r="941" spans="1:19" s="26" customFormat="1" ht="20.25" customHeight="1">
      <c r="A941" s="639" t="s">
        <v>4055</v>
      </c>
      <c r="B941" s="638" t="s">
        <v>4384</v>
      </c>
      <c r="C941" s="639" t="s">
        <v>1073</v>
      </c>
      <c r="D941" s="640" t="s">
        <v>952</v>
      </c>
      <c r="E941" s="1105" t="s">
        <v>952</v>
      </c>
      <c r="F941" s="639" t="s">
        <v>2296</v>
      </c>
      <c r="G941" s="638"/>
      <c r="H941" s="1110">
        <v>128</v>
      </c>
      <c r="I941" s="705">
        <v>6500</v>
      </c>
      <c r="J941" s="643">
        <v>0</v>
      </c>
      <c r="K941" s="578">
        <f t="shared" si="52"/>
        <v>0</v>
      </c>
      <c r="L941" s="579">
        <f t="shared" si="53"/>
        <v>0</v>
      </c>
      <c r="M941" s="580">
        <f t="shared" si="54"/>
        <v>832000</v>
      </c>
      <c r="N941" s="638"/>
      <c r="O941" s="638" t="s">
        <v>2034</v>
      </c>
      <c r="P941" s="639" t="s">
        <v>372</v>
      </c>
      <c r="Q941" s="639" t="s">
        <v>336</v>
      </c>
      <c r="R941" s="639" t="s">
        <v>73</v>
      </c>
      <c r="S941" s="639" t="s">
        <v>213</v>
      </c>
    </row>
    <row r="942" spans="1:19" s="26" customFormat="1" ht="20.25" customHeight="1">
      <c r="A942" s="639" t="s">
        <v>4055</v>
      </c>
      <c r="B942" s="638" t="s">
        <v>4384</v>
      </c>
      <c r="C942" s="639" t="s">
        <v>1073</v>
      </c>
      <c r="D942" s="640" t="s">
        <v>952</v>
      </c>
      <c r="E942" s="1105" t="s">
        <v>952</v>
      </c>
      <c r="F942" s="639" t="s">
        <v>2296</v>
      </c>
      <c r="G942" s="638"/>
      <c r="H942" s="1110">
        <v>128</v>
      </c>
      <c r="I942" s="705">
        <v>6500</v>
      </c>
      <c r="J942" s="643">
        <v>0</v>
      </c>
      <c r="K942" s="578">
        <f t="shared" si="52"/>
        <v>0</v>
      </c>
      <c r="L942" s="579">
        <f t="shared" si="53"/>
        <v>0</v>
      </c>
      <c r="M942" s="580">
        <f t="shared" si="54"/>
        <v>832000</v>
      </c>
      <c r="N942" s="638"/>
      <c r="O942" s="638" t="s">
        <v>2034</v>
      </c>
      <c r="P942" s="639" t="s">
        <v>372</v>
      </c>
      <c r="Q942" s="639" t="s">
        <v>336</v>
      </c>
      <c r="R942" s="639" t="s">
        <v>73</v>
      </c>
      <c r="S942" s="639" t="s">
        <v>213</v>
      </c>
    </row>
    <row r="943" spans="1:19" s="26" customFormat="1" ht="20.25" customHeight="1">
      <c r="A943" s="639" t="s">
        <v>165</v>
      </c>
      <c r="B943" s="638" t="s">
        <v>4385</v>
      </c>
      <c r="C943" s="639" t="s">
        <v>368</v>
      </c>
      <c r="D943" s="640" t="s">
        <v>952</v>
      </c>
      <c r="E943" s="1105" t="s">
        <v>952</v>
      </c>
      <c r="F943" s="639" t="s">
        <v>566</v>
      </c>
      <c r="G943" s="638"/>
      <c r="H943" s="1110">
        <v>42</v>
      </c>
      <c r="I943" s="705">
        <v>256703</v>
      </c>
      <c r="J943" s="643">
        <v>38.799999999999997</v>
      </c>
      <c r="K943" s="578">
        <f t="shared" si="52"/>
        <v>1629.6</v>
      </c>
      <c r="L943" s="579">
        <f t="shared" si="53"/>
        <v>1.6295999999999999</v>
      </c>
      <c r="M943" s="580">
        <f t="shared" si="54"/>
        <v>10781526</v>
      </c>
      <c r="N943" s="638"/>
      <c r="O943" s="638" t="s">
        <v>4150</v>
      </c>
      <c r="P943" s="639" t="s">
        <v>1361</v>
      </c>
      <c r="Q943" s="639" t="s">
        <v>327</v>
      </c>
      <c r="R943" s="639" t="s">
        <v>60</v>
      </c>
      <c r="S943" s="639" t="s">
        <v>152</v>
      </c>
    </row>
    <row r="944" spans="1:19" s="26" customFormat="1" ht="20.25" customHeight="1">
      <c r="A944" s="639" t="s">
        <v>165</v>
      </c>
      <c r="B944" s="638" t="s">
        <v>4385</v>
      </c>
      <c r="C944" s="639" t="s">
        <v>368</v>
      </c>
      <c r="D944" s="640" t="s">
        <v>952</v>
      </c>
      <c r="E944" s="1105" t="s">
        <v>952</v>
      </c>
      <c r="F944" s="639" t="s">
        <v>880</v>
      </c>
      <c r="G944" s="638"/>
      <c r="H944" s="1110">
        <v>42</v>
      </c>
      <c r="I944" s="705">
        <v>3624</v>
      </c>
      <c r="J944" s="643">
        <v>0</v>
      </c>
      <c r="K944" s="578">
        <f t="shared" si="52"/>
        <v>0</v>
      </c>
      <c r="L944" s="579">
        <f t="shared" si="53"/>
        <v>0</v>
      </c>
      <c r="M944" s="580">
        <f t="shared" si="54"/>
        <v>152208</v>
      </c>
      <c r="N944" s="638"/>
      <c r="O944" s="638" t="s">
        <v>4150</v>
      </c>
      <c r="P944" s="639" t="s">
        <v>1361</v>
      </c>
      <c r="Q944" s="639" t="s">
        <v>336</v>
      </c>
      <c r="R944" s="639" t="s">
        <v>73</v>
      </c>
      <c r="S944" s="639" t="s">
        <v>152</v>
      </c>
    </row>
    <row r="945" spans="1:19" s="26" customFormat="1" ht="20.25" customHeight="1">
      <c r="A945" s="639" t="s">
        <v>165</v>
      </c>
      <c r="B945" s="638" t="s">
        <v>4385</v>
      </c>
      <c r="C945" s="639" t="s">
        <v>368</v>
      </c>
      <c r="D945" s="640" t="s">
        <v>952</v>
      </c>
      <c r="E945" s="1105" t="s">
        <v>952</v>
      </c>
      <c r="F945" s="639" t="s">
        <v>612</v>
      </c>
      <c r="G945" s="638"/>
      <c r="H945" s="1110">
        <v>28</v>
      </c>
      <c r="I945" s="705">
        <v>45147</v>
      </c>
      <c r="J945" s="643">
        <v>0</v>
      </c>
      <c r="K945" s="578">
        <f t="shared" si="52"/>
        <v>0</v>
      </c>
      <c r="L945" s="579">
        <f t="shared" si="53"/>
        <v>0</v>
      </c>
      <c r="M945" s="580">
        <f t="shared" si="54"/>
        <v>1264116</v>
      </c>
      <c r="N945" s="638"/>
      <c r="O945" s="638" t="s">
        <v>4087</v>
      </c>
      <c r="P945" s="639" t="s">
        <v>1361</v>
      </c>
      <c r="Q945" s="639" t="s">
        <v>336</v>
      </c>
      <c r="R945" s="639" t="s">
        <v>73</v>
      </c>
      <c r="S945" s="639" t="s">
        <v>152</v>
      </c>
    </row>
    <row r="946" spans="1:19" s="26" customFormat="1" ht="20.25" customHeight="1">
      <c r="A946" s="639" t="s">
        <v>165</v>
      </c>
      <c r="B946" s="638" t="s">
        <v>4385</v>
      </c>
      <c r="C946" s="639" t="s">
        <v>368</v>
      </c>
      <c r="D946" s="640" t="s">
        <v>952</v>
      </c>
      <c r="E946" s="1105" t="s">
        <v>952</v>
      </c>
      <c r="F946" s="639" t="s">
        <v>1748</v>
      </c>
      <c r="G946" s="638"/>
      <c r="H946" s="1110">
        <v>28</v>
      </c>
      <c r="I946" s="705">
        <v>84275</v>
      </c>
      <c r="J946" s="643">
        <v>24.5</v>
      </c>
      <c r="K946" s="578">
        <f t="shared" si="52"/>
        <v>686</v>
      </c>
      <c r="L946" s="579">
        <f t="shared" si="53"/>
        <v>0.68600000000000005</v>
      </c>
      <c r="M946" s="580">
        <f t="shared" si="54"/>
        <v>2359700</v>
      </c>
      <c r="N946" s="638"/>
      <c r="O946" s="638" t="s">
        <v>4087</v>
      </c>
      <c r="P946" s="639" t="s">
        <v>1361</v>
      </c>
      <c r="Q946" s="639" t="s">
        <v>361</v>
      </c>
      <c r="R946" s="639" t="s">
        <v>68</v>
      </c>
      <c r="S946" s="639" t="s">
        <v>152</v>
      </c>
    </row>
    <row r="947" spans="1:19" s="26" customFormat="1" ht="20.25" customHeight="1">
      <c r="A947" s="639" t="s">
        <v>165</v>
      </c>
      <c r="B947" s="638" t="s">
        <v>4385</v>
      </c>
      <c r="C947" s="639" t="s">
        <v>368</v>
      </c>
      <c r="D947" s="640" t="s">
        <v>952</v>
      </c>
      <c r="E947" s="1105" t="s">
        <v>952</v>
      </c>
      <c r="F947" s="639" t="s">
        <v>1083</v>
      </c>
      <c r="G947" s="638"/>
      <c r="H947" s="1110">
        <v>12</v>
      </c>
      <c r="I947" s="705">
        <v>234073</v>
      </c>
      <c r="J947" s="643">
        <v>29.1</v>
      </c>
      <c r="K947" s="578">
        <f t="shared" si="52"/>
        <v>349.20000000000005</v>
      </c>
      <c r="L947" s="579">
        <f t="shared" si="53"/>
        <v>0.34920000000000007</v>
      </c>
      <c r="M947" s="580">
        <f t="shared" si="54"/>
        <v>2808876</v>
      </c>
      <c r="N947" s="638"/>
      <c r="O947" s="638"/>
      <c r="P947" s="639" t="s">
        <v>1361</v>
      </c>
      <c r="Q947" s="639" t="s">
        <v>691</v>
      </c>
      <c r="R947" s="639" t="s">
        <v>60</v>
      </c>
      <c r="S947" s="639" t="s">
        <v>152</v>
      </c>
    </row>
    <row r="948" spans="1:19" s="26" customFormat="1" ht="20.25" customHeight="1">
      <c r="A948" s="639" t="s">
        <v>165</v>
      </c>
      <c r="B948" s="638" t="s">
        <v>4385</v>
      </c>
      <c r="C948" s="639" t="s">
        <v>368</v>
      </c>
      <c r="D948" s="640" t="s">
        <v>952</v>
      </c>
      <c r="E948" s="1105" t="s">
        <v>952</v>
      </c>
      <c r="F948" s="639" t="s">
        <v>3109</v>
      </c>
      <c r="G948" s="638"/>
      <c r="H948" s="1110">
        <v>11</v>
      </c>
      <c r="I948" s="705">
        <v>186565</v>
      </c>
      <c r="J948" s="643">
        <v>45</v>
      </c>
      <c r="K948" s="578">
        <f t="shared" si="52"/>
        <v>495</v>
      </c>
      <c r="L948" s="579">
        <f t="shared" si="53"/>
        <v>0.495</v>
      </c>
      <c r="M948" s="580">
        <f t="shared" si="54"/>
        <v>2052215</v>
      </c>
      <c r="N948" s="638"/>
      <c r="O948" s="638" t="s">
        <v>614</v>
      </c>
      <c r="P948" s="639" t="s">
        <v>1361</v>
      </c>
      <c r="Q948" s="639" t="s">
        <v>364</v>
      </c>
      <c r="R948" s="639" t="s">
        <v>68</v>
      </c>
      <c r="S948" s="639" t="s">
        <v>152</v>
      </c>
    </row>
    <row r="949" spans="1:19" s="26" customFormat="1" ht="20.25" customHeight="1">
      <c r="A949" s="639" t="s">
        <v>165</v>
      </c>
      <c r="B949" s="638" t="s">
        <v>4385</v>
      </c>
      <c r="C949" s="639" t="s">
        <v>368</v>
      </c>
      <c r="D949" s="640" t="s">
        <v>952</v>
      </c>
      <c r="E949" s="1105" t="s">
        <v>952</v>
      </c>
      <c r="F949" s="639" t="s">
        <v>363</v>
      </c>
      <c r="G949" s="638"/>
      <c r="H949" s="1110">
        <v>8</v>
      </c>
      <c r="I949" s="705">
        <v>138024</v>
      </c>
      <c r="J949" s="643">
        <v>41.5</v>
      </c>
      <c r="K949" s="578">
        <f t="shared" si="52"/>
        <v>332</v>
      </c>
      <c r="L949" s="579">
        <f t="shared" si="53"/>
        <v>0.33200000000000002</v>
      </c>
      <c r="M949" s="580">
        <f t="shared" si="54"/>
        <v>1104192</v>
      </c>
      <c r="N949" s="638"/>
      <c r="O949" s="638" t="s">
        <v>614</v>
      </c>
      <c r="P949" s="639" t="s">
        <v>1361</v>
      </c>
      <c r="Q949" s="639" t="s">
        <v>364</v>
      </c>
      <c r="R949" s="639" t="s">
        <v>68</v>
      </c>
      <c r="S949" s="639" t="s">
        <v>152</v>
      </c>
    </row>
    <row r="950" spans="1:19" s="26" customFormat="1" ht="20.25" customHeight="1">
      <c r="A950" s="639" t="s">
        <v>165</v>
      </c>
      <c r="B950" s="638" t="s">
        <v>4385</v>
      </c>
      <c r="C950" s="639" t="s">
        <v>368</v>
      </c>
      <c r="D950" s="640" t="s">
        <v>952</v>
      </c>
      <c r="E950" s="1105" t="s">
        <v>952</v>
      </c>
      <c r="F950" s="639" t="s">
        <v>1901</v>
      </c>
      <c r="G950" s="638"/>
      <c r="H950" s="1110">
        <v>2</v>
      </c>
      <c r="I950" s="705">
        <v>15745</v>
      </c>
      <c r="J950" s="643">
        <v>0</v>
      </c>
      <c r="K950" s="578">
        <f t="shared" si="52"/>
        <v>0</v>
      </c>
      <c r="L950" s="579">
        <f t="shared" si="53"/>
        <v>0</v>
      </c>
      <c r="M950" s="580">
        <f t="shared" si="54"/>
        <v>31490</v>
      </c>
      <c r="N950" s="638"/>
      <c r="O950" s="638" t="s">
        <v>4090</v>
      </c>
      <c r="P950" s="639" t="s">
        <v>1361</v>
      </c>
      <c r="Q950" s="639" t="s">
        <v>577</v>
      </c>
      <c r="R950" s="639" t="s">
        <v>375</v>
      </c>
      <c r="S950" s="639" t="s">
        <v>152</v>
      </c>
    </row>
    <row r="951" spans="1:19" s="26" customFormat="1" ht="20.25" customHeight="1">
      <c r="A951" s="639" t="s">
        <v>165</v>
      </c>
      <c r="B951" s="638" t="s">
        <v>4385</v>
      </c>
      <c r="C951" s="639" t="s">
        <v>368</v>
      </c>
      <c r="D951" s="640" t="s">
        <v>952</v>
      </c>
      <c r="E951" s="1105" t="s">
        <v>952</v>
      </c>
      <c r="F951" s="639" t="s">
        <v>4091</v>
      </c>
      <c r="G951" s="638"/>
      <c r="H951" s="1110">
        <v>2</v>
      </c>
      <c r="I951" s="705">
        <v>79241</v>
      </c>
      <c r="J951" s="643">
        <v>15.6</v>
      </c>
      <c r="K951" s="578">
        <f t="shared" ref="K951:K986" si="55">IFERROR(J951*H951,"0")</f>
        <v>31.2</v>
      </c>
      <c r="L951" s="579">
        <f t="shared" ref="L951:L986" si="56">IFERROR(K951/1000,"0")</f>
        <v>3.1199999999999999E-2</v>
      </c>
      <c r="M951" s="580">
        <f t="shared" ref="M951:M986" si="57">I951*H951</f>
        <v>158482</v>
      </c>
      <c r="N951" s="638"/>
      <c r="O951" s="638" t="s">
        <v>4090</v>
      </c>
      <c r="P951" s="639" t="s">
        <v>1361</v>
      </c>
      <c r="Q951" s="639" t="s">
        <v>270</v>
      </c>
      <c r="R951" s="639" t="s">
        <v>60</v>
      </c>
      <c r="S951" s="639" t="s">
        <v>152</v>
      </c>
    </row>
    <row r="952" spans="1:19" s="26" customFormat="1" ht="20.25" customHeight="1">
      <c r="A952" s="639" t="s">
        <v>165</v>
      </c>
      <c r="B952" s="638" t="s">
        <v>4385</v>
      </c>
      <c r="C952" s="639" t="s">
        <v>368</v>
      </c>
      <c r="D952" s="640" t="s">
        <v>952</v>
      </c>
      <c r="E952" s="1105" t="s">
        <v>952</v>
      </c>
      <c r="F952" s="639" t="s">
        <v>1736</v>
      </c>
      <c r="G952" s="638"/>
      <c r="H952" s="1110">
        <v>12</v>
      </c>
      <c r="I952" s="705">
        <v>109192</v>
      </c>
      <c r="J952" s="643">
        <v>14.7</v>
      </c>
      <c r="K952" s="578">
        <f t="shared" si="55"/>
        <v>176.39999999999998</v>
      </c>
      <c r="L952" s="579">
        <f t="shared" si="56"/>
        <v>0.17639999999999997</v>
      </c>
      <c r="M952" s="580">
        <f t="shared" si="57"/>
        <v>1310304</v>
      </c>
      <c r="N952" s="638"/>
      <c r="O952" s="638" t="s">
        <v>1097</v>
      </c>
      <c r="P952" s="639" t="s">
        <v>1361</v>
      </c>
      <c r="Q952" s="639" t="s">
        <v>755</v>
      </c>
      <c r="R952" s="639" t="s">
        <v>60</v>
      </c>
      <c r="S952" s="639" t="s">
        <v>152</v>
      </c>
    </row>
    <row r="953" spans="1:19" s="26" customFormat="1" ht="20.25" customHeight="1">
      <c r="A953" s="639" t="s">
        <v>165</v>
      </c>
      <c r="B953" s="638" t="s">
        <v>4385</v>
      </c>
      <c r="C953" s="639" t="s">
        <v>368</v>
      </c>
      <c r="D953" s="640" t="s">
        <v>952</v>
      </c>
      <c r="E953" s="1105" t="s">
        <v>952</v>
      </c>
      <c r="F953" s="639" t="s">
        <v>669</v>
      </c>
      <c r="G953" s="638"/>
      <c r="H953" s="1110">
        <v>5</v>
      </c>
      <c r="I953" s="705">
        <v>117333</v>
      </c>
      <c r="J953" s="643">
        <v>22.5</v>
      </c>
      <c r="K953" s="578">
        <f t="shared" si="55"/>
        <v>112.5</v>
      </c>
      <c r="L953" s="579">
        <f t="shared" si="56"/>
        <v>0.1125</v>
      </c>
      <c r="M953" s="580">
        <f t="shared" si="57"/>
        <v>586665</v>
      </c>
      <c r="N953" s="638"/>
      <c r="O953" s="638" t="s">
        <v>4093</v>
      </c>
      <c r="P953" s="639" t="s">
        <v>1361</v>
      </c>
      <c r="Q953" s="639" t="s">
        <v>628</v>
      </c>
      <c r="R953" s="639" t="s">
        <v>60</v>
      </c>
      <c r="S953" s="639" t="s">
        <v>152</v>
      </c>
    </row>
    <row r="954" spans="1:19" s="26" customFormat="1" ht="20.25" customHeight="1">
      <c r="A954" s="639" t="s">
        <v>165</v>
      </c>
      <c r="B954" s="638" t="s">
        <v>4385</v>
      </c>
      <c r="C954" s="639" t="s">
        <v>368</v>
      </c>
      <c r="D954" s="640" t="s">
        <v>952</v>
      </c>
      <c r="E954" s="1105" t="s">
        <v>952</v>
      </c>
      <c r="F954" s="639" t="s">
        <v>1643</v>
      </c>
      <c r="G954" s="638"/>
      <c r="H954" s="1110">
        <v>5</v>
      </c>
      <c r="I954" s="705">
        <v>14400</v>
      </c>
      <c r="J954" s="643">
        <v>0</v>
      </c>
      <c r="K954" s="578">
        <f t="shared" si="55"/>
        <v>0</v>
      </c>
      <c r="L954" s="579">
        <f t="shared" si="56"/>
        <v>0</v>
      </c>
      <c r="M954" s="580">
        <f t="shared" si="57"/>
        <v>72000</v>
      </c>
      <c r="N954" s="638"/>
      <c r="O954" s="638" t="s">
        <v>4093</v>
      </c>
      <c r="P954" s="639" t="s">
        <v>1361</v>
      </c>
      <c r="Q954" s="639" t="s">
        <v>336</v>
      </c>
      <c r="R954" s="639" t="s">
        <v>73</v>
      </c>
      <c r="S954" s="639" t="s">
        <v>152</v>
      </c>
    </row>
    <row r="955" spans="1:19" s="26" customFormat="1" ht="20.25" customHeight="1">
      <c r="A955" s="639" t="s">
        <v>165</v>
      </c>
      <c r="B955" s="638" t="s">
        <v>4385</v>
      </c>
      <c r="C955" s="639" t="s">
        <v>368</v>
      </c>
      <c r="D955" s="640" t="s">
        <v>952</v>
      </c>
      <c r="E955" s="1105" t="s">
        <v>952</v>
      </c>
      <c r="F955" s="639" t="s">
        <v>2198</v>
      </c>
      <c r="G955" s="638"/>
      <c r="H955" s="1110">
        <v>47</v>
      </c>
      <c r="I955" s="705">
        <v>30689</v>
      </c>
      <c r="J955" s="643">
        <v>0</v>
      </c>
      <c r="K955" s="578">
        <f t="shared" si="55"/>
        <v>0</v>
      </c>
      <c r="L955" s="579">
        <f t="shared" si="56"/>
        <v>0</v>
      </c>
      <c r="M955" s="580">
        <f t="shared" si="57"/>
        <v>1442383</v>
      </c>
      <c r="N955" s="638"/>
      <c r="O955" s="638" t="s">
        <v>4094</v>
      </c>
      <c r="P955" s="639" t="s">
        <v>1361</v>
      </c>
      <c r="Q955" s="639" t="s">
        <v>271</v>
      </c>
      <c r="R955" s="639" t="s">
        <v>73</v>
      </c>
      <c r="S955" s="639" t="s">
        <v>152</v>
      </c>
    </row>
    <row r="956" spans="1:19" s="26" customFormat="1" ht="20.25" customHeight="1">
      <c r="A956" s="639" t="s">
        <v>165</v>
      </c>
      <c r="B956" s="638" t="s">
        <v>4385</v>
      </c>
      <c r="C956" s="639" t="s">
        <v>368</v>
      </c>
      <c r="D956" s="640" t="s">
        <v>952</v>
      </c>
      <c r="E956" s="1105" t="s">
        <v>952</v>
      </c>
      <c r="F956" s="639" t="s">
        <v>880</v>
      </c>
      <c r="G956" s="638"/>
      <c r="H956" s="1110">
        <v>47</v>
      </c>
      <c r="I956" s="705">
        <v>3507</v>
      </c>
      <c r="J956" s="643">
        <v>0</v>
      </c>
      <c r="K956" s="578">
        <f t="shared" si="55"/>
        <v>0</v>
      </c>
      <c r="L956" s="579">
        <f t="shared" si="56"/>
        <v>0</v>
      </c>
      <c r="M956" s="580">
        <f t="shared" si="57"/>
        <v>164829</v>
      </c>
      <c r="N956" s="638"/>
      <c r="O956" s="638" t="s">
        <v>4094</v>
      </c>
      <c r="P956" s="639" t="s">
        <v>1361</v>
      </c>
      <c r="Q956" s="639" t="s">
        <v>336</v>
      </c>
      <c r="R956" s="639" t="s">
        <v>73</v>
      </c>
      <c r="S956" s="639" t="s">
        <v>152</v>
      </c>
    </row>
    <row r="957" spans="1:19" s="26" customFormat="1" ht="20.25" customHeight="1">
      <c r="A957" s="639" t="s">
        <v>165</v>
      </c>
      <c r="B957" s="638" t="s">
        <v>4385</v>
      </c>
      <c r="C957" s="639" t="s">
        <v>368</v>
      </c>
      <c r="D957" s="640" t="s">
        <v>952</v>
      </c>
      <c r="E957" s="1105" t="s">
        <v>952</v>
      </c>
      <c r="F957" s="639" t="s">
        <v>880</v>
      </c>
      <c r="G957" s="638"/>
      <c r="H957" s="1110">
        <v>47</v>
      </c>
      <c r="I957" s="705">
        <v>3507</v>
      </c>
      <c r="J957" s="643">
        <v>0</v>
      </c>
      <c r="K957" s="578">
        <f t="shared" si="55"/>
        <v>0</v>
      </c>
      <c r="L957" s="579">
        <f t="shared" si="56"/>
        <v>0</v>
      </c>
      <c r="M957" s="580">
        <f t="shared" si="57"/>
        <v>164829</v>
      </c>
      <c r="N957" s="638"/>
      <c r="O957" s="638" t="s">
        <v>4094</v>
      </c>
      <c r="P957" s="639" t="s">
        <v>1361</v>
      </c>
      <c r="Q957" s="639" t="s">
        <v>336</v>
      </c>
      <c r="R957" s="639" t="s">
        <v>73</v>
      </c>
      <c r="S957" s="639" t="s">
        <v>152</v>
      </c>
    </row>
    <row r="958" spans="1:19" s="26" customFormat="1" ht="20.25" customHeight="1">
      <c r="A958" s="639" t="s">
        <v>165</v>
      </c>
      <c r="B958" s="638" t="s">
        <v>4385</v>
      </c>
      <c r="C958" s="639" t="s">
        <v>368</v>
      </c>
      <c r="D958" s="640" t="s">
        <v>952</v>
      </c>
      <c r="E958" s="1105" t="s">
        <v>952</v>
      </c>
      <c r="F958" s="639" t="s">
        <v>1575</v>
      </c>
      <c r="G958" s="638"/>
      <c r="H958" s="1110">
        <v>47</v>
      </c>
      <c r="I958" s="705">
        <v>7015</v>
      </c>
      <c r="J958" s="643">
        <v>0</v>
      </c>
      <c r="K958" s="578">
        <f t="shared" si="55"/>
        <v>0</v>
      </c>
      <c r="L958" s="579">
        <f t="shared" si="56"/>
        <v>0</v>
      </c>
      <c r="M958" s="580">
        <f t="shared" si="57"/>
        <v>329705</v>
      </c>
      <c r="N958" s="638"/>
      <c r="O958" s="638" t="s">
        <v>4094</v>
      </c>
      <c r="P958" s="639" t="s">
        <v>1361</v>
      </c>
      <c r="Q958" s="639" t="s">
        <v>336</v>
      </c>
      <c r="R958" s="639" t="s">
        <v>73</v>
      </c>
      <c r="S958" s="639" t="s">
        <v>152</v>
      </c>
    </row>
    <row r="959" spans="1:19" s="26" customFormat="1" ht="20.25" customHeight="1">
      <c r="A959" s="639" t="s">
        <v>165</v>
      </c>
      <c r="B959" s="638" t="s">
        <v>4385</v>
      </c>
      <c r="C959" s="639" t="s">
        <v>368</v>
      </c>
      <c r="D959" s="640" t="s">
        <v>952</v>
      </c>
      <c r="E959" s="1105" t="s">
        <v>952</v>
      </c>
      <c r="F959" s="639" t="s">
        <v>882</v>
      </c>
      <c r="G959" s="638"/>
      <c r="H959" s="1110">
        <v>47</v>
      </c>
      <c r="I959" s="705">
        <v>8281</v>
      </c>
      <c r="J959" s="643">
        <v>0</v>
      </c>
      <c r="K959" s="578">
        <f t="shared" si="55"/>
        <v>0</v>
      </c>
      <c r="L959" s="579">
        <f t="shared" si="56"/>
        <v>0</v>
      </c>
      <c r="M959" s="580">
        <f t="shared" si="57"/>
        <v>389207</v>
      </c>
      <c r="N959" s="638"/>
      <c r="O959" s="638" t="s">
        <v>4094</v>
      </c>
      <c r="P959" s="639" t="s">
        <v>1361</v>
      </c>
      <c r="Q959" s="639" t="s">
        <v>336</v>
      </c>
      <c r="R959" s="639" t="s">
        <v>73</v>
      </c>
      <c r="S959" s="639" t="s">
        <v>152</v>
      </c>
    </row>
    <row r="960" spans="1:19" s="26" customFormat="1" ht="20.25" customHeight="1">
      <c r="A960" s="639" t="s">
        <v>165</v>
      </c>
      <c r="B960" s="638" t="s">
        <v>4385</v>
      </c>
      <c r="C960" s="639" t="s">
        <v>368</v>
      </c>
      <c r="D960" s="640" t="s">
        <v>952</v>
      </c>
      <c r="E960" s="1105" t="s">
        <v>952</v>
      </c>
      <c r="F960" s="639" t="s">
        <v>880</v>
      </c>
      <c r="G960" s="638"/>
      <c r="H960" s="1110">
        <v>3</v>
      </c>
      <c r="I960" s="705">
        <v>3600</v>
      </c>
      <c r="J960" s="643">
        <v>0</v>
      </c>
      <c r="K960" s="578">
        <f t="shared" si="55"/>
        <v>0</v>
      </c>
      <c r="L960" s="579">
        <f t="shared" si="56"/>
        <v>0</v>
      </c>
      <c r="M960" s="580">
        <f t="shared" si="57"/>
        <v>10800</v>
      </c>
      <c r="N960" s="638"/>
      <c r="O960" s="638" t="s">
        <v>3335</v>
      </c>
      <c r="P960" s="639" t="s">
        <v>1361</v>
      </c>
      <c r="Q960" s="639" t="s">
        <v>336</v>
      </c>
      <c r="R960" s="639" t="s">
        <v>73</v>
      </c>
      <c r="S960" s="639" t="s">
        <v>152</v>
      </c>
    </row>
    <row r="961" spans="1:19" s="26" customFormat="1" ht="20.25" customHeight="1">
      <c r="A961" s="639" t="s">
        <v>165</v>
      </c>
      <c r="B961" s="638" t="s">
        <v>4385</v>
      </c>
      <c r="C961" s="639" t="s">
        <v>368</v>
      </c>
      <c r="D961" s="640" t="s">
        <v>952</v>
      </c>
      <c r="E961" s="1105" t="s">
        <v>952</v>
      </c>
      <c r="F961" s="639" t="s">
        <v>880</v>
      </c>
      <c r="G961" s="638"/>
      <c r="H961" s="1110">
        <v>3</v>
      </c>
      <c r="I961" s="705">
        <v>3600</v>
      </c>
      <c r="J961" s="643">
        <v>0</v>
      </c>
      <c r="K961" s="578">
        <f t="shared" si="55"/>
        <v>0</v>
      </c>
      <c r="L961" s="579">
        <f t="shared" si="56"/>
        <v>0</v>
      </c>
      <c r="M961" s="580">
        <f t="shared" si="57"/>
        <v>10800</v>
      </c>
      <c r="N961" s="638"/>
      <c r="O961" s="638" t="s">
        <v>3335</v>
      </c>
      <c r="P961" s="639" t="s">
        <v>1361</v>
      </c>
      <c r="Q961" s="639" t="s">
        <v>336</v>
      </c>
      <c r="R961" s="639" t="s">
        <v>73</v>
      </c>
      <c r="S961" s="639" t="s">
        <v>152</v>
      </c>
    </row>
    <row r="962" spans="1:19" s="26" customFormat="1" ht="20.25" customHeight="1">
      <c r="A962" s="639" t="s">
        <v>165</v>
      </c>
      <c r="B962" s="638" t="s">
        <v>4385</v>
      </c>
      <c r="C962" s="639" t="s">
        <v>368</v>
      </c>
      <c r="D962" s="640" t="s">
        <v>952</v>
      </c>
      <c r="E962" s="1105" t="s">
        <v>952</v>
      </c>
      <c r="F962" s="639" t="s">
        <v>534</v>
      </c>
      <c r="G962" s="638"/>
      <c r="H962" s="1110">
        <v>3</v>
      </c>
      <c r="I962" s="705">
        <v>59800</v>
      </c>
      <c r="J962" s="643">
        <v>0</v>
      </c>
      <c r="K962" s="578">
        <f t="shared" si="55"/>
        <v>0</v>
      </c>
      <c r="L962" s="579">
        <f t="shared" si="56"/>
        <v>0</v>
      </c>
      <c r="M962" s="580">
        <f t="shared" si="57"/>
        <v>179400</v>
      </c>
      <c r="N962" s="638"/>
      <c r="O962" s="638" t="s">
        <v>3335</v>
      </c>
      <c r="P962" s="639" t="s">
        <v>1361</v>
      </c>
      <c r="Q962" s="639" t="s">
        <v>278</v>
      </c>
      <c r="R962" s="639" t="s">
        <v>73</v>
      </c>
      <c r="S962" s="639" t="s">
        <v>152</v>
      </c>
    </row>
    <row r="963" spans="1:19" s="26" customFormat="1" ht="20.25" customHeight="1">
      <c r="A963" s="639" t="s">
        <v>165</v>
      </c>
      <c r="B963" s="638" t="s">
        <v>4385</v>
      </c>
      <c r="C963" s="639" t="s">
        <v>368</v>
      </c>
      <c r="D963" s="640" t="s">
        <v>952</v>
      </c>
      <c r="E963" s="1105" t="s">
        <v>952</v>
      </c>
      <c r="F963" s="639" t="s">
        <v>2859</v>
      </c>
      <c r="G963" s="638"/>
      <c r="H963" s="1110">
        <v>2</v>
      </c>
      <c r="I963" s="705">
        <v>183806</v>
      </c>
      <c r="J963" s="643">
        <v>0</v>
      </c>
      <c r="K963" s="578">
        <f t="shared" si="55"/>
        <v>0</v>
      </c>
      <c r="L963" s="579">
        <f t="shared" si="56"/>
        <v>0</v>
      </c>
      <c r="M963" s="580">
        <f t="shared" si="57"/>
        <v>367612</v>
      </c>
      <c r="N963" s="638"/>
      <c r="O963" s="638" t="s">
        <v>4095</v>
      </c>
      <c r="P963" s="639" t="s">
        <v>1361</v>
      </c>
      <c r="Q963" s="639" t="s">
        <v>2428</v>
      </c>
      <c r="R963" s="639" t="s">
        <v>73</v>
      </c>
      <c r="S963" s="639" t="s">
        <v>152</v>
      </c>
    </row>
    <row r="964" spans="1:19" s="26" customFormat="1" ht="20.25" customHeight="1">
      <c r="A964" s="639" t="s">
        <v>165</v>
      </c>
      <c r="B964" s="638" t="s">
        <v>4385</v>
      </c>
      <c r="C964" s="639" t="s">
        <v>368</v>
      </c>
      <c r="D964" s="640" t="s">
        <v>952</v>
      </c>
      <c r="E964" s="1105" t="s">
        <v>952</v>
      </c>
      <c r="F964" s="639" t="s">
        <v>2327</v>
      </c>
      <c r="G964" s="638"/>
      <c r="H964" s="1110">
        <v>2</v>
      </c>
      <c r="I964" s="705">
        <v>12394</v>
      </c>
      <c r="J964" s="643">
        <v>0</v>
      </c>
      <c r="K964" s="578">
        <f t="shared" si="55"/>
        <v>0</v>
      </c>
      <c r="L964" s="579">
        <f t="shared" si="56"/>
        <v>0</v>
      </c>
      <c r="M964" s="580">
        <f t="shared" si="57"/>
        <v>24788</v>
      </c>
      <c r="N964" s="638"/>
      <c r="O964" s="638" t="s">
        <v>4095</v>
      </c>
      <c r="P964" s="639" t="s">
        <v>1361</v>
      </c>
      <c r="Q964" s="639" t="s">
        <v>336</v>
      </c>
      <c r="R964" s="639" t="s">
        <v>73</v>
      </c>
      <c r="S964" s="639" t="s">
        <v>152</v>
      </c>
    </row>
    <row r="965" spans="1:19" s="26" customFormat="1" ht="20.25" customHeight="1">
      <c r="A965" s="639" t="s">
        <v>165</v>
      </c>
      <c r="B965" s="638" t="s">
        <v>4385</v>
      </c>
      <c r="C965" s="639" t="s">
        <v>368</v>
      </c>
      <c r="D965" s="640" t="s">
        <v>952</v>
      </c>
      <c r="E965" s="1105" t="s">
        <v>952</v>
      </c>
      <c r="F965" s="639" t="s">
        <v>632</v>
      </c>
      <c r="G965" s="638"/>
      <c r="H965" s="1110">
        <v>12</v>
      </c>
      <c r="I965" s="705">
        <v>63000</v>
      </c>
      <c r="J965" s="643">
        <v>0</v>
      </c>
      <c r="K965" s="578">
        <f t="shared" si="55"/>
        <v>0</v>
      </c>
      <c r="L965" s="579">
        <f t="shared" si="56"/>
        <v>0</v>
      </c>
      <c r="M965" s="580">
        <f t="shared" si="57"/>
        <v>756000</v>
      </c>
      <c r="N965" s="638"/>
      <c r="O965" s="638" t="s">
        <v>4096</v>
      </c>
      <c r="P965" s="639" t="s">
        <v>1361</v>
      </c>
      <c r="Q965" s="639" t="s">
        <v>336</v>
      </c>
      <c r="R965" s="639" t="s">
        <v>73</v>
      </c>
      <c r="S965" s="639" t="s">
        <v>152</v>
      </c>
    </row>
    <row r="966" spans="1:19" s="26" customFormat="1" ht="20.25" customHeight="1">
      <c r="A966" s="639" t="s">
        <v>165</v>
      </c>
      <c r="B966" s="638" t="s">
        <v>4385</v>
      </c>
      <c r="C966" s="639" t="s">
        <v>368</v>
      </c>
      <c r="D966" s="640" t="s">
        <v>952</v>
      </c>
      <c r="E966" s="1105" t="s">
        <v>952</v>
      </c>
      <c r="F966" s="639" t="s">
        <v>631</v>
      </c>
      <c r="G966" s="638"/>
      <c r="H966" s="1110">
        <v>12</v>
      </c>
      <c r="I966" s="705">
        <v>36000</v>
      </c>
      <c r="J966" s="643">
        <v>0</v>
      </c>
      <c r="K966" s="578">
        <f t="shared" si="55"/>
        <v>0</v>
      </c>
      <c r="L966" s="579">
        <f t="shared" si="56"/>
        <v>0</v>
      </c>
      <c r="M966" s="580">
        <f t="shared" si="57"/>
        <v>432000</v>
      </c>
      <c r="N966" s="638"/>
      <c r="O966" s="638" t="s">
        <v>4097</v>
      </c>
      <c r="P966" s="639" t="s">
        <v>1361</v>
      </c>
      <c r="Q966" s="639" t="s">
        <v>336</v>
      </c>
      <c r="R966" s="639" t="s">
        <v>73</v>
      </c>
      <c r="S966" s="639" t="s">
        <v>152</v>
      </c>
    </row>
    <row r="967" spans="1:19" s="26" customFormat="1" ht="20.25" customHeight="1">
      <c r="A967" s="639" t="s">
        <v>165</v>
      </c>
      <c r="B967" s="638" t="s">
        <v>4385</v>
      </c>
      <c r="C967" s="639" t="s">
        <v>368</v>
      </c>
      <c r="D967" s="640" t="s">
        <v>952</v>
      </c>
      <c r="E967" s="1105" t="s">
        <v>952</v>
      </c>
      <c r="F967" s="639" t="s">
        <v>754</v>
      </c>
      <c r="G967" s="638"/>
      <c r="H967" s="1110">
        <v>12</v>
      </c>
      <c r="I967" s="705">
        <v>57000</v>
      </c>
      <c r="J967" s="643">
        <v>0</v>
      </c>
      <c r="K967" s="578">
        <f t="shared" si="55"/>
        <v>0</v>
      </c>
      <c r="L967" s="579">
        <f t="shared" si="56"/>
        <v>0</v>
      </c>
      <c r="M967" s="580">
        <f t="shared" si="57"/>
        <v>684000</v>
      </c>
      <c r="N967" s="638"/>
      <c r="O967" s="638" t="s">
        <v>4098</v>
      </c>
      <c r="P967" s="639" t="s">
        <v>1361</v>
      </c>
      <c r="Q967" s="639" t="s">
        <v>336</v>
      </c>
      <c r="R967" s="639" t="s">
        <v>73</v>
      </c>
      <c r="S967" s="639" t="s">
        <v>152</v>
      </c>
    </row>
    <row r="968" spans="1:19" s="26" customFormat="1" ht="20.25" customHeight="1">
      <c r="A968" s="639" t="s">
        <v>165</v>
      </c>
      <c r="B968" s="638" t="s">
        <v>4385</v>
      </c>
      <c r="C968" s="639" t="s">
        <v>368</v>
      </c>
      <c r="D968" s="640" t="s">
        <v>952</v>
      </c>
      <c r="E968" s="1105" t="s">
        <v>952</v>
      </c>
      <c r="F968" s="639" t="s">
        <v>634</v>
      </c>
      <c r="G968" s="638"/>
      <c r="H968" s="1110">
        <v>8</v>
      </c>
      <c r="I968" s="705">
        <v>57000</v>
      </c>
      <c r="J968" s="643">
        <v>0</v>
      </c>
      <c r="K968" s="578">
        <f t="shared" si="55"/>
        <v>0</v>
      </c>
      <c r="L968" s="579">
        <f t="shared" si="56"/>
        <v>0</v>
      </c>
      <c r="M968" s="580">
        <f t="shared" si="57"/>
        <v>456000</v>
      </c>
      <c r="N968" s="638"/>
      <c r="O968" s="638" t="s">
        <v>4099</v>
      </c>
      <c r="P968" s="639" t="s">
        <v>1361</v>
      </c>
      <c r="Q968" s="639" t="s">
        <v>336</v>
      </c>
      <c r="R968" s="639" t="s">
        <v>73</v>
      </c>
      <c r="S968" s="639" t="s">
        <v>152</v>
      </c>
    </row>
    <row r="969" spans="1:19" s="26" customFormat="1" ht="20.25" customHeight="1">
      <c r="A969" s="639" t="s">
        <v>1182</v>
      </c>
      <c r="B969" s="638" t="s">
        <v>4386</v>
      </c>
      <c r="C969" s="639" t="s">
        <v>371</v>
      </c>
      <c r="D969" s="640" t="s">
        <v>952</v>
      </c>
      <c r="E969" s="1105" t="s">
        <v>952</v>
      </c>
      <c r="F969" s="639" t="s">
        <v>2983</v>
      </c>
      <c r="G969" s="638"/>
      <c r="H969" s="1110">
        <v>67</v>
      </c>
      <c r="I969" s="705">
        <v>195624</v>
      </c>
      <c r="J969" s="643">
        <v>29.3</v>
      </c>
      <c r="K969" s="578">
        <f t="shared" si="55"/>
        <v>1963.1000000000001</v>
      </c>
      <c r="L969" s="579">
        <f t="shared" si="56"/>
        <v>1.9631000000000001</v>
      </c>
      <c r="M969" s="580">
        <f t="shared" si="57"/>
        <v>13106808</v>
      </c>
      <c r="N969" s="638"/>
      <c r="O969" s="638" t="s">
        <v>4250</v>
      </c>
      <c r="P969" s="639" t="s">
        <v>1361</v>
      </c>
      <c r="Q969" s="639" t="s">
        <v>343</v>
      </c>
      <c r="R969" s="639" t="s">
        <v>60</v>
      </c>
      <c r="S969" s="639" t="s">
        <v>1682</v>
      </c>
    </row>
    <row r="970" spans="1:19" s="26" customFormat="1" ht="20.25" customHeight="1">
      <c r="A970" s="639" t="s">
        <v>1182</v>
      </c>
      <c r="B970" s="638" t="s">
        <v>4386</v>
      </c>
      <c r="C970" s="639" t="s">
        <v>371</v>
      </c>
      <c r="D970" s="640" t="s">
        <v>952</v>
      </c>
      <c r="E970" s="1105" t="s">
        <v>952</v>
      </c>
      <c r="F970" s="639" t="s">
        <v>3900</v>
      </c>
      <c r="G970" s="638"/>
      <c r="H970" s="1110">
        <v>67</v>
      </c>
      <c r="I970" s="705">
        <v>234301</v>
      </c>
      <c r="J970" s="643">
        <v>0</v>
      </c>
      <c r="K970" s="578">
        <f t="shared" si="55"/>
        <v>0</v>
      </c>
      <c r="L970" s="579">
        <f t="shared" si="56"/>
        <v>0</v>
      </c>
      <c r="M970" s="580">
        <f t="shared" si="57"/>
        <v>15698167</v>
      </c>
      <c r="N970" s="638"/>
      <c r="O970" s="638" t="s">
        <v>4250</v>
      </c>
      <c r="P970" s="639" t="s">
        <v>1361</v>
      </c>
      <c r="Q970" s="639" t="s">
        <v>354</v>
      </c>
      <c r="R970" s="639" t="s">
        <v>70</v>
      </c>
      <c r="S970" s="639" t="s">
        <v>1682</v>
      </c>
    </row>
    <row r="971" spans="1:19" s="26" customFormat="1" ht="20.25" customHeight="1">
      <c r="A971" s="639" t="s">
        <v>1182</v>
      </c>
      <c r="B971" s="638" t="s">
        <v>4386</v>
      </c>
      <c r="C971" s="639" t="s">
        <v>371</v>
      </c>
      <c r="D971" s="640" t="s">
        <v>952</v>
      </c>
      <c r="E971" s="1105" t="s">
        <v>952</v>
      </c>
      <c r="F971" s="639" t="s">
        <v>880</v>
      </c>
      <c r="G971" s="638"/>
      <c r="H971" s="1110">
        <v>67</v>
      </c>
      <c r="I971" s="705">
        <v>3504</v>
      </c>
      <c r="J971" s="643">
        <v>0</v>
      </c>
      <c r="K971" s="578">
        <f t="shared" si="55"/>
        <v>0</v>
      </c>
      <c r="L971" s="579">
        <f t="shared" si="56"/>
        <v>0</v>
      </c>
      <c r="M971" s="580">
        <f t="shared" si="57"/>
        <v>234768</v>
      </c>
      <c r="N971" s="638"/>
      <c r="O971" s="638" t="s">
        <v>4250</v>
      </c>
      <c r="P971" s="639" t="s">
        <v>1361</v>
      </c>
      <c r="Q971" s="639" t="s">
        <v>336</v>
      </c>
      <c r="R971" s="639" t="s">
        <v>73</v>
      </c>
      <c r="S971" s="639" t="s">
        <v>1682</v>
      </c>
    </row>
    <row r="972" spans="1:19" s="26" customFormat="1" ht="20.25" customHeight="1">
      <c r="A972" s="639" t="s">
        <v>110</v>
      </c>
      <c r="B972" s="638" t="s">
        <v>4387</v>
      </c>
      <c r="C972" s="639" t="s">
        <v>64</v>
      </c>
      <c r="D972" s="640" t="s">
        <v>952</v>
      </c>
      <c r="E972" s="1105" t="s">
        <v>952</v>
      </c>
      <c r="F972" s="639" t="s">
        <v>2610</v>
      </c>
      <c r="G972" s="638"/>
      <c r="H972" s="1110">
        <v>102</v>
      </c>
      <c r="I972" s="705">
        <v>145611</v>
      </c>
      <c r="J972" s="643">
        <v>46</v>
      </c>
      <c r="K972" s="578">
        <f t="shared" si="55"/>
        <v>4692</v>
      </c>
      <c r="L972" s="579">
        <f t="shared" si="56"/>
        <v>4.6920000000000002</v>
      </c>
      <c r="M972" s="580">
        <f t="shared" si="57"/>
        <v>14852322</v>
      </c>
      <c r="N972" s="638"/>
      <c r="O972" s="638" t="s">
        <v>4150</v>
      </c>
      <c r="P972" s="639" t="s">
        <v>284</v>
      </c>
      <c r="Q972" s="639" t="s">
        <v>370</v>
      </c>
      <c r="R972" s="639" t="s">
        <v>68</v>
      </c>
      <c r="S972" s="639" t="s">
        <v>152</v>
      </c>
    </row>
    <row r="973" spans="1:19" s="26" customFormat="1" ht="20.25" customHeight="1">
      <c r="A973" s="639" t="s">
        <v>110</v>
      </c>
      <c r="B973" s="638" t="s">
        <v>4387</v>
      </c>
      <c r="C973" s="639" t="s">
        <v>64</v>
      </c>
      <c r="D973" s="640" t="s">
        <v>952</v>
      </c>
      <c r="E973" s="1105" t="s">
        <v>952</v>
      </c>
      <c r="F973" s="639" t="s">
        <v>880</v>
      </c>
      <c r="G973" s="638"/>
      <c r="H973" s="1110">
        <v>102</v>
      </c>
      <c r="I973" s="705">
        <v>3214</v>
      </c>
      <c r="J973" s="643">
        <v>0</v>
      </c>
      <c r="K973" s="578">
        <f t="shared" si="55"/>
        <v>0</v>
      </c>
      <c r="L973" s="579">
        <f t="shared" si="56"/>
        <v>0</v>
      </c>
      <c r="M973" s="580">
        <f t="shared" si="57"/>
        <v>327828</v>
      </c>
      <c r="N973" s="638"/>
      <c r="O973" s="638" t="s">
        <v>4150</v>
      </c>
      <c r="P973" s="639" t="s">
        <v>284</v>
      </c>
      <c r="Q973" s="639" t="s">
        <v>336</v>
      </c>
      <c r="R973" s="639" t="s">
        <v>73</v>
      </c>
      <c r="S973" s="639" t="s">
        <v>152</v>
      </c>
    </row>
    <row r="974" spans="1:19" s="26" customFormat="1" ht="20.25" customHeight="1">
      <c r="A974" s="639" t="s">
        <v>110</v>
      </c>
      <c r="B974" s="638" t="s">
        <v>4387</v>
      </c>
      <c r="C974" s="639" t="s">
        <v>64</v>
      </c>
      <c r="D974" s="640" t="s">
        <v>952</v>
      </c>
      <c r="E974" s="1105" t="s">
        <v>952</v>
      </c>
      <c r="F974" s="639" t="s">
        <v>363</v>
      </c>
      <c r="G974" s="638"/>
      <c r="H974" s="1110">
        <v>53</v>
      </c>
      <c r="I974" s="705">
        <v>132912</v>
      </c>
      <c r="J974" s="643">
        <v>41.5</v>
      </c>
      <c r="K974" s="578">
        <f t="shared" si="55"/>
        <v>2199.5</v>
      </c>
      <c r="L974" s="579">
        <f t="shared" si="56"/>
        <v>2.1995</v>
      </c>
      <c r="M974" s="580">
        <f t="shared" si="57"/>
        <v>7044336</v>
      </c>
      <c r="N974" s="638"/>
      <c r="O974" s="638" t="s">
        <v>614</v>
      </c>
      <c r="P974" s="639" t="s">
        <v>284</v>
      </c>
      <c r="Q974" s="639" t="s">
        <v>364</v>
      </c>
      <c r="R974" s="639" t="s">
        <v>68</v>
      </c>
      <c r="S974" s="639" t="s">
        <v>152</v>
      </c>
    </row>
    <row r="975" spans="1:19" s="26" customFormat="1" ht="20.25" customHeight="1">
      <c r="A975" s="639" t="s">
        <v>110</v>
      </c>
      <c r="B975" s="638" t="s">
        <v>4387</v>
      </c>
      <c r="C975" s="639" t="s">
        <v>64</v>
      </c>
      <c r="D975" s="640" t="s">
        <v>952</v>
      </c>
      <c r="E975" s="1105" t="s">
        <v>952</v>
      </c>
      <c r="F975" s="639" t="s">
        <v>362</v>
      </c>
      <c r="G975" s="638"/>
      <c r="H975" s="1110">
        <v>60</v>
      </c>
      <c r="I975" s="705">
        <v>36000</v>
      </c>
      <c r="J975" s="643">
        <v>8.5</v>
      </c>
      <c r="K975" s="578">
        <f t="shared" si="55"/>
        <v>510</v>
      </c>
      <c r="L975" s="579">
        <f t="shared" si="56"/>
        <v>0.51</v>
      </c>
      <c r="M975" s="580">
        <f t="shared" si="57"/>
        <v>2160000</v>
      </c>
      <c r="N975" s="638"/>
      <c r="O975" s="638" t="s">
        <v>3324</v>
      </c>
      <c r="P975" s="639" t="s">
        <v>284</v>
      </c>
      <c r="Q975" s="639" t="s">
        <v>344</v>
      </c>
      <c r="R975" s="639" t="s">
        <v>68</v>
      </c>
      <c r="S975" s="639" t="s">
        <v>152</v>
      </c>
    </row>
    <row r="976" spans="1:19" s="26" customFormat="1" ht="20.25" customHeight="1">
      <c r="A976" s="639" t="s">
        <v>110</v>
      </c>
      <c r="B976" s="638" t="s">
        <v>4387</v>
      </c>
      <c r="C976" s="639" t="s">
        <v>64</v>
      </c>
      <c r="D976" s="640" t="s">
        <v>952</v>
      </c>
      <c r="E976" s="1105" t="s">
        <v>952</v>
      </c>
      <c r="F976" s="639" t="s">
        <v>1387</v>
      </c>
      <c r="G976" s="638"/>
      <c r="H976" s="1110">
        <v>2</v>
      </c>
      <c r="I976" s="705">
        <v>15361</v>
      </c>
      <c r="J976" s="643">
        <v>0</v>
      </c>
      <c r="K976" s="578">
        <f t="shared" si="55"/>
        <v>0</v>
      </c>
      <c r="L976" s="579">
        <f t="shared" si="56"/>
        <v>0</v>
      </c>
      <c r="M976" s="580">
        <f t="shared" si="57"/>
        <v>30722</v>
      </c>
      <c r="N976" s="638"/>
      <c r="O976" s="638"/>
      <c r="P976" s="639" t="s">
        <v>284</v>
      </c>
      <c r="Q976" s="639" t="s">
        <v>577</v>
      </c>
      <c r="R976" s="639" t="s">
        <v>375</v>
      </c>
      <c r="S976" s="639" t="s">
        <v>152</v>
      </c>
    </row>
    <row r="977" spans="1:19" s="26" customFormat="1" ht="20.25" customHeight="1">
      <c r="A977" s="639" t="s">
        <v>110</v>
      </c>
      <c r="B977" s="638" t="s">
        <v>4387</v>
      </c>
      <c r="C977" s="639" t="s">
        <v>64</v>
      </c>
      <c r="D977" s="640" t="s">
        <v>952</v>
      </c>
      <c r="E977" s="1105" t="s">
        <v>952</v>
      </c>
      <c r="F977" s="639" t="s">
        <v>642</v>
      </c>
      <c r="G977" s="638"/>
      <c r="H977" s="1110">
        <v>2</v>
      </c>
      <c r="I977" s="705">
        <v>31124</v>
      </c>
      <c r="J977" s="643">
        <v>17.5</v>
      </c>
      <c r="K977" s="578">
        <f t="shared" si="55"/>
        <v>35</v>
      </c>
      <c r="L977" s="579">
        <f t="shared" si="56"/>
        <v>3.5000000000000003E-2</v>
      </c>
      <c r="M977" s="580">
        <f t="shared" si="57"/>
        <v>62248</v>
      </c>
      <c r="N977" s="638"/>
      <c r="O977" s="638"/>
      <c r="P977" s="639" t="s">
        <v>284</v>
      </c>
      <c r="Q977" s="639" t="s">
        <v>270</v>
      </c>
      <c r="R977" s="639" t="s">
        <v>68</v>
      </c>
      <c r="S977" s="639" t="s">
        <v>152</v>
      </c>
    </row>
    <row r="978" spans="1:19" s="26" customFormat="1" ht="20.25" customHeight="1">
      <c r="A978" s="639" t="s">
        <v>110</v>
      </c>
      <c r="B978" s="638" t="s">
        <v>4387</v>
      </c>
      <c r="C978" s="639" t="s">
        <v>64</v>
      </c>
      <c r="D978" s="640" t="s">
        <v>952</v>
      </c>
      <c r="E978" s="1105" t="s">
        <v>952</v>
      </c>
      <c r="F978" s="639" t="s">
        <v>669</v>
      </c>
      <c r="G978" s="638"/>
      <c r="H978" s="1110">
        <v>15</v>
      </c>
      <c r="I978" s="705">
        <v>117404</v>
      </c>
      <c r="J978" s="643">
        <v>22.5</v>
      </c>
      <c r="K978" s="578">
        <f t="shared" si="55"/>
        <v>337.5</v>
      </c>
      <c r="L978" s="579">
        <f t="shared" si="56"/>
        <v>0.33750000000000002</v>
      </c>
      <c r="M978" s="580">
        <f t="shared" si="57"/>
        <v>1761060</v>
      </c>
      <c r="N978" s="638"/>
      <c r="O978" s="638" t="s">
        <v>4273</v>
      </c>
      <c r="P978" s="639" t="s">
        <v>284</v>
      </c>
      <c r="Q978" s="639" t="s">
        <v>628</v>
      </c>
      <c r="R978" s="639" t="s">
        <v>60</v>
      </c>
      <c r="S978" s="639" t="s">
        <v>152</v>
      </c>
    </row>
    <row r="979" spans="1:19" s="26" customFormat="1" ht="20.25" customHeight="1">
      <c r="A979" s="639" t="s">
        <v>110</v>
      </c>
      <c r="B979" s="638" t="s">
        <v>4387</v>
      </c>
      <c r="C979" s="639" t="s">
        <v>64</v>
      </c>
      <c r="D979" s="640" t="s">
        <v>952</v>
      </c>
      <c r="E979" s="1105" t="s">
        <v>952</v>
      </c>
      <c r="F979" s="639" t="s">
        <v>1643</v>
      </c>
      <c r="G979" s="638"/>
      <c r="H979" s="1110">
        <v>15</v>
      </c>
      <c r="I979" s="705">
        <v>14409</v>
      </c>
      <c r="J979" s="643">
        <v>0</v>
      </c>
      <c r="K979" s="578">
        <f t="shared" si="55"/>
        <v>0</v>
      </c>
      <c r="L979" s="579">
        <f t="shared" si="56"/>
        <v>0</v>
      </c>
      <c r="M979" s="580">
        <f t="shared" si="57"/>
        <v>216135</v>
      </c>
      <c r="N979" s="638"/>
      <c r="O979" s="638" t="s">
        <v>4273</v>
      </c>
      <c r="P979" s="639" t="s">
        <v>284</v>
      </c>
      <c r="Q979" s="639" t="s">
        <v>336</v>
      </c>
      <c r="R979" s="639" t="s">
        <v>73</v>
      </c>
      <c r="S979" s="639" t="s">
        <v>152</v>
      </c>
    </row>
    <row r="980" spans="1:19" s="26" customFormat="1" ht="20.25" customHeight="1">
      <c r="A980" s="639" t="s">
        <v>110</v>
      </c>
      <c r="B980" s="638" t="s">
        <v>4387</v>
      </c>
      <c r="C980" s="639" t="s">
        <v>64</v>
      </c>
      <c r="D980" s="640" t="s">
        <v>952</v>
      </c>
      <c r="E980" s="1105" t="s">
        <v>952</v>
      </c>
      <c r="F980" s="639" t="s">
        <v>1643</v>
      </c>
      <c r="G980" s="638"/>
      <c r="H980" s="1110">
        <v>15</v>
      </c>
      <c r="I980" s="705">
        <v>14409</v>
      </c>
      <c r="J980" s="643">
        <v>0</v>
      </c>
      <c r="K980" s="578">
        <f t="shared" si="55"/>
        <v>0</v>
      </c>
      <c r="L980" s="579">
        <f t="shared" si="56"/>
        <v>0</v>
      </c>
      <c r="M980" s="580">
        <f t="shared" si="57"/>
        <v>216135</v>
      </c>
      <c r="N980" s="638"/>
      <c r="O980" s="638" t="s">
        <v>4273</v>
      </c>
      <c r="P980" s="639" t="s">
        <v>284</v>
      </c>
      <c r="Q980" s="639" t="s">
        <v>336</v>
      </c>
      <c r="R980" s="639" t="s">
        <v>73</v>
      </c>
      <c r="S980" s="639" t="s">
        <v>152</v>
      </c>
    </row>
    <row r="981" spans="1:19" s="26" customFormat="1" ht="20.25" customHeight="1">
      <c r="A981" s="639" t="s">
        <v>110</v>
      </c>
      <c r="B981" s="638" t="s">
        <v>4387</v>
      </c>
      <c r="C981" s="639" t="s">
        <v>64</v>
      </c>
      <c r="D981" s="640" t="s">
        <v>952</v>
      </c>
      <c r="E981" s="1105" t="s">
        <v>952</v>
      </c>
      <c r="F981" s="639" t="s">
        <v>335</v>
      </c>
      <c r="G981" s="638"/>
      <c r="H981" s="1110">
        <v>62</v>
      </c>
      <c r="I981" s="705">
        <v>41679</v>
      </c>
      <c r="J981" s="643">
        <v>0</v>
      </c>
      <c r="K981" s="578">
        <f t="shared" si="55"/>
        <v>0</v>
      </c>
      <c r="L981" s="579">
        <f t="shared" si="56"/>
        <v>0</v>
      </c>
      <c r="M981" s="580">
        <f t="shared" si="57"/>
        <v>2584098</v>
      </c>
      <c r="N981" s="638"/>
      <c r="O981" s="638" t="s">
        <v>2787</v>
      </c>
      <c r="P981" s="639" t="s">
        <v>284</v>
      </c>
      <c r="Q981" s="639" t="s">
        <v>271</v>
      </c>
      <c r="R981" s="639" t="s">
        <v>73</v>
      </c>
      <c r="S981" s="639" t="s">
        <v>152</v>
      </c>
    </row>
    <row r="982" spans="1:19" s="26" customFormat="1" ht="20.25" customHeight="1">
      <c r="A982" s="639" t="s">
        <v>110</v>
      </c>
      <c r="B982" s="638" t="s">
        <v>4387</v>
      </c>
      <c r="C982" s="639" t="s">
        <v>64</v>
      </c>
      <c r="D982" s="640" t="s">
        <v>952</v>
      </c>
      <c r="E982" s="1105" t="s">
        <v>952</v>
      </c>
      <c r="F982" s="639" t="s">
        <v>880</v>
      </c>
      <c r="G982" s="638"/>
      <c r="H982" s="1110">
        <v>62</v>
      </c>
      <c r="I982" s="705">
        <v>3918</v>
      </c>
      <c r="J982" s="643">
        <v>0</v>
      </c>
      <c r="K982" s="578">
        <f t="shared" si="55"/>
        <v>0</v>
      </c>
      <c r="L982" s="579">
        <f t="shared" si="56"/>
        <v>0</v>
      </c>
      <c r="M982" s="580">
        <f t="shared" si="57"/>
        <v>242916</v>
      </c>
      <c r="N982" s="638"/>
      <c r="O982" s="638" t="s">
        <v>2787</v>
      </c>
      <c r="P982" s="639" t="s">
        <v>284</v>
      </c>
      <c r="Q982" s="639" t="s">
        <v>336</v>
      </c>
      <c r="R982" s="639" t="s">
        <v>73</v>
      </c>
      <c r="S982" s="639" t="s">
        <v>152</v>
      </c>
    </row>
    <row r="983" spans="1:19" s="26" customFormat="1" ht="20.25" customHeight="1">
      <c r="A983" s="639" t="s">
        <v>110</v>
      </c>
      <c r="B983" s="638" t="s">
        <v>4387</v>
      </c>
      <c r="C983" s="639" t="s">
        <v>64</v>
      </c>
      <c r="D983" s="640" t="s">
        <v>952</v>
      </c>
      <c r="E983" s="1105" t="s">
        <v>952</v>
      </c>
      <c r="F983" s="639" t="s">
        <v>880</v>
      </c>
      <c r="G983" s="638"/>
      <c r="H983" s="1110">
        <v>62</v>
      </c>
      <c r="I983" s="705">
        <v>3918</v>
      </c>
      <c r="J983" s="643">
        <v>0</v>
      </c>
      <c r="K983" s="578">
        <f t="shared" si="55"/>
        <v>0</v>
      </c>
      <c r="L983" s="579">
        <f t="shared" si="56"/>
        <v>0</v>
      </c>
      <c r="M983" s="580">
        <f t="shared" si="57"/>
        <v>242916</v>
      </c>
      <c r="N983" s="638"/>
      <c r="O983" s="638" t="s">
        <v>2787</v>
      </c>
      <c r="P983" s="639" t="s">
        <v>284</v>
      </c>
      <c r="Q983" s="639" t="s">
        <v>336</v>
      </c>
      <c r="R983" s="639" t="s">
        <v>73</v>
      </c>
      <c r="S983" s="639" t="s">
        <v>152</v>
      </c>
    </row>
    <row r="984" spans="1:19" s="26" customFormat="1" ht="20.25" customHeight="1">
      <c r="A984" s="639" t="s">
        <v>110</v>
      </c>
      <c r="B984" s="638" t="s">
        <v>4387</v>
      </c>
      <c r="C984" s="639" t="s">
        <v>64</v>
      </c>
      <c r="D984" s="640" t="s">
        <v>952</v>
      </c>
      <c r="E984" s="1105" t="s">
        <v>952</v>
      </c>
      <c r="F984" s="639" t="s">
        <v>1575</v>
      </c>
      <c r="G984" s="638"/>
      <c r="H984" s="1110">
        <v>62</v>
      </c>
      <c r="I984" s="705">
        <v>7835</v>
      </c>
      <c r="J984" s="643">
        <v>0</v>
      </c>
      <c r="K984" s="578">
        <f t="shared" si="55"/>
        <v>0</v>
      </c>
      <c r="L984" s="579">
        <f t="shared" si="56"/>
        <v>0</v>
      </c>
      <c r="M984" s="580">
        <f t="shared" si="57"/>
        <v>485770</v>
      </c>
      <c r="N984" s="638"/>
      <c r="O984" s="638" t="s">
        <v>2787</v>
      </c>
      <c r="P984" s="639" t="s">
        <v>284</v>
      </c>
      <c r="Q984" s="639" t="s">
        <v>336</v>
      </c>
      <c r="R984" s="639" t="s">
        <v>73</v>
      </c>
      <c r="S984" s="639" t="s">
        <v>152</v>
      </c>
    </row>
    <row r="985" spans="1:19" s="26" customFormat="1" ht="20.25" customHeight="1">
      <c r="A985" s="639" t="s">
        <v>110</v>
      </c>
      <c r="B985" s="638" t="s">
        <v>4387</v>
      </c>
      <c r="C985" s="639" t="s">
        <v>64</v>
      </c>
      <c r="D985" s="640" t="s">
        <v>952</v>
      </c>
      <c r="E985" s="1105" t="s">
        <v>952</v>
      </c>
      <c r="F985" s="639" t="s">
        <v>882</v>
      </c>
      <c r="G985" s="638"/>
      <c r="H985" s="1110">
        <v>62</v>
      </c>
      <c r="I985" s="705">
        <v>9250</v>
      </c>
      <c r="J985" s="643">
        <v>0</v>
      </c>
      <c r="K985" s="578">
        <f t="shared" si="55"/>
        <v>0</v>
      </c>
      <c r="L985" s="579">
        <f t="shared" si="56"/>
        <v>0</v>
      </c>
      <c r="M985" s="580">
        <f t="shared" si="57"/>
        <v>573500</v>
      </c>
      <c r="N985" s="638"/>
      <c r="O985" s="638" t="s">
        <v>2787</v>
      </c>
      <c r="P985" s="639" t="s">
        <v>284</v>
      </c>
      <c r="Q985" s="639" t="s">
        <v>336</v>
      </c>
      <c r="R985" s="639" t="s">
        <v>73</v>
      </c>
      <c r="S985" s="639" t="s">
        <v>152</v>
      </c>
    </row>
    <row r="986" spans="1:19" s="26" customFormat="1" ht="20.25" customHeight="1">
      <c r="A986" s="639" t="s">
        <v>110</v>
      </c>
      <c r="B986" s="638" t="s">
        <v>4387</v>
      </c>
      <c r="C986" s="639" t="s">
        <v>64</v>
      </c>
      <c r="D986" s="640" t="s">
        <v>4344</v>
      </c>
      <c r="E986" s="1105" t="s">
        <v>952</v>
      </c>
      <c r="F986" s="639" t="s">
        <v>758</v>
      </c>
      <c r="G986" s="638"/>
      <c r="H986" s="1110">
        <v>62</v>
      </c>
      <c r="I986" s="705">
        <v>17550</v>
      </c>
      <c r="J986" s="643">
        <v>0</v>
      </c>
      <c r="K986" s="578">
        <f t="shared" si="55"/>
        <v>0</v>
      </c>
      <c r="L986" s="579">
        <f t="shared" si="56"/>
        <v>0</v>
      </c>
      <c r="M986" s="580">
        <f t="shared" si="57"/>
        <v>1088100</v>
      </c>
      <c r="N986" s="638"/>
      <c r="O986" s="638"/>
      <c r="P986" s="639" t="s">
        <v>284</v>
      </c>
      <c r="Q986" s="639" t="s">
        <v>336</v>
      </c>
      <c r="R986" s="639" t="s">
        <v>73</v>
      </c>
      <c r="S986" s="639" t="s">
        <v>152</v>
      </c>
    </row>
    <row r="987" spans="1:19" s="33" customFormat="1" ht="20.25" customHeight="1">
      <c r="A987" s="639" t="s">
        <v>781</v>
      </c>
      <c r="B987" s="638" t="s">
        <v>4346</v>
      </c>
      <c r="C987" s="639" t="s">
        <v>912</v>
      </c>
      <c r="D987" s="640" t="s">
        <v>4344</v>
      </c>
      <c r="E987" s="1105" t="s">
        <v>991</v>
      </c>
      <c r="F987" s="639" t="s">
        <v>3529</v>
      </c>
      <c r="G987" s="638"/>
      <c r="H987" s="642">
        <v>128</v>
      </c>
      <c r="I987" s="705">
        <v>157944</v>
      </c>
      <c r="J987" s="643">
        <v>27</v>
      </c>
      <c r="K987" s="578">
        <f t="shared" ref="K987:K988" si="58">IFERROR(J987*H987,"0")</f>
        <v>3456</v>
      </c>
      <c r="L987" s="579">
        <f t="shared" ref="L987:L988" si="59">IFERROR(K987/1000,"0")</f>
        <v>3.456</v>
      </c>
      <c r="M987" s="580">
        <f t="shared" ref="M987:M988" si="60">I987*H987</f>
        <v>20216832</v>
      </c>
      <c r="N987" s="638"/>
      <c r="O987" s="638"/>
      <c r="P987" s="639" t="s">
        <v>372</v>
      </c>
      <c r="Q987" s="639" t="s">
        <v>343</v>
      </c>
      <c r="R987" s="639" t="s">
        <v>60</v>
      </c>
      <c r="S987" s="639" t="s">
        <v>152</v>
      </c>
    </row>
    <row r="988" spans="1:19" s="26" customFormat="1" ht="20.25" customHeight="1">
      <c r="A988" s="639" t="s">
        <v>781</v>
      </c>
      <c r="B988" s="638" t="s">
        <v>4346</v>
      </c>
      <c r="C988" s="639" t="s">
        <v>912</v>
      </c>
      <c r="D988" s="640" t="s">
        <v>4344</v>
      </c>
      <c r="E988" s="1105" t="s">
        <v>952</v>
      </c>
      <c r="F988" s="639" t="s">
        <v>609</v>
      </c>
      <c r="G988" s="638"/>
      <c r="H988" s="1110">
        <v>40</v>
      </c>
      <c r="I988" s="705">
        <v>130011</v>
      </c>
      <c r="J988" s="643">
        <v>20</v>
      </c>
      <c r="K988" s="578">
        <f t="shared" si="58"/>
        <v>800</v>
      </c>
      <c r="L988" s="579">
        <f t="shared" si="59"/>
        <v>0.8</v>
      </c>
      <c r="M988" s="580">
        <f t="shared" si="60"/>
        <v>5200440</v>
      </c>
      <c r="N988" s="638"/>
      <c r="O988" s="638"/>
      <c r="P988" s="639" t="s">
        <v>372</v>
      </c>
      <c r="Q988" s="639" t="s">
        <v>370</v>
      </c>
      <c r="R988" s="639" t="s">
        <v>60</v>
      </c>
      <c r="S988" s="639" t="s">
        <v>152</v>
      </c>
    </row>
    <row r="989" spans="1:19" s="26" customFormat="1" ht="20.25" customHeight="1">
      <c r="A989" s="639" t="s">
        <v>806</v>
      </c>
      <c r="B989" s="638" t="s">
        <v>4390</v>
      </c>
      <c r="C989" s="639" t="s">
        <v>371</v>
      </c>
      <c r="D989" s="640" t="s">
        <v>4344</v>
      </c>
      <c r="E989" s="1105" t="s">
        <v>952</v>
      </c>
      <c r="F989" s="639" t="s">
        <v>651</v>
      </c>
      <c r="G989" s="638"/>
      <c r="H989" s="1110">
        <v>500</v>
      </c>
      <c r="I989" s="705">
        <v>76279</v>
      </c>
      <c r="J989" s="643">
        <v>20</v>
      </c>
      <c r="K989" s="578">
        <f t="shared" ref="K989:K1014" si="61">IFERROR(J989*H989,"0")</f>
        <v>10000</v>
      </c>
      <c r="L989" s="579">
        <f t="shared" ref="L989:L1014" si="62">IFERROR(K989/1000,"0")</f>
        <v>10</v>
      </c>
      <c r="M989" s="580">
        <f t="shared" ref="M989:M1014" si="63">I989*H989</f>
        <v>38139500</v>
      </c>
      <c r="N989" s="638"/>
      <c r="O989" s="638"/>
      <c r="P989" s="639" t="s">
        <v>1273</v>
      </c>
      <c r="Q989" s="639" t="s">
        <v>341</v>
      </c>
      <c r="R989" s="639" t="s">
        <v>60</v>
      </c>
      <c r="S989" s="639" t="s">
        <v>237</v>
      </c>
    </row>
    <row r="990" spans="1:19" s="26" customFormat="1" ht="20.25" customHeight="1">
      <c r="A990" s="639" t="s">
        <v>2306</v>
      </c>
      <c r="B990" s="638" t="s">
        <v>4391</v>
      </c>
      <c r="C990" s="639" t="s">
        <v>2083</v>
      </c>
      <c r="D990" s="640" t="s">
        <v>4344</v>
      </c>
      <c r="E990" s="1105" t="s">
        <v>991</v>
      </c>
      <c r="F990" s="639" t="s">
        <v>2200</v>
      </c>
      <c r="G990" s="638"/>
      <c r="H990" s="1110">
        <v>4</v>
      </c>
      <c r="I990" s="705">
        <v>101503</v>
      </c>
      <c r="J990" s="643">
        <v>0</v>
      </c>
      <c r="K990" s="578">
        <f t="shared" si="61"/>
        <v>0</v>
      </c>
      <c r="L990" s="579">
        <f t="shared" si="62"/>
        <v>0</v>
      </c>
      <c r="M990" s="580">
        <f t="shared" si="63"/>
        <v>406012</v>
      </c>
      <c r="N990" s="638"/>
      <c r="O990" s="638"/>
      <c r="P990" s="639" t="s">
        <v>1361</v>
      </c>
      <c r="Q990" s="639" t="s">
        <v>271</v>
      </c>
      <c r="R990" s="639" t="s">
        <v>73</v>
      </c>
      <c r="S990" s="639" t="s">
        <v>213</v>
      </c>
    </row>
    <row r="991" spans="1:19" s="26" customFormat="1" ht="20.25" customHeight="1">
      <c r="A991" s="639" t="s">
        <v>2306</v>
      </c>
      <c r="B991" s="638" t="s">
        <v>4391</v>
      </c>
      <c r="C991" s="639" t="s">
        <v>2083</v>
      </c>
      <c r="D991" s="640" t="s">
        <v>4344</v>
      </c>
      <c r="E991" s="1105" t="s">
        <v>991</v>
      </c>
      <c r="F991" s="639" t="s">
        <v>2311</v>
      </c>
      <c r="G991" s="638"/>
      <c r="H991" s="1110">
        <v>4</v>
      </c>
      <c r="I991" s="705">
        <v>55000</v>
      </c>
      <c r="J991" s="643">
        <v>17</v>
      </c>
      <c r="K991" s="578">
        <f t="shared" si="61"/>
        <v>68</v>
      </c>
      <c r="L991" s="579">
        <f t="shared" si="62"/>
        <v>6.8000000000000005E-2</v>
      </c>
      <c r="M991" s="580">
        <f t="shared" si="63"/>
        <v>220000</v>
      </c>
      <c r="N991" s="638"/>
      <c r="O991" s="638"/>
      <c r="P991" s="639" t="s">
        <v>1361</v>
      </c>
      <c r="Q991" s="639" t="s">
        <v>357</v>
      </c>
      <c r="R991" s="639" t="s">
        <v>68</v>
      </c>
      <c r="S991" s="639" t="s">
        <v>213</v>
      </c>
    </row>
    <row r="992" spans="1:19" s="26" customFormat="1" ht="20.25" customHeight="1">
      <c r="A992" s="639" t="s">
        <v>2306</v>
      </c>
      <c r="B992" s="638" t="s">
        <v>4391</v>
      </c>
      <c r="C992" s="639" t="s">
        <v>2083</v>
      </c>
      <c r="D992" s="640" t="s">
        <v>4344</v>
      </c>
      <c r="E992" s="1105" t="s">
        <v>952</v>
      </c>
      <c r="F992" s="639" t="s">
        <v>2084</v>
      </c>
      <c r="G992" s="638"/>
      <c r="H992" s="1110">
        <v>5</v>
      </c>
      <c r="I992" s="705">
        <v>127560</v>
      </c>
      <c r="J992" s="643">
        <v>20.8</v>
      </c>
      <c r="K992" s="578">
        <f t="shared" si="61"/>
        <v>104</v>
      </c>
      <c r="L992" s="579">
        <f t="shared" si="62"/>
        <v>0.104</v>
      </c>
      <c r="M992" s="580">
        <f t="shared" si="63"/>
        <v>637800</v>
      </c>
      <c r="N992" s="638"/>
      <c r="O992" s="638"/>
      <c r="P992" s="639" t="s">
        <v>1361</v>
      </c>
      <c r="Q992" s="639" t="s">
        <v>364</v>
      </c>
      <c r="R992" s="639" t="s">
        <v>60</v>
      </c>
      <c r="S992" s="639" t="s">
        <v>213</v>
      </c>
    </row>
    <row r="993" spans="1:19" s="26" customFormat="1" ht="20.25" customHeight="1">
      <c r="A993" s="639" t="s">
        <v>744</v>
      </c>
      <c r="B993" s="638" t="s">
        <v>4392</v>
      </c>
      <c r="C993" s="639" t="s">
        <v>1394</v>
      </c>
      <c r="D993" s="640" t="s">
        <v>4344</v>
      </c>
      <c r="E993" s="1105" t="s">
        <v>1300</v>
      </c>
      <c r="F993" s="639" t="s">
        <v>719</v>
      </c>
      <c r="G993" s="638"/>
      <c r="H993" s="1110">
        <v>6</v>
      </c>
      <c r="I993" s="705">
        <v>101383</v>
      </c>
      <c r="J993" s="643">
        <v>31.9</v>
      </c>
      <c r="K993" s="578">
        <f t="shared" si="61"/>
        <v>191.39999999999998</v>
      </c>
      <c r="L993" s="579">
        <f t="shared" si="62"/>
        <v>0.19139999999999999</v>
      </c>
      <c r="M993" s="580">
        <f t="shared" si="63"/>
        <v>608298</v>
      </c>
      <c r="N993" s="638"/>
      <c r="O993" s="638"/>
      <c r="P993" s="639" t="s">
        <v>372</v>
      </c>
      <c r="Q993" s="639" t="s">
        <v>370</v>
      </c>
      <c r="R993" s="639" t="s">
        <v>60</v>
      </c>
      <c r="S993" s="639" t="s">
        <v>109</v>
      </c>
    </row>
    <row r="994" spans="1:19" s="26" customFormat="1" ht="20.25" customHeight="1">
      <c r="A994" s="639" t="s">
        <v>744</v>
      </c>
      <c r="B994" s="638" t="s">
        <v>4393</v>
      </c>
      <c r="C994" s="639" t="s">
        <v>1394</v>
      </c>
      <c r="D994" s="640" t="s">
        <v>4344</v>
      </c>
      <c r="E994" s="1105" t="s">
        <v>1300</v>
      </c>
      <c r="F994" s="639" t="s">
        <v>3529</v>
      </c>
      <c r="G994" s="638"/>
      <c r="H994" s="1110">
        <v>6</v>
      </c>
      <c r="I994" s="705">
        <v>157342</v>
      </c>
      <c r="J994" s="643">
        <v>27</v>
      </c>
      <c r="K994" s="578">
        <f t="shared" si="61"/>
        <v>162</v>
      </c>
      <c r="L994" s="579">
        <f t="shared" si="62"/>
        <v>0.16200000000000001</v>
      </c>
      <c r="M994" s="580">
        <f t="shared" si="63"/>
        <v>944052</v>
      </c>
      <c r="N994" s="638"/>
      <c r="O994" s="638"/>
      <c r="P994" s="639" t="s">
        <v>372</v>
      </c>
      <c r="Q994" s="639" t="s">
        <v>343</v>
      </c>
      <c r="R994" s="639" t="s">
        <v>60</v>
      </c>
      <c r="S994" s="639" t="s">
        <v>109</v>
      </c>
    </row>
    <row r="995" spans="1:19" s="26" customFormat="1" ht="20.25" customHeight="1">
      <c r="A995" s="639" t="s">
        <v>744</v>
      </c>
      <c r="B995" s="638" t="s">
        <v>4393</v>
      </c>
      <c r="C995" s="639" t="s">
        <v>1394</v>
      </c>
      <c r="D995" s="640" t="s">
        <v>4344</v>
      </c>
      <c r="E995" s="1105" t="s">
        <v>1300</v>
      </c>
      <c r="F995" s="639" t="s">
        <v>592</v>
      </c>
      <c r="G995" s="638"/>
      <c r="H995" s="1110">
        <v>10</v>
      </c>
      <c r="I995" s="705">
        <v>70801</v>
      </c>
      <c r="J995" s="643">
        <v>14.7</v>
      </c>
      <c r="K995" s="578">
        <f t="shared" si="61"/>
        <v>147</v>
      </c>
      <c r="L995" s="579">
        <f t="shared" si="62"/>
        <v>0.14699999999999999</v>
      </c>
      <c r="M995" s="580">
        <f t="shared" si="63"/>
        <v>708010</v>
      </c>
      <c r="N995" s="638"/>
      <c r="O995" s="638"/>
      <c r="P995" s="639" t="s">
        <v>372</v>
      </c>
      <c r="Q995" s="639" t="s">
        <v>357</v>
      </c>
      <c r="R995" s="639" t="s">
        <v>60</v>
      </c>
      <c r="S995" s="639" t="s">
        <v>109</v>
      </c>
    </row>
    <row r="996" spans="1:19" s="26" customFormat="1" ht="20.25" customHeight="1">
      <c r="A996" s="639" t="s">
        <v>351</v>
      </c>
      <c r="B996" s="638" t="s">
        <v>4394</v>
      </c>
      <c r="C996" s="639" t="s">
        <v>352</v>
      </c>
      <c r="D996" s="640" t="s">
        <v>4344</v>
      </c>
      <c r="E996" s="1105" t="s">
        <v>952</v>
      </c>
      <c r="F996" s="639" t="s">
        <v>672</v>
      </c>
      <c r="G996" s="638"/>
      <c r="H996" s="1110">
        <v>217</v>
      </c>
      <c r="I996" s="705">
        <v>55233</v>
      </c>
      <c r="J996" s="643">
        <v>14</v>
      </c>
      <c r="K996" s="578">
        <f t="shared" si="61"/>
        <v>3038</v>
      </c>
      <c r="L996" s="579">
        <f t="shared" si="62"/>
        <v>3.0379999999999998</v>
      </c>
      <c r="M996" s="580">
        <f t="shared" si="63"/>
        <v>11985561</v>
      </c>
      <c r="N996" s="638"/>
      <c r="O996" s="638"/>
      <c r="P996" s="639" t="s">
        <v>761</v>
      </c>
      <c r="Q996" s="639" t="s">
        <v>270</v>
      </c>
      <c r="R996" s="639" t="s">
        <v>60</v>
      </c>
      <c r="S996" s="639" t="s">
        <v>152</v>
      </c>
    </row>
    <row r="997" spans="1:19" s="26" customFormat="1" ht="20.25" customHeight="1">
      <c r="A997" s="639" t="s">
        <v>351</v>
      </c>
      <c r="B997" s="638" t="s">
        <v>4394</v>
      </c>
      <c r="C997" s="639" t="s">
        <v>352</v>
      </c>
      <c r="D997" s="640" t="s">
        <v>4344</v>
      </c>
      <c r="E997" s="1105" t="s">
        <v>952</v>
      </c>
      <c r="F997" s="639" t="s">
        <v>538</v>
      </c>
      <c r="G997" s="638"/>
      <c r="H997" s="1110">
        <v>217</v>
      </c>
      <c r="I997" s="705">
        <v>49945</v>
      </c>
      <c r="J997" s="643">
        <v>15.5</v>
      </c>
      <c r="K997" s="578">
        <f t="shared" si="61"/>
        <v>3363.5</v>
      </c>
      <c r="L997" s="579">
        <f t="shared" si="62"/>
        <v>3.3635000000000002</v>
      </c>
      <c r="M997" s="580">
        <f t="shared" si="63"/>
        <v>10838065</v>
      </c>
      <c r="N997" s="638"/>
      <c r="O997" s="638"/>
      <c r="P997" s="639" t="s">
        <v>761</v>
      </c>
      <c r="Q997" s="639" t="s">
        <v>270</v>
      </c>
      <c r="R997" s="639" t="s">
        <v>60</v>
      </c>
      <c r="S997" s="639" t="s">
        <v>152</v>
      </c>
    </row>
    <row r="998" spans="1:19" s="26" customFormat="1" ht="20.25" customHeight="1">
      <c r="A998" s="639" t="s">
        <v>351</v>
      </c>
      <c r="B998" s="638" t="s">
        <v>4394</v>
      </c>
      <c r="C998" s="639" t="s">
        <v>352</v>
      </c>
      <c r="D998" s="640" t="s">
        <v>4344</v>
      </c>
      <c r="E998" s="1105" t="s">
        <v>952</v>
      </c>
      <c r="F998" s="639" t="s">
        <v>541</v>
      </c>
      <c r="G998" s="638"/>
      <c r="H998" s="1110">
        <v>203</v>
      </c>
      <c r="I998" s="705">
        <v>96156</v>
      </c>
      <c r="J998" s="643">
        <v>18.7</v>
      </c>
      <c r="K998" s="578">
        <f t="shared" si="61"/>
        <v>3796.1</v>
      </c>
      <c r="L998" s="579">
        <f t="shared" si="62"/>
        <v>3.7961</v>
      </c>
      <c r="M998" s="580">
        <f t="shared" si="63"/>
        <v>19519668</v>
      </c>
      <c r="N998" s="638"/>
      <c r="O998" s="638"/>
      <c r="P998" s="639" t="s">
        <v>761</v>
      </c>
      <c r="Q998" s="639" t="s">
        <v>341</v>
      </c>
      <c r="R998" s="639" t="s">
        <v>60</v>
      </c>
      <c r="S998" s="639" t="s">
        <v>152</v>
      </c>
    </row>
    <row r="999" spans="1:19" s="26" customFormat="1" ht="20.25" customHeight="1">
      <c r="A999" s="639" t="s">
        <v>398</v>
      </c>
      <c r="B999" s="638" t="s">
        <v>4178</v>
      </c>
      <c r="C999" s="639" t="s">
        <v>64</v>
      </c>
      <c r="D999" s="640" t="s">
        <v>4344</v>
      </c>
      <c r="E999" s="1105" t="s">
        <v>952</v>
      </c>
      <c r="F999" s="639" t="s">
        <v>911</v>
      </c>
      <c r="G999" s="638"/>
      <c r="H999" s="1110">
        <v>1036</v>
      </c>
      <c r="I999" s="705">
        <v>135000</v>
      </c>
      <c r="J999" s="643">
        <v>44</v>
      </c>
      <c r="K999" s="578">
        <f t="shared" si="61"/>
        <v>45584</v>
      </c>
      <c r="L999" s="579">
        <f t="shared" si="62"/>
        <v>45.584000000000003</v>
      </c>
      <c r="M999" s="580">
        <f t="shared" si="63"/>
        <v>139860000</v>
      </c>
      <c r="N999" s="638"/>
      <c r="O999" s="638"/>
      <c r="P999" s="639" t="s">
        <v>284</v>
      </c>
      <c r="Q999" s="639" t="s">
        <v>403</v>
      </c>
      <c r="R999" s="639" t="s">
        <v>68</v>
      </c>
      <c r="S999" s="639" t="s">
        <v>40</v>
      </c>
    </row>
    <row r="1000" spans="1:19" s="26" customFormat="1" ht="20.25" customHeight="1">
      <c r="A1000" s="639" t="s">
        <v>398</v>
      </c>
      <c r="B1000" s="638" t="s">
        <v>4178</v>
      </c>
      <c r="C1000" s="639" t="s">
        <v>64</v>
      </c>
      <c r="D1000" s="640" t="s">
        <v>4344</v>
      </c>
      <c r="E1000" s="1105" t="s">
        <v>952</v>
      </c>
      <c r="F1000" s="639" t="s">
        <v>657</v>
      </c>
      <c r="G1000" s="638"/>
      <c r="H1000" s="1110">
        <v>200</v>
      </c>
      <c r="I1000" s="705">
        <v>75744</v>
      </c>
      <c r="J1000" s="643">
        <v>27</v>
      </c>
      <c r="K1000" s="578">
        <f t="shared" si="61"/>
        <v>5400</v>
      </c>
      <c r="L1000" s="579">
        <f t="shared" si="62"/>
        <v>5.4</v>
      </c>
      <c r="M1000" s="580">
        <f t="shared" si="63"/>
        <v>15148800</v>
      </c>
      <c r="N1000" s="638"/>
      <c r="O1000" s="638"/>
      <c r="P1000" s="639" t="s">
        <v>284</v>
      </c>
      <c r="Q1000" s="639" t="s">
        <v>341</v>
      </c>
      <c r="R1000" s="639" t="s">
        <v>68</v>
      </c>
      <c r="S1000" s="639" t="s">
        <v>40</v>
      </c>
    </row>
    <row r="1001" spans="1:19" s="26" customFormat="1" ht="20.25" customHeight="1">
      <c r="A1001" s="639" t="s">
        <v>398</v>
      </c>
      <c r="B1001" s="638" t="s">
        <v>4179</v>
      </c>
      <c r="C1001" s="639" t="s">
        <v>64</v>
      </c>
      <c r="D1001" s="640" t="s">
        <v>4344</v>
      </c>
      <c r="E1001" s="1105" t="s">
        <v>991</v>
      </c>
      <c r="F1001" s="639" t="s">
        <v>656</v>
      </c>
      <c r="G1001" s="638"/>
      <c r="H1001" s="1110">
        <v>231</v>
      </c>
      <c r="I1001" s="705">
        <v>85500</v>
      </c>
      <c r="J1001" s="643">
        <v>19</v>
      </c>
      <c r="K1001" s="578">
        <f t="shared" si="61"/>
        <v>4389</v>
      </c>
      <c r="L1001" s="579">
        <f t="shared" si="62"/>
        <v>4.3890000000000002</v>
      </c>
      <c r="M1001" s="580">
        <f t="shared" si="63"/>
        <v>19750500</v>
      </c>
      <c r="N1001" s="638"/>
      <c r="O1001" s="638"/>
      <c r="P1001" s="639" t="s">
        <v>284</v>
      </c>
      <c r="Q1001" s="639" t="s">
        <v>537</v>
      </c>
      <c r="R1001" s="639" t="s">
        <v>60</v>
      </c>
      <c r="S1001" s="639" t="s">
        <v>40</v>
      </c>
    </row>
    <row r="1002" spans="1:19" s="26" customFormat="1" ht="20.25" customHeight="1">
      <c r="A1002" s="639" t="s">
        <v>398</v>
      </c>
      <c r="B1002" s="638" t="s">
        <v>4179</v>
      </c>
      <c r="C1002" s="639" t="s">
        <v>64</v>
      </c>
      <c r="D1002" s="640" t="s">
        <v>4344</v>
      </c>
      <c r="E1002" s="1105" t="s">
        <v>991</v>
      </c>
      <c r="F1002" s="639" t="s">
        <v>71</v>
      </c>
      <c r="G1002" s="638"/>
      <c r="H1002" s="1110">
        <v>402</v>
      </c>
      <c r="I1002" s="705">
        <v>34454</v>
      </c>
      <c r="J1002" s="643">
        <v>0</v>
      </c>
      <c r="K1002" s="578">
        <f t="shared" si="61"/>
        <v>0</v>
      </c>
      <c r="L1002" s="579">
        <f t="shared" si="62"/>
        <v>0</v>
      </c>
      <c r="M1002" s="580">
        <f t="shared" si="63"/>
        <v>13850508</v>
      </c>
      <c r="N1002" s="638"/>
      <c r="O1002" s="638"/>
      <c r="P1002" s="639" t="s">
        <v>284</v>
      </c>
      <c r="Q1002" s="639" t="s">
        <v>271</v>
      </c>
      <c r="R1002" s="639" t="s">
        <v>73</v>
      </c>
      <c r="S1002" s="639" t="s">
        <v>40</v>
      </c>
    </row>
    <row r="1003" spans="1:19" s="26" customFormat="1" ht="20.25" customHeight="1">
      <c r="A1003" s="639" t="s">
        <v>808</v>
      </c>
      <c r="B1003" s="638" t="s">
        <v>4395</v>
      </c>
      <c r="C1003" s="639" t="s">
        <v>2379</v>
      </c>
      <c r="D1003" s="640" t="s">
        <v>4344</v>
      </c>
      <c r="E1003" s="1105" t="s">
        <v>1146</v>
      </c>
      <c r="F1003" s="639" t="s">
        <v>1014</v>
      </c>
      <c r="G1003" s="638"/>
      <c r="H1003" s="1110">
        <v>56</v>
      </c>
      <c r="I1003" s="705">
        <v>138072</v>
      </c>
      <c r="J1003" s="643">
        <v>43</v>
      </c>
      <c r="K1003" s="578">
        <f t="shared" si="61"/>
        <v>2408</v>
      </c>
      <c r="L1003" s="579">
        <f t="shared" si="62"/>
        <v>2.4079999999999999</v>
      </c>
      <c r="M1003" s="580">
        <f t="shared" si="63"/>
        <v>7732032</v>
      </c>
      <c r="N1003" s="638"/>
      <c r="O1003" s="638"/>
      <c r="P1003" s="639" t="s">
        <v>1407</v>
      </c>
      <c r="Q1003" s="639" t="s">
        <v>370</v>
      </c>
      <c r="R1003" s="639" t="s">
        <v>68</v>
      </c>
      <c r="S1003" s="639" t="s">
        <v>152</v>
      </c>
    </row>
    <row r="1004" spans="1:19" s="26" customFormat="1" ht="20.25" customHeight="1">
      <c r="A1004" s="639" t="s">
        <v>808</v>
      </c>
      <c r="B1004" s="638" t="s">
        <v>4395</v>
      </c>
      <c r="C1004" s="639" t="s">
        <v>2379</v>
      </c>
      <c r="D1004" s="640" t="s">
        <v>4344</v>
      </c>
      <c r="E1004" s="1105" t="s">
        <v>1146</v>
      </c>
      <c r="F1004" s="639" t="s">
        <v>657</v>
      </c>
      <c r="G1004" s="638"/>
      <c r="H1004" s="1110">
        <v>56</v>
      </c>
      <c r="I1004" s="705">
        <v>90000</v>
      </c>
      <c r="J1004" s="643">
        <v>27</v>
      </c>
      <c r="K1004" s="578">
        <f t="shared" si="61"/>
        <v>1512</v>
      </c>
      <c r="L1004" s="579">
        <f t="shared" si="62"/>
        <v>1.512</v>
      </c>
      <c r="M1004" s="580">
        <f t="shared" si="63"/>
        <v>5040000</v>
      </c>
      <c r="N1004" s="638"/>
      <c r="O1004" s="638"/>
      <c r="P1004" s="639" t="s">
        <v>1407</v>
      </c>
      <c r="Q1004" s="639" t="s">
        <v>341</v>
      </c>
      <c r="R1004" s="639" t="s">
        <v>68</v>
      </c>
      <c r="S1004" s="639" t="s">
        <v>152</v>
      </c>
    </row>
    <row r="1005" spans="1:19" s="26" customFormat="1" ht="20.25" customHeight="1">
      <c r="A1005" s="639" t="s">
        <v>808</v>
      </c>
      <c r="B1005" s="638" t="s">
        <v>4395</v>
      </c>
      <c r="C1005" s="639" t="s">
        <v>2379</v>
      </c>
      <c r="D1005" s="640" t="s">
        <v>4344</v>
      </c>
      <c r="E1005" s="1105" t="s">
        <v>1146</v>
      </c>
      <c r="F1005" s="639" t="s">
        <v>350</v>
      </c>
      <c r="G1005" s="638"/>
      <c r="H1005" s="1110">
        <v>24</v>
      </c>
      <c r="I1005" s="705">
        <v>25200</v>
      </c>
      <c r="J1005" s="643">
        <v>0</v>
      </c>
      <c r="K1005" s="578">
        <f t="shared" si="61"/>
        <v>0</v>
      </c>
      <c r="L1005" s="579">
        <f t="shared" si="62"/>
        <v>0</v>
      </c>
      <c r="M1005" s="580">
        <f t="shared" si="63"/>
        <v>604800</v>
      </c>
      <c r="N1005" s="638"/>
      <c r="O1005" s="638"/>
      <c r="P1005" s="639" t="s">
        <v>1407</v>
      </c>
      <c r="Q1005" s="639" t="s">
        <v>336</v>
      </c>
      <c r="R1005" s="639" t="s">
        <v>73</v>
      </c>
      <c r="S1005" s="639" t="s">
        <v>152</v>
      </c>
    </row>
    <row r="1006" spans="1:19" s="26" customFormat="1" ht="20.25" customHeight="1">
      <c r="A1006" s="639" t="s">
        <v>808</v>
      </c>
      <c r="B1006" s="638" t="s">
        <v>4395</v>
      </c>
      <c r="C1006" s="639" t="s">
        <v>2379</v>
      </c>
      <c r="D1006" s="640" t="s">
        <v>4344</v>
      </c>
      <c r="E1006" s="1105" t="s">
        <v>1146</v>
      </c>
      <c r="F1006" s="639" t="s">
        <v>764</v>
      </c>
      <c r="G1006" s="638"/>
      <c r="H1006" s="1110">
        <v>56</v>
      </c>
      <c r="I1006" s="705">
        <v>12150</v>
      </c>
      <c r="J1006" s="643">
        <v>0</v>
      </c>
      <c r="K1006" s="578">
        <f t="shared" si="61"/>
        <v>0</v>
      </c>
      <c r="L1006" s="579">
        <f t="shared" si="62"/>
        <v>0</v>
      </c>
      <c r="M1006" s="580">
        <f t="shared" si="63"/>
        <v>680400</v>
      </c>
      <c r="N1006" s="638"/>
      <c r="O1006" s="638"/>
      <c r="P1006" s="639" t="s">
        <v>1407</v>
      </c>
      <c r="Q1006" s="639" t="s">
        <v>360</v>
      </c>
      <c r="R1006" s="639" t="s">
        <v>73</v>
      </c>
      <c r="S1006" s="639" t="s">
        <v>152</v>
      </c>
    </row>
    <row r="1007" spans="1:19" s="26" customFormat="1" ht="20.25" customHeight="1">
      <c r="A1007" s="639" t="s">
        <v>808</v>
      </c>
      <c r="B1007" s="638" t="s">
        <v>4395</v>
      </c>
      <c r="C1007" s="639" t="s">
        <v>2379</v>
      </c>
      <c r="D1007" s="640" t="s">
        <v>4344</v>
      </c>
      <c r="E1007" s="1105" t="s">
        <v>1146</v>
      </c>
      <c r="F1007" s="639" t="s">
        <v>2383</v>
      </c>
      <c r="G1007" s="638"/>
      <c r="H1007" s="1110">
        <v>56</v>
      </c>
      <c r="I1007" s="705">
        <v>29160</v>
      </c>
      <c r="J1007" s="643">
        <v>0</v>
      </c>
      <c r="K1007" s="578">
        <f t="shared" si="61"/>
        <v>0</v>
      </c>
      <c r="L1007" s="579">
        <f t="shared" si="62"/>
        <v>0</v>
      </c>
      <c r="M1007" s="580">
        <f t="shared" si="63"/>
        <v>1632960</v>
      </c>
      <c r="N1007" s="638"/>
      <c r="O1007" s="638"/>
      <c r="P1007" s="639" t="s">
        <v>1407</v>
      </c>
      <c r="Q1007" s="639" t="s">
        <v>358</v>
      </c>
      <c r="R1007" s="639" t="s">
        <v>73</v>
      </c>
      <c r="S1007" s="639" t="s">
        <v>152</v>
      </c>
    </row>
    <row r="1008" spans="1:19" s="26" customFormat="1" ht="20.25" customHeight="1">
      <c r="A1008" s="639" t="s">
        <v>808</v>
      </c>
      <c r="B1008" s="638" t="s">
        <v>4395</v>
      </c>
      <c r="C1008" s="639" t="s">
        <v>2379</v>
      </c>
      <c r="D1008" s="640" t="s">
        <v>4344</v>
      </c>
      <c r="E1008" s="1105" t="s">
        <v>1146</v>
      </c>
      <c r="F1008" s="639" t="s">
        <v>338</v>
      </c>
      <c r="G1008" s="638"/>
      <c r="H1008" s="1110">
        <v>24</v>
      </c>
      <c r="I1008" s="705">
        <v>4298</v>
      </c>
      <c r="J1008" s="643">
        <v>0</v>
      </c>
      <c r="K1008" s="578">
        <f t="shared" si="61"/>
        <v>0</v>
      </c>
      <c r="L1008" s="579">
        <f t="shared" si="62"/>
        <v>0</v>
      </c>
      <c r="M1008" s="580">
        <f t="shared" si="63"/>
        <v>103152</v>
      </c>
      <c r="N1008" s="638"/>
      <c r="O1008" s="638"/>
      <c r="P1008" s="639" t="s">
        <v>1407</v>
      </c>
      <c r="Q1008" s="639" t="s">
        <v>336</v>
      </c>
      <c r="R1008" s="639" t="s">
        <v>73</v>
      </c>
      <c r="S1008" s="639" t="s">
        <v>152</v>
      </c>
    </row>
    <row r="1009" spans="1:21" s="26" customFormat="1" ht="20.25" customHeight="1">
      <c r="A1009" s="639" t="s">
        <v>808</v>
      </c>
      <c r="B1009" s="638" t="s">
        <v>4395</v>
      </c>
      <c r="C1009" s="639" t="s">
        <v>2379</v>
      </c>
      <c r="D1009" s="640" t="s">
        <v>4344</v>
      </c>
      <c r="E1009" s="1105" t="s">
        <v>1146</v>
      </c>
      <c r="F1009" s="639" t="s">
        <v>2385</v>
      </c>
      <c r="G1009" s="638"/>
      <c r="H1009" s="1110">
        <v>24</v>
      </c>
      <c r="I1009" s="705">
        <v>102980</v>
      </c>
      <c r="J1009" s="643">
        <v>0</v>
      </c>
      <c r="K1009" s="578">
        <f t="shared" si="61"/>
        <v>0</v>
      </c>
      <c r="L1009" s="579">
        <f t="shared" si="62"/>
        <v>0</v>
      </c>
      <c r="M1009" s="580">
        <f t="shared" si="63"/>
        <v>2471520</v>
      </c>
      <c r="N1009" s="638"/>
      <c r="O1009" s="638"/>
      <c r="P1009" s="639" t="s">
        <v>1407</v>
      </c>
      <c r="Q1009" s="639" t="s">
        <v>358</v>
      </c>
      <c r="R1009" s="639" t="s">
        <v>73</v>
      </c>
      <c r="S1009" s="639" t="s">
        <v>152</v>
      </c>
    </row>
    <row r="1010" spans="1:21" s="26" customFormat="1" ht="20.25" customHeight="1">
      <c r="A1010" s="639" t="s">
        <v>808</v>
      </c>
      <c r="B1010" s="638" t="s">
        <v>4395</v>
      </c>
      <c r="C1010" s="639" t="s">
        <v>2379</v>
      </c>
      <c r="D1010" s="640" t="s">
        <v>4344</v>
      </c>
      <c r="E1010" s="1105" t="s">
        <v>1146</v>
      </c>
      <c r="F1010" s="639" t="s">
        <v>985</v>
      </c>
      <c r="G1010" s="638"/>
      <c r="H1010" s="1110">
        <v>24</v>
      </c>
      <c r="I1010" s="705">
        <v>7200</v>
      </c>
      <c r="J1010" s="643">
        <v>0</v>
      </c>
      <c r="K1010" s="578">
        <f t="shared" si="61"/>
        <v>0</v>
      </c>
      <c r="L1010" s="579">
        <f t="shared" si="62"/>
        <v>0</v>
      </c>
      <c r="M1010" s="580">
        <f t="shared" si="63"/>
        <v>172800</v>
      </c>
      <c r="N1010" s="638"/>
      <c r="O1010" s="638" t="s">
        <v>2568</v>
      </c>
      <c r="P1010" s="639" t="s">
        <v>1407</v>
      </c>
      <c r="Q1010" s="639" t="s">
        <v>336</v>
      </c>
      <c r="R1010" s="639" t="s">
        <v>73</v>
      </c>
      <c r="S1010" s="639" t="s">
        <v>152</v>
      </c>
    </row>
    <row r="1011" spans="1:21" s="26" customFormat="1" ht="20.25" customHeight="1">
      <c r="A1011" s="639" t="s">
        <v>808</v>
      </c>
      <c r="B1011" s="638" t="s">
        <v>4395</v>
      </c>
      <c r="C1011" s="639" t="s">
        <v>2379</v>
      </c>
      <c r="D1011" s="640" t="s">
        <v>4344</v>
      </c>
      <c r="E1011" s="1105" t="s">
        <v>1146</v>
      </c>
      <c r="F1011" s="639" t="s">
        <v>985</v>
      </c>
      <c r="G1011" s="638"/>
      <c r="H1011" s="1110">
        <v>24</v>
      </c>
      <c r="I1011" s="705">
        <v>7200</v>
      </c>
      <c r="J1011" s="643">
        <v>0</v>
      </c>
      <c r="K1011" s="578">
        <f t="shared" si="61"/>
        <v>0</v>
      </c>
      <c r="L1011" s="579">
        <f t="shared" si="62"/>
        <v>0</v>
      </c>
      <c r="M1011" s="580">
        <f t="shared" si="63"/>
        <v>172800</v>
      </c>
      <c r="N1011" s="638"/>
      <c r="O1011" s="638" t="s">
        <v>2568</v>
      </c>
      <c r="P1011" s="639" t="s">
        <v>1407</v>
      </c>
      <c r="Q1011" s="639" t="s">
        <v>336</v>
      </c>
      <c r="R1011" s="639" t="s">
        <v>73</v>
      </c>
      <c r="S1011" s="639" t="s">
        <v>152</v>
      </c>
    </row>
    <row r="1012" spans="1:21" s="26" customFormat="1" ht="20.25" customHeight="1">
      <c r="A1012" s="639" t="s">
        <v>41</v>
      </c>
      <c r="B1012" s="638" t="s">
        <v>4367</v>
      </c>
      <c r="C1012" s="639" t="s">
        <v>2812</v>
      </c>
      <c r="D1012" s="640" t="s">
        <v>4344</v>
      </c>
      <c r="E1012" s="1105" t="s">
        <v>952</v>
      </c>
      <c r="F1012" s="639" t="s">
        <v>385</v>
      </c>
      <c r="G1012" s="638"/>
      <c r="H1012" s="1110">
        <v>490</v>
      </c>
      <c r="I1012" s="705">
        <v>750</v>
      </c>
      <c r="J1012" s="643">
        <v>0</v>
      </c>
      <c r="K1012" s="578">
        <f t="shared" si="61"/>
        <v>0</v>
      </c>
      <c r="L1012" s="579">
        <f t="shared" si="62"/>
        <v>0</v>
      </c>
      <c r="M1012" s="580">
        <f t="shared" si="63"/>
        <v>367500</v>
      </c>
      <c r="N1012" s="638"/>
      <c r="O1012" s="638"/>
      <c r="P1012" s="639" t="s">
        <v>759</v>
      </c>
      <c r="Q1012" s="639" t="s">
        <v>2803</v>
      </c>
      <c r="R1012" s="639" t="s">
        <v>73</v>
      </c>
      <c r="S1012" s="639" t="s">
        <v>109</v>
      </c>
    </row>
    <row r="1013" spans="1:21" s="26" customFormat="1" ht="20.25" customHeight="1">
      <c r="A1013" s="639" t="s">
        <v>3374</v>
      </c>
      <c r="B1013" s="638" t="s">
        <v>4371</v>
      </c>
      <c r="C1013" s="639" t="s">
        <v>399</v>
      </c>
      <c r="D1013" s="640" t="s">
        <v>4344</v>
      </c>
      <c r="E1013" s="1105" t="s">
        <v>991</v>
      </c>
      <c r="F1013" s="639" t="s">
        <v>517</v>
      </c>
      <c r="G1013" s="638"/>
      <c r="H1013" s="1110">
        <v>840</v>
      </c>
      <c r="I1013" s="705">
        <v>55834</v>
      </c>
      <c r="J1013" s="643">
        <v>16</v>
      </c>
      <c r="K1013" s="578">
        <f t="shared" si="61"/>
        <v>13440</v>
      </c>
      <c r="L1013" s="579">
        <f t="shared" si="62"/>
        <v>13.44</v>
      </c>
      <c r="M1013" s="580">
        <f t="shared" si="63"/>
        <v>46900560</v>
      </c>
      <c r="N1013" s="638"/>
      <c r="O1013" s="638" t="s">
        <v>1198</v>
      </c>
      <c r="P1013" s="639" t="s">
        <v>3735</v>
      </c>
      <c r="Q1013" s="639" t="s">
        <v>270</v>
      </c>
      <c r="R1013" s="639" t="s">
        <v>60</v>
      </c>
      <c r="S1013" s="639" t="s">
        <v>1076</v>
      </c>
    </row>
    <row r="1014" spans="1:21" s="26" customFormat="1" ht="20.25" customHeight="1">
      <c r="A1014" s="639" t="s">
        <v>3891</v>
      </c>
      <c r="B1014" s="638" t="s">
        <v>4396</v>
      </c>
      <c r="C1014" s="639" t="s">
        <v>2168</v>
      </c>
      <c r="D1014" s="640" t="s">
        <v>4344</v>
      </c>
      <c r="E1014" s="1105" t="s">
        <v>991</v>
      </c>
      <c r="F1014" s="639" t="s">
        <v>3900</v>
      </c>
      <c r="G1014" s="638"/>
      <c r="H1014" s="1110">
        <v>142</v>
      </c>
      <c r="I1014" s="705">
        <v>179695</v>
      </c>
      <c r="J1014" s="643">
        <v>9.4</v>
      </c>
      <c r="K1014" s="578">
        <f t="shared" si="61"/>
        <v>1334.8</v>
      </c>
      <c r="L1014" s="579">
        <f t="shared" si="62"/>
        <v>1.3348</v>
      </c>
      <c r="M1014" s="580">
        <f t="shared" si="63"/>
        <v>25516690</v>
      </c>
      <c r="N1014" s="638"/>
      <c r="O1014" s="638"/>
      <c r="P1014" s="639" t="s">
        <v>3864</v>
      </c>
      <c r="Q1014" s="639" t="s">
        <v>354</v>
      </c>
      <c r="R1014" s="639" t="s">
        <v>70</v>
      </c>
      <c r="S1014" s="639" t="s">
        <v>213</v>
      </c>
    </row>
    <row r="1015" spans="1:21" s="26" customFormat="1" ht="20.25" customHeight="1">
      <c r="A1015" s="639" t="s">
        <v>3772</v>
      </c>
      <c r="B1015" s="638" t="s">
        <v>4380</v>
      </c>
      <c r="C1015" s="639" t="s">
        <v>425</v>
      </c>
      <c r="D1015" s="640" t="s">
        <v>4344</v>
      </c>
      <c r="E1015" s="1105" t="s">
        <v>952</v>
      </c>
      <c r="F1015" s="639" t="s">
        <v>440</v>
      </c>
      <c r="G1015" s="638"/>
      <c r="H1015" s="1110">
        <v>6</v>
      </c>
      <c r="I1015" s="705">
        <v>208076</v>
      </c>
      <c r="J1015" s="643"/>
      <c r="K1015" s="578">
        <f t="shared" ref="K1015:K1025" si="64">IFERROR(J1015*H1015,"0")</f>
        <v>0</v>
      </c>
      <c r="L1015" s="579">
        <f t="shared" ref="L1015:L1025" si="65">IFERROR(K1015/1000,"0")</f>
        <v>0</v>
      </c>
      <c r="M1015" s="580">
        <f t="shared" ref="M1015:M1025" si="66">I1015*H1015</f>
        <v>1248456</v>
      </c>
      <c r="N1015" s="638"/>
      <c r="O1015" s="638"/>
      <c r="P1015" s="639" t="s">
        <v>372</v>
      </c>
      <c r="Q1015" s="639" t="s">
        <v>327</v>
      </c>
      <c r="R1015" s="639" t="s">
        <v>60</v>
      </c>
      <c r="S1015" s="639"/>
    </row>
    <row r="1016" spans="1:21" s="26" customFormat="1" ht="20.25" customHeight="1">
      <c r="A1016" s="639" t="s">
        <v>3772</v>
      </c>
      <c r="B1016" s="638" t="s">
        <v>4380</v>
      </c>
      <c r="C1016" s="639" t="s">
        <v>425</v>
      </c>
      <c r="D1016" s="640" t="s">
        <v>4344</v>
      </c>
      <c r="E1016" s="1105" t="s">
        <v>952</v>
      </c>
      <c r="F1016" s="639" t="s">
        <v>1066</v>
      </c>
      <c r="G1016" s="638"/>
      <c r="H1016" s="1110">
        <v>20</v>
      </c>
      <c r="I1016" s="705">
        <v>110465</v>
      </c>
      <c r="J1016" s="643"/>
      <c r="K1016" s="578">
        <f t="shared" si="64"/>
        <v>0</v>
      </c>
      <c r="L1016" s="579">
        <f t="shared" si="65"/>
        <v>0</v>
      </c>
      <c r="M1016" s="580">
        <f t="shared" si="66"/>
        <v>2209300</v>
      </c>
      <c r="N1016" s="638"/>
      <c r="O1016" s="638"/>
      <c r="P1016" s="639" t="s">
        <v>372</v>
      </c>
      <c r="Q1016" s="639" t="s">
        <v>361</v>
      </c>
      <c r="R1016" s="639" t="s">
        <v>68</v>
      </c>
      <c r="S1016" s="639"/>
    </row>
    <row r="1017" spans="1:21" s="26" customFormat="1" ht="20.25" customHeight="1">
      <c r="A1017" s="639" t="s">
        <v>3772</v>
      </c>
      <c r="B1017" s="638" t="s">
        <v>4380</v>
      </c>
      <c r="C1017" s="639" t="s">
        <v>425</v>
      </c>
      <c r="D1017" s="640" t="s">
        <v>4344</v>
      </c>
      <c r="E1017" s="1105" t="s">
        <v>4344</v>
      </c>
      <c r="F1017" s="639" t="s">
        <v>401</v>
      </c>
      <c r="G1017" s="638"/>
      <c r="H1017" s="1110">
        <v>40</v>
      </c>
      <c r="I1017" s="705">
        <v>73892</v>
      </c>
      <c r="J1017" s="643"/>
      <c r="K1017" s="578">
        <f t="shared" si="64"/>
        <v>0</v>
      </c>
      <c r="L1017" s="579">
        <f t="shared" si="65"/>
        <v>0</v>
      </c>
      <c r="M1017" s="580">
        <f t="shared" si="66"/>
        <v>2955680</v>
      </c>
      <c r="N1017" s="638"/>
      <c r="O1017" s="638"/>
      <c r="P1017" s="639" t="s">
        <v>372</v>
      </c>
      <c r="Q1017" s="639" t="s">
        <v>344</v>
      </c>
      <c r="R1017" s="639" t="s">
        <v>60</v>
      </c>
      <c r="S1017" s="639"/>
    </row>
    <row r="1018" spans="1:21" s="26" customFormat="1" ht="20.25" customHeight="1">
      <c r="A1018" s="639" t="s">
        <v>10</v>
      </c>
      <c r="B1018" s="638" t="s">
        <v>4354</v>
      </c>
      <c r="C1018" s="639" t="s">
        <v>1024</v>
      </c>
      <c r="D1018" s="640" t="s">
        <v>4344</v>
      </c>
      <c r="E1018" s="1105" t="s">
        <v>4344</v>
      </c>
      <c r="F1018" s="639" t="s">
        <v>541</v>
      </c>
      <c r="G1018" s="638"/>
      <c r="H1018" s="1110">
        <v>872</v>
      </c>
      <c r="I1018" s="705">
        <v>93500</v>
      </c>
      <c r="J1018" s="643">
        <v>18.7</v>
      </c>
      <c r="K1018" s="578">
        <f t="shared" si="64"/>
        <v>16306.4</v>
      </c>
      <c r="L1018" s="579">
        <f t="shared" si="65"/>
        <v>16.3064</v>
      </c>
      <c r="M1018" s="580">
        <f t="shared" si="66"/>
        <v>81532000</v>
      </c>
      <c r="N1018" s="638"/>
      <c r="O1018" s="638"/>
      <c r="P1018" s="639" t="s">
        <v>1164</v>
      </c>
      <c r="Q1018" s="639" t="s">
        <v>341</v>
      </c>
      <c r="R1018" s="639" t="s">
        <v>60</v>
      </c>
      <c r="S1018" s="639" t="s">
        <v>109</v>
      </c>
    </row>
    <row r="1019" spans="1:21" s="26" customFormat="1" ht="20.25" customHeight="1">
      <c r="A1019" s="639" t="s">
        <v>735</v>
      </c>
      <c r="B1019" s="638" t="s">
        <v>4513</v>
      </c>
      <c r="C1019" s="639" t="s">
        <v>2168</v>
      </c>
      <c r="D1019" s="640" t="s">
        <v>4455</v>
      </c>
      <c r="E1019" s="1105" t="s">
        <v>4344</v>
      </c>
      <c r="F1019" s="639" t="s">
        <v>3529</v>
      </c>
      <c r="G1019" s="638"/>
      <c r="H1019" s="1110">
        <v>505</v>
      </c>
      <c r="I1019" s="705">
        <v>157944</v>
      </c>
      <c r="J1019" s="643">
        <v>27</v>
      </c>
      <c r="K1019" s="578">
        <f t="shared" si="64"/>
        <v>13635</v>
      </c>
      <c r="L1019" s="579">
        <f t="shared" si="65"/>
        <v>13.635</v>
      </c>
      <c r="M1019" s="580">
        <f t="shared" si="66"/>
        <v>79761720</v>
      </c>
      <c r="N1019" s="638"/>
      <c r="O1019" s="638"/>
      <c r="P1019" s="639" t="s">
        <v>3864</v>
      </c>
      <c r="Q1019" s="639" t="s">
        <v>343</v>
      </c>
      <c r="R1019" s="639" t="s">
        <v>60</v>
      </c>
      <c r="S1019" s="639" t="s">
        <v>109</v>
      </c>
      <c r="T1019" s="26" t="s">
        <v>1576</v>
      </c>
    </row>
    <row r="1020" spans="1:21" s="26" customFormat="1" ht="20.25" customHeight="1">
      <c r="A1020" s="639" t="s">
        <v>735</v>
      </c>
      <c r="B1020" s="638" t="s">
        <v>4514</v>
      </c>
      <c r="C1020" s="639" t="s">
        <v>2168</v>
      </c>
      <c r="D1020" s="640" t="s">
        <v>4455</v>
      </c>
      <c r="E1020" s="1105" t="s">
        <v>4344</v>
      </c>
      <c r="F1020" s="639" t="s">
        <v>1325</v>
      </c>
      <c r="G1020" s="638"/>
      <c r="H1020" s="1110">
        <v>63</v>
      </c>
      <c r="I1020" s="705">
        <v>11526</v>
      </c>
      <c r="J1020" s="643">
        <v>0</v>
      </c>
      <c r="K1020" s="578">
        <f t="shared" si="64"/>
        <v>0</v>
      </c>
      <c r="L1020" s="579">
        <f t="shared" si="65"/>
        <v>0</v>
      </c>
      <c r="M1020" s="580">
        <f t="shared" si="66"/>
        <v>726138</v>
      </c>
      <c r="N1020" s="638"/>
      <c r="O1020" s="638"/>
      <c r="P1020" s="639" t="s">
        <v>3864</v>
      </c>
      <c r="Q1020" s="639" t="s">
        <v>575</v>
      </c>
      <c r="R1020" s="639" t="s">
        <v>375</v>
      </c>
      <c r="S1020" s="639" t="s">
        <v>109</v>
      </c>
      <c r="T1020" s="26" t="s">
        <v>1716</v>
      </c>
    </row>
    <row r="1021" spans="1:21" s="26" customFormat="1" ht="20.25" customHeight="1">
      <c r="A1021" s="639" t="s">
        <v>735</v>
      </c>
      <c r="B1021" s="638" t="s">
        <v>4346</v>
      </c>
      <c r="C1021" s="639" t="s">
        <v>2168</v>
      </c>
      <c r="D1021" s="640" t="s">
        <v>4455</v>
      </c>
      <c r="E1021" s="1105" t="s">
        <v>4344</v>
      </c>
      <c r="F1021" s="639" t="s">
        <v>609</v>
      </c>
      <c r="G1021" s="638"/>
      <c r="H1021" s="1110">
        <v>63</v>
      </c>
      <c r="I1021" s="705">
        <v>130011</v>
      </c>
      <c r="J1021" s="643">
        <v>20</v>
      </c>
      <c r="K1021" s="578">
        <f t="shared" si="64"/>
        <v>1260</v>
      </c>
      <c r="L1021" s="579">
        <f t="shared" si="65"/>
        <v>1.26</v>
      </c>
      <c r="M1021" s="580">
        <f t="shared" si="66"/>
        <v>8190693</v>
      </c>
      <c r="N1021" s="638"/>
      <c r="O1021" s="638"/>
      <c r="P1021" s="639" t="s">
        <v>3864</v>
      </c>
      <c r="Q1021" s="639" t="s">
        <v>370</v>
      </c>
      <c r="R1021" s="639" t="s">
        <v>60</v>
      </c>
      <c r="S1021" s="639" t="s">
        <v>109</v>
      </c>
    </row>
    <row r="1022" spans="1:21" s="26" customFormat="1" ht="20.25" customHeight="1">
      <c r="A1022" s="639" t="s">
        <v>741</v>
      </c>
      <c r="B1022" s="638" t="s">
        <v>4515</v>
      </c>
      <c r="C1022" s="639" t="s">
        <v>371</v>
      </c>
      <c r="D1022" s="640" t="s">
        <v>4344</v>
      </c>
      <c r="E1022" s="1105" t="s">
        <v>4344</v>
      </c>
      <c r="F1022" s="639" t="s">
        <v>442</v>
      </c>
      <c r="G1022" s="638"/>
      <c r="H1022" s="1110">
        <v>732</v>
      </c>
      <c r="I1022" s="705">
        <v>614</v>
      </c>
      <c r="J1022" s="643">
        <v>0</v>
      </c>
      <c r="K1022" s="578">
        <f t="shared" si="64"/>
        <v>0</v>
      </c>
      <c r="L1022" s="579">
        <f t="shared" si="65"/>
        <v>0</v>
      </c>
      <c r="M1022" s="580">
        <f t="shared" si="66"/>
        <v>449448</v>
      </c>
      <c r="N1022" s="638"/>
      <c r="O1022" s="638"/>
      <c r="P1022" s="639" t="s">
        <v>483</v>
      </c>
      <c r="Q1022" s="639" t="s">
        <v>336</v>
      </c>
      <c r="R1022" s="639" t="s">
        <v>73</v>
      </c>
      <c r="S1022" s="639" t="s">
        <v>213</v>
      </c>
    </row>
    <row r="1023" spans="1:21" s="26" customFormat="1" ht="20.25" customHeight="1">
      <c r="A1023" s="639" t="s">
        <v>3562</v>
      </c>
      <c r="B1023" s="638" t="s">
        <v>4463</v>
      </c>
      <c r="C1023" s="639" t="s">
        <v>908</v>
      </c>
      <c r="D1023" s="640" t="s">
        <v>4344</v>
      </c>
      <c r="E1023" s="1105" t="s">
        <v>4344</v>
      </c>
      <c r="F1023" s="639" t="s">
        <v>337</v>
      </c>
      <c r="G1023" s="638"/>
      <c r="H1023" s="1110">
        <v>531</v>
      </c>
      <c r="I1023" s="705">
        <v>16200</v>
      </c>
      <c r="J1023" s="643" t="s">
        <v>765</v>
      </c>
      <c r="K1023" s="578" t="str">
        <f t="shared" si="64"/>
        <v>0</v>
      </c>
      <c r="L1023" s="579">
        <f t="shared" si="65"/>
        <v>0</v>
      </c>
      <c r="M1023" s="580">
        <f t="shared" si="66"/>
        <v>8602200</v>
      </c>
      <c r="N1023" s="638"/>
      <c r="O1023" s="638"/>
      <c r="P1023" s="639" t="s">
        <v>1163</v>
      </c>
      <c r="Q1023" s="639" t="s">
        <v>336</v>
      </c>
      <c r="R1023" s="639" t="s">
        <v>73</v>
      </c>
      <c r="S1023" s="639" t="s">
        <v>1076</v>
      </c>
      <c r="T1023" s="26" t="s">
        <v>1334</v>
      </c>
      <c r="U1023" s="26" t="s">
        <v>275</v>
      </c>
    </row>
    <row r="1024" spans="1:21" s="26" customFormat="1" ht="20.25" customHeight="1">
      <c r="A1024" s="639" t="s">
        <v>235</v>
      </c>
      <c r="B1024" s="638" t="s">
        <v>4516</v>
      </c>
      <c r="C1024" s="639" t="s">
        <v>371</v>
      </c>
      <c r="D1024" s="640" t="s">
        <v>4344</v>
      </c>
      <c r="E1024" s="1105" t="s">
        <v>4344</v>
      </c>
      <c r="F1024" s="639" t="s">
        <v>3529</v>
      </c>
      <c r="G1024" s="638"/>
      <c r="H1024" s="1110">
        <v>38</v>
      </c>
      <c r="I1024" s="705">
        <v>139614</v>
      </c>
      <c r="J1024" s="643">
        <v>27</v>
      </c>
      <c r="K1024" s="578">
        <f t="shared" si="64"/>
        <v>1026</v>
      </c>
      <c r="L1024" s="579">
        <f t="shared" si="65"/>
        <v>1.026</v>
      </c>
      <c r="M1024" s="580">
        <f t="shared" si="66"/>
        <v>5305332</v>
      </c>
      <c r="N1024" s="638" t="s">
        <v>1623</v>
      </c>
      <c r="O1024" s="638"/>
      <c r="P1024" s="639" t="s">
        <v>35</v>
      </c>
      <c r="Q1024" s="639" t="s">
        <v>343</v>
      </c>
      <c r="R1024" s="639" t="s">
        <v>60</v>
      </c>
      <c r="S1024" s="639"/>
    </row>
    <row r="1025" spans="1:21" s="26" customFormat="1" ht="20.25" customHeight="1">
      <c r="A1025" s="639" t="s">
        <v>55</v>
      </c>
      <c r="B1025" s="638" t="s">
        <v>4345</v>
      </c>
      <c r="C1025" s="639" t="s">
        <v>56</v>
      </c>
      <c r="D1025" s="640" t="s">
        <v>283</v>
      </c>
      <c r="E1025" s="1105" t="s">
        <v>4344</v>
      </c>
      <c r="F1025" s="639" t="s">
        <v>1177</v>
      </c>
      <c r="G1025" s="638"/>
      <c r="H1025" s="1110">
        <v>16</v>
      </c>
      <c r="I1025" s="705">
        <v>90400</v>
      </c>
      <c r="J1025" s="643">
        <v>21</v>
      </c>
      <c r="K1025" s="578">
        <f t="shared" si="64"/>
        <v>336</v>
      </c>
      <c r="L1025" s="579">
        <f t="shared" si="65"/>
        <v>0.33600000000000002</v>
      </c>
      <c r="M1025" s="580">
        <f t="shared" si="66"/>
        <v>1446400</v>
      </c>
      <c r="N1025" s="638"/>
      <c r="O1025" s="638"/>
      <c r="P1025" s="639" t="s">
        <v>759</v>
      </c>
      <c r="Q1025" s="639" t="s">
        <v>341</v>
      </c>
      <c r="R1025" s="639" t="s">
        <v>60</v>
      </c>
      <c r="S1025" s="639" t="s">
        <v>109</v>
      </c>
    </row>
    <row r="1026" spans="1:21" s="34" customFormat="1" ht="20.25" customHeight="1">
      <c r="A1026" s="1218" t="s">
        <v>744</v>
      </c>
      <c r="B1026" s="1219" t="s">
        <v>4519</v>
      </c>
      <c r="C1026" s="1218" t="s">
        <v>621</v>
      </c>
      <c r="D1026" s="640" t="s">
        <v>283</v>
      </c>
      <c r="E1026" s="699" t="s">
        <v>1877</v>
      </c>
      <c r="F1026" s="1218" t="s">
        <v>85</v>
      </c>
      <c r="G1026" s="1219"/>
      <c r="H1026" s="1220">
        <v>1552</v>
      </c>
      <c r="I1026" s="1221">
        <v>12000</v>
      </c>
      <c r="J1026" s="1222">
        <v>0</v>
      </c>
      <c r="K1026" s="1223">
        <v>0</v>
      </c>
      <c r="L1026" s="1224">
        <v>0</v>
      </c>
      <c r="M1026" s="1225">
        <f t="shared" ref="M1026:M1033" si="67">H1026*I1026</f>
        <v>18624000</v>
      </c>
      <c r="N1026" s="1219"/>
      <c r="O1026" s="1219" t="s">
        <v>11</v>
      </c>
      <c r="P1026" s="1218" t="s">
        <v>1361</v>
      </c>
      <c r="Q1026" s="1218" t="s">
        <v>336</v>
      </c>
      <c r="R1026" s="1218" t="s">
        <v>73</v>
      </c>
      <c r="S1026" s="1218" t="s">
        <v>213</v>
      </c>
      <c r="U1026" s="34" t="s">
        <v>85</v>
      </c>
    </row>
    <row r="1027" spans="1:21" s="34" customFormat="1" ht="20.25" customHeight="1">
      <c r="A1027" s="1218" t="s">
        <v>165</v>
      </c>
      <c r="B1027" s="1219" t="s">
        <v>4530</v>
      </c>
      <c r="C1027" s="1218" t="s">
        <v>368</v>
      </c>
      <c r="D1027" s="640" t="s">
        <v>283</v>
      </c>
      <c r="E1027" s="699" t="s">
        <v>4171</v>
      </c>
      <c r="F1027" s="1218" t="s">
        <v>4531</v>
      </c>
      <c r="G1027" s="1219"/>
      <c r="H1027" s="1220">
        <v>47</v>
      </c>
      <c r="I1027" s="1221">
        <v>47295.7</v>
      </c>
      <c r="J1027" s="1222">
        <v>0</v>
      </c>
      <c r="K1027" s="1223">
        <v>0</v>
      </c>
      <c r="L1027" s="1224">
        <v>0</v>
      </c>
      <c r="M1027" s="1225">
        <f t="shared" si="67"/>
        <v>2222897.9</v>
      </c>
      <c r="N1027" s="1219"/>
      <c r="O1027" s="1219" t="s">
        <v>4532</v>
      </c>
      <c r="P1027" s="1218" t="s">
        <v>1361</v>
      </c>
      <c r="Q1027" s="1218" t="s">
        <v>271</v>
      </c>
      <c r="R1027" s="1218" t="s">
        <v>73</v>
      </c>
      <c r="S1027" s="1218" t="s">
        <v>152</v>
      </c>
    </row>
    <row r="1028" spans="1:21" s="34" customFormat="1" ht="20.25" customHeight="1">
      <c r="A1028" s="1218" t="s">
        <v>165</v>
      </c>
      <c r="B1028" s="1219" t="s">
        <v>4533</v>
      </c>
      <c r="C1028" s="1218" t="s">
        <v>368</v>
      </c>
      <c r="D1028" s="640" t="s">
        <v>283</v>
      </c>
      <c r="E1028" s="699" t="s">
        <v>4171</v>
      </c>
      <c r="F1028" s="1218" t="s">
        <v>880</v>
      </c>
      <c r="G1028" s="1219"/>
      <c r="H1028" s="1220">
        <v>47</v>
      </c>
      <c r="I1028" s="1221">
        <v>3860.9</v>
      </c>
      <c r="J1028" s="1222">
        <v>0</v>
      </c>
      <c r="K1028" s="1223">
        <v>0</v>
      </c>
      <c r="L1028" s="1224">
        <v>0</v>
      </c>
      <c r="M1028" s="1225">
        <f t="shared" si="67"/>
        <v>181462.30000000002</v>
      </c>
      <c r="N1028" s="1219"/>
      <c r="O1028" s="1219" t="s">
        <v>4532</v>
      </c>
      <c r="P1028" s="1218" t="s">
        <v>1361</v>
      </c>
      <c r="Q1028" s="1218" t="s">
        <v>336</v>
      </c>
      <c r="R1028" s="1218" t="s">
        <v>73</v>
      </c>
      <c r="S1028" s="1218" t="s">
        <v>152</v>
      </c>
    </row>
    <row r="1029" spans="1:21" s="34" customFormat="1" ht="20.25" customHeight="1">
      <c r="A1029" s="1218" t="s">
        <v>165</v>
      </c>
      <c r="B1029" s="1219" t="s">
        <v>4533</v>
      </c>
      <c r="C1029" s="1218" t="s">
        <v>368</v>
      </c>
      <c r="D1029" s="640" t="s">
        <v>283</v>
      </c>
      <c r="E1029" s="699" t="s">
        <v>4171</v>
      </c>
      <c r="F1029" s="1218" t="s">
        <v>880</v>
      </c>
      <c r="G1029" s="1219"/>
      <c r="H1029" s="1220">
        <v>47</v>
      </c>
      <c r="I1029" s="1221">
        <v>3860.9</v>
      </c>
      <c r="J1029" s="1222">
        <v>0</v>
      </c>
      <c r="K1029" s="1223">
        <v>0</v>
      </c>
      <c r="L1029" s="1224">
        <v>0</v>
      </c>
      <c r="M1029" s="1225">
        <f t="shared" si="67"/>
        <v>181462.30000000002</v>
      </c>
      <c r="N1029" s="1219"/>
      <c r="O1029" s="1219" t="s">
        <v>4532</v>
      </c>
      <c r="P1029" s="1218" t="s">
        <v>1361</v>
      </c>
      <c r="Q1029" s="1218" t="s">
        <v>336</v>
      </c>
      <c r="R1029" s="1218" t="s">
        <v>73</v>
      </c>
      <c r="S1029" s="1218" t="s">
        <v>152</v>
      </c>
    </row>
    <row r="1030" spans="1:21" s="34" customFormat="1" ht="20.25" customHeight="1">
      <c r="A1030" s="1218" t="s">
        <v>165</v>
      </c>
      <c r="B1030" s="1219" t="s">
        <v>4533</v>
      </c>
      <c r="C1030" s="1218" t="s">
        <v>368</v>
      </c>
      <c r="D1030" s="640" t="s">
        <v>283</v>
      </c>
      <c r="E1030" s="699" t="s">
        <v>4171</v>
      </c>
      <c r="F1030" s="1218" t="s">
        <v>881</v>
      </c>
      <c r="G1030" s="1219"/>
      <c r="H1030" s="1220">
        <v>47</v>
      </c>
      <c r="I1030" s="1221">
        <v>11582.6</v>
      </c>
      <c r="J1030" s="1222">
        <v>0</v>
      </c>
      <c r="K1030" s="1223">
        <v>0</v>
      </c>
      <c r="L1030" s="1224">
        <v>0</v>
      </c>
      <c r="M1030" s="1225">
        <f t="shared" si="67"/>
        <v>544382.20000000007</v>
      </c>
      <c r="N1030" s="1219"/>
      <c r="O1030" s="1219" t="s">
        <v>4532</v>
      </c>
      <c r="P1030" s="1218" t="s">
        <v>1361</v>
      </c>
      <c r="Q1030" s="1218" t="s">
        <v>336</v>
      </c>
      <c r="R1030" s="1218" t="s">
        <v>73</v>
      </c>
      <c r="S1030" s="1218" t="s">
        <v>152</v>
      </c>
    </row>
    <row r="1031" spans="1:21" s="34" customFormat="1" ht="20.25" customHeight="1">
      <c r="A1031" s="1218" t="s">
        <v>4538</v>
      </c>
      <c r="B1031" s="1219" t="s">
        <v>4539</v>
      </c>
      <c r="C1031" s="1218" t="s">
        <v>621</v>
      </c>
      <c r="D1031" s="640" t="s">
        <v>283</v>
      </c>
      <c r="E1031" s="699" t="s">
        <v>4171</v>
      </c>
      <c r="F1031" s="1218" t="s">
        <v>959</v>
      </c>
      <c r="G1031" s="1219"/>
      <c r="H1031" s="1220">
        <v>92</v>
      </c>
      <c r="I1031" s="1221">
        <v>144054.9</v>
      </c>
      <c r="J1031" s="1222">
        <v>40.299999999999997</v>
      </c>
      <c r="K1031" s="1223">
        <v>3707.6</v>
      </c>
      <c r="L1031" s="1224">
        <v>3.7</v>
      </c>
      <c r="M1031" s="1225">
        <f t="shared" si="67"/>
        <v>13253050.799999999</v>
      </c>
      <c r="N1031" s="1219"/>
      <c r="O1031" s="1219" t="s">
        <v>611</v>
      </c>
      <c r="P1031" s="1218" t="s">
        <v>1361</v>
      </c>
      <c r="Q1031" s="1218" t="s">
        <v>364</v>
      </c>
      <c r="R1031" s="1218" t="s">
        <v>68</v>
      </c>
      <c r="S1031" s="1218" t="s">
        <v>213</v>
      </c>
    </row>
    <row r="1032" spans="1:21" s="34" customFormat="1" ht="20.25" customHeight="1">
      <c r="A1032" s="1218" t="s">
        <v>4538</v>
      </c>
      <c r="B1032" s="1219" t="s">
        <v>4539</v>
      </c>
      <c r="C1032" s="1218" t="s">
        <v>621</v>
      </c>
      <c r="D1032" s="640" t="s">
        <v>283</v>
      </c>
      <c r="E1032" s="699" t="s">
        <v>4171</v>
      </c>
      <c r="F1032" s="1218" t="s">
        <v>2142</v>
      </c>
      <c r="G1032" s="1219"/>
      <c r="H1032" s="1220">
        <v>56</v>
      </c>
      <c r="I1032" s="1221">
        <v>100000</v>
      </c>
      <c r="J1032" s="1222">
        <v>0</v>
      </c>
      <c r="K1032" s="1223">
        <v>0</v>
      </c>
      <c r="L1032" s="1224">
        <v>0</v>
      </c>
      <c r="M1032" s="1225">
        <f t="shared" si="67"/>
        <v>5600000</v>
      </c>
      <c r="N1032" s="1219"/>
      <c r="O1032" s="1219" t="s">
        <v>960</v>
      </c>
      <c r="P1032" s="1218" t="s">
        <v>1361</v>
      </c>
      <c r="Q1032" s="1218" t="s">
        <v>271</v>
      </c>
      <c r="R1032" s="1218" t="s">
        <v>73</v>
      </c>
      <c r="S1032" s="1218" t="s">
        <v>213</v>
      </c>
    </row>
    <row r="1033" spans="1:21" s="34" customFormat="1" ht="20.25" customHeight="1">
      <c r="A1033" s="1218" t="s">
        <v>4538</v>
      </c>
      <c r="B1033" s="1219" t="s">
        <v>4540</v>
      </c>
      <c r="C1033" s="1218" t="s">
        <v>4541</v>
      </c>
      <c r="D1033" s="640" t="s">
        <v>283</v>
      </c>
      <c r="E1033" s="699" t="s">
        <v>4171</v>
      </c>
      <c r="F1033" s="1218" t="s">
        <v>1083</v>
      </c>
      <c r="G1033" s="1219"/>
      <c r="H1033" s="1220">
        <v>150</v>
      </c>
      <c r="I1033" s="1221">
        <v>217741.9</v>
      </c>
      <c r="J1033" s="1222">
        <v>29.1</v>
      </c>
      <c r="K1033" s="1223">
        <v>7216.8</v>
      </c>
      <c r="L1033" s="1224">
        <v>7.2</v>
      </c>
      <c r="M1033" s="1225">
        <f t="shared" si="67"/>
        <v>32661285</v>
      </c>
      <c r="N1033" s="1219"/>
      <c r="O1033" s="1219" t="s">
        <v>4542</v>
      </c>
      <c r="P1033" s="1218" t="s">
        <v>1361</v>
      </c>
      <c r="Q1033" s="1218" t="s">
        <v>691</v>
      </c>
      <c r="R1033" s="1218" t="s">
        <v>60</v>
      </c>
      <c r="S1033" s="1218" t="s">
        <v>213</v>
      </c>
    </row>
    <row r="1034" spans="1:21" ht="21" customHeight="1">
      <c r="A1034" s="1058"/>
      <c r="B1034" s="1058"/>
      <c r="C1034" s="1058"/>
      <c r="D1034" s="1058"/>
      <c r="E1034" s="1058"/>
      <c r="F1034" s="1058"/>
      <c r="G1034" s="1058"/>
      <c r="H1034" s="1058"/>
      <c r="I1034" s="1058"/>
      <c r="J1034" s="1058"/>
      <c r="K1034" s="1058"/>
      <c r="L1034" s="1059" t="s">
        <v>3720</v>
      </c>
      <c r="M1034" s="1060">
        <f>SUM(M11:M1033)</f>
        <v>16812412950.999998</v>
      </c>
      <c r="N1034" s="1058"/>
      <c r="O1034" s="1058"/>
      <c r="P1034" s="1058"/>
      <c r="Q1034" s="1058"/>
      <c r="R1034" s="1058"/>
      <c r="S1034" s="1058"/>
    </row>
    <row r="1035" spans="1:21" ht="16.5" customHeight="1"/>
    <row r="1036" spans="1:21" ht="16.5" customHeight="1"/>
    <row r="1037" spans="1:21" ht="16.5" customHeight="1"/>
    <row r="1038" spans="1:21" ht="16.5" customHeight="1"/>
    <row r="1039" spans="1:21" ht="16.5" customHeight="1"/>
    <row r="1040" spans="1:21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</sheetData>
  <autoFilter ref="A10:S1034" xr:uid="{00000000-0001-0000-0400-000000000000}"/>
  <phoneticPr fontId="7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D642-C2FD-4C75-977E-1245F4DC406B}">
  <sheetPr>
    <tabColor rgb="FFFF0000"/>
  </sheetPr>
  <dimension ref="A1:U1058"/>
  <sheetViews>
    <sheetView zoomScale="85" zoomScaleNormal="85" workbookViewId="0">
      <pane ySplit="4" topLeftCell="A1036" activePane="bottomLeft" state="frozen"/>
      <selection activeCell="D2217" sqref="D2217:E2217"/>
      <selection pane="bottomLeft" activeCell="M1045" sqref="M1045"/>
    </sheetView>
  </sheetViews>
  <sheetFormatPr defaultColWidth="9.140625" defaultRowHeight="20.25" customHeight="1"/>
  <cols>
    <col min="1" max="1" width="11" style="72" customWidth="1"/>
    <col min="2" max="2" width="52.85546875" style="72" bestFit="1" customWidth="1"/>
    <col min="3" max="3" width="13.140625" style="72" bestFit="1" customWidth="1"/>
    <col min="4" max="4" width="12.28515625" style="72" bestFit="1" customWidth="1"/>
    <col min="5" max="5" width="9.140625" style="72"/>
    <col min="6" max="6" width="14.85546875" style="72" customWidth="1"/>
    <col min="7" max="7" width="14.28515625" style="72" bestFit="1" customWidth="1"/>
    <col min="8" max="8" width="17.7109375" style="72" bestFit="1" customWidth="1"/>
    <col min="9" max="9" width="13.42578125" style="72" bestFit="1" customWidth="1"/>
    <col min="10" max="10" width="9.7109375" style="72" bestFit="1" customWidth="1"/>
    <col min="11" max="11" width="13.28515625" style="72" bestFit="1" customWidth="1"/>
    <col min="12" max="12" width="17.7109375" style="72" bestFit="1" customWidth="1"/>
    <col min="13" max="13" width="21.5703125" style="72" bestFit="1" customWidth="1"/>
    <col min="14" max="14" width="9.140625" style="74"/>
    <col min="15" max="15" width="17.28515625" style="74" customWidth="1"/>
    <col min="16" max="16" width="10.28515625" style="72" customWidth="1"/>
    <col min="17" max="17" width="14.42578125" style="72" customWidth="1"/>
    <col min="18" max="18" width="12.85546875" style="72" customWidth="1"/>
    <col min="19" max="19" width="13.28515625" style="72" bestFit="1" customWidth="1"/>
    <col min="20" max="16384" width="9.140625" style="72"/>
  </cols>
  <sheetData>
    <row r="1" spans="1:19" s="67" customFormat="1" ht="31.5" customHeight="1">
      <c r="A1" s="1086" t="s">
        <v>3721</v>
      </c>
      <c r="C1" s="1083" t="s">
        <v>1518</v>
      </c>
      <c r="D1" s="1083" t="s">
        <v>1519</v>
      </c>
      <c r="E1" s="1083" t="s">
        <v>1520</v>
      </c>
      <c r="F1" s="1083" t="s">
        <v>1521</v>
      </c>
      <c r="G1" s="1083" t="s">
        <v>1522</v>
      </c>
      <c r="H1" s="1083" t="s">
        <v>1523</v>
      </c>
      <c r="I1" s="1083" t="s">
        <v>1524</v>
      </c>
      <c r="J1" s="1083" t="s">
        <v>1525</v>
      </c>
      <c r="K1" s="1083" t="s">
        <v>1526</v>
      </c>
      <c r="L1" s="1083" t="s">
        <v>1527</v>
      </c>
      <c r="M1" s="1083" t="s">
        <v>1528</v>
      </c>
      <c r="N1" s="1083" t="s">
        <v>1529</v>
      </c>
      <c r="O1" s="1083" t="s">
        <v>36</v>
      </c>
      <c r="Q1" s="68"/>
      <c r="R1" s="68"/>
    </row>
    <row r="2" spans="1:19" s="70" customFormat="1" ht="20.25" customHeight="1">
      <c r="A2" s="69"/>
      <c r="C2" s="199">
        <f>(M475)/1000000</f>
        <v>6672.2711668999973</v>
      </c>
      <c r="D2" s="199">
        <f>M724/1000000</f>
        <v>5383.5792668000022</v>
      </c>
      <c r="E2" s="199">
        <f>M1058/1000000</f>
        <v>6828.5026713000052</v>
      </c>
      <c r="F2" s="293"/>
      <c r="G2" s="293"/>
      <c r="H2" s="293"/>
      <c r="I2" s="293"/>
      <c r="J2" s="293"/>
      <c r="K2" s="293"/>
      <c r="L2" s="293"/>
      <c r="M2" s="293"/>
      <c r="N2" s="201"/>
      <c r="O2" s="347">
        <f>SUM(C2:N2)*1000000</f>
        <v>18884353105.000004</v>
      </c>
      <c r="Q2" s="69"/>
      <c r="R2" s="69"/>
    </row>
    <row r="3" spans="1:19" s="70" customFormat="1" ht="20.25" customHeight="1">
      <c r="A3" s="69"/>
      <c r="C3" s="69"/>
      <c r="G3" s="69"/>
      <c r="N3" s="69"/>
      <c r="O3" s="69"/>
      <c r="Q3" s="69"/>
      <c r="R3" s="69"/>
      <c r="S3" s="71" t="s">
        <v>37</v>
      </c>
    </row>
    <row r="4" spans="1:19" s="70" customFormat="1" ht="20.25" customHeight="1">
      <c r="A4" s="19" t="s">
        <v>0</v>
      </c>
      <c r="B4" s="19" t="s">
        <v>1</v>
      </c>
      <c r="C4" s="19" t="s">
        <v>2</v>
      </c>
      <c r="D4" s="19" t="s">
        <v>12</v>
      </c>
      <c r="E4" s="19" t="s">
        <v>13</v>
      </c>
      <c r="F4" s="19" t="s">
        <v>3</v>
      </c>
      <c r="G4" s="19" t="s">
        <v>14</v>
      </c>
      <c r="H4" s="19" t="s">
        <v>4</v>
      </c>
      <c r="I4" s="19" t="s">
        <v>19</v>
      </c>
      <c r="J4" s="19" t="s">
        <v>5</v>
      </c>
      <c r="K4" s="19" t="s">
        <v>6</v>
      </c>
      <c r="L4" s="19" t="s">
        <v>7</v>
      </c>
      <c r="M4" s="19" t="s">
        <v>8</v>
      </c>
      <c r="N4" s="19" t="s">
        <v>18</v>
      </c>
      <c r="O4" s="19" t="s">
        <v>9</v>
      </c>
      <c r="P4" s="19" t="s">
        <v>15</v>
      </c>
      <c r="Q4" s="19" t="s">
        <v>133</v>
      </c>
      <c r="R4" s="19" t="s">
        <v>17</v>
      </c>
      <c r="S4" s="19" t="s">
        <v>16</v>
      </c>
    </row>
    <row r="5" spans="1:19" s="33" customFormat="1" ht="20.25" customHeight="1">
      <c r="A5" s="639" t="s">
        <v>1033</v>
      </c>
      <c r="B5" s="638" t="s">
        <v>2081</v>
      </c>
      <c r="C5" s="639" t="s">
        <v>355</v>
      </c>
      <c r="D5" s="640" t="s">
        <v>1446</v>
      </c>
      <c r="E5" s="638"/>
      <c r="F5" s="639" t="s">
        <v>671</v>
      </c>
      <c r="G5" s="638"/>
      <c r="H5" s="1110">
        <v>121</v>
      </c>
      <c r="I5" s="1110">
        <v>60594</v>
      </c>
      <c r="J5" s="1110">
        <v>24</v>
      </c>
      <c r="K5" s="1047">
        <f t="shared" ref="K5:K68" si="0">IFERROR(J5*H5,"0")</f>
        <v>2904</v>
      </c>
      <c r="L5" s="1021">
        <f t="shared" ref="L5:L68" si="1">IFERROR(K5/1000,"0")</f>
        <v>2.9039999999999999</v>
      </c>
      <c r="M5" s="580">
        <f t="shared" ref="M5:M68" si="2">I5*H5</f>
        <v>7331874</v>
      </c>
      <c r="N5" s="638"/>
      <c r="O5" s="638"/>
      <c r="P5" s="639" t="s">
        <v>1164</v>
      </c>
      <c r="Q5" s="639" t="s">
        <v>341</v>
      </c>
      <c r="R5" s="639" t="s">
        <v>68</v>
      </c>
      <c r="S5" s="639" t="s">
        <v>109</v>
      </c>
    </row>
    <row r="6" spans="1:19" s="33" customFormat="1" ht="20.25" customHeight="1">
      <c r="A6" s="639" t="s">
        <v>1033</v>
      </c>
      <c r="B6" s="638" t="s">
        <v>2081</v>
      </c>
      <c r="C6" s="639" t="s">
        <v>355</v>
      </c>
      <c r="D6" s="640" t="s">
        <v>1446</v>
      </c>
      <c r="E6" s="638"/>
      <c r="F6" s="639" t="s">
        <v>2983</v>
      </c>
      <c r="G6" s="638"/>
      <c r="H6" s="1110">
        <v>121</v>
      </c>
      <c r="I6" s="1110">
        <v>144761</v>
      </c>
      <c r="J6" s="1110">
        <v>29.3</v>
      </c>
      <c r="K6" s="1047">
        <f t="shared" si="0"/>
        <v>3545.3</v>
      </c>
      <c r="L6" s="1021">
        <f t="shared" si="1"/>
        <v>3.5453000000000001</v>
      </c>
      <c r="M6" s="580">
        <f t="shared" si="2"/>
        <v>17516081</v>
      </c>
      <c r="N6" s="638"/>
      <c r="O6" s="638"/>
      <c r="P6" s="639" t="s">
        <v>1164</v>
      </c>
      <c r="Q6" s="639" t="s">
        <v>343</v>
      </c>
      <c r="R6" s="639" t="s">
        <v>60</v>
      </c>
      <c r="S6" s="639" t="s">
        <v>109</v>
      </c>
    </row>
    <row r="7" spans="1:19" s="34" customFormat="1" ht="20.25" customHeight="1">
      <c r="A7" s="639" t="s">
        <v>436</v>
      </c>
      <c r="B7" s="638" t="s">
        <v>1747</v>
      </c>
      <c r="C7" s="639" t="s">
        <v>371</v>
      </c>
      <c r="D7" s="640" t="s">
        <v>1306</v>
      </c>
      <c r="E7" s="638"/>
      <c r="F7" s="639" t="s">
        <v>304</v>
      </c>
      <c r="G7" s="638"/>
      <c r="H7" s="1110">
        <v>139</v>
      </c>
      <c r="I7" s="1110">
        <v>115000</v>
      </c>
      <c r="J7" s="1110">
        <v>40.299999999999997</v>
      </c>
      <c r="K7" s="1047">
        <f t="shared" si="0"/>
        <v>5601.7</v>
      </c>
      <c r="L7" s="1021">
        <f t="shared" si="1"/>
        <v>5.6017000000000001</v>
      </c>
      <c r="M7" s="580">
        <f t="shared" si="2"/>
        <v>15985000</v>
      </c>
      <c r="N7" s="638"/>
      <c r="O7" s="638"/>
      <c r="P7" s="639" t="s">
        <v>483</v>
      </c>
      <c r="Q7" s="639" t="s">
        <v>305</v>
      </c>
      <c r="R7" s="639" t="s">
        <v>68</v>
      </c>
      <c r="S7" s="639"/>
    </row>
    <row r="8" spans="1:19" s="34" customFormat="1" ht="20.25" customHeight="1">
      <c r="A8" s="639" t="s">
        <v>770</v>
      </c>
      <c r="B8" s="638" t="s">
        <v>1006</v>
      </c>
      <c r="C8" s="639" t="s">
        <v>515</v>
      </c>
      <c r="D8" s="640" t="s">
        <v>1258</v>
      </c>
      <c r="E8" s="638"/>
      <c r="F8" s="639" t="s">
        <v>3913</v>
      </c>
      <c r="G8" s="638"/>
      <c r="H8" s="1110">
        <v>791</v>
      </c>
      <c r="I8" s="1110">
        <v>98000</v>
      </c>
      <c r="J8" s="1110">
        <v>44</v>
      </c>
      <c r="K8" s="1047">
        <f t="shared" si="0"/>
        <v>34804</v>
      </c>
      <c r="L8" s="1021">
        <f t="shared" si="1"/>
        <v>34.804000000000002</v>
      </c>
      <c r="M8" s="580">
        <f t="shared" si="2"/>
        <v>77518000</v>
      </c>
      <c r="N8" s="638"/>
      <c r="O8" s="638"/>
      <c r="P8" s="639" t="s">
        <v>761</v>
      </c>
      <c r="Q8" s="639" t="s">
        <v>370</v>
      </c>
      <c r="R8" s="639" t="s">
        <v>68</v>
      </c>
      <c r="S8" s="639" t="s">
        <v>40</v>
      </c>
    </row>
    <row r="9" spans="1:19" s="34" customFormat="1" ht="20.25" customHeight="1">
      <c r="A9" s="639" t="s">
        <v>608</v>
      </c>
      <c r="B9" s="638" t="s">
        <v>1340</v>
      </c>
      <c r="C9" s="639" t="s">
        <v>399</v>
      </c>
      <c r="D9" s="640" t="s">
        <v>1446</v>
      </c>
      <c r="E9" s="638"/>
      <c r="F9" s="639" t="s">
        <v>440</v>
      </c>
      <c r="G9" s="638"/>
      <c r="H9" s="1110">
        <v>102</v>
      </c>
      <c r="I9" s="1110">
        <v>217107</v>
      </c>
      <c r="J9" s="1110">
        <v>36.9</v>
      </c>
      <c r="K9" s="1047">
        <f t="shared" si="0"/>
        <v>3763.7999999999997</v>
      </c>
      <c r="L9" s="1021">
        <f t="shared" si="1"/>
        <v>3.7637999999999998</v>
      </c>
      <c r="M9" s="580">
        <f t="shared" si="2"/>
        <v>22144914</v>
      </c>
      <c r="N9" s="638"/>
      <c r="O9" s="638"/>
      <c r="P9" s="639" t="s">
        <v>3735</v>
      </c>
      <c r="Q9" s="639" t="s">
        <v>327</v>
      </c>
      <c r="R9" s="639" t="s">
        <v>60</v>
      </c>
      <c r="S9" s="639" t="s">
        <v>152</v>
      </c>
    </row>
    <row r="10" spans="1:19" s="34" customFormat="1" ht="20.25" customHeight="1">
      <c r="A10" s="639" t="s">
        <v>608</v>
      </c>
      <c r="B10" s="638" t="s">
        <v>1340</v>
      </c>
      <c r="C10" s="639" t="s">
        <v>399</v>
      </c>
      <c r="D10" s="640" t="s">
        <v>1446</v>
      </c>
      <c r="E10" s="638"/>
      <c r="F10" s="639" t="s">
        <v>1325</v>
      </c>
      <c r="G10" s="638"/>
      <c r="H10" s="1110">
        <v>102</v>
      </c>
      <c r="I10" s="1110">
        <v>10087</v>
      </c>
      <c r="J10" s="1110">
        <v>0</v>
      </c>
      <c r="K10" s="1047">
        <f t="shared" si="0"/>
        <v>0</v>
      </c>
      <c r="L10" s="1021">
        <f t="shared" si="1"/>
        <v>0</v>
      </c>
      <c r="M10" s="580">
        <f t="shared" si="2"/>
        <v>1028874</v>
      </c>
      <c r="N10" s="638"/>
      <c r="O10" s="638"/>
      <c r="P10" s="639" t="s">
        <v>3735</v>
      </c>
      <c r="Q10" s="639" t="s">
        <v>575</v>
      </c>
      <c r="R10" s="639" t="s">
        <v>375</v>
      </c>
      <c r="S10" s="639" t="s">
        <v>152</v>
      </c>
    </row>
    <row r="11" spans="1:19" s="34" customFormat="1" ht="20.25" customHeight="1">
      <c r="A11" s="639" t="s">
        <v>608</v>
      </c>
      <c r="B11" s="638" t="s">
        <v>1340</v>
      </c>
      <c r="C11" s="639" t="s">
        <v>399</v>
      </c>
      <c r="D11" s="640" t="s">
        <v>1446</v>
      </c>
      <c r="E11" s="638"/>
      <c r="F11" s="639" t="s">
        <v>719</v>
      </c>
      <c r="G11" s="638"/>
      <c r="H11" s="1110">
        <v>102</v>
      </c>
      <c r="I11" s="1110">
        <v>139604</v>
      </c>
      <c r="J11" s="1110">
        <v>31.9</v>
      </c>
      <c r="K11" s="1047">
        <f t="shared" si="0"/>
        <v>3253.7999999999997</v>
      </c>
      <c r="L11" s="1021">
        <f t="shared" si="1"/>
        <v>3.2537999999999996</v>
      </c>
      <c r="M11" s="580">
        <f t="shared" si="2"/>
        <v>14239608</v>
      </c>
      <c r="N11" s="638"/>
      <c r="O11" s="638"/>
      <c r="P11" s="639" t="s">
        <v>3735</v>
      </c>
      <c r="Q11" s="639" t="s">
        <v>370</v>
      </c>
      <c r="R11" s="639" t="s">
        <v>60</v>
      </c>
      <c r="S11" s="639" t="s">
        <v>152</v>
      </c>
    </row>
    <row r="12" spans="1:19" s="34" customFormat="1" ht="20.25" customHeight="1">
      <c r="A12" s="639" t="s">
        <v>608</v>
      </c>
      <c r="B12" s="638" t="s">
        <v>1340</v>
      </c>
      <c r="C12" s="639" t="s">
        <v>399</v>
      </c>
      <c r="D12" s="640" t="s">
        <v>1446</v>
      </c>
      <c r="E12" s="638"/>
      <c r="F12" s="639" t="s">
        <v>645</v>
      </c>
      <c r="G12" s="638"/>
      <c r="H12" s="1110">
        <v>216</v>
      </c>
      <c r="I12" s="1110">
        <v>56373</v>
      </c>
      <c r="J12" s="1110">
        <v>14</v>
      </c>
      <c r="K12" s="1047">
        <f t="shared" si="0"/>
        <v>3024</v>
      </c>
      <c r="L12" s="1021">
        <f t="shared" si="1"/>
        <v>3.024</v>
      </c>
      <c r="M12" s="580">
        <f t="shared" si="2"/>
        <v>12176568</v>
      </c>
      <c r="N12" s="638"/>
      <c r="O12" s="638"/>
      <c r="P12" s="639" t="s">
        <v>3735</v>
      </c>
      <c r="Q12" s="639" t="s">
        <v>270</v>
      </c>
      <c r="R12" s="639" t="s">
        <v>60</v>
      </c>
      <c r="S12" s="639" t="s">
        <v>152</v>
      </c>
    </row>
    <row r="13" spans="1:19" s="34" customFormat="1" ht="20.25" customHeight="1">
      <c r="A13" s="639" t="s">
        <v>608</v>
      </c>
      <c r="B13" s="638" t="s">
        <v>1454</v>
      </c>
      <c r="C13" s="639" t="s">
        <v>399</v>
      </c>
      <c r="D13" s="640" t="s">
        <v>1299</v>
      </c>
      <c r="E13" s="638"/>
      <c r="F13" s="639" t="s">
        <v>440</v>
      </c>
      <c r="G13" s="638"/>
      <c r="H13" s="1110">
        <v>143</v>
      </c>
      <c r="I13" s="1110">
        <v>216358</v>
      </c>
      <c r="J13" s="1110">
        <v>36.9</v>
      </c>
      <c r="K13" s="1047">
        <f t="shared" si="0"/>
        <v>5276.7</v>
      </c>
      <c r="L13" s="1021">
        <f t="shared" si="1"/>
        <v>5.2766999999999999</v>
      </c>
      <c r="M13" s="580">
        <f t="shared" si="2"/>
        <v>30939194</v>
      </c>
      <c r="N13" s="638"/>
      <c r="O13" s="638"/>
      <c r="P13" s="639" t="s">
        <v>3735</v>
      </c>
      <c r="Q13" s="639" t="s">
        <v>327</v>
      </c>
      <c r="R13" s="639" t="s">
        <v>60</v>
      </c>
      <c r="S13" s="639" t="s">
        <v>152</v>
      </c>
    </row>
    <row r="14" spans="1:19" s="34" customFormat="1" ht="20.25" customHeight="1">
      <c r="A14" s="639" t="s">
        <v>608</v>
      </c>
      <c r="B14" s="638" t="s">
        <v>1454</v>
      </c>
      <c r="C14" s="639" t="s">
        <v>399</v>
      </c>
      <c r="D14" s="640" t="s">
        <v>1299</v>
      </c>
      <c r="E14" s="638"/>
      <c r="F14" s="639" t="s">
        <v>1325</v>
      </c>
      <c r="G14" s="638"/>
      <c r="H14" s="1110">
        <v>116</v>
      </c>
      <c r="I14" s="1110">
        <v>10197</v>
      </c>
      <c r="J14" s="1110">
        <v>0</v>
      </c>
      <c r="K14" s="1047">
        <f t="shared" si="0"/>
        <v>0</v>
      </c>
      <c r="L14" s="1021">
        <f t="shared" si="1"/>
        <v>0</v>
      </c>
      <c r="M14" s="580">
        <f t="shared" si="2"/>
        <v>1182852</v>
      </c>
      <c r="N14" s="638"/>
      <c r="O14" s="638"/>
      <c r="P14" s="639" t="s">
        <v>3735</v>
      </c>
      <c r="Q14" s="639" t="s">
        <v>575</v>
      </c>
      <c r="R14" s="639" t="s">
        <v>375</v>
      </c>
      <c r="S14" s="639" t="s">
        <v>152</v>
      </c>
    </row>
    <row r="15" spans="1:19" s="34" customFormat="1" ht="20.25" customHeight="1">
      <c r="A15" s="639" t="s">
        <v>608</v>
      </c>
      <c r="B15" s="638" t="s">
        <v>1454</v>
      </c>
      <c r="C15" s="639" t="s">
        <v>399</v>
      </c>
      <c r="D15" s="640" t="s">
        <v>1299</v>
      </c>
      <c r="E15" s="638"/>
      <c r="F15" s="639" t="s">
        <v>719</v>
      </c>
      <c r="G15" s="638"/>
      <c r="H15" s="1110">
        <v>116</v>
      </c>
      <c r="I15" s="1110">
        <v>89735</v>
      </c>
      <c r="J15" s="1110">
        <v>31.9</v>
      </c>
      <c r="K15" s="1047">
        <f t="shared" si="0"/>
        <v>3700.3999999999996</v>
      </c>
      <c r="L15" s="1021">
        <f t="shared" si="1"/>
        <v>3.7003999999999997</v>
      </c>
      <c r="M15" s="580">
        <f t="shared" si="2"/>
        <v>10409260</v>
      </c>
      <c r="N15" s="638"/>
      <c r="O15" s="638"/>
      <c r="P15" s="639" t="s">
        <v>3735</v>
      </c>
      <c r="Q15" s="639" t="s">
        <v>370</v>
      </c>
      <c r="R15" s="639" t="s">
        <v>60</v>
      </c>
      <c r="S15" s="639" t="s">
        <v>152</v>
      </c>
    </row>
    <row r="16" spans="1:19" s="34" customFormat="1" ht="20.25" customHeight="1">
      <c r="A16" s="639" t="s">
        <v>608</v>
      </c>
      <c r="B16" s="638" t="s">
        <v>1454</v>
      </c>
      <c r="C16" s="639" t="s">
        <v>399</v>
      </c>
      <c r="D16" s="640" t="s">
        <v>1299</v>
      </c>
      <c r="E16" s="638"/>
      <c r="F16" s="639" t="s">
        <v>1399</v>
      </c>
      <c r="G16" s="638"/>
      <c r="H16" s="1110">
        <v>294</v>
      </c>
      <c r="I16" s="1110">
        <v>12729</v>
      </c>
      <c r="J16" s="1110">
        <v>0</v>
      </c>
      <c r="K16" s="1047">
        <f t="shared" si="0"/>
        <v>0</v>
      </c>
      <c r="L16" s="1021">
        <f t="shared" si="1"/>
        <v>0</v>
      </c>
      <c r="M16" s="580">
        <f t="shared" si="2"/>
        <v>3742326</v>
      </c>
      <c r="N16" s="638"/>
      <c r="O16" s="638"/>
      <c r="P16" s="639" t="s">
        <v>3735</v>
      </c>
      <c r="Q16" s="639" t="s">
        <v>577</v>
      </c>
      <c r="R16" s="639" t="s">
        <v>375</v>
      </c>
      <c r="S16" s="639" t="s">
        <v>152</v>
      </c>
    </row>
    <row r="17" spans="1:20" s="34" customFormat="1" ht="20.25" customHeight="1">
      <c r="A17" s="639" t="s">
        <v>608</v>
      </c>
      <c r="B17" s="638" t="s">
        <v>1454</v>
      </c>
      <c r="C17" s="639" t="s">
        <v>399</v>
      </c>
      <c r="D17" s="640" t="s">
        <v>1299</v>
      </c>
      <c r="E17" s="638"/>
      <c r="F17" s="639" t="s">
        <v>645</v>
      </c>
      <c r="G17" s="638"/>
      <c r="H17" s="1110">
        <v>294</v>
      </c>
      <c r="I17" s="1110">
        <v>55740</v>
      </c>
      <c r="J17" s="1110">
        <v>14</v>
      </c>
      <c r="K17" s="1047">
        <f t="shared" si="0"/>
        <v>4116</v>
      </c>
      <c r="L17" s="1021">
        <f t="shared" si="1"/>
        <v>4.1159999999999997</v>
      </c>
      <c r="M17" s="580">
        <f t="shared" si="2"/>
        <v>16387560</v>
      </c>
      <c r="N17" s="638"/>
      <c r="O17" s="638"/>
      <c r="P17" s="639" t="s">
        <v>3735</v>
      </c>
      <c r="Q17" s="639" t="s">
        <v>270</v>
      </c>
      <c r="R17" s="639" t="s">
        <v>60</v>
      </c>
      <c r="S17" s="639" t="s">
        <v>152</v>
      </c>
    </row>
    <row r="18" spans="1:20" s="34" customFormat="1" ht="20.25" customHeight="1">
      <c r="A18" s="639" t="s">
        <v>10</v>
      </c>
      <c r="B18" s="638" t="s">
        <v>1597</v>
      </c>
      <c r="C18" s="639" t="s">
        <v>1024</v>
      </c>
      <c r="D18" s="640" t="s">
        <v>1306</v>
      </c>
      <c r="E18" s="638"/>
      <c r="F18" s="639" t="s">
        <v>3183</v>
      </c>
      <c r="G18" s="638"/>
      <c r="H18" s="1110">
        <v>534</v>
      </c>
      <c r="I18" s="1110">
        <v>179695</v>
      </c>
      <c r="J18" s="1110"/>
      <c r="K18" s="1047">
        <f t="shared" si="0"/>
        <v>0</v>
      </c>
      <c r="L18" s="1021">
        <f t="shared" si="1"/>
        <v>0</v>
      </c>
      <c r="M18" s="580">
        <f t="shared" si="2"/>
        <v>95957130</v>
      </c>
      <c r="N18" s="638" t="s">
        <v>1623</v>
      </c>
      <c r="O18" s="638"/>
      <c r="P18" s="639" t="s">
        <v>1164</v>
      </c>
      <c r="Q18" s="639" t="s">
        <v>354</v>
      </c>
      <c r="R18" s="639" t="s">
        <v>70</v>
      </c>
      <c r="S18" s="639"/>
    </row>
    <row r="19" spans="1:20" s="34" customFormat="1" ht="20.25" customHeight="1">
      <c r="A19" s="639" t="s">
        <v>1033</v>
      </c>
      <c r="B19" s="638" t="s">
        <v>2081</v>
      </c>
      <c r="C19" s="639" t="s">
        <v>355</v>
      </c>
      <c r="D19" s="640" t="s">
        <v>1306</v>
      </c>
      <c r="E19" s="638"/>
      <c r="F19" s="639" t="s">
        <v>3839</v>
      </c>
      <c r="G19" s="638"/>
      <c r="H19" s="1110">
        <v>121</v>
      </c>
      <c r="I19" s="1110">
        <v>162193</v>
      </c>
      <c r="J19" s="1110"/>
      <c r="K19" s="1047">
        <f t="shared" si="0"/>
        <v>0</v>
      </c>
      <c r="L19" s="1021">
        <f t="shared" si="1"/>
        <v>0</v>
      </c>
      <c r="M19" s="580">
        <f t="shared" si="2"/>
        <v>19625353</v>
      </c>
      <c r="N19" s="638" t="s">
        <v>1623</v>
      </c>
      <c r="O19" s="638" t="s">
        <v>2262</v>
      </c>
      <c r="P19" s="639" t="s">
        <v>1164</v>
      </c>
      <c r="Q19" s="639" t="s">
        <v>354</v>
      </c>
      <c r="R19" s="639" t="s">
        <v>70</v>
      </c>
      <c r="S19" s="639"/>
    </row>
    <row r="20" spans="1:20" s="33" customFormat="1" ht="20.25" customHeight="1">
      <c r="A20" s="639" t="s">
        <v>770</v>
      </c>
      <c r="B20" s="638" t="s">
        <v>1390</v>
      </c>
      <c r="C20" s="639" t="s">
        <v>515</v>
      </c>
      <c r="D20" s="640" t="s">
        <v>3796</v>
      </c>
      <c r="E20" s="638"/>
      <c r="F20" s="639" t="s">
        <v>1389</v>
      </c>
      <c r="G20" s="638"/>
      <c r="H20" s="1110">
        <v>166</v>
      </c>
      <c r="I20" s="1110">
        <v>74727</v>
      </c>
      <c r="J20" s="1110">
        <v>16.5</v>
      </c>
      <c r="K20" s="1047">
        <f t="shared" si="0"/>
        <v>2739</v>
      </c>
      <c r="L20" s="1021">
        <f t="shared" si="1"/>
        <v>2.7389999999999999</v>
      </c>
      <c r="M20" s="580">
        <f t="shared" si="2"/>
        <v>12404682</v>
      </c>
      <c r="N20" s="638"/>
      <c r="O20" s="638" t="s">
        <v>3332</v>
      </c>
      <c r="P20" s="639" t="s">
        <v>761</v>
      </c>
      <c r="Q20" s="639" t="s">
        <v>981</v>
      </c>
      <c r="R20" s="639" t="s">
        <v>60</v>
      </c>
      <c r="S20" s="639"/>
      <c r="T20" s="292"/>
    </row>
    <row r="21" spans="1:20" s="33" customFormat="1" ht="20.25" customHeight="1">
      <c r="A21" s="639" t="s">
        <v>351</v>
      </c>
      <c r="B21" s="638" t="s">
        <v>1338</v>
      </c>
      <c r="C21" s="639" t="s">
        <v>352</v>
      </c>
      <c r="D21" s="640" t="s">
        <v>896</v>
      </c>
      <c r="E21" s="638"/>
      <c r="F21" s="639" t="s">
        <v>539</v>
      </c>
      <c r="G21" s="638"/>
      <c r="H21" s="1110">
        <v>140</v>
      </c>
      <c r="I21" s="1110">
        <v>171001</v>
      </c>
      <c r="J21" s="1110"/>
      <c r="K21" s="1047">
        <f t="shared" si="0"/>
        <v>0</v>
      </c>
      <c r="L21" s="1021">
        <f t="shared" si="1"/>
        <v>0</v>
      </c>
      <c r="M21" s="580">
        <f t="shared" si="2"/>
        <v>23940140</v>
      </c>
      <c r="N21" s="638" t="s">
        <v>1213</v>
      </c>
      <c r="O21" s="638"/>
      <c r="P21" s="639" t="s">
        <v>761</v>
      </c>
      <c r="Q21" s="639" t="s">
        <v>354</v>
      </c>
      <c r="R21" s="639" t="s">
        <v>70</v>
      </c>
      <c r="S21" s="639"/>
      <c r="T21" s="292"/>
    </row>
    <row r="22" spans="1:20" s="1" customFormat="1" ht="20.25" customHeight="1">
      <c r="A22" s="639" t="s">
        <v>608</v>
      </c>
      <c r="B22" s="638" t="s">
        <v>3914</v>
      </c>
      <c r="C22" s="639" t="s">
        <v>399</v>
      </c>
      <c r="D22" s="640" t="s">
        <v>3147</v>
      </c>
      <c r="E22" s="638"/>
      <c r="F22" s="639" t="s">
        <v>719</v>
      </c>
      <c r="G22" s="638"/>
      <c r="H22" s="1110">
        <v>563</v>
      </c>
      <c r="I22" s="1110">
        <v>165600</v>
      </c>
      <c r="J22" s="1110">
        <v>31.9</v>
      </c>
      <c r="K22" s="1047">
        <f t="shared" si="0"/>
        <v>17959.7</v>
      </c>
      <c r="L22" s="1021">
        <f t="shared" si="1"/>
        <v>17.959700000000002</v>
      </c>
      <c r="M22" s="580">
        <f t="shared" si="2"/>
        <v>93232800</v>
      </c>
      <c r="N22" s="638"/>
      <c r="O22" s="638" t="s">
        <v>3698</v>
      </c>
      <c r="P22" s="639" t="s">
        <v>3735</v>
      </c>
      <c r="Q22" s="639" t="s">
        <v>370</v>
      </c>
      <c r="R22" s="639" t="s">
        <v>60</v>
      </c>
      <c r="S22" s="639"/>
      <c r="T22" s="292"/>
    </row>
    <row r="23" spans="1:20" s="34" customFormat="1" ht="20.25" customHeight="1">
      <c r="A23" s="639" t="s">
        <v>608</v>
      </c>
      <c r="B23" s="638" t="s">
        <v>3914</v>
      </c>
      <c r="C23" s="639" t="s">
        <v>399</v>
      </c>
      <c r="D23" s="640" t="s">
        <v>3147</v>
      </c>
      <c r="E23" s="638"/>
      <c r="F23" s="639" t="s">
        <v>440</v>
      </c>
      <c r="G23" s="638"/>
      <c r="H23" s="1110">
        <v>563</v>
      </c>
      <c r="I23" s="1110">
        <v>259200</v>
      </c>
      <c r="J23" s="1110">
        <v>37</v>
      </c>
      <c r="K23" s="1047">
        <f t="shared" si="0"/>
        <v>20831</v>
      </c>
      <c r="L23" s="1021">
        <f t="shared" si="1"/>
        <v>20.831</v>
      </c>
      <c r="M23" s="580">
        <f t="shared" si="2"/>
        <v>145929600</v>
      </c>
      <c r="N23" s="638"/>
      <c r="O23" s="638" t="s">
        <v>598</v>
      </c>
      <c r="P23" s="639" t="s">
        <v>3735</v>
      </c>
      <c r="Q23" s="639" t="s">
        <v>327</v>
      </c>
      <c r="R23" s="639" t="s">
        <v>60</v>
      </c>
      <c r="S23" s="639"/>
      <c r="T23" s="292"/>
    </row>
    <row r="24" spans="1:20" ht="20.25" customHeight="1">
      <c r="A24" s="639" t="s">
        <v>608</v>
      </c>
      <c r="B24" s="638" t="s">
        <v>3914</v>
      </c>
      <c r="C24" s="639" t="s">
        <v>399</v>
      </c>
      <c r="D24" s="640" t="s">
        <v>3147</v>
      </c>
      <c r="E24" s="638"/>
      <c r="F24" s="639" t="s">
        <v>645</v>
      </c>
      <c r="G24" s="638"/>
      <c r="H24" s="1110">
        <v>1126</v>
      </c>
      <c r="I24" s="1110">
        <v>78300</v>
      </c>
      <c r="J24" s="1110">
        <v>14</v>
      </c>
      <c r="K24" s="1047">
        <f t="shared" si="0"/>
        <v>15764</v>
      </c>
      <c r="L24" s="1021">
        <f t="shared" si="1"/>
        <v>15.763999999999999</v>
      </c>
      <c r="M24" s="580">
        <f t="shared" si="2"/>
        <v>88165800</v>
      </c>
      <c r="N24" s="638"/>
      <c r="O24" s="638" t="s">
        <v>3699</v>
      </c>
      <c r="P24" s="639" t="s">
        <v>3735</v>
      </c>
      <c r="Q24" s="639" t="s">
        <v>270</v>
      </c>
      <c r="R24" s="639" t="s">
        <v>60</v>
      </c>
      <c r="S24" s="639"/>
      <c r="T24" s="1111"/>
    </row>
    <row r="25" spans="1:20" ht="20.25" customHeight="1">
      <c r="A25" s="639" t="s">
        <v>3915</v>
      </c>
      <c r="B25" s="638" t="s">
        <v>3916</v>
      </c>
      <c r="C25" s="639" t="s">
        <v>904</v>
      </c>
      <c r="D25" s="640" t="s">
        <v>821</v>
      </c>
      <c r="E25" s="638"/>
      <c r="F25" s="639" t="s">
        <v>426</v>
      </c>
      <c r="G25" s="638"/>
      <c r="H25" s="1110">
        <v>72</v>
      </c>
      <c r="I25" s="1110">
        <v>134000</v>
      </c>
      <c r="J25" s="1110" t="s">
        <v>765</v>
      </c>
      <c r="K25" s="1047" t="str">
        <f t="shared" si="0"/>
        <v>0</v>
      </c>
      <c r="L25" s="1021">
        <f t="shared" si="1"/>
        <v>0</v>
      </c>
      <c r="M25" s="580">
        <f t="shared" si="2"/>
        <v>9648000</v>
      </c>
      <c r="N25" s="638"/>
      <c r="O25" s="638" t="s">
        <v>3917</v>
      </c>
      <c r="P25" s="639" t="s">
        <v>759</v>
      </c>
      <c r="Q25" s="639" t="s">
        <v>354</v>
      </c>
      <c r="R25" s="639" t="s">
        <v>70</v>
      </c>
      <c r="S25" s="639" t="s">
        <v>213</v>
      </c>
      <c r="T25" s="1111"/>
    </row>
    <row r="26" spans="1:20" ht="20.25" customHeight="1">
      <c r="A26" s="639" t="s">
        <v>3915</v>
      </c>
      <c r="B26" s="638" t="s">
        <v>3916</v>
      </c>
      <c r="C26" s="639" t="s">
        <v>904</v>
      </c>
      <c r="D26" s="640" t="s">
        <v>821</v>
      </c>
      <c r="E26" s="638"/>
      <c r="F26" s="639" t="s">
        <v>2983</v>
      </c>
      <c r="G26" s="638"/>
      <c r="H26" s="1110">
        <v>72</v>
      </c>
      <c r="I26" s="1110">
        <v>200000</v>
      </c>
      <c r="J26" s="1110">
        <v>29</v>
      </c>
      <c r="K26" s="1047">
        <f t="shared" si="0"/>
        <v>2088</v>
      </c>
      <c r="L26" s="1021">
        <f t="shared" si="1"/>
        <v>2.0880000000000001</v>
      </c>
      <c r="M26" s="580">
        <f t="shared" si="2"/>
        <v>14400000</v>
      </c>
      <c r="N26" s="638"/>
      <c r="O26" s="638" t="s">
        <v>3917</v>
      </c>
      <c r="P26" s="639" t="s">
        <v>759</v>
      </c>
      <c r="Q26" s="639" t="s">
        <v>343</v>
      </c>
      <c r="R26" s="639" t="s">
        <v>60</v>
      </c>
      <c r="S26" s="639" t="s">
        <v>213</v>
      </c>
      <c r="T26" s="1111"/>
    </row>
    <row r="27" spans="1:20" ht="20.25" customHeight="1">
      <c r="A27" s="639" t="s">
        <v>3915</v>
      </c>
      <c r="B27" s="638" t="s">
        <v>3916</v>
      </c>
      <c r="C27" s="639" t="s">
        <v>904</v>
      </c>
      <c r="D27" s="640" t="s">
        <v>824</v>
      </c>
      <c r="E27" s="638"/>
      <c r="F27" s="639" t="s">
        <v>426</v>
      </c>
      <c r="G27" s="638"/>
      <c r="H27" s="1110">
        <v>72</v>
      </c>
      <c r="I27" s="1110">
        <v>134000</v>
      </c>
      <c r="J27" s="1110" t="s">
        <v>765</v>
      </c>
      <c r="K27" s="1047" t="str">
        <f t="shared" si="0"/>
        <v>0</v>
      </c>
      <c r="L27" s="1021">
        <f t="shared" si="1"/>
        <v>0</v>
      </c>
      <c r="M27" s="580">
        <f t="shared" si="2"/>
        <v>9648000</v>
      </c>
      <c r="N27" s="638"/>
      <c r="O27" s="638" t="s">
        <v>3917</v>
      </c>
      <c r="P27" s="639" t="s">
        <v>759</v>
      </c>
      <c r="Q27" s="639" t="s">
        <v>354</v>
      </c>
      <c r="R27" s="639" t="s">
        <v>70</v>
      </c>
      <c r="S27" s="639" t="s">
        <v>213</v>
      </c>
      <c r="T27" s="292"/>
    </row>
    <row r="28" spans="1:20" ht="20.25" customHeight="1">
      <c r="A28" s="639" t="s">
        <v>3915</v>
      </c>
      <c r="B28" s="638" t="s">
        <v>3916</v>
      </c>
      <c r="C28" s="639" t="s">
        <v>904</v>
      </c>
      <c r="D28" s="640" t="s">
        <v>824</v>
      </c>
      <c r="E28" s="638"/>
      <c r="F28" s="639" t="s">
        <v>2983</v>
      </c>
      <c r="G28" s="638"/>
      <c r="H28" s="1110">
        <v>72</v>
      </c>
      <c r="I28" s="1110">
        <v>200000</v>
      </c>
      <c r="J28" s="1110">
        <v>29</v>
      </c>
      <c r="K28" s="1047">
        <f t="shared" si="0"/>
        <v>2088</v>
      </c>
      <c r="L28" s="1021">
        <f t="shared" si="1"/>
        <v>2.0880000000000001</v>
      </c>
      <c r="M28" s="580">
        <f t="shared" si="2"/>
        <v>14400000</v>
      </c>
      <c r="N28" s="638"/>
      <c r="O28" s="638" t="s">
        <v>3917</v>
      </c>
      <c r="P28" s="639" t="s">
        <v>759</v>
      </c>
      <c r="Q28" s="639" t="s">
        <v>343</v>
      </c>
      <c r="R28" s="639" t="s">
        <v>60</v>
      </c>
      <c r="S28" s="639" t="s">
        <v>213</v>
      </c>
      <c r="T28" s="292"/>
    </row>
    <row r="29" spans="1:20" ht="20.25" customHeight="1">
      <c r="A29" s="639" t="s">
        <v>3915</v>
      </c>
      <c r="B29" s="638" t="s">
        <v>3916</v>
      </c>
      <c r="C29" s="639" t="s">
        <v>904</v>
      </c>
      <c r="D29" s="640" t="s">
        <v>283</v>
      </c>
      <c r="E29" s="638"/>
      <c r="F29" s="639" t="s">
        <v>426</v>
      </c>
      <c r="G29" s="638"/>
      <c r="H29" s="1110">
        <v>34</v>
      </c>
      <c r="I29" s="1110">
        <v>134000</v>
      </c>
      <c r="J29" s="1110" t="s">
        <v>765</v>
      </c>
      <c r="K29" s="1047" t="str">
        <f t="shared" si="0"/>
        <v>0</v>
      </c>
      <c r="L29" s="1021">
        <f t="shared" si="1"/>
        <v>0</v>
      </c>
      <c r="M29" s="580">
        <f t="shared" si="2"/>
        <v>4556000</v>
      </c>
      <c r="N29" s="638"/>
      <c r="O29" s="638" t="s">
        <v>3917</v>
      </c>
      <c r="P29" s="639" t="s">
        <v>759</v>
      </c>
      <c r="Q29" s="639" t="s">
        <v>354</v>
      </c>
      <c r="R29" s="639" t="s">
        <v>70</v>
      </c>
      <c r="S29" s="639" t="s">
        <v>213</v>
      </c>
      <c r="T29" s="292"/>
    </row>
    <row r="30" spans="1:20" ht="20.25" customHeight="1">
      <c r="A30" s="639" t="s">
        <v>3915</v>
      </c>
      <c r="B30" s="638" t="s">
        <v>3916</v>
      </c>
      <c r="C30" s="639" t="s">
        <v>904</v>
      </c>
      <c r="D30" s="640" t="s">
        <v>283</v>
      </c>
      <c r="E30" s="638"/>
      <c r="F30" s="639" t="s">
        <v>2983</v>
      </c>
      <c r="G30" s="638"/>
      <c r="H30" s="1110">
        <v>34</v>
      </c>
      <c r="I30" s="1110">
        <v>200000</v>
      </c>
      <c r="J30" s="1110">
        <v>29</v>
      </c>
      <c r="K30" s="1047">
        <f t="shared" si="0"/>
        <v>986</v>
      </c>
      <c r="L30" s="1021">
        <f t="shared" si="1"/>
        <v>0.98599999999999999</v>
      </c>
      <c r="M30" s="580">
        <f t="shared" si="2"/>
        <v>6800000</v>
      </c>
      <c r="N30" s="638"/>
      <c r="O30" s="638" t="s">
        <v>3917</v>
      </c>
      <c r="P30" s="639" t="s">
        <v>759</v>
      </c>
      <c r="Q30" s="639" t="s">
        <v>343</v>
      </c>
      <c r="R30" s="639" t="s">
        <v>60</v>
      </c>
      <c r="S30" s="639" t="s">
        <v>213</v>
      </c>
    </row>
    <row r="31" spans="1:20" ht="20.25" customHeight="1">
      <c r="A31" s="639" t="s">
        <v>3918</v>
      </c>
      <c r="B31" s="638" t="s">
        <v>3919</v>
      </c>
      <c r="C31" s="639" t="s">
        <v>3920</v>
      </c>
      <c r="D31" s="640" t="s">
        <v>834</v>
      </c>
      <c r="E31" s="638"/>
      <c r="F31" s="639" t="s">
        <v>3835</v>
      </c>
      <c r="G31" s="638"/>
      <c r="H31" s="1110">
        <v>840</v>
      </c>
      <c r="I31" s="1110">
        <v>129690</v>
      </c>
      <c r="J31" s="1110"/>
      <c r="K31" s="1047">
        <f t="shared" si="0"/>
        <v>0</v>
      </c>
      <c r="L31" s="1021">
        <f t="shared" si="1"/>
        <v>0</v>
      </c>
      <c r="M31" s="580">
        <f t="shared" si="2"/>
        <v>108939600</v>
      </c>
      <c r="N31" s="638"/>
      <c r="O31" s="638"/>
      <c r="P31" s="639" t="s">
        <v>284</v>
      </c>
      <c r="Q31" s="639" t="s">
        <v>281</v>
      </c>
      <c r="R31" s="639" t="s">
        <v>70</v>
      </c>
      <c r="S31" s="639"/>
    </row>
    <row r="32" spans="1:20" ht="20.25" customHeight="1">
      <c r="A32" s="639" t="s">
        <v>744</v>
      </c>
      <c r="B32" s="638" t="s">
        <v>3921</v>
      </c>
      <c r="C32" s="639" t="s">
        <v>3922</v>
      </c>
      <c r="D32" s="640" t="s">
        <v>2249</v>
      </c>
      <c r="E32" s="638"/>
      <c r="F32" s="639" t="s">
        <v>427</v>
      </c>
      <c r="G32" s="638"/>
      <c r="H32" s="1110">
        <v>15</v>
      </c>
      <c r="I32" s="1110">
        <v>234564.8</v>
      </c>
      <c r="J32" s="1110">
        <v>42.3</v>
      </c>
      <c r="K32" s="1047">
        <f t="shared" si="0"/>
        <v>634.5</v>
      </c>
      <c r="L32" s="1021">
        <f t="shared" si="1"/>
        <v>0.63449999999999995</v>
      </c>
      <c r="M32" s="580">
        <f t="shared" si="2"/>
        <v>3518472</v>
      </c>
      <c r="N32" s="638"/>
      <c r="O32" s="638" t="s">
        <v>3923</v>
      </c>
      <c r="P32" s="639" t="s">
        <v>482</v>
      </c>
      <c r="Q32" s="639" t="s">
        <v>327</v>
      </c>
      <c r="R32" s="639" t="s">
        <v>60</v>
      </c>
      <c r="S32" s="639" t="s">
        <v>109</v>
      </c>
    </row>
    <row r="33" spans="1:19" ht="20.25" customHeight="1">
      <c r="A33" s="639" t="s">
        <v>744</v>
      </c>
      <c r="B33" s="638" t="s">
        <v>3924</v>
      </c>
      <c r="C33" s="639" t="s">
        <v>1011</v>
      </c>
      <c r="D33" s="640" t="s">
        <v>2249</v>
      </c>
      <c r="E33" s="638"/>
      <c r="F33" s="639" t="s">
        <v>880</v>
      </c>
      <c r="G33" s="638"/>
      <c r="H33" s="1110">
        <v>15</v>
      </c>
      <c r="I33" s="1110">
        <v>3753</v>
      </c>
      <c r="J33" s="1110">
        <v>0</v>
      </c>
      <c r="K33" s="1047">
        <f t="shared" si="0"/>
        <v>0</v>
      </c>
      <c r="L33" s="1021">
        <f t="shared" si="1"/>
        <v>0</v>
      </c>
      <c r="M33" s="580">
        <f t="shared" si="2"/>
        <v>56295</v>
      </c>
      <c r="N33" s="638"/>
      <c r="O33" s="638" t="s">
        <v>3923</v>
      </c>
      <c r="P33" s="639" t="s">
        <v>482</v>
      </c>
      <c r="Q33" s="639" t="s">
        <v>336</v>
      </c>
      <c r="R33" s="639" t="s">
        <v>73</v>
      </c>
      <c r="S33" s="639" t="s">
        <v>109</v>
      </c>
    </row>
    <row r="34" spans="1:19" ht="20.25" customHeight="1">
      <c r="A34" s="639" t="s">
        <v>744</v>
      </c>
      <c r="B34" s="638" t="s">
        <v>3921</v>
      </c>
      <c r="C34" s="639" t="s">
        <v>1011</v>
      </c>
      <c r="D34" s="640" t="s">
        <v>2249</v>
      </c>
      <c r="E34" s="638"/>
      <c r="F34" s="639" t="s">
        <v>105</v>
      </c>
      <c r="G34" s="638"/>
      <c r="H34" s="1110">
        <v>1518</v>
      </c>
      <c r="I34" s="1110">
        <v>236967.2</v>
      </c>
      <c r="J34" s="1110">
        <v>42.3</v>
      </c>
      <c r="K34" s="1047">
        <f t="shared" si="0"/>
        <v>64211.399999999994</v>
      </c>
      <c r="L34" s="1021">
        <f t="shared" si="1"/>
        <v>64.211399999999998</v>
      </c>
      <c r="M34" s="580">
        <f t="shared" si="2"/>
        <v>359716209.60000002</v>
      </c>
      <c r="N34" s="638"/>
      <c r="O34" s="638" t="s">
        <v>3925</v>
      </c>
      <c r="P34" s="639" t="s">
        <v>482</v>
      </c>
      <c r="Q34" s="639" t="s">
        <v>327</v>
      </c>
      <c r="R34" s="639" t="s">
        <v>60</v>
      </c>
      <c r="S34" s="639" t="s">
        <v>109</v>
      </c>
    </row>
    <row r="35" spans="1:19" ht="20.25" customHeight="1">
      <c r="A35" s="639" t="s">
        <v>744</v>
      </c>
      <c r="B35" s="638" t="s">
        <v>3924</v>
      </c>
      <c r="C35" s="639" t="s">
        <v>1011</v>
      </c>
      <c r="D35" s="640" t="s">
        <v>2249</v>
      </c>
      <c r="E35" s="638"/>
      <c r="F35" s="639" t="s">
        <v>880</v>
      </c>
      <c r="G35" s="638"/>
      <c r="H35" s="1110">
        <v>1518</v>
      </c>
      <c r="I35" s="1110">
        <v>3791.5</v>
      </c>
      <c r="J35" s="1110">
        <v>0</v>
      </c>
      <c r="K35" s="1047">
        <f t="shared" si="0"/>
        <v>0</v>
      </c>
      <c r="L35" s="1021">
        <f t="shared" si="1"/>
        <v>0</v>
      </c>
      <c r="M35" s="580">
        <f t="shared" si="2"/>
        <v>5755497</v>
      </c>
      <c r="N35" s="638"/>
      <c r="O35" s="638" t="s">
        <v>3926</v>
      </c>
      <c r="P35" s="639" t="s">
        <v>482</v>
      </c>
      <c r="Q35" s="639" t="s">
        <v>336</v>
      </c>
      <c r="R35" s="639" t="s">
        <v>73</v>
      </c>
      <c r="S35" s="639" t="s">
        <v>109</v>
      </c>
    </row>
    <row r="36" spans="1:19" ht="20.25" customHeight="1">
      <c r="A36" s="639" t="s">
        <v>744</v>
      </c>
      <c r="B36" s="638" t="s">
        <v>3924</v>
      </c>
      <c r="C36" s="639" t="s">
        <v>1011</v>
      </c>
      <c r="D36" s="640" t="s">
        <v>2249</v>
      </c>
      <c r="E36" s="638"/>
      <c r="F36" s="639" t="s">
        <v>592</v>
      </c>
      <c r="G36" s="638"/>
      <c r="H36" s="1110">
        <v>1529</v>
      </c>
      <c r="I36" s="1110">
        <v>73300.2</v>
      </c>
      <c r="J36" s="1110">
        <v>14.7</v>
      </c>
      <c r="K36" s="1047">
        <f t="shared" si="0"/>
        <v>22476.3</v>
      </c>
      <c r="L36" s="1021">
        <f t="shared" si="1"/>
        <v>22.476299999999998</v>
      </c>
      <c r="M36" s="580">
        <f t="shared" si="2"/>
        <v>112076005.8</v>
      </c>
      <c r="N36" s="638"/>
      <c r="O36" s="638" t="s">
        <v>3927</v>
      </c>
      <c r="P36" s="639" t="s">
        <v>482</v>
      </c>
      <c r="Q36" s="639" t="s">
        <v>357</v>
      </c>
      <c r="R36" s="639" t="s">
        <v>60</v>
      </c>
      <c r="S36" s="639" t="s">
        <v>109</v>
      </c>
    </row>
    <row r="37" spans="1:19" ht="20.25" customHeight="1">
      <c r="A37" s="639" t="s">
        <v>744</v>
      </c>
      <c r="B37" s="638" t="s">
        <v>3924</v>
      </c>
      <c r="C37" s="639" t="s">
        <v>1011</v>
      </c>
      <c r="D37" s="640" t="s">
        <v>2249</v>
      </c>
      <c r="E37" s="638"/>
      <c r="F37" s="639" t="s">
        <v>521</v>
      </c>
      <c r="G37" s="638"/>
      <c r="H37" s="1110">
        <v>1514</v>
      </c>
      <c r="I37" s="1110">
        <v>175500</v>
      </c>
      <c r="J37" s="1110">
        <v>0</v>
      </c>
      <c r="K37" s="1047">
        <f t="shared" si="0"/>
        <v>0</v>
      </c>
      <c r="L37" s="1021">
        <f t="shared" si="1"/>
        <v>0</v>
      </c>
      <c r="M37" s="580">
        <f t="shared" si="2"/>
        <v>265707000</v>
      </c>
      <c r="N37" s="638"/>
      <c r="O37" s="638" t="s">
        <v>3928</v>
      </c>
      <c r="P37" s="639" t="s">
        <v>482</v>
      </c>
      <c r="Q37" s="639" t="s">
        <v>374</v>
      </c>
      <c r="R37" s="639" t="s">
        <v>375</v>
      </c>
      <c r="S37" s="639" t="s">
        <v>109</v>
      </c>
    </row>
    <row r="38" spans="1:19" ht="20.25" customHeight="1">
      <c r="A38" s="639" t="s">
        <v>744</v>
      </c>
      <c r="B38" s="638" t="s">
        <v>3924</v>
      </c>
      <c r="C38" s="639" t="s">
        <v>1011</v>
      </c>
      <c r="D38" s="640" t="s">
        <v>2249</v>
      </c>
      <c r="E38" s="638"/>
      <c r="F38" s="639" t="s">
        <v>3929</v>
      </c>
      <c r="G38" s="638"/>
      <c r="H38" s="1110">
        <v>29</v>
      </c>
      <c r="I38" s="1110">
        <v>197413</v>
      </c>
      <c r="J38" s="1110">
        <v>36</v>
      </c>
      <c r="K38" s="1047">
        <f t="shared" si="0"/>
        <v>1044</v>
      </c>
      <c r="L38" s="1021">
        <f t="shared" si="1"/>
        <v>1.044</v>
      </c>
      <c r="M38" s="580">
        <f t="shared" si="2"/>
        <v>5724977</v>
      </c>
      <c r="N38" s="638"/>
      <c r="O38" s="638" t="s">
        <v>3930</v>
      </c>
      <c r="P38" s="639" t="s">
        <v>482</v>
      </c>
      <c r="Q38" s="639" t="s">
        <v>403</v>
      </c>
      <c r="R38" s="639" t="s">
        <v>60</v>
      </c>
      <c r="S38" s="639" t="s">
        <v>109</v>
      </c>
    </row>
    <row r="39" spans="1:19" ht="20.25" customHeight="1">
      <c r="A39" s="639" t="s">
        <v>744</v>
      </c>
      <c r="B39" s="638" t="s">
        <v>3924</v>
      </c>
      <c r="C39" s="639" t="s">
        <v>1011</v>
      </c>
      <c r="D39" s="640" t="s">
        <v>2249</v>
      </c>
      <c r="E39" s="638"/>
      <c r="F39" s="639" t="s">
        <v>880</v>
      </c>
      <c r="G39" s="638"/>
      <c r="H39" s="1110">
        <v>29</v>
      </c>
      <c r="I39" s="1110">
        <v>4049.5</v>
      </c>
      <c r="J39" s="1110">
        <v>0</v>
      </c>
      <c r="K39" s="1047">
        <f t="shared" si="0"/>
        <v>0</v>
      </c>
      <c r="L39" s="1021">
        <f t="shared" si="1"/>
        <v>0</v>
      </c>
      <c r="M39" s="580">
        <f t="shared" si="2"/>
        <v>117435.5</v>
      </c>
      <c r="N39" s="638"/>
      <c r="O39" s="638" t="s">
        <v>3930</v>
      </c>
      <c r="P39" s="639" t="s">
        <v>482</v>
      </c>
      <c r="Q39" s="639" t="s">
        <v>336</v>
      </c>
      <c r="R39" s="639" t="s">
        <v>73</v>
      </c>
      <c r="S39" s="639" t="s">
        <v>109</v>
      </c>
    </row>
    <row r="40" spans="1:19" ht="20.25" customHeight="1">
      <c r="A40" s="639" t="s">
        <v>744</v>
      </c>
      <c r="B40" s="638" t="s">
        <v>3924</v>
      </c>
      <c r="C40" s="639" t="s">
        <v>1011</v>
      </c>
      <c r="D40" s="640" t="s">
        <v>2249</v>
      </c>
      <c r="E40" s="638"/>
      <c r="F40" s="639" t="s">
        <v>709</v>
      </c>
      <c r="G40" s="638"/>
      <c r="H40" s="1110">
        <v>49</v>
      </c>
      <c r="I40" s="1110">
        <v>9900</v>
      </c>
      <c r="J40" s="1110">
        <v>0</v>
      </c>
      <c r="K40" s="1047">
        <f t="shared" si="0"/>
        <v>0</v>
      </c>
      <c r="L40" s="1021">
        <f t="shared" si="1"/>
        <v>0</v>
      </c>
      <c r="M40" s="580">
        <f t="shared" si="2"/>
        <v>485100</v>
      </c>
      <c r="N40" s="638"/>
      <c r="O40" s="638" t="s">
        <v>3931</v>
      </c>
      <c r="P40" s="639" t="s">
        <v>482</v>
      </c>
      <c r="Q40" s="639" t="s">
        <v>360</v>
      </c>
      <c r="R40" s="639" t="s">
        <v>73</v>
      </c>
      <c r="S40" s="639" t="s">
        <v>109</v>
      </c>
    </row>
    <row r="41" spans="1:19" ht="20.25" customHeight="1">
      <c r="A41" s="639" t="s">
        <v>744</v>
      </c>
      <c r="B41" s="638" t="s">
        <v>3924</v>
      </c>
      <c r="C41" s="639" t="s">
        <v>1011</v>
      </c>
      <c r="D41" s="640" t="s">
        <v>2249</v>
      </c>
      <c r="E41" s="638"/>
      <c r="F41" s="639" t="s">
        <v>1736</v>
      </c>
      <c r="G41" s="638"/>
      <c r="H41" s="1110">
        <v>12</v>
      </c>
      <c r="I41" s="1110">
        <v>96518.1</v>
      </c>
      <c r="J41" s="1110">
        <v>14.7</v>
      </c>
      <c r="K41" s="1047">
        <f t="shared" si="0"/>
        <v>176.39999999999998</v>
      </c>
      <c r="L41" s="1021">
        <f t="shared" si="1"/>
        <v>0.17639999999999997</v>
      </c>
      <c r="M41" s="580">
        <f t="shared" si="2"/>
        <v>1158217.2000000002</v>
      </c>
      <c r="N41" s="638"/>
      <c r="O41" s="638" t="s">
        <v>3932</v>
      </c>
      <c r="P41" s="639" t="s">
        <v>482</v>
      </c>
      <c r="Q41" s="639" t="s">
        <v>755</v>
      </c>
      <c r="R41" s="639" t="s">
        <v>60</v>
      </c>
      <c r="S41" s="639" t="s">
        <v>109</v>
      </c>
    </row>
    <row r="42" spans="1:19" ht="20.25" customHeight="1">
      <c r="A42" s="639" t="s">
        <v>744</v>
      </c>
      <c r="B42" s="638" t="s">
        <v>3924</v>
      </c>
      <c r="C42" s="639" t="s">
        <v>1011</v>
      </c>
      <c r="D42" s="640" t="s">
        <v>2249</v>
      </c>
      <c r="E42" s="638"/>
      <c r="F42" s="639" t="s">
        <v>654</v>
      </c>
      <c r="G42" s="638"/>
      <c r="H42" s="1110">
        <v>31</v>
      </c>
      <c r="I42" s="1110">
        <v>66507.399999999994</v>
      </c>
      <c r="J42" s="1110">
        <v>14</v>
      </c>
      <c r="K42" s="1047">
        <f t="shared" si="0"/>
        <v>434</v>
      </c>
      <c r="L42" s="1021">
        <f t="shared" si="1"/>
        <v>0.434</v>
      </c>
      <c r="M42" s="580">
        <f t="shared" si="2"/>
        <v>2061729.4</v>
      </c>
      <c r="N42" s="638"/>
      <c r="O42" s="638" t="s">
        <v>3087</v>
      </c>
      <c r="P42" s="639" t="s">
        <v>482</v>
      </c>
      <c r="Q42" s="639" t="s">
        <v>270</v>
      </c>
      <c r="R42" s="639" t="s">
        <v>60</v>
      </c>
      <c r="S42" s="639" t="s">
        <v>109</v>
      </c>
    </row>
    <row r="43" spans="1:19" ht="20.25" customHeight="1">
      <c r="A43" s="639" t="s">
        <v>744</v>
      </c>
      <c r="B43" s="638" t="s">
        <v>3924</v>
      </c>
      <c r="C43" s="639" t="s">
        <v>1011</v>
      </c>
      <c r="D43" s="640" t="s">
        <v>2249</v>
      </c>
      <c r="E43" s="638"/>
      <c r="F43" s="639" t="s">
        <v>1399</v>
      </c>
      <c r="G43" s="638"/>
      <c r="H43" s="1110">
        <v>31</v>
      </c>
      <c r="I43" s="1110">
        <v>15187.5</v>
      </c>
      <c r="J43" s="1110">
        <v>0</v>
      </c>
      <c r="K43" s="1047">
        <f t="shared" si="0"/>
        <v>0</v>
      </c>
      <c r="L43" s="1021">
        <f t="shared" si="1"/>
        <v>0</v>
      </c>
      <c r="M43" s="580">
        <f t="shared" si="2"/>
        <v>470812.5</v>
      </c>
      <c r="N43" s="638"/>
      <c r="O43" s="638" t="s">
        <v>3087</v>
      </c>
      <c r="P43" s="639" t="s">
        <v>482</v>
      </c>
      <c r="Q43" s="639" t="s">
        <v>577</v>
      </c>
      <c r="R43" s="639" t="s">
        <v>68</v>
      </c>
      <c r="S43" s="639" t="s">
        <v>109</v>
      </c>
    </row>
    <row r="44" spans="1:19" ht="20.25" customHeight="1">
      <c r="A44" s="639" t="s">
        <v>744</v>
      </c>
      <c r="B44" s="638" t="s">
        <v>3924</v>
      </c>
      <c r="C44" s="639" t="s">
        <v>1011</v>
      </c>
      <c r="D44" s="640" t="s">
        <v>2249</v>
      </c>
      <c r="E44" s="638"/>
      <c r="F44" s="639" t="s">
        <v>2317</v>
      </c>
      <c r="G44" s="638"/>
      <c r="H44" s="1110">
        <v>1</v>
      </c>
      <c r="I44" s="1110">
        <v>87176.5</v>
      </c>
      <c r="J44" s="1110">
        <v>22.5</v>
      </c>
      <c r="K44" s="1047">
        <f t="shared" si="0"/>
        <v>22.5</v>
      </c>
      <c r="L44" s="1021">
        <f t="shared" si="1"/>
        <v>2.2499999999999999E-2</v>
      </c>
      <c r="M44" s="580">
        <f t="shared" si="2"/>
        <v>87176.5</v>
      </c>
      <c r="N44" s="638"/>
      <c r="O44" s="638" t="s">
        <v>3933</v>
      </c>
      <c r="P44" s="639" t="s">
        <v>482</v>
      </c>
      <c r="Q44" s="639" t="s">
        <v>628</v>
      </c>
      <c r="R44" s="639" t="s">
        <v>68</v>
      </c>
      <c r="S44" s="639" t="s">
        <v>109</v>
      </c>
    </row>
    <row r="45" spans="1:19" ht="20.25" customHeight="1">
      <c r="A45" s="639" t="s">
        <v>744</v>
      </c>
      <c r="B45" s="638" t="s">
        <v>3924</v>
      </c>
      <c r="C45" s="639" t="s">
        <v>1011</v>
      </c>
      <c r="D45" s="640" t="s">
        <v>2249</v>
      </c>
      <c r="E45" s="638"/>
      <c r="F45" s="639" t="s">
        <v>1643</v>
      </c>
      <c r="G45" s="638"/>
      <c r="H45" s="1110">
        <v>1</v>
      </c>
      <c r="I45" s="1110">
        <v>12388.2</v>
      </c>
      <c r="J45" s="1110">
        <v>0</v>
      </c>
      <c r="K45" s="1047">
        <f t="shared" si="0"/>
        <v>0</v>
      </c>
      <c r="L45" s="1021">
        <f t="shared" si="1"/>
        <v>0</v>
      </c>
      <c r="M45" s="580">
        <f t="shared" si="2"/>
        <v>12388.2</v>
      </c>
      <c r="N45" s="638"/>
      <c r="O45" s="638" t="s">
        <v>3933</v>
      </c>
      <c r="P45" s="639" t="s">
        <v>482</v>
      </c>
      <c r="Q45" s="639" t="s">
        <v>336</v>
      </c>
      <c r="R45" s="639" t="s">
        <v>73</v>
      </c>
      <c r="S45" s="639" t="s">
        <v>109</v>
      </c>
    </row>
    <row r="46" spans="1:19" ht="20.25" customHeight="1">
      <c r="A46" s="639" t="s">
        <v>744</v>
      </c>
      <c r="B46" s="638" t="s">
        <v>3924</v>
      </c>
      <c r="C46" s="639" t="s">
        <v>1011</v>
      </c>
      <c r="D46" s="640" t="s">
        <v>2249</v>
      </c>
      <c r="E46" s="638"/>
      <c r="F46" s="639" t="s">
        <v>780</v>
      </c>
      <c r="G46" s="638"/>
      <c r="H46" s="1110">
        <v>6</v>
      </c>
      <c r="I46" s="1110">
        <v>99574.5</v>
      </c>
      <c r="J46" s="1110">
        <v>27</v>
      </c>
      <c r="K46" s="1047">
        <f t="shared" si="0"/>
        <v>162</v>
      </c>
      <c r="L46" s="1021">
        <f t="shared" si="1"/>
        <v>0.16200000000000001</v>
      </c>
      <c r="M46" s="580">
        <f t="shared" si="2"/>
        <v>597447</v>
      </c>
      <c r="N46" s="638"/>
      <c r="O46" s="638" t="s">
        <v>3934</v>
      </c>
      <c r="P46" s="639" t="s">
        <v>482</v>
      </c>
      <c r="Q46" s="639" t="s">
        <v>364</v>
      </c>
      <c r="R46" s="639" t="s">
        <v>68</v>
      </c>
      <c r="S46" s="639" t="s">
        <v>109</v>
      </c>
    </row>
    <row r="47" spans="1:19" ht="20.25" customHeight="1">
      <c r="A47" s="639" t="s">
        <v>744</v>
      </c>
      <c r="B47" s="638" t="s">
        <v>3924</v>
      </c>
      <c r="C47" s="639" t="s">
        <v>1011</v>
      </c>
      <c r="D47" s="640" t="s">
        <v>2249</v>
      </c>
      <c r="E47" s="638"/>
      <c r="F47" s="639" t="s">
        <v>3935</v>
      </c>
      <c r="G47" s="638"/>
      <c r="H47" s="1110">
        <v>6</v>
      </c>
      <c r="I47" s="1110">
        <v>99418.6</v>
      </c>
      <c r="J47" s="1110">
        <v>35</v>
      </c>
      <c r="K47" s="1047">
        <f t="shared" si="0"/>
        <v>210</v>
      </c>
      <c r="L47" s="1021">
        <f t="shared" si="1"/>
        <v>0.21</v>
      </c>
      <c r="M47" s="580">
        <f t="shared" si="2"/>
        <v>596511.60000000009</v>
      </c>
      <c r="N47" s="638"/>
      <c r="O47" s="638" t="s">
        <v>3936</v>
      </c>
      <c r="P47" s="639" t="s">
        <v>482</v>
      </c>
      <c r="Q47" s="639" t="s">
        <v>364</v>
      </c>
      <c r="R47" s="639" t="s">
        <v>68</v>
      </c>
      <c r="S47" s="639" t="s">
        <v>109</v>
      </c>
    </row>
    <row r="48" spans="1:19" ht="20.25" customHeight="1">
      <c r="A48" s="639" t="s">
        <v>744</v>
      </c>
      <c r="B48" s="638" t="s">
        <v>3924</v>
      </c>
      <c r="C48" s="639" t="s">
        <v>1011</v>
      </c>
      <c r="D48" s="640" t="s">
        <v>2249</v>
      </c>
      <c r="E48" s="638"/>
      <c r="F48" s="639" t="s">
        <v>3935</v>
      </c>
      <c r="G48" s="638"/>
      <c r="H48" s="1110">
        <v>3</v>
      </c>
      <c r="I48" s="1110">
        <v>100487.2</v>
      </c>
      <c r="J48" s="1110">
        <v>35</v>
      </c>
      <c r="K48" s="1047">
        <f t="shared" si="0"/>
        <v>105</v>
      </c>
      <c r="L48" s="1021">
        <f t="shared" si="1"/>
        <v>0.105</v>
      </c>
      <c r="M48" s="580">
        <f t="shared" si="2"/>
        <v>301461.59999999998</v>
      </c>
      <c r="N48" s="638"/>
      <c r="O48" s="638" t="s">
        <v>3937</v>
      </c>
      <c r="P48" s="639" t="s">
        <v>482</v>
      </c>
      <c r="Q48" s="639" t="s">
        <v>364</v>
      </c>
      <c r="R48" s="639" t="s">
        <v>68</v>
      </c>
      <c r="S48" s="639" t="s">
        <v>109</v>
      </c>
    </row>
    <row r="49" spans="1:19" ht="20.25" customHeight="1">
      <c r="A49" s="639" t="s">
        <v>744</v>
      </c>
      <c r="B49" s="638" t="s">
        <v>3924</v>
      </c>
      <c r="C49" s="639" t="s">
        <v>1011</v>
      </c>
      <c r="D49" s="640" t="s">
        <v>2249</v>
      </c>
      <c r="E49" s="638"/>
      <c r="F49" s="639" t="s">
        <v>634</v>
      </c>
      <c r="G49" s="638"/>
      <c r="H49" s="1110">
        <v>3</v>
      </c>
      <c r="I49" s="1110">
        <v>52162</v>
      </c>
      <c r="J49" s="1110">
        <v>0</v>
      </c>
      <c r="K49" s="1047">
        <f t="shared" si="0"/>
        <v>0</v>
      </c>
      <c r="L49" s="1021">
        <f t="shared" si="1"/>
        <v>0</v>
      </c>
      <c r="M49" s="580">
        <f t="shared" si="2"/>
        <v>156486</v>
      </c>
      <c r="N49" s="638"/>
      <c r="O49" s="638" t="s">
        <v>3937</v>
      </c>
      <c r="P49" s="639" t="s">
        <v>482</v>
      </c>
      <c r="Q49" s="639" t="s">
        <v>336</v>
      </c>
      <c r="R49" s="639" t="s">
        <v>73</v>
      </c>
      <c r="S49" s="639" t="s">
        <v>109</v>
      </c>
    </row>
    <row r="50" spans="1:19" ht="20.25" customHeight="1">
      <c r="A50" s="639" t="s">
        <v>744</v>
      </c>
      <c r="B50" s="638" t="s">
        <v>3924</v>
      </c>
      <c r="C50" s="639" t="s">
        <v>1011</v>
      </c>
      <c r="D50" s="640" t="s">
        <v>2249</v>
      </c>
      <c r="E50" s="638"/>
      <c r="F50" s="639" t="s">
        <v>777</v>
      </c>
      <c r="G50" s="638"/>
      <c r="H50" s="1110">
        <v>14</v>
      </c>
      <c r="I50" s="1110">
        <v>155927.1</v>
      </c>
      <c r="J50" s="1110">
        <v>32.6</v>
      </c>
      <c r="K50" s="1047">
        <f t="shared" si="0"/>
        <v>456.40000000000003</v>
      </c>
      <c r="L50" s="1021">
        <f t="shared" si="1"/>
        <v>0.45640000000000003</v>
      </c>
      <c r="M50" s="580">
        <f t="shared" si="2"/>
        <v>2182979.4</v>
      </c>
      <c r="N50" s="638"/>
      <c r="O50" s="638" t="s">
        <v>3938</v>
      </c>
      <c r="P50" s="639" t="s">
        <v>482</v>
      </c>
      <c r="Q50" s="639" t="s">
        <v>361</v>
      </c>
      <c r="R50" s="639" t="s">
        <v>60</v>
      </c>
      <c r="S50" s="639" t="s">
        <v>109</v>
      </c>
    </row>
    <row r="51" spans="1:19" ht="20.25" customHeight="1">
      <c r="A51" s="639" t="s">
        <v>744</v>
      </c>
      <c r="B51" s="638" t="s">
        <v>3924</v>
      </c>
      <c r="C51" s="639" t="s">
        <v>1011</v>
      </c>
      <c r="D51" s="640" t="s">
        <v>2249</v>
      </c>
      <c r="E51" s="638"/>
      <c r="F51" s="639" t="s">
        <v>629</v>
      </c>
      <c r="G51" s="638"/>
      <c r="H51" s="1110">
        <v>6</v>
      </c>
      <c r="I51" s="1110">
        <v>103811.3</v>
      </c>
      <c r="J51" s="1110">
        <v>31</v>
      </c>
      <c r="K51" s="1047">
        <f t="shared" si="0"/>
        <v>186</v>
      </c>
      <c r="L51" s="1021">
        <f t="shared" si="1"/>
        <v>0.186</v>
      </c>
      <c r="M51" s="580">
        <f t="shared" si="2"/>
        <v>622867.80000000005</v>
      </c>
      <c r="N51" s="638"/>
      <c r="O51" s="638" t="s">
        <v>3939</v>
      </c>
      <c r="P51" s="639" t="s">
        <v>482</v>
      </c>
      <c r="Q51" s="639" t="s">
        <v>327</v>
      </c>
      <c r="R51" s="639" t="s">
        <v>68</v>
      </c>
      <c r="S51" s="639" t="s">
        <v>109</v>
      </c>
    </row>
    <row r="52" spans="1:19" ht="20.25" customHeight="1">
      <c r="A52" s="639" t="s">
        <v>744</v>
      </c>
      <c r="B52" s="638" t="s">
        <v>3924</v>
      </c>
      <c r="C52" s="639" t="s">
        <v>1011</v>
      </c>
      <c r="D52" s="640" t="s">
        <v>2249</v>
      </c>
      <c r="E52" s="638"/>
      <c r="F52" s="639" t="s">
        <v>880</v>
      </c>
      <c r="G52" s="638"/>
      <c r="H52" s="1110">
        <v>6</v>
      </c>
      <c r="I52" s="1110">
        <v>3169.8</v>
      </c>
      <c r="J52" s="1110">
        <v>0</v>
      </c>
      <c r="K52" s="1047">
        <f t="shared" si="0"/>
        <v>0</v>
      </c>
      <c r="L52" s="1021">
        <f t="shared" si="1"/>
        <v>0</v>
      </c>
      <c r="M52" s="580">
        <f t="shared" si="2"/>
        <v>19018.800000000003</v>
      </c>
      <c r="N52" s="638"/>
      <c r="O52" s="638" t="s">
        <v>3939</v>
      </c>
      <c r="P52" s="639" t="s">
        <v>482</v>
      </c>
      <c r="Q52" s="639" t="s">
        <v>336</v>
      </c>
      <c r="R52" s="639" t="s">
        <v>73</v>
      </c>
      <c r="S52" s="639" t="s">
        <v>109</v>
      </c>
    </row>
    <row r="53" spans="1:19" ht="20.25" customHeight="1">
      <c r="A53" s="639" t="s">
        <v>744</v>
      </c>
      <c r="B53" s="638" t="s">
        <v>3924</v>
      </c>
      <c r="C53" s="639" t="s">
        <v>1011</v>
      </c>
      <c r="D53" s="640" t="s">
        <v>2249</v>
      </c>
      <c r="E53" s="638"/>
      <c r="F53" s="639" t="s">
        <v>362</v>
      </c>
      <c r="G53" s="638"/>
      <c r="H53" s="1110">
        <v>6</v>
      </c>
      <c r="I53" s="1110">
        <v>41860.5</v>
      </c>
      <c r="J53" s="1110">
        <v>8.5</v>
      </c>
      <c r="K53" s="1047">
        <f t="shared" si="0"/>
        <v>51</v>
      </c>
      <c r="L53" s="1021">
        <f t="shared" si="1"/>
        <v>5.0999999999999997E-2</v>
      </c>
      <c r="M53" s="580">
        <f t="shared" si="2"/>
        <v>251163</v>
      </c>
      <c r="N53" s="638"/>
      <c r="O53" s="638" t="s">
        <v>1405</v>
      </c>
      <c r="P53" s="639" t="s">
        <v>482</v>
      </c>
      <c r="Q53" s="639" t="s">
        <v>344</v>
      </c>
      <c r="R53" s="639" t="s">
        <v>68</v>
      </c>
      <c r="S53" s="639" t="s">
        <v>109</v>
      </c>
    </row>
    <row r="54" spans="1:19" ht="20.25" customHeight="1">
      <c r="A54" s="639" t="s">
        <v>235</v>
      </c>
      <c r="B54" s="638" t="s">
        <v>3940</v>
      </c>
      <c r="C54" s="639" t="s">
        <v>45</v>
      </c>
      <c r="D54" s="640" t="s">
        <v>1200</v>
      </c>
      <c r="E54" s="638"/>
      <c r="F54" s="639" t="s">
        <v>418</v>
      </c>
      <c r="G54" s="638"/>
      <c r="H54" s="1110">
        <v>1710</v>
      </c>
      <c r="I54" s="1110">
        <v>18794.2</v>
      </c>
      <c r="J54" s="1110">
        <v>0</v>
      </c>
      <c r="K54" s="1047">
        <f t="shared" si="0"/>
        <v>0</v>
      </c>
      <c r="L54" s="1021">
        <f t="shared" si="1"/>
        <v>0</v>
      </c>
      <c r="M54" s="580">
        <f t="shared" si="2"/>
        <v>32138082</v>
      </c>
      <c r="N54" s="638"/>
      <c r="O54" s="638" t="s">
        <v>1904</v>
      </c>
      <c r="P54" s="639" t="s">
        <v>3941</v>
      </c>
      <c r="Q54" s="639" t="s">
        <v>360</v>
      </c>
      <c r="R54" s="639" t="s">
        <v>73</v>
      </c>
      <c r="S54" s="639" t="s">
        <v>213</v>
      </c>
    </row>
    <row r="55" spans="1:19" ht="20.25" customHeight="1">
      <c r="A55" s="639" t="s">
        <v>235</v>
      </c>
      <c r="B55" s="638" t="s">
        <v>3942</v>
      </c>
      <c r="C55" s="639" t="s">
        <v>371</v>
      </c>
      <c r="D55" s="640" t="s">
        <v>1200</v>
      </c>
      <c r="E55" s="638"/>
      <c r="F55" s="639" t="s">
        <v>387</v>
      </c>
      <c r="G55" s="638"/>
      <c r="H55" s="1110">
        <v>1710</v>
      </c>
      <c r="I55" s="1110">
        <v>16830.599999999999</v>
      </c>
      <c r="J55" s="1110">
        <v>0</v>
      </c>
      <c r="K55" s="1047">
        <f t="shared" si="0"/>
        <v>0</v>
      </c>
      <c r="L55" s="1021">
        <f t="shared" si="1"/>
        <v>0</v>
      </c>
      <c r="M55" s="580">
        <f t="shared" si="2"/>
        <v>28780325.999999996</v>
      </c>
      <c r="N55" s="638"/>
      <c r="O55" s="638" t="s">
        <v>1904</v>
      </c>
      <c r="P55" s="639" t="s">
        <v>3941</v>
      </c>
      <c r="Q55" s="639" t="s">
        <v>336</v>
      </c>
      <c r="R55" s="639" t="s">
        <v>73</v>
      </c>
      <c r="S55" s="639" t="s">
        <v>213</v>
      </c>
    </row>
    <row r="56" spans="1:19" ht="20.25" customHeight="1">
      <c r="A56" s="639" t="s">
        <v>235</v>
      </c>
      <c r="B56" s="638" t="s">
        <v>3942</v>
      </c>
      <c r="C56" s="639" t="s">
        <v>371</v>
      </c>
      <c r="D56" s="640" t="s">
        <v>1200</v>
      </c>
      <c r="E56" s="638"/>
      <c r="F56" s="639" t="s">
        <v>82</v>
      </c>
      <c r="G56" s="638"/>
      <c r="H56" s="1110">
        <v>1710</v>
      </c>
      <c r="I56" s="1110">
        <v>13324.2</v>
      </c>
      <c r="J56" s="1110">
        <v>0</v>
      </c>
      <c r="K56" s="1047">
        <f t="shared" si="0"/>
        <v>0</v>
      </c>
      <c r="L56" s="1021">
        <f t="shared" si="1"/>
        <v>0</v>
      </c>
      <c r="M56" s="580">
        <f t="shared" si="2"/>
        <v>22784382</v>
      </c>
      <c r="N56" s="638"/>
      <c r="O56" s="638" t="s">
        <v>1904</v>
      </c>
      <c r="P56" s="639" t="s">
        <v>3941</v>
      </c>
      <c r="Q56" s="639" t="s">
        <v>336</v>
      </c>
      <c r="R56" s="639" t="s">
        <v>73</v>
      </c>
      <c r="S56" s="639" t="s">
        <v>213</v>
      </c>
    </row>
    <row r="57" spans="1:19" ht="20.25" customHeight="1">
      <c r="A57" s="639" t="s">
        <v>235</v>
      </c>
      <c r="B57" s="638" t="s">
        <v>3942</v>
      </c>
      <c r="C57" s="639" t="s">
        <v>371</v>
      </c>
      <c r="D57" s="640" t="s">
        <v>1200</v>
      </c>
      <c r="E57" s="638"/>
      <c r="F57" s="639" t="s">
        <v>275</v>
      </c>
      <c r="G57" s="638"/>
      <c r="H57" s="1110">
        <v>1710</v>
      </c>
      <c r="I57" s="1110">
        <v>71249.5</v>
      </c>
      <c r="J57" s="1110">
        <v>0</v>
      </c>
      <c r="K57" s="1047">
        <f t="shared" si="0"/>
        <v>0</v>
      </c>
      <c r="L57" s="1021">
        <f t="shared" si="1"/>
        <v>0</v>
      </c>
      <c r="M57" s="580">
        <f t="shared" si="2"/>
        <v>121836645</v>
      </c>
      <c r="N57" s="638"/>
      <c r="O57" s="638" t="s">
        <v>1904</v>
      </c>
      <c r="P57" s="639" t="s">
        <v>3941</v>
      </c>
      <c r="Q57" s="639" t="s">
        <v>276</v>
      </c>
      <c r="R57" s="639" t="s">
        <v>73</v>
      </c>
      <c r="S57" s="639" t="s">
        <v>213</v>
      </c>
    </row>
    <row r="58" spans="1:19" ht="20.25" customHeight="1">
      <c r="A58" s="639" t="s">
        <v>235</v>
      </c>
      <c r="B58" s="638" t="s">
        <v>3942</v>
      </c>
      <c r="C58" s="639" t="s">
        <v>371</v>
      </c>
      <c r="D58" s="640" t="s">
        <v>1200</v>
      </c>
      <c r="E58" s="638"/>
      <c r="F58" s="639" t="s">
        <v>373</v>
      </c>
      <c r="G58" s="638"/>
      <c r="H58" s="1110">
        <v>1710</v>
      </c>
      <c r="I58" s="1110">
        <v>14306</v>
      </c>
      <c r="J58" s="1110">
        <v>0</v>
      </c>
      <c r="K58" s="1047">
        <f t="shared" si="0"/>
        <v>0</v>
      </c>
      <c r="L58" s="1021">
        <f t="shared" si="1"/>
        <v>0</v>
      </c>
      <c r="M58" s="580">
        <f t="shared" si="2"/>
        <v>24463260</v>
      </c>
      <c r="N58" s="638"/>
      <c r="O58" s="638" t="s">
        <v>1904</v>
      </c>
      <c r="P58" s="639" t="s">
        <v>3941</v>
      </c>
      <c r="Q58" s="639" t="s">
        <v>336</v>
      </c>
      <c r="R58" s="639" t="s">
        <v>73</v>
      </c>
      <c r="S58" s="639" t="s">
        <v>213</v>
      </c>
    </row>
    <row r="59" spans="1:19" ht="20.25" customHeight="1">
      <c r="A59" s="639" t="s">
        <v>235</v>
      </c>
      <c r="B59" s="638" t="s">
        <v>3942</v>
      </c>
      <c r="C59" s="639" t="s">
        <v>371</v>
      </c>
      <c r="D59" s="640" t="s">
        <v>1200</v>
      </c>
      <c r="E59" s="638"/>
      <c r="F59" s="639" t="s">
        <v>1115</v>
      </c>
      <c r="G59" s="638"/>
      <c r="H59" s="1110">
        <v>1710</v>
      </c>
      <c r="I59" s="1110">
        <v>8064.7</v>
      </c>
      <c r="J59" s="1110">
        <v>0</v>
      </c>
      <c r="K59" s="1047">
        <f t="shared" si="0"/>
        <v>0</v>
      </c>
      <c r="L59" s="1021">
        <f t="shared" si="1"/>
        <v>0</v>
      </c>
      <c r="M59" s="580">
        <f t="shared" si="2"/>
        <v>13790637</v>
      </c>
      <c r="N59" s="638"/>
      <c r="O59" s="638" t="s">
        <v>1904</v>
      </c>
      <c r="P59" s="639" t="s">
        <v>3941</v>
      </c>
      <c r="Q59" s="639" t="s">
        <v>336</v>
      </c>
      <c r="R59" s="639" t="s">
        <v>73</v>
      </c>
      <c r="S59" s="639" t="s">
        <v>213</v>
      </c>
    </row>
    <row r="60" spans="1:19" ht="20.25" customHeight="1">
      <c r="A60" s="639" t="s">
        <v>235</v>
      </c>
      <c r="B60" s="638" t="s">
        <v>3942</v>
      </c>
      <c r="C60" s="639" t="s">
        <v>371</v>
      </c>
      <c r="D60" s="640" t="s">
        <v>1200</v>
      </c>
      <c r="E60" s="638"/>
      <c r="F60" s="639" t="s">
        <v>1647</v>
      </c>
      <c r="G60" s="638"/>
      <c r="H60" s="1110">
        <v>1710</v>
      </c>
      <c r="I60" s="1110">
        <v>5610.2</v>
      </c>
      <c r="J60" s="1110">
        <v>0</v>
      </c>
      <c r="K60" s="1047">
        <f t="shared" si="0"/>
        <v>0</v>
      </c>
      <c r="L60" s="1021">
        <f t="shared" si="1"/>
        <v>0</v>
      </c>
      <c r="M60" s="580">
        <f t="shared" si="2"/>
        <v>9593442</v>
      </c>
      <c r="N60" s="638"/>
      <c r="O60" s="638" t="s">
        <v>1904</v>
      </c>
      <c r="P60" s="639" t="s">
        <v>3941</v>
      </c>
      <c r="Q60" s="639" t="s">
        <v>336</v>
      </c>
      <c r="R60" s="639" t="s">
        <v>73</v>
      </c>
      <c r="S60" s="639" t="s">
        <v>213</v>
      </c>
    </row>
    <row r="61" spans="1:19" ht="20.25" customHeight="1">
      <c r="A61" s="639" t="s">
        <v>235</v>
      </c>
      <c r="B61" s="638" t="s">
        <v>3942</v>
      </c>
      <c r="C61" s="639" t="s">
        <v>371</v>
      </c>
      <c r="D61" s="640" t="s">
        <v>1200</v>
      </c>
      <c r="E61" s="638"/>
      <c r="F61" s="639" t="s">
        <v>81</v>
      </c>
      <c r="G61" s="638"/>
      <c r="H61" s="1110">
        <v>1710</v>
      </c>
      <c r="I61" s="1110">
        <v>5820.6</v>
      </c>
      <c r="J61" s="1110">
        <v>0</v>
      </c>
      <c r="K61" s="1047">
        <f t="shared" si="0"/>
        <v>0</v>
      </c>
      <c r="L61" s="1021">
        <f t="shared" si="1"/>
        <v>0</v>
      </c>
      <c r="M61" s="580">
        <f t="shared" si="2"/>
        <v>9953226</v>
      </c>
      <c r="N61" s="638"/>
      <c r="O61" s="638" t="s">
        <v>1904</v>
      </c>
      <c r="P61" s="639" t="s">
        <v>3941</v>
      </c>
      <c r="Q61" s="639" t="s">
        <v>336</v>
      </c>
      <c r="R61" s="639" t="s">
        <v>73</v>
      </c>
      <c r="S61" s="639" t="s">
        <v>213</v>
      </c>
    </row>
    <row r="62" spans="1:19" ht="20.25" customHeight="1">
      <c r="A62" s="639" t="s">
        <v>235</v>
      </c>
      <c r="B62" s="638" t="s">
        <v>3942</v>
      </c>
      <c r="C62" s="639" t="s">
        <v>371</v>
      </c>
      <c r="D62" s="640" t="s">
        <v>1200</v>
      </c>
      <c r="E62" s="638"/>
      <c r="F62" s="639" t="s">
        <v>1646</v>
      </c>
      <c r="G62" s="638"/>
      <c r="H62" s="1110">
        <v>1710</v>
      </c>
      <c r="I62" s="1110">
        <v>15000</v>
      </c>
      <c r="J62" s="1110">
        <v>0</v>
      </c>
      <c r="K62" s="1047">
        <f t="shared" si="0"/>
        <v>0</v>
      </c>
      <c r="L62" s="1021">
        <f t="shared" si="1"/>
        <v>0</v>
      </c>
      <c r="M62" s="580">
        <f t="shared" si="2"/>
        <v>25650000</v>
      </c>
      <c r="N62" s="638"/>
      <c r="O62" s="638" t="s">
        <v>2523</v>
      </c>
      <c r="P62" s="639" t="s">
        <v>3941</v>
      </c>
      <c r="Q62" s="639" t="s">
        <v>336</v>
      </c>
      <c r="R62" s="639" t="s">
        <v>73</v>
      </c>
      <c r="S62" s="639" t="s">
        <v>213</v>
      </c>
    </row>
    <row r="63" spans="1:19" ht="20.25" customHeight="1">
      <c r="A63" s="639" t="s">
        <v>235</v>
      </c>
      <c r="B63" s="638" t="s">
        <v>3942</v>
      </c>
      <c r="C63" s="639" t="s">
        <v>371</v>
      </c>
      <c r="D63" s="640" t="s">
        <v>1200</v>
      </c>
      <c r="E63" s="638"/>
      <c r="F63" s="639" t="s">
        <v>160</v>
      </c>
      <c r="G63" s="638"/>
      <c r="H63" s="1110">
        <v>3420</v>
      </c>
      <c r="I63" s="1110">
        <v>22000</v>
      </c>
      <c r="J63" s="1110">
        <v>0</v>
      </c>
      <c r="K63" s="1047">
        <f t="shared" si="0"/>
        <v>0</v>
      </c>
      <c r="L63" s="1021">
        <f t="shared" si="1"/>
        <v>0</v>
      </c>
      <c r="M63" s="580">
        <f t="shared" si="2"/>
        <v>75240000</v>
      </c>
      <c r="N63" s="638"/>
      <c r="O63" s="638" t="s">
        <v>11</v>
      </c>
      <c r="P63" s="639" t="s">
        <v>3941</v>
      </c>
      <c r="Q63" s="639" t="s">
        <v>360</v>
      </c>
      <c r="R63" s="639" t="s">
        <v>73</v>
      </c>
      <c r="S63" s="639" t="s">
        <v>213</v>
      </c>
    </row>
    <row r="64" spans="1:19" ht="20.25" customHeight="1">
      <c r="A64" s="639" t="s">
        <v>235</v>
      </c>
      <c r="B64" s="638" t="s">
        <v>3942</v>
      </c>
      <c r="C64" s="639" t="s">
        <v>371</v>
      </c>
      <c r="D64" s="640" t="s">
        <v>1200</v>
      </c>
      <c r="E64" s="638"/>
      <c r="F64" s="639" t="s">
        <v>957</v>
      </c>
      <c r="G64" s="638"/>
      <c r="H64" s="1110">
        <v>1710</v>
      </c>
      <c r="I64" s="1110">
        <v>55717.3</v>
      </c>
      <c r="J64" s="1110">
        <v>0</v>
      </c>
      <c r="K64" s="1047">
        <f t="shared" si="0"/>
        <v>0</v>
      </c>
      <c r="L64" s="1021">
        <f t="shared" si="1"/>
        <v>0</v>
      </c>
      <c r="M64" s="580">
        <f t="shared" si="2"/>
        <v>95276583</v>
      </c>
      <c r="N64" s="638"/>
      <c r="O64" s="638" t="s">
        <v>3585</v>
      </c>
      <c r="P64" s="639" t="s">
        <v>3941</v>
      </c>
      <c r="Q64" s="639" t="s">
        <v>984</v>
      </c>
      <c r="R64" s="639" t="s">
        <v>73</v>
      </c>
      <c r="S64" s="639" t="s">
        <v>213</v>
      </c>
    </row>
    <row r="65" spans="1:19" ht="20.25" customHeight="1">
      <c r="A65" s="639" t="s">
        <v>235</v>
      </c>
      <c r="B65" s="638" t="s">
        <v>3942</v>
      </c>
      <c r="C65" s="639" t="s">
        <v>371</v>
      </c>
      <c r="D65" s="640" t="s">
        <v>1200</v>
      </c>
      <c r="E65" s="638"/>
      <c r="F65" s="639" t="s">
        <v>3586</v>
      </c>
      <c r="G65" s="638"/>
      <c r="H65" s="1110">
        <v>1710</v>
      </c>
      <c r="I65" s="1110">
        <v>6282.7</v>
      </c>
      <c r="J65" s="1110">
        <v>0</v>
      </c>
      <c r="K65" s="1047">
        <f t="shared" si="0"/>
        <v>0</v>
      </c>
      <c r="L65" s="1021">
        <f t="shared" si="1"/>
        <v>0</v>
      </c>
      <c r="M65" s="580">
        <f t="shared" si="2"/>
        <v>10743417</v>
      </c>
      <c r="N65" s="638"/>
      <c r="O65" s="638" t="s">
        <v>3585</v>
      </c>
      <c r="P65" s="639" t="s">
        <v>3941</v>
      </c>
      <c r="Q65" s="639" t="s">
        <v>336</v>
      </c>
      <c r="R65" s="639" t="s">
        <v>73</v>
      </c>
      <c r="S65" s="639" t="s">
        <v>213</v>
      </c>
    </row>
    <row r="66" spans="1:19" ht="20.25" customHeight="1">
      <c r="A66" s="639" t="s">
        <v>235</v>
      </c>
      <c r="B66" s="638" t="s">
        <v>3942</v>
      </c>
      <c r="C66" s="639" t="s">
        <v>371</v>
      </c>
      <c r="D66" s="640" t="s">
        <v>1200</v>
      </c>
      <c r="E66" s="638"/>
      <c r="F66" s="639" t="s">
        <v>1647</v>
      </c>
      <c r="G66" s="638"/>
      <c r="H66" s="1110">
        <v>1710</v>
      </c>
      <c r="I66" s="1110">
        <v>5803.9</v>
      </c>
      <c r="J66" s="1110">
        <v>0</v>
      </c>
      <c r="K66" s="1047">
        <f t="shared" si="0"/>
        <v>0</v>
      </c>
      <c r="L66" s="1021">
        <f t="shared" si="1"/>
        <v>0</v>
      </c>
      <c r="M66" s="580">
        <f t="shared" si="2"/>
        <v>9924669</v>
      </c>
      <c r="N66" s="638"/>
      <c r="O66" s="638" t="s">
        <v>1906</v>
      </c>
      <c r="P66" s="639" t="s">
        <v>3941</v>
      </c>
      <c r="Q66" s="639" t="s">
        <v>336</v>
      </c>
      <c r="R66" s="639" t="s">
        <v>73</v>
      </c>
      <c r="S66" s="639" t="s">
        <v>213</v>
      </c>
    </row>
    <row r="67" spans="1:19" ht="20.25" customHeight="1">
      <c r="A67" s="639" t="s">
        <v>235</v>
      </c>
      <c r="B67" s="638" t="s">
        <v>3942</v>
      </c>
      <c r="C67" s="639" t="s">
        <v>371</v>
      </c>
      <c r="D67" s="640" t="s">
        <v>1200</v>
      </c>
      <c r="E67" s="638"/>
      <c r="F67" s="639" t="s">
        <v>373</v>
      </c>
      <c r="G67" s="638"/>
      <c r="H67" s="1110">
        <v>1710</v>
      </c>
      <c r="I67" s="1110">
        <v>14800</v>
      </c>
      <c r="J67" s="1110">
        <v>0</v>
      </c>
      <c r="K67" s="1047">
        <f t="shared" si="0"/>
        <v>0</v>
      </c>
      <c r="L67" s="1021">
        <f t="shared" si="1"/>
        <v>0</v>
      </c>
      <c r="M67" s="580">
        <f t="shared" si="2"/>
        <v>25308000</v>
      </c>
      <c r="N67" s="638"/>
      <c r="O67" s="638" t="s">
        <v>1906</v>
      </c>
      <c r="P67" s="639" t="s">
        <v>3941</v>
      </c>
      <c r="Q67" s="639" t="s">
        <v>336</v>
      </c>
      <c r="R67" s="639" t="s">
        <v>73</v>
      </c>
      <c r="S67" s="639" t="s">
        <v>213</v>
      </c>
    </row>
    <row r="68" spans="1:19" ht="20.25" customHeight="1">
      <c r="A68" s="639" t="s">
        <v>235</v>
      </c>
      <c r="B68" s="638" t="s">
        <v>3942</v>
      </c>
      <c r="C68" s="639" t="s">
        <v>371</v>
      </c>
      <c r="D68" s="640" t="s">
        <v>1200</v>
      </c>
      <c r="E68" s="638"/>
      <c r="F68" s="639" t="s">
        <v>337</v>
      </c>
      <c r="G68" s="638"/>
      <c r="H68" s="1110">
        <v>1710</v>
      </c>
      <c r="I68" s="1110">
        <v>14364.7</v>
      </c>
      <c r="J68" s="1110">
        <v>0</v>
      </c>
      <c r="K68" s="1047">
        <f t="shared" si="0"/>
        <v>0</v>
      </c>
      <c r="L68" s="1021">
        <f t="shared" si="1"/>
        <v>0</v>
      </c>
      <c r="M68" s="580">
        <f t="shared" si="2"/>
        <v>24563637</v>
      </c>
      <c r="N68" s="638"/>
      <c r="O68" s="638" t="s">
        <v>1906</v>
      </c>
      <c r="P68" s="639" t="s">
        <v>3941</v>
      </c>
      <c r="Q68" s="639" t="s">
        <v>336</v>
      </c>
      <c r="R68" s="639" t="s">
        <v>73</v>
      </c>
      <c r="S68" s="639" t="s">
        <v>213</v>
      </c>
    </row>
    <row r="69" spans="1:19" ht="20.25" customHeight="1">
      <c r="A69" s="639" t="s">
        <v>235</v>
      </c>
      <c r="B69" s="638" t="s">
        <v>3942</v>
      </c>
      <c r="C69" s="639" t="s">
        <v>371</v>
      </c>
      <c r="D69" s="640" t="s">
        <v>1200</v>
      </c>
      <c r="E69" s="638"/>
      <c r="F69" s="639" t="s">
        <v>81</v>
      </c>
      <c r="G69" s="638"/>
      <c r="H69" s="1110">
        <v>1710</v>
      </c>
      <c r="I69" s="1110">
        <v>6021.6</v>
      </c>
      <c r="J69" s="1110">
        <v>0</v>
      </c>
      <c r="K69" s="1047">
        <f t="shared" ref="K69:K132" si="3">IFERROR(J69*H69,"0")</f>
        <v>0</v>
      </c>
      <c r="L69" s="1021">
        <f t="shared" ref="L69:L132" si="4">IFERROR(K69/1000,"0")</f>
        <v>0</v>
      </c>
      <c r="M69" s="580">
        <f t="shared" ref="M69:M132" si="5">I69*H69</f>
        <v>10296936</v>
      </c>
      <c r="N69" s="638"/>
      <c r="O69" s="638" t="s">
        <v>1906</v>
      </c>
      <c r="P69" s="639" t="s">
        <v>3941</v>
      </c>
      <c r="Q69" s="639" t="s">
        <v>336</v>
      </c>
      <c r="R69" s="639" t="s">
        <v>73</v>
      </c>
      <c r="S69" s="639" t="s">
        <v>213</v>
      </c>
    </row>
    <row r="70" spans="1:19" ht="20.25" customHeight="1">
      <c r="A70" s="639" t="s">
        <v>235</v>
      </c>
      <c r="B70" s="638" t="s">
        <v>3942</v>
      </c>
      <c r="C70" s="639" t="s">
        <v>371</v>
      </c>
      <c r="D70" s="640" t="s">
        <v>1200</v>
      </c>
      <c r="E70" s="638"/>
      <c r="F70" s="639" t="s">
        <v>1905</v>
      </c>
      <c r="G70" s="638"/>
      <c r="H70" s="1110">
        <v>1710</v>
      </c>
      <c r="I70" s="1110">
        <v>70009.8</v>
      </c>
      <c r="J70" s="1110">
        <v>0</v>
      </c>
      <c r="K70" s="1047">
        <f t="shared" si="3"/>
        <v>0</v>
      </c>
      <c r="L70" s="1021">
        <f t="shared" si="4"/>
        <v>0</v>
      </c>
      <c r="M70" s="580">
        <f t="shared" si="5"/>
        <v>119716758</v>
      </c>
      <c r="N70" s="638"/>
      <c r="O70" s="638" t="s">
        <v>1906</v>
      </c>
      <c r="P70" s="639" t="s">
        <v>3941</v>
      </c>
      <c r="Q70" s="639" t="s">
        <v>276</v>
      </c>
      <c r="R70" s="639" t="s">
        <v>73</v>
      </c>
      <c r="S70" s="639" t="s">
        <v>213</v>
      </c>
    </row>
    <row r="71" spans="1:19" ht="20.25" customHeight="1">
      <c r="A71" s="639" t="s">
        <v>235</v>
      </c>
      <c r="B71" s="638" t="s">
        <v>3942</v>
      </c>
      <c r="C71" s="639" t="s">
        <v>371</v>
      </c>
      <c r="D71" s="640" t="s">
        <v>1200</v>
      </c>
      <c r="E71" s="638"/>
      <c r="F71" s="639" t="s">
        <v>513</v>
      </c>
      <c r="G71" s="638"/>
      <c r="H71" s="1110">
        <v>1710</v>
      </c>
      <c r="I71" s="1110">
        <v>59266.1</v>
      </c>
      <c r="J71" s="1110">
        <v>15.6</v>
      </c>
      <c r="K71" s="1047">
        <f t="shared" si="3"/>
        <v>26676</v>
      </c>
      <c r="L71" s="1021">
        <f t="shared" si="4"/>
        <v>26.675999999999998</v>
      </c>
      <c r="M71" s="580">
        <f t="shared" si="5"/>
        <v>101345031</v>
      </c>
      <c r="N71" s="638"/>
      <c r="O71" s="638" t="s">
        <v>579</v>
      </c>
      <c r="P71" s="639" t="s">
        <v>3941</v>
      </c>
      <c r="Q71" s="639" t="s">
        <v>270</v>
      </c>
      <c r="R71" s="639" t="s">
        <v>60</v>
      </c>
      <c r="S71" s="639" t="s">
        <v>213</v>
      </c>
    </row>
    <row r="72" spans="1:19" ht="20.25" customHeight="1">
      <c r="A72" s="639" t="s">
        <v>235</v>
      </c>
      <c r="B72" s="638" t="s">
        <v>3942</v>
      </c>
      <c r="C72" s="639" t="s">
        <v>371</v>
      </c>
      <c r="D72" s="640" t="s">
        <v>1200</v>
      </c>
      <c r="E72" s="638"/>
      <c r="F72" s="639" t="s">
        <v>1901</v>
      </c>
      <c r="G72" s="638"/>
      <c r="H72" s="1110">
        <v>1710</v>
      </c>
      <c r="I72" s="1110">
        <v>13334.9</v>
      </c>
      <c r="J72" s="1110">
        <v>0</v>
      </c>
      <c r="K72" s="1047">
        <f t="shared" si="3"/>
        <v>0</v>
      </c>
      <c r="L72" s="1021">
        <f t="shared" si="4"/>
        <v>0</v>
      </c>
      <c r="M72" s="580">
        <f t="shared" si="5"/>
        <v>22802679</v>
      </c>
      <c r="N72" s="638"/>
      <c r="O72" s="638" t="s">
        <v>579</v>
      </c>
      <c r="P72" s="639" t="s">
        <v>3941</v>
      </c>
      <c r="Q72" s="639" t="s">
        <v>577</v>
      </c>
      <c r="R72" s="639" t="s">
        <v>68</v>
      </c>
      <c r="S72" s="639" t="s">
        <v>213</v>
      </c>
    </row>
    <row r="73" spans="1:19" ht="20.25" customHeight="1">
      <c r="A73" s="639" t="s">
        <v>235</v>
      </c>
      <c r="B73" s="638" t="s">
        <v>3942</v>
      </c>
      <c r="C73" s="639" t="s">
        <v>371</v>
      </c>
      <c r="D73" s="640" t="s">
        <v>1200</v>
      </c>
      <c r="E73" s="638"/>
      <c r="F73" s="639" t="s">
        <v>881</v>
      </c>
      <c r="G73" s="638"/>
      <c r="H73" s="1110">
        <v>3420</v>
      </c>
      <c r="I73" s="1110">
        <v>6224.5</v>
      </c>
      <c r="J73" s="1110">
        <v>0</v>
      </c>
      <c r="K73" s="1047">
        <f t="shared" si="3"/>
        <v>0</v>
      </c>
      <c r="L73" s="1021">
        <f t="shared" si="4"/>
        <v>0</v>
      </c>
      <c r="M73" s="580">
        <f t="shared" si="5"/>
        <v>21287790</v>
      </c>
      <c r="N73" s="638"/>
      <c r="O73" s="638" t="s">
        <v>503</v>
      </c>
      <c r="P73" s="639" t="s">
        <v>3941</v>
      </c>
      <c r="Q73" s="639" t="s">
        <v>336</v>
      </c>
      <c r="R73" s="639" t="s">
        <v>73</v>
      </c>
      <c r="S73" s="639" t="s">
        <v>213</v>
      </c>
    </row>
    <row r="74" spans="1:19" ht="20.25" customHeight="1">
      <c r="A74" s="639" t="s">
        <v>235</v>
      </c>
      <c r="B74" s="638" t="s">
        <v>3940</v>
      </c>
      <c r="C74" s="639" t="s">
        <v>371</v>
      </c>
      <c r="D74" s="640" t="s">
        <v>1200</v>
      </c>
      <c r="E74" s="638"/>
      <c r="F74" s="639" t="s">
        <v>882</v>
      </c>
      <c r="G74" s="638"/>
      <c r="H74" s="1110">
        <v>3420</v>
      </c>
      <c r="I74" s="1110">
        <v>5187</v>
      </c>
      <c r="J74" s="1110">
        <v>0</v>
      </c>
      <c r="K74" s="1047">
        <f t="shared" si="3"/>
        <v>0</v>
      </c>
      <c r="L74" s="1021">
        <f t="shared" si="4"/>
        <v>0</v>
      </c>
      <c r="M74" s="580">
        <f t="shared" si="5"/>
        <v>17739540</v>
      </c>
      <c r="N74" s="638"/>
      <c r="O74" s="638" t="s">
        <v>503</v>
      </c>
      <c r="P74" s="639" t="s">
        <v>3941</v>
      </c>
      <c r="Q74" s="639" t="s">
        <v>336</v>
      </c>
      <c r="R74" s="639" t="s">
        <v>73</v>
      </c>
      <c r="S74" s="639" t="s">
        <v>213</v>
      </c>
    </row>
    <row r="75" spans="1:19" ht="20.25" customHeight="1">
      <c r="A75" s="639" t="s">
        <v>235</v>
      </c>
      <c r="B75" s="638" t="s">
        <v>3942</v>
      </c>
      <c r="C75" s="639" t="s">
        <v>371</v>
      </c>
      <c r="D75" s="640" t="s">
        <v>1200</v>
      </c>
      <c r="E75" s="638"/>
      <c r="F75" s="639" t="s">
        <v>876</v>
      </c>
      <c r="G75" s="638"/>
      <c r="H75" s="1110">
        <v>3420</v>
      </c>
      <c r="I75" s="1110">
        <v>1098.4000000000001</v>
      </c>
      <c r="J75" s="1110">
        <v>0</v>
      </c>
      <c r="K75" s="1047">
        <f t="shared" si="3"/>
        <v>0</v>
      </c>
      <c r="L75" s="1021">
        <f t="shared" si="4"/>
        <v>0</v>
      </c>
      <c r="M75" s="580">
        <f t="shared" si="5"/>
        <v>3756528.0000000005</v>
      </c>
      <c r="N75" s="638"/>
      <c r="O75" s="638" t="s">
        <v>503</v>
      </c>
      <c r="P75" s="639" t="s">
        <v>3941</v>
      </c>
      <c r="Q75" s="639" t="s">
        <v>336</v>
      </c>
      <c r="R75" s="639" t="s">
        <v>73</v>
      </c>
      <c r="S75" s="639" t="s">
        <v>213</v>
      </c>
    </row>
    <row r="76" spans="1:19" ht="20.25" customHeight="1">
      <c r="A76" s="639" t="s">
        <v>235</v>
      </c>
      <c r="B76" s="638" t="s">
        <v>3942</v>
      </c>
      <c r="C76" s="639" t="s">
        <v>371</v>
      </c>
      <c r="D76" s="640" t="s">
        <v>1200</v>
      </c>
      <c r="E76" s="638"/>
      <c r="F76" s="639" t="s">
        <v>556</v>
      </c>
      <c r="G76" s="638"/>
      <c r="H76" s="1110">
        <v>3420</v>
      </c>
      <c r="I76" s="1110">
        <v>1647.6</v>
      </c>
      <c r="J76" s="1110">
        <v>0</v>
      </c>
      <c r="K76" s="1047">
        <f t="shared" si="3"/>
        <v>0</v>
      </c>
      <c r="L76" s="1021">
        <f t="shared" si="4"/>
        <v>0</v>
      </c>
      <c r="M76" s="580">
        <f t="shared" si="5"/>
        <v>5634792</v>
      </c>
      <c r="N76" s="638"/>
      <c r="O76" s="638" t="s">
        <v>503</v>
      </c>
      <c r="P76" s="639" t="s">
        <v>3941</v>
      </c>
      <c r="Q76" s="639" t="s">
        <v>336</v>
      </c>
      <c r="R76" s="639" t="s">
        <v>73</v>
      </c>
      <c r="S76" s="639" t="s">
        <v>213</v>
      </c>
    </row>
    <row r="77" spans="1:19" ht="20.25" customHeight="1">
      <c r="A77" s="639" t="s">
        <v>235</v>
      </c>
      <c r="B77" s="638" t="s">
        <v>3942</v>
      </c>
      <c r="C77" s="639" t="s">
        <v>371</v>
      </c>
      <c r="D77" s="640" t="s">
        <v>1200</v>
      </c>
      <c r="E77" s="638"/>
      <c r="F77" s="639" t="s">
        <v>422</v>
      </c>
      <c r="G77" s="638"/>
      <c r="H77" s="1110">
        <v>3420</v>
      </c>
      <c r="I77" s="1110">
        <v>29718.7</v>
      </c>
      <c r="J77" s="1110">
        <v>0</v>
      </c>
      <c r="K77" s="1047">
        <f t="shared" si="3"/>
        <v>0</v>
      </c>
      <c r="L77" s="1021">
        <f t="shared" si="4"/>
        <v>0</v>
      </c>
      <c r="M77" s="580">
        <f t="shared" si="5"/>
        <v>101637954</v>
      </c>
      <c r="N77" s="638"/>
      <c r="O77" s="638" t="s">
        <v>503</v>
      </c>
      <c r="P77" s="639" t="s">
        <v>3941</v>
      </c>
      <c r="Q77" s="639" t="s">
        <v>271</v>
      </c>
      <c r="R77" s="639" t="s">
        <v>73</v>
      </c>
      <c r="S77" s="639" t="s">
        <v>213</v>
      </c>
    </row>
    <row r="78" spans="1:19" ht="20.25" customHeight="1">
      <c r="A78" s="639" t="s">
        <v>235</v>
      </c>
      <c r="B78" s="638" t="s">
        <v>3942</v>
      </c>
      <c r="C78" s="639" t="s">
        <v>371</v>
      </c>
      <c r="D78" s="640" t="s">
        <v>1200</v>
      </c>
      <c r="E78" s="638"/>
      <c r="F78" s="639" t="s">
        <v>880</v>
      </c>
      <c r="G78" s="638"/>
      <c r="H78" s="1110">
        <v>3420</v>
      </c>
      <c r="I78" s="1110">
        <v>2196.9</v>
      </c>
      <c r="J78" s="1110">
        <v>0</v>
      </c>
      <c r="K78" s="1047">
        <f t="shared" si="3"/>
        <v>0</v>
      </c>
      <c r="L78" s="1021">
        <f t="shared" si="4"/>
        <v>0</v>
      </c>
      <c r="M78" s="580">
        <f t="shared" si="5"/>
        <v>7513398</v>
      </c>
      <c r="N78" s="638"/>
      <c r="O78" s="638" t="s">
        <v>503</v>
      </c>
      <c r="P78" s="639" t="s">
        <v>3941</v>
      </c>
      <c r="Q78" s="639" t="s">
        <v>336</v>
      </c>
      <c r="R78" s="639" t="s">
        <v>73</v>
      </c>
      <c r="S78" s="639" t="s">
        <v>213</v>
      </c>
    </row>
    <row r="79" spans="1:19" ht="20.25" customHeight="1">
      <c r="A79" s="639" t="s">
        <v>235</v>
      </c>
      <c r="B79" s="638" t="s">
        <v>3942</v>
      </c>
      <c r="C79" s="639" t="s">
        <v>371</v>
      </c>
      <c r="D79" s="640" t="s">
        <v>1200</v>
      </c>
      <c r="E79" s="638"/>
      <c r="F79" s="639" t="s">
        <v>880</v>
      </c>
      <c r="G79" s="638"/>
      <c r="H79" s="1110">
        <v>3420</v>
      </c>
      <c r="I79" s="1110">
        <v>2196.9</v>
      </c>
      <c r="J79" s="1110">
        <v>0</v>
      </c>
      <c r="K79" s="1047">
        <f t="shared" si="3"/>
        <v>0</v>
      </c>
      <c r="L79" s="1021">
        <f t="shared" si="4"/>
        <v>0</v>
      </c>
      <c r="M79" s="580">
        <f t="shared" si="5"/>
        <v>7513398</v>
      </c>
      <c r="N79" s="638"/>
      <c r="O79" s="638" t="s">
        <v>503</v>
      </c>
      <c r="P79" s="639" t="s">
        <v>3941</v>
      </c>
      <c r="Q79" s="639" t="s">
        <v>336</v>
      </c>
      <c r="R79" s="639" t="s">
        <v>73</v>
      </c>
      <c r="S79" s="639" t="s">
        <v>213</v>
      </c>
    </row>
    <row r="80" spans="1:19" ht="20.25" customHeight="1">
      <c r="A80" s="639" t="s">
        <v>235</v>
      </c>
      <c r="B80" s="638" t="s">
        <v>3942</v>
      </c>
      <c r="C80" s="639" t="s">
        <v>371</v>
      </c>
      <c r="D80" s="640" t="s">
        <v>1200</v>
      </c>
      <c r="E80" s="638"/>
      <c r="F80" s="639" t="s">
        <v>164</v>
      </c>
      <c r="G80" s="638"/>
      <c r="H80" s="1110">
        <v>1710</v>
      </c>
      <c r="I80" s="1110">
        <v>17000</v>
      </c>
      <c r="J80" s="1110">
        <v>0</v>
      </c>
      <c r="K80" s="1047">
        <f t="shared" si="3"/>
        <v>0</v>
      </c>
      <c r="L80" s="1021">
        <f t="shared" si="4"/>
        <v>0</v>
      </c>
      <c r="M80" s="580">
        <f t="shared" si="5"/>
        <v>29070000</v>
      </c>
      <c r="N80" s="638"/>
      <c r="O80" s="638" t="s">
        <v>11</v>
      </c>
      <c r="P80" s="639" t="s">
        <v>3941</v>
      </c>
      <c r="Q80" s="639" t="s">
        <v>360</v>
      </c>
      <c r="R80" s="639" t="s">
        <v>73</v>
      </c>
      <c r="S80" s="639" t="s">
        <v>213</v>
      </c>
    </row>
    <row r="81" spans="1:19" ht="20.25" customHeight="1">
      <c r="A81" s="639" t="s">
        <v>235</v>
      </c>
      <c r="B81" s="638" t="s">
        <v>3942</v>
      </c>
      <c r="C81" s="639" t="s">
        <v>371</v>
      </c>
      <c r="D81" s="640" t="s">
        <v>1200</v>
      </c>
      <c r="E81" s="638"/>
      <c r="F81" s="639" t="s">
        <v>512</v>
      </c>
      <c r="G81" s="638"/>
      <c r="H81" s="1110">
        <v>1710</v>
      </c>
      <c r="I81" s="1110">
        <v>45280.9</v>
      </c>
      <c r="J81" s="1110">
        <v>11.8</v>
      </c>
      <c r="K81" s="1047">
        <f t="shared" si="3"/>
        <v>20178</v>
      </c>
      <c r="L81" s="1021">
        <f t="shared" si="4"/>
        <v>20.178000000000001</v>
      </c>
      <c r="M81" s="580">
        <f t="shared" si="5"/>
        <v>77430339</v>
      </c>
      <c r="N81" s="638"/>
      <c r="O81" s="638" t="s">
        <v>842</v>
      </c>
      <c r="P81" s="639" t="s">
        <v>3941</v>
      </c>
      <c r="Q81" s="639" t="s">
        <v>270</v>
      </c>
      <c r="R81" s="639" t="s">
        <v>60</v>
      </c>
      <c r="S81" s="639" t="s">
        <v>213</v>
      </c>
    </row>
    <row r="82" spans="1:19" ht="20.25" customHeight="1">
      <c r="A82" s="639" t="s">
        <v>235</v>
      </c>
      <c r="B82" s="638" t="s">
        <v>3942</v>
      </c>
      <c r="C82" s="639" t="s">
        <v>371</v>
      </c>
      <c r="D82" s="640" t="s">
        <v>1200</v>
      </c>
      <c r="E82" s="638"/>
      <c r="F82" s="639" t="s">
        <v>1387</v>
      </c>
      <c r="G82" s="638"/>
      <c r="H82" s="1110">
        <v>1710</v>
      </c>
      <c r="I82" s="1110">
        <v>13323</v>
      </c>
      <c r="J82" s="1110">
        <v>0</v>
      </c>
      <c r="K82" s="1047">
        <f t="shared" si="3"/>
        <v>0</v>
      </c>
      <c r="L82" s="1021">
        <f t="shared" si="4"/>
        <v>0</v>
      </c>
      <c r="M82" s="580">
        <f t="shared" si="5"/>
        <v>22782330</v>
      </c>
      <c r="N82" s="638"/>
      <c r="O82" s="638" t="s">
        <v>842</v>
      </c>
      <c r="P82" s="639" t="s">
        <v>3941</v>
      </c>
      <c r="Q82" s="639" t="s">
        <v>577</v>
      </c>
      <c r="R82" s="639" t="s">
        <v>68</v>
      </c>
      <c r="S82" s="639" t="s">
        <v>213</v>
      </c>
    </row>
    <row r="83" spans="1:19" ht="20.25" customHeight="1">
      <c r="A83" s="639" t="s">
        <v>235</v>
      </c>
      <c r="B83" s="638" t="s">
        <v>3942</v>
      </c>
      <c r="C83" s="639" t="s">
        <v>371</v>
      </c>
      <c r="D83" s="640" t="s">
        <v>1200</v>
      </c>
      <c r="E83" s="638"/>
      <c r="F83" s="639" t="s">
        <v>1430</v>
      </c>
      <c r="G83" s="638"/>
      <c r="H83" s="1110">
        <v>1710</v>
      </c>
      <c r="I83" s="1110">
        <v>8000</v>
      </c>
      <c r="J83" s="1110">
        <v>0</v>
      </c>
      <c r="K83" s="1047">
        <f t="shared" si="3"/>
        <v>0</v>
      </c>
      <c r="L83" s="1021">
        <f t="shared" si="4"/>
        <v>0</v>
      </c>
      <c r="M83" s="580">
        <f t="shared" si="5"/>
        <v>13680000</v>
      </c>
      <c r="N83" s="638"/>
      <c r="O83" s="638" t="s">
        <v>587</v>
      </c>
      <c r="P83" s="639" t="s">
        <v>3941</v>
      </c>
      <c r="Q83" s="639" t="s">
        <v>336</v>
      </c>
      <c r="R83" s="639" t="s">
        <v>73</v>
      </c>
      <c r="S83" s="639" t="s">
        <v>213</v>
      </c>
    </row>
    <row r="84" spans="1:19" ht="20.25" customHeight="1">
      <c r="A84" s="639" t="s">
        <v>235</v>
      </c>
      <c r="B84" s="638" t="s">
        <v>3942</v>
      </c>
      <c r="C84" s="639" t="s">
        <v>371</v>
      </c>
      <c r="D84" s="640" t="s">
        <v>1200</v>
      </c>
      <c r="E84" s="638"/>
      <c r="F84" s="639" t="s">
        <v>159</v>
      </c>
      <c r="G84" s="638"/>
      <c r="H84" s="1110">
        <v>3420</v>
      </c>
      <c r="I84" s="1110">
        <v>14000</v>
      </c>
      <c r="J84" s="1110">
        <v>0</v>
      </c>
      <c r="K84" s="1047">
        <f t="shared" si="3"/>
        <v>0</v>
      </c>
      <c r="L84" s="1021">
        <f t="shared" si="4"/>
        <v>0</v>
      </c>
      <c r="M84" s="580">
        <f t="shared" si="5"/>
        <v>47880000</v>
      </c>
      <c r="N84" s="638"/>
      <c r="O84" s="638" t="s">
        <v>498</v>
      </c>
      <c r="P84" s="639" t="s">
        <v>3941</v>
      </c>
      <c r="Q84" s="639" t="s">
        <v>360</v>
      </c>
      <c r="R84" s="639" t="s">
        <v>73</v>
      </c>
      <c r="S84" s="639" t="s">
        <v>213</v>
      </c>
    </row>
    <row r="85" spans="1:19" ht="20.25" customHeight="1">
      <c r="A85" s="639" t="s">
        <v>235</v>
      </c>
      <c r="B85" s="638" t="s">
        <v>3942</v>
      </c>
      <c r="C85" s="639" t="s">
        <v>371</v>
      </c>
      <c r="D85" s="640" t="s">
        <v>1200</v>
      </c>
      <c r="E85" s="638"/>
      <c r="F85" s="639" t="s">
        <v>148</v>
      </c>
      <c r="G85" s="638"/>
      <c r="H85" s="1110">
        <v>3420</v>
      </c>
      <c r="I85" s="1110">
        <v>110674</v>
      </c>
      <c r="J85" s="1110">
        <v>32</v>
      </c>
      <c r="K85" s="1047">
        <f t="shared" si="3"/>
        <v>109440</v>
      </c>
      <c r="L85" s="1021">
        <f t="shared" si="4"/>
        <v>109.44</v>
      </c>
      <c r="M85" s="580">
        <f t="shared" si="5"/>
        <v>378505080</v>
      </c>
      <c r="N85" s="638"/>
      <c r="O85" s="638" t="s">
        <v>2521</v>
      </c>
      <c r="P85" s="639" t="s">
        <v>3941</v>
      </c>
      <c r="Q85" s="639" t="s">
        <v>117</v>
      </c>
      <c r="R85" s="639" t="s">
        <v>60</v>
      </c>
      <c r="S85" s="639" t="s">
        <v>213</v>
      </c>
    </row>
    <row r="86" spans="1:19" ht="20.25" customHeight="1">
      <c r="A86" s="639" t="s">
        <v>235</v>
      </c>
      <c r="B86" s="638" t="s">
        <v>3942</v>
      </c>
      <c r="C86" s="639" t="s">
        <v>371</v>
      </c>
      <c r="D86" s="640" t="s">
        <v>1200</v>
      </c>
      <c r="E86" s="638"/>
      <c r="F86" s="639" t="s">
        <v>880</v>
      </c>
      <c r="G86" s="638"/>
      <c r="H86" s="1110">
        <v>3420</v>
      </c>
      <c r="I86" s="1110">
        <v>2303.1</v>
      </c>
      <c r="J86" s="1110">
        <v>0</v>
      </c>
      <c r="K86" s="1047">
        <f t="shared" si="3"/>
        <v>0</v>
      </c>
      <c r="L86" s="1021">
        <f t="shared" si="4"/>
        <v>0</v>
      </c>
      <c r="M86" s="580">
        <f t="shared" si="5"/>
        <v>7876602</v>
      </c>
      <c r="N86" s="638"/>
      <c r="O86" s="638" t="s">
        <v>2521</v>
      </c>
      <c r="P86" s="639" t="s">
        <v>3941</v>
      </c>
      <c r="Q86" s="639" t="s">
        <v>336</v>
      </c>
      <c r="R86" s="639" t="s">
        <v>73</v>
      </c>
      <c r="S86" s="639" t="s">
        <v>213</v>
      </c>
    </row>
    <row r="87" spans="1:19" ht="20.25" customHeight="1">
      <c r="A87" s="639" t="s">
        <v>744</v>
      </c>
      <c r="B87" s="638" t="s">
        <v>3943</v>
      </c>
      <c r="C87" s="639" t="s">
        <v>3944</v>
      </c>
      <c r="D87" s="640" t="s">
        <v>990</v>
      </c>
      <c r="E87" s="638"/>
      <c r="F87" s="639" t="s">
        <v>211</v>
      </c>
      <c r="G87" s="638"/>
      <c r="H87" s="1110">
        <v>1150</v>
      </c>
      <c r="I87" s="1110">
        <v>126000</v>
      </c>
      <c r="J87" s="1110">
        <v>0</v>
      </c>
      <c r="K87" s="1047">
        <f t="shared" si="3"/>
        <v>0</v>
      </c>
      <c r="L87" s="1021">
        <f t="shared" si="4"/>
        <v>0</v>
      </c>
      <c r="M87" s="580">
        <f t="shared" si="5"/>
        <v>144900000</v>
      </c>
      <c r="N87" s="638"/>
      <c r="O87" s="638" t="s">
        <v>3945</v>
      </c>
      <c r="P87" s="639" t="s">
        <v>111</v>
      </c>
      <c r="Q87" s="639" t="s">
        <v>281</v>
      </c>
      <c r="R87" s="639" t="s">
        <v>70</v>
      </c>
      <c r="S87" s="639" t="s">
        <v>109</v>
      </c>
    </row>
    <row r="88" spans="1:19" ht="20.25" customHeight="1">
      <c r="A88" s="639" t="s">
        <v>744</v>
      </c>
      <c r="B88" s="638" t="s">
        <v>3946</v>
      </c>
      <c r="C88" s="639" t="s">
        <v>1193</v>
      </c>
      <c r="D88" s="640" t="s">
        <v>990</v>
      </c>
      <c r="E88" s="638"/>
      <c r="F88" s="639" t="s">
        <v>211</v>
      </c>
      <c r="G88" s="638"/>
      <c r="H88" s="1110">
        <v>480</v>
      </c>
      <c r="I88" s="1110">
        <v>135000</v>
      </c>
      <c r="J88" s="1110">
        <v>0</v>
      </c>
      <c r="K88" s="1047">
        <f t="shared" si="3"/>
        <v>0</v>
      </c>
      <c r="L88" s="1021">
        <f t="shared" si="4"/>
        <v>0</v>
      </c>
      <c r="M88" s="580">
        <f t="shared" si="5"/>
        <v>64800000</v>
      </c>
      <c r="N88" s="638"/>
      <c r="O88" s="638" t="s">
        <v>3947</v>
      </c>
      <c r="P88" s="639" t="s">
        <v>3735</v>
      </c>
      <c r="Q88" s="639" t="s">
        <v>281</v>
      </c>
      <c r="R88" s="639" t="s">
        <v>70</v>
      </c>
      <c r="S88" s="639" t="s">
        <v>109</v>
      </c>
    </row>
    <row r="89" spans="1:19" ht="20.25" customHeight="1">
      <c r="A89" s="639" t="s">
        <v>744</v>
      </c>
      <c r="B89" s="638" t="s">
        <v>3948</v>
      </c>
      <c r="C89" s="639" t="s">
        <v>1032</v>
      </c>
      <c r="D89" s="640" t="s">
        <v>990</v>
      </c>
      <c r="E89" s="638"/>
      <c r="F89" s="639" t="s">
        <v>71</v>
      </c>
      <c r="G89" s="638"/>
      <c r="H89" s="1110">
        <v>480</v>
      </c>
      <c r="I89" s="1110">
        <v>40985.699999999997</v>
      </c>
      <c r="J89" s="1110">
        <v>0</v>
      </c>
      <c r="K89" s="1047">
        <f t="shared" si="3"/>
        <v>0</v>
      </c>
      <c r="L89" s="1021">
        <f t="shared" si="4"/>
        <v>0</v>
      </c>
      <c r="M89" s="580">
        <f t="shared" si="5"/>
        <v>19673136</v>
      </c>
      <c r="N89" s="638"/>
      <c r="O89" s="638" t="s">
        <v>3406</v>
      </c>
      <c r="P89" s="639" t="s">
        <v>3735</v>
      </c>
      <c r="Q89" s="639" t="s">
        <v>271</v>
      </c>
      <c r="R89" s="639" t="s">
        <v>73</v>
      </c>
      <c r="S89" s="639" t="s">
        <v>109</v>
      </c>
    </row>
    <row r="90" spans="1:19" ht="20.25" customHeight="1">
      <c r="A90" s="639" t="s">
        <v>744</v>
      </c>
      <c r="B90" s="638" t="s">
        <v>3948</v>
      </c>
      <c r="C90" s="639" t="s">
        <v>1032</v>
      </c>
      <c r="D90" s="640" t="s">
        <v>990</v>
      </c>
      <c r="E90" s="638"/>
      <c r="F90" s="639" t="s">
        <v>881</v>
      </c>
      <c r="G90" s="638"/>
      <c r="H90" s="1110">
        <v>480</v>
      </c>
      <c r="I90" s="1110">
        <v>11557.3</v>
      </c>
      <c r="J90" s="1110">
        <v>0</v>
      </c>
      <c r="K90" s="1047">
        <f t="shared" si="3"/>
        <v>0</v>
      </c>
      <c r="L90" s="1021">
        <f t="shared" si="4"/>
        <v>0</v>
      </c>
      <c r="M90" s="580">
        <f t="shared" si="5"/>
        <v>5547504</v>
      </c>
      <c r="N90" s="638"/>
      <c r="O90" s="638" t="s">
        <v>3406</v>
      </c>
      <c r="P90" s="639" t="s">
        <v>3735</v>
      </c>
      <c r="Q90" s="639" t="s">
        <v>336</v>
      </c>
      <c r="R90" s="639" t="s">
        <v>73</v>
      </c>
      <c r="S90" s="639" t="s">
        <v>109</v>
      </c>
    </row>
    <row r="91" spans="1:19" ht="20.25" customHeight="1">
      <c r="A91" s="639" t="s">
        <v>744</v>
      </c>
      <c r="B91" s="638" t="s">
        <v>3948</v>
      </c>
      <c r="C91" s="639" t="s">
        <v>1032</v>
      </c>
      <c r="D91" s="640" t="s">
        <v>990</v>
      </c>
      <c r="E91" s="638"/>
      <c r="F91" s="639" t="s">
        <v>882</v>
      </c>
      <c r="G91" s="638"/>
      <c r="H91" s="1110">
        <v>480</v>
      </c>
      <c r="I91" s="1110">
        <v>9096</v>
      </c>
      <c r="J91" s="1110">
        <v>0</v>
      </c>
      <c r="K91" s="1047">
        <f t="shared" si="3"/>
        <v>0</v>
      </c>
      <c r="L91" s="1021">
        <f t="shared" si="4"/>
        <v>0</v>
      </c>
      <c r="M91" s="580">
        <f t="shared" si="5"/>
        <v>4366080</v>
      </c>
      <c r="N91" s="638"/>
      <c r="O91" s="638" t="s">
        <v>3406</v>
      </c>
      <c r="P91" s="639" t="s">
        <v>3735</v>
      </c>
      <c r="Q91" s="639" t="s">
        <v>336</v>
      </c>
      <c r="R91" s="639" t="s">
        <v>73</v>
      </c>
      <c r="S91" s="639" t="s">
        <v>109</v>
      </c>
    </row>
    <row r="92" spans="1:19" ht="20.25" customHeight="1">
      <c r="A92" s="639" t="s">
        <v>744</v>
      </c>
      <c r="B92" s="638" t="s">
        <v>3948</v>
      </c>
      <c r="C92" s="639" t="s">
        <v>1032</v>
      </c>
      <c r="D92" s="640" t="s">
        <v>990</v>
      </c>
      <c r="E92" s="638"/>
      <c r="F92" s="639" t="s">
        <v>880</v>
      </c>
      <c r="G92" s="638"/>
      <c r="H92" s="1110">
        <v>480</v>
      </c>
      <c r="I92" s="1110">
        <v>4280.5</v>
      </c>
      <c r="J92" s="1110">
        <v>0</v>
      </c>
      <c r="K92" s="1047">
        <f t="shared" si="3"/>
        <v>0</v>
      </c>
      <c r="L92" s="1021">
        <f t="shared" si="4"/>
        <v>0</v>
      </c>
      <c r="M92" s="580">
        <f t="shared" si="5"/>
        <v>2054640</v>
      </c>
      <c r="N92" s="638"/>
      <c r="O92" s="638" t="s">
        <v>3406</v>
      </c>
      <c r="P92" s="639" t="s">
        <v>3735</v>
      </c>
      <c r="Q92" s="639" t="s">
        <v>336</v>
      </c>
      <c r="R92" s="639" t="s">
        <v>73</v>
      </c>
      <c r="S92" s="639" t="s">
        <v>109</v>
      </c>
    </row>
    <row r="93" spans="1:19" ht="20.25" customHeight="1">
      <c r="A93" s="639" t="s">
        <v>744</v>
      </c>
      <c r="B93" s="638" t="s">
        <v>3948</v>
      </c>
      <c r="C93" s="639" t="s">
        <v>1032</v>
      </c>
      <c r="D93" s="640" t="s">
        <v>990</v>
      </c>
      <c r="E93" s="638"/>
      <c r="F93" s="639" t="s">
        <v>880</v>
      </c>
      <c r="G93" s="638"/>
      <c r="H93" s="1110">
        <v>480</v>
      </c>
      <c r="I93" s="1110">
        <v>4280.5</v>
      </c>
      <c r="J93" s="1110">
        <v>0</v>
      </c>
      <c r="K93" s="1047">
        <f t="shared" si="3"/>
        <v>0</v>
      </c>
      <c r="L93" s="1021">
        <f t="shared" si="4"/>
        <v>0</v>
      </c>
      <c r="M93" s="580">
        <f t="shared" si="5"/>
        <v>2054640</v>
      </c>
      <c r="N93" s="638"/>
      <c r="O93" s="638" t="s">
        <v>3406</v>
      </c>
      <c r="P93" s="639" t="s">
        <v>3735</v>
      </c>
      <c r="Q93" s="639" t="s">
        <v>336</v>
      </c>
      <c r="R93" s="639" t="s">
        <v>73</v>
      </c>
      <c r="S93" s="639" t="s">
        <v>109</v>
      </c>
    </row>
    <row r="94" spans="1:19" ht="20.25" customHeight="1">
      <c r="A94" s="639" t="s">
        <v>744</v>
      </c>
      <c r="B94" s="638" t="s">
        <v>3948</v>
      </c>
      <c r="C94" s="639" t="s">
        <v>1032</v>
      </c>
      <c r="D94" s="640" t="s">
        <v>990</v>
      </c>
      <c r="E94" s="638"/>
      <c r="F94" s="639" t="s">
        <v>739</v>
      </c>
      <c r="G94" s="638"/>
      <c r="H94" s="1110">
        <v>480</v>
      </c>
      <c r="I94" s="1110">
        <v>54493.9</v>
      </c>
      <c r="J94" s="1110">
        <v>0</v>
      </c>
      <c r="K94" s="1047">
        <f t="shared" si="3"/>
        <v>0</v>
      </c>
      <c r="L94" s="1021">
        <f t="shared" si="4"/>
        <v>0</v>
      </c>
      <c r="M94" s="580">
        <f t="shared" si="5"/>
        <v>26157072</v>
      </c>
      <c r="N94" s="638"/>
      <c r="O94" s="638" t="s">
        <v>3949</v>
      </c>
      <c r="P94" s="639" t="s">
        <v>3735</v>
      </c>
      <c r="Q94" s="639" t="s">
        <v>271</v>
      </c>
      <c r="R94" s="639" t="s">
        <v>73</v>
      </c>
      <c r="S94" s="639" t="s">
        <v>109</v>
      </c>
    </row>
    <row r="95" spans="1:19" ht="20.25" customHeight="1">
      <c r="A95" s="639" t="s">
        <v>744</v>
      </c>
      <c r="B95" s="638" t="s">
        <v>3948</v>
      </c>
      <c r="C95" s="639" t="s">
        <v>1032</v>
      </c>
      <c r="D95" s="640" t="s">
        <v>990</v>
      </c>
      <c r="E95" s="638"/>
      <c r="F95" s="639" t="s">
        <v>880</v>
      </c>
      <c r="G95" s="638"/>
      <c r="H95" s="1110">
        <v>480</v>
      </c>
      <c r="I95" s="1110">
        <v>2963.4</v>
      </c>
      <c r="J95" s="1110">
        <v>0</v>
      </c>
      <c r="K95" s="1047">
        <f t="shared" si="3"/>
        <v>0</v>
      </c>
      <c r="L95" s="1021">
        <f t="shared" si="4"/>
        <v>0</v>
      </c>
      <c r="M95" s="580">
        <f t="shared" si="5"/>
        <v>1422432</v>
      </c>
      <c r="N95" s="638"/>
      <c r="O95" s="638" t="s">
        <v>3949</v>
      </c>
      <c r="P95" s="639" t="s">
        <v>3735</v>
      </c>
      <c r="Q95" s="639" t="s">
        <v>336</v>
      </c>
      <c r="R95" s="639" t="s">
        <v>73</v>
      </c>
      <c r="S95" s="639" t="s">
        <v>109</v>
      </c>
    </row>
    <row r="96" spans="1:19" ht="20.25" customHeight="1">
      <c r="A96" s="639" t="s">
        <v>744</v>
      </c>
      <c r="B96" s="638" t="s">
        <v>3948</v>
      </c>
      <c r="C96" s="639" t="s">
        <v>1032</v>
      </c>
      <c r="D96" s="640" t="s">
        <v>990</v>
      </c>
      <c r="E96" s="638"/>
      <c r="F96" s="639" t="s">
        <v>880</v>
      </c>
      <c r="G96" s="638"/>
      <c r="H96" s="1110">
        <v>480</v>
      </c>
      <c r="I96" s="1110">
        <v>2963.4</v>
      </c>
      <c r="J96" s="1110">
        <v>0</v>
      </c>
      <c r="K96" s="1047">
        <f t="shared" si="3"/>
        <v>0</v>
      </c>
      <c r="L96" s="1021">
        <f t="shared" si="4"/>
        <v>0</v>
      </c>
      <c r="M96" s="580">
        <f t="shared" si="5"/>
        <v>1422432</v>
      </c>
      <c r="N96" s="638"/>
      <c r="O96" s="638" t="s">
        <v>3949</v>
      </c>
      <c r="P96" s="639" t="s">
        <v>3735</v>
      </c>
      <c r="Q96" s="639" t="s">
        <v>336</v>
      </c>
      <c r="R96" s="639" t="s">
        <v>73</v>
      </c>
      <c r="S96" s="639" t="s">
        <v>109</v>
      </c>
    </row>
    <row r="97" spans="1:19" ht="20.25" customHeight="1">
      <c r="A97" s="639" t="s">
        <v>744</v>
      </c>
      <c r="B97" s="638" t="s">
        <v>3948</v>
      </c>
      <c r="C97" s="639" t="s">
        <v>1032</v>
      </c>
      <c r="D97" s="640" t="s">
        <v>990</v>
      </c>
      <c r="E97" s="638"/>
      <c r="F97" s="639" t="s">
        <v>881</v>
      </c>
      <c r="G97" s="638"/>
      <c r="H97" s="1110">
        <v>480</v>
      </c>
      <c r="I97" s="1110">
        <v>8890.2000000000007</v>
      </c>
      <c r="J97" s="1110">
        <v>0</v>
      </c>
      <c r="K97" s="1047">
        <f t="shared" si="3"/>
        <v>0</v>
      </c>
      <c r="L97" s="1021">
        <f t="shared" si="4"/>
        <v>0</v>
      </c>
      <c r="M97" s="580">
        <f t="shared" si="5"/>
        <v>4267296</v>
      </c>
      <c r="N97" s="638"/>
      <c r="O97" s="638" t="s">
        <v>3949</v>
      </c>
      <c r="P97" s="639" t="s">
        <v>3735</v>
      </c>
      <c r="Q97" s="639" t="s">
        <v>336</v>
      </c>
      <c r="R97" s="639" t="s">
        <v>73</v>
      </c>
      <c r="S97" s="639" t="s">
        <v>109</v>
      </c>
    </row>
    <row r="98" spans="1:19" ht="20.25" customHeight="1">
      <c r="A98" s="639" t="s">
        <v>744</v>
      </c>
      <c r="B98" s="638" t="s">
        <v>3948</v>
      </c>
      <c r="C98" s="639" t="s">
        <v>1032</v>
      </c>
      <c r="D98" s="640" t="s">
        <v>990</v>
      </c>
      <c r="E98" s="638"/>
      <c r="F98" s="639" t="s">
        <v>882</v>
      </c>
      <c r="G98" s="638"/>
      <c r="H98" s="1110">
        <v>480</v>
      </c>
      <c r="I98" s="1110">
        <v>6997</v>
      </c>
      <c r="J98" s="1110">
        <v>0</v>
      </c>
      <c r="K98" s="1047">
        <f t="shared" si="3"/>
        <v>0</v>
      </c>
      <c r="L98" s="1021">
        <f t="shared" si="4"/>
        <v>0</v>
      </c>
      <c r="M98" s="580">
        <f t="shared" si="5"/>
        <v>3358560</v>
      </c>
      <c r="N98" s="638"/>
      <c r="O98" s="638" t="s">
        <v>3949</v>
      </c>
      <c r="P98" s="639" t="s">
        <v>3735</v>
      </c>
      <c r="Q98" s="639" t="s">
        <v>336</v>
      </c>
      <c r="R98" s="639" t="s">
        <v>73</v>
      </c>
      <c r="S98" s="639" t="s">
        <v>109</v>
      </c>
    </row>
    <row r="99" spans="1:19" ht="20.25" customHeight="1">
      <c r="A99" s="639" t="s">
        <v>744</v>
      </c>
      <c r="B99" s="638" t="s">
        <v>3948</v>
      </c>
      <c r="C99" s="639" t="s">
        <v>1032</v>
      </c>
      <c r="D99" s="640" t="s">
        <v>990</v>
      </c>
      <c r="E99" s="638"/>
      <c r="F99" s="639" t="s">
        <v>81</v>
      </c>
      <c r="G99" s="638"/>
      <c r="H99" s="1110">
        <v>480</v>
      </c>
      <c r="I99" s="1110">
        <v>5762.2</v>
      </c>
      <c r="J99" s="1110">
        <v>0</v>
      </c>
      <c r="K99" s="1047">
        <f t="shared" si="3"/>
        <v>0</v>
      </c>
      <c r="L99" s="1021">
        <f t="shared" si="4"/>
        <v>0</v>
      </c>
      <c r="M99" s="580">
        <f t="shared" si="5"/>
        <v>2765856</v>
      </c>
      <c r="N99" s="638"/>
      <c r="O99" s="638" t="s">
        <v>3949</v>
      </c>
      <c r="P99" s="639" t="s">
        <v>3735</v>
      </c>
      <c r="Q99" s="639" t="s">
        <v>336</v>
      </c>
      <c r="R99" s="639" t="s">
        <v>73</v>
      </c>
      <c r="S99" s="639" t="s">
        <v>109</v>
      </c>
    </row>
    <row r="100" spans="1:19" ht="20.25" customHeight="1">
      <c r="A100" s="639" t="s">
        <v>744</v>
      </c>
      <c r="B100" s="638" t="s">
        <v>3948</v>
      </c>
      <c r="C100" s="639" t="s">
        <v>1032</v>
      </c>
      <c r="D100" s="640" t="s">
        <v>990</v>
      </c>
      <c r="E100" s="638"/>
      <c r="F100" s="639" t="s">
        <v>85</v>
      </c>
      <c r="G100" s="638"/>
      <c r="H100" s="1110">
        <v>480</v>
      </c>
      <c r="I100" s="1110">
        <v>12429.9</v>
      </c>
      <c r="J100" s="1110">
        <v>0</v>
      </c>
      <c r="K100" s="1047">
        <f t="shared" si="3"/>
        <v>0</v>
      </c>
      <c r="L100" s="1021">
        <f t="shared" si="4"/>
        <v>0</v>
      </c>
      <c r="M100" s="580">
        <f t="shared" si="5"/>
        <v>5966352</v>
      </c>
      <c r="N100" s="638"/>
      <c r="O100" s="638" t="s">
        <v>3949</v>
      </c>
      <c r="P100" s="639" t="s">
        <v>3735</v>
      </c>
      <c r="Q100" s="639" t="s">
        <v>336</v>
      </c>
      <c r="R100" s="639" t="s">
        <v>73</v>
      </c>
      <c r="S100" s="639" t="s">
        <v>109</v>
      </c>
    </row>
    <row r="101" spans="1:19" ht="20.25" customHeight="1">
      <c r="A101" s="639" t="s">
        <v>744</v>
      </c>
      <c r="B101" s="638" t="s">
        <v>3948</v>
      </c>
      <c r="C101" s="639" t="s">
        <v>1032</v>
      </c>
      <c r="D101" s="640" t="s">
        <v>990</v>
      </c>
      <c r="E101" s="638"/>
      <c r="F101" s="639" t="s">
        <v>337</v>
      </c>
      <c r="G101" s="638"/>
      <c r="H101" s="1110">
        <v>480</v>
      </c>
      <c r="I101" s="1110">
        <v>17100</v>
      </c>
      <c r="J101" s="1110">
        <v>0</v>
      </c>
      <c r="K101" s="1047">
        <f t="shared" si="3"/>
        <v>0</v>
      </c>
      <c r="L101" s="1021">
        <f t="shared" si="4"/>
        <v>0</v>
      </c>
      <c r="M101" s="580">
        <f t="shared" si="5"/>
        <v>8208000</v>
      </c>
      <c r="N101" s="638"/>
      <c r="O101" s="638" t="s">
        <v>3950</v>
      </c>
      <c r="P101" s="639" t="s">
        <v>3735</v>
      </c>
      <c r="Q101" s="639" t="s">
        <v>336</v>
      </c>
      <c r="R101" s="639" t="s">
        <v>73</v>
      </c>
      <c r="S101" s="639" t="s">
        <v>109</v>
      </c>
    </row>
    <row r="102" spans="1:19" ht="20.25" customHeight="1">
      <c r="A102" s="639" t="s">
        <v>744</v>
      </c>
      <c r="B102" s="638" t="s">
        <v>3948</v>
      </c>
      <c r="C102" s="639" t="s">
        <v>1032</v>
      </c>
      <c r="D102" s="640" t="s">
        <v>990</v>
      </c>
      <c r="E102" s="638"/>
      <c r="F102" s="639" t="s">
        <v>1905</v>
      </c>
      <c r="G102" s="638"/>
      <c r="H102" s="1110">
        <v>480</v>
      </c>
      <c r="I102" s="1110">
        <v>71820.7</v>
      </c>
      <c r="J102" s="1110">
        <v>0</v>
      </c>
      <c r="K102" s="1047">
        <f t="shared" si="3"/>
        <v>0</v>
      </c>
      <c r="L102" s="1021">
        <f t="shared" si="4"/>
        <v>0</v>
      </c>
      <c r="M102" s="580">
        <f t="shared" si="5"/>
        <v>34473936</v>
      </c>
      <c r="N102" s="638"/>
      <c r="O102" s="638" t="s">
        <v>3951</v>
      </c>
      <c r="P102" s="639" t="s">
        <v>3735</v>
      </c>
      <c r="Q102" s="639" t="s">
        <v>276</v>
      </c>
      <c r="R102" s="639" t="s">
        <v>73</v>
      </c>
      <c r="S102" s="639" t="s">
        <v>109</v>
      </c>
    </row>
    <row r="103" spans="1:19" ht="20.25" customHeight="1">
      <c r="A103" s="639" t="s">
        <v>744</v>
      </c>
      <c r="B103" s="638" t="s">
        <v>3948</v>
      </c>
      <c r="C103" s="639" t="s">
        <v>1032</v>
      </c>
      <c r="D103" s="640" t="s">
        <v>990</v>
      </c>
      <c r="E103" s="638"/>
      <c r="F103" s="639" t="s">
        <v>1647</v>
      </c>
      <c r="G103" s="638"/>
      <c r="H103" s="1110">
        <v>480</v>
      </c>
      <c r="I103" s="1110">
        <v>6521.7</v>
      </c>
      <c r="J103" s="1110">
        <v>0</v>
      </c>
      <c r="K103" s="1047">
        <f t="shared" si="3"/>
        <v>0</v>
      </c>
      <c r="L103" s="1021">
        <f t="shared" si="4"/>
        <v>0</v>
      </c>
      <c r="M103" s="580">
        <f t="shared" si="5"/>
        <v>3130416</v>
      </c>
      <c r="N103" s="638"/>
      <c r="O103" s="638" t="s">
        <v>3951</v>
      </c>
      <c r="P103" s="639" t="s">
        <v>3735</v>
      </c>
      <c r="Q103" s="639" t="s">
        <v>336</v>
      </c>
      <c r="R103" s="639" t="s">
        <v>73</v>
      </c>
      <c r="S103" s="639" t="s">
        <v>109</v>
      </c>
    </row>
    <row r="104" spans="1:19" ht="20.25" customHeight="1">
      <c r="A104" s="639" t="s">
        <v>744</v>
      </c>
      <c r="B104" s="638" t="s">
        <v>3948</v>
      </c>
      <c r="C104" s="639" t="s">
        <v>1032</v>
      </c>
      <c r="D104" s="640" t="s">
        <v>990</v>
      </c>
      <c r="E104" s="638"/>
      <c r="F104" s="639" t="s">
        <v>81</v>
      </c>
      <c r="G104" s="638"/>
      <c r="H104" s="1110">
        <v>480</v>
      </c>
      <c r="I104" s="1110">
        <v>5706.5</v>
      </c>
      <c r="J104" s="1110">
        <v>0</v>
      </c>
      <c r="K104" s="1047">
        <f t="shared" si="3"/>
        <v>0</v>
      </c>
      <c r="L104" s="1021">
        <f t="shared" si="4"/>
        <v>0</v>
      </c>
      <c r="M104" s="580">
        <f t="shared" si="5"/>
        <v>2739120</v>
      </c>
      <c r="N104" s="638"/>
      <c r="O104" s="638" t="s">
        <v>3951</v>
      </c>
      <c r="P104" s="639" t="s">
        <v>3735</v>
      </c>
      <c r="Q104" s="639" t="s">
        <v>336</v>
      </c>
      <c r="R104" s="639" t="s">
        <v>73</v>
      </c>
      <c r="S104" s="639" t="s">
        <v>109</v>
      </c>
    </row>
    <row r="105" spans="1:19" ht="20.25" customHeight="1">
      <c r="A105" s="639" t="s">
        <v>744</v>
      </c>
      <c r="B105" s="638" t="s">
        <v>3948</v>
      </c>
      <c r="C105" s="639" t="s">
        <v>1032</v>
      </c>
      <c r="D105" s="640" t="s">
        <v>990</v>
      </c>
      <c r="E105" s="638"/>
      <c r="F105" s="639" t="s">
        <v>337</v>
      </c>
      <c r="G105" s="638"/>
      <c r="H105" s="1110">
        <v>480</v>
      </c>
      <c r="I105" s="1110">
        <v>16141.3</v>
      </c>
      <c r="J105" s="1110">
        <v>0</v>
      </c>
      <c r="K105" s="1047">
        <f t="shared" si="3"/>
        <v>0</v>
      </c>
      <c r="L105" s="1021">
        <f t="shared" si="4"/>
        <v>0</v>
      </c>
      <c r="M105" s="580">
        <f t="shared" si="5"/>
        <v>7747824</v>
      </c>
      <c r="N105" s="638"/>
      <c r="O105" s="638" t="s">
        <v>3951</v>
      </c>
      <c r="P105" s="639" t="s">
        <v>3735</v>
      </c>
      <c r="Q105" s="639" t="s">
        <v>336</v>
      </c>
      <c r="R105" s="639" t="s">
        <v>73</v>
      </c>
      <c r="S105" s="639" t="s">
        <v>109</v>
      </c>
    </row>
    <row r="106" spans="1:19" ht="20.25" customHeight="1">
      <c r="A106" s="639" t="s">
        <v>744</v>
      </c>
      <c r="B106" s="638" t="s">
        <v>3948</v>
      </c>
      <c r="C106" s="639" t="s">
        <v>1032</v>
      </c>
      <c r="D106" s="640" t="s">
        <v>990</v>
      </c>
      <c r="E106" s="638"/>
      <c r="F106" s="639" t="s">
        <v>85</v>
      </c>
      <c r="G106" s="638"/>
      <c r="H106" s="1110">
        <v>480</v>
      </c>
      <c r="I106" s="1110">
        <v>12309.8</v>
      </c>
      <c r="J106" s="1110">
        <v>0</v>
      </c>
      <c r="K106" s="1047">
        <f t="shared" si="3"/>
        <v>0</v>
      </c>
      <c r="L106" s="1021">
        <f t="shared" si="4"/>
        <v>0</v>
      </c>
      <c r="M106" s="580">
        <f t="shared" si="5"/>
        <v>5908704</v>
      </c>
      <c r="N106" s="638"/>
      <c r="O106" s="638" t="s">
        <v>3951</v>
      </c>
      <c r="P106" s="639" t="s">
        <v>3735</v>
      </c>
      <c r="Q106" s="639" t="s">
        <v>336</v>
      </c>
      <c r="R106" s="639" t="s">
        <v>73</v>
      </c>
      <c r="S106" s="639" t="s">
        <v>109</v>
      </c>
    </row>
    <row r="107" spans="1:19" ht="20.25" customHeight="1">
      <c r="A107" s="639" t="s">
        <v>744</v>
      </c>
      <c r="B107" s="638" t="s">
        <v>3948</v>
      </c>
      <c r="C107" s="639" t="s">
        <v>1032</v>
      </c>
      <c r="D107" s="640" t="s">
        <v>990</v>
      </c>
      <c r="E107" s="638"/>
      <c r="F107" s="639" t="s">
        <v>413</v>
      </c>
      <c r="G107" s="638"/>
      <c r="H107" s="1110">
        <v>176</v>
      </c>
      <c r="I107" s="1110">
        <v>129600</v>
      </c>
      <c r="J107" s="1110">
        <v>0</v>
      </c>
      <c r="K107" s="1047">
        <f t="shared" si="3"/>
        <v>0</v>
      </c>
      <c r="L107" s="1021">
        <f t="shared" si="4"/>
        <v>0</v>
      </c>
      <c r="M107" s="580">
        <f t="shared" si="5"/>
        <v>22809600</v>
      </c>
      <c r="N107" s="638"/>
      <c r="O107" s="638" t="s">
        <v>3952</v>
      </c>
      <c r="P107" s="639" t="s">
        <v>3735</v>
      </c>
      <c r="Q107" s="639" t="s">
        <v>278</v>
      </c>
      <c r="R107" s="639" t="s">
        <v>73</v>
      </c>
      <c r="S107" s="639" t="s">
        <v>109</v>
      </c>
    </row>
    <row r="108" spans="1:19" ht="20.25" customHeight="1">
      <c r="A108" s="639" t="s">
        <v>744</v>
      </c>
      <c r="B108" s="638" t="s">
        <v>3948</v>
      </c>
      <c r="C108" s="639" t="s">
        <v>1032</v>
      </c>
      <c r="D108" s="640" t="s">
        <v>990</v>
      </c>
      <c r="E108" s="638"/>
      <c r="F108" s="639" t="s">
        <v>1365</v>
      </c>
      <c r="G108" s="638"/>
      <c r="H108" s="1110">
        <v>304</v>
      </c>
      <c r="I108" s="1110">
        <v>144000</v>
      </c>
      <c r="J108" s="1110">
        <v>0</v>
      </c>
      <c r="K108" s="1047">
        <f t="shared" si="3"/>
        <v>0</v>
      </c>
      <c r="L108" s="1021">
        <f t="shared" si="4"/>
        <v>0</v>
      </c>
      <c r="M108" s="580">
        <f t="shared" si="5"/>
        <v>43776000</v>
      </c>
      <c r="N108" s="638"/>
      <c r="O108" s="638" t="s">
        <v>3952</v>
      </c>
      <c r="P108" s="639" t="s">
        <v>3735</v>
      </c>
      <c r="Q108" s="639" t="s">
        <v>984</v>
      </c>
      <c r="R108" s="639" t="s">
        <v>73</v>
      </c>
      <c r="S108" s="639" t="s">
        <v>109</v>
      </c>
    </row>
    <row r="109" spans="1:19" ht="20.25" customHeight="1">
      <c r="A109" s="639" t="s">
        <v>744</v>
      </c>
      <c r="B109" s="638" t="s">
        <v>3948</v>
      </c>
      <c r="C109" s="639" t="s">
        <v>1032</v>
      </c>
      <c r="D109" s="640" t="s">
        <v>990</v>
      </c>
      <c r="E109" s="638"/>
      <c r="F109" s="639" t="s">
        <v>985</v>
      </c>
      <c r="G109" s="638"/>
      <c r="H109" s="1110">
        <v>960</v>
      </c>
      <c r="I109" s="1110">
        <v>7650</v>
      </c>
      <c r="J109" s="1110">
        <v>0</v>
      </c>
      <c r="K109" s="1047">
        <f t="shared" si="3"/>
        <v>0</v>
      </c>
      <c r="L109" s="1021">
        <f t="shared" si="4"/>
        <v>0</v>
      </c>
      <c r="M109" s="580">
        <f t="shared" si="5"/>
        <v>7344000</v>
      </c>
      <c r="N109" s="638"/>
      <c r="O109" s="638" t="s">
        <v>3953</v>
      </c>
      <c r="P109" s="639" t="s">
        <v>3735</v>
      </c>
      <c r="Q109" s="639" t="s">
        <v>336</v>
      </c>
      <c r="R109" s="639" t="s">
        <v>73</v>
      </c>
      <c r="S109" s="639" t="s">
        <v>109</v>
      </c>
    </row>
    <row r="110" spans="1:19" ht="20.25" customHeight="1">
      <c r="A110" s="639" t="s">
        <v>744</v>
      </c>
      <c r="B110" s="638" t="s">
        <v>3948</v>
      </c>
      <c r="C110" s="639" t="s">
        <v>1032</v>
      </c>
      <c r="D110" s="640" t="s">
        <v>990</v>
      </c>
      <c r="E110" s="638"/>
      <c r="F110" s="639" t="s">
        <v>1002</v>
      </c>
      <c r="G110" s="638"/>
      <c r="H110" s="1110">
        <v>480</v>
      </c>
      <c r="I110" s="1110">
        <v>36000</v>
      </c>
      <c r="J110" s="1110">
        <v>0</v>
      </c>
      <c r="K110" s="1047">
        <f t="shared" si="3"/>
        <v>0</v>
      </c>
      <c r="L110" s="1021">
        <f t="shared" si="4"/>
        <v>0</v>
      </c>
      <c r="M110" s="580">
        <f t="shared" si="5"/>
        <v>17280000</v>
      </c>
      <c r="N110" s="638"/>
      <c r="O110" s="638" t="s">
        <v>3954</v>
      </c>
      <c r="P110" s="639" t="s">
        <v>3735</v>
      </c>
      <c r="Q110" s="639" t="s">
        <v>336</v>
      </c>
      <c r="R110" s="639" t="s">
        <v>73</v>
      </c>
      <c r="S110" s="639" t="s">
        <v>109</v>
      </c>
    </row>
    <row r="111" spans="1:19" ht="20.25" customHeight="1">
      <c r="A111" s="639" t="s">
        <v>744</v>
      </c>
      <c r="B111" s="638" t="s">
        <v>3948</v>
      </c>
      <c r="C111" s="639" t="s">
        <v>1032</v>
      </c>
      <c r="D111" s="640" t="s">
        <v>990</v>
      </c>
      <c r="E111" s="638"/>
      <c r="F111" s="639" t="s">
        <v>1004</v>
      </c>
      <c r="G111" s="638"/>
      <c r="H111" s="1110">
        <v>480</v>
      </c>
      <c r="I111" s="1110">
        <v>8193.1</v>
      </c>
      <c r="J111" s="1110">
        <v>0</v>
      </c>
      <c r="K111" s="1047">
        <f t="shared" si="3"/>
        <v>0</v>
      </c>
      <c r="L111" s="1021">
        <f t="shared" si="4"/>
        <v>0</v>
      </c>
      <c r="M111" s="580">
        <f t="shared" si="5"/>
        <v>3932688</v>
      </c>
      <c r="N111" s="638"/>
      <c r="O111" s="638" t="s">
        <v>3955</v>
      </c>
      <c r="P111" s="639" t="s">
        <v>3735</v>
      </c>
      <c r="Q111" s="639" t="s">
        <v>336</v>
      </c>
      <c r="R111" s="639" t="s">
        <v>73</v>
      </c>
      <c r="S111" s="639" t="s">
        <v>109</v>
      </c>
    </row>
    <row r="112" spans="1:19" ht="20.25" customHeight="1">
      <c r="A112" s="639" t="s">
        <v>744</v>
      </c>
      <c r="B112" s="638" t="s">
        <v>3948</v>
      </c>
      <c r="C112" s="639" t="s">
        <v>1032</v>
      </c>
      <c r="D112" s="640" t="s">
        <v>990</v>
      </c>
      <c r="E112" s="638"/>
      <c r="F112" s="639" t="s">
        <v>442</v>
      </c>
      <c r="G112" s="638"/>
      <c r="H112" s="1110">
        <v>480</v>
      </c>
      <c r="I112" s="1110">
        <v>709.4</v>
      </c>
      <c r="J112" s="1110">
        <v>0</v>
      </c>
      <c r="K112" s="1047">
        <f t="shared" si="3"/>
        <v>0</v>
      </c>
      <c r="L112" s="1021">
        <f t="shared" si="4"/>
        <v>0</v>
      </c>
      <c r="M112" s="580">
        <f t="shared" si="5"/>
        <v>340512</v>
      </c>
      <c r="N112" s="638"/>
      <c r="O112" s="638" t="s">
        <v>3955</v>
      </c>
      <c r="P112" s="639" t="s">
        <v>3735</v>
      </c>
      <c r="Q112" s="639" t="s">
        <v>336</v>
      </c>
      <c r="R112" s="639" t="s">
        <v>73</v>
      </c>
      <c r="S112" s="639" t="s">
        <v>109</v>
      </c>
    </row>
    <row r="113" spans="1:19" ht="20.25" customHeight="1">
      <c r="A113" s="639" t="s">
        <v>744</v>
      </c>
      <c r="B113" s="638" t="s">
        <v>3948</v>
      </c>
      <c r="C113" s="639" t="s">
        <v>1032</v>
      </c>
      <c r="D113" s="640" t="s">
        <v>990</v>
      </c>
      <c r="E113" s="638"/>
      <c r="F113" s="639" t="s">
        <v>84</v>
      </c>
      <c r="G113" s="638"/>
      <c r="H113" s="1110">
        <v>480</v>
      </c>
      <c r="I113" s="1110">
        <v>6809.9</v>
      </c>
      <c r="J113" s="1110">
        <v>0</v>
      </c>
      <c r="K113" s="1047">
        <f t="shared" si="3"/>
        <v>0</v>
      </c>
      <c r="L113" s="1021">
        <f t="shared" si="4"/>
        <v>0</v>
      </c>
      <c r="M113" s="580">
        <f t="shared" si="5"/>
        <v>3268752</v>
      </c>
      <c r="N113" s="638"/>
      <c r="O113" s="638" t="s">
        <v>3955</v>
      </c>
      <c r="P113" s="639" t="s">
        <v>3735</v>
      </c>
      <c r="Q113" s="639" t="s">
        <v>336</v>
      </c>
      <c r="R113" s="639" t="s">
        <v>73</v>
      </c>
      <c r="S113" s="639" t="s">
        <v>109</v>
      </c>
    </row>
    <row r="114" spans="1:19" ht="20.25" customHeight="1">
      <c r="A114" s="639" t="s">
        <v>744</v>
      </c>
      <c r="B114" s="638" t="s">
        <v>3948</v>
      </c>
      <c r="C114" s="639" t="s">
        <v>1032</v>
      </c>
      <c r="D114" s="640" t="s">
        <v>990</v>
      </c>
      <c r="E114" s="638"/>
      <c r="F114" s="639" t="s">
        <v>81</v>
      </c>
      <c r="G114" s="638"/>
      <c r="H114" s="1110">
        <v>480</v>
      </c>
      <c r="I114" s="1110">
        <v>5887.7</v>
      </c>
      <c r="J114" s="1110">
        <v>0</v>
      </c>
      <c r="K114" s="1047">
        <f t="shared" si="3"/>
        <v>0</v>
      </c>
      <c r="L114" s="1021">
        <f t="shared" si="4"/>
        <v>0</v>
      </c>
      <c r="M114" s="580">
        <f t="shared" si="5"/>
        <v>2826096</v>
      </c>
      <c r="N114" s="638"/>
      <c r="O114" s="638" t="s">
        <v>3955</v>
      </c>
      <c r="P114" s="639" t="s">
        <v>3735</v>
      </c>
      <c r="Q114" s="639" t="s">
        <v>336</v>
      </c>
      <c r="R114" s="639" t="s">
        <v>73</v>
      </c>
      <c r="S114" s="639" t="s">
        <v>109</v>
      </c>
    </row>
    <row r="115" spans="1:19" ht="20.25" customHeight="1">
      <c r="A115" s="639" t="s">
        <v>3562</v>
      </c>
      <c r="B115" s="638" t="s">
        <v>3956</v>
      </c>
      <c r="C115" s="639" t="s">
        <v>3957</v>
      </c>
      <c r="D115" s="640" t="s">
        <v>2561</v>
      </c>
      <c r="E115" s="638"/>
      <c r="F115" s="639" t="s">
        <v>880</v>
      </c>
      <c r="G115" s="638"/>
      <c r="H115" s="1110">
        <v>61</v>
      </c>
      <c r="I115" s="1110">
        <v>5479.8</v>
      </c>
      <c r="J115" s="1110">
        <v>0</v>
      </c>
      <c r="K115" s="1047">
        <f t="shared" si="3"/>
        <v>0</v>
      </c>
      <c r="L115" s="1021">
        <f t="shared" si="4"/>
        <v>0</v>
      </c>
      <c r="M115" s="580">
        <f t="shared" si="5"/>
        <v>334267.8</v>
      </c>
      <c r="N115" s="638"/>
      <c r="O115" s="638" t="s">
        <v>3958</v>
      </c>
      <c r="P115" s="639" t="s">
        <v>372</v>
      </c>
      <c r="Q115" s="639" t="s">
        <v>336</v>
      </c>
      <c r="R115" s="639" t="s">
        <v>73</v>
      </c>
      <c r="S115" s="639" t="s">
        <v>1076</v>
      </c>
    </row>
    <row r="116" spans="1:19" ht="20.25" customHeight="1">
      <c r="A116" s="639" t="s">
        <v>3562</v>
      </c>
      <c r="B116" s="638" t="s">
        <v>3959</v>
      </c>
      <c r="C116" s="639" t="s">
        <v>3631</v>
      </c>
      <c r="D116" s="640" t="s">
        <v>2561</v>
      </c>
      <c r="E116" s="638"/>
      <c r="F116" s="639" t="s">
        <v>3960</v>
      </c>
      <c r="G116" s="638"/>
      <c r="H116" s="1110">
        <v>61</v>
      </c>
      <c r="I116" s="1110">
        <v>374000</v>
      </c>
      <c r="J116" s="1110">
        <v>0</v>
      </c>
      <c r="K116" s="1047">
        <f t="shared" si="3"/>
        <v>0</v>
      </c>
      <c r="L116" s="1021">
        <f t="shared" si="4"/>
        <v>0</v>
      </c>
      <c r="M116" s="580">
        <f t="shared" si="5"/>
        <v>22814000</v>
      </c>
      <c r="N116" s="638"/>
      <c r="O116" s="638" t="s">
        <v>3961</v>
      </c>
      <c r="P116" s="639" t="s">
        <v>372</v>
      </c>
      <c r="Q116" s="639" t="s">
        <v>276</v>
      </c>
      <c r="R116" s="639" t="s">
        <v>73</v>
      </c>
      <c r="S116" s="639" t="s">
        <v>1076</v>
      </c>
    </row>
    <row r="117" spans="1:19" ht="20.25" customHeight="1">
      <c r="A117" s="639" t="s">
        <v>3562</v>
      </c>
      <c r="B117" s="638" t="s">
        <v>3959</v>
      </c>
      <c r="C117" s="639" t="s">
        <v>3631</v>
      </c>
      <c r="D117" s="640" t="s">
        <v>2561</v>
      </c>
      <c r="E117" s="638"/>
      <c r="F117" s="639" t="s">
        <v>3449</v>
      </c>
      <c r="G117" s="638"/>
      <c r="H117" s="1110">
        <v>122</v>
      </c>
      <c r="I117" s="1110">
        <v>190888.3</v>
      </c>
      <c r="J117" s="1110">
        <v>29.3</v>
      </c>
      <c r="K117" s="1047">
        <f t="shared" si="3"/>
        <v>3574.6</v>
      </c>
      <c r="L117" s="1021">
        <f t="shared" si="4"/>
        <v>3.5745999999999998</v>
      </c>
      <c r="M117" s="580">
        <f t="shared" si="5"/>
        <v>23288372.599999998</v>
      </c>
      <c r="N117" s="638"/>
      <c r="O117" s="638" t="s">
        <v>3962</v>
      </c>
      <c r="P117" s="639" t="s">
        <v>372</v>
      </c>
      <c r="Q117" s="639" t="s">
        <v>343</v>
      </c>
      <c r="R117" s="639" t="s">
        <v>60</v>
      </c>
      <c r="S117" s="639" t="s">
        <v>1076</v>
      </c>
    </row>
    <row r="118" spans="1:19" ht="20.25" customHeight="1">
      <c r="A118" s="639" t="s">
        <v>3562</v>
      </c>
      <c r="B118" s="638" t="s">
        <v>3959</v>
      </c>
      <c r="C118" s="639" t="s">
        <v>3631</v>
      </c>
      <c r="D118" s="640" t="s">
        <v>2561</v>
      </c>
      <c r="E118" s="638"/>
      <c r="F118" s="639" t="s">
        <v>3963</v>
      </c>
      <c r="G118" s="638"/>
      <c r="H118" s="1110">
        <v>122</v>
      </c>
      <c r="I118" s="1110">
        <v>228629.1</v>
      </c>
      <c r="J118" s="1110">
        <v>0</v>
      </c>
      <c r="K118" s="1047">
        <f t="shared" si="3"/>
        <v>0</v>
      </c>
      <c r="L118" s="1021">
        <f t="shared" si="4"/>
        <v>0</v>
      </c>
      <c r="M118" s="580">
        <f t="shared" si="5"/>
        <v>27892750.199999999</v>
      </c>
      <c r="N118" s="638"/>
      <c r="O118" s="638" t="s">
        <v>3962</v>
      </c>
      <c r="P118" s="639" t="s">
        <v>372</v>
      </c>
      <c r="Q118" s="639" t="s">
        <v>354</v>
      </c>
      <c r="R118" s="639" t="s">
        <v>70</v>
      </c>
      <c r="S118" s="639" t="s">
        <v>1076</v>
      </c>
    </row>
    <row r="119" spans="1:19" ht="20.25" customHeight="1">
      <c r="A119" s="639" t="s">
        <v>3562</v>
      </c>
      <c r="B119" s="638" t="s">
        <v>3959</v>
      </c>
      <c r="C119" s="639" t="s">
        <v>3631</v>
      </c>
      <c r="D119" s="640" t="s">
        <v>2561</v>
      </c>
      <c r="E119" s="638"/>
      <c r="F119" s="639" t="s">
        <v>880</v>
      </c>
      <c r="G119" s="638"/>
      <c r="H119" s="1110">
        <v>122</v>
      </c>
      <c r="I119" s="1110">
        <v>3798.8</v>
      </c>
      <c r="J119" s="1110">
        <v>0</v>
      </c>
      <c r="K119" s="1047">
        <f t="shared" si="3"/>
        <v>0</v>
      </c>
      <c r="L119" s="1021">
        <f t="shared" si="4"/>
        <v>0</v>
      </c>
      <c r="M119" s="580">
        <f t="shared" si="5"/>
        <v>463453.60000000003</v>
      </c>
      <c r="N119" s="638"/>
      <c r="O119" s="638" t="s">
        <v>3962</v>
      </c>
      <c r="P119" s="639" t="s">
        <v>372</v>
      </c>
      <c r="Q119" s="639" t="s">
        <v>336</v>
      </c>
      <c r="R119" s="639" t="s">
        <v>73</v>
      </c>
      <c r="S119" s="639" t="s">
        <v>1076</v>
      </c>
    </row>
    <row r="120" spans="1:19" ht="20.25" customHeight="1">
      <c r="A120" s="639" t="s">
        <v>3562</v>
      </c>
      <c r="B120" s="638" t="s">
        <v>3959</v>
      </c>
      <c r="C120" s="639" t="s">
        <v>3631</v>
      </c>
      <c r="D120" s="640" t="s">
        <v>2561</v>
      </c>
      <c r="E120" s="638"/>
      <c r="F120" s="639" t="s">
        <v>3964</v>
      </c>
      <c r="G120" s="638"/>
      <c r="H120" s="1110">
        <v>122</v>
      </c>
      <c r="I120" s="1110">
        <v>86861.3</v>
      </c>
      <c r="J120" s="1110">
        <v>0</v>
      </c>
      <c r="K120" s="1047">
        <f t="shared" si="3"/>
        <v>0</v>
      </c>
      <c r="L120" s="1021">
        <f t="shared" si="4"/>
        <v>0</v>
      </c>
      <c r="M120" s="580">
        <f t="shared" si="5"/>
        <v>10597078.6</v>
      </c>
      <c r="N120" s="638"/>
      <c r="O120" s="638" t="s">
        <v>3965</v>
      </c>
      <c r="P120" s="639" t="s">
        <v>372</v>
      </c>
      <c r="Q120" s="639" t="s">
        <v>271</v>
      </c>
      <c r="R120" s="639" t="s">
        <v>73</v>
      </c>
      <c r="S120" s="639" t="s">
        <v>1076</v>
      </c>
    </row>
    <row r="121" spans="1:19" ht="20.25" customHeight="1">
      <c r="A121" s="639" t="s">
        <v>3562</v>
      </c>
      <c r="B121" s="638" t="s">
        <v>3959</v>
      </c>
      <c r="C121" s="639" t="s">
        <v>3631</v>
      </c>
      <c r="D121" s="640" t="s">
        <v>2561</v>
      </c>
      <c r="E121" s="638"/>
      <c r="F121" s="639" t="s">
        <v>880</v>
      </c>
      <c r="G121" s="638"/>
      <c r="H121" s="1110">
        <v>122</v>
      </c>
      <c r="I121" s="1110">
        <v>4201.7</v>
      </c>
      <c r="J121" s="1110">
        <v>0</v>
      </c>
      <c r="K121" s="1047">
        <f t="shared" si="3"/>
        <v>0</v>
      </c>
      <c r="L121" s="1021">
        <f t="shared" si="4"/>
        <v>0</v>
      </c>
      <c r="M121" s="580">
        <f t="shared" si="5"/>
        <v>512607.39999999997</v>
      </c>
      <c r="N121" s="638"/>
      <c r="O121" s="638" t="s">
        <v>3965</v>
      </c>
      <c r="P121" s="639" t="s">
        <v>372</v>
      </c>
      <c r="Q121" s="639" t="s">
        <v>336</v>
      </c>
      <c r="R121" s="639" t="s">
        <v>73</v>
      </c>
      <c r="S121" s="639" t="s">
        <v>1076</v>
      </c>
    </row>
    <row r="122" spans="1:19" ht="20.25" customHeight="1">
      <c r="A122" s="639" t="s">
        <v>3562</v>
      </c>
      <c r="B122" s="638" t="s">
        <v>3959</v>
      </c>
      <c r="C122" s="639" t="s">
        <v>3631</v>
      </c>
      <c r="D122" s="640" t="s">
        <v>2561</v>
      </c>
      <c r="E122" s="638"/>
      <c r="F122" s="639" t="s">
        <v>880</v>
      </c>
      <c r="G122" s="638"/>
      <c r="H122" s="1110">
        <v>122</v>
      </c>
      <c r="I122" s="1110">
        <v>4201.7</v>
      </c>
      <c r="J122" s="1110">
        <v>0</v>
      </c>
      <c r="K122" s="1047">
        <f t="shared" si="3"/>
        <v>0</v>
      </c>
      <c r="L122" s="1021">
        <f t="shared" si="4"/>
        <v>0</v>
      </c>
      <c r="M122" s="580">
        <f t="shared" si="5"/>
        <v>512607.39999999997</v>
      </c>
      <c r="N122" s="638"/>
      <c r="O122" s="638" t="s">
        <v>3965</v>
      </c>
      <c r="P122" s="639" t="s">
        <v>372</v>
      </c>
      <c r="Q122" s="639" t="s">
        <v>336</v>
      </c>
      <c r="R122" s="639" t="s">
        <v>73</v>
      </c>
      <c r="S122" s="639" t="s">
        <v>1076</v>
      </c>
    </row>
    <row r="123" spans="1:19" ht="20.25" customHeight="1">
      <c r="A123" s="639" t="s">
        <v>3562</v>
      </c>
      <c r="B123" s="638" t="s">
        <v>3959</v>
      </c>
      <c r="C123" s="639" t="s">
        <v>3631</v>
      </c>
      <c r="D123" s="640" t="s">
        <v>2561</v>
      </c>
      <c r="E123" s="638"/>
      <c r="F123" s="639" t="s">
        <v>1575</v>
      </c>
      <c r="G123" s="638"/>
      <c r="H123" s="1110">
        <v>122</v>
      </c>
      <c r="I123" s="1110">
        <v>15150.2</v>
      </c>
      <c r="J123" s="1110">
        <v>0</v>
      </c>
      <c r="K123" s="1047">
        <f t="shared" si="3"/>
        <v>0</v>
      </c>
      <c r="L123" s="1021">
        <f t="shared" si="4"/>
        <v>0</v>
      </c>
      <c r="M123" s="580">
        <f t="shared" si="5"/>
        <v>1848324.4000000001</v>
      </c>
      <c r="N123" s="638"/>
      <c r="O123" s="638" t="s">
        <v>3965</v>
      </c>
      <c r="P123" s="639" t="s">
        <v>372</v>
      </c>
      <c r="Q123" s="639" t="s">
        <v>336</v>
      </c>
      <c r="R123" s="639" t="s">
        <v>73</v>
      </c>
      <c r="S123" s="639" t="s">
        <v>1076</v>
      </c>
    </row>
    <row r="124" spans="1:19" ht="20.25" customHeight="1">
      <c r="A124" s="639" t="s">
        <v>3562</v>
      </c>
      <c r="B124" s="638" t="s">
        <v>3959</v>
      </c>
      <c r="C124" s="639" t="s">
        <v>3631</v>
      </c>
      <c r="D124" s="640" t="s">
        <v>2561</v>
      </c>
      <c r="E124" s="638"/>
      <c r="F124" s="639" t="s">
        <v>882</v>
      </c>
      <c r="G124" s="638"/>
      <c r="H124" s="1110">
        <v>122</v>
      </c>
      <c r="I124" s="1110">
        <v>8585.1</v>
      </c>
      <c r="J124" s="1110">
        <v>0</v>
      </c>
      <c r="K124" s="1047">
        <f t="shared" si="3"/>
        <v>0</v>
      </c>
      <c r="L124" s="1021">
        <f t="shared" si="4"/>
        <v>0</v>
      </c>
      <c r="M124" s="580">
        <f t="shared" si="5"/>
        <v>1047382.2000000001</v>
      </c>
      <c r="N124" s="638"/>
      <c r="O124" s="638" t="s">
        <v>3965</v>
      </c>
      <c r="P124" s="639" t="s">
        <v>372</v>
      </c>
      <c r="Q124" s="639" t="s">
        <v>336</v>
      </c>
      <c r="R124" s="639" t="s">
        <v>73</v>
      </c>
      <c r="S124" s="639" t="s">
        <v>1076</v>
      </c>
    </row>
    <row r="125" spans="1:19" ht="20.25" customHeight="1">
      <c r="A125" s="639" t="s">
        <v>3562</v>
      </c>
      <c r="B125" s="638" t="s">
        <v>3959</v>
      </c>
      <c r="C125" s="639" t="s">
        <v>3631</v>
      </c>
      <c r="D125" s="640" t="s">
        <v>2561</v>
      </c>
      <c r="E125" s="638"/>
      <c r="F125" s="639" t="s">
        <v>3966</v>
      </c>
      <c r="G125" s="638"/>
      <c r="H125" s="1110">
        <v>61</v>
      </c>
      <c r="I125" s="1110">
        <v>195500</v>
      </c>
      <c r="J125" s="1110">
        <v>0</v>
      </c>
      <c r="K125" s="1047">
        <f t="shared" si="3"/>
        <v>0</v>
      </c>
      <c r="L125" s="1021">
        <f t="shared" si="4"/>
        <v>0</v>
      </c>
      <c r="M125" s="580">
        <f t="shared" si="5"/>
        <v>11925500</v>
      </c>
      <c r="N125" s="638"/>
      <c r="O125" s="638" t="s">
        <v>3967</v>
      </c>
      <c r="P125" s="639" t="s">
        <v>372</v>
      </c>
      <c r="Q125" s="639" t="s">
        <v>272</v>
      </c>
      <c r="R125" s="639" t="s">
        <v>73</v>
      </c>
      <c r="S125" s="639" t="s">
        <v>1076</v>
      </c>
    </row>
    <row r="126" spans="1:19" ht="20.25" customHeight="1">
      <c r="A126" s="639" t="s">
        <v>3562</v>
      </c>
      <c r="B126" s="638" t="s">
        <v>3959</v>
      </c>
      <c r="C126" s="639" t="s">
        <v>3631</v>
      </c>
      <c r="D126" s="640" t="s">
        <v>2561</v>
      </c>
      <c r="E126" s="638"/>
      <c r="F126" s="639" t="s">
        <v>3968</v>
      </c>
      <c r="G126" s="638"/>
      <c r="H126" s="1110">
        <v>61</v>
      </c>
      <c r="I126" s="1110">
        <v>76500</v>
      </c>
      <c r="J126" s="1110">
        <v>0</v>
      </c>
      <c r="K126" s="1047">
        <f t="shared" si="3"/>
        <v>0</v>
      </c>
      <c r="L126" s="1021">
        <f t="shared" si="4"/>
        <v>0</v>
      </c>
      <c r="M126" s="580">
        <f t="shared" si="5"/>
        <v>4666500</v>
      </c>
      <c r="N126" s="638"/>
      <c r="O126" s="638" t="s">
        <v>274</v>
      </c>
      <c r="P126" s="639" t="s">
        <v>372</v>
      </c>
      <c r="Q126" s="639" t="s">
        <v>336</v>
      </c>
      <c r="R126" s="639" t="s">
        <v>73</v>
      </c>
      <c r="S126" s="639" t="s">
        <v>1076</v>
      </c>
    </row>
    <row r="127" spans="1:19" ht="20.25" customHeight="1">
      <c r="A127" s="639" t="s">
        <v>3562</v>
      </c>
      <c r="B127" s="638" t="s">
        <v>3959</v>
      </c>
      <c r="C127" s="639" t="s">
        <v>3631</v>
      </c>
      <c r="D127" s="640" t="s">
        <v>2561</v>
      </c>
      <c r="E127" s="638"/>
      <c r="F127" s="639" t="s">
        <v>3969</v>
      </c>
      <c r="G127" s="638"/>
      <c r="H127" s="1110">
        <v>61</v>
      </c>
      <c r="I127" s="1110">
        <v>201540.4</v>
      </c>
      <c r="J127" s="1110">
        <v>0</v>
      </c>
      <c r="K127" s="1047">
        <f t="shared" si="3"/>
        <v>0</v>
      </c>
      <c r="L127" s="1021">
        <f t="shared" si="4"/>
        <v>0</v>
      </c>
      <c r="M127" s="580">
        <f t="shared" si="5"/>
        <v>12293964.4</v>
      </c>
      <c r="N127" s="638"/>
      <c r="O127" s="638" t="s">
        <v>3958</v>
      </c>
      <c r="P127" s="639" t="s">
        <v>372</v>
      </c>
      <c r="Q127" s="639" t="s">
        <v>984</v>
      </c>
      <c r="R127" s="639" t="s">
        <v>73</v>
      </c>
      <c r="S127" s="639" t="s">
        <v>1076</v>
      </c>
    </row>
    <row r="128" spans="1:19" ht="20.25" customHeight="1">
      <c r="A128" s="639" t="s">
        <v>3562</v>
      </c>
      <c r="B128" s="638" t="s">
        <v>3959</v>
      </c>
      <c r="C128" s="639" t="s">
        <v>3631</v>
      </c>
      <c r="D128" s="640" t="s">
        <v>2561</v>
      </c>
      <c r="E128" s="638"/>
      <c r="F128" s="639" t="s">
        <v>880</v>
      </c>
      <c r="G128" s="638"/>
      <c r="H128" s="1110">
        <v>61</v>
      </c>
      <c r="I128" s="1110">
        <v>5479.8</v>
      </c>
      <c r="J128" s="1110">
        <v>0</v>
      </c>
      <c r="K128" s="1047">
        <f t="shared" si="3"/>
        <v>0</v>
      </c>
      <c r="L128" s="1021">
        <f t="shared" si="4"/>
        <v>0</v>
      </c>
      <c r="M128" s="580">
        <f t="shared" si="5"/>
        <v>334267.8</v>
      </c>
      <c r="N128" s="638"/>
      <c r="O128" s="638" t="s">
        <v>3958</v>
      </c>
      <c r="P128" s="639" t="s">
        <v>372</v>
      </c>
      <c r="Q128" s="639" t="s">
        <v>336</v>
      </c>
      <c r="R128" s="639" t="s">
        <v>73</v>
      </c>
      <c r="S128" s="639" t="s">
        <v>1076</v>
      </c>
    </row>
    <row r="129" spans="1:19" ht="20.25" customHeight="1">
      <c r="A129" s="639" t="s">
        <v>3562</v>
      </c>
      <c r="B129" s="638" t="s">
        <v>3972</v>
      </c>
      <c r="C129" s="639" t="s">
        <v>1153</v>
      </c>
      <c r="D129" s="640" t="s">
        <v>3279</v>
      </c>
      <c r="E129" s="638"/>
      <c r="F129" s="639" t="s">
        <v>3449</v>
      </c>
      <c r="G129" s="638"/>
      <c r="H129" s="1110">
        <v>170</v>
      </c>
      <c r="I129" s="1110">
        <v>197625.5</v>
      </c>
      <c r="J129" s="1110">
        <v>29.3</v>
      </c>
      <c r="K129" s="1047">
        <f t="shared" si="3"/>
        <v>4981</v>
      </c>
      <c r="L129" s="1021">
        <f t="shared" si="4"/>
        <v>4.9809999999999999</v>
      </c>
      <c r="M129" s="580">
        <f t="shared" si="5"/>
        <v>33596335</v>
      </c>
      <c r="N129" s="638"/>
      <c r="O129" s="638" t="s">
        <v>3962</v>
      </c>
      <c r="P129" s="639" t="s">
        <v>759</v>
      </c>
      <c r="Q129" s="639" t="s">
        <v>343</v>
      </c>
      <c r="R129" s="639" t="s">
        <v>60</v>
      </c>
      <c r="S129" s="639" t="s">
        <v>1076</v>
      </c>
    </row>
    <row r="130" spans="1:19" ht="20.25" customHeight="1">
      <c r="A130" s="639" t="s">
        <v>3562</v>
      </c>
      <c r="B130" s="638" t="s">
        <v>3972</v>
      </c>
      <c r="C130" s="639" t="s">
        <v>1171</v>
      </c>
      <c r="D130" s="640" t="s">
        <v>3279</v>
      </c>
      <c r="E130" s="638"/>
      <c r="F130" s="639" t="s">
        <v>3973</v>
      </c>
      <c r="G130" s="638"/>
      <c r="H130" s="1110">
        <v>170</v>
      </c>
      <c r="I130" s="1110">
        <v>236698.4</v>
      </c>
      <c r="J130" s="1110">
        <v>0</v>
      </c>
      <c r="K130" s="1047">
        <f t="shared" si="3"/>
        <v>0</v>
      </c>
      <c r="L130" s="1021">
        <f t="shared" si="4"/>
        <v>0</v>
      </c>
      <c r="M130" s="580">
        <f t="shared" si="5"/>
        <v>40238728</v>
      </c>
      <c r="N130" s="638"/>
      <c r="O130" s="638" t="s">
        <v>3962</v>
      </c>
      <c r="P130" s="639" t="s">
        <v>759</v>
      </c>
      <c r="Q130" s="639" t="s">
        <v>354</v>
      </c>
      <c r="R130" s="639" t="s">
        <v>70</v>
      </c>
      <c r="S130" s="639" t="s">
        <v>1076</v>
      </c>
    </row>
    <row r="131" spans="1:19" ht="20.25" customHeight="1">
      <c r="A131" s="639" t="s">
        <v>3562</v>
      </c>
      <c r="B131" s="638" t="s">
        <v>3974</v>
      </c>
      <c r="C131" s="639" t="s">
        <v>1171</v>
      </c>
      <c r="D131" s="640" t="s">
        <v>3279</v>
      </c>
      <c r="E131" s="638"/>
      <c r="F131" s="639" t="s">
        <v>3975</v>
      </c>
      <c r="G131" s="638"/>
      <c r="H131" s="1110">
        <v>170</v>
      </c>
      <c r="I131" s="1110">
        <v>3932.8</v>
      </c>
      <c r="J131" s="1110">
        <v>0</v>
      </c>
      <c r="K131" s="1047">
        <f t="shared" si="3"/>
        <v>0</v>
      </c>
      <c r="L131" s="1021">
        <f t="shared" si="4"/>
        <v>0</v>
      </c>
      <c r="M131" s="580">
        <f t="shared" si="5"/>
        <v>668576</v>
      </c>
      <c r="N131" s="638"/>
      <c r="O131" s="638" t="s">
        <v>3962</v>
      </c>
      <c r="P131" s="639" t="s">
        <v>759</v>
      </c>
      <c r="Q131" s="639" t="s">
        <v>336</v>
      </c>
      <c r="R131" s="639" t="s">
        <v>73</v>
      </c>
      <c r="S131" s="639" t="s">
        <v>1076</v>
      </c>
    </row>
    <row r="132" spans="1:19" ht="20.25" customHeight="1">
      <c r="A132" s="639" t="s">
        <v>3562</v>
      </c>
      <c r="B132" s="638" t="s">
        <v>3972</v>
      </c>
      <c r="C132" s="639" t="s">
        <v>1171</v>
      </c>
      <c r="D132" s="640" t="s">
        <v>3279</v>
      </c>
      <c r="E132" s="638"/>
      <c r="F132" s="639" t="s">
        <v>3976</v>
      </c>
      <c r="G132" s="638"/>
      <c r="H132" s="1110">
        <v>170</v>
      </c>
      <c r="I132" s="1110">
        <v>91970.8</v>
      </c>
      <c r="J132" s="1110">
        <v>0</v>
      </c>
      <c r="K132" s="1047">
        <f t="shared" si="3"/>
        <v>0</v>
      </c>
      <c r="L132" s="1021">
        <f t="shared" si="4"/>
        <v>0</v>
      </c>
      <c r="M132" s="580">
        <f t="shared" si="5"/>
        <v>15635036</v>
      </c>
      <c r="N132" s="638"/>
      <c r="O132" s="638" t="s">
        <v>3965</v>
      </c>
      <c r="P132" s="639" t="s">
        <v>759</v>
      </c>
      <c r="Q132" s="639" t="s">
        <v>271</v>
      </c>
      <c r="R132" s="639" t="s">
        <v>73</v>
      </c>
      <c r="S132" s="639" t="s">
        <v>1076</v>
      </c>
    </row>
    <row r="133" spans="1:19" ht="20.25" customHeight="1">
      <c r="A133" s="639" t="s">
        <v>3562</v>
      </c>
      <c r="B133" s="638" t="s">
        <v>3974</v>
      </c>
      <c r="C133" s="639" t="s">
        <v>1171</v>
      </c>
      <c r="D133" s="640" t="s">
        <v>3279</v>
      </c>
      <c r="E133" s="638"/>
      <c r="F133" s="639" t="s">
        <v>880</v>
      </c>
      <c r="G133" s="638"/>
      <c r="H133" s="1110">
        <v>170</v>
      </c>
      <c r="I133" s="1110">
        <v>4448.8</v>
      </c>
      <c r="J133" s="1110">
        <v>0</v>
      </c>
      <c r="K133" s="1047">
        <f t="shared" ref="K133:K196" si="6">IFERROR(J133*H133,"0")</f>
        <v>0</v>
      </c>
      <c r="L133" s="1021">
        <f t="shared" ref="L133:L196" si="7">IFERROR(K133/1000,"0")</f>
        <v>0</v>
      </c>
      <c r="M133" s="580">
        <f t="shared" ref="M133:M196" si="8">I133*H133</f>
        <v>756296</v>
      </c>
      <c r="N133" s="638"/>
      <c r="O133" s="638" t="s">
        <v>3965</v>
      </c>
      <c r="P133" s="639" t="s">
        <v>759</v>
      </c>
      <c r="Q133" s="639" t="s">
        <v>336</v>
      </c>
      <c r="R133" s="639" t="s">
        <v>73</v>
      </c>
      <c r="S133" s="639" t="s">
        <v>1076</v>
      </c>
    </row>
    <row r="134" spans="1:19" ht="20.25" customHeight="1">
      <c r="A134" s="639" t="s">
        <v>3562</v>
      </c>
      <c r="B134" s="638" t="s">
        <v>3974</v>
      </c>
      <c r="C134" s="639" t="s">
        <v>1171</v>
      </c>
      <c r="D134" s="640" t="s">
        <v>3279</v>
      </c>
      <c r="E134" s="638"/>
      <c r="F134" s="639" t="s">
        <v>880</v>
      </c>
      <c r="G134" s="638"/>
      <c r="H134" s="1110">
        <v>170</v>
      </c>
      <c r="I134" s="1110">
        <v>4448.8</v>
      </c>
      <c r="J134" s="1110">
        <v>0</v>
      </c>
      <c r="K134" s="1047">
        <f t="shared" si="6"/>
        <v>0</v>
      </c>
      <c r="L134" s="1021">
        <f t="shared" si="7"/>
        <v>0</v>
      </c>
      <c r="M134" s="580">
        <f t="shared" si="8"/>
        <v>756296</v>
      </c>
      <c r="N134" s="638"/>
      <c r="O134" s="638" t="s">
        <v>3965</v>
      </c>
      <c r="P134" s="639" t="s">
        <v>759</v>
      </c>
      <c r="Q134" s="639" t="s">
        <v>336</v>
      </c>
      <c r="R134" s="639" t="s">
        <v>73</v>
      </c>
      <c r="S134" s="639" t="s">
        <v>1076</v>
      </c>
    </row>
    <row r="135" spans="1:19" ht="20.25" customHeight="1">
      <c r="A135" s="639" t="s">
        <v>3562</v>
      </c>
      <c r="B135" s="638" t="s">
        <v>3974</v>
      </c>
      <c r="C135" s="639" t="s">
        <v>1171</v>
      </c>
      <c r="D135" s="640" t="s">
        <v>3279</v>
      </c>
      <c r="E135" s="638"/>
      <c r="F135" s="639" t="s">
        <v>1575</v>
      </c>
      <c r="G135" s="638"/>
      <c r="H135" s="1110">
        <v>170</v>
      </c>
      <c r="I135" s="1110">
        <v>16041.4</v>
      </c>
      <c r="J135" s="1110">
        <v>0</v>
      </c>
      <c r="K135" s="1047">
        <f t="shared" si="6"/>
        <v>0</v>
      </c>
      <c r="L135" s="1021">
        <f t="shared" si="7"/>
        <v>0</v>
      </c>
      <c r="M135" s="580">
        <f t="shared" si="8"/>
        <v>2727038</v>
      </c>
      <c r="N135" s="638"/>
      <c r="O135" s="638" t="s">
        <v>3965</v>
      </c>
      <c r="P135" s="639" t="s">
        <v>759</v>
      </c>
      <c r="Q135" s="639" t="s">
        <v>336</v>
      </c>
      <c r="R135" s="639" t="s">
        <v>73</v>
      </c>
      <c r="S135" s="639" t="s">
        <v>1076</v>
      </c>
    </row>
    <row r="136" spans="1:19" ht="20.25" customHeight="1">
      <c r="A136" s="639" t="s">
        <v>3562</v>
      </c>
      <c r="B136" s="638" t="s">
        <v>3974</v>
      </c>
      <c r="C136" s="639" t="s">
        <v>1171</v>
      </c>
      <c r="D136" s="640" t="s">
        <v>3279</v>
      </c>
      <c r="E136" s="638"/>
      <c r="F136" s="639" t="s">
        <v>882</v>
      </c>
      <c r="G136" s="638"/>
      <c r="H136" s="1110">
        <v>170</v>
      </c>
      <c r="I136" s="1110">
        <v>9090.1</v>
      </c>
      <c r="J136" s="1110">
        <v>0</v>
      </c>
      <c r="K136" s="1047">
        <f t="shared" si="6"/>
        <v>0</v>
      </c>
      <c r="L136" s="1021">
        <f t="shared" si="7"/>
        <v>0</v>
      </c>
      <c r="M136" s="580">
        <f t="shared" si="8"/>
        <v>1545317</v>
      </c>
      <c r="N136" s="638"/>
      <c r="O136" s="638" t="s">
        <v>3965</v>
      </c>
      <c r="P136" s="639" t="s">
        <v>759</v>
      </c>
      <c r="Q136" s="639" t="s">
        <v>336</v>
      </c>
      <c r="R136" s="639" t="s">
        <v>73</v>
      </c>
      <c r="S136" s="639" t="s">
        <v>1076</v>
      </c>
    </row>
    <row r="137" spans="1:19" ht="20.25" customHeight="1">
      <c r="A137" s="639" t="s">
        <v>3562</v>
      </c>
      <c r="B137" s="638" t="s">
        <v>3974</v>
      </c>
      <c r="C137" s="639" t="s">
        <v>1171</v>
      </c>
      <c r="D137" s="640" t="s">
        <v>3279</v>
      </c>
      <c r="E137" s="638"/>
      <c r="F137" s="639" t="s">
        <v>3966</v>
      </c>
      <c r="G137" s="638"/>
      <c r="H137" s="1110">
        <v>85</v>
      </c>
      <c r="I137" s="1110">
        <v>207000</v>
      </c>
      <c r="J137" s="1110">
        <v>0</v>
      </c>
      <c r="K137" s="1047">
        <f t="shared" si="6"/>
        <v>0</v>
      </c>
      <c r="L137" s="1021">
        <f t="shared" si="7"/>
        <v>0</v>
      </c>
      <c r="M137" s="580">
        <f t="shared" si="8"/>
        <v>17595000</v>
      </c>
      <c r="N137" s="638"/>
      <c r="O137" s="638" t="s">
        <v>3967</v>
      </c>
      <c r="P137" s="639" t="s">
        <v>759</v>
      </c>
      <c r="Q137" s="639" t="s">
        <v>272</v>
      </c>
      <c r="R137" s="639" t="s">
        <v>73</v>
      </c>
      <c r="S137" s="639" t="s">
        <v>1076</v>
      </c>
    </row>
    <row r="138" spans="1:19" ht="20.25" customHeight="1">
      <c r="A138" s="639" t="s">
        <v>3562</v>
      </c>
      <c r="B138" s="638" t="s">
        <v>3974</v>
      </c>
      <c r="C138" s="639" t="s">
        <v>1171</v>
      </c>
      <c r="D138" s="640" t="s">
        <v>3279</v>
      </c>
      <c r="E138" s="638"/>
      <c r="F138" s="639" t="s">
        <v>3970</v>
      </c>
      <c r="G138" s="638"/>
      <c r="H138" s="1110">
        <v>85</v>
      </c>
      <c r="I138" s="1110">
        <v>81000</v>
      </c>
      <c r="J138" s="1110">
        <v>0</v>
      </c>
      <c r="K138" s="1047">
        <f t="shared" si="6"/>
        <v>0</v>
      </c>
      <c r="L138" s="1021">
        <f t="shared" si="7"/>
        <v>0</v>
      </c>
      <c r="M138" s="580">
        <f t="shared" si="8"/>
        <v>6885000</v>
      </c>
      <c r="N138" s="638"/>
      <c r="O138" s="638" t="s">
        <v>274</v>
      </c>
      <c r="P138" s="639" t="s">
        <v>759</v>
      </c>
      <c r="Q138" s="639" t="s">
        <v>336</v>
      </c>
      <c r="R138" s="639" t="s">
        <v>73</v>
      </c>
      <c r="S138" s="639" t="s">
        <v>1076</v>
      </c>
    </row>
    <row r="139" spans="1:19" ht="20.25" customHeight="1">
      <c r="A139" s="639" t="s">
        <v>3562</v>
      </c>
      <c r="B139" s="638" t="s">
        <v>3974</v>
      </c>
      <c r="C139" s="639" t="s">
        <v>1171</v>
      </c>
      <c r="D139" s="640" t="s">
        <v>3279</v>
      </c>
      <c r="E139" s="638"/>
      <c r="F139" s="639" t="s">
        <v>3971</v>
      </c>
      <c r="G139" s="638"/>
      <c r="H139" s="1110">
        <v>85</v>
      </c>
      <c r="I139" s="1110">
        <v>213395.7</v>
      </c>
      <c r="J139" s="1110">
        <v>0</v>
      </c>
      <c r="K139" s="1047">
        <f t="shared" si="6"/>
        <v>0</v>
      </c>
      <c r="L139" s="1021">
        <f t="shared" si="7"/>
        <v>0</v>
      </c>
      <c r="M139" s="580">
        <f t="shared" si="8"/>
        <v>18138634.5</v>
      </c>
      <c r="N139" s="638"/>
      <c r="O139" s="638" t="s">
        <v>3958</v>
      </c>
      <c r="P139" s="639" t="s">
        <v>759</v>
      </c>
      <c r="Q139" s="639" t="s">
        <v>984</v>
      </c>
      <c r="R139" s="639" t="s">
        <v>73</v>
      </c>
      <c r="S139" s="639" t="s">
        <v>1076</v>
      </c>
    </row>
    <row r="140" spans="1:19" ht="20.25" customHeight="1">
      <c r="A140" s="639" t="s">
        <v>3562</v>
      </c>
      <c r="B140" s="638" t="s">
        <v>3974</v>
      </c>
      <c r="C140" s="639" t="s">
        <v>1171</v>
      </c>
      <c r="D140" s="640" t="s">
        <v>3279</v>
      </c>
      <c r="E140" s="638"/>
      <c r="F140" s="639" t="s">
        <v>3975</v>
      </c>
      <c r="G140" s="638"/>
      <c r="H140" s="1110">
        <v>85</v>
      </c>
      <c r="I140" s="1110">
        <v>5802.1</v>
      </c>
      <c r="J140" s="1110">
        <v>0</v>
      </c>
      <c r="K140" s="1047">
        <f t="shared" si="6"/>
        <v>0</v>
      </c>
      <c r="L140" s="1021">
        <f t="shared" si="7"/>
        <v>0</v>
      </c>
      <c r="M140" s="580">
        <f t="shared" si="8"/>
        <v>493178.50000000006</v>
      </c>
      <c r="N140" s="638"/>
      <c r="O140" s="638" t="s">
        <v>3958</v>
      </c>
      <c r="P140" s="639" t="s">
        <v>759</v>
      </c>
      <c r="Q140" s="639" t="s">
        <v>336</v>
      </c>
      <c r="R140" s="639" t="s">
        <v>73</v>
      </c>
      <c r="S140" s="639" t="s">
        <v>1076</v>
      </c>
    </row>
    <row r="141" spans="1:19" ht="20.25" customHeight="1">
      <c r="A141" s="639" t="s">
        <v>3562</v>
      </c>
      <c r="B141" s="638" t="s">
        <v>3974</v>
      </c>
      <c r="C141" s="639" t="s">
        <v>1171</v>
      </c>
      <c r="D141" s="640" t="s">
        <v>3279</v>
      </c>
      <c r="E141" s="638"/>
      <c r="F141" s="639" t="s">
        <v>3975</v>
      </c>
      <c r="G141" s="638"/>
      <c r="H141" s="1110">
        <v>85</v>
      </c>
      <c r="I141" s="1110">
        <v>5802.1</v>
      </c>
      <c r="J141" s="1110">
        <v>0</v>
      </c>
      <c r="K141" s="1047">
        <f t="shared" si="6"/>
        <v>0</v>
      </c>
      <c r="L141" s="1021">
        <f t="shared" si="7"/>
        <v>0</v>
      </c>
      <c r="M141" s="580">
        <f t="shared" si="8"/>
        <v>493178.50000000006</v>
      </c>
      <c r="N141" s="638"/>
      <c r="O141" s="638" t="s">
        <v>3958</v>
      </c>
      <c r="P141" s="639" t="s">
        <v>759</v>
      </c>
      <c r="Q141" s="639" t="s">
        <v>336</v>
      </c>
      <c r="R141" s="639" t="s">
        <v>73</v>
      </c>
      <c r="S141" s="639" t="s">
        <v>1076</v>
      </c>
    </row>
    <row r="142" spans="1:19" ht="20.25" customHeight="1">
      <c r="A142" s="639" t="s">
        <v>3562</v>
      </c>
      <c r="B142" s="638" t="s">
        <v>3974</v>
      </c>
      <c r="C142" s="639" t="s">
        <v>1171</v>
      </c>
      <c r="D142" s="640" t="s">
        <v>3279</v>
      </c>
      <c r="E142" s="638"/>
      <c r="F142" s="639" t="s">
        <v>3977</v>
      </c>
      <c r="G142" s="638"/>
      <c r="H142" s="1110">
        <v>85</v>
      </c>
      <c r="I142" s="1110">
        <v>396000</v>
      </c>
      <c r="J142" s="1110">
        <v>0</v>
      </c>
      <c r="K142" s="1047">
        <f t="shared" si="6"/>
        <v>0</v>
      </c>
      <c r="L142" s="1021">
        <f t="shared" si="7"/>
        <v>0</v>
      </c>
      <c r="M142" s="580">
        <f t="shared" si="8"/>
        <v>33660000</v>
      </c>
      <c r="N142" s="638"/>
      <c r="O142" s="638" t="s">
        <v>3961</v>
      </c>
      <c r="P142" s="639" t="s">
        <v>759</v>
      </c>
      <c r="Q142" s="639" t="s">
        <v>276</v>
      </c>
      <c r="R142" s="639" t="s">
        <v>73</v>
      </c>
      <c r="S142" s="639" t="s">
        <v>1076</v>
      </c>
    </row>
    <row r="143" spans="1:19" ht="20.25" customHeight="1">
      <c r="A143" s="639" t="s">
        <v>424</v>
      </c>
      <c r="B143" s="638" t="s">
        <v>3980</v>
      </c>
      <c r="C143" s="639" t="s">
        <v>399</v>
      </c>
      <c r="D143" s="640" t="s">
        <v>495</v>
      </c>
      <c r="E143" s="638"/>
      <c r="F143" s="639" t="s">
        <v>880</v>
      </c>
      <c r="G143" s="638"/>
      <c r="H143" s="1110">
        <v>17</v>
      </c>
      <c r="I143" s="1110">
        <v>3303.1</v>
      </c>
      <c r="J143" s="1110">
        <v>0</v>
      </c>
      <c r="K143" s="1047">
        <f t="shared" si="6"/>
        <v>0</v>
      </c>
      <c r="L143" s="1021">
        <f t="shared" si="7"/>
        <v>0</v>
      </c>
      <c r="M143" s="580">
        <f t="shared" si="8"/>
        <v>56152.7</v>
      </c>
      <c r="N143" s="638"/>
      <c r="O143" s="638" t="s">
        <v>3201</v>
      </c>
      <c r="P143" s="639" t="s">
        <v>3735</v>
      </c>
      <c r="Q143" s="639" t="s">
        <v>336</v>
      </c>
      <c r="R143" s="639" t="s">
        <v>73</v>
      </c>
      <c r="S143" s="639" t="s">
        <v>1076</v>
      </c>
    </row>
    <row r="144" spans="1:19" ht="20.25" customHeight="1">
      <c r="A144" s="639" t="s">
        <v>424</v>
      </c>
      <c r="B144" s="638" t="s">
        <v>3981</v>
      </c>
      <c r="C144" s="639" t="s">
        <v>399</v>
      </c>
      <c r="D144" s="640" t="s">
        <v>495</v>
      </c>
      <c r="E144" s="638"/>
      <c r="F144" s="639" t="s">
        <v>749</v>
      </c>
      <c r="G144" s="638"/>
      <c r="H144" s="1110">
        <v>13</v>
      </c>
      <c r="I144" s="1110">
        <v>110252</v>
      </c>
      <c r="J144" s="1110">
        <v>47</v>
      </c>
      <c r="K144" s="1047">
        <f t="shared" si="6"/>
        <v>611</v>
      </c>
      <c r="L144" s="1021">
        <f t="shared" si="7"/>
        <v>0.61099999999999999</v>
      </c>
      <c r="M144" s="580">
        <f t="shared" si="8"/>
        <v>1433276</v>
      </c>
      <c r="N144" s="638"/>
      <c r="O144" s="638" t="s">
        <v>3201</v>
      </c>
      <c r="P144" s="639" t="s">
        <v>3735</v>
      </c>
      <c r="Q144" s="639" t="s">
        <v>358</v>
      </c>
      <c r="R144" s="639" t="s">
        <v>68</v>
      </c>
      <c r="S144" s="639" t="s">
        <v>1076</v>
      </c>
    </row>
    <row r="145" spans="1:19" ht="20.25" customHeight="1">
      <c r="A145" s="639" t="s">
        <v>424</v>
      </c>
      <c r="B145" s="638" t="s">
        <v>3980</v>
      </c>
      <c r="C145" s="639" t="s">
        <v>399</v>
      </c>
      <c r="D145" s="640" t="s">
        <v>495</v>
      </c>
      <c r="E145" s="638"/>
      <c r="F145" s="639" t="s">
        <v>880</v>
      </c>
      <c r="G145" s="638"/>
      <c r="H145" s="1110">
        <v>13</v>
      </c>
      <c r="I145" s="1110">
        <v>3675.1</v>
      </c>
      <c r="J145" s="1110">
        <v>0</v>
      </c>
      <c r="K145" s="1047">
        <f t="shared" si="6"/>
        <v>0</v>
      </c>
      <c r="L145" s="1021">
        <f t="shared" si="7"/>
        <v>0</v>
      </c>
      <c r="M145" s="580">
        <f t="shared" si="8"/>
        <v>47776.299999999996</v>
      </c>
      <c r="N145" s="638"/>
      <c r="O145" s="638" t="s">
        <v>3201</v>
      </c>
      <c r="P145" s="639" t="s">
        <v>3735</v>
      </c>
      <c r="Q145" s="639" t="s">
        <v>336</v>
      </c>
      <c r="R145" s="639" t="s">
        <v>73</v>
      </c>
      <c r="S145" s="639" t="s">
        <v>1076</v>
      </c>
    </row>
    <row r="146" spans="1:19" ht="20.25" customHeight="1">
      <c r="A146" s="639" t="s">
        <v>424</v>
      </c>
      <c r="B146" s="638" t="s">
        <v>3981</v>
      </c>
      <c r="C146" s="639" t="s">
        <v>399</v>
      </c>
      <c r="D146" s="640" t="s">
        <v>495</v>
      </c>
      <c r="E146" s="638"/>
      <c r="F146" s="639" t="s">
        <v>363</v>
      </c>
      <c r="G146" s="638"/>
      <c r="H146" s="1110">
        <v>8</v>
      </c>
      <c r="I146" s="1110">
        <v>122120</v>
      </c>
      <c r="J146" s="1110">
        <v>41.5</v>
      </c>
      <c r="K146" s="1047">
        <f t="shared" si="6"/>
        <v>332</v>
      </c>
      <c r="L146" s="1021">
        <f t="shared" si="7"/>
        <v>0.33200000000000002</v>
      </c>
      <c r="M146" s="580">
        <f t="shared" si="8"/>
        <v>976960</v>
      </c>
      <c r="N146" s="638"/>
      <c r="O146" s="638" t="s">
        <v>3982</v>
      </c>
      <c r="P146" s="639" t="s">
        <v>3735</v>
      </c>
      <c r="Q146" s="639" t="s">
        <v>364</v>
      </c>
      <c r="R146" s="639" t="s">
        <v>68</v>
      </c>
      <c r="S146" s="639" t="s">
        <v>1076</v>
      </c>
    </row>
    <row r="147" spans="1:19" ht="20.25" customHeight="1">
      <c r="A147" s="639" t="s">
        <v>424</v>
      </c>
      <c r="B147" s="638" t="s">
        <v>3981</v>
      </c>
      <c r="C147" s="639" t="s">
        <v>399</v>
      </c>
      <c r="D147" s="640" t="s">
        <v>495</v>
      </c>
      <c r="E147" s="638"/>
      <c r="F147" s="639" t="s">
        <v>2317</v>
      </c>
      <c r="G147" s="638"/>
      <c r="H147" s="1110">
        <v>7</v>
      </c>
      <c r="I147" s="1110">
        <v>95372.5</v>
      </c>
      <c r="J147" s="1110">
        <v>22.5</v>
      </c>
      <c r="K147" s="1047">
        <f t="shared" si="6"/>
        <v>157.5</v>
      </c>
      <c r="L147" s="1021">
        <f t="shared" si="7"/>
        <v>0.1575</v>
      </c>
      <c r="M147" s="580">
        <f t="shared" si="8"/>
        <v>667607.5</v>
      </c>
      <c r="N147" s="638"/>
      <c r="O147" s="638" t="s">
        <v>3983</v>
      </c>
      <c r="P147" s="639" t="s">
        <v>3735</v>
      </c>
      <c r="Q147" s="639" t="s">
        <v>628</v>
      </c>
      <c r="R147" s="639" t="s">
        <v>68</v>
      </c>
      <c r="S147" s="639" t="s">
        <v>1076</v>
      </c>
    </row>
    <row r="148" spans="1:19" ht="20.25" customHeight="1">
      <c r="A148" s="639" t="s">
        <v>424</v>
      </c>
      <c r="B148" s="638" t="s">
        <v>3981</v>
      </c>
      <c r="C148" s="639" t="s">
        <v>399</v>
      </c>
      <c r="D148" s="640" t="s">
        <v>495</v>
      </c>
      <c r="E148" s="638"/>
      <c r="F148" s="639" t="s">
        <v>1643</v>
      </c>
      <c r="G148" s="638"/>
      <c r="H148" s="1110">
        <v>7</v>
      </c>
      <c r="I148" s="1110">
        <v>13552.9</v>
      </c>
      <c r="J148" s="1110">
        <v>0</v>
      </c>
      <c r="K148" s="1047">
        <f t="shared" si="6"/>
        <v>0</v>
      </c>
      <c r="L148" s="1021">
        <f t="shared" si="7"/>
        <v>0</v>
      </c>
      <c r="M148" s="580">
        <f t="shared" si="8"/>
        <v>94870.3</v>
      </c>
      <c r="N148" s="638"/>
      <c r="O148" s="638" t="s">
        <v>3983</v>
      </c>
      <c r="P148" s="639" t="s">
        <v>3735</v>
      </c>
      <c r="Q148" s="639" t="s">
        <v>336</v>
      </c>
      <c r="R148" s="639" t="s">
        <v>73</v>
      </c>
      <c r="S148" s="639" t="s">
        <v>1076</v>
      </c>
    </row>
    <row r="149" spans="1:19" ht="20.25" customHeight="1">
      <c r="A149" s="639" t="s">
        <v>424</v>
      </c>
      <c r="B149" s="638" t="s">
        <v>3981</v>
      </c>
      <c r="C149" s="639" t="s">
        <v>399</v>
      </c>
      <c r="D149" s="640" t="s">
        <v>495</v>
      </c>
      <c r="E149" s="638"/>
      <c r="F149" s="639" t="s">
        <v>3984</v>
      </c>
      <c r="G149" s="638"/>
      <c r="H149" s="1110">
        <v>25</v>
      </c>
      <c r="I149" s="1110">
        <v>66393.2</v>
      </c>
      <c r="J149" s="1110">
        <v>0</v>
      </c>
      <c r="K149" s="1047">
        <f t="shared" si="6"/>
        <v>0</v>
      </c>
      <c r="L149" s="1021">
        <f t="shared" si="7"/>
        <v>0</v>
      </c>
      <c r="M149" s="580">
        <f t="shared" si="8"/>
        <v>1659830</v>
      </c>
      <c r="N149" s="638"/>
      <c r="O149" s="638" t="s">
        <v>3985</v>
      </c>
      <c r="P149" s="639" t="s">
        <v>3735</v>
      </c>
      <c r="Q149" s="639" t="s">
        <v>271</v>
      </c>
      <c r="R149" s="639" t="s">
        <v>73</v>
      </c>
      <c r="S149" s="639" t="s">
        <v>1076</v>
      </c>
    </row>
    <row r="150" spans="1:19" ht="20.25" customHeight="1">
      <c r="A150" s="639" t="s">
        <v>424</v>
      </c>
      <c r="B150" s="638" t="s">
        <v>3981</v>
      </c>
      <c r="C150" s="639" t="s">
        <v>399</v>
      </c>
      <c r="D150" s="640" t="s">
        <v>495</v>
      </c>
      <c r="E150" s="638"/>
      <c r="F150" s="639" t="s">
        <v>880</v>
      </c>
      <c r="G150" s="638"/>
      <c r="H150" s="1110">
        <v>25</v>
      </c>
      <c r="I150" s="1110">
        <v>2553.6</v>
      </c>
      <c r="J150" s="1110">
        <v>0</v>
      </c>
      <c r="K150" s="1047">
        <f t="shared" si="6"/>
        <v>0</v>
      </c>
      <c r="L150" s="1021">
        <f t="shared" si="7"/>
        <v>0</v>
      </c>
      <c r="M150" s="580">
        <f t="shared" si="8"/>
        <v>63840</v>
      </c>
      <c r="N150" s="638"/>
      <c r="O150" s="638" t="s">
        <v>3985</v>
      </c>
      <c r="P150" s="639" t="s">
        <v>3735</v>
      </c>
      <c r="Q150" s="639" t="s">
        <v>336</v>
      </c>
      <c r="R150" s="639" t="s">
        <v>73</v>
      </c>
      <c r="S150" s="639" t="s">
        <v>1076</v>
      </c>
    </row>
    <row r="151" spans="1:19" ht="20.25" customHeight="1">
      <c r="A151" s="639" t="s">
        <v>424</v>
      </c>
      <c r="B151" s="638" t="s">
        <v>3981</v>
      </c>
      <c r="C151" s="639" t="s">
        <v>399</v>
      </c>
      <c r="D151" s="640" t="s">
        <v>495</v>
      </c>
      <c r="E151" s="638"/>
      <c r="F151" s="639" t="s">
        <v>880</v>
      </c>
      <c r="G151" s="638"/>
      <c r="H151" s="1110">
        <v>25</v>
      </c>
      <c r="I151" s="1110">
        <v>2553.6</v>
      </c>
      <c r="J151" s="1110">
        <v>0</v>
      </c>
      <c r="K151" s="1047">
        <f t="shared" si="6"/>
        <v>0</v>
      </c>
      <c r="L151" s="1021">
        <f t="shared" si="7"/>
        <v>0</v>
      </c>
      <c r="M151" s="580">
        <f t="shared" si="8"/>
        <v>63840</v>
      </c>
      <c r="N151" s="638"/>
      <c r="O151" s="638" t="s">
        <v>3985</v>
      </c>
      <c r="P151" s="639" t="s">
        <v>3735</v>
      </c>
      <c r="Q151" s="639" t="s">
        <v>336</v>
      </c>
      <c r="R151" s="639" t="s">
        <v>73</v>
      </c>
      <c r="S151" s="639" t="s">
        <v>1076</v>
      </c>
    </row>
    <row r="152" spans="1:19" ht="20.25" customHeight="1">
      <c r="A152" s="639" t="s">
        <v>424</v>
      </c>
      <c r="B152" s="638" t="s">
        <v>3981</v>
      </c>
      <c r="C152" s="639" t="s">
        <v>399</v>
      </c>
      <c r="D152" s="640" t="s">
        <v>495</v>
      </c>
      <c r="E152" s="638"/>
      <c r="F152" s="639" t="s">
        <v>882</v>
      </c>
      <c r="G152" s="638"/>
      <c r="H152" s="1110">
        <v>25</v>
      </c>
      <c r="I152" s="1110">
        <v>6029.3</v>
      </c>
      <c r="J152" s="1110">
        <v>0</v>
      </c>
      <c r="K152" s="1047">
        <f t="shared" si="6"/>
        <v>0</v>
      </c>
      <c r="L152" s="1021">
        <f t="shared" si="7"/>
        <v>0</v>
      </c>
      <c r="M152" s="580">
        <f t="shared" si="8"/>
        <v>150732.5</v>
      </c>
      <c r="N152" s="638"/>
      <c r="O152" s="638" t="s">
        <v>3985</v>
      </c>
      <c r="P152" s="639" t="s">
        <v>3735</v>
      </c>
      <c r="Q152" s="639" t="s">
        <v>336</v>
      </c>
      <c r="R152" s="639" t="s">
        <v>73</v>
      </c>
      <c r="S152" s="639" t="s">
        <v>1076</v>
      </c>
    </row>
    <row r="153" spans="1:19" ht="20.25" customHeight="1">
      <c r="A153" s="639" t="s">
        <v>424</v>
      </c>
      <c r="B153" s="638" t="s">
        <v>3981</v>
      </c>
      <c r="C153" s="639" t="s">
        <v>399</v>
      </c>
      <c r="D153" s="640" t="s">
        <v>495</v>
      </c>
      <c r="E153" s="638"/>
      <c r="F153" s="639" t="s">
        <v>3986</v>
      </c>
      <c r="G153" s="638"/>
      <c r="H153" s="1110">
        <v>25</v>
      </c>
      <c r="I153" s="1110">
        <v>14470.3</v>
      </c>
      <c r="J153" s="1110">
        <v>0</v>
      </c>
      <c r="K153" s="1047">
        <f t="shared" si="6"/>
        <v>0</v>
      </c>
      <c r="L153" s="1021">
        <f t="shared" si="7"/>
        <v>0</v>
      </c>
      <c r="M153" s="580">
        <f t="shared" si="8"/>
        <v>361757.5</v>
      </c>
      <c r="N153" s="638"/>
      <c r="O153" s="638" t="s">
        <v>3985</v>
      </c>
      <c r="P153" s="639" t="s">
        <v>3735</v>
      </c>
      <c r="Q153" s="639" t="s">
        <v>336</v>
      </c>
      <c r="R153" s="639" t="s">
        <v>73</v>
      </c>
      <c r="S153" s="639" t="s">
        <v>1076</v>
      </c>
    </row>
    <row r="154" spans="1:19" ht="20.25" customHeight="1">
      <c r="A154" s="639" t="s">
        <v>424</v>
      </c>
      <c r="B154" s="638" t="s">
        <v>3981</v>
      </c>
      <c r="C154" s="639" t="s">
        <v>399</v>
      </c>
      <c r="D154" s="640" t="s">
        <v>495</v>
      </c>
      <c r="E154" s="638"/>
      <c r="F154" s="639" t="s">
        <v>880</v>
      </c>
      <c r="G154" s="638"/>
      <c r="H154" s="1110">
        <v>11</v>
      </c>
      <c r="I154" s="1110">
        <v>3548.3</v>
      </c>
      <c r="J154" s="1110">
        <v>0</v>
      </c>
      <c r="K154" s="1047">
        <f t="shared" si="6"/>
        <v>0</v>
      </c>
      <c r="L154" s="1021">
        <f t="shared" si="7"/>
        <v>0</v>
      </c>
      <c r="M154" s="580">
        <f t="shared" si="8"/>
        <v>39031.300000000003</v>
      </c>
      <c r="N154" s="638"/>
      <c r="O154" s="638" t="s">
        <v>3979</v>
      </c>
      <c r="P154" s="639" t="s">
        <v>3735</v>
      </c>
      <c r="Q154" s="639" t="s">
        <v>336</v>
      </c>
      <c r="R154" s="639" t="s">
        <v>73</v>
      </c>
      <c r="S154" s="639" t="s">
        <v>1076</v>
      </c>
    </row>
    <row r="155" spans="1:19" ht="20.25" customHeight="1">
      <c r="A155" s="639" t="s">
        <v>424</v>
      </c>
      <c r="B155" s="638" t="s">
        <v>3981</v>
      </c>
      <c r="C155" s="639" t="s">
        <v>399</v>
      </c>
      <c r="D155" s="640" t="s">
        <v>495</v>
      </c>
      <c r="E155" s="638"/>
      <c r="F155" s="639" t="s">
        <v>880</v>
      </c>
      <c r="G155" s="638"/>
      <c r="H155" s="1110">
        <v>11</v>
      </c>
      <c r="I155" s="1110">
        <v>3548.3</v>
      </c>
      <c r="J155" s="1110">
        <v>0</v>
      </c>
      <c r="K155" s="1047">
        <f t="shared" si="6"/>
        <v>0</v>
      </c>
      <c r="L155" s="1021">
        <f t="shared" si="7"/>
        <v>0</v>
      </c>
      <c r="M155" s="580">
        <f t="shared" si="8"/>
        <v>39031.300000000003</v>
      </c>
      <c r="N155" s="638"/>
      <c r="O155" s="638" t="s">
        <v>3979</v>
      </c>
      <c r="P155" s="639" t="s">
        <v>3735</v>
      </c>
      <c r="Q155" s="639" t="s">
        <v>336</v>
      </c>
      <c r="R155" s="639" t="s">
        <v>73</v>
      </c>
      <c r="S155" s="639" t="s">
        <v>1076</v>
      </c>
    </row>
    <row r="156" spans="1:19" ht="20.25" customHeight="1">
      <c r="A156" s="639" t="s">
        <v>424</v>
      </c>
      <c r="B156" s="638" t="s">
        <v>3981</v>
      </c>
      <c r="C156" s="639" t="s">
        <v>399</v>
      </c>
      <c r="D156" s="640" t="s">
        <v>495</v>
      </c>
      <c r="E156" s="638"/>
      <c r="F156" s="639" t="s">
        <v>881</v>
      </c>
      <c r="G156" s="638"/>
      <c r="H156" s="1110">
        <v>11</v>
      </c>
      <c r="I156" s="1110">
        <v>10644.9</v>
      </c>
      <c r="J156" s="1110">
        <v>0</v>
      </c>
      <c r="K156" s="1047">
        <f t="shared" si="6"/>
        <v>0</v>
      </c>
      <c r="L156" s="1021">
        <f t="shared" si="7"/>
        <v>0</v>
      </c>
      <c r="M156" s="580">
        <f t="shared" si="8"/>
        <v>117093.9</v>
      </c>
      <c r="N156" s="638"/>
      <c r="O156" s="638" t="s">
        <v>3979</v>
      </c>
      <c r="P156" s="639" t="s">
        <v>3735</v>
      </c>
      <c r="Q156" s="639" t="s">
        <v>336</v>
      </c>
      <c r="R156" s="639" t="s">
        <v>73</v>
      </c>
      <c r="S156" s="639" t="s">
        <v>1076</v>
      </c>
    </row>
    <row r="157" spans="1:19" ht="20.25" customHeight="1">
      <c r="A157" s="639" t="s">
        <v>424</v>
      </c>
      <c r="B157" s="638" t="s">
        <v>3981</v>
      </c>
      <c r="C157" s="639" t="s">
        <v>399</v>
      </c>
      <c r="D157" s="640" t="s">
        <v>495</v>
      </c>
      <c r="E157" s="638"/>
      <c r="F157" s="639" t="s">
        <v>882</v>
      </c>
      <c r="G157" s="638"/>
      <c r="H157" s="1110">
        <v>11</v>
      </c>
      <c r="I157" s="1110">
        <v>8377.9</v>
      </c>
      <c r="J157" s="1110">
        <v>0</v>
      </c>
      <c r="K157" s="1047">
        <f t="shared" si="6"/>
        <v>0</v>
      </c>
      <c r="L157" s="1021">
        <f t="shared" si="7"/>
        <v>0</v>
      </c>
      <c r="M157" s="580">
        <f t="shared" si="8"/>
        <v>92156.9</v>
      </c>
      <c r="N157" s="638"/>
      <c r="O157" s="638" t="s">
        <v>3979</v>
      </c>
      <c r="P157" s="639" t="s">
        <v>3735</v>
      </c>
      <c r="Q157" s="639" t="s">
        <v>336</v>
      </c>
      <c r="R157" s="639" t="s">
        <v>73</v>
      </c>
      <c r="S157" s="639" t="s">
        <v>1076</v>
      </c>
    </row>
    <row r="158" spans="1:19" ht="20.25" customHeight="1">
      <c r="A158" s="639" t="s">
        <v>424</v>
      </c>
      <c r="B158" s="638" t="s">
        <v>3981</v>
      </c>
      <c r="C158" s="639" t="s">
        <v>399</v>
      </c>
      <c r="D158" s="640" t="s">
        <v>495</v>
      </c>
      <c r="E158" s="638"/>
      <c r="F158" s="639" t="s">
        <v>2383</v>
      </c>
      <c r="G158" s="638"/>
      <c r="H158" s="1110">
        <v>11</v>
      </c>
      <c r="I158" s="1110">
        <v>28780.6</v>
      </c>
      <c r="J158" s="1110">
        <v>0</v>
      </c>
      <c r="K158" s="1047">
        <f t="shared" si="6"/>
        <v>0</v>
      </c>
      <c r="L158" s="1021">
        <f t="shared" si="7"/>
        <v>0</v>
      </c>
      <c r="M158" s="580">
        <f t="shared" si="8"/>
        <v>316586.59999999998</v>
      </c>
      <c r="N158" s="638"/>
      <c r="O158" s="638" t="s">
        <v>3979</v>
      </c>
      <c r="P158" s="639" t="s">
        <v>3735</v>
      </c>
      <c r="Q158" s="639" t="s">
        <v>358</v>
      </c>
      <c r="R158" s="639" t="s">
        <v>73</v>
      </c>
      <c r="S158" s="639" t="s">
        <v>1076</v>
      </c>
    </row>
    <row r="159" spans="1:19" ht="20.25" customHeight="1">
      <c r="A159" s="639" t="s">
        <v>424</v>
      </c>
      <c r="B159" s="638" t="s">
        <v>3981</v>
      </c>
      <c r="C159" s="639" t="s">
        <v>399</v>
      </c>
      <c r="D159" s="640" t="s">
        <v>495</v>
      </c>
      <c r="E159" s="638"/>
      <c r="F159" s="639" t="s">
        <v>3987</v>
      </c>
      <c r="G159" s="638"/>
      <c r="H159" s="1110">
        <v>12</v>
      </c>
      <c r="I159" s="1110">
        <v>240000</v>
      </c>
      <c r="J159" s="1110">
        <v>0</v>
      </c>
      <c r="K159" s="1047">
        <f t="shared" si="6"/>
        <v>0</v>
      </c>
      <c r="L159" s="1021">
        <f t="shared" si="7"/>
        <v>0</v>
      </c>
      <c r="M159" s="580">
        <f t="shared" si="8"/>
        <v>2880000</v>
      </c>
      <c r="N159" s="638"/>
      <c r="O159" s="638" t="s">
        <v>3988</v>
      </c>
      <c r="P159" s="639" t="s">
        <v>3735</v>
      </c>
      <c r="Q159" s="639" t="s">
        <v>784</v>
      </c>
      <c r="R159" s="639" t="s">
        <v>73</v>
      </c>
      <c r="S159" s="639" t="s">
        <v>1076</v>
      </c>
    </row>
    <row r="160" spans="1:19" ht="20.25" customHeight="1">
      <c r="A160" s="639" t="s">
        <v>424</v>
      </c>
      <c r="B160" s="638" t="s">
        <v>3981</v>
      </c>
      <c r="C160" s="639" t="s">
        <v>399</v>
      </c>
      <c r="D160" s="640" t="s">
        <v>495</v>
      </c>
      <c r="E160" s="638"/>
      <c r="F160" s="639" t="s">
        <v>3989</v>
      </c>
      <c r="G160" s="638"/>
      <c r="H160" s="1110">
        <v>1</v>
      </c>
      <c r="I160" s="1110">
        <v>360000</v>
      </c>
      <c r="J160" s="1110">
        <v>0</v>
      </c>
      <c r="K160" s="1047">
        <f t="shared" si="6"/>
        <v>0</v>
      </c>
      <c r="L160" s="1021">
        <f t="shared" si="7"/>
        <v>0</v>
      </c>
      <c r="M160" s="580">
        <f t="shared" si="8"/>
        <v>360000</v>
      </c>
      <c r="N160" s="638"/>
      <c r="O160" s="638" t="s">
        <v>3990</v>
      </c>
      <c r="P160" s="639" t="s">
        <v>3735</v>
      </c>
      <c r="Q160" s="639" t="s">
        <v>276</v>
      </c>
      <c r="R160" s="639" t="s">
        <v>73</v>
      </c>
      <c r="S160" s="639" t="s">
        <v>1076</v>
      </c>
    </row>
    <row r="161" spans="1:19" ht="20.25" customHeight="1">
      <c r="A161" s="639" t="s">
        <v>424</v>
      </c>
      <c r="B161" s="638" t="s">
        <v>3981</v>
      </c>
      <c r="C161" s="639" t="s">
        <v>399</v>
      </c>
      <c r="D161" s="640" t="s">
        <v>495</v>
      </c>
      <c r="E161" s="638"/>
      <c r="F161" s="639" t="s">
        <v>743</v>
      </c>
      <c r="G161" s="638"/>
      <c r="H161" s="1110">
        <v>9</v>
      </c>
      <c r="I161" s="1110">
        <v>98674.5</v>
      </c>
      <c r="J161" s="1110">
        <v>0</v>
      </c>
      <c r="K161" s="1047">
        <f t="shared" si="6"/>
        <v>0</v>
      </c>
      <c r="L161" s="1021">
        <f t="shared" si="7"/>
        <v>0</v>
      </c>
      <c r="M161" s="580">
        <f t="shared" si="8"/>
        <v>888070.5</v>
      </c>
      <c r="N161" s="638"/>
      <c r="O161" s="638" t="s">
        <v>3991</v>
      </c>
      <c r="P161" s="639" t="s">
        <v>3735</v>
      </c>
      <c r="Q161" s="639" t="s">
        <v>276</v>
      </c>
      <c r="R161" s="639" t="s">
        <v>73</v>
      </c>
      <c r="S161" s="639" t="s">
        <v>1076</v>
      </c>
    </row>
    <row r="162" spans="1:19" ht="20.25" customHeight="1">
      <c r="A162" s="639" t="s">
        <v>424</v>
      </c>
      <c r="B162" s="638" t="s">
        <v>3981</v>
      </c>
      <c r="C162" s="639" t="s">
        <v>399</v>
      </c>
      <c r="D162" s="640" t="s">
        <v>495</v>
      </c>
      <c r="E162" s="638"/>
      <c r="F162" s="639" t="s">
        <v>945</v>
      </c>
      <c r="G162" s="638"/>
      <c r="H162" s="1110">
        <v>9</v>
      </c>
      <c r="I162" s="1110">
        <v>13056.9</v>
      </c>
      <c r="J162" s="1110">
        <v>0</v>
      </c>
      <c r="K162" s="1047">
        <f t="shared" si="6"/>
        <v>0</v>
      </c>
      <c r="L162" s="1021">
        <f t="shared" si="7"/>
        <v>0</v>
      </c>
      <c r="M162" s="580">
        <f t="shared" si="8"/>
        <v>117512.09999999999</v>
      </c>
      <c r="N162" s="638"/>
      <c r="O162" s="638" t="s">
        <v>3991</v>
      </c>
      <c r="P162" s="639" t="s">
        <v>3735</v>
      </c>
      <c r="Q162" s="639" t="s">
        <v>336</v>
      </c>
      <c r="R162" s="639" t="s">
        <v>73</v>
      </c>
      <c r="S162" s="639" t="s">
        <v>1076</v>
      </c>
    </row>
    <row r="163" spans="1:19" ht="20.25" customHeight="1">
      <c r="A163" s="639" t="s">
        <v>424</v>
      </c>
      <c r="B163" s="638" t="s">
        <v>3981</v>
      </c>
      <c r="C163" s="639" t="s">
        <v>399</v>
      </c>
      <c r="D163" s="640" t="s">
        <v>495</v>
      </c>
      <c r="E163" s="638"/>
      <c r="F163" s="639" t="s">
        <v>85</v>
      </c>
      <c r="G163" s="638"/>
      <c r="H163" s="1110">
        <v>9</v>
      </c>
      <c r="I163" s="1110">
        <v>10268.700000000001</v>
      </c>
      <c r="J163" s="1110">
        <v>0</v>
      </c>
      <c r="K163" s="1047">
        <f t="shared" si="6"/>
        <v>0</v>
      </c>
      <c r="L163" s="1021">
        <f t="shared" si="7"/>
        <v>0</v>
      </c>
      <c r="M163" s="580">
        <f t="shared" si="8"/>
        <v>92418.3</v>
      </c>
      <c r="N163" s="638"/>
      <c r="O163" s="638" t="s">
        <v>3991</v>
      </c>
      <c r="P163" s="639" t="s">
        <v>3735</v>
      </c>
      <c r="Q163" s="639" t="s">
        <v>336</v>
      </c>
      <c r="R163" s="639" t="s">
        <v>73</v>
      </c>
      <c r="S163" s="639" t="s">
        <v>1076</v>
      </c>
    </row>
    <row r="164" spans="1:19" ht="20.25" customHeight="1">
      <c r="A164" s="639" t="s">
        <v>424</v>
      </c>
      <c r="B164" s="638" t="s">
        <v>3981</v>
      </c>
      <c r="C164" s="639" t="s">
        <v>399</v>
      </c>
      <c r="D164" s="640" t="s">
        <v>495</v>
      </c>
      <c r="E164" s="638"/>
      <c r="F164" s="639" t="s">
        <v>2296</v>
      </c>
      <c r="G164" s="638"/>
      <c r="H164" s="1110">
        <v>16</v>
      </c>
      <c r="I164" s="1110">
        <v>6600</v>
      </c>
      <c r="J164" s="1110">
        <v>0</v>
      </c>
      <c r="K164" s="1047">
        <f t="shared" si="6"/>
        <v>0</v>
      </c>
      <c r="L164" s="1021">
        <f t="shared" si="7"/>
        <v>0</v>
      </c>
      <c r="M164" s="580">
        <f t="shared" si="8"/>
        <v>105600</v>
      </c>
      <c r="N164" s="638"/>
      <c r="O164" s="638" t="s">
        <v>586</v>
      </c>
      <c r="P164" s="639" t="s">
        <v>3735</v>
      </c>
      <c r="Q164" s="639" t="s">
        <v>336</v>
      </c>
      <c r="R164" s="639" t="s">
        <v>73</v>
      </c>
      <c r="S164" s="639" t="s">
        <v>1076</v>
      </c>
    </row>
    <row r="165" spans="1:19" ht="20.25" customHeight="1">
      <c r="A165" s="639" t="s">
        <v>424</v>
      </c>
      <c r="B165" s="638" t="s">
        <v>3980</v>
      </c>
      <c r="C165" s="639" t="s">
        <v>399</v>
      </c>
      <c r="D165" s="640" t="s">
        <v>495</v>
      </c>
      <c r="E165" s="638"/>
      <c r="F165" s="639" t="s">
        <v>757</v>
      </c>
      <c r="G165" s="638"/>
      <c r="H165" s="1110">
        <v>13</v>
      </c>
      <c r="I165" s="1110">
        <v>20000</v>
      </c>
      <c r="J165" s="1110">
        <v>0</v>
      </c>
      <c r="K165" s="1047">
        <f t="shared" si="6"/>
        <v>0</v>
      </c>
      <c r="L165" s="1021">
        <f t="shared" si="7"/>
        <v>0</v>
      </c>
      <c r="M165" s="580">
        <f t="shared" si="8"/>
        <v>260000</v>
      </c>
      <c r="N165" s="638"/>
      <c r="O165" s="638" t="s">
        <v>11</v>
      </c>
      <c r="P165" s="639" t="s">
        <v>3735</v>
      </c>
      <c r="Q165" s="639" t="s">
        <v>336</v>
      </c>
      <c r="R165" s="639" t="s">
        <v>73</v>
      </c>
      <c r="S165" s="639" t="s">
        <v>1076</v>
      </c>
    </row>
    <row r="166" spans="1:19" ht="20.25" customHeight="1">
      <c r="A166" s="639" t="s">
        <v>113</v>
      </c>
      <c r="B166" s="638" t="s">
        <v>3992</v>
      </c>
      <c r="C166" s="639" t="s">
        <v>2375</v>
      </c>
      <c r="D166" s="640" t="s">
        <v>3279</v>
      </c>
      <c r="E166" s="638"/>
      <c r="F166" s="639" t="s">
        <v>694</v>
      </c>
      <c r="G166" s="638"/>
      <c r="H166" s="1110">
        <v>2402</v>
      </c>
      <c r="I166" s="1110">
        <v>51818</v>
      </c>
      <c r="J166" s="1110">
        <v>35</v>
      </c>
      <c r="K166" s="1047">
        <f t="shared" si="6"/>
        <v>84070</v>
      </c>
      <c r="L166" s="1021">
        <f t="shared" si="7"/>
        <v>84.07</v>
      </c>
      <c r="M166" s="580">
        <f t="shared" si="8"/>
        <v>124466836</v>
      </c>
      <c r="N166" s="638"/>
      <c r="O166" s="638" t="s">
        <v>2377</v>
      </c>
      <c r="P166" s="639" t="s">
        <v>269</v>
      </c>
      <c r="Q166" s="639" t="s">
        <v>358</v>
      </c>
      <c r="R166" s="639" t="s">
        <v>68</v>
      </c>
      <c r="S166" s="639" t="s">
        <v>152</v>
      </c>
    </row>
    <row r="167" spans="1:19" ht="20.25" customHeight="1">
      <c r="A167" s="639" t="s">
        <v>113</v>
      </c>
      <c r="B167" s="638" t="s">
        <v>3993</v>
      </c>
      <c r="C167" s="639" t="s">
        <v>365</v>
      </c>
      <c r="D167" s="640" t="s">
        <v>3279</v>
      </c>
      <c r="E167" s="638"/>
      <c r="F167" s="639" t="s">
        <v>558</v>
      </c>
      <c r="G167" s="638"/>
      <c r="H167" s="1110">
        <v>2402</v>
      </c>
      <c r="I167" s="1110">
        <v>8252.5</v>
      </c>
      <c r="J167" s="1110">
        <v>0</v>
      </c>
      <c r="K167" s="1047">
        <f t="shared" si="6"/>
        <v>0</v>
      </c>
      <c r="L167" s="1021">
        <f t="shared" si="7"/>
        <v>0</v>
      </c>
      <c r="M167" s="580">
        <f t="shared" si="8"/>
        <v>19822505</v>
      </c>
      <c r="N167" s="638"/>
      <c r="O167" s="638" t="s">
        <v>2377</v>
      </c>
      <c r="P167" s="639" t="s">
        <v>269</v>
      </c>
      <c r="Q167" s="639" t="s">
        <v>336</v>
      </c>
      <c r="R167" s="639" t="s">
        <v>73</v>
      </c>
      <c r="S167" s="639" t="s">
        <v>152</v>
      </c>
    </row>
    <row r="168" spans="1:19" ht="20.25" customHeight="1">
      <c r="A168" s="639" t="s">
        <v>113</v>
      </c>
      <c r="B168" s="638" t="s">
        <v>3994</v>
      </c>
      <c r="C168" s="639" t="s">
        <v>365</v>
      </c>
      <c r="D168" s="640" t="s">
        <v>1181</v>
      </c>
      <c r="E168" s="638"/>
      <c r="F168" s="639" t="s">
        <v>694</v>
      </c>
      <c r="G168" s="638"/>
      <c r="H168" s="1110">
        <v>2220</v>
      </c>
      <c r="I168" s="1110">
        <v>51818</v>
      </c>
      <c r="J168" s="1110">
        <v>35</v>
      </c>
      <c r="K168" s="1047">
        <f t="shared" si="6"/>
        <v>77700</v>
      </c>
      <c r="L168" s="1021">
        <f t="shared" si="7"/>
        <v>77.7</v>
      </c>
      <c r="M168" s="580">
        <f t="shared" si="8"/>
        <v>115035960</v>
      </c>
      <c r="N168" s="638"/>
      <c r="O168" s="638" t="s">
        <v>2377</v>
      </c>
      <c r="P168" s="639" t="s">
        <v>269</v>
      </c>
      <c r="Q168" s="639" t="s">
        <v>358</v>
      </c>
      <c r="R168" s="639" t="s">
        <v>68</v>
      </c>
      <c r="S168" s="639" t="s">
        <v>152</v>
      </c>
    </row>
    <row r="169" spans="1:19" ht="20.25" customHeight="1">
      <c r="A169" s="639" t="s">
        <v>113</v>
      </c>
      <c r="B169" s="638" t="s">
        <v>3995</v>
      </c>
      <c r="C169" s="639" t="s">
        <v>365</v>
      </c>
      <c r="D169" s="640" t="s">
        <v>1181</v>
      </c>
      <c r="E169" s="638"/>
      <c r="F169" s="639" t="s">
        <v>558</v>
      </c>
      <c r="G169" s="638"/>
      <c r="H169" s="1110">
        <v>2220</v>
      </c>
      <c r="I169" s="1110">
        <v>8252.5</v>
      </c>
      <c r="J169" s="1110">
        <v>0</v>
      </c>
      <c r="K169" s="1047">
        <f t="shared" si="6"/>
        <v>0</v>
      </c>
      <c r="L169" s="1021">
        <f t="shared" si="7"/>
        <v>0</v>
      </c>
      <c r="M169" s="580">
        <f t="shared" si="8"/>
        <v>18320550</v>
      </c>
      <c r="N169" s="638"/>
      <c r="O169" s="638" t="s">
        <v>2377</v>
      </c>
      <c r="P169" s="639" t="s">
        <v>269</v>
      </c>
      <c r="Q169" s="639" t="s">
        <v>336</v>
      </c>
      <c r="R169" s="639" t="s">
        <v>73</v>
      </c>
      <c r="S169" s="639" t="s">
        <v>152</v>
      </c>
    </row>
    <row r="170" spans="1:19" ht="20.25" customHeight="1">
      <c r="A170" s="639" t="s">
        <v>113</v>
      </c>
      <c r="B170" s="638" t="s">
        <v>3996</v>
      </c>
      <c r="C170" s="639" t="s">
        <v>365</v>
      </c>
      <c r="D170" s="640" t="s">
        <v>1258</v>
      </c>
      <c r="E170" s="638"/>
      <c r="F170" s="639" t="s">
        <v>694</v>
      </c>
      <c r="G170" s="638"/>
      <c r="H170" s="1110">
        <v>1304</v>
      </c>
      <c r="I170" s="1110">
        <v>51818</v>
      </c>
      <c r="J170" s="1110">
        <v>35</v>
      </c>
      <c r="K170" s="1047">
        <f t="shared" si="6"/>
        <v>45640</v>
      </c>
      <c r="L170" s="1021">
        <f t="shared" si="7"/>
        <v>45.64</v>
      </c>
      <c r="M170" s="580">
        <f t="shared" si="8"/>
        <v>67570672</v>
      </c>
      <c r="N170" s="638"/>
      <c r="O170" s="638" t="s">
        <v>2377</v>
      </c>
      <c r="P170" s="639" t="s">
        <v>269</v>
      </c>
      <c r="Q170" s="639" t="s">
        <v>358</v>
      </c>
      <c r="R170" s="639" t="s">
        <v>68</v>
      </c>
      <c r="S170" s="639" t="s">
        <v>152</v>
      </c>
    </row>
    <row r="171" spans="1:19" ht="20.25" customHeight="1">
      <c r="A171" s="639" t="s">
        <v>113</v>
      </c>
      <c r="B171" s="638" t="s">
        <v>3996</v>
      </c>
      <c r="C171" s="639" t="s">
        <v>365</v>
      </c>
      <c r="D171" s="640" t="s">
        <v>1258</v>
      </c>
      <c r="E171" s="638"/>
      <c r="F171" s="639" t="s">
        <v>558</v>
      </c>
      <c r="G171" s="638"/>
      <c r="H171" s="1110">
        <v>1304</v>
      </c>
      <c r="I171" s="1110">
        <v>8252.5</v>
      </c>
      <c r="J171" s="1110">
        <v>0</v>
      </c>
      <c r="K171" s="1047">
        <f t="shared" si="6"/>
        <v>0</v>
      </c>
      <c r="L171" s="1021">
        <f t="shared" si="7"/>
        <v>0</v>
      </c>
      <c r="M171" s="580">
        <f t="shared" si="8"/>
        <v>10761260</v>
      </c>
      <c r="N171" s="638"/>
      <c r="O171" s="638" t="s">
        <v>2377</v>
      </c>
      <c r="P171" s="639" t="s">
        <v>269</v>
      </c>
      <c r="Q171" s="639" t="s">
        <v>336</v>
      </c>
      <c r="R171" s="639" t="s">
        <v>73</v>
      </c>
      <c r="S171" s="639" t="s">
        <v>152</v>
      </c>
    </row>
    <row r="172" spans="1:19" ht="20.25" customHeight="1">
      <c r="A172" s="639" t="s">
        <v>398</v>
      </c>
      <c r="B172" s="638" t="s">
        <v>3997</v>
      </c>
      <c r="C172" s="639" t="s">
        <v>64</v>
      </c>
      <c r="D172" s="640" t="s">
        <v>2248</v>
      </c>
      <c r="E172" s="638"/>
      <c r="F172" s="639" t="s">
        <v>440</v>
      </c>
      <c r="G172" s="638"/>
      <c r="H172" s="1110">
        <v>1057</v>
      </c>
      <c r="I172" s="1110">
        <v>184191.3</v>
      </c>
      <c r="J172" s="1110">
        <v>36.9</v>
      </c>
      <c r="K172" s="1047">
        <f t="shared" si="6"/>
        <v>39003.299999999996</v>
      </c>
      <c r="L172" s="1021">
        <f t="shared" si="7"/>
        <v>39.003299999999996</v>
      </c>
      <c r="M172" s="580">
        <f t="shared" si="8"/>
        <v>194690204.09999999</v>
      </c>
      <c r="N172" s="638"/>
      <c r="O172" s="638" t="s">
        <v>1615</v>
      </c>
      <c r="P172" s="639" t="s">
        <v>284</v>
      </c>
      <c r="Q172" s="639" t="s">
        <v>327</v>
      </c>
      <c r="R172" s="639" t="s">
        <v>60</v>
      </c>
      <c r="S172" s="639" t="s">
        <v>1076</v>
      </c>
    </row>
    <row r="173" spans="1:19" ht="20.25" customHeight="1">
      <c r="A173" s="639" t="s">
        <v>398</v>
      </c>
      <c r="B173" s="638" t="s">
        <v>3998</v>
      </c>
      <c r="C173" s="639" t="s">
        <v>64</v>
      </c>
      <c r="D173" s="640" t="s">
        <v>2248</v>
      </c>
      <c r="E173" s="638"/>
      <c r="F173" s="639" t="s">
        <v>880</v>
      </c>
      <c r="G173" s="638"/>
      <c r="H173" s="1110">
        <v>1057</v>
      </c>
      <c r="I173" s="1110">
        <v>2883</v>
      </c>
      <c r="J173" s="1110">
        <v>0</v>
      </c>
      <c r="K173" s="1047">
        <f t="shared" si="6"/>
        <v>0</v>
      </c>
      <c r="L173" s="1021">
        <f t="shared" si="7"/>
        <v>0</v>
      </c>
      <c r="M173" s="580">
        <f t="shared" si="8"/>
        <v>3047331</v>
      </c>
      <c r="N173" s="638"/>
      <c r="O173" s="638" t="s">
        <v>1615</v>
      </c>
      <c r="P173" s="639" t="s">
        <v>284</v>
      </c>
      <c r="Q173" s="639" t="s">
        <v>336</v>
      </c>
      <c r="R173" s="639" t="s">
        <v>73</v>
      </c>
      <c r="S173" s="639" t="s">
        <v>1076</v>
      </c>
    </row>
    <row r="174" spans="1:19" ht="20.25" customHeight="1">
      <c r="A174" s="639" t="s">
        <v>398</v>
      </c>
      <c r="B174" s="638" t="s">
        <v>3997</v>
      </c>
      <c r="C174" s="639" t="s">
        <v>64</v>
      </c>
      <c r="D174" s="640" t="s">
        <v>2248</v>
      </c>
      <c r="E174" s="638"/>
      <c r="F174" s="639" t="s">
        <v>1387</v>
      </c>
      <c r="G174" s="638"/>
      <c r="H174" s="1110">
        <v>852</v>
      </c>
      <c r="I174" s="1110">
        <v>12380.5</v>
      </c>
      <c r="J174" s="1110">
        <v>0</v>
      </c>
      <c r="K174" s="1047">
        <f t="shared" si="6"/>
        <v>0</v>
      </c>
      <c r="L174" s="1021">
        <f t="shared" si="7"/>
        <v>0</v>
      </c>
      <c r="M174" s="580">
        <f t="shared" si="8"/>
        <v>10548186</v>
      </c>
      <c r="N174" s="638"/>
      <c r="O174" s="638" t="s">
        <v>1198</v>
      </c>
      <c r="P174" s="639" t="s">
        <v>284</v>
      </c>
      <c r="Q174" s="639" t="s">
        <v>577</v>
      </c>
      <c r="R174" s="639" t="s">
        <v>68</v>
      </c>
      <c r="S174" s="639" t="s">
        <v>1076</v>
      </c>
    </row>
    <row r="175" spans="1:19" ht="20.25" customHeight="1">
      <c r="A175" s="639" t="s">
        <v>398</v>
      </c>
      <c r="B175" s="638" t="s">
        <v>3998</v>
      </c>
      <c r="C175" s="639" t="s">
        <v>64</v>
      </c>
      <c r="D175" s="640" t="s">
        <v>2248</v>
      </c>
      <c r="E175" s="638"/>
      <c r="F175" s="639" t="s">
        <v>517</v>
      </c>
      <c r="G175" s="638"/>
      <c r="H175" s="1110">
        <v>852</v>
      </c>
      <c r="I175" s="1110">
        <v>55833.7</v>
      </c>
      <c r="J175" s="1110">
        <v>15.5</v>
      </c>
      <c r="K175" s="1047">
        <f t="shared" si="6"/>
        <v>13206</v>
      </c>
      <c r="L175" s="1021">
        <f t="shared" si="7"/>
        <v>13.206</v>
      </c>
      <c r="M175" s="580">
        <f t="shared" si="8"/>
        <v>47570312.399999999</v>
      </c>
      <c r="N175" s="638"/>
      <c r="O175" s="638" t="s">
        <v>1198</v>
      </c>
      <c r="P175" s="639" t="s">
        <v>284</v>
      </c>
      <c r="Q175" s="639" t="s">
        <v>270</v>
      </c>
      <c r="R175" s="639" t="s">
        <v>60</v>
      </c>
      <c r="S175" s="639" t="s">
        <v>1076</v>
      </c>
    </row>
    <row r="176" spans="1:19" ht="20.25" customHeight="1">
      <c r="A176" s="639" t="s">
        <v>398</v>
      </c>
      <c r="B176" s="638" t="s">
        <v>3998</v>
      </c>
      <c r="C176" s="639" t="s">
        <v>64</v>
      </c>
      <c r="D176" s="640" t="s">
        <v>2248</v>
      </c>
      <c r="E176" s="638"/>
      <c r="F176" s="639" t="s">
        <v>401</v>
      </c>
      <c r="G176" s="638"/>
      <c r="H176" s="1110">
        <v>322</v>
      </c>
      <c r="I176" s="1110">
        <v>50325</v>
      </c>
      <c r="J176" s="1110">
        <v>9.4</v>
      </c>
      <c r="K176" s="1047">
        <f t="shared" si="6"/>
        <v>3026.8</v>
      </c>
      <c r="L176" s="1021">
        <f t="shared" si="7"/>
        <v>3.0268000000000002</v>
      </c>
      <c r="M176" s="580">
        <f t="shared" si="8"/>
        <v>16204650</v>
      </c>
      <c r="N176" s="638"/>
      <c r="O176" s="638" t="s">
        <v>11</v>
      </c>
      <c r="P176" s="639" t="s">
        <v>284</v>
      </c>
      <c r="Q176" s="639" t="s">
        <v>344</v>
      </c>
      <c r="R176" s="639" t="s">
        <v>60</v>
      </c>
      <c r="S176" s="639" t="s">
        <v>1076</v>
      </c>
    </row>
    <row r="177" spans="1:19" ht="20.25" customHeight="1">
      <c r="A177" s="639" t="s">
        <v>2679</v>
      </c>
      <c r="B177" s="638" t="s">
        <v>3999</v>
      </c>
      <c r="C177" s="639" t="s">
        <v>368</v>
      </c>
      <c r="D177" s="640" t="s">
        <v>1599</v>
      </c>
      <c r="E177" s="638"/>
      <c r="F177" s="639" t="s">
        <v>440</v>
      </c>
      <c r="G177" s="638"/>
      <c r="H177" s="1110">
        <v>84</v>
      </c>
      <c r="I177" s="1110">
        <v>237799.3</v>
      </c>
      <c r="J177" s="1110">
        <v>36.9</v>
      </c>
      <c r="K177" s="1047">
        <f t="shared" si="6"/>
        <v>3099.6</v>
      </c>
      <c r="L177" s="1021">
        <f t="shared" si="7"/>
        <v>3.0995999999999997</v>
      </c>
      <c r="M177" s="580">
        <f t="shared" si="8"/>
        <v>19975141.199999999</v>
      </c>
      <c r="N177" s="638"/>
      <c r="O177" s="638" t="s">
        <v>4000</v>
      </c>
      <c r="P177" s="639" t="s">
        <v>1361</v>
      </c>
      <c r="Q177" s="639" t="s">
        <v>327</v>
      </c>
      <c r="R177" s="639" t="s">
        <v>60</v>
      </c>
      <c r="S177" s="639" t="s">
        <v>152</v>
      </c>
    </row>
    <row r="178" spans="1:19" ht="20.25" customHeight="1">
      <c r="A178" s="639" t="s">
        <v>2679</v>
      </c>
      <c r="B178" s="638" t="s">
        <v>4001</v>
      </c>
      <c r="C178" s="639" t="s">
        <v>368</v>
      </c>
      <c r="D178" s="640" t="s">
        <v>1599</v>
      </c>
      <c r="E178" s="638"/>
      <c r="F178" s="639" t="s">
        <v>880</v>
      </c>
      <c r="G178" s="638"/>
      <c r="H178" s="1110">
        <v>84</v>
      </c>
      <c r="I178" s="1110">
        <v>3722.1</v>
      </c>
      <c r="J178" s="1110">
        <v>0</v>
      </c>
      <c r="K178" s="1047">
        <f t="shared" si="6"/>
        <v>0</v>
      </c>
      <c r="L178" s="1021">
        <f t="shared" si="7"/>
        <v>0</v>
      </c>
      <c r="M178" s="580">
        <f t="shared" si="8"/>
        <v>312656.39999999997</v>
      </c>
      <c r="N178" s="638"/>
      <c r="O178" s="638" t="s">
        <v>4000</v>
      </c>
      <c r="P178" s="639" t="s">
        <v>1361</v>
      </c>
      <c r="Q178" s="639" t="s">
        <v>336</v>
      </c>
      <c r="R178" s="639" t="s">
        <v>73</v>
      </c>
      <c r="S178" s="639" t="s">
        <v>152</v>
      </c>
    </row>
    <row r="179" spans="1:19" ht="20.25" customHeight="1">
      <c r="A179" s="639" t="s">
        <v>2679</v>
      </c>
      <c r="B179" s="638" t="s">
        <v>4001</v>
      </c>
      <c r="C179" s="639" t="s">
        <v>368</v>
      </c>
      <c r="D179" s="640" t="s">
        <v>1599</v>
      </c>
      <c r="E179" s="638"/>
      <c r="F179" s="639" t="s">
        <v>363</v>
      </c>
      <c r="G179" s="638"/>
      <c r="H179" s="1110">
        <v>27</v>
      </c>
      <c r="I179" s="1110">
        <v>136490.4</v>
      </c>
      <c r="J179" s="1110">
        <v>41.5</v>
      </c>
      <c r="K179" s="1047">
        <f t="shared" si="6"/>
        <v>1120.5</v>
      </c>
      <c r="L179" s="1021">
        <f t="shared" si="7"/>
        <v>1.1205000000000001</v>
      </c>
      <c r="M179" s="580">
        <f t="shared" si="8"/>
        <v>3685240.8</v>
      </c>
      <c r="N179" s="638"/>
      <c r="O179" s="638" t="s">
        <v>2856</v>
      </c>
      <c r="P179" s="639" t="s">
        <v>1361</v>
      </c>
      <c r="Q179" s="639" t="s">
        <v>364</v>
      </c>
      <c r="R179" s="639" t="s">
        <v>68</v>
      </c>
      <c r="S179" s="639" t="s">
        <v>152</v>
      </c>
    </row>
    <row r="180" spans="1:19" ht="20.25" customHeight="1">
      <c r="A180" s="639" t="s">
        <v>2679</v>
      </c>
      <c r="B180" s="638" t="s">
        <v>4001</v>
      </c>
      <c r="C180" s="639" t="s">
        <v>368</v>
      </c>
      <c r="D180" s="640" t="s">
        <v>1599</v>
      </c>
      <c r="E180" s="638"/>
      <c r="F180" s="639" t="s">
        <v>267</v>
      </c>
      <c r="G180" s="638"/>
      <c r="H180" s="1110">
        <v>88</v>
      </c>
      <c r="I180" s="1110">
        <v>73631.3</v>
      </c>
      <c r="J180" s="1110">
        <v>7.2</v>
      </c>
      <c r="K180" s="1047">
        <f t="shared" si="6"/>
        <v>633.6</v>
      </c>
      <c r="L180" s="1021">
        <f t="shared" si="7"/>
        <v>0.63360000000000005</v>
      </c>
      <c r="M180" s="580">
        <f t="shared" si="8"/>
        <v>6479554.4000000004</v>
      </c>
      <c r="N180" s="638"/>
      <c r="O180" s="638" t="s">
        <v>4002</v>
      </c>
      <c r="P180" s="639" t="s">
        <v>1361</v>
      </c>
      <c r="Q180" s="639" t="s">
        <v>344</v>
      </c>
      <c r="R180" s="639" t="s">
        <v>60</v>
      </c>
      <c r="S180" s="639" t="s">
        <v>152</v>
      </c>
    </row>
    <row r="181" spans="1:19" ht="20.25" customHeight="1">
      <c r="A181" s="639" t="s">
        <v>2679</v>
      </c>
      <c r="B181" s="638" t="s">
        <v>4001</v>
      </c>
      <c r="C181" s="639" t="s">
        <v>368</v>
      </c>
      <c r="D181" s="640" t="s">
        <v>1599</v>
      </c>
      <c r="E181" s="638"/>
      <c r="F181" s="639" t="s">
        <v>669</v>
      </c>
      <c r="G181" s="638"/>
      <c r="H181" s="1110">
        <v>8</v>
      </c>
      <c r="I181" s="1110">
        <v>118105.3</v>
      </c>
      <c r="J181" s="1110">
        <v>22.5</v>
      </c>
      <c r="K181" s="1047">
        <f t="shared" si="6"/>
        <v>180</v>
      </c>
      <c r="L181" s="1021">
        <f t="shared" si="7"/>
        <v>0.18</v>
      </c>
      <c r="M181" s="580">
        <f t="shared" si="8"/>
        <v>944842.4</v>
      </c>
      <c r="N181" s="638"/>
      <c r="O181" s="638" t="s">
        <v>4003</v>
      </c>
      <c r="P181" s="639" t="s">
        <v>1361</v>
      </c>
      <c r="Q181" s="639" t="s">
        <v>628</v>
      </c>
      <c r="R181" s="639" t="s">
        <v>27</v>
      </c>
      <c r="S181" s="639" t="s">
        <v>152</v>
      </c>
    </row>
    <row r="182" spans="1:19" ht="20.25" customHeight="1">
      <c r="A182" s="639" t="s">
        <v>2679</v>
      </c>
      <c r="B182" s="638" t="s">
        <v>4001</v>
      </c>
      <c r="C182" s="639" t="s">
        <v>368</v>
      </c>
      <c r="D182" s="640" t="s">
        <v>1599</v>
      </c>
      <c r="E182" s="638"/>
      <c r="F182" s="639" t="s">
        <v>1643</v>
      </c>
      <c r="G182" s="638"/>
      <c r="H182" s="1110">
        <v>8</v>
      </c>
      <c r="I182" s="1110">
        <v>14494.7</v>
      </c>
      <c r="J182" s="1110">
        <v>0</v>
      </c>
      <c r="K182" s="1047">
        <f t="shared" si="6"/>
        <v>0</v>
      </c>
      <c r="L182" s="1021">
        <f t="shared" si="7"/>
        <v>0</v>
      </c>
      <c r="M182" s="580">
        <f t="shared" si="8"/>
        <v>115957.6</v>
      </c>
      <c r="N182" s="638"/>
      <c r="O182" s="638" t="s">
        <v>4003</v>
      </c>
      <c r="P182" s="639" t="s">
        <v>1361</v>
      </c>
      <c r="Q182" s="639" t="s">
        <v>336</v>
      </c>
      <c r="R182" s="639" t="s">
        <v>73</v>
      </c>
      <c r="S182" s="639" t="s">
        <v>152</v>
      </c>
    </row>
    <row r="183" spans="1:19" ht="20.25" customHeight="1">
      <c r="A183" s="639" t="s">
        <v>2679</v>
      </c>
      <c r="B183" s="638" t="s">
        <v>4001</v>
      </c>
      <c r="C183" s="639" t="s">
        <v>368</v>
      </c>
      <c r="D183" s="640" t="s">
        <v>1599</v>
      </c>
      <c r="E183" s="638"/>
      <c r="F183" s="639" t="s">
        <v>1736</v>
      </c>
      <c r="G183" s="638"/>
      <c r="H183" s="1110">
        <v>2</v>
      </c>
      <c r="I183" s="1110">
        <v>100027.9</v>
      </c>
      <c r="J183" s="1110">
        <v>14.7</v>
      </c>
      <c r="K183" s="1047">
        <f t="shared" si="6"/>
        <v>29.4</v>
      </c>
      <c r="L183" s="1021">
        <f t="shared" si="7"/>
        <v>2.9399999999999999E-2</v>
      </c>
      <c r="M183" s="580">
        <f t="shared" si="8"/>
        <v>200055.8</v>
      </c>
      <c r="N183" s="638"/>
      <c r="O183" s="638" t="s">
        <v>4004</v>
      </c>
      <c r="P183" s="639" t="s">
        <v>1361</v>
      </c>
      <c r="Q183" s="639" t="s">
        <v>755</v>
      </c>
      <c r="R183" s="639" t="s">
        <v>60</v>
      </c>
      <c r="S183" s="639" t="s">
        <v>152</v>
      </c>
    </row>
    <row r="184" spans="1:19" ht="20.25" customHeight="1">
      <c r="A184" s="639" t="s">
        <v>2679</v>
      </c>
      <c r="B184" s="638" t="s">
        <v>4001</v>
      </c>
      <c r="C184" s="639" t="s">
        <v>368</v>
      </c>
      <c r="D184" s="640" t="s">
        <v>1599</v>
      </c>
      <c r="E184" s="638"/>
      <c r="F184" s="639" t="s">
        <v>909</v>
      </c>
      <c r="G184" s="638"/>
      <c r="H184" s="1110">
        <v>2</v>
      </c>
      <c r="I184" s="1110">
        <v>51653.4</v>
      </c>
      <c r="J184" s="1110">
        <v>19</v>
      </c>
      <c r="K184" s="1047">
        <f t="shared" si="6"/>
        <v>38</v>
      </c>
      <c r="L184" s="1021">
        <f t="shared" si="7"/>
        <v>3.7999999999999999E-2</v>
      </c>
      <c r="M184" s="580">
        <f t="shared" si="8"/>
        <v>103306.8</v>
      </c>
      <c r="N184" s="638"/>
      <c r="O184" s="638" t="s">
        <v>4005</v>
      </c>
      <c r="P184" s="639" t="s">
        <v>1361</v>
      </c>
      <c r="Q184" s="639" t="s">
        <v>361</v>
      </c>
      <c r="R184" s="639" t="s">
        <v>68</v>
      </c>
      <c r="S184" s="639" t="s">
        <v>152</v>
      </c>
    </row>
    <row r="185" spans="1:19" ht="20.25" customHeight="1">
      <c r="A185" s="639" t="s">
        <v>2679</v>
      </c>
      <c r="B185" s="638" t="s">
        <v>4001</v>
      </c>
      <c r="C185" s="639" t="s">
        <v>368</v>
      </c>
      <c r="D185" s="640" t="s">
        <v>1599</v>
      </c>
      <c r="E185" s="638"/>
      <c r="F185" s="639" t="s">
        <v>630</v>
      </c>
      <c r="G185" s="638"/>
      <c r="H185" s="1110">
        <v>2</v>
      </c>
      <c r="I185" s="1110">
        <v>114785.3</v>
      </c>
      <c r="J185" s="1110">
        <v>0</v>
      </c>
      <c r="K185" s="1047">
        <f t="shared" si="6"/>
        <v>0</v>
      </c>
      <c r="L185" s="1021">
        <f t="shared" si="7"/>
        <v>0</v>
      </c>
      <c r="M185" s="580">
        <f t="shared" si="8"/>
        <v>229570.6</v>
      </c>
      <c r="N185" s="638"/>
      <c r="O185" s="638" t="s">
        <v>4005</v>
      </c>
      <c r="P185" s="639" t="s">
        <v>1361</v>
      </c>
      <c r="Q185" s="639" t="s">
        <v>336</v>
      </c>
      <c r="R185" s="639" t="s">
        <v>73</v>
      </c>
      <c r="S185" s="639" t="s">
        <v>152</v>
      </c>
    </row>
    <row r="186" spans="1:19" ht="20.25" customHeight="1">
      <c r="A186" s="639" t="s">
        <v>2679</v>
      </c>
      <c r="B186" s="638" t="s">
        <v>4001</v>
      </c>
      <c r="C186" s="639" t="s">
        <v>368</v>
      </c>
      <c r="D186" s="640" t="s">
        <v>1599</v>
      </c>
      <c r="E186" s="638"/>
      <c r="F186" s="639" t="s">
        <v>758</v>
      </c>
      <c r="G186" s="638"/>
      <c r="H186" s="1110">
        <v>92</v>
      </c>
      <c r="I186" s="1110">
        <v>16650</v>
      </c>
      <c r="J186" s="1110">
        <v>0</v>
      </c>
      <c r="K186" s="1047">
        <f t="shared" si="6"/>
        <v>0</v>
      </c>
      <c r="L186" s="1021">
        <f t="shared" si="7"/>
        <v>0</v>
      </c>
      <c r="M186" s="580">
        <f t="shared" si="8"/>
        <v>1531800</v>
      </c>
      <c r="N186" s="638"/>
      <c r="O186" s="638" t="s">
        <v>11</v>
      </c>
      <c r="P186" s="639" t="s">
        <v>1361</v>
      </c>
      <c r="Q186" s="639" t="s">
        <v>336</v>
      </c>
      <c r="R186" s="639" t="s">
        <v>73</v>
      </c>
      <c r="S186" s="639" t="s">
        <v>152</v>
      </c>
    </row>
    <row r="187" spans="1:19" ht="20.25" customHeight="1">
      <c r="A187" s="639" t="s">
        <v>2679</v>
      </c>
      <c r="B187" s="638" t="s">
        <v>4001</v>
      </c>
      <c r="C187" s="639" t="s">
        <v>368</v>
      </c>
      <c r="D187" s="640" t="s">
        <v>1599</v>
      </c>
      <c r="E187" s="638"/>
      <c r="F187" s="639" t="s">
        <v>748</v>
      </c>
      <c r="G187" s="638"/>
      <c r="H187" s="1110">
        <v>86</v>
      </c>
      <c r="I187" s="1110">
        <v>18000</v>
      </c>
      <c r="J187" s="1110">
        <v>0</v>
      </c>
      <c r="K187" s="1047">
        <f t="shared" si="6"/>
        <v>0</v>
      </c>
      <c r="L187" s="1021">
        <f t="shared" si="7"/>
        <v>0</v>
      </c>
      <c r="M187" s="580">
        <f t="shared" si="8"/>
        <v>1548000</v>
      </c>
      <c r="N187" s="638"/>
      <c r="O187" s="638" t="s">
        <v>11</v>
      </c>
      <c r="P187" s="639" t="s">
        <v>1361</v>
      </c>
      <c r="Q187" s="639" t="s">
        <v>360</v>
      </c>
      <c r="R187" s="639" t="s">
        <v>73</v>
      </c>
      <c r="S187" s="639" t="s">
        <v>152</v>
      </c>
    </row>
    <row r="188" spans="1:19" ht="20.25" customHeight="1">
      <c r="A188" s="639" t="s">
        <v>2679</v>
      </c>
      <c r="B188" s="638" t="s">
        <v>4001</v>
      </c>
      <c r="C188" s="639" t="s">
        <v>368</v>
      </c>
      <c r="D188" s="640" t="s">
        <v>1599</v>
      </c>
      <c r="E188" s="638"/>
      <c r="F188" s="639" t="s">
        <v>750</v>
      </c>
      <c r="G188" s="638"/>
      <c r="H188" s="1110">
        <v>2</v>
      </c>
      <c r="I188" s="1110">
        <v>106040.7</v>
      </c>
      <c r="J188" s="1110">
        <v>0</v>
      </c>
      <c r="K188" s="1047">
        <f t="shared" si="6"/>
        <v>0</v>
      </c>
      <c r="L188" s="1021">
        <f t="shared" si="7"/>
        <v>0</v>
      </c>
      <c r="M188" s="580">
        <f t="shared" si="8"/>
        <v>212081.4</v>
      </c>
      <c r="N188" s="638"/>
      <c r="O188" s="638" t="s">
        <v>2351</v>
      </c>
      <c r="P188" s="639" t="s">
        <v>1361</v>
      </c>
      <c r="Q188" s="639" t="s">
        <v>271</v>
      </c>
      <c r="R188" s="639" t="s">
        <v>73</v>
      </c>
      <c r="S188" s="639" t="s">
        <v>152</v>
      </c>
    </row>
    <row r="189" spans="1:19" ht="20.25" customHeight="1">
      <c r="A189" s="639" t="s">
        <v>2679</v>
      </c>
      <c r="B189" s="638" t="s">
        <v>4001</v>
      </c>
      <c r="C189" s="639" t="s">
        <v>368</v>
      </c>
      <c r="D189" s="640" t="s">
        <v>1599</v>
      </c>
      <c r="E189" s="638"/>
      <c r="F189" s="639" t="s">
        <v>880</v>
      </c>
      <c r="G189" s="638"/>
      <c r="H189" s="1110">
        <v>2</v>
      </c>
      <c r="I189" s="1110">
        <v>3420.7</v>
      </c>
      <c r="J189" s="1110">
        <v>0</v>
      </c>
      <c r="K189" s="1047">
        <f t="shared" si="6"/>
        <v>0</v>
      </c>
      <c r="L189" s="1021">
        <f t="shared" si="7"/>
        <v>0</v>
      </c>
      <c r="M189" s="580">
        <f t="shared" si="8"/>
        <v>6841.4</v>
      </c>
      <c r="N189" s="638"/>
      <c r="O189" s="638" t="s">
        <v>2351</v>
      </c>
      <c r="P189" s="639" t="s">
        <v>1361</v>
      </c>
      <c r="Q189" s="639" t="s">
        <v>336</v>
      </c>
      <c r="R189" s="639" t="s">
        <v>73</v>
      </c>
      <c r="S189" s="639" t="s">
        <v>152</v>
      </c>
    </row>
    <row r="190" spans="1:19" ht="20.25" customHeight="1">
      <c r="A190" s="639" t="s">
        <v>2679</v>
      </c>
      <c r="B190" s="638" t="s">
        <v>4001</v>
      </c>
      <c r="C190" s="639" t="s">
        <v>368</v>
      </c>
      <c r="D190" s="640" t="s">
        <v>1599</v>
      </c>
      <c r="E190" s="638"/>
      <c r="F190" s="639" t="s">
        <v>880</v>
      </c>
      <c r="G190" s="638"/>
      <c r="H190" s="1110">
        <v>2</v>
      </c>
      <c r="I190" s="1110">
        <v>3420.7</v>
      </c>
      <c r="J190" s="1110">
        <v>0</v>
      </c>
      <c r="K190" s="1047">
        <f t="shared" si="6"/>
        <v>0</v>
      </c>
      <c r="L190" s="1021">
        <f t="shared" si="7"/>
        <v>0</v>
      </c>
      <c r="M190" s="580">
        <f t="shared" si="8"/>
        <v>6841.4</v>
      </c>
      <c r="N190" s="638"/>
      <c r="O190" s="638" t="s">
        <v>2351</v>
      </c>
      <c r="P190" s="639" t="s">
        <v>1361</v>
      </c>
      <c r="Q190" s="639" t="s">
        <v>336</v>
      </c>
      <c r="R190" s="639" t="s">
        <v>73</v>
      </c>
      <c r="S190" s="639" t="s">
        <v>152</v>
      </c>
    </row>
    <row r="191" spans="1:19" ht="20.25" customHeight="1">
      <c r="A191" s="639" t="s">
        <v>2679</v>
      </c>
      <c r="B191" s="638" t="s">
        <v>4001</v>
      </c>
      <c r="C191" s="639" t="s">
        <v>368</v>
      </c>
      <c r="D191" s="640" t="s">
        <v>1599</v>
      </c>
      <c r="E191" s="638"/>
      <c r="F191" s="639" t="s">
        <v>1575</v>
      </c>
      <c r="G191" s="638"/>
      <c r="H191" s="1110">
        <v>2</v>
      </c>
      <c r="I191" s="1110">
        <v>6841.3</v>
      </c>
      <c r="J191" s="1110">
        <v>0</v>
      </c>
      <c r="K191" s="1047">
        <f t="shared" si="6"/>
        <v>0</v>
      </c>
      <c r="L191" s="1021">
        <f t="shared" si="7"/>
        <v>0</v>
      </c>
      <c r="M191" s="580">
        <f t="shared" si="8"/>
        <v>13682.6</v>
      </c>
      <c r="N191" s="638"/>
      <c r="O191" s="638" t="s">
        <v>2351</v>
      </c>
      <c r="P191" s="639" t="s">
        <v>1361</v>
      </c>
      <c r="Q191" s="639" t="s">
        <v>336</v>
      </c>
      <c r="R191" s="639" t="s">
        <v>73</v>
      </c>
      <c r="S191" s="639" t="s">
        <v>152</v>
      </c>
    </row>
    <row r="192" spans="1:19" ht="20.25" customHeight="1">
      <c r="A192" s="639" t="s">
        <v>2679</v>
      </c>
      <c r="B192" s="638" t="s">
        <v>4001</v>
      </c>
      <c r="C192" s="639" t="s">
        <v>368</v>
      </c>
      <c r="D192" s="640" t="s">
        <v>1599</v>
      </c>
      <c r="E192" s="638"/>
      <c r="F192" s="639" t="s">
        <v>882</v>
      </c>
      <c r="G192" s="638"/>
      <c r="H192" s="1110">
        <v>2</v>
      </c>
      <c r="I192" s="1110">
        <v>8076.6</v>
      </c>
      <c r="J192" s="1110">
        <v>0</v>
      </c>
      <c r="K192" s="1047">
        <f t="shared" si="6"/>
        <v>0</v>
      </c>
      <c r="L192" s="1021">
        <f t="shared" si="7"/>
        <v>0</v>
      </c>
      <c r="M192" s="580">
        <f t="shared" si="8"/>
        <v>16153.2</v>
      </c>
      <c r="N192" s="638"/>
      <c r="O192" s="638" t="s">
        <v>2351</v>
      </c>
      <c r="P192" s="639" t="s">
        <v>1361</v>
      </c>
      <c r="Q192" s="639" t="s">
        <v>336</v>
      </c>
      <c r="R192" s="639" t="s">
        <v>73</v>
      </c>
      <c r="S192" s="639" t="s">
        <v>152</v>
      </c>
    </row>
    <row r="193" spans="1:19" ht="20.25" customHeight="1">
      <c r="A193" s="639" t="s">
        <v>2679</v>
      </c>
      <c r="B193" s="638" t="s">
        <v>4001</v>
      </c>
      <c r="C193" s="639" t="s">
        <v>368</v>
      </c>
      <c r="D193" s="640" t="s">
        <v>1599</v>
      </c>
      <c r="E193" s="638"/>
      <c r="F193" s="639" t="s">
        <v>2466</v>
      </c>
      <c r="G193" s="638"/>
      <c r="H193" s="1110">
        <v>2</v>
      </c>
      <c r="I193" s="1110">
        <v>103500</v>
      </c>
      <c r="J193" s="1110">
        <v>0</v>
      </c>
      <c r="K193" s="1047">
        <f t="shared" si="6"/>
        <v>0</v>
      </c>
      <c r="L193" s="1021">
        <f t="shared" si="7"/>
        <v>0</v>
      </c>
      <c r="M193" s="580">
        <f t="shared" si="8"/>
        <v>207000</v>
      </c>
      <c r="N193" s="638"/>
      <c r="O193" s="638" t="s">
        <v>11</v>
      </c>
      <c r="P193" s="639" t="s">
        <v>1361</v>
      </c>
      <c r="Q193" s="639" t="s">
        <v>358</v>
      </c>
      <c r="R193" s="639" t="s">
        <v>73</v>
      </c>
      <c r="S193" s="639" t="s">
        <v>152</v>
      </c>
    </row>
    <row r="194" spans="1:19" ht="20.25" customHeight="1">
      <c r="A194" s="639" t="s">
        <v>2679</v>
      </c>
      <c r="B194" s="638" t="s">
        <v>4001</v>
      </c>
      <c r="C194" s="639" t="s">
        <v>368</v>
      </c>
      <c r="D194" s="640" t="s">
        <v>1599</v>
      </c>
      <c r="E194" s="638"/>
      <c r="F194" s="639" t="s">
        <v>872</v>
      </c>
      <c r="G194" s="638"/>
      <c r="H194" s="1110">
        <v>3</v>
      </c>
      <c r="I194" s="1110">
        <v>55232.800000000003</v>
      </c>
      <c r="J194" s="1110">
        <v>0</v>
      </c>
      <c r="K194" s="1047">
        <f t="shared" si="6"/>
        <v>0</v>
      </c>
      <c r="L194" s="1021">
        <f t="shared" si="7"/>
        <v>0</v>
      </c>
      <c r="M194" s="580">
        <f t="shared" si="8"/>
        <v>165698.40000000002</v>
      </c>
      <c r="N194" s="638"/>
      <c r="O194" s="638" t="s">
        <v>11</v>
      </c>
      <c r="P194" s="639" t="s">
        <v>1361</v>
      </c>
      <c r="Q194" s="639" t="s">
        <v>585</v>
      </c>
      <c r="R194" s="639" t="s">
        <v>73</v>
      </c>
      <c r="S194" s="639" t="s">
        <v>152</v>
      </c>
    </row>
    <row r="195" spans="1:19" ht="20.25" customHeight="1">
      <c r="A195" s="639" t="s">
        <v>2679</v>
      </c>
      <c r="B195" s="638" t="s">
        <v>4001</v>
      </c>
      <c r="C195" s="639" t="s">
        <v>368</v>
      </c>
      <c r="D195" s="640" t="s">
        <v>1599</v>
      </c>
      <c r="E195" s="638"/>
      <c r="F195" s="639" t="s">
        <v>2723</v>
      </c>
      <c r="G195" s="638"/>
      <c r="H195" s="1110">
        <v>3</v>
      </c>
      <c r="I195" s="1110">
        <v>5067.2</v>
      </c>
      <c r="J195" s="1110">
        <v>0</v>
      </c>
      <c r="K195" s="1047">
        <f t="shared" si="6"/>
        <v>0</v>
      </c>
      <c r="L195" s="1021">
        <f t="shared" si="7"/>
        <v>0</v>
      </c>
      <c r="M195" s="580">
        <f t="shared" si="8"/>
        <v>15201.599999999999</v>
      </c>
      <c r="N195" s="638"/>
      <c r="O195" s="638" t="s">
        <v>11</v>
      </c>
      <c r="P195" s="639" t="s">
        <v>1361</v>
      </c>
      <c r="Q195" s="639" t="s">
        <v>336</v>
      </c>
      <c r="R195" s="639" t="s">
        <v>73</v>
      </c>
      <c r="S195" s="639" t="s">
        <v>152</v>
      </c>
    </row>
    <row r="196" spans="1:19" ht="20.25" customHeight="1">
      <c r="A196" s="639" t="s">
        <v>2679</v>
      </c>
      <c r="B196" s="638" t="s">
        <v>4001</v>
      </c>
      <c r="C196" s="639" t="s">
        <v>368</v>
      </c>
      <c r="D196" s="640" t="s">
        <v>1599</v>
      </c>
      <c r="E196" s="638"/>
      <c r="F196" s="639" t="s">
        <v>774</v>
      </c>
      <c r="G196" s="638"/>
      <c r="H196" s="1110">
        <v>36</v>
      </c>
      <c r="I196" s="1110">
        <v>121500</v>
      </c>
      <c r="J196" s="1110">
        <v>0</v>
      </c>
      <c r="K196" s="1047">
        <f t="shared" si="6"/>
        <v>0</v>
      </c>
      <c r="L196" s="1021">
        <f t="shared" si="7"/>
        <v>0</v>
      </c>
      <c r="M196" s="580">
        <f t="shared" si="8"/>
        <v>4374000</v>
      </c>
      <c r="N196" s="638"/>
      <c r="O196" s="638" t="s">
        <v>11</v>
      </c>
      <c r="P196" s="639" t="s">
        <v>1361</v>
      </c>
      <c r="Q196" s="639" t="s">
        <v>360</v>
      </c>
      <c r="R196" s="639" t="s">
        <v>73</v>
      </c>
      <c r="S196" s="639" t="s">
        <v>152</v>
      </c>
    </row>
    <row r="197" spans="1:19" ht="20.25" customHeight="1">
      <c r="A197" s="639" t="s">
        <v>2679</v>
      </c>
      <c r="B197" s="638" t="s">
        <v>4001</v>
      </c>
      <c r="C197" s="639" t="s">
        <v>368</v>
      </c>
      <c r="D197" s="640" t="s">
        <v>1599</v>
      </c>
      <c r="E197" s="638"/>
      <c r="F197" s="639" t="s">
        <v>3780</v>
      </c>
      <c r="G197" s="638"/>
      <c r="H197" s="1110">
        <v>84</v>
      </c>
      <c r="I197" s="1110">
        <v>56161.7</v>
      </c>
      <c r="J197" s="1110">
        <v>0</v>
      </c>
      <c r="K197" s="1047">
        <f t="shared" ref="K197:K260" si="9">IFERROR(J197*H197,"0")</f>
        <v>0</v>
      </c>
      <c r="L197" s="1021">
        <f t="shared" ref="L197:L260" si="10">IFERROR(K197/1000,"0")</f>
        <v>0</v>
      </c>
      <c r="M197" s="580">
        <f t="shared" ref="M197:M260" si="11">I197*H197</f>
        <v>4717582.8</v>
      </c>
      <c r="N197" s="638"/>
      <c r="O197" s="638" t="s">
        <v>4006</v>
      </c>
      <c r="P197" s="639" t="s">
        <v>1361</v>
      </c>
      <c r="Q197" s="639" t="s">
        <v>271</v>
      </c>
      <c r="R197" s="639" t="s">
        <v>73</v>
      </c>
      <c r="S197" s="639" t="s">
        <v>152</v>
      </c>
    </row>
    <row r="198" spans="1:19" ht="20.25" customHeight="1">
      <c r="A198" s="639" t="s">
        <v>2679</v>
      </c>
      <c r="B198" s="638" t="s">
        <v>3999</v>
      </c>
      <c r="C198" s="639" t="s">
        <v>368</v>
      </c>
      <c r="D198" s="640" t="s">
        <v>1599</v>
      </c>
      <c r="E198" s="638"/>
      <c r="F198" s="639" t="s">
        <v>1575</v>
      </c>
      <c r="G198" s="638"/>
      <c r="H198" s="1110">
        <v>84</v>
      </c>
      <c r="I198" s="1110">
        <v>8088.9</v>
      </c>
      <c r="J198" s="1110">
        <v>0</v>
      </c>
      <c r="K198" s="1047">
        <f t="shared" si="9"/>
        <v>0</v>
      </c>
      <c r="L198" s="1021">
        <f t="shared" si="10"/>
        <v>0</v>
      </c>
      <c r="M198" s="580">
        <f t="shared" si="11"/>
        <v>679467.6</v>
      </c>
      <c r="N198" s="638"/>
      <c r="O198" s="638" t="s">
        <v>4006</v>
      </c>
      <c r="P198" s="639" t="s">
        <v>1361</v>
      </c>
      <c r="Q198" s="639" t="s">
        <v>336</v>
      </c>
      <c r="R198" s="639" t="s">
        <v>73</v>
      </c>
      <c r="S198" s="639" t="s">
        <v>152</v>
      </c>
    </row>
    <row r="199" spans="1:19" ht="20.25" customHeight="1">
      <c r="A199" s="639" t="s">
        <v>2679</v>
      </c>
      <c r="B199" s="638" t="s">
        <v>3999</v>
      </c>
      <c r="C199" s="639" t="s">
        <v>368</v>
      </c>
      <c r="D199" s="640" t="s">
        <v>1599</v>
      </c>
      <c r="E199" s="638"/>
      <c r="F199" s="639" t="s">
        <v>882</v>
      </c>
      <c r="G199" s="638"/>
      <c r="H199" s="1110">
        <v>84</v>
      </c>
      <c r="I199" s="1110">
        <v>9549.4</v>
      </c>
      <c r="J199" s="1110">
        <v>0</v>
      </c>
      <c r="K199" s="1047">
        <f t="shared" si="9"/>
        <v>0</v>
      </c>
      <c r="L199" s="1021">
        <f t="shared" si="10"/>
        <v>0</v>
      </c>
      <c r="M199" s="580">
        <f t="shared" si="11"/>
        <v>802149.6</v>
      </c>
      <c r="N199" s="638"/>
      <c r="O199" s="638" t="s">
        <v>4006</v>
      </c>
      <c r="P199" s="639" t="s">
        <v>1361</v>
      </c>
      <c r="Q199" s="639" t="s">
        <v>336</v>
      </c>
      <c r="R199" s="639" t="s">
        <v>73</v>
      </c>
      <c r="S199" s="639" t="s">
        <v>152</v>
      </c>
    </row>
    <row r="200" spans="1:19" ht="20.25" customHeight="1">
      <c r="A200" s="639" t="s">
        <v>608</v>
      </c>
      <c r="B200" s="638" t="s">
        <v>4007</v>
      </c>
      <c r="C200" s="639" t="s">
        <v>399</v>
      </c>
      <c r="D200" s="640" t="s">
        <v>1299</v>
      </c>
      <c r="E200" s="638"/>
      <c r="F200" s="639" t="s">
        <v>3449</v>
      </c>
      <c r="G200" s="638"/>
      <c r="H200" s="1110">
        <v>1149</v>
      </c>
      <c r="I200" s="1110">
        <v>172372.1</v>
      </c>
      <c r="J200" s="1110">
        <v>29.3</v>
      </c>
      <c r="K200" s="1047">
        <f t="shared" si="9"/>
        <v>33665.700000000004</v>
      </c>
      <c r="L200" s="1021">
        <f t="shared" si="10"/>
        <v>33.665700000000001</v>
      </c>
      <c r="M200" s="580">
        <f t="shared" si="11"/>
        <v>198055542.90000001</v>
      </c>
      <c r="N200" s="638"/>
      <c r="O200" s="638" t="s">
        <v>4008</v>
      </c>
      <c r="P200" s="639" t="s">
        <v>3735</v>
      </c>
      <c r="Q200" s="639" t="s">
        <v>343</v>
      </c>
      <c r="R200" s="639" t="s">
        <v>60</v>
      </c>
      <c r="S200" s="639" t="s">
        <v>237</v>
      </c>
    </row>
    <row r="201" spans="1:19" ht="20.25" customHeight="1">
      <c r="A201" s="639" t="s">
        <v>608</v>
      </c>
      <c r="B201" s="638" t="s">
        <v>4009</v>
      </c>
      <c r="C201" s="639" t="s">
        <v>399</v>
      </c>
      <c r="D201" s="640" t="s">
        <v>1299</v>
      </c>
      <c r="E201" s="638"/>
      <c r="F201" s="639" t="s">
        <v>426</v>
      </c>
      <c r="G201" s="638"/>
      <c r="H201" s="1110">
        <v>1149</v>
      </c>
      <c r="I201" s="1110">
        <v>192953.9</v>
      </c>
      <c r="J201" s="1110">
        <v>0</v>
      </c>
      <c r="K201" s="1047">
        <f t="shared" si="9"/>
        <v>0</v>
      </c>
      <c r="L201" s="1021">
        <f t="shared" si="10"/>
        <v>0</v>
      </c>
      <c r="M201" s="580">
        <f t="shared" si="11"/>
        <v>221704031.09999999</v>
      </c>
      <c r="N201" s="638"/>
      <c r="O201" s="638" t="s">
        <v>4008</v>
      </c>
      <c r="P201" s="639" t="s">
        <v>3735</v>
      </c>
      <c r="Q201" s="639" t="s">
        <v>354</v>
      </c>
      <c r="R201" s="639" t="s">
        <v>70</v>
      </c>
      <c r="S201" s="639" t="s">
        <v>237</v>
      </c>
    </row>
    <row r="202" spans="1:19" ht="20.25" customHeight="1">
      <c r="A202" s="639" t="s">
        <v>608</v>
      </c>
      <c r="B202" s="638" t="s">
        <v>4009</v>
      </c>
      <c r="C202" s="639" t="s">
        <v>399</v>
      </c>
      <c r="D202" s="640" t="s">
        <v>1299</v>
      </c>
      <c r="E202" s="638"/>
      <c r="F202" s="639" t="s">
        <v>880</v>
      </c>
      <c r="G202" s="638"/>
      <c r="H202" s="1110">
        <v>1149</v>
      </c>
      <c r="I202" s="1110">
        <v>3087.3</v>
      </c>
      <c r="J202" s="1110">
        <v>0</v>
      </c>
      <c r="K202" s="1047">
        <f t="shared" si="9"/>
        <v>0</v>
      </c>
      <c r="L202" s="1021">
        <f t="shared" si="10"/>
        <v>0</v>
      </c>
      <c r="M202" s="580">
        <f t="shared" si="11"/>
        <v>3547307.7</v>
      </c>
      <c r="N202" s="638"/>
      <c r="O202" s="638" t="s">
        <v>4008</v>
      </c>
      <c r="P202" s="639" t="s">
        <v>3735</v>
      </c>
      <c r="Q202" s="639" t="s">
        <v>336</v>
      </c>
      <c r="R202" s="639" t="s">
        <v>73</v>
      </c>
      <c r="S202" s="639" t="s">
        <v>237</v>
      </c>
    </row>
    <row r="203" spans="1:19" ht="20.25" customHeight="1">
      <c r="A203" s="639" t="s">
        <v>608</v>
      </c>
      <c r="B203" s="638" t="s">
        <v>4007</v>
      </c>
      <c r="C203" s="639" t="s">
        <v>399</v>
      </c>
      <c r="D203" s="640" t="s">
        <v>1299</v>
      </c>
      <c r="E203" s="638"/>
      <c r="F203" s="639" t="s">
        <v>4010</v>
      </c>
      <c r="G203" s="638"/>
      <c r="H203" s="1110">
        <v>1149</v>
      </c>
      <c r="I203" s="1110">
        <v>166334.1</v>
      </c>
      <c r="J203" s="1110">
        <v>34</v>
      </c>
      <c r="K203" s="1047">
        <f t="shared" si="9"/>
        <v>39066</v>
      </c>
      <c r="L203" s="1021">
        <f t="shared" si="10"/>
        <v>39.066000000000003</v>
      </c>
      <c r="M203" s="580">
        <f t="shared" si="11"/>
        <v>191117880.90000001</v>
      </c>
      <c r="N203" s="638"/>
      <c r="O203" s="638" t="s">
        <v>4008</v>
      </c>
      <c r="P203" s="639" t="s">
        <v>3735</v>
      </c>
      <c r="Q203" s="639" t="s">
        <v>607</v>
      </c>
      <c r="R203" s="639" t="s">
        <v>60</v>
      </c>
      <c r="S203" s="639" t="s">
        <v>237</v>
      </c>
    </row>
    <row r="204" spans="1:19" ht="20.25" customHeight="1">
      <c r="A204" s="639" t="s">
        <v>608</v>
      </c>
      <c r="B204" s="638" t="s">
        <v>4009</v>
      </c>
      <c r="C204" s="639" t="s">
        <v>399</v>
      </c>
      <c r="D204" s="640" t="s">
        <v>1299</v>
      </c>
      <c r="E204" s="638"/>
      <c r="F204" s="639" t="s">
        <v>606</v>
      </c>
      <c r="G204" s="638"/>
      <c r="H204" s="1110">
        <v>1149</v>
      </c>
      <c r="I204" s="1110">
        <v>440785.2</v>
      </c>
      <c r="J204" s="1110">
        <v>0</v>
      </c>
      <c r="K204" s="1047">
        <f t="shared" si="9"/>
        <v>0</v>
      </c>
      <c r="L204" s="1021">
        <f t="shared" si="10"/>
        <v>0</v>
      </c>
      <c r="M204" s="580">
        <f t="shared" si="11"/>
        <v>506462194.80000001</v>
      </c>
      <c r="N204" s="638"/>
      <c r="O204" s="638" t="s">
        <v>4008</v>
      </c>
      <c r="P204" s="639" t="s">
        <v>3735</v>
      </c>
      <c r="Q204" s="639" t="s">
        <v>354</v>
      </c>
      <c r="R204" s="639" t="s">
        <v>70</v>
      </c>
      <c r="S204" s="639" t="s">
        <v>237</v>
      </c>
    </row>
    <row r="205" spans="1:19" ht="20.25" customHeight="1">
      <c r="A205" s="639" t="s">
        <v>608</v>
      </c>
      <c r="B205" s="638" t="s">
        <v>4009</v>
      </c>
      <c r="C205" s="639" t="s">
        <v>399</v>
      </c>
      <c r="D205" s="640" t="s">
        <v>1299</v>
      </c>
      <c r="E205" s="638"/>
      <c r="F205" s="639" t="s">
        <v>880</v>
      </c>
      <c r="G205" s="638"/>
      <c r="H205" s="1110">
        <v>1149</v>
      </c>
      <c r="I205" s="1110">
        <v>2550.5</v>
      </c>
      <c r="J205" s="1110">
        <v>0</v>
      </c>
      <c r="K205" s="1047">
        <f t="shared" si="9"/>
        <v>0</v>
      </c>
      <c r="L205" s="1021">
        <f t="shared" si="10"/>
        <v>0</v>
      </c>
      <c r="M205" s="580">
        <f t="shared" si="11"/>
        <v>2930524.5</v>
      </c>
      <c r="N205" s="638"/>
      <c r="O205" s="638" t="s">
        <v>4008</v>
      </c>
      <c r="P205" s="639" t="s">
        <v>3735</v>
      </c>
      <c r="Q205" s="639" t="s">
        <v>336</v>
      </c>
      <c r="R205" s="639" t="s">
        <v>73</v>
      </c>
      <c r="S205" s="639" t="s">
        <v>237</v>
      </c>
    </row>
    <row r="206" spans="1:19" ht="20.25" customHeight="1">
      <c r="A206" s="639" t="s">
        <v>4011</v>
      </c>
      <c r="B206" s="638" t="s">
        <v>4012</v>
      </c>
      <c r="C206" s="639" t="s">
        <v>4013</v>
      </c>
      <c r="D206" s="640" t="s">
        <v>1197</v>
      </c>
      <c r="E206" s="638"/>
      <c r="F206" s="639" t="s">
        <v>1014</v>
      </c>
      <c r="G206" s="638"/>
      <c r="H206" s="1110">
        <v>1546</v>
      </c>
      <c r="I206" s="1110">
        <v>116188</v>
      </c>
      <c r="J206" s="1110">
        <v>43</v>
      </c>
      <c r="K206" s="1047">
        <f t="shared" si="9"/>
        <v>66478</v>
      </c>
      <c r="L206" s="1021">
        <f t="shared" si="10"/>
        <v>66.477999999999994</v>
      </c>
      <c r="M206" s="580">
        <f t="shared" si="11"/>
        <v>179626648</v>
      </c>
      <c r="N206" s="638"/>
      <c r="O206" s="638" t="s">
        <v>4014</v>
      </c>
      <c r="P206" s="639" t="s">
        <v>1164</v>
      </c>
      <c r="Q206" s="639" t="s">
        <v>370</v>
      </c>
      <c r="R206" s="639" t="s">
        <v>68</v>
      </c>
      <c r="S206" s="639" t="s">
        <v>4015</v>
      </c>
    </row>
    <row r="207" spans="1:19" ht="20.25" customHeight="1">
      <c r="A207" s="639" t="s">
        <v>4011</v>
      </c>
      <c r="B207" s="638" t="s">
        <v>4016</v>
      </c>
      <c r="C207" s="639" t="s">
        <v>4013</v>
      </c>
      <c r="D207" s="640" t="s">
        <v>1197</v>
      </c>
      <c r="E207" s="638"/>
      <c r="F207" s="639" t="s">
        <v>880</v>
      </c>
      <c r="G207" s="638"/>
      <c r="H207" s="1110">
        <v>1546</v>
      </c>
      <c r="I207" s="1110">
        <v>2698.5</v>
      </c>
      <c r="J207" s="1110">
        <v>0</v>
      </c>
      <c r="K207" s="1047">
        <f t="shared" si="9"/>
        <v>0</v>
      </c>
      <c r="L207" s="1021">
        <f t="shared" si="10"/>
        <v>0</v>
      </c>
      <c r="M207" s="580">
        <f t="shared" si="11"/>
        <v>4171881</v>
      </c>
      <c r="N207" s="638"/>
      <c r="O207" s="638" t="s">
        <v>4014</v>
      </c>
      <c r="P207" s="639" t="s">
        <v>1164</v>
      </c>
      <c r="Q207" s="639" t="s">
        <v>336</v>
      </c>
      <c r="R207" s="639" t="s">
        <v>73</v>
      </c>
      <c r="S207" s="639" t="s">
        <v>4015</v>
      </c>
    </row>
    <row r="208" spans="1:19" ht="20.25" customHeight="1">
      <c r="A208" s="639" t="s">
        <v>4011</v>
      </c>
      <c r="B208" s="638" t="s">
        <v>4016</v>
      </c>
      <c r="C208" s="639" t="s">
        <v>4013</v>
      </c>
      <c r="D208" s="640" t="s">
        <v>1197</v>
      </c>
      <c r="E208" s="638"/>
      <c r="F208" s="639" t="s">
        <v>589</v>
      </c>
      <c r="G208" s="638"/>
      <c r="H208" s="1110">
        <v>1586</v>
      </c>
      <c r="I208" s="1110">
        <v>27788.799999999999</v>
      </c>
      <c r="J208" s="1110">
        <v>15</v>
      </c>
      <c r="K208" s="1047">
        <f t="shared" si="9"/>
        <v>23790</v>
      </c>
      <c r="L208" s="1021">
        <f t="shared" si="10"/>
        <v>23.79</v>
      </c>
      <c r="M208" s="580">
        <f t="shared" si="11"/>
        <v>44073036.799999997</v>
      </c>
      <c r="N208" s="638"/>
      <c r="O208" s="638" t="s">
        <v>1386</v>
      </c>
      <c r="P208" s="639" t="s">
        <v>1164</v>
      </c>
      <c r="Q208" s="639" t="s">
        <v>270</v>
      </c>
      <c r="R208" s="639" t="s">
        <v>68</v>
      </c>
      <c r="S208" s="639" t="s">
        <v>4015</v>
      </c>
    </row>
    <row r="209" spans="1:19" ht="20.25" customHeight="1">
      <c r="A209" s="639" t="s">
        <v>4011</v>
      </c>
      <c r="B209" s="638" t="s">
        <v>4016</v>
      </c>
      <c r="C209" s="639" t="s">
        <v>4013</v>
      </c>
      <c r="D209" s="640" t="s">
        <v>1197</v>
      </c>
      <c r="E209" s="638"/>
      <c r="F209" s="639" t="s">
        <v>1387</v>
      </c>
      <c r="G209" s="638"/>
      <c r="H209" s="1110">
        <v>1586</v>
      </c>
      <c r="I209" s="1110">
        <v>13715.1</v>
      </c>
      <c r="J209" s="1110">
        <v>0</v>
      </c>
      <c r="K209" s="1047">
        <f t="shared" si="9"/>
        <v>0</v>
      </c>
      <c r="L209" s="1021">
        <f t="shared" si="10"/>
        <v>0</v>
      </c>
      <c r="M209" s="580">
        <f t="shared" si="11"/>
        <v>21752148.600000001</v>
      </c>
      <c r="N209" s="638"/>
      <c r="O209" s="638" t="s">
        <v>1386</v>
      </c>
      <c r="P209" s="639" t="s">
        <v>1164</v>
      </c>
      <c r="Q209" s="639" t="s">
        <v>577</v>
      </c>
      <c r="R209" s="639" t="s">
        <v>68</v>
      </c>
      <c r="S209" s="639" t="s">
        <v>4015</v>
      </c>
    </row>
    <row r="210" spans="1:19" ht="20.25" customHeight="1">
      <c r="A210" s="639" t="s">
        <v>4011</v>
      </c>
      <c r="B210" s="638" t="s">
        <v>4016</v>
      </c>
      <c r="C210" s="639" t="s">
        <v>4013</v>
      </c>
      <c r="D210" s="640" t="s">
        <v>1197</v>
      </c>
      <c r="E210" s="638"/>
      <c r="F210" s="639" t="s">
        <v>426</v>
      </c>
      <c r="G210" s="638"/>
      <c r="H210" s="1110">
        <v>40</v>
      </c>
      <c r="I210" s="1110">
        <v>186088.8</v>
      </c>
      <c r="J210" s="1110">
        <v>0</v>
      </c>
      <c r="K210" s="1047">
        <f t="shared" si="9"/>
        <v>0</v>
      </c>
      <c r="L210" s="1021">
        <f t="shared" si="10"/>
        <v>0</v>
      </c>
      <c r="M210" s="580">
        <f t="shared" si="11"/>
        <v>7443552</v>
      </c>
      <c r="N210" s="638"/>
      <c r="O210" s="638" t="s">
        <v>4017</v>
      </c>
      <c r="P210" s="639" t="s">
        <v>1164</v>
      </c>
      <c r="Q210" s="639" t="s">
        <v>354</v>
      </c>
      <c r="R210" s="639" t="s">
        <v>70</v>
      </c>
      <c r="S210" s="639" t="s">
        <v>4015</v>
      </c>
    </row>
    <row r="211" spans="1:19" ht="20.25" customHeight="1">
      <c r="A211" s="639" t="s">
        <v>4011</v>
      </c>
      <c r="B211" s="638" t="s">
        <v>4016</v>
      </c>
      <c r="C211" s="639" t="s">
        <v>4013</v>
      </c>
      <c r="D211" s="640" t="s">
        <v>1197</v>
      </c>
      <c r="E211" s="638"/>
      <c r="F211" s="639" t="s">
        <v>3449</v>
      </c>
      <c r="G211" s="638"/>
      <c r="H211" s="1110">
        <v>40</v>
      </c>
      <c r="I211" s="1110">
        <v>166239.29999999999</v>
      </c>
      <c r="J211" s="1110">
        <v>29.3</v>
      </c>
      <c r="K211" s="1047">
        <f t="shared" si="9"/>
        <v>1172</v>
      </c>
      <c r="L211" s="1021">
        <f t="shared" si="10"/>
        <v>1.1719999999999999</v>
      </c>
      <c r="M211" s="580">
        <f t="shared" si="11"/>
        <v>6649572</v>
      </c>
      <c r="N211" s="638"/>
      <c r="O211" s="638" t="s">
        <v>4017</v>
      </c>
      <c r="P211" s="639" t="s">
        <v>1164</v>
      </c>
      <c r="Q211" s="639" t="s">
        <v>343</v>
      </c>
      <c r="R211" s="639" t="s">
        <v>60</v>
      </c>
      <c r="S211" s="639" t="s">
        <v>4015</v>
      </c>
    </row>
    <row r="212" spans="1:19" ht="20.25" customHeight="1">
      <c r="A212" s="639" t="s">
        <v>4011</v>
      </c>
      <c r="B212" s="638" t="s">
        <v>4016</v>
      </c>
      <c r="C212" s="639" t="s">
        <v>4013</v>
      </c>
      <c r="D212" s="640" t="s">
        <v>1197</v>
      </c>
      <c r="E212" s="638"/>
      <c r="F212" s="639" t="s">
        <v>880</v>
      </c>
      <c r="G212" s="638"/>
      <c r="H212" s="1110">
        <v>40</v>
      </c>
      <c r="I212" s="1110">
        <v>2977.4</v>
      </c>
      <c r="J212" s="1110">
        <v>0</v>
      </c>
      <c r="K212" s="1047">
        <f t="shared" si="9"/>
        <v>0</v>
      </c>
      <c r="L212" s="1021">
        <f t="shared" si="10"/>
        <v>0</v>
      </c>
      <c r="M212" s="580">
        <f t="shared" si="11"/>
        <v>119096</v>
      </c>
      <c r="N212" s="638"/>
      <c r="O212" s="638" t="s">
        <v>4017</v>
      </c>
      <c r="P212" s="639" t="s">
        <v>1164</v>
      </c>
      <c r="Q212" s="639" t="s">
        <v>336</v>
      </c>
      <c r="R212" s="639" t="s">
        <v>73</v>
      </c>
      <c r="S212" s="639" t="s">
        <v>4015</v>
      </c>
    </row>
    <row r="213" spans="1:19" ht="20.25" customHeight="1">
      <c r="A213" s="639" t="s">
        <v>4011</v>
      </c>
      <c r="B213" s="638" t="s">
        <v>4018</v>
      </c>
      <c r="C213" s="639" t="s">
        <v>4013</v>
      </c>
      <c r="D213" s="640" t="s">
        <v>3280</v>
      </c>
      <c r="E213" s="638"/>
      <c r="F213" s="639" t="s">
        <v>401</v>
      </c>
      <c r="G213" s="638"/>
      <c r="H213" s="1110">
        <v>308</v>
      </c>
      <c r="I213" s="1110">
        <v>78818.2</v>
      </c>
      <c r="J213" s="1110">
        <v>9.4</v>
      </c>
      <c r="K213" s="1047">
        <f t="shared" si="9"/>
        <v>2895.2000000000003</v>
      </c>
      <c r="L213" s="1021">
        <f t="shared" si="10"/>
        <v>2.8952000000000004</v>
      </c>
      <c r="M213" s="580">
        <f t="shared" si="11"/>
        <v>24276005.599999998</v>
      </c>
      <c r="N213" s="638"/>
      <c r="O213" s="638" t="s">
        <v>1405</v>
      </c>
      <c r="P213" s="639" t="s">
        <v>1164</v>
      </c>
      <c r="Q213" s="639" t="s">
        <v>344</v>
      </c>
      <c r="R213" s="639" t="s">
        <v>60</v>
      </c>
      <c r="S213" s="639" t="s">
        <v>4015</v>
      </c>
    </row>
    <row r="214" spans="1:19" ht="20.25" customHeight="1">
      <c r="A214" s="639" t="s">
        <v>4011</v>
      </c>
      <c r="B214" s="638" t="s">
        <v>4019</v>
      </c>
      <c r="C214" s="639" t="s">
        <v>4013</v>
      </c>
      <c r="D214" s="640" t="s">
        <v>3280</v>
      </c>
      <c r="E214" s="638"/>
      <c r="F214" s="639" t="s">
        <v>589</v>
      </c>
      <c r="G214" s="638"/>
      <c r="H214" s="1110">
        <v>378</v>
      </c>
      <c r="I214" s="1110">
        <v>27788.799999999999</v>
      </c>
      <c r="J214" s="1110">
        <v>15</v>
      </c>
      <c r="K214" s="1047">
        <f t="shared" si="9"/>
        <v>5670</v>
      </c>
      <c r="L214" s="1021">
        <f t="shared" si="10"/>
        <v>5.67</v>
      </c>
      <c r="M214" s="580">
        <f t="shared" si="11"/>
        <v>10504166.4</v>
      </c>
      <c r="N214" s="638"/>
      <c r="O214" s="638" t="s">
        <v>1386</v>
      </c>
      <c r="P214" s="639" t="s">
        <v>1164</v>
      </c>
      <c r="Q214" s="639" t="s">
        <v>270</v>
      </c>
      <c r="R214" s="639" t="s">
        <v>68</v>
      </c>
      <c r="S214" s="639" t="s">
        <v>4015</v>
      </c>
    </row>
    <row r="215" spans="1:19" ht="20.25" customHeight="1">
      <c r="A215" s="639" t="s">
        <v>4011</v>
      </c>
      <c r="B215" s="638" t="s">
        <v>4019</v>
      </c>
      <c r="C215" s="639" t="s">
        <v>4013</v>
      </c>
      <c r="D215" s="640" t="s">
        <v>3280</v>
      </c>
      <c r="E215" s="638"/>
      <c r="F215" s="639" t="s">
        <v>1387</v>
      </c>
      <c r="G215" s="638"/>
      <c r="H215" s="1110">
        <v>378</v>
      </c>
      <c r="I215" s="1110">
        <v>13715.1</v>
      </c>
      <c r="J215" s="1110">
        <v>0</v>
      </c>
      <c r="K215" s="1047">
        <f t="shared" si="9"/>
        <v>0</v>
      </c>
      <c r="L215" s="1021">
        <f t="shared" si="10"/>
        <v>0</v>
      </c>
      <c r="M215" s="580">
        <f t="shared" si="11"/>
        <v>5184307.8</v>
      </c>
      <c r="N215" s="638"/>
      <c r="O215" s="638" t="s">
        <v>1386</v>
      </c>
      <c r="P215" s="639" t="s">
        <v>1164</v>
      </c>
      <c r="Q215" s="639" t="s">
        <v>577</v>
      </c>
      <c r="R215" s="639" t="s">
        <v>68</v>
      </c>
      <c r="S215" s="639" t="s">
        <v>4015</v>
      </c>
    </row>
    <row r="216" spans="1:19" ht="20.25" customHeight="1">
      <c r="A216" s="639" t="s">
        <v>4011</v>
      </c>
      <c r="B216" s="638" t="s">
        <v>4019</v>
      </c>
      <c r="C216" s="639" t="s">
        <v>4013</v>
      </c>
      <c r="D216" s="640" t="s">
        <v>3280</v>
      </c>
      <c r="E216" s="638"/>
      <c r="F216" s="639" t="s">
        <v>1091</v>
      </c>
      <c r="G216" s="638"/>
      <c r="H216" s="1110">
        <v>92</v>
      </c>
      <c r="I216" s="1110">
        <v>55250</v>
      </c>
      <c r="J216" s="1110">
        <v>16.5</v>
      </c>
      <c r="K216" s="1047">
        <f t="shared" si="9"/>
        <v>1518</v>
      </c>
      <c r="L216" s="1021">
        <f t="shared" si="10"/>
        <v>1.518</v>
      </c>
      <c r="M216" s="580">
        <f t="shared" si="11"/>
        <v>5083000</v>
      </c>
      <c r="N216" s="638"/>
      <c r="O216" s="638" t="s">
        <v>11</v>
      </c>
      <c r="P216" s="639" t="s">
        <v>1164</v>
      </c>
      <c r="Q216" s="639" t="s">
        <v>755</v>
      </c>
      <c r="R216" s="639" t="s">
        <v>68</v>
      </c>
      <c r="S216" s="639" t="s">
        <v>4015</v>
      </c>
    </row>
    <row r="217" spans="1:19" ht="20.25" customHeight="1">
      <c r="A217" s="639" t="s">
        <v>4011</v>
      </c>
      <c r="B217" s="638" t="s">
        <v>4019</v>
      </c>
      <c r="C217" s="639" t="s">
        <v>4013</v>
      </c>
      <c r="D217" s="640" t="s">
        <v>3280</v>
      </c>
      <c r="E217" s="638"/>
      <c r="F217" s="639" t="s">
        <v>1014</v>
      </c>
      <c r="G217" s="638"/>
      <c r="H217" s="1110">
        <v>663</v>
      </c>
      <c r="I217" s="1110">
        <v>116188</v>
      </c>
      <c r="J217" s="1110">
        <v>43</v>
      </c>
      <c r="K217" s="1047">
        <f t="shared" si="9"/>
        <v>28509</v>
      </c>
      <c r="L217" s="1021">
        <f t="shared" si="10"/>
        <v>28.509</v>
      </c>
      <c r="M217" s="580">
        <f t="shared" si="11"/>
        <v>77032644</v>
      </c>
      <c r="N217" s="638"/>
      <c r="O217" s="638" t="s">
        <v>4014</v>
      </c>
      <c r="P217" s="639" t="s">
        <v>1164</v>
      </c>
      <c r="Q217" s="639" t="s">
        <v>370</v>
      </c>
      <c r="R217" s="639" t="s">
        <v>68</v>
      </c>
      <c r="S217" s="639" t="s">
        <v>4015</v>
      </c>
    </row>
    <row r="218" spans="1:19" ht="20.25" customHeight="1">
      <c r="A218" s="639" t="s">
        <v>4011</v>
      </c>
      <c r="B218" s="638" t="s">
        <v>4019</v>
      </c>
      <c r="C218" s="639" t="s">
        <v>4013</v>
      </c>
      <c r="D218" s="640" t="s">
        <v>3280</v>
      </c>
      <c r="E218" s="638"/>
      <c r="F218" s="639" t="s">
        <v>880</v>
      </c>
      <c r="G218" s="638"/>
      <c r="H218" s="1110">
        <v>663</v>
      </c>
      <c r="I218" s="1110">
        <v>2698.5</v>
      </c>
      <c r="J218" s="1110">
        <v>0</v>
      </c>
      <c r="K218" s="1047">
        <f t="shared" si="9"/>
        <v>0</v>
      </c>
      <c r="L218" s="1021">
        <f t="shared" si="10"/>
        <v>0</v>
      </c>
      <c r="M218" s="580">
        <f t="shared" si="11"/>
        <v>1789105.5</v>
      </c>
      <c r="N218" s="638"/>
      <c r="O218" s="638" t="s">
        <v>4014</v>
      </c>
      <c r="P218" s="639" t="s">
        <v>1164</v>
      </c>
      <c r="Q218" s="639" t="s">
        <v>336</v>
      </c>
      <c r="R218" s="639" t="s">
        <v>73</v>
      </c>
      <c r="S218" s="639" t="s">
        <v>4015</v>
      </c>
    </row>
    <row r="219" spans="1:19" ht="20.25" customHeight="1">
      <c r="A219" s="639" t="s">
        <v>4011</v>
      </c>
      <c r="B219" s="638" t="s">
        <v>4019</v>
      </c>
      <c r="C219" s="639" t="s">
        <v>4013</v>
      </c>
      <c r="D219" s="640" t="s">
        <v>3280</v>
      </c>
      <c r="E219" s="638"/>
      <c r="F219" s="639" t="s">
        <v>880</v>
      </c>
      <c r="G219" s="638"/>
      <c r="H219" s="1110">
        <v>115</v>
      </c>
      <c r="I219" s="1110">
        <v>2977.4</v>
      </c>
      <c r="J219" s="1110">
        <v>0</v>
      </c>
      <c r="K219" s="1047">
        <f t="shared" si="9"/>
        <v>0</v>
      </c>
      <c r="L219" s="1021">
        <f t="shared" si="10"/>
        <v>0</v>
      </c>
      <c r="M219" s="580">
        <f t="shared" si="11"/>
        <v>342401</v>
      </c>
      <c r="N219" s="638"/>
      <c r="O219" s="638" t="s">
        <v>4017</v>
      </c>
      <c r="P219" s="639" t="s">
        <v>1164</v>
      </c>
      <c r="Q219" s="639" t="s">
        <v>336</v>
      </c>
      <c r="R219" s="639" t="s">
        <v>73</v>
      </c>
      <c r="S219" s="639" t="s">
        <v>4015</v>
      </c>
    </row>
    <row r="220" spans="1:19" ht="20.25" customHeight="1">
      <c r="A220" s="639" t="s">
        <v>4011</v>
      </c>
      <c r="B220" s="638" t="s">
        <v>4019</v>
      </c>
      <c r="C220" s="639" t="s">
        <v>4013</v>
      </c>
      <c r="D220" s="640" t="s">
        <v>3280</v>
      </c>
      <c r="E220" s="638"/>
      <c r="F220" s="639" t="s">
        <v>426</v>
      </c>
      <c r="G220" s="638"/>
      <c r="H220" s="1110">
        <v>115</v>
      </c>
      <c r="I220" s="1110">
        <v>186088.8</v>
      </c>
      <c r="J220" s="1110">
        <v>0</v>
      </c>
      <c r="K220" s="1047">
        <f t="shared" si="9"/>
        <v>0</v>
      </c>
      <c r="L220" s="1021">
        <f t="shared" si="10"/>
        <v>0</v>
      </c>
      <c r="M220" s="580">
        <f t="shared" si="11"/>
        <v>21400212</v>
      </c>
      <c r="N220" s="638"/>
      <c r="O220" s="638" t="s">
        <v>4017</v>
      </c>
      <c r="P220" s="639" t="s">
        <v>1164</v>
      </c>
      <c r="Q220" s="639" t="s">
        <v>354</v>
      </c>
      <c r="R220" s="639" t="s">
        <v>70</v>
      </c>
      <c r="S220" s="639" t="s">
        <v>4015</v>
      </c>
    </row>
    <row r="221" spans="1:19" ht="20.25" customHeight="1">
      <c r="A221" s="639" t="s">
        <v>4011</v>
      </c>
      <c r="B221" s="638" t="s">
        <v>4019</v>
      </c>
      <c r="C221" s="639" t="s">
        <v>4013</v>
      </c>
      <c r="D221" s="640" t="s">
        <v>3280</v>
      </c>
      <c r="E221" s="638"/>
      <c r="F221" s="639" t="s">
        <v>3449</v>
      </c>
      <c r="G221" s="638"/>
      <c r="H221" s="1110">
        <v>115</v>
      </c>
      <c r="I221" s="1110">
        <v>166239.29999999999</v>
      </c>
      <c r="J221" s="1110">
        <v>29.3</v>
      </c>
      <c r="K221" s="1047">
        <f t="shared" si="9"/>
        <v>3369.5</v>
      </c>
      <c r="L221" s="1021">
        <f t="shared" si="10"/>
        <v>3.3694999999999999</v>
      </c>
      <c r="M221" s="580">
        <f t="shared" si="11"/>
        <v>19117519.5</v>
      </c>
      <c r="N221" s="638"/>
      <c r="O221" s="638" t="s">
        <v>4017</v>
      </c>
      <c r="P221" s="639" t="s">
        <v>1164</v>
      </c>
      <c r="Q221" s="639" t="s">
        <v>343</v>
      </c>
      <c r="R221" s="639" t="s">
        <v>60</v>
      </c>
      <c r="S221" s="639" t="s">
        <v>4015</v>
      </c>
    </row>
    <row r="222" spans="1:19" ht="20.25" customHeight="1">
      <c r="A222" s="639" t="s">
        <v>806</v>
      </c>
      <c r="B222" s="638" t="s">
        <v>4020</v>
      </c>
      <c r="C222" s="639" t="s">
        <v>371</v>
      </c>
      <c r="D222" s="640" t="s">
        <v>832</v>
      </c>
      <c r="E222" s="638"/>
      <c r="F222" s="639" t="s">
        <v>895</v>
      </c>
      <c r="G222" s="638"/>
      <c r="H222" s="1110">
        <v>330</v>
      </c>
      <c r="I222" s="1110">
        <v>60411.4</v>
      </c>
      <c r="J222" s="1110">
        <v>15.5</v>
      </c>
      <c r="K222" s="1047">
        <f t="shared" si="9"/>
        <v>5115</v>
      </c>
      <c r="L222" s="1021">
        <f t="shared" si="10"/>
        <v>5.1150000000000002</v>
      </c>
      <c r="M222" s="580">
        <f t="shared" si="11"/>
        <v>19935762</v>
      </c>
      <c r="N222" s="638"/>
      <c r="O222" s="638" t="s">
        <v>21</v>
      </c>
      <c r="P222" s="639" t="s">
        <v>1424</v>
      </c>
      <c r="Q222" s="639" t="s">
        <v>270</v>
      </c>
      <c r="R222" s="639" t="s">
        <v>60</v>
      </c>
      <c r="S222" s="639" t="s">
        <v>237</v>
      </c>
    </row>
    <row r="223" spans="1:19" ht="20.25" customHeight="1">
      <c r="A223" s="639" t="s">
        <v>806</v>
      </c>
      <c r="B223" s="638" t="s">
        <v>4020</v>
      </c>
      <c r="C223" s="639" t="s">
        <v>371</v>
      </c>
      <c r="D223" s="640" t="s">
        <v>832</v>
      </c>
      <c r="E223" s="638"/>
      <c r="F223" s="639" t="s">
        <v>1387</v>
      </c>
      <c r="G223" s="638"/>
      <c r="H223" s="1110">
        <v>330</v>
      </c>
      <c r="I223" s="1110">
        <v>13395.6</v>
      </c>
      <c r="J223" s="1110">
        <v>0</v>
      </c>
      <c r="K223" s="1047">
        <f t="shared" si="9"/>
        <v>0</v>
      </c>
      <c r="L223" s="1021">
        <f t="shared" si="10"/>
        <v>0</v>
      </c>
      <c r="M223" s="580">
        <f t="shared" si="11"/>
        <v>4420548</v>
      </c>
      <c r="N223" s="638"/>
      <c r="O223" s="638" t="s">
        <v>21</v>
      </c>
      <c r="P223" s="639" t="s">
        <v>1424</v>
      </c>
      <c r="Q223" s="639" t="s">
        <v>577</v>
      </c>
      <c r="R223" s="639" t="s">
        <v>68</v>
      </c>
      <c r="S223" s="639" t="s">
        <v>237</v>
      </c>
    </row>
    <row r="224" spans="1:19" ht="20.25" customHeight="1">
      <c r="A224" s="639" t="s">
        <v>806</v>
      </c>
      <c r="B224" s="638" t="s">
        <v>4020</v>
      </c>
      <c r="C224" s="639" t="s">
        <v>371</v>
      </c>
      <c r="D224" s="640" t="s">
        <v>832</v>
      </c>
      <c r="E224" s="638"/>
      <c r="F224" s="639" t="s">
        <v>402</v>
      </c>
      <c r="G224" s="638"/>
      <c r="H224" s="1110">
        <v>330</v>
      </c>
      <c r="I224" s="1110">
        <v>176321</v>
      </c>
      <c r="J224" s="1110">
        <v>36</v>
      </c>
      <c r="K224" s="1047">
        <f t="shared" si="9"/>
        <v>11880</v>
      </c>
      <c r="L224" s="1021">
        <f t="shared" si="10"/>
        <v>11.88</v>
      </c>
      <c r="M224" s="580">
        <f t="shared" si="11"/>
        <v>58185930</v>
      </c>
      <c r="N224" s="638"/>
      <c r="O224" s="638" t="s">
        <v>598</v>
      </c>
      <c r="P224" s="639" t="s">
        <v>1424</v>
      </c>
      <c r="Q224" s="639" t="s">
        <v>403</v>
      </c>
      <c r="R224" s="639" t="s">
        <v>60</v>
      </c>
      <c r="S224" s="639" t="s">
        <v>237</v>
      </c>
    </row>
    <row r="225" spans="1:19" ht="20.25" customHeight="1">
      <c r="A225" s="639" t="s">
        <v>806</v>
      </c>
      <c r="B225" s="638" t="s">
        <v>4020</v>
      </c>
      <c r="C225" s="639" t="s">
        <v>371</v>
      </c>
      <c r="D225" s="640" t="s">
        <v>832</v>
      </c>
      <c r="E225" s="638"/>
      <c r="F225" s="639" t="s">
        <v>880</v>
      </c>
      <c r="G225" s="638"/>
      <c r="H225" s="1110">
        <v>330</v>
      </c>
      <c r="I225" s="1110">
        <v>3255.1</v>
      </c>
      <c r="J225" s="1110">
        <v>0</v>
      </c>
      <c r="K225" s="1047">
        <f t="shared" si="9"/>
        <v>0</v>
      </c>
      <c r="L225" s="1021">
        <f t="shared" si="10"/>
        <v>0</v>
      </c>
      <c r="M225" s="580">
        <f t="shared" si="11"/>
        <v>1074183</v>
      </c>
      <c r="N225" s="638"/>
      <c r="O225" s="638" t="s">
        <v>598</v>
      </c>
      <c r="P225" s="639" t="s">
        <v>1424</v>
      </c>
      <c r="Q225" s="639" t="s">
        <v>336</v>
      </c>
      <c r="R225" s="639" t="s">
        <v>73</v>
      </c>
      <c r="S225" s="639" t="s">
        <v>237</v>
      </c>
    </row>
    <row r="226" spans="1:19" ht="20.25" customHeight="1">
      <c r="A226" s="639" t="s">
        <v>3915</v>
      </c>
      <c r="B226" s="638" t="s">
        <v>4021</v>
      </c>
      <c r="C226" s="639" t="s">
        <v>904</v>
      </c>
      <c r="D226" s="640" t="s">
        <v>495</v>
      </c>
      <c r="E226" s="638"/>
      <c r="F226" s="639" t="s">
        <v>426</v>
      </c>
      <c r="G226" s="638"/>
      <c r="H226" s="1110">
        <v>180</v>
      </c>
      <c r="I226" s="1110">
        <v>173992.7</v>
      </c>
      <c r="J226" s="1110">
        <v>0</v>
      </c>
      <c r="K226" s="1047">
        <f t="shared" si="9"/>
        <v>0</v>
      </c>
      <c r="L226" s="1021">
        <f t="shared" si="10"/>
        <v>0</v>
      </c>
      <c r="M226" s="580">
        <f t="shared" si="11"/>
        <v>31318686.000000004</v>
      </c>
      <c r="N226" s="638"/>
      <c r="O226" s="638" t="s">
        <v>4022</v>
      </c>
      <c r="P226" s="639" t="s">
        <v>759</v>
      </c>
      <c r="Q226" s="639" t="s">
        <v>354</v>
      </c>
      <c r="R226" s="639" t="s">
        <v>70</v>
      </c>
      <c r="S226" s="639" t="s">
        <v>213</v>
      </c>
    </row>
    <row r="227" spans="1:19" ht="20.25" customHeight="1">
      <c r="A227" s="639" t="s">
        <v>3915</v>
      </c>
      <c r="B227" s="638" t="s">
        <v>3916</v>
      </c>
      <c r="C227" s="639" t="s">
        <v>904</v>
      </c>
      <c r="D227" s="640" t="s">
        <v>495</v>
      </c>
      <c r="E227" s="638"/>
      <c r="F227" s="639" t="s">
        <v>3449</v>
      </c>
      <c r="G227" s="638"/>
      <c r="H227" s="1110">
        <v>180</v>
      </c>
      <c r="I227" s="1110">
        <v>155433.5</v>
      </c>
      <c r="J227" s="1110">
        <v>29.3</v>
      </c>
      <c r="K227" s="1047">
        <f t="shared" si="9"/>
        <v>5274</v>
      </c>
      <c r="L227" s="1021">
        <f t="shared" si="10"/>
        <v>5.274</v>
      </c>
      <c r="M227" s="580">
        <f t="shared" si="11"/>
        <v>27978030</v>
      </c>
      <c r="N227" s="638"/>
      <c r="O227" s="638" t="s">
        <v>4022</v>
      </c>
      <c r="P227" s="639" t="s">
        <v>759</v>
      </c>
      <c r="Q227" s="639" t="s">
        <v>343</v>
      </c>
      <c r="R227" s="639" t="s">
        <v>60</v>
      </c>
      <c r="S227" s="639" t="s">
        <v>213</v>
      </c>
    </row>
    <row r="228" spans="1:19" ht="20.25" customHeight="1">
      <c r="A228" s="639" t="s">
        <v>3891</v>
      </c>
      <c r="B228" s="638" t="s">
        <v>4023</v>
      </c>
      <c r="C228" s="639" t="s">
        <v>1928</v>
      </c>
      <c r="D228" s="640" t="s">
        <v>824</v>
      </c>
      <c r="E228" s="638"/>
      <c r="F228" s="639" t="s">
        <v>565</v>
      </c>
      <c r="G228" s="638"/>
      <c r="H228" s="1110">
        <v>143</v>
      </c>
      <c r="I228" s="1110">
        <v>35000</v>
      </c>
      <c r="J228" s="1110">
        <v>0</v>
      </c>
      <c r="K228" s="1047">
        <f t="shared" si="9"/>
        <v>0</v>
      </c>
      <c r="L228" s="1021">
        <f t="shared" si="10"/>
        <v>0</v>
      </c>
      <c r="M228" s="580">
        <f t="shared" si="11"/>
        <v>5005000</v>
      </c>
      <c r="N228" s="638"/>
      <c r="O228" s="638" t="s">
        <v>960</v>
      </c>
      <c r="P228" s="639" t="s">
        <v>3865</v>
      </c>
      <c r="Q228" s="639" t="s">
        <v>271</v>
      </c>
      <c r="R228" s="639" t="s">
        <v>73</v>
      </c>
      <c r="S228" s="639" t="s">
        <v>213</v>
      </c>
    </row>
    <row r="229" spans="1:19" ht="20.25" customHeight="1">
      <c r="A229" s="639" t="s">
        <v>3891</v>
      </c>
      <c r="B229" s="638" t="s">
        <v>4023</v>
      </c>
      <c r="C229" s="639" t="s">
        <v>1928</v>
      </c>
      <c r="D229" s="640" t="s">
        <v>495</v>
      </c>
      <c r="E229" s="638"/>
      <c r="F229" s="639" t="s">
        <v>450</v>
      </c>
      <c r="G229" s="638"/>
      <c r="H229" s="1110">
        <v>138</v>
      </c>
      <c r="I229" s="1110">
        <v>64000</v>
      </c>
      <c r="J229" s="1110">
        <v>0</v>
      </c>
      <c r="K229" s="1047">
        <f t="shared" si="9"/>
        <v>0</v>
      </c>
      <c r="L229" s="1021">
        <f t="shared" si="10"/>
        <v>0</v>
      </c>
      <c r="M229" s="580">
        <f t="shared" si="11"/>
        <v>8832000</v>
      </c>
      <c r="N229" s="638"/>
      <c r="O229" s="638" t="s">
        <v>960</v>
      </c>
      <c r="P229" s="639" t="s">
        <v>3865</v>
      </c>
      <c r="Q229" s="639" t="s">
        <v>271</v>
      </c>
      <c r="R229" s="639" t="s">
        <v>73</v>
      </c>
      <c r="S229" s="639" t="s">
        <v>213</v>
      </c>
    </row>
    <row r="230" spans="1:19" ht="20.25" customHeight="1">
      <c r="A230" s="639" t="s">
        <v>3891</v>
      </c>
      <c r="B230" s="638" t="s">
        <v>4023</v>
      </c>
      <c r="C230" s="639" t="s">
        <v>1928</v>
      </c>
      <c r="D230" s="640" t="s">
        <v>495</v>
      </c>
      <c r="E230" s="638"/>
      <c r="F230" s="639" t="s">
        <v>2721</v>
      </c>
      <c r="G230" s="638"/>
      <c r="H230" s="1110">
        <v>140</v>
      </c>
      <c r="I230" s="1110">
        <v>125992.6</v>
      </c>
      <c r="J230" s="1110">
        <v>0</v>
      </c>
      <c r="K230" s="1047">
        <f t="shared" si="9"/>
        <v>0</v>
      </c>
      <c r="L230" s="1021">
        <f t="shared" si="10"/>
        <v>0</v>
      </c>
      <c r="M230" s="580">
        <f t="shared" si="11"/>
        <v>17638964</v>
      </c>
      <c r="N230" s="638"/>
      <c r="O230" s="638" t="s">
        <v>2825</v>
      </c>
      <c r="P230" s="639" t="s">
        <v>3865</v>
      </c>
      <c r="Q230" s="639" t="s">
        <v>276</v>
      </c>
      <c r="R230" s="639" t="s">
        <v>73</v>
      </c>
      <c r="S230" s="639" t="s">
        <v>213</v>
      </c>
    </row>
    <row r="231" spans="1:19" ht="20.25" customHeight="1">
      <c r="A231" s="639" t="s">
        <v>3891</v>
      </c>
      <c r="B231" s="638" t="s">
        <v>4023</v>
      </c>
      <c r="C231" s="639" t="s">
        <v>1928</v>
      </c>
      <c r="D231" s="640" t="s">
        <v>495</v>
      </c>
      <c r="E231" s="638"/>
      <c r="F231" s="639" t="s">
        <v>82</v>
      </c>
      <c r="G231" s="638"/>
      <c r="H231" s="1110">
        <v>140</v>
      </c>
      <c r="I231" s="1110">
        <v>14007.4</v>
      </c>
      <c r="J231" s="1110">
        <v>0</v>
      </c>
      <c r="K231" s="1047">
        <f t="shared" si="9"/>
        <v>0</v>
      </c>
      <c r="L231" s="1021">
        <f t="shared" si="10"/>
        <v>0</v>
      </c>
      <c r="M231" s="580">
        <f t="shared" si="11"/>
        <v>1961036</v>
      </c>
      <c r="N231" s="638"/>
      <c r="O231" s="638" t="s">
        <v>2825</v>
      </c>
      <c r="P231" s="639" t="s">
        <v>3865</v>
      </c>
      <c r="Q231" s="639" t="s">
        <v>336</v>
      </c>
      <c r="R231" s="639" t="s">
        <v>73</v>
      </c>
      <c r="S231" s="639" t="s">
        <v>213</v>
      </c>
    </row>
    <row r="232" spans="1:19" ht="20.25" customHeight="1">
      <c r="A232" s="639" t="s">
        <v>3891</v>
      </c>
      <c r="B232" s="638" t="s">
        <v>4023</v>
      </c>
      <c r="C232" s="639" t="s">
        <v>1928</v>
      </c>
      <c r="D232" s="640" t="s">
        <v>495</v>
      </c>
      <c r="E232" s="638"/>
      <c r="F232" s="639" t="s">
        <v>943</v>
      </c>
      <c r="G232" s="638"/>
      <c r="H232" s="1110">
        <v>142</v>
      </c>
      <c r="I232" s="1110">
        <v>420000</v>
      </c>
      <c r="J232" s="1110">
        <v>0</v>
      </c>
      <c r="K232" s="1047">
        <f t="shared" si="9"/>
        <v>0</v>
      </c>
      <c r="L232" s="1021">
        <f t="shared" si="10"/>
        <v>0</v>
      </c>
      <c r="M232" s="580">
        <f t="shared" si="11"/>
        <v>59640000</v>
      </c>
      <c r="N232" s="638"/>
      <c r="O232" s="638" t="s">
        <v>2825</v>
      </c>
      <c r="P232" s="639" t="s">
        <v>3865</v>
      </c>
      <c r="Q232" s="639" t="s">
        <v>276</v>
      </c>
      <c r="R232" s="639" t="s">
        <v>73</v>
      </c>
      <c r="S232" s="639" t="s">
        <v>213</v>
      </c>
    </row>
    <row r="233" spans="1:19" ht="20.25" customHeight="1">
      <c r="A233" s="639" t="s">
        <v>3891</v>
      </c>
      <c r="B233" s="638" t="s">
        <v>4023</v>
      </c>
      <c r="C233" s="639" t="s">
        <v>1928</v>
      </c>
      <c r="D233" s="640" t="s">
        <v>495</v>
      </c>
      <c r="E233" s="638"/>
      <c r="F233" s="639" t="s">
        <v>888</v>
      </c>
      <c r="G233" s="638"/>
      <c r="H233" s="1110">
        <v>286</v>
      </c>
      <c r="I233" s="1110">
        <v>12000</v>
      </c>
      <c r="J233" s="1110">
        <v>0</v>
      </c>
      <c r="K233" s="1047">
        <f t="shared" si="9"/>
        <v>0</v>
      </c>
      <c r="L233" s="1021">
        <f t="shared" si="10"/>
        <v>0</v>
      </c>
      <c r="M233" s="580">
        <f t="shared" si="11"/>
        <v>3432000</v>
      </c>
      <c r="N233" s="638"/>
      <c r="O233" s="638" t="s">
        <v>11</v>
      </c>
      <c r="P233" s="639" t="s">
        <v>3865</v>
      </c>
      <c r="Q233" s="639" t="s">
        <v>360</v>
      </c>
      <c r="R233" s="639" t="s">
        <v>73</v>
      </c>
      <c r="S233" s="639" t="s">
        <v>213</v>
      </c>
    </row>
    <row r="234" spans="1:19" ht="20.25" customHeight="1">
      <c r="A234" s="639" t="s">
        <v>3891</v>
      </c>
      <c r="B234" s="638" t="s">
        <v>4023</v>
      </c>
      <c r="C234" s="639" t="s">
        <v>1928</v>
      </c>
      <c r="D234" s="640" t="s">
        <v>495</v>
      </c>
      <c r="E234" s="638"/>
      <c r="F234" s="639" t="s">
        <v>3294</v>
      </c>
      <c r="G234" s="638"/>
      <c r="H234" s="1110">
        <v>286</v>
      </c>
      <c r="I234" s="1110">
        <v>3500</v>
      </c>
      <c r="J234" s="1110">
        <v>0</v>
      </c>
      <c r="K234" s="1047">
        <f t="shared" si="9"/>
        <v>0</v>
      </c>
      <c r="L234" s="1021">
        <f t="shared" si="10"/>
        <v>0</v>
      </c>
      <c r="M234" s="580">
        <f t="shared" si="11"/>
        <v>1001000</v>
      </c>
      <c r="N234" s="638"/>
      <c r="O234" s="638" t="s">
        <v>11</v>
      </c>
      <c r="P234" s="639" t="s">
        <v>3865</v>
      </c>
      <c r="Q234" s="639" t="s">
        <v>360</v>
      </c>
      <c r="R234" s="639" t="s">
        <v>73</v>
      </c>
      <c r="S234" s="639" t="s">
        <v>213</v>
      </c>
    </row>
    <row r="235" spans="1:19" ht="20.25" customHeight="1">
      <c r="A235" s="639" t="s">
        <v>3891</v>
      </c>
      <c r="B235" s="638" t="s">
        <v>4023</v>
      </c>
      <c r="C235" s="639" t="s">
        <v>1928</v>
      </c>
      <c r="D235" s="640" t="s">
        <v>495</v>
      </c>
      <c r="E235" s="638"/>
      <c r="F235" s="639" t="s">
        <v>1671</v>
      </c>
      <c r="G235" s="638"/>
      <c r="H235" s="1110">
        <v>286</v>
      </c>
      <c r="I235" s="1110">
        <v>3500</v>
      </c>
      <c r="J235" s="1110">
        <v>0</v>
      </c>
      <c r="K235" s="1047">
        <f t="shared" si="9"/>
        <v>0</v>
      </c>
      <c r="L235" s="1021">
        <f t="shared" si="10"/>
        <v>0</v>
      </c>
      <c r="M235" s="580">
        <f t="shared" si="11"/>
        <v>1001000</v>
      </c>
      <c r="N235" s="638"/>
      <c r="O235" s="638" t="s">
        <v>11</v>
      </c>
      <c r="P235" s="639" t="s">
        <v>3865</v>
      </c>
      <c r="Q235" s="639" t="s">
        <v>360</v>
      </c>
      <c r="R235" s="639" t="s">
        <v>73</v>
      </c>
      <c r="S235" s="639" t="s">
        <v>213</v>
      </c>
    </row>
    <row r="236" spans="1:19" ht="20.25" customHeight="1">
      <c r="A236" s="639" t="s">
        <v>3891</v>
      </c>
      <c r="B236" s="638" t="s">
        <v>4023</v>
      </c>
      <c r="C236" s="639" t="s">
        <v>1928</v>
      </c>
      <c r="D236" s="640" t="s">
        <v>495</v>
      </c>
      <c r="E236" s="638"/>
      <c r="F236" s="639" t="s">
        <v>1004</v>
      </c>
      <c r="G236" s="638"/>
      <c r="H236" s="1110">
        <v>193</v>
      </c>
      <c r="I236" s="1110">
        <v>8320.7999999999993</v>
      </c>
      <c r="J236" s="1110">
        <v>0</v>
      </c>
      <c r="K236" s="1047">
        <f t="shared" si="9"/>
        <v>0</v>
      </c>
      <c r="L236" s="1021">
        <f t="shared" si="10"/>
        <v>0</v>
      </c>
      <c r="M236" s="580">
        <f t="shared" si="11"/>
        <v>1605914.4</v>
      </c>
      <c r="N236" s="638"/>
      <c r="O236" s="638" t="s">
        <v>4024</v>
      </c>
      <c r="P236" s="639" t="s">
        <v>3865</v>
      </c>
      <c r="Q236" s="639" t="s">
        <v>336</v>
      </c>
      <c r="R236" s="639" t="s">
        <v>73</v>
      </c>
      <c r="S236" s="639" t="s">
        <v>213</v>
      </c>
    </row>
    <row r="237" spans="1:19" ht="20.25" customHeight="1">
      <c r="A237" s="639" t="s">
        <v>3891</v>
      </c>
      <c r="B237" s="638" t="s">
        <v>4023</v>
      </c>
      <c r="C237" s="639" t="s">
        <v>1928</v>
      </c>
      <c r="D237" s="640" t="s">
        <v>495</v>
      </c>
      <c r="E237" s="638"/>
      <c r="F237" s="639" t="s">
        <v>442</v>
      </c>
      <c r="G237" s="638"/>
      <c r="H237" s="1110">
        <v>193</v>
      </c>
      <c r="I237" s="1110">
        <v>720.4</v>
      </c>
      <c r="J237" s="1110">
        <v>0</v>
      </c>
      <c r="K237" s="1047">
        <f t="shared" si="9"/>
        <v>0</v>
      </c>
      <c r="L237" s="1021">
        <f t="shared" si="10"/>
        <v>0</v>
      </c>
      <c r="M237" s="580">
        <f t="shared" si="11"/>
        <v>139037.19999999998</v>
      </c>
      <c r="N237" s="638"/>
      <c r="O237" s="638" t="s">
        <v>4024</v>
      </c>
      <c r="P237" s="639" t="s">
        <v>3865</v>
      </c>
      <c r="Q237" s="639" t="s">
        <v>336</v>
      </c>
      <c r="R237" s="639" t="s">
        <v>73</v>
      </c>
      <c r="S237" s="639" t="s">
        <v>213</v>
      </c>
    </row>
    <row r="238" spans="1:19" ht="20.25" customHeight="1">
      <c r="A238" s="639" t="s">
        <v>3891</v>
      </c>
      <c r="B238" s="638" t="s">
        <v>4023</v>
      </c>
      <c r="C238" s="639" t="s">
        <v>1928</v>
      </c>
      <c r="D238" s="640" t="s">
        <v>495</v>
      </c>
      <c r="E238" s="638"/>
      <c r="F238" s="639" t="s">
        <v>81</v>
      </c>
      <c r="G238" s="638"/>
      <c r="H238" s="1110">
        <v>193</v>
      </c>
      <c r="I238" s="1110">
        <v>5042.8999999999996</v>
      </c>
      <c r="J238" s="1110">
        <v>0</v>
      </c>
      <c r="K238" s="1047">
        <f t="shared" si="9"/>
        <v>0</v>
      </c>
      <c r="L238" s="1021">
        <f t="shared" si="10"/>
        <v>0</v>
      </c>
      <c r="M238" s="580">
        <f t="shared" si="11"/>
        <v>973279.7</v>
      </c>
      <c r="N238" s="638"/>
      <c r="O238" s="638" t="s">
        <v>4024</v>
      </c>
      <c r="P238" s="639" t="s">
        <v>3865</v>
      </c>
      <c r="Q238" s="639" t="s">
        <v>336</v>
      </c>
      <c r="R238" s="639" t="s">
        <v>73</v>
      </c>
      <c r="S238" s="639" t="s">
        <v>213</v>
      </c>
    </row>
    <row r="239" spans="1:19" ht="20.25" customHeight="1">
      <c r="A239" s="639" t="s">
        <v>3891</v>
      </c>
      <c r="B239" s="638" t="s">
        <v>4023</v>
      </c>
      <c r="C239" s="639" t="s">
        <v>1928</v>
      </c>
      <c r="D239" s="640" t="s">
        <v>495</v>
      </c>
      <c r="E239" s="638"/>
      <c r="F239" s="639" t="s">
        <v>433</v>
      </c>
      <c r="G239" s="638"/>
      <c r="H239" s="1110">
        <v>193</v>
      </c>
      <c r="I239" s="1110">
        <v>6916</v>
      </c>
      <c r="J239" s="1110">
        <v>0</v>
      </c>
      <c r="K239" s="1047">
        <f t="shared" si="9"/>
        <v>0</v>
      </c>
      <c r="L239" s="1021">
        <f t="shared" si="10"/>
        <v>0</v>
      </c>
      <c r="M239" s="580">
        <f t="shared" si="11"/>
        <v>1334788</v>
      </c>
      <c r="N239" s="638"/>
      <c r="O239" s="638" t="s">
        <v>4024</v>
      </c>
      <c r="P239" s="639" t="s">
        <v>3865</v>
      </c>
      <c r="Q239" s="639" t="s">
        <v>336</v>
      </c>
      <c r="R239" s="639" t="s">
        <v>73</v>
      </c>
      <c r="S239" s="639" t="s">
        <v>213</v>
      </c>
    </row>
    <row r="240" spans="1:19" ht="20.25" customHeight="1">
      <c r="A240" s="639" t="s">
        <v>3891</v>
      </c>
      <c r="B240" s="638" t="s">
        <v>4023</v>
      </c>
      <c r="C240" s="639" t="s">
        <v>1928</v>
      </c>
      <c r="D240" s="640" t="s">
        <v>495</v>
      </c>
      <c r="E240" s="638"/>
      <c r="F240" s="639" t="s">
        <v>764</v>
      </c>
      <c r="G240" s="638"/>
      <c r="H240" s="1110">
        <v>148</v>
      </c>
      <c r="I240" s="1110">
        <v>12000</v>
      </c>
      <c r="J240" s="1110">
        <v>0</v>
      </c>
      <c r="K240" s="1047">
        <f t="shared" si="9"/>
        <v>0</v>
      </c>
      <c r="L240" s="1021">
        <f t="shared" si="10"/>
        <v>0</v>
      </c>
      <c r="M240" s="580">
        <f t="shared" si="11"/>
        <v>1776000</v>
      </c>
      <c r="N240" s="638"/>
      <c r="O240" s="638" t="s">
        <v>11</v>
      </c>
      <c r="P240" s="639" t="s">
        <v>3865</v>
      </c>
      <c r="Q240" s="639" t="s">
        <v>360</v>
      </c>
      <c r="R240" s="639" t="s">
        <v>73</v>
      </c>
      <c r="S240" s="639" t="s">
        <v>213</v>
      </c>
    </row>
    <row r="241" spans="1:20" ht="20.25" customHeight="1">
      <c r="A241" s="639" t="s">
        <v>3891</v>
      </c>
      <c r="B241" s="638" t="s">
        <v>4023</v>
      </c>
      <c r="C241" s="639" t="s">
        <v>1928</v>
      </c>
      <c r="D241" s="640" t="s">
        <v>495</v>
      </c>
      <c r="E241" s="638"/>
      <c r="F241" s="639" t="s">
        <v>985</v>
      </c>
      <c r="G241" s="638"/>
      <c r="H241" s="1110">
        <v>143</v>
      </c>
      <c r="I241" s="1110">
        <v>7000</v>
      </c>
      <c r="J241" s="1110">
        <v>0</v>
      </c>
      <c r="K241" s="1047">
        <f t="shared" si="9"/>
        <v>0</v>
      </c>
      <c r="L241" s="1021">
        <f t="shared" si="10"/>
        <v>0</v>
      </c>
      <c r="M241" s="580">
        <f t="shared" si="11"/>
        <v>1001000</v>
      </c>
      <c r="N241" s="638"/>
      <c r="O241" s="638" t="s">
        <v>1434</v>
      </c>
      <c r="P241" s="639" t="s">
        <v>3865</v>
      </c>
      <c r="Q241" s="639" t="s">
        <v>336</v>
      </c>
      <c r="R241" s="639" t="s">
        <v>73</v>
      </c>
      <c r="S241" s="639" t="s">
        <v>213</v>
      </c>
    </row>
    <row r="242" spans="1:20" ht="20.25" customHeight="1">
      <c r="A242" s="639" t="s">
        <v>3891</v>
      </c>
      <c r="B242" s="638" t="s">
        <v>4023</v>
      </c>
      <c r="C242" s="639" t="s">
        <v>1928</v>
      </c>
      <c r="D242" s="640" t="s">
        <v>495</v>
      </c>
      <c r="E242" s="638"/>
      <c r="F242" s="639" t="s">
        <v>985</v>
      </c>
      <c r="G242" s="638"/>
      <c r="H242" s="1110">
        <v>143</v>
      </c>
      <c r="I242" s="1110">
        <v>7000</v>
      </c>
      <c r="J242" s="1110">
        <v>0</v>
      </c>
      <c r="K242" s="1047">
        <f t="shared" si="9"/>
        <v>0</v>
      </c>
      <c r="L242" s="1021">
        <f t="shared" si="10"/>
        <v>0</v>
      </c>
      <c r="M242" s="580">
        <f t="shared" si="11"/>
        <v>1001000</v>
      </c>
      <c r="N242" s="638"/>
      <c r="O242" s="638" t="s">
        <v>1434</v>
      </c>
      <c r="P242" s="639" t="s">
        <v>3865</v>
      </c>
      <c r="Q242" s="639" t="s">
        <v>336</v>
      </c>
      <c r="R242" s="639" t="s">
        <v>73</v>
      </c>
      <c r="S242" s="639" t="s">
        <v>213</v>
      </c>
    </row>
    <row r="243" spans="1:20" ht="20.25" customHeight="1">
      <c r="A243" s="639" t="s">
        <v>806</v>
      </c>
      <c r="B243" s="638" t="s">
        <v>4033</v>
      </c>
      <c r="C243" s="639" t="s">
        <v>371</v>
      </c>
      <c r="D243" s="640" t="s">
        <v>952</v>
      </c>
      <c r="E243" s="638"/>
      <c r="F243" s="639" t="s">
        <v>880</v>
      </c>
      <c r="G243" s="638"/>
      <c r="H243" s="1110">
        <v>3</v>
      </c>
      <c r="I243" s="1110">
        <v>3573.9</v>
      </c>
      <c r="J243" s="1110">
        <v>0</v>
      </c>
      <c r="K243" s="1047">
        <f t="shared" si="9"/>
        <v>0</v>
      </c>
      <c r="L243" s="1021">
        <f t="shared" si="10"/>
        <v>0</v>
      </c>
      <c r="M243" s="580">
        <f t="shared" si="11"/>
        <v>10721.7</v>
      </c>
      <c r="N243" s="638"/>
      <c r="O243" s="638" t="s">
        <v>598</v>
      </c>
      <c r="P243" s="639" t="s">
        <v>1424</v>
      </c>
      <c r="Q243" s="639" t="s">
        <v>336</v>
      </c>
      <c r="R243" s="639" t="s">
        <v>73</v>
      </c>
      <c r="S243" s="639" t="s">
        <v>237</v>
      </c>
    </row>
    <row r="244" spans="1:20" ht="20.25" customHeight="1">
      <c r="A244" s="639" t="s">
        <v>806</v>
      </c>
      <c r="B244" s="638" t="s">
        <v>4034</v>
      </c>
      <c r="C244" s="639" t="s">
        <v>371</v>
      </c>
      <c r="D244" s="640" t="s">
        <v>952</v>
      </c>
      <c r="E244" s="638"/>
      <c r="F244" s="639" t="s">
        <v>440</v>
      </c>
      <c r="G244" s="638"/>
      <c r="H244" s="1110">
        <v>3</v>
      </c>
      <c r="I244" s="1110">
        <v>228333.3</v>
      </c>
      <c r="J244" s="1110">
        <v>36.9</v>
      </c>
      <c r="K244" s="1047">
        <f t="shared" si="9"/>
        <v>110.69999999999999</v>
      </c>
      <c r="L244" s="1021">
        <f t="shared" si="10"/>
        <v>0.11069999999999999</v>
      </c>
      <c r="M244" s="580">
        <f t="shared" si="11"/>
        <v>684999.89999999991</v>
      </c>
      <c r="N244" s="638"/>
      <c r="O244" s="638" t="s">
        <v>598</v>
      </c>
      <c r="P244" s="639" t="s">
        <v>1424</v>
      </c>
      <c r="Q244" s="639" t="s">
        <v>327</v>
      </c>
      <c r="R244" s="639" t="s">
        <v>60</v>
      </c>
      <c r="S244" s="639" t="s">
        <v>237</v>
      </c>
    </row>
    <row r="245" spans="1:20" ht="20.25" customHeight="1">
      <c r="A245" s="639" t="s">
        <v>806</v>
      </c>
      <c r="B245" s="638" t="s">
        <v>4034</v>
      </c>
      <c r="C245" s="639" t="s">
        <v>371</v>
      </c>
      <c r="D245" s="640" t="s">
        <v>952</v>
      </c>
      <c r="E245" s="638"/>
      <c r="F245" s="639" t="s">
        <v>629</v>
      </c>
      <c r="G245" s="638"/>
      <c r="H245" s="1110">
        <v>6</v>
      </c>
      <c r="I245" s="1110">
        <v>145003.20000000001</v>
      </c>
      <c r="J245" s="1110">
        <v>31</v>
      </c>
      <c r="K245" s="1047">
        <f t="shared" si="9"/>
        <v>186</v>
      </c>
      <c r="L245" s="1021">
        <f t="shared" si="10"/>
        <v>0.186</v>
      </c>
      <c r="M245" s="580">
        <f t="shared" si="11"/>
        <v>870019.20000000007</v>
      </c>
      <c r="N245" s="638"/>
      <c r="O245" s="638" t="s">
        <v>690</v>
      </c>
      <c r="P245" s="639" t="s">
        <v>1424</v>
      </c>
      <c r="Q245" s="639" t="s">
        <v>327</v>
      </c>
      <c r="R245" s="639" t="s">
        <v>68</v>
      </c>
      <c r="S245" s="639" t="s">
        <v>237</v>
      </c>
    </row>
    <row r="246" spans="1:20" ht="20.25" customHeight="1">
      <c r="A246" s="639" t="s">
        <v>806</v>
      </c>
      <c r="B246" s="638" t="s">
        <v>4034</v>
      </c>
      <c r="C246" s="639" t="s">
        <v>371</v>
      </c>
      <c r="D246" s="640" t="s">
        <v>952</v>
      </c>
      <c r="E246" s="638"/>
      <c r="F246" s="639" t="s">
        <v>880</v>
      </c>
      <c r="G246" s="638"/>
      <c r="H246" s="1110">
        <v>6</v>
      </c>
      <c r="I246" s="1110">
        <v>3984.8</v>
      </c>
      <c r="J246" s="1110">
        <v>0</v>
      </c>
      <c r="K246" s="1047">
        <f t="shared" si="9"/>
        <v>0</v>
      </c>
      <c r="L246" s="1021">
        <f t="shared" si="10"/>
        <v>0</v>
      </c>
      <c r="M246" s="580">
        <f t="shared" si="11"/>
        <v>23908.800000000003</v>
      </c>
      <c r="N246" s="638"/>
      <c r="O246" s="638" t="s">
        <v>690</v>
      </c>
      <c r="P246" s="639" t="s">
        <v>1424</v>
      </c>
      <c r="Q246" s="639" t="s">
        <v>336</v>
      </c>
      <c r="R246" s="639" t="s">
        <v>73</v>
      </c>
      <c r="S246" s="639" t="s">
        <v>237</v>
      </c>
    </row>
    <row r="247" spans="1:20" ht="20.25" customHeight="1">
      <c r="A247" s="639" t="s">
        <v>806</v>
      </c>
      <c r="B247" s="638" t="s">
        <v>4034</v>
      </c>
      <c r="C247" s="639" t="s">
        <v>371</v>
      </c>
      <c r="D247" s="640" t="s">
        <v>952</v>
      </c>
      <c r="E247" s="638"/>
      <c r="F247" s="639" t="s">
        <v>1399</v>
      </c>
      <c r="G247" s="638"/>
      <c r="H247" s="1110">
        <v>5</v>
      </c>
      <c r="I247" s="1110">
        <v>17514.8</v>
      </c>
      <c r="J247" s="1110">
        <v>0</v>
      </c>
      <c r="K247" s="1047">
        <f t="shared" si="9"/>
        <v>0</v>
      </c>
      <c r="L247" s="1021">
        <f t="shared" si="10"/>
        <v>0</v>
      </c>
      <c r="M247" s="580">
        <f t="shared" si="11"/>
        <v>87574</v>
      </c>
      <c r="N247" s="638"/>
      <c r="O247" s="638" t="s">
        <v>11</v>
      </c>
      <c r="P247" s="639" t="s">
        <v>1424</v>
      </c>
      <c r="Q247" s="639" t="s">
        <v>577</v>
      </c>
      <c r="R247" s="639" t="s">
        <v>68</v>
      </c>
      <c r="S247" s="639" t="s">
        <v>237</v>
      </c>
    </row>
    <row r="248" spans="1:20" ht="20.25" customHeight="1">
      <c r="A248" s="639" t="s">
        <v>806</v>
      </c>
      <c r="B248" s="638" t="s">
        <v>4034</v>
      </c>
      <c r="C248" s="639" t="s">
        <v>371</v>
      </c>
      <c r="D248" s="640" t="s">
        <v>952</v>
      </c>
      <c r="E248" s="638"/>
      <c r="F248" s="639" t="s">
        <v>4035</v>
      </c>
      <c r="G248" s="638"/>
      <c r="H248" s="1110">
        <v>5</v>
      </c>
      <c r="I248" s="1110">
        <v>51514</v>
      </c>
      <c r="J248" s="1110">
        <v>12.1</v>
      </c>
      <c r="K248" s="1047">
        <f t="shared" si="9"/>
        <v>60.5</v>
      </c>
      <c r="L248" s="1021">
        <f t="shared" si="10"/>
        <v>6.0499999999999998E-2</v>
      </c>
      <c r="M248" s="580">
        <f t="shared" si="11"/>
        <v>257570</v>
      </c>
      <c r="N248" s="638"/>
      <c r="O248" s="638" t="s">
        <v>11</v>
      </c>
      <c r="P248" s="639" t="s">
        <v>1424</v>
      </c>
      <c r="Q248" s="639" t="s">
        <v>755</v>
      </c>
      <c r="R248" s="639" t="s">
        <v>68</v>
      </c>
      <c r="S248" s="639" t="s">
        <v>237</v>
      </c>
    </row>
    <row r="249" spans="1:20" ht="20.25" customHeight="1">
      <c r="A249" s="639" t="s">
        <v>806</v>
      </c>
      <c r="B249" s="638" t="s">
        <v>4034</v>
      </c>
      <c r="C249" s="639" t="s">
        <v>371</v>
      </c>
      <c r="D249" s="640" t="s">
        <v>952</v>
      </c>
      <c r="E249" s="638"/>
      <c r="F249" s="639" t="s">
        <v>756</v>
      </c>
      <c r="G249" s="638"/>
      <c r="H249" s="1110">
        <v>5</v>
      </c>
      <c r="I249" s="1110">
        <v>51170.6</v>
      </c>
      <c r="J249" s="1110">
        <v>0</v>
      </c>
      <c r="K249" s="1047">
        <f t="shared" si="9"/>
        <v>0</v>
      </c>
      <c r="L249" s="1021">
        <f t="shared" si="10"/>
        <v>0</v>
      </c>
      <c r="M249" s="580">
        <f t="shared" si="11"/>
        <v>255853</v>
      </c>
      <c r="N249" s="638"/>
      <c r="O249" s="638" t="s">
        <v>11</v>
      </c>
      <c r="P249" s="639" t="s">
        <v>1424</v>
      </c>
      <c r="Q249" s="639" t="s">
        <v>271</v>
      </c>
      <c r="R249" s="639" t="s">
        <v>73</v>
      </c>
      <c r="S249" s="639" t="s">
        <v>237</v>
      </c>
    </row>
    <row r="250" spans="1:20" ht="20.25" customHeight="1">
      <c r="A250" s="639" t="s">
        <v>806</v>
      </c>
      <c r="B250" s="638" t="s">
        <v>4034</v>
      </c>
      <c r="C250" s="639" t="s">
        <v>371</v>
      </c>
      <c r="D250" s="640" t="s">
        <v>952</v>
      </c>
      <c r="E250" s="638"/>
      <c r="F250" s="639" t="s">
        <v>880</v>
      </c>
      <c r="G250" s="638"/>
      <c r="H250" s="1110">
        <v>5</v>
      </c>
      <c r="I250" s="1110">
        <v>4121.1000000000004</v>
      </c>
      <c r="J250" s="1110">
        <v>0</v>
      </c>
      <c r="K250" s="1047">
        <f t="shared" si="9"/>
        <v>0</v>
      </c>
      <c r="L250" s="1021">
        <f t="shared" si="10"/>
        <v>0</v>
      </c>
      <c r="M250" s="580">
        <f t="shared" si="11"/>
        <v>20605.5</v>
      </c>
      <c r="N250" s="638"/>
      <c r="O250" s="638" t="s">
        <v>11</v>
      </c>
      <c r="P250" s="639" t="s">
        <v>1424</v>
      </c>
      <c r="Q250" s="639" t="s">
        <v>336</v>
      </c>
      <c r="R250" s="639" t="s">
        <v>73</v>
      </c>
      <c r="S250" s="639" t="s">
        <v>237</v>
      </c>
      <c r="T250" s="292"/>
    </row>
    <row r="251" spans="1:20" ht="20.25" customHeight="1">
      <c r="A251" s="639" t="s">
        <v>806</v>
      </c>
      <c r="B251" s="638" t="s">
        <v>4034</v>
      </c>
      <c r="C251" s="639" t="s">
        <v>371</v>
      </c>
      <c r="D251" s="640" t="s">
        <v>952</v>
      </c>
      <c r="E251" s="638"/>
      <c r="F251" s="639" t="s">
        <v>880</v>
      </c>
      <c r="G251" s="638"/>
      <c r="H251" s="1110">
        <v>5</v>
      </c>
      <c r="I251" s="1110">
        <v>4121.1000000000004</v>
      </c>
      <c r="J251" s="1110">
        <v>0</v>
      </c>
      <c r="K251" s="1047">
        <f t="shared" si="9"/>
        <v>0</v>
      </c>
      <c r="L251" s="1021">
        <f t="shared" si="10"/>
        <v>0</v>
      </c>
      <c r="M251" s="580">
        <f t="shared" si="11"/>
        <v>20605.5</v>
      </c>
      <c r="N251" s="638"/>
      <c r="O251" s="638" t="s">
        <v>11</v>
      </c>
      <c r="P251" s="639" t="s">
        <v>1424</v>
      </c>
      <c r="Q251" s="639" t="s">
        <v>336</v>
      </c>
      <c r="R251" s="639" t="s">
        <v>73</v>
      </c>
      <c r="S251" s="639" t="s">
        <v>237</v>
      </c>
      <c r="T251" s="292"/>
    </row>
    <row r="252" spans="1:20" ht="20.25" customHeight="1">
      <c r="A252" s="639" t="s">
        <v>806</v>
      </c>
      <c r="B252" s="638" t="s">
        <v>4034</v>
      </c>
      <c r="C252" s="639" t="s">
        <v>371</v>
      </c>
      <c r="D252" s="640" t="s">
        <v>952</v>
      </c>
      <c r="E252" s="638"/>
      <c r="F252" s="639" t="s">
        <v>881</v>
      </c>
      <c r="G252" s="638"/>
      <c r="H252" s="1110">
        <v>5</v>
      </c>
      <c r="I252" s="1110">
        <v>12363.4</v>
      </c>
      <c r="J252" s="1110">
        <v>0</v>
      </c>
      <c r="K252" s="1047">
        <f t="shared" si="9"/>
        <v>0</v>
      </c>
      <c r="L252" s="1021">
        <f t="shared" si="10"/>
        <v>0</v>
      </c>
      <c r="M252" s="580">
        <f t="shared" si="11"/>
        <v>61817</v>
      </c>
      <c r="N252" s="638"/>
      <c r="O252" s="638" t="s">
        <v>11</v>
      </c>
      <c r="P252" s="639" t="s">
        <v>1424</v>
      </c>
      <c r="Q252" s="639" t="s">
        <v>336</v>
      </c>
      <c r="R252" s="639" t="s">
        <v>73</v>
      </c>
      <c r="S252" s="639" t="s">
        <v>237</v>
      </c>
    </row>
    <row r="253" spans="1:20" ht="20.25" customHeight="1">
      <c r="A253" s="639" t="s">
        <v>806</v>
      </c>
      <c r="B253" s="638" t="s">
        <v>4034</v>
      </c>
      <c r="C253" s="639" t="s">
        <v>371</v>
      </c>
      <c r="D253" s="640" t="s">
        <v>952</v>
      </c>
      <c r="E253" s="638"/>
      <c r="F253" s="639" t="s">
        <v>882</v>
      </c>
      <c r="G253" s="638"/>
      <c r="H253" s="1110">
        <v>5</v>
      </c>
      <c r="I253" s="1110">
        <v>9730.4</v>
      </c>
      <c r="J253" s="1110">
        <v>0</v>
      </c>
      <c r="K253" s="1047">
        <f t="shared" si="9"/>
        <v>0</v>
      </c>
      <c r="L253" s="1021">
        <f t="shared" si="10"/>
        <v>0</v>
      </c>
      <c r="M253" s="580">
        <f t="shared" si="11"/>
        <v>48652</v>
      </c>
      <c r="N253" s="638"/>
      <c r="O253" s="638" t="s">
        <v>11</v>
      </c>
      <c r="P253" s="639" t="s">
        <v>1424</v>
      </c>
      <c r="Q253" s="639" t="s">
        <v>336</v>
      </c>
      <c r="R253" s="639" t="s">
        <v>73</v>
      </c>
      <c r="S253" s="639" t="s">
        <v>237</v>
      </c>
    </row>
    <row r="254" spans="1:20" ht="20.25" customHeight="1">
      <c r="A254" s="639" t="s">
        <v>806</v>
      </c>
      <c r="B254" s="638" t="s">
        <v>4034</v>
      </c>
      <c r="C254" s="639" t="s">
        <v>371</v>
      </c>
      <c r="D254" s="640" t="s">
        <v>952</v>
      </c>
      <c r="E254" s="638"/>
      <c r="F254" s="639" t="s">
        <v>1399</v>
      </c>
      <c r="G254" s="638"/>
      <c r="H254" s="1110">
        <v>8</v>
      </c>
      <c r="I254" s="1110">
        <v>15196.4</v>
      </c>
      <c r="J254" s="1110">
        <v>0</v>
      </c>
      <c r="K254" s="1047">
        <f t="shared" si="9"/>
        <v>0</v>
      </c>
      <c r="L254" s="1021">
        <f t="shared" si="10"/>
        <v>0</v>
      </c>
      <c r="M254" s="580">
        <f t="shared" si="11"/>
        <v>121571.2</v>
      </c>
      <c r="N254" s="638"/>
      <c r="O254" s="638" t="s">
        <v>62</v>
      </c>
      <c r="P254" s="639" t="s">
        <v>1424</v>
      </c>
      <c r="Q254" s="639" t="s">
        <v>577</v>
      </c>
      <c r="R254" s="639" t="s">
        <v>68</v>
      </c>
      <c r="S254" s="639" t="s">
        <v>237</v>
      </c>
    </row>
    <row r="255" spans="1:20" ht="20.25" customHeight="1">
      <c r="A255" s="639" t="s">
        <v>806</v>
      </c>
      <c r="B255" s="638" t="s">
        <v>4034</v>
      </c>
      <c r="C255" s="639" t="s">
        <v>371</v>
      </c>
      <c r="D255" s="640" t="s">
        <v>952</v>
      </c>
      <c r="E255" s="638"/>
      <c r="F255" s="639" t="s">
        <v>988</v>
      </c>
      <c r="G255" s="638"/>
      <c r="H255" s="1110">
        <v>8</v>
      </c>
      <c r="I255" s="1110">
        <v>66546.3</v>
      </c>
      <c r="J255" s="1110">
        <v>14</v>
      </c>
      <c r="K255" s="1047">
        <f t="shared" si="9"/>
        <v>112</v>
      </c>
      <c r="L255" s="1021">
        <f t="shared" si="10"/>
        <v>0.112</v>
      </c>
      <c r="M255" s="580">
        <f t="shared" si="11"/>
        <v>532370.4</v>
      </c>
      <c r="N255" s="638"/>
      <c r="O255" s="638" t="s">
        <v>62</v>
      </c>
      <c r="P255" s="639" t="s">
        <v>1424</v>
      </c>
      <c r="Q255" s="639" t="s">
        <v>270</v>
      </c>
      <c r="R255" s="639" t="s">
        <v>60</v>
      </c>
      <c r="S255" s="639" t="s">
        <v>237</v>
      </c>
    </row>
    <row r="256" spans="1:20" ht="20.25" customHeight="1">
      <c r="A256" s="639" t="s">
        <v>806</v>
      </c>
      <c r="B256" s="638" t="s">
        <v>4034</v>
      </c>
      <c r="C256" s="639" t="s">
        <v>371</v>
      </c>
      <c r="D256" s="640" t="s">
        <v>952</v>
      </c>
      <c r="E256" s="638"/>
      <c r="F256" s="639" t="s">
        <v>626</v>
      </c>
      <c r="G256" s="638"/>
      <c r="H256" s="1110">
        <v>29</v>
      </c>
      <c r="I256" s="1110">
        <v>40000</v>
      </c>
      <c r="J256" s="1110">
        <v>5.5</v>
      </c>
      <c r="K256" s="1047">
        <f t="shared" si="9"/>
        <v>159.5</v>
      </c>
      <c r="L256" s="1021">
        <f t="shared" si="10"/>
        <v>0.1595</v>
      </c>
      <c r="M256" s="580">
        <f t="shared" si="11"/>
        <v>1160000</v>
      </c>
      <c r="N256" s="638"/>
      <c r="O256" s="638" t="s">
        <v>11</v>
      </c>
      <c r="P256" s="639" t="s">
        <v>1424</v>
      </c>
      <c r="Q256" s="639" t="s">
        <v>344</v>
      </c>
      <c r="R256" s="639" t="s">
        <v>68</v>
      </c>
      <c r="S256" s="639" t="s">
        <v>237</v>
      </c>
    </row>
    <row r="257" spans="1:19" ht="20.25" customHeight="1">
      <c r="A257" s="639" t="s">
        <v>806</v>
      </c>
      <c r="B257" s="638" t="s">
        <v>4034</v>
      </c>
      <c r="C257" s="639" t="s">
        <v>371</v>
      </c>
      <c r="D257" s="640" t="s">
        <v>952</v>
      </c>
      <c r="E257" s="638"/>
      <c r="F257" s="639" t="s">
        <v>714</v>
      </c>
      <c r="G257" s="638"/>
      <c r="H257" s="1110">
        <v>29</v>
      </c>
      <c r="I257" s="1110">
        <v>69900.399999999994</v>
      </c>
      <c r="J257" s="1110">
        <v>0</v>
      </c>
      <c r="K257" s="1047">
        <f t="shared" si="9"/>
        <v>0</v>
      </c>
      <c r="L257" s="1021">
        <f t="shared" si="10"/>
        <v>0</v>
      </c>
      <c r="M257" s="580">
        <f t="shared" si="11"/>
        <v>2027111.5999999999</v>
      </c>
      <c r="N257" s="638"/>
      <c r="O257" s="638" t="s">
        <v>1252</v>
      </c>
      <c r="P257" s="639" t="s">
        <v>1424</v>
      </c>
      <c r="Q257" s="639" t="s">
        <v>336</v>
      </c>
      <c r="R257" s="639" t="s">
        <v>73</v>
      </c>
      <c r="S257" s="639" t="s">
        <v>237</v>
      </c>
    </row>
    <row r="258" spans="1:19" ht="20.25" customHeight="1">
      <c r="A258" s="639" t="s">
        <v>806</v>
      </c>
      <c r="B258" s="638" t="s">
        <v>4034</v>
      </c>
      <c r="C258" s="639" t="s">
        <v>371</v>
      </c>
      <c r="D258" s="640" t="s">
        <v>952</v>
      </c>
      <c r="E258" s="638"/>
      <c r="F258" s="639" t="s">
        <v>909</v>
      </c>
      <c r="G258" s="638"/>
      <c r="H258" s="1110">
        <v>29</v>
      </c>
      <c r="I258" s="1110">
        <v>62390.400000000001</v>
      </c>
      <c r="J258" s="1110">
        <v>19</v>
      </c>
      <c r="K258" s="1047">
        <f t="shared" si="9"/>
        <v>551</v>
      </c>
      <c r="L258" s="1021">
        <f t="shared" si="10"/>
        <v>0.55100000000000005</v>
      </c>
      <c r="M258" s="580">
        <f t="shared" si="11"/>
        <v>1809321.6</v>
      </c>
      <c r="N258" s="638"/>
      <c r="O258" s="638" t="s">
        <v>1252</v>
      </c>
      <c r="P258" s="639" t="s">
        <v>1424</v>
      </c>
      <c r="Q258" s="639" t="s">
        <v>361</v>
      </c>
      <c r="R258" s="639" t="s">
        <v>68</v>
      </c>
      <c r="S258" s="639" t="s">
        <v>237</v>
      </c>
    </row>
    <row r="259" spans="1:19" ht="20.25" customHeight="1">
      <c r="A259" s="639" t="s">
        <v>806</v>
      </c>
      <c r="B259" s="638" t="s">
        <v>4034</v>
      </c>
      <c r="C259" s="639" t="s">
        <v>371</v>
      </c>
      <c r="D259" s="640" t="s">
        <v>952</v>
      </c>
      <c r="E259" s="638"/>
      <c r="F259" s="639" t="s">
        <v>754</v>
      </c>
      <c r="G259" s="638"/>
      <c r="H259" s="1110">
        <v>14</v>
      </c>
      <c r="I259" s="1110">
        <v>59866.2</v>
      </c>
      <c r="J259" s="1110">
        <v>0</v>
      </c>
      <c r="K259" s="1047">
        <f t="shared" si="9"/>
        <v>0</v>
      </c>
      <c r="L259" s="1021">
        <f t="shared" si="10"/>
        <v>0</v>
      </c>
      <c r="M259" s="580">
        <f t="shared" si="11"/>
        <v>838126.79999999993</v>
      </c>
      <c r="N259" s="638"/>
      <c r="O259" s="638" t="s">
        <v>62</v>
      </c>
      <c r="P259" s="639" t="s">
        <v>1424</v>
      </c>
      <c r="Q259" s="639" t="s">
        <v>336</v>
      </c>
      <c r="R259" s="639" t="s">
        <v>73</v>
      </c>
      <c r="S259" s="639" t="s">
        <v>237</v>
      </c>
    </row>
    <row r="260" spans="1:19" ht="20.25" customHeight="1">
      <c r="A260" s="639" t="s">
        <v>806</v>
      </c>
      <c r="B260" s="638" t="s">
        <v>4034</v>
      </c>
      <c r="C260" s="639" t="s">
        <v>371</v>
      </c>
      <c r="D260" s="640" t="s">
        <v>952</v>
      </c>
      <c r="E260" s="638"/>
      <c r="F260" s="639" t="s">
        <v>1387</v>
      </c>
      <c r="G260" s="638"/>
      <c r="H260" s="1110">
        <v>14</v>
      </c>
      <c r="I260" s="1110">
        <v>16041.2</v>
      </c>
      <c r="J260" s="1110">
        <v>0</v>
      </c>
      <c r="K260" s="1047">
        <f t="shared" si="9"/>
        <v>0</v>
      </c>
      <c r="L260" s="1021">
        <f t="shared" si="10"/>
        <v>0</v>
      </c>
      <c r="M260" s="580">
        <f t="shared" si="11"/>
        <v>224576.80000000002</v>
      </c>
      <c r="N260" s="638"/>
      <c r="O260" s="638" t="s">
        <v>62</v>
      </c>
      <c r="P260" s="639" t="s">
        <v>1424</v>
      </c>
      <c r="Q260" s="639" t="s">
        <v>577</v>
      </c>
      <c r="R260" s="639" t="s">
        <v>68</v>
      </c>
      <c r="S260" s="639" t="s">
        <v>237</v>
      </c>
    </row>
    <row r="261" spans="1:19" ht="20.25" customHeight="1">
      <c r="A261" s="639" t="s">
        <v>806</v>
      </c>
      <c r="B261" s="638" t="s">
        <v>4034</v>
      </c>
      <c r="C261" s="639" t="s">
        <v>371</v>
      </c>
      <c r="D261" s="640" t="s">
        <v>952</v>
      </c>
      <c r="E261" s="638"/>
      <c r="F261" s="639" t="s">
        <v>668</v>
      </c>
      <c r="G261" s="638"/>
      <c r="H261" s="1110">
        <v>14</v>
      </c>
      <c r="I261" s="1110">
        <v>65003.6</v>
      </c>
      <c r="J261" s="1110">
        <v>11.8</v>
      </c>
      <c r="K261" s="1047">
        <f t="shared" ref="K261:K324" si="12">IFERROR(J261*H261,"0")</f>
        <v>165.20000000000002</v>
      </c>
      <c r="L261" s="1021">
        <f t="shared" ref="L261:L324" si="13">IFERROR(K261/1000,"0")</f>
        <v>0.16520000000000001</v>
      </c>
      <c r="M261" s="580">
        <f t="shared" ref="M261:M324" si="14">I261*H261</f>
        <v>910050.4</v>
      </c>
      <c r="N261" s="638"/>
      <c r="O261" s="638" t="s">
        <v>62</v>
      </c>
      <c r="P261" s="639" t="s">
        <v>1424</v>
      </c>
      <c r="Q261" s="639" t="s">
        <v>270</v>
      </c>
      <c r="R261" s="639" t="s">
        <v>60</v>
      </c>
      <c r="S261" s="639" t="s">
        <v>237</v>
      </c>
    </row>
    <row r="262" spans="1:19" ht="20.25" customHeight="1">
      <c r="A262" s="639" t="s">
        <v>806</v>
      </c>
      <c r="B262" s="638" t="s">
        <v>4034</v>
      </c>
      <c r="C262" s="639" t="s">
        <v>371</v>
      </c>
      <c r="D262" s="640" t="s">
        <v>952</v>
      </c>
      <c r="E262" s="638"/>
      <c r="F262" s="639" t="s">
        <v>630</v>
      </c>
      <c r="G262" s="638"/>
      <c r="H262" s="1110">
        <v>14</v>
      </c>
      <c r="I262" s="1110">
        <v>139231.29999999999</v>
      </c>
      <c r="J262" s="1110">
        <v>0</v>
      </c>
      <c r="K262" s="1047">
        <f t="shared" si="12"/>
        <v>0</v>
      </c>
      <c r="L262" s="1021">
        <f t="shared" si="13"/>
        <v>0</v>
      </c>
      <c r="M262" s="580">
        <f t="shared" si="14"/>
        <v>1949238.1999999997</v>
      </c>
      <c r="N262" s="638"/>
      <c r="O262" s="638" t="s">
        <v>1189</v>
      </c>
      <c r="P262" s="639" t="s">
        <v>1424</v>
      </c>
      <c r="Q262" s="639" t="s">
        <v>336</v>
      </c>
      <c r="R262" s="639" t="s">
        <v>73</v>
      </c>
      <c r="S262" s="639" t="s">
        <v>237</v>
      </c>
    </row>
    <row r="263" spans="1:19" ht="20.25" customHeight="1">
      <c r="A263" s="639" t="s">
        <v>806</v>
      </c>
      <c r="B263" s="638" t="s">
        <v>4034</v>
      </c>
      <c r="C263" s="639" t="s">
        <v>371</v>
      </c>
      <c r="D263" s="640" t="s">
        <v>952</v>
      </c>
      <c r="E263" s="638"/>
      <c r="F263" s="639" t="s">
        <v>631</v>
      </c>
      <c r="G263" s="638"/>
      <c r="H263" s="1110">
        <v>14</v>
      </c>
      <c r="I263" s="1110">
        <v>38288.6</v>
      </c>
      <c r="J263" s="1110">
        <v>0</v>
      </c>
      <c r="K263" s="1047">
        <f t="shared" si="12"/>
        <v>0</v>
      </c>
      <c r="L263" s="1021">
        <f t="shared" si="13"/>
        <v>0</v>
      </c>
      <c r="M263" s="580">
        <f t="shared" si="14"/>
        <v>536040.4</v>
      </c>
      <c r="N263" s="638"/>
      <c r="O263" s="638" t="s">
        <v>1189</v>
      </c>
      <c r="P263" s="639" t="s">
        <v>1424</v>
      </c>
      <c r="Q263" s="639" t="s">
        <v>336</v>
      </c>
      <c r="R263" s="639" t="s">
        <v>73</v>
      </c>
      <c r="S263" s="639" t="s">
        <v>237</v>
      </c>
    </row>
    <row r="264" spans="1:19" ht="20.25" customHeight="1">
      <c r="A264" s="639" t="s">
        <v>806</v>
      </c>
      <c r="B264" s="638" t="s">
        <v>4034</v>
      </c>
      <c r="C264" s="639" t="s">
        <v>371</v>
      </c>
      <c r="D264" s="640" t="s">
        <v>952</v>
      </c>
      <c r="E264" s="638"/>
      <c r="F264" s="639" t="s">
        <v>632</v>
      </c>
      <c r="G264" s="638"/>
      <c r="H264" s="1110">
        <v>14</v>
      </c>
      <c r="I264" s="1110">
        <v>67063.100000000006</v>
      </c>
      <c r="J264" s="1110">
        <v>0</v>
      </c>
      <c r="K264" s="1047">
        <f t="shared" si="12"/>
        <v>0</v>
      </c>
      <c r="L264" s="1021">
        <f t="shared" si="13"/>
        <v>0</v>
      </c>
      <c r="M264" s="580">
        <f t="shared" si="14"/>
        <v>938883.40000000014</v>
      </c>
      <c r="N264" s="638"/>
      <c r="O264" s="638" t="s">
        <v>1189</v>
      </c>
      <c r="P264" s="639" t="s">
        <v>1424</v>
      </c>
      <c r="Q264" s="639" t="s">
        <v>336</v>
      </c>
      <c r="R264" s="639" t="s">
        <v>73</v>
      </c>
      <c r="S264" s="639" t="s">
        <v>237</v>
      </c>
    </row>
    <row r="265" spans="1:19" ht="20.25" customHeight="1">
      <c r="A265" s="639" t="s">
        <v>806</v>
      </c>
      <c r="B265" s="638" t="s">
        <v>4034</v>
      </c>
      <c r="C265" s="639" t="s">
        <v>371</v>
      </c>
      <c r="D265" s="640" t="s">
        <v>952</v>
      </c>
      <c r="E265" s="638"/>
      <c r="F265" s="639" t="s">
        <v>909</v>
      </c>
      <c r="G265" s="638"/>
      <c r="H265" s="1110">
        <v>14</v>
      </c>
      <c r="I265" s="1110">
        <v>62654.1</v>
      </c>
      <c r="J265" s="1110">
        <v>19</v>
      </c>
      <c r="K265" s="1047">
        <f t="shared" si="12"/>
        <v>266</v>
      </c>
      <c r="L265" s="1021">
        <f t="shared" si="13"/>
        <v>0.26600000000000001</v>
      </c>
      <c r="M265" s="580">
        <f t="shared" si="14"/>
        <v>877157.4</v>
      </c>
      <c r="N265" s="638"/>
      <c r="O265" s="638" t="s">
        <v>1189</v>
      </c>
      <c r="P265" s="639" t="s">
        <v>1424</v>
      </c>
      <c r="Q265" s="639" t="s">
        <v>361</v>
      </c>
      <c r="R265" s="639" t="s">
        <v>68</v>
      </c>
      <c r="S265" s="639" t="s">
        <v>237</v>
      </c>
    </row>
    <row r="266" spans="1:19" ht="20.25" customHeight="1">
      <c r="A266" s="639" t="s">
        <v>806</v>
      </c>
      <c r="B266" s="638" t="s">
        <v>4034</v>
      </c>
      <c r="C266" s="639" t="s">
        <v>371</v>
      </c>
      <c r="D266" s="640" t="s">
        <v>952</v>
      </c>
      <c r="E266" s="638"/>
      <c r="F266" s="639" t="s">
        <v>2317</v>
      </c>
      <c r="G266" s="638"/>
      <c r="H266" s="1110">
        <v>4</v>
      </c>
      <c r="I266" s="1110">
        <v>107801.4</v>
      </c>
      <c r="J266" s="1110">
        <v>22.5</v>
      </c>
      <c r="K266" s="1047">
        <f t="shared" si="12"/>
        <v>90</v>
      </c>
      <c r="L266" s="1021">
        <f t="shared" si="13"/>
        <v>0.09</v>
      </c>
      <c r="M266" s="580">
        <f t="shared" si="14"/>
        <v>431205.6</v>
      </c>
      <c r="N266" s="638"/>
      <c r="O266" s="638" t="s">
        <v>1012</v>
      </c>
      <c r="P266" s="639" t="s">
        <v>1424</v>
      </c>
      <c r="Q266" s="639" t="s">
        <v>628</v>
      </c>
      <c r="R266" s="639" t="s">
        <v>68</v>
      </c>
      <c r="S266" s="639" t="s">
        <v>237</v>
      </c>
    </row>
    <row r="267" spans="1:19" ht="20.25" customHeight="1">
      <c r="A267" s="639" t="s">
        <v>806</v>
      </c>
      <c r="B267" s="638" t="s">
        <v>4034</v>
      </c>
      <c r="C267" s="639" t="s">
        <v>371</v>
      </c>
      <c r="D267" s="640" t="s">
        <v>952</v>
      </c>
      <c r="E267" s="638"/>
      <c r="F267" s="639" t="s">
        <v>1643</v>
      </c>
      <c r="G267" s="638"/>
      <c r="H267" s="1110">
        <v>4</v>
      </c>
      <c r="I267" s="1110">
        <v>15319.1</v>
      </c>
      <c r="J267" s="1110">
        <v>0</v>
      </c>
      <c r="K267" s="1047">
        <f t="shared" si="12"/>
        <v>0</v>
      </c>
      <c r="L267" s="1021">
        <f t="shared" si="13"/>
        <v>0</v>
      </c>
      <c r="M267" s="580">
        <f t="shared" si="14"/>
        <v>61276.4</v>
      </c>
      <c r="N267" s="638"/>
      <c r="O267" s="638" t="s">
        <v>1012</v>
      </c>
      <c r="P267" s="639" t="s">
        <v>1424</v>
      </c>
      <c r="Q267" s="639" t="s">
        <v>336</v>
      </c>
      <c r="R267" s="639" t="s">
        <v>73</v>
      </c>
      <c r="S267" s="639" t="s">
        <v>237</v>
      </c>
    </row>
    <row r="268" spans="1:19" ht="20.25" customHeight="1">
      <c r="A268" s="639" t="s">
        <v>806</v>
      </c>
      <c r="B268" s="638" t="s">
        <v>4034</v>
      </c>
      <c r="C268" s="639" t="s">
        <v>371</v>
      </c>
      <c r="D268" s="640" t="s">
        <v>952</v>
      </c>
      <c r="E268" s="638"/>
      <c r="F268" s="639" t="s">
        <v>1643</v>
      </c>
      <c r="G268" s="638"/>
      <c r="H268" s="1110">
        <v>4</v>
      </c>
      <c r="I268" s="1110">
        <v>15319.1</v>
      </c>
      <c r="J268" s="1110">
        <v>0</v>
      </c>
      <c r="K268" s="1047">
        <f t="shared" si="12"/>
        <v>0</v>
      </c>
      <c r="L268" s="1021">
        <f t="shared" si="13"/>
        <v>0</v>
      </c>
      <c r="M268" s="580">
        <f t="shared" si="14"/>
        <v>61276.4</v>
      </c>
      <c r="N268" s="638"/>
      <c r="O268" s="638" t="s">
        <v>1012</v>
      </c>
      <c r="P268" s="639" t="s">
        <v>1424</v>
      </c>
      <c r="Q268" s="639" t="s">
        <v>336</v>
      </c>
      <c r="R268" s="639" t="s">
        <v>73</v>
      </c>
      <c r="S268" s="639" t="s">
        <v>237</v>
      </c>
    </row>
    <row r="269" spans="1:19" ht="20.25" customHeight="1">
      <c r="A269" s="639" t="s">
        <v>806</v>
      </c>
      <c r="B269" s="638" t="s">
        <v>4034</v>
      </c>
      <c r="C269" s="639" t="s">
        <v>371</v>
      </c>
      <c r="D269" s="640" t="s">
        <v>952</v>
      </c>
      <c r="E269" s="638"/>
      <c r="F269" s="639" t="s">
        <v>363</v>
      </c>
      <c r="G269" s="638"/>
      <c r="H269" s="1110">
        <v>12</v>
      </c>
      <c r="I269" s="1110">
        <v>159040</v>
      </c>
      <c r="J269" s="1110">
        <v>41.5</v>
      </c>
      <c r="K269" s="1047">
        <f t="shared" si="12"/>
        <v>498</v>
      </c>
      <c r="L269" s="1021">
        <f t="shared" si="13"/>
        <v>0.498</v>
      </c>
      <c r="M269" s="580">
        <f t="shared" si="14"/>
        <v>1908480</v>
      </c>
      <c r="N269" s="638"/>
      <c r="O269" s="638" t="s">
        <v>11</v>
      </c>
      <c r="P269" s="639" t="s">
        <v>1424</v>
      </c>
      <c r="Q269" s="639" t="s">
        <v>364</v>
      </c>
      <c r="R269" s="639" t="s">
        <v>68</v>
      </c>
      <c r="S269" s="639" t="s">
        <v>237</v>
      </c>
    </row>
    <row r="270" spans="1:19" ht="20.25" customHeight="1">
      <c r="A270" s="639" t="s">
        <v>806</v>
      </c>
      <c r="B270" s="638" t="s">
        <v>4034</v>
      </c>
      <c r="C270" s="639" t="s">
        <v>371</v>
      </c>
      <c r="D270" s="640" t="s">
        <v>952</v>
      </c>
      <c r="E270" s="638"/>
      <c r="F270" s="639" t="s">
        <v>363</v>
      </c>
      <c r="G270" s="638"/>
      <c r="H270" s="1110">
        <v>6</v>
      </c>
      <c r="I270" s="1110">
        <v>147127.20000000001</v>
      </c>
      <c r="J270" s="1110">
        <v>41.5</v>
      </c>
      <c r="K270" s="1047">
        <f t="shared" si="12"/>
        <v>249</v>
      </c>
      <c r="L270" s="1021">
        <f t="shared" si="13"/>
        <v>0.249</v>
      </c>
      <c r="M270" s="580">
        <f t="shared" si="14"/>
        <v>882763.20000000007</v>
      </c>
      <c r="N270" s="638"/>
      <c r="O270" s="638" t="s">
        <v>11</v>
      </c>
      <c r="P270" s="639" t="s">
        <v>1424</v>
      </c>
      <c r="Q270" s="639" t="s">
        <v>364</v>
      </c>
      <c r="R270" s="639" t="s">
        <v>68</v>
      </c>
      <c r="S270" s="639" t="s">
        <v>237</v>
      </c>
    </row>
    <row r="271" spans="1:19" ht="20.25" customHeight="1">
      <c r="A271" s="639" t="s">
        <v>806</v>
      </c>
      <c r="B271" s="638" t="s">
        <v>4034</v>
      </c>
      <c r="C271" s="639" t="s">
        <v>371</v>
      </c>
      <c r="D271" s="640" t="s">
        <v>952</v>
      </c>
      <c r="E271" s="638"/>
      <c r="F271" s="639" t="s">
        <v>754</v>
      </c>
      <c r="G271" s="638"/>
      <c r="H271" s="1110">
        <v>6</v>
      </c>
      <c r="I271" s="1110">
        <v>70973.3</v>
      </c>
      <c r="J271" s="1110">
        <v>0</v>
      </c>
      <c r="K271" s="1047">
        <f t="shared" si="12"/>
        <v>0</v>
      </c>
      <c r="L271" s="1021">
        <f t="shared" si="13"/>
        <v>0</v>
      </c>
      <c r="M271" s="580">
        <f t="shared" si="14"/>
        <v>425839.80000000005</v>
      </c>
      <c r="N271" s="638"/>
      <c r="O271" s="638" t="s">
        <v>11</v>
      </c>
      <c r="P271" s="639" t="s">
        <v>1424</v>
      </c>
      <c r="Q271" s="639" t="s">
        <v>336</v>
      </c>
      <c r="R271" s="639" t="s">
        <v>73</v>
      </c>
      <c r="S271" s="639" t="s">
        <v>237</v>
      </c>
    </row>
    <row r="272" spans="1:19" ht="20.25" customHeight="1">
      <c r="A272" s="639" t="s">
        <v>608</v>
      </c>
      <c r="B272" s="638" t="s">
        <v>4036</v>
      </c>
      <c r="C272" s="639" t="s">
        <v>399</v>
      </c>
      <c r="D272" s="640" t="s">
        <v>523</v>
      </c>
      <c r="E272" s="638"/>
      <c r="F272" s="639" t="s">
        <v>223</v>
      </c>
      <c r="G272" s="638"/>
      <c r="H272" s="1110">
        <v>4</v>
      </c>
      <c r="I272" s="1110">
        <v>92248</v>
      </c>
      <c r="J272" s="1110">
        <v>33</v>
      </c>
      <c r="K272" s="1047">
        <f t="shared" si="12"/>
        <v>132</v>
      </c>
      <c r="L272" s="1021">
        <f t="shared" si="13"/>
        <v>0.13200000000000001</v>
      </c>
      <c r="M272" s="580">
        <f t="shared" si="14"/>
        <v>368992</v>
      </c>
      <c r="N272" s="638"/>
      <c r="O272" s="638" t="s">
        <v>4037</v>
      </c>
      <c r="P272" s="639" t="s">
        <v>3735</v>
      </c>
      <c r="Q272" s="639" t="s">
        <v>370</v>
      </c>
      <c r="R272" s="639" t="s">
        <v>68</v>
      </c>
      <c r="S272" s="639" t="s">
        <v>152</v>
      </c>
    </row>
    <row r="273" spans="1:19" ht="20.25" customHeight="1">
      <c r="A273" s="639" t="s">
        <v>608</v>
      </c>
      <c r="B273" s="638" t="s">
        <v>4038</v>
      </c>
      <c r="C273" s="639" t="s">
        <v>399</v>
      </c>
      <c r="D273" s="640" t="s">
        <v>523</v>
      </c>
      <c r="E273" s="638"/>
      <c r="F273" s="639" t="s">
        <v>880</v>
      </c>
      <c r="G273" s="638"/>
      <c r="H273" s="1110">
        <v>4</v>
      </c>
      <c r="I273" s="1110">
        <v>3907</v>
      </c>
      <c r="J273" s="1110">
        <v>0</v>
      </c>
      <c r="K273" s="1047">
        <f t="shared" si="12"/>
        <v>0</v>
      </c>
      <c r="L273" s="1021">
        <f t="shared" si="13"/>
        <v>0</v>
      </c>
      <c r="M273" s="580">
        <f t="shared" si="14"/>
        <v>15628</v>
      </c>
      <c r="N273" s="638"/>
      <c r="O273" s="638" t="s">
        <v>4037</v>
      </c>
      <c r="P273" s="639" t="s">
        <v>3735</v>
      </c>
      <c r="Q273" s="639" t="s">
        <v>336</v>
      </c>
      <c r="R273" s="639" t="s">
        <v>73</v>
      </c>
      <c r="S273" s="639" t="s">
        <v>152</v>
      </c>
    </row>
    <row r="274" spans="1:19" ht="20.25" customHeight="1">
      <c r="A274" s="639" t="s">
        <v>608</v>
      </c>
      <c r="B274" s="638" t="s">
        <v>4038</v>
      </c>
      <c r="C274" s="639" t="s">
        <v>399</v>
      </c>
      <c r="D274" s="640" t="s">
        <v>523</v>
      </c>
      <c r="E274" s="638"/>
      <c r="F274" s="639" t="s">
        <v>2844</v>
      </c>
      <c r="G274" s="638"/>
      <c r="H274" s="1110">
        <v>28</v>
      </c>
      <c r="I274" s="1110">
        <v>47676</v>
      </c>
      <c r="J274" s="1110">
        <v>19</v>
      </c>
      <c r="K274" s="1047">
        <f t="shared" si="12"/>
        <v>532</v>
      </c>
      <c r="L274" s="1021">
        <f t="shared" si="13"/>
        <v>0.53200000000000003</v>
      </c>
      <c r="M274" s="580">
        <f t="shared" si="14"/>
        <v>1334928</v>
      </c>
      <c r="N274" s="638"/>
      <c r="O274" s="638" t="s">
        <v>4039</v>
      </c>
      <c r="P274" s="639" t="s">
        <v>3735</v>
      </c>
      <c r="Q274" s="639" t="s">
        <v>361</v>
      </c>
      <c r="R274" s="639" t="s">
        <v>68</v>
      </c>
      <c r="S274" s="639" t="s">
        <v>152</v>
      </c>
    </row>
    <row r="275" spans="1:19" ht="20.25" customHeight="1">
      <c r="A275" s="639" t="s">
        <v>608</v>
      </c>
      <c r="B275" s="638" t="s">
        <v>4038</v>
      </c>
      <c r="C275" s="639" t="s">
        <v>399</v>
      </c>
      <c r="D275" s="640" t="s">
        <v>523</v>
      </c>
      <c r="E275" s="638"/>
      <c r="F275" s="639" t="s">
        <v>714</v>
      </c>
      <c r="G275" s="638"/>
      <c r="H275" s="1110">
        <v>28</v>
      </c>
      <c r="I275" s="1110">
        <v>53414.8</v>
      </c>
      <c r="J275" s="1110">
        <v>0</v>
      </c>
      <c r="K275" s="1047">
        <f t="shared" si="12"/>
        <v>0</v>
      </c>
      <c r="L275" s="1021">
        <f t="shared" si="13"/>
        <v>0</v>
      </c>
      <c r="M275" s="580">
        <f t="shared" si="14"/>
        <v>1495614.4000000001</v>
      </c>
      <c r="N275" s="638"/>
      <c r="O275" s="638" t="s">
        <v>4039</v>
      </c>
      <c r="P275" s="639" t="s">
        <v>3735</v>
      </c>
      <c r="Q275" s="639" t="s">
        <v>336</v>
      </c>
      <c r="R275" s="639" t="s">
        <v>73</v>
      </c>
      <c r="S275" s="639" t="s">
        <v>152</v>
      </c>
    </row>
    <row r="276" spans="1:19" ht="20.25" customHeight="1">
      <c r="A276" s="639" t="s">
        <v>608</v>
      </c>
      <c r="B276" s="638" t="s">
        <v>4038</v>
      </c>
      <c r="C276" s="639" t="s">
        <v>399</v>
      </c>
      <c r="D276" s="640" t="s">
        <v>523</v>
      </c>
      <c r="E276" s="638"/>
      <c r="F276" s="639" t="s">
        <v>630</v>
      </c>
      <c r="G276" s="638"/>
      <c r="H276" s="1110">
        <v>12</v>
      </c>
      <c r="I276" s="1110">
        <v>123832.5</v>
      </c>
      <c r="J276" s="1110">
        <v>0</v>
      </c>
      <c r="K276" s="1047">
        <f t="shared" si="12"/>
        <v>0</v>
      </c>
      <c r="L276" s="1021">
        <f t="shared" si="13"/>
        <v>0</v>
      </c>
      <c r="M276" s="580">
        <f t="shared" si="14"/>
        <v>1485990</v>
      </c>
      <c r="N276" s="638"/>
      <c r="O276" s="638" t="s">
        <v>4040</v>
      </c>
      <c r="P276" s="639" t="s">
        <v>3735</v>
      </c>
      <c r="Q276" s="639" t="s">
        <v>336</v>
      </c>
      <c r="R276" s="639" t="s">
        <v>73</v>
      </c>
      <c r="S276" s="639" t="s">
        <v>152</v>
      </c>
    </row>
    <row r="277" spans="1:19" ht="20.25" customHeight="1">
      <c r="A277" s="639" t="s">
        <v>608</v>
      </c>
      <c r="B277" s="638" t="s">
        <v>4038</v>
      </c>
      <c r="C277" s="639" t="s">
        <v>399</v>
      </c>
      <c r="D277" s="640" t="s">
        <v>523</v>
      </c>
      <c r="E277" s="638"/>
      <c r="F277" s="639" t="s">
        <v>2844</v>
      </c>
      <c r="G277" s="638"/>
      <c r="H277" s="1110">
        <v>12</v>
      </c>
      <c r="I277" s="1110">
        <v>55724.6</v>
      </c>
      <c r="J277" s="1110">
        <v>19</v>
      </c>
      <c r="K277" s="1047">
        <f t="shared" si="12"/>
        <v>228</v>
      </c>
      <c r="L277" s="1021">
        <f t="shared" si="13"/>
        <v>0.22800000000000001</v>
      </c>
      <c r="M277" s="580">
        <f t="shared" si="14"/>
        <v>668695.19999999995</v>
      </c>
      <c r="N277" s="638"/>
      <c r="O277" s="638" t="s">
        <v>4040</v>
      </c>
      <c r="P277" s="639" t="s">
        <v>3735</v>
      </c>
      <c r="Q277" s="639" t="s">
        <v>361</v>
      </c>
      <c r="R277" s="639" t="s">
        <v>68</v>
      </c>
      <c r="S277" s="639" t="s">
        <v>152</v>
      </c>
    </row>
    <row r="278" spans="1:19" ht="20.25" customHeight="1">
      <c r="A278" s="639" t="s">
        <v>608</v>
      </c>
      <c r="B278" s="638" t="s">
        <v>4038</v>
      </c>
      <c r="C278" s="639" t="s">
        <v>399</v>
      </c>
      <c r="D278" s="640" t="s">
        <v>523</v>
      </c>
      <c r="E278" s="638"/>
      <c r="F278" s="639" t="s">
        <v>629</v>
      </c>
      <c r="G278" s="638"/>
      <c r="H278" s="1110">
        <v>8</v>
      </c>
      <c r="I278" s="1110">
        <v>142728.9</v>
      </c>
      <c r="J278" s="1110">
        <v>31</v>
      </c>
      <c r="K278" s="1047">
        <f t="shared" si="12"/>
        <v>248</v>
      </c>
      <c r="L278" s="1021">
        <f t="shared" si="13"/>
        <v>0.248</v>
      </c>
      <c r="M278" s="580">
        <f t="shared" si="14"/>
        <v>1141831.2</v>
      </c>
      <c r="N278" s="638"/>
      <c r="O278" s="638" t="s">
        <v>844</v>
      </c>
      <c r="P278" s="639" t="s">
        <v>3735</v>
      </c>
      <c r="Q278" s="639" t="s">
        <v>327</v>
      </c>
      <c r="R278" s="639" t="s">
        <v>68</v>
      </c>
      <c r="S278" s="639" t="s">
        <v>152</v>
      </c>
    </row>
    <row r="279" spans="1:19" ht="20.25" customHeight="1">
      <c r="A279" s="639" t="s">
        <v>608</v>
      </c>
      <c r="B279" s="638" t="s">
        <v>4038</v>
      </c>
      <c r="C279" s="639" t="s">
        <v>399</v>
      </c>
      <c r="D279" s="640" t="s">
        <v>523</v>
      </c>
      <c r="E279" s="638"/>
      <c r="F279" s="639" t="s">
        <v>880</v>
      </c>
      <c r="G279" s="638"/>
      <c r="H279" s="1110">
        <v>8</v>
      </c>
      <c r="I279" s="1110">
        <v>3922.3</v>
      </c>
      <c r="J279" s="1110">
        <v>0</v>
      </c>
      <c r="K279" s="1047">
        <f t="shared" si="12"/>
        <v>0</v>
      </c>
      <c r="L279" s="1021">
        <f t="shared" si="13"/>
        <v>0</v>
      </c>
      <c r="M279" s="580">
        <f t="shared" si="14"/>
        <v>31378.400000000001</v>
      </c>
      <c r="N279" s="638"/>
      <c r="O279" s="638" t="s">
        <v>844</v>
      </c>
      <c r="P279" s="639" t="s">
        <v>3735</v>
      </c>
      <c r="Q279" s="639" t="s">
        <v>336</v>
      </c>
      <c r="R279" s="639" t="s">
        <v>73</v>
      </c>
      <c r="S279" s="639" t="s">
        <v>152</v>
      </c>
    </row>
    <row r="280" spans="1:19" ht="20.25" customHeight="1">
      <c r="A280" s="639" t="s">
        <v>608</v>
      </c>
      <c r="B280" s="638" t="s">
        <v>4038</v>
      </c>
      <c r="C280" s="639" t="s">
        <v>399</v>
      </c>
      <c r="D280" s="640" t="s">
        <v>523</v>
      </c>
      <c r="E280" s="638"/>
      <c r="F280" s="639" t="s">
        <v>363</v>
      </c>
      <c r="G280" s="638"/>
      <c r="H280" s="1110">
        <v>9</v>
      </c>
      <c r="I280" s="1110">
        <v>148759.20000000001</v>
      </c>
      <c r="J280" s="1110">
        <v>41.5</v>
      </c>
      <c r="K280" s="1047">
        <f t="shared" si="12"/>
        <v>373.5</v>
      </c>
      <c r="L280" s="1021">
        <f t="shared" si="13"/>
        <v>0.3735</v>
      </c>
      <c r="M280" s="580">
        <f t="shared" si="14"/>
        <v>1338832.8</v>
      </c>
      <c r="N280" s="638"/>
      <c r="O280" s="638" t="s">
        <v>614</v>
      </c>
      <c r="P280" s="639" t="s">
        <v>3735</v>
      </c>
      <c r="Q280" s="639" t="s">
        <v>364</v>
      </c>
      <c r="R280" s="639" t="s">
        <v>68</v>
      </c>
      <c r="S280" s="639" t="s">
        <v>152</v>
      </c>
    </row>
    <row r="281" spans="1:19" ht="20.25" customHeight="1">
      <c r="A281" s="639" t="s">
        <v>608</v>
      </c>
      <c r="B281" s="638" t="s">
        <v>4038</v>
      </c>
      <c r="C281" s="639" t="s">
        <v>399</v>
      </c>
      <c r="D281" s="640" t="s">
        <v>523</v>
      </c>
      <c r="E281" s="638"/>
      <c r="F281" s="639" t="s">
        <v>4041</v>
      </c>
      <c r="G281" s="638"/>
      <c r="H281" s="1110">
        <v>8</v>
      </c>
      <c r="I281" s="1110">
        <v>155336.20000000001</v>
      </c>
      <c r="J281" s="1110">
        <v>27</v>
      </c>
      <c r="K281" s="1047">
        <f t="shared" si="12"/>
        <v>216</v>
      </c>
      <c r="L281" s="1021">
        <f t="shared" si="13"/>
        <v>0.216</v>
      </c>
      <c r="M281" s="580">
        <f t="shared" si="14"/>
        <v>1242689.6000000001</v>
      </c>
      <c r="N281" s="638"/>
      <c r="O281" s="638" t="s">
        <v>2856</v>
      </c>
      <c r="P281" s="639" t="s">
        <v>3735</v>
      </c>
      <c r="Q281" s="639" t="s">
        <v>364</v>
      </c>
      <c r="R281" s="639" t="s">
        <v>68</v>
      </c>
      <c r="S281" s="639" t="s">
        <v>152</v>
      </c>
    </row>
    <row r="282" spans="1:19" ht="20.25" customHeight="1">
      <c r="A282" s="639" t="s">
        <v>608</v>
      </c>
      <c r="B282" s="638" t="s">
        <v>4038</v>
      </c>
      <c r="C282" s="639" t="s">
        <v>399</v>
      </c>
      <c r="D282" s="640" t="s">
        <v>523</v>
      </c>
      <c r="E282" s="638"/>
      <c r="F282" s="639" t="s">
        <v>3108</v>
      </c>
      <c r="G282" s="638"/>
      <c r="H282" s="1110">
        <v>17</v>
      </c>
      <c r="I282" s="1110">
        <v>25116.3</v>
      </c>
      <c r="J282" s="1110">
        <v>8.5</v>
      </c>
      <c r="K282" s="1047">
        <f t="shared" si="12"/>
        <v>144.5</v>
      </c>
      <c r="L282" s="1021">
        <f t="shared" si="13"/>
        <v>0.14449999999999999</v>
      </c>
      <c r="M282" s="580">
        <f t="shared" si="14"/>
        <v>426977.1</v>
      </c>
      <c r="N282" s="638"/>
      <c r="O282" s="638" t="s">
        <v>4042</v>
      </c>
      <c r="P282" s="639" t="s">
        <v>3735</v>
      </c>
      <c r="Q282" s="639" t="s">
        <v>344</v>
      </c>
      <c r="R282" s="639" t="s">
        <v>68</v>
      </c>
      <c r="S282" s="639" t="s">
        <v>152</v>
      </c>
    </row>
    <row r="283" spans="1:19" ht="20.25" customHeight="1">
      <c r="A283" s="639" t="s">
        <v>608</v>
      </c>
      <c r="B283" s="638" t="s">
        <v>4038</v>
      </c>
      <c r="C283" s="639" t="s">
        <v>399</v>
      </c>
      <c r="D283" s="640" t="s">
        <v>523</v>
      </c>
      <c r="E283" s="638"/>
      <c r="F283" s="639" t="s">
        <v>1399</v>
      </c>
      <c r="G283" s="638"/>
      <c r="H283" s="1110">
        <v>10</v>
      </c>
      <c r="I283" s="1110">
        <v>17158.900000000001</v>
      </c>
      <c r="J283" s="1110">
        <v>0</v>
      </c>
      <c r="K283" s="1047">
        <f t="shared" si="12"/>
        <v>0</v>
      </c>
      <c r="L283" s="1021">
        <f t="shared" si="13"/>
        <v>0</v>
      </c>
      <c r="M283" s="580">
        <f t="shared" si="14"/>
        <v>171589</v>
      </c>
      <c r="N283" s="638"/>
      <c r="O283" s="638" t="s">
        <v>793</v>
      </c>
      <c r="P283" s="639" t="s">
        <v>3735</v>
      </c>
      <c r="Q283" s="639" t="s">
        <v>577</v>
      </c>
      <c r="R283" s="639" t="s">
        <v>68</v>
      </c>
      <c r="S283" s="639" t="s">
        <v>152</v>
      </c>
    </row>
    <row r="284" spans="1:19" ht="20.25" customHeight="1">
      <c r="A284" s="639" t="s">
        <v>608</v>
      </c>
      <c r="B284" s="638" t="s">
        <v>4038</v>
      </c>
      <c r="C284" s="639" t="s">
        <v>399</v>
      </c>
      <c r="D284" s="640" t="s">
        <v>523</v>
      </c>
      <c r="E284" s="638"/>
      <c r="F284" s="639" t="s">
        <v>4035</v>
      </c>
      <c r="G284" s="638"/>
      <c r="H284" s="1110">
        <v>10</v>
      </c>
      <c r="I284" s="1110">
        <v>50467.3</v>
      </c>
      <c r="J284" s="1110">
        <v>12.1</v>
      </c>
      <c r="K284" s="1047">
        <f t="shared" si="12"/>
        <v>121</v>
      </c>
      <c r="L284" s="1021">
        <f t="shared" si="13"/>
        <v>0.121</v>
      </c>
      <c r="M284" s="580">
        <f t="shared" si="14"/>
        <v>504673</v>
      </c>
      <c r="N284" s="638"/>
      <c r="O284" s="638" t="s">
        <v>793</v>
      </c>
      <c r="P284" s="639" t="s">
        <v>3735</v>
      </c>
      <c r="Q284" s="639" t="s">
        <v>755</v>
      </c>
      <c r="R284" s="639" t="s">
        <v>68</v>
      </c>
      <c r="S284" s="639" t="s">
        <v>152</v>
      </c>
    </row>
    <row r="285" spans="1:19" ht="20.25" customHeight="1">
      <c r="A285" s="639" t="s">
        <v>608</v>
      </c>
      <c r="B285" s="638" t="s">
        <v>4038</v>
      </c>
      <c r="C285" s="639" t="s">
        <v>399</v>
      </c>
      <c r="D285" s="640" t="s">
        <v>523</v>
      </c>
      <c r="E285" s="638"/>
      <c r="F285" s="639" t="s">
        <v>662</v>
      </c>
      <c r="G285" s="638"/>
      <c r="H285" s="1110">
        <v>16</v>
      </c>
      <c r="I285" s="1110">
        <v>51066.400000000001</v>
      </c>
      <c r="J285" s="1110">
        <v>11.5</v>
      </c>
      <c r="K285" s="1047">
        <f t="shared" si="12"/>
        <v>184</v>
      </c>
      <c r="L285" s="1021">
        <f t="shared" si="13"/>
        <v>0.184</v>
      </c>
      <c r="M285" s="580">
        <f t="shared" si="14"/>
        <v>817062.40000000002</v>
      </c>
      <c r="N285" s="638"/>
      <c r="O285" s="638" t="s">
        <v>4043</v>
      </c>
      <c r="P285" s="639" t="s">
        <v>3735</v>
      </c>
      <c r="Q285" s="639" t="s">
        <v>270</v>
      </c>
      <c r="R285" s="639" t="s">
        <v>68</v>
      </c>
      <c r="S285" s="639" t="s">
        <v>152</v>
      </c>
    </row>
    <row r="286" spans="1:19" ht="20.25" customHeight="1">
      <c r="A286" s="639" t="s">
        <v>608</v>
      </c>
      <c r="B286" s="638" t="s">
        <v>4038</v>
      </c>
      <c r="C286" s="639" t="s">
        <v>399</v>
      </c>
      <c r="D286" s="640" t="s">
        <v>523</v>
      </c>
      <c r="E286" s="638"/>
      <c r="F286" s="639" t="s">
        <v>671</v>
      </c>
      <c r="G286" s="638"/>
      <c r="H286" s="1110">
        <v>4</v>
      </c>
      <c r="I286" s="1110">
        <v>81660.2</v>
      </c>
      <c r="J286" s="1110">
        <v>24</v>
      </c>
      <c r="K286" s="1047">
        <f t="shared" si="12"/>
        <v>96</v>
      </c>
      <c r="L286" s="1021">
        <f t="shared" si="13"/>
        <v>9.6000000000000002E-2</v>
      </c>
      <c r="M286" s="580">
        <f t="shared" si="14"/>
        <v>326640.8</v>
      </c>
      <c r="N286" s="638"/>
      <c r="O286" s="638" t="s">
        <v>11</v>
      </c>
      <c r="P286" s="639" t="s">
        <v>3735</v>
      </c>
      <c r="Q286" s="639" t="s">
        <v>341</v>
      </c>
      <c r="R286" s="639" t="s">
        <v>68</v>
      </c>
      <c r="S286" s="639" t="s">
        <v>152</v>
      </c>
    </row>
    <row r="287" spans="1:19" ht="20.25" customHeight="1">
      <c r="A287" s="639" t="s">
        <v>608</v>
      </c>
      <c r="B287" s="638" t="s">
        <v>4038</v>
      </c>
      <c r="C287" s="639" t="s">
        <v>399</v>
      </c>
      <c r="D287" s="640" t="s">
        <v>523</v>
      </c>
      <c r="E287" s="638"/>
      <c r="F287" s="639" t="s">
        <v>1261</v>
      </c>
      <c r="G287" s="638"/>
      <c r="H287" s="1110">
        <v>6</v>
      </c>
      <c r="I287" s="1110">
        <v>64546.2</v>
      </c>
      <c r="J287" s="1110">
        <v>8</v>
      </c>
      <c r="K287" s="1047">
        <f t="shared" si="12"/>
        <v>48</v>
      </c>
      <c r="L287" s="1021">
        <f t="shared" si="13"/>
        <v>4.8000000000000001E-2</v>
      </c>
      <c r="M287" s="580">
        <f t="shared" si="14"/>
        <v>387277.19999999995</v>
      </c>
      <c r="N287" s="638"/>
      <c r="O287" s="638" t="s">
        <v>11</v>
      </c>
      <c r="P287" s="639" t="s">
        <v>3735</v>
      </c>
      <c r="Q287" s="639" t="s">
        <v>755</v>
      </c>
      <c r="R287" s="639" t="s">
        <v>68</v>
      </c>
      <c r="S287" s="639" t="s">
        <v>152</v>
      </c>
    </row>
    <row r="288" spans="1:19" ht="20.25" customHeight="1">
      <c r="A288" s="639" t="s">
        <v>608</v>
      </c>
      <c r="B288" s="638" t="s">
        <v>4038</v>
      </c>
      <c r="C288" s="639" t="s">
        <v>399</v>
      </c>
      <c r="D288" s="640" t="s">
        <v>523</v>
      </c>
      <c r="E288" s="638"/>
      <c r="F288" s="639" t="s">
        <v>880</v>
      </c>
      <c r="G288" s="638"/>
      <c r="H288" s="1110">
        <v>35</v>
      </c>
      <c r="I288" s="1110">
        <v>3848.8</v>
      </c>
      <c r="J288" s="1110">
        <v>0</v>
      </c>
      <c r="K288" s="1047">
        <f t="shared" si="12"/>
        <v>0</v>
      </c>
      <c r="L288" s="1021">
        <f t="shared" si="13"/>
        <v>0</v>
      </c>
      <c r="M288" s="580">
        <f t="shared" si="14"/>
        <v>134708</v>
      </c>
      <c r="N288" s="638"/>
      <c r="O288" s="638" t="s">
        <v>2351</v>
      </c>
      <c r="P288" s="639" t="s">
        <v>3735</v>
      </c>
      <c r="Q288" s="639" t="s">
        <v>336</v>
      </c>
      <c r="R288" s="639" t="s">
        <v>73</v>
      </c>
      <c r="S288" s="639" t="s">
        <v>152</v>
      </c>
    </row>
    <row r="289" spans="1:19" ht="20.25" customHeight="1">
      <c r="A289" s="639" t="s">
        <v>608</v>
      </c>
      <c r="B289" s="638" t="s">
        <v>4038</v>
      </c>
      <c r="C289" s="639" t="s">
        <v>399</v>
      </c>
      <c r="D289" s="640" t="s">
        <v>523</v>
      </c>
      <c r="E289" s="638"/>
      <c r="F289" s="639" t="s">
        <v>880</v>
      </c>
      <c r="G289" s="638"/>
      <c r="H289" s="1110">
        <v>35</v>
      </c>
      <c r="I289" s="1110">
        <v>3848.8</v>
      </c>
      <c r="J289" s="1110">
        <v>0</v>
      </c>
      <c r="K289" s="1047">
        <f t="shared" si="12"/>
        <v>0</v>
      </c>
      <c r="L289" s="1021">
        <f t="shared" si="13"/>
        <v>0</v>
      </c>
      <c r="M289" s="580">
        <f t="shared" si="14"/>
        <v>134708</v>
      </c>
      <c r="N289" s="638"/>
      <c r="O289" s="638" t="s">
        <v>2351</v>
      </c>
      <c r="P289" s="639" t="s">
        <v>3735</v>
      </c>
      <c r="Q289" s="639" t="s">
        <v>336</v>
      </c>
      <c r="R289" s="639" t="s">
        <v>73</v>
      </c>
      <c r="S289" s="639" t="s">
        <v>152</v>
      </c>
    </row>
    <row r="290" spans="1:19" ht="20.25" customHeight="1">
      <c r="A290" s="639" t="s">
        <v>608</v>
      </c>
      <c r="B290" s="638" t="s">
        <v>4038</v>
      </c>
      <c r="C290" s="639" t="s">
        <v>399</v>
      </c>
      <c r="D290" s="640" t="s">
        <v>523</v>
      </c>
      <c r="E290" s="638"/>
      <c r="F290" s="639" t="s">
        <v>882</v>
      </c>
      <c r="G290" s="638"/>
      <c r="H290" s="1110">
        <v>35</v>
      </c>
      <c r="I290" s="1110">
        <v>9087.5</v>
      </c>
      <c r="J290" s="1110">
        <v>0</v>
      </c>
      <c r="K290" s="1047">
        <f t="shared" si="12"/>
        <v>0</v>
      </c>
      <c r="L290" s="1021">
        <f t="shared" si="13"/>
        <v>0</v>
      </c>
      <c r="M290" s="580">
        <f t="shared" si="14"/>
        <v>318062.5</v>
      </c>
      <c r="N290" s="638"/>
      <c r="O290" s="638" t="s">
        <v>2351</v>
      </c>
      <c r="P290" s="639" t="s">
        <v>3735</v>
      </c>
      <c r="Q290" s="639" t="s">
        <v>336</v>
      </c>
      <c r="R290" s="639" t="s">
        <v>73</v>
      </c>
      <c r="S290" s="639" t="s">
        <v>152</v>
      </c>
    </row>
    <row r="291" spans="1:19" ht="20.25" customHeight="1">
      <c r="A291" s="639" t="s">
        <v>608</v>
      </c>
      <c r="B291" s="638" t="s">
        <v>4038</v>
      </c>
      <c r="C291" s="639" t="s">
        <v>399</v>
      </c>
      <c r="D291" s="640" t="s">
        <v>523</v>
      </c>
      <c r="E291" s="638"/>
      <c r="F291" s="639" t="s">
        <v>1575</v>
      </c>
      <c r="G291" s="638"/>
      <c r="H291" s="1110">
        <v>35</v>
      </c>
      <c r="I291" s="1110">
        <v>7697.6</v>
      </c>
      <c r="J291" s="1110">
        <v>0</v>
      </c>
      <c r="K291" s="1047">
        <f t="shared" si="12"/>
        <v>0</v>
      </c>
      <c r="L291" s="1021">
        <f t="shared" si="13"/>
        <v>0</v>
      </c>
      <c r="M291" s="580">
        <f t="shared" si="14"/>
        <v>269416</v>
      </c>
      <c r="N291" s="638"/>
      <c r="O291" s="638" t="s">
        <v>2351</v>
      </c>
      <c r="P291" s="639" t="s">
        <v>3735</v>
      </c>
      <c r="Q291" s="639" t="s">
        <v>336</v>
      </c>
      <c r="R291" s="639" t="s">
        <v>73</v>
      </c>
      <c r="S291" s="639" t="s">
        <v>152</v>
      </c>
    </row>
    <row r="292" spans="1:19" ht="20.25" customHeight="1">
      <c r="A292" s="639" t="s">
        <v>608</v>
      </c>
      <c r="B292" s="638" t="s">
        <v>4038</v>
      </c>
      <c r="C292" s="639" t="s">
        <v>399</v>
      </c>
      <c r="D292" s="640" t="s">
        <v>523</v>
      </c>
      <c r="E292" s="638"/>
      <c r="F292" s="639" t="s">
        <v>1691</v>
      </c>
      <c r="G292" s="638"/>
      <c r="H292" s="1110">
        <v>35</v>
      </c>
      <c r="I292" s="1110">
        <v>25017.3</v>
      </c>
      <c r="J292" s="1110">
        <v>0</v>
      </c>
      <c r="K292" s="1047">
        <f t="shared" si="12"/>
        <v>0</v>
      </c>
      <c r="L292" s="1021">
        <f t="shared" si="13"/>
        <v>0</v>
      </c>
      <c r="M292" s="580">
        <f t="shared" si="14"/>
        <v>875605.5</v>
      </c>
      <c r="N292" s="638"/>
      <c r="O292" s="638" t="s">
        <v>2351</v>
      </c>
      <c r="P292" s="639" t="s">
        <v>3735</v>
      </c>
      <c r="Q292" s="639" t="s">
        <v>358</v>
      </c>
      <c r="R292" s="639" t="s">
        <v>73</v>
      </c>
      <c r="S292" s="639" t="s">
        <v>152</v>
      </c>
    </row>
    <row r="293" spans="1:19" ht="20.25" customHeight="1">
      <c r="A293" s="639" t="s">
        <v>608</v>
      </c>
      <c r="B293" s="638" t="s">
        <v>4038</v>
      </c>
      <c r="C293" s="639" t="s">
        <v>399</v>
      </c>
      <c r="D293" s="640" t="s">
        <v>523</v>
      </c>
      <c r="E293" s="638"/>
      <c r="F293" s="639" t="s">
        <v>880</v>
      </c>
      <c r="G293" s="638"/>
      <c r="H293" s="1110">
        <v>2</v>
      </c>
      <c r="I293" s="1110">
        <v>3868.7</v>
      </c>
      <c r="J293" s="1110">
        <v>0</v>
      </c>
      <c r="K293" s="1047">
        <f t="shared" si="12"/>
        <v>0</v>
      </c>
      <c r="L293" s="1021">
        <f t="shared" si="13"/>
        <v>0</v>
      </c>
      <c r="M293" s="580">
        <f t="shared" si="14"/>
        <v>7737.4</v>
      </c>
      <c r="N293" s="638"/>
      <c r="O293" s="638" t="s">
        <v>2351</v>
      </c>
      <c r="P293" s="639" t="s">
        <v>3735</v>
      </c>
      <c r="Q293" s="639" t="s">
        <v>336</v>
      </c>
      <c r="R293" s="639" t="s">
        <v>73</v>
      </c>
      <c r="S293" s="639" t="s">
        <v>152</v>
      </c>
    </row>
    <row r="294" spans="1:19" ht="20.25" customHeight="1">
      <c r="A294" s="639" t="s">
        <v>608</v>
      </c>
      <c r="B294" s="638" t="s">
        <v>4038</v>
      </c>
      <c r="C294" s="639" t="s">
        <v>399</v>
      </c>
      <c r="D294" s="640" t="s">
        <v>523</v>
      </c>
      <c r="E294" s="638"/>
      <c r="F294" s="639" t="s">
        <v>880</v>
      </c>
      <c r="G294" s="638"/>
      <c r="H294" s="1110">
        <v>2</v>
      </c>
      <c r="I294" s="1110">
        <v>3868.7</v>
      </c>
      <c r="J294" s="1110">
        <v>0</v>
      </c>
      <c r="K294" s="1047">
        <f t="shared" si="12"/>
        <v>0</v>
      </c>
      <c r="L294" s="1021">
        <f t="shared" si="13"/>
        <v>0</v>
      </c>
      <c r="M294" s="580">
        <f t="shared" si="14"/>
        <v>7737.4</v>
      </c>
      <c r="N294" s="638"/>
      <c r="O294" s="638" t="s">
        <v>2351</v>
      </c>
      <c r="P294" s="639" t="s">
        <v>3735</v>
      </c>
      <c r="Q294" s="639" t="s">
        <v>336</v>
      </c>
      <c r="R294" s="639" t="s">
        <v>73</v>
      </c>
      <c r="S294" s="639" t="s">
        <v>152</v>
      </c>
    </row>
    <row r="295" spans="1:19" ht="20.25" customHeight="1">
      <c r="A295" s="639" t="s">
        <v>608</v>
      </c>
      <c r="B295" s="638" t="s">
        <v>4038</v>
      </c>
      <c r="C295" s="639" t="s">
        <v>399</v>
      </c>
      <c r="D295" s="640" t="s">
        <v>523</v>
      </c>
      <c r="E295" s="638"/>
      <c r="F295" s="639" t="s">
        <v>1575</v>
      </c>
      <c r="G295" s="638"/>
      <c r="H295" s="1110">
        <v>2</v>
      </c>
      <c r="I295" s="1110">
        <v>9671.6</v>
      </c>
      <c r="J295" s="1110">
        <v>0</v>
      </c>
      <c r="K295" s="1047">
        <f t="shared" si="12"/>
        <v>0</v>
      </c>
      <c r="L295" s="1021">
        <f t="shared" si="13"/>
        <v>0</v>
      </c>
      <c r="M295" s="580">
        <f t="shared" si="14"/>
        <v>19343.2</v>
      </c>
      <c r="N295" s="638"/>
      <c r="O295" s="638" t="s">
        <v>2351</v>
      </c>
      <c r="P295" s="639" t="s">
        <v>3735</v>
      </c>
      <c r="Q295" s="639" t="s">
        <v>336</v>
      </c>
      <c r="R295" s="639" t="s">
        <v>73</v>
      </c>
      <c r="S295" s="639" t="s">
        <v>152</v>
      </c>
    </row>
    <row r="296" spans="1:19" ht="20.25" customHeight="1">
      <c r="A296" s="639" t="s">
        <v>608</v>
      </c>
      <c r="B296" s="638" t="s">
        <v>4038</v>
      </c>
      <c r="C296" s="639" t="s">
        <v>399</v>
      </c>
      <c r="D296" s="640" t="s">
        <v>523</v>
      </c>
      <c r="E296" s="638"/>
      <c r="F296" s="639" t="s">
        <v>882</v>
      </c>
      <c r="G296" s="638"/>
      <c r="H296" s="1110">
        <v>2</v>
      </c>
      <c r="I296" s="1110">
        <v>9134.2999999999993</v>
      </c>
      <c r="J296" s="1110">
        <v>0</v>
      </c>
      <c r="K296" s="1047">
        <f t="shared" si="12"/>
        <v>0</v>
      </c>
      <c r="L296" s="1021">
        <f t="shared" si="13"/>
        <v>0</v>
      </c>
      <c r="M296" s="580">
        <f t="shared" si="14"/>
        <v>18268.599999999999</v>
      </c>
      <c r="N296" s="638"/>
      <c r="O296" s="638" t="s">
        <v>2351</v>
      </c>
      <c r="P296" s="639" t="s">
        <v>3735</v>
      </c>
      <c r="Q296" s="639" t="s">
        <v>336</v>
      </c>
      <c r="R296" s="639" t="s">
        <v>73</v>
      </c>
      <c r="S296" s="639" t="s">
        <v>152</v>
      </c>
    </row>
    <row r="297" spans="1:19" ht="20.25" customHeight="1">
      <c r="A297" s="639" t="s">
        <v>608</v>
      </c>
      <c r="B297" s="638" t="s">
        <v>4038</v>
      </c>
      <c r="C297" s="639" t="s">
        <v>399</v>
      </c>
      <c r="D297" s="640" t="s">
        <v>523</v>
      </c>
      <c r="E297" s="638"/>
      <c r="F297" s="639" t="s">
        <v>1948</v>
      </c>
      <c r="G297" s="638"/>
      <c r="H297" s="1110">
        <v>2</v>
      </c>
      <c r="I297" s="1110">
        <v>38256.699999999997</v>
      </c>
      <c r="J297" s="1110">
        <v>0</v>
      </c>
      <c r="K297" s="1047">
        <f t="shared" si="12"/>
        <v>0</v>
      </c>
      <c r="L297" s="1021">
        <f t="shared" si="13"/>
        <v>0</v>
      </c>
      <c r="M297" s="580">
        <f t="shared" si="14"/>
        <v>76513.399999999994</v>
      </c>
      <c r="N297" s="638"/>
      <c r="O297" s="638" t="s">
        <v>2351</v>
      </c>
      <c r="P297" s="639" t="s">
        <v>3735</v>
      </c>
      <c r="Q297" s="639" t="s">
        <v>358</v>
      </c>
      <c r="R297" s="639" t="s">
        <v>73</v>
      </c>
      <c r="S297" s="639" t="s">
        <v>152</v>
      </c>
    </row>
    <row r="298" spans="1:19" ht="20.25" customHeight="1">
      <c r="A298" s="639" t="s">
        <v>608</v>
      </c>
      <c r="B298" s="638" t="s">
        <v>4038</v>
      </c>
      <c r="C298" s="639" t="s">
        <v>399</v>
      </c>
      <c r="D298" s="640" t="s">
        <v>523</v>
      </c>
      <c r="E298" s="638"/>
      <c r="F298" s="639" t="s">
        <v>756</v>
      </c>
      <c r="G298" s="638"/>
      <c r="H298" s="1110">
        <v>10</v>
      </c>
      <c r="I298" s="1110">
        <v>46419.199999999997</v>
      </c>
      <c r="J298" s="1110">
        <v>0</v>
      </c>
      <c r="K298" s="1047">
        <f t="shared" si="12"/>
        <v>0</v>
      </c>
      <c r="L298" s="1021">
        <f t="shared" si="13"/>
        <v>0</v>
      </c>
      <c r="M298" s="580">
        <f t="shared" si="14"/>
        <v>464192</v>
      </c>
      <c r="N298" s="638"/>
      <c r="O298" s="638" t="s">
        <v>2351</v>
      </c>
      <c r="P298" s="639" t="s">
        <v>3735</v>
      </c>
      <c r="Q298" s="639" t="s">
        <v>271</v>
      </c>
      <c r="R298" s="639" t="s">
        <v>73</v>
      </c>
      <c r="S298" s="639" t="s">
        <v>152</v>
      </c>
    </row>
    <row r="299" spans="1:19" ht="20.25" customHeight="1">
      <c r="A299" s="639" t="s">
        <v>608</v>
      </c>
      <c r="B299" s="638" t="s">
        <v>4038</v>
      </c>
      <c r="C299" s="639" t="s">
        <v>399</v>
      </c>
      <c r="D299" s="640" t="s">
        <v>523</v>
      </c>
      <c r="E299" s="638"/>
      <c r="F299" s="639" t="s">
        <v>880</v>
      </c>
      <c r="G299" s="638"/>
      <c r="H299" s="1110">
        <v>10</v>
      </c>
      <c r="I299" s="1110">
        <v>3738.5</v>
      </c>
      <c r="J299" s="1110">
        <v>0</v>
      </c>
      <c r="K299" s="1047">
        <f t="shared" si="12"/>
        <v>0</v>
      </c>
      <c r="L299" s="1021">
        <f t="shared" si="13"/>
        <v>0</v>
      </c>
      <c r="M299" s="580">
        <f t="shared" si="14"/>
        <v>37385</v>
      </c>
      <c r="N299" s="638"/>
      <c r="O299" s="638" t="s">
        <v>2351</v>
      </c>
      <c r="P299" s="639" t="s">
        <v>3735</v>
      </c>
      <c r="Q299" s="639" t="s">
        <v>336</v>
      </c>
      <c r="R299" s="639" t="s">
        <v>73</v>
      </c>
      <c r="S299" s="639" t="s">
        <v>152</v>
      </c>
    </row>
    <row r="300" spans="1:19" ht="20.25" customHeight="1">
      <c r="A300" s="639" t="s">
        <v>608</v>
      </c>
      <c r="B300" s="638" t="s">
        <v>4038</v>
      </c>
      <c r="C300" s="639" t="s">
        <v>399</v>
      </c>
      <c r="D300" s="640" t="s">
        <v>523</v>
      </c>
      <c r="E300" s="638"/>
      <c r="F300" s="639" t="s">
        <v>880</v>
      </c>
      <c r="G300" s="638"/>
      <c r="H300" s="1110">
        <v>10</v>
      </c>
      <c r="I300" s="1110">
        <v>3738.5</v>
      </c>
      <c r="J300" s="1110">
        <v>0</v>
      </c>
      <c r="K300" s="1047">
        <f t="shared" si="12"/>
        <v>0</v>
      </c>
      <c r="L300" s="1021">
        <f t="shared" si="13"/>
        <v>0</v>
      </c>
      <c r="M300" s="580">
        <f t="shared" si="14"/>
        <v>37385</v>
      </c>
      <c r="N300" s="638"/>
      <c r="O300" s="638" t="s">
        <v>2351</v>
      </c>
      <c r="P300" s="639" t="s">
        <v>3735</v>
      </c>
      <c r="Q300" s="639" t="s">
        <v>336</v>
      </c>
      <c r="R300" s="639" t="s">
        <v>73</v>
      </c>
      <c r="S300" s="639" t="s">
        <v>152</v>
      </c>
    </row>
    <row r="301" spans="1:19" ht="20.25" customHeight="1">
      <c r="A301" s="639" t="s">
        <v>608</v>
      </c>
      <c r="B301" s="638" t="s">
        <v>4038</v>
      </c>
      <c r="C301" s="639" t="s">
        <v>399</v>
      </c>
      <c r="D301" s="640" t="s">
        <v>523</v>
      </c>
      <c r="E301" s="638"/>
      <c r="F301" s="639" t="s">
        <v>1575</v>
      </c>
      <c r="G301" s="638"/>
      <c r="H301" s="1110">
        <v>10</v>
      </c>
      <c r="I301" s="1110">
        <v>7476.9</v>
      </c>
      <c r="J301" s="1110">
        <v>0</v>
      </c>
      <c r="K301" s="1047">
        <f t="shared" si="12"/>
        <v>0</v>
      </c>
      <c r="L301" s="1021">
        <f t="shared" si="13"/>
        <v>0</v>
      </c>
      <c r="M301" s="580">
        <f t="shared" si="14"/>
        <v>74769</v>
      </c>
      <c r="N301" s="638"/>
      <c r="O301" s="638" t="s">
        <v>2351</v>
      </c>
      <c r="P301" s="639" t="s">
        <v>3735</v>
      </c>
      <c r="Q301" s="639" t="s">
        <v>336</v>
      </c>
      <c r="R301" s="639" t="s">
        <v>73</v>
      </c>
      <c r="S301" s="639" t="s">
        <v>152</v>
      </c>
    </row>
    <row r="302" spans="1:19" ht="20.25" customHeight="1">
      <c r="A302" s="639" t="s">
        <v>608</v>
      </c>
      <c r="B302" s="638" t="s">
        <v>4038</v>
      </c>
      <c r="C302" s="639" t="s">
        <v>399</v>
      </c>
      <c r="D302" s="640" t="s">
        <v>523</v>
      </c>
      <c r="E302" s="638"/>
      <c r="F302" s="639" t="s">
        <v>882</v>
      </c>
      <c r="G302" s="638"/>
      <c r="H302" s="1110">
        <v>10</v>
      </c>
      <c r="I302" s="1110">
        <v>8826.9</v>
      </c>
      <c r="J302" s="1110">
        <v>0</v>
      </c>
      <c r="K302" s="1047">
        <f t="shared" si="12"/>
        <v>0</v>
      </c>
      <c r="L302" s="1021">
        <f t="shared" si="13"/>
        <v>0</v>
      </c>
      <c r="M302" s="580">
        <f t="shared" si="14"/>
        <v>88269</v>
      </c>
      <c r="N302" s="638"/>
      <c r="O302" s="638" t="s">
        <v>2351</v>
      </c>
      <c r="P302" s="639" t="s">
        <v>3735</v>
      </c>
      <c r="Q302" s="639" t="s">
        <v>336</v>
      </c>
      <c r="R302" s="639" t="s">
        <v>73</v>
      </c>
      <c r="S302" s="639" t="s">
        <v>152</v>
      </c>
    </row>
    <row r="303" spans="1:19" ht="20.25" customHeight="1">
      <c r="A303" s="639" t="s">
        <v>608</v>
      </c>
      <c r="B303" s="638" t="s">
        <v>4038</v>
      </c>
      <c r="C303" s="639" t="s">
        <v>399</v>
      </c>
      <c r="D303" s="640" t="s">
        <v>523</v>
      </c>
      <c r="E303" s="638"/>
      <c r="F303" s="639" t="s">
        <v>4044</v>
      </c>
      <c r="G303" s="638"/>
      <c r="H303" s="1110">
        <v>37</v>
      </c>
      <c r="I303" s="1110">
        <v>99900</v>
      </c>
      <c r="J303" s="1110">
        <v>0</v>
      </c>
      <c r="K303" s="1047">
        <f t="shared" si="12"/>
        <v>0</v>
      </c>
      <c r="L303" s="1021">
        <f t="shared" si="13"/>
        <v>0</v>
      </c>
      <c r="M303" s="580">
        <f t="shared" si="14"/>
        <v>3696300</v>
      </c>
      <c r="N303" s="638"/>
      <c r="O303" s="638" t="s">
        <v>11</v>
      </c>
      <c r="P303" s="639" t="s">
        <v>3735</v>
      </c>
      <c r="Q303" s="639" t="s">
        <v>2428</v>
      </c>
      <c r="R303" s="639" t="s">
        <v>73</v>
      </c>
      <c r="S303" s="639" t="s">
        <v>152</v>
      </c>
    </row>
    <row r="304" spans="1:19" ht="20.25" customHeight="1">
      <c r="A304" s="639" t="s">
        <v>608</v>
      </c>
      <c r="B304" s="638" t="s">
        <v>4038</v>
      </c>
      <c r="C304" s="639" t="s">
        <v>399</v>
      </c>
      <c r="D304" s="640" t="s">
        <v>523</v>
      </c>
      <c r="E304" s="638"/>
      <c r="F304" s="639" t="s">
        <v>880</v>
      </c>
      <c r="G304" s="638"/>
      <c r="H304" s="1110">
        <v>2</v>
      </c>
      <c r="I304" s="1110">
        <v>3496.4</v>
      </c>
      <c r="J304" s="1110">
        <v>0</v>
      </c>
      <c r="K304" s="1047">
        <f t="shared" si="12"/>
        <v>0</v>
      </c>
      <c r="L304" s="1021">
        <f t="shared" si="13"/>
        <v>0</v>
      </c>
      <c r="M304" s="580">
        <f t="shared" si="14"/>
        <v>6992.8</v>
      </c>
      <c r="N304" s="638"/>
      <c r="O304" s="638" t="s">
        <v>4045</v>
      </c>
      <c r="P304" s="639" t="s">
        <v>3735</v>
      </c>
      <c r="Q304" s="639" t="s">
        <v>336</v>
      </c>
      <c r="R304" s="639" t="s">
        <v>73</v>
      </c>
      <c r="S304" s="639" t="s">
        <v>152</v>
      </c>
    </row>
    <row r="305" spans="1:19" ht="20.25" customHeight="1">
      <c r="A305" s="639" t="s">
        <v>608</v>
      </c>
      <c r="B305" s="638" t="s">
        <v>4038</v>
      </c>
      <c r="C305" s="639" t="s">
        <v>399</v>
      </c>
      <c r="D305" s="640" t="s">
        <v>523</v>
      </c>
      <c r="E305" s="638"/>
      <c r="F305" s="639" t="s">
        <v>880</v>
      </c>
      <c r="G305" s="638"/>
      <c r="H305" s="1110">
        <v>2</v>
      </c>
      <c r="I305" s="1110">
        <v>3496.4</v>
      </c>
      <c r="J305" s="1110">
        <v>0</v>
      </c>
      <c r="K305" s="1047">
        <f t="shared" si="12"/>
        <v>0</v>
      </c>
      <c r="L305" s="1021">
        <f t="shared" si="13"/>
        <v>0</v>
      </c>
      <c r="M305" s="580">
        <f t="shared" si="14"/>
        <v>6992.8</v>
      </c>
      <c r="N305" s="638"/>
      <c r="O305" s="638" t="s">
        <v>4045</v>
      </c>
      <c r="P305" s="639" t="s">
        <v>3735</v>
      </c>
      <c r="Q305" s="639" t="s">
        <v>336</v>
      </c>
      <c r="R305" s="639" t="s">
        <v>73</v>
      </c>
      <c r="S305" s="639" t="s">
        <v>152</v>
      </c>
    </row>
    <row r="306" spans="1:19" ht="20.25" customHeight="1">
      <c r="A306" s="639" t="s">
        <v>608</v>
      </c>
      <c r="B306" s="638" t="s">
        <v>4038</v>
      </c>
      <c r="C306" s="639" t="s">
        <v>399</v>
      </c>
      <c r="D306" s="640" t="s">
        <v>523</v>
      </c>
      <c r="E306" s="638"/>
      <c r="F306" s="639" t="s">
        <v>4046</v>
      </c>
      <c r="G306" s="638"/>
      <c r="H306" s="1110">
        <v>2</v>
      </c>
      <c r="I306" s="1110">
        <v>47007.199999999997</v>
      </c>
      <c r="J306" s="1110">
        <v>0</v>
      </c>
      <c r="K306" s="1047">
        <f t="shared" si="12"/>
        <v>0</v>
      </c>
      <c r="L306" s="1021">
        <f t="shared" si="13"/>
        <v>0</v>
      </c>
      <c r="M306" s="580">
        <f t="shared" si="14"/>
        <v>94014.399999999994</v>
      </c>
      <c r="N306" s="638"/>
      <c r="O306" s="638" t="s">
        <v>4045</v>
      </c>
      <c r="P306" s="639" t="s">
        <v>3735</v>
      </c>
      <c r="Q306" s="639" t="s">
        <v>358</v>
      </c>
      <c r="R306" s="639" t="s">
        <v>73</v>
      </c>
      <c r="S306" s="639" t="s">
        <v>152</v>
      </c>
    </row>
    <row r="307" spans="1:19" ht="20.25" customHeight="1">
      <c r="A307" s="639" t="s">
        <v>608</v>
      </c>
      <c r="B307" s="638" t="s">
        <v>4038</v>
      </c>
      <c r="C307" s="639" t="s">
        <v>399</v>
      </c>
      <c r="D307" s="640" t="s">
        <v>523</v>
      </c>
      <c r="E307" s="638"/>
      <c r="F307" s="639" t="s">
        <v>1004</v>
      </c>
      <c r="G307" s="638"/>
      <c r="H307" s="1110">
        <v>68</v>
      </c>
      <c r="I307" s="1110">
        <v>11700</v>
      </c>
      <c r="J307" s="1110">
        <v>0</v>
      </c>
      <c r="K307" s="1047">
        <f t="shared" si="12"/>
        <v>0</v>
      </c>
      <c r="L307" s="1021">
        <f t="shared" si="13"/>
        <v>0</v>
      </c>
      <c r="M307" s="580">
        <f t="shared" si="14"/>
        <v>795600</v>
      </c>
      <c r="N307" s="638"/>
      <c r="O307" s="638" t="s">
        <v>11</v>
      </c>
      <c r="P307" s="639" t="s">
        <v>3735</v>
      </c>
      <c r="Q307" s="639" t="s">
        <v>336</v>
      </c>
      <c r="R307" s="639" t="s">
        <v>73</v>
      </c>
      <c r="S307" s="639" t="s">
        <v>152</v>
      </c>
    </row>
    <row r="308" spans="1:19" ht="20.25" customHeight="1">
      <c r="A308" s="639" t="s">
        <v>608</v>
      </c>
      <c r="B308" s="638" t="s">
        <v>4038</v>
      </c>
      <c r="C308" s="639" t="s">
        <v>399</v>
      </c>
      <c r="D308" s="640" t="s">
        <v>523</v>
      </c>
      <c r="E308" s="638"/>
      <c r="F308" s="639" t="s">
        <v>775</v>
      </c>
      <c r="G308" s="638"/>
      <c r="H308" s="1110">
        <v>52</v>
      </c>
      <c r="I308" s="1110">
        <v>6300</v>
      </c>
      <c r="J308" s="1110">
        <v>0</v>
      </c>
      <c r="K308" s="1047">
        <f t="shared" si="12"/>
        <v>0</v>
      </c>
      <c r="L308" s="1021">
        <f t="shared" si="13"/>
        <v>0</v>
      </c>
      <c r="M308" s="580">
        <f t="shared" si="14"/>
        <v>327600</v>
      </c>
      <c r="N308" s="638"/>
      <c r="O308" s="638" t="s">
        <v>11</v>
      </c>
      <c r="P308" s="639" t="s">
        <v>3735</v>
      </c>
      <c r="Q308" s="639" t="s">
        <v>360</v>
      </c>
      <c r="R308" s="639" t="s">
        <v>73</v>
      </c>
      <c r="S308" s="639" t="s">
        <v>152</v>
      </c>
    </row>
    <row r="309" spans="1:19" ht="20.25" customHeight="1">
      <c r="A309" s="639" t="s">
        <v>608</v>
      </c>
      <c r="B309" s="638" t="s">
        <v>4038</v>
      </c>
      <c r="C309" s="639" t="s">
        <v>399</v>
      </c>
      <c r="D309" s="640" t="s">
        <v>523</v>
      </c>
      <c r="E309" s="638"/>
      <c r="F309" s="639" t="s">
        <v>711</v>
      </c>
      <c r="G309" s="638"/>
      <c r="H309" s="1110">
        <v>71</v>
      </c>
      <c r="I309" s="1110">
        <v>4500</v>
      </c>
      <c r="J309" s="1110">
        <v>0</v>
      </c>
      <c r="K309" s="1047">
        <f t="shared" si="12"/>
        <v>0</v>
      </c>
      <c r="L309" s="1021">
        <f t="shared" si="13"/>
        <v>0</v>
      </c>
      <c r="M309" s="580">
        <f t="shared" si="14"/>
        <v>319500</v>
      </c>
      <c r="N309" s="638"/>
      <c r="O309" s="638" t="s">
        <v>11</v>
      </c>
      <c r="P309" s="639" t="s">
        <v>3735</v>
      </c>
      <c r="Q309" s="639" t="s">
        <v>360</v>
      </c>
      <c r="R309" s="639" t="s">
        <v>73</v>
      </c>
      <c r="S309" s="639" t="s">
        <v>152</v>
      </c>
    </row>
    <row r="310" spans="1:19" ht="20.25" customHeight="1">
      <c r="A310" s="639" t="s">
        <v>608</v>
      </c>
      <c r="B310" s="638" t="s">
        <v>4038</v>
      </c>
      <c r="C310" s="639" t="s">
        <v>399</v>
      </c>
      <c r="D310" s="640" t="s">
        <v>523</v>
      </c>
      <c r="E310" s="638"/>
      <c r="F310" s="639" t="s">
        <v>710</v>
      </c>
      <c r="G310" s="638"/>
      <c r="H310" s="1110">
        <v>6</v>
      </c>
      <c r="I310" s="1110">
        <v>5400</v>
      </c>
      <c r="J310" s="1110">
        <v>0</v>
      </c>
      <c r="K310" s="1047">
        <f t="shared" si="12"/>
        <v>0</v>
      </c>
      <c r="L310" s="1021">
        <f t="shared" si="13"/>
        <v>0</v>
      </c>
      <c r="M310" s="580">
        <f t="shared" si="14"/>
        <v>32400</v>
      </c>
      <c r="N310" s="638"/>
      <c r="O310" s="638" t="s">
        <v>11</v>
      </c>
      <c r="P310" s="639" t="s">
        <v>3735</v>
      </c>
      <c r="Q310" s="639" t="s">
        <v>360</v>
      </c>
      <c r="R310" s="639" t="s">
        <v>73</v>
      </c>
      <c r="S310" s="639" t="s">
        <v>152</v>
      </c>
    </row>
    <row r="311" spans="1:19" ht="20.25" customHeight="1">
      <c r="A311" s="639" t="s">
        <v>608</v>
      </c>
      <c r="B311" s="638" t="s">
        <v>4038</v>
      </c>
      <c r="C311" s="639" t="s">
        <v>399</v>
      </c>
      <c r="D311" s="640" t="s">
        <v>523</v>
      </c>
      <c r="E311" s="638"/>
      <c r="F311" s="639" t="s">
        <v>2317</v>
      </c>
      <c r="G311" s="638"/>
      <c r="H311" s="1110">
        <v>2</v>
      </c>
      <c r="I311" s="1110">
        <v>126070.6</v>
      </c>
      <c r="J311" s="1110">
        <v>22.5</v>
      </c>
      <c r="K311" s="1047">
        <f t="shared" si="12"/>
        <v>45</v>
      </c>
      <c r="L311" s="1021">
        <f t="shared" si="13"/>
        <v>4.4999999999999998E-2</v>
      </c>
      <c r="M311" s="580">
        <f t="shared" si="14"/>
        <v>252141.2</v>
      </c>
      <c r="N311" s="638"/>
      <c r="O311" s="638" t="s">
        <v>4047</v>
      </c>
      <c r="P311" s="639" t="s">
        <v>3735</v>
      </c>
      <c r="Q311" s="639" t="s">
        <v>628</v>
      </c>
      <c r="R311" s="639" t="s">
        <v>68</v>
      </c>
      <c r="S311" s="639" t="s">
        <v>152</v>
      </c>
    </row>
    <row r="312" spans="1:19" ht="20.25" customHeight="1">
      <c r="A312" s="639" t="s">
        <v>608</v>
      </c>
      <c r="B312" s="638" t="s">
        <v>4038</v>
      </c>
      <c r="C312" s="639" t="s">
        <v>399</v>
      </c>
      <c r="D312" s="640" t="s">
        <v>523</v>
      </c>
      <c r="E312" s="638"/>
      <c r="F312" s="639" t="s">
        <v>1643</v>
      </c>
      <c r="G312" s="638"/>
      <c r="H312" s="1110">
        <v>2</v>
      </c>
      <c r="I312" s="1110">
        <v>17915.3</v>
      </c>
      <c r="J312" s="1110">
        <v>0</v>
      </c>
      <c r="K312" s="1047">
        <f t="shared" si="12"/>
        <v>0</v>
      </c>
      <c r="L312" s="1021">
        <f t="shared" si="13"/>
        <v>0</v>
      </c>
      <c r="M312" s="580">
        <f t="shared" si="14"/>
        <v>35830.6</v>
      </c>
      <c r="N312" s="638"/>
      <c r="O312" s="638" t="s">
        <v>4047</v>
      </c>
      <c r="P312" s="639" t="s">
        <v>3735</v>
      </c>
      <c r="Q312" s="639" t="s">
        <v>336</v>
      </c>
      <c r="R312" s="639" t="s">
        <v>73</v>
      </c>
      <c r="S312" s="639" t="s">
        <v>152</v>
      </c>
    </row>
    <row r="313" spans="1:19" ht="20.25" customHeight="1">
      <c r="A313" s="639" t="s">
        <v>608</v>
      </c>
      <c r="B313" s="638" t="s">
        <v>4048</v>
      </c>
      <c r="C313" s="639" t="s">
        <v>399</v>
      </c>
      <c r="D313" s="640" t="s">
        <v>1306</v>
      </c>
      <c r="E313" s="638"/>
      <c r="F313" s="639" t="s">
        <v>620</v>
      </c>
      <c r="G313" s="638"/>
      <c r="H313" s="1110">
        <v>8</v>
      </c>
      <c r="I313" s="1110">
        <v>9000</v>
      </c>
      <c r="J313" s="1110">
        <v>0</v>
      </c>
      <c r="K313" s="1047">
        <f t="shared" si="12"/>
        <v>0</v>
      </c>
      <c r="L313" s="1021">
        <f t="shared" si="13"/>
        <v>0</v>
      </c>
      <c r="M313" s="580">
        <f t="shared" si="14"/>
        <v>72000</v>
      </c>
      <c r="N313" s="638"/>
      <c r="O313" s="638" t="s">
        <v>587</v>
      </c>
      <c r="P313" s="639" t="s">
        <v>3735</v>
      </c>
      <c r="Q313" s="639" t="s">
        <v>336</v>
      </c>
      <c r="R313" s="639" t="s">
        <v>73</v>
      </c>
      <c r="S313" s="639" t="s">
        <v>152</v>
      </c>
    </row>
    <row r="314" spans="1:19" ht="20.25" customHeight="1">
      <c r="A314" s="639" t="s">
        <v>608</v>
      </c>
      <c r="B314" s="638" t="s">
        <v>4049</v>
      </c>
      <c r="C314" s="639" t="s">
        <v>399</v>
      </c>
      <c r="D314" s="640" t="s">
        <v>1306</v>
      </c>
      <c r="E314" s="638"/>
      <c r="F314" s="639" t="s">
        <v>961</v>
      </c>
      <c r="G314" s="638"/>
      <c r="H314" s="1110">
        <v>18</v>
      </c>
      <c r="I314" s="1110">
        <v>106200</v>
      </c>
      <c r="J314" s="1110">
        <v>0</v>
      </c>
      <c r="K314" s="1047">
        <f t="shared" si="12"/>
        <v>0</v>
      </c>
      <c r="L314" s="1021">
        <f t="shared" si="13"/>
        <v>0</v>
      </c>
      <c r="M314" s="580">
        <f t="shared" si="14"/>
        <v>1911600</v>
      </c>
      <c r="N314" s="638"/>
      <c r="O314" s="638" t="s">
        <v>11</v>
      </c>
      <c r="P314" s="639" t="s">
        <v>3735</v>
      </c>
      <c r="Q314" s="639" t="s">
        <v>336</v>
      </c>
      <c r="R314" s="639" t="s">
        <v>73</v>
      </c>
      <c r="S314" s="639" t="s">
        <v>152</v>
      </c>
    </row>
    <row r="315" spans="1:19" ht="20.25" customHeight="1">
      <c r="A315" s="639" t="s">
        <v>608</v>
      </c>
      <c r="B315" s="638" t="s">
        <v>4049</v>
      </c>
      <c r="C315" s="639" t="s">
        <v>399</v>
      </c>
      <c r="D315" s="640" t="s">
        <v>1306</v>
      </c>
      <c r="E315" s="638"/>
      <c r="F315" s="639" t="s">
        <v>775</v>
      </c>
      <c r="G315" s="638"/>
      <c r="H315" s="1110">
        <v>24</v>
      </c>
      <c r="I315" s="1110">
        <v>6120</v>
      </c>
      <c r="J315" s="1110">
        <v>0</v>
      </c>
      <c r="K315" s="1047">
        <f t="shared" si="12"/>
        <v>0</v>
      </c>
      <c r="L315" s="1021">
        <f t="shared" si="13"/>
        <v>0</v>
      </c>
      <c r="M315" s="580">
        <f t="shared" si="14"/>
        <v>146880</v>
      </c>
      <c r="N315" s="638"/>
      <c r="O315" s="638" t="s">
        <v>11</v>
      </c>
      <c r="P315" s="639" t="s">
        <v>3735</v>
      </c>
      <c r="Q315" s="639" t="s">
        <v>360</v>
      </c>
      <c r="R315" s="639" t="s">
        <v>73</v>
      </c>
      <c r="S315" s="639" t="s">
        <v>152</v>
      </c>
    </row>
    <row r="316" spans="1:19" ht="20.25" customHeight="1">
      <c r="A316" s="639" t="s">
        <v>608</v>
      </c>
      <c r="B316" s="638" t="s">
        <v>4049</v>
      </c>
      <c r="C316" s="639" t="s">
        <v>399</v>
      </c>
      <c r="D316" s="640" t="s">
        <v>1306</v>
      </c>
      <c r="E316" s="638"/>
      <c r="F316" s="639" t="s">
        <v>710</v>
      </c>
      <c r="G316" s="638"/>
      <c r="H316" s="1110">
        <v>5</v>
      </c>
      <c r="I316" s="1110">
        <v>5850</v>
      </c>
      <c r="J316" s="1110">
        <v>0</v>
      </c>
      <c r="K316" s="1047">
        <f t="shared" si="12"/>
        <v>0</v>
      </c>
      <c r="L316" s="1021">
        <f t="shared" si="13"/>
        <v>0</v>
      </c>
      <c r="M316" s="580">
        <f t="shared" si="14"/>
        <v>29250</v>
      </c>
      <c r="N316" s="638"/>
      <c r="O316" s="638" t="s">
        <v>11</v>
      </c>
      <c r="P316" s="639" t="s">
        <v>3735</v>
      </c>
      <c r="Q316" s="639" t="s">
        <v>360</v>
      </c>
      <c r="R316" s="639" t="s">
        <v>73</v>
      </c>
      <c r="S316" s="639" t="s">
        <v>152</v>
      </c>
    </row>
    <row r="317" spans="1:19" ht="20.25" customHeight="1">
      <c r="A317" s="639" t="s">
        <v>608</v>
      </c>
      <c r="B317" s="638" t="s">
        <v>4049</v>
      </c>
      <c r="C317" s="639" t="s">
        <v>399</v>
      </c>
      <c r="D317" s="640" t="s">
        <v>1306</v>
      </c>
      <c r="E317" s="638"/>
      <c r="F317" s="639" t="s">
        <v>2844</v>
      </c>
      <c r="G317" s="638"/>
      <c r="H317" s="1110">
        <v>4</v>
      </c>
      <c r="I317" s="1110">
        <v>61752.5</v>
      </c>
      <c r="J317" s="1110">
        <v>19</v>
      </c>
      <c r="K317" s="1047">
        <f t="shared" si="12"/>
        <v>76</v>
      </c>
      <c r="L317" s="1021">
        <f t="shared" si="13"/>
        <v>7.5999999999999998E-2</v>
      </c>
      <c r="M317" s="580">
        <f t="shared" si="14"/>
        <v>247010</v>
      </c>
      <c r="N317" s="638"/>
      <c r="O317" s="638" t="s">
        <v>4050</v>
      </c>
      <c r="P317" s="639" t="s">
        <v>3735</v>
      </c>
      <c r="Q317" s="639" t="s">
        <v>361</v>
      </c>
      <c r="R317" s="639" t="s">
        <v>68</v>
      </c>
      <c r="S317" s="639" t="s">
        <v>152</v>
      </c>
    </row>
    <row r="318" spans="1:19" ht="20.25" customHeight="1">
      <c r="A318" s="639" t="s">
        <v>608</v>
      </c>
      <c r="B318" s="638" t="s">
        <v>4049</v>
      </c>
      <c r="C318" s="639" t="s">
        <v>399</v>
      </c>
      <c r="D318" s="640" t="s">
        <v>1306</v>
      </c>
      <c r="E318" s="638"/>
      <c r="F318" s="639" t="s">
        <v>612</v>
      </c>
      <c r="G318" s="638"/>
      <c r="H318" s="1110">
        <v>4</v>
      </c>
      <c r="I318" s="1110">
        <v>40099</v>
      </c>
      <c r="J318" s="1110">
        <v>0</v>
      </c>
      <c r="K318" s="1047">
        <f t="shared" si="12"/>
        <v>0</v>
      </c>
      <c r="L318" s="1021">
        <f t="shared" si="13"/>
        <v>0</v>
      </c>
      <c r="M318" s="580">
        <f t="shared" si="14"/>
        <v>160396</v>
      </c>
      <c r="N318" s="638"/>
      <c r="O318" s="638" t="s">
        <v>4050</v>
      </c>
      <c r="P318" s="639" t="s">
        <v>3735</v>
      </c>
      <c r="Q318" s="639" t="s">
        <v>336</v>
      </c>
      <c r="R318" s="639" t="s">
        <v>73</v>
      </c>
      <c r="S318" s="639" t="s">
        <v>152</v>
      </c>
    </row>
    <row r="319" spans="1:19" ht="20.25" customHeight="1">
      <c r="A319" s="639" t="s">
        <v>608</v>
      </c>
      <c r="B319" s="638" t="s">
        <v>4049</v>
      </c>
      <c r="C319" s="639" t="s">
        <v>399</v>
      </c>
      <c r="D319" s="640" t="s">
        <v>1306</v>
      </c>
      <c r="E319" s="638"/>
      <c r="F319" s="639" t="s">
        <v>2844</v>
      </c>
      <c r="G319" s="638"/>
      <c r="H319" s="1110">
        <v>2</v>
      </c>
      <c r="I319" s="1110">
        <v>55979.1</v>
      </c>
      <c r="J319" s="1110">
        <v>19</v>
      </c>
      <c r="K319" s="1047">
        <f t="shared" si="12"/>
        <v>38</v>
      </c>
      <c r="L319" s="1021">
        <f t="shared" si="13"/>
        <v>3.7999999999999999E-2</v>
      </c>
      <c r="M319" s="580">
        <f t="shared" si="14"/>
        <v>111958.2</v>
      </c>
      <c r="N319" s="638"/>
      <c r="O319" s="638" t="s">
        <v>4051</v>
      </c>
      <c r="P319" s="639" t="s">
        <v>3735</v>
      </c>
      <c r="Q319" s="639" t="s">
        <v>361</v>
      </c>
      <c r="R319" s="639" t="s">
        <v>68</v>
      </c>
      <c r="S319" s="639" t="s">
        <v>152</v>
      </c>
    </row>
    <row r="320" spans="1:19" ht="20.25" customHeight="1">
      <c r="A320" s="639" t="s">
        <v>608</v>
      </c>
      <c r="B320" s="638" t="s">
        <v>4049</v>
      </c>
      <c r="C320" s="639" t="s">
        <v>399</v>
      </c>
      <c r="D320" s="640" t="s">
        <v>1306</v>
      </c>
      <c r="E320" s="638"/>
      <c r="F320" s="639" t="s">
        <v>630</v>
      </c>
      <c r="G320" s="638"/>
      <c r="H320" s="1110">
        <v>2</v>
      </c>
      <c r="I320" s="1110">
        <v>124397.9</v>
      </c>
      <c r="J320" s="1110">
        <v>0</v>
      </c>
      <c r="K320" s="1047">
        <f t="shared" si="12"/>
        <v>0</v>
      </c>
      <c r="L320" s="1021">
        <f t="shared" si="13"/>
        <v>0</v>
      </c>
      <c r="M320" s="580">
        <f t="shared" si="14"/>
        <v>248795.8</v>
      </c>
      <c r="N320" s="638"/>
      <c r="O320" s="638" t="s">
        <v>4051</v>
      </c>
      <c r="P320" s="639" t="s">
        <v>3735</v>
      </c>
      <c r="Q320" s="639" t="s">
        <v>336</v>
      </c>
      <c r="R320" s="639" t="s">
        <v>73</v>
      </c>
      <c r="S320" s="639" t="s">
        <v>152</v>
      </c>
    </row>
    <row r="321" spans="1:19" ht="20.25" customHeight="1">
      <c r="A321" s="639" t="s">
        <v>608</v>
      </c>
      <c r="B321" s="638" t="s">
        <v>4049</v>
      </c>
      <c r="C321" s="639" t="s">
        <v>399</v>
      </c>
      <c r="D321" s="640" t="s">
        <v>1306</v>
      </c>
      <c r="E321" s="638"/>
      <c r="F321" s="639" t="s">
        <v>363</v>
      </c>
      <c r="G321" s="638"/>
      <c r="H321" s="1110">
        <v>2</v>
      </c>
      <c r="I321" s="1110">
        <v>148248</v>
      </c>
      <c r="J321" s="1110">
        <v>41.5</v>
      </c>
      <c r="K321" s="1047">
        <f t="shared" si="12"/>
        <v>83</v>
      </c>
      <c r="L321" s="1021">
        <f t="shared" si="13"/>
        <v>8.3000000000000004E-2</v>
      </c>
      <c r="M321" s="580">
        <f t="shared" si="14"/>
        <v>296496</v>
      </c>
      <c r="N321" s="638"/>
      <c r="O321" s="638" t="s">
        <v>11</v>
      </c>
      <c r="P321" s="639" t="s">
        <v>3735</v>
      </c>
      <c r="Q321" s="639" t="s">
        <v>364</v>
      </c>
      <c r="R321" s="639" t="s">
        <v>68</v>
      </c>
      <c r="S321" s="639" t="s">
        <v>152</v>
      </c>
    </row>
    <row r="322" spans="1:19" ht="20.25" customHeight="1">
      <c r="A322" s="639" t="s">
        <v>608</v>
      </c>
      <c r="B322" s="638" t="s">
        <v>4049</v>
      </c>
      <c r="C322" s="639" t="s">
        <v>399</v>
      </c>
      <c r="D322" s="640" t="s">
        <v>1306</v>
      </c>
      <c r="E322" s="638"/>
      <c r="F322" s="639" t="s">
        <v>634</v>
      </c>
      <c r="G322" s="638"/>
      <c r="H322" s="1110">
        <v>2</v>
      </c>
      <c r="I322" s="1110">
        <v>61200</v>
      </c>
      <c r="J322" s="1110">
        <v>0</v>
      </c>
      <c r="K322" s="1047">
        <f t="shared" si="12"/>
        <v>0</v>
      </c>
      <c r="L322" s="1021">
        <f t="shared" si="13"/>
        <v>0</v>
      </c>
      <c r="M322" s="580">
        <f t="shared" si="14"/>
        <v>122400</v>
      </c>
      <c r="N322" s="638"/>
      <c r="O322" s="638" t="s">
        <v>11</v>
      </c>
      <c r="P322" s="639" t="s">
        <v>3735</v>
      </c>
      <c r="Q322" s="639" t="s">
        <v>336</v>
      </c>
      <c r="R322" s="639" t="s">
        <v>73</v>
      </c>
      <c r="S322" s="639" t="s">
        <v>152</v>
      </c>
    </row>
    <row r="323" spans="1:19" ht="20.25" customHeight="1">
      <c r="A323" s="639" t="s">
        <v>608</v>
      </c>
      <c r="B323" s="638" t="s">
        <v>4049</v>
      </c>
      <c r="C323" s="639" t="s">
        <v>399</v>
      </c>
      <c r="D323" s="640" t="s">
        <v>1306</v>
      </c>
      <c r="E323" s="638"/>
      <c r="F323" s="639" t="s">
        <v>1387</v>
      </c>
      <c r="G323" s="638"/>
      <c r="H323" s="1110">
        <v>6</v>
      </c>
      <c r="I323" s="1110">
        <v>15909.6</v>
      </c>
      <c r="J323" s="1110">
        <v>0</v>
      </c>
      <c r="K323" s="1047">
        <f t="shared" si="12"/>
        <v>0</v>
      </c>
      <c r="L323" s="1021">
        <f t="shared" si="13"/>
        <v>0</v>
      </c>
      <c r="M323" s="580">
        <f t="shared" si="14"/>
        <v>95457.600000000006</v>
      </c>
      <c r="N323" s="638"/>
      <c r="O323" s="638" t="s">
        <v>793</v>
      </c>
      <c r="P323" s="639" t="s">
        <v>3735</v>
      </c>
      <c r="Q323" s="639" t="s">
        <v>577</v>
      </c>
      <c r="R323" s="639" t="s">
        <v>68</v>
      </c>
      <c r="S323" s="639" t="s">
        <v>152</v>
      </c>
    </row>
    <row r="324" spans="1:19" ht="20.25" customHeight="1">
      <c r="A324" s="639" t="s">
        <v>608</v>
      </c>
      <c r="B324" s="638" t="s">
        <v>4049</v>
      </c>
      <c r="C324" s="639" t="s">
        <v>399</v>
      </c>
      <c r="D324" s="640" t="s">
        <v>1306</v>
      </c>
      <c r="E324" s="638"/>
      <c r="F324" s="639" t="s">
        <v>642</v>
      </c>
      <c r="G324" s="638"/>
      <c r="H324" s="1110">
        <v>6</v>
      </c>
      <c r="I324" s="1110">
        <v>32235.1</v>
      </c>
      <c r="J324" s="1110">
        <v>17.5</v>
      </c>
      <c r="K324" s="1047">
        <f t="shared" si="12"/>
        <v>105</v>
      </c>
      <c r="L324" s="1021">
        <f t="shared" si="13"/>
        <v>0.105</v>
      </c>
      <c r="M324" s="580">
        <f t="shared" si="14"/>
        <v>193410.59999999998</v>
      </c>
      <c r="N324" s="638"/>
      <c r="O324" s="638" t="s">
        <v>793</v>
      </c>
      <c r="P324" s="639" t="s">
        <v>3735</v>
      </c>
      <c r="Q324" s="639" t="s">
        <v>270</v>
      </c>
      <c r="R324" s="639" t="s">
        <v>68</v>
      </c>
      <c r="S324" s="639" t="s">
        <v>152</v>
      </c>
    </row>
    <row r="325" spans="1:19" ht="20.25" customHeight="1">
      <c r="A325" s="639" t="s">
        <v>608</v>
      </c>
      <c r="B325" s="638" t="s">
        <v>4049</v>
      </c>
      <c r="C325" s="639" t="s">
        <v>399</v>
      </c>
      <c r="D325" s="640" t="s">
        <v>1306</v>
      </c>
      <c r="E325" s="638"/>
      <c r="F325" s="639" t="s">
        <v>880</v>
      </c>
      <c r="G325" s="638"/>
      <c r="H325" s="1110">
        <v>6</v>
      </c>
      <c r="I325" s="1110">
        <v>4198.7</v>
      </c>
      <c r="J325" s="1110">
        <v>0</v>
      </c>
      <c r="K325" s="1047">
        <f t="shared" ref="K325:K388" si="15">IFERROR(J325*H325,"0")</f>
        <v>0</v>
      </c>
      <c r="L325" s="1021">
        <f t="shared" ref="L325:L388" si="16">IFERROR(K325/1000,"0")</f>
        <v>0</v>
      </c>
      <c r="M325" s="580">
        <f t="shared" ref="M325:M388" si="17">I325*H325</f>
        <v>25192.199999999997</v>
      </c>
      <c r="N325" s="638"/>
      <c r="O325" s="638" t="s">
        <v>2351</v>
      </c>
      <c r="P325" s="639" t="s">
        <v>3735</v>
      </c>
      <c r="Q325" s="639" t="s">
        <v>336</v>
      </c>
      <c r="R325" s="639" t="s">
        <v>73</v>
      </c>
      <c r="S325" s="639" t="s">
        <v>152</v>
      </c>
    </row>
    <row r="326" spans="1:19" ht="20.25" customHeight="1">
      <c r="A326" s="639" t="s">
        <v>608</v>
      </c>
      <c r="B326" s="638" t="s">
        <v>4049</v>
      </c>
      <c r="C326" s="639" t="s">
        <v>399</v>
      </c>
      <c r="D326" s="640" t="s">
        <v>1306</v>
      </c>
      <c r="E326" s="638"/>
      <c r="F326" s="639" t="s">
        <v>880</v>
      </c>
      <c r="G326" s="638"/>
      <c r="H326" s="1110">
        <v>6</v>
      </c>
      <c r="I326" s="1110">
        <v>4198.7</v>
      </c>
      <c r="J326" s="1110">
        <v>0</v>
      </c>
      <c r="K326" s="1047">
        <f t="shared" si="15"/>
        <v>0</v>
      </c>
      <c r="L326" s="1021">
        <f t="shared" si="16"/>
        <v>0</v>
      </c>
      <c r="M326" s="580">
        <f t="shared" si="17"/>
        <v>25192.199999999997</v>
      </c>
      <c r="N326" s="638"/>
      <c r="O326" s="638" t="s">
        <v>2351</v>
      </c>
      <c r="P326" s="639" t="s">
        <v>3735</v>
      </c>
      <c r="Q326" s="639" t="s">
        <v>336</v>
      </c>
      <c r="R326" s="639" t="s">
        <v>73</v>
      </c>
      <c r="S326" s="639" t="s">
        <v>152</v>
      </c>
    </row>
    <row r="327" spans="1:19" ht="20.25" customHeight="1">
      <c r="A327" s="639" t="s">
        <v>608</v>
      </c>
      <c r="B327" s="638" t="s">
        <v>4049</v>
      </c>
      <c r="C327" s="639" t="s">
        <v>399</v>
      </c>
      <c r="D327" s="640" t="s">
        <v>1306</v>
      </c>
      <c r="E327" s="638"/>
      <c r="F327" s="639" t="s">
        <v>882</v>
      </c>
      <c r="G327" s="638"/>
      <c r="H327" s="1110">
        <v>6</v>
      </c>
      <c r="I327" s="1110">
        <v>9913.6</v>
      </c>
      <c r="J327" s="1110">
        <v>0</v>
      </c>
      <c r="K327" s="1047">
        <f t="shared" si="15"/>
        <v>0</v>
      </c>
      <c r="L327" s="1021">
        <f t="shared" si="16"/>
        <v>0</v>
      </c>
      <c r="M327" s="580">
        <f t="shared" si="17"/>
        <v>59481.600000000006</v>
      </c>
      <c r="N327" s="638"/>
      <c r="O327" s="638" t="s">
        <v>2351</v>
      </c>
      <c r="P327" s="639" t="s">
        <v>3735</v>
      </c>
      <c r="Q327" s="639" t="s">
        <v>336</v>
      </c>
      <c r="R327" s="639" t="s">
        <v>73</v>
      </c>
      <c r="S327" s="639" t="s">
        <v>152</v>
      </c>
    </row>
    <row r="328" spans="1:19" ht="20.25" customHeight="1">
      <c r="A328" s="639" t="s">
        <v>608</v>
      </c>
      <c r="B328" s="638" t="s">
        <v>4049</v>
      </c>
      <c r="C328" s="639" t="s">
        <v>399</v>
      </c>
      <c r="D328" s="640" t="s">
        <v>1306</v>
      </c>
      <c r="E328" s="638"/>
      <c r="F328" s="639" t="s">
        <v>1691</v>
      </c>
      <c r="G328" s="638"/>
      <c r="H328" s="1110">
        <v>6</v>
      </c>
      <c r="I328" s="1110">
        <v>27291.599999999999</v>
      </c>
      <c r="J328" s="1110">
        <v>0</v>
      </c>
      <c r="K328" s="1047">
        <f t="shared" si="15"/>
        <v>0</v>
      </c>
      <c r="L328" s="1021">
        <f t="shared" si="16"/>
        <v>0</v>
      </c>
      <c r="M328" s="580">
        <f t="shared" si="17"/>
        <v>163749.59999999998</v>
      </c>
      <c r="N328" s="638"/>
      <c r="O328" s="638" t="s">
        <v>2351</v>
      </c>
      <c r="P328" s="639" t="s">
        <v>3735</v>
      </c>
      <c r="Q328" s="639" t="s">
        <v>358</v>
      </c>
      <c r="R328" s="639" t="s">
        <v>73</v>
      </c>
      <c r="S328" s="639" t="s">
        <v>152</v>
      </c>
    </row>
    <row r="329" spans="1:19" ht="20.25" customHeight="1">
      <c r="A329" s="639" t="s">
        <v>608</v>
      </c>
      <c r="B329" s="638" t="s">
        <v>4049</v>
      </c>
      <c r="C329" s="639" t="s">
        <v>399</v>
      </c>
      <c r="D329" s="640" t="s">
        <v>1306</v>
      </c>
      <c r="E329" s="638"/>
      <c r="F329" s="639" t="s">
        <v>1575</v>
      </c>
      <c r="G329" s="638"/>
      <c r="H329" s="1110">
        <v>6</v>
      </c>
      <c r="I329" s="1110">
        <v>8397.4</v>
      </c>
      <c r="J329" s="1110">
        <v>0</v>
      </c>
      <c r="K329" s="1047">
        <f t="shared" si="15"/>
        <v>0</v>
      </c>
      <c r="L329" s="1021">
        <f t="shared" si="16"/>
        <v>0</v>
      </c>
      <c r="M329" s="580">
        <f t="shared" si="17"/>
        <v>50384.399999999994</v>
      </c>
      <c r="N329" s="638"/>
      <c r="O329" s="638" t="s">
        <v>2351</v>
      </c>
      <c r="P329" s="639" t="s">
        <v>3735</v>
      </c>
      <c r="Q329" s="639" t="s">
        <v>336</v>
      </c>
      <c r="R329" s="639" t="s">
        <v>73</v>
      </c>
      <c r="S329" s="639" t="s">
        <v>152</v>
      </c>
    </row>
    <row r="330" spans="1:19" ht="20.25" customHeight="1">
      <c r="A330" s="639" t="s">
        <v>608</v>
      </c>
      <c r="B330" s="638" t="s">
        <v>4049</v>
      </c>
      <c r="C330" s="639" t="s">
        <v>399</v>
      </c>
      <c r="D330" s="640" t="s">
        <v>1306</v>
      </c>
      <c r="E330" s="638"/>
      <c r="F330" s="639" t="s">
        <v>711</v>
      </c>
      <c r="G330" s="638"/>
      <c r="H330" s="1110">
        <v>8</v>
      </c>
      <c r="I330" s="1110">
        <v>4950</v>
      </c>
      <c r="J330" s="1110">
        <v>0</v>
      </c>
      <c r="K330" s="1047">
        <f t="shared" si="15"/>
        <v>0</v>
      </c>
      <c r="L330" s="1021">
        <f t="shared" si="16"/>
        <v>0</v>
      </c>
      <c r="M330" s="580">
        <f t="shared" si="17"/>
        <v>39600</v>
      </c>
      <c r="N330" s="638"/>
      <c r="O330" s="638" t="s">
        <v>11</v>
      </c>
      <c r="P330" s="639" t="s">
        <v>3735</v>
      </c>
      <c r="Q330" s="639" t="s">
        <v>360</v>
      </c>
      <c r="R330" s="639" t="s">
        <v>73</v>
      </c>
      <c r="S330" s="639" t="s">
        <v>152</v>
      </c>
    </row>
    <row r="331" spans="1:19" ht="20.25" customHeight="1">
      <c r="A331" s="639" t="s">
        <v>608</v>
      </c>
      <c r="B331" s="638" t="s">
        <v>4049</v>
      </c>
      <c r="C331" s="639" t="s">
        <v>399</v>
      </c>
      <c r="D331" s="640" t="s">
        <v>1306</v>
      </c>
      <c r="E331" s="638"/>
      <c r="F331" s="639" t="s">
        <v>950</v>
      </c>
      <c r="G331" s="638"/>
      <c r="H331" s="1110">
        <v>2</v>
      </c>
      <c r="I331" s="1110">
        <v>58926</v>
      </c>
      <c r="J331" s="1110">
        <v>35</v>
      </c>
      <c r="K331" s="1047">
        <f t="shared" si="15"/>
        <v>70</v>
      </c>
      <c r="L331" s="1021">
        <f t="shared" si="16"/>
        <v>7.0000000000000007E-2</v>
      </c>
      <c r="M331" s="580">
        <f t="shared" si="17"/>
        <v>117852</v>
      </c>
      <c r="N331" s="638"/>
      <c r="O331" s="638" t="s">
        <v>844</v>
      </c>
      <c r="P331" s="639" t="s">
        <v>3735</v>
      </c>
      <c r="Q331" s="639" t="s">
        <v>358</v>
      </c>
      <c r="R331" s="639" t="s">
        <v>68</v>
      </c>
      <c r="S331" s="639" t="s">
        <v>152</v>
      </c>
    </row>
    <row r="332" spans="1:19" ht="20.25" customHeight="1">
      <c r="A332" s="639" t="s">
        <v>608</v>
      </c>
      <c r="B332" s="638" t="s">
        <v>4049</v>
      </c>
      <c r="C332" s="639" t="s">
        <v>399</v>
      </c>
      <c r="D332" s="640" t="s">
        <v>1306</v>
      </c>
      <c r="E332" s="638"/>
      <c r="F332" s="639" t="s">
        <v>880</v>
      </c>
      <c r="G332" s="638"/>
      <c r="H332" s="1110">
        <v>2</v>
      </c>
      <c r="I332" s="1110">
        <v>3928.4</v>
      </c>
      <c r="J332" s="1110">
        <v>0</v>
      </c>
      <c r="K332" s="1047">
        <f t="shared" si="15"/>
        <v>0</v>
      </c>
      <c r="L332" s="1021">
        <f t="shared" si="16"/>
        <v>0</v>
      </c>
      <c r="M332" s="580">
        <f t="shared" si="17"/>
        <v>7856.8</v>
      </c>
      <c r="N332" s="638"/>
      <c r="O332" s="638" t="s">
        <v>844</v>
      </c>
      <c r="P332" s="639" t="s">
        <v>3735</v>
      </c>
      <c r="Q332" s="639" t="s">
        <v>336</v>
      </c>
      <c r="R332" s="639" t="s">
        <v>73</v>
      </c>
      <c r="S332" s="639" t="s">
        <v>152</v>
      </c>
    </row>
    <row r="333" spans="1:19" ht="20.25" customHeight="1">
      <c r="A333" s="639" t="s">
        <v>608</v>
      </c>
      <c r="B333" s="638" t="s">
        <v>4049</v>
      </c>
      <c r="C333" s="639" t="s">
        <v>399</v>
      </c>
      <c r="D333" s="640" t="s">
        <v>1306</v>
      </c>
      <c r="E333" s="638"/>
      <c r="F333" s="639" t="s">
        <v>632</v>
      </c>
      <c r="G333" s="638"/>
      <c r="H333" s="1110">
        <v>12</v>
      </c>
      <c r="I333" s="1110">
        <v>63036.3</v>
      </c>
      <c r="J333" s="1110">
        <v>0</v>
      </c>
      <c r="K333" s="1047">
        <f t="shared" si="15"/>
        <v>0</v>
      </c>
      <c r="L333" s="1021">
        <f t="shared" si="16"/>
        <v>0</v>
      </c>
      <c r="M333" s="580">
        <f t="shared" si="17"/>
        <v>756435.60000000009</v>
      </c>
      <c r="N333" s="638"/>
      <c r="O333" s="638" t="s">
        <v>4052</v>
      </c>
      <c r="P333" s="639" t="s">
        <v>3735</v>
      </c>
      <c r="Q333" s="639" t="s">
        <v>336</v>
      </c>
      <c r="R333" s="639" t="s">
        <v>73</v>
      </c>
      <c r="S333" s="639" t="s">
        <v>152</v>
      </c>
    </row>
    <row r="334" spans="1:19" ht="20.25" customHeight="1">
      <c r="A334" s="639" t="s">
        <v>608</v>
      </c>
      <c r="B334" s="638" t="s">
        <v>4049</v>
      </c>
      <c r="C334" s="639" t="s">
        <v>399</v>
      </c>
      <c r="D334" s="640" t="s">
        <v>1306</v>
      </c>
      <c r="E334" s="638"/>
      <c r="F334" s="639" t="s">
        <v>631</v>
      </c>
      <c r="G334" s="638"/>
      <c r="H334" s="1110">
        <v>12</v>
      </c>
      <c r="I334" s="1110">
        <v>35963.699999999997</v>
      </c>
      <c r="J334" s="1110">
        <v>0</v>
      </c>
      <c r="K334" s="1047">
        <f t="shared" si="15"/>
        <v>0</v>
      </c>
      <c r="L334" s="1021">
        <f t="shared" si="16"/>
        <v>0</v>
      </c>
      <c r="M334" s="580">
        <f t="shared" si="17"/>
        <v>431564.39999999997</v>
      </c>
      <c r="N334" s="638"/>
      <c r="O334" s="638" t="s">
        <v>4052</v>
      </c>
      <c r="P334" s="639" t="s">
        <v>3735</v>
      </c>
      <c r="Q334" s="639" t="s">
        <v>336</v>
      </c>
      <c r="R334" s="639" t="s">
        <v>73</v>
      </c>
      <c r="S334" s="639" t="s">
        <v>152</v>
      </c>
    </row>
    <row r="335" spans="1:19" ht="20.25" customHeight="1">
      <c r="A335" s="639" t="s">
        <v>608</v>
      </c>
      <c r="B335" s="638" t="s">
        <v>4049</v>
      </c>
      <c r="C335" s="639" t="s">
        <v>399</v>
      </c>
      <c r="D335" s="640" t="s">
        <v>1306</v>
      </c>
      <c r="E335" s="638"/>
      <c r="F335" s="639" t="s">
        <v>880</v>
      </c>
      <c r="G335" s="638"/>
      <c r="H335" s="1110">
        <v>8</v>
      </c>
      <c r="I335" s="1110">
        <v>3779.3</v>
      </c>
      <c r="J335" s="1110">
        <v>0</v>
      </c>
      <c r="K335" s="1047">
        <f t="shared" si="15"/>
        <v>0</v>
      </c>
      <c r="L335" s="1021">
        <f t="shared" si="16"/>
        <v>0</v>
      </c>
      <c r="M335" s="580">
        <f t="shared" si="17"/>
        <v>30234.400000000001</v>
      </c>
      <c r="N335" s="638"/>
      <c r="O335" s="638" t="s">
        <v>844</v>
      </c>
      <c r="P335" s="639" t="s">
        <v>3735</v>
      </c>
      <c r="Q335" s="639" t="s">
        <v>336</v>
      </c>
      <c r="R335" s="639" t="s">
        <v>73</v>
      </c>
      <c r="S335" s="639" t="s">
        <v>152</v>
      </c>
    </row>
    <row r="336" spans="1:19" ht="20.25" customHeight="1">
      <c r="A336" s="639" t="s">
        <v>608</v>
      </c>
      <c r="B336" s="638" t="s">
        <v>4049</v>
      </c>
      <c r="C336" s="639" t="s">
        <v>399</v>
      </c>
      <c r="D336" s="640" t="s">
        <v>1306</v>
      </c>
      <c r="E336" s="638"/>
      <c r="F336" s="639" t="s">
        <v>629</v>
      </c>
      <c r="G336" s="638"/>
      <c r="H336" s="1110">
        <v>8</v>
      </c>
      <c r="I336" s="1110">
        <v>137525.20000000001</v>
      </c>
      <c r="J336" s="1110">
        <v>31</v>
      </c>
      <c r="K336" s="1047">
        <f t="shared" si="15"/>
        <v>248</v>
      </c>
      <c r="L336" s="1021">
        <f t="shared" si="16"/>
        <v>0.248</v>
      </c>
      <c r="M336" s="580">
        <f t="shared" si="17"/>
        <v>1100201.6000000001</v>
      </c>
      <c r="N336" s="638"/>
      <c r="O336" s="638" t="s">
        <v>844</v>
      </c>
      <c r="P336" s="639" t="s">
        <v>3735</v>
      </c>
      <c r="Q336" s="639" t="s">
        <v>327</v>
      </c>
      <c r="R336" s="639" t="s">
        <v>68</v>
      </c>
      <c r="S336" s="639" t="s">
        <v>152</v>
      </c>
    </row>
    <row r="337" spans="1:19" ht="20.25" customHeight="1">
      <c r="A337" s="639" t="s">
        <v>608</v>
      </c>
      <c r="B337" s="638" t="s">
        <v>4049</v>
      </c>
      <c r="C337" s="639" t="s">
        <v>399</v>
      </c>
      <c r="D337" s="640" t="s">
        <v>1306</v>
      </c>
      <c r="E337" s="638"/>
      <c r="F337" s="639" t="s">
        <v>1736</v>
      </c>
      <c r="G337" s="638"/>
      <c r="H337" s="1110">
        <v>10</v>
      </c>
      <c r="I337" s="1110">
        <v>109679.7</v>
      </c>
      <c r="J337" s="1110">
        <v>14.7</v>
      </c>
      <c r="K337" s="1047">
        <f t="shared" si="15"/>
        <v>147</v>
      </c>
      <c r="L337" s="1021">
        <f t="shared" si="16"/>
        <v>0.14699999999999999</v>
      </c>
      <c r="M337" s="580">
        <f t="shared" si="17"/>
        <v>1096797</v>
      </c>
      <c r="N337" s="638"/>
      <c r="O337" s="638" t="s">
        <v>2898</v>
      </c>
      <c r="P337" s="639" t="s">
        <v>3735</v>
      </c>
      <c r="Q337" s="639" t="s">
        <v>755</v>
      </c>
      <c r="R337" s="639" t="s">
        <v>60</v>
      </c>
      <c r="S337" s="639" t="s">
        <v>152</v>
      </c>
    </row>
    <row r="338" spans="1:19" ht="20.25" customHeight="1">
      <c r="A338" s="639" t="s">
        <v>608</v>
      </c>
      <c r="B338" s="638" t="s">
        <v>4049</v>
      </c>
      <c r="C338" s="639" t="s">
        <v>399</v>
      </c>
      <c r="D338" s="640" t="s">
        <v>1306</v>
      </c>
      <c r="E338" s="638"/>
      <c r="F338" s="639" t="s">
        <v>880</v>
      </c>
      <c r="G338" s="638"/>
      <c r="H338" s="1110">
        <v>8</v>
      </c>
      <c r="I338" s="1110">
        <v>4543.3999999999996</v>
      </c>
      <c r="J338" s="1110">
        <v>0</v>
      </c>
      <c r="K338" s="1047">
        <f t="shared" si="15"/>
        <v>0</v>
      </c>
      <c r="L338" s="1021">
        <f t="shared" si="16"/>
        <v>0</v>
      </c>
      <c r="M338" s="580">
        <f t="shared" si="17"/>
        <v>36347.199999999997</v>
      </c>
      <c r="N338" s="638"/>
      <c r="O338" s="638" t="s">
        <v>4053</v>
      </c>
      <c r="P338" s="639" t="s">
        <v>3735</v>
      </c>
      <c r="Q338" s="639" t="s">
        <v>336</v>
      </c>
      <c r="R338" s="639" t="s">
        <v>73</v>
      </c>
      <c r="S338" s="639" t="s">
        <v>152</v>
      </c>
    </row>
    <row r="339" spans="1:19" ht="20.25" customHeight="1">
      <c r="A339" s="639" t="s">
        <v>608</v>
      </c>
      <c r="B339" s="638" t="s">
        <v>4049</v>
      </c>
      <c r="C339" s="639" t="s">
        <v>399</v>
      </c>
      <c r="D339" s="640" t="s">
        <v>1306</v>
      </c>
      <c r="E339" s="638"/>
      <c r="F339" s="639" t="s">
        <v>880</v>
      </c>
      <c r="G339" s="638"/>
      <c r="H339" s="1110">
        <v>8</v>
      </c>
      <c r="I339" s="1110">
        <v>4543.3999999999996</v>
      </c>
      <c r="J339" s="1110">
        <v>0</v>
      </c>
      <c r="K339" s="1047">
        <f t="shared" si="15"/>
        <v>0</v>
      </c>
      <c r="L339" s="1021">
        <f t="shared" si="16"/>
        <v>0</v>
      </c>
      <c r="M339" s="580">
        <f t="shared" si="17"/>
        <v>36347.199999999997</v>
      </c>
      <c r="N339" s="638"/>
      <c r="O339" s="638" t="s">
        <v>4053</v>
      </c>
      <c r="P339" s="639" t="s">
        <v>3735</v>
      </c>
      <c r="Q339" s="639" t="s">
        <v>336</v>
      </c>
      <c r="R339" s="639" t="s">
        <v>73</v>
      </c>
      <c r="S339" s="639" t="s">
        <v>152</v>
      </c>
    </row>
    <row r="340" spans="1:19" ht="20.25" customHeight="1">
      <c r="A340" s="639" t="s">
        <v>608</v>
      </c>
      <c r="B340" s="638" t="s">
        <v>4049</v>
      </c>
      <c r="C340" s="639" t="s">
        <v>399</v>
      </c>
      <c r="D340" s="640" t="s">
        <v>1306</v>
      </c>
      <c r="E340" s="638"/>
      <c r="F340" s="639" t="s">
        <v>2142</v>
      </c>
      <c r="G340" s="638"/>
      <c r="H340" s="1110">
        <v>8</v>
      </c>
      <c r="I340" s="1110">
        <v>115099</v>
      </c>
      <c r="J340" s="1110">
        <v>0</v>
      </c>
      <c r="K340" s="1047">
        <f t="shared" si="15"/>
        <v>0</v>
      </c>
      <c r="L340" s="1021">
        <f t="shared" si="16"/>
        <v>0</v>
      </c>
      <c r="M340" s="580">
        <f t="shared" si="17"/>
        <v>920792</v>
      </c>
      <c r="N340" s="638"/>
      <c r="O340" s="638" t="s">
        <v>4053</v>
      </c>
      <c r="P340" s="639" t="s">
        <v>3735</v>
      </c>
      <c r="Q340" s="639" t="s">
        <v>271</v>
      </c>
      <c r="R340" s="639" t="s">
        <v>73</v>
      </c>
      <c r="S340" s="639" t="s">
        <v>152</v>
      </c>
    </row>
    <row r="341" spans="1:19" ht="20.25" customHeight="1">
      <c r="A341" s="639" t="s">
        <v>608</v>
      </c>
      <c r="B341" s="638" t="s">
        <v>4049</v>
      </c>
      <c r="C341" s="639" t="s">
        <v>399</v>
      </c>
      <c r="D341" s="640" t="s">
        <v>1306</v>
      </c>
      <c r="E341" s="638"/>
      <c r="F341" s="639" t="s">
        <v>1575</v>
      </c>
      <c r="G341" s="638"/>
      <c r="H341" s="1110">
        <v>8</v>
      </c>
      <c r="I341" s="1110">
        <v>9086.7999999999993</v>
      </c>
      <c r="J341" s="1110">
        <v>0</v>
      </c>
      <c r="K341" s="1047">
        <f t="shared" si="15"/>
        <v>0</v>
      </c>
      <c r="L341" s="1021">
        <f t="shared" si="16"/>
        <v>0</v>
      </c>
      <c r="M341" s="580">
        <f t="shared" si="17"/>
        <v>72694.399999999994</v>
      </c>
      <c r="N341" s="638"/>
      <c r="O341" s="638" t="s">
        <v>4053</v>
      </c>
      <c r="P341" s="639" t="s">
        <v>3735</v>
      </c>
      <c r="Q341" s="639" t="s">
        <v>336</v>
      </c>
      <c r="R341" s="639" t="s">
        <v>73</v>
      </c>
      <c r="S341" s="639" t="s">
        <v>152</v>
      </c>
    </row>
    <row r="342" spans="1:19" ht="20.25" customHeight="1">
      <c r="A342" s="639" t="s">
        <v>608</v>
      </c>
      <c r="B342" s="638" t="s">
        <v>4049</v>
      </c>
      <c r="C342" s="639" t="s">
        <v>399</v>
      </c>
      <c r="D342" s="640" t="s">
        <v>1306</v>
      </c>
      <c r="E342" s="638"/>
      <c r="F342" s="639" t="s">
        <v>882</v>
      </c>
      <c r="G342" s="638"/>
      <c r="H342" s="1110">
        <v>8</v>
      </c>
      <c r="I342" s="1110">
        <v>10727.4</v>
      </c>
      <c r="J342" s="1110">
        <v>0</v>
      </c>
      <c r="K342" s="1047">
        <f t="shared" si="15"/>
        <v>0</v>
      </c>
      <c r="L342" s="1021">
        <f t="shared" si="16"/>
        <v>0</v>
      </c>
      <c r="M342" s="580">
        <f t="shared" si="17"/>
        <v>85819.199999999997</v>
      </c>
      <c r="N342" s="638"/>
      <c r="O342" s="638" t="s">
        <v>4053</v>
      </c>
      <c r="P342" s="639" t="s">
        <v>3735</v>
      </c>
      <c r="Q342" s="639" t="s">
        <v>336</v>
      </c>
      <c r="R342" s="639" t="s">
        <v>73</v>
      </c>
      <c r="S342" s="639" t="s">
        <v>152</v>
      </c>
    </row>
    <row r="343" spans="1:19" ht="20.25" customHeight="1">
      <c r="A343" s="639" t="s">
        <v>608</v>
      </c>
      <c r="B343" s="638" t="s">
        <v>4049</v>
      </c>
      <c r="C343" s="639" t="s">
        <v>399</v>
      </c>
      <c r="D343" s="640" t="s">
        <v>1306</v>
      </c>
      <c r="E343" s="638"/>
      <c r="F343" s="639" t="s">
        <v>754</v>
      </c>
      <c r="G343" s="638"/>
      <c r="H343" s="1110">
        <v>10</v>
      </c>
      <c r="I343" s="1110">
        <v>62100</v>
      </c>
      <c r="J343" s="1110">
        <v>0</v>
      </c>
      <c r="K343" s="1047">
        <f t="shared" si="15"/>
        <v>0</v>
      </c>
      <c r="L343" s="1021">
        <f t="shared" si="16"/>
        <v>0</v>
      </c>
      <c r="M343" s="580">
        <f t="shared" si="17"/>
        <v>621000</v>
      </c>
      <c r="N343" s="638"/>
      <c r="O343" s="638" t="s">
        <v>11</v>
      </c>
      <c r="P343" s="639" t="s">
        <v>3735</v>
      </c>
      <c r="Q343" s="639" t="s">
        <v>336</v>
      </c>
      <c r="R343" s="639" t="s">
        <v>73</v>
      </c>
      <c r="S343" s="639" t="s">
        <v>152</v>
      </c>
    </row>
    <row r="344" spans="1:19" ht="20.25" customHeight="1">
      <c r="A344" s="639" t="s">
        <v>608</v>
      </c>
      <c r="B344" s="638" t="s">
        <v>4049</v>
      </c>
      <c r="C344" s="639" t="s">
        <v>399</v>
      </c>
      <c r="D344" s="640" t="s">
        <v>1306</v>
      </c>
      <c r="E344" s="638"/>
      <c r="F344" s="639" t="s">
        <v>4035</v>
      </c>
      <c r="G344" s="638"/>
      <c r="H344" s="1110">
        <v>4</v>
      </c>
      <c r="I344" s="1110">
        <v>41004.699999999997</v>
      </c>
      <c r="J344" s="1110">
        <v>12.1</v>
      </c>
      <c r="K344" s="1047">
        <f t="shared" si="15"/>
        <v>48.4</v>
      </c>
      <c r="L344" s="1021">
        <f t="shared" si="16"/>
        <v>4.8399999999999999E-2</v>
      </c>
      <c r="M344" s="580">
        <f t="shared" si="17"/>
        <v>164018.79999999999</v>
      </c>
      <c r="N344" s="638"/>
      <c r="O344" s="638" t="s">
        <v>62</v>
      </c>
      <c r="P344" s="639" t="s">
        <v>3735</v>
      </c>
      <c r="Q344" s="639" t="s">
        <v>755</v>
      </c>
      <c r="R344" s="639" t="s">
        <v>68</v>
      </c>
      <c r="S344" s="639" t="s">
        <v>152</v>
      </c>
    </row>
    <row r="345" spans="1:19" ht="20.25" customHeight="1">
      <c r="A345" s="639" t="s">
        <v>608</v>
      </c>
      <c r="B345" s="638" t="s">
        <v>4049</v>
      </c>
      <c r="C345" s="639" t="s">
        <v>399</v>
      </c>
      <c r="D345" s="640" t="s">
        <v>1306</v>
      </c>
      <c r="E345" s="638"/>
      <c r="F345" s="639" t="s">
        <v>1399</v>
      </c>
      <c r="G345" s="638"/>
      <c r="H345" s="1110">
        <v>4</v>
      </c>
      <c r="I345" s="1110">
        <v>13941.6</v>
      </c>
      <c r="J345" s="1110">
        <v>0</v>
      </c>
      <c r="K345" s="1047">
        <f t="shared" si="15"/>
        <v>0</v>
      </c>
      <c r="L345" s="1021">
        <f t="shared" si="16"/>
        <v>0</v>
      </c>
      <c r="M345" s="580">
        <f t="shared" si="17"/>
        <v>55766.400000000001</v>
      </c>
      <c r="N345" s="638"/>
      <c r="O345" s="638" t="s">
        <v>62</v>
      </c>
      <c r="P345" s="639" t="s">
        <v>3735</v>
      </c>
      <c r="Q345" s="639" t="s">
        <v>577</v>
      </c>
      <c r="R345" s="639" t="s">
        <v>68</v>
      </c>
      <c r="S345" s="639" t="s">
        <v>152</v>
      </c>
    </row>
    <row r="346" spans="1:19" ht="20.25" customHeight="1">
      <c r="A346" s="639" t="s">
        <v>608</v>
      </c>
      <c r="B346" s="638" t="s">
        <v>4049</v>
      </c>
      <c r="C346" s="639" t="s">
        <v>399</v>
      </c>
      <c r="D346" s="640" t="s">
        <v>1306</v>
      </c>
      <c r="E346" s="638"/>
      <c r="F346" s="639" t="s">
        <v>756</v>
      </c>
      <c r="G346" s="638"/>
      <c r="H346" s="1110">
        <v>4</v>
      </c>
      <c r="I346" s="1110">
        <v>47014.3</v>
      </c>
      <c r="J346" s="1110">
        <v>0</v>
      </c>
      <c r="K346" s="1047">
        <f t="shared" si="15"/>
        <v>0</v>
      </c>
      <c r="L346" s="1021">
        <f t="shared" si="16"/>
        <v>0</v>
      </c>
      <c r="M346" s="580">
        <f t="shared" si="17"/>
        <v>188057.2</v>
      </c>
      <c r="N346" s="638"/>
      <c r="O346" s="638" t="s">
        <v>2351</v>
      </c>
      <c r="P346" s="639" t="s">
        <v>3735</v>
      </c>
      <c r="Q346" s="639" t="s">
        <v>271</v>
      </c>
      <c r="R346" s="639" t="s">
        <v>73</v>
      </c>
      <c r="S346" s="639" t="s">
        <v>152</v>
      </c>
    </row>
    <row r="347" spans="1:19" ht="20.25" customHeight="1">
      <c r="A347" s="639" t="s">
        <v>608</v>
      </c>
      <c r="B347" s="638" t="s">
        <v>4049</v>
      </c>
      <c r="C347" s="639" t="s">
        <v>399</v>
      </c>
      <c r="D347" s="640" t="s">
        <v>1306</v>
      </c>
      <c r="E347" s="638"/>
      <c r="F347" s="639" t="s">
        <v>880</v>
      </c>
      <c r="G347" s="638"/>
      <c r="H347" s="1110">
        <v>4</v>
      </c>
      <c r="I347" s="1110">
        <v>3786.4</v>
      </c>
      <c r="J347" s="1110">
        <v>0</v>
      </c>
      <c r="K347" s="1047">
        <f t="shared" si="15"/>
        <v>0</v>
      </c>
      <c r="L347" s="1021">
        <f t="shared" si="16"/>
        <v>0</v>
      </c>
      <c r="M347" s="580">
        <f t="shared" si="17"/>
        <v>15145.6</v>
      </c>
      <c r="N347" s="638"/>
      <c r="O347" s="638" t="s">
        <v>2351</v>
      </c>
      <c r="P347" s="639" t="s">
        <v>3735</v>
      </c>
      <c r="Q347" s="639" t="s">
        <v>336</v>
      </c>
      <c r="R347" s="639" t="s">
        <v>73</v>
      </c>
      <c r="S347" s="639" t="s">
        <v>152</v>
      </c>
    </row>
    <row r="348" spans="1:19" ht="20.25" customHeight="1">
      <c r="A348" s="639" t="s">
        <v>608</v>
      </c>
      <c r="B348" s="638" t="s">
        <v>4049</v>
      </c>
      <c r="C348" s="639" t="s">
        <v>399</v>
      </c>
      <c r="D348" s="640" t="s">
        <v>1306</v>
      </c>
      <c r="E348" s="638"/>
      <c r="F348" s="639" t="s">
        <v>880</v>
      </c>
      <c r="G348" s="638"/>
      <c r="H348" s="1110">
        <v>4</v>
      </c>
      <c r="I348" s="1110">
        <v>3786.4</v>
      </c>
      <c r="J348" s="1110">
        <v>0</v>
      </c>
      <c r="K348" s="1047">
        <f t="shared" si="15"/>
        <v>0</v>
      </c>
      <c r="L348" s="1021">
        <f t="shared" si="16"/>
        <v>0</v>
      </c>
      <c r="M348" s="580">
        <f t="shared" si="17"/>
        <v>15145.6</v>
      </c>
      <c r="N348" s="638"/>
      <c r="O348" s="638" t="s">
        <v>2351</v>
      </c>
      <c r="P348" s="639" t="s">
        <v>3735</v>
      </c>
      <c r="Q348" s="639" t="s">
        <v>336</v>
      </c>
      <c r="R348" s="639" t="s">
        <v>73</v>
      </c>
      <c r="S348" s="639" t="s">
        <v>152</v>
      </c>
    </row>
    <row r="349" spans="1:19" ht="20.25" customHeight="1">
      <c r="A349" s="639" t="s">
        <v>608</v>
      </c>
      <c r="B349" s="638" t="s">
        <v>4049</v>
      </c>
      <c r="C349" s="639" t="s">
        <v>399</v>
      </c>
      <c r="D349" s="640" t="s">
        <v>1306</v>
      </c>
      <c r="E349" s="638"/>
      <c r="F349" s="639" t="s">
        <v>1575</v>
      </c>
      <c r="G349" s="638"/>
      <c r="H349" s="1110">
        <v>4</v>
      </c>
      <c r="I349" s="1110">
        <v>7572.8</v>
      </c>
      <c r="J349" s="1110">
        <v>0</v>
      </c>
      <c r="K349" s="1047">
        <f t="shared" si="15"/>
        <v>0</v>
      </c>
      <c r="L349" s="1021">
        <f t="shared" si="16"/>
        <v>0</v>
      </c>
      <c r="M349" s="580">
        <f t="shared" si="17"/>
        <v>30291.200000000001</v>
      </c>
      <c r="N349" s="638"/>
      <c r="O349" s="638" t="s">
        <v>2351</v>
      </c>
      <c r="P349" s="639" t="s">
        <v>3735</v>
      </c>
      <c r="Q349" s="639" t="s">
        <v>336</v>
      </c>
      <c r="R349" s="639" t="s">
        <v>73</v>
      </c>
      <c r="S349" s="639" t="s">
        <v>152</v>
      </c>
    </row>
    <row r="350" spans="1:19" ht="20.25" customHeight="1">
      <c r="A350" s="639" t="s">
        <v>608</v>
      </c>
      <c r="B350" s="638" t="s">
        <v>4049</v>
      </c>
      <c r="C350" s="639" t="s">
        <v>399</v>
      </c>
      <c r="D350" s="640" t="s">
        <v>1306</v>
      </c>
      <c r="E350" s="638"/>
      <c r="F350" s="639" t="s">
        <v>882</v>
      </c>
      <c r="G350" s="638"/>
      <c r="H350" s="1110">
        <v>4</v>
      </c>
      <c r="I350" s="1110">
        <v>8940.1</v>
      </c>
      <c r="J350" s="1110">
        <v>0</v>
      </c>
      <c r="K350" s="1047">
        <f t="shared" si="15"/>
        <v>0</v>
      </c>
      <c r="L350" s="1021">
        <f t="shared" si="16"/>
        <v>0</v>
      </c>
      <c r="M350" s="580">
        <f t="shared" si="17"/>
        <v>35760.400000000001</v>
      </c>
      <c r="N350" s="638"/>
      <c r="O350" s="638" t="s">
        <v>2351</v>
      </c>
      <c r="P350" s="639" t="s">
        <v>3735</v>
      </c>
      <c r="Q350" s="639" t="s">
        <v>336</v>
      </c>
      <c r="R350" s="639" t="s">
        <v>73</v>
      </c>
      <c r="S350" s="639" t="s">
        <v>152</v>
      </c>
    </row>
    <row r="351" spans="1:19" ht="20.25" customHeight="1">
      <c r="A351" s="639" t="s">
        <v>608</v>
      </c>
      <c r="B351" s="638" t="s">
        <v>4049</v>
      </c>
      <c r="C351" s="639" t="s">
        <v>399</v>
      </c>
      <c r="D351" s="640" t="s">
        <v>1306</v>
      </c>
      <c r="E351" s="638"/>
      <c r="F351" s="639" t="s">
        <v>558</v>
      </c>
      <c r="G351" s="638"/>
      <c r="H351" s="1110">
        <v>6</v>
      </c>
      <c r="I351" s="1110">
        <v>8920.2999999999993</v>
      </c>
      <c r="J351" s="1110">
        <v>0</v>
      </c>
      <c r="K351" s="1047">
        <f t="shared" si="15"/>
        <v>0</v>
      </c>
      <c r="L351" s="1021">
        <f t="shared" si="16"/>
        <v>0</v>
      </c>
      <c r="M351" s="580">
        <f t="shared" si="17"/>
        <v>53521.799999999996</v>
      </c>
      <c r="N351" s="638"/>
      <c r="O351" s="638" t="s">
        <v>4054</v>
      </c>
      <c r="P351" s="639" t="s">
        <v>3735</v>
      </c>
      <c r="Q351" s="639" t="s">
        <v>336</v>
      </c>
      <c r="R351" s="639" t="s">
        <v>73</v>
      </c>
      <c r="S351" s="639" t="s">
        <v>152</v>
      </c>
    </row>
    <row r="352" spans="1:19" ht="20.25" customHeight="1">
      <c r="A352" s="639" t="s">
        <v>608</v>
      </c>
      <c r="B352" s="638" t="s">
        <v>4049</v>
      </c>
      <c r="C352" s="639" t="s">
        <v>399</v>
      </c>
      <c r="D352" s="640" t="s">
        <v>1306</v>
      </c>
      <c r="E352" s="638"/>
      <c r="F352" s="639" t="s">
        <v>509</v>
      </c>
      <c r="G352" s="638"/>
      <c r="H352" s="1110">
        <v>6</v>
      </c>
      <c r="I352" s="1110">
        <v>1845.6</v>
      </c>
      <c r="J352" s="1110">
        <v>0</v>
      </c>
      <c r="K352" s="1047">
        <f t="shared" si="15"/>
        <v>0</v>
      </c>
      <c r="L352" s="1021">
        <f t="shared" si="16"/>
        <v>0</v>
      </c>
      <c r="M352" s="580">
        <f t="shared" si="17"/>
        <v>11073.599999999999</v>
      </c>
      <c r="N352" s="638"/>
      <c r="O352" s="638" t="s">
        <v>4054</v>
      </c>
      <c r="P352" s="639" t="s">
        <v>3735</v>
      </c>
      <c r="Q352" s="639" t="s">
        <v>336</v>
      </c>
      <c r="R352" s="639" t="s">
        <v>73</v>
      </c>
      <c r="S352" s="639" t="s">
        <v>152</v>
      </c>
    </row>
    <row r="353" spans="1:19" ht="20.25" customHeight="1">
      <c r="A353" s="639" t="s">
        <v>608</v>
      </c>
      <c r="B353" s="638" t="s">
        <v>4049</v>
      </c>
      <c r="C353" s="639" t="s">
        <v>399</v>
      </c>
      <c r="D353" s="640" t="s">
        <v>1306</v>
      </c>
      <c r="E353" s="638"/>
      <c r="F353" s="639" t="s">
        <v>442</v>
      </c>
      <c r="G353" s="638"/>
      <c r="H353" s="1110">
        <v>6</v>
      </c>
      <c r="I353" s="1110">
        <v>1025.3</v>
      </c>
      <c r="J353" s="1110">
        <v>0</v>
      </c>
      <c r="K353" s="1047">
        <f t="shared" si="15"/>
        <v>0</v>
      </c>
      <c r="L353" s="1021">
        <f t="shared" si="16"/>
        <v>0</v>
      </c>
      <c r="M353" s="580">
        <f t="shared" si="17"/>
        <v>6151.7999999999993</v>
      </c>
      <c r="N353" s="638"/>
      <c r="O353" s="638" t="s">
        <v>4054</v>
      </c>
      <c r="P353" s="639" t="s">
        <v>3735</v>
      </c>
      <c r="Q353" s="639" t="s">
        <v>336</v>
      </c>
      <c r="R353" s="639" t="s">
        <v>73</v>
      </c>
      <c r="S353" s="639" t="s">
        <v>152</v>
      </c>
    </row>
    <row r="354" spans="1:19" ht="20.25" customHeight="1">
      <c r="A354" s="639" t="s">
        <v>608</v>
      </c>
      <c r="B354" s="638" t="s">
        <v>4049</v>
      </c>
      <c r="C354" s="639" t="s">
        <v>399</v>
      </c>
      <c r="D354" s="640" t="s">
        <v>1306</v>
      </c>
      <c r="E354" s="638"/>
      <c r="F354" s="639" t="s">
        <v>81</v>
      </c>
      <c r="G354" s="638"/>
      <c r="H354" s="1110">
        <v>6</v>
      </c>
      <c r="I354" s="1110">
        <v>7177.2</v>
      </c>
      <c r="J354" s="1110">
        <v>0</v>
      </c>
      <c r="K354" s="1047">
        <f t="shared" si="15"/>
        <v>0</v>
      </c>
      <c r="L354" s="1021">
        <f t="shared" si="16"/>
        <v>0</v>
      </c>
      <c r="M354" s="580">
        <f t="shared" si="17"/>
        <v>43063.199999999997</v>
      </c>
      <c r="N354" s="638"/>
      <c r="O354" s="638" t="s">
        <v>4054</v>
      </c>
      <c r="P354" s="639" t="s">
        <v>3735</v>
      </c>
      <c r="Q354" s="639" t="s">
        <v>336</v>
      </c>
      <c r="R354" s="639" t="s">
        <v>73</v>
      </c>
      <c r="S354" s="639" t="s">
        <v>152</v>
      </c>
    </row>
    <row r="355" spans="1:19" ht="20.25" customHeight="1">
      <c r="A355" s="639" t="s">
        <v>608</v>
      </c>
      <c r="B355" s="638" t="s">
        <v>4049</v>
      </c>
      <c r="C355" s="639" t="s">
        <v>399</v>
      </c>
      <c r="D355" s="640" t="s">
        <v>1306</v>
      </c>
      <c r="E355" s="638"/>
      <c r="F355" s="639" t="s">
        <v>366</v>
      </c>
      <c r="G355" s="638"/>
      <c r="H355" s="1110">
        <v>6</v>
      </c>
      <c r="I355" s="1110">
        <v>5331.6</v>
      </c>
      <c r="J355" s="1110">
        <v>0</v>
      </c>
      <c r="K355" s="1047">
        <f t="shared" si="15"/>
        <v>0</v>
      </c>
      <c r="L355" s="1021">
        <f t="shared" si="16"/>
        <v>0</v>
      </c>
      <c r="M355" s="580">
        <f t="shared" si="17"/>
        <v>31989.600000000002</v>
      </c>
      <c r="N355" s="638"/>
      <c r="O355" s="638" t="s">
        <v>4054</v>
      </c>
      <c r="P355" s="639" t="s">
        <v>3735</v>
      </c>
      <c r="Q355" s="639" t="s">
        <v>336</v>
      </c>
      <c r="R355" s="639" t="s">
        <v>73</v>
      </c>
      <c r="S355" s="639" t="s">
        <v>152</v>
      </c>
    </row>
    <row r="356" spans="1:19" ht="20.25" customHeight="1">
      <c r="A356" s="639" t="s">
        <v>608</v>
      </c>
      <c r="B356" s="638" t="s">
        <v>4049</v>
      </c>
      <c r="C356" s="639" t="s">
        <v>399</v>
      </c>
      <c r="D356" s="640" t="s">
        <v>1306</v>
      </c>
      <c r="E356" s="638"/>
      <c r="F356" s="639" t="s">
        <v>2717</v>
      </c>
      <c r="G356" s="638"/>
      <c r="H356" s="1110">
        <v>1</v>
      </c>
      <c r="I356" s="1110">
        <v>70200</v>
      </c>
      <c r="J356" s="1110">
        <v>0</v>
      </c>
      <c r="K356" s="1047">
        <f t="shared" si="15"/>
        <v>0</v>
      </c>
      <c r="L356" s="1021">
        <f t="shared" si="16"/>
        <v>0</v>
      </c>
      <c r="M356" s="580">
        <f t="shared" si="17"/>
        <v>70200</v>
      </c>
      <c r="N356" s="638"/>
      <c r="O356" s="638" t="s">
        <v>11</v>
      </c>
      <c r="P356" s="639" t="s">
        <v>3735</v>
      </c>
      <c r="Q356" s="639" t="s">
        <v>272</v>
      </c>
      <c r="R356" s="639" t="s">
        <v>73</v>
      </c>
      <c r="S356" s="639" t="s">
        <v>152</v>
      </c>
    </row>
    <row r="357" spans="1:19" ht="20.25" customHeight="1">
      <c r="A357" s="639" t="s">
        <v>608</v>
      </c>
      <c r="B357" s="638" t="s">
        <v>4049</v>
      </c>
      <c r="C357" s="639" t="s">
        <v>399</v>
      </c>
      <c r="D357" s="640" t="s">
        <v>1306</v>
      </c>
      <c r="E357" s="638"/>
      <c r="F357" s="639" t="s">
        <v>83</v>
      </c>
      <c r="G357" s="638"/>
      <c r="H357" s="1110">
        <v>1</v>
      </c>
      <c r="I357" s="1110">
        <v>12600</v>
      </c>
      <c r="J357" s="1110">
        <v>0</v>
      </c>
      <c r="K357" s="1047">
        <f t="shared" si="15"/>
        <v>0</v>
      </c>
      <c r="L357" s="1021">
        <f t="shared" si="16"/>
        <v>0</v>
      </c>
      <c r="M357" s="580">
        <f t="shared" si="17"/>
        <v>12600</v>
      </c>
      <c r="N357" s="638"/>
      <c r="O357" s="638" t="s">
        <v>11</v>
      </c>
      <c r="P357" s="639" t="s">
        <v>3735</v>
      </c>
      <c r="Q357" s="639" t="s">
        <v>336</v>
      </c>
      <c r="R357" s="639" t="s">
        <v>73</v>
      </c>
      <c r="S357" s="639" t="s">
        <v>152</v>
      </c>
    </row>
    <row r="358" spans="1:19" ht="20.25" customHeight="1">
      <c r="A358" s="639" t="s">
        <v>608</v>
      </c>
      <c r="B358" s="638" t="s">
        <v>4049</v>
      </c>
      <c r="C358" s="639" t="s">
        <v>399</v>
      </c>
      <c r="D358" s="640" t="s">
        <v>1306</v>
      </c>
      <c r="E358" s="638"/>
      <c r="F358" s="639" t="s">
        <v>620</v>
      </c>
      <c r="G358" s="638"/>
      <c r="H358" s="1110">
        <v>8</v>
      </c>
      <c r="I358" s="1110">
        <v>9000</v>
      </c>
      <c r="J358" s="1110">
        <v>0</v>
      </c>
      <c r="K358" s="1047">
        <f t="shared" si="15"/>
        <v>0</v>
      </c>
      <c r="L358" s="1021">
        <f t="shared" si="16"/>
        <v>0</v>
      </c>
      <c r="M358" s="580">
        <f t="shared" si="17"/>
        <v>72000</v>
      </c>
      <c r="N358" s="638"/>
      <c r="O358" s="638" t="s">
        <v>586</v>
      </c>
      <c r="P358" s="639" t="s">
        <v>3735</v>
      </c>
      <c r="Q358" s="639" t="s">
        <v>336</v>
      </c>
      <c r="R358" s="639" t="s">
        <v>73</v>
      </c>
      <c r="S358" s="639" t="s">
        <v>152</v>
      </c>
    </row>
    <row r="359" spans="1:19" ht="20.25" customHeight="1">
      <c r="A359" s="639" t="s">
        <v>4055</v>
      </c>
      <c r="B359" s="638" t="s">
        <v>4056</v>
      </c>
      <c r="C359" s="639" t="s">
        <v>1073</v>
      </c>
      <c r="D359" s="640" t="s">
        <v>952</v>
      </c>
      <c r="E359" s="638"/>
      <c r="F359" s="639" t="s">
        <v>880</v>
      </c>
      <c r="G359" s="638"/>
      <c r="H359" s="1110">
        <v>237</v>
      </c>
      <c r="I359" s="1110">
        <v>2695.9</v>
      </c>
      <c r="J359" s="1110">
        <v>0</v>
      </c>
      <c r="K359" s="1047">
        <f t="shared" si="15"/>
        <v>0</v>
      </c>
      <c r="L359" s="1021">
        <f t="shared" si="16"/>
        <v>0</v>
      </c>
      <c r="M359" s="580">
        <f t="shared" si="17"/>
        <v>638928.30000000005</v>
      </c>
      <c r="N359" s="638"/>
      <c r="O359" s="638" t="s">
        <v>2869</v>
      </c>
      <c r="P359" s="639" t="s">
        <v>372</v>
      </c>
      <c r="Q359" s="639" t="s">
        <v>336</v>
      </c>
      <c r="R359" s="639" t="s">
        <v>73</v>
      </c>
      <c r="S359" s="639" t="s">
        <v>213</v>
      </c>
    </row>
    <row r="360" spans="1:19" ht="20.25" customHeight="1">
      <c r="A360" s="639" t="s">
        <v>4055</v>
      </c>
      <c r="B360" s="638" t="s">
        <v>4057</v>
      </c>
      <c r="C360" s="639" t="s">
        <v>1073</v>
      </c>
      <c r="D360" s="640" t="s">
        <v>952</v>
      </c>
      <c r="E360" s="638"/>
      <c r="F360" s="639" t="s">
        <v>880</v>
      </c>
      <c r="G360" s="638"/>
      <c r="H360" s="1110">
        <v>193</v>
      </c>
      <c r="I360" s="1110">
        <v>2904.5</v>
      </c>
      <c r="J360" s="1110">
        <v>0</v>
      </c>
      <c r="K360" s="1047">
        <f t="shared" si="15"/>
        <v>0</v>
      </c>
      <c r="L360" s="1021">
        <f t="shared" si="16"/>
        <v>0</v>
      </c>
      <c r="M360" s="580">
        <f t="shared" si="17"/>
        <v>560568.5</v>
      </c>
      <c r="N360" s="638"/>
      <c r="O360" s="638" t="s">
        <v>1433</v>
      </c>
      <c r="P360" s="639" t="s">
        <v>372</v>
      </c>
      <c r="Q360" s="639" t="s">
        <v>336</v>
      </c>
      <c r="R360" s="639" t="s">
        <v>73</v>
      </c>
      <c r="S360" s="639" t="s">
        <v>213</v>
      </c>
    </row>
    <row r="361" spans="1:19" ht="20.25" customHeight="1">
      <c r="A361" s="639" t="s">
        <v>4055</v>
      </c>
      <c r="B361" s="638" t="s">
        <v>4057</v>
      </c>
      <c r="C361" s="639" t="s">
        <v>1073</v>
      </c>
      <c r="D361" s="640" t="s">
        <v>952</v>
      </c>
      <c r="E361" s="638"/>
      <c r="F361" s="639" t="s">
        <v>1387</v>
      </c>
      <c r="G361" s="638"/>
      <c r="H361" s="1110">
        <v>237</v>
      </c>
      <c r="I361" s="1110">
        <v>3771.4</v>
      </c>
      <c r="J361" s="1110">
        <v>0</v>
      </c>
      <c r="K361" s="1047">
        <f t="shared" si="15"/>
        <v>0</v>
      </c>
      <c r="L361" s="1021">
        <f t="shared" si="16"/>
        <v>0</v>
      </c>
      <c r="M361" s="580">
        <f t="shared" si="17"/>
        <v>893821.8</v>
      </c>
      <c r="N361" s="638"/>
      <c r="O361" s="638" t="s">
        <v>1437</v>
      </c>
      <c r="P361" s="639" t="s">
        <v>372</v>
      </c>
      <c r="Q361" s="639" t="s">
        <v>577</v>
      </c>
      <c r="R361" s="639" t="s">
        <v>68</v>
      </c>
      <c r="S361" s="639" t="s">
        <v>213</v>
      </c>
    </row>
    <row r="362" spans="1:19" ht="20.25" customHeight="1">
      <c r="A362" s="639" t="s">
        <v>4055</v>
      </c>
      <c r="B362" s="638" t="s">
        <v>4057</v>
      </c>
      <c r="C362" s="639" t="s">
        <v>1073</v>
      </c>
      <c r="D362" s="640" t="s">
        <v>952</v>
      </c>
      <c r="E362" s="638"/>
      <c r="F362" s="639" t="s">
        <v>1387</v>
      </c>
      <c r="G362" s="638"/>
      <c r="H362" s="1110">
        <v>193</v>
      </c>
      <c r="I362" s="1110">
        <v>13715.1</v>
      </c>
      <c r="J362" s="1110">
        <v>0</v>
      </c>
      <c r="K362" s="1047">
        <f t="shared" si="15"/>
        <v>0</v>
      </c>
      <c r="L362" s="1021">
        <f t="shared" si="16"/>
        <v>0</v>
      </c>
      <c r="M362" s="580">
        <f t="shared" si="17"/>
        <v>2647014.3000000003</v>
      </c>
      <c r="N362" s="638"/>
      <c r="O362" s="638" t="s">
        <v>1437</v>
      </c>
      <c r="P362" s="639" t="s">
        <v>372</v>
      </c>
      <c r="Q362" s="639" t="s">
        <v>577</v>
      </c>
      <c r="R362" s="639" t="s">
        <v>68</v>
      </c>
      <c r="S362" s="639" t="s">
        <v>213</v>
      </c>
    </row>
    <row r="363" spans="1:19" ht="20.25" customHeight="1">
      <c r="A363" s="639" t="s">
        <v>4055</v>
      </c>
      <c r="B363" s="638" t="s">
        <v>4057</v>
      </c>
      <c r="C363" s="639" t="s">
        <v>1073</v>
      </c>
      <c r="D363" s="640" t="s">
        <v>952</v>
      </c>
      <c r="E363" s="638"/>
      <c r="F363" s="639" t="s">
        <v>450</v>
      </c>
      <c r="G363" s="638"/>
      <c r="H363" s="1110">
        <v>84</v>
      </c>
      <c r="I363" s="1110">
        <v>68282.399999999994</v>
      </c>
      <c r="J363" s="1110">
        <v>0</v>
      </c>
      <c r="K363" s="1047">
        <f t="shared" si="15"/>
        <v>0</v>
      </c>
      <c r="L363" s="1021">
        <f t="shared" si="16"/>
        <v>0</v>
      </c>
      <c r="M363" s="580">
        <f t="shared" si="17"/>
        <v>5735721.5999999996</v>
      </c>
      <c r="N363" s="638"/>
      <c r="O363" s="638" t="s">
        <v>2316</v>
      </c>
      <c r="P363" s="639" t="s">
        <v>372</v>
      </c>
      <c r="Q363" s="639" t="s">
        <v>271</v>
      </c>
      <c r="R363" s="639" t="s">
        <v>73</v>
      </c>
      <c r="S363" s="639" t="s">
        <v>213</v>
      </c>
    </row>
    <row r="364" spans="1:19" ht="20.25" customHeight="1">
      <c r="A364" s="639" t="s">
        <v>4055</v>
      </c>
      <c r="B364" s="638" t="s">
        <v>4057</v>
      </c>
      <c r="C364" s="639" t="s">
        <v>1073</v>
      </c>
      <c r="D364" s="640" t="s">
        <v>952</v>
      </c>
      <c r="E364" s="638"/>
      <c r="F364" s="639" t="s">
        <v>880</v>
      </c>
      <c r="G364" s="638"/>
      <c r="H364" s="1110">
        <v>84</v>
      </c>
      <c r="I364" s="1110">
        <v>3414.1</v>
      </c>
      <c r="J364" s="1110">
        <v>0</v>
      </c>
      <c r="K364" s="1047">
        <f t="shared" si="15"/>
        <v>0</v>
      </c>
      <c r="L364" s="1021">
        <f t="shared" si="16"/>
        <v>0</v>
      </c>
      <c r="M364" s="580">
        <f t="shared" si="17"/>
        <v>286784.39999999997</v>
      </c>
      <c r="N364" s="638"/>
      <c r="O364" s="638" t="s">
        <v>2316</v>
      </c>
      <c r="P364" s="639" t="s">
        <v>372</v>
      </c>
      <c r="Q364" s="639" t="s">
        <v>336</v>
      </c>
      <c r="R364" s="639" t="s">
        <v>73</v>
      </c>
      <c r="S364" s="639" t="s">
        <v>213</v>
      </c>
    </row>
    <row r="365" spans="1:19" ht="20.25" customHeight="1">
      <c r="A365" s="639" t="s">
        <v>4055</v>
      </c>
      <c r="B365" s="638" t="s">
        <v>4057</v>
      </c>
      <c r="C365" s="639" t="s">
        <v>1073</v>
      </c>
      <c r="D365" s="640" t="s">
        <v>952</v>
      </c>
      <c r="E365" s="638"/>
      <c r="F365" s="639" t="s">
        <v>880</v>
      </c>
      <c r="G365" s="638"/>
      <c r="H365" s="1110">
        <v>84</v>
      </c>
      <c r="I365" s="1110">
        <v>3414.1</v>
      </c>
      <c r="J365" s="1110">
        <v>0</v>
      </c>
      <c r="K365" s="1047">
        <f t="shared" si="15"/>
        <v>0</v>
      </c>
      <c r="L365" s="1021">
        <f t="shared" si="16"/>
        <v>0</v>
      </c>
      <c r="M365" s="580">
        <f t="shared" si="17"/>
        <v>286784.39999999997</v>
      </c>
      <c r="N365" s="638"/>
      <c r="O365" s="638" t="s">
        <v>2316</v>
      </c>
      <c r="P365" s="639" t="s">
        <v>372</v>
      </c>
      <c r="Q365" s="639" t="s">
        <v>336</v>
      </c>
      <c r="R365" s="639" t="s">
        <v>73</v>
      </c>
      <c r="S365" s="639" t="s">
        <v>213</v>
      </c>
    </row>
    <row r="366" spans="1:19" ht="20.25" customHeight="1">
      <c r="A366" s="639" t="s">
        <v>4055</v>
      </c>
      <c r="B366" s="638" t="s">
        <v>4057</v>
      </c>
      <c r="C366" s="639" t="s">
        <v>1073</v>
      </c>
      <c r="D366" s="640" t="s">
        <v>952</v>
      </c>
      <c r="E366" s="638"/>
      <c r="F366" s="639" t="s">
        <v>1575</v>
      </c>
      <c r="G366" s="638"/>
      <c r="H366" s="1110">
        <v>84</v>
      </c>
      <c r="I366" s="1110">
        <v>6828.2</v>
      </c>
      <c r="J366" s="1110">
        <v>0</v>
      </c>
      <c r="K366" s="1047">
        <f t="shared" si="15"/>
        <v>0</v>
      </c>
      <c r="L366" s="1021">
        <f t="shared" si="16"/>
        <v>0</v>
      </c>
      <c r="M366" s="580">
        <f t="shared" si="17"/>
        <v>573568.79999999993</v>
      </c>
      <c r="N366" s="638"/>
      <c r="O366" s="638" t="s">
        <v>2316</v>
      </c>
      <c r="P366" s="639" t="s">
        <v>372</v>
      </c>
      <c r="Q366" s="639" t="s">
        <v>336</v>
      </c>
      <c r="R366" s="639" t="s">
        <v>73</v>
      </c>
      <c r="S366" s="639" t="s">
        <v>213</v>
      </c>
    </row>
    <row r="367" spans="1:19" ht="20.25" customHeight="1">
      <c r="A367" s="639" t="s">
        <v>4055</v>
      </c>
      <c r="B367" s="638" t="s">
        <v>4057</v>
      </c>
      <c r="C367" s="639" t="s">
        <v>1073</v>
      </c>
      <c r="D367" s="640" t="s">
        <v>952</v>
      </c>
      <c r="E367" s="638"/>
      <c r="F367" s="639" t="s">
        <v>882</v>
      </c>
      <c r="G367" s="638"/>
      <c r="H367" s="1110">
        <v>84</v>
      </c>
      <c r="I367" s="1110">
        <v>8061.1</v>
      </c>
      <c r="J367" s="1110">
        <v>0</v>
      </c>
      <c r="K367" s="1047">
        <f t="shared" si="15"/>
        <v>0</v>
      </c>
      <c r="L367" s="1021">
        <f t="shared" si="16"/>
        <v>0</v>
      </c>
      <c r="M367" s="580">
        <f t="shared" si="17"/>
        <v>677132.4</v>
      </c>
      <c r="N367" s="638"/>
      <c r="O367" s="638" t="s">
        <v>2316</v>
      </c>
      <c r="P367" s="639" t="s">
        <v>372</v>
      </c>
      <c r="Q367" s="639" t="s">
        <v>336</v>
      </c>
      <c r="R367" s="639" t="s">
        <v>73</v>
      </c>
      <c r="S367" s="639" t="s">
        <v>213</v>
      </c>
    </row>
    <row r="368" spans="1:19" ht="20.25" customHeight="1">
      <c r="A368" s="639" t="s">
        <v>4055</v>
      </c>
      <c r="B368" s="638" t="s">
        <v>4057</v>
      </c>
      <c r="C368" s="639" t="s">
        <v>1073</v>
      </c>
      <c r="D368" s="640" t="s">
        <v>952</v>
      </c>
      <c r="E368" s="638"/>
      <c r="F368" s="639" t="s">
        <v>880</v>
      </c>
      <c r="G368" s="638"/>
      <c r="H368" s="1110">
        <v>109</v>
      </c>
      <c r="I368" s="1110">
        <v>3761.2</v>
      </c>
      <c r="J368" s="1110">
        <v>0</v>
      </c>
      <c r="K368" s="1047">
        <f t="shared" si="15"/>
        <v>0</v>
      </c>
      <c r="L368" s="1021">
        <f t="shared" si="16"/>
        <v>0</v>
      </c>
      <c r="M368" s="580">
        <f t="shared" si="17"/>
        <v>409970.8</v>
      </c>
      <c r="N368" s="638"/>
      <c r="O368" s="638" t="s">
        <v>2316</v>
      </c>
      <c r="P368" s="639" t="s">
        <v>372</v>
      </c>
      <c r="Q368" s="639" t="s">
        <v>336</v>
      </c>
      <c r="R368" s="639" t="s">
        <v>73</v>
      </c>
      <c r="S368" s="639" t="s">
        <v>213</v>
      </c>
    </row>
    <row r="369" spans="1:19" ht="20.25" customHeight="1">
      <c r="A369" s="639" t="s">
        <v>4055</v>
      </c>
      <c r="B369" s="638" t="s">
        <v>4057</v>
      </c>
      <c r="C369" s="639" t="s">
        <v>1073</v>
      </c>
      <c r="D369" s="640" t="s">
        <v>952</v>
      </c>
      <c r="E369" s="638"/>
      <c r="F369" s="639" t="s">
        <v>880</v>
      </c>
      <c r="G369" s="638"/>
      <c r="H369" s="1110">
        <v>109</v>
      </c>
      <c r="I369" s="1110">
        <v>3761.2</v>
      </c>
      <c r="J369" s="1110">
        <v>0</v>
      </c>
      <c r="K369" s="1047">
        <f t="shared" si="15"/>
        <v>0</v>
      </c>
      <c r="L369" s="1021">
        <f t="shared" si="16"/>
        <v>0</v>
      </c>
      <c r="M369" s="580">
        <f t="shared" si="17"/>
        <v>409970.8</v>
      </c>
      <c r="N369" s="638"/>
      <c r="O369" s="638" t="s">
        <v>2316</v>
      </c>
      <c r="P369" s="639" t="s">
        <v>372</v>
      </c>
      <c r="Q369" s="639" t="s">
        <v>336</v>
      </c>
      <c r="R369" s="639" t="s">
        <v>73</v>
      </c>
      <c r="S369" s="639" t="s">
        <v>213</v>
      </c>
    </row>
    <row r="370" spans="1:19" ht="20.25" customHeight="1">
      <c r="A370" s="639" t="s">
        <v>4055</v>
      </c>
      <c r="B370" s="638" t="s">
        <v>4057</v>
      </c>
      <c r="C370" s="639" t="s">
        <v>1073</v>
      </c>
      <c r="D370" s="640" t="s">
        <v>952</v>
      </c>
      <c r="E370" s="638"/>
      <c r="F370" s="639" t="s">
        <v>1575</v>
      </c>
      <c r="G370" s="638"/>
      <c r="H370" s="1110">
        <v>109</v>
      </c>
      <c r="I370" s="1110">
        <v>7522.4</v>
      </c>
      <c r="J370" s="1110">
        <v>0</v>
      </c>
      <c r="K370" s="1047">
        <f t="shared" si="15"/>
        <v>0</v>
      </c>
      <c r="L370" s="1021">
        <f t="shared" si="16"/>
        <v>0</v>
      </c>
      <c r="M370" s="580">
        <f t="shared" si="17"/>
        <v>819941.6</v>
      </c>
      <c r="N370" s="638"/>
      <c r="O370" s="638" t="s">
        <v>2316</v>
      </c>
      <c r="P370" s="639" t="s">
        <v>372</v>
      </c>
      <c r="Q370" s="639" t="s">
        <v>336</v>
      </c>
      <c r="R370" s="639" t="s">
        <v>73</v>
      </c>
      <c r="S370" s="639" t="s">
        <v>213</v>
      </c>
    </row>
    <row r="371" spans="1:19" ht="20.25" customHeight="1">
      <c r="A371" s="639" t="s">
        <v>4055</v>
      </c>
      <c r="B371" s="638" t="s">
        <v>4057</v>
      </c>
      <c r="C371" s="639" t="s">
        <v>1073</v>
      </c>
      <c r="D371" s="640" t="s">
        <v>952</v>
      </c>
      <c r="E371" s="638"/>
      <c r="F371" s="639" t="s">
        <v>4059</v>
      </c>
      <c r="G371" s="638"/>
      <c r="H371" s="1110">
        <v>109</v>
      </c>
      <c r="I371" s="1110">
        <v>95074.6</v>
      </c>
      <c r="J371" s="1110">
        <v>0</v>
      </c>
      <c r="K371" s="1047">
        <f t="shared" si="15"/>
        <v>0</v>
      </c>
      <c r="L371" s="1021">
        <f t="shared" si="16"/>
        <v>0</v>
      </c>
      <c r="M371" s="580">
        <f t="shared" si="17"/>
        <v>10363131.4</v>
      </c>
      <c r="N371" s="638"/>
      <c r="O371" s="638" t="s">
        <v>2316</v>
      </c>
      <c r="P371" s="639" t="s">
        <v>372</v>
      </c>
      <c r="Q371" s="639" t="s">
        <v>271</v>
      </c>
      <c r="R371" s="639" t="s">
        <v>73</v>
      </c>
      <c r="S371" s="639" t="s">
        <v>213</v>
      </c>
    </row>
    <row r="372" spans="1:19" ht="20.25" customHeight="1">
      <c r="A372" s="639" t="s">
        <v>4055</v>
      </c>
      <c r="B372" s="638" t="s">
        <v>4057</v>
      </c>
      <c r="C372" s="639" t="s">
        <v>1073</v>
      </c>
      <c r="D372" s="640" t="s">
        <v>952</v>
      </c>
      <c r="E372" s="638"/>
      <c r="F372" s="639" t="s">
        <v>882</v>
      </c>
      <c r="G372" s="638"/>
      <c r="H372" s="1110">
        <v>109</v>
      </c>
      <c r="I372" s="1110">
        <v>8880.6</v>
      </c>
      <c r="J372" s="1110">
        <v>0</v>
      </c>
      <c r="K372" s="1047">
        <f t="shared" si="15"/>
        <v>0</v>
      </c>
      <c r="L372" s="1021">
        <f t="shared" si="16"/>
        <v>0</v>
      </c>
      <c r="M372" s="580">
        <f t="shared" si="17"/>
        <v>967985.4</v>
      </c>
      <c r="N372" s="638"/>
      <c r="O372" s="638" t="s">
        <v>2316</v>
      </c>
      <c r="P372" s="639" t="s">
        <v>372</v>
      </c>
      <c r="Q372" s="639" t="s">
        <v>336</v>
      </c>
      <c r="R372" s="639" t="s">
        <v>73</v>
      </c>
      <c r="S372" s="639" t="s">
        <v>213</v>
      </c>
    </row>
    <row r="373" spans="1:19" ht="20.25" customHeight="1">
      <c r="A373" s="639" t="s">
        <v>4055</v>
      </c>
      <c r="B373" s="638" t="s">
        <v>4057</v>
      </c>
      <c r="C373" s="639" t="s">
        <v>1073</v>
      </c>
      <c r="D373" s="640" t="s">
        <v>952</v>
      </c>
      <c r="E373" s="638"/>
      <c r="F373" s="639" t="s">
        <v>2292</v>
      </c>
      <c r="G373" s="638"/>
      <c r="H373" s="1110">
        <v>84</v>
      </c>
      <c r="I373" s="1110">
        <v>40187.800000000003</v>
      </c>
      <c r="J373" s="1110">
        <v>0</v>
      </c>
      <c r="K373" s="1047">
        <f t="shared" si="15"/>
        <v>0</v>
      </c>
      <c r="L373" s="1021">
        <f t="shared" si="16"/>
        <v>0</v>
      </c>
      <c r="M373" s="580">
        <f t="shared" si="17"/>
        <v>3375775.2</v>
      </c>
      <c r="N373" s="638"/>
      <c r="O373" s="638" t="s">
        <v>4060</v>
      </c>
      <c r="P373" s="639" t="s">
        <v>372</v>
      </c>
      <c r="Q373" s="639" t="s">
        <v>784</v>
      </c>
      <c r="R373" s="639" t="s">
        <v>73</v>
      </c>
      <c r="S373" s="639" t="s">
        <v>213</v>
      </c>
    </row>
    <row r="374" spans="1:19" ht="20.25" customHeight="1">
      <c r="A374" s="639" t="s">
        <v>4055</v>
      </c>
      <c r="B374" s="638" t="s">
        <v>4057</v>
      </c>
      <c r="C374" s="639" t="s">
        <v>1073</v>
      </c>
      <c r="D374" s="640" t="s">
        <v>952</v>
      </c>
      <c r="E374" s="638"/>
      <c r="F374" s="639" t="s">
        <v>1937</v>
      </c>
      <c r="G374" s="638"/>
      <c r="H374" s="1110">
        <v>84</v>
      </c>
      <c r="I374" s="1110">
        <v>9645.1</v>
      </c>
      <c r="J374" s="1110">
        <v>0</v>
      </c>
      <c r="K374" s="1047">
        <f t="shared" si="15"/>
        <v>0</v>
      </c>
      <c r="L374" s="1021">
        <f t="shared" si="16"/>
        <v>0</v>
      </c>
      <c r="M374" s="580">
        <f t="shared" si="17"/>
        <v>810188.4</v>
      </c>
      <c r="N374" s="638"/>
      <c r="O374" s="638" t="s">
        <v>4060</v>
      </c>
      <c r="P374" s="639" t="s">
        <v>372</v>
      </c>
      <c r="Q374" s="639" t="s">
        <v>336</v>
      </c>
      <c r="R374" s="639" t="s">
        <v>73</v>
      </c>
      <c r="S374" s="639" t="s">
        <v>213</v>
      </c>
    </row>
    <row r="375" spans="1:19" ht="20.25" customHeight="1">
      <c r="A375" s="639" t="s">
        <v>4055</v>
      </c>
      <c r="B375" s="638" t="s">
        <v>4057</v>
      </c>
      <c r="C375" s="639" t="s">
        <v>1073</v>
      </c>
      <c r="D375" s="640" t="s">
        <v>952</v>
      </c>
      <c r="E375" s="638"/>
      <c r="F375" s="639" t="s">
        <v>81</v>
      </c>
      <c r="G375" s="638"/>
      <c r="H375" s="1110">
        <v>84</v>
      </c>
      <c r="I375" s="1110">
        <v>6619.2</v>
      </c>
      <c r="J375" s="1110">
        <v>0</v>
      </c>
      <c r="K375" s="1047">
        <f t="shared" si="15"/>
        <v>0</v>
      </c>
      <c r="L375" s="1021">
        <f t="shared" si="16"/>
        <v>0</v>
      </c>
      <c r="M375" s="580">
        <f t="shared" si="17"/>
        <v>556012.79999999993</v>
      </c>
      <c r="N375" s="638"/>
      <c r="O375" s="638" t="s">
        <v>4060</v>
      </c>
      <c r="P375" s="639" t="s">
        <v>372</v>
      </c>
      <c r="Q375" s="639" t="s">
        <v>336</v>
      </c>
      <c r="R375" s="639" t="s">
        <v>73</v>
      </c>
      <c r="S375" s="639" t="s">
        <v>213</v>
      </c>
    </row>
    <row r="376" spans="1:19" ht="20.25" customHeight="1">
      <c r="A376" s="639" t="s">
        <v>4055</v>
      </c>
      <c r="B376" s="638" t="s">
        <v>4057</v>
      </c>
      <c r="C376" s="639" t="s">
        <v>1073</v>
      </c>
      <c r="D376" s="640" t="s">
        <v>952</v>
      </c>
      <c r="E376" s="638"/>
      <c r="F376" s="639" t="s">
        <v>83</v>
      </c>
      <c r="G376" s="638"/>
      <c r="H376" s="1110">
        <v>84</v>
      </c>
      <c r="I376" s="1110">
        <v>11347.2</v>
      </c>
      <c r="J376" s="1110">
        <v>0</v>
      </c>
      <c r="K376" s="1047">
        <f t="shared" si="15"/>
        <v>0</v>
      </c>
      <c r="L376" s="1021">
        <f t="shared" si="16"/>
        <v>0</v>
      </c>
      <c r="M376" s="580">
        <f t="shared" si="17"/>
        <v>953164.80000000005</v>
      </c>
      <c r="N376" s="638"/>
      <c r="O376" s="638" t="s">
        <v>4060</v>
      </c>
      <c r="P376" s="639" t="s">
        <v>372</v>
      </c>
      <c r="Q376" s="639" t="s">
        <v>336</v>
      </c>
      <c r="R376" s="639" t="s">
        <v>73</v>
      </c>
      <c r="S376" s="639" t="s">
        <v>213</v>
      </c>
    </row>
    <row r="377" spans="1:19" ht="20.25" customHeight="1">
      <c r="A377" s="639" t="s">
        <v>4055</v>
      </c>
      <c r="B377" s="638" t="s">
        <v>4057</v>
      </c>
      <c r="C377" s="639" t="s">
        <v>1073</v>
      </c>
      <c r="D377" s="640" t="s">
        <v>952</v>
      </c>
      <c r="E377" s="638"/>
      <c r="F377" s="639" t="s">
        <v>367</v>
      </c>
      <c r="G377" s="638"/>
      <c r="H377" s="1110">
        <v>84</v>
      </c>
      <c r="I377" s="1110">
        <v>5200.8</v>
      </c>
      <c r="J377" s="1110">
        <v>0</v>
      </c>
      <c r="K377" s="1047">
        <f t="shared" si="15"/>
        <v>0</v>
      </c>
      <c r="L377" s="1021">
        <f t="shared" si="16"/>
        <v>0</v>
      </c>
      <c r="M377" s="580">
        <f t="shared" si="17"/>
        <v>436867.2</v>
      </c>
      <c r="N377" s="638"/>
      <c r="O377" s="638" t="s">
        <v>4060</v>
      </c>
      <c r="P377" s="639" t="s">
        <v>372</v>
      </c>
      <c r="Q377" s="639" t="s">
        <v>336</v>
      </c>
      <c r="R377" s="639" t="s">
        <v>73</v>
      </c>
      <c r="S377" s="639" t="s">
        <v>213</v>
      </c>
    </row>
    <row r="378" spans="1:19" ht="20.25" customHeight="1">
      <c r="A378" s="639" t="s">
        <v>4055</v>
      </c>
      <c r="B378" s="638" t="s">
        <v>4057</v>
      </c>
      <c r="C378" s="639" t="s">
        <v>1073</v>
      </c>
      <c r="D378" s="640" t="s">
        <v>952</v>
      </c>
      <c r="E378" s="638"/>
      <c r="F378" s="639" t="s">
        <v>404</v>
      </c>
      <c r="G378" s="638"/>
      <c r="H378" s="1110">
        <v>237</v>
      </c>
      <c r="I378" s="1110">
        <v>99280.6</v>
      </c>
      <c r="J378" s="1110">
        <v>0</v>
      </c>
      <c r="K378" s="1047">
        <f t="shared" si="15"/>
        <v>0</v>
      </c>
      <c r="L378" s="1021">
        <f t="shared" si="16"/>
        <v>0</v>
      </c>
      <c r="M378" s="580">
        <f t="shared" si="17"/>
        <v>23529502.200000003</v>
      </c>
      <c r="N378" s="638"/>
      <c r="O378" s="638" t="s">
        <v>2943</v>
      </c>
      <c r="P378" s="639" t="s">
        <v>372</v>
      </c>
      <c r="Q378" s="639" t="s">
        <v>276</v>
      </c>
      <c r="R378" s="639" t="s">
        <v>73</v>
      </c>
      <c r="S378" s="639" t="s">
        <v>213</v>
      </c>
    </row>
    <row r="379" spans="1:19" ht="20.25" customHeight="1">
      <c r="A379" s="639" t="s">
        <v>4055</v>
      </c>
      <c r="B379" s="638" t="s">
        <v>4057</v>
      </c>
      <c r="C379" s="639" t="s">
        <v>1073</v>
      </c>
      <c r="D379" s="640" t="s">
        <v>952</v>
      </c>
      <c r="E379" s="638"/>
      <c r="F379" s="639" t="s">
        <v>415</v>
      </c>
      <c r="G379" s="638"/>
      <c r="H379" s="1110">
        <v>237</v>
      </c>
      <c r="I379" s="1110">
        <v>15719.4</v>
      </c>
      <c r="J379" s="1110">
        <v>0</v>
      </c>
      <c r="K379" s="1047">
        <f t="shared" si="15"/>
        <v>0</v>
      </c>
      <c r="L379" s="1021">
        <f t="shared" si="16"/>
        <v>0</v>
      </c>
      <c r="M379" s="580">
        <f t="shared" si="17"/>
        <v>3725497.8</v>
      </c>
      <c r="N379" s="638"/>
      <c r="O379" s="638" t="s">
        <v>2943</v>
      </c>
      <c r="P379" s="639" t="s">
        <v>372</v>
      </c>
      <c r="Q379" s="639" t="s">
        <v>336</v>
      </c>
      <c r="R379" s="639" t="s">
        <v>73</v>
      </c>
      <c r="S379" s="639" t="s">
        <v>213</v>
      </c>
    </row>
    <row r="380" spans="1:19" ht="20.25" customHeight="1">
      <c r="A380" s="639" t="s">
        <v>4055</v>
      </c>
      <c r="B380" s="638" t="s">
        <v>4057</v>
      </c>
      <c r="C380" s="639" t="s">
        <v>1073</v>
      </c>
      <c r="D380" s="640" t="s">
        <v>952</v>
      </c>
      <c r="E380" s="638"/>
      <c r="F380" s="639" t="s">
        <v>277</v>
      </c>
      <c r="G380" s="638"/>
      <c r="H380" s="1110">
        <v>237</v>
      </c>
      <c r="I380" s="1110">
        <v>45870.400000000001</v>
      </c>
      <c r="J380" s="1110">
        <v>0</v>
      </c>
      <c r="K380" s="1047">
        <f t="shared" si="15"/>
        <v>0</v>
      </c>
      <c r="L380" s="1021">
        <f t="shared" si="16"/>
        <v>0</v>
      </c>
      <c r="M380" s="580">
        <f t="shared" si="17"/>
        <v>10871284.800000001</v>
      </c>
      <c r="N380" s="638"/>
      <c r="O380" s="638" t="s">
        <v>1326</v>
      </c>
      <c r="P380" s="639" t="s">
        <v>372</v>
      </c>
      <c r="Q380" s="639" t="s">
        <v>278</v>
      </c>
      <c r="R380" s="639" t="s">
        <v>73</v>
      </c>
      <c r="S380" s="639" t="s">
        <v>213</v>
      </c>
    </row>
    <row r="381" spans="1:19" ht="20.25" customHeight="1">
      <c r="A381" s="639" t="s">
        <v>4055</v>
      </c>
      <c r="B381" s="638" t="s">
        <v>4057</v>
      </c>
      <c r="C381" s="639" t="s">
        <v>1073</v>
      </c>
      <c r="D381" s="640" t="s">
        <v>952</v>
      </c>
      <c r="E381" s="638"/>
      <c r="F381" s="639" t="s">
        <v>880</v>
      </c>
      <c r="G381" s="638"/>
      <c r="H381" s="1110">
        <v>237</v>
      </c>
      <c r="I381" s="1110">
        <v>3075.1</v>
      </c>
      <c r="J381" s="1110">
        <v>0</v>
      </c>
      <c r="K381" s="1047">
        <f t="shared" si="15"/>
        <v>0</v>
      </c>
      <c r="L381" s="1021">
        <f t="shared" si="16"/>
        <v>0</v>
      </c>
      <c r="M381" s="580">
        <f t="shared" si="17"/>
        <v>728798.7</v>
      </c>
      <c r="N381" s="638"/>
      <c r="O381" s="638" t="s">
        <v>1326</v>
      </c>
      <c r="P381" s="639" t="s">
        <v>372</v>
      </c>
      <c r="Q381" s="639" t="s">
        <v>336</v>
      </c>
      <c r="R381" s="639" t="s">
        <v>73</v>
      </c>
      <c r="S381" s="639" t="s">
        <v>213</v>
      </c>
    </row>
    <row r="382" spans="1:19" ht="20.25" customHeight="1">
      <c r="A382" s="639" t="s">
        <v>4055</v>
      </c>
      <c r="B382" s="638" t="s">
        <v>4057</v>
      </c>
      <c r="C382" s="639" t="s">
        <v>1073</v>
      </c>
      <c r="D382" s="640" t="s">
        <v>952</v>
      </c>
      <c r="E382" s="638"/>
      <c r="F382" s="639" t="s">
        <v>880</v>
      </c>
      <c r="G382" s="638"/>
      <c r="H382" s="1110">
        <v>237</v>
      </c>
      <c r="I382" s="1110">
        <v>3075.1</v>
      </c>
      <c r="J382" s="1110">
        <v>0</v>
      </c>
      <c r="K382" s="1047">
        <f t="shared" si="15"/>
        <v>0</v>
      </c>
      <c r="L382" s="1021">
        <f t="shared" si="16"/>
        <v>0</v>
      </c>
      <c r="M382" s="580">
        <f t="shared" si="17"/>
        <v>728798.7</v>
      </c>
      <c r="N382" s="638"/>
      <c r="O382" s="638" t="s">
        <v>1326</v>
      </c>
      <c r="P382" s="639" t="s">
        <v>372</v>
      </c>
      <c r="Q382" s="639" t="s">
        <v>336</v>
      </c>
      <c r="R382" s="639" t="s">
        <v>73</v>
      </c>
      <c r="S382" s="639" t="s">
        <v>213</v>
      </c>
    </row>
    <row r="383" spans="1:19" ht="20.25" customHeight="1">
      <c r="A383" s="639" t="s">
        <v>4055</v>
      </c>
      <c r="B383" s="638" t="s">
        <v>4057</v>
      </c>
      <c r="C383" s="639" t="s">
        <v>1073</v>
      </c>
      <c r="D383" s="640" t="s">
        <v>952</v>
      </c>
      <c r="E383" s="638"/>
      <c r="F383" s="639" t="s">
        <v>2113</v>
      </c>
      <c r="G383" s="638"/>
      <c r="H383" s="1110">
        <v>237</v>
      </c>
      <c r="I383" s="1110">
        <v>5979.4</v>
      </c>
      <c r="J383" s="1110">
        <v>0</v>
      </c>
      <c r="K383" s="1047">
        <f t="shared" si="15"/>
        <v>0</v>
      </c>
      <c r="L383" s="1021">
        <f t="shared" si="16"/>
        <v>0</v>
      </c>
      <c r="M383" s="580">
        <f t="shared" si="17"/>
        <v>1417117.7999999998</v>
      </c>
      <c r="N383" s="638"/>
      <c r="O383" s="638" t="s">
        <v>1326</v>
      </c>
      <c r="P383" s="639" t="s">
        <v>372</v>
      </c>
      <c r="Q383" s="639" t="s">
        <v>336</v>
      </c>
      <c r="R383" s="639" t="s">
        <v>73</v>
      </c>
      <c r="S383" s="639" t="s">
        <v>213</v>
      </c>
    </row>
    <row r="384" spans="1:19" ht="20.25" customHeight="1">
      <c r="A384" s="639" t="s">
        <v>4055</v>
      </c>
      <c r="B384" s="638" t="s">
        <v>4057</v>
      </c>
      <c r="C384" s="639" t="s">
        <v>1073</v>
      </c>
      <c r="D384" s="640" t="s">
        <v>952</v>
      </c>
      <c r="E384" s="638"/>
      <c r="F384" s="639" t="s">
        <v>957</v>
      </c>
      <c r="G384" s="638"/>
      <c r="H384" s="1110">
        <v>1</v>
      </c>
      <c r="I384" s="1110">
        <v>82971.8</v>
      </c>
      <c r="J384" s="1110">
        <v>0</v>
      </c>
      <c r="K384" s="1047">
        <f t="shared" si="15"/>
        <v>0</v>
      </c>
      <c r="L384" s="1021">
        <f t="shared" si="16"/>
        <v>0</v>
      </c>
      <c r="M384" s="580">
        <f t="shared" si="17"/>
        <v>82971.8</v>
      </c>
      <c r="N384" s="638"/>
      <c r="O384" s="638" t="s">
        <v>4062</v>
      </c>
      <c r="P384" s="639" t="s">
        <v>372</v>
      </c>
      <c r="Q384" s="639" t="s">
        <v>278</v>
      </c>
      <c r="R384" s="639" t="s">
        <v>73</v>
      </c>
      <c r="S384" s="639" t="s">
        <v>213</v>
      </c>
    </row>
    <row r="385" spans="1:19" ht="20.25" customHeight="1">
      <c r="A385" s="639" t="s">
        <v>4055</v>
      </c>
      <c r="B385" s="638" t="s">
        <v>4057</v>
      </c>
      <c r="C385" s="639" t="s">
        <v>1073</v>
      </c>
      <c r="D385" s="640" t="s">
        <v>952</v>
      </c>
      <c r="E385" s="638"/>
      <c r="F385" s="639" t="s">
        <v>880</v>
      </c>
      <c r="G385" s="638"/>
      <c r="H385" s="1110">
        <v>1</v>
      </c>
      <c r="I385" s="1110">
        <v>3514.1</v>
      </c>
      <c r="J385" s="1110">
        <v>0</v>
      </c>
      <c r="K385" s="1047">
        <f t="shared" si="15"/>
        <v>0</v>
      </c>
      <c r="L385" s="1021">
        <f t="shared" si="16"/>
        <v>0</v>
      </c>
      <c r="M385" s="580">
        <f t="shared" si="17"/>
        <v>3514.1</v>
      </c>
      <c r="N385" s="638"/>
      <c r="O385" s="638" t="s">
        <v>4062</v>
      </c>
      <c r="P385" s="639" t="s">
        <v>372</v>
      </c>
      <c r="Q385" s="639" t="s">
        <v>336</v>
      </c>
      <c r="R385" s="639" t="s">
        <v>73</v>
      </c>
      <c r="S385" s="639" t="s">
        <v>213</v>
      </c>
    </row>
    <row r="386" spans="1:19" ht="20.25" customHeight="1">
      <c r="A386" s="639" t="s">
        <v>4055</v>
      </c>
      <c r="B386" s="638" t="s">
        <v>4057</v>
      </c>
      <c r="C386" s="639" t="s">
        <v>1073</v>
      </c>
      <c r="D386" s="640" t="s">
        <v>952</v>
      </c>
      <c r="E386" s="638"/>
      <c r="F386" s="639" t="s">
        <v>880</v>
      </c>
      <c r="G386" s="638"/>
      <c r="H386" s="1110">
        <v>1</v>
      </c>
      <c r="I386" s="1110">
        <v>3514.1</v>
      </c>
      <c r="J386" s="1110">
        <v>0</v>
      </c>
      <c r="K386" s="1047">
        <f t="shared" si="15"/>
        <v>0</v>
      </c>
      <c r="L386" s="1021">
        <f t="shared" si="16"/>
        <v>0</v>
      </c>
      <c r="M386" s="580">
        <f t="shared" si="17"/>
        <v>3514.1</v>
      </c>
      <c r="N386" s="638"/>
      <c r="O386" s="638" t="s">
        <v>4062</v>
      </c>
      <c r="P386" s="639" t="s">
        <v>372</v>
      </c>
      <c r="Q386" s="639" t="s">
        <v>336</v>
      </c>
      <c r="R386" s="639" t="s">
        <v>73</v>
      </c>
      <c r="S386" s="639" t="s">
        <v>213</v>
      </c>
    </row>
    <row r="387" spans="1:19" ht="20.25" customHeight="1">
      <c r="A387" s="639" t="s">
        <v>4055</v>
      </c>
      <c r="B387" s="638" t="s">
        <v>4057</v>
      </c>
      <c r="C387" s="639" t="s">
        <v>1073</v>
      </c>
      <c r="D387" s="640" t="s">
        <v>952</v>
      </c>
      <c r="E387" s="638"/>
      <c r="F387" s="639" t="s">
        <v>1183</v>
      </c>
      <c r="G387" s="638"/>
      <c r="H387" s="1110">
        <v>321</v>
      </c>
      <c r="I387" s="1110">
        <v>20000</v>
      </c>
      <c r="J387" s="1110">
        <v>0</v>
      </c>
      <c r="K387" s="1047">
        <f t="shared" si="15"/>
        <v>0</v>
      </c>
      <c r="L387" s="1021">
        <f t="shared" si="16"/>
        <v>0</v>
      </c>
      <c r="M387" s="580">
        <f t="shared" si="17"/>
        <v>6420000</v>
      </c>
      <c r="N387" s="638"/>
      <c r="O387" s="638" t="s">
        <v>11</v>
      </c>
      <c r="P387" s="639" t="s">
        <v>372</v>
      </c>
      <c r="Q387" s="639" t="s">
        <v>360</v>
      </c>
      <c r="R387" s="639" t="s">
        <v>73</v>
      </c>
      <c r="S387" s="639" t="s">
        <v>213</v>
      </c>
    </row>
    <row r="388" spans="1:19" ht="20.25" customHeight="1">
      <c r="A388" s="639" t="s">
        <v>4055</v>
      </c>
      <c r="B388" s="638" t="s">
        <v>4057</v>
      </c>
      <c r="C388" s="639" t="s">
        <v>1073</v>
      </c>
      <c r="D388" s="640" t="s">
        <v>952</v>
      </c>
      <c r="E388" s="638"/>
      <c r="F388" s="639" t="s">
        <v>1089</v>
      </c>
      <c r="G388" s="638"/>
      <c r="H388" s="1110">
        <v>84</v>
      </c>
      <c r="I388" s="1110">
        <v>20000</v>
      </c>
      <c r="J388" s="1110">
        <v>0</v>
      </c>
      <c r="K388" s="1047">
        <f t="shared" si="15"/>
        <v>0</v>
      </c>
      <c r="L388" s="1021">
        <f t="shared" si="16"/>
        <v>0</v>
      </c>
      <c r="M388" s="580">
        <f t="shared" si="17"/>
        <v>1680000</v>
      </c>
      <c r="N388" s="638"/>
      <c r="O388" s="638" t="s">
        <v>11</v>
      </c>
      <c r="P388" s="639" t="s">
        <v>372</v>
      </c>
      <c r="Q388" s="639" t="s">
        <v>360</v>
      </c>
      <c r="R388" s="639" t="s">
        <v>73</v>
      </c>
      <c r="S388" s="639" t="s">
        <v>213</v>
      </c>
    </row>
    <row r="389" spans="1:19" ht="20.25" customHeight="1">
      <c r="A389" s="639" t="s">
        <v>4055</v>
      </c>
      <c r="B389" s="638" t="s">
        <v>4057</v>
      </c>
      <c r="C389" s="639" t="s">
        <v>1073</v>
      </c>
      <c r="D389" s="640" t="s">
        <v>952</v>
      </c>
      <c r="E389" s="638"/>
      <c r="F389" s="639" t="s">
        <v>638</v>
      </c>
      <c r="G389" s="638"/>
      <c r="H389" s="1110">
        <v>330</v>
      </c>
      <c r="I389" s="1110">
        <v>32000</v>
      </c>
      <c r="J389" s="1110">
        <v>0</v>
      </c>
      <c r="K389" s="1047">
        <f t="shared" ref="K389:K452" si="18">IFERROR(J389*H389,"0")</f>
        <v>0</v>
      </c>
      <c r="L389" s="1021">
        <f t="shared" ref="L389:L452" si="19">IFERROR(K389/1000,"0")</f>
        <v>0</v>
      </c>
      <c r="M389" s="580">
        <f t="shared" ref="M389:M452" si="20">I389*H389</f>
        <v>10560000</v>
      </c>
      <c r="N389" s="638"/>
      <c r="O389" s="638" t="s">
        <v>11</v>
      </c>
      <c r="P389" s="639" t="s">
        <v>372</v>
      </c>
      <c r="Q389" s="639" t="s">
        <v>360</v>
      </c>
      <c r="R389" s="639" t="s">
        <v>73</v>
      </c>
      <c r="S389" s="639" t="s">
        <v>213</v>
      </c>
    </row>
    <row r="390" spans="1:19" ht="20.25" customHeight="1">
      <c r="A390" s="639" t="s">
        <v>4055</v>
      </c>
      <c r="B390" s="638" t="s">
        <v>4057</v>
      </c>
      <c r="C390" s="639" t="s">
        <v>1073</v>
      </c>
      <c r="D390" s="640" t="s">
        <v>952</v>
      </c>
      <c r="E390" s="638"/>
      <c r="F390" s="639" t="s">
        <v>465</v>
      </c>
      <c r="G390" s="638"/>
      <c r="H390" s="1110">
        <v>237</v>
      </c>
      <c r="I390" s="1110">
        <v>9000</v>
      </c>
      <c r="J390" s="1110">
        <v>0</v>
      </c>
      <c r="K390" s="1047">
        <f t="shared" si="18"/>
        <v>0</v>
      </c>
      <c r="L390" s="1021">
        <f t="shared" si="19"/>
        <v>0</v>
      </c>
      <c r="M390" s="580">
        <f t="shared" si="20"/>
        <v>2133000</v>
      </c>
      <c r="N390" s="638"/>
      <c r="O390" s="638" t="s">
        <v>11</v>
      </c>
      <c r="P390" s="639" t="s">
        <v>372</v>
      </c>
      <c r="Q390" s="639" t="s">
        <v>360</v>
      </c>
      <c r="R390" s="639" t="s">
        <v>73</v>
      </c>
      <c r="S390" s="639" t="s">
        <v>213</v>
      </c>
    </row>
    <row r="391" spans="1:19" ht="20.25" customHeight="1">
      <c r="A391" s="639" t="s">
        <v>4055</v>
      </c>
      <c r="B391" s="638" t="s">
        <v>4057</v>
      </c>
      <c r="C391" s="639" t="s">
        <v>1073</v>
      </c>
      <c r="D391" s="640" t="s">
        <v>952</v>
      </c>
      <c r="E391" s="638"/>
      <c r="F391" s="639" t="s">
        <v>1004</v>
      </c>
      <c r="G391" s="638"/>
      <c r="H391" s="1110">
        <v>237</v>
      </c>
      <c r="I391" s="1110">
        <v>9509.4</v>
      </c>
      <c r="J391" s="1110">
        <v>0</v>
      </c>
      <c r="K391" s="1047">
        <f t="shared" si="18"/>
        <v>0</v>
      </c>
      <c r="L391" s="1021">
        <f t="shared" si="19"/>
        <v>0</v>
      </c>
      <c r="M391" s="580">
        <f t="shared" si="20"/>
        <v>2253727.7999999998</v>
      </c>
      <c r="N391" s="638"/>
      <c r="O391" s="638" t="s">
        <v>4065</v>
      </c>
      <c r="P391" s="639" t="s">
        <v>372</v>
      </c>
      <c r="Q391" s="639" t="s">
        <v>336</v>
      </c>
      <c r="R391" s="639" t="s">
        <v>73</v>
      </c>
      <c r="S391" s="639" t="s">
        <v>213</v>
      </c>
    </row>
    <row r="392" spans="1:19" ht="20.25" customHeight="1">
      <c r="A392" s="639" t="s">
        <v>4055</v>
      </c>
      <c r="B392" s="638" t="s">
        <v>4057</v>
      </c>
      <c r="C392" s="639" t="s">
        <v>1073</v>
      </c>
      <c r="D392" s="640" t="s">
        <v>952</v>
      </c>
      <c r="E392" s="638"/>
      <c r="F392" s="639" t="s">
        <v>442</v>
      </c>
      <c r="G392" s="638"/>
      <c r="H392" s="1110">
        <v>237</v>
      </c>
      <c r="I392" s="1110">
        <v>823.3</v>
      </c>
      <c r="J392" s="1110">
        <v>0</v>
      </c>
      <c r="K392" s="1047">
        <f t="shared" si="18"/>
        <v>0</v>
      </c>
      <c r="L392" s="1021">
        <f t="shared" si="19"/>
        <v>0</v>
      </c>
      <c r="M392" s="580">
        <f t="shared" si="20"/>
        <v>195122.09999999998</v>
      </c>
      <c r="N392" s="638"/>
      <c r="O392" s="638" t="s">
        <v>4065</v>
      </c>
      <c r="P392" s="639" t="s">
        <v>372</v>
      </c>
      <c r="Q392" s="639" t="s">
        <v>336</v>
      </c>
      <c r="R392" s="639" t="s">
        <v>73</v>
      </c>
      <c r="S392" s="639" t="s">
        <v>213</v>
      </c>
    </row>
    <row r="393" spans="1:19" ht="20.25" customHeight="1">
      <c r="A393" s="639" t="s">
        <v>4055</v>
      </c>
      <c r="B393" s="638" t="s">
        <v>4057</v>
      </c>
      <c r="C393" s="639" t="s">
        <v>1073</v>
      </c>
      <c r="D393" s="640" t="s">
        <v>952</v>
      </c>
      <c r="E393" s="638"/>
      <c r="F393" s="639" t="s">
        <v>81</v>
      </c>
      <c r="G393" s="638"/>
      <c r="H393" s="1110">
        <v>237</v>
      </c>
      <c r="I393" s="1110">
        <v>5763.3</v>
      </c>
      <c r="J393" s="1110">
        <v>0</v>
      </c>
      <c r="K393" s="1047">
        <f t="shared" si="18"/>
        <v>0</v>
      </c>
      <c r="L393" s="1021">
        <f t="shared" si="19"/>
        <v>0</v>
      </c>
      <c r="M393" s="580">
        <f t="shared" si="20"/>
        <v>1365902.1</v>
      </c>
      <c r="N393" s="638"/>
      <c r="O393" s="638" t="s">
        <v>4065</v>
      </c>
      <c r="P393" s="639" t="s">
        <v>372</v>
      </c>
      <c r="Q393" s="639" t="s">
        <v>336</v>
      </c>
      <c r="R393" s="639" t="s">
        <v>73</v>
      </c>
      <c r="S393" s="639" t="s">
        <v>213</v>
      </c>
    </row>
    <row r="394" spans="1:19" ht="20.25" customHeight="1">
      <c r="A394" s="639" t="s">
        <v>4055</v>
      </c>
      <c r="B394" s="638" t="s">
        <v>4057</v>
      </c>
      <c r="C394" s="639" t="s">
        <v>1073</v>
      </c>
      <c r="D394" s="640" t="s">
        <v>952</v>
      </c>
      <c r="E394" s="638"/>
      <c r="F394" s="639" t="s">
        <v>433</v>
      </c>
      <c r="G394" s="638"/>
      <c r="H394" s="1110">
        <v>237</v>
      </c>
      <c r="I394" s="1110">
        <v>7903.9</v>
      </c>
      <c r="J394" s="1110">
        <v>0</v>
      </c>
      <c r="K394" s="1047">
        <f t="shared" si="18"/>
        <v>0</v>
      </c>
      <c r="L394" s="1021">
        <f t="shared" si="19"/>
        <v>0</v>
      </c>
      <c r="M394" s="580">
        <f t="shared" si="20"/>
        <v>1873224.2999999998</v>
      </c>
      <c r="N394" s="638"/>
      <c r="O394" s="638" t="s">
        <v>4065</v>
      </c>
      <c r="P394" s="639" t="s">
        <v>372</v>
      </c>
      <c r="Q394" s="639" t="s">
        <v>336</v>
      </c>
      <c r="R394" s="639" t="s">
        <v>73</v>
      </c>
      <c r="S394" s="639" t="s">
        <v>213</v>
      </c>
    </row>
    <row r="395" spans="1:19" ht="20.25" customHeight="1">
      <c r="A395" s="639" t="s">
        <v>4055</v>
      </c>
      <c r="B395" s="638" t="s">
        <v>4057</v>
      </c>
      <c r="C395" s="639" t="s">
        <v>1073</v>
      </c>
      <c r="D395" s="640" t="s">
        <v>952</v>
      </c>
      <c r="E395" s="638"/>
      <c r="F395" s="639" t="s">
        <v>985</v>
      </c>
      <c r="G395" s="638"/>
      <c r="H395" s="1110">
        <v>237</v>
      </c>
      <c r="I395" s="1110">
        <v>7500</v>
      </c>
      <c r="J395" s="1110">
        <v>0</v>
      </c>
      <c r="K395" s="1047">
        <f t="shared" si="18"/>
        <v>0</v>
      </c>
      <c r="L395" s="1021">
        <f t="shared" si="19"/>
        <v>0</v>
      </c>
      <c r="M395" s="580">
        <f t="shared" si="20"/>
        <v>1777500</v>
      </c>
      <c r="N395" s="638"/>
      <c r="O395" s="638" t="s">
        <v>1434</v>
      </c>
      <c r="P395" s="639" t="s">
        <v>372</v>
      </c>
      <c r="Q395" s="639" t="s">
        <v>336</v>
      </c>
      <c r="R395" s="639" t="s">
        <v>73</v>
      </c>
      <c r="S395" s="639" t="s">
        <v>213</v>
      </c>
    </row>
    <row r="396" spans="1:19" ht="20.25" customHeight="1">
      <c r="A396" s="639" t="s">
        <v>4055</v>
      </c>
      <c r="B396" s="638" t="s">
        <v>4057</v>
      </c>
      <c r="C396" s="639" t="s">
        <v>1073</v>
      </c>
      <c r="D396" s="640" t="s">
        <v>952</v>
      </c>
      <c r="E396" s="638"/>
      <c r="F396" s="639" t="s">
        <v>985</v>
      </c>
      <c r="G396" s="638"/>
      <c r="H396" s="1110">
        <v>237</v>
      </c>
      <c r="I396" s="1110">
        <v>7500</v>
      </c>
      <c r="J396" s="1110">
        <v>0</v>
      </c>
      <c r="K396" s="1047">
        <f t="shared" si="18"/>
        <v>0</v>
      </c>
      <c r="L396" s="1021">
        <f t="shared" si="19"/>
        <v>0</v>
      </c>
      <c r="M396" s="580">
        <f t="shared" si="20"/>
        <v>1777500</v>
      </c>
      <c r="N396" s="638"/>
      <c r="O396" s="638" t="s">
        <v>1434</v>
      </c>
      <c r="P396" s="639" t="s">
        <v>372</v>
      </c>
      <c r="Q396" s="639" t="s">
        <v>336</v>
      </c>
      <c r="R396" s="639" t="s">
        <v>73</v>
      </c>
      <c r="S396" s="639" t="s">
        <v>213</v>
      </c>
    </row>
    <row r="397" spans="1:19" ht="20.25" customHeight="1">
      <c r="A397" s="639" t="s">
        <v>4055</v>
      </c>
      <c r="B397" s="638" t="s">
        <v>4057</v>
      </c>
      <c r="C397" s="639" t="s">
        <v>1073</v>
      </c>
      <c r="D397" s="640" t="s">
        <v>952</v>
      </c>
      <c r="E397" s="638"/>
      <c r="F397" s="639" t="s">
        <v>2296</v>
      </c>
      <c r="G397" s="638"/>
      <c r="H397" s="1110">
        <v>128</v>
      </c>
      <c r="I397" s="1110">
        <v>6500</v>
      </c>
      <c r="J397" s="1110">
        <v>0</v>
      </c>
      <c r="K397" s="1047">
        <f t="shared" si="18"/>
        <v>0</v>
      </c>
      <c r="L397" s="1021">
        <f t="shared" si="19"/>
        <v>0</v>
      </c>
      <c r="M397" s="580">
        <f t="shared" si="20"/>
        <v>832000</v>
      </c>
      <c r="N397" s="638"/>
      <c r="O397" s="638" t="s">
        <v>1434</v>
      </c>
      <c r="P397" s="639" t="s">
        <v>372</v>
      </c>
      <c r="Q397" s="639" t="s">
        <v>336</v>
      </c>
      <c r="R397" s="639" t="s">
        <v>73</v>
      </c>
      <c r="S397" s="639" t="s">
        <v>213</v>
      </c>
    </row>
    <row r="398" spans="1:19" ht="20.25" customHeight="1">
      <c r="A398" s="639" t="s">
        <v>4055</v>
      </c>
      <c r="B398" s="638" t="s">
        <v>4057</v>
      </c>
      <c r="C398" s="639" t="s">
        <v>1073</v>
      </c>
      <c r="D398" s="640" t="s">
        <v>952</v>
      </c>
      <c r="E398" s="638"/>
      <c r="F398" s="639" t="s">
        <v>2296</v>
      </c>
      <c r="G398" s="638"/>
      <c r="H398" s="1110">
        <v>128</v>
      </c>
      <c r="I398" s="1110">
        <v>6500</v>
      </c>
      <c r="J398" s="1110">
        <v>0</v>
      </c>
      <c r="K398" s="1047">
        <f t="shared" si="18"/>
        <v>0</v>
      </c>
      <c r="L398" s="1021">
        <f t="shared" si="19"/>
        <v>0</v>
      </c>
      <c r="M398" s="580">
        <f t="shared" si="20"/>
        <v>832000</v>
      </c>
      <c r="N398" s="638"/>
      <c r="O398" s="638" t="s">
        <v>1434</v>
      </c>
      <c r="P398" s="639" t="s">
        <v>372</v>
      </c>
      <c r="Q398" s="639" t="s">
        <v>336</v>
      </c>
      <c r="R398" s="639" t="s">
        <v>73</v>
      </c>
      <c r="S398" s="639" t="s">
        <v>213</v>
      </c>
    </row>
    <row r="399" spans="1:19" ht="20.25" customHeight="1">
      <c r="A399" s="639" t="s">
        <v>4067</v>
      </c>
      <c r="B399" s="638" t="s">
        <v>4068</v>
      </c>
      <c r="C399" s="639" t="s">
        <v>4069</v>
      </c>
      <c r="D399" s="640" t="s">
        <v>495</v>
      </c>
      <c r="E399" s="638"/>
      <c r="F399" s="639" t="s">
        <v>880</v>
      </c>
      <c r="G399" s="638"/>
      <c r="H399" s="1110">
        <v>52</v>
      </c>
      <c r="I399" s="1110">
        <v>2831.2</v>
      </c>
      <c r="J399" s="1110">
        <v>0</v>
      </c>
      <c r="K399" s="1047">
        <f t="shared" si="18"/>
        <v>0</v>
      </c>
      <c r="L399" s="1021">
        <f t="shared" si="19"/>
        <v>0</v>
      </c>
      <c r="M399" s="580">
        <f t="shared" si="20"/>
        <v>147222.39999999999</v>
      </c>
      <c r="N399" s="638"/>
      <c r="O399" s="638" t="s">
        <v>2703</v>
      </c>
      <c r="P399" s="639" t="s">
        <v>20</v>
      </c>
      <c r="Q399" s="639" t="s">
        <v>336</v>
      </c>
      <c r="R399" s="639" t="s">
        <v>73</v>
      </c>
      <c r="S399" s="639" t="s">
        <v>237</v>
      </c>
    </row>
    <row r="400" spans="1:19" ht="20.25" customHeight="1">
      <c r="A400" s="639" t="s">
        <v>4067</v>
      </c>
      <c r="B400" s="638" t="s">
        <v>4068</v>
      </c>
      <c r="C400" s="639" t="s">
        <v>4070</v>
      </c>
      <c r="D400" s="640" t="s">
        <v>495</v>
      </c>
      <c r="E400" s="638"/>
      <c r="F400" s="639" t="s">
        <v>1901</v>
      </c>
      <c r="G400" s="638"/>
      <c r="H400" s="1110">
        <v>52</v>
      </c>
      <c r="I400" s="1110">
        <v>14087</v>
      </c>
      <c r="J400" s="1110">
        <v>0</v>
      </c>
      <c r="K400" s="1047">
        <f t="shared" si="18"/>
        <v>0</v>
      </c>
      <c r="L400" s="1021">
        <f t="shared" si="19"/>
        <v>0</v>
      </c>
      <c r="M400" s="580">
        <f t="shared" si="20"/>
        <v>732524</v>
      </c>
      <c r="N400" s="638"/>
      <c r="O400" s="638" t="s">
        <v>1386</v>
      </c>
      <c r="P400" s="639" t="s">
        <v>20</v>
      </c>
      <c r="Q400" s="639" t="s">
        <v>577</v>
      </c>
      <c r="R400" s="639" t="s">
        <v>68</v>
      </c>
      <c r="S400" s="639" t="s">
        <v>237</v>
      </c>
    </row>
    <row r="401" spans="1:19" ht="20.25" customHeight="1">
      <c r="A401" s="639" t="s">
        <v>4067</v>
      </c>
      <c r="B401" s="638" t="s">
        <v>4071</v>
      </c>
      <c r="C401" s="639" t="s">
        <v>4070</v>
      </c>
      <c r="D401" s="640" t="s">
        <v>495</v>
      </c>
      <c r="E401" s="638"/>
      <c r="F401" s="639" t="s">
        <v>2016</v>
      </c>
      <c r="G401" s="638"/>
      <c r="H401" s="1110">
        <v>52</v>
      </c>
      <c r="I401" s="1110">
        <v>54322.3</v>
      </c>
      <c r="J401" s="1110">
        <v>15.5</v>
      </c>
      <c r="K401" s="1047">
        <f t="shared" si="18"/>
        <v>806</v>
      </c>
      <c r="L401" s="1021">
        <f t="shared" si="19"/>
        <v>0.80600000000000005</v>
      </c>
      <c r="M401" s="580">
        <f t="shared" si="20"/>
        <v>2824759.6</v>
      </c>
      <c r="N401" s="638"/>
      <c r="O401" s="638" t="s">
        <v>1386</v>
      </c>
      <c r="P401" s="639" t="s">
        <v>20</v>
      </c>
      <c r="Q401" s="639" t="s">
        <v>755</v>
      </c>
      <c r="R401" s="639" t="s">
        <v>68</v>
      </c>
      <c r="S401" s="639" t="s">
        <v>237</v>
      </c>
    </row>
    <row r="402" spans="1:19" ht="20.25" customHeight="1">
      <c r="A402" s="639" t="s">
        <v>4067</v>
      </c>
      <c r="B402" s="638" t="s">
        <v>4071</v>
      </c>
      <c r="C402" s="639" t="s">
        <v>4070</v>
      </c>
      <c r="D402" s="640" t="s">
        <v>495</v>
      </c>
      <c r="E402" s="638"/>
      <c r="F402" s="639" t="s">
        <v>631</v>
      </c>
      <c r="G402" s="638"/>
      <c r="H402" s="1110">
        <v>52</v>
      </c>
      <c r="I402" s="1110">
        <v>34200</v>
      </c>
      <c r="J402" s="1110">
        <v>0</v>
      </c>
      <c r="K402" s="1047">
        <f t="shared" si="18"/>
        <v>0</v>
      </c>
      <c r="L402" s="1021">
        <f t="shared" si="19"/>
        <v>0</v>
      </c>
      <c r="M402" s="580">
        <f t="shared" si="20"/>
        <v>1778400</v>
      </c>
      <c r="N402" s="638"/>
      <c r="O402" s="638" t="s">
        <v>11</v>
      </c>
      <c r="P402" s="639" t="s">
        <v>20</v>
      </c>
      <c r="Q402" s="639" t="s">
        <v>336</v>
      </c>
      <c r="R402" s="639" t="s">
        <v>73</v>
      </c>
      <c r="S402" s="639" t="s">
        <v>237</v>
      </c>
    </row>
    <row r="403" spans="1:19" ht="20.25" customHeight="1">
      <c r="A403" s="639" t="s">
        <v>4067</v>
      </c>
      <c r="B403" s="638" t="s">
        <v>4071</v>
      </c>
      <c r="C403" s="639" t="s">
        <v>4070</v>
      </c>
      <c r="D403" s="640" t="s">
        <v>495</v>
      </c>
      <c r="E403" s="638"/>
      <c r="F403" s="639" t="s">
        <v>632</v>
      </c>
      <c r="G403" s="638"/>
      <c r="H403" s="1110">
        <v>52</v>
      </c>
      <c r="I403" s="1110">
        <v>63000</v>
      </c>
      <c r="J403" s="1110">
        <v>0</v>
      </c>
      <c r="K403" s="1047">
        <f t="shared" si="18"/>
        <v>0</v>
      </c>
      <c r="L403" s="1021">
        <f t="shared" si="19"/>
        <v>0</v>
      </c>
      <c r="M403" s="580">
        <f t="shared" si="20"/>
        <v>3276000</v>
      </c>
      <c r="N403" s="638"/>
      <c r="O403" s="638" t="s">
        <v>11</v>
      </c>
      <c r="P403" s="639" t="s">
        <v>20</v>
      </c>
      <c r="Q403" s="639" t="s">
        <v>336</v>
      </c>
      <c r="R403" s="639" t="s">
        <v>73</v>
      </c>
      <c r="S403" s="639" t="s">
        <v>237</v>
      </c>
    </row>
    <row r="404" spans="1:19" ht="20.25" customHeight="1">
      <c r="A404" s="639" t="s">
        <v>4067</v>
      </c>
      <c r="B404" s="638" t="s">
        <v>4071</v>
      </c>
      <c r="C404" s="639" t="s">
        <v>4070</v>
      </c>
      <c r="D404" s="640" t="s">
        <v>495</v>
      </c>
      <c r="E404" s="638"/>
      <c r="F404" s="639" t="s">
        <v>1141</v>
      </c>
      <c r="G404" s="638"/>
      <c r="H404" s="1110">
        <v>52</v>
      </c>
      <c r="I404" s="1110">
        <v>63000</v>
      </c>
      <c r="J404" s="1110">
        <v>0</v>
      </c>
      <c r="K404" s="1047">
        <f t="shared" si="18"/>
        <v>0</v>
      </c>
      <c r="L404" s="1021">
        <f t="shared" si="19"/>
        <v>0</v>
      </c>
      <c r="M404" s="580">
        <f t="shared" si="20"/>
        <v>3276000</v>
      </c>
      <c r="N404" s="638"/>
      <c r="O404" s="638" t="s">
        <v>11</v>
      </c>
      <c r="P404" s="639" t="s">
        <v>20</v>
      </c>
      <c r="Q404" s="639" t="s">
        <v>336</v>
      </c>
      <c r="R404" s="639" t="s">
        <v>73</v>
      </c>
      <c r="S404" s="639" t="s">
        <v>237</v>
      </c>
    </row>
    <row r="405" spans="1:19" ht="20.25" customHeight="1">
      <c r="A405" s="639" t="s">
        <v>4067</v>
      </c>
      <c r="B405" s="638" t="s">
        <v>4071</v>
      </c>
      <c r="C405" s="639" t="s">
        <v>4070</v>
      </c>
      <c r="D405" s="640" t="s">
        <v>495</v>
      </c>
      <c r="E405" s="638"/>
      <c r="F405" s="639" t="s">
        <v>465</v>
      </c>
      <c r="G405" s="638"/>
      <c r="H405" s="1110">
        <v>52</v>
      </c>
      <c r="I405" s="1110">
        <v>8550</v>
      </c>
      <c r="J405" s="1110">
        <v>0</v>
      </c>
      <c r="K405" s="1047">
        <f t="shared" si="18"/>
        <v>0</v>
      </c>
      <c r="L405" s="1021">
        <f t="shared" si="19"/>
        <v>0</v>
      </c>
      <c r="M405" s="580">
        <f t="shared" si="20"/>
        <v>444600</v>
      </c>
      <c r="N405" s="638"/>
      <c r="O405" s="638" t="s">
        <v>11</v>
      </c>
      <c r="P405" s="639" t="s">
        <v>20</v>
      </c>
      <c r="Q405" s="639" t="s">
        <v>360</v>
      </c>
      <c r="R405" s="639" t="s">
        <v>73</v>
      </c>
      <c r="S405" s="639" t="s">
        <v>237</v>
      </c>
    </row>
    <row r="406" spans="1:19" ht="20.25" customHeight="1">
      <c r="A406" s="639" t="s">
        <v>4067</v>
      </c>
      <c r="B406" s="638" t="s">
        <v>4071</v>
      </c>
      <c r="C406" s="639" t="s">
        <v>4070</v>
      </c>
      <c r="D406" s="640" t="s">
        <v>495</v>
      </c>
      <c r="E406" s="638"/>
      <c r="F406" s="639" t="s">
        <v>83</v>
      </c>
      <c r="G406" s="638"/>
      <c r="H406" s="1110">
        <v>52</v>
      </c>
      <c r="I406" s="1110">
        <v>12150</v>
      </c>
      <c r="J406" s="1110">
        <v>0</v>
      </c>
      <c r="K406" s="1047">
        <f t="shared" si="18"/>
        <v>0</v>
      </c>
      <c r="L406" s="1021">
        <f t="shared" si="19"/>
        <v>0</v>
      </c>
      <c r="M406" s="580">
        <f t="shared" si="20"/>
        <v>631800</v>
      </c>
      <c r="N406" s="638"/>
      <c r="O406" s="638" t="s">
        <v>11</v>
      </c>
      <c r="P406" s="639" t="s">
        <v>20</v>
      </c>
      <c r="Q406" s="639" t="s">
        <v>336</v>
      </c>
      <c r="R406" s="639" t="s">
        <v>73</v>
      </c>
      <c r="S406" s="639" t="s">
        <v>237</v>
      </c>
    </row>
    <row r="407" spans="1:19" ht="20.25" customHeight="1">
      <c r="A407" s="639" t="s">
        <v>4067</v>
      </c>
      <c r="B407" s="638" t="s">
        <v>4071</v>
      </c>
      <c r="C407" s="639" t="s">
        <v>4070</v>
      </c>
      <c r="D407" s="640" t="s">
        <v>495</v>
      </c>
      <c r="E407" s="638"/>
      <c r="F407" s="639" t="s">
        <v>404</v>
      </c>
      <c r="G407" s="638"/>
      <c r="H407" s="1110">
        <v>52</v>
      </c>
      <c r="I407" s="1110">
        <v>91204.1</v>
      </c>
      <c r="J407" s="1110">
        <v>0</v>
      </c>
      <c r="K407" s="1047">
        <f t="shared" si="18"/>
        <v>0</v>
      </c>
      <c r="L407" s="1021">
        <f t="shared" si="19"/>
        <v>0</v>
      </c>
      <c r="M407" s="580">
        <f t="shared" si="20"/>
        <v>4742613.2</v>
      </c>
      <c r="N407" s="638"/>
      <c r="O407" s="638" t="s">
        <v>11</v>
      </c>
      <c r="P407" s="639" t="s">
        <v>20</v>
      </c>
      <c r="Q407" s="639" t="s">
        <v>276</v>
      </c>
      <c r="R407" s="639" t="s">
        <v>73</v>
      </c>
      <c r="S407" s="639" t="s">
        <v>237</v>
      </c>
    </row>
    <row r="408" spans="1:19" ht="20.25" customHeight="1">
      <c r="A408" s="639" t="s">
        <v>4067</v>
      </c>
      <c r="B408" s="638" t="s">
        <v>4071</v>
      </c>
      <c r="C408" s="639" t="s">
        <v>4070</v>
      </c>
      <c r="D408" s="640" t="s">
        <v>495</v>
      </c>
      <c r="E408" s="638"/>
      <c r="F408" s="639" t="s">
        <v>1330</v>
      </c>
      <c r="G408" s="638"/>
      <c r="H408" s="1110">
        <v>52</v>
      </c>
      <c r="I408" s="1110">
        <v>7061</v>
      </c>
      <c r="J408" s="1110">
        <v>0</v>
      </c>
      <c r="K408" s="1047">
        <f t="shared" si="18"/>
        <v>0</v>
      </c>
      <c r="L408" s="1021">
        <f t="shared" si="19"/>
        <v>0</v>
      </c>
      <c r="M408" s="580">
        <f t="shared" si="20"/>
        <v>367172</v>
      </c>
      <c r="N408" s="638"/>
      <c r="O408" s="638" t="s">
        <v>11</v>
      </c>
      <c r="P408" s="639" t="s">
        <v>20</v>
      </c>
      <c r="Q408" s="639" t="s">
        <v>336</v>
      </c>
      <c r="R408" s="639" t="s">
        <v>73</v>
      </c>
      <c r="S408" s="639" t="s">
        <v>237</v>
      </c>
    </row>
    <row r="409" spans="1:19" ht="20.25" customHeight="1">
      <c r="A409" s="639" t="s">
        <v>4067</v>
      </c>
      <c r="B409" s="638" t="s">
        <v>4071</v>
      </c>
      <c r="C409" s="639" t="s">
        <v>4070</v>
      </c>
      <c r="D409" s="640" t="s">
        <v>495</v>
      </c>
      <c r="E409" s="638"/>
      <c r="F409" s="639" t="s">
        <v>3161</v>
      </c>
      <c r="G409" s="638"/>
      <c r="H409" s="1110">
        <v>52</v>
      </c>
      <c r="I409" s="1110">
        <v>9022.2999999999993</v>
      </c>
      <c r="J409" s="1110">
        <v>0</v>
      </c>
      <c r="K409" s="1047">
        <f t="shared" si="18"/>
        <v>0</v>
      </c>
      <c r="L409" s="1021">
        <f t="shared" si="19"/>
        <v>0</v>
      </c>
      <c r="M409" s="580">
        <f t="shared" si="20"/>
        <v>469159.6</v>
      </c>
      <c r="N409" s="638"/>
      <c r="O409" s="638" t="s">
        <v>11</v>
      </c>
      <c r="P409" s="639" t="s">
        <v>20</v>
      </c>
      <c r="Q409" s="639" t="s">
        <v>336</v>
      </c>
      <c r="R409" s="639" t="s">
        <v>73</v>
      </c>
      <c r="S409" s="639" t="s">
        <v>237</v>
      </c>
    </row>
    <row r="410" spans="1:19" ht="20.25" customHeight="1">
      <c r="A410" s="639" t="s">
        <v>4067</v>
      </c>
      <c r="B410" s="638" t="s">
        <v>4071</v>
      </c>
      <c r="C410" s="639" t="s">
        <v>4070</v>
      </c>
      <c r="D410" s="640" t="s">
        <v>495</v>
      </c>
      <c r="E410" s="638"/>
      <c r="F410" s="639" t="s">
        <v>1331</v>
      </c>
      <c r="G410" s="638"/>
      <c r="H410" s="1110">
        <v>52</v>
      </c>
      <c r="I410" s="1110">
        <v>9414.6</v>
      </c>
      <c r="J410" s="1110">
        <v>0</v>
      </c>
      <c r="K410" s="1047">
        <f t="shared" si="18"/>
        <v>0</v>
      </c>
      <c r="L410" s="1021">
        <f t="shared" si="19"/>
        <v>0</v>
      </c>
      <c r="M410" s="580">
        <f t="shared" si="20"/>
        <v>489559.2</v>
      </c>
      <c r="N410" s="638"/>
      <c r="O410" s="638" t="s">
        <v>11</v>
      </c>
      <c r="P410" s="639" t="s">
        <v>20</v>
      </c>
      <c r="Q410" s="639" t="s">
        <v>336</v>
      </c>
      <c r="R410" s="639" t="s">
        <v>73</v>
      </c>
      <c r="S410" s="639" t="s">
        <v>237</v>
      </c>
    </row>
    <row r="411" spans="1:19" ht="20.25" customHeight="1">
      <c r="A411" s="639" t="s">
        <v>4067</v>
      </c>
      <c r="B411" s="638" t="s">
        <v>4071</v>
      </c>
      <c r="C411" s="639" t="s">
        <v>4070</v>
      </c>
      <c r="D411" s="640" t="s">
        <v>495</v>
      </c>
      <c r="E411" s="638"/>
      <c r="F411" s="639" t="s">
        <v>415</v>
      </c>
      <c r="G411" s="638"/>
      <c r="H411" s="1110">
        <v>52</v>
      </c>
      <c r="I411" s="1110">
        <v>18633.099999999999</v>
      </c>
      <c r="J411" s="1110">
        <v>0</v>
      </c>
      <c r="K411" s="1047">
        <f t="shared" si="18"/>
        <v>0</v>
      </c>
      <c r="L411" s="1021">
        <f t="shared" si="19"/>
        <v>0</v>
      </c>
      <c r="M411" s="580">
        <f t="shared" si="20"/>
        <v>968921.2</v>
      </c>
      <c r="N411" s="638"/>
      <c r="O411" s="638" t="s">
        <v>11</v>
      </c>
      <c r="P411" s="639" t="s">
        <v>20</v>
      </c>
      <c r="Q411" s="639" t="s">
        <v>336</v>
      </c>
      <c r="R411" s="639" t="s">
        <v>73</v>
      </c>
      <c r="S411" s="639" t="s">
        <v>237</v>
      </c>
    </row>
    <row r="412" spans="1:19" ht="20.25" customHeight="1">
      <c r="A412" s="639" t="s">
        <v>4067</v>
      </c>
      <c r="B412" s="638" t="s">
        <v>4071</v>
      </c>
      <c r="C412" s="639" t="s">
        <v>4070</v>
      </c>
      <c r="D412" s="640" t="s">
        <v>495</v>
      </c>
      <c r="E412" s="638"/>
      <c r="F412" s="639" t="s">
        <v>81</v>
      </c>
      <c r="G412" s="638"/>
      <c r="H412" s="1110">
        <v>52</v>
      </c>
      <c r="I412" s="1110">
        <v>6864.8</v>
      </c>
      <c r="J412" s="1110">
        <v>0</v>
      </c>
      <c r="K412" s="1047">
        <f t="shared" si="18"/>
        <v>0</v>
      </c>
      <c r="L412" s="1021">
        <f t="shared" si="19"/>
        <v>0</v>
      </c>
      <c r="M412" s="580">
        <f t="shared" si="20"/>
        <v>356969.60000000003</v>
      </c>
      <c r="N412" s="638"/>
      <c r="O412" s="638" t="s">
        <v>11</v>
      </c>
      <c r="P412" s="639" t="s">
        <v>20</v>
      </c>
      <c r="Q412" s="639" t="s">
        <v>336</v>
      </c>
      <c r="R412" s="639" t="s">
        <v>73</v>
      </c>
      <c r="S412" s="639" t="s">
        <v>237</v>
      </c>
    </row>
    <row r="413" spans="1:19" ht="20.25" customHeight="1">
      <c r="A413" s="639" t="s">
        <v>4067</v>
      </c>
      <c r="B413" s="638" t="s">
        <v>4071</v>
      </c>
      <c r="C413" s="639" t="s">
        <v>4070</v>
      </c>
      <c r="D413" s="640" t="s">
        <v>495</v>
      </c>
      <c r="E413" s="638"/>
      <c r="F413" s="639" t="s">
        <v>534</v>
      </c>
      <c r="G413" s="638"/>
      <c r="H413" s="1110">
        <v>52</v>
      </c>
      <c r="I413" s="1110">
        <v>51714.6</v>
      </c>
      <c r="J413" s="1110">
        <v>0</v>
      </c>
      <c r="K413" s="1047">
        <f t="shared" si="18"/>
        <v>0</v>
      </c>
      <c r="L413" s="1021">
        <f t="shared" si="19"/>
        <v>0</v>
      </c>
      <c r="M413" s="580">
        <f t="shared" si="20"/>
        <v>2689159.1999999997</v>
      </c>
      <c r="N413" s="638"/>
      <c r="O413" s="638" t="s">
        <v>4072</v>
      </c>
      <c r="P413" s="639" t="s">
        <v>20</v>
      </c>
      <c r="Q413" s="639" t="s">
        <v>278</v>
      </c>
      <c r="R413" s="639" t="s">
        <v>73</v>
      </c>
      <c r="S413" s="639" t="s">
        <v>237</v>
      </c>
    </row>
    <row r="414" spans="1:19" ht="20.25" customHeight="1">
      <c r="A414" s="639" t="s">
        <v>4067</v>
      </c>
      <c r="B414" s="638" t="s">
        <v>4071</v>
      </c>
      <c r="C414" s="639" t="s">
        <v>4070</v>
      </c>
      <c r="D414" s="640" t="s">
        <v>495</v>
      </c>
      <c r="E414" s="638"/>
      <c r="F414" s="639" t="s">
        <v>2113</v>
      </c>
      <c r="G414" s="638"/>
      <c r="H414" s="1110">
        <v>52</v>
      </c>
      <c r="I414" s="1110">
        <v>6856.1</v>
      </c>
      <c r="J414" s="1110">
        <v>0</v>
      </c>
      <c r="K414" s="1047">
        <f t="shared" si="18"/>
        <v>0</v>
      </c>
      <c r="L414" s="1021">
        <f t="shared" si="19"/>
        <v>0</v>
      </c>
      <c r="M414" s="580">
        <f t="shared" si="20"/>
        <v>356517.2</v>
      </c>
      <c r="N414" s="638"/>
      <c r="O414" s="638" t="s">
        <v>4072</v>
      </c>
      <c r="P414" s="639" t="s">
        <v>20</v>
      </c>
      <c r="Q414" s="639" t="s">
        <v>336</v>
      </c>
      <c r="R414" s="639" t="s">
        <v>73</v>
      </c>
      <c r="S414" s="639" t="s">
        <v>237</v>
      </c>
    </row>
    <row r="415" spans="1:19" ht="20.25" customHeight="1">
      <c r="A415" s="639" t="s">
        <v>4067</v>
      </c>
      <c r="B415" s="638" t="s">
        <v>4071</v>
      </c>
      <c r="C415" s="639" t="s">
        <v>4070</v>
      </c>
      <c r="D415" s="640" t="s">
        <v>495</v>
      </c>
      <c r="E415" s="638"/>
      <c r="F415" s="639" t="s">
        <v>1575</v>
      </c>
      <c r="G415" s="638"/>
      <c r="H415" s="1110">
        <v>52</v>
      </c>
      <c r="I415" s="1110">
        <v>7052</v>
      </c>
      <c r="J415" s="1110">
        <v>0</v>
      </c>
      <c r="K415" s="1047">
        <f t="shared" si="18"/>
        <v>0</v>
      </c>
      <c r="L415" s="1021">
        <f t="shared" si="19"/>
        <v>0</v>
      </c>
      <c r="M415" s="580">
        <f t="shared" si="20"/>
        <v>366704</v>
      </c>
      <c r="N415" s="638"/>
      <c r="O415" s="638" t="s">
        <v>4072</v>
      </c>
      <c r="P415" s="639" t="s">
        <v>20</v>
      </c>
      <c r="Q415" s="639" t="s">
        <v>336</v>
      </c>
      <c r="R415" s="639" t="s">
        <v>73</v>
      </c>
      <c r="S415" s="639" t="s">
        <v>237</v>
      </c>
    </row>
    <row r="416" spans="1:19" ht="20.25" customHeight="1">
      <c r="A416" s="639" t="s">
        <v>4067</v>
      </c>
      <c r="B416" s="638" t="s">
        <v>4071</v>
      </c>
      <c r="C416" s="639" t="s">
        <v>4070</v>
      </c>
      <c r="D416" s="640" t="s">
        <v>495</v>
      </c>
      <c r="E416" s="638"/>
      <c r="F416" s="639" t="s">
        <v>880</v>
      </c>
      <c r="G416" s="638"/>
      <c r="H416" s="1110">
        <v>52</v>
      </c>
      <c r="I416" s="1110">
        <v>3526</v>
      </c>
      <c r="J416" s="1110">
        <v>0</v>
      </c>
      <c r="K416" s="1047">
        <f t="shared" si="18"/>
        <v>0</v>
      </c>
      <c r="L416" s="1021">
        <f t="shared" si="19"/>
        <v>0</v>
      </c>
      <c r="M416" s="580">
        <f t="shared" si="20"/>
        <v>183352</v>
      </c>
      <c r="N416" s="638"/>
      <c r="O416" s="638" t="s">
        <v>4072</v>
      </c>
      <c r="P416" s="639" t="s">
        <v>20</v>
      </c>
      <c r="Q416" s="639" t="s">
        <v>336</v>
      </c>
      <c r="R416" s="639" t="s">
        <v>73</v>
      </c>
      <c r="S416" s="639" t="s">
        <v>237</v>
      </c>
    </row>
    <row r="417" spans="1:19" ht="20.25" customHeight="1">
      <c r="A417" s="639" t="s">
        <v>4067</v>
      </c>
      <c r="B417" s="638" t="s">
        <v>4071</v>
      </c>
      <c r="C417" s="639" t="s">
        <v>4070</v>
      </c>
      <c r="D417" s="640" t="s">
        <v>495</v>
      </c>
      <c r="E417" s="638"/>
      <c r="F417" s="639" t="s">
        <v>880</v>
      </c>
      <c r="G417" s="638"/>
      <c r="H417" s="1110">
        <v>52</v>
      </c>
      <c r="I417" s="1110">
        <v>3526</v>
      </c>
      <c r="J417" s="1110">
        <v>0</v>
      </c>
      <c r="K417" s="1047">
        <f t="shared" si="18"/>
        <v>0</v>
      </c>
      <c r="L417" s="1021">
        <f t="shared" si="19"/>
        <v>0</v>
      </c>
      <c r="M417" s="580">
        <f t="shared" si="20"/>
        <v>183352</v>
      </c>
      <c r="N417" s="638"/>
      <c r="O417" s="638" t="s">
        <v>4072</v>
      </c>
      <c r="P417" s="639" t="s">
        <v>20</v>
      </c>
      <c r="Q417" s="639" t="s">
        <v>336</v>
      </c>
      <c r="R417" s="639" t="s">
        <v>73</v>
      </c>
      <c r="S417" s="639" t="s">
        <v>237</v>
      </c>
    </row>
    <row r="418" spans="1:19" ht="20.25" customHeight="1">
      <c r="A418" s="639" t="s">
        <v>4073</v>
      </c>
      <c r="B418" s="638" t="s">
        <v>4071</v>
      </c>
      <c r="C418" s="639" t="s">
        <v>4070</v>
      </c>
      <c r="D418" s="640" t="s">
        <v>495</v>
      </c>
      <c r="E418" s="638"/>
      <c r="F418" s="639" t="s">
        <v>882</v>
      </c>
      <c r="G418" s="638"/>
      <c r="H418" s="1110">
        <v>52</v>
      </c>
      <c r="I418" s="1110">
        <v>8325.2999999999993</v>
      </c>
      <c r="J418" s="1110">
        <v>0</v>
      </c>
      <c r="K418" s="1047">
        <f t="shared" si="18"/>
        <v>0</v>
      </c>
      <c r="L418" s="1021">
        <f t="shared" si="19"/>
        <v>0</v>
      </c>
      <c r="M418" s="580">
        <f t="shared" si="20"/>
        <v>432915.6</v>
      </c>
      <c r="N418" s="638"/>
      <c r="O418" s="638" t="s">
        <v>4072</v>
      </c>
      <c r="P418" s="639" t="s">
        <v>20</v>
      </c>
      <c r="Q418" s="639" t="s">
        <v>336</v>
      </c>
      <c r="R418" s="639" t="s">
        <v>73</v>
      </c>
      <c r="S418" s="639" t="s">
        <v>237</v>
      </c>
    </row>
    <row r="419" spans="1:19" ht="20.25" customHeight="1">
      <c r="A419" s="639" t="s">
        <v>4067</v>
      </c>
      <c r="B419" s="638" t="s">
        <v>4071</v>
      </c>
      <c r="C419" s="639" t="s">
        <v>4070</v>
      </c>
      <c r="D419" s="640" t="s">
        <v>495</v>
      </c>
      <c r="E419" s="638"/>
      <c r="F419" s="639" t="s">
        <v>4074</v>
      </c>
      <c r="G419" s="638"/>
      <c r="H419" s="1110">
        <v>104</v>
      </c>
      <c r="I419" s="1110">
        <v>17100</v>
      </c>
      <c r="J419" s="1110">
        <v>0</v>
      </c>
      <c r="K419" s="1047">
        <f t="shared" si="18"/>
        <v>0</v>
      </c>
      <c r="L419" s="1021">
        <f t="shared" si="19"/>
        <v>0</v>
      </c>
      <c r="M419" s="580">
        <f t="shared" si="20"/>
        <v>1778400</v>
      </c>
      <c r="N419" s="638"/>
      <c r="O419" s="638" t="s">
        <v>4075</v>
      </c>
      <c r="P419" s="639" t="s">
        <v>20</v>
      </c>
      <c r="Q419" s="639" t="s">
        <v>336</v>
      </c>
      <c r="R419" s="639" t="s">
        <v>73</v>
      </c>
      <c r="S419" s="639" t="s">
        <v>237</v>
      </c>
    </row>
    <row r="420" spans="1:19" ht="20.25" customHeight="1">
      <c r="A420" s="639" t="s">
        <v>4076</v>
      </c>
      <c r="B420" s="638" t="s">
        <v>4077</v>
      </c>
      <c r="C420" s="639" t="s">
        <v>4070</v>
      </c>
      <c r="D420" s="640" t="s">
        <v>991</v>
      </c>
      <c r="E420" s="638"/>
      <c r="F420" s="639" t="s">
        <v>1091</v>
      </c>
      <c r="G420" s="638"/>
      <c r="H420" s="1110">
        <v>79</v>
      </c>
      <c r="I420" s="1110">
        <v>61200</v>
      </c>
      <c r="J420" s="1110">
        <v>16.5</v>
      </c>
      <c r="K420" s="1047">
        <f t="shared" si="18"/>
        <v>1303.5</v>
      </c>
      <c r="L420" s="1021">
        <f t="shared" si="19"/>
        <v>1.3035000000000001</v>
      </c>
      <c r="M420" s="580">
        <f t="shared" si="20"/>
        <v>4834800</v>
      </c>
      <c r="N420" s="638"/>
      <c r="O420" s="638" t="s">
        <v>11</v>
      </c>
      <c r="P420" s="639" t="s">
        <v>20</v>
      </c>
      <c r="Q420" s="639" t="s">
        <v>755</v>
      </c>
      <c r="R420" s="639" t="s">
        <v>68</v>
      </c>
      <c r="S420" s="639" t="s">
        <v>237</v>
      </c>
    </row>
    <row r="421" spans="1:19" ht="20.25" customHeight="1">
      <c r="A421" s="639" t="s">
        <v>4076</v>
      </c>
      <c r="B421" s="638" t="s">
        <v>4078</v>
      </c>
      <c r="C421" s="639" t="s">
        <v>4070</v>
      </c>
      <c r="D421" s="640" t="s">
        <v>991</v>
      </c>
      <c r="E421" s="638"/>
      <c r="F421" s="639" t="s">
        <v>1901</v>
      </c>
      <c r="G421" s="638"/>
      <c r="H421" s="1110">
        <v>48</v>
      </c>
      <c r="I421" s="1110">
        <v>14270.4</v>
      </c>
      <c r="J421" s="1110">
        <v>0</v>
      </c>
      <c r="K421" s="1047">
        <f t="shared" si="18"/>
        <v>0</v>
      </c>
      <c r="L421" s="1021">
        <f t="shared" si="19"/>
        <v>0</v>
      </c>
      <c r="M421" s="580">
        <f t="shared" si="20"/>
        <v>684979.19999999995</v>
      </c>
      <c r="N421" s="638"/>
      <c r="O421" s="638" t="s">
        <v>4079</v>
      </c>
      <c r="P421" s="639" t="s">
        <v>20</v>
      </c>
      <c r="Q421" s="639" t="s">
        <v>577</v>
      </c>
      <c r="R421" s="639" t="s">
        <v>68</v>
      </c>
      <c r="S421" s="639" t="s">
        <v>237</v>
      </c>
    </row>
    <row r="422" spans="1:19" ht="20.25" customHeight="1">
      <c r="A422" s="639" t="s">
        <v>4076</v>
      </c>
      <c r="B422" s="638" t="s">
        <v>4078</v>
      </c>
      <c r="C422" s="639" t="s">
        <v>4070</v>
      </c>
      <c r="D422" s="640" t="s">
        <v>991</v>
      </c>
      <c r="E422" s="638"/>
      <c r="F422" s="639" t="s">
        <v>2016</v>
      </c>
      <c r="G422" s="638"/>
      <c r="H422" s="1110">
        <v>48</v>
      </c>
      <c r="I422" s="1110">
        <v>55029.599999999999</v>
      </c>
      <c r="J422" s="1110">
        <v>15.5</v>
      </c>
      <c r="K422" s="1047">
        <f t="shared" si="18"/>
        <v>744</v>
      </c>
      <c r="L422" s="1021">
        <f t="shared" si="19"/>
        <v>0.74399999999999999</v>
      </c>
      <c r="M422" s="580">
        <f t="shared" si="20"/>
        <v>2641420.7999999998</v>
      </c>
      <c r="N422" s="638"/>
      <c r="O422" s="638" t="s">
        <v>4079</v>
      </c>
      <c r="P422" s="639" t="s">
        <v>20</v>
      </c>
      <c r="Q422" s="639" t="s">
        <v>755</v>
      </c>
      <c r="R422" s="639" t="s">
        <v>68</v>
      </c>
      <c r="S422" s="639" t="s">
        <v>237</v>
      </c>
    </row>
    <row r="423" spans="1:19" ht="20.25" customHeight="1">
      <c r="A423" s="639" t="s">
        <v>4076</v>
      </c>
      <c r="B423" s="638" t="s">
        <v>4078</v>
      </c>
      <c r="C423" s="639" t="s">
        <v>4070</v>
      </c>
      <c r="D423" s="640" t="s">
        <v>991</v>
      </c>
      <c r="E423" s="638"/>
      <c r="F423" s="639" t="s">
        <v>1905</v>
      </c>
      <c r="G423" s="638"/>
      <c r="H423" s="1110">
        <v>127</v>
      </c>
      <c r="I423" s="1110">
        <v>83637.899999999994</v>
      </c>
      <c r="J423" s="1110">
        <v>0</v>
      </c>
      <c r="K423" s="1047">
        <f t="shared" si="18"/>
        <v>0</v>
      </c>
      <c r="L423" s="1021">
        <f t="shared" si="19"/>
        <v>0</v>
      </c>
      <c r="M423" s="580">
        <f t="shared" si="20"/>
        <v>10622013.299999999</v>
      </c>
      <c r="N423" s="638"/>
      <c r="O423" s="638" t="s">
        <v>4080</v>
      </c>
      <c r="P423" s="639" t="s">
        <v>20</v>
      </c>
      <c r="Q423" s="639" t="s">
        <v>276</v>
      </c>
      <c r="R423" s="639" t="s">
        <v>73</v>
      </c>
      <c r="S423" s="639" t="s">
        <v>237</v>
      </c>
    </row>
    <row r="424" spans="1:19" ht="20.25" customHeight="1">
      <c r="A424" s="639" t="s">
        <v>4076</v>
      </c>
      <c r="B424" s="638" t="s">
        <v>4078</v>
      </c>
      <c r="C424" s="639" t="s">
        <v>4070</v>
      </c>
      <c r="D424" s="640" t="s">
        <v>991</v>
      </c>
      <c r="E424" s="638"/>
      <c r="F424" s="639" t="s">
        <v>83</v>
      </c>
      <c r="G424" s="638"/>
      <c r="H424" s="1110">
        <v>127</v>
      </c>
      <c r="I424" s="1110">
        <v>10862.1</v>
      </c>
      <c r="J424" s="1110">
        <v>0</v>
      </c>
      <c r="K424" s="1047">
        <f t="shared" si="18"/>
        <v>0</v>
      </c>
      <c r="L424" s="1021">
        <f t="shared" si="19"/>
        <v>0</v>
      </c>
      <c r="M424" s="580">
        <f t="shared" si="20"/>
        <v>1379486.7</v>
      </c>
      <c r="N424" s="638"/>
      <c r="O424" s="638" t="s">
        <v>4080</v>
      </c>
      <c r="P424" s="639" t="s">
        <v>20</v>
      </c>
      <c r="Q424" s="639" t="s">
        <v>336</v>
      </c>
      <c r="R424" s="639" t="s">
        <v>73</v>
      </c>
      <c r="S424" s="639" t="s">
        <v>237</v>
      </c>
    </row>
    <row r="425" spans="1:19" ht="20.25" customHeight="1">
      <c r="A425" s="639" t="s">
        <v>4076</v>
      </c>
      <c r="B425" s="638" t="s">
        <v>4078</v>
      </c>
      <c r="C425" s="639" t="s">
        <v>4070</v>
      </c>
      <c r="D425" s="640" t="s">
        <v>991</v>
      </c>
      <c r="E425" s="638"/>
      <c r="F425" s="639" t="s">
        <v>223</v>
      </c>
      <c r="G425" s="638"/>
      <c r="H425" s="1110">
        <v>130</v>
      </c>
      <c r="I425" s="1110">
        <v>75798</v>
      </c>
      <c r="J425" s="1110">
        <v>33</v>
      </c>
      <c r="K425" s="1047">
        <f t="shared" si="18"/>
        <v>4290</v>
      </c>
      <c r="L425" s="1021">
        <f t="shared" si="19"/>
        <v>4.29</v>
      </c>
      <c r="M425" s="580">
        <f t="shared" si="20"/>
        <v>9853740</v>
      </c>
      <c r="N425" s="638"/>
      <c r="O425" s="638" t="s">
        <v>4081</v>
      </c>
      <c r="P425" s="639" t="s">
        <v>20</v>
      </c>
      <c r="Q425" s="639" t="s">
        <v>370</v>
      </c>
      <c r="R425" s="639" t="s">
        <v>68</v>
      </c>
      <c r="S425" s="639" t="s">
        <v>237</v>
      </c>
    </row>
    <row r="426" spans="1:19" ht="20.25" customHeight="1">
      <c r="A426" s="639" t="s">
        <v>4076</v>
      </c>
      <c r="B426" s="638" t="s">
        <v>4078</v>
      </c>
      <c r="C426" s="639" t="s">
        <v>4070</v>
      </c>
      <c r="D426" s="640" t="s">
        <v>991</v>
      </c>
      <c r="E426" s="638"/>
      <c r="F426" s="639" t="s">
        <v>3110</v>
      </c>
      <c r="G426" s="638"/>
      <c r="H426" s="1110">
        <v>127</v>
      </c>
      <c r="I426" s="1110">
        <v>47700</v>
      </c>
      <c r="J426" s="1110">
        <v>0</v>
      </c>
      <c r="K426" s="1047">
        <f t="shared" si="18"/>
        <v>0</v>
      </c>
      <c r="L426" s="1021">
        <f t="shared" si="19"/>
        <v>0</v>
      </c>
      <c r="M426" s="580">
        <f t="shared" si="20"/>
        <v>6057900</v>
      </c>
      <c r="N426" s="638"/>
      <c r="O426" s="638" t="s">
        <v>703</v>
      </c>
      <c r="P426" s="639" t="s">
        <v>20</v>
      </c>
      <c r="Q426" s="639" t="s">
        <v>358</v>
      </c>
      <c r="R426" s="639" t="s">
        <v>73</v>
      </c>
      <c r="S426" s="639" t="s">
        <v>237</v>
      </c>
    </row>
    <row r="427" spans="1:19" ht="20.25" customHeight="1">
      <c r="A427" s="639" t="s">
        <v>4076</v>
      </c>
      <c r="B427" s="638" t="s">
        <v>4078</v>
      </c>
      <c r="C427" s="639" t="s">
        <v>4070</v>
      </c>
      <c r="D427" s="640" t="s">
        <v>991</v>
      </c>
      <c r="E427" s="638"/>
      <c r="F427" s="639" t="s">
        <v>985</v>
      </c>
      <c r="G427" s="638"/>
      <c r="H427" s="1110">
        <v>127</v>
      </c>
      <c r="I427" s="1110">
        <v>7470</v>
      </c>
      <c r="J427" s="1110">
        <v>0</v>
      </c>
      <c r="K427" s="1047">
        <f t="shared" si="18"/>
        <v>0</v>
      </c>
      <c r="L427" s="1021">
        <f t="shared" si="19"/>
        <v>0</v>
      </c>
      <c r="M427" s="580">
        <f t="shared" si="20"/>
        <v>948690</v>
      </c>
      <c r="N427" s="638"/>
      <c r="O427" s="638" t="s">
        <v>11</v>
      </c>
      <c r="P427" s="639" t="s">
        <v>20</v>
      </c>
      <c r="Q427" s="639" t="s">
        <v>336</v>
      </c>
      <c r="R427" s="639" t="s">
        <v>73</v>
      </c>
      <c r="S427" s="639" t="s">
        <v>237</v>
      </c>
    </row>
    <row r="428" spans="1:19" ht="20.25" customHeight="1">
      <c r="A428" s="639" t="s">
        <v>4076</v>
      </c>
      <c r="B428" s="638" t="s">
        <v>4078</v>
      </c>
      <c r="C428" s="639" t="s">
        <v>4070</v>
      </c>
      <c r="D428" s="640" t="s">
        <v>991</v>
      </c>
      <c r="E428" s="638"/>
      <c r="F428" s="639" t="s">
        <v>445</v>
      </c>
      <c r="G428" s="638"/>
      <c r="H428" s="1110">
        <v>127</v>
      </c>
      <c r="I428" s="1110">
        <v>48600</v>
      </c>
      <c r="J428" s="1110">
        <v>0</v>
      </c>
      <c r="K428" s="1047">
        <f t="shared" si="18"/>
        <v>0</v>
      </c>
      <c r="L428" s="1021">
        <f t="shared" si="19"/>
        <v>0</v>
      </c>
      <c r="M428" s="580">
        <f t="shared" si="20"/>
        <v>6172200</v>
      </c>
      <c r="N428" s="638"/>
      <c r="O428" s="638" t="s">
        <v>4082</v>
      </c>
      <c r="P428" s="639" t="s">
        <v>20</v>
      </c>
      <c r="Q428" s="639" t="s">
        <v>271</v>
      </c>
      <c r="R428" s="639" t="s">
        <v>73</v>
      </c>
      <c r="S428" s="639" t="s">
        <v>237</v>
      </c>
    </row>
    <row r="429" spans="1:19" ht="20.25" customHeight="1">
      <c r="A429" s="639" t="s">
        <v>806</v>
      </c>
      <c r="B429" s="638" t="s">
        <v>3798</v>
      </c>
      <c r="C429" s="639" t="s">
        <v>371</v>
      </c>
      <c r="D429" s="640" t="s">
        <v>495</v>
      </c>
      <c r="E429" s="638"/>
      <c r="F429" s="639" t="s">
        <v>754</v>
      </c>
      <c r="G429" s="638"/>
      <c r="H429" s="1110">
        <v>2</v>
      </c>
      <c r="I429" s="1110">
        <v>59866.2</v>
      </c>
      <c r="J429" s="1110">
        <v>0</v>
      </c>
      <c r="K429" s="1047">
        <f t="shared" si="18"/>
        <v>0</v>
      </c>
      <c r="L429" s="1021">
        <f t="shared" si="19"/>
        <v>0</v>
      </c>
      <c r="M429" s="580">
        <f t="shared" si="20"/>
        <v>119732.4</v>
      </c>
      <c r="N429" s="638"/>
      <c r="O429" s="638" t="s">
        <v>62</v>
      </c>
      <c r="P429" s="639" t="s">
        <v>1273</v>
      </c>
      <c r="Q429" s="639" t="s">
        <v>336</v>
      </c>
      <c r="R429" s="639" t="s">
        <v>73</v>
      </c>
      <c r="S429" s="639" t="s">
        <v>237</v>
      </c>
    </row>
    <row r="430" spans="1:19" ht="20.25" customHeight="1">
      <c r="A430" s="639" t="s">
        <v>806</v>
      </c>
      <c r="B430" s="638" t="s">
        <v>3187</v>
      </c>
      <c r="C430" s="639" t="s">
        <v>371</v>
      </c>
      <c r="D430" s="640" t="s">
        <v>495</v>
      </c>
      <c r="E430" s="638"/>
      <c r="F430" s="639" t="s">
        <v>1387</v>
      </c>
      <c r="G430" s="638"/>
      <c r="H430" s="1110">
        <v>2</v>
      </c>
      <c r="I430" s="1110">
        <v>16041.2</v>
      </c>
      <c r="J430" s="1110">
        <v>0</v>
      </c>
      <c r="K430" s="1047">
        <f t="shared" si="18"/>
        <v>0</v>
      </c>
      <c r="L430" s="1021">
        <f t="shared" si="19"/>
        <v>0</v>
      </c>
      <c r="M430" s="580">
        <f t="shared" si="20"/>
        <v>32082.400000000001</v>
      </c>
      <c r="N430" s="638"/>
      <c r="O430" s="638" t="s">
        <v>62</v>
      </c>
      <c r="P430" s="639" t="s">
        <v>1273</v>
      </c>
      <c r="Q430" s="639" t="s">
        <v>577</v>
      </c>
      <c r="R430" s="639" t="s">
        <v>68</v>
      </c>
      <c r="S430" s="639" t="s">
        <v>237</v>
      </c>
    </row>
    <row r="431" spans="1:19" ht="20.25" customHeight="1">
      <c r="A431" s="639" t="s">
        <v>806</v>
      </c>
      <c r="B431" s="638" t="s">
        <v>3187</v>
      </c>
      <c r="C431" s="639" t="s">
        <v>371</v>
      </c>
      <c r="D431" s="640" t="s">
        <v>495</v>
      </c>
      <c r="E431" s="638"/>
      <c r="F431" s="639" t="s">
        <v>668</v>
      </c>
      <c r="G431" s="638"/>
      <c r="H431" s="1110">
        <v>2</v>
      </c>
      <c r="I431" s="1110">
        <v>65003.6</v>
      </c>
      <c r="J431" s="1110">
        <v>11.8</v>
      </c>
      <c r="K431" s="1047">
        <f t="shared" si="18"/>
        <v>23.6</v>
      </c>
      <c r="L431" s="1021">
        <f t="shared" si="19"/>
        <v>2.3600000000000003E-2</v>
      </c>
      <c r="M431" s="580">
        <f t="shared" si="20"/>
        <v>130007.2</v>
      </c>
      <c r="N431" s="638"/>
      <c r="O431" s="638" t="s">
        <v>62</v>
      </c>
      <c r="P431" s="639" t="s">
        <v>1273</v>
      </c>
      <c r="Q431" s="639" t="s">
        <v>270</v>
      </c>
      <c r="R431" s="639" t="s">
        <v>60</v>
      </c>
      <c r="S431" s="639" t="s">
        <v>237</v>
      </c>
    </row>
    <row r="432" spans="1:19" ht="20.25" customHeight="1">
      <c r="A432" s="639" t="s">
        <v>806</v>
      </c>
      <c r="B432" s="638" t="s">
        <v>3187</v>
      </c>
      <c r="C432" s="639" t="s">
        <v>371</v>
      </c>
      <c r="D432" s="640" t="s">
        <v>495</v>
      </c>
      <c r="E432" s="638"/>
      <c r="F432" s="639" t="s">
        <v>4083</v>
      </c>
      <c r="G432" s="638"/>
      <c r="H432" s="1110">
        <v>18</v>
      </c>
      <c r="I432" s="1110">
        <v>204177.5</v>
      </c>
      <c r="J432" s="1110">
        <v>40.299999999999997</v>
      </c>
      <c r="K432" s="1047">
        <f t="shared" si="18"/>
        <v>725.4</v>
      </c>
      <c r="L432" s="1021">
        <f t="shared" si="19"/>
        <v>0.72539999999999993</v>
      </c>
      <c r="M432" s="580">
        <f t="shared" si="20"/>
        <v>3675195</v>
      </c>
      <c r="N432" s="638"/>
      <c r="O432" s="638" t="s">
        <v>11</v>
      </c>
      <c r="P432" s="639" t="s">
        <v>1273</v>
      </c>
      <c r="Q432" s="639" t="s">
        <v>1305</v>
      </c>
      <c r="R432" s="639" t="s">
        <v>28</v>
      </c>
      <c r="S432" s="639" t="s">
        <v>237</v>
      </c>
    </row>
    <row r="433" spans="1:19" ht="20.25" customHeight="1">
      <c r="A433" s="639" t="s">
        <v>806</v>
      </c>
      <c r="B433" s="638" t="s">
        <v>3187</v>
      </c>
      <c r="C433" s="639" t="s">
        <v>371</v>
      </c>
      <c r="D433" s="640" t="s">
        <v>495</v>
      </c>
      <c r="E433" s="638"/>
      <c r="F433" s="639" t="s">
        <v>667</v>
      </c>
      <c r="G433" s="638"/>
      <c r="H433" s="1110">
        <v>23</v>
      </c>
      <c r="I433" s="1110">
        <v>89000</v>
      </c>
      <c r="J433" s="1110">
        <v>19</v>
      </c>
      <c r="K433" s="1047">
        <f t="shared" si="18"/>
        <v>437</v>
      </c>
      <c r="L433" s="1021">
        <f t="shared" si="19"/>
        <v>0.437</v>
      </c>
      <c r="M433" s="580">
        <f t="shared" si="20"/>
        <v>2047000</v>
      </c>
      <c r="N433" s="638"/>
      <c r="O433" s="638" t="s">
        <v>1188</v>
      </c>
      <c r="P433" s="639" t="s">
        <v>1273</v>
      </c>
      <c r="Q433" s="639" t="s">
        <v>345</v>
      </c>
      <c r="R433" s="639" t="s">
        <v>60</v>
      </c>
      <c r="S433" s="639" t="s">
        <v>237</v>
      </c>
    </row>
    <row r="434" spans="1:19" ht="20.25" customHeight="1">
      <c r="A434" s="639" t="s">
        <v>806</v>
      </c>
      <c r="B434" s="638" t="s">
        <v>3187</v>
      </c>
      <c r="C434" s="639" t="s">
        <v>371</v>
      </c>
      <c r="D434" s="640" t="s">
        <v>495</v>
      </c>
      <c r="E434" s="638"/>
      <c r="F434" s="639" t="s">
        <v>880</v>
      </c>
      <c r="G434" s="638"/>
      <c r="H434" s="1110">
        <v>1</v>
      </c>
      <c r="I434" s="1110">
        <v>3573.9</v>
      </c>
      <c r="J434" s="1110">
        <v>0</v>
      </c>
      <c r="K434" s="1047">
        <f t="shared" si="18"/>
        <v>0</v>
      </c>
      <c r="L434" s="1021">
        <f t="shared" si="19"/>
        <v>0</v>
      </c>
      <c r="M434" s="580">
        <f t="shared" si="20"/>
        <v>3573.9</v>
      </c>
      <c r="N434" s="638"/>
      <c r="O434" s="638" t="s">
        <v>598</v>
      </c>
      <c r="P434" s="639" t="s">
        <v>1273</v>
      </c>
      <c r="Q434" s="639" t="s">
        <v>336</v>
      </c>
      <c r="R434" s="639" t="s">
        <v>73</v>
      </c>
      <c r="S434" s="639" t="s">
        <v>237</v>
      </c>
    </row>
    <row r="435" spans="1:19" ht="20.25" customHeight="1">
      <c r="A435" s="639" t="s">
        <v>806</v>
      </c>
      <c r="B435" s="638" t="s">
        <v>3187</v>
      </c>
      <c r="C435" s="639" t="s">
        <v>371</v>
      </c>
      <c r="D435" s="640" t="s">
        <v>495</v>
      </c>
      <c r="E435" s="638"/>
      <c r="F435" s="639" t="s">
        <v>440</v>
      </c>
      <c r="G435" s="638"/>
      <c r="H435" s="1110">
        <v>1</v>
      </c>
      <c r="I435" s="1110">
        <v>228333.3</v>
      </c>
      <c r="J435" s="1110">
        <v>36.9</v>
      </c>
      <c r="K435" s="1047">
        <f t="shared" si="18"/>
        <v>36.9</v>
      </c>
      <c r="L435" s="1021">
        <f t="shared" si="19"/>
        <v>3.6899999999999995E-2</v>
      </c>
      <c r="M435" s="580">
        <f t="shared" si="20"/>
        <v>228333.3</v>
      </c>
      <c r="N435" s="638"/>
      <c r="O435" s="638" t="s">
        <v>598</v>
      </c>
      <c r="P435" s="639" t="s">
        <v>1273</v>
      </c>
      <c r="Q435" s="639" t="s">
        <v>327</v>
      </c>
      <c r="R435" s="639" t="s">
        <v>60</v>
      </c>
      <c r="S435" s="639" t="s">
        <v>237</v>
      </c>
    </row>
    <row r="436" spans="1:19" ht="20.25" customHeight="1">
      <c r="A436" s="639" t="s">
        <v>806</v>
      </c>
      <c r="B436" s="638" t="s">
        <v>3187</v>
      </c>
      <c r="C436" s="639" t="s">
        <v>371</v>
      </c>
      <c r="D436" s="640" t="s">
        <v>495</v>
      </c>
      <c r="E436" s="638"/>
      <c r="F436" s="639" t="s">
        <v>630</v>
      </c>
      <c r="G436" s="638"/>
      <c r="H436" s="1110">
        <v>2</v>
      </c>
      <c r="I436" s="1110">
        <v>139231.29999999999</v>
      </c>
      <c r="J436" s="1110">
        <v>0</v>
      </c>
      <c r="K436" s="1047">
        <f t="shared" si="18"/>
        <v>0</v>
      </c>
      <c r="L436" s="1021">
        <f t="shared" si="19"/>
        <v>0</v>
      </c>
      <c r="M436" s="580">
        <f t="shared" si="20"/>
        <v>278462.59999999998</v>
      </c>
      <c r="N436" s="638"/>
      <c r="O436" s="638" t="s">
        <v>1189</v>
      </c>
      <c r="P436" s="639" t="s">
        <v>1273</v>
      </c>
      <c r="Q436" s="639" t="s">
        <v>336</v>
      </c>
      <c r="R436" s="639" t="s">
        <v>73</v>
      </c>
      <c r="S436" s="639" t="s">
        <v>237</v>
      </c>
    </row>
    <row r="437" spans="1:19" ht="20.25" customHeight="1">
      <c r="A437" s="639" t="s">
        <v>806</v>
      </c>
      <c r="B437" s="638" t="s">
        <v>3187</v>
      </c>
      <c r="C437" s="639" t="s">
        <v>371</v>
      </c>
      <c r="D437" s="640" t="s">
        <v>495</v>
      </c>
      <c r="E437" s="638"/>
      <c r="F437" s="639" t="s">
        <v>631</v>
      </c>
      <c r="G437" s="638"/>
      <c r="H437" s="1110">
        <v>2</v>
      </c>
      <c r="I437" s="1110">
        <v>38288.6</v>
      </c>
      <c r="J437" s="1110">
        <v>0</v>
      </c>
      <c r="K437" s="1047">
        <f t="shared" si="18"/>
        <v>0</v>
      </c>
      <c r="L437" s="1021">
        <f t="shared" si="19"/>
        <v>0</v>
      </c>
      <c r="M437" s="580">
        <f t="shared" si="20"/>
        <v>76577.2</v>
      </c>
      <c r="N437" s="638"/>
      <c r="O437" s="638" t="s">
        <v>1189</v>
      </c>
      <c r="P437" s="639" t="s">
        <v>1273</v>
      </c>
      <c r="Q437" s="639" t="s">
        <v>336</v>
      </c>
      <c r="R437" s="639" t="s">
        <v>73</v>
      </c>
      <c r="S437" s="639" t="s">
        <v>237</v>
      </c>
    </row>
    <row r="438" spans="1:19" ht="20.25" customHeight="1">
      <c r="A438" s="639" t="s">
        <v>806</v>
      </c>
      <c r="B438" s="638" t="s">
        <v>3187</v>
      </c>
      <c r="C438" s="639" t="s">
        <v>371</v>
      </c>
      <c r="D438" s="640" t="s">
        <v>495</v>
      </c>
      <c r="E438" s="638"/>
      <c r="F438" s="639" t="s">
        <v>632</v>
      </c>
      <c r="G438" s="638"/>
      <c r="H438" s="1110">
        <v>2</v>
      </c>
      <c r="I438" s="1110">
        <v>67063.100000000006</v>
      </c>
      <c r="J438" s="1110">
        <v>0</v>
      </c>
      <c r="K438" s="1047">
        <f t="shared" si="18"/>
        <v>0</v>
      </c>
      <c r="L438" s="1021">
        <f t="shared" si="19"/>
        <v>0</v>
      </c>
      <c r="M438" s="580">
        <f t="shared" si="20"/>
        <v>134126.20000000001</v>
      </c>
      <c r="N438" s="638"/>
      <c r="O438" s="638" t="s">
        <v>1189</v>
      </c>
      <c r="P438" s="639" t="s">
        <v>1273</v>
      </c>
      <c r="Q438" s="639" t="s">
        <v>336</v>
      </c>
      <c r="R438" s="639" t="s">
        <v>73</v>
      </c>
      <c r="S438" s="639" t="s">
        <v>237</v>
      </c>
    </row>
    <row r="439" spans="1:19" ht="20.25" customHeight="1">
      <c r="A439" s="639" t="s">
        <v>806</v>
      </c>
      <c r="B439" s="638" t="s">
        <v>3187</v>
      </c>
      <c r="C439" s="639" t="s">
        <v>371</v>
      </c>
      <c r="D439" s="640" t="s">
        <v>495</v>
      </c>
      <c r="E439" s="638"/>
      <c r="F439" s="639" t="s">
        <v>909</v>
      </c>
      <c r="G439" s="638"/>
      <c r="H439" s="1110">
        <v>2</v>
      </c>
      <c r="I439" s="1110">
        <v>62654.1</v>
      </c>
      <c r="J439" s="1110">
        <v>19</v>
      </c>
      <c r="K439" s="1047">
        <f t="shared" si="18"/>
        <v>38</v>
      </c>
      <c r="L439" s="1021">
        <f t="shared" si="19"/>
        <v>3.7999999999999999E-2</v>
      </c>
      <c r="M439" s="580">
        <f t="shared" si="20"/>
        <v>125308.2</v>
      </c>
      <c r="N439" s="638"/>
      <c r="O439" s="638" t="s">
        <v>1189</v>
      </c>
      <c r="P439" s="639" t="s">
        <v>1273</v>
      </c>
      <c r="Q439" s="639" t="s">
        <v>361</v>
      </c>
      <c r="R439" s="639" t="s">
        <v>68</v>
      </c>
      <c r="S439" s="639" t="s">
        <v>237</v>
      </c>
    </row>
    <row r="440" spans="1:19" ht="20.25" customHeight="1">
      <c r="A440" s="639" t="s">
        <v>806</v>
      </c>
      <c r="B440" s="638" t="s">
        <v>3187</v>
      </c>
      <c r="C440" s="639" t="s">
        <v>371</v>
      </c>
      <c r="D440" s="640" t="s">
        <v>495</v>
      </c>
      <c r="E440" s="638"/>
      <c r="F440" s="639" t="s">
        <v>778</v>
      </c>
      <c r="G440" s="638"/>
      <c r="H440" s="1110">
        <v>2</v>
      </c>
      <c r="I440" s="1110">
        <v>115000</v>
      </c>
      <c r="J440" s="1110">
        <v>0</v>
      </c>
      <c r="K440" s="1047">
        <f t="shared" si="18"/>
        <v>0</v>
      </c>
      <c r="L440" s="1021">
        <f t="shared" si="19"/>
        <v>0</v>
      </c>
      <c r="M440" s="580">
        <f t="shared" si="20"/>
        <v>230000</v>
      </c>
      <c r="N440" s="638"/>
      <c r="O440" s="638" t="s">
        <v>1187</v>
      </c>
      <c r="P440" s="639" t="s">
        <v>1273</v>
      </c>
      <c r="Q440" s="639" t="s">
        <v>336</v>
      </c>
      <c r="R440" s="639" t="s">
        <v>73</v>
      </c>
      <c r="S440" s="639" t="s">
        <v>237</v>
      </c>
    </row>
    <row r="441" spans="1:19" ht="20.25" customHeight="1">
      <c r="A441" s="639" t="s">
        <v>806</v>
      </c>
      <c r="B441" s="638" t="s">
        <v>3187</v>
      </c>
      <c r="C441" s="639" t="s">
        <v>371</v>
      </c>
      <c r="D441" s="640" t="s">
        <v>495</v>
      </c>
      <c r="E441" s="638"/>
      <c r="F441" s="639" t="s">
        <v>2317</v>
      </c>
      <c r="G441" s="638"/>
      <c r="H441" s="1110">
        <v>3</v>
      </c>
      <c r="I441" s="1110">
        <v>107801.4</v>
      </c>
      <c r="J441" s="1110">
        <v>22.5</v>
      </c>
      <c r="K441" s="1047">
        <f t="shared" si="18"/>
        <v>67.5</v>
      </c>
      <c r="L441" s="1021">
        <f t="shared" si="19"/>
        <v>6.7500000000000004E-2</v>
      </c>
      <c r="M441" s="580">
        <f t="shared" si="20"/>
        <v>323404.19999999995</v>
      </c>
      <c r="N441" s="638"/>
      <c r="O441" s="638" t="s">
        <v>1012</v>
      </c>
      <c r="P441" s="639" t="s">
        <v>1273</v>
      </c>
      <c r="Q441" s="639" t="s">
        <v>628</v>
      </c>
      <c r="R441" s="639" t="s">
        <v>68</v>
      </c>
      <c r="S441" s="639" t="s">
        <v>237</v>
      </c>
    </row>
    <row r="442" spans="1:19" ht="20.25" customHeight="1">
      <c r="A442" s="639" t="s">
        <v>806</v>
      </c>
      <c r="B442" s="638" t="s">
        <v>3187</v>
      </c>
      <c r="C442" s="639" t="s">
        <v>371</v>
      </c>
      <c r="D442" s="640" t="s">
        <v>495</v>
      </c>
      <c r="E442" s="638"/>
      <c r="F442" s="639" t="s">
        <v>1643</v>
      </c>
      <c r="G442" s="638"/>
      <c r="H442" s="1110">
        <v>3</v>
      </c>
      <c r="I442" s="1110">
        <v>15319.1</v>
      </c>
      <c r="J442" s="1110">
        <v>0</v>
      </c>
      <c r="K442" s="1047">
        <f t="shared" si="18"/>
        <v>0</v>
      </c>
      <c r="L442" s="1021">
        <f t="shared" si="19"/>
        <v>0</v>
      </c>
      <c r="M442" s="580">
        <f t="shared" si="20"/>
        <v>45957.3</v>
      </c>
      <c r="N442" s="638"/>
      <c r="O442" s="638" t="s">
        <v>1012</v>
      </c>
      <c r="P442" s="639" t="s">
        <v>1273</v>
      </c>
      <c r="Q442" s="639" t="s">
        <v>336</v>
      </c>
      <c r="R442" s="639" t="s">
        <v>73</v>
      </c>
      <c r="S442" s="639" t="s">
        <v>237</v>
      </c>
    </row>
    <row r="443" spans="1:19" ht="20.25" customHeight="1">
      <c r="A443" s="639" t="s">
        <v>806</v>
      </c>
      <c r="B443" s="638" t="s">
        <v>3187</v>
      </c>
      <c r="C443" s="639" t="s">
        <v>371</v>
      </c>
      <c r="D443" s="640" t="s">
        <v>495</v>
      </c>
      <c r="E443" s="638"/>
      <c r="F443" s="639" t="s">
        <v>1643</v>
      </c>
      <c r="G443" s="638"/>
      <c r="H443" s="1110">
        <v>3</v>
      </c>
      <c r="I443" s="1110">
        <v>15319.1</v>
      </c>
      <c r="J443" s="1110">
        <v>0</v>
      </c>
      <c r="K443" s="1047">
        <f t="shared" si="18"/>
        <v>0</v>
      </c>
      <c r="L443" s="1021">
        <f t="shared" si="19"/>
        <v>0</v>
      </c>
      <c r="M443" s="580">
        <f t="shared" si="20"/>
        <v>45957.3</v>
      </c>
      <c r="N443" s="638"/>
      <c r="O443" s="638" t="s">
        <v>1012</v>
      </c>
      <c r="P443" s="639" t="s">
        <v>1273</v>
      </c>
      <c r="Q443" s="639" t="s">
        <v>336</v>
      </c>
      <c r="R443" s="639" t="s">
        <v>73</v>
      </c>
      <c r="S443" s="639" t="s">
        <v>237</v>
      </c>
    </row>
    <row r="444" spans="1:19" ht="20.25" customHeight="1">
      <c r="A444" s="639" t="s">
        <v>806</v>
      </c>
      <c r="B444" s="638" t="s">
        <v>3187</v>
      </c>
      <c r="C444" s="639" t="s">
        <v>371</v>
      </c>
      <c r="D444" s="640" t="s">
        <v>495</v>
      </c>
      <c r="E444" s="638"/>
      <c r="F444" s="639" t="s">
        <v>632</v>
      </c>
      <c r="G444" s="638"/>
      <c r="H444" s="1110">
        <v>4</v>
      </c>
      <c r="I444" s="1110">
        <v>70000</v>
      </c>
      <c r="J444" s="1110">
        <v>0</v>
      </c>
      <c r="K444" s="1047">
        <f t="shared" si="18"/>
        <v>0</v>
      </c>
      <c r="L444" s="1021">
        <f t="shared" si="19"/>
        <v>0</v>
      </c>
      <c r="M444" s="580">
        <f t="shared" si="20"/>
        <v>280000</v>
      </c>
      <c r="N444" s="638"/>
      <c r="O444" s="638" t="s">
        <v>11</v>
      </c>
      <c r="P444" s="639" t="s">
        <v>1273</v>
      </c>
      <c r="Q444" s="639" t="s">
        <v>336</v>
      </c>
      <c r="R444" s="639" t="s">
        <v>73</v>
      </c>
      <c r="S444" s="639" t="s">
        <v>237</v>
      </c>
    </row>
    <row r="445" spans="1:19" ht="20.25" customHeight="1">
      <c r="A445" s="639" t="s">
        <v>165</v>
      </c>
      <c r="B445" s="638" t="s">
        <v>4084</v>
      </c>
      <c r="C445" s="639" t="s">
        <v>368</v>
      </c>
      <c r="D445" s="640" t="s">
        <v>991</v>
      </c>
      <c r="E445" s="638"/>
      <c r="F445" s="639" t="s">
        <v>566</v>
      </c>
      <c r="G445" s="638"/>
      <c r="H445" s="1110">
        <v>42</v>
      </c>
      <c r="I445" s="1110">
        <v>256702.8</v>
      </c>
      <c r="J445" s="1110">
        <v>38.799999999999997</v>
      </c>
      <c r="K445" s="1047">
        <f t="shared" si="18"/>
        <v>1629.6</v>
      </c>
      <c r="L445" s="1021">
        <f t="shared" si="19"/>
        <v>1.6295999999999999</v>
      </c>
      <c r="M445" s="580">
        <f t="shared" si="20"/>
        <v>10781517.6</v>
      </c>
      <c r="N445" s="638"/>
      <c r="O445" s="638" t="s">
        <v>4085</v>
      </c>
      <c r="P445" s="639" t="s">
        <v>1361</v>
      </c>
      <c r="Q445" s="639" t="s">
        <v>327</v>
      </c>
      <c r="R445" s="639" t="s">
        <v>60</v>
      </c>
      <c r="S445" s="639" t="s">
        <v>152</v>
      </c>
    </row>
    <row r="446" spans="1:19" ht="20.25" customHeight="1">
      <c r="A446" s="639" t="s">
        <v>165</v>
      </c>
      <c r="B446" s="638" t="s">
        <v>4086</v>
      </c>
      <c r="C446" s="639" t="s">
        <v>368</v>
      </c>
      <c r="D446" s="640" t="s">
        <v>991</v>
      </c>
      <c r="E446" s="638"/>
      <c r="F446" s="639" t="s">
        <v>880</v>
      </c>
      <c r="G446" s="638"/>
      <c r="H446" s="1110">
        <v>42</v>
      </c>
      <c r="I446" s="1110">
        <v>3624</v>
      </c>
      <c r="J446" s="1110">
        <v>0</v>
      </c>
      <c r="K446" s="1047">
        <f t="shared" si="18"/>
        <v>0</v>
      </c>
      <c r="L446" s="1021">
        <f t="shared" si="19"/>
        <v>0</v>
      </c>
      <c r="M446" s="580">
        <f t="shared" si="20"/>
        <v>152208</v>
      </c>
      <c r="N446" s="638"/>
      <c r="O446" s="638" t="s">
        <v>4085</v>
      </c>
      <c r="P446" s="639" t="s">
        <v>1361</v>
      </c>
      <c r="Q446" s="639" t="s">
        <v>336</v>
      </c>
      <c r="R446" s="639" t="s">
        <v>73</v>
      </c>
      <c r="S446" s="639" t="s">
        <v>152</v>
      </c>
    </row>
    <row r="447" spans="1:19" ht="20.25" customHeight="1">
      <c r="A447" s="639" t="s">
        <v>165</v>
      </c>
      <c r="B447" s="638" t="s">
        <v>4086</v>
      </c>
      <c r="C447" s="639" t="s">
        <v>368</v>
      </c>
      <c r="D447" s="640" t="s">
        <v>991</v>
      </c>
      <c r="E447" s="638"/>
      <c r="F447" s="639" t="s">
        <v>612</v>
      </c>
      <c r="G447" s="638"/>
      <c r="H447" s="1110">
        <v>28</v>
      </c>
      <c r="I447" s="1110">
        <v>45147.1</v>
      </c>
      <c r="J447" s="1110">
        <v>0</v>
      </c>
      <c r="K447" s="1047">
        <f t="shared" si="18"/>
        <v>0</v>
      </c>
      <c r="L447" s="1021">
        <f t="shared" si="19"/>
        <v>0</v>
      </c>
      <c r="M447" s="580">
        <f t="shared" si="20"/>
        <v>1264118.8</v>
      </c>
      <c r="N447" s="638"/>
      <c r="O447" s="638" t="s">
        <v>4087</v>
      </c>
      <c r="P447" s="639" t="s">
        <v>1361</v>
      </c>
      <c r="Q447" s="639" t="s">
        <v>336</v>
      </c>
      <c r="R447" s="639" t="s">
        <v>73</v>
      </c>
      <c r="S447" s="639" t="s">
        <v>152</v>
      </c>
    </row>
    <row r="448" spans="1:19" ht="20.25" customHeight="1">
      <c r="A448" s="639" t="s">
        <v>165</v>
      </c>
      <c r="B448" s="638" t="s">
        <v>4086</v>
      </c>
      <c r="C448" s="639" t="s">
        <v>368</v>
      </c>
      <c r="D448" s="640" t="s">
        <v>991</v>
      </c>
      <c r="E448" s="638"/>
      <c r="F448" s="639" t="s">
        <v>2366</v>
      </c>
      <c r="G448" s="638"/>
      <c r="H448" s="1110">
        <v>28</v>
      </c>
      <c r="I448" s="1110">
        <v>84274.5</v>
      </c>
      <c r="J448" s="1110">
        <v>24.5</v>
      </c>
      <c r="K448" s="1047">
        <f t="shared" si="18"/>
        <v>686</v>
      </c>
      <c r="L448" s="1021">
        <f t="shared" si="19"/>
        <v>0.68600000000000005</v>
      </c>
      <c r="M448" s="580">
        <f t="shared" si="20"/>
        <v>2359686</v>
      </c>
      <c r="N448" s="638"/>
      <c r="O448" s="638" t="s">
        <v>4087</v>
      </c>
      <c r="P448" s="639" t="s">
        <v>1361</v>
      </c>
      <c r="Q448" s="639" t="s">
        <v>361</v>
      </c>
      <c r="R448" s="639" t="s">
        <v>68</v>
      </c>
      <c r="S448" s="639" t="s">
        <v>152</v>
      </c>
    </row>
    <row r="449" spans="1:19" ht="20.25" customHeight="1">
      <c r="A449" s="639" t="s">
        <v>165</v>
      </c>
      <c r="B449" s="638" t="s">
        <v>4086</v>
      </c>
      <c r="C449" s="639" t="s">
        <v>368</v>
      </c>
      <c r="D449" s="640" t="s">
        <v>991</v>
      </c>
      <c r="E449" s="638"/>
      <c r="F449" s="639" t="s">
        <v>777</v>
      </c>
      <c r="G449" s="638"/>
      <c r="H449" s="1110">
        <v>12</v>
      </c>
      <c r="I449" s="1110">
        <v>194804.1</v>
      </c>
      <c r="J449" s="1110">
        <v>32.6</v>
      </c>
      <c r="K449" s="1047">
        <f t="shared" si="18"/>
        <v>391.20000000000005</v>
      </c>
      <c r="L449" s="1021">
        <f t="shared" si="19"/>
        <v>0.39120000000000005</v>
      </c>
      <c r="M449" s="580">
        <f t="shared" si="20"/>
        <v>2337649.2000000002</v>
      </c>
      <c r="N449" s="638"/>
      <c r="O449" s="638" t="s">
        <v>4088</v>
      </c>
      <c r="P449" s="639" t="s">
        <v>1361</v>
      </c>
      <c r="Q449" s="639" t="s">
        <v>361</v>
      </c>
      <c r="R449" s="639" t="s">
        <v>60</v>
      </c>
      <c r="S449" s="639" t="s">
        <v>152</v>
      </c>
    </row>
    <row r="450" spans="1:19" ht="20.25" customHeight="1">
      <c r="A450" s="639" t="s">
        <v>165</v>
      </c>
      <c r="B450" s="638" t="s">
        <v>4086</v>
      </c>
      <c r="C450" s="639" t="s">
        <v>368</v>
      </c>
      <c r="D450" s="640" t="s">
        <v>991</v>
      </c>
      <c r="E450" s="638"/>
      <c r="F450" s="639" t="s">
        <v>630</v>
      </c>
      <c r="G450" s="638"/>
      <c r="H450" s="1110">
        <v>12</v>
      </c>
      <c r="I450" s="1110">
        <v>123034.2</v>
      </c>
      <c r="J450" s="1110">
        <v>0</v>
      </c>
      <c r="K450" s="1047">
        <f t="shared" si="18"/>
        <v>0</v>
      </c>
      <c r="L450" s="1021">
        <f t="shared" si="19"/>
        <v>0</v>
      </c>
      <c r="M450" s="580">
        <f t="shared" si="20"/>
        <v>1476410.4</v>
      </c>
      <c r="N450" s="638"/>
      <c r="O450" s="638" t="s">
        <v>4088</v>
      </c>
      <c r="P450" s="639" t="s">
        <v>1361</v>
      </c>
      <c r="Q450" s="639" t="s">
        <v>336</v>
      </c>
      <c r="R450" s="639" t="s">
        <v>73</v>
      </c>
      <c r="S450" s="639" t="s">
        <v>152</v>
      </c>
    </row>
    <row r="451" spans="1:19" ht="20.25" customHeight="1">
      <c r="A451" s="639" t="s">
        <v>165</v>
      </c>
      <c r="B451" s="638" t="s">
        <v>4086</v>
      </c>
      <c r="C451" s="639" t="s">
        <v>368</v>
      </c>
      <c r="D451" s="640" t="s">
        <v>991</v>
      </c>
      <c r="E451" s="638"/>
      <c r="F451" s="639" t="s">
        <v>1083</v>
      </c>
      <c r="G451" s="638"/>
      <c r="H451" s="1110">
        <v>12</v>
      </c>
      <c r="I451" s="1110">
        <v>234072.6</v>
      </c>
      <c r="J451" s="1110">
        <v>29.1</v>
      </c>
      <c r="K451" s="1047">
        <f t="shared" si="18"/>
        <v>349.20000000000005</v>
      </c>
      <c r="L451" s="1021">
        <f t="shared" si="19"/>
        <v>0.34920000000000007</v>
      </c>
      <c r="M451" s="580">
        <f t="shared" si="20"/>
        <v>2808871.2</v>
      </c>
      <c r="N451" s="638"/>
      <c r="O451" s="638" t="s">
        <v>11</v>
      </c>
      <c r="P451" s="639" t="s">
        <v>1361</v>
      </c>
      <c r="Q451" s="639" t="s">
        <v>691</v>
      </c>
      <c r="R451" s="639" t="s">
        <v>60</v>
      </c>
      <c r="S451" s="639" t="s">
        <v>152</v>
      </c>
    </row>
    <row r="452" spans="1:19" ht="20.25" customHeight="1">
      <c r="A452" s="639" t="s">
        <v>165</v>
      </c>
      <c r="B452" s="638" t="s">
        <v>4086</v>
      </c>
      <c r="C452" s="639" t="s">
        <v>368</v>
      </c>
      <c r="D452" s="640" t="s">
        <v>991</v>
      </c>
      <c r="E452" s="638"/>
      <c r="F452" s="639" t="s">
        <v>4089</v>
      </c>
      <c r="G452" s="638"/>
      <c r="H452" s="1110">
        <v>11</v>
      </c>
      <c r="I452" s="1110">
        <v>186564.7</v>
      </c>
      <c r="J452" s="1110">
        <v>45</v>
      </c>
      <c r="K452" s="1047">
        <f t="shared" si="18"/>
        <v>495</v>
      </c>
      <c r="L452" s="1021">
        <f t="shared" si="19"/>
        <v>0.495</v>
      </c>
      <c r="M452" s="580">
        <f t="shared" si="20"/>
        <v>2052211.7000000002</v>
      </c>
      <c r="N452" s="638"/>
      <c r="O452" s="638" t="s">
        <v>614</v>
      </c>
      <c r="P452" s="639" t="s">
        <v>1361</v>
      </c>
      <c r="Q452" s="639" t="s">
        <v>364</v>
      </c>
      <c r="R452" s="639" t="s">
        <v>68</v>
      </c>
      <c r="S452" s="639" t="s">
        <v>152</v>
      </c>
    </row>
    <row r="453" spans="1:19" ht="20.25" customHeight="1">
      <c r="A453" s="639" t="s">
        <v>165</v>
      </c>
      <c r="B453" s="638" t="s">
        <v>4086</v>
      </c>
      <c r="C453" s="639" t="s">
        <v>368</v>
      </c>
      <c r="D453" s="640" t="s">
        <v>991</v>
      </c>
      <c r="E453" s="638"/>
      <c r="F453" s="639" t="s">
        <v>363</v>
      </c>
      <c r="G453" s="638"/>
      <c r="H453" s="1110">
        <v>8</v>
      </c>
      <c r="I453" s="1110">
        <v>138024</v>
      </c>
      <c r="J453" s="1110">
        <v>41.5</v>
      </c>
      <c r="K453" s="1047">
        <f t="shared" ref="K453:K474" si="21">IFERROR(J453*H453,"0")</f>
        <v>332</v>
      </c>
      <c r="L453" s="1021">
        <f t="shared" ref="L453:L474" si="22">IFERROR(K453/1000,"0")</f>
        <v>0.33200000000000002</v>
      </c>
      <c r="M453" s="580">
        <f t="shared" ref="M453:M474" si="23">I453*H453</f>
        <v>1104192</v>
      </c>
      <c r="N453" s="638"/>
      <c r="O453" s="638" t="s">
        <v>614</v>
      </c>
      <c r="P453" s="639" t="s">
        <v>1361</v>
      </c>
      <c r="Q453" s="639" t="s">
        <v>364</v>
      </c>
      <c r="R453" s="639" t="s">
        <v>68</v>
      </c>
      <c r="S453" s="639" t="s">
        <v>152</v>
      </c>
    </row>
    <row r="454" spans="1:19" ht="20.25" customHeight="1">
      <c r="A454" s="639" t="s">
        <v>165</v>
      </c>
      <c r="B454" s="638" t="s">
        <v>4086</v>
      </c>
      <c r="C454" s="639" t="s">
        <v>368</v>
      </c>
      <c r="D454" s="640" t="s">
        <v>991</v>
      </c>
      <c r="E454" s="638"/>
      <c r="F454" s="639" t="s">
        <v>1901</v>
      </c>
      <c r="G454" s="638"/>
      <c r="H454" s="1110">
        <v>2</v>
      </c>
      <c r="I454" s="1110">
        <v>15745.3</v>
      </c>
      <c r="J454" s="1110">
        <v>0</v>
      </c>
      <c r="K454" s="1047">
        <f t="shared" si="21"/>
        <v>0</v>
      </c>
      <c r="L454" s="1021">
        <f t="shared" si="22"/>
        <v>0</v>
      </c>
      <c r="M454" s="580">
        <f t="shared" si="23"/>
        <v>31490.6</v>
      </c>
      <c r="N454" s="638"/>
      <c r="O454" s="638" t="s">
        <v>4090</v>
      </c>
      <c r="P454" s="639" t="s">
        <v>1361</v>
      </c>
      <c r="Q454" s="639" t="s">
        <v>577</v>
      </c>
      <c r="R454" s="639" t="s">
        <v>68</v>
      </c>
      <c r="S454" s="639" t="s">
        <v>152</v>
      </c>
    </row>
    <row r="455" spans="1:19" ht="20.25" customHeight="1">
      <c r="A455" s="639" t="s">
        <v>165</v>
      </c>
      <c r="B455" s="638" t="s">
        <v>4086</v>
      </c>
      <c r="C455" s="639" t="s">
        <v>368</v>
      </c>
      <c r="D455" s="640" t="s">
        <v>991</v>
      </c>
      <c r="E455" s="638"/>
      <c r="F455" s="639" t="s">
        <v>4091</v>
      </c>
      <c r="G455" s="638"/>
      <c r="H455" s="1110">
        <v>2</v>
      </c>
      <c r="I455" s="1110">
        <v>79241.2</v>
      </c>
      <c r="J455" s="1110">
        <v>15.6</v>
      </c>
      <c r="K455" s="1047">
        <f t="shared" si="21"/>
        <v>31.2</v>
      </c>
      <c r="L455" s="1021">
        <f t="shared" si="22"/>
        <v>3.1199999999999999E-2</v>
      </c>
      <c r="M455" s="580">
        <f t="shared" si="23"/>
        <v>158482.4</v>
      </c>
      <c r="N455" s="638"/>
      <c r="O455" s="638" t="s">
        <v>4090</v>
      </c>
      <c r="P455" s="639" t="s">
        <v>1361</v>
      </c>
      <c r="Q455" s="639" t="s">
        <v>270</v>
      </c>
      <c r="R455" s="639" t="s">
        <v>60</v>
      </c>
      <c r="S455" s="639" t="s">
        <v>152</v>
      </c>
    </row>
    <row r="456" spans="1:19" ht="20.25" customHeight="1">
      <c r="A456" s="639" t="s">
        <v>165</v>
      </c>
      <c r="B456" s="638" t="s">
        <v>4086</v>
      </c>
      <c r="C456" s="639" t="s">
        <v>368</v>
      </c>
      <c r="D456" s="640" t="s">
        <v>991</v>
      </c>
      <c r="E456" s="638"/>
      <c r="F456" s="639" t="s">
        <v>267</v>
      </c>
      <c r="G456" s="638"/>
      <c r="H456" s="1110">
        <v>33</v>
      </c>
      <c r="I456" s="1110">
        <v>79887.5</v>
      </c>
      <c r="J456" s="1110">
        <v>7.2</v>
      </c>
      <c r="K456" s="1047">
        <f t="shared" si="21"/>
        <v>237.6</v>
      </c>
      <c r="L456" s="1021">
        <f t="shared" si="22"/>
        <v>0.23760000000000001</v>
      </c>
      <c r="M456" s="580">
        <f t="shared" si="23"/>
        <v>2636287.5</v>
      </c>
      <c r="N456" s="638"/>
      <c r="O456" s="638" t="s">
        <v>4092</v>
      </c>
      <c r="P456" s="639" t="s">
        <v>1361</v>
      </c>
      <c r="Q456" s="639" t="s">
        <v>344</v>
      </c>
      <c r="R456" s="639" t="s">
        <v>60</v>
      </c>
      <c r="S456" s="639" t="s">
        <v>152</v>
      </c>
    </row>
    <row r="457" spans="1:19" ht="20.25" customHeight="1">
      <c r="A457" s="639" t="s">
        <v>165</v>
      </c>
      <c r="B457" s="638" t="s">
        <v>4086</v>
      </c>
      <c r="C457" s="639" t="s">
        <v>368</v>
      </c>
      <c r="D457" s="640" t="s">
        <v>991</v>
      </c>
      <c r="E457" s="638"/>
      <c r="F457" s="639" t="s">
        <v>1736</v>
      </c>
      <c r="G457" s="638"/>
      <c r="H457" s="1110">
        <v>12</v>
      </c>
      <c r="I457" s="1110">
        <v>109192.2</v>
      </c>
      <c r="J457" s="1110">
        <v>14.7</v>
      </c>
      <c r="K457" s="1047">
        <f t="shared" si="21"/>
        <v>176.39999999999998</v>
      </c>
      <c r="L457" s="1021">
        <f t="shared" si="22"/>
        <v>0.17639999999999997</v>
      </c>
      <c r="M457" s="580">
        <f t="shared" si="23"/>
        <v>1310306.3999999999</v>
      </c>
      <c r="N457" s="638"/>
      <c r="O457" s="638" t="s">
        <v>1097</v>
      </c>
      <c r="P457" s="639" t="s">
        <v>1361</v>
      </c>
      <c r="Q457" s="639" t="s">
        <v>755</v>
      </c>
      <c r="R457" s="639" t="s">
        <v>60</v>
      </c>
      <c r="S457" s="639" t="s">
        <v>152</v>
      </c>
    </row>
    <row r="458" spans="1:19" ht="20.25" customHeight="1">
      <c r="A458" s="639" t="s">
        <v>165</v>
      </c>
      <c r="B458" s="638" t="s">
        <v>4086</v>
      </c>
      <c r="C458" s="639" t="s">
        <v>368</v>
      </c>
      <c r="D458" s="640" t="s">
        <v>991</v>
      </c>
      <c r="E458" s="638"/>
      <c r="F458" s="639" t="s">
        <v>669</v>
      </c>
      <c r="G458" s="638"/>
      <c r="H458" s="1110">
        <v>5</v>
      </c>
      <c r="I458" s="1110">
        <v>117333.3</v>
      </c>
      <c r="J458" s="1110">
        <v>22.5</v>
      </c>
      <c r="K458" s="1047">
        <f t="shared" si="21"/>
        <v>112.5</v>
      </c>
      <c r="L458" s="1021">
        <f t="shared" si="22"/>
        <v>0.1125</v>
      </c>
      <c r="M458" s="580">
        <f t="shared" si="23"/>
        <v>586666.5</v>
      </c>
      <c r="N458" s="638"/>
      <c r="O458" s="638" t="s">
        <v>4093</v>
      </c>
      <c r="P458" s="639" t="s">
        <v>1361</v>
      </c>
      <c r="Q458" s="639" t="s">
        <v>628</v>
      </c>
      <c r="R458" s="639" t="s">
        <v>27</v>
      </c>
      <c r="S458" s="639" t="s">
        <v>152</v>
      </c>
    </row>
    <row r="459" spans="1:19" ht="20.25" customHeight="1">
      <c r="A459" s="639" t="s">
        <v>165</v>
      </c>
      <c r="B459" s="638" t="s">
        <v>4086</v>
      </c>
      <c r="C459" s="639" t="s">
        <v>368</v>
      </c>
      <c r="D459" s="640" t="s">
        <v>991</v>
      </c>
      <c r="E459" s="638"/>
      <c r="F459" s="639" t="s">
        <v>1643</v>
      </c>
      <c r="G459" s="638"/>
      <c r="H459" s="1110">
        <v>5</v>
      </c>
      <c r="I459" s="1110">
        <v>14400</v>
      </c>
      <c r="J459" s="1110">
        <v>0</v>
      </c>
      <c r="K459" s="1047">
        <f t="shared" si="21"/>
        <v>0</v>
      </c>
      <c r="L459" s="1021">
        <f t="shared" si="22"/>
        <v>0</v>
      </c>
      <c r="M459" s="580">
        <f t="shared" si="23"/>
        <v>72000</v>
      </c>
      <c r="N459" s="638"/>
      <c r="O459" s="638" t="s">
        <v>4093</v>
      </c>
      <c r="P459" s="639" t="s">
        <v>1361</v>
      </c>
      <c r="Q459" s="639" t="s">
        <v>336</v>
      </c>
      <c r="R459" s="639" t="s">
        <v>73</v>
      </c>
      <c r="S459" s="639" t="s">
        <v>152</v>
      </c>
    </row>
    <row r="460" spans="1:19" ht="20.25" customHeight="1">
      <c r="A460" s="639" t="s">
        <v>165</v>
      </c>
      <c r="B460" s="638" t="s">
        <v>4086</v>
      </c>
      <c r="C460" s="639" t="s">
        <v>368</v>
      </c>
      <c r="D460" s="640" t="s">
        <v>991</v>
      </c>
      <c r="E460" s="638"/>
      <c r="F460" s="639" t="s">
        <v>2198</v>
      </c>
      <c r="G460" s="638"/>
      <c r="H460" s="1110">
        <v>47</v>
      </c>
      <c r="I460" s="1110">
        <v>30689.3</v>
      </c>
      <c r="J460" s="1110">
        <v>0</v>
      </c>
      <c r="K460" s="1047">
        <f t="shared" si="21"/>
        <v>0</v>
      </c>
      <c r="L460" s="1021">
        <f t="shared" si="22"/>
        <v>0</v>
      </c>
      <c r="M460" s="580">
        <f t="shared" si="23"/>
        <v>1442397.0999999999</v>
      </c>
      <c r="N460" s="638"/>
      <c r="O460" s="638" t="s">
        <v>4094</v>
      </c>
      <c r="P460" s="639" t="s">
        <v>1361</v>
      </c>
      <c r="Q460" s="639" t="s">
        <v>271</v>
      </c>
      <c r="R460" s="639" t="s">
        <v>73</v>
      </c>
      <c r="S460" s="639" t="s">
        <v>152</v>
      </c>
    </row>
    <row r="461" spans="1:19" ht="20.25" customHeight="1">
      <c r="A461" s="639" t="s">
        <v>165</v>
      </c>
      <c r="B461" s="638" t="s">
        <v>4086</v>
      </c>
      <c r="C461" s="639" t="s">
        <v>368</v>
      </c>
      <c r="D461" s="640" t="s">
        <v>991</v>
      </c>
      <c r="E461" s="638"/>
      <c r="F461" s="639" t="s">
        <v>880</v>
      </c>
      <c r="G461" s="638"/>
      <c r="H461" s="1110">
        <v>47</v>
      </c>
      <c r="I461" s="1110">
        <v>3507.4</v>
      </c>
      <c r="J461" s="1110">
        <v>0</v>
      </c>
      <c r="K461" s="1047">
        <f t="shared" si="21"/>
        <v>0</v>
      </c>
      <c r="L461" s="1021">
        <f t="shared" si="22"/>
        <v>0</v>
      </c>
      <c r="M461" s="580">
        <f t="shared" si="23"/>
        <v>164847.80000000002</v>
      </c>
      <c r="N461" s="638"/>
      <c r="O461" s="638" t="s">
        <v>4094</v>
      </c>
      <c r="P461" s="639" t="s">
        <v>1361</v>
      </c>
      <c r="Q461" s="639" t="s">
        <v>336</v>
      </c>
      <c r="R461" s="639" t="s">
        <v>73</v>
      </c>
      <c r="S461" s="639" t="s">
        <v>152</v>
      </c>
    </row>
    <row r="462" spans="1:19" ht="20.25" customHeight="1">
      <c r="A462" s="639" t="s">
        <v>165</v>
      </c>
      <c r="B462" s="638" t="s">
        <v>4086</v>
      </c>
      <c r="C462" s="639" t="s">
        <v>368</v>
      </c>
      <c r="D462" s="640" t="s">
        <v>991</v>
      </c>
      <c r="E462" s="638"/>
      <c r="F462" s="639" t="s">
        <v>880</v>
      </c>
      <c r="G462" s="638"/>
      <c r="H462" s="1110">
        <v>47</v>
      </c>
      <c r="I462" s="1110">
        <v>3507.4</v>
      </c>
      <c r="J462" s="1110">
        <v>0</v>
      </c>
      <c r="K462" s="1047">
        <f t="shared" si="21"/>
        <v>0</v>
      </c>
      <c r="L462" s="1021">
        <f t="shared" si="22"/>
        <v>0</v>
      </c>
      <c r="M462" s="580">
        <f t="shared" si="23"/>
        <v>164847.80000000002</v>
      </c>
      <c r="N462" s="638"/>
      <c r="O462" s="638" t="s">
        <v>4094</v>
      </c>
      <c r="P462" s="639" t="s">
        <v>1361</v>
      </c>
      <c r="Q462" s="639" t="s">
        <v>336</v>
      </c>
      <c r="R462" s="639" t="s">
        <v>73</v>
      </c>
      <c r="S462" s="639" t="s">
        <v>152</v>
      </c>
    </row>
    <row r="463" spans="1:19" ht="20.25" customHeight="1">
      <c r="A463" s="639" t="s">
        <v>165</v>
      </c>
      <c r="B463" s="638" t="s">
        <v>4086</v>
      </c>
      <c r="C463" s="639" t="s">
        <v>368</v>
      </c>
      <c r="D463" s="640" t="s">
        <v>991</v>
      </c>
      <c r="E463" s="638"/>
      <c r="F463" s="639" t="s">
        <v>1575</v>
      </c>
      <c r="G463" s="638"/>
      <c r="H463" s="1110">
        <v>47</v>
      </c>
      <c r="I463" s="1110">
        <v>7014.7</v>
      </c>
      <c r="J463" s="1110">
        <v>0</v>
      </c>
      <c r="K463" s="1047">
        <f t="shared" si="21"/>
        <v>0</v>
      </c>
      <c r="L463" s="1021">
        <f t="shared" si="22"/>
        <v>0</v>
      </c>
      <c r="M463" s="580">
        <f t="shared" si="23"/>
        <v>329690.89999999997</v>
      </c>
      <c r="N463" s="638"/>
      <c r="O463" s="638" t="s">
        <v>4094</v>
      </c>
      <c r="P463" s="639" t="s">
        <v>1361</v>
      </c>
      <c r="Q463" s="639" t="s">
        <v>336</v>
      </c>
      <c r="R463" s="639" t="s">
        <v>73</v>
      </c>
      <c r="S463" s="639" t="s">
        <v>152</v>
      </c>
    </row>
    <row r="464" spans="1:19" ht="20.25" customHeight="1">
      <c r="A464" s="639" t="s">
        <v>165</v>
      </c>
      <c r="B464" s="638" t="s">
        <v>4086</v>
      </c>
      <c r="C464" s="639" t="s">
        <v>368</v>
      </c>
      <c r="D464" s="640" t="s">
        <v>991</v>
      </c>
      <c r="E464" s="638"/>
      <c r="F464" s="639" t="s">
        <v>882</v>
      </c>
      <c r="G464" s="638"/>
      <c r="H464" s="1110">
        <v>47</v>
      </c>
      <c r="I464" s="1110">
        <v>8281.2999999999993</v>
      </c>
      <c r="J464" s="1110">
        <v>0</v>
      </c>
      <c r="K464" s="1047">
        <f t="shared" si="21"/>
        <v>0</v>
      </c>
      <c r="L464" s="1021">
        <f t="shared" si="22"/>
        <v>0</v>
      </c>
      <c r="M464" s="580">
        <f t="shared" si="23"/>
        <v>389221.1</v>
      </c>
      <c r="N464" s="638"/>
      <c r="O464" s="638" t="s">
        <v>4094</v>
      </c>
      <c r="P464" s="639" t="s">
        <v>1361</v>
      </c>
      <c r="Q464" s="639" t="s">
        <v>336</v>
      </c>
      <c r="R464" s="639" t="s">
        <v>73</v>
      </c>
      <c r="S464" s="639" t="s">
        <v>152</v>
      </c>
    </row>
    <row r="465" spans="1:20" ht="20.25" customHeight="1">
      <c r="A465" s="639" t="s">
        <v>165</v>
      </c>
      <c r="B465" s="638" t="s">
        <v>4086</v>
      </c>
      <c r="C465" s="639" t="s">
        <v>368</v>
      </c>
      <c r="D465" s="640" t="s">
        <v>991</v>
      </c>
      <c r="E465" s="638"/>
      <c r="F465" s="639" t="s">
        <v>880</v>
      </c>
      <c r="G465" s="638"/>
      <c r="H465" s="1110">
        <v>3</v>
      </c>
      <c r="I465" s="1110">
        <v>3600</v>
      </c>
      <c r="J465" s="1110">
        <v>0</v>
      </c>
      <c r="K465" s="1047">
        <f t="shared" si="21"/>
        <v>0</v>
      </c>
      <c r="L465" s="1021">
        <f t="shared" si="22"/>
        <v>0</v>
      </c>
      <c r="M465" s="580">
        <f t="shared" si="23"/>
        <v>10800</v>
      </c>
      <c r="N465" s="638"/>
      <c r="O465" s="638" t="s">
        <v>3335</v>
      </c>
      <c r="P465" s="639" t="s">
        <v>1361</v>
      </c>
      <c r="Q465" s="639" t="s">
        <v>336</v>
      </c>
      <c r="R465" s="639" t="s">
        <v>73</v>
      </c>
      <c r="S465" s="639" t="s">
        <v>152</v>
      </c>
    </row>
    <row r="466" spans="1:20" ht="20.25" customHeight="1">
      <c r="A466" s="639" t="s">
        <v>165</v>
      </c>
      <c r="B466" s="638" t="s">
        <v>4086</v>
      </c>
      <c r="C466" s="639" t="s">
        <v>368</v>
      </c>
      <c r="D466" s="640" t="s">
        <v>991</v>
      </c>
      <c r="E466" s="638"/>
      <c r="F466" s="639" t="s">
        <v>880</v>
      </c>
      <c r="G466" s="638"/>
      <c r="H466" s="1110">
        <v>3</v>
      </c>
      <c r="I466" s="1110">
        <v>3600</v>
      </c>
      <c r="J466" s="1110">
        <v>0</v>
      </c>
      <c r="K466" s="1047">
        <f t="shared" si="21"/>
        <v>0</v>
      </c>
      <c r="L466" s="1021">
        <f t="shared" si="22"/>
        <v>0</v>
      </c>
      <c r="M466" s="580">
        <f t="shared" si="23"/>
        <v>10800</v>
      </c>
      <c r="N466" s="638"/>
      <c r="O466" s="638" t="s">
        <v>3335</v>
      </c>
      <c r="P466" s="639" t="s">
        <v>1361</v>
      </c>
      <c r="Q466" s="639" t="s">
        <v>336</v>
      </c>
      <c r="R466" s="639" t="s">
        <v>73</v>
      </c>
      <c r="S466" s="639" t="s">
        <v>152</v>
      </c>
    </row>
    <row r="467" spans="1:20" ht="20.25" customHeight="1">
      <c r="A467" s="639" t="s">
        <v>165</v>
      </c>
      <c r="B467" s="638" t="s">
        <v>4086</v>
      </c>
      <c r="C467" s="639" t="s">
        <v>368</v>
      </c>
      <c r="D467" s="640" t="s">
        <v>991</v>
      </c>
      <c r="E467" s="638"/>
      <c r="F467" s="639" t="s">
        <v>534</v>
      </c>
      <c r="G467" s="638"/>
      <c r="H467" s="1110">
        <v>3</v>
      </c>
      <c r="I467" s="1110">
        <v>59800</v>
      </c>
      <c r="J467" s="1110">
        <v>0</v>
      </c>
      <c r="K467" s="1047">
        <f t="shared" si="21"/>
        <v>0</v>
      </c>
      <c r="L467" s="1021">
        <f t="shared" si="22"/>
        <v>0</v>
      </c>
      <c r="M467" s="580">
        <f t="shared" si="23"/>
        <v>179400</v>
      </c>
      <c r="N467" s="638"/>
      <c r="O467" s="638" t="s">
        <v>3335</v>
      </c>
      <c r="P467" s="639" t="s">
        <v>1361</v>
      </c>
      <c r="Q467" s="639" t="s">
        <v>278</v>
      </c>
      <c r="R467" s="639" t="s">
        <v>73</v>
      </c>
      <c r="S467" s="639" t="s">
        <v>152</v>
      </c>
    </row>
    <row r="468" spans="1:20" ht="20.25" customHeight="1">
      <c r="A468" s="639" t="s">
        <v>165</v>
      </c>
      <c r="B468" s="638" t="s">
        <v>4086</v>
      </c>
      <c r="C468" s="639" t="s">
        <v>368</v>
      </c>
      <c r="D468" s="640" t="s">
        <v>991</v>
      </c>
      <c r="E468" s="638"/>
      <c r="F468" s="639" t="s">
        <v>2859</v>
      </c>
      <c r="G468" s="638"/>
      <c r="H468" s="1110">
        <v>2</v>
      </c>
      <c r="I468" s="1110">
        <v>183806.2</v>
      </c>
      <c r="J468" s="1110">
        <v>0</v>
      </c>
      <c r="K468" s="1047">
        <f t="shared" si="21"/>
        <v>0</v>
      </c>
      <c r="L468" s="1021">
        <f t="shared" si="22"/>
        <v>0</v>
      </c>
      <c r="M468" s="580">
        <f t="shared" si="23"/>
        <v>367612.4</v>
      </c>
      <c r="N468" s="638"/>
      <c r="O468" s="638" t="s">
        <v>4095</v>
      </c>
      <c r="P468" s="639" t="s">
        <v>1361</v>
      </c>
      <c r="Q468" s="639" t="s">
        <v>2428</v>
      </c>
      <c r="R468" s="639" t="s">
        <v>73</v>
      </c>
      <c r="S468" s="639" t="s">
        <v>152</v>
      </c>
    </row>
    <row r="469" spans="1:20" ht="20.25" customHeight="1">
      <c r="A469" s="639" t="s">
        <v>165</v>
      </c>
      <c r="B469" s="638" t="s">
        <v>4086</v>
      </c>
      <c r="C469" s="639" t="s">
        <v>368</v>
      </c>
      <c r="D469" s="640" t="s">
        <v>991</v>
      </c>
      <c r="E469" s="638"/>
      <c r="F469" s="639" t="s">
        <v>2327</v>
      </c>
      <c r="G469" s="638"/>
      <c r="H469" s="1110">
        <v>2</v>
      </c>
      <c r="I469" s="1110">
        <v>12393.8</v>
      </c>
      <c r="J469" s="1110">
        <v>0</v>
      </c>
      <c r="K469" s="1047">
        <f t="shared" si="21"/>
        <v>0</v>
      </c>
      <c r="L469" s="1021">
        <f t="shared" si="22"/>
        <v>0</v>
      </c>
      <c r="M469" s="580">
        <f t="shared" si="23"/>
        <v>24787.599999999999</v>
      </c>
      <c r="N469" s="638"/>
      <c r="O469" s="638" t="s">
        <v>4095</v>
      </c>
      <c r="P469" s="639" t="s">
        <v>1361</v>
      </c>
      <c r="Q469" s="639" t="s">
        <v>336</v>
      </c>
      <c r="R469" s="639" t="s">
        <v>73</v>
      </c>
      <c r="S469" s="639" t="s">
        <v>152</v>
      </c>
    </row>
    <row r="470" spans="1:20" ht="20.25" customHeight="1">
      <c r="A470" s="639" t="s">
        <v>165</v>
      </c>
      <c r="B470" s="638" t="s">
        <v>4086</v>
      </c>
      <c r="C470" s="639" t="s">
        <v>368</v>
      </c>
      <c r="D470" s="640" t="s">
        <v>991</v>
      </c>
      <c r="E470" s="638"/>
      <c r="F470" s="639" t="s">
        <v>632</v>
      </c>
      <c r="G470" s="638"/>
      <c r="H470" s="1110">
        <v>12</v>
      </c>
      <c r="I470" s="1110">
        <v>63000</v>
      </c>
      <c r="J470" s="1110">
        <v>0</v>
      </c>
      <c r="K470" s="1047">
        <f t="shared" si="21"/>
        <v>0</v>
      </c>
      <c r="L470" s="1021">
        <f t="shared" si="22"/>
        <v>0</v>
      </c>
      <c r="M470" s="580">
        <f t="shared" si="23"/>
        <v>756000</v>
      </c>
      <c r="N470" s="638"/>
      <c r="O470" s="638" t="s">
        <v>4096</v>
      </c>
      <c r="P470" s="639" t="s">
        <v>1361</v>
      </c>
      <c r="Q470" s="639" t="s">
        <v>336</v>
      </c>
      <c r="R470" s="639" t="s">
        <v>73</v>
      </c>
      <c r="S470" s="639" t="s">
        <v>152</v>
      </c>
    </row>
    <row r="471" spans="1:20" ht="20.25" customHeight="1">
      <c r="A471" s="639" t="s">
        <v>165</v>
      </c>
      <c r="B471" s="638" t="s">
        <v>4086</v>
      </c>
      <c r="C471" s="639" t="s">
        <v>368</v>
      </c>
      <c r="D471" s="640" t="s">
        <v>991</v>
      </c>
      <c r="E471" s="638"/>
      <c r="F471" s="639" t="s">
        <v>631</v>
      </c>
      <c r="G471" s="638"/>
      <c r="H471" s="1110">
        <v>12</v>
      </c>
      <c r="I471" s="1110">
        <v>36000</v>
      </c>
      <c r="J471" s="1110">
        <v>0</v>
      </c>
      <c r="K471" s="1047">
        <f t="shared" si="21"/>
        <v>0</v>
      </c>
      <c r="L471" s="1021">
        <f t="shared" si="22"/>
        <v>0</v>
      </c>
      <c r="M471" s="580">
        <f t="shared" si="23"/>
        <v>432000</v>
      </c>
      <c r="N471" s="638"/>
      <c r="O471" s="638" t="s">
        <v>4097</v>
      </c>
      <c r="P471" s="639" t="s">
        <v>1361</v>
      </c>
      <c r="Q471" s="639" t="s">
        <v>336</v>
      </c>
      <c r="R471" s="639" t="s">
        <v>73</v>
      </c>
      <c r="S471" s="639" t="s">
        <v>152</v>
      </c>
    </row>
    <row r="472" spans="1:20" ht="20.25" customHeight="1">
      <c r="A472" s="639" t="s">
        <v>165</v>
      </c>
      <c r="B472" s="638" t="s">
        <v>4086</v>
      </c>
      <c r="C472" s="639" t="s">
        <v>368</v>
      </c>
      <c r="D472" s="640" t="s">
        <v>991</v>
      </c>
      <c r="E472" s="638"/>
      <c r="F472" s="639" t="s">
        <v>754</v>
      </c>
      <c r="G472" s="638"/>
      <c r="H472" s="1110">
        <v>12</v>
      </c>
      <c r="I472" s="1110">
        <v>57000</v>
      </c>
      <c r="J472" s="1110">
        <v>0</v>
      </c>
      <c r="K472" s="1047">
        <f t="shared" si="21"/>
        <v>0</v>
      </c>
      <c r="L472" s="1021">
        <f t="shared" si="22"/>
        <v>0</v>
      </c>
      <c r="M472" s="580">
        <f t="shared" si="23"/>
        <v>684000</v>
      </c>
      <c r="N472" s="638"/>
      <c r="O472" s="638" t="s">
        <v>4098</v>
      </c>
      <c r="P472" s="639" t="s">
        <v>1361</v>
      </c>
      <c r="Q472" s="639" t="s">
        <v>336</v>
      </c>
      <c r="R472" s="639" t="s">
        <v>73</v>
      </c>
      <c r="S472" s="639" t="s">
        <v>152</v>
      </c>
      <c r="T472" s="292"/>
    </row>
    <row r="473" spans="1:20" ht="20.25" customHeight="1">
      <c r="A473" s="639" t="s">
        <v>165</v>
      </c>
      <c r="B473" s="638" t="s">
        <v>4086</v>
      </c>
      <c r="C473" s="639" t="s">
        <v>368</v>
      </c>
      <c r="D473" s="640" t="s">
        <v>991</v>
      </c>
      <c r="E473" s="638"/>
      <c r="F473" s="639" t="s">
        <v>634</v>
      </c>
      <c r="G473" s="638"/>
      <c r="H473" s="1110">
        <v>8</v>
      </c>
      <c r="I473" s="1110">
        <v>57000</v>
      </c>
      <c r="J473" s="1110">
        <v>0</v>
      </c>
      <c r="K473" s="1047">
        <f t="shared" si="21"/>
        <v>0</v>
      </c>
      <c r="L473" s="1021">
        <f t="shared" si="22"/>
        <v>0</v>
      </c>
      <c r="M473" s="580">
        <f t="shared" si="23"/>
        <v>456000</v>
      </c>
      <c r="N473" s="638"/>
      <c r="O473" s="638" t="s">
        <v>4099</v>
      </c>
      <c r="P473" s="639" t="s">
        <v>1361</v>
      </c>
      <c r="Q473" s="639" t="s">
        <v>336</v>
      </c>
      <c r="R473" s="639" t="s">
        <v>73</v>
      </c>
      <c r="S473" s="639" t="s">
        <v>152</v>
      </c>
      <c r="T473" s="292"/>
    </row>
    <row r="474" spans="1:20" ht="20.25" customHeight="1">
      <c r="A474" s="639" t="s">
        <v>864</v>
      </c>
      <c r="B474" s="638" t="s">
        <v>4102</v>
      </c>
      <c r="C474" s="639" t="s">
        <v>371</v>
      </c>
      <c r="D474" s="640" t="s">
        <v>495</v>
      </c>
      <c r="E474" s="638"/>
      <c r="F474" s="639" t="s">
        <v>534</v>
      </c>
      <c r="G474" s="638"/>
      <c r="H474" s="1110">
        <v>263</v>
      </c>
      <c r="I474" s="1110">
        <v>39600</v>
      </c>
      <c r="J474" s="1110">
        <v>0</v>
      </c>
      <c r="K474" s="1047">
        <f t="shared" si="21"/>
        <v>0</v>
      </c>
      <c r="L474" s="1021">
        <f t="shared" si="22"/>
        <v>0</v>
      </c>
      <c r="M474" s="580">
        <f t="shared" si="23"/>
        <v>10414800</v>
      </c>
      <c r="N474" s="638"/>
      <c r="O474" s="638" t="s">
        <v>4103</v>
      </c>
      <c r="P474" s="639" t="s">
        <v>417</v>
      </c>
      <c r="Q474" s="639" t="s">
        <v>278</v>
      </c>
      <c r="R474" s="639" t="s">
        <v>73</v>
      </c>
      <c r="S474" s="639" t="s">
        <v>109</v>
      </c>
    </row>
    <row r="475" spans="1:20" ht="20.25" customHeight="1">
      <c r="A475" s="1135"/>
      <c r="B475" s="1135"/>
      <c r="C475" s="1135"/>
      <c r="D475" s="1135"/>
      <c r="E475" s="1135"/>
      <c r="F475" s="1135"/>
      <c r="G475" s="1135"/>
      <c r="H475" s="1135"/>
      <c r="I475" s="1135"/>
      <c r="J475" s="1135"/>
      <c r="K475" s="1135"/>
      <c r="L475" s="1133" t="s">
        <v>1531</v>
      </c>
      <c r="M475" s="1134">
        <f>SUM(M5:M474)</f>
        <v>6672271166.8999977</v>
      </c>
      <c r="N475" s="1136"/>
      <c r="O475" s="1136"/>
      <c r="P475" s="1135"/>
      <c r="Q475" s="1135"/>
      <c r="R475" s="1135"/>
      <c r="S475" s="1135"/>
    </row>
    <row r="476" spans="1:20" s="33" customFormat="1" ht="20.25" customHeight="1">
      <c r="A476" s="639" t="s">
        <v>806</v>
      </c>
      <c r="B476" s="638" t="s">
        <v>4174</v>
      </c>
      <c r="C476" s="639" t="s">
        <v>371</v>
      </c>
      <c r="D476" s="640" t="s">
        <v>4173</v>
      </c>
      <c r="E476" s="638"/>
      <c r="F476" s="639" t="s">
        <v>402</v>
      </c>
      <c r="G476" s="638"/>
      <c r="H476" s="1110">
        <v>90</v>
      </c>
      <c r="I476" s="705">
        <v>176321</v>
      </c>
      <c r="J476" s="643">
        <v>36.4</v>
      </c>
      <c r="K476" s="578">
        <f t="shared" ref="K476:K539" si="24">IFERROR(J476*H476,"0")</f>
        <v>3276</v>
      </c>
      <c r="L476" s="579">
        <f t="shared" ref="L476:L539" si="25">IFERROR(K476/1000,"0")</f>
        <v>3.2759999999999998</v>
      </c>
      <c r="M476" s="580">
        <f t="shared" ref="M476:M539" si="26">I476*H476</f>
        <v>15868890</v>
      </c>
      <c r="N476" s="638"/>
      <c r="O476" s="638"/>
      <c r="P476" s="639" t="s">
        <v>1273</v>
      </c>
      <c r="Q476" s="639" t="s">
        <v>403</v>
      </c>
      <c r="R476" s="639" t="s">
        <v>60</v>
      </c>
      <c r="S476" s="639" t="s">
        <v>237</v>
      </c>
    </row>
    <row r="477" spans="1:20" s="34" customFormat="1" ht="20.25" customHeight="1">
      <c r="A477" s="639" t="s">
        <v>806</v>
      </c>
      <c r="B477" s="638" t="s">
        <v>4174</v>
      </c>
      <c r="C477" s="639" t="s">
        <v>371</v>
      </c>
      <c r="D477" s="640" t="s">
        <v>4173</v>
      </c>
      <c r="E477" s="638"/>
      <c r="F477" s="639" t="s">
        <v>643</v>
      </c>
      <c r="G477" s="638"/>
      <c r="H477" s="1110">
        <v>186</v>
      </c>
      <c r="I477" s="705">
        <v>60411</v>
      </c>
      <c r="J477" s="643">
        <v>15.5</v>
      </c>
      <c r="K477" s="578">
        <f t="shared" si="24"/>
        <v>2883</v>
      </c>
      <c r="L477" s="579">
        <f t="shared" si="25"/>
        <v>2.883</v>
      </c>
      <c r="M477" s="580">
        <f t="shared" si="26"/>
        <v>11236446</v>
      </c>
      <c r="N477" s="638"/>
      <c r="O477" s="638"/>
      <c r="P477" s="639" t="s">
        <v>1273</v>
      </c>
      <c r="Q477" s="639" t="s">
        <v>270</v>
      </c>
      <c r="R477" s="639" t="s">
        <v>60</v>
      </c>
      <c r="S477" s="639" t="s">
        <v>237</v>
      </c>
    </row>
    <row r="478" spans="1:20" s="33" customFormat="1" ht="20.25" customHeight="1">
      <c r="A478" s="639" t="s">
        <v>765</v>
      </c>
      <c r="B478" s="638" t="s">
        <v>2931</v>
      </c>
      <c r="C478" s="639" t="s">
        <v>621</v>
      </c>
      <c r="D478" s="640" t="s">
        <v>991</v>
      </c>
      <c r="E478" s="638"/>
      <c r="F478" s="639" t="s">
        <v>1083</v>
      </c>
      <c r="G478" s="638"/>
      <c r="H478" s="1110">
        <v>30</v>
      </c>
      <c r="I478" s="705">
        <v>225000</v>
      </c>
      <c r="J478" s="643">
        <v>29.1</v>
      </c>
      <c r="K478" s="578">
        <f t="shared" si="24"/>
        <v>873</v>
      </c>
      <c r="L478" s="579">
        <f t="shared" si="25"/>
        <v>0.873</v>
      </c>
      <c r="M478" s="580">
        <f t="shared" si="26"/>
        <v>6750000</v>
      </c>
      <c r="N478" s="638"/>
      <c r="O478" s="638"/>
      <c r="P478" s="639" t="s">
        <v>1361</v>
      </c>
      <c r="Q478" s="639" t="s">
        <v>691</v>
      </c>
      <c r="R478" s="639" t="s">
        <v>60</v>
      </c>
      <c r="S478" s="639"/>
    </row>
    <row r="479" spans="1:20" s="34" customFormat="1" ht="20.25" customHeight="1">
      <c r="A479" s="1112" t="s">
        <v>770</v>
      </c>
      <c r="B479" s="1113" t="s">
        <v>1390</v>
      </c>
      <c r="C479" s="1112" t="s">
        <v>515</v>
      </c>
      <c r="D479" s="1114" t="s">
        <v>1446</v>
      </c>
      <c r="E479" s="1113"/>
      <c r="F479" s="1112" t="s">
        <v>521</v>
      </c>
      <c r="G479" s="1113"/>
      <c r="H479" s="1115">
        <v>166</v>
      </c>
      <c r="I479" s="1116">
        <v>199273</v>
      </c>
      <c r="J479" s="1117">
        <v>0</v>
      </c>
      <c r="K479" s="1118">
        <f t="shared" si="24"/>
        <v>0</v>
      </c>
      <c r="L479" s="1119">
        <f t="shared" si="25"/>
        <v>0</v>
      </c>
      <c r="M479" s="663">
        <f t="shared" si="26"/>
        <v>33079318</v>
      </c>
      <c r="N479" s="1113"/>
      <c r="O479" s="1113" t="s">
        <v>2784</v>
      </c>
      <c r="P479" s="1112" t="s">
        <v>761</v>
      </c>
      <c r="Q479" s="1112" t="s">
        <v>374</v>
      </c>
      <c r="R479" s="1112" t="s">
        <v>375</v>
      </c>
      <c r="S479" s="1112" t="s">
        <v>152</v>
      </c>
    </row>
    <row r="480" spans="1:20" s="34" customFormat="1" ht="20.25" customHeight="1">
      <c r="A480" s="1112" t="s">
        <v>770</v>
      </c>
      <c r="B480" s="1113" t="s">
        <v>2768</v>
      </c>
      <c r="C480" s="1112" t="s">
        <v>515</v>
      </c>
      <c r="D480" s="1114" t="s">
        <v>469</v>
      </c>
      <c r="E480" s="1113"/>
      <c r="F480" s="1112" t="s">
        <v>1287</v>
      </c>
      <c r="G480" s="1113"/>
      <c r="H480" s="1115">
        <v>699</v>
      </c>
      <c r="I480" s="1116">
        <v>80000</v>
      </c>
      <c r="J480" s="1117">
        <v>24</v>
      </c>
      <c r="K480" s="1118">
        <f t="shared" si="24"/>
        <v>16776</v>
      </c>
      <c r="L480" s="1119">
        <f t="shared" si="25"/>
        <v>16.776</v>
      </c>
      <c r="M480" s="663">
        <f t="shared" si="26"/>
        <v>55920000</v>
      </c>
      <c r="N480" s="1113"/>
      <c r="O480" s="1113" t="s">
        <v>542</v>
      </c>
      <c r="P480" s="1112" t="s">
        <v>761</v>
      </c>
      <c r="Q480" s="1112" t="s">
        <v>341</v>
      </c>
      <c r="R480" s="1112" t="s">
        <v>68</v>
      </c>
      <c r="S480" s="1112" t="s">
        <v>152</v>
      </c>
    </row>
    <row r="481" spans="1:20" s="34" customFormat="1" ht="20.25" customHeight="1">
      <c r="A481" s="1112" t="s">
        <v>770</v>
      </c>
      <c r="B481" s="1113" t="s">
        <v>2768</v>
      </c>
      <c r="C481" s="1112" t="s">
        <v>515</v>
      </c>
      <c r="D481" s="1114" t="s">
        <v>469</v>
      </c>
      <c r="E481" s="1113"/>
      <c r="F481" s="1112" t="s">
        <v>2773</v>
      </c>
      <c r="G481" s="1113"/>
      <c r="H481" s="1115">
        <v>68</v>
      </c>
      <c r="I481" s="1116">
        <v>60000</v>
      </c>
      <c r="J481" s="1117">
        <v>9.4</v>
      </c>
      <c r="K481" s="1118">
        <f t="shared" si="24"/>
        <v>639.20000000000005</v>
      </c>
      <c r="L481" s="1119">
        <f t="shared" si="25"/>
        <v>0.63919999999999999</v>
      </c>
      <c r="M481" s="663">
        <f t="shared" si="26"/>
        <v>4080000</v>
      </c>
      <c r="N481" s="1113"/>
      <c r="O481" s="1113" t="s">
        <v>2900</v>
      </c>
      <c r="P481" s="1112" t="s">
        <v>761</v>
      </c>
      <c r="Q481" s="1112" t="s">
        <v>344</v>
      </c>
      <c r="R481" s="1112" t="s">
        <v>68</v>
      </c>
      <c r="S481" s="1112" t="s">
        <v>152</v>
      </c>
    </row>
    <row r="482" spans="1:20" s="34" customFormat="1" ht="20.25" customHeight="1">
      <c r="A482" s="647" t="s">
        <v>608</v>
      </c>
      <c r="B482" s="648" t="s">
        <v>3914</v>
      </c>
      <c r="C482" s="647" t="s">
        <v>399</v>
      </c>
      <c r="D482" s="649" t="s">
        <v>1096</v>
      </c>
      <c r="E482" s="648"/>
      <c r="F482" s="647" t="s">
        <v>880</v>
      </c>
      <c r="G482" s="648"/>
      <c r="H482" s="651">
        <v>563</v>
      </c>
      <c r="I482" s="1121">
        <v>3374.8</v>
      </c>
      <c r="J482" s="652">
        <v>0</v>
      </c>
      <c r="K482" s="1122">
        <f t="shared" si="24"/>
        <v>0</v>
      </c>
      <c r="L482" s="1014">
        <f t="shared" si="25"/>
        <v>0</v>
      </c>
      <c r="M482" s="1011">
        <f t="shared" si="26"/>
        <v>1900012.4000000001</v>
      </c>
      <c r="N482" s="648"/>
      <c r="O482" s="648" t="s">
        <v>598</v>
      </c>
      <c r="P482" s="647" t="s">
        <v>3735</v>
      </c>
      <c r="Q482" s="647" t="s">
        <v>336</v>
      </c>
      <c r="R482" s="647" t="s">
        <v>73</v>
      </c>
      <c r="S482" s="647" t="s">
        <v>152</v>
      </c>
    </row>
    <row r="483" spans="1:20" s="34" customFormat="1" ht="20.25" customHeight="1">
      <c r="A483" s="647" t="s">
        <v>608</v>
      </c>
      <c r="B483" s="648" t="s">
        <v>3914</v>
      </c>
      <c r="C483" s="647" t="s">
        <v>399</v>
      </c>
      <c r="D483" s="649" t="s">
        <v>1096</v>
      </c>
      <c r="E483" s="648"/>
      <c r="F483" s="647" t="s">
        <v>880</v>
      </c>
      <c r="G483" s="648"/>
      <c r="H483" s="651">
        <v>563</v>
      </c>
      <c r="I483" s="1121">
        <v>2920.9</v>
      </c>
      <c r="J483" s="652">
        <v>0</v>
      </c>
      <c r="K483" s="1122">
        <f t="shared" si="24"/>
        <v>0</v>
      </c>
      <c r="L483" s="1014">
        <f t="shared" si="25"/>
        <v>0</v>
      </c>
      <c r="M483" s="1011">
        <f t="shared" si="26"/>
        <v>1644466.7</v>
      </c>
      <c r="N483" s="648"/>
      <c r="O483" s="648" t="s">
        <v>3698</v>
      </c>
      <c r="P483" s="647" t="s">
        <v>3735</v>
      </c>
      <c r="Q483" s="647" t="s">
        <v>336</v>
      </c>
      <c r="R483" s="647" t="s">
        <v>73</v>
      </c>
      <c r="S483" s="647" t="s">
        <v>152</v>
      </c>
    </row>
    <row r="484" spans="1:20" s="34" customFormat="1" ht="20.25" customHeight="1">
      <c r="A484" s="647" t="s">
        <v>608</v>
      </c>
      <c r="B484" s="648" t="s">
        <v>3914</v>
      </c>
      <c r="C484" s="647" t="s">
        <v>399</v>
      </c>
      <c r="D484" s="649" t="s">
        <v>1096</v>
      </c>
      <c r="E484" s="648"/>
      <c r="F484" s="647" t="s">
        <v>1399</v>
      </c>
      <c r="G484" s="648"/>
      <c r="H484" s="651">
        <v>1126</v>
      </c>
      <c r="I484" s="1121">
        <v>12583.9</v>
      </c>
      <c r="J484" s="652">
        <v>0</v>
      </c>
      <c r="K484" s="1122">
        <f t="shared" si="24"/>
        <v>0</v>
      </c>
      <c r="L484" s="1014">
        <f t="shared" si="25"/>
        <v>0</v>
      </c>
      <c r="M484" s="1011">
        <f t="shared" si="26"/>
        <v>14169471.4</v>
      </c>
      <c r="N484" s="648"/>
      <c r="O484" s="648" t="s">
        <v>3699</v>
      </c>
      <c r="P484" s="647" t="s">
        <v>3735</v>
      </c>
      <c r="Q484" s="647" t="s">
        <v>577</v>
      </c>
      <c r="R484" s="647" t="s">
        <v>240</v>
      </c>
      <c r="S484" s="647" t="s">
        <v>152</v>
      </c>
    </row>
    <row r="485" spans="1:20" s="34" customFormat="1" ht="20.25" customHeight="1">
      <c r="A485" s="647" t="s">
        <v>4196</v>
      </c>
      <c r="B485" s="648" t="s">
        <v>4197</v>
      </c>
      <c r="C485" s="647" t="s">
        <v>371</v>
      </c>
      <c r="D485" s="649" t="s">
        <v>2795</v>
      </c>
      <c r="E485" s="648"/>
      <c r="F485" s="647" t="s">
        <v>592</v>
      </c>
      <c r="G485" s="648"/>
      <c r="H485" s="651">
        <v>3420</v>
      </c>
      <c r="I485" s="1121">
        <v>86997.7</v>
      </c>
      <c r="J485" s="652">
        <v>14.7</v>
      </c>
      <c r="K485" s="1122">
        <f t="shared" si="24"/>
        <v>50274</v>
      </c>
      <c r="L485" s="1014">
        <f>IFERROR(K485/1000,"0")</f>
        <v>50.274000000000001</v>
      </c>
      <c r="M485" s="1011">
        <f t="shared" si="26"/>
        <v>297532134</v>
      </c>
      <c r="N485" s="648"/>
      <c r="O485" s="648" t="s">
        <v>3074</v>
      </c>
      <c r="P485" s="647" t="s">
        <v>417</v>
      </c>
      <c r="Q485" s="647" t="s">
        <v>357</v>
      </c>
      <c r="R485" s="647" t="s">
        <v>60</v>
      </c>
      <c r="S485" s="647" t="s">
        <v>213</v>
      </c>
    </row>
    <row r="486" spans="1:20" s="34" customFormat="1" ht="20.25" customHeight="1">
      <c r="A486" s="647" t="s">
        <v>4196</v>
      </c>
      <c r="B486" s="648" t="s">
        <v>4197</v>
      </c>
      <c r="C486" s="647" t="s">
        <v>371</v>
      </c>
      <c r="D486" s="649" t="s">
        <v>2795</v>
      </c>
      <c r="E486" s="648"/>
      <c r="F486" s="647" t="s">
        <v>4198</v>
      </c>
      <c r="G486" s="648"/>
      <c r="H486" s="651">
        <v>3420</v>
      </c>
      <c r="I486" s="1121">
        <v>122000</v>
      </c>
      <c r="J486" s="652">
        <v>0</v>
      </c>
      <c r="K486" s="1122">
        <f t="shared" si="24"/>
        <v>0</v>
      </c>
      <c r="L486" s="1014">
        <f t="shared" si="25"/>
        <v>0</v>
      </c>
      <c r="M486" s="1011">
        <f t="shared" si="26"/>
        <v>417240000</v>
      </c>
      <c r="N486" s="648"/>
      <c r="O486" s="648" t="s">
        <v>1903</v>
      </c>
      <c r="P486" s="647" t="s">
        <v>417</v>
      </c>
      <c r="Q486" s="647" t="s">
        <v>281</v>
      </c>
      <c r="R486" s="647" t="s">
        <v>70</v>
      </c>
      <c r="S486" s="647" t="s">
        <v>213</v>
      </c>
    </row>
    <row r="487" spans="1:20" s="34" customFormat="1" ht="20.25" customHeight="1">
      <c r="A487" s="647" t="s">
        <v>4196</v>
      </c>
      <c r="B487" s="648" t="s">
        <v>4197</v>
      </c>
      <c r="C487" s="647" t="s">
        <v>371</v>
      </c>
      <c r="D487" s="649" t="s">
        <v>2795</v>
      </c>
      <c r="E487" s="648"/>
      <c r="F487" s="647" t="s">
        <v>163</v>
      </c>
      <c r="G487" s="648"/>
      <c r="H487" s="651">
        <v>3420</v>
      </c>
      <c r="I487" s="1121">
        <v>14000</v>
      </c>
      <c r="J487" s="652">
        <v>0</v>
      </c>
      <c r="K487" s="1122">
        <f t="shared" si="24"/>
        <v>0</v>
      </c>
      <c r="L487" s="1014">
        <f t="shared" si="25"/>
        <v>0</v>
      </c>
      <c r="M487" s="1011">
        <f t="shared" si="26"/>
        <v>47880000</v>
      </c>
      <c r="N487" s="648"/>
      <c r="O487" s="648" t="s">
        <v>11</v>
      </c>
      <c r="P487" s="647" t="s">
        <v>417</v>
      </c>
      <c r="Q487" s="647" t="s">
        <v>360</v>
      </c>
      <c r="R487" s="647" t="s">
        <v>73</v>
      </c>
      <c r="S487" s="647" t="s">
        <v>213</v>
      </c>
    </row>
    <row r="488" spans="1:20" s="34" customFormat="1" ht="20.25" customHeight="1">
      <c r="A488" s="647" t="s">
        <v>4196</v>
      </c>
      <c r="B488" s="648" t="s">
        <v>4197</v>
      </c>
      <c r="C488" s="647" t="s">
        <v>371</v>
      </c>
      <c r="D488" s="649" t="s">
        <v>2795</v>
      </c>
      <c r="E488" s="648"/>
      <c r="F488" s="647" t="s">
        <v>160</v>
      </c>
      <c r="G488" s="648"/>
      <c r="H488" s="651">
        <v>3420</v>
      </c>
      <c r="I488" s="1121">
        <v>22000</v>
      </c>
      <c r="J488" s="652">
        <v>0</v>
      </c>
      <c r="K488" s="1122">
        <f t="shared" si="24"/>
        <v>0</v>
      </c>
      <c r="L488" s="1014">
        <f>IFERROR(K488/1000,"0")</f>
        <v>0</v>
      </c>
      <c r="M488" s="1011">
        <f t="shared" si="26"/>
        <v>75240000</v>
      </c>
      <c r="N488" s="648"/>
      <c r="O488" s="648" t="s">
        <v>11</v>
      </c>
      <c r="P488" s="647" t="s">
        <v>417</v>
      </c>
      <c r="Q488" s="647" t="s">
        <v>360</v>
      </c>
      <c r="R488" s="647" t="s">
        <v>73</v>
      </c>
      <c r="S488" s="647" t="s">
        <v>213</v>
      </c>
    </row>
    <row r="489" spans="1:20" s="34" customFormat="1" ht="20.25" customHeight="1">
      <c r="A489" s="647" t="s">
        <v>4196</v>
      </c>
      <c r="B489" s="648" t="s">
        <v>4197</v>
      </c>
      <c r="C489" s="647" t="s">
        <v>371</v>
      </c>
      <c r="D489" s="649" t="s">
        <v>2795</v>
      </c>
      <c r="E489" s="648"/>
      <c r="F489" s="647" t="s">
        <v>4074</v>
      </c>
      <c r="G489" s="648"/>
      <c r="H489" s="651">
        <v>1710</v>
      </c>
      <c r="I489" s="1121">
        <v>20000</v>
      </c>
      <c r="J489" s="652">
        <v>0</v>
      </c>
      <c r="K489" s="1122">
        <f t="shared" si="24"/>
        <v>0</v>
      </c>
      <c r="L489" s="1014">
        <f t="shared" si="25"/>
        <v>0</v>
      </c>
      <c r="M489" s="1011">
        <f t="shared" si="26"/>
        <v>34200000</v>
      </c>
      <c r="N489" s="648"/>
      <c r="O489" s="648" t="s">
        <v>4199</v>
      </c>
      <c r="P489" s="647" t="s">
        <v>417</v>
      </c>
      <c r="Q489" s="647" t="s">
        <v>360</v>
      </c>
      <c r="R489" s="647" t="s">
        <v>73</v>
      </c>
      <c r="S489" s="647" t="s">
        <v>213</v>
      </c>
    </row>
    <row r="490" spans="1:20" s="34" customFormat="1" ht="20.25" customHeight="1">
      <c r="A490" s="647" t="s">
        <v>4196</v>
      </c>
      <c r="B490" s="648" t="s">
        <v>4197</v>
      </c>
      <c r="C490" s="647" t="s">
        <v>371</v>
      </c>
      <c r="D490" s="649" t="s">
        <v>2795</v>
      </c>
      <c r="E490" s="648"/>
      <c r="F490" s="647" t="s">
        <v>880</v>
      </c>
      <c r="G490" s="648"/>
      <c r="H490" s="651">
        <v>3420</v>
      </c>
      <c r="I490" s="1121">
        <v>3208.3</v>
      </c>
      <c r="J490" s="652">
        <v>0</v>
      </c>
      <c r="K490" s="1122">
        <f t="shared" si="24"/>
        <v>0</v>
      </c>
      <c r="L490" s="1014">
        <f t="shared" si="25"/>
        <v>0</v>
      </c>
      <c r="M490" s="1011">
        <f t="shared" si="26"/>
        <v>10972386</v>
      </c>
      <c r="N490" s="648"/>
      <c r="O490" s="648" t="s">
        <v>3076</v>
      </c>
      <c r="P490" s="647" t="s">
        <v>417</v>
      </c>
      <c r="Q490" s="647" t="s">
        <v>336</v>
      </c>
      <c r="R490" s="647" t="s">
        <v>73</v>
      </c>
      <c r="S490" s="647" t="s">
        <v>213</v>
      </c>
    </row>
    <row r="491" spans="1:20" s="33" customFormat="1" ht="20.25" customHeight="1">
      <c r="A491" s="647" t="s">
        <v>10</v>
      </c>
      <c r="B491" s="648" t="s">
        <v>4200</v>
      </c>
      <c r="C491" s="647" t="s">
        <v>1027</v>
      </c>
      <c r="D491" s="649" t="s">
        <v>1181</v>
      </c>
      <c r="E491" s="648"/>
      <c r="F491" s="647" t="s">
        <v>57</v>
      </c>
      <c r="G491" s="648"/>
      <c r="H491" s="651">
        <v>582</v>
      </c>
      <c r="I491" s="1121">
        <v>192049.1</v>
      </c>
      <c r="J491" s="652">
        <v>34.6</v>
      </c>
      <c r="K491" s="1122">
        <f t="shared" si="24"/>
        <v>20137.2</v>
      </c>
      <c r="L491" s="1014">
        <f t="shared" si="25"/>
        <v>20.1372</v>
      </c>
      <c r="M491" s="1011">
        <f t="shared" si="26"/>
        <v>111772576.2</v>
      </c>
      <c r="N491" s="648"/>
      <c r="O491" s="648" t="s">
        <v>4201</v>
      </c>
      <c r="P491" s="647" t="s">
        <v>1164</v>
      </c>
      <c r="Q491" s="647" t="s">
        <v>327</v>
      </c>
      <c r="R491" s="647" t="s">
        <v>60</v>
      </c>
      <c r="S491" s="647" t="s">
        <v>109</v>
      </c>
      <c r="T491" s="292"/>
    </row>
    <row r="492" spans="1:20" s="33" customFormat="1" ht="20.25" customHeight="1">
      <c r="A492" s="647" t="s">
        <v>10</v>
      </c>
      <c r="B492" s="648" t="s">
        <v>4202</v>
      </c>
      <c r="C492" s="647" t="s">
        <v>1027</v>
      </c>
      <c r="D492" s="649" t="s">
        <v>1181</v>
      </c>
      <c r="E492" s="648"/>
      <c r="F492" s="647" t="s">
        <v>108</v>
      </c>
      <c r="G492" s="648"/>
      <c r="H492" s="651">
        <v>582</v>
      </c>
      <c r="I492" s="1121">
        <v>157037</v>
      </c>
      <c r="J492" s="652">
        <v>32</v>
      </c>
      <c r="K492" s="1122">
        <f t="shared" si="24"/>
        <v>18624</v>
      </c>
      <c r="L492" s="1014">
        <f t="shared" si="25"/>
        <v>18.623999999999999</v>
      </c>
      <c r="M492" s="1011">
        <f t="shared" si="26"/>
        <v>91395534</v>
      </c>
      <c r="N492" s="648"/>
      <c r="O492" s="648" t="s">
        <v>4201</v>
      </c>
      <c r="P492" s="647" t="s">
        <v>1164</v>
      </c>
      <c r="Q492" s="647" t="s">
        <v>370</v>
      </c>
      <c r="R492" s="647" t="s">
        <v>60</v>
      </c>
      <c r="S492" s="647" t="s">
        <v>109</v>
      </c>
      <c r="T492" s="292"/>
    </row>
    <row r="493" spans="1:20" s="1" customFormat="1" ht="20.25" customHeight="1">
      <c r="A493" s="647" t="s">
        <v>10</v>
      </c>
      <c r="B493" s="648" t="s">
        <v>4202</v>
      </c>
      <c r="C493" s="647" t="s">
        <v>1027</v>
      </c>
      <c r="D493" s="649" t="s">
        <v>1181</v>
      </c>
      <c r="E493" s="648"/>
      <c r="F493" s="647" t="s">
        <v>777</v>
      </c>
      <c r="G493" s="648"/>
      <c r="H493" s="651">
        <v>2</v>
      </c>
      <c r="I493" s="1121">
        <v>147486.20000000001</v>
      </c>
      <c r="J493" s="652">
        <v>32.6</v>
      </c>
      <c r="K493" s="1122">
        <f t="shared" si="24"/>
        <v>65.2</v>
      </c>
      <c r="L493" s="1014">
        <f t="shared" si="25"/>
        <v>6.5200000000000008E-2</v>
      </c>
      <c r="M493" s="1011">
        <f t="shared" si="26"/>
        <v>294972.40000000002</v>
      </c>
      <c r="N493" s="648"/>
      <c r="O493" s="648" t="s">
        <v>4203</v>
      </c>
      <c r="P493" s="647" t="s">
        <v>1164</v>
      </c>
      <c r="Q493" s="647" t="s">
        <v>361</v>
      </c>
      <c r="R493" s="647" t="s">
        <v>60</v>
      </c>
      <c r="S493" s="647" t="s">
        <v>109</v>
      </c>
      <c r="T493" s="292"/>
    </row>
    <row r="494" spans="1:20" s="34" customFormat="1" ht="20.25" customHeight="1">
      <c r="A494" s="647" t="s">
        <v>10</v>
      </c>
      <c r="B494" s="648" t="s">
        <v>4202</v>
      </c>
      <c r="C494" s="647" t="s">
        <v>1027</v>
      </c>
      <c r="D494" s="649" t="s">
        <v>1181</v>
      </c>
      <c r="E494" s="648"/>
      <c r="F494" s="647" t="s">
        <v>630</v>
      </c>
      <c r="G494" s="648"/>
      <c r="H494" s="651">
        <v>2</v>
      </c>
      <c r="I494" s="1121">
        <v>93149.2</v>
      </c>
      <c r="J494" s="652">
        <v>0</v>
      </c>
      <c r="K494" s="1122">
        <f t="shared" si="24"/>
        <v>0</v>
      </c>
      <c r="L494" s="1014">
        <f>IFERROR(K494/1000,"0")</f>
        <v>0</v>
      </c>
      <c r="M494" s="1011">
        <f t="shared" si="26"/>
        <v>186298.4</v>
      </c>
      <c r="N494" s="648"/>
      <c r="O494" s="648" t="s">
        <v>4203</v>
      </c>
      <c r="P494" s="647" t="s">
        <v>1164</v>
      </c>
      <c r="Q494" s="647" t="s">
        <v>336</v>
      </c>
      <c r="R494" s="647" t="s">
        <v>73</v>
      </c>
      <c r="S494" s="647" t="s">
        <v>109</v>
      </c>
      <c r="T494" s="292"/>
    </row>
    <row r="495" spans="1:20" ht="20.25" customHeight="1">
      <c r="A495" s="647" t="s">
        <v>10</v>
      </c>
      <c r="B495" s="648" t="s">
        <v>4202</v>
      </c>
      <c r="C495" s="647" t="s">
        <v>1027</v>
      </c>
      <c r="D495" s="649" t="s">
        <v>1181</v>
      </c>
      <c r="E495" s="648"/>
      <c r="F495" s="647" t="s">
        <v>988</v>
      </c>
      <c r="G495" s="648"/>
      <c r="H495" s="651">
        <v>377</v>
      </c>
      <c r="I495" s="1121">
        <v>55051.9</v>
      </c>
      <c r="J495" s="652">
        <v>14</v>
      </c>
      <c r="K495" s="1122">
        <f t="shared" si="24"/>
        <v>5278</v>
      </c>
      <c r="L495" s="1014">
        <f t="shared" si="25"/>
        <v>5.2779999999999996</v>
      </c>
      <c r="M495" s="1011">
        <f t="shared" si="26"/>
        <v>20754566.300000001</v>
      </c>
      <c r="N495" s="648"/>
      <c r="O495" s="648" t="s">
        <v>695</v>
      </c>
      <c r="P495" s="647" t="s">
        <v>1164</v>
      </c>
      <c r="Q495" s="647" t="s">
        <v>270</v>
      </c>
      <c r="R495" s="647" t="s">
        <v>60</v>
      </c>
      <c r="S495" s="647" t="s">
        <v>109</v>
      </c>
      <c r="T495" s="1111"/>
    </row>
    <row r="496" spans="1:20" ht="20.25" customHeight="1">
      <c r="A496" s="647" t="s">
        <v>10</v>
      </c>
      <c r="B496" s="648" t="s">
        <v>4202</v>
      </c>
      <c r="C496" s="647" t="s">
        <v>1027</v>
      </c>
      <c r="D496" s="649" t="s">
        <v>1181</v>
      </c>
      <c r="E496" s="648"/>
      <c r="F496" s="647" t="s">
        <v>1399</v>
      </c>
      <c r="G496" s="648"/>
      <c r="H496" s="651">
        <v>377</v>
      </c>
      <c r="I496" s="1121">
        <v>12571.6</v>
      </c>
      <c r="J496" s="652">
        <v>0</v>
      </c>
      <c r="K496" s="1122">
        <f t="shared" si="24"/>
        <v>0</v>
      </c>
      <c r="L496" s="1014">
        <f t="shared" si="25"/>
        <v>0</v>
      </c>
      <c r="M496" s="1011">
        <f t="shared" si="26"/>
        <v>4739493.2</v>
      </c>
      <c r="N496" s="648"/>
      <c r="O496" s="648" t="s">
        <v>695</v>
      </c>
      <c r="P496" s="647" t="s">
        <v>1164</v>
      </c>
      <c r="Q496" s="647" t="s">
        <v>577</v>
      </c>
      <c r="R496" s="647" t="s">
        <v>240</v>
      </c>
      <c r="S496" s="647" t="s">
        <v>109</v>
      </c>
      <c r="T496" s="1111"/>
    </row>
    <row r="497" spans="1:20" ht="20.25" customHeight="1">
      <c r="A497" s="647" t="s">
        <v>10</v>
      </c>
      <c r="B497" s="648" t="s">
        <v>4202</v>
      </c>
      <c r="C497" s="647" t="s">
        <v>1027</v>
      </c>
      <c r="D497" s="649" t="s">
        <v>1181</v>
      </c>
      <c r="E497" s="648"/>
      <c r="F497" s="647" t="s">
        <v>669</v>
      </c>
      <c r="G497" s="648"/>
      <c r="H497" s="651">
        <v>2</v>
      </c>
      <c r="I497" s="1121">
        <v>108880.7</v>
      </c>
      <c r="J497" s="652">
        <v>22.5</v>
      </c>
      <c r="K497" s="1122">
        <f t="shared" si="24"/>
        <v>45</v>
      </c>
      <c r="L497" s="1014">
        <f t="shared" si="25"/>
        <v>4.4999999999999998E-2</v>
      </c>
      <c r="M497" s="1011">
        <f t="shared" si="26"/>
        <v>217761.4</v>
      </c>
      <c r="N497" s="648"/>
      <c r="O497" s="648" t="s">
        <v>4204</v>
      </c>
      <c r="P497" s="647" t="s">
        <v>1164</v>
      </c>
      <c r="Q497" s="647" t="s">
        <v>628</v>
      </c>
      <c r="R497" s="647" t="s">
        <v>27</v>
      </c>
      <c r="S497" s="647" t="s">
        <v>109</v>
      </c>
      <c r="T497" s="1111"/>
    </row>
    <row r="498" spans="1:20" ht="20.25" customHeight="1">
      <c r="A498" s="647" t="s">
        <v>10</v>
      </c>
      <c r="B498" s="648" t="s">
        <v>4202</v>
      </c>
      <c r="C498" s="647" t="s">
        <v>1027</v>
      </c>
      <c r="D498" s="649" t="s">
        <v>1181</v>
      </c>
      <c r="E498" s="648"/>
      <c r="F498" s="647" t="s">
        <v>1643</v>
      </c>
      <c r="G498" s="648"/>
      <c r="H498" s="651">
        <v>2</v>
      </c>
      <c r="I498" s="1121">
        <v>13362.6</v>
      </c>
      <c r="J498" s="652">
        <v>0</v>
      </c>
      <c r="K498" s="1122">
        <f t="shared" si="24"/>
        <v>0</v>
      </c>
      <c r="L498" s="1014">
        <f t="shared" si="25"/>
        <v>0</v>
      </c>
      <c r="M498" s="1011">
        <f t="shared" si="26"/>
        <v>26725.200000000001</v>
      </c>
      <c r="N498" s="648"/>
      <c r="O498" s="648" t="s">
        <v>4204</v>
      </c>
      <c r="P498" s="647" t="s">
        <v>1164</v>
      </c>
      <c r="Q498" s="647" t="s">
        <v>336</v>
      </c>
      <c r="R498" s="647" t="s">
        <v>73</v>
      </c>
      <c r="S498" s="647" t="s">
        <v>109</v>
      </c>
      <c r="T498" s="292"/>
    </row>
    <row r="499" spans="1:20" ht="20.25" customHeight="1">
      <c r="A499" s="647" t="s">
        <v>10</v>
      </c>
      <c r="B499" s="648" t="s">
        <v>4202</v>
      </c>
      <c r="C499" s="647" t="s">
        <v>1027</v>
      </c>
      <c r="D499" s="649" t="s">
        <v>1181</v>
      </c>
      <c r="E499" s="648"/>
      <c r="F499" s="647" t="s">
        <v>267</v>
      </c>
      <c r="G499" s="648"/>
      <c r="H499" s="651">
        <v>938</v>
      </c>
      <c r="I499" s="1121">
        <v>50050</v>
      </c>
      <c r="J499" s="652">
        <v>7.2</v>
      </c>
      <c r="K499" s="1122">
        <f t="shared" si="24"/>
        <v>6753.6</v>
      </c>
      <c r="L499" s="1014">
        <f t="shared" si="25"/>
        <v>6.7536000000000005</v>
      </c>
      <c r="M499" s="1011">
        <f t="shared" si="26"/>
        <v>46946900</v>
      </c>
      <c r="N499" s="648"/>
      <c r="O499" s="648" t="s">
        <v>1612</v>
      </c>
      <c r="P499" s="647" t="s">
        <v>1164</v>
      </c>
      <c r="Q499" s="647" t="s">
        <v>344</v>
      </c>
      <c r="R499" s="647" t="s">
        <v>60</v>
      </c>
      <c r="S499" s="647" t="s">
        <v>109</v>
      </c>
      <c r="T499" s="292"/>
    </row>
    <row r="500" spans="1:20" ht="20.25" customHeight="1">
      <c r="A500" s="647" t="s">
        <v>10</v>
      </c>
      <c r="B500" s="648" t="s">
        <v>4202</v>
      </c>
      <c r="C500" s="647" t="s">
        <v>1027</v>
      </c>
      <c r="D500" s="649" t="s">
        <v>1181</v>
      </c>
      <c r="E500" s="648"/>
      <c r="F500" s="647" t="s">
        <v>4205</v>
      </c>
      <c r="G500" s="648"/>
      <c r="H500" s="651">
        <v>1</v>
      </c>
      <c r="I500" s="1121">
        <v>321021.90000000002</v>
      </c>
      <c r="J500" s="652">
        <v>41.1</v>
      </c>
      <c r="K500" s="1122">
        <f t="shared" si="24"/>
        <v>41.1</v>
      </c>
      <c r="L500" s="1014">
        <f t="shared" si="25"/>
        <v>4.1100000000000005E-2</v>
      </c>
      <c r="M500" s="1011">
        <f t="shared" si="26"/>
        <v>321021.90000000002</v>
      </c>
      <c r="N500" s="648"/>
      <c r="O500" s="648"/>
      <c r="P500" s="647" t="s">
        <v>1164</v>
      </c>
      <c r="Q500" s="647" t="s">
        <v>364</v>
      </c>
      <c r="R500" s="647" t="s">
        <v>60</v>
      </c>
      <c r="S500" s="647" t="s">
        <v>109</v>
      </c>
      <c r="T500" s="292"/>
    </row>
    <row r="501" spans="1:20" ht="20.25" customHeight="1">
      <c r="A501" s="647" t="s">
        <v>10</v>
      </c>
      <c r="B501" s="648" t="s">
        <v>4202</v>
      </c>
      <c r="C501" s="647" t="s">
        <v>1027</v>
      </c>
      <c r="D501" s="649" t="s">
        <v>1181</v>
      </c>
      <c r="E501" s="648"/>
      <c r="F501" s="647" t="s">
        <v>612</v>
      </c>
      <c r="G501" s="648"/>
      <c r="H501" s="651">
        <v>4</v>
      </c>
      <c r="I501" s="1121">
        <v>35933.699999999997</v>
      </c>
      <c r="J501" s="652">
        <v>0</v>
      </c>
      <c r="K501" s="1122">
        <f t="shared" si="24"/>
        <v>0</v>
      </c>
      <c r="L501" s="1014">
        <f t="shared" si="25"/>
        <v>0</v>
      </c>
      <c r="M501" s="1011">
        <f t="shared" si="26"/>
        <v>143734.79999999999</v>
      </c>
      <c r="N501" s="648"/>
      <c r="O501" s="648" t="s">
        <v>4206</v>
      </c>
      <c r="P501" s="647" t="s">
        <v>1164</v>
      </c>
      <c r="Q501" s="647" t="s">
        <v>336</v>
      </c>
      <c r="R501" s="647" t="s">
        <v>73</v>
      </c>
      <c r="S501" s="647" t="s">
        <v>109</v>
      </c>
    </row>
    <row r="502" spans="1:20" ht="20.25" customHeight="1">
      <c r="A502" s="647" t="s">
        <v>10</v>
      </c>
      <c r="B502" s="648" t="s">
        <v>4202</v>
      </c>
      <c r="C502" s="647" t="s">
        <v>1027</v>
      </c>
      <c r="D502" s="649" t="s">
        <v>1181</v>
      </c>
      <c r="E502" s="648"/>
      <c r="F502" s="647" t="s">
        <v>777</v>
      </c>
      <c r="G502" s="648"/>
      <c r="H502" s="651">
        <v>4</v>
      </c>
      <c r="I502" s="1121">
        <v>151719.9</v>
      </c>
      <c r="J502" s="652">
        <v>32.6</v>
      </c>
      <c r="K502" s="1122">
        <f t="shared" si="24"/>
        <v>130.4</v>
      </c>
      <c r="L502" s="1014">
        <f t="shared" si="25"/>
        <v>0.13040000000000002</v>
      </c>
      <c r="M502" s="1011">
        <f t="shared" si="26"/>
        <v>606879.6</v>
      </c>
      <c r="N502" s="648"/>
      <c r="O502" s="648" t="s">
        <v>4206</v>
      </c>
      <c r="P502" s="647" t="s">
        <v>1164</v>
      </c>
      <c r="Q502" s="647" t="s">
        <v>361</v>
      </c>
      <c r="R502" s="647" t="s">
        <v>60</v>
      </c>
      <c r="S502" s="647" t="s">
        <v>109</v>
      </c>
    </row>
    <row r="503" spans="1:20" ht="20.25" customHeight="1">
      <c r="A503" s="647" t="s">
        <v>10</v>
      </c>
      <c r="B503" s="648" t="s">
        <v>4202</v>
      </c>
      <c r="C503" s="647" t="s">
        <v>1027</v>
      </c>
      <c r="D503" s="649" t="s">
        <v>1181</v>
      </c>
      <c r="E503" s="648"/>
      <c r="F503" s="647" t="s">
        <v>631</v>
      </c>
      <c r="G503" s="648"/>
      <c r="H503" s="651">
        <v>2</v>
      </c>
      <c r="I503" s="1121">
        <v>36400</v>
      </c>
      <c r="J503" s="652">
        <v>0</v>
      </c>
      <c r="K503" s="1122">
        <f t="shared" si="24"/>
        <v>0</v>
      </c>
      <c r="L503" s="1014">
        <f t="shared" si="25"/>
        <v>0</v>
      </c>
      <c r="M503" s="1011">
        <f t="shared" si="26"/>
        <v>72800</v>
      </c>
      <c r="N503" s="648"/>
      <c r="O503" s="648" t="s">
        <v>4207</v>
      </c>
      <c r="P503" s="647" t="s">
        <v>1164</v>
      </c>
      <c r="Q503" s="647" t="s">
        <v>336</v>
      </c>
      <c r="R503" s="647" t="s">
        <v>73</v>
      </c>
      <c r="S503" s="647" t="s">
        <v>109</v>
      </c>
    </row>
    <row r="504" spans="1:20" ht="20.25" customHeight="1">
      <c r="A504" s="647" t="s">
        <v>10</v>
      </c>
      <c r="B504" s="648" t="s">
        <v>4202</v>
      </c>
      <c r="C504" s="647" t="s">
        <v>1027</v>
      </c>
      <c r="D504" s="649" t="s">
        <v>1181</v>
      </c>
      <c r="E504" s="648"/>
      <c r="F504" s="647" t="s">
        <v>632</v>
      </c>
      <c r="G504" s="648"/>
      <c r="H504" s="651">
        <v>2</v>
      </c>
      <c r="I504" s="1121">
        <v>67340</v>
      </c>
      <c r="J504" s="652">
        <v>0</v>
      </c>
      <c r="K504" s="1122">
        <f t="shared" si="24"/>
        <v>0</v>
      </c>
      <c r="L504" s="1014">
        <f t="shared" si="25"/>
        <v>0</v>
      </c>
      <c r="M504" s="1011">
        <f t="shared" si="26"/>
        <v>134680</v>
      </c>
      <c r="N504" s="648"/>
      <c r="O504" s="648" t="s">
        <v>4208</v>
      </c>
      <c r="P504" s="647" t="s">
        <v>1164</v>
      </c>
      <c r="Q504" s="647" t="s">
        <v>336</v>
      </c>
      <c r="R504" s="647" t="s">
        <v>73</v>
      </c>
      <c r="S504" s="647" t="s">
        <v>109</v>
      </c>
    </row>
    <row r="505" spans="1:20" ht="20.25" customHeight="1">
      <c r="A505" s="647" t="s">
        <v>10</v>
      </c>
      <c r="B505" s="648" t="s">
        <v>4202</v>
      </c>
      <c r="C505" s="647" t="s">
        <v>1027</v>
      </c>
      <c r="D505" s="649" t="s">
        <v>1181</v>
      </c>
      <c r="E505" s="648"/>
      <c r="F505" s="647" t="s">
        <v>778</v>
      </c>
      <c r="G505" s="648"/>
      <c r="H505" s="651">
        <v>2</v>
      </c>
      <c r="I505" s="1121">
        <v>118300</v>
      </c>
      <c r="J505" s="652">
        <v>0</v>
      </c>
      <c r="K505" s="1122">
        <f t="shared" si="24"/>
        <v>0</v>
      </c>
      <c r="L505" s="1014">
        <f t="shared" si="25"/>
        <v>0</v>
      </c>
      <c r="M505" s="1011">
        <f t="shared" si="26"/>
        <v>236600</v>
      </c>
      <c r="N505" s="648"/>
      <c r="O505" s="648" t="s">
        <v>4209</v>
      </c>
      <c r="P505" s="647" t="s">
        <v>1164</v>
      </c>
      <c r="Q505" s="647" t="s">
        <v>336</v>
      </c>
      <c r="R505" s="647" t="s">
        <v>73</v>
      </c>
      <c r="S505" s="647" t="s">
        <v>109</v>
      </c>
    </row>
    <row r="506" spans="1:20" ht="20.25" customHeight="1">
      <c r="A506" s="647" t="s">
        <v>10</v>
      </c>
      <c r="B506" s="648" t="s">
        <v>4202</v>
      </c>
      <c r="C506" s="647" t="s">
        <v>1027</v>
      </c>
      <c r="D506" s="649" t="s">
        <v>1181</v>
      </c>
      <c r="E506" s="648"/>
      <c r="F506" s="647" t="s">
        <v>634</v>
      </c>
      <c r="G506" s="648"/>
      <c r="H506" s="651">
        <v>2</v>
      </c>
      <c r="I506" s="1121">
        <v>63700</v>
      </c>
      <c r="J506" s="652">
        <v>0</v>
      </c>
      <c r="K506" s="1122">
        <f t="shared" si="24"/>
        <v>0</v>
      </c>
      <c r="L506" s="1014">
        <f t="shared" si="25"/>
        <v>0</v>
      </c>
      <c r="M506" s="1011">
        <f t="shared" si="26"/>
        <v>127400</v>
      </c>
      <c r="N506" s="648"/>
      <c r="O506" s="648" t="s">
        <v>4210</v>
      </c>
      <c r="P506" s="647" t="s">
        <v>1164</v>
      </c>
      <c r="Q506" s="647" t="s">
        <v>336</v>
      </c>
      <c r="R506" s="647" t="s">
        <v>73</v>
      </c>
      <c r="S506" s="647" t="s">
        <v>109</v>
      </c>
    </row>
    <row r="507" spans="1:20" ht="20.25" customHeight="1">
      <c r="A507" s="647" t="s">
        <v>10</v>
      </c>
      <c r="B507" s="648" t="s">
        <v>4202</v>
      </c>
      <c r="C507" s="647" t="s">
        <v>1027</v>
      </c>
      <c r="D507" s="649" t="s">
        <v>1181</v>
      </c>
      <c r="E507" s="648"/>
      <c r="F507" s="647" t="s">
        <v>541</v>
      </c>
      <c r="G507" s="648"/>
      <c r="H507" s="651">
        <v>146</v>
      </c>
      <c r="I507" s="1121">
        <v>97658.5</v>
      </c>
      <c r="J507" s="652">
        <v>18.7</v>
      </c>
      <c r="K507" s="1122">
        <f t="shared" si="24"/>
        <v>2730.2</v>
      </c>
      <c r="L507" s="1014">
        <f t="shared" si="25"/>
        <v>2.7302</v>
      </c>
      <c r="M507" s="1011">
        <f t="shared" si="26"/>
        <v>14258141</v>
      </c>
      <c r="N507" s="648"/>
      <c r="O507" s="648" t="s">
        <v>1108</v>
      </c>
      <c r="P507" s="647" t="s">
        <v>1164</v>
      </c>
      <c r="Q507" s="647" t="s">
        <v>341</v>
      </c>
      <c r="R507" s="647" t="s">
        <v>60</v>
      </c>
      <c r="S507" s="647" t="s">
        <v>109</v>
      </c>
    </row>
    <row r="508" spans="1:20" ht="20.25" customHeight="1">
      <c r="A508" s="647" t="s">
        <v>10</v>
      </c>
      <c r="B508" s="648" t="s">
        <v>4202</v>
      </c>
      <c r="C508" s="647" t="s">
        <v>1027</v>
      </c>
      <c r="D508" s="649" t="s">
        <v>1181</v>
      </c>
      <c r="E508" s="648"/>
      <c r="F508" s="647" t="s">
        <v>3449</v>
      </c>
      <c r="G508" s="648"/>
      <c r="H508" s="651">
        <v>292</v>
      </c>
      <c r="I508" s="1121">
        <v>170618.2</v>
      </c>
      <c r="J508" s="652">
        <v>29.3</v>
      </c>
      <c r="K508" s="1122">
        <f t="shared" si="24"/>
        <v>8555.6</v>
      </c>
      <c r="L508" s="1014">
        <f t="shared" si="25"/>
        <v>8.5556000000000001</v>
      </c>
      <c r="M508" s="1011">
        <f t="shared" si="26"/>
        <v>49820514.400000006</v>
      </c>
      <c r="N508" s="648"/>
      <c r="O508" s="648" t="s">
        <v>1055</v>
      </c>
      <c r="P508" s="647" t="s">
        <v>1164</v>
      </c>
      <c r="Q508" s="647" t="s">
        <v>343</v>
      </c>
      <c r="R508" s="647" t="s">
        <v>60</v>
      </c>
      <c r="S508" s="647" t="s">
        <v>109</v>
      </c>
    </row>
    <row r="509" spans="1:20" ht="20.25" customHeight="1">
      <c r="A509" s="647" t="s">
        <v>10</v>
      </c>
      <c r="B509" s="648" t="s">
        <v>4200</v>
      </c>
      <c r="C509" s="647" t="s">
        <v>1027</v>
      </c>
      <c r="D509" s="649" t="s">
        <v>1181</v>
      </c>
      <c r="E509" s="648"/>
      <c r="F509" s="647" t="s">
        <v>426</v>
      </c>
      <c r="G509" s="648"/>
      <c r="H509" s="651">
        <v>292</v>
      </c>
      <c r="I509" s="1121">
        <v>190990.5</v>
      </c>
      <c r="J509" s="652">
        <v>0</v>
      </c>
      <c r="K509" s="1122">
        <f t="shared" si="24"/>
        <v>0</v>
      </c>
      <c r="L509" s="1014">
        <f t="shared" si="25"/>
        <v>0</v>
      </c>
      <c r="M509" s="1011">
        <f t="shared" si="26"/>
        <v>55769226</v>
      </c>
      <c r="N509" s="648"/>
      <c r="O509" s="648" t="s">
        <v>1055</v>
      </c>
      <c r="P509" s="647" t="s">
        <v>1164</v>
      </c>
      <c r="Q509" s="647" t="s">
        <v>354</v>
      </c>
      <c r="R509" s="647" t="s">
        <v>70</v>
      </c>
      <c r="S509" s="647" t="s">
        <v>109</v>
      </c>
    </row>
    <row r="510" spans="1:20" ht="20.25" customHeight="1">
      <c r="A510" s="647" t="s">
        <v>10</v>
      </c>
      <c r="B510" s="648" t="s">
        <v>4202</v>
      </c>
      <c r="C510" s="647" t="s">
        <v>1027</v>
      </c>
      <c r="D510" s="649" t="s">
        <v>1181</v>
      </c>
      <c r="E510" s="648"/>
      <c r="F510" s="647" t="s">
        <v>880</v>
      </c>
      <c r="G510" s="648"/>
      <c r="H510" s="651">
        <v>292</v>
      </c>
      <c r="I510" s="1121">
        <v>3055.8</v>
      </c>
      <c r="J510" s="652">
        <v>0</v>
      </c>
      <c r="K510" s="1122">
        <f t="shared" si="24"/>
        <v>0</v>
      </c>
      <c r="L510" s="1014">
        <f t="shared" si="25"/>
        <v>0</v>
      </c>
      <c r="M510" s="1011">
        <f t="shared" si="26"/>
        <v>892293.60000000009</v>
      </c>
      <c r="N510" s="648"/>
      <c r="O510" s="648" t="s">
        <v>1055</v>
      </c>
      <c r="P510" s="647" t="s">
        <v>1164</v>
      </c>
      <c r="Q510" s="647" t="s">
        <v>336</v>
      </c>
      <c r="R510" s="647" t="s">
        <v>73</v>
      </c>
      <c r="S510" s="647" t="s">
        <v>109</v>
      </c>
    </row>
    <row r="511" spans="1:20" ht="20.25" customHeight="1">
      <c r="A511" s="647" t="s">
        <v>10</v>
      </c>
      <c r="B511" s="648" t="s">
        <v>4211</v>
      </c>
      <c r="C511" s="647" t="s">
        <v>1024</v>
      </c>
      <c r="D511" s="649" t="s">
        <v>3341</v>
      </c>
      <c r="E511" s="648"/>
      <c r="F511" s="647" t="s">
        <v>669</v>
      </c>
      <c r="G511" s="648"/>
      <c r="H511" s="651">
        <v>1</v>
      </c>
      <c r="I511" s="1121">
        <v>108880.7</v>
      </c>
      <c r="J511" s="652">
        <v>22.5</v>
      </c>
      <c r="K511" s="1122">
        <f t="shared" si="24"/>
        <v>22.5</v>
      </c>
      <c r="L511" s="1014">
        <f t="shared" si="25"/>
        <v>2.2499999999999999E-2</v>
      </c>
      <c r="M511" s="1011">
        <f t="shared" si="26"/>
        <v>108880.7</v>
      </c>
      <c r="N511" s="648"/>
      <c r="O511" s="648" t="s">
        <v>4204</v>
      </c>
      <c r="P511" s="647" t="s">
        <v>1164</v>
      </c>
      <c r="Q511" s="647" t="s">
        <v>628</v>
      </c>
      <c r="R511" s="647" t="s">
        <v>27</v>
      </c>
      <c r="S511" s="647" t="s">
        <v>109</v>
      </c>
    </row>
    <row r="512" spans="1:20" ht="20.25" customHeight="1">
      <c r="A512" s="647" t="s">
        <v>10</v>
      </c>
      <c r="B512" s="648" t="s">
        <v>4212</v>
      </c>
      <c r="C512" s="647" t="s">
        <v>1024</v>
      </c>
      <c r="D512" s="649" t="s">
        <v>3341</v>
      </c>
      <c r="E512" s="648"/>
      <c r="F512" s="647" t="s">
        <v>1643</v>
      </c>
      <c r="G512" s="648"/>
      <c r="H512" s="651">
        <v>1</v>
      </c>
      <c r="I512" s="1121">
        <v>13362.6</v>
      </c>
      <c r="J512" s="652">
        <v>0</v>
      </c>
      <c r="K512" s="1122">
        <f t="shared" si="24"/>
        <v>0</v>
      </c>
      <c r="L512" s="1014">
        <f t="shared" si="25"/>
        <v>0</v>
      </c>
      <c r="M512" s="1011">
        <f t="shared" si="26"/>
        <v>13362.6</v>
      </c>
      <c r="N512" s="648"/>
      <c r="O512" s="648" t="s">
        <v>4204</v>
      </c>
      <c r="P512" s="647" t="s">
        <v>1164</v>
      </c>
      <c r="Q512" s="647" t="s">
        <v>336</v>
      </c>
      <c r="R512" s="647" t="s">
        <v>73</v>
      </c>
      <c r="S512" s="647" t="s">
        <v>109</v>
      </c>
    </row>
    <row r="513" spans="1:19" ht="20.25" customHeight="1">
      <c r="A513" s="647" t="s">
        <v>10</v>
      </c>
      <c r="B513" s="648" t="s">
        <v>4212</v>
      </c>
      <c r="C513" s="647" t="s">
        <v>1024</v>
      </c>
      <c r="D513" s="649" t="s">
        <v>3341</v>
      </c>
      <c r="E513" s="648"/>
      <c r="F513" s="647" t="s">
        <v>108</v>
      </c>
      <c r="G513" s="648"/>
      <c r="H513" s="651">
        <v>1052</v>
      </c>
      <c r="I513" s="1121">
        <v>157037</v>
      </c>
      <c r="J513" s="652">
        <v>32</v>
      </c>
      <c r="K513" s="1122">
        <f t="shared" si="24"/>
        <v>33664</v>
      </c>
      <c r="L513" s="1014">
        <f t="shared" si="25"/>
        <v>33.664000000000001</v>
      </c>
      <c r="M513" s="1011">
        <f t="shared" si="26"/>
        <v>165202924</v>
      </c>
      <c r="N513" s="648"/>
      <c r="O513" s="648" t="s">
        <v>4201</v>
      </c>
      <c r="P513" s="647" t="s">
        <v>1164</v>
      </c>
      <c r="Q513" s="647" t="s">
        <v>370</v>
      </c>
      <c r="R513" s="647" t="s">
        <v>60</v>
      </c>
      <c r="S513" s="647" t="s">
        <v>109</v>
      </c>
    </row>
    <row r="514" spans="1:19" ht="20.25" customHeight="1">
      <c r="A514" s="647" t="s">
        <v>10</v>
      </c>
      <c r="B514" s="648" t="s">
        <v>4212</v>
      </c>
      <c r="C514" s="647" t="s">
        <v>1024</v>
      </c>
      <c r="D514" s="649" t="s">
        <v>3341</v>
      </c>
      <c r="E514" s="648"/>
      <c r="F514" s="647" t="s">
        <v>988</v>
      </c>
      <c r="G514" s="648"/>
      <c r="H514" s="651">
        <v>1052</v>
      </c>
      <c r="I514" s="1121">
        <v>55051.9</v>
      </c>
      <c r="J514" s="652">
        <v>14</v>
      </c>
      <c r="K514" s="1122">
        <f t="shared" si="24"/>
        <v>14728</v>
      </c>
      <c r="L514" s="1014">
        <f t="shared" si="25"/>
        <v>14.728</v>
      </c>
      <c r="M514" s="1011">
        <f t="shared" si="26"/>
        <v>57914598.800000004</v>
      </c>
      <c r="N514" s="648"/>
      <c r="O514" s="648" t="s">
        <v>695</v>
      </c>
      <c r="P514" s="647" t="s">
        <v>1164</v>
      </c>
      <c r="Q514" s="647" t="s">
        <v>270</v>
      </c>
      <c r="R514" s="647" t="s">
        <v>60</v>
      </c>
      <c r="S514" s="647" t="s">
        <v>109</v>
      </c>
    </row>
    <row r="515" spans="1:19" ht="20.25" customHeight="1">
      <c r="A515" s="647" t="s">
        <v>10</v>
      </c>
      <c r="B515" s="648" t="s">
        <v>4212</v>
      </c>
      <c r="C515" s="647" t="s">
        <v>1024</v>
      </c>
      <c r="D515" s="649" t="s">
        <v>3341</v>
      </c>
      <c r="E515" s="648"/>
      <c r="F515" s="647" t="s">
        <v>1399</v>
      </c>
      <c r="G515" s="648"/>
      <c r="H515" s="651">
        <v>1052</v>
      </c>
      <c r="I515" s="1121">
        <v>12571.6</v>
      </c>
      <c r="J515" s="652">
        <v>0</v>
      </c>
      <c r="K515" s="1122">
        <f t="shared" si="24"/>
        <v>0</v>
      </c>
      <c r="L515" s="1014">
        <f t="shared" si="25"/>
        <v>0</v>
      </c>
      <c r="M515" s="1011">
        <f t="shared" si="26"/>
        <v>13225323.200000001</v>
      </c>
      <c r="N515" s="648"/>
      <c r="O515" s="648" t="s">
        <v>695</v>
      </c>
      <c r="P515" s="647" t="s">
        <v>1164</v>
      </c>
      <c r="Q515" s="647" t="s">
        <v>577</v>
      </c>
      <c r="R515" s="647" t="s">
        <v>240</v>
      </c>
      <c r="S515" s="647" t="s">
        <v>109</v>
      </c>
    </row>
    <row r="516" spans="1:19" ht="20.25" customHeight="1">
      <c r="A516" s="647" t="s">
        <v>10</v>
      </c>
      <c r="B516" s="648" t="s">
        <v>4212</v>
      </c>
      <c r="C516" s="647" t="s">
        <v>1024</v>
      </c>
      <c r="D516" s="649" t="s">
        <v>3341</v>
      </c>
      <c r="E516" s="648"/>
      <c r="F516" s="647" t="s">
        <v>777</v>
      </c>
      <c r="G516" s="648"/>
      <c r="H516" s="651">
        <v>3</v>
      </c>
      <c r="I516" s="1121">
        <v>151719.9</v>
      </c>
      <c r="J516" s="652">
        <v>32.6</v>
      </c>
      <c r="K516" s="1122">
        <f t="shared" si="24"/>
        <v>97.800000000000011</v>
      </c>
      <c r="L516" s="1014">
        <f t="shared" si="25"/>
        <v>9.7800000000000012E-2</v>
      </c>
      <c r="M516" s="1011">
        <f t="shared" si="26"/>
        <v>455159.69999999995</v>
      </c>
      <c r="N516" s="648"/>
      <c r="O516" s="648" t="s">
        <v>4206</v>
      </c>
      <c r="P516" s="647" t="s">
        <v>1164</v>
      </c>
      <c r="Q516" s="647" t="s">
        <v>361</v>
      </c>
      <c r="R516" s="647" t="s">
        <v>60</v>
      </c>
      <c r="S516" s="647" t="s">
        <v>109</v>
      </c>
    </row>
    <row r="517" spans="1:19" ht="20.25" customHeight="1">
      <c r="A517" s="647" t="s">
        <v>10</v>
      </c>
      <c r="B517" s="648" t="s">
        <v>4212</v>
      </c>
      <c r="C517" s="647" t="s">
        <v>1024</v>
      </c>
      <c r="D517" s="649" t="s">
        <v>3341</v>
      </c>
      <c r="E517" s="648"/>
      <c r="F517" s="647" t="s">
        <v>612</v>
      </c>
      <c r="G517" s="648"/>
      <c r="H517" s="651">
        <v>3</v>
      </c>
      <c r="I517" s="1121">
        <v>35933.699999999997</v>
      </c>
      <c r="J517" s="652">
        <v>0</v>
      </c>
      <c r="K517" s="1122">
        <f t="shared" si="24"/>
        <v>0</v>
      </c>
      <c r="L517" s="1014">
        <f t="shared" si="25"/>
        <v>0</v>
      </c>
      <c r="M517" s="1011">
        <f t="shared" si="26"/>
        <v>107801.09999999999</v>
      </c>
      <c r="N517" s="648"/>
      <c r="O517" s="648" t="s">
        <v>4206</v>
      </c>
      <c r="P517" s="647" t="s">
        <v>1164</v>
      </c>
      <c r="Q517" s="647" t="s">
        <v>336</v>
      </c>
      <c r="R517" s="647" t="s">
        <v>73</v>
      </c>
      <c r="S517" s="647" t="s">
        <v>109</v>
      </c>
    </row>
    <row r="518" spans="1:19" ht="20.25" customHeight="1">
      <c r="A518" s="647" t="s">
        <v>10</v>
      </c>
      <c r="B518" s="648" t="s">
        <v>4212</v>
      </c>
      <c r="C518" s="647" t="s">
        <v>1024</v>
      </c>
      <c r="D518" s="649" t="s">
        <v>3341</v>
      </c>
      <c r="E518" s="648"/>
      <c r="F518" s="647" t="s">
        <v>777</v>
      </c>
      <c r="G518" s="648"/>
      <c r="H518" s="651">
        <v>2</v>
      </c>
      <c r="I518" s="1121">
        <v>147486.20000000001</v>
      </c>
      <c r="J518" s="652">
        <v>32.6</v>
      </c>
      <c r="K518" s="1122">
        <f t="shared" si="24"/>
        <v>65.2</v>
      </c>
      <c r="L518" s="1014">
        <f t="shared" si="25"/>
        <v>6.5200000000000008E-2</v>
      </c>
      <c r="M518" s="1011">
        <f t="shared" si="26"/>
        <v>294972.40000000002</v>
      </c>
      <c r="N518" s="648"/>
      <c r="O518" s="648" t="s">
        <v>4203</v>
      </c>
      <c r="P518" s="647" t="s">
        <v>1164</v>
      </c>
      <c r="Q518" s="647" t="s">
        <v>361</v>
      </c>
      <c r="R518" s="647" t="s">
        <v>60</v>
      </c>
      <c r="S518" s="647" t="s">
        <v>109</v>
      </c>
    </row>
    <row r="519" spans="1:19" ht="20.25" customHeight="1">
      <c r="A519" s="647" t="s">
        <v>10</v>
      </c>
      <c r="B519" s="648" t="s">
        <v>4212</v>
      </c>
      <c r="C519" s="647" t="s">
        <v>1024</v>
      </c>
      <c r="D519" s="649" t="s">
        <v>3341</v>
      </c>
      <c r="E519" s="648"/>
      <c r="F519" s="647" t="s">
        <v>630</v>
      </c>
      <c r="G519" s="648"/>
      <c r="H519" s="651">
        <v>2</v>
      </c>
      <c r="I519" s="1121">
        <v>93149.2</v>
      </c>
      <c r="J519" s="652">
        <v>0</v>
      </c>
      <c r="K519" s="1122">
        <f t="shared" si="24"/>
        <v>0</v>
      </c>
      <c r="L519" s="1014">
        <f t="shared" si="25"/>
        <v>0</v>
      </c>
      <c r="M519" s="1011">
        <f t="shared" si="26"/>
        <v>186298.4</v>
      </c>
      <c r="N519" s="648"/>
      <c r="O519" s="648" t="s">
        <v>4203</v>
      </c>
      <c r="P519" s="647" t="s">
        <v>1164</v>
      </c>
      <c r="Q519" s="647" t="s">
        <v>336</v>
      </c>
      <c r="R519" s="647" t="s">
        <v>73</v>
      </c>
      <c r="S519" s="647" t="s">
        <v>109</v>
      </c>
    </row>
    <row r="520" spans="1:19" ht="20.25" customHeight="1">
      <c r="A520" s="647" t="s">
        <v>10</v>
      </c>
      <c r="B520" s="648" t="s">
        <v>4212</v>
      </c>
      <c r="C520" s="647" t="s">
        <v>1024</v>
      </c>
      <c r="D520" s="649" t="s">
        <v>3341</v>
      </c>
      <c r="E520" s="648"/>
      <c r="F520" s="647" t="s">
        <v>267</v>
      </c>
      <c r="G520" s="648"/>
      <c r="H520" s="651">
        <v>2</v>
      </c>
      <c r="I520" s="1121">
        <v>50050</v>
      </c>
      <c r="J520" s="652">
        <v>7.2</v>
      </c>
      <c r="K520" s="1122">
        <f t="shared" si="24"/>
        <v>14.4</v>
      </c>
      <c r="L520" s="1014">
        <f t="shared" si="25"/>
        <v>1.44E-2</v>
      </c>
      <c r="M520" s="1011">
        <f t="shared" si="26"/>
        <v>100100</v>
      </c>
      <c r="N520" s="648"/>
      <c r="O520" s="648" t="s">
        <v>1612</v>
      </c>
      <c r="P520" s="647" t="s">
        <v>1164</v>
      </c>
      <c r="Q520" s="647" t="s">
        <v>344</v>
      </c>
      <c r="R520" s="647" t="s">
        <v>60</v>
      </c>
      <c r="S520" s="647" t="s">
        <v>109</v>
      </c>
    </row>
    <row r="521" spans="1:19" ht="20.25" customHeight="1">
      <c r="A521" s="647" t="s">
        <v>10</v>
      </c>
      <c r="B521" s="648" t="s">
        <v>4212</v>
      </c>
      <c r="C521" s="647" t="s">
        <v>1024</v>
      </c>
      <c r="D521" s="649" t="s">
        <v>3341</v>
      </c>
      <c r="E521" s="648"/>
      <c r="F521" s="647" t="s">
        <v>4205</v>
      </c>
      <c r="G521" s="648"/>
      <c r="H521" s="651">
        <v>1</v>
      </c>
      <c r="I521" s="1121">
        <v>321021.90000000002</v>
      </c>
      <c r="J521" s="652">
        <v>41.1</v>
      </c>
      <c r="K521" s="1122">
        <f t="shared" si="24"/>
        <v>41.1</v>
      </c>
      <c r="L521" s="1014">
        <f t="shared" si="25"/>
        <v>4.1100000000000005E-2</v>
      </c>
      <c r="M521" s="1011">
        <f t="shared" si="26"/>
        <v>321021.90000000002</v>
      </c>
      <c r="N521" s="648"/>
      <c r="O521" s="648"/>
      <c r="P521" s="647" t="s">
        <v>1164</v>
      </c>
      <c r="Q521" s="647" t="s">
        <v>364</v>
      </c>
      <c r="R521" s="647" t="s">
        <v>60</v>
      </c>
      <c r="S521" s="647" t="s">
        <v>109</v>
      </c>
    </row>
    <row r="522" spans="1:19" ht="20.25" customHeight="1">
      <c r="A522" s="647" t="s">
        <v>10</v>
      </c>
      <c r="B522" s="648" t="s">
        <v>4212</v>
      </c>
      <c r="C522" s="647" t="s">
        <v>1024</v>
      </c>
      <c r="D522" s="649" t="s">
        <v>3341</v>
      </c>
      <c r="E522" s="648"/>
      <c r="F522" s="647" t="s">
        <v>632</v>
      </c>
      <c r="G522" s="648"/>
      <c r="H522" s="651">
        <v>2</v>
      </c>
      <c r="I522" s="1121">
        <v>67340</v>
      </c>
      <c r="J522" s="652">
        <v>0</v>
      </c>
      <c r="K522" s="1122">
        <f t="shared" si="24"/>
        <v>0</v>
      </c>
      <c r="L522" s="1014">
        <f t="shared" si="25"/>
        <v>0</v>
      </c>
      <c r="M522" s="1011">
        <f t="shared" si="26"/>
        <v>134680</v>
      </c>
      <c r="N522" s="648"/>
      <c r="O522" s="648" t="s">
        <v>4208</v>
      </c>
      <c r="P522" s="647" t="s">
        <v>1164</v>
      </c>
      <c r="Q522" s="647" t="s">
        <v>336</v>
      </c>
      <c r="R522" s="647" t="s">
        <v>73</v>
      </c>
      <c r="S522" s="647" t="s">
        <v>109</v>
      </c>
    </row>
    <row r="523" spans="1:19" ht="20.25" customHeight="1">
      <c r="A523" s="647" t="s">
        <v>10</v>
      </c>
      <c r="B523" s="648" t="s">
        <v>4212</v>
      </c>
      <c r="C523" s="647" t="s">
        <v>1024</v>
      </c>
      <c r="D523" s="649" t="s">
        <v>3341</v>
      </c>
      <c r="E523" s="648"/>
      <c r="F523" s="647" t="s">
        <v>631</v>
      </c>
      <c r="G523" s="648"/>
      <c r="H523" s="651">
        <v>2</v>
      </c>
      <c r="I523" s="1121">
        <v>36400</v>
      </c>
      <c r="J523" s="652">
        <v>0</v>
      </c>
      <c r="K523" s="1122">
        <f t="shared" si="24"/>
        <v>0</v>
      </c>
      <c r="L523" s="1014">
        <f t="shared" si="25"/>
        <v>0</v>
      </c>
      <c r="M523" s="1011">
        <f t="shared" si="26"/>
        <v>72800</v>
      </c>
      <c r="N523" s="648"/>
      <c r="O523" s="648" t="s">
        <v>4207</v>
      </c>
      <c r="P523" s="647" t="s">
        <v>1164</v>
      </c>
      <c r="Q523" s="647" t="s">
        <v>336</v>
      </c>
      <c r="R523" s="647" t="s">
        <v>73</v>
      </c>
      <c r="S523" s="647" t="s">
        <v>109</v>
      </c>
    </row>
    <row r="524" spans="1:19" ht="20.25" customHeight="1">
      <c r="A524" s="647" t="s">
        <v>10</v>
      </c>
      <c r="B524" s="648" t="s">
        <v>4212</v>
      </c>
      <c r="C524" s="647" t="s">
        <v>1024</v>
      </c>
      <c r="D524" s="649" t="s">
        <v>3341</v>
      </c>
      <c r="E524" s="648"/>
      <c r="F524" s="647" t="s">
        <v>778</v>
      </c>
      <c r="G524" s="648"/>
      <c r="H524" s="651">
        <v>2</v>
      </c>
      <c r="I524" s="1121">
        <v>118300</v>
      </c>
      <c r="J524" s="652">
        <v>0</v>
      </c>
      <c r="K524" s="1122">
        <f t="shared" si="24"/>
        <v>0</v>
      </c>
      <c r="L524" s="1014">
        <f t="shared" si="25"/>
        <v>0</v>
      </c>
      <c r="M524" s="1011">
        <f t="shared" si="26"/>
        <v>236600</v>
      </c>
      <c r="N524" s="648"/>
      <c r="O524" s="648" t="s">
        <v>4209</v>
      </c>
      <c r="P524" s="647" t="s">
        <v>1164</v>
      </c>
      <c r="Q524" s="647" t="s">
        <v>336</v>
      </c>
      <c r="R524" s="647" t="s">
        <v>73</v>
      </c>
      <c r="S524" s="647" t="s">
        <v>109</v>
      </c>
    </row>
    <row r="525" spans="1:19" ht="20.25" customHeight="1">
      <c r="A525" s="647" t="s">
        <v>10</v>
      </c>
      <c r="B525" s="648" t="s">
        <v>4212</v>
      </c>
      <c r="C525" s="647" t="s">
        <v>1024</v>
      </c>
      <c r="D525" s="649" t="s">
        <v>3341</v>
      </c>
      <c r="E525" s="648"/>
      <c r="F525" s="647" t="s">
        <v>634</v>
      </c>
      <c r="G525" s="648"/>
      <c r="H525" s="651">
        <v>1</v>
      </c>
      <c r="I525" s="1121">
        <v>63700</v>
      </c>
      <c r="J525" s="652">
        <v>0</v>
      </c>
      <c r="K525" s="1122">
        <f t="shared" si="24"/>
        <v>0</v>
      </c>
      <c r="L525" s="1014">
        <f t="shared" si="25"/>
        <v>0</v>
      </c>
      <c r="M525" s="1011">
        <f t="shared" si="26"/>
        <v>63700</v>
      </c>
      <c r="N525" s="648"/>
      <c r="O525" s="648" t="s">
        <v>4210</v>
      </c>
      <c r="P525" s="647" t="s">
        <v>1164</v>
      </c>
      <c r="Q525" s="647" t="s">
        <v>336</v>
      </c>
      <c r="R525" s="647" t="s">
        <v>73</v>
      </c>
      <c r="S525" s="647" t="s">
        <v>109</v>
      </c>
    </row>
    <row r="526" spans="1:19" ht="20.25" customHeight="1">
      <c r="A526" s="647" t="s">
        <v>10</v>
      </c>
      <c r="B526" s="648" t="s">
        <v>4213</v>
      </c>
      <c r="C526" s="647" t="s">
        <v>1024</v>
      </c>
      <c r="D526" s="649" t="s">
        <v>1069</v>
      </c>
      <c r="E526" s="648"/>
      <c r="F526" s="647" t="s">
        <v>988</v>
      </c>
      <c r="G526" s="648"/>
      <c r="H526" s="651">
        <v>487</v>
      </c>
      <c r="I526" s="1121">
        <v>55051.9</v>
      </c>
      <c r="J526" s="652">
        <v>14</v>
      </c>
      <c r="K526" s="1122">
        <f t="shared" si="24"/>
        <v>6818</v>
      </c>
      <c r="L526" s="1014">
        <f t="shared" si="25"/>
        <v>6.8179999999999996</v>
      </c>
      <c r="M526" s="1011">
        <f t="shared" si="26"/>
        <v>26810275.300000001</v>
      </c>
      <c r="N526" s="648"/>
      <c r="O526" s="648" t="s">
        <v>695</v>
      </c>
      <c r="P526" s="647" t="s">
        <v>1164</v>
      </c>
      <c r="Q526" s="647" t="s">
        <v>270</v>
      </c>
      <c r="R526" s="647" t="s">
        <v>60</v>
      </c>
      <c r="S526" s="647" t="s">
        <v>109</v>
      </c>
    </row>
    <row r="527" spans="1:19" ht="20.25" customHeight="1">
      <c r="A527" s="647" t="s">
        <v>10</v>
      </c>
      <c r="B527" s="648" t="s">
        <v>4213</v>
      </c>
      <c r="C527" s="647" t="s">
        <v>1024</v>
      </c>
      <c r="D527" s="649" t="s">
        <v>1069</v>
      </c>
      <c r="E527" s="648"/>
      <c r="F527" s="647" t="s">
        <v>1399</v>
      </c>
      <c r="G527" s="648"/>
      <c r="H527" s="651">
        <v>487</v>
      </c>
      <c r="I527" s="1121">
        <v>12571.6</v>
      </c>
      <c r="J527" s="652">
        <v>0</v>
      </c>
      <c r="K527" s="1122">
        <f t="shared" si="24"/>
        <v>0</v>
      </c>
      <c r="L527" s="1014">
        <f t="shared" si="25"/>
        <v>0</v>
      </c>
      <c r="M527" s="1011">
        <f t="shared" si="26"/>
        <v>6122369.2000000002</v>
      </c>
      <c r="N527" s="648"/>
      <c r="O527" s="648" t="s">
        <v>695</v>
      </c>
      <c r="P527" s="647" t="s">
        <v>1164</v>
      </c>
      <c r="Q527" s="647" t="s">
        <v>577</v>
      </c>
      <c r="R527" s="647" t="s">
        <v>240</v>
      </c>
      <c r="S527" s="647" t="s">
        <v>109</v>
      </c>
    </row>
    <row r="528" spans="1:19" ht="20.25" customHeight="1">
      <c r="A528" s="647" t="s">
        <v>10</v>
      </c>
      <c r="B528" s="648" t="s">
        <v>4213</v>
      </c>
      <c r="C528" s="647" t="s">
        <v>1024</v>
      </c>
      <c r="D528" s="649" t="s">
        <v>1069</v>
      </c>
      <c r="E528" s="648"/>
      <c r="F528" s="647" t="s">
        <v>4205</v>
      </c>
      <c r="G528" s="648"/>
      <c r="H528" s="651">
        <v>1</v>
      </c>
      <c r="I528" s="1121">
        <v>321021.90000000002</v>
      </c>
      <c r="J528" s="652">
        <v>41.1</v>
      </c>
      <c r="K528" s="1122">
        <f t="shared" si="24"/>
        <v>41.1</v>
      </c>
      <c r="L528" s="1014">
        <f t="shared" si="25"/>
        <v>4.1100000000000005E-2</v>
      </c>
      <c r="M528" s="1011">
        <f t="shared" si="26"/>
        <v>321021.90000000002</v>
      </c>
      <c r="N528" s="648"/>
      <c r="O528" s="648"/>
      <c r="P528" s="647" t="s">
        <v>1164</v>
      </c>
      <c r="Q528" s="647" t="s">
        <v>364</v>
      </c>
      <c r="R528" s="647" t="s">
        <v>60</v>
      </c>
      <c r="S528" s="647" t="s">
        <v>109</v>
      </c>
    </row>
    <row r="529" spans="1:19" ht="20.25" customHeight="1">
      <c r="A529" s="647" t="s">
        <v>10</v>
      </c>
      <c r="B529" s="648" t="s">
        <v>4214</v>
      </c>
      <c r="C529" s="647" t="s">
        <v>1024</v>
      </c>
      <c r="D529" s="649" t="s">
        <v>1069</v>
      </c>
      <c r="E529" s="648"/>
      <c r="F529" s="647" t="s">
        <v>108</v>
      </c>
      <c r="G529" s="648"/>
      <c r="H529" s="651">
        <v>1406</v>
      </c>
      <c r="I529" s="1121">
        <v>157037</v>
      </c>
      <c r="J529" s="652">
        <v>32</v>
      </c>
      <c r="K529" s="1122">
        <f t="shared" si="24"/>
        <v>44992</v>
      </c>
      <c r="L529" s="1014">
        <f t="shared" si="25"/>
        <v>44.991999999999997</v>
      </c>
      <c r="M529" s="1011">
        <f t="shared" si="26"/>
        <v>220794022</v>
      </c>
      <c r="N529" s="648"/>
      <c r="O529" s="648" t="s">
        <v>4201</v>
      </c>
      <c r="P529" s="647" t="s">
        <v>1164</v>
      </c>
      <c r="Q529" s="647" t="s">
        <v>370</v>
      </c>
      <c r="R529" s="647" t="s">
        <v>60</v>
      </c>
      <c r="S529" s="647" t="s">
        <v>109</v>
      </c>
    </row>
    <row r="530" spans="1:19" ht="20.25" customHeight="1">
      <c r="A530" s="647" t="s">
        <v>10</v>
      </c>
      <c r="B530" s="648" t="s">
        <v>4213</v>
      </c>
      <c r="C530" s="647" t="s">
        <v>1024</v>
      </c>
      <c r="D530" s="649" t="s">
        <v>1069</v>
      </c>
      <c r="E530" s="648"/>
      <c r="F530" s="647" t="s">
        <v>401</v>
      </c>
      <c r="G530" s="648"/>
      <c r="H530" s="651">
        <v>1319</v>
      </c>
      <c r="I530" s="1121">
        <v>50050</v>
      </c>
      <c r="J530" s="652">
        <v>9.4</v>
      </c>
      <c r="K530" s="1122">
        <f t="shared" si="24"/>
        <v>12398.6</v>
      </c>
      <c r="L530" s="1014">
        <f t="shared" si="25"/>
        <v>12.3986</v>
      </c>
      <c r="M530" s="1011">
        <f t="shared" si="26"/>
        <v>66015950</v>
      </c>
      <c r="N530" s="648"/>
      <c r="O530" s="648" t="s">
        <v>1612</v>
      </c>
      <c r="P530" s="647" t="s">
        <v>1164</v>
      </c>
      <c r="Q530" s="647" t="s">
        <v>344</v>
      </c>
      <c r="R530" s="647" t="s">
        <v>60</v>
      </c>
      <c r="S530" s="647" t="s">
        <v>109</v>
      </c>
    </row>
    <row r="531" spans="1:19" ht="20.25" customHeight="1">
      <c r="A531" s="647" t="s">
        <v>10</v>
      </c>
      <c r="B531" s="648" t="s">
        <v>4213</v>
      </c>
      <c r="C531" s="647" t="s">
        <v>1024</v>
      </c>
      <c r="D531" s="649" t="s">
        <v>1069</v>
      </c>
      <c r="E531" s="648"/>
      <c r="F531" s="647" t="s">
        <v>536</v>
      </c>
      <c r="G531" s="648"/>
      <c r="H531" s="651">
        <v>100</v>
      </c>
      <c r="I531" s="1121">
        <v>81900</v>
      </c>
      <c r="J531" s="652">
        <v>18</v>
      </c>
      <c r="K531" s="1122">
        <f t="shared" si="24"/>
        <v>1800</v>
      </c>
      <c r="L531" s="1014">
        <f t="shared" si="25"/>
        <v>1.8</v>
      </c>
      <c r="M531" s="1011">
        <f t="shared" si="26"/>
        <v>8190000</v>
      </c>
      <c r="N531" s="648"/>
      <c r="O531" s="648" t="s">
        <v>11</v>
      </c>
      <c r="P531" s="647" t="s">
        <v>1164</v>
      </c>
      <c r="Q531" s="647" t="s">
        <v>537</v>
      </c>
      <c r="R531" s="647" t="s">
        <v>60</v>
      </c>
      <c r="S531" s="647" t="s">
        <v>109</v>
      </c>
    </row>
    <row r="532" spans="1:19" ht="20.25" customHeight="1">
      <c r="A532" s="647" t="s">
        <v>10</v>
      </c>
      <c r="B532" s="648" t="s">
        <v>4213</v>
      </c>
      <c r="C532" s="647" t="s">
        <v>1024</v>
      </c>
      <c r="D532" s="649" t="s">
        <v>1069</v>
      </c>
      <c r="E532" s="648"/>
      <c r="F532" s="647" t="s">
        <v>267</v>
      </c>
      <c r="G532" s="648"/>
      <c r="H532" s="651">
        <v>2</v>
      </c>
      <c r="I532" s="1121">
        <v>50050</v>
      </c>
      <c r="J532" s="652">
        <v>7.2</v>
      </c>
      <c r="K532" s="1122">
        <f t="shared" si="24"/>
        <v>14.4</v>
      </c>
      <c r="L532" s="1014">
        <f t="shared" si="25"/>
        <v>1.44E-2</v>
      </c>
      <c r="M532" s="1011">
        <f t="shared" si="26"/>
        <v>100100</v>
      </c>
      <c r="N532" s="648"/>
      <c r="O532" s="648" t="s">
        <v>1612</v>
      </c>
      <c r="P532" s="647" t="s">
        <v>1164</v>
      </c>
      <c r="Q532" s="647" t="s">
        <v>344</v>
      </c>
      <c r="R532" s="647" t="s">
        <v>60</v>
      </c>
      <c r="S532" s="647" t="s">
        <v>109</v>
      </c>
    </row>
    <row r="533" spans="1:19" ht="20.25" customHeight="1">
      <c r="A533" s="647" t="s">
        <v>10</v>
      </c>
      <c r="B533" s="648" t="s">
        <v>4213</v>
      </c>
      <c r="C533" s="647" t="s">
        <v>1024</v>
      </c>
      <c r="D533" s="649" t="s">
        <v>1069</v>
      </c>
      <c r="E533" s="648"/>
      <c r="F533" s="647" t="s">
        <v>777</v>
      </c>
      <c r="G533" s="648"/>
      <c r="H533" s="651">
        <v>3</v>
      </c>
      <c r="I533" s="1121">
        <v>151719.9</v>
      </c>
      <c r="J533" s="652">
        <v>32.6</v>
      </c>
      <c r="K533" s="1122">
        <f t="shared" si="24"/>
        <v>97.800000000000011</v>
      </c>
      <c r="L533" s="1014">
        <f t="shared" si="25"/>
        <v>9.7800000000000012E-2</v>
      </c>
      <c r="M533" s="1011">
        <f t="shared" si="26"/>
        <v>455159.69999999995</v>
      </c>
      <c r="N533" s="648"/>
      <c r="O533" s="648" t="s">
        <v>4206</v>
      </c>
      <c r="P533" s="647" t="s">
        <v>1164</v>
      </c>
      <c r="Q533" s="647" t="s">
        <v>361</v>
      </c>
      <c r="R533" s="647" t="s">
        <v>60</v>
      </c>
      <c r="S533" s="647" t="s">
        <v>109</v>
      </c>
    </row>
    <row r="534" spans="1:19" ht="20.25" customHeight="1">
      <c r="A534" s="647" t="s">
        <v>10</v>
      </c>
      <c r="B534" s="648" t="s">
        <v>4213</v>
      </c>
      <c r="C534" s="647" t="s">
        <v>1024</v>
      </c>
      <c r="D534" s="649" t="s">
        <v>1069</v>
      </c>
      <c r="E534" s="648"/>
      <c r="F534" s="647" t="s">
        <v>612</v>
      </c>
      <c r="G534" s="648"/>
      <c r="H534" s="651">
        <v>3</v>
      </c>
      <c r="I534" s="1121">
        <v>35933.699999999997</v>
      </c>
      <c r="J534" s="652">
        <v>0</v>
      </c>
      <c r="K534" s="1122">
        <f t="shared" si="24"/>
        <v>0</v>
      </c>
      <c r="L534" s="1014">
        <f t="shared" si="25"/>
        <v>0</v>
      </c>
      <c r="M534" s="1011">
        <f t="shared" si="26"/>
        <v>107801.09999999999</v>
      </c>
      <c r="N534" s="648"/>
      <c r="O534" s="648" t="s">
        <v>4206</v>
      </c>
      <c r="P534" s="647" t="s">
        <v>1164</v>
      </c>
      <c r="Q534" s="647" t="s">
        <v>336</v>
      </c>
      <c r="R534" s="647" t="s">
        <v>73</v>
      </c>
      <c r="S534" s="647" t="s">
        <v>109</v>
      </c>
    </row>
    <row r="535" spans="1:19" ht="20.25" customHeight="1">
      <c r="A535" s="647" t="s">
        <v>10</v>
      </c>
      <c r="B535" s="648" t="s">
        <v>4213</v>
      </c>
      <c r="C535" s="647" t="s">
        <v>1024</v>
      </c>
      <c r="D535" s="649" t="s">
        <v>1069</v>
      </c>
      <c r="E535" s="648"/>
      <c r="F535" s="647" t="s">
        <v>777</v>
      </c>
      <c r="G535" s="648"/>
      <c r="H535" s="651">
        <v>2</v>
      </c>
      <c r="I535" s="1121">
        <v>147486.20000000001</v>
      </c>
      <c r="J535" s="652">
        <v>32.6</v>
      </c>
      <c r="K535" s="1122">
        <f t="shared" si="24"/>
        <v>65.2</v>
      </c>
      <c r="L535" s="1014">
        <f t="shared" si="25"/>
        <v>6.5200000000000008E-2</v>
      </c>
      <c r="M535" s="1011">
        <f t="shared" si="26"/>
        <v>294972.40000000002</v>
      </c>
      <c r="N535" s="648"/>
      <c r="O535" s="648" t="s">
        <v>4203</v>
      </c>
      <c r="P535" s="647" t="s">
        <v>1164</v>
      </c>
      <c r="Q535" s="647" t="s">
        <v>361</v>
      </c>
      <c r="R535" s="647" t="s">
        <v>60</v>
      </c>
      <c r="S535" s="647" t="s">
        <v>109</v>
      </c>
    </row>
    <row r="536" spans="1:19" ht="20.25" customHeight="1">
      <c r="A536" s="647" t="s">
        <v>10</v>
      </c>
      <c r="B536" s="648" t="s">
        <v>4213</v>
      </c>
      <c r="C536" s="647" t="s">
        <v>1024</v>
      </c>
      <c r="D536" s="649" t="s">
        <v>1069</v>
      </c>
      <c r="E536" s="648"/>
      <c r="F536" s="647" t="s">
        <v>630</v>
      </c>
      <c r="G536" s="648"/>
      <c r="H536" s="651">
        <v>2</v>
      </c>
      <c r="I536" s="1121">
        <v>93149.2</v>
      </c>
      <c r="J536" s="652">
        <v>0</v>
      </c>
      <c r="K536" s="1122">
        <f t="shared" si="24"/>
        <v>0</v>
      </c>
      <c r="L536" s="1014">
        <f t="shared" si="25"/>
        <v>0</v>
      </c>
      <c r="M536" s="1011">
        <f t="shared" si="26"/>
        <v>186298.4</v>
      </c>
      <c r="N536" s="648"/>
      <c r="O536" s="648" t="s">
        <v>4203</v>
      </c>
      <c r="P536" s="647" t="s">
        <v>1164</v>
      </c>
      <c r="Q536" s="647" t="s">
        <v>336</v>
      </c>
      <c r="R536" s="647" t="s">
        <v>73</v>
      </c>
      <c r="S536" s="647" t="s">
        <v>109</v>
      </c>
    </row>
    <row r="537" spans="1:19" ht="20.25" customHeight="1">
      <c r="A537" s="647" t="s">
        <v>10</v>
      </c>
      <c r="B537" s="648" t="s">
        <v>4213</v>
      </c>
      <c r="C537" s="647" t="s">
        <v>1024</v>
      </c>
      <c r="D537" s="649" t="s">
        <v>1069</v>
      </c>
      <c r="E537" s="648"/>
      <c r="F537" s="647" t="s">
        <v>634</v>
      </c>
      <c r="G537" s="648"/>
      <c r="H537" s="651">
        <v>1</v>
      </c>
      <c r="I537" s="1121">
        <v>63700</v>
      </c>
      <c r="J537" s="652">
        <v>0</v>
      </c>
      <c r="K537" s="1122">
        <f t="shared" si="24"/>
        <v>0</v>
      </c>
      <c r="L537" s="1014">
        <f t="shared" si="25"/>
        <v>0</v>
      </c>
      <c r="M537" s="1011">
        <f t="shared" si="26"/>
        <v>63700</v>
      </c>
      <c r="N537" s="648"/>
      <c r="O537" s="648" t="s">
        <v>4210</v>
      </c>
      <c r="P537" s="647" t="s">
        <v>1164</v>
      </c>
      <c r="Q537" s="647" t="s">
        <v>336</v>
      </c>
      <c r="R537" s="647" t="s">
        <v>73</v>
      </c>
      <c r="S537" s="647" t="s">
        <v>109</v>
      </c>
    </row>
    <row r="538" spans="1:19" ht="20.25" customHeight="1">
      <c r="A538" s="647" t="s">
        <v>10</v>
      </c>
      <c r="B538" s="648" t="s">
        <v>4213</v>
      </c>
      <c r="C538" s="647" t="s">
        <v>1024</v>
      </c>
      <c r="D538" s="649" t="s">
        <v>1069</v>
      </c>
      <c r="E538" s="648"/>
      <c r="F538" s="647" t="s">
        <v>669</v>
      </c>
      <c r="G538" s="648"/>
      <c r="H538" s="651">
        <v>1</v>
      </c>
      <c r="I538" s="1121">
        <v>108880.7</v>
      </c>
      <c r="J538" s="652">
        <v>22.5</v>
      </c>
      <c r="K538" s="1122">
        <f t="shared" si="24"/>
        <v>22.5</v>
      </c>
      <c r="L538" s="1014">
        <f t="shared" si="25"/>
        <v>2.2499999999999999E-2</v>
      </c>
      <c r="M538" s="1011">
        <f t="shared" si="26"/>
        <v>108880.7</v>
      </c>
      <c r="N538" s="648"/>
      <c r="O538" s="648" t="s">
        <v>4204</v>
      </c>
      <c r="P538" s="647" t="s">
        <v>1164</v>
      </c>
      <c r="Q538" s="647" t="s">
        <v>628</v>
      </c>
      <c r="R538" s="647" t="s">
        <v>27</v>
      </c>
      <c r="S538" s="647" t="s">
        <v>109</v>
      </c>
    </row>
    <row r="539" spans="1:19" ht="20.25" customHeight="1">
      <c r="A539" s="647" t="s">
        <v>10</v>
      </c>
      <c r="B539" s="648" t="s">
        <v>4213</v>
      </c>
      <c r="C539" s="647" t="s">
        <v>1024</v>
      </c>
      <c r="D539" s="649" t="s">
        <v>1069</v>
      </c>
      <c r="E539" s="648"/>
      <c r="F539" s="647" t="s">
        <v>1643</v>
      </c>
      <c r="G539" s="648"/>
      <c r="H539" s="651">
        <v>1</v>
      </c>
      <c r="I539" s="1121">
        <v>13362.6</v>
      </c>
      <c r="J539" s="652">
        <v>0</v>
      </c>
      <c r="K539" s="1122">
        <f t="shared" si="24"/>
        <v>0</v>
      </c>
      <c r="L539" s="1014">
        <f t="shared" si="25"/>
        <v>0</v>
      </c>
      <c r="M539" s="1011">
        <f t="shared" si="26"/>
        <v>13362.6</v>
      </c>
      <c r="N539" s="648"/>
      <c r="O539" s="648" t="s">
        <v>4204</v>
      </c>
      <c r="P539" s="647" t="s">
        <v>1164</v>
      </c>
      <c r="Q539" s="647" t="s">
        <v>336</v>
      </c>
      <c r="R539" s="647" t="s">
        <v>73</v>
      </c>
      <c r="S539" s="647" t="s">
        <v>109</v>
      </c>
    </row>
    <row r="540" spans="1:19" ht="20.25" customHeight="1">
      <c r="A540" s="647" t="s">
        <v>10</v>
      </c>
      <c r="B540" s="648" t="s">
        <v>4213</v>
      </c>
      <c r="C540" s="647" t="s">
        <v>1024</v>
      </c>
      <c r="D540" s="649" t="s">
        <v>1069</v>
      </c>
      <c r="E540" s="648"/>
      <c r="F540" s="647" t="s">
        <v>631</v>
      </c>
      <c r="G540" s="648"/>
      <c r="H540" s="651">
        <v>2</v>
      </c>
      <c r="I540" s="1121">
        <v>36400</v>
      </c>
      <c r="J540" s="652">
        <v>0</v>
      </c>
      <c r="K540" s="1122">
        <f t="shared" ref="K540:K603" si="27">IFERROR(J540*H540,"0")</f>
        <v>0</v>
      </c>
      <c r="L540" s="1014">
        <f t="shared" ref="L540:L603" si="28">IFERROR(K540/1000,"0")</f>
        <v>0</v>
      </c>
      <c r="M540" s="1011">
        <f t="shared" ref="M540:M603" si="29">I540*H540</f>
        <v>72800</v>
      </c>
      <c r="N540" s="648"/>
      <c r="O540" s="648" t="s">
        <v>4207</v>
      </c>
      <c r="P540" s="647" t="s">
        <v>1164</v>
      </c>
      <c r="Q540" s="647" t="s">
        <v>336</v>
      </c>
      <c r="R540" s="647" t="s">
        <v>73</v>
      </c>
      <c r="S540" s="647" t="s">
        <v>109</v>
      </c>
    </row>
    <row r="541" spans="1:19" ht="20.25" customHeight="1">
      <c r="A541" s="647" t="s">
        <v>10</v>
      </c>
      <c r="B541" s="648" t="s">
        <v>4213</v>
      </c>
      <c r="C541" s="647" t="s">
        <v>1024</v>
      </c>
      <c r="D541" s="649" t="s">
        <v>1069</v>
      </c>
      <c r="E541" s="648"/>
      <c r="F541" s="647" t="s">
        <v>778</v>
      </c>
      <c r="G541" s="648"/>
      <c r="H541" s="651">
        <v>2</v>
      </c>
      <c r="I541" s="1121">
        <v>118300</v>
      </c>
      <c r="J541" s="652">
        <v>0</v>
      </c>
      <c r="K541" s="1122">
        <f t="shared" si="27"/>
        <v>0</v>
      </c>
      <c r="L541" s="1014">
        <f t="shared" si="28"/>
        <v>0</v>
      </c>
      <c r="M541" s="1011">
        <f t="shared" si="29"/>
        <v>236600</v>
      </c>
      <c r="N541" s="648"/>
      <c r="O541" s="648" t="s">
        <v>4209</v>
      </c>
      <c r="P541" s="647" t="s">
        <v>1164</v>
      </c>
      <c r="Q541" s="647" t="s">
        <v>336</v>
      </c>
      <c r="R541" s="647" t="s">
        <v>73</v>
      </c>
      <c r="S541" s="647" t="s">
        <v>109</v>
      </c>
    </row>
    <row r="542" spans="1:19" ht="20.25" customHeight="1">
      <c r="A542" s="647" t="s">
        <v>10</v>
      </c>
      <c r="B542" s="648" t="s">
        <v>4213</v>
      </c>
      <c r="C542" s="647" t="s">
        <v>1024</v>
      </c>
      <c r="D542" s="649" t="s">
        <v>1069</v>
      </c>
      <c r="E542" s="648"/>
      <c r="F542" s="647" t="s">
        <v>632</v>
      </c>
      <c r="G542" s="648"/>
      <c r="H542" s="651">
        <v>2</v>
      </c>
      <c r="I542" s="1121">
        <v>67340</v>
      </c>
      <c r="J542" s="652">
        <v>0</v>
      </c>
      <c r="K542" s="1122">
        <f t="shared" si="27"/>
        <v>0</v>
      </c>
      <c r="L542" s="1014">
        <f t="shared" si="28"/>
        <v>0</v>
      </c>
      <c r="M542" s="1011">
        <f t="shared" si="29"/>
        <v>134680</v>
      </c>
      <c r="N542" s="648"/>
      <c r="O542" s="648" t="s">
        <v>4208</v>
      </c>
      <c r="P542" s="647" t="s">
        <v>1164</v>
      </c>
      <c r="Q542" s="647" t="s">
        <v>336</v>
      </c>
      <c r="R542" s="647" t="s">
        <v>73</v>
      </c>
      <c r="S542" s="647" t="s">
        <v>109</v>
      </c>
    </row>
    <row r="543" spans="1:19" ht="20.25" customHeight="1">
      <c r="A543" s="647" t="s">
        <v>10</v>
      </c>
      <c r="B543" s="648" t="s">
        <v>4213</v>
      </c>
      <c r="C543" s="647" t="s">
        <v>1024</v>
      </c>
      <c r="D543" s="649" t="s">
        <v>1069</v>
      </c>
      <c r="E543" s="648"/>
      <c r="F543" s="647" t="s">
        <v>3449</v>
      </c>
      <c r="G543" s="648"/>
      <c r="H543" s="651">
        <v>614</v>
      </c>
      <c r="I543" s="1121">
        <v>170618.2</v>
      </c>
      <c r="J543" s="652">
        <v>29.3</v>
      </c>
      <c r="K543" s="1122">
        <f t="shared" si="27"/>
        <v>17990.2</v>
      </c>
      <c r="L543" s="1014">
        <f t="shared" si="28"/>
        <v>17.990200000000002</v>
      </c>
      <c r="M543" s="1011">
        <f t="shared" si="29"/>
        <v>104759574.80000001</v>
      </c>
      <c r="N543" s="648"/>
      <c r="O543" s="648" t="s">
        <v>1055</v>
      </c>
      <c r="P543" s="647" t="s">
        <v>1164</v>
      </c>
      <c r="Q543" s="647" t="s">
        <v>343</v>
      </c>
      <c r="R543" s="647" t="s">
        <v>60</v>
      </c>
      <c r="S543" s="647" t="s">
        <v>109</v>
      </c>
    </row>
    <row r="544" spans="1:19" ht="20.25" customHeight="1">
      <c r="A544" s="647" t="s">
        <v>10</v>
      </c>
      <c r="B544" s="648" t="s">
        <v>4213</v>
      </c>
      <c r="C544" s="647" t="s">
        <v>1024</v>
      </c>
      <c r="D544" s="649" t="s">
        <v>1069</v>
      </c>
      <c r="E544" s="648"/>
      <c r="F544" s="647" t="s">
        <v>426</v>
      </c>
      <c r="G544" s="648"/>
      <c r="H544" s="651">
        <v>614</v>
      </c>
      <c r="I544" s="1121">
        <v>190990.5</v>
      </c>
      <c r="J544" s="652">
        <v>0</v>
      </c>
      <c r="K544" s="1122">
        <f t="shared" si="27"/>
        <v>0</v>
      </c>
      <c r="L544" s="1014">
        <f t="shared" si="28"/>
        <v>0</v>
      </c>
      <c r="M544" s="1011">
        <f t="shared" si="29"/>
        <v>117268167</v>
      </c>
      <c r="N544" s="648"/>
      <c r="O544" s="648" t="s">
        <v>1055</v>
      </c>
      <c r="P544" s="647" t="s">
        <v>1164</v>
      </c>
      <c r="Q544" s="647" t="s">
        <v>354</v>
      </c>
      <c r="R544" s="647" t="s">
        <v>70</v>
      </c>
      <c r="S544" s="647" t="s">
        <v>109</v>
      </c>
    </row>
    <row r="545" spans="1:19" ht="20.25" customHeight="1">
      <c r="A545" s="647" t="s">
        <v>10</v>
      </c>
      <c r="B545" s="648" t="s">
        <v>4213</v>
      </c>
      <c r="C545" s="647" t="s">
        <v>1024</v>
      </c>
      <c r="D545" s="649" t="s">
        <v>1069</v>
      </c>
      <c r="E545" s="648"/>
      <c r="F545" s="647" t="s">
        <v>880</v>
      </c>
      <c r="G545" s="648"/>
      <c r="H545" s="651">
        <v>614</v>
      </c>
      <c r="I545" s="1121">
        <v>3055.8</v>
      </c>
      <c r="J545" s="652">
        <v>0</v>
      </c>
      <c r="K545" s="1122">
        <f t="shared" si="27"/>
        <v>0</v>
      </c>
      <c r="L545" s="1014">
        <f t="shared" si="28"/>
        <v>0</v>
      </c>
      <c r="M545" s="1011">
        <f t="shared" si="29"/>
        <v>1876261.2000000002</v>
      </c>
      <c r="N545" s="648"/>
      <c r="O545" s="648" t="s">
        <v>1055</v>
      </c>
      <c r="P545" s="647" t="s">
        <v>1164</v>
      </c>
      <c r="Q545" s="647" t="s">
        <v>336</v>
      </c>
      <c r="R545" s="647" t="s">
        <v>73</v>
      </c>
      <c r="S545" s="647" t="s">
        <v>109</v>
      </c>
    </row>
    <row r="546" spans="1:19" ht="20.25" customHeight="1">
      <c r="A546" s="647" t="s">
        <v>10</v>
      </c>
      <c r="B546" s="648" t="s">
        <v>4213</v>
      </c>
      <c r="C546" s="647" t="s">
        <v>1024</v>
      </c>
      <c r="D546" s="649" t="s">
        <v>1069</v>
      </c>
      <c r="E546" s="648"/>
      <c r="F546" s="647" t="s">
        <v>541</v>
      </c>
      <c r="G546" s="648"/>
      <c r="H546" s="651">
        <v>214</v>
      </c>
      <c r="I546" s="1121">
        <v>97658.5</v>
      </c>
      <c r="J546" s="652">
        <v>18.7</v>
      </c>
      <c r="K546" s="1122">
        <f t="shared" si="27"/>
        <v>4001.7999999999997</v>
      </c>
      <c r="L546" s="1014">
        <f t="shared" si="28"/>
        <v>4.0017999999999994</v>
      </c>
      <c r="M546" s="1011">
        <f t="shared" si="29"/>
        <v>20898919</v>
      </c>
      <c r="N546" s="648"/>
      <c r="O546" s="648" t="s">
        <v>1108</v>
      </c>
      <c r="P546" s="647" t="s">
        <v>1164</v>
      </c>
      <c r="Q546" s="647" t="s">
        <v>341</v>
      </c>
      <c r="R546" s="647" t="s">
        <v>60</v>
      </c>
      <c r="S546" s="647" t="s">
        <v>109</v>
      </c>
    </row>
    <row r="547" spans="1:19" ht="20.25" customHeight="1">
      <c r="A547" s="647" t="s">
        <v>129</v>
      </c>
      <c r="B547" s="648" t="s">
        <v>4215</v>
      </c>
      <c r="C547" s="647" t="s">
        <v>399</v>
      </c>
      <c r="D547" s="649" t="s">
        <v>3598</v>
      </c>
      <c r="E547" s="648"/>
      <c r="F547" s="647" t="s">
        <v>4216</v>
      </c>
      <c r="G547" s="648"/>
      <c r="H547" s="651">
        <v>961</v>
      </c>
      <c r="I547" s="1121">
        <v>194562.2</v>
      </c>
      <c r="J547" s="652">
        <v>0</v>
      </c>
      <c r="K547" s="1122">
        <f t="shared" si="27"/>
        <v>0</v>
      </c>
      <c r="L547" s="1014">
        <f t="shared" si="28"/>
        <v>0</v>
      </c>
      <c r="M547" s="1011">
        <f t="shared" si="29"/>
        <v>186974274.20000002</v>
      </c>
      <c r="N547" s="648"/>
      <c r="O547" s="648" t="s">
        <v>4217</v>
      </c>
      <c r="P547" s="647" t="s">
        <v>3735</v>
      </c>
      <c r="Q547" s="647" t="s">
        <v>354</v>
      </c>
      <c r="R547" s="647" t="s">
        <v>70</v>
      </c>
      <c r="S547" s="647" t="s">
        <v>109</v>
      </c>
    </row>
    <row r="548" spans="1:19" ht="20.25" customHeight="1">
      <c r="A548" s="647" t="s">
        <v>129</v>
      </c>
      <c r="B548" s="648" t="s">
        <v>4218</v>
      </c>
      <c r="C548" s="647" t="s">
        <v>399</v>
      </c>
      <c r="D548" s="649" t="s">
        <v>3598</v>
      </c>
      <c r="E548" s="648"/>
      <c r="F548" s="647" t="s">
        <v>3449</v>
      </c>
      <c r="G548" s="648"/>
      <c r="H548" s="651">
        <v>961</v>
      </c>
      <c r="I548" s="1121">
        <v>143900.5</v>
      </c>
      <c r="J548" s="652">
        <v>29.3</v>
      </c>
      <c r="K548" s="1122">
        <f t="shared" si="27"/>
        <v>28157.3</v>
      </c>
      <c r="L548" s="1014">
        <f t="shared" si="28"/>
        <v>28.157299999999999</v>
      </c>
      <c r="M548" s="1011">
        <f t="shared" si="29"/>
        <v>138288380.5</v>
      </c>
      <c r="N548" s="648"/>
      <c r="O548" s="648" t="s">
        <v>4217</v>
      </c>
      <c r="P548" s="647" t="s">
        <v>3735</v>
      </c>
      <c r="Q548" s="647" t="s">
        <v>343</v>
      </c>
      <c r="R548" s="647" t="s">
        <v>60</v>
      </c>
      <c r="S548" s="647" t="s">
        <v>109</v>
      </c>
    </row>
    <row r="549" spans="1:19" ht="20.25" customHeight="1">
      <c r="A549" s="647" t="s">
        <v>129</v>
      </c>
      <c r="B549" s="648" t="s">
        <v>4218</v>
      </c>
      <c r="C549" s="647" t="s">
        <v>399</v>
      </c>
      <c r="D549" s="649" t="s">
        <v>3598</v>
      </c>
      <c r="E549" s="648"/>
      <c r="F549" s="647" t="s">
        <v>1090</v>
      </c>
      <c r="G549" s="648"/>
      <c r="H549" s="651">
        <v>83</v>
      </c>
      <c r="I549" s="1121">
        <v>84233.7</v>
      </c>
      <c r="J549" s="652">
        <v>10.5</v>
      </c>
      <c r="K549" s="1122">
        <f t="shared" si="27"/>
        <v>871.5</v>
      </c>
      <c r="L549" s="1014">
        <f t="shared" si="28"/>
        <v>0.87150000000000005</v>
      </c>
      <c r="M549" s="1011">
        <f t="shared" si="29"/>
        <v>6991397.0999999996</v>
      </c>
      <c r="N549" s="648"/>
      <c r="O549" s="648" t="s">
        <v>4219</v>
      </c>
      <c r="P549" s="647" t="s">
        <v>3735</v>
      </c>
      <c r="Q549" s="647" t="s">
        <v>344</v>
      </c>
      <c r="R549" s="647" t="s">
        <v>60</v>
      </c>
      <c r="S549" s="647" t="s">
        <v>109</v>
      </c>
    </row>
    <row r="550" spans="1:19" ht="20.25" customHeight="1">
      <c r="A550" s="647" t="s">
        <v>129</v>
      </c>
      <c r="B550" s="648" t="s">
        <v>4218</v>
      </c>
      <c r="C550" s="647" t="s">
        <v>399</v>
      </c>
      <c r="D550" s="649" t="s">
        <v>3598</v>
      </c>
      <c r="E550" s="648"/>
      <c r="F550" s="647" t="s">
        <v>882</v>
      </c>
      <c r="G550" s="648"/>
      <c r="H550" s="651">
        <v>83</v>
      </c>
      <c r="I550" s="1121">
        <v>6254.4</v>
      </c>
      <c r="J550" s="652">
        <v>0</v>
      </c>
      <c r="K550" s="1122">
        <f t="shared" si="27"/>
        <v>0</v>
      </c>
      <c r="L550" s="1014">
        <f t="shared" si="28"/>
        <v>0</v>
      </c>
      <c r="M550" s="1011">
        <f t="shared" si="29"/>
        <v>519115.19999999995</v>
      </c>
      <c r="N550" s="648"/>
      <c r="O550" s="648" t="s">
        <v>4219</v>
      </c>
      <c r="P550" s="647" t="s">
        <v>3735</v>
      </c>
      <c r="Q550" s="647" t="s">
        <v>336</v>
      </c>
      <c r="R550" s="647" t="s">
        <v>73</v>
      </c>
      <c r="S550" s="647" t="s">
        <v>109</v>
      </c>
    </row>
    <row r="551" spans="1:19" ht="20.25" customHeight="1">
      <c r="A551" s="647" t="s">
        <v>129</v>
      </c>
      <c r="B551" s="648" t="s">
        <v>4218</v>
      </c>
      <c r="C551" s="647" t="s">
        <v>399</v>
      </c>
      <c r="D551" s="649" t="s">
        <v>3598</v>
      </c>
      <c r="E551" s="648"/>
      <c r="F551" s="647" t="s">
        <v>1038</v>
      </c>
      <c r="G551" s="648"/>
      <c r="H551" s="651">
        <v>878</v>
      </c>
      <c r="I551" s="1121">
        <v>197618</v>
      </c>
      <c r="J551" s="652">
        <v>24</v>
      </c>
      <c r="K551" s="1122">
        <f t="shared" si="27"/>
        <v>21072</v>
      </c>
      <c r="L551" s="1014">
        <f t="shared" si="28"/>
        <v>21.071999999999999</v>
      </c>
      <c r="M551" s="1011">
        <f t="shared" si="29"/>
        <v>173508604</v>
      </c>
      <c r="N551" s="648"/>
      <c r="O551" s="648" t="s">
        <v>4220</v>
      </c>
      <c r="P551" s="647" t="s">
        <v>3735</v>
      </c>
      <c r="Q551" s="647" t="s">
        <v>341</v>
      </c>
      <c r="R551" s="647" t="s">
        <v>60</v>
      </c>
      <c r="S551" s="647" t="s">
        <v>109</v>
      </c>
    </row>
    <row r="552" spans="1:19" ht="20.25" customHeight="1">
      <c r="A552" s="647" t="s">
        <v>129</v>
      </c>
      <c r="B552" s="648" t="s">
        <v>4218</v>
      </c>
      <c r="C552" s="647" t="s">
        <v>399</v>
      </c>
      <c r="D552" s="649" t="s">
        <v>3598</v>
      </c>
      <c r="E552" s="648"/>
      <c r="F552" s="647" t="s">
        <v>882</v>
      </c>
      <c r="G552" s="648"/>
      <c r="H552" s="651">
        <v>878</v>
      </c>
      <c r="I552" s="1121">
        <v>6528.7</v>
      </c>
      <c r="J552" s="652">
        <v>0</v>
      </c>
      <c r="K552" s="1122">
        <f t="shared" si="27"/>
        <v>0</v>
      </c>
      <c r="L552" s="1014">
        <f t="shared" si="28"/>
        <v>0</v>
      </c>
      <c r="M552" s="1011">
        <f t="shared" si="29"/>
        <v>5732198.5999999996</v>
      </c>
      <c r="N552" s="648"/>
      <c r="O552" s="648" t="s">
        <v>4220</v>
      </c>
      <c r="P552" s="647" t="s">
        <v>3735</v>
      </c>
      <c r="Q552" s="647" t="s">
        <v>336</v>
      </c>
      <c r="R552" s="647" t="s">
        <v>73</v>
      </c>
      <c r="S552" s="647" t="s">
        <v>109</v>
      </c>
    </row>
    <row r="553" spans="1:19" ht="20.25" customHeight="1">
      <c r="A553" s="647" t="s">
        <v>129</v>
      </c>
      <c r="B553" s="648" t="s">
        <v>4218</v>
      </c>
      <c r="C553" s="647" t="s">
        <v>399</v>
      </c>
      <c r="D553" s="649" t="s">
        <v>3598</v>
      </c>
      <c r="E553" s="648"/>
      <c r="F553" s="647" t="s">
        <v>558</v>
      </c>
      <c r="G553" s="648"/>
      <c r="H553" s="651">
        <v>481</v>
      </c>
      <c r="I553" s="1121">
        <v>8100</v>
      </c>
      <c r="J553" s="652">
        <v>0</v>
      </c>
      <c r="K553" s="1122">
        <f t="shared" si="27"/>
        <v>0</v>
      </c>
      <c r="L553" s="1014">
        <f t="shared" si="28"/>
        <v>0</v>
      </c>
      <c r="M553" s="1011">
        <f t="shared" si="29"/>
        <v>3896100</v>
      </c>
      <c r="N553" s="648"/>
      <c r="O553" s="648" t="s">
        <v>4221</v>
      </c>
      <c r="P553" s="647" t="s">
        <v>3735</v>
      </c>
      <c r="Q553" s="647" t="s">
        <v>336</v>
      </c>
      <c r="R553" s="647" t="s">
        <v>73</v>
      </c>
      <c r="S553" s="647" t="s">
        <v>109</v>
      </c>
    </row>
    <row r="554" spans="1:19" ht="20.25" customHeight="1">
      <c r="A554" s="647" t="s">
        <v>129</v>
      </c>
      <c r="B554" s="648" t="s">
        <v>4218</v>
      </c>
      <c r="C554" s="647" t="s">
        <v>399</v>
      </c>
      <c r="D554" s="649" t="s">
        <v>3598</v>
      </c>
      <c r="E554" s="648"/>
      <c r="F554" s="647" t="s">
        <v>4222</v>
      </c>
      <c r="G554" s="648"/>
      <c r="H554" s="651">
        <v>480</v>
      </c>
      <c r="I554" s="1121">
        <v>3600</v>
      </c>
      <c r="J554" s="652">
        <v>0</v>
      </c>
      <c r="K554" s="1122">
        <f t="shared" si="27"/>
        <v>0</v>
      </c>
      <c r="L554" s="1014">
        <f t="shared" si="28"/>
        <v>0</v>
      </c>
      <c r="M554" s="1011">
        <f t="shared" si="29"/>
        <v>1728000</v>
      </c>
      <c r="N554" s="648"/>
      <c r="O554" s="648" t="s">
        <v>4223</v>
      </c>
      <c r="P554" s="647" t="s">
        <v>3735</v>
      </c>
      <c r="Q554" s="647" t="s">
        <v>336</v>
      </c>
      <c r="R554" s="647" t="s">
        <v>73</v>
      </c>
      <c r="S554" s="647" t="s">
        <v>109</v>
      </c>
    </row>
    <row r="555" spans="1:19" ht="20.25" customHeight="1">
      <c r="A555" s="647" t="s">
        <v>129</v>
      </c>
      <c r="B555" s="648" t="s">
        <v>4224</v>
      </c>
      <c r="C555" s="647" t="s">
        <v>399</v>
      </c>
      <c r="D555" s="649" t="s">
        <v>1069</v>
      </c>
      <c r="E555" s="648"/>
      <c r="F555" s="647" t="s">
        <v>4222</v>
      </c>
      <c r="G555" s="648"/>
      <c r="H555" s="651">
        <v>42</v>
      </c>
      <c r="I555" s="1121">
        <v>3600</v>
      </c>
      <c r="J555" s="652">
        <v>0</v>
      </c>
      <c r="K555" s="1122">
        <f t="shared" si="27"/>
        <v>0</v>
      </c>
      <c r="L555" s="1014">
        <f t="shared" si="28"/>
        <v>0</v>
      </c>
      <c r="M555" s="1011">
        <f t="shared" si="29"/>
        <v>151200</v>
      </c>
      <c r="N555" s="648"/>
      <c r="O555" s="648" t="s">
        <v>4223</v>
      </c>
      <c r="P555" s="647" t="s">
        <v>3735</v>
      </c>
      <c r="Q555" s="647" t="s">
        <v>336</v>
      </c>
      <c r="R555" s="647" t="s">
        <v>73</v>
      </c>
      <c r="S555" s="647" t="s">
        <v>109</v>
      </c>
    </row>
    <row r="556" spans="1:19" ht="20.25" customHeight="1">
      <c r="A556" s="647" t="s">
        <v>129</v>
      </c>
      <c r="B556" s="648" t="s">
        <v>4224</v>
      </c>
      <c r="C556" s="647" t="s">
        <v>399</v>
      </c>
      <c r="D556" s="649" t="s">
        <v>1069</v>
      </c>
      <c r="E556" s="648"/>
      <c r="F556" s="647" t="s">
        <v>558</v>
      </c>
      <c r="G556" s="648"/>
      <c r="H556" s="651">
        <v>42</v>
      </c>
      <c r="I556" s="1121">
        <v>8100</v>
      </c>
      <c r="J556" s="652">
        <v>0</v>
      </c>
      <c r="K556" s="1122">
        <f t="shared" si="27"/>
        <v>0</v>
      </c>
      <c r="L556" s="1014">
        <f t="shared" si="28"/>
        <v>0</v>
      </c>
      <c r="M556" s="1011">
        <f t="shared" si="29"/>
        <v>340200</v>
      </c>
      <c r="N556" s="648"/>
      <c r="O556" s="648" t="s">
        <v>4221</v>
      </c>
      <c r="P556" s="647" t="s">
        <v>3735</v>
      </c>
      <c r="Q556" s="647" t="s">
        <v>336</v>
      </c>
      <c r="R556" s="647" t="s">
        <v>73</v>
      </c>
      <c r="S556" s="647" t="s">
        <v>109</v>
      </c>
    </row>
    <row r="557" spans="1:19" ht="20.25" customHeight="1">
      <c r="A557" s="647" t="s">
        <v>129</v>
      </c>
      <c r="B557" s="648" t="s">
        <v>4224</v>
      </c>
      <c r="C557" s="647" t="s">
        <v>399</v>
      </c>
      <c r="D557" s="649" t="s">
        <v>1069</v>
      </c>
      <c r="E557" s="648"/>
      <c r="F557" s="647" t="s">
        <v>1038</v>
      </c>
      <c r="G557" s="648"/>
      <c r="H557" s="651">
        <v>66</v>
      </c>
      <c r="I557" s="1121">
        <v>197618</v>
      </c>
      <c r="J557" s="652">
        <v>24</v>
      </c>
      <c r="K557" s="1122">
        <f t="shared" si="27"/>
        <v>1584</v>
      </c>
      <c r="L557" s="1014">
        <f t="shared" si="28"/>
        <v>1.5840000000000001</v>
      </c>
      <c r="M557" s="1011">
        <f t="shared" si="29"/>
        <v>13042788</v>
      </c>
      <c r="N557" s="648"/>
      <c r="O557" s="648" t="s">
        <v>4220</v>
      </c>
      <c r="P557" s="647" t="s">
        <v>3735</v>
      </c>
      <c r="Q557" s="647" t="s">
        <v>341</v>
      </c>
      <c r="R557" s="647" t="s">
        <v>60</v>
      </c>
      <c r="S557" s="647" t="s">
        <v>109</v>
      </c>
    </row>
    <row r="558" spans="1:19" ht="20.25" customHeight="1">
      <c r="A558" s="647" t="s">
        <v>129</v>
      </c>
      <c r="B558" s="648" t="s">
        <v>4224</v>
      </c>
      <c r="C558" s="647" t="s">
        <v>399</v>
      </c>
      <c r="D558" s="649" t="s">
        <v>1069</v>
      </c>
      <c r="E558" s="648"/>
      <c r="F558" s="647" t="s">
        <v>882</v>
      </c>
      <c r="G558" s="648"/>
      <c r="H558" s="651">
        <v>66</v>
      </c>
      <c r="I558" s="1121">
        <v>6528.7</v>
      </c>
      <c r="J558" s="652">
        <v>0</v>
      </c>
      <c r="K558" s="1122">
        <f t="shared" si="27"/>
        <v>0</v>
      </c>
      <c r="L558" s="1014">
        <f t="shared" si="28"/>
        <v>0</v>
      </c>
      <c r="M558" s="1011">
        <f t="shared" si="29"/>
        <v>430894.2</v>
      </c>
      <c r="N558" s="648"/>
      <c r="O558" s="648" t="s">
        <v>4220</v>
      </c>
      <c r="P558" s="647" t="s">
        <v>3735</v>
      </c>
      <c r="Q558" s="647" t="s">
        <v>336</v>
      </c>
      <c r="R558" s="647" t="s">
        <v>73</v>
      </c>
      <c r="S558" s="647" t="s">
        <v>109</v>
      </c>
    </row>
    <row r="559" spans="1:19" ht="20.25" customHeight="1">
      <c r="A559" s="647" t="s">
        <v>129</v>
      </c>
      <c r="B559" s="648" t="s">
        <v>4224</v>
      </c>
      <c r="C559" s="647" t="s">
        <v>399</v>
      </c>
      <c r="D559" s="649" t="s">
        <v>1069</v>
      </c>
      <c r="E559" s="648"/>
      <c r="F559" s="647" t="s">
        <v>4216</v>
      </c>
      <c r="G559" s="648"/>
      <c r="H559" s="651">
        <v>84</v>
      </c>
      <c r="I559" s="1121">
        <v>194562.2</v>
      </c>
      <c r="J559" s="652">
        <v>0</v>
      </c>
      <c r="K559" s="1122">
        <f t="shared" si="27"/>
        <v>0</v>
      </c>
      <c r="L559" s="1014">
        <f t="shared" si="28"/>
        <v>0</v>
      </c>
      <c r="M559" s="1011">
        <f t="shared" si="29"/>
        <v>16343224.800000001</v>
      </c>
      <c r="N559" s="648"/>
      <c r="O559" s="648" t="s">
        <v>4217</v>
      </c>
      <c r="P559" s="647" t="s">
        <v>3735</v>
      </c>
      <c r="Q559" s="647" t="s">
        <v>354</v>
      </c>
      <c r="R559" s="647" t="s">
        <v>70</v>
      </c>
      <c r="S559" s="647" t="s">
        <v>109</v>
      </c>
    </row>
    <row r="560" spans="1:19" ht="20.25" customHeight="1">
      <c r="A560" s="647" t="s">
        <v>129</v>
      </c>
      <c r="B560" s="648" t="s">
        <v>4224</v>
      </c>
      <c r="C560" s="647" t="s">
        <v>399</v>
      </c>
      <c r="D560" s="649" t="s">
        <v>1069</v>
      </c>
      <c r="E560" s="648"/>
      <c r="F560" s="647" t="s">
        <v>3449</v>
      </c>
      <c r="G560" s="648"/>
      <c r="H560" s="651">
        <v>84</v>
      </c>
      <c r="I560" s="1121">
        <v>143900.5</v>
      </c>
      <c r="J560" s="652">
        <v>29.3</v>
      </c>
      <c r="K560" s="1122">
        <f t="shared" si="27"/>
        <v>2461.2000000000003</v>
      </c>
      <c r="L560" s="1014">
        <f t="shared" si="28"/>
        <v>2.4612000000000003</v>
      </c>
      <c r="M560" s="1011">
        <f t="shared" si="29"/>
        <v>12087642</v>
      </c>
      <c r="N560" s="648"/>
      <c r="O560" s="648" t="s">
        <v>4217</v>
      </c>
      <c r="P560" s="647" t="s">
        <v>3735</v>
      </c>
      <c r="Q560" s="647" t="s">
        <v>343</v>
      </c>
      <c r="R560" s="647" t="s">
        <v>60</v>
      </c>
      <c r="S560" s="647" t="s">
        <v>109</v>
      </c>
    </row>
    <row r="561" spans="1:19" ht="20.25" customHeight="1">
      <c r="A561" s="647" t="s">
        <v>129</v>
      </c>
      <c r="B561" s="648" t="s">
        <v>4224</v>
      </c>
      <c r="C561" s="647" t="s">
        <v>399</v>
      </c>
      <c r="D561" s="649" t="s">
        <v>1069</v>
      </c>
      <c r="E561" s="648"/>
      <c r="F561" s="647" t="s">
        <v>1090</v>
      </c>
      <c r="G561" s="648"/>
      <c r="H561" s="651">
        <v>17</v>
      </c>
      <c r="I561" s="1121">
        <v>84233.7</v>
      </c>
      <c r="J561" s="652">
        <v>10.5</v>
      </c>
      <c r="K561" s="1122">
        <f t="shared" si="27"/>
        <v>178.5</v>
      </c>
      <c r="L561" s="1014">
        <f t="shared" si="28"/>
        <v>0.17849999999999999</v>
      </c>
      <c r="M561" s="1011">
        <f t="shared" si="29"/>
        <v>1431972.9</v>
      </c>
      <c r="N561" s="648"/>
      <c r="O561" s="648" t="s">
        <v>4219</v>
      </c>
      <c r="P561" s="647" t="s">
        <v>3735</v>
      </c>
      <c r="Q561" s="647" t="s">
        <v>344</v>
      </c>
      <c r="R561" s="647" t="s">
        <v>60</v>
      </c>
      <c r="S561" s="647" t="s">
        <v>109</v>
      </c>
    </row>
    <row r="562" spans="1:19" ht="20.25" customHeight="1">
      <c r="A562" s="647" t="s">
        <v>129</v>
      </c>
      <c r="B562" s="648" t="s">
        <v>4224</v>
      </c>
      <c r="C562" s="647" t="s">
        <v>399</v>
      </c>
      <c r="D562" s="649" t="s">
        <v>1069</v>
      </c>
      <c r="E562" s="648"/>
      <c r="F562" s="647" t="s">
        <v>882</v>
      </c>
      <c r="G562" s="648"/>
      <c r="H562" s="651">
        <v>17</v>
      </c>
      <c r="I562" s="1121">
        <v>6254.4</v>
      </c>
      <c r="J562" s="652">
        <v>0</v>
      </c>
      <c r="K562" s="1122">
        <f t="shared" si="27"/>
        <v>0</v>
      </c>
      <c r="L562" s="1014">
        <f t="shared" si="28"/>
        <v>0</v>
      </c>
      <c r="M562" s="1011">
        <f t="shared" si="29"/>
        <v>106324.79999999999</v>
      </c>
      <c r="N562" s="648"/>
      <c r="O562" s="648" t="s">
        <v>4219</v>
      </c>
      <c r="P562" s="647" t="s">
        <v>3735</v>
      </c>
      <c r="Q562" s="647" t="s">
        <v>336</v>
      </c>
      <c r="R562" s="647" t="s">
        <v>73</v>
      </c>
      <c r="S562" s="647" t="s">
        <v>109</v>
      </c>
    </row>
    <row r="563" spans="1:19" ht="20.25" customHeight="1">
      <c r="A563" s="647" t="s">
        <v>858</v>
      </c>
      <c r="B563" s="648" t="s">
        <v>4225</v>
      </c>
      <c r="C563" s="647" t="s">
        <v>693</v>
      </c>
      <c r="D563" s="649" t="s">
        <v>3598</v>
      </c>
      <c r="E563" s="648"/>
      <c r="F563" s="647" t="s">
        <v>3290</v>
      </c>
      <c r="G563" s="648"/>
      <c r="H563" s="651">
        <v>164</v>
      </c>
      <c r="I563" s="1121">
        <v>177022.8</v>
      </c>
      <c r="J563" s="652">
        <v>0</v>
      </c>
      <c r="K563" s="1122">
        <f t="shared" si="27"/>
        <v>0</v>
      </c>
      <c r="L563" s="1014">
        <f t="shared" si="28"/>
        <v>0</v>
      </c>
      <c r="M563" s="1011">
        <f t="shared" si="29"/>
        <v>29031739.199999999</v>
      </c>
      <c r="N563" s="648"/>
      <c r="O563" s="648" t="s">
        <v>3985</v>
      </c>
      <c r="P563" s="647" t="s">
        <v>1164</v>
      </c>
      <c r="Q563" s="647" t="s">
        <v>271</v>
      </c>
      <c r="R563" s="647" t="s">
        <v>73</v>
      </c>
      <c r="S563" s="647" t="s">
        <v>1076</v>
      </c>
    </row>
    <row r="564" spans="1:19" ht="20.25" customHeight="1">
      <c r="A564" s="647" t="s">
        <v>858</v>
      </c>
      <c r="B564" s="648" t="s">
        <v>4226</v>
      </c>
      <c r="C564" s="647" t="s">
        <v>693</v>
      </c>
      <c r="D564" s="649" t="s">
        <v>3598</v>
      </c>
      <c r="E564" s="648"/>
      <c r="F564" s="647" t="s">
        <v>880</v>
      </c>
      <c r="G564" s="648"/>
      <c r="H564" s="651">
        <v>164</v>
      </c>
      <c r="I564" s="1121">
        <v>3540.5</v>
      </c>
      <c r="J564" s="652">
        <v>0</v>
      </c>
      <c r="K564" s="1122">
        <f t="shared" si="27"/>
        <v>0</v>
      </c>
      <c r="L564" s="1014">
        <f t="shared" si="28"/>
        <v>0</v>
      </c>
      <c r="M564" s="1011">
        <f t="shared" si="29"/>
        <v>580642</v>
      </c>
      <c r="N564" s="648"/>
      <c r="O564" s="648" t="s">
        <v>3985</v>
      </c>
      <c r="P564" s="647" t="s">
        <v>1164</v>
      </c>
      <c r="Q564" s="647" t="s">
        <v>336</v>
      </c>
      <c r="R564" s="647" t="s">
        <v>73</v>
      </c>
      <c r="S564" s="647" t="s">
        <v>1076</v>
      </c>
    </row>
    <row r="565" spans="1:19" ht="20.25" customHeight="1">
      <c r="A565" s="647" t="s">
        <v>858</v>
      </c>
      <c r="B565" s="648" t="s">
        <v>4226</v>
      </c>
      <c r="C565" s="647" t="s">
        <v>693</v>
      </c>
      <c r="D565" s="649" t="s">
        <v>3598</v>
      </c>
      <c r="E565" s="648"/>
      <c r="F565" s="647" t="s">
        <v>880</v>
      </c>
      <c r="G565" s="648"/>
      <c r="H565" s="651">
        <v>164</v>
      </c>
      <c r="I565" s="1121">
        <v>3540.5</v>
      </c>
      <c r="J565" s="652">
        <v>0</v>
      </c>
      <c r="K565" s="1122">
        <f t="shared" si="27"/>
        <v>0</v>
      </c>
      <c r="L565" s="1014">
        <f t="shared" si="28"/>
        <v>0</v>
      </c>
      <c r="M565" s="1011">
        <f t="shared" si="29"/>
        <v>580642</v>
      </c>
      <c r="N565" s="648"/>
      <c r="O565" s="648" t="s">
        <v>3985</v>
      </c>
      <c r="P565" s="647" t="s">
        <v>1164</v>
      </c>
      <c r="Q565" s="647" t="s">
        <v>336</v>
      </c>
      <c r="R565" s="647" t="s">
        <v>73</v>
      </c>
      <c r="S565" s="647" t="s">
        <v>1076</v>
      </c>
    </row>
    <row r="566" spans="1:19" ht="20.25" customHeight="1">
      <c r="A566" s="647" t="s">
        <v>858</v>
      </c>
      <c r="B566" s="648" t="s">
        <v>4226</v>
      </c>
      <c r="C566" s="647" t="s">
        <v>693</v>
      </c>
      <c r="D566" s="649" t="s">
        <v>3598</v>
      </c>
      <c r="E566" s="648"/>
      <c r="F566" s="647" t="s">
        <v>882</v>
      </c>
      <c r="G566" s="648"/>
      <c r="H566" s="651">
        <v>164</v>
      </c>
      <c r="I566" s="1121">
        <v>8359.4</v>
      </c>
      <c r="J566" s="652">
        <v>0</v>
      </c>
      <c r="K566" s="1122">
        <f t="shared" si="27"/>
        <v>0</v>
      </c>
      <c r="L566" s="1014">
        <f t="shared" si="28"/>
        <v>0</v>
      </c>
      <c r="M566" s="1011">
        <f t="shared" si="29"/>
        <v>1370941.5999999999</v>
      </c>
      <c r="N566" s="648"/>
      <c r="O566" s="648" t="s">
        <v>3985</v>
      </c>
      <c r="P566" s="647" t="s">
        <v>1164</v>
      </c>
      <c r="Q566" s="647" t="s">
        <v>336</v>
      </c>
      <c r="R566" s="647" t="s">
        <v>73</v>
      </c>
      <c r="S566" s="647" t="s">
        <v>1076</v>
      </c>
    </row>
    <row r="567" spans="1:19" ht="20.25" customHeight="1">
      <c r="A567" s="647" t="s">
        <v>858</v>
      </c>
      <c r="B567" s="648" t="s">
        <v>4226</v>
      </c>
      <c r="C567" s="647" t="s">
        <v>693</v>
      </c>
      <c r="D567" s="649" t="s">
        <v>3598</v>
      </c>
      <c r="E567" s="648"/>
      <c r="F567" s="647" t="s">
        <v>3289</v>
      </c>
      <c r="G567" s="648"/>
      <c r="H567" s="651">
        <v>164</v>
      </c>
      <c r="I567" s="1121">
        <v>27536.9</v>
      </c>
      <c r="J567" s="652">
        <v>0</v>
      </c>
      <c r="K567" s="1122">
        <f t="shared" si="27"/>
        <v>0</v>
      </c>
      <c r="L567" s="1014">
        <f t="shared" si="28"/>
        <v>0</v>
      </c>
      <c r="M567" s="1011">
        <f t="shared" si="29"/>
        <v>4516051.6000000006</v>
      </c>
      <c r="N567" s="648"/>
      <c r="O567" s="648" t="s">
        <v>3985</v>
      </c>
      <c r="P567" s="647" t="s">
        <v>1164</v>
      </c>
      <c r="Q567" s="647" t="s">
        <v>336</v>
      </c>
      <c r="R567" s="647" t="s">
        <v>73</v>
      </c>
      <c r="S567" s="647" t="s">
        <v>1076</v>
      </c>
    </row>
    <row r="568" spans="1:19" ht="20.25" customHeight="1">
      <c r="A568" s="647" t="s">
        <v>858</v>
      </c>
      <c r="B568" s="648" t="s">
        <v>4226</v>
      </c>
      <c r="C568" s="647" t="s">
        <v>693</v>
      </c>
      <c r="D568" s="649" t="s">
        <v>3598</v>
      </c>
      <c r="E568" s="648"/>
      <c r="F568" s="647" t="s">
        <v>3292</v>
      </c>
      <c r="G568" s="648"/>
      <c r="H568" s="651">
        <v>82</v>
      </c>
      <c r="I568" s="1121">
        <v>139500</v>
      </c>
      <c r="J568" s="652">
        <v>0</v>
      </c>
      <c r="K568" s="1122">
        <f t="shared" si="27"/>
        <v>0</v>
      </c>
      <c r="L568" s="1014">
        <f t="shared" si="28"/>
        <v>0</v>
      </c>
      <c r="M568" s="1011">
        <f t="shared" si="29"/>
        <v>11439000</v>
      </c>
      <c r="N568" s="648"/>
      <c r="O568" s="648" t="s">
        <v>274</v>
      </c>
      <c r="P568" s="647" t="s">
        <v>1164</v>
      </c>
      <c r="Q568" s="647" t="s">
        <v>336</v>
      </c>
      <c r="R568" s="647" t="s">
        <v>73</v>
      </c>
      <c r="S568" s="647" t="s">
        <v>1076</v>
      </c>
    </row>
    <row r="569" spans="1:19" ht="20.25" customHeight="1">
      <c r="A569" s="647" t="s">
        <v>858</v>
      </c>
      <c r="B569" s="648" t="s">
        <v>4226</v>
      </c>
      <c r="C569" s="647" t="s">
        <v>693</v>
      </c>
      <c r="D569" s="649" t="s">
        <v>3598</v>
      </c>
      <c r="E569" s="648"/>
      <c r="F569" s="647" t="s">
        <v>3291</v>
      </c>
      <c r="G569" s="648"/>
      <c r="H569" s="651">
        <v>82</v>
      </c>
      <c r="I569" s="1121">
        <v>342000</v>
      </c>
      <c r="J569" s="652">
        <v>0</v>
      </c>
      <c r="K569" s="1122">
        <f t="shared" si="27"/>
        <v>0</v>
      </c>
      <c r="L569" s="1014">
        <f t="shared" si="28"/>
        <v>0</v>
      </c>
      <c r="M569" s="1011">
        <f t="shared" si="29"/>
        <v>28044000</v>
      </c>
      <c r="N569" s="648"/>
      <c r="O569" s="648" t="s">
        <v>4227</v>
      </c>
      <c r="P569" s="647" t="s">
        <v>1164</v>
      </c>
      <c r="Q569" s="647" t="s">
        <v>784</v>
      </c>
      <c r="R569" s="647" t="s">
        <v>73</v>
      </c>
      <c r="S569" s="647" t="s">
        <v>1076</v>
      </c>
    </row>
    <row r="570" spans="1:19" ht="20.25" customHeight="1">
      <c r="A570" s="647" t="s">
        <v>858</v>
      </c>
      <c r="B570" s="648" t="s">
        <v>4226</v>
      </c>
      <c r="C570" s="647" t="s">
        <v>693</v>
      </c>
      <c r="D570" s="649" t="s">
        <v>3598</v>
      </c>
      <c r="E570" s="648"/>
      <c r="F570" s="647" t="s">
        <v>4228</v>
      </c>
      <c r="G570" s="648"/>
      <c r="H570" s="651">
        <v>82</v>
      </c>
      <c r="I570" s="1121">
        <v>287007.90000000002</v>
      </c>
      <c r="J570" s="652">
        <v>0</v>
      </c>
      <c r="K570" s="1122">
        <f t="shared" si="27"/>
        <v>0</v>
      </c>
      <c r="L570" s="1014">
        <f t="shared" si="28"/>
        <v>0</v>
      </c>
      <c r="M570" s="1011">
        <f t="shared" si="29"/>
        <v>23534647.800000001</v>
      </c>
      <c r="N570" s="648"/>
      <c r="O570" s="648" t="s">
        <v>4229</v>
      </c>
      <c r="P570" s="647" t="s">
        <v>1164</v>
      </c>
      <c r="Q570" s="647" t="s">
        <v>276</v>
      </c>
      <c r="R570" s="647" t="s">
        <v>73</v>
      </c>
      <c r="S570" s="647" t="s">
        <v>1076</v>
      </c>
    </row>
    <row r="571" spans="1:19" ht="20.25" customHeight="1">
      <c r="A571" s="647" t="s">
        <v>858</v>
      </c>
      <c r="B571" s="648" t="s">
        <v>4226</v>
      </c>
      <c r="C571" s="647" t="s">
        <v>693</v>
      </c>
      <c r="D571" s="649" t="s">
        <v>3598</v>
      </c>
      <c r="E571" s="648"/>
      <c r="F571" s="647" t="s">
        <v>2507</v>
      </c>
      <c r="G571" s="648"/>
      <c r="H571" s="651">
        <v>82</v>
      </c>
      <c r="I571" s="1121">
        <v>82913.399999999994</v>
      </c>
      <c r="J571" s="652">
        <v>0</v>
      </c>
      <c r="K571" s="1122">
        <f t="shared" si="27"/>
        <v>0</v>
      </c>
      <c r="L571" s="1014">
        <f t="shared" si="28"/>
        <v>0</v>
      </c>
      <c r="M571" s="1011">
        <f t="shared" si="29"/>
        <v>6798898.7999999998</v>
      </c>
      <c r="N571" s="648"/>
      <c r="O571" s="648" t="s">
        <v>4229</v>
      </c>
      <c r="P571" s="647" t="s">
        <v>1164</v>
      </c>
      <c r="Q571" s="647" t="s">
        <v>336</v>
      </c>
      <c r="R571" s="647" t="s">
        <v>73</v>
      </c>
      <c r="S571" s="647" t="s">
        <v>1076</v>
      </c>
    </row>
    <row r="572" spans="1:19" ht="20.25" customHeight="1">
      <c r="A572" s="647" t="s">
        <v>858</v>
      </c>
      <c r="B572" s="648" t="s">
        <v>4226</v>
      </c>
      <c r="C572" s="647" t="s">
        <v>693</v>
      </c>
      <c r="D572" s="649" t="s">
        <v>3598</v>
      </c>
      <c r="E572" s="648"/>
      <c r="F572" s="647" t="s">
        <v>4230</v>
      </c>
      <c r="G572" s="648"/>
      <c r="H572" s="651">
        <v>82</v>
      </c>
      <c r="I572" s="1121">
        <v>247306</v>
      </c>
      <c r="J572" s="652">
        <v>0</v>
      </c>
      <c r="K572" s="1122">
        <f t="shared" si="27"/>
        <v>0</v>
      </c>
      <c r="L572" s="1014">
        <f t="shared" si="28"/>
        <v>0</v>
      </c>
      <c r="M572" s="1011">
        <f t="shared" si="29"/>
        <v>20279092</v>
      </c>
      <c r="N572" s="648"/>
      <c r="O572" s="648" t="s">
        <v>752</v>
      </c>
      <c r="P572" s="647" t="s">
        <v>1164</v>
      </c>
      <c r="Q572" s="647" t="s">
        <v>984</v>
      </c>
      <c r="R572" s="647" t="s">
        <v>73</v>
      </c>
      <c r="S572" s="647" t="s">
        <v>1076</v>
      </c>
    </row>
    <row r="573" spans="1:19" ht="20.25" customHeight="1">
      <c r="A573" s="647" t="s">
        <v>858</v>
      </c>
      <c r="B573" s="648" t="s">
        <v>4226</v>
      </c>
      <c r="C573" s="647" t="s">
        <v>693</v>
      </c>
      <c r="D573" s="649" t="s">
        <v>3598</v>
      </c>
      <c r="E573" s="648"/>
      <c r="F573" s="647" t="s">
        <v>880</v>
      </c>
      <c r="G573" s="648"/>
      <c r="H573" s="651">
        <v>82</v>
      </c>
      <c r="I573" s="1121">
        <v>3947</v>
      </c>
      <c r="J573" s="652">
        <v>0</v>
      </c>
      <c r="K573" s="1122">
        <f t="shared" si="27"/>
        <v>0</v>
      </c>
      <c r="L573" s="1014">
        <f t="shared" si="28"/>
        <v>0</v>
      </c>
      <c r="M573" s="1011">
        <f t="shared" si="29"/>
        <v>323654</v>
      </c>
      <c r="N573" s="648"/>
      <c r="O573" s="648" t="s">
        <v>752</v>
      </c>
      <c r="P573" s="647" t="s">
        <v>1164</v>
      </c>
      <c r="Q573" s="647" t="s">
        <v>336</v>
      </c>
      <c r="R573" s="647" t="s">
        <v>73</v>
      </c>
      <c r="S573" s="647" t="s">
        <v>1076</v>
      </c>
    </row>
    <row r="574" spans="1:19" ht="20.25" customHeight="1">
      <c r="A574" s="647" t="s">
        <v>858</v>
      </c>
      <c r="B574" s="648" t="s">
        <v>4226</v>
      </c>
      <c r="C574" s="647" t="s">
        <v>693</v>
      </c>
      <c r="D574" s="649" t="s">
        <v>3598</v>
      </c>
      <c r="E574" s="648"/>
      <c r="F574" s="647" t="s">
        <v>880</v>
      </c>
      <c r="G574" s="648"/>
      <c r="H574" s="651">
        <v>82</v>
      </c>
      <c r="I574" s="1121">
        <v>3947</v>
      </c>
      <c r="J574" s="652">
        <v>0</v>
      </c>
      <c r="K574" s="1122">
        <f t="shared" si="27"/>
        <v>0</v>
      </c>
      <c r="L574" s="1014">
        <f t="shared" si="28"/>
        <v>0</v>
      </c>
      <c r="M574" s="1011">
        <f t="shared" si="29"/>
        <v>323654</v>
      </c>
      <c r="N574" s="648"/>
      <c r="O574" s="648" t="s">
        <v>752</v>
      </c>
      <c r="P574" s="647" t="s">
        <v>1164</v>
      </c>
      <c r="Q574" s="647" t="s">
        <v>336</v>
      </c>
      <c r="R574" s="647" t="s">
        <v>73</v>
      </c>
      <c r="S574" s="647" t="s">
        <v>1076</v>
      </c>
    </row>
    <row r="575" spans="1:19" ht="20.25" customHeight="1">
      <c r="A575" s="647" t="s">
        <v>858</v>
      </c>
      <c r="B575" s="648" t="s">
        <v>4226</v>
      </c>
      <c r="C575" s="647" t="s">
        <v>693</v>
      </c>
      <c r="D575" s="649" t="s">
        <v>3598</v>
      </c>
      <c r="E575" s="648"/>
      <c r="F575" s="647" t="s">
        <v>880</v>
      </c>
      <c r="G575" s="648"/>
      <c r="H575" s="651">
        <v>82</v>
      </c>
      <c r="I575" s="1121">
        <v>2958.5</v>
      </c>
      <c r="J575" s="652">
        <v>0</v>
      </c>
      <c r="K575" s="1122">
        <f t="shared" si="27"/>
        <v>0</v>
      </c>
      <c r="L575" s="1014">
        <f t="shared" si="28"/>
        <v>0</v>
      </c>
      <c r="M575" s="1011">
        <f t="shared" si="29"/>
        <v>242597</v>
      </c>
      <c r="N575" s="648"/>
      <c r="O575" s="648" t="s">
        <v>752</v>
      </c>
      <c r="P575" s="647" t="s">
        <v>1164</v>
      </c>
      <c r="Q575" s="647" t="s">
        <v>336</v>
      </c>
      <c r="R575" s="647" t="s">
        <v>73</v>
      </c>
      <c r="S575" s="647" t="s">
        <v>1076</v>
      </c>
    </row>
    <row r="576" spans="1:19" ht="20.25" customHeight="1">
      <c r="A576" s="647" t="s">
        <v>858</v>
      </c>
      <c r="B576" s="648" t="s">
        <v>4226</v>
      </c>
      <c r="C576" s="647" t="s">
        <v>693</v>
      </c>
      <c r="D576" s="649" t="s">
        <v>3598</v>
      </c>
      <c r="E576" s="648"/>
      <c r="F576" s="647" t="s">
        <v>880</v>
      </c>
      <c r="G576" s="648"/>
      <c r="H576" s="651">
        <v>82</v>
      </c>
      <c r="I576" s="1121">
        <v>2958.5</v>
      </c>
      <c r="J576" s="652">
        <v>0</v>
      </c>
      <c r="K576" s="1122">
        <f t="shared" si="27"/>
        <v>0</v>
      </c>
      <c r="L576" s="1014">
        <f t="shared" si="28"/>
        <v>0</v>
      </c>
      <c r="M576" s="1011">
        <f t="shared" si="29"/>
        <v>242597</v>
      </c>
      <c r="N576" s="648"/>
      <c r="O576" s="648" t="s">
        <v>752</v>
      </c>
      <c r="P576" s="647" t="s">
        <v>1164</v>
      </c>
      <c r="Q576" s="647" t="s">
        <v>336</v>
      </c>
      <c r="R576" s="647" t="s">
        <v>73</v>
      </c>
      <c r="S576" s="647" t="s">
        <v>1076</v>
      </c>
    </row>
    <row r="577" spans="1:19" ht="20.25" customHeight="1">
      <c r="A577" s="647" t="s">
        <v>858</v>
      </c>
      <c r="B577" s="648" t="s">
        <v>4226</v>
      </c>
      <c r="C577" s="647" t="s">
        <v>693</v>
      </c>
      <c r="D577" s="649" t="s">
        <v>3598</v>
      </c>
      <c r="E577" s="648"/>
      <c r="F577" s="647" t="s">
        <v>277</v>
      </c>
      <c r="G577" s="648"/>
      <c r="H577" s="651">
        <v>82</v>
      </c>
      <c r="I577" s="1121">
        <v>49883.1</v>
      </c>
      <c r="J577" s="652">
        <v>0</v>
      </c>
      <c r="K577" s="1122">
        <f t="shared" si="27"/>
        <v>0</v>
      </c>
      <c r="L577" s="1014">
        <f t="shared" si="28"/>
        <v>0</v>
      </c>
      <c r="M577" s="1011">
        <f t="shared" si="29"/>
        <v>4090414.1999999997</v>
      </c>
      <c r="N577" s="648"/>
      <c r="O577" s="648" t="s">
        <v>752</v>
      </c>
      <c r="P577" s="647" t="s">
        <v>1164</v>
      </c>
      <c r="Q577" s="647" t="s">
        <v>278</v>
      </c>
      <c r="R577" s="647" t="s">
        <v>73</v>
      </c>
      <c r="S577" s="647" t="s">
        <v>1076</v>
      </c>
    </row>
    <row r="578" spans="1:19" ht="20.25" customHeight="1">
      <c r="A578" s="647" t="s">
        <v>858</v>
      </c>
      <c r="B578" s="648" t="s">
        <v>4226</v>
      </c>
      <c r="C578" s="647" t="s">
        <v>693</v>
      </c>
      <c r="D578" s="649" t="s">
        <v>3598</v>
      </c>
      <c r="E578" s="648"/>
      <c r="F578" s="647" t="s">
        <v>1038</v>
      </c>
      <c r="G578" s="648"/>
      <c r="H578" s="651">
        <v>41</v>
      </c>
      <c r="I578" s="1121">
        <v>210396</v>
      </c>
      <c r="J578" s="652">
        <v>24</v>
      </c>
      <c r="K578" s="1122">
        <f t="shared" si="27"/>
        <v>984</v>
      </c>
      <c r="L578" s="1014">
        <f t="shared" si="28"/>
        <v>0.98399999999999999</v>
      </c>
      <c r="M578" s="1011">
        <f t="shared" si="29"/>
        <v>8626236</v>
      </c>
      <c r="N578" s="648"/>
      <c r="O578" s="648" t="s">
        <v>1097</v>
      </c>
      <c r="P578" s="647" t="s">
        <v>1164</v>
      </c>
      <c r="Q578" s="647" t="s">
        <v>341</v>
      </c>
      <c r="R578" s="647" t="s">
        <v>60</v>
      </c>
      <c r="S578" s="647" t="s">
        <v>1076</v>
      </c>
    </row>
    <row r="579" spans="1:19" ht="20.25" customHeight="1">
      <c r="A579" s="647" t="s">
        <v>858</v>
      </c>
      <c r="B579" s="648" t="s">
        <v>4226</v>
      </c>
      <c r="C579" s="647" t="s">
        <v>693</v>
      </c>
      <c r="D579" s="649" t="s">
        <v>3598</v>
      </c>
      <c r="E579" s="648"/>
      <c r="F579" s="647" t="s">
        <v>3738</v>
      </c>
      <c r="G579" s="648"/>
      <c r="H579" s="651">
        <v>41</v>
      </c>
      <c r="I579" s="1121">
        <v>132000</v>
      </c>
      <c r="J579" s="652">
        <v>19</v>
      </c>
      <c r="K579" s="1122">
        <f t="shared" si="27"/>
        <v>779</v>
      </c>
      <c r="L579" s="1014">
        <f t="shared" si="28"/>
        <v>0.77900000000000003</v>
      </c>
      <c r="M579" s="1011">
        <f t="shared" si="29"/>
        <v>5412000</v>
      </c>
      <c r="N579" s="648"/>
      <c r="O579" s="648" t="s">
        <v>4231</v>
      </c>
      <c r="P579" s="647" t="s">
        <v>1164</v>
      </c>
      <c r="Q579" s="647" t="s">
        <v>537</v>
      </c>
      <c r="R579" s="647" t="s">
        <v>60</v>
      </c>
      <c r="S579" s="647" t="s">
        <v>1076</v>
      </c>
    </row>
    <row r="580" spans="1:19" ht="20.25" customHeight="1">
      <c r="A580" s="647" t="s">
        <v>858</v>
      </c>
      <c r="B580" s="648" t="s">
        <v>4226</v>
      </c>
      <c r="C580" s="647" t="s">
        <v>693</v>
      </c>
      <c r="D580" s="649" t="s">
        <v>3598</v>
      </c>
      <c r="E580" s="648"/>
      <c r="F580" s="647" t="s">
        <v>1276</v>
      </c>
      <c r="G580" s="648"/>
      <c r="H580" s="651">
        <v>164</v>
      </c>
      <c r="I580" s="1121">
        <v>395393</v>
      </c>
      <c r="J580" s="652">
        <v>31.4</v>
      </c>
      <c r="K580" s="1122">
        <f t="shared" si="27"/>
        <v>5149.5999999999995</v>
      </c>
      <c r="L580" s="1014">
        <f t="shared" si="28"/>
        <v>5.1495999999999995</v>
      </c>
      <c r="M580" s="1011">
        <f t="shared" si="29"/>
        <v>64844452</v>
      </c>
      <c r="N580" s="648"/>
      <c r="O580" s="648" t="s">
        <v>4232</v>
      </c>
      <c r="P580" s="647" t="s">
        <v>1164</v>
      </c>
      <c r="Q580" s="647" t="s">
        <v>343</v>
      </c>
      <c r="R580" s="647" t="s">
        <v>60</v>
      </c>
      <c r="S580" s="647" t="s">
        <v>1076</v>
      </c>
    </row>
    <row r="581" spans="1:19" ht="20.25" customHeight="1">
      <c r="A581" s="647" t="s">
        <v>858</v>
      </c>
      <c r="B581" s="648" t="s">
        <v>4226</v>
      </c>
      <c r="C581" s="647" t="s">
        <v>693</v>
      </c>
      <c r="D581" s="649" t="s">
        <v>3598</v>
      </c>
      <c r="E581" s="648"/>
      <c r="F581" s="647" t="s">
        <v>1277</v>
      </c>
      <c r="G581" s="648"/>
      <c r="H581" s="651">
        <v>164</v>
      </c>
      <c r="I581" s="1121">
        <v>603527.80000000005</v>
      </c>
      <c r="J581" s="652">
        <v>0</v>
      </c>
      <c r="K581" s="1122">
        <f t="shared" si="27"/>
        <v>0</v>
      </c>
      <c r="L581" s="1014">
        <f t="shared" si="28"/>
        <v>0</v>
      </c>
      <c r="M581" s="1011">
        <f t="shared" si="29"/>
        <v>98978559.200000003</v>
      </c>
      <c r="N581" s="648"/>
      <c r="O581" s="648" t="s">
        <v>4232</v>
      </c>
      <c r="P581" s="647" t="s">
        <v>1164</v>
      </c>
      <c r="Q581" s="647" t="s">
        <v>354</v>
      </c>
      <c r="R581" s="647" t="s">
        <v>70</v>
      </c>
      <c r="S581" s="647" t="s">
        <v>1076</v>
      </c>
    </row>
    <row r="582" spans="1:19" ht="20.25" customHeight="1">
      <c r="A582" s="647" t="s">
        <v>858</v>
      </c>
      <c r="B582" s="648" t="s">
        <v>4226</v>
      </c>
      <c r="C582" s="647" t="s">
        <v>693</v>
      </c>
      <c r="D582" s="649" t="s">
        <v>3598</v>
      </c>
      <c r="E582" s="648"/>
      <c r="F582" s="647" t="s">
        <v>880</v>
      </c>
      <c r="G582" s="648"/>
      <c r="H582" s="651">
        <v>164</v>
      </c>
      <c r="I582" s="1121">
        <v>2277.5</v>
      </c>
      <c r="J582" s="652">
        <v>0</v>
      </c>
      <c r="K582" s="1122">
        <f t="shared" si="27"/>
        <v>0</v>
      </c>
      <c r="L582" s="1014">
        <f t="shared" si="28"/>
        <v>0</v>
      </c>
      <c r="M582" s="1011">
        <f t="shared" si="29"/>
        <v>373510</v>
      </c>
      <c r="N582" s="648"/>
      <c r="O582" s="648" t="s">
        <v>4232</v>
      </c>
      <c r="P582" s="647" t="s">
        <v>1164</v>
      </c>
      <c r="Q582" s="647" t="s">
        <v>336</v>
      </c>
      <c r="R582" s="647" t="s">
        <v>73</v>
      </c>
      <c r="S582" s="647" t="s">
        <v>1076</v>
      </c>
    </row>
    <row r="583" spans="1:19" ht="20.25" customHeight="1">
      <c r="A583" s="647" t="s">
        <v>858</v>
      </c>
      <c r="B583" s="648" t="s">
        <v>4226</v>
      </c>
      <c r="C583" s="647" t="s">
        <v>693</v>
      </c>
      <c r="D583" s="649" t="s">
        <v>3598</v>
      </c>
      <c r="E583" s="648"/>
      <c r="F583" s="647" t="s">
        <v>1090</v>
      </c>
      <c r="G583" s="648"/>
      <c r="H583" s="651">
        <v>82</v>
      </c>
      <c r="I583" s="1121">
        <v>85436.9</v>
      </c>
      <c r="J583" s="652">
        <v>10.5</v>
      </c>
      <c r="K583" s="1122">
        <f t="shared" si="27"/>
        <v>861</v>
      </c>
      <c r="L583" s="1014">
        <f t="shared" si="28"/>
        <v>0.86099999999999999</v>
      </c>
      <c r="M583" s="1011">
        <f t="shared" si="29"/>
        <v>7005825.7999999998</v>
      </c>
      <c r="N583" s="648"/>
      <c r="O583" s="648" t="s">
        <v>4233</v>
      </c>
      <c r="P583" s="647" t="s">
        <v>1164</v>
      </c>
      <c r="Q583" s="647" t="s">
        <v>344</v>
      </c>
      <c r="R583" s="647" t="s">
        <v>60</v>
      </c>
      <c r="S583" s="647" t="s">
        <v>1076</v>
      </c>
    </row>
    <row r="584" spans="1:19" ht="20.25" customHeight="1">
      <c r="A584" s="647" t="s">
        <v>3562</v>
      </c>
      <c r="B584" s="648" t="s">
        <v>4234</v>
      </c>
      <c r="C584" s="647" t="s">
        <v>3631</v>
      </c>
      <c r="D584" s="649" t="s">
        <v>2446</v>
      </c>
      <c r="E584" s="648"/>
      <c r="F584" s="647" t="s">
        <v>3449</v>
      </c>
      <c r="G584" s="648"/>
      <c r="H584" s="651">
        <v>268</v>
      </c>
      <c r="I584" s="1121">
        <v>179235.1</v>
      </c>
      <c r="J584" s="652">
        <v>29.3</v>
      </c>
      <c r="K584" s="1122">
        <f t="shared" si="27"/>
        <v>7852.4000000000005</v>
      </c>
      <c r="L584" s="1014">
        <f t="shared" si="28"/>
        <v>7.8524000000000003</v>
      </c>
      <c r="M584" s="1011">
        <f t="shared" si="29"/>
        <v>48035006.800000004</v>
      </c>
      <c r="N584" s="648"/>
      <c r="O584" s="648" t="s">
        <v>4235</v>
      </c>
      <c r="P584" s="647" t="s">
        <v>372</v>
      </c>
      <c r="Q584" s="647" t="s">
        <v>343</v>
      </c>
      <c r="R584" s="647" t="s">
        <v>60</v>
      </c>
      <c r="S584" s="647" t="s">
        <v>1076</v>
      </c>
    </row>
    <row r="585" spans="1:19" ht="20.25" customHeight="1">
      <c r="A585" s="647" t="s">
        <v>3562</v>
      </c>
      <c r="B585" s="648" t="s">
        <v>4234</v>
      </c>
      <c r="C585" s="647" t="s">
        <v>3631</v>
      </c>
      <c r="D585" s="649" t="s">
        <v>2446</v>
      </c>
      <c r="E585" s="648"/>
      <c r="F585" s="647" t="s">
        <v>426</v>
      </c>
      <c r="G585" s="648"/>
      <c r="H585" s="651">
        <v>268</v>
      </c>
      <c r="I585" s="1121">
        <v>200636.3</v>
      </c>
      <c r="J585" s="652">
        <v>0</v>
      </c>
      <c r="K585" s="1122">
        <f t="shared" si="27"/>
        <v>0</v>
      </c>
      <c r="L585" s="1014">
        <f t="shared" si="28"/>
        <v>0</v>
      </c>
      <c r="M585" s="1011">
        <f t="shared" si="29"/>
        <v>53770528.399999999</v>
      </c>
      <c r="N585" s="648"/>
      <c r="O585" s="648" t="s">
        <v>4235</v>
      </c>
      <c r="P585" s="647" t="s">
        <v>372</v>
      </c>
      <c r="Q585" s="647" t="s">
        <v>354</v>
      </c>
      <c r="R585" s="647" t="s">
        <v>70</v>
      </c>
      <c r="S585" s="647" t="s">
        <v>1076</v>
      </c>
    </row>
    <row r="586" spans="1:19" ht="20.25" customHeight="1">
      <c r="A586" s="647" t="s">
        <v>3562</v>
      </c>
      <c r="B586" s="648" t="s">
        <v>4234</v>
      </c>
      <c r="C586" s="647" t="s">
        <v>3631</v>
      </c>
      <c r="D586" s="649" t="s">
        <v>2446</v>
      </c>
      <c r="E586" s="648"/>
      <c r="F586" s="647" t="s">
        <v>558</v>
      </c>
      <c r="G586" s="648"/>
      <c r="H586" s="651">
        <v>268</v>
      </c>
      <c r="I586" s="1121">
        <v>7757.9</v>
      </c>
      <c r="J586" s="652">
        <v>0</v>
      </c>
      <c r="K586" s="1122">
        <f t="shared" si="27"/>
        <v>0</v>
      </c>
      <c r="L586" s="1014">
        <f t="shared" si="28"/>
        <v>0</v>
      </c>
      <c r="M586" s="1011">
        <f t="shared" si="29"/>
        <v>2079117.2</v>
      </c>
      <c r="N586" s="648"/>
      <c r="O586" s="648" t="s">
        <v>4235</v>
      </c>
      <c r="P586" s="647" t="s">
        <v>372</v>
      </c>
      <c r="Q586" s="647" t="s">
        <v>336</v>
      </c>
      <c r="R586" s="647" t="s">
        <v>73</v>
      </c>
      <c r="S586" s="647" t="s">
        <v>1076</v>
      </c>
    </row>
    <row r="587" spans="1:19" ht="20.25" customHeight="1">
      <c r="A587" s="647" t="s">
        <v>3562</v>
      </c>
      <c r="B587" s="648" t="s">
        <v>4234</v>
      </c>
      <c r="C587" s="647" t="s">
        <v>3631</v>
      </c>
      <c r="D587" s="649" t="s">
        <v>2446</v>
      </c>
      <c r="E587" s="648"/>
      <c r="F587" s="647" t="s">
        <v>4236</v>
      </c>
      <c r="G587" s="648"/>
      <c r="H587" s="651">
        <v>268</v>
      </c>
      <c r="I587" s="1121">
        <v>92012.3</v>
      </c>
      <c r="J587" s="652">
        <v>0</v>
      </c>
      <c r="K587" s="1122">
        <f t="shared" si="27"/>
        <v>0</v>
      </c>
      <c r="L587" s="1014">
        <f t="shared" si="28"/>
        <v>0</v>
      </c>
      <c r="M587" s="1011">
        <f t="shared" si="29"/>
        <v>24659296.400000002</v>
      </c>
      <c r="N587" s="648"/>
      <c r="O587" s="648" t="s">
        <v>4237</v>
      </c>
      <c r="P587" s="647" t="s">
        <v>372</v>
      </c>
      <c r="Q587" s="647" t="s">
        <v>271</v>
      </c>
      <c r="R587" s="647" t="s">
        <v>73</v>
      </c>
      <c r="S587" s="647" t="s">
        <v>1076</v>
      </c>
    </row>
    <row r="588" spans="1:19" ht="20.25" customHeight="1">
      <c r="A588" s="647" t="s">
        <v>3562</v>
      </c>
      <c r="B588" s="648" t="s">
        <v>4234</v>
      </c>
      <c r="C588" s="647" t="s">
        <v>3631</v>
      </c>
      <c r="D588" s="649" t="s">
        <v>2446</v>
      </c>
      <c r="E588" s="648"/>
      <c r="F588" s="647" t="s">
        <v>880</v>
      </c>
      <c r="G588" s="648"/>
      <c r="H588" s="651">
        <v>268</v>
      </c>
      <c r="I588" s="1121">
        <v>3538.9</v>
      </c>
      <c r="J588" s="652">
        <v>0</v>
      </c>
      <c r="K588" s="1122">
        <f t="shared" si="27"/>
        <v>0</v>
      </c>
      <c r="L588" s="1014">
        <f t="shared" si="28"/>
        <v>0</v>
      </c>
      <c r="M588" s="1011">
        <f t="shared" si="29"/>
        <v>948425.20000000007</v>
      </c>
      <c r="N588" s="648"/>
      <c r="O588" s="648" t="s">
        <v>4237</v>
      </c>
      <c r="P588" s="647" t="s">
        <v>372</v>
      </c>
      <c r="Q588" s="647" t="s">
        <v>336</v>
      </c>
      <c r="R588" s="647" t="s">
        <v>73</v>
      </c>
      <c r="S588" s="647" t="s">
        <v>1076</v>
      </c>
    </row>
    <row r="589" spans="1:19" ht="20.25" customHeight="1">
      <c r="A589" s="647" t="s">
        <v>3562</v>
      </c>
      <c r="B589" s="648" t="s">
        <v>4234</v>
      </c>
      <c r="C589" s="647" t="s">
        <v>3631</v>
      </c>
      <c r="D589" s="649" t="s">
        <v>2446</v>
      </c>
      <c r="E589" s="648"/>
      <c r="F589" s="647" t="s">
        <v>880</v>
      </c>
      <c r="G589" s="648"/>
      <c r="H589" s="651">
        <v>268</v>
      </c>
      <c r="I589" s="1121">
        <v>3538.9</v>
      </c>
      <c r="J589" s="652">
        <v>0</v>
      </c>
      <c r="K589" s="1122">
        <f t="shared" si="27"/>
        <v>0</v>
      </c>
      <c r="L589" s="1014">
        <f t="shared" si="28"/>
        <v>0</v>
      </c>
      <c r="M589" s="1011">
        <f t="shared" si="29"/>
        <v>948425.20000000007</v>
      </c>
      <c r="N589" s="648"/>
      <c r="O589" s="648" t="s">
        <v>4237</v>
      </c>
      <c r="P589" s="647" t="s">
        <v>372</v>
      </c>
      <c r="Q589" s="647" t="s">
        <v>336</v>
      </c>
      <c r="R589" s="647" t="s">
        <v>73</v>
      </c>
      <c r="S589" s="647" t="s">
        <v>1076</v>
      </c>
    </row>
    <row r="590" spans="1:19" ht="20.25" customHeight="1">
      <c r="A590" s="647" t="s">
        <v>3562</v>
      </c>
      <c r="B590" s="648" t="s">
        <v>4234</v>
      </c>
      <c r="C590" s="647" t="s">
        <v>3631</v>
      </c>
      <c r="D590" s="649" t="s">
        <v>2446</v>
      </c>
      <c r="E590" s="648"/>
      <c r="F590" s="647" t="s">
        <v>882</v>
      </c>
      <c r="G590" s="648"/>
      <c r="H590" s="651">
        <v>268</v>
      </c>
      <c r="I590" s="1121">
        <v>8355.7999999999993</v>
      </c>
      <c r="J590" s="652">
        <v>0</v>
      </c>
      <c r="K590" s="1122">
        <f t="shared" si="27"/>
        <v>0</v>
      </c>
      <c r="L590" s="1014">
        <f t="shared" si="28"/>
        <v>0</v>
      </c>
      <c r="M590" s="1011">
        <f t="shared" si="29"/>
        <v>2239354.4</v>
      </c>
      <c r="N590" s="648"/>
      <c r="O590" s="648" t="s">
        <v>4237</v>
      </c>
      <c r="P590" s="647" t="s">
        <v>372</v>
      </c>
      <c r="Q590" s="647" t="s">
        <v>336</v>
      </c>
      <c r="R590" s="647" t="s">
        <v>73</v>
      </c>
      <c r="S590" s="647" t="s">
        <v>1076</v>
      </c>
    </row>
    <row r="591" spans="1:19" ht="20.25" customHeight="1">
      <c r="A591" s="647" t="s">
        <v>3562</v>
      </c>
      <c r="B591" s="648" t="s">
        <v>4234</v>
      </c>
      <c r="C591" s="647" t="s">
        <v>3631</v>
      </c>
      <c r="D591" s="649" t="s">
        <v>2446</v>
      </c>
      <c r="E591" s="648"/>
      <c r="F591" s="647" t="s">
        <v>3986</v>
      </c>
      <c r="G591" s="648"/>
      <c r="H591" s="651">
        <v>268</v>
      </c>
      <c r="I591" s="1121">
        <v>20054</v>
      </c>
      <c r="J591" s="652">
        <v>0</v>
      </c>
      <c r="K591" s="1122">
        <f t="shared" si="27"/>
        <v>0</v>
      </c>
      <c r="L591" s="1014">
        <f t="shared" si="28"/>
        <v>0</v>
      </c>
      <c r="M591" s="1011">
        <f t="shared" si="29"/>
        <v>5374472</v>
      </c>
      <c r="N591" s="648"/>
      <c r="O591" s="648" t="s">
        <v>4237</v>
      </c>
      <c r="P591" s="647" t="s">
        <v>372</v>
      </c>
      <c r="Q591" s="647" t="s">
        <v>336</v>
      </c>
      <c r="R591" s="647" t="s">
        <v>73</v>
      </c>
      <c r="S591" s="647" t="s">
        <v>1076</v>
      </c>
    </row>
    <row r="592" spans="1:19" ht="20.25" customHeight="1">
      <c r="A592" s="647" t="s">
        <v>3562</v>
      </c>
      <c r="B592" s="648" t="s">
        <v>4234</v>
      </c>
      <c r="C592" s="647" t="s">
        <v>3631</v>
      </c>
      <c r="D592" s="649" t="s">
        <v>2446</v>
      </c>
      <c r="E592" s="648"/>
      <c r="F592" s="647" t="s">
        <v>4238</v>
      </c>
      <c r="G592" s="648"/>
      <c r="H592" s="651">
        <v>134</v>
      </c>
      <c r="I592" s="1121">
        <v>195500</v>
      </c>
      <c r="J592" s="652">
        <v>0</v>
      </c>
      <c r="K592" s="1122">
        <f t="shared" si="27"/>
        <v>0</v>
      </c>
      <c r="L592" s="1014">
        <f t="shared" si="28"/>
        <v>0</v>
      </c>
      <c r="M592" s="1011">
        <f t="shared" si="29"/>
        <v>26197000</v>
      </c>
      <c r="N592" s="648"/>
      <c r="O592" s="648" t="s">
        <v>1295</v>
      </c>
      <c r="P592" s="647" t="s">
        <v>372</v>
      </c>
      <c r="Q592" s="647" t="s">
        <v>784</v>
      </c>
      <c r="R592" s="647" t="s">
        <v>73</v>
      </c>
      <c r="S592" s="647" t="s">
        <v>1076</v>
      </c>
    </row>
    <row r="593" spans="1:19" ht="20.25" customHeight="1">
      <c r="A593" s="647" t="s">
        <v>3562</v>
      </c>
      <c r="B593" s="648" t="s">
        <v>4234</v>
      </c>
      <c r="C593" s="647" t="s">
        <v>3631</v>
      </c>
      <c r="D593" s="649" t="s">
        <v>2446</v>
      </c>
      <c r="E593" s="648"/>
      <c r="F593" s="647" t="s">
        <v>4239</v>
      </c>
      <c r="G593" s="648"/>
      <c r="H593" s="651">
        <v>134</v>
      </c>
      <c r="I593" s="1121">
        <v>25500</v>
      </c>
      <c r="J593" s="652">
        <v>0</v>
      </c>
      <c r="K593" s="1122">
        <f t="shared" si="27"/>
        <v>0</v>
      </c>
      <c r="L593" s="1014">
        <f t="shared" si="28"/>
        <v>0</v>
      </c>
      <c r="M593" s="1011">
        <f t="shared" si="29"/>
        <v>3417000</v>
      </c>
      <c r="N593" s="648"/>
      <c r="O593" s="648" t="s">
        <v>274</v>
      </c>
      <c r="P593" s="647" t="s">
        <v>372</v>
      </c>
      <c r="Q593" s="647" t="s">
        <v>336</v>
      </c>
      <c r="R593" s="647" t="s">
        <v>73</v>
      </c>
      <c r="S593" s="647" t="s">
        <v>1076</v>
      </c>
    </row>
    <row r="594" spans="1:19" ht="20.25" customHeight="1">
      <c r="A594" s="647" t="s">
        <v>3562</v>
      </c>
      <c r="B594" s="648" t="s">
        <v>4234</v>
      </c>
      <c r="C594" s="647" t="s">
        <v>3631</v>
      </c>
      <c r="D594" s="649" t="s">
        <v>2446</v>
      </c>
      <c r="E594" s="648"/>
      <c r="F594" s="647" t="s">
        <v>4240</v>
      </c>
      <c r="G594" s="648"/>
      <c r="H594" s="651">
        <v>134</v>
      </c>
      <c r="I594" s="1121">
        <v>357000</v>
      </c>
      <c r="J594" s="652">
        <v>0</v>
      </c>
      <c r="K594" s="1122">
        <f t="shared" si="27"/>
        <v>0</v>
      </c>
      <c r="L594" s="1014">
        <f t="shared" si="28"/>
        <v>0</v>
      </c>
      <c r="M594" s="1011">
        <f t="shared" si="29"/>
        <v>47838000</v>
      </c>
      <c r="N594" s="648"/>
      <c r="O594" s="648" t="s">
        <v>4241</v>
      </c>
      <c r="P594" s="647" t="s">
        <v>372</v>
      </c>
      <c r="Q594" s="647" t="s">
        <v>276</v>
      </c>
      <c r="R594" s="647" t="s">
        <v>73</v>
      </c>
      <c r="S594" s="647" t="s">
        <v>1076</v>
      </c>
    </row>
    <row r="595" spans="1:19" ht="20.25" customHeight="1">
      <c r="A595" s="647" t="s">
        <v>3562</v>
      </c>
      <c r="B595" s="648" t="s">
        <v>4234</v>
      </c>
      <c r="C595" s="647" t="s">
        <v>3631</v>
      </c>
      <c r="D595" s="649" t="s">
        <v>2446</v>
      </c>
      <c r="E595" s="648"/>
      <c r="F595" s="647" t="s">
        <v>4242</v>
      </c>
      <c r="G595" s="648"/>
      <c r="H595" s="651">
        <v>134</v>
      </c>
      <c r="I595" s="1121">
        <v>128565.6</v>
      </c>
      <c r="J595" s="652">
        <v>0</v>
      </c>
      <c r="K595" s="1122">
        <f t="shared" si="27"/>
        <v>0</v>
      </c>
      <c r="L595" s="1014">
        <f t="shared" si="28"/>
        <v>0</v>
      </c>
      <c r="M595" s="1011">
        <f t="shared" si="29"/>
        <v>17227790.400000002</v>
      </c>
      <c r="N595" s="648"/>
      <c r="O595" s="648" t="s">
        <v>752</v>
      </c>
      <c r="P595" s="647" t="s">
        <v>372</v>
      </c>
      <c r="Q595" s="647" t="s">
        <v>984</v>
      </c>
      <c r="R595" s="647" t="s">
        <v>73</v>
      </c>
      <c r="S595" s="647" t="s">
        <v>1076</v>
      </c>
    </row>
    <row r="596" spans="1:19" ht="20.25" customHeight="1">
      <c r="A596" s="647" t="s">
        <v>3562</v>
      </c>
      <c r="B596" s="648" t="s">
        <v>4234</v>
      </c>
      <c r="C596" s="647" t="s">
        <v>3631</v>
      </c>
      <c r="D596" s="649" t="s">
        <v>2446</v>
      </c>
      <c r="E596" s="648"/>
      <c r="F596" s="647" t="s">
        <v>880</v>
      </c>
      <c r="G596" s="648"/>
      <c r="H596" s="651">
        <v>134</v>
      </c>
      <c r="I596" s="1121">
        <v>3717.2</v>
      </c>
      <c r="J596" s="652">
        <v>0</v>
      </c>
      <c r="K596" s="1122">
        <f t="shared" si="27"/>
        <v>0</v>
      </c>
      <c r="L596" s="1014">
        <f t="shared" si="28"/>
        <v>0</v>
      </c>
      <c r="M596" s="1011">
        <f t="shared" si="29"/>
        <v>498104.8</v>
      </c>
      <c r="N596" s="648"/>
      <c r="O596" s="648" t="s">
        <v>752</v>
      </c>
      <c r="P596" s="647" t="s">
        <v>372</v>
      </c>
      <c r="Q596" s="647" t="s">
        <v>336</v>
      </c>
      <c r="R596" s="647" t="s">
        <v>73</v>
      </c>
      <c r="S596" s="647" t="s">
        <v>1076</v>
      </c>
    </row>
    <row r="597" spans="1:19" ht="20.25" customHeight="1">
      <c r="A597" s="647" t="s">
        <v>3562</v>
      </c>
      <c r="B597" s="648" t="s">
        <v>4234</v>
      </c>
      <c r="C597" s="647" t="s">
        <v>3631</v>
      </c>
      <c r="D597" s="649" t="s">
        <v>2446</v>
      </c>
      <c r="E597" s="648"/>
      <c r="F597" s="647" t="s">
        <v>880</v>
      </c>
      <c r="G597" s="648"/>
      <c r="H597" s="651">
        <v>134</v>
      </c>
      <c r="I597" s="1121">
        <v>3717.2</v>
      </c>
      <c r="J597" s="652">
        <v>0</v>
      </c>
      <c r="K597" s="1122">
        <f t="shared" si="27"/>
        <v>0</v>
      </c>
      <c r="L597" s="1014">
        <f t="shared" si="28"/>
        <v>0</v>
      </c>
      <c r="M597" s="1011">
        <f t="shared" si="29"/>
        <v>498104.8</v>
      </c>
      <c r="N597" s="648"/>
      <c r="O597" s="648" t="s">
        <v>752</v>
      </c>
      <c r="P597" s="647" t="s">
        <v>372</v>
      </c>
      <c r="Q597" s="647" t="s">
        <v>336</v>
      </c>
      <c r="R597" s="647" t="s">
        <v>73</v>
      </c>
      <c r="S597" s="647" t="s">
        <v>1076</v>
      </c>
    </row>
    <row r="598" spans="1:19" ht="20.25" customHeight="1">
      <c r="A598" s="647" t="s">
        <v>4243</v>
      </c>
      <c r="B598" s="648" t="s">
        <v>4244</v>
      </c>
      <c r="C598" s="647" t="s">
        <v>1073</v>
      </c>
      <c r="D598" s="649" t="s">
        <v>1096</v>
      </c>
      <c r="E598" s="648"/>
      <c r="F598" s="647" t="s">
        <v>880</v>
      </c>
      <c r="G598" s="648"/>
      <c r="H598" s="651">
        <v>438</v>
      </c>
      <c r="I598" s="1121">
        <v>3457.1</v>
      </c>
      <c r="J598" s="652">
        <v>0</v>
      </c>
      <c r="K598" s="1122">
        <f t="shared" si="27"/>
        <v>0</v>
      </c>
      <c r="L598" s="1014">
        <f t="shared" si="28"/>
        <v>0</v>
      </c>
      <c r="M598" s="1011">
        <f t="shared" si="29"/>
        <v>1514209.8</v>
      </c>
      <c r="N598" s="648"/>
      <c r="O598" s="648" t="s">
        <v>1433</v>
      </c>
      <c r="P598" s="647" t="s">
        <v>372</v>
      </c>
      <c r="Q598" s="647" t="s">
        <v>336</v>
      </c>
      <c r="R598" s="647" t="s">
        <v>73</v>
      </c>
      <c r="S598" s="647" t="s">
        <v>213</v>
      </c>
    </row>
    <row r="599" spans="1:19" ht="20.25" customHeight="1">
      <c r="A599" s="647" t="s">
        <v>4243</v>
      </c>
      <c r="B599" s="648" t="s">
        <v>4245</v>
      </c>
      <c r="C599" s="647" t="s">
        <v>1073</v>
      </c>
      <c r="D599" s="649" t="s">
        <v>1096</v>
      </c>
      <c r="E599" s="648"/>
      <c r="F599" s="647" t="s">
        <v>694</v>
      </c>
      <c r="G599" s="648"/>
      <c r="H599" s="651">
        <v>438</v>
      </c>
      <c r="I599" s="1121">
        <v>51857</v>
      </c>
      <c r="J599" s="652">
        <v>36</v>
      </c>
      <c r="K599" s="1122">
        <f t="shared" si="27"/>
        <v>15768</v>
      </c>
      <c r="L599" s="1014">
        <f t="shared" si="28"/>
        <v>15.768000000000001</v>
      </c>
      <c r="M599" s="1011">
        <f t="shared" si="29"/>
        <v>22713366</v>
      </c>
      <c r="N599" s="648"/>
      <c r="O599" s="648" t="s">
        <v>1433</v>
      </c>
      <c r="P599" s="647" t="s">
        <v>372</v>
      </c>
      <c r="Q599" s="647" t="s">
        <v>358</v>
      </c>
      <c r="R599" s="647" t="s">
        <v>68</v>
      </c>
      <c r="S599" s="647" t="s">
        <v>213</v>
      </c>
    </row>
    <row r="600" spans="1:19" ht="20.25" customHeight="1">
      <c r="A600" s="647" t="s">
        <v>4243</v>
      </c>
      <c r="B600" s="648" t="s">
        <v>4245</v>
      </c>
      <c r="C600" s="647" t="s">
        <v>1073</v>
      </c>
      <c r="D600" s="649" t="s">
        <v>1096</v>
      </c>
      <c r="E600" s="648"/>
      <c r="F600" s="647" t="s">
        <v>1387</v>
      </c>
      <c r="G600" s="648"/>
      <c r="H600" s="651">
        <v>438</v>
      </c>
      <c r="I600" s="1121">
        <v>12191.2</v>
      </c>
      <c r="J600" s="652">
        <v>0</v>
      </c>
      <c r="K600" s="1122">
        <f t="shared" si="27"/>
        <v>0</v>
      </c>
      <c r="L600" s="1014">
        <f t="shared" si="28"/>
        <v>0</v>
      </c>
      <c r="M600" s="1011">
        <f t="shared" si="29"/>
        <v>5339745.6000000006</v>
      </c>
      <c r="N600" s="648"/>
      <c r="O600" s="648" t="s">
        <v>1437</v>
      </c>
      <c r="P600" s="647" t="s">
        <v>372</v>
      </c>
      <c r="Q600" s="647" t="s">
        <v>577</v>
      </c>
      <c r="R600" s="647" t="s">
        <v>240</v>
      </c>
      <c r="S600" s="647" t="s">
        <v>213</v>
      </c>
    </row>
    <row r="601" spans="1:19" ht="20.25" customHeight="1">
      <c r="A601" s="647" t="s">
        <v>4243</v>
      </c>
      <c r="B601" s="648" t="s">
        <v>4245</v>
      </c>
      <c r="C601" s="647" t="s">
        <v>1073</v>
      </c>
      <c r="D601" s="649" t="s">
        <v>1096</v>
      </c>
      <c r="E601" s="648"/>
      <c r="F601" s="647" t="s">
        <v>589</v>
      </c>
      <c r="G601" s="648"/>
      <c r="H601" s="651">
        <v>438</v>
      </c>
      <c r="I601" s="1121">
        <v>24701.200000000001</v>
      </c>
      <c r="J601" s="652">
        <v>15</v>
      </c>
      <c r="K601" s="1122">
        <f t="shared" si="27"/>
        <v>6570</v>
      </c>
      <c r="L601" s="1014">
        <f t="shared" si="28"/>
        <v>6.57</v>
      </c>
      <c r="M601" s="1011">
        <f t="shared" si="29"/>
        <v>10819125.6</v>
      </c>
      <c r="N601" s="648"/>
      <c r="O601" s="648" t="s">
        <v>1437</v>
      </c>
      <c r="P601" s="647" t="s">
        <v>372</v>
      </c>
      <c r="Q601" s="647" t="s">
        <v>270</v>
      </c>
      <c r="R601" s="647" t="s">
        <v>68</v>
      </c>
      <c r="S601" s="647" t="s">
        <v>213</v>
      </c>
    </row>
    <row r="602" spans="1:19" ht="20.25" customHeight="1">
      <c r="A602" s="647" t="s">
        <v>4243</v>
      </c>
      <c r="B602" s="648" t="s">
        <v>4244</v>
      </c>
      <c r="C602" s="647" t="s">
        <v>1073</v>
      </c>
      <c r="D602" s="649" t="s">
        <v>1096</v>
      </c>
      <c r="E602" s="648"/>
      <c r="F602" s="647" t="s">
        <v>565</v>
      </c>
      <c r="G602" s="648"/>
      <c r="H602" s="651">
        <v>438</v>
      </c>
      <c r="I602" s="1121">
        <v>36645.1</v>
      </c>
      <c r="J602" s="652">
        <v>0</v>
      </c>
      <c r="K602" s="1122">
        <f t="shared" si="27"/>
        <v>0</v>
      </c>
      <c r="L602" s="1014">
        <f t="shared" si="28"/>
        <v>0</v>
      </c>
      <c r="M602" s="1011">
        <f t="shared" si="29"/>
        <v>16050553.799999999</v>
      </c>
      <c r="N602" s="648"/>
      <c r="O602" s="648" t="s">
        <v>1290</v>
      </c>
      <c r="P602" s="647" t="s">
        <v>372</v>
      </c>
      <c r="Q602" s="647" t="s">
        <v>271</v>
      </c>
      <c r="R602" s="647" t="s">
        <v>73</v>
      </c>
      <c r="S602" s="647" t="s">
        <v>213</v>
      </c>
    </row>
    <row r="603" spans="1:19" ht="20.25" customHeight="1">
      <c r="A603" s="647" t="s">
        <v>4243</v>
      </c>
      <c r="B603" s="648" t="s">
        <v>4245</v>
      </c>
      <c r="C603" s="647" t="s">
        <v>1073</v>
      </c>
      <c r="D603" s="649" t="s">
        <v>1096</v>
      </c>
      <c r="E603" s="648"/>
      <c r="F603" s="647" t="s">
        <v>880</v>
      </c>
      <c r="G603" s="648"/>
      <c r="H603" s="651">
        <v>438</v>
      </c>
      <c r="I603" s="1121">
        <v>3444.4</v>
      </c>
      <c r="J603" s="652">
        <v>0</v>
      </c>
      <c r="K603" s="1122">
        <f t="shared" si="27"/>
        <v>0</v>
      </c>
      <c r="L603" s="1014">
        <f t="shared" si="28"/>
        <v>0</v>
      </c>
      <c r="M603" s="1011">
        <f t="shared" si="29"/>
        <v>1508647.2</v>
      </c>
      <c r="N603" s="648"/>
      <c r="O603" s="648" t="s">
        <v>1290</v>
      </c>
      <c r="P603" s="647" t="s">
        <v>372</v>
      </c>
      <c r="Q603" s="647" t="s">
        <v>336</v>
      </c>
      <c r="R603" s="647" t="s">
        <v>73</v>
      </c>
      <c r="S603" s="647" t="s">
        <v>213</v>
      </c>
    </row>
    <row r="604" spans="1:19" ht="20.25" customHeight="1">
      <c r="A604" s="647" t="s">
        <v>4243</v>
      </c>
      <c r="B604" s="648" t="s">
        <v>4245</v>
      </c>
      <c r="C604" s="647" t="s">
        <v>1073</v>
      </c>
      <c r="D604" s="649" t="s">
        <v>1096</v>
      </c>
      <c r="E604" s="648"/>
      <c r="F604" s="647" t="s">
        <v>880</v>
      </c>
      <c r="G604" s="648"/>
      <c r="H604" s="651">
        <v>438</v>
      </c>
      <c r="I604" s="1121">
        <v>3444.4</v>
      </c>
      <c r="J604" s="652">
        <v>0</v>
      </c>
      <c r="K604" s="1122">
        <f t="shared" ref="K604:K667" si="30">IFERROR(J604*H604,"0")</f>
        <v>0</v>
      </c>
      <c r="L604" s="1014">
        <f t="shared" ref="L604:L667" si="31">IFERROR(K604/1000,"0")</f>
        <v>0</v>
      </c>
      <c r="M604" s="1011">
        <f t="shared" ref="M604:M667" si="32">I604*H604</f>
        <v>1508647.2</v>
      </c>
      <c r="N604" s="648"/>
      <c r="O604" s="648" t="s">
        <v>1290</v>
      </c>
      <c r="P604" s="647" t="s">
        <v>372</v>
      </c>
      <c r="Q604" s="647" t="s">
        <v>336</v>
      </c>
      <c r="R604" s="647" t="s">
        <v>73</v>
      </c>
      <c r="S604" s="647" t="s">
        <v>213</v>
      </c>
    </row>
    <row r="605" spans="1:19" ht="20.25" customHeight="1">
      <c r="A605" s="647" t="s">
        <v>4243</v>
      </c>
      <c r="B605" s="648" t="s">
        <v>4245</v>
      </c>
      <c r="C605" s="647" t="s">
        <v>1073</v>
      </c>
      <c r="D605" s="649" t="s">
        <v>1096</v>
      </c>
      <c r="E605" s="648"/>
      <c r="F605" s="647" t="s">
        <v>882</v>
      </c>
      <c r="G605" s="648"/>
      <c r="H605" s="651">
        <v>438</v>
      </c>
      <c r="I605" s="1121">
        <v>8132.7</v>
      </c>
      <c r="J605" s="652">
        <v>0</v>
      </c>
      <c r="K605" s="1122">
        <f t="shared" si="30"/>
        <v>0</v>
      </c>
      <c r="L605" s="1014">
        <f t="shared" si="31"/>
        <v>0</v>
      </c>
      <c r="M605" s="1011">
        <f t="shared" si="32"/>
        <v>3562122.6</v>
      </c>
      <c r="N605" s="648"/>
      <c r="O605" s="648" t="s">
        <v>1290</v>
      </c>
      <c r="P605" s="647" t="s">
        <v>372</v>
      </c>
      <c r="Q605" s="647" t="s">
        <v>336</v>
      </c>
      <c r="R605" s="647" t="s">
        <v>73</v>
      </c>
      <c r="S605" s="647" t="s">
        <v>213</v>
      </c>
    </row>
    <row r="606" spans="1:19" ht="20.25" customHeight="1">
      <c r="A606" s="647" t="s">
        <v>4243</v>
      </c>
      <c r="B606" s="648" t="s">
        <v>4245</v>
      </c>
      <c r="C606" s="647" t="s">
        <v>1073</v>
      </c>
      <c r="D606" s="649" t="s">
        <v>1096</v>
      </c>
      <c r="E606" s="648"/>
      <c r="F606" s="647" t="s">
        <v>881</v>
      </c>
      <c r="G606" s="648"/>
      <c r="H606" s="651">
        <v>438</v>
      </c>
      <c r="I606" s="1121">
        <v>10333.299999999999</v>
      </c>
      <c r="J606" s="652">
        <v>0</v>
      </c>
      <c r="K606" s="1122">
        <f t="shared" si="30"/>
        <v>0</v>
      </c>
      <c r="L606" s="1014">
        <f t="shared" si="31"/>
        <v>0</v>
      </c>
      <c r="M606" s="1011">
        <f t="shared" si="32"/>
        <v>4525985.3999999994</v>
      </c>
      <c r="N606" s="648"/>
      <c r="O606" s="648" t="s">
        <v>1290</v>
      </c>
      <c r="P606" s="647" t="s">
        <v>372</v>
      </c>
      <c r="Q606" s="647" t="s">
        <v>336</v>
      </c>
      <c r="R606" s="647" t="s">
        <v>73</v>
      </c>
      <c r="S606" s="647" t="s">
        <v>213</v>
      </c>
    </row>
    <row r="607" spans="1:19" ht="20.25" customHeight="1">
      <c r="A607" s="647" t="s">
        <v>4243</v>
      </c>
      <c r="B607" s="648" t="s">
        <v>4245</v>
      </c>
      <c r="C607" s="647" t="s">
        <v>1073</v>
      </c>
      <c r="D607" s="649" t="s">
        <v>1096</v>
      </c>
      <c r="E607" s="648"/>
      <c r="F607" s="647" t="s">
        <v>2292</v>
      </c>
      <c r="G607" s="648"/>
      <c r="H607" s="651">
        <v>219</v>
      </c>
      <c r="I607" s="1121">
        <v>37435.199999999997</v>
      </c>
      <c r="J607" s="652">
        <v>0</v>
      </c>
      <c r="K607" s="1122">
        <f t="shared" si="30"/>
        <v>0</v>
      </c>
      <c r="L607" s="1014">
        <f t="shared" si="31"/>
        <v>0</v>
      </c>
      <c r="M607" s="1011">
        <f t="shared" si="32"/>
        <v>8198308.7999999998</v>
      </c>
      <c r="N607" s="648"/>
      <c r="O607" s="648" t="s">
        <v>1450</v>
      </c>
      <c r="P607" s="647" t="s">
        <v>372</v>
      </c>
      <c r="Q607" s="647" t="s">
        <v>784</v>
      </c>
      <c r="R607" s="647" t="s">
        <v>73</v>
      </c>
      <c r="S607" s="647" t="s">
        <v>213</v>
      </c>
    </row>
    <row r="608" spans="1:19" ht="20.25" customHeight="1">
      <c r="A608" s="647" t="s">
        <v>4243</v>
      </c>
      <c r="B608" s="648" t="s">
        <v>4245</v>
      </c>
      <c r="C608" s="647" t="s">
        <v>1073</v>
      </c>
      <c r="D608" s="649" t="s">
        <v>1096</v>
      </c>
      <c r="E608" s="648"/>
      <c r="F608" s="647" t="s">
        <v>1937</v>
      </c>
      <c r="G608" s="648"/>
      <c r="H608" s="651">
        <v>219</v>
      </c>
      <c r="I608" s="1121">
        <v>8984.5</v>
      </c>
      <c r="J608" s="652">
        <v>0</v>
      </c>
      <c r="K608" s="1122">
        <f t="shared" si="30"/>
        <v>0</v>
      </c>
      <c r="L608" s="1014">
        <f t="shared" si="31"/>
        <v>0</v>
      </c>
      <c r="M608" s="1011">
        <f t="shared" si="32"/>
        <v>1967605.5</v>
      </c>
      <c r="N608" s="648"/>
      <c r="O608" s="648" t="s">
        <v>1450</v>
      </c>
      <c r="P608" s="647" t="s">
        <v>372</v>
      </c>
      <c r="Q608" s="647" t="s">
        <v>336</v>
      </c>
      <c r="R608" s="647" t="s">
        <v>73</v>
      </c>
      <c r="S608" s="647" t="s">
        <v>213</v>
      </c>
    </row>
    <row r="609" spans="1:19" ht="20.25" customHeight="1">
      <c r="A609" s="647" t="s">
        <v>4243</v>
      </c>
      <c r="B609" s="648" t="s">
        <v>4245</v>
      </c>
      <c r="C609" s="647" t="s">
        <v>1073</v>
      </c>
      <c r="D609" s="649" t="s">
        <v>1096</v>
      </c>
      <c r="E609" s="648"/>
      <c r="F609" s="647" t="s">
        <v>81</v>
      </c>
      <c r="G609" s="648"/>
      <c r="H609" s="651">
        <v>219</v>
      </c>
      <c r="I609" s="1121">
        <v>6165.8</v>
      </c>
      <c r="J609" s="652">
        <v>0</v>
      </c>
      <c r="K609" s="1122">
        <f t="shared" si="30"/>
        <v>0</v>
      </c>
      <c r="L609" s="1014">
        <f t="shared" si="31"/>
        <v>0</v>
      </c>
      <c r="M609" s="1011">
        <f t="shared" si="32"/>
        <v>1350310.2</v>
      </c>
      <c r="N609" s="648"/>
      <c r="O609" s="648" t="s">
        <v>1450</v>
      </c>
      <c r="P609" s="647" t="s">
        <v>372</v>
      </c>
      <c r="Q609" s="647" t="s">
        <v>336</v>
      </c>
      <c r="R609" s="647" t="s">
        <v>73</v>
      </c>
      <c r="S609" s="647" t="s">
        <v>213</v>
      </c>
    </row>
    <row r="610" spans="1:19" ht="20.25" customHeight="1">
      <c r="A610" s="647" t="s">
        <v>4243</v>
      </c>
      <c r="B610" s="648" t="s">
        <v>4245</v>
      </c>
      <c r="C610" s="647" t="s">
        <v>1073</v>
      </c>
      <c r="D610" s="649" t="s">
        <v>1096</v>
      </c>
      <c r="E610" s="648"/>
      <c r="F610" s="647" t="s">
        <v>83</v>
      </c>
      <c r="G610" s="648"/>
      <c r="H610" s="651">
        <v>219</v>
      </c>
      <c r="I610" s="1121">
        <v>10569.9</v>
      </c>
      <c r="J610" s="652">
        <v>0</v>
      </c>
      <c r="K610" s="1122">
        <f t="shared" si="30"/>
        <v>0</v>
      </c>
      <c r="L610" s="1014">
        <f t="shared" si="31"/>
        <v>0</v>
      </c>
      <c r="M610" s="1011">
        <f t="shared" si="32"/>
        <v>2314808.1</v>
      </c>
      <c r="N610" s="648"/>
      <c r="O610" s="648" t="s">
        <v>1450</v>
      </c>
      <c r="P610" s="647" t="s">
        <v>372</v>
      </c>
      <c r="Q610" s="647" t="s">
        <v>336</v>
      </c>
      <c r="R610" s="647" t="s">
        <v>73</v>
      </c>
      <c r="S610" s="647" t="s">
        <v>213</v>
      </c>
    </row>
    <row r="611" spans="1:19" ht="20.25" customHeight="1">
      <c r="A611" s="647" t="s">
        <v>4243</v>
      </c>
      <c r="B611" s="648" t="s">
        <v>4245</v>
      </c>
      <c r="C611" s="647" t="s">
        <v>1073</v>
      </c>
      <c r="D611" s="649" t="s">
        <v>1096</v>
      </c>
      <c r="E611" s="648"/>
      <c r="F611" s="647" t="s">
        <v>367</v>
      </c>
      <c r="G611" s="648"/>
      <c r="H611" s="651">
        <v>219</v>
      </c>
      <c r="I611" s="1121">
        <v>4844.6000000000004</v>
      </c>
      <c r="J611" s="652">
        <v>0</v>
      </c>
      <c r="K611" s="1122">
        <f t="shared" si="30"/>
        <v>0</v>
      </c>
      <c r="L611" s="1014">
        <f t="shared" si="31"/>
        <v>0</v>
      </c>
      <c r="M611" s="1011">
        <f t="shared" si="32"/>
        <v>1060967.4000000001</v>
      </c>
      <c r="N611" s="648"/>
      <c r="O611" s="648" t="s">
        <v>1450</v>
      </c>
      <c r="P611" s="647" t="s">
        <v>372</v>
      </c>
      <c r="Q611" s="647" t="s">
        <v>336</v>
      </c>
      <c r="R611" s="647" t="s">
        <v>73</v>
      </c>
      <c r="S611" s="647" t="s">
        <v>213</v>
      </c>
    </row>
    <row r="612" spans="1:19" ht="20.25" customHeight="1">
      <c r="A612" s="647" t="s">
        <v>4243</v>
      </c>
      <c r="B612" s="648" t="s">
        <v>4245</v>
      </c>
      <c r="C612" s="647" t="s">
        <v>1073</v>
      </c>
      <c r="D612" s="649" t="s">
        <v>1096</v>
      </c>
      <c r="E612" s="648"/>
      <c r="F612" s="647" t="s">
        <v>2295</v>
      </c>
      <c r="G612" s="648"/>
      <c r="H612" s="651">
        <v>219</v>
      </c>
      <c r="I612" s="1121">
        <v>78260.899999999994</v>
      </c>
      <c r="J612" s="652">
        <v>0</v>
      </c>
      <c r="K612" s="1122">
        <f t="shared" si="30"/>
        <v>0</v>
      </c>
      <c r="L612" s="1014">
        <f t="shared" si="31"/>
        <v>0</v>
      </c>
      <c r="M612" s="1011">
        <f t="shared" si="32"/>
        <v>17139137.099999998</v>
      </c>
      <c r="N612" s="648"/>
      <c r="O612" s="648" t="s">
        <v>11</v>
      </c>
      <c r="P612" s="647" t="s">
        <v>372</v>
      </c>
      <c r="Q612" s="647" t="s">
        <v>276</v>
      </c>
      <c r="R612" s="647" t="s">
        <v>73</v>
      </c>
      <c r="S612" s="647" t="s">
        <v>213</v>
      </c>
    </row>
    <row r="613" spans="1:19" ht="20.25" customHeight="1">
      <c r="A613" s="647" t="s">
        <v>4243</v>
      </c>
      <c r="B613" s="648" t="s">
        <v>4245</v>
      </c>
      <c r="C613" s="647" t="s">
        <v>1073</v>
      </c>
      <c r="D613" s="649" t="s">
        <v>1096</v>
      </c>
      <c r="E613" s="648"/>
      <c r="F613" s="647" t="s">
        <v>2294</v>
      </c>
      <c r="G613" s="648"/>
      <c r="H613" s="651">
        <v>219</v>
      </c>
      <c r="I613" s="1121">
        <v>11739.1</v>
      </c>
      <c r="J613" s="652">
        <v>0</v>
      </c>
      <c r="K613" s="1122">
        <f t="shared" si="30"/>
        <v>0</v>
      </c>
      <c r="L613" s="1014">
        <f t="shared" si="31"/>
        <v>0</v>
      </c>
      <c r="M613" s="1011">
        <f t="shared" si="32"/>
        <v>2570862.9</v>
      </c>
      <c r="N613" s="648"/>
      <c r="O613" s="648" t="s">
        <v>11</v>
      </c>
      <c r="P613" s="647" t="s">
        <v>372</v>
      </c>
      <c r="Q613" s="647" t="s">
        <v>336</v>
      </c>
      <c r="R613" s="647" t="s">
        <v>73</v>
      </c>
      <c r="S613" s="647" t="s">
        <v>213</v>
      </c>
    </row>
    <row r="614" spans="1:19" ht="20.25" customHeight="1">
      <c r="A614" s="647" t="s">
        <v>4243</v>
      </c>
      <c r="B614" s="648" t="s">
        <v>4245</v>
      </c>
      <c r="C614" s="647" t="s">
        <v>1073</v>
      </c>
      <c r="D614" s="649" t="s">
        <v>1096</v>
      </c>
      <c r="E614" s="648"/>
      <c r="F614" s="647" t="s">
        <v>350</v>
      </c>
      <c r="G614" s="648"/>
      <c r="H614" s="651">
        <v>219</v>
      </c>
      <c r="I614" s="1121">
        <v>10086.6</v>
      </c>
      <c r="J614" s="652">
        <v>0</v>
      </c>
      <c r="K614" s="1122">
        <f t="shared" si="30"/>
        <v>0</v>
      </c>
      <c r="L614" s="1014">
        <f t="shared" si="31"/>
        <v>0</v>
      </c>
      <c r="M614" s="1011">
        <f t="shared" si="32"/>
        <v>2208965.4</v>
      </c>
      <c r="N614" s="648"/>
      <c r="O614" s="648" t="s">
        <v>4246</v>
      </c>
      <c r="P614" s="647" t="s">
        <v>372</v>
      </c>
      <c r="Q614" s="647" t="s">
        <v>336</v>
      </c>
      <c r="R614" s="647" t="s">
        <v>73</v>
      </c>
      <c r="S614" s="647" t="s">
        <v>213</v>
      </c>
    </row>
    <row r="615" spans="1:19" ht="20.25" customHeight="1">
      <c r="A615" s="647" t="s">
        <v>4243</v>
      </c>
      <c r="B615" s="648" t="s">
        <v>4245</v>
      </c>
      <c r="C615" s="647" t="s">
        <v>1073</v>
      </c>
      <c r="D615" s="649" t="s">
        <v>1096</v>
      </c>
      <c r="E615" s="648"/>
      <c r="F615" s="647" t="s">
        <v>509</v>
      </c>
      <c r="G615" s="648"/>
      <c r="H615" s="651">
        <v>219</v>
      </c>
      <c r="I615" s="1121">
        <v>1429.6</v>
      </c>
      <c r="J615" s="652">
        <v>0</v>
      </c>
      <c r="K615" s="1122">
        <f t="shared" si="30"/>
        <v>0</v>
      </c>
      <c r="L615" s="1014">
        <f t="shared" si="31"/>
        <v>0</v>
      </c>
      <c r="M615" s="1011">
        <f t="shared" si="32"/>
        <v>313082.39999999997</v>
      </c>
      <c r="N615" s="648"/>
      <c r="O615" s="648" t="s">
        <v>4246</v>
      </c>
      <c r="P615" s="647" t="s">
        <v>372</v>
      </c>
      <c r="Q615" s="647" t="s">
        <v>336</v>
      </c>
      <c r="R615" s="647" t="s">
        <v>73</v>
      </c>
      <c r="S615" s="647" t="s">
        <v>213</v>
      </c>
    </row>
    <row r="616" spans="1:19" ht="20.25" customHeight="1">
      <c r="A616" s="647" t="s">
        <v>4243</v>
      </c>
      <c r="B616" s="648" t="s">
        <v>4245</v>
      </c>
      <c r="C616" s="647" t="s">
        <v>1073</v>
      </c>
      <c r="D616" s="649" t="s">
        <v>1096</v>
      </c>
      <c r="E616" s="648"/>
      <c r="F616" s="647" t="s">
        <v>442</v>
      </c>
      <c r="G616" s="648"/>
      <c r="H616" s="651">
        <v>219</v>
      </c>
      <c r="I616" s="1121">
        <v>794.2</v>
      </c>
      <c r="J616" s="652">
        <v>0</v>
      </c>
      <c r="K616" s="1122">
        <f t="shared" si="30"/>
        <v>0</v>
      </c>
      <c r="L616" s="1014">
        <f t="shared" si="31"/>
        <v>0</v>
      </c>
      <c r="M616" s="1011">
        <f t="shared" si="32"/>
        <v>173929.80000000002</v>
      </c>
      <c r="N616" s="648"/>
      <c r="O616" s="648" t="s">
        <v>4246</v>
      </c>
      <c r="P616" s="647" t="s">
        <v>372</v>
      </c>
      <c r="Q616" s="647" t="s">
        <v>336</v>
      </c>
      <c r="R616" s="647" t="s">
        <v>73</v>
      </c>
      <c r="S616" s="647" t="s">
        <v>213</v>
      </c>
    </row>
    <row r="617" spans="1:19" ht="20.25" customHeight="1">
      <c r="A617" s="647" t="s">
        <v>4243</v>
      </c>
      <c r="B617" s="648" t="s">
        <v>4245</v>
      </c>
      <c r="C617" s="647" t="s">
        <v>1073</v>
      </c>
      <c r="D617" s="649" t="s">
        <v>1096</v>
      </c>
      <c r="E617" s="648"/>
      <c r="F617" s="647" t="s">
        <v>81</v>
      </c>
      <c r="G617" s="648"/>
      <c r="H617" s="651">
        <v>219</v>
      </c>
      <c r="I617" s="1121">
        <v>5559.6</v>
      </c>
      <c r="J617" s="652">
        <v>0</v>
      </c>
      <c r="K617" s="1122">
        <f t="shared" si="30"/>
        <v>0</v>
      </c>
      <c r="L617" s="1014">
        <f t="shared" si="31"/>
        <v>0</v>
      </c>
      <c r="M617" s="1011">
        <f t="shared" si="32"/>
        <v>1217552.4000000001</v>
      </c>
      <c r="N617" s="648"/>
      <c r="O617" s="648" t="s">
        <v>4246</v>
      </c>
      <c r="P617" s="647" t="s">
        <v>372</v>
      </c>
      <c r="Q617" s="647" t="s">
        <v>336</v>
      </c>
      <c r="R617" s="647" t="s">
        <v>73</v>
      </c>
      <c r="S617" s="647" t="s">
        <v>213</v>
      </c>
    </row>
    <row r="618" spans="1:19" ht="20.25" customHeight="1">
      <c r="A618" s="647" t="s">
        <v>4243</v>
      </c>
      <c r="B618" s="648" t="s">
        <v>4245</v>
      </c>
      <c r="C618" s="647" t="s">
        <v>1073</v>
      </c>
      <c r="D618" s="649" t="s">
        <v>1096</v>
      </c>
      <c r="E618" s="648"/>
      <c r="F618" s="647" t="s">
        <v>366</v>
      </c>
      <c r="G618" s="648"/>
      <c r="H618" s="651">
        <v>219</v>
      </c>
      <c r="I618" s="1121">
        <v>4130</v>
      </c>
      <c r="J618" s="652">
        <v>0</v>
      </c>
      <c r="K618" s="1122">
        <f t="shared" si="30"/>
        <v>0</v>
      </c>
      <c r="L618" s="1014">
        <f t="shared" si="31"/>
        <v>0</v>
      </c>
      <c r="M618" s="1011">
        <f t="shared" si="32"/>
        <v>904470</v>
      </c>
      <c r="N618" s="648"/>
      <c r="O618" s="648" t="s">
        <v>4246</v>
      </c>
      <c r="P618" s="647" t="s">
        <v>372</v>
      </c>
      <c r="Q618" s="647" t="s">
        <v>336</v>
      </c>
      <c r="R618" s="647" t="s">
        <v>73</v>
      </c>
      <c r="S618" s="647" t="s">
        <v>213</v>
      </c>
    </row>
    <row r="619" spans="1:19" ht="20.25" customHeight="1">
      <c r="A619" s="647" t="s">
        <v>4243</v>
      </c>
      <c r="B619" s="648" t="s">
        <v>4245</v>
      </c>
      <c r="C619" s="647" t="s">
        <v>1073</v>
      </c>
      <c r="D619" s="649" t="s">
        <v>1096</v>
      </c>
      <c r="E619" s="648"/>
      <c r="F619" s="647" t="s">
        <v>277</v>
      </c>
      <c r="G619" s="648"/>
      <c r="H619" s="651">
        <v>219</v>
      </c>
      <c r="I619" s="1121">
        <v>45870.400000000001</v>
      </c>
      <c r="J619" s="652">
        <v>0</v>
      </c>
      <c r="K619" s="1122">
        <f t="shared" si="30"/>
        <v>0</v>
      </c>
      <c r="L619" s="1014">
        <f t="shared" si="31"/>
        <v>0</v>
      </c>
      <c r="M619" s="1011">
        <f t="shared" si="32"/>
        <v>10045617.6</v>
      </c>
      <c r="N619" s="648"/>
      <c r="O619" s="648" t="s">
        <v>1326</v>
      </c>
      <c r="P619" s="647" t="s">
        <v>372</v>
      </c>
      <c r="Q619" s="647" t="s">
        <v>278</v>
      </c>
      <c r="R619" s="647" t="s">
        <v>73</v>
      </c>
      <c r="S619" s="647" t="s">
        <v>213</v>
      </c>
    </row>
    <row r="620" spans="1:19" ht="20.25" customHeight="1">
      <c r="A620" s="647" t="s">
        <v>4243</v>
      </c>
      <c r="B620" s="648" t="s">
        <v>4245</v>
      </c>
      <c r="C620" s="647" t="s">
        <v>1073</v>
      </c>
      <c r="D620" s="649" t="s">
        <v>1096</v>
      </c>
      <c r="E620" s="648"/>
      <c r="F620" s="647" t="s">
        <v>880</v>
      </c>
      <c r="G620" s="648"/>
      <c r="H620" s="651">
        <v>219</v>
      </c>
      <c r="I620" s="1121">
        <v>3075.1</v>
      </c>
      <c r="J620" s="652">
        <v>0</v>
      </c>
      <c r="K620" s="1122">
        <f t="shared" si="30"/>
        <v>0</v>
      </c>
      <c r="L620" s="1014">
        <f t="shared" si="31"/>
        <v>0</v>
      </c>
      <c r="M620" s="1011">
        <f t="shared" si="32"/>
        <v>673446.9</v>
      </c>
      <c r="N620" s="648"/>
      <c r="O620" s="648" t="s">
        <v>1326</v>
      </c>
      <c r="P620" s="647" t="s">
        <v>372</v>
      </c>
      <c r="Q620" s="647" t="s">
        <v>336</v>
      </c>
      <c r="R620" s="647" t="s">
        <v>73</v>
      </c>
      <c r="S620" s="647" t="s">
        <v>213</v>
      </c>
    </row>
    <row r="621" spans="1:19" ht="20.25" customHeight="1">
      <c r="A621" s="647" t="s">
        <v>4243</v>
      </c>
      <c r="B621" s="648" t="s">
        <v>4245</v>
      </c>
      <c r="C621" s="647" t="s">
        <v>1073</v>
      </c>
      <c r="D621" s="649" t="s">
        <v>1096</v>
      </c>
      <c r="E621" s="648"/>
      <c r="F621" s="647" t="s">
        <v>880</v>
      </c>
      <c r="G621" s="648"/>
      <c r="H621" s="651">
        <v>219</v>
      </c>
      <c r="I621" s="1121">
        <v>3075.1</v>
      </c>
      <c r="J621" s="652">
        <v>0</v>
      </c>
      <c r="K621" s="1122">
        <f t="shared" si="30"/>
        <v>0</v>
      </c>
      <c r="L621" s="1014">
        <f t="shared" si="31"/>
        <v>0</v>
      </c>
      <c r="M621" s="1011">
        <f t="shared" si="32"/>
        <v>673446.9</v>
      </c>
      <c r="N621" s="648"/>
      <c r="O621" s="648" t="s">
        <v>1326</v>
      </c>
      <c r="P621" s="647" t="s">
        <v>372</v>
      </c>
      <c r="Q621" s="647" t="s">
        <v>336</v>
      </c>
      <c r="R621" s="647" t="s">
        <v>73</v>
      </c>
      <c r="S621" s="647" t="s">
        <v>213</v>
      </c>
    </row>
    <row r="622" spans="1:19" ht="20.25" customHeight="1">
      <c r="A622" s="647" t="s">
        <v>4243</v>
      </c>
      <c r="B622" s="648" t="s">
        <v>4245</v>
      </c>
      <c r="C622" s="647" t="s">
        <v>1073</v>
      </c>
      <c r="D622" s="649" t="s">
        <v>1096</v>
      </c>
      <c r="E622" s="648"/>
      <c r="F622" s="647" t="s">
        <v>2113</v>
      </c>
      <c r="G622" s="648"/>
      <c r="H622" s="651">
        <v>219</v>
      </c>
      <c r="I622" s="1121">
        <v>5979.4</v>
      </c>
      <c r="J622" s="652">
        <v>0</v>
      </c>
      <c r="K622" s="1122">
        <f t="shared" si="30"/>
        <v>0</v>
      </c>
      <c r="L622" s="1014">
        <f t="shared" si="31"/>
        <v>0</v>
      </c>
      <c r="M622" s="1011">
        <f t="shared" si="32"/>
        <v>1309488.5999999999</v>
      </c>
      <c r="N622" s="648"/>
      <c r="O622" s="648" t="s">
        <v>1326</v>
      </c>
      <c r="P622" s="647" t="s">
        <v>372</v>
      </c>
      <c r="Q622" s="647" t="s">
        <v>336</v>
      </c>
      <c r="R622" s="647" t="s">
        <v>73</v>
      </c>
      <c r="S622" s="647" t="s">
        <v>213</v>
      </c>
    </row>
    <row r="623" spans="1:19" ht="20.25" customHeight="1">
      <c r="A623" s="647" t="s">
        <v>4243</v>
      </c>
      <c r="B623" s="648" t="s">
        <v>4245</v>
      </c>
      <c r="C623" s="647" t="s">
        <v>1073</v>
      </c>
      <c r="D623" s="649" t="s">
        <v>1096</v>
      </c>
      <c r="E623" s="648"/>
      <c r="F623" s="647" t="s">
        <v>985</v>
      </c>
      <c r="G623" s="648"/>
      <c r="H623" s="651">
        <v>219</v>
      </c>
      <c r="I623" s="1121">
        <v>7300</v>
      </c>
      <c r="J623" s="652">
        <v>0</v>
      </c>
      <c r="K623" s="1122">
        <f t="shared" si="30"/>
        <v>0</v>
      </c>
      <c r="L623" s="1014">
        <f t="shared" si="31"/>
        <v>0</v>
      </c>
      <c r="M623" s="1011">
        <f t="shared" si="32"/>
        <v>1598700</v>
      </c>
      <c r="N623" s="648"/>
      <c r="O623" s="648" t="s">
        <v>1434</v>
      </c>
      <c r="P623" s="647" t="s">
        <v>372</v>
      </c>
      <c r="Q623" s="647" t="s">
        <v>336</v>
      </c>
      <c r="R623" s="647" t="s">
        <v>73</v>
      </c>
      <c r="S623" s="647" t="s">
        <v>213</v>
      </c>
    </row>
    <row r="624" spans="1:19" ht="20.25" customHeight="1">
      <c r="A624" s="647" t="s">
        <v>4243</v>
      </c>
      <c r="B624" s="648" t="s">
        <v>4245</v>
      </c>
      <c r="C624" s="647" t="s">
        <v>1073</v>
      </c>
      <c r="D624" s="649" t="s">
        <v>1096</v>
      </c>
      <c r="E624" s="648"/>
      <c r="F624" s="647" t="s">
        <v>985</v>
      </c>
      <c r="G624" s="648"/>
      <c r="H624" s="651">
        <v>219</v>
      </c>
      <c r="I624" s="1121">
        <v>7300</v>
      </c>
      <c r="J624" s="652">
        <v>0</v>
      </c>
      <c r="K624" s="1122">
        <f t="shared" si="30"/>
        <v>0</v>
      </c>
      <c r="L624" s="1014">
        <f t="shared" si="31"/>
        <v>0</v>
      </c>
      <c r="M624" s="1011">
        <f t="shared" si="32"/>
        <v>1598700</v>
      </c>
      <c r="N624" s="648"/>
      <c r="O624" s="648" t="s">
        <v>1434</v>
      </c>
      <c r="P624" s="647" t="s">
        <v>372</v>
      </c>
      <c r="Q624" s="647" t="s">
        <v>336</v>
      </c>
      <c r="R624" s="647" t="s">
        <v>73</v>
      </c>
      <c r="S624" s="647" t="s">
        <v>213</v>
      </c>
    </row>
    <row r="625" spans="1:19" ht="20.25" customHeight="1">
      <c r="A625" s="647" t="s">
        <v>4243</v>
      </c>
      <c r="B625" s="648" t="s">
        <v>4245</v>
      </c>
      <c r="C625" s="647" t="s">
        <v>1073</v>
      </c>
      <c r="D625" s="649" t="s">
        <v>1096</v>
      </c>
      <c r="E625" s="648"/>
      <c r="F625" s="647" t="s">
        <v>1004</v>
      </c>
      <c r="G625" s="648"/>
      <c r="H625" s="651">
        <v>219</v>
      </c>
      <c r="I625" s="1121">
        <v>10169.799999999999</v>
      </c>
      <c r="J625" s="652">
        <v>0</v>
      </c>
      <c r="K625" s="1122">
        <f t="shared" si="30"/>
        <v>0</v>
      </c>
      <c r="L625" s="1014">
        <f t="shared" si="31"/>
        <v>0</v>
      </c>
      <c r="M625" s="1011">
        <f t="shared" si="32"/>
        <v>2227186.1999999997</v>
      </c>
      <c r="N625" s="648"/>
      <c r="O625" s="648" t="s">
        <v>4247</v>
      </c>
      <c r="P625" s="647" t="s">
        <v>372</v>
      </c>
      <c r="Q625" s="647" t="s">
        <v>336</v>
      </c>
      <c r="R625" s="647" t="s">
        <v>73</v>
      </c>
      <c r="S625" s="647" t="s">
        <v>213</v>
      </c>
    </row>
    <row r="626" spans="1:19" ht="20.25" customHeight="1">
      <c r="A626" s="647" t="s">
        <v>4243</v>
      </c>
      <c r="B626" s="648" t="s">
        <v>4245</v>
      </c>
      <c r="C626" s="647" t="s">
        <v>1073</v>
      </c>
      <c r="D626" s="649" t="s">
        <v>1096</v>
      </c>
      <c r="E626" s="648"/>
      <c r="F626" s="647" t="s">
        <v>442</v>
      </c>
      <c r="G626" s="648"/>
      <c r="H626" s="651">
        <v>219</v>
      </c>
      <c r="I626" s="1121">
        <v>880.5</v>
      </c>
      <c r="J626" s="652">
        <v>0</v>
      </c>
      <c r="K626" s="1122">
        <f t="shared" si="30"/>
        <v>0</v>
      </c>
      <c r="L626" s="1014">
        <f t="shared" si="31"/>
        <v>0</v>
      </c>
      <c r="M626" s="1011">
        <f t="shared" si="32"/>
        <v>192829.5</v>
      </c>
      <c r="N626" s="648"/>
      <c r="O626" s="648" t="s">
        <v>4247</v>
      </c>
      <c r="P626" s="647" t="s">
        <v>372</v>
      </c>
      <c r="Q626" s="647" t="s">
        <v>336</v>
      </c>
      <c r="R626" s="647" t="s">
        <v>73</v>
      </c>
      <c r="S626" s="647" t="s">
        <v>213</v>
      </c>
    </row>
    <row r="627" spans="1:19" ht="20.25" customHeight="1">
      <c r="A627" s="647" t="s">
        <v>4243</v>
      </c>
      <c r="B627" s="648" t="s">
        <v>4245</v>
      </c>
      <c r="C627" s="647" t="s">
        <v>1073</v>
      </c>
      <c r="D627" s="649" t="s">
        <v>1096</v>
      </c>
      <c r="E627" s="648"/>
      <c r="F627" s="647" t="s">
        <v>81</v>
      </c>
      <c r="G627" s="648"/>
      <c r="H627" s="651">
        <v>219</v>
      </c>
      <c r="I627" s="1121">
        <v>6163.5</v>
      </c>
      <c r="J627" s="652">
        <v>0</v>
      </c>
      <c r="K627" s="1122">
        <f t="shared" si="30"/>
        <v>0</v>
      </c>
      <c r="L627" s="1014">
        <f t="shared" si="31"/>
        <v>0</v>
      </c>
      <c r="M627" s="1011">
        <f t="shared" si="32"/>
        <v>1349806.5</v>
      </c>
      <c r="N627" s="648"/>
      <c r="O627" s="648" t="s">
        <v>4247</v>
      </c>
      <c r="P627" s="647" t="s">
        <v>372</v>
      </c>
      <c r="Q627" s="647" t="s">
        <v>336</v>
      </c>
      <c r="R627" s="647" t="s">
        <v>73</v>
      </c>
      <c r="S627" s="647" t="s">
        <v>213</v>
      </c>
    </row>
    <row r="628" spans="1:19" ht="20.25" customHeight="1">
      <c r="A628" s="647" t="s">
        <v>4243</v>
      </c>
      <c r="B628" s="648" t="s">
        <v>4245</v>
      </c>
      <c r="C628" s="647" t="s">
        <v>1073</v>
      </c>
      <c r="D628" s="649" t="s">
        <v>1096</v>
      </c>
      <c r="E628" s="648"/>
      <c r="F628" s="647" t="s">
        <v>338</v>
      </c>
      <c r="G628" s="648"/>
      <c r="H628" s="651">
        <v>219</v>
      </c>
      <c r="I628" s="1121">
        <v>3786.2</v>
      </c>
      <c r="J628" s="652">
        <v>0</v>
      </c>
      <c r="K628" s="1122">
        <f t="shared" si="30"/>
        <v>0</v>
      </c>
      <c r="L628" s="1014">
        <f t="shared" si="31"/>
        <v>0</v>
      </c>
      <c r="M628" s="1011">
        <f t="shared" si="32"/>
        <v>829177.79999999993</v>
      </c>
      <c r="N628" s="648"/>
      <c r="O628" s="648" t="s">
        <v>4247</v>
      </c>
      <c r="P628" s="647" t="s">
        <v>372</v>
      </c>
      <c r="Q628" s="647" t="s">
        <v>336</v>
      </c>
      <c r="R628" s="647" t="s">
        <v>73</v>
      </c>
      <c r="S628" s="647" t="s">
        <v>213</v>
      </c>
    </row>
    <row r="629" spans="1:19" ht="20.25" customHeight="1">
      <c r="A629" s="647" t="s">
        <v>4243</v>
      </c>
      <c r="B629" s="648" t="s">
        <v>4245</v>
      </c>
      <c r="C629" s="647" t="s">
        <v>1073</v>
      </c>
      <c r="D629" s="649" t="s">
        <v>1096</v>
      </c>
      <c r="E629" s="648"/>
      <c r="F629" s="647" t="s">
        <v>2296</v>
      </c>
      <c r="G629" s="648"/>
      <c r="H629" s="651">
        <v>219</v>
      </c>
      <c r="I629" s="1121">
        <v>6200</v>
      </c>
      <c r="J629" s="652">
        <v>0</v>
      </c>
      <c r="K629" s="1122">
        <f t="shared" si="30"/>
        <v>0</v>
      </c>
      <c r="L629" s="1014">
        <f t="shared" si="31"/>
        <v>0</v>
      </c>
      <c r="M629" s="1011">
        <f t="shared" si="32"/>
        <v>1357800</v>
      </c>
      <c r="N629" s="648"/>
      <c r="O629" s="648" t="s">
        <v>1434</v>
      </c>
      <c r="P629" s="647" t="s">
        <v>372</v>
      </c>
      <c r="Q629" s="647" t="s">
        <v>336</v>
      </c>
      <c r="R629" s="647" t="s">
        <v>73</v>
      </c>
      <c r="S629" s="647" t="s">
        <v>213</v>
      </c>
    </row>
    <row r="630" spans="1:19" ht="20.25" customHeight="1">
      <c r="A630" s="647" t="s">
        <v>4243</v>
      </c>
      <c r="B630" s="648" t="s">
        <v>4245</v>
      </c>
      <c r="C630" s="647" t="s">
        <v>1073</v>
      </c>
      <c r="D630" s="649" t="s">
        <v>1096</v>
      </c>
      <c r="E630" s="648"/>
      <c r="F630" s="647" t="s">
        <v>2296</v>
      </c>
      <c r="G630" s="648"/>
      <c r="H630" s="651">
        <v>219</v>
      </c>
      <c r="I630" s="1121">
        <v>6200</v>
      </c>
      <c r="J630" s="652">
        <v>0</v>
      </c>
      <c r="K630" s="1122">
        <f t="shared" si="30"/>
        <v>0</v>
      </c>
      <c r="L630" s="1014">
        <f t="shared" si="31"/>
        <v>0</v>
      </c>
      <c r="M630" s="1011">
        <f t="shared" si="32"/>
        <v>1357800</v>
      </c>
      <c r="N630" s="648"/>
      <c r="O630" s="648" t="s">
        <v>1434</v>
      </c>
      <c r="P630" s="647" t="s">
        <v>372</v>
      </c>
      <c r="Q630" s="647" t="s">
        <v>336</v>
      </c>
      <c r="R630" s="647" t="s">
        <v>73</v>
      </c>
      <c r="S630" s="647" t="s">
        <v>213</v>
      </c>
    </row>
    <row r="631" spans="1:19" ht="20.25" customHeight="1">
      <c r="A631" s="647" t="s">
        <v>4248</v>
      </c>
      <c r="B631" s="648" t="s">
        <v>4249</v>
      </c>
      <c r="C631" s="647" t="s">
        <v>45</v>
      </c>
      <c r="D631" s="649" t="s">
        <v>952</v>
      </c>
      <c r="E631" s="648"/>
      <c r="F631" s="647" t="s">
        <v>3449</v>
      </c>
      <c r="G631" s="648"/>
      <c r="H631" s="651">
        <v>67</v>
      </c>
      <c r="I631" s="1121">
        <v>195624.2</v>
      </c>
      <c r="J631" s="652">
        <v>29.3</v>
      </c>
      <c r="K631" s="1122">
        <f t="shared" si="30"/>
        <v>1963.1000000000001</v>
      </c>
      <c r="L631" s="1014">
        <f t="shared" si="31"/>
        <v>1.9631000000000001</v>
      </c>
      <c r="M631" s="1011">
        <f t="shared" si="32"/>
        <v>13106821.4</v>
      </c>
      <c r="N631" s="648"/>
      <c r="O631" s="648" t="s">
        <v>4250</v>
      </c>
      <c r="P631" s="647" t="s">
        <v>1192</v>
      </c>
      <c r="Q631" s="647" t="s">
        <v>343</v>
      </c>
      <c r="R631" s="647" t="s">
        <v>60</v>
      </c>
      <c r="S631" s="647" t="s">
        <v>1682</v>
      </c>
    </row>
    <row r="632" spans="1:19" ht="20.25" customHeight="1">
      <c r="A632" s="647" t="s">
        <v>4248</v>
      </c>
      <c r="B632" s="648" t="s">
        <v>4249</v>
      </c>
      <c r="C632" s="647" t="s">
        <v>45</v>
      </c>
      <c r="D632" s="649" t="s">
        <v>283</v>
      </c>
      <c r="E632" s="648"/>
      <c r="F632" s="647" t="s">
        <v>3963</v>
      </c>
      <c r="G632" s="648"/>
      <c r="H632" s="651">
        <v>67</v>
      </c>
      <c r="I632" s="1121">
        <v>234301.4</v>
      </c>
      <c r="J632" s="652">
        <v>0</v>
      </c>
      <c r="K632" s="1122">
        <f t="shared" si="30"/>
        <v>0</v>
      </c>
      <c r="L632" s="1014">
        <f t="shared" si="31"/>
        <v>0</v>
      </c>
      <c r="M632" s="1011">
        <f t="shared" si="32"/>
        <v>15698193.799999999</v>
      </c>
      <c r="N632" s="648"/>
      <c r="O632" s="648" t="s">
        <v>4250</v>
      </c>
      <c r="P632" s="647" t="s">
        <v>1192</v>
      </c>
      <c r="Q632" s="647" t="s">
        <v>354</v>
      </c>
      <c r="R632" s="647" t="s">
        <v>70</v>
      </c>
      <c r="S632" s="647" t="s">
        <v>1682</v>
      </c>
    </row>
    <row r="633" spans="1:19" ht="20.25" customHeight="1">
      <c r="A633" s="647" t="s">
        <v>4248</v>
      </c>
      <c r="B633" s="648" t="s">
        <v>4249</v>
      </c>
      <c r="C633" s="647" t="s">
        <v>45</v>
      </c>
      <c r="D633" s="649" t="s">
        <v>952</v>
      </c>
      <c r="E633" s="648"/>
      <c r="F633" s="647" t="s">
        <v>880</v>
      </c>
      <c r="G633" s="648"/>
      <c r="H633" s="651">
        <v>67</v>
      </c>
      <c r="I633" s="1121">
        <v>3503.7</v>
      </c>
      <c r="J633" s="652">
        <v>0</v>
      </c>
      <c r="K633" s="1122">
        <f t="shared" si="30"/>
        <v>0</v>
      </c>
      <c r="L633" s="1014">
        <f t="shared" si="31"/>
        <v>0</v>
      </c>
      <c r="M633" s="1011">
        <f t="shared" si="32"/>
        <v>234747.9</v>
      </c>
      <c r="N633" s="648"/>
      <c r="O633" s="648" t="s">
        <v>4250</v>
      </c>
      <c r="P633" s="647" t="s">
        <v>1192</v>
      </c>
      <c r="Q633" s="647" t="s">
        <v>336</v>
      </c>
      <c r="R633" s="647" t="s">
        <v>73</v>
      </c>
      <c r="S633" s="647" t="s">
        <v>1682</v>
      </c>
    </row>
    <row r="634" spans="1:19" ht="20.25" customHeight="1">
      <c r="A634" s="647" t="s">
        <v>113</v>
      </c>
      <c r="B634" s="648" t="s">
        <v>4251</v>
      </c>
      <c r="C634" s="647" t="s">
        <v>365</v>
      </c>
      <c r="D634" s="649" t="s">
        <v>935</v>
      </c>
      <c r="E634" s="648"/>
      <c r="F634" s="647" t="s">
        <v>1430</v>
      </c>
      <c r="G634" s="648"/>
      <c r="H634" s="651">
        <v>2100</v>
      </c>
      <c r="I634" s="1121">
        <v>10350</v>
      </c>
      <c r="J634" s="652">
        <v>0</v>
      </c>
      <c r="K634" s="1122">
        <f t="shared" si="30"/>
        <v>0</v>
      </c>
      <c r="L634" s="1014">
        <f t="shared" si="31"/>
        <v>0</v>
      </c>
      <c r="M634" s="1011">
        <f t="shared" si="32"/>
        <v>21735000</v>
      </c>
      <c r="N634" s="648"/>
      <c r="O634" s="648" t="s">
        <v>4252</v>
      </c>
      <c r="P634" s="647" t="s">
        <v>269</v>
      </c>
      <c r="Q634" s="647" t="s">
        <v>336</v>
      </c>
      <c r="R634" s="647" t="s">
        <v>73</v>
      </c>
      <c r="S634" s="647" t="s">
        <v>152</v>
      </c>
    </row>
    <row r="635" spans="1:19" ht="20.25" customHeight="1">
      <c r="A635" s="647" t="s">
        <v>113</v>
      </c>
      <c r="B635" s="648" t="s">
        <v>4253</v>
      </c>
      <c r="C635" s="647" t="s">
        <v>365</v>
      </c>
      <c r="D635" s="649" t="s">
        <v>935</v>
      </c>
      <c r="E635" s="648"/>
      <c r="F635" s="647" t="s">
        <v>1430</v>
      </c>
      <c r="G635" s="648"/>
      <c r="H635" s="651">
        <v>2100</v>
      </c>
      <c r="I635" s="1121">
        <v>10350</v>
      </c>
      <c r="J635" s="652">
        <v>0</v>
      </c>
      <c r="K635" s="1122">
        <f t="shared" si="30"/>
        <v>0</v>
      </c>
      <c r="L635" s="1014">
        <f t="shared" si="31"/>
        <v>0</v>
      </c>
      <c r="M635" s="1011">
        <f t="shared" si="32"/>
        <v>21735000</v>
      </c>
      <c r="N635" s="648"/>
      <c r="O635" s="648" t="s">
        <v>4254</v>
      </c>
      <c r="P635" s="647" t="s">
        <v>269</v>
      </c>
      <c r="Q635" s="647" t="s">
        <v>336</v>
      </c>
      <c r="R635" s="647" t="s">
        <v>73</v>
      </c>
      <c r="S635" s="647" t="s">
        <v>152</v>
      </c>
    </row>
    <row r="636" spans="1:19" ht="20.25" customHeight="1">
      <c r="A636" s="647" t="s">
        <v>173</v>
      </c>
      <c r="B636" s="648" t="s">
        <v>4255</v>
      </c>
      <c r="C636" s="647" t="s">
        <v>64</v>
      </c>
      <c r="D636" s="649" t="s">
        <v>1007</v>
      </c>
      <c r="E636" s="648"/>
      <c r="F636" s="647" t="s">
        <v>4256</v>
      </c>
      <c r="G636" s="648"/>
      <c r="H636" s="651">
        <v>272</v>
      </c>
      <c r="I636" s="1121">
        <v>97096</v>
      </c>
      <c r="J636" s="652">
        <v>46</v>
      </c>
      <c r="K636" s="1122">
        <f t="shared" si="30"/>
        <v>12512</v>
      </c>
      <c r="L636" s="1014">
        <f t="shared" si="31"/>
        <v>12.512</v>
      </c>
      <c r="M636" s="1011">
        <f t="shared" si="32"/>
        <v>26410112</v>
      </c>
      <c r="N636" s="648"/>
      <c r="O636" s="648" t="s">
        <v>4257</v>
      </c>
      <c r="P636" s="647" t="s">
        <v>284</v>
      </c>
      <c r="Q636" s="647" t="s">
        <v>370</v>
      </c>
      <c r="R636" s="647" t="s">
        <v>68</v>
      </c>
      <c r="S636" s="647" t="s">
        <v>237</v>
      </c>
    </row>
    <row r="637" spans="1:19" ht="20.25" customHeight="1">
      <c r="A637" s="647" t="s">
        <v>173</v>
      </c>
      <c r="B637" s="648" t="s">
        <v>4258</v>
      </c>
      <c r="C637" s="647" t="s">
        <v>64</v>
      </c>
      <c r="D637" s="649" t="s">
        <v>1007</v>
      </c>
      <c r="E637" s="648"/>
      <c r="F637" s="647" t="s">
        <v>880</v>
      </c>
      <c r="G637" s="648"/>
      <c r="H637" s="651">
        <v>272</v>
      </c>
      <c r="I637" s="1121">
        <v>2284.6</v>
      </c>
      <c r="J637" s="652">
        <v>0</v>
      </c>
      <c r="K637" s="1122">
        <f t="shared" si="30"/>
        <v>0</v>
      </c>
      <c r="L637" s="1014">
        <f t="shared" si="31"/>
        <v>0</v>
      </c>
      <c r="M637" s="1011">
        <f t="shared" si="32"/>
        <v>621411.19999999995</v>
      </c>
      <c r="N637" s="648"/>
      <c r="O637" s="648" t="s">
        <v>4257</v>
      </c>
      <c r="P637" s="647" t="s">
        <v>284</v>
      </c>
      <c r="Q637" s="647" t="s">
        <v>336</v>
      </c>
      <c r="R637" s="647" t="s">
        <v>73</v>
      </c>
      <c r="S637" s="647" t="s">
        <v>237</v>
      </c>
    </row>
    <row r="638" spans="1:19" ht="20.25" customHeight="1">
      <c r="A638" s="647" t="s">
        <v>173</v>
      </c>
      <c r="B638" s="648" t="s">
        <v>4258</v>
      </c>
      <c r="C638" s="647" t="s">
        <v>64</v>
      </c>
      <c r="D638" s="649" t="s">
        <v>1007</v>
      </c>
      <c r="E638" s="648"/>
      <c r="F638" s="647" t="s">
        <v>1336</v>
      </c>
      <c r="G638" s="648"/>
      <c r="H638" s="651">
        <v>376</v>
      </c>
      <c r="I638" s="1121">
        <v>108000</v>
      </c>
      <c r="J638" s="652">
        <v>0</v>
      </c>
      <c r="K638" s="1122">
        <f t="shared" si="30"/>
        <v>0</v>
      </c>
      <c r="L638" s="1014">
        <f t="shared" si="31"/>
        <v>0</v>
      </c>
      <c r="M638" s="1011">
        <f t="shared" si="32"/>
        <v>40608000</v>
      </c>
      <c r="N638" s="648"/>
      <c r="O638" s="648" t="s">
        <v>3182</v>
      </c>
      <c r="P638" s="647" t="s">
        <v>284</v>
      </c>
      <c r="Q638" s="647" t="s">
        <v>281</v>
      </c>
      <c r="R638" s="647" t="s">
        <v>70</v>
      </c>
      <c r="S638" s="647" t="s">
        <v>237</v>
      </c>
    </row>
    <row r="639" spans="1:19" ht="20.25" customHeight="1">
      <c r="A639" s="647" t="s">
        <v>173</v>
      </c>
      <c r="B639" s="648" t="s">
        <v>4258</v>
      </c>
      <c r="C639" s="647" t="s">
        <v>64</v>
      </c>
      <c r="D639" s="649" t="s">
        <v>1007</v>
      </c>
      <c r="E639" s="648"/>
      <c r="F639" s="647" t="s">
        <v>524</v>
      </c>
      <c r="G639" s="648"/>
      <c r="H639" s="651">
        <v>104</v>
      </c>
      <c r="I639" s="1121">
        <v>121794.9</v>
      </c>
      <c r="J639" s="652">
        <v>42.5</v>
      </c>
      <c r="K639" s="1122">
        <f t="shared" si="30"/>
        <v>4420</v>
      </c>
      <c r="L639" s="1014">
        <f t="shared" si="31"/>
        <v>4.42</v>
      </c>
      <c r="M639" s="1011">
        <f t="shared" si="32"/>
        <v>12666669.6</v>
      </c>
      <c r="N639" s="648"/>
      <c r="O639" s="648" t="s">
        <v>4259</v>
      </c>
      <c r="P639" s="647" t="s">
        <v>284</v>
      </c>
      <c r="Q639" s="647" t="s">
        <v>327</v>
      </c>
      <c r="R639" s="647" t="s">
        <v>68</v>
      </c>
      <c r="S639" s="647" t="s">
        <v>237</v>
      </c>
    </row>
    <row r="640" spans="1:19" ht="20.25" customHeight="1">
      <c r="A640" s="647" t="s">
        <v>173</v>
      </c>
      <c r="B640" s="648" t="s">
        <v>4258</v>
      </c>
      <c r="C640" s="647" t="s">
        <v>64</v>
      </c>
      <c r="D640" s="649" t="s">
        <v>1007</v>
      </c>
      <c r="E640" s="648"/>
      <c r="F640" s="647" t="s">
        <v>880</v>
      </c>
      <c r="G640" s="648"/>
      <c r="H640" s="651">
        <v>104</v>
      </c>
      <c r="I640" s="1121">
        <v>2307.6999999999998</v>
      </c>
      <c r="J640" s="652">
        <v>0</v>
      </c>
      <c r="K640" s="1122">
        <f t="shared" si="30"/>
        <v>0</v>
      </c>
      <c r="L640" s="1014">
        <f t="shared" si="31"/>
        <v>0</v>
      </c>
      <c r="M640" s="1011">
        <f t="shared" si="32"/>
        <v>240000.8</v>
      </c>
      <c r="N640" s="648"/>
      <c r="O640" s="648" t="s">
        <v>4259</v>
      </c>
      <c r="P640" s="647" t="s">
        <v>284</v>
      </c>
      <c r="Q640" s="647" t="s">
        <v>336</v>
      </c>
      <c r="R640" s="647" t="s">
        <v>73</v>
      </c>
      <c r="S640" s="647" t="s">
        <v>237</v>
      </c>
    </row>
    <row r="641" spans="1:19" ht="20.25" customHeight="1">
      <c r="A641" s="647" t="s">
        <v>173</v>
      </c>
      <c r="B641" s="648" t="s">
        <v>4258</v>
      </c>
      <c r="C641" s="647" t="s">
        <v>64</v>
      </c>
      <c r="D641" s="649" t="s">
        <v>1007</v>
      </c>
      <c r="E641" s="648"/>
      <c r="F641" s="647" t="s">
        <v>1363</v>
      </c>
      <c r="G641" s="648"/>
      <c r="H641" s="651">
        <v>544</v>
      </c>
      <c r="I641" s="1121">
        <v>73510.7</v>
      </c>
      <c r="J641" s="652">
        <v>30</v>
      </c>
      <c r="K641" s="1122">
        <f t="shared" si="30"/>
        <v>16320</v>
      </c>
      <c r="L641" s="1014">
        <f t="shared" si="31"/>
        <v>16.32</v>
      </c>
      <c r="M641" s="1011">
        <f t="shared" si="32"/>
        <v>39989820.799999997</v>
      </c>
      <c r="N641" s="648"/>
      <c r="O641" s="648" t="s">
        <v>11</v>
      </c>
      <c r="P641" s="647" t="s">
        <v>284</v>
      </c>
      <c r="Q641" s="647" t="s">
        <v>755</v>
      </c>
      <c r="R641" s="647" t="s">
        <v>68</v>
      </c>
      <c r="S641" s="647" t="s">
        <v>237</v>
      </c>
    </row>
    <row r="642" spans="1:19" ht="20.25" customHeight="1">
      <c r="A642" s="647" t="s">
        <v>113</v>
      </c>
      <c r="B642" s="648" t="s">
        <v>4260</v>
      </c>
      <c r="C642" s="647" t="s">
        <v>365</v>
      </c>
      <c r="D642" s="649" t="s">
        <v>2561</v>
      </c>
      <c r="E642" s="648"/>
      <c r="F642" s="647" t="s">
        <v>81</v>
      </c>
      <c r="G642" s="648"/>
      <c r="H642" s="651">
        <v>2848</v>
      </c>
      <c r="I642" s="1121">
        <v>4295.5</v>
      </c>
      <c r="J642" s="652">
        <v>0</v>
      </c>
      <c r="K642" s="1122">
        <f t="shared" si="30"/>
        <v>0</v>
      </c>
      <c r="L642" s="1014">
        <f t="shared" si="31"/>
        <v>0</v>
      </c>
      <c r="M642" s="1011">
        <f t="shared" si="32"/>
        <v>12233584</v>
      </c>
      <c r="N642" s="648"/>
      <c r="O642" s="648" t="s">
        <v>2884</v>
      </c>
      <c r="P642" s="647" t="s">
        <v>269</v>
      </c>
      <c r="Q642" s="647" t="s">
        <v>336</v>
      </c>
      <c r="R642" s="647" t="s">
        <v>73</v>
      </c>
      <c r="S642" s="647" t="s">
        <v>152</v>
      </c>
    </row>
    <row r="643" spans="1:19" ht="20.25" customHeight="1">
      <c r="A643" s="647" t="s">
        <v>113</v>
      </c>
      <c r="B643" s="648" t="s">
        <v>4261</v>
      </c>
      <c r="C643" s="647" t="s">
        <v>365</v>
      </c>
      <c r="D643" s="649" t="s">
        <v>2561</v>
      </c>
      <c r="E643" s="648"/>
      <c r="F643" s="647" t="s">
        <v>366</v>
      </c>
      <c r="G643" s="648"/>
      <c r="H643" s="651">
        <v>2848</v>
      </c>
      <c r="I643" s="1121">
        <v>3190.9</v>
      </c>
      <c r="J643" s="652">
        <v>0</v>
      </c>
      <c r="K643" s="1122">
        <f t="shared" si="30"/>
        <v>0</v>
      </c>
      <c r="L643" s="1014">
        <f t="shared" si="31"/>
        <v>0</v>
      </c>
      <c r="M643" s="1011">
        <f t="shared" si="32"/>
        <v>9087683.2000000011</v>
      </c>
      <c r="N643" s="648"/>
      <c r="O643" s="648" t="s">
        <v>2884</v>
      </c>
      <c r="P643" s="647" t="s">
        <v>269</v>
      </c>
      <c r="Q643" s="647" t="s">
        <v>336</v>
      </c>
      <c r="R643" s="647" t="s">
        <v>73</v>
      </c>
      <c r="S643" s="647" t="s">
        <v>152</v>
      </c>
    </row>
    <row r="644" spans="1:19" ht="20.25" customHeight="1">
      <c r="A644" s="647" t="s">
        <v>113</v>
      </c>
      <c r="B644" s="648" t="s">
        <v>4261</v>
      </c>
      <c r="C644" s="647" t="s">
        <v>365</v>
      </c>
      <c r="D644" s="649" t="s">
        <v>2561</v>
      </c>
      <c r="E644" s="648"/>
      <c r="F644" s="647" t="s">
        <v>442</v>
      </c>
      <c r="G644" s="648"/>
      <c r="H644" s="651">
        <v>2848</v>
      </c>
      <c r="I644" s="1121">
        <v>613.6</v>
      </c>
      <c r="J644" s="652">
        <v>0</v>
      </c>
      <c r="K644" s="1122">
        <f t="shared" si="30"/>
        <v>0</v>
      </c>
      <c r="L644" s="1014">
        <f t="shared" si="31"/>
        <v>0</v>
      </c>
      <c r="M644" s="1011">
        <f t="shared" si="32"/>
        <v>1747532.8</v>
      </c>
      <c r="N644" s="648"/>
      <c r="O644" s="648" t="s">
        <v>2884</v>
      </c>
      <c r="P644" s="647" t="s">
        <v>269</v>
      </c>
      <c r="Q644" s="647" t="s">
        <v>336</v>
      </c>
      <c r="R644" s="647" t="s">
        <v>73</v>
      </c>
      <c r="S644" s="647" t="s">
        <v>152</v>
      </c>
    </row>
    <row r="645" spans="1:19" ht="20.25" customHeight="1">
      <c r="A645" s="647" t="s">
        <v>113</v>
      </c>
      <c r="B645" s="648" t="s">
        <v>4261</v>
      </c>
      <c r="C645" s="647" t="s">
        <v>365</v>
      </c>
      <c r="D645" s="649" t="s">
        <v>2561</v>
      </c>
      <c r="E645" s="648"/>
      <c r="F645" s="647" t="s">
        <v>71</v>
      </c>
      <c r="G645" s="648"/>
      <c r="H645" s="651">
        <v>1001</v>
      </c>
      <c r="I645" s="1121">
        <v>35224.800000000003</v>
      </c>
      <c r="J645" s="652">
        <v>0</v>
      </c>
      <c r="K645" s="1122">
        <f t="shared" si="30"/>
        <v>0</v>
      </c>
      <c r="L645" s="1014">
        <f t="shared" si="31"/>
        <v>0</v>
      </c>
      <c r="M645" s="1011">
        <f t="shared" si="32"/>
        <v>35260024.800000004</v>
      </c>
      <c r="N645" s="648"/>
      <c r="O645" s="648" t="s">
        <v>2890</v>
      </c>
      <c r="P645" s="647" t="s">
        <v>269</v>
      </c>
      <c r="Q645" s="647" t="s">
        <v>271</v>
      </c>
      <c r="R645" s="647" t="s">
        <v>73</v>
      </c>
      <c r="S645" s="647" t="s">
        <v>152</v>
      </c>
    </row>
    <row r="646" spans="1:19" ht="20.25" customHeight="1">
      <c r="A646" s="647" t="s">
        <v>113</v>
      </c>
      <c r="B646" s="648" t="s">
        <v>4261</v>
      </c>
      <c r="C646" s="647" t="s">
        <v>365</v>
      </c>
      <c r="D646" s="649" t="s">
        <v>2561</v>
      </c>
      <c r="E646" s="648"/>
      <c r="F646" s="647" t="s">
        <v>880</v>
      </c>
      <c r="G646" s="648"/>
      <c r="H646" s="651">
        <v>1001</v>
      </c>
      <c r="I646" s="1121">
        <v>3954.7</v>
      </c>
      <c r="J646" s="652">
        <v>0</v>
      </c>
      <c r="K646" s="1122">
        <f t="shared" si="30"/>
        <v>0</v>
      </c>
      <c r="L646" s="1014">
        <f t="shared" si="31"/>
        <v>0</v>
      </c>
      <c r="M646" s="1011">
        <f t="shared" si="32"/>
        <v>3958654.6999999997</v>
      </c>
      <c r="N646" s="648"/>
      <c r="O646" s="648" t="s">
        <v>2890</v>
      </c>
      <c r="P646" s="647" t="s">
        <v>269</v>
      </c>
      <c r="Q646" s="647" t="s">
        <v>336</v>
      </c>
      <c r="R646" s="647" t="s">
        <v>73</v>
      </c>
      <c r="S646" s="647" t="s">
        <v>152</v>
      </c>
    </row>
    <row r="647" spans="1:19" ht="20.25" customHeight="1">
      <c r="A647" s="647" t="s">
        <v>113</v>
      </c>
      <c r="B647" s="648" t="s">
        <v>4261</v>
      </c>
      <c r="C647" s="647" t="s">
        <v>365</v>
      </c>
      <c r="D647" s="649" t="s">
        <v>2561</v>
      </c>
      <c r="E647" s="648"/>
      <c r="F647" s="647" t="s">
        <v>880</v>
      </c>
      <c r="G647" s="648"/>
      <c r="H647" s="651">
        <v>1001</v>
      </c>
      <c r="I647" s="1121">
        <v>3954.7</v>
      </c>
      <c r="J647" s="652">
        <v>0</v>
      </c>
      <c r="K647" s="1122">
        <f t="shared" si="30"/>
        <v>0</v>
      </c>
      <c r="L647" s="1014">
        <f t="shared" si="31"/>
        <v>0</v>
      </c>
      <c r="M647" s="1011">
        <f t="shared" si="32"/>
        <v>3958654.6999999997</v>
      </c>
      <c r="N647" s="648"/>
      <c r="O647" s="648" t="s">
        <v>2890</v>
      </c>
      <c r="P647" s="647" t="s">
        <v>269</v>
      </c>
      <c r="Q647" s="647" t="s">
        <v>336</v>
      </c>
      <c r="R647" s="647" t="s">
        <v>73</v>
      </c>
      <c r="S647" s="647" t="s">
        <v>152</v>
      </c>
    </row>
    <row r="648" spans="1:19" ht="20.25" customHeight="1">
      <c r="A648" s="647" t="s">
        <v>113</v>
      </c>
      <c r="B648" s="648" t="s">
        <v>4261</v>
      </c>
      <c r="C648" s="647" t="s">
        <v>365</v>
      </c>
      <c r="D648" s="649" t="s">
        <v>2561</v>
      </c>
      <c r="E648" s="648"/>
      <c r="F648" s="647" t="s">
        <v>881</v>
      </c>
      <c r="G648" s="648"/>
      <c r="H648" s="651">
        <v>1001</v>
      </c>
      <c r="I648" s="1121">
        <v>9381</v>
      </c>
      <c r="J648" s="652">
        <v>0</v>
      </c>
      <c r="K648" s="1122">
        <f t="shared" si="30"/>
        <v>0</v>
      </c>
      <c r="L648" s="1014">
        <f t="shared" si="31"/>
        <v>0</v>
      </c>
      <c r="M648" s="1011">
        <f t="shared" si="32"/>
        <v>9390381</v>
      </c>
      <c r="N648" s="648"/>
      <c r="O648" s="648" t="s">
        <v>2890</v>
      </c>
      <c r="P648" s="647" t="s">
        <v>269</v>
      </c>
      <c r="Q648" s="647" t="s">
        <v>336</v>
      </c>
      <c r="R648" s="647" t="s">
        <v>73</v>
      </c>
      <c r="S648" s="647" t="s">
        <v>152</v>
      </c>
    </row>
    <row r="649" spans="1:19" ht="20.25" customHeight="1">
      <c r="A649" s="647" t="s">
        <v>113</v>
      </c>
      <c r="B649" s="648" t="s">
        <v>4261</v>
      </c>
      <c r="C649" s="647" t="s">
        <v>365</v>
      </c>
      <c r="D649" s="649" t="s">
        <v>2561</v>
      </c>
      <c r="E649" s="648"/>
      <c r="F649" s="647" t="s">
        <v>876</v>
      </c>
      <c r="G649" s="648"/>
      <c r="H649" s="651">
        <v>1001</v>
      </c>
      <c r="I649" s="1121">
        <v>1655.5</v>
      </c>
      <c r="J649" s="652">
        <v>0</v>
      </c>
      <c r="K649" s="1122">
        <f t="shared" si="30"/>
        <v>0</v>
      </c>
      <c r="L649" s="1014">
        <f t="shared" si="31"/>
        <v>0</v>
      </c>
      <c r="M649" s="1011">
        <f t="shared" si="32"/>
        <v>1657155.5</v>
      </c>
      <c r="N649" s="648"/>
      <c r="O649" s="648" t="s">
        <v>2890</v>
      </c>
      <c r="P649" s="647" t="s">
        <v>269</v>
      </c>
      <c r="Q649" s="647" t="s">
        <v>336</v>
      </c>
      <c r="R649" s="647" t="s">
        <v>73</v>
      </c>
      <c r="S649" s="647" t="s">
        <v>152</v>
      </c>
    </row>
    <row r="650" spans="1:19" ht="20.25" customHeight="1">
      <c r="A650" s="647" t="s">
        <v>113</v>
      </c>
      <c r="B650" s="648" t="s">
        <v>4261</v>
      </c>
      <c r="C650" s="647" t="s">
        <v>365</v>
      </c>
      <c r="D650" s="649" t="s">
        <v>2561</v>
      </c>
      <c r="E650" s="648"/>
      <c r="F650" s="647" t="s">
        <v>556</v>
      </c>
      <c r="G650" s="648"/>
      <c r="H650" s="651">
        <v>1001</v>
      </c>
      <c r="I650" s="1121">
        <v>2483.1999999999998</v>
      </c>
      <c r="J650" s="652">
        <v>0</v>
      </c>
      <c r="K650" s="1122">
        <f t="shared" si="30"/>
        <v>0</v>
      </c>
      <c r="L650" s="1014">
        <f t="shared" si="31"/>
        <v>0</v>
      </c>
      <c r="M650" s="1011">
        <f t="shared" si="32"/>
        <v>2485683.1999999997</v>
      </c>
      <c r="N650" s="648"/>
      <c r="O650" s="648" t="s">
        <v>2890</v>
      </c>
      <c r="P650" s="647" t="s">
        <v>269</v>
      </c>
      <c r="Q650" s="647" t="s">
        <v>336</v>
      </c>
      <c r="R650" s="647" t="s">
        <v>73</v>
      </c>
      <c r="S650" s="647" t="s">
        <v>152</v>
      </c>
    </row>
    <row r="651" spans="1:19" ht="20.25" customHeight="1">
      <c r="A651" s="647" t="s">
        <v>113</v>
      </c>
      <c r="B651" s="648" t="s">
        <v>4261</v>
      </c>
      <c r="C651" s="647" t="s">
        <v>365</v>
      </c>
      <c r="D651" s="649" t="s">
        <v>2561</v>
      </c>
      <c r="E651" s="648"/>
      <c r="F651" s="647" t="s">
        <v>875</v>
      </c>
      <c r="G651" s="648"/>
      <c r="H651" s="651">
        <v>1001</v>
      </c>
      <c r="I651" s="1121">
        <v>6346</v>
      </c>
      <c r="J651" s="652">
        <v>0</v>
      </c>
      <c r="K651" s="1122">
        <f t="shared" si="30"/>
        <v>0</v>
      </c>
      <c r="L651" s="1014">
        <f t="shared" si="31"/>
        <v>0</v>
      </c>
      <c r="M651" s="1011">
        <f t="shared" si="32"/>
        <v>6352346</v>
      </c>
      <c r="N651" s="648"/>
      <c r="O651" s="648" t="s">
        <v>2890</v>
      </c>
      <c r="P651" s="647" t="s">
        <v>269</v>
      </c>
      <c r="Q651" s="647" t="s">
        <v>336</v>
      </c>
      <c r="R651" s="647" t="s">
        <v>73</v>
      </c>
      <c r="S651" s="647" t="s">
        <v>152</v>
      </c>
    </row>
    <row r="652" spans="1:19" ht="20.25" customHeight="1">
      <c r="A652" s="647" t="s">
        <v>113</v>
      </c>
      <c r="B652" s="648" t="s">
        <v>4260</v>
      </c>
      <c r="C652" s="647" t="s">
        <v>365</v>
      </c>
      <c r="D652" s="649" t="s">
        <v>2561</v>
      </c>
      <c r="E652" s="648"/>
      <c r="F652" s="647" t="s">
        <v>454</v>
      </c>
      <c r="G652" s="648"/>
      <c r="H652" s="651">
        <v>1001</v>
      </c>
      <c r="I652" s="1121">
        <v>82852</v>
      </c>
      <c r="J652" s="652">
        <v>38</v>
      </c>
      <c r="K652" s="1122">
        <f t="shared" si="30"/>
        <v>38038</v>
      </c>
      <c r="L652" s="1014">
        <f t="shared" si="31"/>
        <v>38.037999999999997</v>
      </c>
      <c r="M652" s="1011">
        <f t="shared" si="32"/>
        <v>82934852</v>
      </c>
      <c r="N652" s="648"/>
      <c r="O652" s="648" t="s">
        <v>2377</v>
      </c>
      <c r="P652" s="647" t="s">
        <v>269</v>
      </c>
      <c r="Q652" s="647" t="s">
        <v>117</v>
      </c>
      <c r="R652" s="647" t="s">
        <v>68</v>
      </c>
      <c r="S652" s="647" t="s">
        <v>152</v>
      </c>
    </row>
    <row r="653" spans="1:19" ht="20.25" customHeight="1">
      <c r="A653" s="647" t="s">
        <v>113</v>
      </c>
      <c r="B653" s="648" t="s">
        <v>4261</v>
      </c>
      <c r="C653" s="647" t="s">
        <v>365</v>
      </c>
      <c r="D653" s="649" t="s">
        <v>2561</v>
      </c>
      <c r="E653" s="648"/>
      <c r="F653" s="647" t="s">
        <v>558</v>
      </c>
      <c r="G653" s="648"/>
      <c r="H653" s="651">
        <v>1001</v>
      </c>
      <c r="I653" s="1121">
        <v>7310.5</v>
      </c>
      <c r="J653" s="652">
        <v>0</v>
      </c>
      <c r="K653" s="1122">
        <f t="shared" si="30"/>
        <v>0</v>
      </c>
      <c r="L653" s="1014">
        <f t="shared" si="31"/>
        <v>0</v>
      </c>
      <c r="M653" s="1011">
        <f t="shared" si="32"/>
        <v>7317810.5</v>
      </c>
      <c r="N653" s="648"/>
      <c r="O653" s="648" t="s">
        <v>2377</v>
      </c>
      <c r="P653" s="647" t="s">
        <v>269</v>
      </c>
      <c r="Q653" s="647" t="s">
        <v>336</v>
      </c>
      <c r="R653" s="647" t="s">
        <v>73</v>
      </c>
      <c r="S653" s="647" t="s">
        <v>152</v>
      </c>
    </row>
    <row r="654" spans="1:19" ht="20.25" customHeight="1">
      <c r="A654" s="647" t="s">
        <v>113</v>
      </c>
      <c r="B654" s="648" t="s">
        <v>4261</v>
      </c>
      <c r="C654" s="647" t="s">
        <v>365</v>
      </c>
      <c r="D654" s="649" t="s">
        <v>2561</v>
      </c>
      <c r="E654" s="648"/>
      <c r="F654" s="647" t="s">
        <v>2892</v>
      </c>
      <c r="G654" s="648"/>
      <c r="H654" s="651">
        <v>501</v>
      </c>
      <c r="I654" s="1121">
        <v>19865</v>
      </c>
      <c r="J654" s="652">
        <v>0</v>
      </c>
      <c r="K654" s="1122">
        <f t="shared" si="30"/>
        <v>0</v>
      </c>
      <c r="L654" s="1014">
        <f t="shared" si="31"/>
        <v>0</v>
      </c>
      <c r="M654" s="1011">
        <f t="shared" si="32"/>
        <v>9952365</v>
      </c>
      <c r="N654" s="648"/>
      <c r="O654" s="648" t="s">
        <v>2893</v>
      </c>
      <c r="P654" s="647" t="s">
        <v>269</v>
      </c>
      <c r="Q654" s="647" t="s">
        <v>336</v>
      </c>
      <c r="R654" s="647" t="s">
        <v>73</v>
      </c>
      <c r="S654" s="647" t="s">
        <v>152</v>
      </c>
    </row>
    <row r="655" spans="1:19" ht="20.25" customHeight="1">
      <c r="A655" s="647" t="s">
        <v>113</v>
      </c>
      <c r="B655" s="648" t="s">
        <v>4261</v>
      </c>
      <c r="C655" s="647" t="s">
        <v>365</v>
      </c>
      <c r="D655" s="649" t="s">
        <v>2561</v>
      </c>
      <c r="E655" s="648"/>
      <c r="F655" s="647" t="s">
        <v>2294</v>
      </c>
      <c r="G655" s="648"/>
      <c r="H655" s="651">
        <v>501</v>
      </c>
      <c r="I655" s="1121">
        <v>12955.4</v>
      </c>
      <c r="J655" s="652">
        <v>0</v>
      </c>
      <c r="K655" s="1122">
        <f t="shared" si="30"/>
        <v>0</v>
      </c>
      <c r="L655" s="1014">
        <f t="shared" si="31"/>
        <v>0</v>
      </c>
      <c r="M655" s="1011">
        <f t="shared" si="32"/>
        <v>6490655.3999999994</v>
      </c>
      <c r="N655" s="648"/>
      <c r="O655" s="648" t="s">
        <v>2893</v>
      </c>
      <c r="P655" s="647" t="s">
        <v>269</v>
      </c>
      <c r="Q655" s="647" t="s">
        <v>336</v>
      </c>
      <c r="R655" s="647" t="s">
        <v>73</v>
      </c>
      <c r="S655" s="647" t="s">
        <v>152</v>
      </c>
    </row>
    <row r="656" spans="1:19" ht="20.25" customHeight="1">
      <c r="A656" s="647" t="s">
        <v>113</v>
      </c>
      <c r="B656" s="648" t="s">
        <v>4261</v>
      </c>
      <c r="C656" s="647" t="s">
        <v>365</v>
      </c>
      <c r="D656" s="649" t="s">
        <v>2561</v>
      </c>
      <c r="E656" s="648"/>
      <c r="F656" s="647" t="s">
        <v>2295</v>
      </c>
      <c r="G656" s="648"/>
      <c r="H656" s="651">
        <v>501</v>
      </c>
      <c r="I656" s="1121">
        <v>86369.600000000006</v>
      </c>
      <c r="J656" s="652">
        <v>0</v>
      </c>
      <c r="K656" s="1122">
        <f t="shared" si="30"/>
        <v>0</v>
      </c>
      <c r="L656" s="1014">
        <f t="shared" si="31"/>
        <v>0</v>
      </c>
      <c r="M656" s="1011">
        <f t="shared" si="32"/>
        <v>43271169.600000001</v>
      </c>
      <c r="N656" s="648"/>
      <c r="O656" s="648" t="s">
        <v>2893</v>
      </c>
      <c r="P656" s="647" t="s">
        <v>269</v>
      </c>
      <c r="Q656" s="647" t="s">
        <v>276</v>
      </c>
      <c r="R656" s="647" t="s">
        <v>73</v>
      </c>
      <c r="S656" s="647" t="s">
        <v>152</v>
      </c>
    </row>
    <row r="657" spans="1:19" ht="20.25" customHeight="1">
      <c r="A657" s="647" t="s">
        <v>113</v>
      </c>
      <c r="B657" s="648" t="s">
        <v>4261</v>
      </c>
      <c r="C657" s="647" t="s">
        <v>365</v>
      </c>
      <c r="D657" s="649" t="s">
        <v>2561</v>
      </c>
      <c r="E657" s="648"/>
      <c r="F657" s="647" t="s">
        <v>75</v>
      </c>
      <c r="G657" s="648"/>
      <c r="H657" s="651">
        <v>501</v>
      </c>
      <c r="I657" s="1121">
        <v>39375</v>
      </c>
      <c r="J657" s="652">
        <v>0</v>
      </c>
      <c r="K657" s="1122">
        <f t="shared" si="30"/>
        <v>0</v>
      </c>
      <c r="L657" s="1014">
        <f t="shared" si="31"/>
        <v>0</v>
      </c>
      <c r="M657" s="1011">
        <f t="shared" si="32"/>
        <v>19726875</v>
      </c>
      <c r="N657" s="648"/>
      <c r="O657" s="648" t="s">
        <v>2891</v>
      </c>
      <c r="P657" s="647" t="s">
        <v>269</v>
      </c>
      <c r="Q657" s="647" t="s">
        <v>272</v>
      </c>
      <c r="R657" s="647" t="s">
        <v>73</v>
      </c>
      <c r="S657" s="647" t="s">
        <v>152</v>
      </c>
    </row>
    <row r="658" spans="1:19" ht="20.25" customHeight="1">
      <c r="A658" s="647" t="s">
        <v>113</v>
      </c>
      <c r="B658" s="648" t="s">
        <v>4261</v>
      </c>
      <c r="C658" s="647" t="s">
        <v>365</v>
      </c>
      <c r="D658" s="649" t="s">
        <v>2561</v>
      </c>
      <c r="E658" s="648"/>
      <c r="F658" s="647" t="s">
        <v>1580</v>
      </c>
      <c r="G658" s="648"/>
      <c r="H658" s="651">
        <v>501</v>
      </c>
      <c r="I658" s="1121">
        <v>9246.6</v>
      </c>
      <c r="J658" s="652">
        <v>0</v>
      </c>
      <c r="K658" s="1122">
        <f t="shared" si="30"/>
        <v>0</v>
      </c>
      <c r="L658" s="1014">
        <f t="shared" si="31"/>
        <v>0</v>
      </c>
      <c r="M658" s="1011">
        <f t="shared" si="32"/>
        <v>4632546.6000000006</v>
      </c>
      <c r="N658" s="648"/>
      <c r="O658" s="648" t="s">
        <v>2891</v>
      </c>
      <c r="P658" s="647" t="s">
        <v>269</v>
      </c>
      <c r="Q658" s="647" t="s">
        <v>336</v>
      </c>
      <c r="R658" s="647" t="s">
        <v>73</v>
      </c>
      <c r="S658" s="647" t="s">
        <v>152</v>
      </c>
    </row>
    <row r="659" spans="1:19" ht="20.25" customHeight="1">
      <c r="A659" s="647" t="s">
        <v>113</v>
      </c>
      <c r="B659" s="648" t="s">
        <v>4261</v>
      </c>
      <c r="C659" s="647" t="s">
        <v>365</v>
      </c>
      <c r="D659" s="649" t="s">
        <v>2561</v>
      </c>
      <c r="E659" s="648"/>
      <c r="F659" s="647" t="s">
        <v>81</v>
      </c>
      <c r="G659" s="648"/>
      <c r="H659" s="651">
        <v>501</v>
      </c>
      <c r="I659" s="1121">
        <v>5393.8</v>
      </c>
      <c r="J659" s="652">
        <v>0</v>
      </c>
      <c r="K659" s="1122">
        <f t="shared" si="30"/>
        <v>0</v>
      </c>
      <c r="L659" s="1014">
        <f t="shared" si="31"/>
        <v>0</v>
      </c>
      <c r="M659" s="1011">
        <f t="shared" si="32"/>
        <v>2702293.8000000003</v>
      </c>
      <c r="N659" s="648"/>
      <c r="O659" s="648" t="s">
        <v>2891</v>
      </c>
      <c r="P659" s="647" t="s">
        <v>269</v>
      </c>
      <c r="Q659" s="647" t="s">
        <v>336</v>
      </c>
      <c r="R659" s="647" t="s">
        <v>73</v>
      </c>
      <c r="S659" s="647" t="s">
        <v>152</v>
      </c>
    </row>
    <row r="660" spans="1:19" ht="20.25" customHeight="1">
      <c r="A660" s="647" t="s">
        <v>113</v>
      </c>
      <c r="B660" s="648" t="s">
        <v>4261</v>
      </c>
      <c r="C660" s="647" t="s">
        <v>365</v>
      </c>
      <c r="D660" s="649" t="s">
        <v>2561</v>
      </c>
      <c r="E660" s="648"/>
      <c r="F660" s="647" t="s">
        <v>367</v>
      </c>
      <c r="G660" s="648"/>
      <c r="H660" s="651">
        <v>501</v>
      </c>
      <c r="I660" s="1121">
        <v>4238</v>
      </c>
      <c r="J660" s="652">
        <v>0</v>
      </c>
      <c r="K660" s="1122">
        <f t="shared" si="30"/>
        <v>0</v>
      </c>
      <c r="L660" s="1014">
        <f t="shared" si="31"/>
        <v>0</v>
      </c>
      <c r="M660" s="1011">
        <f t="shared" si="32"/>
        <v>2123238</v>
      </c>
      <c r="N660" s="648"/>
      <c r="O660" s="648" t="s">
        <v>2891</v>
      </c>
      <c r="P660" s="647" t="s">
        <v>269</v>
      </c>
      <c r="Q660" s="647" t="s">
        <v>336</v>
      </c>
      <c r="R660" s="647" t="s">
        <v>73</v>
      </c>
      <c r="S660" s="647" t="s">
        <v>152</v>
      </c>
    </row>
    <row r="661" spans="1:19" ht="20.25" customHeight="1">
      <c r="A661" s="647" t="s">
        <v>113</v>
      </c>
      <c r="B661" s="648" t="s">
        <v>4261</v>
      </c>
      <c r="C661" s="647" t="s">
        <v>365</v>
      </c>
      <c r="D661" s="649" t="s">
        <v>2561</v>
      </c>
      <c r="E661" s="648"/>
      <c r="F661" s="647" t="s">
        <v>83</v>
      </c>
      <c r="G661" s="648"/>
      <c r="H661" s="651">
        <v>501</v>
      </c>
      <c r="I661" s="1121">
        <v>9246.6</v>
      </c>
      <c r="J661" s="652">
        <v>0</v>
      </c>
      <c r="K661" s="1122">
        <f t="shared" si="30"/>
        <v>0</v>
      </c>
      <c r="L661" s="1014">
        <f t="shared" si="31"/>
        <v>0</v>
      </c>
      <c r="M661" s="1011">
        <f t="shared" si="32"/>
        <v>4632546.6000000006</v>
      </c>
      <c r="N661" s="648"/>
      <c r="O661" s="648" t="s">
        <v>2891</v>
      </c>
      <c r="P661" s="647" t="s">
        <v>269</v>
      </c>
      <c r="Q661" s="647" t="s">
        <v>336</v>
      </c>
      <c r="R661" s="647" t="s">
        <v>73</v>
      </c>
      <c r="S661" s="647" t="s">
        <v>152</v>
      </c>
    </row>
    <row r="662" spans="1:19" ht="20.25" customHeight="1">
      <c r="A662" s="647" t="s">
        <v>113</v>
      </c>
      <c r="B662" s="648" t="s">
        <v>4261</v>
      </c>
      <c r="C662" s="647" t="s">
        <v>365</v>
      </c>
      <c r="D662" s="649" t="s">
        <v>2561</v>
      </c>
      <c r="E662" s="648"/>
      <c r="F662" s="647" t="s">
        <v>277</v>
      </c>
      <c r="G662" s="648"/>
      <c r="H662" s="651">
        <v>501</v>
      </c>
      <c r="I662" s="1121">
        <v>49500</v>
      </c>
      <c r="J662" s="652">
        <v>0</v>
      </c>
      <c r="K662" s="1122">
        <f t="shared" si="30"/>
        <v>0</v>
      </c>
      <c r="L662" s="1014">
        <f t="shared" si="31"/>
        <v>0</v>
      </c>
      <c r="M662" s="1011">
        <f t="shared" si="32"/>
        <v>24799500</v>
      </c>
      <c r="N662" s="648"/>
      <c r="O662" s="648" t="s">
        <v>2894</v>
      </c>
      <c r="P662" s="647" t="s">
        <v>269</v>
      </c>
      <c r="Q662" s="647" t="s">
        <v>278</v>
      </c>
      <c r="R662" s="647" t="s">
        <v>73</v>
      </c>
      <c r="S662" s="647" t="s">
        <v>152</v>
      </c>
    </row>
    <row r="663" spans="1:19" ht="20.25" customHeight="1">
      <c r="A663" s="647" t="s">
        <v>113</v>
      </c>
      <c r="B663" s="648" t="s">
        <v>4261</v>
      </c>
      <c r="C663" s="647" t="s">
        <v>365</v>
      </c>
      <c r="D663" s="649" t="s">
        <v>2561</v>
      </c>
      <c r="E663" s="648"/>
      <c r="F663" s="647" t="s">
        <v>1004</v>
      </c>
      <c r="G663" s="648"/>
      <c r="H663" s="651">
        <v>556</v>
      </c>
      <c r="I663" s="1121">
        <v>8335.1</v>
      </c>
      <c r="J663" s="652">
        <v>0</v>
      </c>
      <c r="K663" s="1122">
        <f t="shared" si="30"/>
        <v>0</v>
      </c>
      <c r="L663" s="1014">
        <f t="shared" si="31"/>
        <v>0</v>
      </c>
      <c r="M663" s="1011">
        <f t="shared" si="32"/>
        <v>4634315.6000000006</v>
      </c>
      <c r="N663" s="648"/>
      <c r="O663" s="648" t="s">
        <v>2886</v>
      </c>
      <c r="P663" s="647" t="s">
        <v>269</v>
      </c>
      <c r="Q663" s="647" t="s">
        <v>336</v>
      </c>
      <c r="R663" s="647" t="s">
        <v>73</v>
      </c>
      <c r="S663" s="647" t="s">
        <v>152</v>
      </c>
    </row>
    <row r="664" spans="1:19" ht="20.25" customHeight="1">
      <c r="A664" s="647" t="s">
        <v>113</v>
      </c>
      <c r="B664" s="648" t="s">
        <v>4261</v>
      </c>
      <c r="C664" s="647" t="s">
        <v>365</v>
      </c>
      <c r="D664" s="649" t="s">
        <v>2561</v>
      </c>
      <c r="E664" s="648"/>
      <c r="F664" s="647" t="s">
        <v>442</v>
      </c>
      <c r="G664" s="648"/>
      <c r="H664" s="651">
        <v>556</v>
      </c>
      <c r="I664" s="1121">
        <v>757.7</v>
      </c>
      <c r="J664" s="652">
        <v>0</v>
      </c>
      <c r="K664" s="1122">
        <f t="shared" si="30"/>
        <v>0</v>
      </c>
      <c r="L664" s="1014">
        <f t="shared" si="31"/>
        <v>0</v>
      </c>
      <c r="M664" s="1011">
        <f t="shared" si="32"/>
        <v>421281.2</v>
      </c>
      <c r="N664" s="648"/>
      <c r="O664" s="648" t="s">
        <v>2886</v>
      </c>
      <c r="P664" s="647" t="s">
        <v>269</v>
      </c>
      <c r="Q664" s="647" t="s">
        <v>336</v>
      </c>
      <c r="R664" s="647" t="s">
        <v>73</v>
      </c>
      <c r="S664" s="647" t="s">
        <v>152</v>
      </c>
    </row>
    <row r="665" spans="1:19" ht="20.25" customHeight="1">
      <c r="A665" s="647" t="s">
        <v>113</v>
      </c>
      <c r="B665" s="648" t="s">
        <v>4261</v>
      </c>
      <c r="C665" s="647" t="s">
        <v>365</v>
      </c>
      <c r="D665" s="649" t="s">
        <v>2561</v>
      </c>
      <c r="E665" s="648"/>
      <c r="F665" s="647" t="s">
        <v>2887</v>
      </c>
      <c r="G665" s="648"/>
      <c r="H665" s="651">
        <v>556</v>
      </c>
      <c r="I665" s="1121">
        <v>378.9</v>
      </c>
      <c r="J665" s="652">
        <v>0</v>
      </c>
      <c r="K665" s="1122">
        <f t="shared" si="30"/>
        <v>0</v>
      </c>
      <c r="L665" s="1014">
        <f t="shared" si="31"/>
        <v>0</v>
      </c>
      <c r="M665" s="1011">
        <f t="shared" si="32"/>
        <v>210668.4</v>
      </c>
      <c r="N665" s="648"/>
      <c r="O665" s="648" t="s">
        <v>2886</v>
      </c>
      <c r="P665" s="647" t="s">
        <v>269</v>
      </c>
      <c r="Q665" s="647" t="s">
        <v>336</v>
      </c>
      <c r="R665" s="647" t="s">
        <v>73</v>
      </c>
      <c r="S665" s="647" t="s">
        <v>152</v>
      </c>
    </row>
    <row r="666" spans="1:19" ht="20.25" customHeight="1">
      <c r="A666" s="647" t="s">
        <v>113</v>
      </c>
      <c r="B666" s="648" t="s">
        <v>4261</v>
      </c>
      <c r="C666" s="647" t="s">
        <v>365</v>
      </c>
      <c r="D666" s="649" t="s">
        <v>2561</v>
      </c>
      <c r="E666" s="648"/>
      <c r="F666" s="647" t="s">
        <v>81</v>
      </c>
      <c r="G666" s="648"/>
      <c r="H666" s="651">
        <v>556</v>
      </c>
      <c r="I666" s="1121">
        <v>5304.1</v>
      </c>
      <c r="J666" s="652">
        <v>0</v>
      </c>
      <c r="K666" s="1122">
        <f t="shared" si="30"/>
        <v>0</v>
      </c>
      <c r="L666" s="1014">
        <f t="shared" si="31"/>
        <v>0</v>
      </c>
      <c r="M666" s="1011">
        <f t="shared" si="32"/>
        <v>2949079.6</v>
      </c>
      <c r="N666" s="648"/>
      <c r="O666" s="648" t="s">
        <v>2886</v>
      </c>
      <c r="P666" s="647" t="s">
        <v>269</v>
      </c>
      <c r="Q666" s="647" t="s">
        <v>336</v>
      </c>
      <c r="R666" s="647" t="s">
        <v>73</v>
      </c>
      <c r="S666" s="647" t="s">
        <v>152</v>
      </c>
    </row>
    <row r="667" spans="1:19" ht="20.25" customHeight="1">
      <c r="A667" s="647" t="s">
        <v>113</v>
      </c>
      <c r="B667" s="648" t="s">
        <v>4261</v>
      </c>
      <c r="C667" s="647" t="s">
        <v>365</v>
      </c>
      <c r="D667" s="649" t="s">
        <v>2561</v>
      </c>
      <c r="E667" s="648"/>
      <c r="F667" s="647" t="s">
        <v>84</v>
      </c>
      <c r="G667" s="648"/>
      <c r="H667" s="651">
        <v>556</v>
      </c>
      <c r="I667" s="1121">
        <v>7274.2</v>
      </c>
      <c r="J667" s="652">
        <v>0</v>
      </c>
      <c r="K667" s="1122">
        <f t="shared" si="30"/>
        <v>0</v>
      </c>
      <c r="L667" s="1014">
        <f t="shared" si="31"/>
        <v>0</v>
      </c>
      <c r="M667" s="1011">
        <f t="shared" si="32"/>
        <v>4044455.1999999997</v>
      </c>
      <c r="N667" s="648"/>
      <c r="O667" s="648" t="s">
        <v>2886</v>
      </c>
      <c r="P667" s="647" t="s">
        <v>269</v>
      </c>
      <c r="Q667" s="647" t="s">
        <v>336</v>
      </c>
      <c r="R667" s="647" t="s">
        <v>73</v>
      </c>
      <c r="S667" s="647" t="s">
        <v>152</v>
      </c>
    </row>
    <row r="668" spans="1:19" ht="20.25" customHeight="1">
      <c r="A668" s="647" t="s">
        <v>113</v>
      </c>
      <c r="B668" s="648" t="s">
        <v>4261</v>
      </c>
      <c r="C668" s="647" t="s">
        <v>365</v>
      </c>
      <c r="D668" s="649" t="s">
        <v>2561</v>
      </c>
      <c r="E668" s="648"/>
      <c r="F668" s="647" t="s">
        <v>1430</v>
      </c>
      <c r="G668" s="648"/>
      <c r="H668" s="651">
        <v>1112</v>
      </c>
      <c r="I668" s="1121">
        <v>10350</v>
      </c>
      <c r="J668" s="652">
        <v>0</v>
      </c>
      <c r="K668" s="1122">
        <f t="shared" ref="K668:K723" si="33">IFERROR(J668*H668,"0")</f>
        <v>0</v>
      </c>
      <c r="L668" s="1014">
        <f t="shared" ref="L668:L723" si="34">IFERROR(K668/1000,"0")</f>
        <v>0</v>
      </c>
      <c r="M668" s="1011">
        <f t="shared" ref="M668:M723" si="35">I668*H668</f>
        <v>11509200</v>
      </c>
      <c r="N668" s="648"/>
      <c r="O668" s="648" t="s">
        <v>4262</v>
      </c>
      <c r="P668" s="647" t="s">
        <v>269</v>
      </c>
      <c r="Q668" s="647" t="s">
        <v>336</v>
      </c>
      <c r="R668" s="647" t="s">
        <v>73</v>
      </c>
      <c r="S668" s="647" t="s">
        <v>152</v>
      </c>
    </row>
    <row r="669" spans="1:19" ht="20.25" customHeight="1">
      <c r="A669" s="647" t="s">
        <v>113</v>
      </c>
      <c r="B669" s="648" t="s">
        <v>4261</v>
      </c>
      <c r="C669" s="647" t="s">
        <v>365</v>
      </c>
      <c r="D669" s="649" t="s">
        <v>2561</v>
      </c>
      <c r="E669" s="648"/>
      <c r="F669" s="647" t="s">
        <v>1430</v>
      </c>
      <c r="G669" s="648"/>
      <c r="H669" s="651">
        <v>1112</v>
      </c>
      <c r="I669" s="1121">
        <v>10350</v>
      </c>
      <c r="J669" s="652">
        <v>0</v>
      </c>
      <c r="K669" s="1122">
        <f t="shared" si="33"/>
        <v>0</v>
      </c>
      <c r="L669" s="1014">
        <f t="shared" si="34"/>
        <v>0</v>
      </c>
      <c r="M669" s="1011">
        <f t="shared" si="35"/>
        <v>11509200</v>
      </c>
      <c r="N669" s="648"/>
      <c r="O669" s="648" t="s">
        <v>4263</v>
      </c>
      <c r="P669" s="647" t="s">
        <v>269</v>
      </c>
      <c r="Q669" s="647" t="s">
        <v>336</v>
      </c>
      <c r="R669" s="647" t="s">
        <v>73</v>
      </c>
      <c r="S669" s="647" t="s">
        <v>152</v>
      </c>
    </row>
    <row r="670" spans="1:19" ht="20.25" customHeight="1">
      <c r="A670" s="647" t="s">
        <v>3562</v>
      </c>
      <c r="B670" s="648" t="s">
        <v>4264</v>
      </c>
      <c r="C670" s="647" t="s">
        <v>3631</v>
      </c>
      <c r="D670" s="649" t="s">
        <v>2446</v>
      </c>
      <c r="E670" s="648"/>
      <c r="F670" s="647" t="s">
        <v>565</v>
      </c>
      <c r="G670" s="648"/>
      <c r="H670" s="651">
        <v>2680</v>
      </c>
      <c r="I670" s="1121">
        <v>37768.1</v>
      </c>
      <c r="J670" s="652">
        <v>0</v>
      </c>
      <c r="K670" s="1122">
        <f t="shared" si="33"/>
        <v>0</v>
      </c>
      <c r="L670" s="1014">
        <f t="shared" si="34"/>
        <v>0</v>
      </c>
      <c r="M670" s="1011">
        <f t="shared" si="35"/>
        <v>101218508</v>
      </c>
      <c r="N670" s="648"/>
      <c r="O670" s="648" t="s">
        <v>3632</v>
      </c>
      <c r="P670" s="647" t="s">
        <v>372</v>
      </c>
      <c r="Q670" s="647" t="s">
        <v>271</v>
      </c>
      <c r="R670" s="647" t="s">
        <v>73</v>
      </c>
      <c r="S670" s="647" t="s">
        <v>1076</v>
      </c>
    </row>
    <row r="671" spans="1:19" ht="20.25" customHeight="1">
      <c r="A671" s="647" t="s">
        <v>3562</v>
      </c>
      <c r="B671" s="648" t="s">
        <v>4264</v>
      </c>
      <c r="C671" s="647" t="s">
        <v>3631</v>
      </c>
      <c r="D671" s="649" t="s">
        <v>2446</v>
      </c>
      <c r="E671" s="648"/>
      <c r="F671" s="647" t="s">
        <v>880</v>
      </c>
      <c r="G671" s="648"/>
      <c r="H671" s="651">
        <v>2680</v>
      </c>
      <c r="I671" s="1121">
        <v>3550</v>
      </c>
      <c r="J671" s="652">
        <v>0</v>
      </c>
      <c r="K671" s="1122">
        <f t="shared" si="33"/>
        <v>0</v>
      </c>
      <c r="L671" s="1014">
        <f t="shared" si="34"/>
        <v>0</v>
      </c>
      <c r="M671" s="1011">
        <f t="shared" si="35"/>
        <v>9514000</v>
      </c>
      <c r="N671" s="648"/>
      <c r="O671" s="648" t="s">
        <v>3632</v>
      </c>
      <c r="P671" s="647" t="s">
        <v>372</v>
      </c>
      <c r="Q671" s="647" t="s">
        <v>336</v>
      </c>
      <c r="R671" s="647" t="s">
        <v>73</v>
      </c>
      <c r="S671" s="647" t="s">
        <v>1076</v>
      </c>
    </row>
    <row r="672" spans="1:19" ht="20.25" customHeight="1">
      <c r="A672" s="647" t="s">
        <v>3562</v>
      </c>
      <c r="B672" s="648" t="s">
        <v>4264</v>
      </c>
      <c r="C672" s="647" t="s">
        <v>3631</v>
      </c>
      <c r="D672" s="649" t="s">
        <v>2446</v>
      </c>
      <c r="E672" s="648"/>
      <c r="F672" s="647" t="s">
        <v>880</v>
      </c>
      <c r="G672" s="648"/>
      <c r="H672" s="651">
        <v>2680</v>
      </c>
      <c r="I672" s="1121">
        <v>3550</v>
      </c>
      <c r="J672" s="652">
        <v>0</v>
      </c>
      <c r="K672" s="1122">
        <f t="shared" si="33"/>
        <v>0</v>
      </c>
      <c r="L672" s="1014">
        <f t="shared" si="34"/>
        <v>0</v>
      </c>
      <c r="M672" s="1011">
        <f t="shared" si="35"/>
        <v>9514000</v>
      </c>
      <c r="N672" s="648"/>
      <c r="O672" s="648" t="s">
        <v>3632</v>
      </c>
      <c r="P672" s="647" t="s">
        <v>372</v>
      </c>
      <c r="Q672" s="647" t="s">
        <v>336</v>
      </c>
      <c r="R672" s="647" t="s">
        <v>73</v>
      </c>
      <c r="S672" s="647" t="s">
        <v>1076</v>
      </c>
    </row>
    <row r="673" spans="1:19" ht="20.25" customHeight="1">
      <c r="A673" s="647" t="s">
        <v>3562</v>
      </c>
      <c r="B673" s="648" t="s">
        <v>4264</v>
      </c>
      <c r="C673" s="647" t="s">
        <v>3631</v>
      </c>
      <c r="D673" s="649" t="s">
        <v>2446</v>
      </c>
      <c r="E673" s="648"/>
      <c r="F673" s="647" t="s">
        <v>881</v>
      </c>
      <c r="G673" s="648"/>
      <c r="H673" s="651">
        <v>2680</v>
      </c>
      <c r="I673" s="1121">
        <v>10650</v>
      </c>
      <c r="J673" s="652">
        <v>0</v>
      </c>
      <c r="K673" s="1122">
        <f t="shared" si="33"/>
        <v>0</v>
      </c>
      <c r="L673" s="1014">
        <f t="shared" si="34"/>
        <v>0</v>
      </c>
      <c r="M673" s="1011">
        <f t="shared" si="35"/>
        <v>28542000</v>
      </c>
      <c r="N673" s="648"/>
      <c r="O673" s="648" t="s">
        <v>3632</v>
      </c>
      <c r="P673" s="647" t="s">
        <v>372</v>
      </c>
      <c r="Q673" s="647" t="s">
        <v>336</v>
      </c>
      <c r="R673" s="647" t="s">
        <v>73</v>
      </c>
      <c r="S673" s="647" t="s">
        <v>1076</v>
      </c>
    </row>
    <row r="674" spans="1:19" ht="20.25" customHeight="1">
      <c r="A674" s="647" t="s">
        <v>3562</v>
      </c>
      <c r="B674" s="648" t="s">
        <v>4264</v>
      </c>
      <c r="C674" s="647" t="s">
        <v>3631</v>
      </c>
      <c r="D674" s="649" t="s">
        <v>2446</v>
      </c>
      <c r="E674" s="648"/>
      <c r="F674" s="647" t="s">
        <v>882</v>
      </c>
      <c r="G674" s="648"/>
      <c r="H674" s="651">
        <v>2680</v>
      </c>
      <c r="I674" s="1121">
        <v>8381.9</v>
      </c>
      <c r="J674" s="652">
        <v>0</v>
      </c>
      <c r="K674" s="1122">
        <f t="shared" si="33"/>
        <v>0</v>
      </c>
      <c r="L674" s="1014">
        <f t="shared" si="34"/>
        <v>0</v>
      </c>
      <c r="M674" s="1011">
        <f t="shared" si="35"/>
        <v>22463492</v>
      </c>
      <c r="N674" s="648"/>
      <c r="O674" s="648" t="s">
        <v>3632</v>
      </c>
      <c r="P674" s="647" t="s">
        <v>372</v>
      </c>
      <c r="Q674" s="647" t="s">
        <v>336</v>
      </c>
      <c r="R674" s="647" t="s">
        <v>73</v>
      </c>
      <c r="S674" s="647" t="s">
        <v>1076</v>
      </c>
    </row>
    <row r="675" spans="1:19" ht="20.25" customHeight="1">
      <c r="A675" s="647" t="s">
        <v>3562</v>
      </c>
      <c r="B675" s="648" t="s">
        <v>4264</v>
      </c>
      <c r="C675" s="647" t="s">
        <v>3631</v>
      </c>
      <c r="D675" s="649" t="s">
        <v>2446</v>
      </c>
      <c r="E675" s="648"/>
      <c r="F675" s="647" t="s">
        <v>2292</v>
      </c>
      <c r="G675" s="648"/>
      <c r="H675" s="651">
        <v>1340</v>
      </c>
      <c r="I675" s="1121">
        <v>35323.199999999997</v>
      </c>
      <c r="J675" s="652">
        <v>0</v>
      </c>
      <c r="K675" s="1122">
        <f t="shared" si="33"/>
        <v>0</v>
      </c>
      <c r="L675" s="1014">
        <f t="shared" si="34"/>
        <v>0</v>
      </c>
      <c r="M675" s="1011">
        <f t="shared" si="35"/>
        <v>47333087.999999993</v>
      </c>
      <c r="N675" s="648"/>
      <c r="O675" s="648" t="s">
        <v>3634</v>
      </c>
      <c r="P675" s="647" t="s">
        <v>372</v>
      </c>
      <c r="Q675" s="647" t="s">
        <v>784</v>
      </c>
      <c r="R675" s="647" t="s">
        <v>73</v>
      </c>
      <c r="S675" s="647" t="s">
        <v>1076</v>
      </c>
    </row>
    <row r="676" spans="1:19" ht="20.25" customHeight="1">
      <c r="A676" s="647" t="s">
        <v>3562</v>
      </c>
      <c r="B676" s="648" t="s">
        <v>4264</v>
      </c>
      <c r="C676" s="647" t="s">
        <v>3631</v>
      </c>
      <c r="D676" s="649" t="s">
        <v>2446</v>
      </c>
      <c r="E676" s="648"/>
      <c r="F676" s="647" t="s">
        <v>81</v>
      </c>
      <c r="G676" s="648"/>
      <c r="H676" s="651">
        <v>1340</v>
      </c>
      <c r="I676" s="1121">
        <v>5817.9</v>
      </c>
      <c r="J676" s="652">
        <v>0</v>
      </c>
      <c r="K676" s="1122">
        <f t="shared" si="33"/>
        <v>0</v>
      </c>
      <c r="L676" s="1014">
        <f t="shared" si="34"/>
        <v>0</v>
      </c>
      <c r="M676" s="1011">
        <f t="shared" si="35"/>
        <v>7795985.9999999991</v>
      </c>
      <c r="N676" s="648"/>
      <c r="O676" s="648" t="s">
        <v>3634</v>
      </c>
      <c r="P676" s="647" t="s">
        <v>372</v>
      </c>
      <c r="Q676" s="647" t="s">
        <v>336</v>
      </c>
      <c r="R676" s="647" t="s">
        <v>73</v>
      </c>
      <c r="S676" s="647" t="s">
        <v>1076</v>
      </c>
    </row>
    <row r="677" spans="1:19" ht="20.25" customHeight="1">
      <c r="A677" s="647" t="s">
        <v>3562</v>
      </c>
      <c r="B677" s="648" t="s">
        <v>4264</v>
      </c>
      <c r="C677" s="647" t="s">
        <v>3631</v>
      </c>
      <c r="D677" s="649" t="s">
        <v>2446</v>
      </c>
      <c r="E677" s="648"/>
      <c r="F677" s="647" t="s">
        <v>442</v>
      </c>
      <c r="G677" s="648"/>
      <c r="H677" s="651">
        <v>1340</v>
      </c>
      <c r="I677" s="1121">
        <v>831.1</v>
      </c>
      <c r="J677" s="652">
        <v>0</v>
      </c>
      <c r="K677" s="1122">
        <f t="shared" si="33"/>
        <v>0</v>
      </c>
      <c r="L677" s="1014">
        <f t="shared" si="34"/>
        <v>0</v>
      </c>
      <c r="M677" s="1011">
        <f t="shared" si="35"/>
        <v>1113674</v>
      </c>
      <c r="N677" s="648"/>
      <c r="O677" s="648" t="s">
        <v>3634</v>
      </c>
      <c r="P677" s="647" t="s">
        <v>372</v>
      </c>
      <c r="Q677" s="647" t="s">
        <v>336</v>
      </c>
      <c r="R677" s="647" t="s">
        <v>73</v>
      </c>
      <c r="S677" s="647" t="s">
        <v>1076</v>
      </c>
    </row>
    <row r="678" spans="1:19" ht="20.25" customHeight="1">
      <c r="A678" s="647" t="s">
        <v>3562</v>
      </c>
      <c r="B678" s="648" t="s">
        <v>4264</v>
      </c>
      <c r="C678" s="647" t="s">
        <v>3631</v>
      </c>
      <c r="D678" s="649" t="s">
        <v>2446</v>
      </c>
      <c r="E678" s="648"/>
      <c r="F678" s="647" t="s">
        <v>1937</v>
      </c>
      <c r="G678" s="648"/>
      <c r="H678" s="651">
        <v>1340</v>
      </c>
      <c r="I678" s="1121">
        <v>8477.6</v>
      </c>
      <c r="J678" s="652">
        <v>0</v>
      </c>
      <c r="K678" s="1122">
        <f t="shared" si="33"/>
        <v>0</v>
      </c>
      <c r="L678" s="1014">
        <f t="shared" si="34"/>
        <v>0</v>
      </c>
      <c r="M678" s="1011">
        <f t="shared" si="35"/>
        <v>11359984</v>
      </c>
      <c r="N678" s="648"/>
      <c r="O678" s="648" t="s">
        <v>3634</v>
      </c>
      <c r="P678" s="647" t="s">
        <v>372</v>
      </c>
      <c r="Q678" s="647" t="s">
        <v>336</v>
      </c>
      <c r="R678" s="647" t="s">
        <v>73</v>
      </c>
      <c r="S678" s="647" t="s">
        <v>1076</v>
      </c>
    </row>
    <row r="679" spans="1:19" ht="20.25" customHeight="1">
      <c r="A679" s="647" t="s">
        <v>3562</v>
      </c>
      <c r="B679" s="648" t="s">
        <v>4264</v>
      </c>
      <c r="C679" s="647" t="s">
        <v>3631</v>
      </c>
      <c r="D679" s="649" t="s">
        <v>2446</v>
      </c>
      <c r="E679" s="648"/>
      <c r="F679" s="647" t="s">
        <v>85</v>
      </c>
      <c r="G679" s="648"/>
      <c r="H679" s="651">
        <v>1340</v>
      </c>
      <c r="I679" s="1121">
        <v>12550.1</v>
      </c>
      <c r="J679" s="652">
        <v>0</v>
      </c>
      <c r="K679" s="1122">
        <f t="shared" si="33"/>
        <v>0</v>
      </c>
      <c r="L679" s="1014">
        <f t="shared" si="34"/>
        <v>0</v>
      </c>
      <c r="M679" s="1011">
        <f t="shared" si="35"/>
        <v>16817134</v>
      </c>
      <c r="N679" s="648"/>
      <c r="O679" s="648" t="s">
        <v>3634</v>
      </c>
      <c r="P679" s="647" t="s">
        <v>372</v>
      </c>
      <c r="Q679" s="647" t="s">
        <v>336</v>
      </c>
      <c r="R679" s="647" t="s">
        <v>73</v>
      </c>
      <c r="S679" s="647" t="s">
        <v>1076</v>
      </c>
    </row>
    <row r="680" spans="1:19" ht="20.25" customHeight="1">
      <c r="A680" s="647" t="s">
        <v>3562</v>
      </c>
      <c r="B680" s="648" t="s">
        <v>4264</v>
      </c>
      <c r="C680" s="647" t="s">
        <v>3631</v>
      </c>
      <c r="D680" s="649" t="s">
        <v>2446</v>
      </c>
      <c r="E680" s="648"/>
      <c r="F680" s="647" t="s">
        <v>83</v>
      </c>
      <c r="G680" s="648"/>
      <c r="H680" s="651">
        <v>1340</v>
      </c>
      <c r="I680" s="1121">
        <v>11000</v>
      </c>
      <c r="J680" s="652">
        <v>0</v>
      </c>
      <c r="K680" s="1122">
        <f t="shared" si="33"/>
        <v>0</v>
      </c>
      <c r="L680" s="1014">
        <f t="shared" si="34"/>
        <v>0</v>
      </c>
      <c r="M680" s="1011">
        <f t="shared" si="35"/>
        <v>14740000</v>
      </c>
      <c r="N680" s="648"/>
      <c r="O680" s="648" t="s">
        <v>274</v>
      </c>
      <c r="P680" s="647" t="s">
        <v>372</v>
      </c>
      <c r="Q680" s="647" t="s">
        <v>336</v>
      </c>
      <c r="R680" s="647" t="s">
        <v>73</v>
      </c>
      <c r="S680" s="647" t="s">
        <v>1076</v>
      </c>
    </row>
    <row r="681" spans="1:19" ht="20.25" customHeight="1">
      <c r="A681" s="647" t="s">
        <v>3562</v>
      </c>
      <c r="B681" s="648" t="s">
        <v>4264</v>
      </c>
      <c r="C681" s="647" t="s">
        <v>3631</v>
      </c>
      <c r="D681" s="649" t="s">
        <v>2446</v>
      </c>
      <c r="E681" s="648"/>
      <c r="F681" s="647" t="s">
        <v>277</v>
      </c>
      <c r="G681" s="648"/>
      <c r="H681" s="651">
        <v>1340</v>
      </c>
      <c r="I681" s="1121">
        <v>47452.1</v>
      </c>
      <c r="J681" s="652">
        <v>0</v>
      </c>
      <c r="K681" s="1122">
        <f t="shared" si="33"/>
        <v>0</v>
      </c>
      <c r="L681" s="1014">
        <f t="shared" si="34"/>
        <v>0</v>
      </c>
      <c r="M681" s="1011">
        <f t="shared" si="35"/>
        <v>63585814</v>
      </c>
      <c r="N681" s="648"/>
      <c r="O681" s="648" t="s">
        <v>752</v>
      </c>
      <c r="P681" s="647" t="s">
        <v>372</v>
      </c>
      <c r="Q681" s="647" t="s">
        <v>278</v>
      </c>
      <c r="R681" s="647" t="s">
        <v>73</v>
      </c>
      <c r="S681" s="647" t="s">
        <v>1076</v>
      </c>
    </row>
    <row r="682" spans="1:19" ht="20.25" customHeight="1">
      <c r="A682" s="647" t="s">
        <v>3562</v>
      </c>
      <c r="B682" s="648" t="s">
        <v>4264</v>
      </c>
      <c r="C682" s="647" t="s">
        <v>3631</v>
      </c>
      <c r="D682" s="649" t="s">
        <v>2446</v>
      </c>
      <c r="E682" s="648"/>
      <c r="F682" s="647" t="s">
        <v>2113</v>
      </c>
      <c r="G682" s="648"/>
      <c r="H682" s="651">
        <v>1340</v>
      </c>
      <c r="I682" s="1121">
        <v>6185.6</v>
      </c>
      <c r="J682" s="652">
        <v>0</v>
      </c>
      <c r="K682" s="1122">
        <f t="shared" si="33"/>
        <v>0</v>
      </c>
      <c r="L682" s="1014">
        <f t="shared" si="34"/>
        <v>0</v>
      </c>
      <c r="M682" s="1011">
        <f t="shared" si="35"/>
        <v>8288704.0000000009</v>
      </c>
      <c r="N682" s="648"/>
      <c r="O682" s="648" t="s">
        <v>752</v>
      </c>
      <c r="P682" s="647" t="s">
        <v>372</v>
      </c>
      <c r="Q682" s="647" t="s">
        <v>336</v>
      </c>
      <c r="R682" s="647" t="s">
        <v>73</v>
      </c>
      <c r="S682" s="647" t="s">
        <v>1076</v>
      </c>
    </row>
    <row r="683" spans="1:19" ht="20.25" customHeight="1">
      <c r="A683" s="647" t="s">
        <v>3562</v>
      </c>
      <c r="B683" s="648" t="s">
        <v>4264</v>
      </c>
      <c r="C683" s="647" t="s">
        <v>3631</v>
      </c>
      <c r="D683" s="649" t="s">
        <v>2446</v>
      </c>
      <c r="E683" s="648"/>
      <c r="F683" s="647" t="s">
        <v>880</v>
      </c>
      <c r="G683" s="648"/>
      <c r="H683" s="651">
        <v>1340</v>
      </c>
      <c r="I683" s="1121">
        <v>3181.1</v>
      </c>
      <c r="J683" s="652">
        <v>0</v>
      </c>
      <c r="K683" s="1122">
        <f t="shared" si="33"/>
        <v>0</v>
      </c>
      <c r="L683" s="1014">
        <f t="shared" si="34"/>
        <v>0</v>
      </c>
      <c r="M683" s="1011">
        <f t="shared" si="35"/>
        <v>4262674</v>
      </c>
      <c r="N683" s="648"/>
      <c r="O683" s="648" t="s">
        <v>752</v>
      </c>
      <c r="P683" s="647" t="s">
        <v>372</v>
      </c>
      <c r="Q683" s="647" t="s">
        <v>336</v>
      </c>
      <c r="R683" s="647" t="s">
        <v>73</v>
      </c>
      <c r="S683" s="647" t="s">
        <v>1076</v>
      </c>
    </row>
    <row r="684" spans="1:19" ht="20.25" customHeight="1">
      <c r="A684" s="647" t="s">
        <v>3562</v>
      </c>
      <c r="B684" s="648" t="s">
        <v>4264</v>
      </c>
      <c r="C684" s="647" t="s">
        <v>3631</v>
      </c>
      <c r="D684" s="649" t="s">
        <v>2446</v>
      </c>
      <c r="E684" s="648"/>
      <c r="F684" s="647" t="s">
        <v>880</v>
      </c>
      <c r="G684" s="648"/>
      <c r="H684" s="651">
        <v>1340</v>
      </c>
      <c r="I684" s="1121">
        <v>3181.1</v>
      </c>
      <c r="J684" s="652">
        <v>0</v>
      </c>
      <c r="K684" s="1122">
        <f t="shared" si="33"/>
        <v>0</v>
      </c>
      <c r="L684" s="1014">
        <f t="shared" si="34"/>
        <v>0</v>
      </c>
      <c r="M684" s="1011">
        <f t="shared" si="35"/>
        <v>4262674</v>
      </c>
      <c r="N684" s="648"/>
      <c r="O684" s="648" t="s">
        <v>752</v>
      </c>
      <c r="P684" s="647" t="s">
        <v>372</v>
      </c>
      <c r="Q684" s="647" t="s">
        <v>336</v>
      </c>
      <c r="R684" s="647" t="s">
        <v>73</v>
      </c>
      <c r="S684" s="647" t="s">
        <v>1076</v>
      </c>
    </row>
    <row r="685" spans="1:19" ht="20.25" customHeight="1">
      <c r="A685" s="647" t="s">
        <v>3562</v>
      </c>
      <c r="B685" s="648" t="s">
        <v>4264</v>
      </c>
      <c r="C685" s="647" t="s">
        <v>3631</v>
      </c>
      <c r="D685" s="649" t="s">
        <v>2446</v>
      </c>
      <c r="E685" s="648"/>
      <c r="F685" s="647" t="s">
        <v>2294</v>
      </c>
      <c r="G685" s="648"/>
      <c r="H685" s="651">
        <v>1340</v>
      </c>
      <c r="I685" s="1121">
        <v>10190.299999999999</v>
      </c>
      <c r="J685" s="652">
        <v>0</v>
      </c>
      <c r="K685" s="1122">
        <f t="shared" si="33"/>
        <v>0</v>
      </c>
      <c r="L685" s="1014">
        <f t="shared" si="34"/>
        <v>0</v>
      </c>
      <c r="M685" s="1011">
        <f t="shared" si="35"/>
        <v>13655001.999999998</v>
      </c>
      <c r="N685" s="648"/>
      <c r="O685" s="648" t="s">
        <v>3635</v>
      </c>
      <c r="P685" s="647" t="s">
        <v>372</v>
      </c>
      <c r="Q685" s="647" t="s">
        <v>336</v>
      </c>
      <c r="R685" s="647" t="s">
        <v>73</v>
      </c>
      <c r="S685" s="647" t="s">
        <v>1076</v>
      </c>
    </row>
    <row r="686" spans="1:19" ht="20.25" customHeight="1">
      <c r="A686" s="647" t="s">
        <v>3562</v>
      </c>
      <c r="B686" s="648" t="s">
        <v>4264</v>
      </c>
      <c r="C686" s="647" t="s">
        <v>3631</v>
      </c>
      <c r="D686" s="649" t="s">
        <v>2446</v>
      </c>
      <c r="E686" s="648"/>
      <c r="F686" s="647" t="s">
        <v>2295</v>
      </c>
      <c r="G686" s="648"/>
      <c r="H686" s="651">
        <v>1340</v>
      </c>
      <c r="I686" s="1121">
        <v>95109.7</v>
      </c>
      <c r="J686" s="652">
        <v>0</v>
      </c>
      <c r="K686" s="1122">
        <f t="shared" si="33"/>
        <v>0</v>
      </c>
      <c r="L686" s="1014">
        <f t="shared" si="34"/>
        <v>0</v>
      </c>
      <c r="M686" s="1011">
        <f t="shared" si="35"/>
        <v>127446998</v>
      </c>
      <c r="N686" s="648"/>
      <c r="O686" s="648" t="s">
        <v>3635</v>
      </c>
      <c r="P686" s="647" t="s">
        <v>372</v>
      </c>
      <c r="Q686" s="647" t="s">
        <v>276</v>
      </c>
      <c r="R686" s="647" t="s">
        <v>73</v>
      </c>
      <c r="S686" s="647" t="s">
        <v>1076</v>
      </c>
    </row>
    <row r="687" spans="1:19" ht="20.25" customHeight="1">
      <c r="A687" s="647" t="s">
        <v>3562</v>
      </c>
      <c r="B687" s="648" t="s">
        <v>4264</v>
      </c>
      <c r="C687" s="647" t="s">
        <v>3631</v>
      </c>
      <c r="D687" s="649" t="s">
        <v>2446</v>
      </c>
      <c r="E687" s="648"/>
      <c r="F687" s="647" t="s">
        <v>350</v>
      </c>
      <c r="G687" s="648"/>
      <c r="H687" s="651">
        <v>1340</v>
      </c>
      <c r="I687" s="1121">
        <v>19000</v>
      </c>
      <c r="J687" s="652">
        <v>0</v>
      </c>
      <c r="K687" s="1122">
        <f t="shared" si="33"/>
        <v>0</v>
      </c>
      <c r="L687" s="1014">
        <f t="shared" si="34"/>
        <v>0</v>
      </c>
      <c r="M687" s="1011">
        <f t="shared" si="35"/>
        <v>25460000</v>
      </c>
      <c r="N687" s="648"/>
      <c r="O687" s="648" t="s">
        <v>3636</v>
      </c>
      <c r="P687" s="647" t="s">
        <v>372</v>
      </c>
      <c r="Q687" s="647" t="s">
        <v>336</v>
      </c>
      <c r="R687" s="647" t="s">
        <v>73</v>
      </c>
      <c r="S687" s="647" t="s">
        <v>1076</v>
      </c>
    </row>
    <row r="688" spans="1:19" ht="20.25" customHeight="1">
      <c r="A688" s="647" t="s">
        <v>3562</v>
      </c>
      <c r="B688" s="648" t="s">
        <v>4264</v>
      </c>
      <c r="C688" s="647" t="s">
        <v>3631</v>
      </c>
      <c r="D688" s="649" t="s">
        <v>2446</v>
      </c>
      <c r="E688" s="648"/>
      <c r="F688" s="647" t="s">
        <v>84</v>
      </c>
      <c r="G688" s="648"/>
      <c r="H688" s="651">
        <v>1340</v>
      </c>
      <c r="I688" s="1121">
        <v>6916</v>
      </c>
      <c r="J688" s="652">
        <v>0</v>
      </c>
      <c r="K688" s="1122">
        <f t="shared" si="33"/>
        <v>0</v>
      </c>
      <c r="L688" s="1014">
        <f t="shared" si="34"/>
        <v>0</v>
      </c>
      <c r="M688" s="1011">
        <f t="shared" si="35"/>
        <v>9267440</v>
      </c>
      <c r="N688" s="648"/>
      <c r="O688" s="648" t="s">
        <v>3637</v>
      </c>
      <c r="P688" s="647" t="s">
        <v>372</v>
      </c>
      <c r="Q688" s="647" t="s">
        <v>336</v>
      </c>
      <c r="R688" s="647" t="s">
        <v>73</v>
      </c>
      <c r="S688" s="647" t="s">
        <v>1076</v>
      </c>
    </row>
    <row r="689" spans="1:19" ht="20.25" customHeight="1">
      <c r="A689" s="647" t="s">
        <v>3562</v>
      </c>
      <c r="B689" s="648" t="s">
        <v>4264</v>
      </c>
      <c r="C689" s="647" t="s">
        <v>3631</v>
      </c>
      <c r="D689" s="649" t="s">
        <v>2446</v>
      </c>
      <c r="E689" s="648"/>
      <c r="F689" s="647" t="s">
        <v>81</v>
      </c>
      <c r="G689" s="648"/>
      <c r="H689" s="651">
        <v>1340</v>
      </c>
      <c r="I689" s="1121">
        <v>5042.8999999999996</v>
      </c>
      <c r="J689" s="652">
        <v>0</v>
      </c>
      <c r="K689" s="1122">
        <f t="shared" si="33"/>
        <v>0</v>
      </c>
      <c r="L689" s="1014">
        <f t="shared" si="34"/>
        <v>0</v>
      </c>
      <c r="M689" s="1011">
        <f t="shared" si="35"/>
        <v>6757485.9999999991</v>
      </c>
      <c r="N689" s="648"/>
      <c r="O689" s="648" t="s">
        <v>3637</v>
      </c>
      <c r="P689" s="647" t="s">
        <v>372</v>
      </c>
      <c r="Q689" s="647" t="s">
        <v>336</v>
      </c>
      <c r="R689" s="647" t="s">
        <v>73</v>
      </c>
      <c r="S689" s="647" t="s">
        <v>1076</v>
      </c>
    </row>
    <row r="690" spans="1:19" ht="20.25" customHeight="1">
      <c r="A690" s="647" t="s">
        <v>3562</v>
      </c>
      <c r="B690" s="648" t="s">
        <v>4264</v>
      </c>
      <c r="C690" s="647" t="s">
        <v>3631</v>
      </c>
      <c r="D690" s="649" t="s">
        <v>2446</v>
      </c>
      <c r="E690" s="648"/>
      <c r="F690" s="647" t="s">
        <v>1004</v>
      </c>
      <c r="G690" s="648"/>
      <c r="H690" s="651">
        <v>1340</v>
      </c>
      <c r="I690" s="1121">
        <v>8320.7999999999993</v>
      </c>
      <c r="J690" s="652">
        <v>0</v>
      </c>
      <c r="K690" s="1122">
        <f t="shared" si="33"/>
        <v>0</v>
      </c>
      <c r="L690" s="1014">
        <f t="shared" si="34"/>
        <v>0</v>
      </c>
      <c r="M690" s="1011">
        <f t="shared" si="35"/>
        <v>11149871.999999998</v>
      </c>
      <c r="N690" s="648"/>
      <c r="O690" s="648" t="s">
        <v>3637</v>
      </c>
      <c r="P690" s="647" t="s">
        <v>372</v>
      </c>
      <c r="Q690" s="647" t="s">
        <v>336</v>
      </c>
      <c r="R690" s="647" t="s">
        <v>73</v>
      </c>
      <c r="S690" s="647" t="s">
        <v>1076</v>
      </c>
    </row>
    <row r="691" spans="1:19" ht="20.25" customHeight="1">
      <c r="A691" s="647" t="s">
        <v>3562</v>
      </c>
      <c r="B691" s="648" t="s">
        <v>4264</v>
      </c>
      <c r="C691" s="647" t="s">
        <v>3631</v>
      </c>
      <c r="D691" s="649" t="s">
        <v>2446</v>
      </c>
      <c r="E691" s="648"/>
      <c r="F691" s="647" t="s">
        <v>442</v>
      </c>
      <c r="G691" s="648"/>
      <c r="H691" s="651">
        <v>1340</v>
      </c>
      <c r="I691" s="1121">
        <v>720.4</v>
      </c>
      <c r="J691" s="652">
        <v>0</v>
      </c>
      <c r="K691" s="1122">
        <f t="shared" si="33"/>
        <v>0</v>
      </c>
      <c r="L691" s="1014">
        <f t="shared" si="34"/>
        <v>0</v>
      </c>
      <c r="M691" s="1011">
        <f t="shared" si="35"/>
        <v>965336</v>
      </c>
      <c r="N691" s="648"/>
      <c r="O691" s="648" t="s">
        <v>3637</v>
      </c>
      <c r="P691" s="647" t="s">
        <v>372</v>
      </c>
      <c r="Q691" s="647" t="s">
        <v>336</v>
      </c>
      <c r="R691" s="647" t="s">
        <v>73</v>
      </c>
      <c r="S691" s="647" t="s">
        <v>1076</v>
      </c>
    </row>
    <row r="692" spans="1:19" ht="20.25" customHeight="1">
      <c r="A692" s="647" t="s">
        <v>3562</v>
      </c>
      <c r="B692" s="648" t="s">
        <v>4264</v>
      </c>
      <c r="C692" s="647" t="s">
        <v>3631</v>
      </c>
      <c r="D692" s="649" t="s">
        <v>2446</v>
      </c>
      <c r="E692" s="648"/>
      <c r="F692" s="647" t="s">
        <v>985</v>
      </c>
      <c r="G692" s="648"/>
      <c r="H692" s="651">
        <v>5360</v>
      </c>
      <c r="I692" s="1121">
        <v>7700</v>
      </c>
      <c r="J692" s="652">
        <v>0</v>
      </c>
      <c r="K692" s="1122">
        <f t="shared" si="33"/>
        <v>0</v>
      </c>
      <c r="L692" s="1014">
        <f t="shared" si="34"/>
        <v>0</v>
      </c>
      <c r="M692" s="1011">
        <f t="shared" si="35"/>
        <v>41272000</v>
      </c>
      <c r="N692" s="648"/>
      <c r="O692" s="648" t="s">
        <v>4265</v>
      </c>
      <c r="P692" s="647" t="s">
        <v>372</v>
      </c>
      <c r="Q692" s="647" t="s">
        <v>336</v>
      </c>
      <c r="R692" s="647" t="s">
        <v>73</v>
      </c>
      <c r="S692" s="647" t="s">
        <v>1076</v>
      </c>
    </row>
    <row r="693" spans="1:19" ht="20.25" customHeight="1">
      <c r="A693" s="647" t="s">
        <v>3562</v>
      </c>
      <c r="B693" s="648" t="s">
        <v>4264</v>
      </c>
      <c r="C693" s="647" t="s">
        <v>3631</v>
      </c>
      <c r="D693" s="649" t="s">
        <v>2446</v>
      </c>
      <c r="E693" s="648"/>
      <c r="F693" s="647" t="s">
        <v>1336</v>
      </c>
      <c r="G693" s="648"/>
      <c r="H693" s="651">
        <v>1340</v>
      </c>
      <c r="I693" s="1121">
        <v>112000</v>
      </c>
      <c r="J693" s="652">
        <v>0</v>
      </c>
      <c r="K693" s="1122">
        <f t="shared" si="33"/>
        <v>0</v>
      </c>
      <c r="L693" s="1014">
        <f t="shared" si="34"/>
        <v>0</v>
      </c>
      <c r="M693" s="1011">
        <f t="shared" si="35"/>
        <v>150080000</v>
      </c>
      <c r="N693" s="648"/>
      <c r="O693" s="648" t="s">
        <v>3639</v>
      </c>
      <c r="P693" s="647" t="s">
        <v>372</v>
      </c>
      <c r="Q693" s="647" t="s">
        <v>281</v>
      </c>
      <c r="R693" s="647" t="s">
        <v>70</v>
      </c>
      <c r="S693" s="647" t="s">
        <v>1076</v>
      </c>
    </row>
    <row r="694" spans="1:19" ht="20.25" customHeight="1">
      <c r="A694" s="647" t="s">
        <v>4266</v>
      </c>
      <c r="B694" s="648" t="s">
        <v>4267</v>
      </c>
      <c r="C694" s="647" t="s">
        <v>425</v>
      </c>
      <c r="D694" s="649" t="s">
        <v>1146</v>
      </c>
      <c r="E694" s="648"/>
      <c r="F694" s="647" t="s">
        <v>1066</v>
      </c>
      <c r="G694" s="648"/>
      <c r="H694" s="651">
        <v>180</v>
      </c>
      <c r="I694" s="1121">
        <v>113636.4</v>
      </c>
      <c r="J694" s="652">
        <v>40</v>
      </c>
      <c r="K694" s="1122">
        <f t="shared" si="33"/>
        <v>7200</v>
      </c>
      <c r="L694" s="1014">
        <f t="shared" si="34"/>
        <v>7.2</v>
      </c>
      <c r="M694" s="1011">
        <f t="shared" si="35"/>
        <v>20454552</v>
      </c>
      <c r="N694" s="648"/>
      <c r="O694" s="648" t="s">
        <v>4268</v>
      </c>
      <c r="P694" s="647" t="s">
        <v>372</v>
      </c>
      <c r="Q694" s="647" t="s">
        <v>361</v>
      </c>
      <c r="R694" s="647" t="s">
        <v>68</v>
      </c>
      <c r="S694" s="647" t="s">
        <v>237</v>
      </c>
    </row>
    <row r="695" spans="1:19" ht="20.25" customHeight="1">
      <c r="A695" s="647" t="s">
        <v>4266</v>
      </c>
      <c r="B695" s="648" t="s">
        <v>4269</v>
      </c>
      <c r="C695" s="647" t="s">
        <v>425</v>
      </c>
      <c r="D695" s="649" t="s">
        <v>1146</v>
      </c>
      <c r="E695" s="648"/>
      <c r="F695" s="647" t="s">
        <v>1065</v>
      </c>
      <c r="G695" s="648"/>
      <c r="H695" s="651">
        <v>180</v>
      </c>
      <c r="I695" s="1121">
        <v>44545.5</v>
      </c>
      <c r="J695" s="652">
        <v>0</v>
      </c>
      <c r="K695" s="1122">
        <f t="shared" si="33"/>
        <v>0</v>
      </c>
      <c r="L695" s="1014">
        <f t="shared" si="34"/>
        <v>0</v>
      </c>
      <c r="M695" s="1011">
        <f t="shared" si="35"/>
        <v>8018190</v>
      </c>
      <c r="N695" s="648"/>
      <c r="O695" s="648" t="s">
        <v>4268</v>
      </c>
      <c r="P695" s="647" t="s">
        <v>372</v>
      </c>
      <c r="Q695" s="647" t="s">
        <v>336</v>
      </c>
      <c r="R695" s="647" t="s">
        <v>73</v>
      </c>
      <c r="S695" s="647" t="s">
        <v>237</v>
      </c>
    </row>
    <row r="696" spans="1:19" ht="20.25" customHeight="1">
      <c r="A696" s="647" t="s">
        <v>4266</v>
      </c>
      <c r="B696" s="648" t="s">
        <v>4269</v>
      </c>
      <c r="C696" s="647" t="s">
        <v>425</v>
      </c>
      <c r="D696" s="649" t="s">
        <v>1146</v>
      </c>
      <c r="E696" s="648"/>
      <c r="F696" s="647" t="s">
        <v>363</v>
      </c>
      <c r="G696" s="648"/>
      <c r="H696" s="651">
        <v>90</v>
      </c>
      <c r="I696" s="1121">
        <v>127800</v>
      </c>
      <c r="J696" s="652">
        <v>41.5</v>
      </c>
      <c r="K696" s="1122">
        <f t="shared" si="33"/>
        <v>3735</v>
      </c>
      <c r="L696" s="1014">
        <f t="shared" si="34"/>
        <v>3.7349999999999999</v>
      </c>
      <c r="M696" s="1011">
        <f t="shared" si="35"/>
        <v>11502000</v>
      </c>
      <c r="N696" s="648"/>
      <c r="O696" s="648" t="s">
        <v>614</v>
      </c>
      <c r="P696" s="647" t="s">
        <v>372</v>
      </c>
      <c r="Q696" s="647" t="s">
        <v>364</v>
      </c>
      <c r="R696" s="647" t="s">
        <v>68</v>
      </c>
      <c r="S696" s="647" t="s">
        <v>237</v>
      </c>
    </row>
    <row r="697" spans="1:19" ht="20.25" customHeight="1">
      <c r="A697" s="647" t="s">
        <v>4266</v>
      </c>
      <c r="B697" s="648" t="s">
        <v>4269</v>
      </c>
      <c r="C697" s="647" t="s">
        <v>425</v>
      </c>
      <c r="D697" s="649" t="s">
        <v>1146</v>
      </c>
      <c r="E697" s="648"/>
      <c r="F697" s="647" t="s">
        <v>267</v>
      </c>
      <c r="G697" s="648"/>
      <c r="H697" s="651">
        <v>126</v>
      </c>
      <c r="I697" s="1121">
        <v>62370</v>
      </c>
      <c r="J697" s="652">
        <v>7.2</v>
      </c>
      <c r="K697" s="1122">
        <f t="shared" si="33"/>
        <v>907.2</v>
      </c>
      <c r="L697" s="1014">
        <f t="shared" si="34"/>
        <v>0.90720000000000001</v>
      </c>
      <c r="M697" s="1011">
        <f t="shared" si="35"/>
        <v>7858620</v>
      </c>
      <c r="N697" s="648"/>
      <c r="O697" s="648" t="s">
        <v>1405</v>
      </c>
      <c r="P697" s="647" t="s">
        <v>372</v>
      </c>
      <c r="Q697" s="647" t="s">
        <v>344</v>
      </c>
      <c r="R697" s="647" t="s">
        <v>60</v>
      </c>
      <c r="S697" s="647" t="s">
        <v>237</v>
      </c>
    </row>
    <row r="698" spans="1:19" ht="20.25" customHeight="1">
      <c r="A698" s="647" t="s">
        <v>4266</v>
      </c>
      <c r="B698" s="648" t="s">
        <v>4269</v>
      </c>
      <c r="C698" s="647" t="s">
        <v>425</v>
      </c>
      <c r="D698" s="649" t="s">
        <v>1146</v>
      </c>
      <c r="E698" s="648"/>
      <c r="F698" s="647" t="s">
        <v>4184</v>
      </c>
      <c r="G698" s="648"/>
      <c r="H698" s="651">
        <v>18</v>
      </c>
      <c r="I698" s="1121">
        <v>100053.2</v>
      </c>
      <c r="J698" s="652">
        <v>24</v>
      </c>
      <c r="K698" s="1122">
        <f t="shared" si="33"/>
        <v>432</v>
      </c>
      <c r="L698" s="1014">
        <f t="shared" si="34"/>
        <v>0.432</v>
      </c>
      <c r="M698" s="1011">
        <f t="shared" si="35"/>
        <v>1800957.5999999999</v>
      </c>
      <c r="N698" s="648"/>
      <c r="O698" s="648" t="s">
        <v>4270</v>
      </c>
      <c r="P698" s="647" t="s">
        <v>372</v>
      </c>
      <c r="Q698" s="647" t="s">
        <v>628</v>
      </c>
      <c r="R698" s="647" t="s">
        <v>68</v>
      </c>
      <c r="S698" s="647" t="s">
        <v>237</v>
      </c>
    </row>
    <row r="699" spans="1:19" ht="20.25" customHeight="1">
      <c r="A699" s="647" t="s">
        <v>4266</v>
      </c>
      <c r="B699" s="648" t="s">
        <v>4269</v>
      </c>
      <c r="C699" s="647" t="s">
        <v>425</v>
      </c>
      <c r="D699" s="649" t="s">
        <v>1146</v>
      </c>
      <c r="E699" s="648"/>
      <c r="F699" s="647" t="s">
        <v>1643</v>
      </c>
      <c r="G699" s="648"/>
      <c r="H699" s="651">
        <v>18</v>
      </c>
      <c r="I699" s="1121">
        <v>14218.1</v>
      </c>
      <c r="J699" s="652">
        <v>0</v>
      </c>
      <c r="K699" s="1122">
        <f t="shared" si="33"/>
        <v>0</v>
      </c>
      <c r="L699" s="1014">
        <f t="shared" si="34"/>
        <v>0</v>
      </c>
      <c r="M699" s="1011">
        <f t="shared" si="35"/>
        <v>255925.80000000002</v>
      </c>
      <c r="N699" s="648"/>
      <c r="O699" s="648" t="s">
        <v>4270</v>
      </c>
      <c r="P699" s="647" t="s">
        <v>372</v>
      </c>
      <c r="Q699" s="647" t="s">
        <v>336</v>
      </c>
      <c r="R699" s="647" t="s">
        <v>73</v>
      </c>
      <c r="S699" s="647" t="s">
        <v>237</v>
      </c>
    </row>
    <row r="700" spans="1:19" ht="20.25" customHeight="1">
      <c r="A700" s="647" t="s">
        <v>4266</v>
      </c>
      <c r="B700" s="648" t="s">
        <v>4269</v>
      </c>
      <c r="C700" s="647" t="s">
        <v>425</v>
      </c>
      <c r="D700" s="649" t="s">
        <v>1146</v>
      </c>
      <c r="E700" s="648"/>
      <c r="F700" s="647" t="s">
        <v>1643</v>
      </c>
      <c r="G700" s="648"/>
      <c r="H700" s="651">
        <v>18</v>
      </c>
      <c r="I700" s="1121">
        <v>14218.1</v>
      </c>
      <c r="J700" s="652">
        <v>0</v>
      </c>
      <c r="K700" s="1122">
        <f t="shared" si="33"/>
        <v>0</v>
      </c>
      <c r="L700" s="1014">
        <f t="shared" si="34"/>
        <v>0</v>
      </c>
      <c r="M700" s="1011">
        <f t="shared" si="35"/>
        <v>255925.80000000002</v>
      </c>
      <c r="N700" s="648"/>
      <c r="O700" s="648" t="s">
        <v>4270</v>
      </c>
      <c r="P700" s="647" t="s">
        <v>372</v>
      </c>
      <c r="Q700" s="647" t="s">
        <v>336</v>
      </c>
      <c r="R700" s="647" t="s">
        <v>73</v>
      </c>
      <c r="S700" s="647" t="s">
        <v>237</v>
      </c>
    </row>
    <row r="701" spans="1:19" ht="20.25" customHeight="1">
      <c r="A701" s="647" t="s">
        <v>110</v>
      </c>
      <c r="B701" s="648" t="s">
        <v>4271</v>
      </c>
      <c r="C701" s="647" t="s">
        <v>64</v>
      </c>
      <c r="D701" s="649" t="s">
        <v>283</v>
      </c>
      <c r="E701" s="648"/>
      <c r="F701" s="647" t="s">
        <v>2610</v>
      </c>
      <c r="G701" s="648"/>
      <c r="H701" s="651">
        <v>102</v>
      </c>
      <c r="I701" s="1121">
        <v>145611</v>
      </c>
      <c r="J701" s="652">
        <v>46</v>
      </c>
      <c r="K701" s="1122">
        <f t="shared" si="33"/>
        <v>4692</v>
      </c>
      <c r="L701" s="1014">
        <f t="shared" si="34"/>
        <v>4.6920000000000002</v>
      </c>
      <c r="M701" s="1011">
        <f t="shared" si="35"/>
        <v>14852322</v>
      </c>
      <c r="N701" s="648"/>
      <c r="O701" s="648" t="s">
        <v>4085</v>
      </c>
      <c r="P701" s="647" t="s">
        <v>284</v>
      </c>
      <c r="Q701" s="647" t="s">
        <v>370</v>
      </c>
      <c r="R701" s="647" t="s">
        <v>68</v>
      </c>
      <c r="S701" s="647" t="s">
        <v>152</v>
      </c>
    </row>
    <row r="702" spans="1:19" ht="20.25" customHeight="1">
      <c r="A702" s="647" t="s">
        <v>110</v>
      </c>
      <c r="B702" s="648" t="s">
        <v>4272</v>
      </c>
      <c r="C702" s="647" t="s">
        <v>64</v>
      </c>
      <c r="D702" s="649" t="s">
        <v>283</v>
      </c>
      <c r="E702" s="648"/>
      <c r="F702" s="647" t="s">
        <v>880</v>
      </c>
      <c r="G702" s="648"/>
      <c r="H702" s="651">
        <v>102</v>
      </c>
      <c r="I702" s="1121">
        <v>3213.9</v>
      </c>
      <c r="J702" s="652">
        <v>0</v>
      </c>
      <c r="K702" s="1122">
        <f t="shared" si="33"/>
        <v>0</v>
      </c>
      <c r="L702" s="1014">
        <f t="shared" si="34"/>
        <v>0</v>
      </c>
      <c r="M702" s="1011">
        <f t="shared" si="35"/>
        <v>327817.8</v>
      </c>
      <c r="N702" s="648"/>
      <c r="O702" s="648" t="s">
        <v>4085</v>
      </c>
      <c r="P702" s="647" t="s">
        <v>284</v>
      </c>
      <c r="Q702" s="647" t="s">
        <v>336</v>
      </c>
      <c r="R702" s="647" t="s">
        <v>73</v>
      </c>
      <c r="S702" s="647" t="s">
        <v>152</v>
      </c>
    </row>
    <row r="703" spans="1:19" ht="20.25" customHeight="1">
      <c r="A703" s="647" t="s">
        <v>110</v>
      </c>
      <c r="B703" s="648" t="s">
        <v>4272</v>
      </c>
      <c r="C703" s="647" t="s">
        <v>64</v>
      </c>
      <c r="D703" s="649" t="s">
        <v>283</v>
      </c>
      <c r="E703" s="648"/>
      <c r="F703" s="647" t="s">
        <v>363</v>
      </c>
      <c r="G703" s="648"/>
      <c r="H703" s="651">
        <v>53</v>
      </c>
      <c r="I703" s="1121">
        <v>132912</v>
      </c>
      <c r="J703" s="652">
        <v>41.5</v>
      </c>
      <c r="K703" s="1122">
        <f t="shared" si="33"/>
        <v>2199.5</v>
      </c>
      <c r="L703" s="1014">
        <f t="shared" si="34"/>
        <v>2.1995</v>
      </c>
      <c r="M703" s="1011">
        <f t="shared" si="35"/>
        <v>7044336</v>
      </c>
      <c r="N703" s="648"/>
      <c r="O703" s="648" t="s">
        <v>614</v>
      </c>
      <c r="P703" s="647" t="s">
        <v>284</v>
      </c>
      <c r="Q703" s="647" t="s">
        <v>364</v>
      </c>
      <c r="R703" s="647" t="s">
        <v>68</v>
      </c>
      <c r="S703" s="647" t="s">
        <v>152</v>
      </c>
    </row>
    <row r="704" spans="1:19" ht="20.25" customHeight="1">
      <c r="A704" s="647" t="s">
        <v>110</v>
      </c>
      <c r="B704" s="648" t="s">
        <v>4272</v>
      </c>
      <c r="C704" s="647" t="s">
        <v>64</v>
      </c>
      <c r="D704" s="649" t="s">
        <v>283</v>
      </c>
      <c r="E704" s="648"/>
      <c r="F704" s="647" t="s">
        <v>362</v>
      </c>
      <c r="G704" s="648"/>
      <c r="H704" s="651">
        <v>60</v>
      </c>
      <c r="I704" s="1121">
        <v>36000</v>
      </c>
      <c r="J704" s="652">
        <v>8.5</v>
      </c>
      <c r="K704" s="1122">
        <f t="shared" si="33"/>
        <v>510</v>
      </c>
      <c r="L704" s="1014">
        <f t="shared" si="34"/>
        <v>0.51</v>
      </c>
      <c r="M704" s="1011">
        <f t="shared" si="35"/>
        <v>2160000</v>
      </c>
      <c r="N704" s="648"/>
      <c r="O704" s="648" t="s">
        <v>3324</v>
      </c>
      <c r="P704" s="647" t="s">
        <v>284</v>
      </c>
      <c r="Q704" s="647" t="s">
        <v>344</v>
      </c>
      <c r="R704" s="647" t="s">
        <v>68</v>
      </c>
      <c r="S704" s="647" t="s">
        <v>152</v>
      </c>
    </row>
    <row r="705" spans="1:19" ht="20.25" customHeight="1">
      <c r="A705" s="647" t="s">
        <v>110</v>
      </c>
      <c r="B705" s="648" t="s">
        <v>4272</v>
      </c>
      <c r="C705" s="647" t="s">
        <v>64</v>
      </c>
      <c r="D705" s="649" t="s">
        <v>283</v>
      </c>
      <c r="E705" s="648"/>
      <c r="F705" s="647" t="s">
        <v>1387</v>
      </c>
      <c r="G705" s="648"/>
      <c r="H705" s="651">
        <v>2</v>
      </c>
      <c r="I705" s="1121">
        <v>15361</v>
      </c>
      <c r="J705" s="652">
        <v>0</v>
      </c>
      <c r="K705" s="1122">
        <f t="shared" si="33"/>
        <v>0</v>
      </c>
      <c r="L705" s="1014">
        <f t="shared" si="34"/>
        <v>0</v>
      </c>
      <c r="M705" s="1011">
        <f t="shared" si="35"/>
        <v>30722</v>
      </c>
      <c r="N705" s="648"/>
      <c r="O705" s="648" t="s">
        <v>11</v>
      </c>
      <c r="P705" s="647" t="s">
        <v>284</v>
      </c>
      <c r="Q705" s="647" t="s">
        <v>577</v>
      </c>
      <c r="R705" s="647" t="s">
        <v>240</v>
      </c>
      <c r="S705" s="647" t="s">
        <v>152</v>
      </c>
    </row>
    <row r="706" spans="1:19" ht="20.25" customHeight="1">
      <c r="A706" s="647" t="s">
        <v>110</v>
      </c>
      <c r="B706" s="648" t="s">
        <v>4272</v>
      </c>
      <c r="C706" s="647" t="s">
        <v>64</v>
      </c>
      <c r="D706" s="649" t="s">
        <v>283</v>
      </c>
      <c r="E706" s="648"/>
      <c r="F706" s="647" t="s">
        <v>642</v>
      </c>
      <c r="G706" s="648"/>
      <c r="H706" s="651">
        <v>2</v>
      </c>
      <c r="I706" s="1121">
        <v>31123.5</v>
      </c>
      <c r="J706" s="652">
        <v>17.5</v>
      </c>
      <c r="K706" s="1122">
        <f t="shared" si="33"/>
        <v>35</v>
      </c>
      <c r="L706" s="1014">
        <f t="shared" si="34"/>
        <v>3.5000000000000003E-2</v>
      </c>
      <c r="M706" s="1011">
        <f t="shared" si="35"/>
        <v>62247</v>
      </c>
      <c r="N706" s="648"/>
      <c r="O706" s="648" t="s">
        <v>11</v>
      </c>
      <c r="P706" s="647" t="s">
        <v>284</v>
      </c>
      <c r="Q706" s="647" t="s">
        <v>270</v>
      </c>
      <c r="R706" s="647" t="s">
        <v>68</v>
      </c>
      <c r="S706" s="647" t="s">
        <v>152</v>
      </c>
    </row>
    <row r="707" spans="1:19" ht="20.25" customHeight="1">
      <c r="A707" s="647" t="s">
        <v>110</v>
      </c>
      <c r="B707" s="648" t="s">
        <v>4272</v>
      </c>
      <c r="C707" s="647" t="s">
        <v>64</v>
      </c>
      <c r="D707" s="649" t="s">
        <v>283</v>
      </c>
      <c r="E707" s="648"/>
      <c r="F707" s="647" t="s">
        <v>669</v>
      </c>
      <c r="G707" s="648"/>
      <c r="H707" s="651">
        <v>15</v>
      </c>
      <c r="I707" s="1121">
        <v>117403.8</v>
      </c>
      <c r="J707" s="652">
        <v>22.5</v>
      </c>
      <c r="K707" s="1122">
        <f t="shared" si="33"/>
        <v>337.5</v>
      </c>
      <c r="L707" s="1014">
        <f t="shared" si="34"/>
        <v>0.33750000000000002</v>
      </c>
      <c r="M707" s="1011">
        <f t="shared" si="35"/>
        <v>1761057</v>
      </c>
      <c r="N707" s="648"/>
      <c r="O707" s="648" t="s">
        <v>4273</v>
      </c>
      <c r="P707" s="647" t="s">
        <v>284</v>
      </c>
      <c r="Q707" s="647" t="s">
        <v>628</v>
      </c>
      <c r="R707" s="647" t="s">
        <v>27</v>
      </c>
      <c r="S707" s="647" t="s">
        <v>152</v>
      </c>
    </row>
    <row r="708" spans="1:19" ht="20.25" customHeight="1">
      <c r="A708" s="647" t="s">
        <v>110</v>
      </c>
      <c r="B708" s="648" t="s">
        <v>4272</v>
      </c>
      <c r="C708" s="647" t="s">
        <v>64</v>
      </c>
      <c r="D708" s="649" t="s">
        <v>283</v>
      </c>
      <c r="E708" s="648"/>
      <c r="F708" s="647" t="s">
        <v>1643</v>
      </c>
      <c r="G708" s="648"/>
      <c r="H708" s="651">
        <v>15</v>
      </c>
      <c r="I708" s="1121">
        <v>14408.7</v>
      </c>
      <c r="J708" s="652">
        <v>0</v>
      </c>
      <c r="K708" s="1122">
        <f t="shared" si="33"/>
        <v>0</v>
      </c>
      <c r="L708" s="1014">
        <f t="shared" si="34"/>
        <v>0</v>
      </c>
      <c r="M708" s="1011">
        <f t="shared" si="35"/>
        <v>216130.5</v>
      </c>
      <c r="N708" s="648"/>
      <c r="O708" s="648" t="s">
        <v>4273</v>
      </c>
      <c r="P708" s="647" t="s">
        <v>284</v>
      </c>
      <c r="Q708" s="647" t="s">
        <v>336</v>
      </c>
      <c r="R708" s="647" t="s">
        <v>73</v>
      </c>
      <c r="S708" s="647" t="s">
        <v>152</v>
      </c>
    </row>
    <row r="709" spans="1:19" ht="20.25" customHeight="1">
      <c r="A709" s="647" t="s">
        <v>110</v>
      </c>
      <c r="B709" s="648" t="s">
        <v>4272</v>
      </c>
      <c r="C709" s="647" t="s">
        <v>64</v>
      </c>
      <c r="D709" s="649" t="s">
        <v>283</v>
      </c>
      <c r="E709" s="648"/>
      <c r="F709" s="647" t="s">
        <v>1643</v>
      </c>
      <c r="G709" s="648"/>
      <c r="H709" s="651">
        <v>15</v>
      </c>
      <c r="I709" s="1121">
        <v>14408.7</v>
      </c>
      <c r="J709" s="652">
        <v>0</v>
      </c>
      <c r="K709" s="1122">
        <f t="shared" si="33"/>
        <v>0</v>
      </c>
      <c r="L709" s="1014">
        <f t="shared" si="34"/>
        <v>0</v>
      </c>
      <c r="M709" s="1011">
        <f t="shared" si="35"/>
        <v>216130.5</v>
      </c>
      <c r="N709" s="648"/>
      <c r="O709" s="648" t="s">
        <v>4273</v>
      </c>
      <c r="P709" s="647" t="s">
        <v>284</v>
      </c>
      <c r="Q709" s="647" t="s">
        <v>336</v>
      </c>
      <c r="R709" s="647" t="s">
        <v>73</v>
      </c>
      <c r="S709" s="647" t="s">
        <v>152</v>
      </c>
    </row>
    <row r="710" spans="1:19" ht="20.25" customHeight="1">
      <c r="A710" s="647" t="s">
        <v>110</v>
      </c>
      <c r="B710" s="648" t="s">
        <v>4272</v>
      </c>
      <c r="C710" s="647" t="s">
        <v>64</v>
      </c>
      <c r="D710" s="649" t="s">
        <v>283</v>
      </c>
      <c r="E710" s="648"/>
      <c r="F710" s="647" t="s">
        <v>335</v>
      </c>
      <c r="G710" s="648"/>
      <c r="H710" s="651">
        <v>62</v>
      </c>
      <c r="I710" s="1121">
        <v>41679.4</v>
      </c>
      <c r="J710" s="652">
        <v>0</v>
      </c>
      <c r="K710" s="1122">
        <f t="shared" si="33"/>
        <v>0</v>
      </c>
      <c r="L710" s="1014">
        <f t="shared" si="34"/>
        <v>0</v>
      </c>
      <c r="M710" s="1011">
        <f t="shared" si="35"/>
        <v>2584122.8000000003</v>
      </c>
      <c r="N710" s="648"/>
      <c r="O710" s="648" t="s">
        <v>2787</v>
      </c>
      <c r="P710" s="647" t="s">
        <v>284</v>
      </c>
      <c r="Q710" s="647" t="s">
        <v>271</v>
      </c>
      <c r="R710" s="647" t="s">
        <v>73</v>
      </c>
      <c r="S710" s="647" t="s">
        <v>152</v>
      </c>
    </row>
    <row r="711" spans="1:19" ht="20.25" customHeight="1">
      <c r="A711" s="647" t="s">
        <v>110</v>
      </c>
      <c r="B711" s="648" t="s">
        <v>4272</v>
      </c>
      <c r="C711" s="647" t="s">
        <v>64</v>
      </c>
      <c r="D711" s="649" t="s">
        <v>283</v>
      </c>
      <c r="E711" s="648"/>
      <c r="F711" s="647" t="s">
        <v>880</v>
      </c>
      <c r="G711" s="648"/>
      <c r="H711" s="651">
        <v>62</v>
      </c>
      <c r="I711" s="1121">
        <v>3917.6</v>
      </c>
      <c r="J711" s="652">
        <v>0</v>
      </c>
      <c r="K711" s="1122">
        <f t="shared" si="33"/>
        <v>0</v>
      </c>
      <c r="L711" s="1014">
        <f t="shared" si="34"/>
        <v>0</v>
      </c>
      <c r="M711" s="1011">
        <f t="shared" si="35"/>
        <v>242891.19999999998</v>
      </c>
      <c r="N711" s="648"/>
      <c r="O711" s="648" t="s">
        <v>2787</v>
      </c>
      <c r="P711" s="647" t="s">
        <v>284</v>
      </c>
      <c r="Q711" s="647" t="s">
        <v>336</v>
      </c>
      <c r="R711" s="647" t="s">
        <v>73</v>
      </c>
      <c r="S711" s="647" t="s">
        <v>152</v>
      </c>
    </row>
    <row r="712" spans="1:19" ht="20.25" customHeight="1">
      <c r="A712" s="647" t="s">
        <v>110</v>
      </c>
      <c r="B712" s="648" t="s">
        <v>4272</v>
      </c>
      <c r="C712" s="647" t="s">
        <v>64</v>
      </c>
      <c r="D712" s="649" t="s">
        <v>283</v>
      </c>
      <c r="E712" s="648"/>
      <c r="F712" s="647" t="s">
        <v>880</v>
      </c>
      <c r="G712" s="648"/>
      <c r="H712" s="651">
        <v>62</v>
      </c>
      <c r="I712" s="1121">
        <v>3917.6</v>
      </c>
      <c r="J712" s="652">
        <v>0</v>
      </c>
      <c r="K712" s="1122">
        <f t="shared" si="33"/>
        <v>0</v>
      </c>
      <c r="L712" s="1014">
        <f t="shared" si="34"/>
        <v>0</v>
      </c>
      <c r="M712" s="1011">
        <f t="shared" si="35"/>
        <v>242891.19999999998</v>
      </c>
      <c r="N712" s="648"/>
      <c r="O712" s="648" t="s">
        <v>2787</v>
      </c>
      <c r="P712" s="647" t="s">
        <v>284</v>
      </c>
      <c r="Q712" s="647" t="s">
        <v>336</v>
      </c>
      <c r="R712" s="647" t="s">
        <v>73</v>
      </c>
      <c r="S712" s="647" t="s">
        <v>152</v>
      </c>
    </row>
    <row r="713" spans="1:19" ht="20.25" customHeight="1">
      <c r="A713" s="647" t="s">
        <v>110</v>
      </c>
      <c r="B713" s="648" t="s">
        <v>4272</v>
      </c>
      <c r="C713" s="647" t="s">
        <v>64</v>
      </c>
      <c r="D713" s="649" t="s">
        <v>283</v>
      </c>
      <c r="E713" s="648"/>
      <c r="F713" s="647" t="s">
        <v>1575</v>
      </c>
      <c r="G713" s="648"/>
      <c r="H713" s="651">
        <v>62</v>
      </c>
      <c r="I713" s="1121">
        <v>7835.3</v>
      </c>
      <c r="J713" s="652">
        <v>0</v>
      </c>
      <c r="K713" s="1122">
        <f t="shared" si="33"/>
        <v>0</v>
      </c>
      <c r="L713" s="1014">
        <f t="shared" si="34"/>
        <v>0</v>
      </c>
      <c r="M713" s="1011">
        <f t="shared" si="35"/>
        <v>485788.60000000003</v>
      </c>
      <c r="N713" s="648"/>
      <c r="O713" s="648" t="s">
        <v>2787</v>
      </c>
      <c r="P713" s="647" t="s">
        <v>284</v>
      </c>
      <c r="Q713" s="647" t="s">
        <v>336</v>
      </c>
      <c r="R713" s="647" t="s">
        <v>73</v>
      </c>
      <c r="S713" s="647" t="s">
        <v>152</v>
      </c>
    </row>
    <row r="714" spans="1:19" ht="20.25" customHeight="1">
      <c r="A714" s="647" t="s">
        <v>110</v>
      </c>
      <c r="B714" s="648" t="s">
        <v>4272</v>
      </c>
      <c r="C714" s="647" t="s">
        <v>64</v>
      </c>
      <c r="D714" s="649" t="s">
        <v>283</v>
      </c>
      <c r="E714" s="648"/>
      <c r="F714" s="647" t="s">
        <v>882</v>
      </c>
      <c r="G714" s="648"/>
      <c r="H714" s="651">
        <v>62</v>
      </c>
      <c r="I714" s="1121">
        <v>9250</v>
      </c>
      <c r="J714" s="652">
        <v>0</v>
      </c>
      <c r="K714" s="1122">
        <f t="shared" si="33"/>
        <v>0</v>
      </c>
      <c r="L714" s="1014">
        <f t="shared" si="34"/>
        <v>0</v>
      </c>
      <c r="M714" s="1011">
        <f t="shared" si="35"/>
        <v>573500</v>
      </c>
      <c r="N714" s="648"/>
      <c r="O714" s="648" t="s">
        <v>2787</v>
      </c>
      <c r="P714" s="647" t="s">
        <v>284</v>
      </c>
      <c r="Q714" s="647" t="s">
        <v>336</v>
      </c>
      <c r="R714" s="647" t="s">
        <v>73</v>
      </c>
      <c r="S714" s="647" t="s">
        <v>152</v>
      </c>
    </row>
    <row r="715" spans="1:19" ht="20.25" customHeight="1">
      <c r="A715" s="647" t="s">
        <v>110</v>
      </c>
      <c r="B715" s="648" t="s">
        <v>4272</v>
      </c>
      <c r="C715" s="647" t="s">
        <v>64</v>
      </c>
      <c r="D715" s="649" t="s">
        <v>283</v>
      </c>
      <c r="E715" s="648"/>
      <c r="F715" s="647" t="s">
        <v>758</v>
      </c>
      <c r="G715" s="648"/>
      <c r="H715" s="651">
        <v>62</v>
      </c>
      <c r="I715" s="1121">
        <v>17550</v>
      </c>
      <c r="J715" s="652">
        <v>0</v>
      </c>
      <c r="K715" s="1122">
        <f t="shared" si="33"/>
        <v>0</v>
      </c>
      <c r="L715" s="1014">
        <f t="shared" si="34"/>
        <v>0</v>
      </c>
      <c r="M715" s="1011">
        <f t="shared" si="35"/>
        <v>1088100</v>
      </c>
      <c r="N715" s="648"/>
      <c r="O715" s="648" t="s">
        <v>11</v>
      </c>
      <c r="P715" s="647" t="s">
        <v>284</v>
      </c>
      <c r="Q715" s="647" t="s">
        <v>336</v>
      </c>
      <c r="R715" s="647" t="s">
        <v>73</v>
      </c>
      <c r="S715" s="647" t="s">
        <v>152</v>
      </c>
    </row>
    <row r="716" spans="1:19" ht="20.25" customHeight="1">
      <c r="A716" s="647" t="s">
        <v>770</v>
      </c>
      <c r="B716" s="648" t="s">
        <v>4274</v>
      </c>
      <c r="C716" s="647" t="s">
        <v>515</v>
      </c>
      <c r="D716" s="649" t="s">
        <v>1181</v>
      </c>
      <c r="E716" s="648"/>
      <c r="F716" s="647" t="s">
        <v>521</v>
      </c>
      <c r="G716" s="648"/>
      <c r="H716" s="651">
        <v>428</v>
      </c>
      <c r="I716" s="1121">
        <v>196363.6</v>
      </c>
      <c r="J716" s="652">
        <v>0</v>
      </c>
      <c r="K716" s="1122">
        <f t="shared" si="33"/>
        <v>0</v>
      </c>
      <c r="L716" s="1014">
        <f t="shared" si="34"/>
        <v>0</v>
      </c>
      <c r="M716" s="1011">
        <f t="shared" si="35"/>
        <v>84043620.799999997</v>
      </c>
      <c r="N716" s="648"/>
      <c r="O716" s="648" t="s">
        <v>4275</v>
      </c>
      <c r="P716" s="647" t="s">
        <v>761</v>
      </c>
      <c r="Q716" s="647" t="s">
        <v>374</v>
      </c>
      <c r="R716" s="647" t="s">
        <v>375</v>
      </c>
      <c r="S716" s="647" t="s">
        <v>152</v>
      </c>
    </row>
    <row r="717" spans="1:19" ht="20.25" customHeight="1">
      <c r="A717" s="647" t="s">
        <v>770</v>
      </c>
      <c r="B717" s="648" t="s">
        <v>4276</v>
      </c>
      <c r="C717" s="647" t="s">
        <v>515</v>
      </c>
      <c r="D717" s="649" t="s">
        <v>1181</v>
      </c>
      <c r="E717" s="648"/>
      <c r="F717" s="647" t="s">
        <v>2712</v>
      </c>
      <c r="G717" s="648"/>
      <c r="H717" s="651">
        <v>428</v>
      </c>
      <c r="I717" s="1121">
        <v>73636.399999999994</v>
      </c>
      <c r="J717" s="652">
        <v>16.5</v>
      </c>
      <c r="K717" s="1122">
        <f t="shared" si="33"/>
        <v>7062</v>
      </c>
      <c r="L717" s="1014">
        <f t="shared" si="34"/>
        <v>7.0620000000000003</v>
      </c>
      <c r="M717" s="1011">
        <f t="shared" si="35"/>
        <v>31516379.199999999</v>
      </c>
      <c r="N717" s="648"/>
      <c r="O717" s="648" t="s">
        <v>4275</v>
      </c>
      <c r="P717" s="647" t="s">
        <v>761</v>
      </c>
      <c r="Q717" s="647" t="s">
        <v>344</v>
      </c>
      <c r="R717" s="647" t="s">
        <v>60</v>
      </c>
      <c r="S717" s="647" t="s">
        <v>152</v>
      </c>
    </row>
    <row r="718" spans="1:19" ht="20.25" customHeight="1">
      <c r="A718" s="647" t="s">
        <v>770</v>
      </c>
      <c r="B718" s="648" t="s">
        <v>4276</v>
      </c>
      <c r="C718" s="647" t="s">
        <v>515</v>
      </c>
      <c r="D718" s="649" t="s">
        <v>1181</v>
      </c>
      <c r="E718" s="648"/>
      <c r="F718" s="647" t="s">
        <v>1276</v>
      </c>
      <c r="G718" s="648"/>
      <c r="H718" s="651">
        <v>428</v>
      </c>
      <c r="I718" s="1121">
        <v>394556.3</v>
      </c>
      <c r="J718" s="652">
        <v>31.4</v>
      </c>
      <c r="K718" s="1122">
        <f t="shared" si="33"/>
        <v>13439.199999999999</v>
      </c>
      <c r="L718" s="1014">
        <f t="shared" si="34"/>
        <v>13.4392</v>
      </c>
      <c r="M718" s="1011">
        <f t="shared" si="35"/>
        <v>168870096.40000001</v>
      </c>
      <c r="N718" s="648"/>
      <c r="O718" s="648" t="s">
        <v>4277</v>
      </c>
      <c r="P718" s="647" t="s">
        <v>761</v>
      </c>
      <c r="Q718" s="647" t="s">
        <v>343</v>
      </c>
      <c r="R718" s="647" t="s">
        <v>60</v>
      </c>
      <c r="S718" s="647" t="s">
        <v>152</v>
      </c>
    </row>
    <row r="719" spans="1:19" ht="20.25" customHeight="1">
      <c r="A719" s="647" t="s">
        <v>770</v>
      </c>
      <c r="B719" s="648" t="s">
        <v>4276</v>
      </c>
      <c r="C719" s="647" t="s">
        <v>515</v>
      </c>
      <c r="D719" s="649" t="s">
        <v>1181</v>
      </c>
      <c r="E719" s="648"/>
      <c r="F719" s="647" t="s">
        <v>1277</v>
      </c>
      <c r="G719" s="648"/>
      <c r="H719" s="651">
        <v>428</v>
      </c>
      <c r="I719" s="1121">
        <v>602250.69999999995</v>
      </c>
      <c r="J719" s="652">
        <v>0</v>
      </c>
      <c r="K719" s="1122">
        <f t="shared" si="33"/>
        <v>0</v>
      </c>
      <c r="L719" s="1014">
        <f t="shared" si="34"/>
        <v>0</v>
      </c>
      <c r="M719" s="1011">
        <f t="shared" si="35"/>
        <v>257763299.59999999</v>
      </c>
      <c r="N719" s="648"/>
      <c r="O719" s="648" t="s">
        <v>4277</v>
      </c>
      <c r="P719" s="647" t="s">
        <v>761</v>
      </c>
      <c r="Q719" s="647" t="s">
        <v>354</v>
      </c>
      <c r="R719" s="647" t="s">
        <v>70</v>
      </c>
      <c r="S719" s="647" t="s">
        <v>152</v>
      </c>
    </row>
    <row r="720" spans="1:19" ht="20.25" customHeight="1">
      <c r="A720" s="647" t="s">
        <v>770</v>
      </c>
      <c r="B720" s="648" t="s">
        <v>4276</v>
      </c>
      <c r="C720" s="647" t="s">
        <v>515</v>
      </c>
      <c r="D720" s="649" t="s">
        <v>1181</v>
      </c>
      <c r="E720" s="648"/>
      <c r="F720" s="647" t="s">
        <v>880</v>
      </c>
      <c r="G720" s="648"/>
      <c r="H720" s="651">
        <v>428</v>
      </c>
      <c r="I720" s="1121">
        <v>2272.6</v>
      </c>
      <c r="J720" s="652">
        <v>0</v>
      </c>
      <c r="K720" s="1122">
        <f t="shared" si="33"/>
        <v>0</v>
      </c>
      <c r="L720" s="1014">
        <f t="shared" si="34"/>
        <v>0</v>
      </c>
      <c r="M720" s="1011">
        <f t="shared" si="35"/>
        <v>972672.79999999993</v>
      </c>
      <c r="N720" s="648"/>
      <c r="O720" s="648" t="s">
        <v>4277</v>
      </c>
      <c r="P720" s="647" t="s">
        <v>761</v>
      </c>
      <c r="Q720" s="647" t="s">
        <v>336</v>
      </c>
      <c r="R720" s="647" t="s">
        <v>73</v>
      </c>
      <c r="S720" s="647" t="s">
        <v>152</v>
      </c>
    </row>
    <row r="721" spans="1:20" s="122" customFormat="1" ht="20.25" customHeight="1">
      <c r="A721" s="639" t="s">
        <v>55</v>
      </c>
      <c r="B721" s="638" t="s">
        <v>1439</v>
      </c>
      <c r="C721" s="639" t="s">
        <v>641</v>
      </c>
      <c r="D721" s="640" t="s">
        <v>469</v>
      </c>
      <c r="E721" s="638"/>
      <c r="F721" s="639" t="s">
        <v>650</v>
      </c>
      <c r="G721" s="638"/>
      <c r="H721" s="1110">
        <v>200</v>
      </c>
      <c r="I721" s="705">
        <v>43220</v>
      </c>
      <c r="J721" s="643">
        <v>15</v>
      </c>
      <c r="K721" s="578">
        <f t="shared" si="33"/>
        <v>3000</v>
      </c>
      <c r="L721" s="579">
        <f t="shared" si="34"/>
        <v>3</v>
      </c>
      <c r="M721" s="580">
        <f t="shared" si="35"/>
        <v>8644000</v>
      </c>
      <c r="N721" s="638"/>
      <c r="O721" s="638"/>
      <c r="P721" s="639" t="s">
        <v>482</v>
      </c>
      <c r="Q721" s="639" t="s">
        <v>270</v>
      </c>
      <c r="R721" s="639" t="s">
        <v>68</v>
      </c>
      <c r="S721" s="639" t="s">
        <v>109</v>
      </c>
      <c r="T721" s="122" t="s">
        <v>1680</v>
      </c>
    </row>
    <row r="722" spans="1:20" s="122" customFormat="1" ht="20.25" customHeight="1">
      <c r="A722" s="639" t="s">
        <v>55</v>
      </c>
      <c r="B722" s="638" t="s">
        <v>1439</v>
      </c>
      <c r="C722" s="639" t="s">
        <v>641</v>
      </c>
      <c r="D722" s="640" t="s">
        <v>469</v>
      </c>
      <c r="E722" s="638"/>
      <c r="F722" s="639" t="s">
        <v>1387</v>
      </c>
      <c r="G722" s="638"/>
      <c r="H722" s="1110">
        <v>200</v>
      </c>
      <c r="I722" s="705">
        <v>14695</v>
      </c>
      <c r="J722" s="643">
        <v>0</v>
      </c>
      <c r="K722" s="578">
        <f t="shared" si="33"/>
        <v>0</v>
      </c>
      <c r="L722" s="579">
        <f t="shared" si="34"/>
        <v>0</v>
      </c>
      <c r="M722" s="580">
        <f t="shared" si="35"/>
        <v>2939000</v>
      </c>
      <c r="N722" s="638"/>
      <c r="O722" s="638"/>
      <c r="P722" s="639" t="s">
        <v>482</v>
      </c>
      <c r="Q722" s="639" t="s">
        <v>577</v>
      </c>
      <c r="R722" s="639" t="s">
        <v>375</v>
      </c>
      <c r="S722" s="639" t="s">
        <v>109</v>
      </c>
      <c r="T722" s="122" t="s">
        <v>1576</v>
      </c>
    </row>
    <row r="723" spans="1:20" s="34" customFormat="1" ht="20.25" customHeight="1">
      <c r="A723" s="639" t="s">
        <v>129</v>
      </c>
      <c r="B723" s="638" t="s">
        <v>2018</v>
      </c>
      <c r="C723" s="639" t="s">
        <v>866</v>
      </c>
      <c r="D723" s="640" t="s">
        <v>991</v>
      </c>
      <c r="E723" s="638"/>
      <c r="F723" s="639" t="s">
        <v>3837</v>
      </c>
      <c r="G723" s="638"/>
      <c r="H723" s="1110">
        <v>29</v>
      </c>
      <c r="I723" s="705">
        <v>174886</v>
      </c>
      <c r="J723" s="643"/>
      <c r="K723" s="578">
        <f t="shared" si="33"/>
        <v>0</v>
      </c>
      <c r="L723" s="579">
        <f t="shared" si="34"/>
        <v>0</v>
      </c>
      <c r="M723" s="580">
        <f t="shared" si="35"/>
        <v>5071694</v>
      </c>
      <c r="N723" s="638" t="s">
        <v>1629</v>
      </c>
      <c r="O723" s="638"/>
      <c r="P723" s="639" t="s">
        <v>482</v>
      </c>
      <c r="Q723" s="639" t="s">
        <v>354</v>
      </c>
      <c r="R723" s="639" t="s">
        <v>70</v>
      </c>
      <c r="S723" s="639"/>
    </row>
    <row r="724" spans="1:20" ht="20.25" customHeight="1">
      <c r="A724" s="1135"/>
      <c r="B724" s="1135"/>
      <c r="C724" s="1135"/>
      <c r="D724" s="1135"/>
      <c r="E724" s="1135"/>
      <c r="F724" s="1135"/>
      <c r="G724" s="1135"/>
      <c r="H724" s="1135"/>
      <c r="I724" s="1135"/>
      <c r="J724" s="1135"/>
      <c r="K724" s="1135"/>
      <c r="L724" s="1133" t="s">
        <v>1625</v>
      </c>
      <c r="M724" s="1134">
        <f>SUM(M476:M723)</f>
        <v>5383579266.8000021</v>
      </c>
      <c r="N724" s="1136"/>
      <c r="O724" s="1136"/>
      <c r="P724" s="1135"/>
      <c r="Q724" s="1135"/>
      <c r="R724" s="1135"/>
      <c r="S724" s="1135"/>
    </row>
    <row r="725" spans="1:20" s="34" customFormat="1" ht="20.25" customHeight="1">
      <c r="A725" s="1112" t="s">
        <v>235</v>
      </c>
      <c r="B725" s="1113" t="s">
        <v>4292</v>
      </c>
      <c r="C725" s="1112" t="s">
        <v>371</v>
      </c>
      <c r="D725" s="1114" t="s">
        <v>4469</v>
      </c>
      <c r="E725" s="1113"/>
      <c r="F725" s="1112" t="s">
        <v>2844</v>
      </c>
      <c r="G725" s="1113"/>
      <c r="H725" s="1115">
        <v>6</v>
      </c>
      <c r="I725" s="1116">
        <v>61753</v>
      </c>
      <c r="J725" s="1117">
        <v>19</v>
      </c>
      <c r="K725" s="1118">
        <f t="shared" ref="K725:K788" si="36">IFERROR(J725*H725,"0")</f>
        <v>114</v>
      </c>
      <c r="L725" s="1119">
        <f t="shared" ref="L725:L788" si="37">IFERROR(K725/1000,"0")</f>
        <v>0.114</v>
      </c>
      <c r="M725" s="663">
        <f t="shared" ref="M725:M788" si="38">I725*H725</f>
        <v>370518</v>
      </c>
      <c r="N725" s="1113"/>
      <c r="O725" s="1113" t="s">
        <v>4155</v>
      </c>
      <c r="P725" s="1112" t="s">
        <v>35</v>
      </c>
      <c r="Q725" s="1112" t="s">
        <v>361</v>
      </c>
      <c r="R725" s="1112" t="s">
        <v>68</v>
      </c>
      <c r="S725" s="1112" t="s">
        <v>213</v>
      </c>
    </row>
    <row r="726" spans="1:20" s="34" customFormat="1" ht="20.25" customHeight="1">
      <c r="A726" s="1112" t="s">
        <v>235</v>
      </c>
      <c r="B726" s="1113" t="s">
        <v>4292</v>
      </c>
      <c r="C726" s="1112" t="s">
        <v>371</v>
      </c>
      <c r="D726" s="1114" t="s">
        <v>4469</v>
      </c>
      <c r="E726" s="1113"/>
      <c r="F726" s="1112" t="s">
        <v>612</v>
      </c>
      <c r="G726" s="1113"/>
      <c r="H726" s="1115">
        <v>6</v>
      </c>
      <c r="I726" s="1116">
        <v>40099</v>
      </c>
      <c r="J726" s="1117">
        <v>0</v>
      </c>
      <c r="K726" s="1118">
        <f t="shared" si="36"/>
        <v>0</v>
      </c>
      <c r="L726" s="1119">
        <f t="shared" si="37"/>
        <v>0</v>
      </c>
      <c r="M726" s="663">
        <f t="shared" si="38"/>
        <v>240594</v>
      </c>
      <c r="N726" s="1113"/>
      <c r="O726" s="1113" t="s">
        <v>4155</v>
      </c>
      <c r="P726" s="1112" t="s">
        <v>35</v>
      </c>
      <c r="Q726" s="1112" t="s">
        <v>336</v>
      </c>
      <c r="R726" s="1112" t="s">
        <v>73</v>
      </c>
      <c r="S726" s="1112" t="s">
        <v>213</v>
      </c>
    </row>
    <row r="727" spans="1:20" s="34" customFormat="1" ht="20.25" customHeight="1">
      <c r="A727" s="1112" t="s">
        <v>235</v>
      </c>
      <c r="B727" s="1113" t="s">
        <v>4292</v>
      </c>
      <c r="C727" s="1112" t="s">
        <v>371</v>
      </c>
      <c r="D727" s="1114" t="s">
        <v>4469</v>
      </c>
      <c r="E727" s="1113"/>
      <c r="F727" s="1112" t="s">
        <v>2844</v>
      </c>
      <c r="G727" s="1113"/>
      <c r="H727" s="1115">
        <v>53</v>
      </c>
      <c r="I727" s="1116">
        <v>61753</v>
      </c>
      <c r="J727" s="1117">
        <v>19</v>
      </c>
      <c r="K727" s="1118">
        <f t="shared" si="36"/>
        <v>1007</v>
      </c>
      <c r="L727" s="1119">
        <f t="shared" si="37"/>
        <v>1.0069999999999999</v>
      </c>
      <c r="M727" s="663">
        <f t="shared" si="38"/>
        <v>3272909</v>
      </c>
      <c r="N727" s="1113"/>
      <c r="O727" s="1113" t="s">
        <v>3554</v>
      </c>
      <c r="P727" s="1112" t="s">
        <v>35</v>
      </c>
      <c r="Q727" s="1112" t="s">
        <v>361</v>
      </c>
      <c r="R727" s="1112" t="s">
        <v>68</v>
      </c>
      <c r="S727" s="1112" t="s">
        <v>213</v>
      </c>
    </row>
    <row r="728" spans="1:20" s="34" customFormat="1" ht="20.25" customHeight="1">
      <c r="A728" s="1112" t="s">
        <v>235</v>
      </c>
      <c r="B728" s="1113" t="s">
        <v>4292</v>
      </c>
      <c r="C728" s="1112" t="s">
        <v>371</v>
      </c>
      <c r="D728" s="1114" t="s">
        <v>4469</v>
      </c>
      <c r="E728" s="1113"/>
      <c r="F728" s="1112" t="s">
        <v>964</v>
      </c>
      <c r="G728" s="1113"/>
      <c r="H728" s="1115">
        <v>53</v>
      </c>
      <c r="I728" s="1116">
        <v>52716</v>
      </c>
      <c r="J728" s="1117">
        <v>0</v>
      </c>
      <c r="K728" s="1118">
        <f t="shared" si="36"/>
        <v>0</v>
      </c>
      <c r="L728" s="1119">
        <f t="shared" si="37"/>
        <v>0</v>
      </c>
      <c r="M728" s="663">
        <f t="shared" si="38"/>
        <v>2793948</v>
      </c>
      <c r="N728" s="1113"/>
      <c r="O728" s="1113" t="s">
        <v>3554</v>
      </c>
      <c r="P728" s="1112" t="s">
        <v>35</v>
      </c>
      <c r="Q728" s="1112" t="s">
        <v>336</v>
      </c>
      <c r="R728" s="1112" t="s">
        <v>73</v>
      </c>
      <c r="S728" s="1112" t="s">
        <v>213</v>
      </c>
    </row>
    <row r="729" spans="1:20" s="34" customFormat="1" ht="20.25" customHeight="1">
      <c r="A729" s="1112" t="s">
        <v>235</v>
      </c>
      <c r="B729" s="1113" t="s">
        <v>4292</v>
      </c>
      <c r="C729" s="1112" t="s">
        <v>371</v>
      </c>
      <c r="D729" s="1114" t="s">
        <v>4469</v>
      </c>
      <c r="E729" s="1113"/>
      <c r="F729" s="1112" t="s">
        <v>2844</v>
      </c>
      <c r="G729" s="1113"/>
      <c r="H729" s="1115">
        <v>12</v>
      </c>
      <c r="I729" s="1116">
        <v>55979</v>
      </c>
      <c r="J729" s="1117">
        <v>19</v>
      </c>
      <c r="K729" s="1118">
        <f t="shared" si="36"/>
        <v>228</v>
      </c>
      <c r="L729" s="1119">
        <f t="shared" si="37"/>
        <v>0.22800000000000001</v>
      </c>
      <c r="M729" s="663">
        <f t="shared" si="38"/>
        <v>671748</v>
      </c>
      <c r="N729" s="1113"/>
      <c r="O729" s="1113" t="s">
        <v>4156</v>
      </c>
      <c r="P729" s="1112" t="s">
        <v>35</v>
      </c>
      <c r="Q729" s="1112" t="s">
        <v>361</v>
      </c>
      <c r="R729" s="1112" t="s">
        <v>68</v>
      </c>
      <c r="S729" s="1112" t="s">
        <v>213</v>
      </c>
    </row>
    <row r="730" spans="1:20" s="34" customFormat="1" ht="20.25" customHeight="1">
      <c r="A730" s="1112" t="s">
        <v>235</v>
      </c>
      <c r="B730" s="1113" t="s">
        <v>4292</v>
      </c>
      <c r="C730" s="1112" t="s">
        <v>371</v>
      </c>
      <c r="D730" s="1114" t="s">
        <v>4469</v>
      </c>
      <c r="E730" s="1113"/>
      <c r="F730" s="1112" t="s">
        <v>630</v>
      </c>
      <c r="G730" s="1113"/>
      <c r="H730" s="1115">
        <v>12</v>
      </c>
      <c r="I730" s="1116">
        <v>124398</v>
      </c>
      <c r="J730" s="1117">
        <v>0</v>
      </c>
      <c r="K730" s="1118">
        <f t="shared" si="36"/>
        <v>0</v>
      </c>
      <c r="L730" s="1119">
        <f t="shared" si="37"/>
        <v>0</v>
      </c>
      <c r="M730" s="663">
        <f t="shared" si="38"/>
        <v>1492776</v>
      </c>
      <c r="N730" s="1113"/>
      <c r="O730" s="1113" t="s">
        <v>4156</v>
      </c>
      <c r="P730" s="1112" t="s">
        <v>35</v>
      </c>
      <c r="Q730" s="1112" t="s">
        <v>336</v>
      </c>
      <c r="R730" s="1112" t="s">
        <v>73</v>
      </c>
      <c r="S730" s="1112" t="s">
        <v>213</v>
      </c>
    </row>
    <row r="731" spans="1:20" s="34" customFormat="1" ht="20.25" customHeight="1">
      <c r="A731" s="1112" t="s">
        <v>822</v>
      </c>
      <c r="B731" s="1113" t="s">
        <v>4340</v>
      </c>
      <c r="C731" s="1112" t="s">
        <v>736</v>
      </c>
      <c r="D731" s="1114" t="s">
        <v>4171</v>
      </c>
      <c r="E731" s="1113"/>
      <c r="F731" s="1112" t="s">
        <v>563</v>
      </c>
      <c r="G731" s="1113"/>
      <c r="H731" s="1115">
        <v>450</v>
      </c>
      <c r="I731" s="1116">
        <v>214000</v>
      </c>
      <c r="J731" s="1117">
        <v>42</v>
      </c>
      <c r="K731" s="1118">
        <f t="shared" si="36"/>
        <v>18900</v>
      </c>
      <c r="L731" s="1119">
        <f t="shared" si="37"/>
        <v>18.899999999999999</v>
      </c>
      <c r="M731" s="663">
        <f t="shared" si="38"/>
        <v>96300000</v>
      </c>
      <c r="N731" s="1113"/>
      <c r="O731" s="1113"/>
      <c r="P731" s="1112" t="s">
        <v>1407</v>
      </c>
      <c r="Q731" s="1112" t="s">
        <v>403</v>
      </c>
      <c r="R731" s="1112" t="s">
        <v>60</v>
      </c>
      <c r="S731" s="1112" t="s">
        <v>213</v>
      </c>
    </row>
    <row r="732" spans="1:20" s="34" customFormat="1" ht="20.25" customHeight="1">
      <c r="A732" s="1112" t="s">
        <v>467</v>
      </c>
      <c r="B732" s="1113" t="s">
        <v>4341</v>
      </c>
      <c r="C732" s="1112" t="s">
        <v>371</v>
      </c>
      <c r="D732" s="1114" t="s">
        <v>4469</v>
      </c>
      <c r="E732" s="1113"/>
      <c r="F732" s="1112" t="s">
        <v>563</v>
      </c>
      <c r="G732" s="1113"/>
      <c r="H732" s="1115">
        <v>900</v>
      </c>
      <c r="I732" s="1116">
        <v>226500</v>
      </c>
      <c r="J732" s="1117">
        <v>42</v>
      </c>
      <c r="K732" s="1118">
        <f t="shared" si="36"/>
        <v>37800</v>
      </c>
      <c r="L732" s="1119">
        <f t="shared" si="37"/>
        <v>37.799999999999997</v>
      </c>
      <c r="M732" s="663">
        <f t="shared" si="38"/>
        <v>203850000</v>
      </c>
      <c r="N732" s="1113"/>
      <c r="O732" s="1113"/>
      <c r="P732" s="1112" t="s">
        <v>1273</v>
      </c>
      <c r="Q732" s="1112" t="s">
        <v>403</v>
      </c>
      <c r="R732" s="1112" t="s">
        <v>60</v>
      </c>
      <c r="S732" s="1112" t="s">
        <v>237</v>
      </c>
    </row>
    <row r="733" spans="1:20" s="34" customFormat="1" ht="20.25" customHeight="1">
      <c r="A733" s="1112" t="s">
        <v>765</v>
      </c>
      <c r="B733" s="1113" t="s">
        <v>4342</v>
      </c>
      <c r="C733" s="1112" t="s">
        <v>515</v>
      </c>
      <c r="D733" s="1114" t="s">
        <v>4476</v>
      </c>
      <c r="E733" s="1113"/>
      <c r="F733" s="1112" t="s">
        <v>1083</v>
      </c>
      <c r="G733" s="1113"/>
      <c r="H733" s="1115">
        <v>240</v>
      </c>
      <c r="I733" s="1116">
        <v>220000</v>
      </c>
      <c r="J733" s="1117">
        <v>29.1</v>
      </c>
      <c r="K733" s="1118">
        <f t="shared" si="36"/>
        <v>6984</v>
      </c>
      <c r="L733" s="1119">
        <f t="shared" si="37"/>
        <v>6.984</v>
      </c>
      <c r="M733" s="663">
        <f t="shared" si="38"/>
        <v>52800000</v>
      </c>
      <c r="N733" s="1113"/>
      <c r="O733" s="1113"/>
      <c r="P733" s="1112" t="s">
        <v>761</v>
      </c>
      <c r="Q733" s="1112" t="s">
        <v>691</v>
      </c>
      <c r="R733" s="1112" t="s">
        <v>60</v>
      </c>
      <c r="S733" s="1112" t="s">
        <v>765</v>
      </c>
    </row>
    <row r="734" spans="1:20" s="34" customFormat="1" ht="20.25" customHeight="1">
      <c r="A734" s="1112" t="s">
        <v>110</v>
      </c>
      <c r="B734" s="1113" t="s">
        <v>4505</v>
      </c>
      <c r="C734" s="1112" t="s">
        <v>3920</v>
      </c>
      <c r="D734" s="1114" t="s">
        <v>4171</v>
      </c>
      <c r="E734" s="1113"/>
      <c r="F734" s="1112" t="s">
        <v>4510</v>
      </c>
      <c r="G734" s="1113" t="s">
        <v>58</v>
      </c>
      <c r="H734" s="1115">
        <v>34</v>
      </c>
      <c r="I734" s="1116">
        <v>59000</v>
      </c>
      <c r="J734" s="1117">
        <v>35</v>
      </c>
      <c r="K734" s="1118">
        <f t="shared" si="36"/>
        <v>1190</v>
      </c>
      <c r="L734" s="1119">
        <f t="shared" si="37"/>
        <v>1.19</v>
      </c>
      <c r="M734" s="663">
        <f t="shared" si="38"/>
        <v>2006000</v>
      </c>
      <c r="N734" s="1113"/>
      <c r="O734" s="1113"/>
      <c r="P734" s="1112" t="s">
        <v>284</v>
      </c>
      <c r="Q734" s="1112" t="s">
        <v>358</v>
      </c>
      <c r="R734" s="1112" t="s">
        <v>68</v>
      </c>
      <c r="S734" s="1112" t="s">
        <v>4506</v>
      </c>
    </row>
    <row r="735" spans="1:20" s="34" customFormat="1" ht="20.25" customHeight="1">
      <c r="A735" s="1112" t="s">
        <v>110</v>
      </c>
      <c r="B735" s="1113" t="s">
        <v>4505</v>
      </c>
      <c r="C735" s="1112" t="s">
        <v>3920</v>
      </c>
      <c r="D735" s="1114" t="s">
        <v>4171</v>
      </c>
      <c r="E735" s="1113"/>
      <c r="F735" s="1112" t="s">
        <v>2844</v>
      </c>
      <c r="G735" s="1113"/>
      <c r="H735" s="1115">
        <v>162</v>
      </c>
      <c r="I735" s="1116">
        <v>51000</v>
      </c>
      <c r="J735" s="1117">
        <v>19</v>
      </c>
      <c r="K735" s="1118">
        <f t="shared" si="36"/>
        <v>3078</v>
      </c>
      <c r="L735" s="1119">
        <f t="shared" si="37"/>
        <v>3.0779999999999998</v>
      </c>
      <c r="M735" s="663">
        <f t="shared" si="38"/>
        <v>8262000</v>
      </c>
      <c r="N735" s="1113"/>
      <c r="O735" s="1113"/>
      <c r="P735" s="1112" t="s">
        <v>284</v>
      </c>
      <c r="Q735" s="1112" t="s">
        <v>361</v>
      </c>
      <c r="R735" s="1112" t="s">
        <v>68</v>
      </c>
      <c r="S735" s="1112" t="s">
        <v>4506</v>
      </c>
    </row>
    <row r="736" spans="1:20" s="34" customFormat="1" ht="20.25" customHeight="1">
      <c r="A736" s="1112" t="s">
        <v>110</v>
      </c>
      <c r="B736" s="1113" t="s">
        <v>4505</v>
      </c>
      <c r="C736" s="1112" t="s">
        <v>3920</v>
      </c>
      <c r="D736" s="1114" t="s">
        <v>4171</v>
      </c>
      <c r="E736" s="1113"/>
      <c r="F736" s="1112" t="s">
        <v>363</v>
      </c>
      <c r="G736" s="1113"/>
      <c r="H736" s="1115">
        <v>77</v>
      </c>
      <c r="I736" s="1116">
        <v>135000</v>
      </c>
      <c r="J736" s="1117">
        <v>42</v>
      </c>
      <c r="K736" s="1118">
        <f t="shared" si="36"/>
        <v>3234</v>
      </c>
      <c r="L736" s="1119">
        <f t="shared" si="37"/>
        <v>3.234</v>
      </c>
      <c r="M736" s="663">
        <f t="shared" si="38"/>
        <v>10395000</v>
      </c>
      <c r="N736" s="1113"/>
      <c r="O736" s="1113"/>
      <c r="P736" s="1112" t="s">
        <v>284</v>
      </c>
      <c r="Q736" s="1112" t="s">
        <v>364</v>
      </c>
      <c r="R736" s="1112" t="s">
        <v>68</v>
      </c>
      <c r="S736" s="1112" t="s">
        <v>152</v>
      </c>
    </row>
    <row r="737" spans="1:21" s="34" customFormat="1" ht="20.25" customHeight="1">
      <c r="A737" s="1112" t="s">
        <v>110</v>
      </c>
      <c r="B737" s="1113" t="s">
        <v>4505</v>
      </c>
      <c r="C737" s="1112" t="s">
        <v>3920</v>
      </c>
      <c r="D737" s="1114" t="s">
        <v>4171</v>
      </c>
      <c r="E737" s="1113"/>
      <c r="F737" s="1112" t="s">
        <v>590</v>
      </c>
      <c r="G737" s="1113"/>
      <c r="H737" s="1115">
        <v>35</v>
      </c>
      <c r="I737" s="1116">
        <v>14000</v>
      </c>
      <c r="J737" s="1117">
        <v>18</v>
      </c>
      <c r="K737" s="1118">
        <f t="shared" si="36"/>
        <v>630</v>
      </c>
      <c r="L737" s="1119">
        <f t="shared" si="37"/>
        <v>0.63</v>
      </c>
      <c r="M737" s="663">
        <f t="shared" si="38"/>
        <v>490000</v>
      </c>
      <c r="N737" s="1113"/>
      <c r="O737" s="1113"/>
      <c r="P737" s="1112" t="s">
        <v>284</v>
      </c>
      <c r="Q737" s="1112" t="s">
        <v>270</v>
      </c>
      <c r="R737" s="1112" t="s">
        <v>68</v>
      </c>
      <c r="S737" s="1112" t="s">
        <v>4506</v>
      </c>
    </row>
    <row r="738" spans="1:21" s="34" customFormat="1" ht="20.25" customHeight="1">
      <c r="A738" s="1112" t="s">
        <v>110</v>
      </c>
      <c r="B738" s="1113" t="s">
        <v>4505</v>
      </c>
      <c r="C738" s="1112" t="s">
        <v>3920</v>
      </c>
      <c r="D738" s="1114" t="s">
        <v>4171</v>
      </c>
      <c r="E738" s="1113"/>
      <c r="F738" s="1112" t="s">
        <v>626</v>
      </c>
      <c r="G738" s="1113"/>
      <c r="H738" s="1115">
        <v>91</v>
      </c>
      <c r="I738" s="1116">
        <v>30000</v>
      </c>
      <c r="J738" s="1117">
        <v>6</v>
      </c>
      <c r="K738" s="1118">
        <f t="shared" si="36"/>
        <v>546</v>
      </c>
      <c r="L738" s="1119">
        <f t="shared" si="37"/>
        <v>0.54600000000000004</v>
      </c>
      <c r="M738" s="663">
        <f t="shared" si="38"/>
        <v>2730000</v>
      </c>
      <c r="N738" s="1113"/>
      <c r="O738" s="1113"/>
      <c r="P738" s="1112" t="s">
        <v>284</v>
      </c>
      <c r="Q738" s="1112" t="s">
        <v>344</v>
      </c>
      <c r="R738" s="1112" t="s">
        <v>68</v>
      </c>
      <c r="S738" s="1112" t="s">
        <v>4506</v>
      </c>
    </row>
    <row r="739" spans="1:21" s="34" customFormat="1" ht="20.25" customHeight="1">
      <c r="A739" s="1112" t="s">
        <v>110</v>
      </c>
      <c r="B739" s="1113" t="s">
        <v>4505</v>
      </c>
      <c r="C739" s="1112" t="s">
        <v>3920</v>
      </c>
      <c r="D739" s="1114" t="s">
        <v>4171</v>
      </c>
      <c r="E739" s="1113"/>
      <c r="F739" s="1112" t="s">
        <v>71</v>
      </c>
      <c r="G739" s="1113"/>
      <c r="H739" s="1115">
        <v>125</v>
      </c>
      <c r="I739" s="1116">
        <v>25000</v>
      </c>
      <c r="J739" s="1117"/>
      <c r="K739" s="1118">
        <f t="shared" si="36"/>
        <v>0</v>
      </c>
      <c r="L739" s="1119">
        <f t="shared" si="37"/>
        <v>0</v>
      </c>
      <c r="M739" s="663">
        <f t="shared" si="38"/>
        <v>3125000</v>
      </c>
      <c r="N739" s="1113"/>
      <c r="O739" s="1113"/>
      <c r="P739" s="1112" t="s">
        <v>284</v>
      </c>
      <c r="Q739" s="1112" t="s">
        <v>271</v>
      </c>
      <c r="R739" s="1112" t="s">
        <v>73</v>
      </c>
      <c r="S739" s="1112" t="s">
        <v>4506</v>
      </c>
    </row>
    <row r="740" spans="1:21" s="34" customFormat="1" ht="20.25" customHeight="1">
      <c r="A740" s="1112" t="s">
        <v>110</v>
      </c>
      <c r="B740" s="1113" t="s">
        <v>4505</v>
      </c>
      <c r="C740" s="1112" t="s">
        <v>3920</v>
      </c>
      <c r="D740" s="1114" t="s">
        <v>4171</v>
      </c>
      <c r="E740" s="1113"/>
      <c r="F740" s="1112" t="s">
        <v>4529</v>
      </c>
      <c r="G740" s="1113"/>
      <c r="H740" s="1115">
        <v>10</v>
      </c>
      <c r="I740" s="1116">
        <v>100000</v>
      </c>
      <c r="J740" s="1117">
        <v>23</v>
      </c>
      <c r="K740" s="1118">
        <f t="shared" si="36"/>
        <v>230</v>
      </c>
      <c r="L740" s="1119">
        <f t="shared" si="37"/>
        <v>0.23</v>
      </c>
      <c r="M740" s="663">
        <f t="shared" si="38"/>
        <v>1000000</v>
      </c>
      <c r="N740" s="1113"/>
      <c r="O740" s="1113"/>
      <c r="P740" s="1112" t="s">
        <v>284</v>
      </c>
      <c r="Q740" s="1112" t="s">
        <v>628</v>
      </c>
      <c r="R740" s="1112" t="s">
        <v>68</v>
      </c>
      <c r="S740" s="1112" t="s">
        <v>4506</v>
      </c>
    </row>
    <row r="741" spans="1:21" s="34" customFormat="1" ht="20.25" customHeight="1">
      <c r="A741" s="1112" t="s">
        <v>110</v>
      </c>
      <c r="B741" s="1113" t="s">
        <v>4505</v>
      </c>
      <c r="C741" s="1112" t="s">
        <v>3920</v>
      </c>
      <c r="D741" s="1114" t="s">
        <v>4171</v>
      </c>
      <c r="E741" s="1113"/>
      <c r="F741" s="1112" t="s">
        <v>75</v>
      </c>
      <c r="G741" s="1113"/>
      <c r="H741" s="1115">
        <v>33</v>
      </c>
      <c r="I741" s="1116">
        <v>40000</v>
      </c>
      <c r="J741" s="1117"/>
      <c r="K741" s="1118">
        <f t="shared" si="36"/>
        <v>0</v>
      </c>
      <c r="L741" s="1119">
        <f t="shared" si="37"/>
        <v>0</v>
      </c>
      <c r="M741" s="663">
        <f t="shared" si="38"/>
        <v>1320000</v>
      </c>
      <c r="N741" s="1113"/>
      <c r="O741" s="1113"/>
      <c r="P741" s="1112" t="s">
        <v>284</v>
      </c>
      <c r="Q741" s="1112" t="s">
        <v>272</v>
      </c>
      <c r="R741" s="1112" t="s">
        <v>73</v>
      </c>
      <c r="S741" s="1112" t="s">
        <v>4506</v>
      </c>
    </row>
    <row r="742" spans="1:21" s="34" customFormat="1" ht="20.25" customHeight="1">
      <c r="A742" s="1112" t="s">
        <v>110</v>
      </c>
      <c r="B742" s="1113" t="s">
        <v>4505</v>
      </c>
      <c r="C742" s="1112" t="s">
        <v>3920</v>
      </c>
      <c r="D742" s="1114" t="s">
        <v>4171</v>
      </c>
      <c r="E742" s="1113"/>
      <c r="F742" s="1112" t="s">
        <v>893</v>
      </c>
      <c r="G742" s="1113"/>
      <c r="H742" s="1115">
        <v>28</v>
      </c>
      <c r="I742" s="1116">
        <v>70000</v>
      </c>
      <c r="J742" s="1117"/>
      <c r="K742" s="1118">
        <f t="shared" si="36"/>
        <v>0</v>
      </c>
      <c r="L742" s="1119">
        <f t="shared" si="37"/>
        <v>0</v>
      </c>
      <c r="M742" s="663">
        <f t="shared" si="38"/>
        <v>1960000</v>
      </c>
      <c r="N742" s="1113"/>
      <c r="O742" s="1113"/>
      <c r="P742" s="1112" t="s">
        <v>284</v>
      </c>
      <c r="Q742" s="1112" t="s">
        <v>272</v>
      </c>
      <c r="R742" s="1112" t="s">
        <v>73</v>
      </c>
      <c r="S742" s="1112" t="s">
        <v>4506</v>
      </c>
    </row>
    <row r="743" spans="1:21" s="34" customFormat="1" ht="20.25" customHeight="1">
      <c r="A743" s="1112" t="s">
        <v>110</v>
      </c>
      <c r="B743" s="1113" t="s">
        <v>4505</v>
      </c>
      <c r="C743" s="1112" t="s">
        <v>3920</v>
      </c>
      <c r="D743" s="1114" t="s">
        <v>4171</v>
      </c>
      <c r="E743" s="1113"/>
      <c r="F743" s="1112" t="s">
        <v>4507</v>
      </c>
      <c r="G743" s="1113"/>
      <c r="H743" s="1115">
        <v>48</v>
      </c>
      <c r="I743" s="1116">
        <v>100000</v>
      </c>
      <c r="J743" s="1117"/>
      <c r="K743" s="1118">
        <f t="shared" si="36"/>
        <v>0</v>
      </c>
      <c r="L743" s="1119">
        <f t="shared" si="37"/>
        <v>0</v>
      </c>
      <c r="M743" s="663">
        <f t="shared" si="38"/>
        <v>4800000</v>
      </c>
      <c r="N743" s="1113"/>
      <c r="O743" s="1113"/>
      <c r="P743" s="1112" t="s">
        <v>284</v>
      </c>
      <c r="Q743" s="1112" t="s">
        <v>336</v>
      </c>
      <c r="R743" s="1112" t="s">
        <v>73</v>
      </c>
      <c r="S743" s="1112" t="s">
        <v>4506</v>
      </c>
    </row>
    <row r="744" spans="1:21" s="34" customFormat="1" ht="20.25" customHeight="1">
      <c r="A744" s="1112" t="s">
        <v>110</v>
      </c>
      <c r="B744" s="1113" t="s">
        <v>4508</v>
      </c>
      <c r="C744" s="1112" t="s">
        <v>3920</v>
      </c>
      <c r="D744" s="1114" t="s">
        <v>4171</v>
      </c>
      <c r="E744" s="1113"/>
      <c r="F744" s="1112" t="s">
        <v>2844</v>
      </c>
      <c r="G744" s="1113"/>
      <c r="H744" s="1115">
        <v>70</v>
      </c>
      <c r="I744" s="1116">
        <v>51000</v>
      </c>
      <c r="J744" s="1117">
        <v>19</v>
      </c>
      <c r="K744" s="1118">
        <f t="shared" si="36"/>
        <v>1330</v>
      </c>
      <c r="L744" s="1119">
        <f t="shared" si="37"/>
        <v>1.33</v>
      </c>
      <c r="M744" s="663">
        <f t="shared" si="38"/>
        <v>3570000</v>
      </c>
      <c r="N744" s="1113"/>
      <c r="O744" s="1113"/>
      <c r="P744" s="1112" t="s">
        <v>284</v>
      </c>
      <c r="Q744" s="1112" t="s">
        <v>361</v>
      </c>
      <c r="R744" s="1112" t="s">
        <v>68</v>
      </c>
      <c r="S744" s="1112" t="s">
        <v>4506</v>
      </c>
    </row>
    <row r="745" spans="1:21" s="34" customFormat="1" ht="20.25" customHeight="1">
      <c r="A745" s="1112" t="s">
        <v>110</v>
      </c>
      <c r="B745" s="1113" t="s">
        <v>4508</v>
      </c>
      <c r="C745" s="1112" t="s">
        <v>3920</v>
      </c>
      <c r="D745" s="1114" t="s">
        <v>4171</v>
      </c>
      <c r="E745" s="1113"/>
      <c r="F745" s="1112" t="s">
        <v>363</v>
      </c>
      <c r="G745" s="1113"/>
      <c r="H745" s="1115">
        <v>35</v>
      </c>
      <c r="I745" s="1116">
        <v>135000</v>
      </c>
      <c r="J745" s="1117">
        <v>42</v>
      </c>
      <c r="K745" s="1118">
        <f t="shared" si="36"/>
        <v>1470</v>
      </c>
      <c r="L745" s="1119">
        <f t="shared" si="37"/>
        <v>1.47</v>
      </c>
      <c r="M745" s="663">
        <f t="shared" si="38"/>
        <v>4725000</v>
      </c>
      <c r="N745" s="1113"/>
      <c r="O745" s="1113"/>
      <c r="P745" s="1112" t="s">
        <v>284</v>
      </c>
      <c r="Q745" s="1112" t="s">
        <v>364</v>
      </c>
      <c r="R745" s="1112" t="s">
        <v>68</v>
      </c>
      <c r="S745" s="1112" t="s">
        <v>4506</v>
      </c>
    </row>
    <row r="746" spans="1:21" s="34" customFormat="1" ht="20.25" customHeight="1">
      <c r="A746" s="1112" t="s">
        <v>110</v>
      </c>
      <c r="B746" s="1113" t="s">
        <v>4508</v>
      </c>
      <c r="C746" s="1112" t="s">
        <v>3920</v>
      </c>
      <c r="D746" s="1114" t="s">
        <v>4171</v>
      </c>
      <c r="E746" s="1113"/>
      <c r="F746" s="1112" t="s">
        <v>71</v>
      </c>
      <c r="G746" s="1113"/>
      <c r="H746" s="1115">
        <v>35</v>
      </c>
      <c r="I746" s="1116">
        <v>25000</v>
      </c>
      <c r="J746" s="1117"/>
      <c r="K746" s="1118">
        <f t="shared" si="36"/>
        <v>0</v>
      </c>
      <c r="L746" s="1119">
        <f t="shared" si="37"/>
        <v>0</v>
      </c>
      <c r="M746" s="663">
        <f t="shared" si="38"/>
        <v>875000</v>
      </c>
      <c r="N746" s="1113"/>
      <c r="O746" s="1113"/>
      <c r="P746" s="1112" t="s">
        <v>284</v>
      </c>
      <c r="Q746" s="1112" t="s">
        <v>271</v>
      </c>
      <c r="R746" s="1112" t="s">
        <v>73</v>
      </c>
      <c r="S746" s="1112" t="s">
        <v>4506</v>
      </c>
    </row>
    <row r="747" spans="1:21" s="34" customFormat="1" ht="20.25" customHeight="1">
      <c r="A747" s="1112" t="s">
        <v>110</v>
      </c>
      <c r="B747" s="1113" t="s">
        <v>4508</v>
      </c>
      <c r="C747" s="1112" t="s">
        <v>3920</v>
      </c>
      <c r="D747" s="1114" t="s">
        <v>4171</v>
      </c>
      <c r="E747" s="1113"/>
      <c r="F747" s="1112" t="s">
        <v>4529</v>
      </c>
      <c r="G747" s="1113"/>
      <c r="H747" s="1115">
        <v>8</v>
      </c>
      <c r="I747" s="1116">
        <v>100000</v>
      </c>
      <c r="J747" s="1117">
        <v>23</v>
      </c>
      <c r="K747" s="1118">
        <f t="shared" si="36"/>
        <v>184</v>
      </c>
      <c r="L747" s="1119">
        <f t="shared" si="37"/>
        <v>0.184</v>
      </c>
      <c r="M747" s="663">
        <f t="shared" si="38"/>
        <v>800000</v>
      </c>
      <c r="N747" s="1113"/>
      <c r="O747" s="1113"/>
      <c r="P747" s="1112" t="s">
        <v>284</v>
      </c>
      <c r="Q747" s="1112" t="s">
        <v>628</v>
      </c>
      <c r="R747" s="1112" t="s">
        <v>68</v>
      </c>
      <c r="S747" s="1112" t="s">
        <v>4506</v>
      </c>
    </row>
    <row r="748" spans="1:21" s="34" customFormat="1" ht="20.25" customHeight="1">
      <c r="A748" s="1112" t="s">
        <v>110</v>
      </c>
      <c r="B748" s="1113" t="s">
        <v>4508</v>
      </c>
      <c r="C748" s="1112" t="s">
        <v>3920</v>
      </c>
      <c r="D748" s="1114" t="s">
        <v>4171</v>
      </c>
      <c r="E748" s="1113"/>
      <c r="F748" s="1112" t="s">
        <v>893</v>
      </c>
      <c r="G748" s="1113"/>
      <c r="H748" s="1115">
        <v>40</v>
      </c>
      <c r="I748" s="1116">
        <v>70000</v>
      </c>
      <c r="J748" s="1117"/>
      <c r="K748" s="1118">
        <f t="shared" si="36"/>
        <v>0</v>
      </c>
      <c r="L748" s="1119">
        <f t="shared" si="37"/>
        <v>0</v>
      </c>
      <c r="M748" s="663">
        <f t="shared" si="38"/>
        <v>2800000</v>
      </c>
      <c r="N748" s="1113"/>
      <c r="O748" s="1113"/>
      <c r="P748" s="1112" t="s">
        <v>284</v>
      </c>
      <c r="Q748" s="1112" t="s">
        <v>272</v>
      </c>
      <c r="R748" s="1112" t="s">
        <v>73</v>
      </c>
      <c r="S748" s="1112" t="s">
        <v>4506</v>
      </c>
    </row>
    <row r="749" spans="1:21" s="34" customFormat="1" ht="20.25" customHeight="1">
      <c r="A749" s="1112" t="s">
        <v>110</v>
      </c>
      <c r="B749" s="1113" t="s">
        <v>4508</v>
      </c>
      <c r="C749" s="1112" t="s">
        <v>3920</v>
      </c>
      <c r="D749" s="1114" t="s">
        <v>4469</v>
      </c>
      <c r="E749" s="1113"/>
      <c r="F749" s="1112" t="s">
        <v>1336</v>
      </c>
      <c r="G749" s="1113"/>
      <c r="H749" s="1115">
        <v>86</v>
      </c>
      <c r="I749" s="1116">
        <v>130000</v>
      </c>
      <c r="J749" s="1117"/>
      <c r="K749" s="1118">
        <f t="shared" si="36"/>
        <v>0</v>
      </c>
      <c r="L749" s="1119">
        <f t="shared" si="37"/>
        <v>0</v>
      </c>
      <c r="M749" s="663">
        <f t="shared" si="38"/>
        <v>11180000</v>
      </c>
      <c r="N749" s="1113"/>
      <c r="O749" s="1113"/>
      <c r="P749" s="1112" t="s">
        <v>284</v>
      </c>
      <c r="Q749" s="1112" t="s">
        <v>281</v>
      </c>
      <c r="R749" s="1112" t="s">
        <v>70</v>
      </c>
      <c r="S749" s="1112" t="s">
        <v>4506</v>
      </c>
    </row>
    <row r="750" spans="1:21" s="34" customFormat="1" ht="20.25" customHeight="1">
      <c r="A750" s="1226" t="s">
        <v>1728</v>
      </c>
      <c r="B750" s="1227" t="s">
        <v>4520</v>
      </c>
      <c r="C750" s="1226" t="s">
        <v>1377</v>
      </c>
      <c r="D750" s="1055" t="s">
        <v>1877</v>
      </c>
      <c r="E750" s="1227"/>
      <c r="F750" s="1226" t="s">
        <v>696</v>
      </c>
      <c r="G750" s="1227"/>
      <c r="H750" s="1228">
        <v>19</v>
      </c>
      <c r="I750" s="1229">
        <v>277430.2</v>
      </c>
      <c r="J750" s="1230">
        <v>34.200000000000003</v>
      </c>
      <c r="K750" s="1122">
        <f t="shared" si="36"/>
        <v>649.80000000000007</v>
      </c>
      <c r="L750" s="1014">
        <f t="shared" si="37"/>
        <v>0.64980000000000004</v>
      </c>
      <c r="M750" s="1011">
        <f t="shared" si="38"/>
        <v>5271173.8</v>
      </c>
      <c r="N750" s="1227"/>
      <c r="O750" s="1227" t="s">
        <v>4521</v>
      </c>
      <c r="P750" s="1226" t="s">
        <v>1361</v>
      </c>
      <c r="Q750" s="1226" t="s">
        <v>343</v>
      </c>
      <c r="R750" s="1226" t="s">
        <v>60</v>
      </c>
      <c r="S750" s="1226" t="s">
        <v>1682</v>
      </c>
      <c r="T750" s="34" t="s">
        <v>4522</v>
      </c>
      <c r="U750" s="34" t="s">
        <v>3845</v>
      </c>
    </row>
    <row r="751" spans="1:21" s="34" customFormat="1" ht="20.25" customHeight="1">
      <c r="A751" s="1226" t="s">
        <v>1728</v>
      </c>
      <c r="B751" s="1227" t="s">
        <v>4523</v>
      </c>
      <c r="C751" s="1226" t="s">
        <v>1377</v>
      </c>
      <c r="D751" s="1055" t="s">
        <v>1877</v>
      </c>
      <c r="E751" s="1227"/>
      <c r="F751" s="1226" t="s">
        <v>2517</v>
      </c>
      <c r="G751" s="1227"/>
      <c r="H751" s="1228">
        <v>19</v>
      </c>
      <c r="I751" s="1229">
        <v>320279.3</v>
      </c>
      <c r="J751" s="1230">
        <v>0</v>
      </c>
      <c r="K751" s="1122">
        <f t="shared" si="36"/>
        <v>0</v>
      </c>
      <c r="L751" s="1014">
        <f t="shared" si="37"/>
        <v>0</v>
      </c>
      <c r="M751" s="1011">
        <f t="shared" si="38"/>
        <v>6085306.7000000002</v>
      </c>
      <c r="N751" s="1227"/>
      <c r="O751" s="1227" t="s">
        <v>4521</v>
      </c>
      <c r="P751" s="1226" t="s">
        <v>1361</v>
      </c>
      <c r="Q751" s="1226" t="s">
        <v>354</v>
      </c>
      <c r="R751" s="1226" t="s">
        <v>70</v>
      </c>
      <c r="S751" s="1226" t="s">
        <v>1682</v>
      </c>
      <c r="T751" s="34" t="s">
        <v>4524</v>
      </c>
      <c r="U751" s="34" t="s">
        <v>3845</v>
      </c>
    </row>
    <row r="752" spans="1:21" s="34" customFormat="1" ht="20.25" customHeight="1">
      <c r="A752" s="1226" t="s">
        <v>1728</v>
      </c>
      <c r="B752" s="1227" t="s">
        <v>4523</v>
      </c>
      <c r="C752" s="1226" t="s">
        <v>1377</v>
      </c>
      <c r="D752" s="1055" t="s">
        <v>1877</v>
      </c>
      <c r="E752" s="1227"/>
      <c r="F752" s="1226" t="s">
        <v>880</v>
      </c>
      <c r="G752" s="1227"/>
      <c r="H752" s="1228">
        <v>19</v>
      </c>
      <c r="I752" s="1229">
        <v>2614.5</v>
      </c>
      <c r="J752" s="1230">
        <v>0</v>
      </c>
      <c r="K752" s="1122">
        <f t="shared" si="36"/>
        <v>0</v>
      </c>
      <c r="L752" s="1014">
        <f t="shared" si="37"/>
        <v>0</v>
      </c>
      <c r="M752" s="1011">
        <f t="shared" si="38"/>
        <v>49675.5</v>
      </c>
      <c r="N752" s="1227"/>
      <c r="O752" s="1227" t="s">
        <v>4521</v>
      </c>
      <c r="P752" s="1226" t="s">
        <v>1361</v>
      </c>
      <c r="Q752" s="1226" t="s">
        <v>336</v>
      </c>
      <c r="R752" s="1226" t="s">
        <v>73</v>
      </c>
      <c r="S752" s="1226" t="s">
        <v>1682</v>
      </c>
      <c r="T752" s="34" t="s">
        <v>1576</v>
      </c>
      <c r="U752" s="34" t="s">
        <v>3845</v>
      </c>
    </row>
    <row r="753" spans="1:19" s="34" customFormat="1" ht="20.25" customHeight="1">
      <c r="A753" s="1226" t="s">
        <v>744</v>
      </c>
      <c r="B753" s="1227" t="s">
        <v>4525</v>
      </c>
      <c r="C753" s="1226" t="s">
        <v>863</v>
      </c>
      <c r="D753" s="1055" t="s">
        <v>4171</v>
      </c>
      <c r="E753" s="1227"/>
      <c r="F753" s="1226" t="s">
        <v>534</v>
      </c>
      <c r="G753" s="1227"/>
      <c r="H753" s="1228">
        <v>620</v>
      </c>
      <c r="I753" s="1229">
        <v>61200</v>
      </c>
      <c r="J753" s="1230">
        <v>0</v>
      </c>
      <c r="K753" s="1122">
        <f t="shared" si="36"/>
        <v>0</v>
      </c>
      <c r="L753" s="1014">
        <f t="shared" si="37"/>
        <v>0</v>
      </c>
      <c r="M753" s="1011">
        <f t="shared" si="38"/>
        <v>37944000</v>
      </c>
      <c r="N753" s="1227"/>
      <c r="O753" s="1227" t="s">
        <v>3088</v>
      </c>
      <c r="P753" s="1226" t="s">
        <v>759</v>
      </c>
      <c r="Q753" s="1226" t="s">
        <v>278</v>
      </c>
      <c r="R753" s="1226" t="s">
        <v>73</v>
      </c>
      <c r="S753" s="1226" t="s">
        <v>109</v>
      </c>
    </row>
    <row r="754" spans="1:19" s="34" customFormat="1" ht="20.25" customHeight="1">
      <c r="A754" s="1226" t="s">
        <v>744</v>
      </c>
      <c r="B754" s="1227" t="s">
        <v>4526</v>
      </c>
      <c r="C754" s="1226" t="s">
        <v>863</v>
      </c>
      <c r="D754" s="1055" t="s">
        <v>4171</v>
      </c>
      <c r="E754" s="1227"/>
      <c r="F754" s="1226" t="s">
        <v>985</v>
      </c>
      <c r="G754" s="1227"/>
      <c r="H754" s="1228">
        <v>620</v>
      </c>
      <c r="I754" s="1229">
        <v>8100</v>
      </c>
      <c r="J754" s="1230">
        <v>0</v>
      </c>
      <c r="K754" s="1122">
        <f t="shared" si="36"/>
        <v>0</v>
      </c>
      <c r="L754" s="1014">
        <f t="shared" si="37"/>
        <v>0</v>
      </c>
      <c r="M754" s="1011">
        <f t="shared" si="38"/>
        <v>5022000</v>
      </c>
      <c r="N754" s="1227"/>
      <c r="O754" s="1227" t="s">
        <v>4527</v>
      </c>
      <c r="P754" s="1226" t="s">
        <v>759</v>
      </c>
      <c r="Q754" s="1226" t="s">
        <v>336</v>
      </c>
      <c r="R754" s="1226" t="s">
        <v>73</v>
      </c>
      <c r="S754" s="1226" t="s">
        <v>109</v>
      </c>
    </row>
    <row r="755" spans="1:19" s="34" customFormat="1" ht="20.25" customHeight="1">
      <c r="A755" s="1226" t="s">
        <v>744</v>
      </c>
      <c r="B755" s="1227" t="s">
        <v>4526</v>
      </c>
      <c r="C755" s="1226" t="s">
        <v>863</v>
      </c>
      <c r="D755" s="1055" t="s">
        <v>4171</v>
      </c>
      <c r="E755" s="1227"/>
      <c r="F755" s="1226" t="s">
        <v>1724</v>
      </c>
      <c r="G755" s="1227"/>
      <c r="H755" s="1228">
        <v>620</v>
      </c>
      <c r="I755" s="1229">
        <v>12021.4</v>
      </c>
      <c r="J755" s="1230">
        <v>0</v>
      </c>
      <c r="K755" s="1122">
        <f t="shared" si="36"/>
        <v>0</v>
      </c>
      <c r="L755" s="1014">
        <f t="shared" si="37"/>
        <v>0</v>
      </c>
      <c r="M755" s="1011">
        <f t="shared" si="38"/>
        <v>7453268</v>
      </c>
      <c r="N755" s="1227"/>
      <c r="O755" s="1227" t="s">
        <v>4528</v>
      </c>
      <c r="P755" s="1226" t="s">
        <v>759</v>
      </c>
      <c r="Q755" s="1226" t="s">
        <v>336</v>
      </c>
      <c r="R755" s="1226" t="s">
        <v>73</v>
      </c>
      <c r="S755" s="1226" t="s">
        <v>109</v>
      </c>
    </row>
    <row r="756" spans="1:19" s="34" customFormat="1" ht="20.25" customHeight="1">
      <c r="A756" s="1226" t="s">
        <v>744</v>
      </c>
      <c r="B756" s="1227" t="s">
        <v>4526</v>
      </c>
      <c r="C756" s="1226" t="s">
        <v>863</v>
      </c>
      <c r="D756" s="1055" t="s">
        <v>4171</v>
      </c>
      <c r="E756" s="1227"/>
      <c r="F756" s="1226" t="s">
        <v>442</v>
      </c>
      <c r="G756" s="1227"/>
      <c r="H756" s="1228">
        <v>620</v>
      </c>
      <c r="I756" s="1229">
        <v>771.4</v>
      </c>
      <c r="J756" s="1230">
        <v>0</v>
      </c>
      <c r="K756" s="1122">
        <f t="shared" si="36"/>
        <v>0</v>
      </c>
      <c r="L756" s="1014">
        <f t="shared" si="37"/>
        <v>0</v>
      </c>
      <c r="M756" s="1011">
        <f t="shared" si="38"/>
        <v>478268</v>
      </c>
      <c r="N756" s="1227"/>
      <c r="O756" s="1227" t="s">
        <v>4528</v>
      </c>
      <c r="P756" s="1226" t="s">
        <v>759</v>
      </c>
      <c r="Q756" s="1226" t="s">
        <v>336</v>
      </c>
      <c r="R756" s="1226" t="s">
        <v>73</v>
      </c>
      <c r="S756" s="1226" t="s">
        <v>109</v>
      </c>
    </row>
    <row r="757" spans="1:19" s="34" customFormat="1" ht="20.25" customHeight="1">
      <c r="A757" s="1226" t="s">
        <v>744</v>
      </c>
      <c r="B757" s="1227" t="s">
        <v>4526</v>
      </c>
      <c r="C757" s="1226" t="s">
        <v>863</v>
      </c>
      <c r="D757" s="1055" t="s">
        <v>4171</v>
      </c>
      <c r="E757" s="1227"/>
      <c r="F757" s="1226" t="s">
        <v>81</v>
      </c>
      <c r="G757" s="1227"/>
      <c r="H757" s="1228">
        <v>620</v>
      </c>
      <c r="I757" s="1229">
        <v>5335.7</v>
      </c>
      <c r="J757" s="1230">
        <v>0</v>
      </c>
      <c r="K757" s="1122">
        <f t="shared" si="36"/>
        <v>0</v>
      </c>
      <c r="L757" s="1014">
        <f t="shared" si="37"/>
        <v>0</v>
      </c>
      <c r="M757" s="1011">
        <f t="shared" si="38"/>
        <v>3308134</v>
      </c>
      <c r="N757" s="1227"/>
      <c r="O757" s="1227" t="s">
        <v>4528</v>
      </c>
      <c r="P757" s="1226" t="s">
        <v>759</v>
      </c>
      <c r="Q757" s="1226" t="s">
        <v>336</v>
      </c>
      <c r="R757" s="1226" t="s">
        <v>73</v>
      </c>
      <c r="S757" s="1226" t="s">
        <v>109</v>
      </c>
    </row>
    <row r="758" spans="1:19" s="34" customFormat="1" ht="20.25" customHeight="1">
      <c r="A758" s="1226" t="s">
        <v>744</v>
      </c>
      <c r="B758" s="1227" t="s">
        <v>4526</v>
      </c>
      <c r="C758" s="1226" t="s">
        <v>863</v>
      </c>
      <c r="D758" s="1055" t="s">
        <v>4171</v>
      </c>
      <c r="E758" s="1227"/>
      <c r="F758" s="1226" t="s">
        <v>84</v>
      </c>
      <c r="G758" s="1227"/>
      <c r="H758" s="1228">
        <v>620</v>
      </c>
      <c r="I758" s="1229">
        <v>6171.4</v>
      </c>
      <c r="J758" s="1230">
        <v>0</v>
      </c>
      <c r="K758" s="1122">
        <f t="shared" si="36"/>
        <v>0</v>
      </c>
      <c r="L758" s="1014">
        <f t="shared" si="37"/>
        <v>0</v>
      </c>
      <c r="M758" s="1011">
        <f t="shared" si="38"/>
        <v>3826268</v>
      </c>
      <c r="N758" s="1227"/>
      <c r="O758" s="1227" t="s">
        <v>4528</v>
      </c>
      <c r="P758" s="1226" t="s">
        <v>759</v>
      </c>
      <c r="Q758" s="1226" t="s">
        <v>336</v>
      </c>
      <c r="R758" s="1226" t="s">
        <v>73</v>
      </c>
      <c r="S758" s="1226" t="s">
        <v>109</v>
      </c>
    </row>
    <row r="759" spans="1:19" s="34" customFormat="1" ht="20.25" customHeight="1">
      <c r="A759" s="1226" t="s">
        <v>235</v>
      </c>
      <c r="B759" s="1227" t="s">
        <v>4543</v>
      </c>
      <c r="C759" s="1226" t="s">
        <v>371</v>
      </c>
      <c r="D759" s="1055" t="s">
        <v>4468</v>
      </c>
      <c r="E759" s="1227"/>
      <c r="F759" s="1226" t="s">
        <v>880</v>
      </c>
      <c r="G759" s="1227"/>
      <c r="H759" s="1228">
        <v>1323</v>
      </c>
      <c r="I759" s="1229">
        <v>2318.9</v>
      </c>
      <c r="J759" s="1230">
        <v>0</v>
      </c>
      <c r="K759" s="1122">
        <f t="shared" si="36"/>
        <v>0</v>
      </c>
      <c r="L759" s="1014">
        <f t="shared" si="37"/>
        <v>0</v>
      </c>
      <c r="M759" s="1011">
        <f t="shared" si="38"/>
        <v>3067904.7</v>
      </c>
      <c r="N759" s="1227"/>
      <c r="O759" s="1227" t="s">
        <v>4544</v>
      </c>
      <c r="P759" s="1226" t="s">
        <v>4545</v>
      </c>
      <c r="Q759" s="1226" t="s">
        <v>336</v>
      </c>
      <c r="R759" s="1226" t="s">
        <v>73</v>
      </c>
      <c r="S759" s="1226" t="s">
        <v>213</v>
      </c>
    </row>
    <row r="760" spans="1:19" s="34" customFormat="1" ht="20.25" customHeight="1">
      <c r="A760" s="1226" t="s">
        <v>235</v>
      </c>
      <c r="B760" s="1227" t="s">
        <v>4546</v>
      </c>
      <c r="C760" s="1226" t="s">
        <v>371</v>
      </c>
      <c r="D760" s="1055" t="s">
        <v>4468</v>
      </c>
      <c r="E760" s="1227"/>
      <c r="F760" s="1226" t="s">
        <v>644</v>
      </c>
      <c r="G760" s="1227"/>
      <c r="H760" s="1228">
        <v>1217</v>
      </c>
      <c r="I760" s="1229">
        <v>48018.2</v>
      </c>
      <c r="J760" s="1230">
        <v>11.8</v>
      </c>
      <c r="K760" s="1122">
        <f t="shared" si="36"/>
        <v>14360.6</v>
      </c>
      <c r="L760" s="1014">
        <f t="shared" si="37"/>
        <v>14.3606</v>
      </c>
      <c r="M760" s="1011">
        <f t="shared" si="38"/>
        <v>58438149.399999999</v>
      </c>
      <c r="N760" s="1227"/>
      <c r="O760" s="1227" t="s">
        <v>4547</v>
      </c>
      <c r="P760" s="1226" t="s">
        <v>4545</v>
      </c>
      <c r="Q760" s="1226" t="s">
        <v>270</v>
      </c>
      <c r="R760" s="1226" t="s">
        <v>60</v>
      </c>
      <c r="S760" s="1226" t="s">
        <v>213</v>
      </c>
    </row>
    <row r="761" spans="1:19" s="34" customFormat="1" ht="20.25" customHeight="1">
      <c r="A761" s="1226" t="s">
        <v>235</v>
      </c>
      <c r="B761" s="1227" t="s">
        <v>4546</v>
      </c>
      <c r="C761" s="1226" t="s">
        <v>371</v>
      </c>
      <c r="D761" s="1055" t="s">
        <v>4468</v>
      </c>
      <c r="E761" s="1227"/>
      <c r="F761" s="1226" t="s">
        <v>1387</v>
      </c>
      <c r="G761" s="1227"/>
      <c r="H761" s="1228">
        <v>1217</v>
      </c>
      <c r="I761" s="1229">
        <v>11849.7</v>
      </c>
      <c r="J761" s="1230">
        <v>0</v>
      </c>
      <c r="K761" s="1122">
        <f t="shared" si="36"/>
        <v>0</v>
      </c>
      <c r="L761" s="1014">
        <f t="shared" si="37"/>
        <v>0</v>
      </c>
      <c r="M761" s="1011">
        <f t="shared" si="38"/>
        <v>14421084.9</v>
      </c>
      <c r="N761" s="1227"/>
      <c r="O761" s="1227" t="s">
        <v>4547</v>
      </c>
      <c r="P761" s="1226" t="s">
        <v>4545</v>
      </c>
      <c r="Q761" s="1226" t="s">
        <v>577</v>
      </c>
      <c r="R761" s="1226" t="s">
        <v>4548</v>
      </c>
      <c r="S761" s="1226" t="s">
        <v>213</v>
      </c>
    </row>
    <row r="762" spans="1:19" s="34" customFormat="1" ht="20.25" customHeight="1">
      <c r="A762" s="1226" t="s">
        <v>235</v>
      </c>
      <c r="B762" s="1227" t="s">
        <v>4546</v>
      </c>
      <c r="C762" s="1226" t="s">
        <v>371</v>
      </c>
      <c r="D762" s="1055" t="s">
        <v>4468</v>
      </c>
      <c r="E762" s="1227"/>
      <c r="F762" s="1226" t="s">
        <v>159</v>
      </c>
      <c r="G762" s="1227"/>
      <c r="H762" s="1228">
        <v>1323</v>
      </c>
      <c r="I762" s="1229">
        <v>14000</v>
      </c>
      <c r="J762" s="1230">
        <v>0</v>
      </c>
      <c r="K762" s="1122">
        <f t="shared" si="36"/>
        <v>0</v>
      </c>
      <c r="L762" s="1014">
        <f t="shared" si="37"/>
        <v>0</v>
      </c>
      <c r="M762" s="1011">
        <f t="shared" si="38"/>
        <v>18522000</v>
      </c>
      <c r="N762" s="1227"/>
      <c r="O762" s="1227" t="s">
        <v>498</v>
      </c>
      <c r="P762" s="1226" t="s">
        <v>4545</v>
      </c>
      <c r="Q762" s="1226" t="s">
        <v>360</v>
      </c>
      <c r="R762" s="1226" t="s">
        <v>73</v>
      </c>
      <c r="S762" s="1226" t="s">
        <v>213</v>
      </c>
    </row>
    <row r="763" spans="1:19" s="34" customFormat="1" ht="20.25" customHeight="1">
      <c r="A763" s="1226" t="s">
        <v>235</v>
      </c>
      <c r="B763" s="1227" t="s">
        <v>4546</v>
      </c>
      <c r="C763" s="1226" t="s">
        <v>371</v>
      </c>
      <c r="D763" s="1055" t="s">
        <v>4468</v>
      </c>
      <c r="E763" s="1227"/>
      <c r="F763" s="1226" t="s">
        <v>160</v>
      </c>
      <c r="G763" s="1227"/>
      <c r="H763" s="1228">
        <v>1217</v>
      </c>
      <c r="I763" s="1229">
        <v>22000</v>
      </c>
      <c r="J763" s="1230">
        <v>0</v>
      </c>
      <c r="K763" s="1122">
        <f t="shared" si="36"/>
        <v>0</v>
      </c>
      <c r="L763" s="1014">
        <f t="shared" si="37"/>
        <v>0</v>
      </c>
      <c r="M763" s="1011">
        <f t="shared" si="38"/>
        <v>26774000</v>
      </c>
      <c r="N763" s="1227"/>
      <c r="O763" s="1227" t="s">
        <v>11</v>
      </c>
      <c r="P763" s="1226" t="s">
        <v>4545</v>
      </c>
      <c r="Q763" s="1226" t="s">
        <v>360</v>
      </c>
      <c r="R763" s="1226" t="s">
        <v>73</v>
      </c>
      <c r="S763" s="1226" t="s">
        <v>213</v>
      </c>
    </row>
    <row r="764" spans="1:19" s="34" customFormat="1" ht="20.25" customHeight="1">
      <c r="A764" s="1226" t="s">
        <v>235</v>
      </c>
      <c r="B764" s="1227" t="s">
        <v>4546</v>
      </c>
      <c r="C764" s="1226" t="s">
        <v>371</v>
      </c>
      <c r="D764" s="1055" t="s">
        <v>4468</v>
      </c>
      <c r="E764" s="1227"/>
      <c r="F764" s="1226" t="s">
        <v>957</v>
      </c>
      <c r="G764" s="1227"/>
      <c r="H764" s="1228">
        <v>1323</v>
      </c>
      <c r="I764" s="1229">
        <v>55717.3</v>
      </c>
      <c r="J764" s="1230">
        <v>0</v>
      </c>
      <c r="K764" s="1122">
        <f t="shared" si="36"/>
        <v>0</v>
      </c>
      <c r="L764" s="1014">
        <f t="shared" si="37"/>
        <v>0</v>
      </c>
      <c r="M764" s="1011">
        <f t="shared" si="38"/>
        <v>73713987.900000006</v>
      </c>
      <c r="N764" s="1227"/>
      <c r="O764" s="1227" t="s">
        <v>3603</v>
      </c>
      <c r="P764" s="1226" t="s">
        <v>4545</v>
      </c>
      <c r="Q764" s="1226" t="s">
        <v>278</v>
      </c>
      <c r="R764" s="1226" t="s">
        <v>73</v>
      </c>
      <c r="S764" s="1226" t="s">
        <v>213</v>
      </c>
    </row>
    <row r="765" spans="1:19" s="34" customFormat="1" ht="20.25" customHeight="1">
      <c r="A765" s="1226" t="s">
        <v>235</v>
      </c>
      <c r="B765" s="1227" t="s">
        <v>4546</v>
      </c>
      <c r="C765" s="1226" t="s">
        <v>371</v>
      </c>
      <c r="D765" s="1055" t="s">
        <v>4468</v>
      </c>
      <c r="E765" s="1227"/>
      <c r="F765" s="1226" t="s">
        <v>3586</v>
      </c>
      <c r="G765" s="1227"/>
      <c r="H765" s="1228">
        <v>1323</v>
      </c>
      <c r="I765" s="1229">
        <v>6282.7</v>
      </c>
      <c r="J765" s="1230">
        <v>0</v>
      </c>
      <c r="K765" s="1122">
        <f t="shared" si="36"/>
        <v>0</v>
      </c>
      <c r="L765" s="1014">
        <f t="shared" si="37"/>
        <v>0</v>
      </c>
      <c r="M765" s="1011">
        <f t="shared" si="38"/>
        <v>8312012.0999999996</v>
      </c>
      <c r="N765" s="1227"/>
      <c r="O765" s="1227" t="s">
        <v>3603</v>
      </c>
      <c r="P765" s="1226" t="s">
        <v>4545</v>
      </c>
      <c r="Q765" s="1226" t="s">
        <v>336</v>
      </c>
      <c r="R765" s="1226" t="s">
        <v>73</v>
      </c>
      <c r="S765" s="1226" t="s">
        <v>213</v>
      </c>
    </row>
    <row r="766" spans="1:19" s="34" customFormat="1" ht="20.25" customHeight="1">
      <c r="A766" s="1226" t="s">
        <v>235</v>
      </c>
      <c r="B766" s="1227" t="s">
        <v>4546</v>
      </c>
      <c r="C766" s="1226" t="s">
        <v>371</v>
      </c>
      <c r="D766" s="1055" t="s">
        <v>4468</v>
      </c>
      <c r="E766" s="1227"/>
      <c r="F766" s="1226" t="s">
        <v>422</v>
      </c>
      <c r="G766" s="1227"/>
      <c r="H766" s="1228">
        <v>1323</v>
      </c>
      <c r="I766" s="1229">
        <v>30813.3</v>
      </c>
      <c r="J766" s="1230">
        <v>0</v>
      </c>
      <c r="K766" s="1122">
        <f t="shared" si="36"/>
        <v>0</v>
      </c>
      <c r="L766" s="1014">
        <f t="shared" si="37"/>
        <v>0</v>
      </c>
      <c r="M766" s="1011">
        <f t="shared" si="38"/>
        <v>40765995.899999999</v>
      </c>
      <c r="N766" s="1227"/>
      <c r="O766" s="1227" t="s">
        <v>3604</v>
      </c>
      <c r="P766" s="1226" t="s">
        <v>4545</v>
      </c>
      <c r="Q766" s="1226" t="s">
        <v>271</v>
      </c>
      <c r="R766" s="1226" t="s">
        <v>73</v>
      </c>
      <c r="S766" s="1226" t="s">
        <v>213</v>
      </c>
    </row>
    <row r="767" spans="1:19" s="34" customFormat="1" ht="20.25" customHeight="1">
      <c r="A767" s="1226" t="s">
        <v>235</v>
      </c>
      <c r="B767" s="1227" t="s">
        <v>4546</v>
      </c>
      <c r="C767" s="1226" t="s">
        <v>371</v>
      </c>
      <c r="D767" s="1055" t="s">
        <v>4468</v>
      </c>
      <c r="E767" s="1227"/>
      <c r="F767" s="1226" t="s">
        <v>880</v>
      </c>
      <c r="G767" s="1227"/>
      <c r="H767" s="1228">
        <v>1323</v>
      </c>
      <c r="I767" s="1229">
        <v>2067.1999999999998</v>
      </c>
      <c r="J767" s="1230">
        <v>0</v>
      </c>
      <c r="K767" s="1122">
        <f t="shared" si="36"/>
        <v>0</v>
      </c>
      <c r="L767" s="1014">
        <f t="shared" si="37"/>
        <v>0</v>
      </c>
      <c r="M767" s="1011">
        <f t="shared" si="38"/>
        <v>2734905.5999999996</v>
      </c>
      <c r="N767" s="1227"/>
      <c r="O767" s="1227" t="s">
        <v>3604</v>
      </c>
      <c r="P767" s="1226" t="s">
        <v>4545</v>
      </c>
      <c r="Q767" s="1226" t="s">
        <v>336</v>
      </c>
      <c r="R767" s="1226" t="s">
        <v>73</v>
      </c>
      <c r="S767" s="1226" t="s">
        <v>213</v>
      </c>
    </row>
    <row r="768" spans="1:19" s="34" customFormat="1" ht="20.25" customHeight="1">
      <c r="A768" s="1226" t="s">
        <v>235</v>
      </c>
      <c r="B768" s="1227" t="s">
        <v>4546</v>
      </c>
      <c r="C768" s="1226" t="s">
        <v>371</v>
      </c>
      <c r="D768" s="1055" t="s">
        <v>4468</v>
      </c>
      <c r="E768" s="1227"/>
      <c r="F768" s="1226" t="s">
        <v>880</v>
      </c>
      <c r="G768" s="1227"/>
      <c r="H768" s="1228">
        <v>1323</v>
      </c>
      <c r="I768" s="1229">
        <v>2067.1999999999998</v>
      </c>
      <c r="J768" s="1230">
        <v>0</v>
      </c>
      <c r="K768" s="1122">
        <f t="shared" si="36"/>
        <v>0</v>
      </c>
      <c r="L768" s="1014">
        <f t="shared" si="37"/>
        <v>0</v>
      </c>
      <c r="M768" s="1011">
        <f t="shared" si="38"/>
        <v>2734905.5999999996</v>
      </c>
      <c r="N768" s="1227"/>
      <c r="O768" s="1227" t="s">
        <v>3604</v>
      </c>
      <c r="P768" s="1226" t="s">
        <v>4545</v>
      </c>
      <c r="Q768" s="1226" t="s">
        <v>336</v>
      </c>
      <c r="R768" s="1226" t="s">
        <v>73</v>
      </c>
      <c r="S768" s="1226" t="s">
        <v>213</v>
      </c>
    </row>
    <row r="769" spans="1:19" s="34" customFormat="1" ht="20.25" customHeight="1">
      <c r="A769" s="1226" t="s">
        <v>235</v>
      </c>
      <c r="B769" s="1227" t="s">
        <v>4546</v>
      </c>
      <c r="C769" s="1226" t="s">
        <v>371</v>
      </c>
      <c r="D769" s="1055" t="s">
        <v>4468</v>
      </c>
      <c r="E769" s="1227"/>
      <c r="F769" s="1226" t="s">
        <v>882</v>
      </c>
      <c r="G769" s="1227"/>
      <c r="H769" s="1228">
        <v>1323</v>
      </c>
      <c r="I769" s="1229">
        <v>4881</v>
      </c>
      <c r="J769" s="1230">
        <v>0</v>
      </c>
      <c r="K769" s="1122">
        <f t="shared" si="36"/>
        <v>0</v>
      </c>
      <c r="L769" s="1014">
        <f t="shared" si="37"/>
        <v>0</v>
      </c>
      <c r="M769" s="1011">
        <f t="shared" si="38"/>
        <v>6457563</v>
      </c>
      <c r="N769" s="1227"/>
      <c r="O769" s="1227" t="s">
        <v>3604</v>
      </c>
      <c r="P769" s="1226" t="s">
        <v>4545</v>
      </c>
      <c r="Q769" s="1226" t="s">
        <v>336</v>
      </c>
      <c r="R769" s="1226" t="s">
        <v>73</v>
      </c>
      <c r="S769" s="1226" t="s">
        <v>213</v>
      </c>
    </row>
    <row r="770" spans="1:19" s="34" customFormat="1" ht="20.25" customHeight="1">
      <c r="A770" s="1226" t="s">
        <v>235</v>
      </c>
      <c r="B770" s="1227" t="s">
        <v>4546</v>
      </c>
      <c r="C770" s="1226" t="s">
        <v>371</v>
      </c>
      <c r="D770" s="1055" t="s">
        <v>4468</v>
      </c>
      <c r="E770" s="1227"/>
      <c r="F770" s="1226" t="s">
        <v>881</v>
      </c>
      <c r="G770" s="1227"/>
      <c r="H770" s="1228">
        <v>1323</v>
      </c>
      <c r="I770" s="1229">
        <v>5857.2</v>
      </c>
      <c r="J770" s="1230">
        <v>0</v>
      </c>
      <c r="K770" s="1122">
        <f t="shared" si="36"/>
        <v>0</v>
      </c>
      <c r="L770" s="1014">
        <f t="shared" si="37"/>
        <v>0</v>
      </c>
      <c r="M770" s="1011">
        <f t="shared" si="38"/>
        <v>7749075.5999999996</v>
      </c>
      <c r="N770" s="1227"/>
      <c r="O770" s="1227" t="s">
        <v>3604</v>
      </c>
      <c r="P770" s="1226" t="s">
        <v>4545</v>
      </c>
      <c r="Q770" s="1226" t="s">
        <v>336</v>
      </c>
      <c r="R770" s="1226" t="s">
        <v>73</v>
      </c>
      <c r="S770" s="1226" t="s">
        <v>213</v>
      </c>
    </row>
    <row r="771" spans="1:19" s="34" customFormat="1" ht="20.25" customHeight="1">
      <c r="A771" s="1226" t="s">
        <v>235</v>
      </c>
      <c r="B771" s="1227" t="s">
        <v>4546</v>
      </c>
      <c r="C771" s="1226" t="s">
        <v>371</v>
      </c>
      <c r="D771" s="1055" t="s">
        <v>4468</v>
      </c>
      <c r="E771" s="1227"/>
      <c r="F771" s="1226" t="s">
        <v>876</v>
      </c>
      <c r="G771" s="1227"/>
      <c r="H771" s="1228">
        <v>1323</v>
      </c>
      <c r="I771" s="1229">
        <v>1033.5999999999999</v>
      </c>
      <c r="J771" s="1230">
        <v>0</v>
      </c>
      <c r="K771" s="1122">
        <f t="shared" si="36"/>
        <v>0</v>
      </c>
      <c r="L771" s="1014">
        <f t="shared" si="37"/>
        <v>0</v>
      </c>
      <c r="M771" s="1011">
        <f t="shared" si="38"/>
        <v>1367452.7999999998</v>
      </c>
      <c r="N771" s="1227"/>
      <c r="O771" s="1227" t="s">
        <v>3604</v>
      </c>
      <c r="P771" s="1226" t="s">
        <v>4545</v>
      </c>
      <c r="Q771" s="1226" t="s">
        <v>336</v>
      </c>
      <c r="R771" s="1226" t="s">
        <v>73</v>
      </c>
      <c r="S771" s="1226" t="s">
        <v>213</v>
      </c>
    </row>
    <row r="772" spans="1:19" s="34" customFormat="1" ht="20.25" customHeight="1">
      <c r="A772" s="1226" t="s">
        <v>235</v>
      </c>
      <c r="B772" s="1227" t="s">
        <v>4546</v>
      </c>
      <c r="C772" s="1226" t="s">
        <v>371</v>
      </c>
      <c r="D772" s="1055" t="s">
        <v>4468</v>
      </c>
      <c r="E772" s="1227"/>
      <c r="F772" s="1226" t="s">
        <v>556</v>
      </c>
      <c r="G772" s="1227"/>
      <c r="H772" s="1228">
        <v>1323</v>
      </c>
      <c r="I772" s="1229">
        <v>1550.4</v>
      </c>
      <c r="J772" s="1230">
        <v>0</v>
      </c>
      <c r="K772" s="1122">
        <f t="shared" si="36"/>
        <v>0</v>
      </c>
      <c r="L772" s="1014">
        <f t="shared" si="37"/>
        <v>0</v>
      </c>
      <c r="M772" s="1011">
        <f t="shared" si="38"/>
        <v>2051179.2000000002</v>
      </c>
      <c r="N772" s="1227"/>
      <c r="O772" s="1227" t="s">
        <v>3604</v>
      </c>
      <c r="P772" s="1226" t="s">
        <v>4545</v>
      </c>
      <c r="Q772" s="1226" t="s">
        <v>336</v>
      </c>
      <c r="R772" s="1226" t="s">
        <v>73</v>
      </c>
      <c r="S772" s="1226" t="s">
        <v>213</v>
      </c>
    </row>
    <row r="773" spans="1:19" s="34" customFormat="1" ht="20.25" customHeight="1">
      <c r="A773" s="1226" t="s">
        <v>235</v>
      </c>
      <c r="B773" s="1227" t="s">
        <v>4546</v>
      </c>
      <c r="C773" s="1226" t="s">
        <v>371</v>
      </c>
      <c r="D773" s="1055" t="s">
        <v>4468</v>
      </c>
      <c r="E773" s="1227"/>
      <c r="F773" s="1226" t="s">
        <v>82</v>
      </c>
      <c r="G773" s="1227"/>
      <c r="H773" s="1228">
        <v>1323</v>
      </c>
      <c r="I773" s="1229">
        <v>13553.5</v>
      </c>
      <c r="J773" s="1230">
        <v>0</v>
      </c>
      <c r="K773" s="1122">
        <f t="shared" si="36"/>
        <v>0</v>
      </c>
      <c r="L773" s="1014">
        <f t="shared" si="37"/>
        <v>0</v>
      </c>
      <c r="M773" s="1011">
        <f t="shared" si="38"/>
        <v>17931280.5</v>
      </c>
      <c r="N773" s="1227"/>
      <c r="O773" s="1227" t="s">
        <v>4549</v>
      </c>
      <c r="P773" s="1226" t="s">
        <v>4545</v>
      </c>
      <c r="Q773" s="1226" t="s">
        <v>336</v>
      </c>
      <c r="R773" s="1226" t="s">
        <v>73</v>
      </c>
      <c r="S773" s="1226" t="s">
        <v>213</v>
      </c>
    </row>
    <row r="774" spans="1:19" s="34" customFormat="1" ht="20.25" customHeight="1">
      <c r="A774" s="1226" t="s">
        <v>235</v>
      </c>
      <c r="B774" s="1227" t="s">
        <v>4546</v>
      </c>
      <c r="C774" s="1226" t="s">
        <v>371</v>
      </c>
      <c r="D774" s="1055" t="s">
        <v>4468</v>
      </c>
      <c r="E774" s="1227"/>
      <c r="F774" s="1226" t="s">
        <v>275</v>
      </c>
      <c r="G774" s="1227"/>
      <c r="H774" s="1228">
        <v>1323</v>
      </c>
      <c r="I774" s="1229">
        <v>72475.600000000006</v>
      </c>
      <c r="J774" s="1230">
        <v>0</v>
      </c>
      <c r="K774" s="1122">
        <f t="shared" si="36"/>
        <v>0</v>
      </c>
      <c r="L774" s="1014">
        <f t="shared" si="37"/>
        <v>0</v>
      </c>
      <c r="M774" s="1011">
        <f t="shared" si="38"/>
        <v>95885218.800000012</v>
      </c>
      <c r="N774" s="1227"/>
      <c r="O774" s="1227" t="s">
        <v>4549</v>
      </c>
      <c r="P774" s="1226" t="s">
        <v>4545</v>
      </c>
      <c r="Q774" s="1226" t="s">
        <v>276</v>
      </c>
      <c r="R774" s="1226" t="s">
        <v>73</v>
      </c>
      <c r="S774" s="1226" t="s">
        <v>213</v>
      </c>
    </row>
    <row r="775" spans="1:19" s="34" customFormat="1" ht="20.25" customHeight="1">
      <c r="A775" s="1226" t="s">
        <v>235</v>
      </c>
      <c r="B775" s="1227" t="s">
        <v>4546</v>
      </c>
      <c r="C775" s="1226" t="s">
        <v>371</v>
      </c>
      <c r="D775" s="1055" t="s">
        <v>4468</v>
      </c>
      <c r="E775" s="1227"/>
      <c r="F775" s="1226" t="s">
        <v>1115</v>
      </c>
      <c r="G775" s="1227"/>
      <c r="H775" s="1228">
        <v>1323</v>
      </c>
      <c r="I775" s="1229">
        <v>8203.4</v>
      </c>
      <c r="J775" s="1230">
        <v>0</v>
      </c>
      <c r="K775" s="1122">
        <f t="shared" si="36"/>
        <v>0</v>
      </c>
      <c r="L775" s="1014">
        <f t="shared" si="37"/>
        <v>0</v>
      </c>
      <c r="M775" s="1011">
        <f t="shared" si="38"/>
        <v>10853098.199999999</v>
      </c>
      <c r="N775" s="1227"/>
      <c r="O775" s="1227" t="s">
        <v>4549</v>
      </c>
      <c r="P775" s="1226" t="s">
        <v>4545</v>
      </c>
      <c r="Q775" s="1226" t="s">
        <v>336</v>
      </c>
      <c r="R775" s="1226" t="s">
        <v>73</v>
      </c>
      <c r="S775" s="1226" t="s">
        <v>213</v>
      </c>
    </row>
    <row r="776" spans="1:19" s="34" customFormat="1" ht="20.25" customHeight="1">
      <c r="A776" s="1226" t="s">
        <v>235</v>
      </c>
      <c r="B776" s="1227" t="s">
        <v>4546</v>
      </c>
      <c r="C776" s="1226" t="s">
        <v>371</v>
      </c>
      <c r="D776" s="1055" t="s">
        <v>4468</v>
      </c>
      <c r="E776" s="1227"/>
      <c r="F776" s="1226" t="s">
        <v>1647</v>
      </c>
      <c r="G776" s="1227"/>
      <c r="H776" s="1228">
        <v>1323</v>
      </c>
      <c r="I776" s="1229">
        <v>5706.7</v>
      </c>
      <c r="J776" s="1230">
        <v>0</v>
      </c>
      <c r="K776" s="1122">
        <f t="shared" si="36"/>
        <v>0</v>
      </c>
      <c r="L776" s="1014">
        <f t="shared" si="37"/>
        <v>0</v>
      </c>
      <c r="M776" s="1011">
        <f t="shared" si="38"/>
        <v>7549964.0999999996</v>
      </c>
      <c r="N776" s="1227"/>
      <c r="O776" s="1227" t="s">
        <v>4549</v>
      </c>
      <c r="P776" s="1226" t="s">
        <v>4545</v>
      </c>
      <c r="Q776" s="1226" t="s">
        <v>336</v>
      </c>
      <c r="R776" s="1226" t="s">
        <v>73</v>
      </c>
      <c r="S776" s="1226" t="s">
        <v>213</v>
      </c>
    </row>
    <row r="777" spans="1:19" s="34" customFormat="1" ht="20.25" customHeight="1">
      <c r="A777" s="1226" t="s">
        <v>235</v>
      </c>
      <c r="B777" s="1227" t="s">
        <v>4546</v>
      </c>
      <c r="C777" s="1226" t="s">
        <v>371</v>
      </c>
      <c r="D777" s="1055" t="s">
        <v>4468</v>
      </c>
      <c r="E777" s="1227"/>
      <c r="F777" s="1226" t="s">
        <v>81</v>
      </c>
      <c r="G777" s="1227"/>
      <c r="H777" s="1228">
        <v>1323</v>
      </c>
      <c r="I777" s="1229">
        <v>5920.7</v>
      </c>
      <c r="J777" s="1230">
        <v>0</v>
      </c>
      <c r="K777" s="1122">
        <f t="shared" si="36"/>
        <v>0</v>
      </c>
      <c r="L777" s="1014">
        <f t="shared" si="37"/>
        <v>0</v>
      </c>
      <c r="M777" s="1011">
        <f t="shared" si="38"/>
        <v>7833086.0999999996</v>
      </c>
      <c r="N777" s="1227"/>
      <c r="O777" s="1227" t="s">
        <v>4549</v>
      </c>
      <c r="P777" s="1226" t="s">
        <v>4545</v>
      </c>
      <c r="Q777" s="1226" t="s">
        <v>336</v>
      </c>
      <c r="R777" s="1226" t="s">
        <v>73</v>
      </c>
      <c r="S777" s="1226" t="s">
        <v>213</v>
      </c>
    </row>
    <row r="778" spans="1:19" s="34" customFormat="1" ht="20.25" customHeight="1">
      <c r="A778" s="1226" t="s">
        <v>235</v>
      </c>
      <c r="B778" s="1227" t="s">
        <v>4546</v>
      </c>
      <c r="C778" s="1226" t="s">
        <v>371</v>
      </c>
      <c r="D778" s="1055" t="s">
        <v>4468</v>
      </c>
      <c r="E778" s="1227"/>
      <c r="F778" s="1226" t="s">
        <v>4550</v>
      </c>
      <c r="G778" s="1227"/>
      <c r="H778" s="1228">
        <v>1323</v>
      </c>
      <c r="I778" s="1229">
        <v>2140</v>
      </c>
      <c r="J778" s="1230">
        <v>0</v>
      </c>
      <c r="K778" s="1122">
        <f t="shared" si="36"/>
        <v>0</v>
      </c>
      <c r="L778" s="1014">
        <f t="shared" si="37"/>
        <v>0</v>
      </c>
      <c r="M778" s="1011">
        <f t="shared" si="38"/>
        <v>2831220</v>
      </c>
      <c r="N778" s="1227"/>
      <c r="O778" s="1227" t="s">
        <v>4549</v>
      </c>
      <c r="P778" s="1226" t="s">
        <v>4545</v>
      </c>
      <c r="Q778" s="1226" t="s">
        <v>336</v>
      </c>
      <c r="R778" s="1226" t="s">
        <v>73</v>
      </c>
      <c r="S778" s="1226" t="s">
        <v>213</v>
      </c>
    </row>
    <row r="779" spans="1:19" s="34" customFormat="1" ht="20.25" customHeight="1">
      <c r="A779" s="1226" t="s">
        <v>235</v>
      </c>
      <c r="B779" s="1227" t="s">
        <v>4546</v>
      </c>
      <c r="C779" s="1226" t="s">
        <v>371</v>
      </c>
      <c r="D779" s="1055" t="s">
        <v>4468</v>
      </c>
      <c r="E779" s="1227"/>
      <c r="F779" s="1226" t="s">
        <v>198</v>
      </c>
      <c r="G779" s="1227"/>
      <c r="H779" s="1228">
        <v>106</v>
      </c>
      <c r="I779" s="1229">
        <v>28000</v>
      </c>
      <c r="J779" s="1230">
        <v>0</v>
      </c>
      <c r="K779" s="1122">
        <f t="shared" si="36"/>
        <v>0</v>
      </c>
      <c r="L779" s="1014">
        <f t="shared" si="37"/>
        <v>0</v>
      </c>
      <c r="M779" s="1011">
        <f t="shared" si="38"/>
        <v>2968000</v>
      </c>
      <c r="N779" s="1227"/>
      <c r="O779" s="1227" t="s">
        <v>11</v>
      </c>
      <c r="P779" s="1226" t="s">
        <v>4545</v>
      </c>
      <c r="Q779" s="1226" t="s">
        <v>360</v>
      </c>
      <c r="R779" s="1226" t="s">
        <v>73</v>
      </c>
      <c r="S779" s="1226" t="s">
        <v>213</v>
      </c>
    </row>
    <row r="780" spans="1:19" s="34" customFormat="1" ht="20.25" customHeight="1">
      <c r="A780" s="1226" t="s">
        <v>235</v>
      </c>
      <c r="B780" s="1227" t="s">
        <v>4546</v>
      </c>
      <c r="C780" s="1226" t="s">
        <v>371</v>
      </c>
      <c r="D780" s="1055" t="s">
        <v>4468</v>
      </c>
      <c r="E780" s="1227"/>
      <c r="F780" s="1226" t="s">
        <v>4551</v>
      </c>
      <c r="G780" s="1227"/>
      <c r="H780" s="1228">
        <v>416</v>
      </c>
      <c r="I780" s="1229">
        <v>9560</v>
      </c>
      <c r="J780" s="1230">
        <v>0</v>
      </c>
      <c r="K780" s="1122">
        <f t="shared" si="36"/>
        <v>0</v>
      </c>
      <c r="L780" s="1014">
        <f t="shared" si="37"/>
        <v>0</v>
      </c>
      <c r="M780" s="1011">
        <f t="shared" si="38"/>
        <v>3976960</v>
      </c>
      <c r="N780" s="1227"/>
      <c r="O780" s="1227" t="s">
        <v>4552</v>
      </c>
      <c r="P780" s="1226" t="s">
        <v>4545</v>
      </c>
      <c r="Q780" s="1226" t="s">
        <v>336</v>
      </c>
      <c r="R780" s="1226" t="s">
        <v>73</v>
      </c>
      <c r="S780" s="1226" t="s">
        <v>213</v>
      </c>
    </row>
    <row r="781" spans="1:19" s="34" customFormat="1" ht="20.25" customHeight="1">
      <c r="A781" s="1226" t="s">
        <v>235</v>
      </c>
      <c r="B781" s="1227" t="s">
        <v>4546</v>
      </c>
      <c r="C781" s="1226" t="s">
        <v>371</v>
      </c>
      <c r="D781" s="1055" t="s">
        <v>4468</v>
      </c>
      <c r="E781" s="1227"/>
      <c r="F781" s="1226" t="s">
        <v>442</v>
      </c>
      <c r="G781" s="1227"/>
      <c r="H781" s="1228">
        <v>1323</v>
      </c>
      <c r="I781" s="1229">
        <v>523.5</v>
      </c>
      <c r="J781" s="1230">
        <v>0</v>
      </c>
      <c r="K781" s="1122">
        <f t="shared" si="36"/>
        <v>0</v>
      </c>
      <c r="L781" s="1014">
        <f t="shared" si="37"/>
        <v>0</v>
      </c>
      <c r="M781" s="1011">
        <f t="shared" si="38"/>
        <v>692590.5</v>
      </c>
      <c r="N781" s="1227"/>
      <c r="O781" s="1227" t="s">
        <v>4553</v>
      </c>
      <c r="P781" s="1226" t="s">
        <v>4545</v>
      </c>
      <c r="Q781" s="1226" t="s">
        <v>336</v>
      </c>
      <c r="R781" s="1226" t="s">
        <v>73</v>
      </c>
      <c r="S781" s="1226" t="s">
        <v>213</v>
      </c>
    </row>
    <row r="782" spans="1:19" s="34" customFormat="1" ht="20.25" customHeight="1">
      <c r="A782" s="1226" t="s">
        <v>235</v>
      </c>
      <c r="B782" s="1227" t="s">
        <v>4546</v>
      </c>
      <c r="C782" s="1226" t="s">
        <v>371</v>
      </c>
      <c r="D782" s="1055" t="s">
        <v>4468</v>
      </c>
      <c r="E782" s="1227"/>
      <c r="F782" s="1226" t="s">
        <v>81</v>
      </c>
      <c r="G782" s="1227"/>
      <c r="H782" s="1228">
        <v>1323</v>
      </c>
      <c r="I782" s="1229">
        <v>3664.6</v>
      </c>
      <c r="J782" s="1230">
        <v>0</v>
      </c>
      <c r="K782" s="1122">
        <f t="shared" si="36"/>
        <v>0</v>
      </c>
      <c r="L782" s="1014">
        <f t="shared" si="37"/>
        <v>0</v>
      </c>
      <c r="M782" s="1011">
        <f t="shared" si="38"/>
        <v>4848265.8</v>
      </c>
      <c r="N782" s="1227"/>
      <c r="O782" s="1227" t="s">
        <v>4553</v>
      </c>
      <c r="P782" s="1226" t="s">
        <v>4545</v>
      </c>
      <c r="Q782" s="1226" t="s">
        <v>336</v>
      </c>
      <c r="R782" s="1226" t="s">
        <v>73</v>
      </c>
      <c r="S782" s="1226" t="s">
        <v>213</v>
      </c>
    </row>
    <row r="783" spans="1:19" s="34" customFormat="1" ht="20.25" customHeight="1">
      <c r="A783" s="1226" t="s">
        <v>235</v>
      </c>
      <c r="B783" s="1227" t="s">
        <v>4546</v>
      </c>
      <c r="C783" s="1226" t="s">
        <v>371</v>
      </c>
      <c r="D783" s="1055" t="s">
        <v>4468</v>
      </c>
      <c r="E783" s="1227"/>
      <c r="F783" s="1226" t="s">
        <v>433</v>
      </c>
      <c r="G783" s="1227"/>
      <c r="H783" s="1228">
        <v>1323</v>
      </c>
      <c r="I783" s="1229">
        <v>5235.2</v>
      </c>
      <c r="J783" s="1230">
        <v>0</v>
      </c>
      <c r="K783" s="1122">
        <f t="shared" si="36"/>
        <v>0</v>
      </c>
      <c r="L783" s="1014">
        <f t="shared" si="37"/>
        <v>0</v>
      </c>
      <c r="M783" s="1011">
        <f t="shared" si="38"/>
        <v>6926169.5999999996</v>
      </c>
      <c r="N783" s="1227"/>
      <c r="O783" s="1227" t="s">
        <v>4553</v>
      </c>
      <c r="P783" s="1226" t="s">
        <v>4545</v>
      </c>
      <c r="Q783" s="1226" t="s">
        <v>336</v>
      </c>
      <c r="R783" s="1226" t="s">
        <v>73</v>
      </c>
      <c r="S783" s="1226" t="s">
        <v>213</v>
      </c>
    </row>
    <row r="784" spans="1:19" s="34" customFormat="1" ht="20.25" customHeight="1">
      <c r="A784" s="1226" t="s">
        <v>235</v>
      </c>
      <c r="B784" s="1227" t="s">
        <v>4546</v>
      </c>
      <c r="C784" s="1226" t="s">
        <v>371</v>
      </c>
      <c r="D784" s="1055" t="s">
        <v>4468</v>
      </c>
      <c r="E784" s="1227"/>
      <c r="F784" s="1226" t="s">
        <v>4554</v>
      </c>
      <c r="G784" s="1227"/>
      <c r="H784" s="1228">
        <v>1323</v>
      </c>
      <c r="I784" s="1229">
        <v>10250.5</v>
      </c>
      <c r="J784" s="1230">
        <v>0</v>
      </c>
      <c r="K784" s="1122">
        <f t="shared" si="36"/>
        <v>0</v>
      </c>
      <c r="L784" s="1014">
        <f t="shared" si="37"/>
        <v>0</v>
      </c>
      <c r="M784" s="1011">
        <f t="shared" si="38"/>
        <v>13561411.5</v>
      </c>
      <c r="N784" s="1227"/>
      <c r="O784" s="1227" t="s">
        <v>4553</v>
      </c>
      <c r="P784" s="1226" t="s">
        <v>4545</v>
      </c>
      <c r="Q784" s="1226" t="s">
        <v>336</v>
      </c>
      <c r="R784" s="1226" t="s">
        <v>73</v>
      </c>
      <c r="S784" s="1226" t="s">
        <v>213</v>
      </c>
    </row>
    <row r="785" spans="1:19" s="34" customFormat="1" ht="20.25" customHeight="1">
      <c r="A785" s="1226" t="s">
        <v>235</v>
      </c>
      <c r="B785" s="1227" t="s">
        <v>4546</v>
      </c>
      <c r="C785" s="1226" t="s">
        <v>371</v>
      </c>
      <c r="D785" s="1055" t="s">
        <v>4468</v>
      </c>
      <c r="E785" s="1227"/>
      <c r="F785" s="1226" t="s">
        <v>4555</v>
      </c>
      <c r="G785" s="1227"/>
      <c r="H785" s="1228">
        <v>1323</v>
      </c>
      <c r="I785" s="1229">
        <v>4146.3</v>
      </c>
      <c r="J785" s="1230">
        <v>0</v>
      </c>
      <c r="K785" s="1122">
        <f t="shared" si="36"/>
        <v>0</v>
      </c>
      <c r="L785" s="1014">
        <f t="shared" si="37"/>
        <v>0</v>
      </c>
      <c r="M785" s="1011">
        <f t="shared" si="38"/>
        <v>5485554.9000000004</v>
      </c>
      <c r="N785" s="1227"/>
      <c r="O785" s="1227" t="s">
        <v>4553</v>
      </c>
      <c r="P785" s="1226" t="s">
        <v>4545</v>
      </c>
      <c r="Q785" s="1226" t="s">
        <v>336</v>
      </c>
      <c r="R785" s="1226" t="s">
        <v>73</v>
      </c>
      <c r="S785" s="1226" t="s">
        <v>213</v>
      </c>
    </row>
    <row r="786" spans="1:19" s="34" customFormat="1" ht="20.25" customHeight="1">
      <c r="A786" s="1226" t="s">
        <v>235</v>
      </c>
      <c r="B786" s="1227" t="s">
        <v>4546</v>
      </c>
      <c r="C786" s="1226" t="s">
        <v>371</v>
      </c>
      <c r="D786" s="1055" t="s">
        <v>4468</v>
      </c>
      <c r="E786" s="1227"/>
      <c r="F786" s="1226" t="s">
        <v>2323</v>
      </c>
      <c r="G786" s="1227"/>
      <c r="H786" s="1228">
        <v>106</v>
      </c>
      <c r="I786" s="1229">
        <v>65000</v>
      </c>
      <c r="J786" s="1230">
        <v>0</v>
      </c>
      <c r="K786" s="1122">
        <f t="shared" si="36"/>
        <v>0</v>
      </c>
      <c r="L786" s="1014">
        <f t="shared" si="37"/>
        <v>0</v>
      </c>
      <c r="M786" s="1011">
        <f t="shared" si="38"/>
        <v>6890000</v>
      </c>
      <c r="N786" s="1227"/>
      <c r="O786" s="1227" t="s">
        <v>11</v>
      </c>
      <c r="P786" s="1226" t="s">
        <v>4545</v>
      </c>
      <c r="Q786" s="1226" t="s">
        <v>336</v>
      </c>
      <c r="R786" s="1226" t="s">
        <v>73</v>
      </c>
      <c r="S786" s="1226" t="s">
        <v>213</v>
      </c>
    </row>
    <row r="787" spans="1:19" s="34" customFormat="1" ht="20.25" customHeight="1">
      <c r="A787" s="1226" t="s">
        <v>235</v>
      </c>
      <c r="B787" s="1227" t="s">
        <v>4546</v>
      </c>
      <c r="C787" s="1226" t="s">
        <v>371</v>
      </c>
      <c r="D787" s="1055" t="s">
        <v>4468</v>
      </c>
      <c r="E787" s="1227"/>
      <c r="F787" s="1226" t="s">
        <v>4556</v>
      </c>
      <c r="G787" s="1227"/>
      <c r="H787" s="1228">
        <v>106</v>
      </c>
      <c r="I787" s="1229">
        <v>89000</v>
      </c>
      <c r="J787" s="1230">
        <v>0</v>
      </c>
      <c r="K787" s="1122">
        <f t="shared" si="36"/>
        <v>0</v>
      </c>
      <c r="L787" s="1014">
        <f t="shared" si="37"/>
        <v>0</v>
      </c>
      <c r="M787" s="1011">
        <f t="shared" si="38"/>
        <v>9434000</v>
      </c>
      <c r="N787" s="1227"/>
      <c r="O787" s="1227" t="s">
        <v>11</v>
      </c>
      <c r="P787" s="1226" t="s">
        <v>4545</v>
      </c>
      <c r="Q787" s="1226" t="s">
        <v>336</v>
      </c>
      <c r="R787" s="1226" t="s">
        <v>73</v>
      </c>
      <c r="S787" s="1226" t="s">
        <v>213</v>
      </c>
    </row>
    <row r="788" spans="1:19" s="34" customFormat="1" ht="20.25" customHeight="1">
      <c r="A788" s="1226" t="s">
        <v>235</v>
      </c>
      <c r="B788" s="1227" t="s">
        <v>4546</v>
      </c>
      <c r="C788" s="1226" t="s">
        <v>371</v>
      </c>
      <c r="D788" s="1055" t="s">
        <v>4468</v>
      </c>
      <c r="E788" s="1227"/>
      <c r="F788" s="1226" t="s">
        <v>3170</v>
      </c>
      <c r="G788" s="1227"/>
      <c r="H788" s="1228">
        <v>212</v>
      </c>
      <c r="I788" s="1229">
        <v>36000</v>
      </c>
      <c r="J788" s="1230">
        <v>0</v>
      </c>
      <c r="K788" s="1122">
        <f t="shared" si="36"/>
        <v>0</v>
      </c>
      <c r="L788" s="1014">
        <f t="shared" si="37"/>
        <v>0</v>
      </c>
      <c r="M788" s="1011">
        <f t="shared" si="38"/>
        <v>7632000</v>
      </c>
      <c r="N788" s="1227"/>
      <c r="O788" s="1227" t="s">
        <v>4557</v>
      </c>
      <c r="P788" s="1226" t="s">
        <v>4545</v>
      </c>
      <c r="Q788" s="1226" t="s">
        <v>336</v>
      </c>
      <c r="R788" s="1226" t="s">
        <v>73</v>
      </c>
      <c r="S788" s="1226" t="s">
        <v>213</v>
      </c>
    </row>
    <row r="789" spans="1:19" s="34" customFormat="1" ht="20.25" customHeight="1">
      <c r="A789" s="1226" t="s">
        <v>235</v>
      </c>
      <c r="B789" s="1227" t="s">
        <v>4546</v>
      </c>
      <c r="C789" s="1226" t="s">
        <v>371</v>
      </c>
      <c r="D789" s="1055" t="s">
        <v>4468</v>
      </c>
      <c r="E789" s="1227"/>
      <c r="F789" s="1226" t="s">
        <v>880</v>
      </c>
      <c r="G789" s="1227"/>
      <c r="H789" s="1228">
        <v>1260</v>
      </c>
      <c r="I789" s="1229">
        <v>3710</v>
      </c>
      <c r="J789" s="1230">
        <v>0</v>
      </c>
      <c r="K789" s="1122">
        <f t="shared" ref="K789:K852" si="39">IFERROR(J789*H789,"0")</f>
        <v>0</v>
      </c>
      <c r="L789" s="1014">
        <f t="shared" ref="L789:L852" si="40">IFERROR(K789/1000,"0")</f>
        <v>0</v>
      </c>
      <c r="M789" s="1011">
        <f t="shared" ref="M789:M852" si="41">I789*H789</f>
        <v>4674600</v>
      </c>
      <c r="N789" s="1227"/>
      <c r="O789" s="1227" t="s">
        <v>4558</v>
      </c>
      <c r="P789" s="1226" t="s">
        <v>4545</v>
      </c>
      <c r="Q789" s="1226" t="s">
        <v>336</v>
      </c>
      <c r="R789" s="1226" t="s">
        <v>73</v>
      </c>
      <c r="S789" s="1226" t="s">
        <v>213</v>
      </c>
    </row>
    <row r="790" spans="1:19" s="34" customFormat="1" ht="20.25" customHeight="1">
      <c r="A790" s="1226" t="s">
        <v>235</v>
      </c>
      <c r="B790" s="1227" t="s">
        <v>4546</v>
      </c>
      <c r="C790" s="1226" t="s">
        <v>371</v>
      </c>
      <c r="D790" s="1055" t="s">
        <v>4468</v>
      </c>
      <c r="E790" s="1227"/>
      <c r="F790" s="1226" t="s">
        <v>4559</v>
      </c>
      <c r="G790" s="1227"/>
      <c r="H790" s="1228">
        <v>1323</v>
      </c>
      <c r="I790" s="1229">
        <v>111435</v>
      </c>
      <c r="J790" s="1230">
        <v>31.6</v>
      </c>
      <c r="K790" s="1122">
        <f t="shared" si="39"/>
        <v>41806.800000000003</v>
      </c>
      <c r="L790" s="1014">
        <f t="shared" si="40"/>
        <v>41.806800000000003</v>
      </c>
      <c r="M790" s="1011">
        <f t="shared" si="41"/>
        <v>147428505</v>
      </c>
      <c r="N790" s="1227"/>
      <c r="O790" s="1227" t="s">
        <v>4544</v>
      </c>
      <c r="P790" s="1226" t="s">
        <v>4545</v>
      </c>
      <c r="Q790" s="1226" t="s">
        <v>370</v>
      </c>
      <c r="R790" s="1226" t="s">
        <v>60</v>
      </c>
      <c r="S790" s="1226" t="s">
        <v>213</v>
      </c>
    </row>
    <row r="791" spans="1:19" s="34" customFormat="1" ht="20.25" customHeight="1">
      <c r="A791" s="1226" t="s">
        <v>4560</v>
      </c>
      <c r="B791" s="1227" t="s">
        <v>4561</v>
      </c>
      <c r="C791" s="1226" t="s">
        <v>262</v>
      </c>
      <c r="D791" s="1055" t="s">
        <v>2265</v>
      </c>
      <c r="E791" s="1227"/>
      <c r="F791" s="1226" t="s">
        <v>1287</v>
      </c>
      <c r="G791" s="1227"/>
      <c r="H791" s="1228">
        <v>601</v>
      </c>
      <c r="I791" s="1229">
        <v>66232.2</v>
      </c>
      <c r="J791" s="1230">
        <v>24</v>
      </c>
      <c r="K791" s="1122">
        <f t="shared" si="39"/>
        <v>14424</v>
      </c>
      <c r="L791" s="1014">
        <f t="shared" si="40"/>
        <v>14.423999999999999</v>
      </c>
      <c r="M791" s="1011">
        <f t="shared" si="41"/>
        <v>39805552.199999996</v>
      </c>
      <c r="N791" s="1227"/>
      <c r="O791" s="1227" t="s">
        <v>4562</v>
      </c>
      <c r="P791" s="1226" t="s">
        <v>269</v>
      </c>
      <c r="Q791" s="1226" t="s">
        <v>341</v>
      </c>
      <c r="R791" s="1226" t="s">
        <v>60</v>
      </c>
      <c r="S791" s="1226" t="s">
        <v>4015</v>
      </c>
    </row>
    <row r="792" spans="1:19" s="34" customFormat="1" ht="20.25" customHeight="1">
      <c r="A792" s="1226" t="s">
        <v>4560</v>
      </c>
      <c r="B792" s="1227" t="s">
        <v>4563</v>
      </c>
      <c r="C792" s="1226" t="s">
        <v>262</v>
      </c>
      <c r="D792" s="1055" t="s">
        <v>2265</v>
      </c>
      <c r="E792" s="1227"/>
      <c r="F792" s="1226" t="s">
        <v>4564</v>
      </c>
      <c r="G792" s="1227"/>
      <c r="H792" s="1228">
        <v>517</v>
      </c>
      <c r="I792" s="1229">
        <v>60000</v>
      </c>
      <c r="J792" s="1230">
        <v>0</v>
      </c>
      <c r="K792" s="1122">
        <f t="shared" si="39"/>
        <v>0</v>
      </c>
      <c r="L792" s="1014">
        <f t="shared" si="40"/>
        <v>0</v>
      </c>
      <c r="M792" s="1011">
        <f t="shared" si="41"/>
        <v>31020000</v>
      </c>
      <c r="N792" s="1227"/>
      <c r="O792" s="1227" t="s">
        <v>508</v>
      </c>
      <c r="P792" s="1226" t="s">
        <v>269</v>
      </c>
      <c r="Q792" s="1226" t="s">
        <v>984</v>
      </c>
      <c r="R792" s="1226" t="s">
        <v>73</v>
      </c>
      <c r="S792" s="1226" t="s">
        <v>4015</v>
      </c>
    </row>
    <row r="793" spans="1:19" s="34" customFormat="1" ht="20.25" customHeight="1">
      <c r="A793" s="1226" t="s">
        <v>4560</v>
      </c>
      <c r="B793" s="1227" t="s">
        <v>4563</v>
      </c>
      <c r="C793" s="1226" t="s">
        <v>262</v>
      </c>
      <c r="D793" s="1055" t="s">
        <v>2265</v>
      </c>
      <c r="E793" s="1227"/>
      <c r="F793" s="1226" t="s">
        <v>74</v>
      </c>
      <c r="G793" s="1227"/>
      <c r="H793" s="1228">
        <v>168</v>
      </c>
      <c r="I793" s="1229">
        <v>80040.899999999994</v>
      </c>
      <c r="J793" s="1230">
        <v>0</v>
      </c>
      <c r="K793" s="1122">
        <f t="shared" si="39"/>
        <v>0</v>
      </c>
      <c r="L793" s="1014">
        <f t="shared" si="40"/>
        <v>0</v>
      </c>
      <c r="M793" s="1011">
        <f t="shared" si="41"/>
        <v>13446871.199999999</v>
      </c>
      <c r="N793" s="1227"/>
      <c r="O793" s="1227" t="s">
        <v>11</v>
      </c>
      <c r="P793" s="1226" t="s">
        <v>269</v>
      </c>
      <c r="Q793" s="1226" t="s">
        <v>276</v>
      </c>
      <c r="R793" s="1226" t="s">
        <v>73</v>
      </c>
      <c r="S793" s="1226" t="s">
        <v>4015</v>
      </c>
    </row>
    <row r="794" spans="1:19" s="34" customFormat="1" ht="20.25" customHeight="1">
      <c r="A794" s="1226" t="s">
        <v>4560</v>
      </c>
      <c r="B794" s="1227" t="s">
        <v>4563</v>
      </c>
      <c r="C794" s="1226" t="s">
        <v>262</v>
      </c>
      <c r="D794" s="1055" t="s">
        <v>2265</v>
      </c>
      <c r="E794" s="1227"/>
      <c r="F794" s="1226" t="s">
        <v>1580</v>
      </c>
      <c r="G794" s="1227"/>
      <c r="H794" s="1228">
        <v>168</v>
      </c>
      <c r="I794" s="1229">
        <v>9411.7999999999993</v>
      </c>
      <c r="J794" s="1230">
        <v>0</v>
      </c>
      <c r="K794" s="1122">
        <f t="shared" si="39"/>
        <v>0</v>
      </c>
      <c r="L794" s="1014">
        <f t="shared" si="40"/>
        <v>0</v>
      </c>
      <c r="M794" s="1011">
        <f t="shared" si="41"/>
        <v>1581182.4</v>
      </c>
      <c r="N794" s="1227"/>
      <c r="O794" s="1227" t="s">
        <v>11</v>
      </c>
      <c r="P794" s="1226" t="s">
        <v>269</v>
      </c>
      <c r="Q794" s="1226" t="s">
        <v>336</v>
      </c>
      <c r="R794" s="1226" t="s">
        <v>73</v>
      </c>
      <c r="S794" s="1226" t="s">
        <v>4015</v>
      </c>
    </row>
    <row r="795" spans="1:19" s="34" customFormat="1" ht="20.25" customHeight="1">
      <c r="A795" s="1226" t="s">
        <v>4560</v>
      </c>
      <c r="B795" s="1227" t="s">
        <v>4563</v>
      </c>
      <c r="C795" s="1226" t="s">
        <v>262</v>
      </c>
      <c r="D795" s="1055" t="s">
        <v>2265</v>
      </c>
      <c r="E795" s="1227"/>
      <c r="F795" s="1226" t="s">
        <v>81</v>
      </c>
      <c r="G795" s="1227"/>
      <c r="H795" s="1228">
        <v>168</v>
      </c>
      <c r="I795" s="1229">
        <v>5728.9</v>
      </c>
      <c r="J795" s="1230">
        <v>0</v>
      </c>
      <c r="K795" s="1122">
        <f t="shared" si="39"/>
        <v>0</v>
      </c>
      <c r="L795" s="1014">
        <f t="shared" si="40"/>
        <v>0</v>
      </c>
      <c r="M795" s="1011">
        <f t="shared" si="41"/>
        <v>962455.2</v>
      </c>
      <c r="N795" s="1227"/>
      <c r="O795" s="1227" t="s">
        <v>11</v>
      </c>
      <c r="P795" s="1226" t="s">
        <v>269</v>
      </c>
      <c r="Q795" s="1226" t="s">
        <v>336</v>
      </c>
      <c r="R795" s="1226" t="s">
        <v>73</v>
      </c>
      <c r="S795" s="1226" t="s">
        <v>4015</v>
      </c>
    </row>
    <row r="796" spans="1:19" s="34" customFormat="1" ht="20.25" customHeight="1">
      <c r="A796" s="1226" t="s">
        <v>4560</v>
      </c>
      <c r="B796" s="1227" t="s">
        <v>4563</v>
      </c>
      <c r="C796" s="1226" t="s">
        <v>262</v>
      </c>
      <c r="D796" s="1055" t="s">
        <v>2265</v>
      </c>
      <c r="E796" s="1227"/>
      <c r="F796" s="1226" t="s">
        <v>82</v>
      </c>
      <c r="G796" s="1227"/>
      <c r="H796" s="1228">
        <v>168</v>
      </c>
      <c r="I796" s="1229">
        <v>15549.9</v>
      </c>
      <c r="J796" s="1230">
        <v>0</v>
      </c>
      <c r="K796" s="1122">
        <f t="shared" si="39"/>
        <v>0</v>
      </c>
      <c r="L796" s="1014">
        <f t="shared" si="40"/>
        <v>0</v>
      </c>
      <c r="M796" s="1011">
        <f t="shared" si="41"/>
        <v>2612383.1999999997</v>
      </c>
      <c r="N796" s="1227"/>
      <c r="O796" s="1227" t="s">
        <v>11</v>
      </c>
      <c r="P796" s="1226" t="s">
        <v>269</v>
      </c>
      <c r="Q796" s="1226" t="s">
        <v>336</v>
      </c>
      <c r="R796" s="1226" t="s">
        <v>73</v>
      </c>
      <c r="S796" s="1226" t="s">
        <v>4015</v>
      </c>
    </row>
    <row r="797" spans="1:19" s="34" customFormat="1" ht="20.25" customHeight="1">
      <c r="A797" s="1226" t="s">
        <v>4560</v>
      </c>
      <c r="B797" s="1227" t="s">
        <v>4563</v>
      </c>
      <c r="C797" s="1226" t="s">
        <v>262</v>
      </c>
      <c r="D797" s="1055" t="s">
        <v>2265</v>
      </c>
      <c r="E797" s="1227"/>
      <c r="F797" s="1226" t="s">
        <v>1331</v>
      </c>
      <c r="G797" s="1227"/>
      <c r="H797" s="1228">
        <v>168</v>
      </c>
      <c r="I797" s="1229">
        <v>7856.8</v>
      </c>
      <c r="J797" s="1230">
        <v>0</v>
      </c>
      <c r="K797" s="1122">
        <f t="shared" si="39"/>
        <v>0</v>
      </c>
      <c r="L797" s="1014">
        <f t="shared" si="40"/>
        <v>0</v>
      </c>
      <c r="M797" s="1011">
        <f t="shared" si="41"/>
        <v>1319942.4000000001</v>
      </c>
      <c r="N797" s="1227"/>
      <c r="O797" s="1227" t="s">
        <v>11</v>
      </c>
      <c r="P797" s="1226" t="s">
        <v>269</v>
      </c>
      <c r="Q797" s="1226" t="s">
        <v>336</v>
      </c>
      <c r="R797" s="1226" t="s">
        <v>73</v>
      </c>
      <c r="S797" s="1226" t="s">
        <v>4015</v>
      </c>
    </row>
    <row r="798" spans="1:19" s="34" customFormat="1" ht="20.25" customHeight="1">
      <c r="A798" s="1226" t="s">
        <v>4560</v>
      </c>
      <c r="B798" s="1227" t="s">
        <v>4563</v>
      </c>
      <c r="C798" s="1226" t="s">
        <v>262</v>
      </c>
      <c r="D798" s="1055" t="s">
        <v>2265</v>
      </c>
      <c r="E798" s="1227"/>
      <c r="F798" s="1226" t="s">
        <v>1115</v>
      </c>
      <c r="G798" s="1227"/>
      <c r="H798" s="1228">
        <v>168</v>
      </c>
      <c r="I798" s="1229">
        <v>9411.7999999999993</v>
      </c>
      <c r="J798" s="1230">
        <v>0</v>
      </c>
      <c r="K798" s="1122">
        <f t="shared" si="39"/>
        <v>0</v>
      </c>
      <c r="L798" s="1014">
        <f t="shared" si="40"/>
        <v>0</v>
      </c>
      <c r="M798" s="1011">
        <f t="shared" si="41"/>
        <v>1581182.4</v>
      </c>
      <c r="N798" s="1227"/>
      <c r="O798" s="1227" t="s">
        <v>11</v>
      </c>
      <c r="P798" s="1226" t="s">
        <v>269</v>
      </c>
      <c r="Q798" s="1226" t="s">
        <v>336</v>
      </c>
      <c r="R798" s="1226" t="s">
        <v>73</v>
      </c>
      <c r="S798" s="1226" t="s">
        <v>4015</v>
      </c>
    </row>
    <row r="799" spans="1:19" s="34" customFormat="1" ht="20.25" customHeight="1">
      <c r="A799" s="1226" t="s">
        <v>4560</v>
      </c>
      <c r="B799" s="1227" t="s">
        <v>4563</v>
      </c>
      <c r="C799" s="1226" t="s">
        <v>262</v>
      </c>
      <c r="D799" s="1055" t="s">
        <v>2265</v>
      </c>
      <c r="E799" s="1227"/>
      <c r="F799" s="1226" t="s">
        <v>465</v>
      </c>
      <c r="G799" s="1227"/>
      <c r="H799" s="1228">
        <v>1202</v>
      </c>
      <c r="I799" s="1229">
        <v>8500</v>
      </c>
      <c r="J799" s="1230">
        <v>0</v>
      </c>
      <c r="K799" s="1122">
        <f t="shared" si="39"/>
        <v>0</v>
      </c>
      <c r="L799" s="1014">
        <f t="shared" si="40"/>
        <v>0</v>
      </c>
      <c r="M799" s="1011">
        <f t="shared" si="41"/>
        <v>10217000</v>
      </c>
      <c r="N799" s="1227"/>
      <c r="O799" s="1227" t="s">
        <v>11</v>
      </c>
      <c r="P799" s="1226" t="s">
        <v>269</v>
      </c>
      <c r="Q799" s="1226" t="s">
        <v>360</v>
      </c>
      <c r="R799" s="1226" t="s">
        <v>73</v>
      </c>
      <c r="S799" s="1226" t="s">
        <v>4015</v>
      </c>
    </row>
    <row r="800" spans="1:19" s="34" customFormat="1" ht="20.25" customHeight="1">
      <c r="A800" s="1226" t="s">
        <v>4509</v>
      </c>
      <c r="B800" s="1227" t="s">
        <v>4565</v>
      </c>
      <c r="C800" s="1226" t="s">
        <v>355</v>
      </c>
      <c r="D800" s="1055" t="s">
        <v>4173</v>
      </c>
      <c r="E800" s="1227"/>
      <c r="F800" s="1226" t="s">
        <v>694</v>
      </c>
      <c r="G800" s="1227"/>
      <c r="H800" s="1228">
        <v>220</v>
      </c>
      <c r="I800" s="1229">
        <v>53239</v>
      </c>
      <c r="J800" s="1230">
        <v>35.5</v>
      </c>
      <c r="K800" s="1122">
        <f t="shared" si="39"/>
        <v>7810</v>
      </c>
      <c r="L800" s="1014">
        <f t="shared" si="40"/>
        <v>7.81</v>
      </c>
      <c r="M800" s="1011">
        <f t="shared" si="41"/>
        <v>11712580</v>
      </c>
      <c r="N800" s="1227"/>
      <c r="O800" s="1227" t="s">
        <v>4566</v>
      </c>
      <c r="P800" s="1226" t="s">
        <v>1164</v>
      </c>
      <c r="Q800" s="1226" t="s">
        <v>358</v>
      </c>
      <c r="R800" s="1226" t="s">
        <v>68</v>
      </c>
      <c r="S800" s="1226" t="s">
        <v>4015</v>
      </c>
    </row>
    <row r="801" spans="1:19" s="34" customFormat="1" ht="20.25" customHeight="1">
      <c r="A801" s="1226" t="s">
        <v>4509</v>
      </c>
      <c r="B801" s="1227" t="s">
        <v>4567</v>
      </c>
      <c r="C801" s="1226" t="s">
        <v>355</v>
      </c>
      <c r="D801" s="1055" t="s">
        <v>4173</v>
      </c>
      <c r="E801" s="1227"/>
      <c r="F801" s="1226" t="s">
        <v>1387</v>
      </c>
      <c r="G801" s="1227"/>
      <c r="H801" s="1228">
        <v>220</v>
      </c>
      <c r="I801" s="1229">
        <v>10629.5</v>
      </c>
      <c r="J801" s="1230">
        <v>0</v>
      </c>
      <c r="K801" s="1122">
        <f t="shared" si="39"/>
        <v>0</v>
      </c>
      <c r="L801" s="1014">
        <f t="shared" si="40"/>
        <v>0</v>
      </c>
      <c r="M801" s="1011">
        <f t="shared" si="41"/>
        <v>2338490</v>
      </c>
      <c r="N801" s="1227"/>
      <c r="O801" s="1227" t="s">
        <v>4568</v>
      </c>
      <c r="P801" s="1226" t="s">
        <v>1164</v>
      </c>
      <c r="Q801" s="1226" t="s">
        <v>577</v>
      </c>
      <c r="R801" s="1226" t="s">
        <v>4548</v>
      </c>
      <c r="S801" s="1226" t="s">
        <v>4015</v>
      </c>
    </row>
    <row r="802" spans="1:19" s="34" customFormat="1" ht="20.25" customHeight="1">
      <c r="A802" s="1226" t="s">
        <v>4509</v>
      </c>
      <c r="B802" s="1227" t="s">
        <v>4567</v>
      </c>
      <c r="C802" s="1226" t="s">
        <v>355</v>
      </c>
      <c r="D802" s="1055" t="s">
        <v>4173</v>
      </c>
      <c r="E802" s="1227"/>
      <c r="F802" s="1226" t="s">
        <v>589</v>
      </c>
      <c r="G802" s="1227"/>
      <c r="H802" s="1228">
        <v>220</v>
      </c>
      <c r="I802" s="1229">
        <v>21536.799999999999</v>
      </c>
      <c r="J802" s="1230">
        <v>15</v>
      </c>
      <c r="K802" s="1122">
        <f t="shared" si="39"/>
        <v>3300</v>
      </c>
      <c r="L802" s="1014">
        <f t="shared" si="40"/>
        <v>3.3</v>
      </c>
      <c r="M802" s="1011">
        <f t="shared" si="41"/>
        <v>4738096</v>
      </c>
      <c r="N802" s="1227"/>
      <c r="O802" s="1227" t="s">
        <v>4568</v>
      </c>
      <c r="P802" s="1226" t="s">
        <v>1164</v>
      </c>
      <c r="Q802" s="1226" t="s">
        <v>270</v>
      </c>
      <c r="R802" s="1226" t="s">
        <v>68</v>
      </c>
      <c r="S802" s="1226" t="s">
        <v>4015</v>
      </c>
    </row>
    <row r="803" spans="1:19" s="34" customFormat="1" ht="20.25" customHeight="1">
      <c r="A803" s="1226" t="s">
        <v>4509</v>
      </c>
      <c r="B803" s="1227" t="s">
        <v>4567</v>
      </c>
      <c r="C803" s="1226" t="s">
        <v>355</v>
      </c>
      <c r="D803" s="1055" t="s">
        <v>4173</v>
      </c>
      <c r="E803" s="1227"/>
      <c r="F803" s="1226" t="s">
        <v>71</v>
      </c>
      <c r="G803" s="1227"/>
      <c r="H803" s="1228">
        <v>220</v>
      </c>
      <c r="I803" s="1229">
        <v>37000</v>
      </c>
      <c r="J803" s="1230">
        <v>0</v>
      </c>
      <c r="K803" s="1122">
        <f t="shared" si="39"/>
        <v>0</v>
      </c>
      <c r="L803" s="1014">
        <f t="shared" si="40"/>
        <v>0</v>
      </c>
      <c r="M803" s="1011">
        <f t="shared" si="41"/>
        <v>8140000</v>
      </c>
      <c r="N803" s="1227"/>
      <c r="O803" s="1227" t="s">
        <v>2199</v>
      </c>
      <c r="P803" s="1226" t="s">
        <v>1164</v>
      </c>
      <c r="Q803" s="1226" t="s">
        <v>271</v>
      </c>
      <c r="R803" s="1226" t="s">
        <v>73</v>
      </c>
      <c r="S803" s="1226" t="s">
        <v>4015</v>
      </c>
    </row>
    <row r="804" spans="1:19" s="34" customFormat="1" ht="20.25" customHeight="1">
      <c r="A804" s="1226" t="s">
        <v>4509</v>
      </c>
      <c r="B804" s="1227" t="s">
        <v>4567</v>
      </c>
      <c r="C804" s="1226" t="s">
        <v>355</v>
      </c>
      <c r="D804" s="1055" t="s">
        <v>4173</v>
      </c>
      <c r="E804" s="1227"/>
      <c r="F804" s="1226" t="s">
        <v>75</v>
      </c>
      <c r="G804" s="1227"/>
      <c r="H804" s="1228">
        <v>110</v>
      </c>
      <c r="I804" s="1229">
        <v>42533.9</v>
      </c>
      <c r="J804" s="1230">
        <v>0</v>
      </c>
      <c r="K804" s="1122">
        <f t="shared" si="39"/>
        <v>0</v>
      </c>
      <c r="L804" s="1014">
        <f t="shared" si="40"/>
        <v>0</v>
      </c>
      <c r="M804" s="1011">
        <f t="shared" si="41"/>
        <v>4678729</v>
      </c>
      <c r="N804" s="1227"/>
      <c r="O804" s="1227" t="s">
        <v>2825</v>
      </c>
      <c r="P804" s="1226" t="s">
        <v>1164</v>
      </c>
      <c r="Q804" s="1226" t="s">
        <v>272</v>
      </c>
      <c r="R804" s="1226" t="s">
        <v>73</v>
      </c>
      <c r="S804" s="1226" t="s">
        <v>4015</v>
      </c>
    </row>
    <row r="805" spans="1:19" s="34" customFormat="1" ht="20.25" customHeight="1">
      <c r="A805" s="1226" t="s">
        <v>4509</v>
      </c>
      <c r="B805" s="1227" t="s">
        <v>4567</v>
      </c>
      <c r="C805" s="1226" t="s">
        <v>355</v>
      </c>
      <c r="D805" s="1055" t="s">
        <v>4173</v>
      </c>
      <c r="E805" s="1227"/>
      <c r="F805" s="1226" t="s">
        <v>1937</v>
      </c>
      <c r="G805" s="1227"/>
      <c r="H805" s="1228">
        <v>110</v>
      </c>
      <c r="I805" s="1229">
        <v>8746.9</v>
      </c>
      <c r="J805" s="1230">
        <v>0</v>
      </c>
      <c r="K805" s="1122">
        <f t="shared" si="39"/>
        <v>0</v>
      </c>
      <c r="L805" s="1014">
        <f t="shared" si="40"/>
        <v>0</v>
      </c>
      <c r="M805" s="1011">
        <f t="shared" si="41"/>
        <v>962159</v>
      </c>
      <c r="N805" s="1227"/>
      <c r="O805" s="1227" t="s">
        <v>2825</v>
      </c>
      <c r="P805" s="1226" t="s">
        <v>1164</v>
      </c>
      <c r="Q805" s="1226" t="s">
        <v>336</v>
      </c>
      <c r="R805" s="1226" t="s">
        <v>73</v>
      </c>
      <c r="S805" s="1226" t="s">
        <v>4015</v>
      </c>
    </row>
    <row r="806" spans="1:19" s="34" customFormat="1" ht="20.25" customHeight="1">
      <c r="A806" s="1226" t="s">
        <v>4509</v>
      </c>
      <c r="B806" s="1227" t="s">
        <v>4567</v>
      </c>
      <c r="C806" s="1226" t="s">
        <v>355</v>
      </c>
      <c r="D806" s="1055" t="s">
        <v>4173</v>
      </c>
      <c r="E806" s="1227"/>
      <c r="F806" s="1226" t="s">
        <v>81</v>
      </c>
      <c r="G806" s="1227"/>
      <c r="H806" s="1228">
        <v>110</v>
      </c>
      <c r="I806" s="1229">
        <v>6002.8</v>
      </c>
      <c r="J806" s="1230">
        <v>0</v>
      </c>
      <c r="K806" s="1122">
        <f t="shared" si="39"/>
        <v>0</v>
      </c>
      <c r="L806" s="1014">
        <f t="shared" si="40"/>
        <v>0</v>
      </c>
      <c r="M806" s="1011">
        <f t="shared" si="41"/>
        <v>660308</v>
      </c>
      <c r="N806" s="1227"/>
      <c r="O806" s="1227" t="s">
        <v>2825</v>
      </c>
      <c r="P806" s="1226" t="s">
        <v>1164</v>
      </c>
      <c r="Q806" s="1226" t="s">
        <v>336</v>
      </c>
      <c r="R806" s="1226" t="s">
        <v>73</v>
      </c>
      <c r="S806" s="1226" t="s">
        <v>4015</v>
      </c>
    </row>
    <row r="807" spans="1:19" s="34" customFormat="1" ht="20.25" customHeight="1">
      <c r="A807" s="1226" t="s">
        <v>4509</v>
      </c>
      <c r="B807" s="1227" t="s">
        <v>4567</v>
      </c>
      <c r="C807" s="1226" t="s">
        <v>355</v>
      </c>
      <c r="D807" s="1055" t="s">
        <v>4173</v>
      </c>
      <c r="E807" s="1227"/>
      <c r="F807" s="1226" t="s">
        <v>367</v>
      </c>
      <c r="G807" s="1227"/>
      <c r="H807" s="1228">
        <v>110</v>
      </c>
      <c r="I807" s="1229">
        <v>4716.5</v>
      </c>
      <c r="J807" s="1230">
        <v>0</v>
      </c>
      <c r="K807" s="1122">
        <f t="shared" si="39"/>
        <v>0</v>
      </c>
      <c r="L807" s="1014">
        <f t="shared" si="40"/>
        <v>0</v>
      </c>
      <c r="M807" s="1011">
        <f t="shared" si="41"/>
        <v>518815</v>
      </c>
      <c r="N807" s="1227"/>
      <c r="O807" s="1227" t="s">
        <v>2825</v>
      </c>
      <c r="P807" s="1226" t="s">
        <v>1164</v>
      </c>
      <c r="Q807" s="1226" t="s">
        <v>336</v>
      </c>
      <c r="R807" s="1226" t="s">
        <v>73</v>
      </c>
      <c r="S807" s="1226" t="s">
        <v>4015</v>
      </c>
    </row>
    <row r="808" spans="1:19" s="34" customFormat="1" ht="20.25" customHeight="1">
      <c r="A808" s="1226" t="s">
        <v>4509</v>
      </c>
      <c r="B808" s="1227" t="s">
        <v>4567</v>
      </c>
      <c r="C808" s="1226" t="s">
        <v>355</v>
      </c>
      <c r="D808" s="1055" t="s">
        <v>4173</v>
      </c>
      <c r="E808" s="1227"/>
      <c r="F808" s="1226" t="s">
        <v>83</v>
      </c>
      <c r="G808" s="1227"/>
      <c r="H808" s="1228">
        <v>110</v>
      </c>
      <c r="I808" s="1229">
        <v>11500</v>
      </c>
      <c r="J808" s="1230">
        <v>0</v>
      </c>
      <c r="K808" s="1122">
        <f t="shared" si="39"/>
        <v>0</v>
      </c>
      <c r="L808" s="1014">
        <f t="shared" si="40"/>
        <v>0</v>
      </c>
      <c r="M808" s="1011">
        <f t="shared" si="41"/>
        <v>1265000</v>
      </c>
      <c r="N808" s="1227"/>
      <c r="O808" s="1227" t="s">
        <v>11</v>
      </c>
      <c r="P808" s="1226" t="s">
        <v>1164</v>
      </c>
      <c r="Q808" s="1226" t="s">
        <v>336</v>
      </c>
      <c r="R808" s="1226" t="s">
        <v>73</v>
      </c>
      <c r="S808" s="1226" t="s">
        <v>4015</v>
      </c>
    </row>
    <row r="809" spans="1:19" s="34" customFormat="1" ht="20.25" customHeight="1">
      <c r="A809" s="1226" t="s">
        <v>4509</v>
      </c>
      <c r="B809" s="1227" t="s">
        <v>4567</v>
      </c>
      <c r="C809" s="1226" t="s">
        <v>355</v>
      </c>
      <c r="D809" s="1055" t="s">
        <v>4173</v>
      </c>
      <c r="E809" s="1227"/>
      <c r="F809" s="1226" t="s">
        <v>985</v>
      </c>
      <c r="G809" s="1227"/>
      <c r="H809" s="1228">
        <v>110</v>
      </c>
      <c r="I809" s="1229">
        <v>7800</v>
      </c>
      <c r="J809" s="1230">
        <v>0</v>
      </c>
      <c r="K809" s="1122">
        <f t="shared" si="39"/>
        <v>0</v>
      </c>
      <c r="L809" s="1014">
        <f t="shared" si="40"/>
        <v>0</v>
      </c>
      <c r="M809" s="1011">
        <f t="shared" si="41"/>
        <v>858000</v>
      </c>
      <c r="N809" s="1227"/>
      <c r="O809" s="1227" t="s">
        <v>1434</v>
      </c>
      <c r="P809" s="1226" t="s">
        <v>1164</v>
      </c>
      <c r="Q809" s="1226" t="s">
        <v>336</v>
      </c>
      <c r="R809" s="1226" t="s">
        <v>73</v>
      </c>
      <c r="S809" s="1226" t="s">
        <v>4015</v>
      </c>
    </row>
    <row r="810" spans="1:19" s="34" customFormat="1" ht="20.25" customHeight="1">
      <c r="A810" s="1226" t="s">
        <v>4509</v>
      </c>
      <c r="B810" s="1227" t="s">
        <v>4567</v>
      </c>
      <c r="C810" s="1226" t="s">
        <v>355</v>
      </c>
      <c r="D810" s="1055" t="s">
        <v>4173</v>
      </c>
      <c r="E810" s="1227"/>
      <c r="F810" s="1226" t="s">
        <v>985</v>
      </c>
      <c r="G810" s="1227"/>
      <c r="H810" s="1228">
        <v>110</v>
      </c>
      <c r="I810" s="1229">
        <v>7800</v>
      </c>
      <c r="J810" s="1230">
        <v>0</v>
      </c>
      <c r="K810" s="1122">
        <f t="shared" si="39"/>
        <v>0</v>
      </c>
      <c r="L810" s="1014">
        <f t="shared" si="40"/>
        <v>0</v>
      </c>
      <c r="M810" s="1011">
        <f t="shared" si="41"/>
        <v>858000</v>
      </c>
      <c r="N810" s="1227"/>
      <c r="O810" s="1227" t="s">
        <v>1434</v>
      </c>
      <c r="P810" s="1226" t="s">
        <v>1164</v>
      </c>
      <c r="Q810" s="1226" t="s">
        <v>336</v>
      </c>
      <c r="R810" s="1226" t="s">
        <v>73</v>
      </c>
      <c r="S810" s="1226" t="s">
        <v>4015</v>
      </c>
    </row>
    <row r="811" spans="1:19" s="34" customFormat="1" ht="20.25" customHeight="1">
      <c r="A811" s="1226" t="s">
        <v>4509</v>
      </c>
      <c r="B811" s="1227" t="s">
        <v>4567</v>
      </c>
      <c r="C811" s="1226" t="s">
        <v>355</v>
      </c>
      <c r="D811" s="1055" t="s">
        <v>4173</v>
      </c>
      <c r="E811" s="1227"/>
      <c r="F811" s="1226" t="s">
        <v>2296</v>
      </c>
      <c r="G811" s="1227"/>
      <c r="H811" s="1228">
        <v>110</v>
      </c>
      <c r="I811" s="1229">
        <v>6400</v>
      </c>
      <c r="J811" s="1230">
        <v>0</v>
      </c>
      <c r="K811" s="1122">
        <f t="shared" si="39"/>
        <v>0</v>
      </c>
      <c r="L811" s="1014">
        <f t="shared" si="40"/>
        <v>0</v>
      </c>
      <c r="M811" s="1011">
        <f t="shared" si="41"/>
        <v>704000</v>
      </c>
      <c r="N811" s="1227"/>
      <c r="O811" s="1227" t="s">
        <v>2823</v>
      </c>
      <c r="P811" s="1226" t="s">
        <v>1164</v>
      </c>
      <c r="Q811" s="1226" t="s">
        <v>336</v>
      </c>
      <c r="R811" s="1226" t="s">
        <v>73</v>
      </c>
      <c r="S811" s="1226" t="s">
        <v>4015</v>
      </c>
    </row>
    <row r="812" spans="1:19" s="34" customFormat="1" ht="20.25" customHeight="1">
      <c r="A812" s="1226" t="s">
        <v>4509</v>
      </c>
      <c r="B812" s="1227" t="s">
        <v>4567</v>
      </c>
      <c r="C812" s="1226" t="s">
        <v>355</v>
      </c>
      <c r="D812" s="1055" t="s">
        <v>4173</v>
      </c>
      <c r="E812" s="1227"/>
      <c r="F812" s="1226" t="s">
        <v>2296</v>
      </c>
      <c r="G812" s="1227"/>
      <c r="H812" s="1228">
        <v>110</v>
      </c>
      <c r="I812" s="1229">
        <v>6400</v>
      </c>
      <c r="J812" s="1230">
        <v>0</v>
      </c>
      <c r="K812" s="1122">
        <f t="shared" si="39"/>
        <v>0</v>
      </c>
      <c r="L812" s="1014">
        <f t="shared" si="40"/>
        <v>0</v>
      </c>
      <c r="M812" s="1011">
        <f t="shared" si="41"/>
        <v>704000</v>
      </c>
      <c r="N812" s="1227"/>
      <c r="O812" s="1227" t="s">
        <v>2823</v>
      </c>
      <c r="P812" s="1226" t="s">
        <v>1164</v>
      </c>
      <c r="Q812" s="1226" t="s">
        <v>336</v>
      </c>
      <c r="R812" s="1226" t="s">
        <v>73</v>
      </c>
      <c r="S812" s="1226" t="s">
        <v>4015</v>
      </c>
    </row>
    <row r="813" spans="1:19" s="34" customFormat="1" ht="20.25" customHeight="1">
      <c r="A813" s="1226" t="s">
        <v>4509</v>
      </c>
      <c r="B813" s="1227" t="s">
        <v>4567</v>
      </c>
      <c r="C813" s="1226" t="s">
        <v>355</v>
      </c>
      <c r="D813" s="1055" t="s">
        <v>4173</v>
      </c>
      <c r="E813" s="1227"/>
      <c r="F813" s="1226" t="s">
        <v>2427</v>
      </c>
      <c r="G813" s="1227"/>
      <c r="H813" s="1228">
        <v>90</v>
      </c>
      <c r="I813" s="1229">
        <v>42000</v>
      </c>
      <c r="J813" s="1230">
        <v>0</v>
      </c>
      <c r="K813" s="1122">
        <f t="shared" si="39"/>
        <v>0</v>
      </c>
      <c r="L813" s="1014">
        <f t="shared" si="40"/>
        <v>0</v>
      </c>
      <c r="M813" s="1011">
        <f t="shared" si="41"/>
        <v>3780000</v>
      </c>
      <c r="N813" s="1227"/>
      <c r="O813" s="1227" t="s">
        <v>508</v>
      </c>
      <c r="P813" s="1226" t="s">
        <v>1164</v>
      </c>
      <c r="Q813" s="1226" t="s">
        <v>358</v>
      </c>
      <c r="R813" s="1226" t="s">
        <v>73</v>
      </c>
      <c r="S813" s="1226" t="s">
        <v>4015</v>
      </c>
    </row>
    <row r="814" spans="1:19" s="34" customFormat="1" ht="20.25" customHeight="1">
      <c r="A814" s="1226" t="s">
        <v>4569</v>
      </c>
      <c r="B814" s="1227" t="s">
        <v>4570</v>
      </c>
      <c r="C814" s="1226" t="s">
        <v>641</v>
      </c>
      <c r="D814" s="1055" t="s">
        <v>4489</v>
      </c>
      <c r="E814" s="1227"/>
      <c r="F814" s="1226" t="s">
        <v>1399</v>
      </c>
      <c r="G814" s="1227"/>
      <c r="H814" s="1228">
        <v>1484</v>
      </c>
      <c r="I814" s="1229">
        <v>13892.9</v>
      </c>
      <c r="J814" s="1230">
        <v>0</v>
      </c>
      <c r="K814" s="1122">
        <f t="shared" si="39"/>
        <v>0</v>
      </c>
      <c r="L814" s="1014">
        <f t="shared" si="40"/>
        <v>0</v>
      </c>
      <c r="M814" s="1011">
        <f t="shared" si="41"/>
        <v>20617063.599999998</v>
      </c>
      <c r="N814" s="1227"/>
      <c r="O814" s="1227" t="s">
        <v>4571</v>
      </c>
      <c r="P814" s="1226" t="s">
        <v>482</v>
      </c>
      <c r="Q814" s="1226" t="s">
        <v>577</v>
      </c>
      <c r="R814" s="1226" t="s">
        <v>4548</v>
      </c>
      <c r="S814" s="1226" t="s">
        <v>237</v>
      </c>
    </row>
    <row r="815" spans="1:19" s="34" customFormat="1" ht="20.25" customHeight="1">
      <c r="A815" s="1226" t="s">
        <v>4569</v>
      </c>
      <c r="B815" s="1227" t="s">
        <v>4572</v>
      </c>
      <c r="C815" s="1226" t="s">
        <v>641</v>
      </c>
      <c r="D815" s="1055" t="s">
        <v>4489</v>
      </c>
      <c r="E815" s="1227"/>
      <c r="F815" s="1226" t="s">
        <v>4573</v>
      </c>
      <c r="G815" s="1227"/>
      <c r="H815" s="1228">
        <v>1484</v>
      </c>
      <c r="I815" s="1229">
        <v>60838.2</v>
      </c>
      <c r="J815" s="1230">
        <v>14</v>
      </c>
      <c r="K815" s="1122">
        <f t="shared" si="39"/>
        <v>20776</v>
      </c>
      <c r="L815" s="1014">
        <f t="shared" si="40"/>
        <v>20.776</v>
      </c>
      <c r="M815" s="1011">
        <f t="shared" si="41"/>
        <v>90283888.799999997</v>
      </c>
      <c r="N815" s="1227"/>
      <c r="O815" s="1227" t="s">
        <v>4571</v>
      </c>
      <c r="P815" s="1226" t="s">
        <v>482</v>
      </c>
      <c r="Q815" s="1226" t="s">
        <v>270</v>
      </c>
      <c r="R815" s="1226" t="s">
        <v>60</v>
      </c>
      <c r="S815" s="1226" t="s">
        <v>237</v>
      </c>
    </row>
    <row r="816" spans="1:19" s="34" customFormat="1" ht="20.25" customHeight="1">
      <c r="A816" s="1226" t="s">
        <v>4574</v>
      </c>
      <c r="B816" s="1227" t="s">
        <v>4575</v>
      </c>
      <c r="C816" s="1226" t="s">
        <v>1011</v>
      </c>
      <c r="D816" s="1055" t="s">
        <v>4576</v>
      </c>
      <c r="E816" s="1227"/>
      <c r="F816" s="1226" t="s">
        <v>906</v>
      </c>
      <c r="G816" s="1227"/>
      <c r="H816" s="1228">
        <v>914</v>
      </c>
      <c r="I816" s="1229">
        <v>101945</v>
      </c>
      <c r="J816" s="1230">
        <v>46</v>
      </c>
      <c r="K816" s="1122">
        <f t="shared" si="39"/>
        <v>42044</v>
      </c>
      <c r="L816" s="1014">
        <f t="shared" si="40"/>
        <v>42.043999999999997</v>
      </c>
      <c r="M816" s="1011">
        <f t="shared" si="41"/>
        <v>93177730</v>
      </c>
      <c r="N816" s="1227"/>
      <c r="O816" s="1227" t="s">
        <v>4577</v>
      </c>
      <c r="P816" s="1226" t="s">
        <v>482</v>
      </c>
      <c r="Q816" s="1226" t="s">
        <v>370</v>
      </c>
      <c r="R816" s="1226" t="s">
        <v>68</v>
      </c>
      <c r="S816" s="1226" t="s">
        <v>237</v>
      </c>
    </row>
    <row r="817" spans="1:19" s="34" customFormat="1" ht="20.25" customHeight="1">
      <c r="A817" s="1226" t="s">
        <v>4574</v>
      </c>
      <c r="B817" s="1227" t="s">
        <v>4578</v>
      </c>
      <c r="C817" s="1226" t="s">
        <v>1011</v>
      </c>
      <c r="D817" s="1055" t="s">
        <v>4576</v>
      </c>
      <c r="E817" s="1227"/>
      <c r="F817" s="1226" t="s">
        <v>880</v>
      </c>
      <c r="G817" s="1227"/>
      <c r="H817" s="1228">
        <v>914</v>
      </c>
      <c r="I817" s="1229">
        <v>2367.8000000000002</v>
      </c>
      <c r="J817" s="1230">
        <v>0</v>
      </c>
      <c r="K817" s="1122">
        <f t="shared" si="39"/>
        <v>0</v>
      </c>
      <c r="L817" s="1014">
        <f t="shared" si="40"/>
        <v>0</v>
      </c>
      <c r="M817" s="1011">
        <f t="shared" si="41"/>
        <v>2164169.2000000002</v>
      </c>
      <c r="N817" s="1227"/>
      <c r="O817" s="1227" t="s">
        <v>4577</v>
      </c>
      <c r="P817" s="1226" t="s">
        <v>482</v>
      </c>
      <c r="Q817" s="1226" t="s">
        <v>336</v>
      </c>
      <c r="R817" s="1226" t="s">
        <v>73</v>
      </c>
      <c r="S817" s="1226" t="s">
        <v>237</v>
      </c>
    </row>
    <row r="818" spans="1:19" s="34" customFormat="1" ht="20.25" customHeight="1">
      <c r="A818" s="1226" t="s">
        <v>4574</v>
      </c>
      <c r="B818" s="1227" t="s">
        <v>4578</v>
      </c>
      <c r="C818" s="1226" t="s">
        <v>1011</v>
      </c>
      <c r="D818" s="1055" t="s">
        <v>4576</v>
      </c>
      <c r="E818" s="1227"/>
      <c r="F818" s="1226" t="s">
        <v>408</v>
      </c>
      <c r="G818" s="1227"/>
      <c r="H818" s="1228">
        <v>457</v>
      </c>
      <c r="I818" s="1229">
        <v>135900</v>
      </c>
      <c r="J818" s="1230">
        <v>0</v>
      </c>
      <c r="K818" s="1122">
        <f t="shared" si="39"/>
        <v>0</v>
      </c>
      <c r="L818" s="1014">
        <f t="shared" si="40"/>
        <v>0</v>
      </c>
      <c r="M818" s="1011">
        <f t="shared" si="41"/>
        <v>62106300</v>
      </c>
      <c r="N818" s="1227"/>
      <c r="O818" s="1227" t="s">
        <v>854</v>
      </c>
      <c r="P818" s="1226" t="s">
        <v>482</v>
      </c>
      <c r="Q818" s="1226" t="s">
        <v>281</v>
      </c>
      <c r="R818" s="1226" t="s">
        <v>70</v>
      </c>
      <c r="S818" s="1226" t="s">
        <v>237</v>
      </c>
    </row>
    <row r="819" spans="1:19" s="34" customFormat="1" ht="20.25" customHeight="1">
      <c r="A819" s="1226" t="s">
        <v>4574</v>
      </c>
      <c r="B819" s="1227" t="s">
        <v>4578</v>
      </c>
      <c r="C819" s="1226" t="s">
        <v>1011</v>
      </c>
      <c r="D819" s="1055" t="s">
        <v>4576</v>
      </c>
      <c r="E819" s="1227"/>
      <c r="F819" s="1226" t="s">
        <v>2172</v>
      </c>
      <c r="G819" s="1227"/>
      <c r="H819" s="1228">
        <v>49</v>
      </c>
      <c r="I819" s="1229">
        <v>100636.4</v>
      </c>
      <c r="J819" s="1230">
        <v>16.5</v>
      </c>
      <c r="K819" s="1122">
        <f t="shared" si="39"/>
        <v>808.5</v>
      </c>
      <c r="L819" s="1014">
        <f t="shared" si="40"/>
        <v>0.8085</v>
      </c>
      <c r="M819" s="1011">
        <f t="shared" si="41"/>
        <v>4931183.5999999996</v>
      </c>
      <c r="N819" s="1227"/>
      <c r="O819" s="1227" t="s">
        <v>4579</v>
      </c>
      <c r="P819" s="1226" t="s">
        <v>482</v>
      </c>
      <c r="Q819" s="1226" t="s">
        <v>344</v>
      </c>
      <c r="R819" s="1226" t="s">
        <v>60</v>
      </c>
      <c r="S819" s="1226" t="s">
        <v>237</v>
      </c>
    </row>
    <row r="820" spans="1:19" s="34" customFormat="1" ht="20.25" customHeight="1">
      <c r="A820" s="1226" t="s">
        <v>4574</v>
      </c>
      <c r="B820" s="1227" t="s">
        <v>4578</v>
      </c>
      <c r="C820" s="1226" t="s">
        <v>1011</v>
      </c>
      <c r="D820" s="1055" t="s">
        <v>4576</v>
      </c>
      <c r="E820" s="1227"/>
      <c r="F820" s="1226" t="s">
        <v>521</v>
      </c>
      <c r="G820" s="1227"/>
      <c r="H820" s="1228">
        <v>49</v>
      </c>
      <c r="I820" s="1229">
        <v>268363.59999999998</v>
      </c>
      <c r="J820" s="1230">
        <v>0</v>
      </c>
      <c r="K820" s="1122">
        <f t="shared" si="39"/>
        <v>0</v>
      </c>
      <c r="L820" s="1014">
        <f t="shared" si="40"/>
        <v>0</v>
      </c>
      <c r="M820" s="1011">
        <f t="shared" si="41"/>
        <v>13149816.399999999</v>
      </c>
      <c r="N820" s="1227"/>
      <c r="O820" s="1227" t="s">
        <v>4579</v>
      </c>
      <c r="P820" s="1226" t="s">
        <v>482</v>
      </c>
      <c r="Q820" s="1226" t="s">
        <v>374</v>
      </c>
      <c r="R820" s="1226" t="s">
        <v>375</v>
      </c>
      <c r="S820" s="1226" t="s">
        <v>237</v>
      </c>
    </row>
    <row r="821" spans="1:19" s="34" customFormat="1" ht="20.25" customHeight="1">
      <c r="A821" s="1226" t="s">
        <v>4574</v>
      </c>
      <c r="B821" s="1227" t="s">
        <v>4575</v>
      </c>
      <c r="C821" s="1226" t="s">
        <v>1011</v>
      </c>
      <c r="D821" s="1055" t="s">
        <v>4576</v>
      </c>
      <c r="E821" s="1227"/>
      <c r="F821" s="1226" t="s">
        <v>1287</v>
      </c>
      <c r="G821" s="1227"/>
      <c r="H821" s="1228">
        <v>914</v>
      </c>
      <c r="I821" s="1229">
        <v>68375</v>
      </c>
      <c r="J821" s="1230">
        <v>24</v>
      </c>
      <c r="K821" s="1122">
        <f t="shared" si="39"/>
        <v>21936</v>
      </c>
      <c r="L821" s="1014">
        <f t="shared" si="40"/>
        <v>21.936</v>
      </c>
      <c r="M821" s="1011">
        <f t="shared" si="41"/>
        <v>62494750</v>
      </c>
      <c r="N821" s="1227"/>
      <c r="O821" s="1227" t="s">
        <v>11</v>
      </c>
      <c r="P821" s="1226" t="s">
        <v>482</v>
      </c>
      <c r="Q821" s="1226" t="s">
        <v>341</v>
      </c>
      <c r="R821" s="1226" t="s">
        <v>68</v>
      </c>
      <c r="S821" s="1226" t="s">
        <v>237</v>
      </c>
    </row>
    <row r="822" spans="1:19" s="34" customFormat="1" ht="20.25" customHeight="1">
      <c r="A822" s="1226" t="s">
        <v>4574</v>
      </c>
      <c r="B822" s="1227" t="s">
        <v>4580</v>
      </c>
      <c r="C822" s="1226" t="s">
        <v>1011</v>
      </c>
      <c r="D822" s="1055" t="s">
        <v>4489</v>
      </c>
      <c r="E822" s="1227"/>
      <c r="F822" s="1226" t="s">
        <v>906</v>
      </c>
      <c r="G822" s="1227"/>
      <c r="H822" s="1228">
        <v>1619</v>
      </c>
      <c r="I822" s="1229">
        <v>101945</v>
      </c>
      <c r="J822" s="1230">
        <v>46</v>
      </c>
      <c r="K822" s="1122">
        <f t="shared" si="39"/>
        <v>74474</v>
      </c>
      <c r="L822" s="1014">
        <f t="shared" si="40"/>
        <v>74.474000000000004</v>
      </c>
      <c r="M822" s="1011">
        <f t="shared" si="41"/>
        <v>165048955</v>
      </c>
      <c r="N822" s="1227"/>
      <c r="O822" s="1227" t="s">
        <v>4577</v>
      </c>
      <c r="P822" s="1226" t="s">
        <v>482</v>
      </c>
      <c r="Q822" s="1226" t="s">
        <v>370</v>
      </c>
      <c r="R822" s="1226" t="s">
        <v>68</v>
      </c>
      <c r="S822" s="1226" t="s">
        <v>237</v>
      </c>
    </row>
    <row r="823" spans="1:19" s="34" customFormat="1" ht="20.25" customHeight="1">
      <c r="A823" s="1226" t="s">
        <v>4574</v>
      </c>
      <c r="B823" s="1227" t="s">
        <v>4580</v>
      </c>
      <c r="C823" s="1226" t="s">
        <v>1011</v>
      </c>
      <c r="D823" s="1055" t="s">
        <v>4489</v>
      </c>
      <c r="E823" s="1227"/>
      <c r="F823" s="1226" t="s">
        <v>880</v>
      </c>
      <c r="G823" s="1227"/>
      <c r="H823" s="1228">
        <v>1619</v>
      </c>
      <c r="I823" s="1229">
        <v>2367.8000000000002</v>
      </c>
      <c r="J823" s="1230">
        <v>0</v>
      </c>
      <c r="K823" s="1122">
        <f t="shared" si="39"/>
        <v>0</v>
      </c>
      <c r="L823" s="1014">
        <f t="shared" si="40"/>
        <v>0</v>
      </c>
      <c r="M823" s="1011">
        <f t="shared" si="41"/>
        <v>3833468.2</v>
      </c>
      <c r="N823" s="1227"/>
      <c r="O823" s="1227" t="s">
        <v>4577</v>
      </c>
      <c r="P823" s="1226" t="s">
        <v>482</v>
      </c>
      <c r="Q823" s="1226" t="s">
        <v>336</v>
      </c>
      <c r="R823" s="1226" t="s">
        <v>73</v>
      </c>
      <c r="S823" s="1226" t="s">
        <v>237</v>
      </c>
    </row>
    <row r="824" spans="1:19" s="34" customFormat="1" ht="20.25" customHeight="1">
      <c r="A824" s="1226" t="s">
        <v>4574</v>
      </c>
      <c r="B824" s="1227" t="s">
        <v>4580</v>
      </c>
      <c r="C824" s="1226" t="s">
        <v>1011</v>
      </c>
      <c r="D824" s="1055" t="s">
        <v>4489</v>
      </c>
      <c r="E824" s="1227"/>
      <c r="F824" s="1226" t="s">
        <v>1287</v>
      </c>
      <c r="G824" s="1227"/>
      <c r="H824" s="1228">
        <v>1619</v>
      </c>
      <c r="I824" s="1229">
        <v>68375</v>
      </c>
      <c r="J824" s="1230">
        <v>24</v>
      </c>
      <c r="K824" s="1122">
        <f t="shared" si="39"/>
        <v>38856</v>
      </c>
      <c r="L824" s="1014">
        <f t="shared" si="40"/>
        <v>38.856000000000002</v>
      </c>
      <c r="M824" s="1011">
        <f t="shared" si="41"/>
        <v>110699125</v>
      </c>
      <c r="N824" s="1227"/>
      <c r="O824" s="1227" t="s">
        <v>11</v>
      </c>
      <c r="P824" s="1226" t="s">
        <v>482</v>
      </c>
      <c r="Q824" s="1226" t="s">
        <v>341</v>
      </c>
      <c r="R824" s="1226" t="s">
        <v>68</v>
      </c>
      <c r="S824" s="1226" t="s">
        <v>237</v>
      </c>
    </row>
    <row r="825" spans="1:19" s="34" customFormat="1" ht="20.25" customHeight="1">
      <c r="A825" s="1226" t="s">
        <v>4574</v>
      </c>
      <c r="B825" s="1227" t="s">
        <v>4580</v>
      </c>
      <c r="C825" s="1226" t="s">
        <v>1011</v>
      </c>
      <c r="D825" s="1055" t="s">
        <v>4489</v>
      </c>
      <c r="E825" s="1227"/>
      <c r="F825" s="1226" t="s">
        <v>408</v>
      </c>
      <c r="G825" s="1227"/>
      <c r="H825" s="1228">
        <v>810</v>
      </c>
      <c r="I825" s="1229">
        <v>135900</v>
      </c>
      <c r="J825" s="1230">
        <v>0</v>
      </c>
      <c r="K825" s="1122">
        <f t="shared" si="39"/>
        <v>0</v>
      </c>
      <c r="L825" s="1014">
        <f t="shared" si="40"/>
        <v>0</v>
      </c>
      <c r="M825" s="1011">
        <f t="shared" si="41"/>
        <v>110079000</v>
      </c>
      <c r="N825" s="1227"/>
      <c r="O825" s="1227" t="s">
        <v>854</v>
      </c>
      <c r="P825" s="1226" t="s">
        <v>482</v>
      </c>
      <c r="Q825" s="1226" t="s">
        <v>281</v>
      </c>
      <c r="R825" s="1226" t="s">
        <v>70</v>
      </c>
      <c r="S825" s="1226" t="s">
        <v>237</v>
      </c>
    </row>
    <row r="826" spans="1:19" s="34" customFormat="1" ht="20.25" customHeight="1">
      <c r="A826" s="1226" t="s">
        <v>4574</v>
      </c>
      <c r="B826" s="1227" t="s">
        <v>4580</v>
      </c>
      <c r="C826" s="1226" t="s">
        <v>1011</v>
      </c>
      <c r="D826" s="1055" t="s">
        <v>4489</v>
      </c>
      <c r="E826" s="1227"/>
      <c r="F826" s="1226" t="s">
        <v>2172</v>
      </c>
      <c r="G826" s="1227"/>
      <c r="H826" s="1228">
        <v>86</v>
      </c>
      <c r="I826" s="1229">
        <v>100636.4</v>
      </c>
      <c r="J826" s="1230">
        <v>16.5</v>
      </c>
      <c r="K826" s="1122">
        <f t="shared" si="39"/>
        <v>1419</v>
      </c>
      <c r="L826" s="1014">
        <f t="shared" si="40"/>
        <v>1.419</v>
      </c>
      <c r="M826" s="1011">
        <f t="shared" si="41"/>
        <v>8654730.4000000004</v>
      </c>
      <c r="N826" s="1227"/>
      <c r="O826" s="1227" t="s">
        <v>4579</v>
      </c>
      <c r="P826" s="1226" t="s">
        <v>482</v>
      </c>
      <c r="Q826" s="1226" t="s">
        <v>344</v>
      </c>
      <c r="R826" s="1226" t="s">
        <v>60</v>
      </c>
      <c r="S826" s="1226" t="s">
        <v>237</v>
      </c>
    </row>
    <row r="827" spans="1:19" s="34" customFormat="1" ht="20.25" customHeight="1">
      <c r="A827" s="1226" t="s">
        <v>4574</v>
      </c>
      <c r="B827" s="1227" t="s">
        <v>4580</v>
      </c>
      <c r="C827" s="1226" t="s">
        <v>1011</v>
      </c>
      <c r="D827" s="1055" t="s">
        <v>4489</v>
      </c>
      <c r="E827" s="1227"/>
      <c r="F827" s="1226" t="s">
        <v>521</v>
      </c>
      <c r="G827" s="1227"/>
      <c r="H827" s="1228">
        <v>86</v>
      </c>
      <c r="I827" s="1229">
        <v>268363.59999999998</v>
      </c>
      <c r="J827" s="1230">
        <v>0</v>
      </c>
      <c r="K827" s="1122">
        <f t="shared" si="39"/>
        <v>0</v>
      </c>
      <c r="L827" s="1014">
        <f t="shared" si="40"/>
        <v>0</v>
      </c>
      <c r="M827" s="1011">
        <f t="shared" si="41"/>
        <v>23079269.599999998</v>
      </c>
      <c r="N827" s="1227"/>
      <c r="O827" s="1227" t="s">
        <v>4579</v>
      </c>
      <c r="P827" s="1226" t="s">
        <v>482</v>
      </c>
      <c r="Q827" s="1226" t="s">
        <v>374</v>
      </c>
      <c r="R827" s="1226" t="s">
        <v>375</v>
      </c>
      <c r="S827" s="1226" t="s">
        <v>237</v>
      </c>
    </row>
    <row r="828" spans="1:19" s="34" customFormat="1" ht="20.25" customHeight="1">
      <c r="A828" s="1226" t="s">
        <v>2676</v>
      </c>
      <c r="B828" s="1227" t="s">
        <v>4581</v>
      </c>
      <c r="C828" s="1226" t="s">
        <v>371</v>
      </c>
      <c r="D828" s="1055" t="s">
        <v>4466</v>
      </c>
      <c r="E828" s="1227"/>
      <c r="F828" s="1226" t="s">
        <v>1387</v>
      </c>
      <c r="G828" s="1227"/>
      <c r="H828" s="1228">
        <v>2289</v>
      </c>
      <c r="I828" s="1229">
        <v>12929.6</v>
      </c>
      <c r="J828" s="1230">
        <v>0</v>
      </c>
      <c r="K828" s="1122">
        <f t="shared" si="39"/>
        <v>0</v>
      </c>
      <c r="L828" s="1014">
        <f t="shared" si="40"/>
        <v>0</v>
      </c>
      <c r="M828" s="1011">
        <f t="shared" si="41"/>
        <v>29595854.400000002</v>
      </c>
      <c r="N828" s="1227"/>
      <c r="O828" s="1227" t="s">
        <v>4582</v>
      </c>
      <c r="P828" s="1226" t="s">
        <v>417</v>
      </c>
      <c r="Q828" s="1226" t="s">
        <v>577</v>
      </c>
      <c r="R828" s="1226" t="s">
        <v>4548</v>
      </c>
      <c r="S828" s="1226" t="s">
        <v>4583</v>
      </c>
    </row>
    <row r="829" spans="1:19" s="34" customFormat="1" ht="20.25" customHeight="1">
      <c r="A829" s="1226" t="s">
        <v>2676</v>
      </c>
      <c r="B829" s="1227" t="s">
        <v>4581</v>
      </c>
      <c r="C829" s="1226" t="s">
        <v>371</v>
      </c>
      <c r="D829" s="1055" t="s">
        <v>4466</v>
      </c>
      <c r="E829" s="1227"/>
      <c r="F829" s="1226" t="s">
        <v>4584</v>
      </c>
      <c r="G829" s="1227"/>
      <c r="H829" s="1228">
        <v>2289</v>
      </c>
      <c r="I829" s="1229">
        <v>26197.200000000001</v>
      </c>
      <c r="J829" s="1230">
        <v>17.5</v>
      </c>
      <c r="K829" s="1122">
        <f t="shared" si="39"/>
        <v>40057.5</v>
      </c>
      <c r="L829" s="1014">
        <f t="shared" si="40"/>
        <v>40.057499999999997</v>
      </c>
      <c r="M829" s="1011">
        <f t="shared" si="41"/>
        <v>59965390.800000004</v>
      </c>
      <c r="N829" s="1227"/>
      <c r="O829" s="1227" t="s">
        <v>4582</v>
      </c>
      <c r="P829" s="1226" t="s">
        <v>417</v>
      </c>
      <c r="Q829" s="1226" t="s">
        <v>270</v>
      </c>
      <c r="R829" s="1226" t="s">
        <v>68</v>
      </c>
      <c r="S829" s="1226" t="s">
        <v>4583</v>
      </c>
    </row>
    <row r="830" spans="1:19" s="34" customFormat="1" ht="20.25" customHeight="1">
      <c r="A830" s="1226" t="s">
        <v>2676</v>
      </c>
      <c r="B830" s="1227" t="s">
        <v>4581</v>
      </c>
      <c r="C830" s="1226" t="s">
        <v>371</v>
      </c>
      <c r="D830" s="1055" t="s">
        <v>4466</v>
      </c>
      <c r="E830" s="1227"/>
      <c r="F830" s="1226" t="s">
        <v>911</v>
      </c>
      <c r="G830" s="1227"/>
      <c r="H830" s="1228">
        <v>2301</v>
      </c>
      <c r="I830" s="1229">
        <v>96285</v>
      </c>
      <c r="J830" s="1230">
        <v>40.5</v>
      </c>
      <c r="K830" s="1122">
        <f t="shared" si="39"/>
        <v>93190.5</v>
      </c>
      <c r="L830" s="1014">
        <f t="shared" si="40"/>
        <v>93.1905</v>
      </c>
      <c r="M830" s="1011">
        <f t="shared" si="41"/>
        <v>221551785</v>
      </c>
      <c r="N830" s="1227"/>
      <c r="O830" s="1227" t="s">
        <v>837</v>
      </c>
      <c r="P830" s="1226" t="s">
        <v>417</v>
      </c>
      <c r="Q830" s="1226" t="s">
        <v>403</v>
      </c>
      <c r="R830" s="1226" t="s">
        <v>68</v>
      </c>
      <c r="S830" s="1226" t="s">
        <v>4583</v>
      </c>
    </row>
    <row r="831" spans="1:19" s="34" customFormat="1" ht="20.25" customHeight="1">
      <c r="A831" s="1226" t="s">
        <v>2676</v>
      </c>
      <c r="B831" s="1227" t="s">
        <v>4581</v>
      </c>
      <c r="C831" s="1226" t="s">
        <v>371</v>
      </c>
      <c r="D831" s="1055" t="s">
        <v>4466</v>
      </c>
      <c r="E831" s="1227"/>
      <c r="F831" s="1226" t="s">
        <v>880</v>
      </c>
      <c r="G831" s="1227"/>
      <c r="H831" s="1228">
        <v>2301</v>
      </c>
      <c r="I831" s="1229">
        <v>2166.4</v>
      </c>
      <c r="J831" s="1230">
        <v>0</v>
      </c>
      <c r="K831" s="1122">
        <f t="shared" si="39"/>
        <v>0</v>
      </c>
      <c r="L831" s="1014">
        <f t="shared" si="40"/>
        <v>0</v>
      </c>
      <c r="M831" s="1011">
        <f t="shared" si="41"/>
        <v>4984886.4000000004</v>
      </c>
      <c r="N831" s="1227"/>
      <c r="O831" s="1227" t="s">
        <v>837</v>
      </c>
      <c r="P831" s="1226" t="s">
        <v>417</v>
      </c>
      <c r="Q831" s="1226" t="s">
        <v>336</v>
      </c>
      <c r="R831" s="1226" t="s">
        <v>73</v>
      </c>
      <c r="S831" s="1226" t="s">
        <v>4583</v>
      </c>
    </row>
    <row r="832" spans="1:19" s="34" customFormat="1" ht="20.25" customHeight="1">
      <c r="A832" s="1226" t="s">
        <v>4585</v>
      </c>
      <c r="B832" s="1227" t="s">
        <v>4586</v>
      </c>
      <c r="C832" s="1226" t="s">
        <v>1027</v>
      </c>
      <c r="D832" s="1055" t="s">
        <v>4473</v>
      </c>
      <c r="E832" s="1227"/>
      <c r="F832" s="1226" t="s">
        <v>778</v>
      </c>
      <c r="G832" s="1227"/>
      <c r="H832" s="1228">
        <v>2</v>
      </c>
      <c r="I832" s="1229">
        <v>118300</v>
      </c>
      <c r="J832" s="1230">
        <v>0</v>
      </c>
      <c r="K832" s="1122">
        <f t="shared" si="39"/>
        <v>0</v>
      </c>
      <c r="L832" s="1014">
        <f t="shared" si="40"/>
        <v>0</v>
      </c>
      <c r="M832" s="1011">
        <f t="shared" si="41"/>
        <v>236600</v>
      </c>
      <c r="N832" s="1227"/>
      <c r="O832" s="1227" t="s">
        <v>4209</v>
      </c>
      <c r="P832" s="1226" t="s">
        <v>1164</v>
      </c>
      <c r="Q832" s="1226" t="s">
        <v>336</v>
      </c>
      <c r="R832" s="1226" t="s">
        <v>73</v>
      </c>
      <c r="S832" s="1226" t="s">
        <v>109</v>
      </c>
    </row>
    <row r="833" spans="1:19" s="34" customFormat="1" ht="20.25" customHeight="1">
      <c r="A833" s="1226" t="s">
        <v>10</v>
      </c>
      <c r="B833" s="1227" t="s">
        <v>4587</v>
      </c>
      <c r="C833" s="1226" t="s">
        <v>1027</v>
      </c>
      <c r="D833" s="1055" t="s">
        <v>4473</v>
      </c>
      <c r="E833" s="1227"/>
      <c r="F833" s="1226" t="s">
        <v>631</v>
      </c>
      <c r="G833" s="1227"/>
      <c r="H833" s="1228">
        <v>2</v>
      </c>
      <c r="I833" s="1229">
        <v>36400</v>
      </c>
      <c r="J833" s="1230">
        <v>0</v>
      </c>
      <c r="K833" s="1122">
        <f t="shared" si="39"/>
        <v>0</v>
      </c>
      <c r="L833" s="1014">
        <f t="shared" si="40"/>
        <v>0</v>
      </c>
      <c r="M833" s="1011">
        <f t="shared" si="41"/>
        <v>72800</v>
      </c>
      <c r="N833" s="1227"/>
      <c r="O833" s="1227" t="s">
        <v>4207</v>
      </c>
      <c r="P833" s="1226" t="s">
        <v>1164</v>
      </c>
      <c r="Q833" s="1226" t="s">
        <v>336</v>
      </c>
      <c r="R833" s="1226" t="s">
        <v>73</v>
      </c>
      <c r="S833" s="1226" t="s">
        <v>109</v>
      </c>
    </row>
    <row r="834" spans="1:19" s="34" customFormat="1" ht="20.25" customHeight="1">
      <c r="A834" s="1226" t="s">
        <v>10</v>
      </c>
      <c r="B834" s="1227" t="s">
        <v>4587</v>
      </c>
      <c r="C834" s="1226" t="s">
        <v>1027</v>
      </c>
      <c r="D834" s="1055" t="s">
        <v>4473</v>
      </c>
      <c r="E834" s="1227"/>
      <c r="F834" s="1226" t="s">
        <v>2983</v>
      </c>
      <c r="G834" s="1227"/>
      <c r="H834" s="1228">
        <v>466</v>
      </c>
      <c r="I834" s="1229">
        <v>170618.2</v>
      </c>
      <c r="J834" s="1230">
        <v>29.3</v>
      </c>
      <c r="K834" s="1122">
        <f t="shared" si="39"/>
        <v>13653.800000000001</v>
      </c>
      <c r="L834" s="1014">
        <f t="shared" si="40"/>
        <v>13.6538</v>
      </c>
      <c r="M834" s="1011">
        <f t="shared" si="41"/>
        <v>79508081.200000003</v>
      </c>
      <c r="N834" s="1227"/>
      <c r="O834" s="1227" t="s">
        <v>1055</v>
      </c>
      <c r="P834" s="1226" t="s">
        <v>1164</v>
      </c>
      <c r="Q834" s="1226" t="s">
        <v>343</v>
      </c>
      <c r="R834" s="1226" t="s">
        <v>60</v>
      </c>
      <c r="S834" s="1226" t="s">
        <v>109</v>
      </c>
    </row>
    <row r="835" spans="1:19" s="34" customFormat="1" ht="20.25" customHeight="1">
      <c r="A835" s="1226" t="s">
        <v>10</v>
      </c>
      <c r="B835" s="1227" t="s">
        <v>4587</v>
      </c>
      <c r="C835" s="1226" t="s">
        <v>1027</v>
      </c>
      <c r="D835" s="1055" t="s">
        <v>4473</v>
      </c>
      <c r="E835" s="1227"/>
      <c r="F835" s="1226" t="s">
        <v>426</v>
      </c>
      <c r="G835" s="1227"/>
      <c r="H835" s="1228">
        <v>466</v>
      </c>
      <c r="I835" s="1229">
        <v>190990.5</v>
      </c>
      <c r="J835" s="1230">
        <v>0</v>
      </c>
      <c r="K835" s="1122">
        <f t="shared" si="39"/>
        <v>0</v>
      </c>
      <c r="L835" s="1014">
        <f t="shared" si="40"/>
        <v>0</v>
      </c>
      <c r="M835" s="1011">
        <f t="shared" si="41"/>
        <v>89001573</v>
      </c>
      <c r="N835" s="1227"/>
      <c r="O835" s="1227" t="s">
        <v>1055</v>
      </c>
      <c r="P835" s="1226" t="s">
        <v>1164</v>
      </c>
      <c r="Q835" s="1226" t="s">
        <v>354</v>
      </c>
      <c r="R835" s="1226" t="s">
        <v>70</v>
      </c>
      <c r="S835" s="1226" t="s">
        <v>109</v>
      </c>
    </row>
    <row r="836" spans="1:19" s="34" customFormat="1" ht="20.25" customHeight="1">
      <c r="A836" s="1226" t="s">
        <v>10</v>
      </c>
      <c r="B836" s="1227" t="s">
        <v>4587</v>
      </c>
      <c r="C836" s="1226" t="s">
        <v>1027</v>
      </c>
      <c r="D836" s="1055" t="s">
        <v>4473</v>
      </c>
      <c r="E836" s="1227"/>
      <c r="F836" s="1226" t="s">
        <v>880</v>
      </c>
      <c r="G836" s="1227"/>
      <c r="H836" s="1228">
        <v>466</v>
      </c>
      <c r="I836" s="1229">
        <v>3055.8</v>
      </c>
      <c r="J836" s="1230">
        <v>0</v>
      </c>
      <c r="K836" s="1122">
        <f t="shared" si="39"/>
        <v>0</v>
      </c>
      <c r="L836" s="1014">
        <f t="shared" si="40"/>
        <v>0</v>
      </c>
      <c r="M836" s="1011">
        <f t="shared" si="41"/>
        <v>1424002.8</v>
      </c>
      <c r="N836" s="1227"/>
      <c r="O836" s="1227" t="s">
        <v>1055</v>
      </c>
      <c r="P836" s="1226" t="s">
        <v>1164</v>
      </c>
      <c r="Q836" s="1226" t="s">
        <v>336</v>
      </c>
      <c r="R836" s="1226" t="s">
        <v>73</v>
      </c>
      <c r="S836" s="1226" t="s">
        <v>109</v>
      </c>
    </row>
    <row r="837" spans="1:19" s="34" customFormat="1" ht="20.25" customHeight="1">
      <c r="A837" s="1226" t="s">
        <v>10</v>
      </c>
      <c r="B837" s="1227" t="s">
        <v>4587</v>
      </c>
      <c r="C837" s="1226" t="s">
        <v>1027</v>
      </c>
      <c r="D837" s="1055" t="s">
        <v>4473</v>
      </c>
      <c r="E837" s="1227"/>
      <c r="F837" s="1226" t="s">
        <v>4573</v>
      </c>
      <c r="G837" s="1227"/>
      <c r="H837" s="1228">
        <v>277</v>
      </c>
      <c r="I837" s="1229">
        <v>55051.9</v>
      </c>
      <c r="J837" s="1230">
        <v>14</v>
      </c>
      <c r="K837" s="1122">
        <f t="shared" si="39"/>
        <v>3878</v>
      </c>
      <c r="L837" s="1014">
        <f t="shared" si="40"/>
        <v>3.8780000000000001</v>
      </c>
      <c r="M837" s="1011">
        <f t="shared" si="41"/>
        <v>15249376.300000001</v>
      </c>
      <c r="N837" s="1227"/>
      <c r="O837" s="1227" t="s">
        <v>695</v>
      </c>
      <c r="P837" s="1226" t="s">
        <v>1164</v>
      </c>
      <c r="Q837" s="1226" t="s">
        <v>270</v>
      </c>
      <c r="R837" s="1226" t="s">
        <v>60</v>
      </c>
      <c r="S837" s="1226" t="s">
        <v>109</v>
      </c>
    </row>
    <row r="838" spans="1:19" s="34" customFormat="1" ht="20.25" customHeight="1">
      <c r="A838" s="1226" t="s">
        <v>10</v>
      </c>
      <c r="B838" s="1227" t="s">
        <v>4587</v>
      </c>
      <c r="C838" s="1226" t="s">
        <v>1027</v>
      </c>
      <c r="D838" s="1055" t="s">
        <v>4473</v>
      </c>
      <c r="E838" s="1227"/>
      <c r="F838" s="1226" t="s">
        <v>1399</v>
      </c>
      <c r="G838" s="1227"/>
      <c r="H838" s="1228">
        <v>277</v>
      </c>
      <c r="I838" s="1229">
        <v>12571.6</v>
      </c>
      <c r="J838" s="1230">
        <v>0</v>
      </c>
      <c r="K838" s="1122">
        <f t="shared" si="39"/>
        <v>0</v>
      </c>
      <c r="L838" s="1014">
        <f t="shared" si="40"/>
        <v>0</v>
      </c>
      <c r="M838" s="1011">
        <f t="shared" si="41"/>
        <v>3482333.2</v>
      </c>
      <c r="N838" s="1227"/>
      <c r="O838" s="1227" t="s">
        <v>695</v>
      </c>
      <c r="P838" s="1226" t="s">
        <v>1164</v>
      </c>
      <c r="Q838" s="1226" t="s">
        <v>577</v>
      </c>
      <c r="R838" s="1226" t="s">
        <v>4548</v>
      </c>
      <c r="S838" s="1226" t="s">
        <v>109</v>
      </c>
    </row>
    <row r="839" spans="1:19" s="34" customFormat="1" ht="20.25" customHeight="1">
      <c r="A839" s="1226" t="s">
        <v>10</v>
      </c>
      <c r="B839" s="1227" t="s">
        <v>4587</v>
      </c>
      <c r="C839" s="1226" t="s">
        <v>1027</v>
      </c>
      <c r="D839" s="1055" t="s">
        <v>4473</v>
      </c>
      <c r="E839" s="1227"/>
      <c r="F839" s="1226" t="s">
        <v>4588</v>
      </c>
      <c r="G839" s="1227"/>
      <c r="H839" s="1228">
        <v>550</v>
      </c>
      <c r="I839" s="1229">
        <v>157037</v>
      </c>
      <c r="J839" s="1230">
        <v>31.9</v>
      </c>
      <c r="K839" s="1122">
        <f t="shared" si="39"/>
        <v>17545</v>
      </c>
      <c r="L839" s="1014">
        <f t="shared" si="40"/>
        <v>17.545000000000002</v>
      </c>
      <c r="M839" s="1011">
        <f t="shared" si="41"/>
        <v>86370350</v>
      </c>
      <c r="N839" s="1227"/>
      <c r="O839" s="1227" t="s">
        <v>4201</v>
      </c>
      <c r="P839" s="1226" t="s">
        <v>1164</v>
      </c>
      <c r="Q839" s="1226" t="s">
        <v>370</v>
      </c>
      <c r="R839" s="1226" t="s">
        <v>60</v>
      </c>
      <c r="S839" s="1226" t="s">
        <v>109</v>
      </c>
    </row>
    <row r="840" spans="1:19" s="34" customFormat="1" ht="20.25" customHeight="1">
      <c r="A840" s="1226" t="s">
        <v>10</v>
      </c>
      <c r="B840" s="1227" t="s">
        <v>4587</v>
      </c>
      <c r="C840" s="1226" t="s">
        <v>1027</v>
      </c>
      <c r="D840" s="1055" t="s">
        <v>4473</v>
      </c>
      <c r="E840" s="1227"/>
      <c r="F840" s="1226" t="s">
        <v>669</v>
      </c>
      <c r="G840" s="1227"/>
      <c r="H840" s="1228">
        <v>2</v>
      </c>
      <c r="I840" s="1229">
        <v>108880.7</v>
      </c>
      <c r="J840" s="1230">
        <v>22.5</v>
      </c>
      <c r="K840" s="1122">
        <f t="shared" si="39"/>
        <v>45</v>
      </c>
      <c r="L840" s="1014">
        <f t="shared" si="40"/>
        <v>4.4999999999999998E-2</v>
      </c>
      <c r="M840" s="1011">
        <f t="shared" si="41"/>
        <v>217761.4</v>
      </c>
      <c r="N840" s="1227"/>
      <c r="O840" s="1227" t="s">
        <v>4204</v>
      </c>
      <c r="P840" s="1226" t="s">
        <v>1164</v>
      </c>
      <c r="Q840" s="1226" t="s">
        <v>628</v>
      </c>
      <c r="R840" s="1226" t="s">
        <v>4589</v>
      </c>
      <c r="S840" s="1226" t="s">
        <v>109</v>
      </c>
    </row>
    <row r="841" spans="1:19" s="34" customFormat="1" ht="20.25" customHeight="1">
      <c r="A841" s="1226" t="s">
        <v>10</v>
      </c>
      <c r="B841" s="1227" t="s">
        <v>4587</v>
      </c>
      <c r="C841" s="1226" t="s">
        <v>1027</v>
      </c>
      <c r="D841" s="1055" t="s">
        <v>4473</v>
      </c>
      <c r="E841" s="1227"/>
      <c r="F841" s="1226" t="s">
        <v>1643</v>
      </c>
      <c r="G841" s="1227"/>
      <c r="H841" s="1228">
        <v>2</v>
      </c>
      <c r="I841" s="1229">
        <v>13362.6</v>
      </c>
      <c r="J841" s="1230">
        <v>0</v>
      </c>
      <c r="K841" s="1122">
        <f t="shared" si="39"/>
        <v>0</v>
      </c>
      <c r="L841" s="1014">
        <f t="shared" si="40"/>
        <v>0</v>
      </c>
      <c r="M841" s="1011">
        <f t="shared" si="41"/>
        <v>26725.200000000001</v>
      </c>
      <c r="N841" s="1227"/>
      <c r="O841" s="1227" t="s">
        <v>4204</v>
      </c>
      <c r="P841" s="1226" t="s">
        <v>1164</v>
      </c>
      <c r="Q841" s="1226" t="s">
        <v>336</v>
      </c>
      <c r="R841" s="1226" t="s">
        <v>73</v>
      </c>
      <c r="S841" s="1226" t="s">
        <v>109</v>
      </c>
    </row>
    <row r="842" spans="1:19" s="34" customFormat="1" ht="20.25" customHeight="1">
      <c r="A842" s="1226" t="s">
        <v>10</v>
      </c>
      <c r="B842" s="1227" t="s">
        <v>4587</v>
      </c>
      <c r="C842" s="1226" t="s">
        <v>1027</v>
      </c>
      <c r="D842" s="1055" t="s">
        <v>4473</v>
      </c>
      <c r="E842" s="1227"/>
      <c r="F842" s="1226" t="s">
        <v>541</v>
      </c>
      <c r="G842" s="1227"/>
      <c r="H842" s="1228">
        <v>233</v>
      </c>
      <c r="I842" s="1229">
        <v>97658.5</v>
      </c>
      <c r="J842" s="1230">
        <v>18.7</v>
      </c>
      <c r="K842" s="1122">
        <f t="shared" si="39"/>
        <v>4357.0999999999995</v>
      </c>
      <c r="L842" s="1014">
        <f t="shared" si="40"/>
        <v>4.3570999999999991</v>
      </c>
      <c r="M842" s="1011">
        <f t="shared" si="41"/>
        <v>22754430.5</v>
      </c>
      <c r="N842" s="1227"/>
      <c r="O842" s="1227" t="s">
        <v>1108</v>
      </c>
      <c r="P842" s="1226" t="s">
        <v>1164</v>
      </c>
      <c r="Q842" s="1226" t="s">
        <v>341</v>
      </c>
      <c r="R842" s="1226" t="s">
        <v>60</v>
      </c>
      <c r="S842" s="1226" t="s">
        <v>109</v>
      </c>
    </row>
    <row r="843" spans="1:19" s="34" customFormat="1" ht="20.25" customHeight="1">
      <c r="A843" s="1226" t="s">
        <v>10</v>
      </c>
      <c r="B843" s="1227" t="s">
        <v>4587</v>
      </c>
      <c r="C843" s="1226" t="s">
        <v>1027</v>
      </c>
      <c r="D843" s="1055" t="s">
        <v>4473</v>
      </c>
      <c r="E843" s="1227"/>
      <c r="F843" s="1226" t="s">
        <v>777</v>
      </c>
      <c r="G843" s="1227"/>
      <c r="H843" s="1228">
        <v>2</v>
      </c>
      <c r="I843" s="1229">
        <v>147486.20000000001</v>
      </c>
      <c r="J843" s="1230">
        <v>32.6</v>
      </c>
      <c r="K843" s="1122">
        <f t="shared" si="39"/>
        <v>65.2</v>
      </c>
      <c r="L843" s="1014">
        <f t="shared" si="40"/>
        <v>6.5200000000000008E-2</v>
      </c>
      <c r="M843" s="1011">
        <f t="shared" si="41"/>
        <v>294972.40000000002</v>
      </c>
      <c r="N843" s="1227"/>
      <c r="O843" s="1227" t="s">
        <v>4203</v>
      </c>
      <c r="P843" s="1226" t="s">
        <v>1164</v>
      </c>
      <c r="Q843" s="1226" t="s">
        <v>361</v>
      </c>
      <c r="R843" s="1226" t="s">
        <v>60</v>
      </c>
      <c r="S843" s="1226" t="s">
        <v>109</v>
      </c>
    </row>
    <row r="844" spans="1:19" s="34" customFormat="1" ht="20.25" customHeight="1">
      <c r="A844" s="1226" t="s">
        <v>10</v>
      </c>
      <c r="B844" s="1227" t="s">
        <v>4587</v>
      </c>
      <c r="C844" s="1226" t="s">
        <v>1027</v>
      </c>
      <c r="D844" s="1055" t="s">
        <v>4473</v>
      </c>
      <c r="E844" s="1227"/>
      <c r="F844" s="1226" t="s">
        <v>630</v>
      </c>
      <c r="G844" s="1227"/>
      <c r="H844" s="1228">
        <v>2</v>
      </c>
      <c r="I844" s="1229">
        <v>93149.2</v>
      </c>
      <c r="J844" s="1230">
        <v>0</v>
      </c>
      <c r="K844" s="1122">
        <f t="shared" si="39"/>
        <v>0</v>
      </c>
      <c r="L844" s="1014">
        <f t="shared" si="40"/>
        <v>0</v>
      </c>
      <c r="M844" s="1011">
        <f t="shared" si="41"/>
        <v>186298.4</v>
      </c>
      <c r="N844" s="1227"/>
      <c r="O844" s="1227" t="s">
        <v>4203</v>
      </c>
      <c r="P844" s="1226" t="s">
        <v>1164</v>
      </c>
      <c r="Q844" s="1226" t="s">
        <v>336</v>
      </c>
      <c r="R844" s="1226" t="s">
        <v>73</v>
      </c>
      <c r="S844" s="1226" t="s">
        <v>109</v>
      </c>
    </row>
    <row r="845" spans="1:19" s="34" customFormat="1" ht="20.25" customHeight="1">
      <c r="A845" s="1226" t="s">
        <v>10</v>
      </c>
      <c r="B845" s="1227" t="s">
        <v>4587</v>
      </c>
      <c r="C845" s="1226" t="s">
        <v>1027</v>
      </c>
      <c r="D845" s="1055" t="s">
        <v>4473</v>
      </c>
      <c r="E845" s="1227"/>
      <c r="F845" s="1226" t="s">
        <v>401</v>
      </c>
      <c r="G845" s="1227"/>
      <c r="H845" s="1228">
        <v>508</v>
      </c>
      <c r="I845" s="1229">
        <v>50050</v>
      </c>
      <c r="J845" s="1230">
        <v>9.4</v>
      </c>
      <c r="K845" s="1122">
        <f t="shared" si="39"/>
        <v>4775.2</v>
      </c>
      <c r="L845" s="1014">
        <f t="shared" si="40"/>
        <v>4.7751999999999999</v>
      </c>
      <c r="M845" s="1011">
        <f t="shared" si="41"/>
        <v>25425400</v>
      </c>
      <c r="N845" s="1227"/>
      <c r="O845" s="1227" t="s">
        <v>1612</v>
      </c>
      <c r="P845" s="1226" t="s">
        <v>1164</v>
      </c>
      <c r="Q845" s="1226" t="s">
        <v>344</v>
      </c>
      <c r="R845" s="1226" t="s">
        <v>60</v>
      </c>
      <c r="S845" s="1226" t="s">
        <v>109</v>
      </c>
    </row>
    <row r="846" spans="1:19" s="34" customFormat="1" ht="20.25" customHeight="1">
      <c r="A846" s="1226" t="s">
        <v>10</v>
      </c>
      <c r="B846" s="1227" t="s">
        <v>4587</v>
      </c>
      <c r="C846" s="1226" t="s">
        <v>1027</v>
      </c>
      <c r="D846" s="1055" t="s">
        <v>4473</v>
      </c>
      <c r="E846" s="1227"/>
      <c r="F846" s="1226" t="s">
        <v>632</v>
      </c>
      <c r="G846" s="1227"/>
      <c r="H846" s="1228">
        <v>2</v>
      </c>
      <c r="I846" s="1229">
        <v>67340</v>
      </c>
      <c r="J846" s="1230">
        <v>0</v>
      </c>
      <c r="K846" s="1122">
        <f t="shared" si="39"/>
        <v>0</v>
      </c>
      <c r="L846" s="1014">
        <f t="shared" si="40"/>
        <v>0</v>
      </c>
      <c r="M846" s="1011">
        <f t="shared" si="41"/>
        <v>134680</v>
      </c>
      <c r="N846" s="1227"/>
      <c r="O846" s="1227" t="s">
        <v>4208</v>
      </c>
      <c r="P846" s="1226" t="s">
        <v>1164</v>
      </c>
      <c r="Q846" s="1226" t="s">
        <v>336</v>
      </c>
      <c r="R846" s="1226" t="s">
        <v>73</v>
      </c>
      <c r="S846" s="1226" t="s">
        <v>109</v>
      </c>
    </row>
    <row r="847" spans="1:19" s="34" customFormat="1" ht="20.25" customHeight="1">
      <c r="A847" s="1226" t="s">
        <v>2676</v>
      </c>
      <c r="B847" s="1227" t="s">
        <v>4590</v>
      </c>
      <c r="C847" s="1226" t="s">
        <v>371</v>
      </c>
      <c r="D847" s="1055" t="s">
        <v>4591</v>
      </c>
      <c r="E847" s="1227"/>
      <c r="F847" s="1226" t="s">
        <v>911</v>
      </c>
      <c r="G847" s="1227"/>
      <c r="H847" s="1228">
        <v>730</v>
      </c>
      <c r="I847" s="1229">
        <v>96285</v>
      </c>
      <c r="J847" s="1230">
        <v>40.5</v>
      </c>
      <c r="K847" s="1122">
        <f t="shared" si="39"/>
        <v>29565</v>
      </c>
      <c r="L847" s="1014">
        <f t="shared" si="40"/>
        <v>29.565000000000001</v>
      </c>
      <c r="M847" s="1011">
        <f t="shared" si="41"/>
        <v>70288050</v>
      </c>
      <c r="N847" s="1227"/>
      <c r="O847" s="1227" t="s">
        <v>837</v>
      </c>
      <c r="P847" s="1226" t="s">
        <v>417</v>
      </c>
      <c r="Q847" s="1226" t="s">
        <v>403</v>
      </c>
      <c r="R847" s="1226" t="s">
        <v>68</v>
      </c>
      <c r="S847" s="1226" t="s">
        <v>4583</v>
      </c>
    </row>
    <row r="848" spans="1:19" s="34" customFormat="1" ht="20.25" customHeight="1">
      <c r="A848" s="1226" t="s">
        <v>2676</v>
      </c>
      <c r="B848" s="1227" t="s">
        <v>4592</v>
      </c>
      <c r="C848" s="1226" t="s">
        <v>371</v>
      </c>
      <c r="D848" s="1055" t="s">
        <v>4591</v>
      </c>
      <c r="E848" s="1227"/>
      <c r="F848" s="1226" t="s">
        <v>880</v>
      </c>
      <c r="G848" s="1227"/>
      <c r="H848" s="1228">
        <v>730</v>
      </c>
      <c r="I848" s="1229">
        <v>2166.4</v>
      </c>
      <c r="J848" s="1230">
        <v>0</v>
      </c>
      <c r="K848" s="1122">
        <f t="shared" si="39"/>
        <v>0</v>
      </c>
      <c r="L848" s="1014">
        <f t="shared" si="40"/>
        <v>0</v>
      </c>
      <c r="M848" s="1011">
        <f t="shared" si="41"/>
        <v>1581472</v>
      </c>
      <c r="N848" s="1227"/>
      <c r="O848" s="1227" t="s">
        <v>837</v>
      </c>
      <c r="P848" s="1226" t="s">
        <v>417</v>
      </c>
      <c r="Q848" s="1226" t="s">
        <v>336</v>
      </c>
      <c r="R848" s="1226" t="s">
        <v>73</v>
      </c>
      <c r="S848" s="1226" t="s">
        <v>4583</v>
      </c>
    </row>
    <row r="849" spans="1:19" s="34" customFormat="1" ht="20.25" customHeight="1">
      <c r="A849" s="1226" t="s">
        <v>2676</v>
      </c>
      <c r="B849" s="1227" t="s">
        <v>4592</v>
      </c>
      <c r="C849" s="1226" t="s">
        <v>371</v>
      </c>
      <c r="D849" s="1055" t="s">
        <v>4591</v>
      </c>
      <c r="E849" s="1227"/>
      <c r="F849" s="1226" t="s">
        <v>1387</v>
      </c>
      <c r="G849" s="1227"/>
      <c r="H849" s="1228">
        <v>730</v>
      </c>
      <c r="I849" s="1229">
        <v>12496</v>
      </c>
      <c r="J849" s="1230">
        <v>0</v>
      </c>
      <c r="K849" s="1122">
        <f t="shared" si="39"/>
        <v>0</v>
      </c>
      <c r="L849" s="1014">
        <f t="shared" si="40"/>
        <v>0</v>
      </c>
      <c r="M849" s="1011">
        <f t="shared" si="41"/>
        <v>9122080</v>
      </c>
      <c r="N849" s="1227"/>
      <c r="O849" s="1227" t="s">
        <v>1437</v>
      </c>
      <c r="P849" s="1226" t="s">
        <v>417</v>
      </c>
      <c r="Q849" s="1226" t="s">
        <v>577</v>
      </c>
      <c r="R849" s="1226" t="s">
        <v>4548</v>
      </c>
      <c r="S849" s="1226" t="s">
        <v>4583</v>
      </c>
    </row>
    <row r="850" spans="1:19" s="34" customFormat="1" ht="20.25" customHeight="1">
      <c r="A850" s="1226" t="s">
        <v>2676</v>
      </c>
      <c r="B850" s="1227" t="s">
        <v>4592</v>
      </c>
      <c r="C850" s="1226" t="s">
        <v>371</v>
      </c>
      <c r="D850" s="1055" t="s">
        <v>4591</v>
      </c>
      <c r="E850" s="1227"/>
      <c r="F850" s="1226" t="s">
        <v>589</v>
      </c>
      <c r="G850" s="1227"/>
      <c r="H850" s="1228">
        <v>730</v>
      </c>
      <c r="I850" s="1229">
        <v>25318.7</v>
      </c>
      <c r="J850" s="1230">
        <v>15</v>
      </c>
      <c r="K850" s="1122">
        <f t="shared" si="39"/>
        <v>10950</v>
      </c>
      <c r="L850" s="1014">
        <f t="shared" si="40"/>
        <v>10.95</v>
      </c>
      <c r="M850" s="1011">
        <f t="shared" si="41"/>
        <v>18482651</v>
      </c>
      <c r="N850" s="1227"/>
      <c r="O850" s="1227" t="s">
        <v>1437</v>
      </c>
      <c r="P850" s="1226" t="s">
        <v>417</v>
      </c>
      <c r="Q850" s="1226" t="s">
        <v>270</v>
      </c>
      <c r="R850" s="1226" t="s">
        <v>68</v>
      </c>
      <c r="S850" s="1226" t="s">
        <v>4583</v>
      </c>
    </row>
    <row r="851" spans="1:19" s="34" customFormat="1" ht="20.25" customHeight="1">
      <c r="A851" s="1226" t="s">
        <v>4593</v>
      </c>
      <c r="B851" s="1227" t="s">
        <v>4594</v>
      </c>
      <c r="C851" s="1226" t="s">
        <v>371</v>
      </c>
      <c r="D851" s="1055" t="s">
        <v>4173</v>
      </c>
      <c r="E851" s="1227"/>
      <c r="F851" s="1226" t="s">
        <v>1387</v>
      </c>
      <c r="G851" s="1227"/>
      <c r="H851" s="1228">
        <v>304</v>
      </c>
      <c r="I851" s="1229">
        <v>12191.2</v>
      </c>
      <c r="J851" s="1230">
        <v>0</v>
      </c>
      <c r="K851" s="1122">
        <f t="shared" si="39"/>
        <v>0</v>
      </c>
      <c r="L851" s="1014">
        <f t="shared" si="40"/>
        <v>0</v>
      </c>
      <c r="M851" s="1011">
        <f t="shared" si="41"/>
        <v>3706124.8000000003</v>
      </c>
      <c r="N851" s="1227"/>
      <c r="O851" s="1227" t="s">
        <v>1437</v>
      </c>
      <c r="P851" s="1226" t="s">
        <v>417</v>
      </c>
      <c r="Q851" s="1226" t="s">
        <v>577</v>
      </c>
      <c r="R851" s="1226" t="s">
        <v>4548</v>
      </c>
      <c r="S851" s="1226" t="s">
        <v>213</v>
      </c>
    </row>
    <row r="852" spans="1:19" s="34" customFormat="1" ht="20.25" customHeight="1">
      <c r="A852" s="1226" t="s">
        <v>4593</v>
      </c>
      <c r="B852" s="1227" t="s">
        <v>4595</v>
      </c>
      <c r="C852" s="1226" t="s">
        <v>371</v>
      </c>
      <c r="D852" s="1055" t="s">
        <v>4173</v>
      </c>
      <c r="E852" s="1227"/>
      <c r="F852" s="1226" t="s">
        <v>880</v>
      </c>
      <c r="G852" s="1227"/>
      <c r="H852" s="1228">
        <v>309</v>
      </c>
      <c r="I852" s="1229">
        <v>3277.8</v>
      </c>
      <c r="J852" s="1230">
        <v>0</v>
      </c>
      <c r="K852" s="1122">
        <f t="shared" si="39"/>
        <v>0</v>
      </c>
      <c r="L852" s="1014">
        <f t="shared" si="40"/>
        <v>0</v>
      </c>
      <c r="M852" s="1011">
        <f t="shared" si="41"/>
        <v>1012840.2000000001</v>
      </c>
      <c r="N852" s="1227"/>
      <c r="O852" s="1227" t="s">
        <v>1290</v>
      </c>
      <c r="P852" s="1226" t="s">
        <v>417</v>
      </c>
      <c r="Q852" s="1226" t="s">
        <v>336</v>
      </c>
      <c r="R852" s="1226" t="s">
        <v>73</v>
      </c>
      <c r="S852" s="1226" t="s">
        <v>213</v>
      </c>
    </row>
    <row r="853" spans="1:19" s="34" customFormat="1" ht="20.25" customHeight="1">
      <c r="A853" s="1226" t="s">
        <v>4593</v>
      </c>
      <c r="B853" s="1227" t="s">
        <v>4594</v>
      </c>
      <c r="C853" s="1226" t="s">
        <v>371</v>
      </c>
      <c r="D853" s="1055" t="s">
        <v>4173</v>
      </c>
      <c r="E853" s="1227"/>
      <c r="F853" s="1226" t="s">
        <v>880</v>
      </c>
      <c r="G853" s="1227"/>
      <c r="H853" s="1228">
        <v>309</v>
      </c>
      <c r="I853" s="1229">
        <v>3277.8</v>
      </c>
      <c r="J853" s="1230">
        <v>0</v>
      </c>
      <c r="K853" s="1122">
        <f t="shared" ref="K853:K916" si="42">IFERROR(J853*H853,"0")</f>
        <v>0</v>
      </c>
      <c r="L853" s="1014">
        <f t="shared" ref="L853:L916" si="43">IFERROR(K853/1000,"0")</f>
        <v>0</v>
      </c>
      <c r="M853" s="1011">
        <f t="shared" ref="M853:M916" si="44">I853*H853</f>
        <v>1012840.2000000001</v>
      </c>
      <c r="N853" s="1227"/>
      <c r="O853" s="1227" t="s">
        <v>1290</v>
      </c>
      <c r="P853" s="1226" t="s">
        <v>417</v>
      </c>
      <c r="Q853" s="1226" t="s">
        <v>336</v>
      </c>
      <c r="R853" s="1226" t="s">
        <v>73</v>
      </c>
      <c r="S853" s="1226" t="s">
        <v>213</v>
      </c>
    </row>
    <row r="854" spans="1:19" s="34" customFormat="1" ht="20.25" customHeight="1">
      <c r="A854" s="1226" t="s">
        <v>4593</v>
      </c>
      <c r="B854" s="1227" t="s">
        <v>4594</v>
      </c>
      <c r="C854" s="1226" t="s">
        <v>371</v>
      </c>
      <c r="D854" s="1055" t="s">
        <v>4173</v>
      </c>
      <c r="E854" s="1227"/>
      <c r="F854" s="1226" t="s">
        <v>881</v>
      </c>
      <c r="G854" s="1227"/>
      <c r="H854" s="1228">
        <v>309</v>
      </c>
      <c r="I854" s="1229">
        <v>9833.2999999999993</v>
      </c>
      <c r="J854" s="1230">
        <v>0</v>
      </c>
      <c r="K854" s="1122">
        <f t="shared" si="42"/>
        <v>0</v>
      </c>
      <c r="L854" s="1014">
        <f t="shared" si="43"/>
        <v>0</v>
      </c>
      <c r="M854" s="1011">
        <f t="shared" si="44"/>
        <v>3038489.6999999997</v>
      </c>
      <c r="N854" s="1227"/>
      <c r="O854" s="1227" t="s">
        <v>1290</v>
      </c>
      <c r="P854" s="1226" t="s">
        <v>417</v>
      </c>
      <c r="Q854" s="1226" t="s">
        <v>336</v>
      </c>
      <c r="R854" s="1226" t="s">
        <v>73</v>
      </c>
      <c r="S854" s="1226" t="s">
        <v>213</v>
      </c>
    </row>
    <row r="855" spans="1:19" s="34" customFormat="1" ht="20.25" customHeight="1">
      <c r="A855" s="1226" t="s">
        <v>4593</v>
      </c>
      <c r="B855" s="1227" t="s">
        <v>4594</v>
      </c>
      <c r="C855" s="1226" t="s">
        <v>371</v>
      </c>
      <c r="D855" s="1055" t="s">
        <v>4173</v>
      </c>
      <c r="E855" s="1227"/>
      <c r="F855" s="1226" t="s">
        <v>882</v>
      </c>
      <c r="G855" s="1227"/>
      <c r="H855" s="1228">
        <v>309</v>
      </c>
      <c r="I855" s="1229">
        <v>7739.2</v>
      </c>
      <c r="J855" s="1230">
        <v>0</v>
      </c>
      <c r="K855" s="1122">
        <f t="shared" si="42"/>
        <v>0</v>
      </c>
      <c r="L855" s="1014">
        <f t="shared" si="43"/>
        <v>0</v>
      </c>
      <c r="M855" s="1011">
        <f t="shared" si="44"/>
        <v>2391412.7999999998</v>
      </c>
      <c r="N855" s="1227"/>
      <c r="O855" s="1227" t="s">
        <v>1290</v>
      </c>
      <c r="P855" s="1226" t="s">
        <v>417</v>
      </c>
      <c r="Q855" s="1226" t="s">
        <v>336</v>
      </c>
      <c r="R855" s="1226" t="s">
        <v>73</v>
      </c>
      <c r="S855" s="1226" t="s">
        <v>213</v>
      </c>
    </row>
    <row r="856" spans="1:19" s="34" customFormat="1" ht="20.25" customHeight="1">
      <c r="A856" s="1226" t="s">
        <v>4593</v>
      </c>
      <c r="B856" s="1227" t="s">
        <v>4594</v>
      </c>
      <c r="C856" s="1226" t="s">
        <v>371</v>
      </c>
      <c r="D856" s="1055" t="s">
        <v>4173</v>
      </c>
      <c r="E856" s="1227"/>
      <c r="F856" s="1226" t="s">
        <v>4550</v>
      </c>
      <c r="G856" s="1227"/>
      <c r="H856" s="1228">
        <v>155</v>
      </c>
      <c r="I856" s="1229">
        <v>2500</v>
      </c>
      <c r="J856" s="1230">
        <v>0</v>
      </c>
      <c r="K856" s="1122">
        <f t="shared" si="42"/>
        <v>0</v>
      </c>
      <c r="L856" s="1014">
        <f t="shared" si="43"/>
        <v>0</v>
      </c>
      <c r="M856" s="1011">
        <f t="shared" si="44"/>
        <v>387500</v>
      </c>
      <c r="N856" s="1227"/>
      <c r="O856" s="1227" t="s">
        <v>4596</v>
      </c>
      <c r="P856" s="1226" t="s">
        <v>417</v>
      </c>
      <c r="Q856" s="1226" t="s">
        <v>336</v>
      </c>
      <c r="R856" s="1226" t="s">
        <v>73</v>
      </c>
      <c r="S856" s="1226" t="s">
        <v>213</v>
      </c>
    </row>
    <row r="857" spans="1:19" s="34" customFormat="1" ht="20.25" customHeight="1">
      <c r="A857" s="1226" t="s">
        <v>4593</v>
      </c>
      <c r="B857" s="1227" t="s">
        <v>4594</v>
      </c>
      <c r="C857" s="1226" t="s">
        <v>371</v>
      </c>
      <c r="D857" s="1055" t="s">
        <v>4173</v>
      </c>
      <c r="E857" s="1227"/>
      <c r="F857" s="1226" t="s">
        <v>1937</v>
      </c>
      <c r="G857" s="1227"/>
      <c r="H857" s="1228">
        <v>155</v>
      </c>
      <c r="I857" s="1229">
        <v>8500</v>
      </c>
      <c r="J857" s="1230">
        <v>0</v>
      </c>
      <c r="K857" s="1122">
        <f t="shared" si="42"/>
        <v>0</v>
      </c>
      <c r="L857" s="1014">
        <f t="shared" si="43"/>
        <v>0</v>
      </c>
      <c r="M857" s="1011">
        <f t="shared" si="44"/>
        <v>1317500</v>
      </c>
      <c r="N857" s="1227"/>
      <c r="O857" s="1227" t="s">
        <v>4596</v>
      </c>
      <c r="P857" s="1226" t="s">
        <v>417</v>
      </c>
      <c r="Q857" s="1226" t="s">
        <v>336</v>
      </c>
      <c r="R857" s="1226" t="s">
        <v>73</v>
      </c>
      <c r="S857" s="1226" t="s">
        <v>213</v>
      </c>
    </row>
    <row r="858" spans="1:19" s="34" customFormat="1" ht="20.25" customHeight="1">
      <c r="A858" s="1226" t="s">
        <v>4593</v>
      </c>
      <c r="B858" s="1227" t="s">
        <v>4594</v>
      </c>
      <c r="C858" s="1226" t="s">
        <v>371</v>
      </c>
      <c r="D858" s="1055" t="s">
        <v>4173</v>
      </c>
      <c r="E858" s="1227"/>
      <c r="F858" s="1226" t="s">
        <v>442</v>
      </c>
      <c r="G858" s="1227"/>
      <c r="H858" s="1228">
        <v>155</v>
      </c>
      <c r="I858" s="1229">
        <v>833.3</v>
      </c>
      <c r="J858" s="1230">
        <v>0</v>
      </c>
      <c r="K858" s="1122">
        <f t="shared" si="42"/>
        <v>0</v>
      </c>
      <c r="L858" s="1014">
        <f t="shared" si="43"/>
        <v>0</v>
      </c>
      <c r="M858" s="1011">
        <f t="shared" si="44"/>
        <v>129161.5</v>
      </c>
      <c r="N858" s="1227"/>
      <c r="O858" s="1227" t="s">
        <v>4596</v>
      </c>
      <c r="P858" s="1226" t="s">
        <v>417</v>
      </c>
      <c r="Q858" s="1226" t="s">
        <v>336</v>
      </c>
      <c r="R858" s="1226" t="s">
        <v>73</v>
      </c>
      <c r="S858" s="1226" t="s">
        <v>213</v>
      </c>
    </row>
    <row r="859" spans="1:19" s="34" customFormat="1" ht="20.25" customHeight="1">
      <c r="A859" s="1226" t="s">
        <v>4593</v>
      </c>
      <c r="B859" s="1227" t="s">
        <v>4594</v>
      </c>
      <c r="C859" s="1226" t="s">
        <v>371</v>
      </c>
      <c r="D859" s="1055" t="s">
        <v>4173</v>
      </c>
      <c r="E859" s="1227"/>
      <c r="F859" s="1226" t="s">
        <v>81</v>
      </c>
      <c r="G859" s="1227"/>
      <c r="H859" s="1228">
        <v>155</v>
      </c>
      <c r="I859" s="1229">
        <v>5833.3</v>
      </c>
      <c r="J859" s="1230">
        <v>0</v>
      </c>
      <c r="K859" s="1122">
        <f t="shared" si="42"/>
        <v>0</v>
      </c>
      <c r="L859" s="1014">
        <f t="shared" si="43"/>
        <v>0</v>
      </c>
      <c r="M859" s="1011">
        <f t="shared" si="44"/>
        <v>904161.5</v>
      </c>
      <c r="N859" s="1227"/>
      <c r="O859" s="1227" t="s">
        <v>4596</v>
      </c>
      <c r="P859" s="1226" t="s">
        <v>417</v>
      </c>
      <c r="Q859" s="1226" t="s">
        <v>336</v>
      </c>
      <c r="R859" s="1226" t="s">
        <v>73</v>
      </c>
      <c r="S859" s="1226" t="s">
        <v>213</v>
      </c>
    </row>
    <row r="860" spans="1:19" s="34" customFormat="1" ht="20.25" customHeight="1">
      <c r="A860" s="1226" t="s">
        <v>4593</v>
      </c>
      <c r="B860" s="1227" t="s">
        <v>4594</v>
      </c>
      <c r="C860" s="1226" t="s">
        <v>371</v>
      </c>
      <c r="D860" s="1055" t="s">
        <v>4173</v>
      </c>
      <c r="E860" s="1227"/>
      <c r="F860" s="1226" t="s">
        <v>2892</v>
      </c>
      <c r="G860" s="1227"/>
      <c r="H860" s="1228">
        <v>156</v>
      </c>
      <c r="I860" s="1229">
        <v>18333.3</v>
      </c>
      <c r="J860" s="1230">
        <v>0</v>
      </c>
      <c r="K860" s="1122">
        <f t="shared" si="42"/>
        <v>0</v>
      </c>
      <c r="L860" s="1014">
        <f t="shared" si="43"/>
        <v>0</v>
      </c>
      <c r="M860" s="1011">
        <f t="shared" si="44"/>
        <v>2859994.8</v>
      </c>
      <c r="N860" s="1227"/>
      <c r="O860" s="1227" t="s">
        <v>4597</v>
      </c>
      <c r="P860" s="1226" t="s">
        <v>417</v>
      </c>
      <c r="Q860" s="1226" t="s">
        <v>336</v>
      </c>
      <c r="R860" s="1226" t="s">
        <v>73</v>
      </c>
      <c r="S860" s="1226" t="s">
        <v>213</v>
      </c>
    </row>
    <row r="861" spans="1:19" s="34" customFormat="1" ht="20.25" customHeight="1">
      <c r="A861" s="1226" t="s">
        <v>4593</v>
      </c>
      <c r="B861" s="1227" t="s">
        <v>4594</v>
      </c>
      <c r="C861" s="1226" t="s">
        <v>371</v>
      </c>
      <c r="D861" s="1055" t="s">
        <v>4173</v>
      </c>
      <c r="E861" s="1227"/>
      <c r="F861" s="1226" t="s">
        <v>2295</v>
      </c>
      <c r="G861" s="1227"/>
      <c r="H861" s="1228">
        <v>156</v>
      </c>
      <c r="I861" s="1229">
        <v>79710.100000000006</v>
      </c>
      <c r="J861" s="1230">
        <v>0</v>
      </c>
      <c r="K861" s="1122">
        <f t="shared" si="42"/>
        <v>0</v>
      </c>
      <c r="L861" s="1014">
        <f t="shared" si="43"/>
        <v>0</v>
      </c>
      <c r="M861" s="1011">
        <f t="shared" si="44"/>
        <v>12434775.600000001</v>
      </c>
      <c r="N861" s="1227"/>
      <c r="O861" s="1227" t="s">
        <v>4597</v>
      </c>
      <c r="P861" s="1226" t="s">
        <v>417</v>
      </c>
      <c r="Q861" s="1226" t="s">
        <v>276</v>
      </c>
      <c r="R861" s="1226" t="s">
        <v>73</v>
      </c>
      <c r="S861" s="1226" t="s">
        <v>213</v>
      </c>
    </row>
    <row r="862" spans="1:19" s="34" customFormat="1" ht="20.25" customHeight="1">
      <c r="A862" s="1226" t="s">
        <v>4593</v>
      </c>
      <c r="B862" s="1227" t="s">
        <v>4594</v>
      </c>
      <c r="C862" s="1226" t="s">
        <v>371</v>
      </c>
      <c r="D862" s="1055" t="s">
        <v>4173</v>
      </c>
      <c r="E862" s="1227"/>
      <c r="F862" s="1226" t="s">
        <v>2294</v>
      </c>
      <c r="G862" s="1227"/>
      <c r="H862" s="1228">
        <v>156</v>
      </c>
      <c r="I862" s="1229">
        <v>11956.5</v>
      </c>
      <c r="J862" s="1230">
        <v>0</v>
      </c>
      <c r="K862" s="1122">
        <f t="shared" si="42"/>
        <v>0</v>
      </c>
      <c r="L862" s="1014">
        <f t="shared" si="43"/>
        <v>0</v>
      </c>
      <c r="M862" s="1011">
        <f t="shared" si="44"/>
        <v>1865214</v>
      </c>
      <c r="N862" s="1227"/>
      <c r="O862" s="1227" t="s">
        <v>4597</v>
      </c>
      <c r="P862" s="1226" t="s">
        <v>417</v>
      </c>
      <c r="Q862" s="1226" t="s">
        <v>336</v>
      </c>
      <c r="R862" s="1226" t="s">
        <v>73</v>
      </c>
      <c r="S862" s="1226" t="s">
        <v>213</v>
      </c>
    </row>
    <row r="863" spans="1:19" s="34" customFormat="1" ht="20.25" customHeight="1">
      <c r="A863" s="1226" t="s">
        <v>4593</v>
      </c>
      <c r="B863" s="1227" t="s">
        <v>4594</v>
      </c>
      <c r="C863" s="1226" t="s">
        <v>371</v>
      </c>
      <c r="D863" s="1055" t="s">
        <v>4173</v>
      </c>
      <c r="E863" s="1227"/>
      <c r="F863" s="1226" t="s">
        <v>442</v>
      </c>
      <c r="G863" s="1227"/>
      <c r="H863" s="1228">
        <v>152</v>
      </c>
      <c r="I863" s="1229">
        <v>686.1</v>
      </c>
      <c r="J863" s="1230">
        <v>0</v>
      </c>
      <c r="K863" s="1122">
        <f t="shared" si="42"/>
        <v>0</v>
      </c>
      <c r="L863" s="1014">
        <f t="shared" si="43"/>
        <v>0</v>
      </c>
      <c r="M863" s="1011">
        <f t="shared" si="44"/>
        <v>104287.2</v>
      </c>
      <c r="N863" s="1227"/>
      <c r="O863" s="1227" t="s">
        <v>1925</v>
      </c>
      <c r="P863" s="1226" t="s">
        <v>417</v>
      </c>
      <c r="Q863" s="1226" t="s">
        <v>336</v>
      </c>
      <c r="R863" s="1226" t="s">
        <v>73</v>
      </c>
      <c r="S863" s="1226" t="s">
        <v>213</v>
      </c>
    </row>
    <row r="864" spans="1:19" s="34" customFormat="1" ht="20.25" customHeight="1">
      <c r="A864" s="1226" t="s">
        <v>4593</v>
      </c>
      <c r="B864" s="1227" t="s">
        <v>4594</v>
      </c>
      <c r="C864" s="1226" t="s">
        <v>371</v>
      </c>
      <c r="D864" s="1055" t="s">
        <v>4173</v>
      </c>
      <c r="E864" s="1227"/>
      <c r="F864" s="1226" t="s">
        <v>81</v>
      </c>
      <c r="G864" s="1227"/>
      <c r="H864" s="1228">
        <v>152</v>
      </c>
      <c r="I864" s="1229">
        <v>4802.7</v>
      </c>
      <c r="J864" s="1230">
        <v>0</v>
      </c>
      <c r="K864" s="1122">
        <f t="shared" si="42"/>
        <v>0</v>
      </c>
      <c r="L864" s="1014">
        <f t="shared" si="43"/>
        <v>0</v>
      </c>
      <c r="M864" s="1011">
        <f t="shared" si="44"/>
        <v>730010.4</v>
      </c>
      <c r="N864" s="1227"/>
      <c r="O864" s="1227" t="s">
        <v>1925</v>
      </c>
      <c r="P864" s="1226" t="s">
        <v>417</v>
      </c>
      <c r="Q864" s="1226" t="s">
        <v>336</v>
      </c>
      <c r="R864" s="1226" t="s">
        <v>73</v>
      </c>
      <c r="S864" s="1226" t="s">
        <v>213</v>
      </c>
    </row>
    <row r="865" spans="1:19" s="34" customFormat="1" ht="20.25" customHeight="1">
      <c r="A865" s="1226" t="s">
        <v>4593</v>
      </c>
      <c r="B865" s="1227" t="s">
        <v>4594</v>
      </c>
      <c r="C865" s="1226" t="s">
        <v>371</v>
      </c>
      <c r="D865" s="1055" t="s">
        <v>4173</v>
      </c>
      <c r="E865" s="1227"/>
      <c r="F865" s="1226" t="s">
        <v>84</v>
      </c>
      <c r="G865" s="1227"/>
      <c r="H865" s="1228">
        <v>152</v>
      </c>
      <c r="I865" s="1229">
        <v>6586.6</v>
      </c>
      <c r="J865" s="1230">
        <v>0</v>
      </c>
      <c r="K865" s="1122">
        <f t="shared" si="42"/>
        <v>0</v>
      </c>
      <c r="L865" s="1014">
        <f t="shared" si="43"/>
        <v>0</v>
      </c>
      <c r="M865" s="1011">
        <f t="shared" si="44"/>
        <v>1001163.2000000001</v>
      </c>
      <c r="N865" s="1227"/>
      <c r="O865" s="1227" t="s">
        <v>1925</v>
      </c>
      <c r="P865" s="1226" t="s">
        <v>417</v>
      </c>
      <c r="Q865" s="1226" t="s">
        <v>336</v>
      </c>
      <c r="R865" s="1226" t="s">
        <v>73</v>
      </c>
      <c r="S865" s="1226" t="s">
        <v>213</v>
      </c>
    </row>
    <row r="866" spans="1:19" s="34" customFormat="1" ht="20.25" customHeight="1">
      <c r="A866" s="1226" t="s">
        <v>4593</v>
      </c>
      <c r="B866" s="1227" t="s">
        <v>4594</v>
      </c>
      <c r="C866" s="1226" t="s">
        <v>371</v>
      </c>
      <c r="D866" s="1055" t="s">
        <v>4173</v>
      </c>
      <c r="E866" s="1227"/>
      <c r="F866" s="1226" t="s">
        <v>1002</v>
      </c>
      <c r="G866" s="1227"/>
      <c r="H866" s="1228">
        <v>153</v>
      </c>
      <c r="I866" s="1229">
        <v>28402.1</v>
      </c>
      <c r="J866" s="1230">
        <v>0</v>
      </c>
      <c r="K866" s="1122">
        <f t="shared" si="42"/>
        <v>0</v>
      </c>
      <c r="L866" s="1014">
        <f t="shared" si="43"/>
        <v>0</v>
      </c>
      <c r="M866" s="1011">
        <f t="shared" si="44"/>
        <v>4345521.3</v>
      </c>
      <c r="N866" s="1227"/>
      <c r="O866" s="1227" t="s">
        <v>11</v>
      </c>
      <c r="P866" s="1226" t="s">
        <v>417</v>
      </c>
      <c r="Q866" s="1226" t="s">
        <v>336</v>
      </c>
      <c r="R866" s="1226" t="s">
        <v>73</v>
      </c>
      <c r="S866" s="1226" t="s">
        <v>213</v>
      </c>
    </row>
    <row r="867" spans="1:19" s="34" customFormat="1" ht="20.25" customHeight="1">
      <c r="A867" s="1226" t="s">
        <v>4593</v>
      </c>
      <c r="B867" s="1227" t="s">
        <v>4594</v>
      </c>
      <c r="C867" s="1226" t="s">
        <v>371</v>
      </c>
      <c r="D867" s="1055" t="s">
        <v>4173</v>
      </c>
      <c r="E867" s="1227"/>
      <c r="F867" s="1226" t="s">
        <v>4598</v>
      </c>
      <c r="G867" s="1227"/>
      <c r="H867" s="1228">
        <v>153</v>
      </c>
      <c r="I867" s="1229">
        <v>418.9</v>
      </c>
      <c r="J867" s="1230">
        <v>0</v>
      </c>
      <c r="K867" s="1122">
        <f t="shared" si="42"/>
        <v>0</v>
      </c>
      <c r="L867" s="1014">
        <f t="shared" si="43"/>
        <v>0</v>
      </c>
      <c r="M867" s="1011">
        <f t="shared" si="44"/>
        <v>64091.7</v>
      </c>
      <c r="N867" s="1227"/>
      <c r="O867" s="1227" t="s">
        <v>11</v>
      </c>
      <c r="P867" s="1226" t="s">
        <v>417</v>
      </c>
      <c r="Q867" s="1226" t="s">
        <v>336</v>
      </c>
      <c r="R867" s="1226" t="s">
        <v>73</v>
      </c>
      <c r="S867" s="1226" t="s">
        <v>213</v>
      </c>
    </row>
    <row r="868" spans="1:19" s="34" customFormat="1" ht="20.25" customHeight="1">
      <c r="A868" s="1226" t="s">
        <v>4538</v>
      </c>
      <c r="B868" s="1227" t="s">
        <v>4540</v>
      </c>
      <c r="C868" s="1226" t="s">
        <v>4541</v>
      </c>
      <c r="D868" s="1055" t="s">
        <v>4171</v>
      </c>
      <c r="E868" s="1227"/>
      <c r="F868" s="1226" t="s">
        <v>1083</v>
      </c>
      <c r="G868" s="1227"/>
      <c r="H868" s="1228">
        <v>98</v>
      </c>
      <c r="I868" s="1229">
        <v>217741.9</v>
      </c>
      <c r="J868" s="1230">
        <v>29.1</v>
      </c>
      <c r="K868" s="1122">
        <f t="shared" si="42"/>
        <v>2851.8</v>
      </c>
      <c r="L868" s="1014">
        <f t="shared" si="43"/>
        <v>2.8518000000000003</v>
      </c>
      <c r="M868" s="1011">
        <f t="shared" si="44"/>
        <v>21338706.199999999</v>
      </c>
      <c r="N868" s="1227"/>
      <c r="O868" s="1227" t="s">
        <v>4542</v>
      </c>
      <c r="P868" s="1226" t="s">
        <v>1361</v>
      </c>
      <c r="Q868" s="1226" t="s">
        <v>691</v>
      </c>
      <c r="R868" s="1226" t="s">
        <v>60</v>
      </c>
      <c r="S868" s="1226" t="s">
        <v>213</v>
      </c>
    </row>
    <row r="869" spans="1:19" s="34" customFormat="1" ht="20.25" customHeight="1">
      <c r="A869" s="1226" t="s">
        <v>4599</v>
      </c>
      <c r="B869" s="1227" t="s">
        <v>4600</v>
      </c>
      <c r="C869" s="1226" t="s">
        <v>368</v>
      </c>
      <c r="D869" s="1055" t="s">
        <v>4483</v>
      </c>
      <c r="E869" s="1227"/>
      <c r="F869" s="1226" t="s">
        <v>81</v>
      </c>
      <c r="G869" s="1227"/>
      <c r="H869" s="1228">
        <v>400</v>
      </c>
      <c r="I869" s="1229">
        <v>5219.7</v>
      </c>
      <c r="J869" s="1230">
        <v>0</v>
      </c>
      <c r="K869" s="1122">
        <f t="shared" si="42"/>
        <v>0</v>
      </c>
      <c r="L869" s="1014">
        <f t="shared" si="43"/>
        <v>0</v>
      </c>
      <c r="M869" s="1011">
        <f t="shared" si="44"/>
        <v>2087880</v>
      </c>
      <c r="N869" s="1227"/>
      <c r="O869" s="1227" t="s">
        <v>4601</v>
      </c>
      <c r="P869" s="1226" t="s">
        <v>1361</v>
      </c>
      <c r="Q869" s="1226" t="s">
        <v>336</v>
      </c>
      <c r="R869" s="1226" t="s">
        <v>73</v>
      </c>
      <c r="S869" s="1226" t="s">
        <v>4583</v>
      </c>
    </row>
    <row r="870" spans="1:19" s="34" customFormat="1" ht="20.25" customHeight="1">
      <c r="A870" s="1226" t="s">
        <v>4599</v>
      </c>
      <c r="B870" s="1227" t="s">
        <v>4602</v>
      </c>
      <c r="C870" s="1226" t="s">
        <v>368</v>
      </c>
      <c r="D870" s="1055" t="s">
        <v>4483</v>
      </c>
      <c r="E870" s="1227"/>
      <c r="F870" s="1226" t="s">
        <v>1580</v>
      </c>
      <c r="G870" s="1227"/>
      <c r="H870" s="1228">
        <v>400</v>
      </c>
      <c r="I870" s="1229">
        <v>8575.1</v>
      </c>
      <c r="J870" s="1230">
        <v>0</v>
      </c>
      <c r="K870" s="1122">
        <f t="shared" si="42"/>
        <v>0</v>
      </c>
      <c r="L870" s="1014">
        <f t="shared" si="43"/>
        <v>0</v>
      </c>
      <c r="M870" s="1011">
        <f t="shared" si="44"/>
        <v>3430040</v>
      </c>
      <c r="N870" s="1227"/>
      <c r="O870" s="1227" t="s">
        <v>4601</v>
      </c>
      <c r="P870" s="1226" t="s">
        <v>1361</v>
      </c>
      <c r="Q870" s="1226" t="s">
        <v>336</v>
      </c>
      <c r="R870" s="1226" t="s">
        <v>73</v>
      </c>
      <c r="S870" s="1226" t="s">
        <v>4583</v>
      </c>
    </row>
    <row r="871" spans="1:19" s="34" customFormat="1" ht="20.25" customHeight="1">
      <c r="A871" s="1226" t="s">
        <v>4599</v>
      </c>
      <c r="B871" s="1227" t="s">
        <v>4602</v>
      </c>
      <c r="C871" s="1226" t="s">
        <v>368</v>
      </c>
      <c r="D871" s="1055" t="s">
        <v>4483</v>
      </c>
      <c r="E871" s="1227"/>
      <c r="F871" s="1226" t="s">
        <v>367</v>
      </c>
      <c r="G871" s="1227"/>
      <c r="H871" s="1228">
        <v>400</v>
      </c>
      <c r="I871" s="1229">
        <v>4101.2</v>
      </c>
      <c r="J871" s="1230">
        <v>0</v>
      </c>
      <c r="K871" s="1122">
        <f t="shared" si="42"/>
        <v>0</v>
      </c>
      <c r="L871" s="1014">
        <f t="shared" si="43"/>
        <v>0</v>
      </c>
      <c r="M871" s="1011">
        <f t="shared" si="44"/>
        <v>1640480</v>
      </c>
      <c r="N871" s="1227"/>
      <c r="O871" s="1227" t="s">
        <v>4601</v>
      </c>
      <c r="P871" s="1226" t="s">
        <v>1361</v>
      </c>
      <c r="Q871" s="1226" t="s">
        <v>336</v>
      </c>
      <c r="R871" s="1226" t="s">
        <v>73</v>
      </c>
      <c r="S871" s="1226" t="s">
        <v>4583</v>
      </c>
    </row>
    <row r="872" spans="1:19" s="34" customFormat="1" ht="20.25" customHeight="1">
      <c r="A872" s="1226" t="s">
        <v>4599</v>
      </c>
      <c r="B872" s="1227" t="s">
        <v>4602</v>
      </c>
      <c r="C872" s="1226" t="s">
        <v>368</v>
      </c>
      <c r="D872" s="1055" t="s">
        <v>4483</v>
      </c>
      <c r="E872" s="1227"/>
      <c r="F872" s="1226" t="s">
        <v>430</v>
      </c>
      <c r="G872" s="1227"/>
      <c r="H872" s="1228">
        <v>400</v>
      </c>
      <c r="I872" s="1229">
        <v>59504</v>
      </c>
      <c r="J872" s="1230">
        <v>0</v>
      </c>
      <c r="K872" s="1122">
        <f t="shared" si="42"/>
        <v>0</v>
      </c>
      <c r="L872" s="1014">
        <f t="shared" si="43"/>
        <v>0</v>
      </c>
      <c r="M872" s="1011">
        <f t="shared" si="44"/>
        <v>23801600</v>
      </c>
      <c r="N872" s="1227"/>
      <c r="O872" s="1227" t="s">
        <v>4601</v>
      </c>
      <c r="P872" s="1226" t="s">
        <v>1361</v>
      </c>
      <c r="Q872" s="1226" t="s">
        <v>272</v>
      </c>
      <c r="R872" s="1226" t="s">
        <v>73</v>
      </c>
      <c r="S872" s="1226" t="s">
        <v>4583</v>
      </c>
    </row>
    <row r="873" spans="1:19" s="34" customFormat="1" ht="20.25" customHeight="1">
      <c r="A873" s="1226" t="s">
        <v>4599</v>
      </c>
      <c r="B873" s="1227" t="s">
        <v>4602</v>
      </c>
      <c r="C873" s="1226" t="s">
        <v>368</v>
      </c>
      <c r="D873" s="1055" t="s">
        <v>4483</v>
      </c>
      <c r="E873" s="1227"/>
      <c r="F873" s="1226" t="s">
        <v>618</v>
      </c>
      <c r="G873" s="1227"/>
      <c r="H873" s="1228">
        <v>400</v>
      </c>
      <c r="I873" s="1229">
        <v>32400</v>
      </c>
      <c r="J873" s="1230">
        <v>0</v>
      </c>
      <c r="K873" s="1122">
        <f t="shared" si="42"/>
        <v>0</v>
      </c>
      <c r="L873" s="1014">
        <f t="shared" si="43"/>
        <v>0</v>
      </c>
      <c r="M873" s="1011">
        <f t="shared" si="44"/>
        <v>12960000</v>
      </c>
      <c r="N873" s="1227"/>
      <c r="O873" s="1227" t="s">
        <v>11</v>
      </c>
      <c r="P873" s="1226" t="s">
        <v>1361</v>
      </c>
      <c r="Q873" s="1226" t="s">
        <v>336</v>
      </c>
      <c r="R873" s="1226" t="s">
        <v>73</v>
      </c>
      <c r="S873" s="1226" t="s">
        <v>4583</v>
      </c>
    </row>
    <row r="874" spans="1:19" s="34" customFormat="1" ht="20.25" customHeight="1">
      <c r="A874" s="1226" t="s">
        <v>4599</v>
      </c>
      <c r="B874" s="1227" t="s">
        <v>4602</v>
      </c>
      <c r="C874" s="1226" t="s">
        <v>368</v>
      </c>
      <c r="D874" s="1055" t="s">
        <v>4483</v>
      </c>
      <c r="E874" s="1227"/>
      <c r="F874" s="1226" t="s">
        <v>422</v>
      </c>
      <c r="G874" s="1227"/>
      <c r="H874" s="1228">
        <v>800</v>
      </c>
      <c r="I874" s="1229">
        <v>45911.3</v>
      </c>
      <c r="J874" s="1230">
        <v>0</v>
      </c>
      <c r="K874" s="1122">
        <f t="shared" si="42"/>
        <v>0</v>
      </c>
      <c r="L874" s="1014">
        <f t="shared" si="43"/>
        <v>0</v>
      </c>
      <c r="M874" s="1011">
        <f t="shared" si="44"/>
        <v>36729040</v>
      </c>
      <c r="N874" s="1227"/>
      <c r="O874" s="1227" t="s">
        <v>4603</v>
      </c>
      <c r="P874" s="1226" t="s">
        <v>1361</v>
      </c>
      <c r="Q874" s="1226" t="s">
        <v>271</v>
      </c>
      <c r="R874" s="1226" t="s">
        <v>73</v>
      </c>
      <c r="S874" s="1226" t="s">
        <v>4583</v>
      </c>
    </row>
    <row r="875" spans="1:19" s="34" customFormat="1" ht="20.25" customHeight="1">
      <c r="A875" s="1226" t="s">
        <v>4599</v>
      </c>
      <c r="B875" s="1227" t="s">
        <v>4602</v>
      </c>
      <c r="C875" s="1226" t="s">
        <v>368</v>
      </c>
      <c r="D875" s="1055" t="s">
        <v>4483</v>
      </c>
      <c r="E875" s="1227"/>
      <c r="F875" s="1226" t="s">
        <v>880</v>
      </c>
      <c r="G875" s="1227"/>
      <c r="H875" s="1228">
        <v>800</v>
      </c>
      <c r="I875" s="1229">
        <v>3393.9</v>
      </c>
      <c r="J875" s="1230">
        <v>0</v>
      </c>
      <c r="K875" s="1122">
        <f t="shared" si="42"/>
        <v>0</v>
      </c>
      <c r="L875" s="1014">
        <f t="shared" si="43"/>
        <v>0</v>
      </c>
      <c r="M875" s="1011">
        <f t="shared" si="44"/>
        <v>2715120</v>
      </c>
      <c r="N875" s="1227"/>
      <c r="O875" s="1227" t="s">
        <v>4603</v>
      </c>
      <c r="P875" s="1226" t="s">
        <v>1361</v>
      </c>
      <c r="Q875" s="1226" t="s">
        <v>336</v>
      </c>
      <c r="R875" s="1226" t="s">
        <v>73</v>
      </c>
      <c r="S875" s="1226" t="s">
        <v>4583</v>
      </c>
    </row>
    <row r="876" spans="1:19" s="34" customFormat="1" ht="20.25" customHeight="1">
      <c r="A876" s="1226" t="s">
        <v>4599</v>
      </c>
      <c r="B876" s="1227" t="s">
        <v>4602</v>
      </c>
      <c r="C876" s="1226" t="s">
        <v>368</v>
      </c>
      <c r="D876" s="1055" t="s">
        <v>4483</v>
      </c>
      <c r="E876" s="1227"/>
      <c r="F876" s="1226" t="s">
        <v>880</v>
      </c>
      <c r="G876" s="1227"/>
      <c r="H876" s="1228">
        <v>800</v>
      </c>
      <c r="I876" s="1229">
        <v>3393.9</v>
      </c>
      <c r="J876" s="1230">
        <v>0</v>
      </c>
      <c r="K876" s="1122">
        <f t="shared" si="42"/>
        <v>0</v>
      </c>
      <c r="L876" s="1014">
        <f t="shared" si="43"/>
        <v>0</v>
      </c>
      <c r="M876" s="1011">
        <f t="shared" si="44"/>
        <v>2715120</v>
      </c>
      <c r="N876" s="1227"/>
      <c r="O876" s="1227" t="s">
        <v>4603</v>
      </c>
      <c r="P876" s="1226" t="s">
        <v>1361</v>
      </c>
      <c r="Q876" s="1226" t="s">
        <v>336</v>
      </c>
      <c r="R876" s="1226" t="s">
        <v>73</v>
      </c>
      <c r="S876" s="1226" t="s">
        <v>4583</v>
      </c>
    </row>
    <row r="877" spans="1:19" s="34" customFormat="1" ht="20.25" customHeight="1">
      <c r="A877" s="1226" t="s">
        <v>4599</v>
      </c>
      <c r="B877" s="1227" t="s">
        <v>4602</v>
      </c>
      <c r="C877" s="1226" t="s">
        <v>368</v>
      </c>
      <c r="D877" s="1055" t="s">
        <v>4483</v>
      </c>
      <c r="E877" s="1227"/>
      <c r="F877" s="1226" t="s">
        <v>882</v>
      </c>
      <c r="G877" s="1227"/>
      <c r="H877" s="1228">
        <v>800</v>
      </c>
      <c r="I877" s="1229">
        <v>8013.3</v>
      </c>
      <c r="J877" s="1230">
        <v>0</v>
      </c>
      <c r="K877" s="1122">
        <f t="shared" si="42"/>
        <v>0</v>
      </c>
      <c r="L877" s="1014">
        <f t="shared" si="43"/>
        <v>0</v>
      </c>
      <c r="M877" s="1011">
        <f t="shared" si="44"/>
        <v>6410640</v>
      </c>
      <c r="N877" s="1227"/>
      <c r="O877" s="1227" t="s">
        <v>4603</v>
      </c>
      <c r="P877" s="1226" t="s">
        <v>1361</v>
      </c>
      <c r="Q877" s="1226" t="s">
        <v>336</v>
      </c>
      <c r="R877" s="1226" t="s">
        <v>73</v>
      </c>
      <c r="S877" s="1226" t="s">
        <v>4583</v>
      </c>
    </row>
    <row r="878" spans="1:19" s="34" customFormat="1" ht="20.25" customHeight="1">
      <c r="A878" s="1226" t="s">
        <v>4599</v>
      </c>
      <c r="B878" s="1227" t="s">
        <v>4602</v>
      </c>
      <c r="C878" s="1226" t="s">
        <v>368</v>
      </c>
      <c r="D878" s="1055" t="s">
        <v>4483</v>
      </c>
      <c r="E878" s="1227"/>
      <c r="F878" s="1226" t="s">
        <v>1575</v>
      </c>
      <c r="G878" s="1227"/>
      <c r="H878" s="1228">
        <v>800</v>
      </c>
      <c r="I878" s="1229">
        <v>6787.7</v>
      </c>
      <c r="J878" s="1230">
        <v>0</v>
      </c>
      <c r="K878" s="1122">
        <f t="shared" si="42"/>
        <v>0</v>
      </c>
      <c r="L878" s="1014">
        <f t="shared" si="43"/>
        <v>0</v>
      </c>
      <c r="M878" s="1011">
        <f t="shared" si="44"/>
        <v>5430160</v>
      </c>
      <c r="N878" s="1227"/>
      <c r="O878" s="1227" t="s">
        <v>4603</v>
      </c>
      <c r="P878" s="1226" t="s">
        <v>1361</v>
      </c>
      <c r="Q878" s="1226" t="s">
        <v>336</v>
      </c>
      <c r="R878" s="1226" t="s">
        <v>73</v>
      </c>
      <c r="S878" s="1226" t="s">
        <v>4583</v>
      </c>
    </row>
    <row r="879" spans="1:19" s="34" customFormat="1" ht="20.25" customHeight="1">
      <c r="A879" s="1226" t="s">
        <v>4599</v>
      </c>
      <c r="B879" s="1227" t="s">
        <v>4602</v>
      </c>
      <c r="C879" s="1226" t="s">
        <v>368</v>
      </c>
      <c r="D879" s="1055" t="s">
        <v>4483</v>
      </c>
      <c r="E879" s="1227"/>
      <c r="F879" s="1226" t="s">
        <v>350</v>
      </c>
      <c r="G879" s="1227"/>
      <c r="H879" s="1228">
        <v>800</v>
      </c>
      <c r="I879" s="1229">
        <v>12031.6</v>
      </c>
      <c r="J879" s="1230">
        <v>0</v>
      </c>
      <c r="K879" s="1122">
        <f t="shared" si="42"/>
        <v>0</v>
      </c>
      <c r="L879" s="1014">
        <f t="shared" si="43"/>
        <v>0</v>
      </c>
      <c r="M879" s="1011">
        <f t="shared" si="44"/>
        <v>9625280</v>
      </c>
      <c r="N879" s="1227"/>
      <c r="O879" s="1227" t="s">
        <v>4604</v>
      </c>
      <c r="P879" s="1226" t="s">
        <v>1361</v>
      </c>
      <c r="Q879" s="1226" t="s">
        <v>336</v>
      </c>
      <c r="R879" s="1226" t="s">
        <v>73</v>
      </c>
      <c r="S879" s="1226" t="s">
        <v>4583</v>
      </c>
    </row>
    <row r="880" spans="1:19" s="34" customFormat="1" ht="20.25" customHeight="1">
      <c r="A880" s="1226" t="s">
        <v>4599</v>
      </c>
      <c r="B880" s="1227" t="s">
        <v>4602</v>
      </c>
      <c r="C880" s="1226" t="s">
        <v>368</v>
      </c>
      <c r="D880" s="1055" t="s">
        <v>4483</v>
      </c>
      <c r="E880" s="1227"/>
      <c r="F880" s="1226" t="s">
        <v>509</v>
      </c>
      <c r="G880" s="1227"/>
      <c r="H880" s="1228">
        <v>800</v>
      </c>
      <c r="I880" s="1229">
        <v>1705.3</v>
      </c>
      <c r="J880" s="1230">
        <v>0</v>
      </c>
      <c r="K880" s="1122">
        <f t="shared" si="42"/>
        <v>0</v>
      </c>
      <c r="L880" s="1014">
        <f t="shared" si="43"/>
        <v>0</v>
      </c>
      <c r="M880" s="1011">
        <f t="shared" si="44"/>
        <v>1364240</v>
      </c>
      <c r="N880" s="1227"/>
      <c r="O880" s="1227" t="s">
        <v>4604</v>
      </c>
      <c r="P880" s="1226" t="s">
        <v>1361</v>
      </c>
      <c r="Q880" s="1226" t="s">
        <v>336</v>
      </c>
      <c r="R880" s="1226" t="s">
        <v>73</v>
      </c>
      <c r="S880" s="1226" t="s">
        <v>4583</v>
      </c>
    </row>
    <row r="881" spans="1:19" s="34" customFormat="1" ht="20.25" customHeight="1">
      <c r="A881" s="1226" t="s">
        <v>4599</v>
      </c>
      <c r="B881" s="1227" t="s">
        <v>4602</v>
      </c>
      <c r="C881" s="1226" t="s">
        <v>368</v>
      </c>
      <c r="D881" s="1055" t="s">
        <v>4483</v>
      </c>
      <c r="E881" s="1227"/>
      <c r="F881" s="1226" t="s">
        <v>81</v>
      </c>
      <c r="G881" s="1227"/>
      <c r="H881" s="1228">
        <v>800</v>
      </c>
      <c r="I881" s="1229">
        <v>6631.6</v>
      </c>
      <c r="J881" s="1230">
        <v>0</v>
      </c>
      <c r="K881" s="1122">
        <f t="shared" si="42"/>
        <v>0</v>
      </c>
      <c r="L881" s="1014">
        <f t="shared" si="43"/>
        <v>0</v>
      </c>
      <c r="M881" s="1011">
        <f t="shared" si="44"/>
        <v>5305280</v>
      </c>
      <c r="N881" s="1227"/>
      <c r="O881" s="1227" t="s">
        <v>4604</v>
      </c>
      <c r="P881" s="1226" t="s">
        <v>1361</v>
      </c>
      <c r="Q881" s="1226" t="s">
        <v>336</v>
      </c>
      <c r="R881" s="1226" t="s">
        <v>73</v>
      </c>
      <c r="S881" s="1226" t="s">
        <v>4583</v>
      </c>
    </row>
    <row r="882" spans="1:19" s="34" customFormat="1" ht="20.25" customHeight="1">
      <c r="A882" s="1226" t="s">
        <v>4599</v>
      </c>
      <c r="B882" s="1227" t="s">
        <v>4602</v>
      </c>
      <c r="C882" s="1226" t="s">
        <v>368</v>
      </c>
      <c r="D882" s="1055" t="s">
        <v>4483</v>
      </c>
      <c r="E882" s="1227"/>
      <c r="F882" s="1226" t="s">
        <v>386</v>
      </c>
      <c r="G882" s="1227"/>
      <c r="H882" s="1228">
        <v>800</v>
      </c>
      <c r="I882" s="1229">
        <v>1705.3</v>
      </c>
      <c r="J882" s="1230">
        <v>0</v>
      </c>
      <c r="K882" s="1122">
        <f t="shared" si="42"/>
        <v>0</v>
      </c>
      <c r="L882" s="1014">
        <f t="shared" si="43"/>
        <v>0</v>
      </c>
      <c r="M882" s="1011">
        <f t="shared" si="44"/>
        <v>1364240</v>
      </c>
      <c r="N882" s="1227"/>
      <c r="O882" s="1227" t="s">
        <v>4604</v>
      </c>
      <c r="P882" s="1226" t="s">
        <v>1361</v>
      </c>
      <c r="Q882" s="1226" t="s">
        <v>336</v>
      </c>
      <c r="R882" s="1226" t="s">
        <v>73</v>
      </c>
      <c r="S882" s="1226" t="s">
        <v>4583</v>
      </c>
    </row>
    <row r="883" spans="1:19" s="34" customFormat="1" ht="20.25" customHeight="1">
      <c r="A883" s="1226" t="s">
        <v>4599</v>
      </c>
      <c r="B883" s="1227" t="s">
        <v>4602</v>
      </c>
      <c r="C883" s="1226" t="s">
        <v>368</v>
      </c>
      <c r="D883" s="1055" t="s">
        <v>4483</v>
      </c>
      <c r="E883" s="1227"/>
      <c r="F883" s="1226" t="s">
        <v>366</v>
      </c>
      <c r="G883" s="1227"/>
      <c r="H883" s="1228">
        <v>800</v>
      </c>
      <c r="I883" s="1229">
        <v>4926.3</v>
      </c>
      <c r="J883" s="1230">
        <v>0</v>
      </c>
      <c r="K883" s="1122">
        <f t="shared" si="42"/>
        <v>0</v>
      </c>
      <c r="L883" s="1014">
        <f t="shared" si="43"/>
        <v>0</v>
      </c>
      <c r="M883" s="1011">
        <f t="shared" si="44"/>
        <v>3941040</v>
      </c>
      <c r="N883" s="1227"/>
      <c r="O883" s="1227" t="s">
        <v>4604</v>
      </c>
      <c r="P883" s="1226" t="s">
        <v>1361</v>
      </c>
      <c r="Q883" s="1226" t="s">
        <v>336</v>
      </c>
      <c r="R883" s="1226" t="s">
        <v>73</v>
      </c>
      <c r="S883" s="1226" t="s">
        <v>4583</v>
      </c>
    </row>
    <row r="884" spans="1:19" s="34" customFormat="1" ht="20.25" customHeight="1">
      <c r="A884" s="1226" t="s">
        <v>4599</v>
      </c>
      <c r="B884" s="1227" t="s">
        <v>4602</v>
      </c>
      <c r="C884" s="1226" t="s">
        <v>368</v>
      </c>
      <c r="D884" s="1055" t="s">
        <v>4483</v>
      </c>
      <c r="E884" s="1227"/>
      <c r="F884" s="1226" t="s">
        <v>434</v>
      </c>
      <c r="G884" s="1227"/>
      <c r="H884" s="1228">
        <v>400</v>
      </c>
      <c r="I884" s="1229">
        <v>162215.29999999999</v>
      </c>
      <c r="J884" s="1230">
        <v>0</v>
      </c>
      <c r="K884" s="1122">
        <f t="shared" si="42"/>
        <v>0</v>
      </c>
      <c r="L884" s="1014">
        <f t="shared" si="43"/>
        <v>0</v>
      </c>
      <c r="M884" s="1011">
        <f t="shared" si="44"/>
        <v>64886119.999999993</v>
      </c>
      <c r="N884" s="1227"/>
      <c r="O884" s="1227" t="s">
        <v>4605</v>
      </c>
      <c r="P884" s="1226" t="s">
        <v>1361</v>
      </c>
      <c r="Q884" s="1226" t="s">
        <v>276</v>
      </c>
      <c r="R884" s="1226" t="s">
        <v>73</v>
      </c>
      <c r="S884" s="1226" t="s">
        <v>4583</v>
      </c>
    </row>
    <row r="885" spans="1:19" s="34" customFormat="1" ht="20.25" customHeight="1">
      <c r="A885" s="1226" t="s">
        <v>4599</v>
      </c>
      <c r="B885" s="1227" t="s">
        <v>4602</v>
      </c>
      <c r="C885" s="1226" t="s">
        <v>368</v>
      </c>
      <c r="D885" s="1055" t="s">
        <v>4483</v>
      </c>
      <c r="E885" s="1227"/>
      <c r="F885" s="1226" t="s">
        <v>82</v>
      </c>
      <c r="G885" s="1227"/>
      <c r="H885" s="1228">
        <v>400</v>
      </c>
      <c r="I885" s="1229">
        <v>17784.7</v>
      </c>
      <c r="J885" s="1230">
        <v>0</v>
      </c>
      <c r="K885" s="1122">
        <f t="shared" si="42"/>
        <v>0</v>
      </c>
      <c r="L885" s="1014">
        <f t="shared" si="43"/>
        <v>0</v>
      </c>
      <c r="M885" s="1011">
        <f t="shared" si="44"/>
        <v>7113880</v>
      </c>
      <c r="N885" s="1227"/>
      <c r="O885" s="1227" t="s">
        <v>4605</v>
      </c>
      <c r="P885" s="1226" t="s">
        <v>1361</v>
      </c>
      <c r="Q885" s="1226" t="s">
        <v>336</v>
      </c>
      <c r="R885" s="1226" t="s">
        <v>73</v>
      </c>
      <c r="S885" s="1226" t="s">
        <v>4583</v>
      </c>
    </row>
    <row r="886" spans="1:19" s="34" customFormat="1" ht="20.25" customHeight="1">
      <c r="A886" s="1226" t="s">
        <v>4599</v>
      </c>
      <c r="B886" s="1227" t="s">
        <v>4602</v>
      </c>
      <c r="C886" s="1226" t="s">
        <v>368</v>
      </c>
      <c r="D886" s="1055" t="s">
        <v>4483</v>
      </c>
      <c r="E886" s="1227"/>
      <c r="F886" s="1226" t="s">
        <v>957</v>
      </c>
      <c r="G886" s="1227"/>
      <c r="H886" s="1228">
        <v>400</v>
      </c>
      <c r="I886" s="1229">
        <v>75111.399999999994</v>
      </c>
      <c r="J886" s="1230">
        <v>0</v>
      </c>
      <c r="K886" s="1122">
        <f t="shared" si="42"/>
        <v>0</v>
      </c>
      <c r="L886" s="1014">
        <f t="shared" si="43"/>
        <v>0</v>
      </c>
      <c r="M886" s="1011">
        <f t="shared" si="44"/>
        <v>30044559.999999996</v>
      </c>
      <c r="N886" s="1227"/>
      <c r="O886" s="1227" t="s">
        <v>4606</v>
      </c>
      <c r="P886" s="1226" t="s">
        <v>1361</v>
      </c>
      <c r="Q886" s="1226" t="s">
        <v>984</v>
      </c>
      <c r="R886" s="1226" t="s">
        <v>73</v>
      </c>
      <c r="S886" s="1226" t="s">
        <v>4583</v>
      </c>
    </row>
    <row r="887" spans="1:19" s="34" customFormat="1" ht="20.25" customHeight="1">
      <c r="A887" s="1226" t="s">
        <v>4599</v>
      </c>
      <c r="B887" s="1227" t="s">
        <v>4602</v>
      </c>
      <c r="C887" s="1226" t="s">
        <v>368</v>
      </c>
      <c r="D887" s="1055" t="s">
        <v>4483</v>
      </c>
      <c r="E887" s="1227"/>
      <c r="F887" s="1226" t="s">
        <v>3586</v>
      </c>
      <c r="G887" s="1227"/>
      <c r="H887" s="1228">
        <v>400</v>
      </c>
      <c r="I887" s="1229">
        <v>8469.5</v>
      </c>
      <c r="J887" s="1230">
        <v>0</v>
      </c>
      <c r="K887" s="1122">
        <f t="shared" si="42"/>
        <v>0</v>
      </c>
      <c r="L887" s="1014">
        <f t="shared" si="43"/>
        <v>0</v>
      </c>
      <c r="M887" s="1011">
        <f t="shared" si="44"/>
        <v>3387800</v>
      </c>
      <c r="N887" s="1227"/>
      <c r="O887" s="1227" t="s">
        <v>4606</v>
      </c>
      <c r="P887" s="1226" t="s">
        <v>1361</v>
      </c>
      <c r="Q887" s="1226" t="s">
        <v>336</v>
      </c>
      <c r="R887" s="1226" t="s">
        <v>73</v>
      </c>
      <c r="S887" s="1226" t="s">
        <v>4583</v>
      </c>
    </row>
    <row r="888" spans="1:19" s="34" customFormat="1" ht="20.25" customHeight="1">
      <c r="A888" s="1226" t="s">
        <v>4599</v>
      </c>
      <c r="B888" s="1227" t="s">
        <v>4602</v>
      </c>
      <c r="C888" s="1226" t="s">
        <v>368</v>
      </c>
      <c r="D888" s="1055" t="s">
        <v>4483</v>
      </c>
      <c r="E888" s="1227"/>
      <c r="F888" s="1226" t="s">
        <v>880</v>
      </c>
      <c r="G888" s="1227"/>
      <c r="H888" s="1228">
        <v>400</v>
      </c>
      <c r="I888" s="1229">
        <v>3209.5</v>
      </c>
      <c r="J888" s="1230">
        <v>0</v>
      </c>
      <c r="K888" s="1122">
        <f t="shared" si="42"/>
        <v>0</v>
      </c>
      <c r="L888" s="1014">
        <f t="shared" si="43"/>
        <v>0</v>
      </c>
      <c r="M888" s="1011">
        <f t="shared" si="44"/>
        <v>1283800</v>
      </c>
      <c r="N888" s="1227"/>
      <c r="O888" s="1227" t="s">
        <v>4606</v>
      </c>
      <c r="P888" s="1226" t="s">
        <v>1361</v>
      </c>
      <c r="Q888" s="1226" t="s">
        <v>336</v>
      </c>
      <c r="R888" s="1226" t="s">
        <v>73</v>
      </c>
      <c r="S888" s="1226" t="s">
        <v>4583</v>
      </c>
    </row>
    <row r="889" spans="1:19" s="34" customFormat="1" ht="20.25" customHeight="1">
      <c r="A889" s="1226" t="s">
        <v>4599</v>
      </c>
      <c r="B889" s="1227" t="s">
        <v>4602</v>
      </c>
      <c r="C889" s="1226" t="s">
        <v>368</v>
      </c>
      <c r="D889" s="1055" t="s">
        <v>4483</v>
      </c>
      <c r="E889" s="1227"/>
      <c r="F889" s="1226" t="s">
        <v>880</v>
      </c>
      <c r="G889" s="1227"/>
      <c r="H889" s="1228">
        <v>400</v>
      </c>
      <c r="I889" s="1229">
        <v>3209.5</v>
      </c>
      <c r="J889" s="1230">
        <v>0</v>
      </c>
      <c r="K889" s="1122">
        <f t="shared" si="42"/>
        <v>0</v>
      </c>
      <c r="L889" s="1014">
        <f t="shared" si="43"/>
        <v>0</v>
      </c>
      <c r="M889" s="1011">
        <f t="shared" si="44"/>
        <v>1283800</v>
      </c>
      <c r="N889" s="1227"/>
      <c r="O889" s="1227" t="s">
        <v>4606</v>
      </c>
      <c r="P889" s="1226" t="s">
        <v>1361</v>
      </c>
      <c r="Q889" s="1226" t="s">
        <v>336</v>
      </c>
      <c r="R889" s="1226" t="s">
        <v>73</v>
      </c>
      <c r="S889" s="1226" t="s">
        <v>4583</v>
      </c>
    </row>
    <row r="890" spans="1:19" s="34" customFormat="1" ht="20.25" customHeight="1">
      <c r="A890" s="1226" t="s">
        <v>4599</v>
      </c>
      <c r="B890" s="1227" t="s">
        <v>4602</v>
      </c>
      <c r="C890" s="1226" t="s">
        <v>368</v>
      </c>
      <c r="D890" s="1055" t="s">
        <v>4483</v>
      </c>
      <c r="E890" s="1227"/>
      <c r="F890" s="1226" t="s">
        <v>620</v>
      </c>
      <c r="G890" s="1227"/>
      <c r="H890" s="1228">
        <v>800</v>
      </c>
      <c r="I890" s="1229">
        <v>9000</v>
      </c>
      <c r="J890" s="1230">
        <v>0</v>
      </c>
      <c r="K890" s="1122">
        <f t="shared" si="42"/>
        <v>0</v>
      </c>
      <c r="L890" s="1014">
        <f t="shared" si="43"/>
        <v>0</v>
      </c>
      <c r="M890" s="1011">
        <f t="shared" si="44"/>
        <v>7200000</v>
      </c>
      <c r="N890" s="1227"/>
      <c r="O890" s="1227" t="s">
        <v>4607</v>
      </c>
      <c r="P890" s="1226" t="s">
        <v>1361</v>
      </c>
      <c r="Q890" s="1226" t="s">
        <v>336</v>
      </c>
      <c r="R890" s="1226" t="s">
        <v>73</v>
      </c>
      <c r="S890" s="1226" t="s">
        <v>4583</v>
      </c>
    </row>
    <row r="891" spans="1:19" s="34" customFormat="1" ht="20.25" customHeight="1">
      <c r="A891" s="1226" t="s">
        <v>4599</v>
      </c>
      <c r="B891" s="1227" t="s">
        <v>4602</v>
      </c>
      <c r="C891" s="1226" t="s">
        <v>368</v>
      </c>
      <c r="D891" s="1055" t="s">
        <v>4483</v>
      </c>
      <c r="E891" s="1227"/>
      <c r="F891" s="1226" t="s">
        <v>620</v>
      </c>
      <c r="G891" s="1227"/>
      <c r="H891" s="1228">
        <v>800</v>
      </c>
      <c r="I891" s="1229">
        <v>9000</v>
      </c>
      <c r="J891" s="1230">
        <v>0</v>
      </c>
      <c r="K891" s="1122">
        <f t="shared" si="42"/>
        <v>0</v>
      </c>
      <c r="L891" s="1014">
        <f t="shared" si="43"/>
        <v>0</v>
      </c>
      <c r="M891" s="1011">
        <f t="shared" si="44"/>
        <v>7200000</v>
      </c>
      <c r="N891" s="1227"/>
      <c r="O891" s="1227" t="s">
        <v>4608</v>
      </c>
      <c r="P891" s="1226" t="s">
        <v>1361</v>
      </c>
      <c r="Q891" s="1226" t="s">
        <v>336</v>
      </c>
      <c r="R891" s="1226" t="s">
        <v>73</v>
      </c>
      <c r="S891" s="1226" t="s">
        <v>4583</v>
      </c>
    </row>
    <row r="892" spans="1:19" s="34" customFormat="1" ht="20.25" customHeight="1">
      <c r="A892" s="1226" t="s">
        <v>4599</v>
      </c>
      <c r="B892" s="1227" t="s">
        <v>4602</v>
      </c>
      <c r="C892" s="1226" t="s">
        <v>368</v>
      </c>
      <c r="D892" s="1055" t="s">
        <v>4483</v>
      </c>
      <c r="E892" s="1227"/>
      <c r="F892" s="1226" t="s">
        <v>619</v>
      </c>
      <c r="G892" s="1227"/>
      <c r="H892" s="1228">
        <v>400</v>
      </c>
      <c r="I892" s="1229">
        <v>17427.400000000001</v>
      </c>
      <c r="J892" s="1230">
        <v>0</v>
      </c>
      <c r="K892" s="1122">
        <f t="shared" si="42"/>
        <v>0</v>
      </c>
      <c r="L892" s="1014">
        <f t="shared" si="43"/>
        <v>0</v>
      </c>
      <c r="M892" s="1011">
        <f t="shared" si="44"/>
        <v>6970960.0000000009</v>
      </c>
      <c r="N892" s="1227"/>
      <c r="O892" s="1227" t="s">
        <v>4609</v>
      </c>
      <c r="P892" s="1226" t="s">
        <v>1361</v>
      </c>
      <c r="Q892" s="1226" t="s">
        <v>336</v>
      </c>
      <c r="R892" s="1226" t="s">
        <v>73</v>
      </c>
      <c r="S892" s="1226" t="s">
        <v>4583</v>
      </c>
    </row>
    <row r="893" spans="1:19" s="34" customFormat="1" ht="20.25" customHeight="1">
      <c r="A893" s="1226" t="s">
        <v>4599</v>
      </c>
      <c r="B893" s="1227" t="s">
        <v>4602</v>
      </c>
      <c r="C893" s="1226" t="s">
        <v>368</v>
      </c>
      <c r="D893" s="1055" t="s">
        <v>4483</v>
      </c>
      <c r="E893" s="1227"/>
      <c r="F893" s="1226" t="s">
        <v>385</v>
      </c>
      <c r="G893" s="1227"/>
      <c r="H893" s="1228">
        <v>400</v>
      </c>
      <c r="I893" s="1229">
        <v>1045.5999999999999</v>
      </c>
      <c r="J893" s="1230">
        <v>0</v>
      </c>
      <c r="K893" s="1122">
        <f t="shared" si="42"/>
        <v>0</v>
      </c>
      <c r="L893" s="1014">
        <f t="shared" si="43"/>
        <v>0</v>
      </c>
      <c r="M893" s="1011">
        <f t="shared" si="44"/>
        <v>418239.99999999994</v>
      </c>
      <c r="N893" s="1227"/>
      <c r="O893" s="1227" t="s">
        <v>4609</v>
      </c>
      <c r="P893" s="1226" t="s">
        <v>1361</v>
      </c>
      <c r="Q893" s="1226" t="s">
        <v>336</v>
      </c>
      <c r="R893" s="1226" t="s">
        <v>73</v>
      </c>
      <c r="S893" s="1226" t="s">
        <v>4583</v>
      </c>
    </row>
    <row r="894" spans="1:19" s="34" customFormat="1" ht="20.25" customHeight="1">
      <c r="A894" s="1226" t="s">
        <v>4599</v>
      </c>
      <c r="B894" s="1227" t="s">
        <v>4602</v>
      </c>
      <c r="C894" s="1226" t="s">
        <v>368</v>
      </c>
      <c r="D894" s="1055" t="s">
        <v>4483</v>
      </c>
      <c r="E894" s="1227"/>
      <c r="F894" s="1226" t="s">
        <v>433</v>
      </c>
      <c r="G894" s="1227"/>
      <c r="H894" s="1228">
        <v>400</v>
      </c>
      <c r="I894" s="1229">
        <v>9560.2000000000007</v>
      </c>
      <c r="J894" s="1230">
        <v>0</v>
      </c>
      <c r="K894" s="1122">
        <f t="shared" si="42"/>
        <v>0</v>
      </c>
      <c r="L894" s="1014">
        <f t="shared" si="43"/>
        <v>0</v>
      </c>
      <c r="M894" s="1011">
        <f t="shared" si="44"/>
        <v>3824080.0000000005</v>
      </c>
      <c r="N894" s="1227"/>
      <c r="O894" s="1227" t="s">
        <v>4609</v>
      </c>
      <c r="P894" s="1226" t="s">
        <v>1361</v>
      </c>
      <c r="Q894" s="1226" t="s">
        <v>336</v>
      </c>
      <c r="R894" s="1226" t="s">
        <v>73</v>
      </c>
      <c r="S894" s="1226" t="s">
        <v>4583</v>
      </c>
    </row>
    <row r="895" spans="1:19" s="34" customFormat="1" ht="20.25" customHeight="1">
      <c r="A895" s="1226" t="s">
        <v>4599</v>
      </c>
      <c r="B895" s="1227" t="s">
        <v>4602</v>
      </c>
      <c r="C895" s="1226" t="s">
        <v>368</v>
      </c>
      <c r="D895" s="1055" t="s">
        <v>4483</v>
      </c>
      <c r="E895" s="1227"/>
      <c r="F895" s="1226" t="s">
        <v>81</v>
      </c>
      <c r="G895" s="1227"/>
      <c r="H895" s="1228">
        <v>400</v>
      </c>
      <c r="I895" s="1229">
        <v>6971</v>
      </c>
      <c r="J895" s="1230">
        <v>0</v>
      </c>
      <c r="K895" s="1122">
        <f t="shared" si="42"/>
        <v>0</v>
      </c>
      <c r="L895" s="1014">
        <f t="shared" si="43"/>
        <v>0</v>
      </c>
      <c r="M895" s="1011">
        <f t="shared" si="44"/>
        <v>2788400</v>
      </c>
      <c r="N895" s="1227"/>
      <c r="O895" s="1227" t="s">
        <v>4609</v>
      </c>
      <c r="P895" s="1226" t="s">
        <v>1361</v>
      </c>
      <c r="Q895" s="1226" t="s">
        <v>336</v>
      </c>
      <c r="R895" s="1226" t="s">
        <v>73</v>
      </c>
      <c r="S895" s="1226" t="s">
        <v>4583</v>
      </c>
    </row>
    <row r="896" spans="1:19" s="34" customFormat="1" ht="20.25" customHeight="1">
      <c r="A896" s="1226" t="s">
        <v>4599</v>
      </c>
      <c r="B896" s="1227" t="s">
        <v>4602</v>
      </c>
      <c r="C896" s="1226" t="s">
        <v>368</v>
      </c>
      <c r="D896" s="1055" t="s">
        <v>4483</v>
      </c>
      <c r="E896" s="1227"/>
      <c r="F896" s="1226" t="s">
        <v>442</v>
      </c>
      <c r="G896" s="1227"/>
      <c r="H896" s="1228">
        <v>400</v>
      </c>
      <c r="I896" s="1229">
        <v>995.9</v>
      </c>
      <c r="J896" s="1230">
        <v>0</v>
      </c>
      <c r="K896" s="1122">
        <f t="shared" si="42"/>
        <v>0</v>
      </c>
      <c r="L896" s="1014">
        <f t="shared" si="43"/>
        <v>0</v>
      </c>
      <c r="M896" s="1011">
        <f t="shared" si="44"/>
        <v>398360</v>
      </c>
      <c r="N896" s="1227"/>
      <c r="O896" s="1227" t="s">
        <v>4609</v>
      </c>
      <c r="P896" s="1226" t="s">
        <v>1361</v>
      </c>
      <c r="Q896" s="1226" t="s">
        <v>336</v>
      </c>
      <c r="R896" s="1226" t="s">
        <v>73</v>
      </c>
      <c r="S896" s="1226" t="s">
        <v>4583</v>
      </c>
    </row>
    <row r="897" spans="1:19" s="34" customFormat="1" ht="20.25" customHeight="1">
      <c r="A897" s="1226" t="s">
        <v>3374</v>
      </c>
      <c r="B897" s="1227" t="s">
        <v>4610</v>
      </c>
      <c r="C897" s="1226" t="s">
        <v>1171</v>
      </c>
      <c r="D897" s="1055" t="s">
        <v>4611</v>
      </c>
      <c r="E897" s="1227"/>
      <c r="F897" s="1226" t="s">
        <v>4612</v>
      </c>
      <c r="G897" s="1227"/>
      <c r="H897" s="1228">
        <v>47</v>
      </c>
      <c r="I897" s="1229">
        <v>200000</v>
      </c>
      <c r="J897" s="1230">
        <v>0</v>
      </c>
      <c r="K897" s="1122">
        <f t="shared" si="42"/>
        <v>0</v>
      </c>
      <c r="L897" s="1014">
        <f t="shared" si="43"/>
        <v>0</v>
      </c>
      <c r="M897" s="1011">
        <f t="shared" si="44"/>
        <v>9400000</v>
      </c>
      <c r="N897" s="1227"/>
      <c r="O897" s="1227" t="s">
        <v>4613</v>
      </c>
      <c r="P897" s="1226" t="s">
        <v>759</v>
      </c>
      <c r="Q897" s="1226" t="s">
        <v>784</v>
      </c>
      <c r="R897" s="1226" t="s">
        <v>73</v>
      </c>
      <c r="S897" s="1226" t="s">
        <v>1076</v>
      </c>
    </row>
    <row r="898" spans="1:19" s="34" customFormat="1" ht="20.25" customHeight="1">
      <c r="A898" s="1226" t="s">
        <v>3374</v>
      </c>
      <c r="B898" s="1227" t="s">
        <v>4614</v>
      </c>
      <c r="C898" s="1226" t="s">
        <v>1171</v>
      </c>
      <c r="D898" s="1055" t="s">
        <v>4611</v>
      </c>
      <c r="E898" s="1227"/>
      <c r="F898" s="1226" t="s">
        <v>4615</v>
      </c>
      <c r="G898" s="1227"/>
      <c r="H898" s="1228">
        <v>47</v>
      </c>
      <c r="I898" s="1229">
        <v>51800</v>
      </c>
      <c r="J898" s="1230">
        <v>0</v>
      </c>
      <c r="K898" s="1122">
        <f t="shared" si="42"/>
        <v>0</v>
      </c>
      <c r="L898" s="1014">
        <f t="shared" si="43"/>
        <v>0</v>
      </c>
      <c r="M898" s="1011">
        <f t="shared" si="44"/>
        <v>2434600</v>
      </c>
      <c r="N898" s="1227"/>
      <c r="O898" s="1227" t="s">
        <v>11</v>
      </c>
      <c r="P898" s="1226" t="s">
        <v>759</v>
      </c>
      <c r="Q898" s="1226" t="s">
        <v>336</v>
      </c>
      <c r="R898" s="1226" t="s">
        <v>73</v>
      </c>
      <c r="S898" s="1226" t="s">
        <v>1076</v>
      </c>
    </row>
    <row r="899" spans="1:19" s="34" customFormat="1" ht="20.25" customHeight="1">
      <c r="A899" s="1226" t="s">
        <v>3374</v>
      </c>
      <c r="B899" s="1227" t="s">
        <v>4614</v>
      </c>
      <c r="C899" s="1226" t="s">
        <v>1171</v>
      </c>
      <c r="D899" s="1055" t="s">
        <v>4611</v>
      </c>
      <c r="E899" s="1227"/>
      <c r="F899" s="1226" t="s">
        <v>4010</v>
      </c>
      <c r="G899" s="1227"/>
      <c r="H899" s="1228">
        <v>94</v>
      </c>
      <c r="I899" s="1229">
        <v>238559.9</v>
      </c>
      <c r="J899" s="1230">
        <v>34</v>
      </c>
      <c r="K899" s="1122">
        <f t="shared" si="42"/>
        <v>3196</v>
      </c>
      <c r="L899" s="1014">
        <f t="shared" si="43"/>
        <v>3.1960000000000002</v>
      </c>
      <c r="M899" s="1011">
        <f t="shared" si="44"/>
        <v>22424630.599999998</v>
      </c>
      <c r="N899" s="1227"/>
      <c r="O899" s="1227" t="s">
        <v>4616</v>
      </c>
      <c r="P899" s="1226" t="s">
        <v>759</v>
      </c>
      <c r="Q899" s="1226" t="s">
        <v>607</v>
      </c>
      <c r="R899" s="1226" t="s">
        <v>60</v>
      </c>
      <c r="S899" s="1226" t="s">
        <v>1076</v>
      </c>
    </row>
    <row r="900" spans="1:19" s="34" customFormat="1" ht="20.25" customHeight="1">
      <c r="A900" s="1226" t="s">
        <v>3374</v>
      </c>
      <c r="B900" s="1227" t="s">
        <v>4614</v>
      </c>
      <c r="C900" s="1226" t="s">
        <v>1171</v>
      </c>
      <c r="D900" s="1055" t="s">
        <v>4611</v>
      </c>
      <c r="E900" s="1227"/>
      <c r="F900" s="1226" t="s">
        <v>4617</v>
      </c>
      <c r="G900" s="1227"/>
      <c r="H900" s="1228">
        <v>94</v>
      </c>
      <c r="I900" s="1229">
        <v>364448</v>
      </c>
      <c r="J900" s="1230">
        <v>0</v>
      </c>
      <c r="K900" s="1122">
        <f t="shared" si="42"/>
        <v>0</v>
      </c>
      <c r="L900" s="1014">
        <f t="shared" si="43"/>
        <v>0</v>
      </c>
      <c r="M900" s="1011">
        <f t="shared" si="44"/>
        <v>34258112</v>
      </c>
      <c r="N900" s="1227"/>
      <c r="O900" s="1227" t="s">
        <v>4616</v>
      </c>
      <c r="P900" s="1226" t="s">
        <v>759</v>
      </c>
      <c r="Q900" s="1226" t="s">
        <v>354</v>
      </c>
      <c r="R900" s="1226" t="s">
        <v>73</v>
      </c>
      <c r="S900" s="1226" t="s">
        <v>1076</v>
      </c>
    </row>
    <row r="901" spans="1:19" s="34" customFormat="1" ht="20.25" customHeight="1">
      <c r="A901" s="1226" t="s">
        <v>3374</v>
      </c>
      <c r="B901" s="1227" t="s">
        <v>4614</v>
      </c>
      <c r="C901" s="1226" t="s">
        <v>1171</v>
      </c>
      <c r="D901" s="1055" t="s">
        <v>4611</v>
      </c>
      <c r="E901" s="1227"/>
      <c r="F901" s="1226" t="s">
        <v>558</v>
      </c>
      <c r="G901" s="1227"/>
      <c r="H901" s="1228">
        <v>94</v>
      </c>
      <c r="I901" s="1229">
        <v>7220.4</v>
      </c>
      <c r="J901" s="1230">
        <v>0</v>
      </c>
      <c r="K901" s="1122">
        <f t="shared" si="42"/>
        <v>0</v>
      </c>
      <c r="L901" s="1014">
        <f t="shared" si="43"/>
        <v>0</v>
      </c>
      <c r="M901" s="1011">
        <f t="shared" si="44"/>
        <v>678717.6</v>
      </c>
      <c r="N901" s="1227"/>
      <c r="O901" s="1227" t="s">
        <v>4616</v>
      </c>
      <c r="P901" s="1226" t="s">
        <v>759</v>
      </c>
      <c r="Q901" s="1226" t="s">
        <v>336</v>
      </c>
      <c r="R901" s="1226" t="s">
        <v>73</v>
      </c>
      <c r="S901" s="1226" t="s">
        <v>1076</v>
      </c>
    </row>
    <row r="902" spans="1:19" s="34" customFormat="1" ht="20.25" customHeight="1">
      <c r="A902" s="1226" t="s">
        <v>3374</v>
      </c>
      <c r="B902" s="1227" t="s">
        <v>4614</v>
      </c>
      <c r="C902" s="1226" t="s">
        <v>1171</v>
      </c>
      <c r="D902" s="1055" t="s">
        <v>4611</v>
      </c>
      <c r="E902" s="1227"/>
      <c r="F902" s="1226" t="s">
        <v>4618</v>
      </c>
      <c r="G902" s="1227"/>
      <c r="H902" s="1228">
        <v>94</v>
      </c>
      <c r="I902" s="1229">
        <v>84549</v>
      </c>
      <c r="J902" s="1230">
        <v>0</v>
      </c>
      <c r="K902" s="1122">
        <f t="shared" si="42"/>
        <v>0</v>
      </c>
      <c r="L902" s="1014">
        <f t="shared" si="43"/>
        <v>0</v>
      </c>
      <c r="M902" s="1011">
        <f t="shared" si="44"/>
        <v>7947606</v>
      </c>
      <c r="N902" s="1227"/>
      <c r="O902" s="1227" t="s">
        <v>4619</v>
      </c>
      <c r="P902" s="1226" t="s">
        <v>759</v>
      </c>
      <c r="Q902" s="1226" t="s">
        <v>271</v>
      </c>
      <c r="R902" s="1226" t="s">
        <v>73</v>
      </c>
      <c r="S902" s="1226" t="s">
        <v>1076</v>
      </c>
    </row>
    <row r="903" spans="1:19" s="34" customFormat="1" ht="20.25" customHeight="1">
      <c r="A903" s="1226" t="s">
        <v>3374</v>
      </c>
      <c r="B903" s="1227" t="s">
        <v>4614</v>
      </c>
      <c r="C903" s="1226" t="s">
        <v>1171</v>
      </c>
      <c r="D903" s="1055" t="s">
        <v>4611</v>
      </c>
      <c r="E903" s="1227"/>
      <c r="F903" s="1226" t="s">
        <v>880</v>
      </c>
      <c r="G903" s="1227"/>
      <c r="H903" s="1228">
        <v>94</v>
      </c>
      <c r="I903" s="1229">
        <v>3877.4</v>
      </c>
      <c r="J903" s="1230">
        <v>0</v>
      </c>
      <c r="K903" s="1122">
        <f t="shared" si="42"/>
        <v>0</v>
      </c>
      <c r="L903" s="1014">
        <f t="shared" si="43"/>
        <v>0</v>
      </c>
      <c r="M903" s="1011">
        <f t="shared" si="44"/>
        <v>364475.60000000003</v>
      </c>
      <c r="N903" s="1227"/>
      <c r="O903" s="1227" t="s">
        <v>4619</v>
      </c>
      <c r="P903" s="1226" t="s">
        <v>759</v>
      </c>
      <c r="Q903" s="1226" t="s">
        <v>336</v>
      </c>
      <c r="R903" s="1226" t="s">
        <v>73</v>
      </c>
      <c r="S903" s="1226" t="s">
        <v>1076</v>
      </c>
    </row>
    <row r="904" spans="1:19" s="34" customFormat="1" ht="20.25" customHeight="1">
      <c r="A904" s="1226" t="s">
        <v>3374</v>
      </c>
      <c r="B904" s="1227" t="s">
        <v>4614</v>
      </c>
      <c r="C904" s="1226" t="s">
        <v>1171</v>
      </c>
      <c r="D904" s="1055" t="s">
        <v>4611</v>
      </c>
      <c r="E904" s="1227"/>
      <c r="F904" s="1226" t="s">
        <v>882</v>
      </c>
      <c r="G904" s="1227"/>
      <c r="H904" s="1228">
        <v>94</v>
      </c>
      <c r="I904" s="1229">
        <v>9155</v>
      </c>
      <c r="J904" s="1230">
        <v>0</v>
      </c>
      <c r="K904" s="1122">
        <f t="shared" si="42"/>
        <v>0</v>
      </c>
      <c r="L904" s="1014">
        <f t="shared" si="43"/>
        <v>0</v>
      </c>
      <c r="M904" s="1011">
        <f t="shared" si="44"/>
        <v>860570</v>
      </c>
      <c r="N904" s="1227"/>
      <c r="O904" s="1227" t="s">
        <v>4619</v>
      </c>
      <c r="P904" s="1226" t="s">
        <v>759</v>
      </c>
      <c r="Q904" s="1226" t="s">
        <v>336</v>
      </c>
      <c r="R904" s="1226" t="s">
        <v>73</v>
      </c>
      <c r="S904" s="1226" t="s">
        <v>1076</v>
      </c>
    </row>
    <row r="905" spans="1:19" s="34" customFormat="1" ht="20.25" customHeight="1">
      <c r="A905" s="1226" t="s">
        <v>3374</v>
      </c>
      <c r="B905" s="1227" t="s">
        <v>4614</v>
      </c>
      <c r="C905" s="1226" t="s">
        <v>1171</v>
      </c>
      <c r="D905" s="1055" t="s">
        <v>4611</v>
      </c>
      <c r="E905" s="1227"/>
      <c r="F905" s="1226" t="s">
        <v>880</v>
      </c>
      <c r="G905" s="1227"/>
      <c r="H905" s="1228">
        <v>94</v>
      </c>
      <c r="I905" s="1229">
        <v>3877.4</v>
      </c>
      <c r="J905" s="1230">
        <v>0</v>
      </c>
      <c r="K905" s="1122">
        <f t="shared" si="42"/>
        <v>0</v>
      </c>
      <c r="L905" s="1014">
        <f t="shared" si="43"/>
        <v>0</v>
      </c>
      <c r="M905" s="1011">
        <f t="shared" si="44"/>
        <v>364475.60000000003</v>
      </c>
      <c r="N905" s="1227"/>
      <c r="O905" s="1227" t="s">
        <v>4619</v>
      </c>
      <c r="P905" s="1226" t="s">
        <v>759</v>
      </c>
      <c r="Q905" s="1226" t="s">
        <v>336</v>
      </c>
      <c r="R905" s="1226" t="s">
        <v>73</v>
      </c>
      <c r="S905" s="1226" t="s">
        <v>1076</v>
      </c>
    </row>
    <row r="906" spans="1:19" s="34" customFormat="1" ht="20.25" customHeight="1">
      <c r="A906" s="1226" t="s">
        <v>3374</v>
      </c>
      <c r="B906" s="1227" t="s">
        <v>4614</v>
      </c>
      <c r="C906" s="1226" t="s">
        <v>1171</v>
      </c>
      <c r="D906" s="1055" t="s">
        <v>4611</v>
      </c>
      <c r="E906" s="1227"/>
      <c r="F906" s="1226" t="s">
        <v>3986</v>
      </c>
      <c r="G906" s="1227"/>
      <c r="H906" s="1228">
        <v>94</v>
      </c>
      <c r="I906" s="1229">
        <v>21541.200000000001</v>
      </c>
      <c r="J906" s="1230">
        <v>0</v>
      </c>
      <c r="K906" s="1122">
        <f t="shared" si="42"/>
        <v>0</v>
      </c>
      <c r="L906" s="1014">
        <f t="shared" si="43"/>
        <v>0</v>
      </c>
      <c r="M906" s="1011">
        <f t="shared" si="44"/>
        <v>2024872.8</v>
      </c>
      <c r="N906" s="1227"/>
      <c r="O906" s="1227" t="s">
        <v>4619</v>
      </c>
      <c r="P906" s="1226" t="s">
        <v>759</v>
      </c>
      <c r="Q906" s="1226" t="s">
        <v>336</v>
      </c>
      <c r="R906" s="1226" t="s">
        <v>73</v>
      </c>
      <c r="S906" s="1226" t="s">
        <v>1076</v>
      </c>
    </row>
    <row r="907" spans="1:19" s="34" customFormat="1" ht="20.25" customHeight="1">
      <c r="A907" s="1226" t="s">
        <v>3374</v>
      </c>
      <c r="B907" s="1227" t="s">
        <v>4614</v>
      </c>
      <c r="C907" s="1226" t="s">
        <v>1171</v>
      </c>
      <c r="D907" s="1055" t="s">
        <v>4611</v>
      </c>
      <c r="E907" s="1227"/>
      <c r="F907" s="1226" t="s">
        <v>1038</v>
      </c>
      <c r="G907" s="1227"/>
      <c r="H907" s="1228">
        <v>94</v>
      </c>
      <c r="I907" s="1229">
        <v>166336.6</v>
      </c>
      <c r="J907" s="1230">
        <v>24</v>
      </c>
      <c r="K907" s="1122">
        <f t="shared" si="42"/>
        <v>2256</v>
      </c>
      <c r="L907" s="1014">
        <f t="shared" si="43"/>
        <v>2.2559999999999998</v>
      </c>
      <c r="M907" s="1011">
        <f t="shared" si="44"/>
        <v>15635640.4</v>
      </c>
      <c r="N907" s="1227"/>
      <c r="O907" s="1227" t="s">
        <v>542</v>
      </c>
      <c r="P907" s="1226" t="s">
        <v>759</v>
      </c>
      <c r="Q907" s="1226" t="s">
        <v>341</v>
      </c>
      <c r="R907" s="1226" t="s">
        <v>60</v>
      </c>
      <c r="S907" s="1226" t="s">
        <v>1076</v>
      </c>
    </row>
    <row r="908" spans="1:19" s="34" customFormat="1" ht="20.25" customHeight="1">
      <c r="A908" s="1226" t="s">
        <v>3374</v>
      </c>
      <c r="B908" s="1227" t="s">
        <v>4614</v>
      </c>
      <c r="C908" s="1226" t="s">
        <v>1171</v>
      </c>
      <c r="D908" s="1055" t="s">
        <v>4611</v>
      </c>
      <c r="E908" s="1227"/>
      <c r="F908" s="1226" t="s">
        <v>4620</v>
      </c>
      <c r="G908" s="1227"/>
      <c r="H908" s="1228">
        <v>47</v>
      </c>
      <c r="I908" s="1229">
        <v>172622.4</v>
      </c>
      <c r="J908" s="1230">
        <v>0</v>
      </c>
      <c r="K908" s="1122">
        <f t="shared" si="42"/>
        <v>0</v>
      </c>
      <c r="L908" s="1014">
        <f t="shared" si="43"/>
        <v>0</v>
      </c>
      <c r="M908" s="1011">
        <f t="shared" si="44"/>
        <v>8113252.7999999998</v>
      </c>
      <c r="N908" s="1227"/>
      <c r="O908" s="1227" t="s">
        <v>4621</v>
      </c>
      <c r="P908" s="1226" t="s">
        <v>759</v>
      </c>
      <c r="Q908" s="1226" t="s">
        <v>276</v>
      </c>
      <c r="R908" s="1226" t="s">
        <v>73</v>
      </c>
      <c r="S908" s="1226" t="s">
        <v>1076</v>
      </c>
    </row>
    <row r="909" spans="1:19" s="34" customFormat="1" ht="20.25" customHeight="1">
      <c r="A909" s="1226" t="s">
        <v>3374</v>
      </c>
      <c r="B909" s="1227" t="s">
        <v>4614</v>
      </c>
      <c r="C909" s="1226" t="s">
        <v>1171</v>
      </c>
      <c r="D909" s="1055" t="s">
        <v>4611</v>
      </c>
      <c r="E909" s="1227"/>
      <c r="F909" s="1226" t="s">
        <v>4622</v>
      </c>
      <c r="G909" s="1227"/>
      <c r="H909" s="1228">
        <v>47</v>
      </c>
      <c r="I909" s="1229">
        <v>23387.599999999999</v>
      </c>
      <c r="J909" s="1230">
        <v>0</v>
      </c>
      <c r="K909" s="1122">
        <f t="shared" si="42"/>
        <v>0</v>
      </c>
      <c r="L909" s="1014">
        <f t="shared" si="43"/>
        <v>0</v>
      </c>
      <c r="M909" s="1011">
        <f t="shared" si="44"/>
        <v>1099217.2</v>
      </c>
      <c r="N909" s="1227"/>
      <c r="O909" s="1227" t="s">
        <v>4621</v>
      </c>
      <c r="P909" s="1226" t="s">
        <v>759</v>
      </c>
      <c r="Q909" s="1226" t="s">
        <v>336</v>
      </c>
      <c r="R909" s="1226" t="s">
        <v>73</v>
      </c>
      <c r="S909" s="1226" t="s">
        <v>1076</v>
      </c>
    </row>
    <row r="910" spans="1:19" s="34" customFormat="1" ht="20.25" customHeight="1">
      <c r="A910" s="1226" t="s">
        <v>3374</v>
      </c>
      <c r="B910" s="1227" t="s">
        <v>4614</v>
      </c>
      <c r="C910" s="1226" t="s">
        <v>1171</v>
      </c>
      <c r="D910" s="1055" t="s">
        <v>4611</v>
      </c>
      <c r="E910" s="1227"/>
      <c r="F910" s="1226" t="s">
        <v>2507</v>
      </c>
      <c r="G910" s="1227"/>
      <c r="H910" s="1228">
        <v>47</v>
      </c>
      <c r="I910" s="1229">
        <v>72390</v>
      </c>
      <c r="J910" s="1230">
        <v>0</v>
      </c>
      <c r="K910" s="1122">
        <f t="shared" si="42"/>
        <v>0</v>
      </c>
      <c r="L910" s="1014">
        <f t="shared" si="43"/>
        <v>0</v>
      </c>
      <c r="M910" s="1011">
        <f t="shared" si="44"/>
        <v>3402330</v>
      </c>
      <c r="N910" s="1227"/>
      <c r="O910" s="1227" t="s">
        <v>4621</v>
      </c>
      <c r="P910" s="1226" t="s">
        <v>759</v>
      </c>
      <c r="Q910" s="1226" t="s">
        <v>336</v>
      </c>
      <c r="R910" s="1226" t="s">
        <v>73</v>
      </c>
      <c r="S910" s="1226" t="s">
        <v>1076</v>
      </c>
    </row>
    <row r="911" spans="1:19" s="34" customFormat="1" ht="20.25" customHeight="1">
      <c r="A911" s="1226" t="s">
        <v>3374</v>
      </c>
      <c r="B911" s="1227" t="s">
        <v>4623</v>
      </c>
      <c r="C911" s="1226" t="s">
        <v>1171</v>
      </c>
      <c r="D911" s="1055" t="s">
        <v>4485</v>
      </c>
      <c r="E911" s="1227"/>
      <c r="F911" s="1226" t="s">
        <v>1038</v>
      </c>
      <c r="G911" s="1227"/>
      <c r="H911" s="1228">
        <v>142</v>
      </c>
      <c r="I911" s="1229">
        <v>166336.6</v>
      </c>
      <c r="J911" s="1230">
        <v>24</v>
      </c>
      <c r="K911" s="1122">
        <f t="shared" si="42"/>
        <v>3408</v>
      </c>
      <c r="L911" s="1014">
        <f t="shared" si="43"/>
        <v>3.4079999999999999</v>
      </c>
      <c r="M911" s="1011">
        <f t="shared" si="44"/>
        <v>23619797.199999999</v>
      </c>
      <c r="N911" s="1227"/>
      <c r="O911" s="1227" t="s">
        <v>542</v>
      </c>
      <c r="P911" s="1226" t="s">
        <v>759</v>
      </c>
      <c r="Q911" s="1226" t="s">
        <v>341</v>
      </c>
      <c r="R911" s="1226" t="s">
        <v>60</v>
      </c>
      <c r="S911" s="1226" t="s">
        <v>1076</v>
      </c>
    </row>
    <row r="912" spans="1:19" s="34" customFormat="1" ht="20.25" customHeight="1">
      <c r="A912" s="1226" t="s">
        <v>3374</v>
      </c>
      <c r="B912" s="1227" t="s">
        <v>4624</v>
      </c>
      <c r="C912" s="1226" t="s">
        <v>1171</v>
      </c>
      <c r="D912" s="1055" t="s">
        <v>4485</v>
      </c>
      <c r="E912" s="1227"/>
      <c r="F912" s="1226" t="s">
        <v>4010</v>
      </c>
      <c r="G912" s="1227"/>
      <c r="H912" s="1228">
        <v>142</v>
      </c>
      <c r="I912" s="1229">
        <v>238559.9</v>
      </c>
      <c r="J912" s="1230">
        <v>34</v>
      </c>
      <c r="K912" s="1122">
        <f t="shared" si="42"/>
        <v>4828</v>
      </c>
      <c r="L912" s="1014">
        <f t="shared" si="43"/>
        <v>4.8280000000000003</v>
      </c>
      <c r="M912" s="1011">
        <f t="shared" si="44"/>
        <v>33875505.799999997</v>
      </c>
      <c r="N912" s="1227"/>
      <c r="O912" s="1227" t="s">
        <v>4616</v>
      </c>
      <c r="P912" s="1226" t="s">
        <v>759</v>
      </c>
      <c r="Q912" s="1226" t="s">
        <v>607</v>
      </c>
      <c r="R912" s="1226" t="s">
        <v>60</v>
      </c>
      <c r="S912" s="1226" t="s">
        <v>1076</v>
      </c>
    </row>
    <row r="913" spans="1:19" s="34" customFormat="1" ht="20.25" customHeight="1">
      <c r="A913" s="1226" t="s">
        <v>3374</v>
      </c>
      <c r="B913" s="1227" t="s">
        <v>4624</v>
      </c>
      <c r="C913" s="1226" t="s">
        <v>1171</v>
      </c>
      <c r="D913" s="1055" t="s">
        <v>4485</v>
      </c>
      <c r="E913" s="1227"/>
      <c r="F913" s="1226" t="s">
        <v>4617</v>
      </c>
      <c r="G913" s="1227"/>
      <c r="H913" s="1228">
        <v>142</v>
      </c>
      <c r="I913" s="1229">
        <v>364448</v>
      </c>
      <c r="J913" s="1230">
        <v>0</v>
      </c>
      <c r="K913" s="1122">
        <f t="shared" si="42"/>
        <v>0</v>
      </c>
      <c r="L913" s="1014">
        <f t="shared" si="43"/>
        <v>0</v>
      </c>
      <c r="M913" s="1011">
        <f t="shared" si="44"/>
        <v>51751616</v>
      </c>
      <c r="N913" s="1227"/>
      <c r="O913" s="1227" t="s">
        <v>4616</v>
      </c>
      <c r="P913" s="1226" t="s">
        <v>759</v>
      </c>
      <c r="Q913" s="1226" t="s">
        <v>354</v>
      </c>
      <c r="R913" s="1226" t="s">
        <v>73</v>
      </c>
      <c r="S913" s="1226" t="s">
        <v>1076</v>
      </c>
    </row>
    <row r="914" spans="1:19" s="34" customFormat="1" ht="20.25" customHeight="1">
      <c r="A914" s="1226" t="s">
        <v>3374</v>
      </c>
      <c r="B914" s="1227" t="s">
        <v>4624</v>
      </c>
      <c r="C914" s="1226" t="s">
        <v>1171</v>
      </c>
      <c r="D914" s="1055" t="s">
        <v>4485</v>
      </c>
      <c r="E914" s="1227"/>
      <c r="F914" s="1226" t="s">
        <v>558</v>
      </c>
      <c r="G914" s="1227"/>
      <c r="H914" s="1228">
        <v>142</v>
      </c>
      <c r="I914" s="1229">
        <v>7220.4</v>
      </c>
      <c r="J914" s="1230">
        <v>0</v>
      </c>
      <c r="K914" s="1122">
        <f t="shared" si="42"/>
        <v>0</v>
      </c>
      <c r="L914" s="1014">
        <f t="shared" si="43"/>
        <v>0</v>
      </c>
      <c r="M914" s="1011">
        <f t="shared" si="44"/>
        <v>1025296.7999999999</v>
      </c>
      <c r="N914" s="1227"/>
      <c r="O914" s="1227" t="s">
        <v>4616</v>
      </c>
      <c r="P914" s="1226" t="s">
        <v>759</v>
      </c>
      <c r="Q914" s="1226" t="s">
        <v>336</v>
      </c>
      <c r="R914" s="1226" t="s">
        <v>73</v>
      </c>
      <c r="S914" s="1226" t="s">
        <v>1076</v>
      </c>
    </row>
    <row r="915" spans="1:19" s="34" customFormat="1" ht="20.25" customHeight="1">
      <c r="A915" s="1226" t="s">
        <v>3374</v>
      </c>
      <c r="B915" s="1227" t="s">
        <v>4624</v>
      </c>
      <c r="C915" s="1226" t="s">
        <v>1171</v>
      </c>
      <c r="D915" s="1055" t="s">
        <v>4485</v>
      </c>
      <c r="E915" s="1227"/>
      <c r="F915" s="1226" t="s">
        <v>4618</v>
      </c>
      <c r="G915" s="1227"/>
      <c r="H915" s="1228">
        <v>142</v>
      </c>
      <c r="I915" s="1229">
        <v>84549</v>
      </c>
      <c r="J915" s="1230">
        <v>0</v>
      </c>
      <c r="K915" s="1122">
        <f t="shared" si="42"/>
        <v>0</v>
      </c>
      <c r="L915" s="1014">
        <f t="shared" si="43"/>
        <v>0</v>
      </c>
      <c r="M915" s="1011">
        <f t="shared" si="44"/>
        <v>12005958</v>
      </c>
      <c r="N915" s="1227"/>
      <c r="O915" s="1227" t="s">
        <v>4619</v>
      </c>
      <c r="P915" s="1226" t="s">
        <v>759</v>
      </c>
      <c r="Q915" s="1226" t="s">
        <v>271</v>
      </c>
      <c r="R915" s="1226" t="s">
        <v>73</v>
      </c>
      <c r="S915" s="1226" t="s">
        <v>1076</v>
      </c>
    </row>
    <row r="916" spans="1:19" s="34" customFormat="1" ht="20.25" customHeight="1">
      <c r="A916" s="1226" t="s">
        <v>3374</v>
      </c>
      <c r="B916" s="1227" t="s">
        <v>4624</v>
      </c>
      <c r="C916" s="1226" t="s">
        <v>1171</v>
      </c>
      <c r="D916" s="1055" t="s">
        <v>4485</v>
      </c>
      <c r="E916" s="1227"/>
      <c r="F916" s="1226" t="s">
        <v>880</v>
      </c>
      <c r="G916" s="1227"/>
      <c r="H916" s="1228">
        <v>142</v>
      </c>
      <c r="I916" s="1229">
        <v>3877.4</v>
      </c>
      <c r="J916" s="1230">
        <v>0</v>
      </c>
      <c r="K916" s="1122">
        <f t="shared" si="42"/>
        <v>0</v>
      </c>
      <c r="L916" s="1014">
        <f t="shared" si="43"/>
        <v>0</v>
      </c>
      <c r="M916" s="1011">
        <f t="shared" si="44"/>
        <v>550590.80000000005</v>
      </c>
      <c r="N916" s="1227"/>
      <c r="O916" s="1227" t="s">
        <v>4619</v>
      </c>
      <c r="P916" s="1226" t="s">
        <v>759</v>
      </c>
      <c r="Q916" s="1226" t="s">
        <v>336</v>
      </c>
      <c r="R916" s="1226" t="s">
        <v>73</v>
      </c>
      <c r="S916" s="1226" t="s">
        <v>1076</v>
      </c>
    </row>
    <row r="917" spans="1:19" s="34" customFormat="1" ht="20.25" customHeight="1">
      <c r="A917" s="1226" t="s">
        <v>3374</v>
      </c>
      <c r="B917" s="1227" t="s">
        <v>4624</v>
      </c>
      <c r="C917" s="1226" t="s">
        <v>1171</v>
      </c>
      <c r="D917" s="1055" t="s">
        <v>4485</v>
      </c>
      <c r="E917" s="1227"/>
      <c r="F917" s="1226" t="s">
        <v>882</v>
      </c>
      <c r="G917" s="1227"/>
      <c r="H917" s="1228">
        <v>142</v>
      </c>
      <c r="I917" s="1229">
        <v>9155</v>
      </c>
      <c r="J917" s="1230">
        <v>0</v>
      </c>
      <c r="K917" s="1122">
        <f t="shared" ref="K917:K980" si="45">IFERROR(J917*H917,"0")</f>
        <v>0</v>
      </c>
      <c r="L917" s="1014">
        <f t="shared" ref="L917:L980" si="46">IFERROR(K917/1000,"0")</f>
        <v>0</v>
      </c>
      <c r="M917" s="1011">
        <f t="shared" ref="M917:M980" si="47">I917*H917</f>
        <v>1300010</v>
      </c>
      <c r="N917" s="1227"/>
      <c r="O917" s="1227" t="s">
        <v>4619</v>
      </c>
      <c r="P917" s="1226" t="s">
        <v>759</v>
      </c>
      <c r="Q917" s="1226" t="s">
        <v>336</v>
      </c>
      <c r="R917" s="1226" t="s">
        <v>73</v>
      </c>
      <c r="S917" s="1226" t="s">
        <v>1076</v>
      </c>
    </row>
    <row r="918" spans="1:19" s="34" customFormat="1" ht="20.25" customHeight="1">
      <c r="A918" s="1226" t="s">
        <v>3374</v>
      </c>
      <c r="B918" s="1227" t="s">
        <v>4624</v>
      </c>
      <c r="C918" s="1226" t="s">
        <v>1171</v>
      </c>
      <c r="D918" s="1055" t="s">
        <v>4485</v>
      </c>
      <c r="E918" s="1227"/>
      <c r="F918" s="1226" t="s">
        <v>880</v>
      </c>
      <c r="G918" s="1227"/>
      <c r="H918" s="1228">
        <v>142</v>
      </c>
      <c r="I918" s="1229">
        <v>3877.4</v>
      </c>
      <c r="J918" s="1230">
        <v>0</v>
      </c>
      <c r="K918" s="1122">
        <f t="shared" si="45"/>
        <v>0</v>
      </c>
      <c r="L918" s="1014">
        <f t="shared" si="46"/>
        <v>0</v>
      </c>
      <c r="M918" s="1011">
        <f t="shared" si="47"/>
        <v>550590.80000000005</v>
      </c>
      <c r="N918" s="1227"/>
      <c r="O918" s="1227" t="s">
        <v>4619</v>
      </c>
      <c r="P918" s="1226" t="s">
        <v>759</v>
      </c>
      <c r="Q918" s="1226" t="s">
        <v>336</v>
      </c>
      <c r="R918" s="1226" t="s">
        <v>73</v>
      </c>
      <c r="S918" s="1226" t="s">
        <v>1076</v>
      </c>
    </row>
    <row r="919" spans="1:19" s="34" customFormat="1" ht="20.25" customHeight="1">
      <c r="A919" s="1226" t="s">
        <v>3374</v>
      </c>
      <c r="B919" s="1227" t="s">
        <v>4624</v>
      </c>
      <c r="C919" s="1226" t="s">
        <v>1171</v>
      </c>
      <c r="D919" s="1055" t="s">
        <v>4485</v>
      </c>
      <c r="E919" s="1227"/>
      <c r="F919" s="1226" t="s">
        <v>3986</v>
      </c>
      <c r="G919" s="1227"/>
      <c r="H919" s="1228">
        <v>142</v>
      </c>
      <c r="I919" s="1229">
        <v>21541.200000000001</v>
      </c>
      <c r="J919" s="1230">
        <v>0</v>
      </c>
      <c r="K919" s="1122">
        <f t="shared" si="45"/>
        <v>0</v>
      </c>
      <c r="L919" s="1014">
        <f t="shared" si="46"/>
        <v>0</v>
      </c>
      <c r="M919" s="1011">
        <f t="shared" si="47"/>
        <v>3058850.4</v>
      </c>
      <c r="N919" s="1227"/>
      <c r="O919" s="1227" t="s">
        <v>4619</v>
      </c>
      <c r="P919" s="1226" t="s">
        <v>759</v>
      </c>
      <c r="Q919" s="1226" t="s">
        <v>336</v>
      </c>
      <c r="R919" s="1226" t="s">
        <v>73</v>
      </c>
      <c r="S919" s="1226" t="s">
        <v>1076</v>
      </c>
    </row>
    <row r="920" spans="1:19" s="34" customFormat="1" ht="20.25" customHeight="1">
      <c r="A920" s="1226" t="s">
        <v>3374</v>
      </c>
      <c r="B920" s="1227" t="s">
        <v>4624</v>
      </c>
      <c r="C920" s="1226" t="s">
        <v>1171</v>
      </c>
      <c r="D920" s="1055" t="s">
        <v>4485</v>
      </c>
      <c r="E920" s="1227"/>
      <c r="F920" s="1226" t="s">
        <v>4620</v>
      </c>
      <c r="G920" s="1227"/>
      <c r="H920" s="1228">
        <v>71</v>
      </c>
      <c r="I920" s="1229">
        <v>172622.4</v>
      </c>
      <c r="J920" s="1230">
        <v>0</v>
      </c>
      <c r="K920" s="1122">
        <f t="shared" si="45"/>
        <v>0</v>
      </c>
      <c r="L920" s="1014">
        <f t="shared" si="46"/>
        <v>0</v>
      </c>
      <c r="M920" s="1011">
        <f t="shared" si="47"/>
        <v>12256190.4</v>
      </c>
      <c r="N920" s="1227"/>
      <c r="O920" s="1227" t="s">
        <v>4621</v>
      </c>
      <c r="P920" s="1226" t="s">
        <v>759</v>
      </c>
      <c r="Q920" s="1226" t="s">
        <v>276</v>
      </c>
      <c r="R920" s="1226" t="s">
        <v>73</v>
      </c>
      <c r="S920" s="1226" t="s">
        <v>1076</v>
      </c>
    </row>
    <row r="921" spans="1:19" s="34" customFormat="1" ht="20.25" customHeight="1">
      <c r="A921" s="1226" t="s">
        <v>3374</v>
      </c>
      <c r="B921" s="1227" t="s">
        <v>4624</v>
      </c>
      <c r="C921" s="1226" t="s">
        <v>1171</v>
      </c>
      <c r="D921" s="1055" t="s">
        <v>4485</v>
      </c>
      <c r="E921" s="1227"/>
      <c r="F921" s="1226" t="s">
        <v>4622</v>
      </c>
      <c r="G921" s="1227"/>
      <c r="H921" s="1228">
        <v>71</v>
      </c>
      <c r="I921" s="1229">
        <v>23387.599999999999</v>
      </c>
      <c r="J921" s="1230">
        <v>0</v>
      </c>
      <c r="K921" s="1122">
        <f t="shared" si="45"/>
        <v>0</v>
      </c>
      <c r="L921" s="1014">
        <f t="shared" si="46"/>
        <v>0</v>
      </c>
      <c r="M921" s="1011">
        <f t="shared" si="47"/>
        <v>1660519.5999999999</v>
      </c>
      <c r="N921" s="1227"/>
      <c r="O921" s="1227" t="s">
        <v>4621</v>
      </c>
      <c r="P921" s="1226" t="s">
        <v>759</v>
      </c>
      <c r="Q921" s="1226" t="s">
        <v>336</v>
      </c>
      <c r="R921" s="1226" t="s">
        <v>73</v>
      </c>
      <c r="S921" s="1226" t="s">
        <v>1076</v>
      </c>
    </row>
    <row r="922" spans="1:19" s="34" customFormat="1" ht="20.25" customHeight="1">
      <c r="A922" s="1226" t="s">
        <v>3374</v>
      </c>
      <c r="B922" s="1227" t="s">
        <v>4624</v>
      </c>
      <c r="C922" s="1226" t="s">
        <v>1171</v>
      </c>
      <c r="D922" s="1055" t="s">
        <v>4485</v>
      </c>
      <c r="E922" s="1227"/>
      <c r="F922" s="1226" t="s">
        <v>2507</v>
      </c>
      <c r="G922" s="1227"/>
      <c r="H922" s="1228">
        <v>71</v>
      </c>
      <c r="I922" s="1229">
        <v>72390</v>
      </c>
      <c r="J922" s="1230">
        <v>0</v>
      </c>
      <c r="K922" s="1122">
        <f t="shared" si="45"/>
        <v>0</v>
      </c>
      <c r="L922" s="1014">
        <f t="shared" si="46"/>
        <v>0</v>
      </c>
      <c r="M922" s="1011">
        <f t="shared" si="47"/>
        <v>5139690</v>
      </c>
      <c r="N922" s="1227"/>
      <c r="O922" s="1227" t="s">
        <v>4621</v>
      </c>
      <c r="P922" s="1226" t="s">
        <v>759</v>
      </c>
      <c r="Q922" s="1226" t="s">
        <v>336</v>
      </c>
      <c r="R922" s="1226" t="s">
        <v>73</v>
      </c>
      <c r="S922" s="1226" t="s">
        <v>1076</v>
      </c>
    </row>
    <row r="923" spans="1:19" s="34" customFormat="1" ht="20.25" customHeight="1">
      <c r="A923" s="1226" t="s">
        <v>3374</v>
      </c>
      <c r="B923" s="1227" t="s">
        <v>4624</v>
      </c>
      <c r="C923" s="1226" t="s">
        <v>1171</v>
      </c>
      <c r="D923" s="1055" t="s">
        <v>4485</v>
      </c>
      <c r="E923" s="1227"/>
      <c r="F923" s="1226" t="s">
        <v>4615</v>
      </c>
      <c r="G923" s="1227"/>
      <c r="H923" s="1228">
        <v>71</v>
      </c>
      <c r="I923" s="1229">
        <v>51800</v>
      </c>
      <c r="J923" s="1230">
        <v>0</v>
      </c>
      <c r="K923" s="1122">
        <f t="shared" si="45"/>
        <v>0</v>
      </c>
      <c r="L923" s="1014">
        <f t="shared" si="46"/>
        <v>0</v>
      </c>
      <c r="M923" s="1011">
        <f t="shared" si="47"/>
        <v>3677800</v>
      </c>
      <c r="N923" s="1227"/>
      <c r="O923" s="1227" t="s">
        <v>11</v>
      </c>
      <c r="P923" s="1226" t="s">
        <v>759</v>
      </c>
      <c r="Q923" s="1226" t="s">
        <v>336</v>
      </c>
      <c r="R923" s="1226" t="s">
        <v>73</v>
      </c>
      <c r="S923" s="1226" t="s">
        <v>1076</v>
      </c>
    </row>
    <row r="924" spans="1:19" s="34" customFormat="1" ht="20.25" customHeight="1">
      <c r="A924" s="1226" t="s">
        <v>3374</v>
      </c>
      <c r="B924" s="1227" t="s">
        <v>4624</v>
      </c>
      <c r="C924" s="1226" t="s">
        <v>1171</v>
      </c>
      <c r="D924" s="1055" t="s">
        <v>4485</v>
      </c>
      <c r="E924" s="1227"/>
      <c r="F924" s="1226" t="s">
        <v>4612</v>
      </c>
      <c r="G924" s="1227"/>
      <c r="H924" s="1228">
        <v>71</v>
      </c>
      <c r="I924" s="1229">
        <v>200000</v>
      </c>
      <c r="J924" s="1230">
        <v>0</v>
      </c>
      <c r="K924" s="1122">
        <f t="shared" si="45"/>
        <v>0</v>
      </c>
      <c r="L924" s="1014">
        <f t="shared" si="46"/>
        <v>0</v>
      </c>
      <c r="M924" s="1011">
        <f t="shared" si="47"/>
        <v>14200000</v>
      </c>
      <c r="N924" s="1227"/>
      <c r="O924" s="1227" t="s">
        <v>4613</v>
      </c>
      <c r="P924" s="1226" t="s">
        <v>759</v>
      </c>
      <c r="Q924" s="1226" t="s">
        <v>784</v>
      </c>
      <c r="R924" s="1226" t="s">
        <v>73</v>
      </c>
      <c r="S924" s="1226" t="s">
        <v>1076</v>
      </c>
    </row>
    <row r="925" spans="1:19" s="34" customFormat="1" ht="20.25" customHeight="1">
      <c r="A925" s="1226" t="s">
        <v>2647</v>
      </c>
      <c r="B925" s="1227" t="s">
        <v>4625</v>
      </c>
      <c r="C925" s="1226" t="s">
        <v>515</v>
      </c>
      <c r="D925" s="1055" t="s">
        <v>4626</v>
      </c>
      <c r="E925" s="1227"/>
      <c r="F925" s="1226" t="s">
        <v>4010</v>
      </c>
      <c r="G925" s="1227"/>
      <c r="H925" s="1228">
        <v>362</v>
      </c>
      <c r="I925" s="1229">
        <v>148967.70000000001</v>
      </c>
      <c r="J925" s="1230">
        <v>34</v>
      </c>
      <c r="K925" s="1122">
        <f t="shared" si="45"/>
        <v>12308</v>
      </c>
      <c r="L925" s="1014">
        <f t="shared" si="46"/>
        <v>12.308</v>
      </c>
      <c r="M925" s="1011">
        <f t="shared" si="47"/>
        <v>53926307.400000006</v>
      </c>
      <c r="N925" s="1227"/>
      <c r="O925" s="1227" t="s">
        <v>4627</v>
      </c>
      <c r="P925" s="1226" t="s">
        <v>761</v>
      </c>
      <c r="Q925" s="1226" t="s">
        <v>607</v>
      </c>
      <c r="R925" s="1226" t="s">
        <v>60</v>
      </c>
      <c r="S925" s="1226" t="s">
        <v>4628</v>
      </c>
    </row>
    <row r="926" spans="1:19" s="34" customFormat="1" ht="20.25" customHeight="1">
      <c r="A926" s="1226" t="s">
        <v>2647</v>
      </c>
      <c r="B926" s="1227" t="s">
        <v>4625</v>
      </c>
      <c r="C926" s="1226" t="s">
        <v>515</v>
      </c>
      <c r="D926" s="1055" t="s">
        <v>4626</v>
      </c>
      <c r="E926" s="1227"/>
      <c r="F926" s="1226" t="s">
        <v>606</v>
      </c>
      <c r="G926" s="1227"/>
      <c r="H926" s="1228">
        <v>362</v>
      </c>
      <c r="I926" s="1229">
        <v>394764.4</v>
      </c>
      <c r="J926" s="1230">
        <v>0</v>
      </c>
      <c r="K926" s="1122">
        <f t="shared" si="45"/>
        <v>0</v>
      </c>
      <c r="L926" s="1014">
        <f t="shared" si="46"/>
        <v>0</v>
      </c>
      <c r="M926" s="1011">
        <f t="shared" si="47"/>
        <v>142904712.80000001</v>
      </c>
      <c r="N926" s="1227"/>
      <c r="O926" s="1227" t="s">
        <v>4627</v>
      </c>
      <c r="P926" s="1226" t="s">
        <v>761</v>
      </c>
      <c r="Q926" s="1226" t="s">
        <v>354</v>
      </c>
      <c r="R926" s="1226" t="s">
        <v>70</v>
      </c>
      <c r="S926" s="1226" t="s">
        <v>4628</v>
      </c>
    </row>
    <row r="927" spans="1:19" s="34" customFormat="1" ht="20.25" customHeight="1">
      <c r="A927" s="1226" t="s">
        <v>2647</v>
      </c>
      <c r="B927" s="1227" t="s">
        <v>4625</v>
      </c>
      <c r="C927" s="1226" t="s">
        <v>515</v>
      </c>
      <c r="D927" s="1055" t="s">
        <v>4626</v>
      </c>
      <c r="E927" s="1227"/>
      <c r="F927" s="1226" t="s">
        <v>4629</v>
      </c>
      <c r="G927" s="1227"/>
      <c r="H927" s="1228">
        <v>362</v>
      </c>
      <c r="I927" s="1229">
        <v>188316</v>
      </c>
      <c r="J927" s="1230">
        <v>41.8</v>
      </c>
      <c r="K927" s="1122">
        <f t="shared" si="45"/>
        <v>15131.599999999999</v>
      </c>
      <c r="L927" s="1014">
        <f t="shared" si="46"/>
        <v>15.131599999999999</v>
      </c>
      <c r="M927" s="1011">
        <f t="shared" si="47"/>
        <v>68170392</v>
      </c>
      <c r="N927" s="1227"/>
      <c r="O927" s="1227" t="s">
        <v>4630</v>
      </c>
      <c r="P927" s="1226" t="s">
        <v>761</v>
      </c>
      <c r="Q927" s="1226" t="s">
        <v>403</v>
      </c>
      <c r="R927" s="1226" t="s">
        <v>60</v>
      </c>
      <c r="S927" s="1226" t="s">
        <v>4628</v>
      </c>
    </row>
    <row r="928" spans="1:19" s="34" customFormat="1" ht="20.25" customHeight="1">
      <c r="A928" s="1226" t="s">
        <v>2647</v>
      </c>
      <c r="B928" s="1227" t="s">
        <v>4625</v>
      </c>
      <c r="C928" s="1226" t="s">
        <v>515</v>
      </c>
      <c r="D928" s="1055" t="s">
        <v>4626</v>
      </c>
      <c r="E928" s="1227"/>
      <c r="F928" s="1226" t="s">
        <v>521</v>
      </c>
      <c r="G928" s="1227"/>
      <c r="H928" s="1228">
        <v>362</v>
      </c>
      <c r="I928" s="1229">
        <v>213818.2</v>
      </c>
      <c r="J928" s="1230">
        <v>0</v>
      </c>
      <c r="K928" s="1122">
        <f t="shared" si="45"/>
        <v>0</v>
      </c>
      <c r="L928" s="1014">
        <f t="shared" si="46"/>
        <v>0</v>
      </c>
      <c r="M928" s="1011">
        <f t="shared" si="47"/>
        <v>77402188.400000006</v>
      </c>
      <c r="N928" s="1227"/>
      <c r="O928" s="1227" t="s">
        <v>4631</v>
      </c>
      <c r="P928" s="1226" t="s">
        <v>761</v>
      </c>
      <c r="Q928" s="1226" t="s">
        <v>374</v>
      </c>
      <c r="R928" s="1226" t="s">
        <v>375</v>
      </c>
      <c r="S928" s="1226" t="s">
        <v>4628</v>
      </c>
    </row>
    <row r="929" spans="1:19" s="34" customFormat="1" ht="20.25" customHeight="1">
      <c r="A929" s="1226" t="s">
        <v>2647</v>
      </c>
      <c r="B929" s="1227" t="s">
        <v>4625</v>
      </c>
      <c r="C929" s="1226" t="s">
        <v>515</v>
      </c>
      <c r="D929" s="1055" t="s">
        <v>4626</v>
      </c>
      <c r="E929" s="1227"/>
      <c r="F929" s="1226" t="s">
        <v>2051</v>
      </c>
      <c r="G929" s="1227"/>
      <c r="H929" s="1228">
        <v>362</v>
      </c>
      <c r="I929" s="1229">
        <v>145760.4</v>
      </c>
      <c r="J929" s="1230">
        <v>24</v>
      </c>
      <c r="K929" s="1122">
        <f t="shared" si="45"/>
        <v>8688</v>
      </c>
      <c r="L929" s="1014">
        <f t="shared" si="46"/>
        <v>8.6880000000000006</v>
      </c>
      <c r="M929" s="1011">
        <f t="shared" si="47"/>
        <v>52765264.799999997</v>
      </c>
      <c r="N929" s="1227"/>
      <c r="O929" s="1227" t="s">
        <v>4632</v>
      </c>
      <c r="P929" s="1226" t="s">
        <v>761</v>
      </c>
      <c r="Q929" s="1226" t="s">
        <v>341</v>
      </c>
      <c r="R929" s="1226" t="s">
        <v>60</v>
      </c>
      <c r="S929" s="1226" t="s">
        <v>4628</v>
      </c>
    </row>
    <row r="930" spans="1:19" s="34" customFormat="1" ht="20.25" customHeight="1">
      <c r="A930" s="1226" t="s">
        <v>2647</v>
      </c>
      <c r="B930" s="1227" t="s">
        <v>4625</v>
      </c>
      <c r="C930" s="1226" t="s">
        <v>515</v>
      </c>
      <c r="D930" s="1055" t="s">
        <v>4626</v>
      </c>
      <c r="E930" s="1227"/>
      <c r="F930" s="1226" t="s">
        <v>1037</v>
      </c>
      <c r="G930" s="1227"/>
      <c r="H930" s="1228">
        <v>724</v>
      </c>
      <c r="I930" s="1229">
        <v>92218.9</v>
      </c>
      <c r="J930" s="1230">
        <v>0</v>
      </c>
      <c r="K930" s="1122">
        <f t="shared" si="45"/>
        <v>0</v>
      </c>
      <c r="L930" s="1014">
        <f t="shared" si="46"/>
        <v>0</v>
      </c>
      <c r="M930" s="1011">
        <f t="shared" si="47"/>
        <v>66766483.599999994</v>
      </c>
      <c r="N930" s="1227"/>
      <c r="O930" s="1227" t="s">
        <v>4633</v>
      </c>
      <c r="P930" s="1226" t="s">
        <v>761</v>
      </c>
      <c r="Q930" s="1226" t="s">
        <v>271</v>
      </c>
      <c r="R930" s="1226" t="s">
        <v>73</v>
      </c>
      <c r="S930" s="1226" t="s">
        <v>4628</v>
      </c>
    </row>
    <row r="931" spans="1:19" s="34" customFormat="1" ht="20.25" customHeight="1">
      <c r="A931" s="1226" t="s">
        <v>2647</v>
      </c>
      <c r="B931" s="1227" t="s">
        <v>4625</v>
      </c>
      <c r="C931" s="1226" t="s">
        <v>515</v>
      </c>
      <c r="D931" s="1055" t="s">
        <v>4626</v>
      </c>
      <c r="E931" s="1227"/>
      <c r="F931" s="1226" t="s">
        <v>880</v>
      </c>
      <c r="G931" s="1227"/>
      <c r="H931" s="1228">
        <v>724</v>
      </c>
      <c r="I931" s="1229">
        <v>1952.9</v>
      </c>
      <c r="J931" s="1230">
        <v>0</v>
      </c>
      <c r="K931" s="1122">
        <f t="shared" si="45"/>
        <v>0</v>
      </c>
      <c r="L931" s="1014">
        <f t="shared" si="46"/>
        <v>0</v>
      </c>
      <c r="M931" s="1011">
        <f t="shared" si="47"/>
        <v>1413899.6</v>
      </c>
      <c r="N931" s="1227"/>
      <c r="O931" s="1227" t="s">
        <v>4633</v>
      </c>
      <c r="P931" s="1226" t="s">
        <v>761</v>
      </c>
      <c r="Q931" s="1226" t="s">
        <v>336</v>
      </c>
      <c r="R931" s="1226" t="s">
        <v>73</v>
      </c>
      <c r="S931" s="1226" t="s">
        <v>4628</v>
      </c>
    </row>
    <row r="932" spans="1:19" s="34" customFormat="1" ht="20.25" customHeight="1">
      <c r="A932" s="1226" t="s">
        <v>2647</v>
      </c>
      <c r="B932" s="1227" t="s">
        <v>4625</v>
      </c>
      <c r="C932" s="1226" t="s">
        <v>515</v>
      </c>
      <c r="D932" s="1055" t="s">
        <v>4626</v>
      </c>
      <c r="E932" s="1227"/>
      <c r="F932" s="1226" t="s">
        <v>880</v>
      </c>
      <c r="G932" s="1227"/>
      <c r="H932" s="1228">
        <v>724</v>
      </c>
      <c r="I932" s="1229">
        <v>1952.9</v>
      </c>
      <c r="J932" s="1230">
        <v>0</v>
      </c>
      <c r="K932" s="1122">
        <f t="shared" si="45"/>
        <v>0</v>
      </c>
      <c r="L932" s="1014">
        <f t="shared" si="46"/>
        <v>0</v>
      </c>
      <c r="M932" s="1011">
        <f t="shared" si="47"/>
        <v>1413899.6</v>
      </c>
      <c r="N932" s="1227"/>
      <c r="O932" s="1227" t="s">
        <v>4633</v>
      </c>
      <c r="P932" s="1226" t="s">
        <v>761</v>
      </c>
      <c r="Q932" s="1226" t="s">
        <v>336</v>
      </c>
      <c r="R932" s="1226" t="s">
        <v>73</v>
      </c>
      <c r="S932" s="1226" t="s">
        <v>4628</v>
      </c>
    </row>
    <row r="933" spans="1:19" s="34" customFormat="1" ht="20.25" customHeight="1">
      <c r="A933" s="1226" t="s">
        <v>2647</v>
      </c>
      <c r="B933" s="1227" t="s">
        <v>4625</v>
      </c>
      <c r="C933" s="1226" t="s">
        <v>515</v>
      </c>
      <c r="D933" s="1055" t="s">
        <v>4626</v>
      </c>
      <c r="E933" s="1227"/>
      <c r="F933" s="1226" t="s">
        <v>882</v>
      </c>
      <c r="G933" s="1227"/>
      <c r="H933" s="1228">
        <v>724</v>
      </c>
      <c r="I933" s="1229">
        <v>4610.8999999999996</v>
      </c>
      <c r="J933" s="1230">
        <v>0</v>
      </c>
      <c r="K933" s="1122">
        <f t="shared" si="45"/>
        <v>0</v>
      </c>
      <c r="L933" s="1014">
        <f t="shared" si="46"/>
        <v>0</v>
      </c>
      <c r="M933" s="1011">
        <f t="shared" si="47"/>
        <v>3338291.5999999996</v>
      </c>
      <c r="N933" s="1227"/>
      <c r="O933" s="1227" t="s">
        <v>4633</v>
      </c>
      <c r="P933" s="1226" t="s">
        <v>761</v>
      </c>
      <c r="Q933" s="1226" t="s">
        <v>336</v>
      </c>
      <c r="R933" s="1226" t="s">
        <v>73</v>
      </c>
      <c r="S933" s="1226" t="s">
        <v>4628</v>
      </c>
    </row>
    <row r="934" spans="1:19" s="34" customFormat="1" ht="20.25" customHeight="1">
      <c r="A934" s="1226" t="s">
        <v>2647</v>
      </c>
      <c r="B934" s="1227" t="s">
        <v>4625</v>
      </c>
      <c r="C934" s="1226" t="s">
        <v>515</v>
      </c>
      <c r="D934" s="1055" t="s">
        <v>4626</v>
      </c>
      <c r="E934" s="1227"/>
      <c r="F934" s="1226" t="s">
        <v>2502</v>
      </c>
      <c r="G934" s="1227"/>
      <c r="H934" s="1228">
        <v>724</v>
      </c>
      <c r="I934" s="1229">
        <v>9764.4</v>
      </c>
      <c r="J934" s="1230">
        <v>0</v>
      </c>
      <c r="K934" s="1122">
        <f t="shared" si="45"/>
        <v>0</v>
      </c>
      <c r="L934" s="1014">
        <f t="shared" si="46"/>
        <v>0</v>
      </c>
      <c r="M934" s="1011">
        <f t="shared" si="47"/>
        <v>7069425.5999999996</v>
      </c>
      <c r="N934" s="1227"/>
      <c r="O934" s="1227" t="s">
        <v>4633</v>
      </c>
      <c r="P934" s="1226" t="s">
        <v>761</v>
      </c>
      <c r="Q934" s="1226" t="s">
        <v>336</v>
      </c>
      <c r="R934" s="1226" t="s">
        <v>73</v>
      </c>
      <c r="S934" s="1226" t="s">
        <v>4628</v>
      </c>
    </row>
    <row r="935" spans="1:19" s="34" customFormat="1" ht="20.25" customHeight="1">
      <c r="A935" s="1226" t="s">
        <v>2647</v>
      </c>
      <c r="B935" s="1227" t="s">
        <v>4625</v>
      </c>
      <c r="C935" s="1226" t="s">
        <v>515</v>
      </c>
      <c r="D935" s="1055" t="s">
        <v>4626</v>
      </c>
      <c r="E935" s="1227"/>
      <c r="F935" s="1226" t="s">
        <v>2503</v>
      </c>
      <c r="G935" s="1227"/>
      <c r="H935" s="1228">
        <v>362</v>
      </c>
      <c r="I935" s="1229">
        <v>92091.7</v>
      </c>
      <c r="J935" s="1230">
        <v>0</v>
      </c>
      <c r="K935" s="1122">
        <f t="shared" si="45"/>
        <v>0</v>
      </c>
      <c r="L935" s="1014">
        <f t="shared" si="46"/>
        <v>0</v>
      </c>
      <c r="M935" s="1011">
        <f t="shared" si="47"/>
        <v>33337195.399999999</v>
      </c>
      <c r="N935" s="1227"/>
      <c r="O935" s="1227" t="s">
        <v>4634</v>
      </c>
      <c r="P935" s="1226" t="s">
        <v>761</v>
      </c>
      <c r="Q935" s="1226" t="s">
        <v>276</v>
      </c>
      <c r="R935" s="1226" t="s">
        <v>73</v>
      </c>
      <c r="S935" s="1226" t="s">
        <v>4628</v>
      </c>
    </row>
    <row r="936" spans="1:19" s="34" customFormat="1" ht="20.25" customHeight="1">
      <c r="A936" s="1226" t="s">
        <v>2647</v>
      </c>
      <c r="B936" s="1227" t="s">
        <v>4625</v>
      </c>
      <c r="C936" s="1226" t="s">
        <v>515</v>
      </c>
      <c r="D936" s="1055" t="s">
        <v>4626</v>
      </c>
      <c r="E936" s="1227"/>
      <c r="F936" s="1226" t="s">
        <v>2507</v>
      </c>
      <c r="G936" s="1227"/>
      <c r="H936" s="1228">
        <v>362</v>
      </c>
      <c r="I936" s="1229">
        <v>68918</v>
      </c>
      <c r="J936" s="1230">
        <v>0</v>
      </c>
      <c r="K936" s="1122">
        <f t="shared" si="45"/>
        <v>0</v>
      </c>
      <c r="L936" s="1014">
        <f t="shared" si="46"/>
        <v>0</v>
      </c>
      <c r="M936" s="1011">
        <f t="shared" si="47"/>
        <v>24948316</v>
      </c>
      <c r="N936" s="1227"/>
      <c r="O936" s="1227" t="s">
        <v>4634</v>
      </c>
      <c r="P936" s="1226" t="s">
        <v>761</v>
      </c>
      <c r="Q936" s="1226" t="s">
        <v>336</v>
      </c>
      <c r="R936" s="1226" t="s">
        <v>73</v>
      </c>
      <c r="S936" s="1226" t="s">
        <v>4628</v>
      </c>
    </row>
    <row r="937" spans="1:19" s="34" customFormat="1" ht="20.25" customHeight="1">
      <c r="A937" s="1226" t="s">
        <v>2647</v>
      </c>
      <c r="B937" s="1227" t="s">
        <v>4625</v>
      </c>
      <c r="C937" s="1226" t="s">
        <v>515</v>
      </c>
      <c r="D937" s="1055" t="s">
        <v>4626</v>
      </c>
      <c r="E937" s="1227"/>
      <c r="F937" s="1226" t="s">
        <v>945</v>
      </c>
      <c r="G937" s="1227"/>
      <c r="H937" s="1228">
        <v>362</v>
      </c>
      <c r="I937" s="1229">
        <v>16540.3</v>
      </c>
      <c r="J937" s="1230">
        <v>0</v>
      </c>
      <c r="K937" s="1122">
        <f t="shared" si="45"/>
        <v>0</v>
      </c>
      <c r="L937" s="1014">
        <f t="shared" si="46"/>
        <v>0</v>
      </c>
      <c r="M937" s="1011">
        <f t="shared" si="47"/>
        <v>5987588.5999999996</v>
      </c>
      <c r="N937" s="1227"/>
      <c r="O937" s="1227" t="s">
        <v>4634</v>
      </c>
      <c r="P937" s="1226" t="s">
        <v>761</v>
      </c>
      <c r="Q937" s="1226" t="s">
        <v>336</v>
      </c>
      <c r="R937" s="1226" t="s">
        <v>73</v>
      </c>
      <c r="S937" s="1226" t="s">
        <v>4628</v>
      </c>
    </row>
    <row r="938" spans="1:19" s="34" customFormat="1" ht="20.25" customHeight="1">
      <c r="A938" s="1226" t="s">
        <v>2647</v>
      </c>
      <c r="B938" s="1227" t="s">
        <v>4625</v>
      </c>
      <c r="C938" s="1226" t="s">
        <v>515</v>
      </c>
      <c r="D938" s="1055" t="s">
        <v>4626</v>
      </c>
      <c r="E938" s="1227"/>
      <c r="F938" s="1226" t="s">
        <v>2505</v>
      </c>
      <c r="G938" s="1227"/>
      <c r="H938" s="1228">
        <v>362</v>
      </c>
      <c r="I938" s="1229">
        <v>187152.1</v>
      </c>
      <c r="J938" s="1230">
        <v>0</v>
      </c>
      <c r="K938" s="1122">
        <f t="shared" si="45"/>
        <v>0</v>
      </c>
      <c r="L938" s="1014">
        <f t="shared" si="46"/>
        <v>0</v>
      </c>
      <c r="M938" s="1011">
        <f t="shared" si="47"/>
        <v>67749060.200000003</v>
      </c>
      <c r="N938" s="1227"/>
      <c r="O938" s="1227" t="s">
        <v>4635</v>
      </c>
      <c r="P938" s="1226" t="s">
        <v>761</v>
      </c>
      <c r="Q938" s="1226" t="s">
        <v>784</v>
      </c>
      <c r="R938" s="1226" t="s">
        <v>73</v>
      </c>
      <c r="S938" s="1226" t="s">
        <v>4628</v>
      </c>
    </row>
    <row r="939" spans="1:19" s="34" customFormat="1" ht="20.25" customHeight="1">
      <c r="A939" s="1226" t="s">
        <v>2647</v>
      </c>
      <c r="B939" s="1227" t="s">
        <v>4625</v>
      </c>
      <c r="C939" s="1226" t="s">
        <v>515</v>
      </c>
      <c r="D939" s="1055" t="s">
        <v>4626</v>
      </c>
      <c r="E939" s="1227"/>
      <c r="F939" s="1226" t="s">
        <v>4636</v>
      </c>
      <c r="G939" s="1227"/>
      <c r="H939" s="1228">
        <v>362</v>
      </c>
      <c r="I939" s="1229">
        <v>17597.900000000001</v>
      </c>
      <c r="J939" s="1230">
        <v>0</v>
      </c>
      <c r="K939" s="1122">
        <f t="shared" si="45"/>
        <v>0</v>
      </c>
      <c r="L939" s="1014">
        <f t="shared" si="46"/>
        <v>0</v>
      </c>
      <c r="M939" s="1011">
        <f t="shared" si="47"/>
        <v>6370439.8000000007</v>
      </c>
      <c r="N939" s="1227"/>
      <c r="O939" s="1227" t="s">
        <v>4635</v>
      </c>
      <c r="P939" s="1226" t="s">
        <v>761</v>
      </c>
      <c r="Q939" s="1226" t="s">
        <v>336</v>
      </c>
      <c r="R939" s="1226" t="s">
        <v>73</v>
      </c>
      <c r="S939" s="1226" t="s">
        <v>4628</v>
      </c>
    </row>
    <row r="940" spans="1:19" s="34" customFormat="1" ht="20.25" customHeight="1">
      <c r="A940" s="1226" t="s">
        <v>2647</v>
      </c>
      <c r="B940" s="1227" t="s">
        <v>4625</v>
      </c>
      <c r="C940" s="1226" t="s">
        <v>515</v>
      </c>
      <c r="D940" s="1055" t="s">
        <v>4626</v>
      </c>
      <c r="E940" s="1227"/>
      <c r="F940" s="1226" t="s">
        <v>77</v>
      </c>
      <c r="G940" s="1227"/>
      <c r="H940" s="1228">
        <v>362</v>
      </c>
      <c r="I940" s="1229">
        <v>105000</v>
      </c>
      <c r="J940" s="1230">
        <v>0</v>
      </c>
      <c r="K940" s="1122">
        <f t="shared" si="45"/>
        <v>0</v>
      </c>
      <c r="L940" s="1014">
        <f t="shared" si="46"/>
        <v>0</v>
      </c>
      <c r="M940" s="1011">
        <f t="shared" si="47"/>
        <v>38010000</v>
      </c>
      <c r="N940" s="1227"/>
      <c r="O940" s="1227" t="s">
        <v>752</v>
      </c>
      <c r="P940" s="1226" t="s">
        <v>761</v>
      </c>
      <c r="Q940" s="1226" t="s">
        <v>278</v>
      </c>
      <c r="R940" s="1226" t="s">
        <v>73</v>
      </c>
      <c r="S940" s="1226" t="s">
        <v>4628</v>
      </c>
    </row>
    <row r="941" spans="1:19" s="34" customFormat="1" ht="20.25" customHeight="1">
      <c r="A941" s="1226" t="s">
        <v>2647</v>
      </c>
      <c r="B941" s="1227" t="s">
        <v>4625</v>
      </c>
      <c r="C941" s="1226" t="s">
        <v>515</v>
      </c>
      <c r="D941" s="1055" t="s">
        <v>4626</v>
      </c>
      <c r="E941" s="1227"/>
      <c r="F941" s="1226" t="s">
        <v>880</v>
      </c>
      <c r="G941" s="1227"/>
      <c r="H941" s="1228">
        <v>362</v>
      </c>
      <c r="I941" s="1229">
        <v>5250</v>
      </c>
      <c r="J941" s="1230">
        <v>0</v>
      </c>
      <c r="K941" s="1122">
        <f t="shared" si="45"/>
        <v>0</v>
      </c>
      <c r="L941" s="1014">
        <f t="shared" si="46"/>
        <v>0</v>
      </c>
      <c r="M941" s="1011">
        <f t="shared" si="47"/>
        <v>1900500</v>
      </c>
      <c r="N941" s="1227"/>
      <c r="O941" s="1227" t="s">
        <v>752</v>
      </c>
      <c r="P941" s="1226" t="s">
        <v>761</v>
      </c>
      <c r="Q941" s="1226" t="s">
        <v>336</v>
      </c>
      <c r="R941" s="1226" t="s">
        <v>73</v>
      </c>
      <c r="S941" s="1226" t="s">
        <v>4628</v>
      </c>
    </row>
    <row r="942" spans="1:19" s="34" customFormat="1" ht="20.25" customHeight="1">
      <c r="A942" s="1226" t="s">
        <v>2647</v>
      </c>
      <c r="B942" s="1227" t="s">
        <v>4625</v>
      </c>
      <c r="C942" s="1226" t="s">
        <v>515</v>
      </c>
      <c r="D942" s="1055" t="s">
        <v>4626</v>
      </c>
      <c r="E942" s="1227"/>
      <c r="F942" s="1226" t="s">
        <v>880</v>
      </c>
      <c r="G942" s="1227"/>
      <c r="H942" s="1228">
        <v>362</v>
      </c>
      <c r="I942" s="1229">
        <v>5250</v>
      </c>
      <c r="J942" s="1230">
        <v>0</v>
      </c>
      <c r="K942" s="1122">
        <f t="shared" si="45"/>
        <v>0</v>
      </c>
      <c r="L942" s="1014">
        <f t="shared" si="46"/>
        <v>0</v>
      </c>
      <c r="M942" s="1011">
        <f t="shared" si="47"/>
        <v>1900500</v>
      </c>
      <c r="N942" s="1227"/>
      <c r="O942" s="1227" t="s">
        <v>752</v>
      </c>
      <c r="P942" s="1226" t="s">
        <v>761</v>
      </c>
      <c r="Q942" s="1226" t="s">
        <v>336</v>
      </c>
      <c r="R942" s="1226" t="s">
        <v>73</v>
      </c>
      <c r="S942" s="1226" t="s">
        <v>4628</v>
      </c>
    </row>
    <row r="943" spans="1:19" s="34" customFormat="1" ht="20.25" customHeight="1">
      <c r="A943" s="1226" t="s">
        <v>2647</v>
      </c>
      <c r="B943" s="1227" t="s">
        <v>4625</v>
      </c>
      <c r="C943" s="1226" t="s">
        <v>515</v>
      </c>
      <c r="D943" s="1055" t="s">
        <v>4626</v>
      </c>
      <c r="E943" s="1227"/>
      <c r="F943" s="1226" t="s">
        <v>619</v>
      </c>
      <c r="G943" s="1227"/>
      <c r="H943" s="1228">
        <v>362</v>
      </c>
      <c r="I943" s="1229">
        <v>14318.2</v>
      </c>
      <c r="J943" s="1230">
        <v>0</v>
      </c>
      <c r="K943" s="1122">
        <f t="shared" si="45"/>
        <v>0</v>
      </c>
      <c r="L943" s="1014">
        <f t="shared" si="46"/>
        <v>0</v>
      </c>
      <c r="M943" s="1011">
        <f t="shared" si="47"/>
        <v>5183188.4000000004</v>
      </c>
      <c r="N943" s="1227"/>
      <c r="O943" s="1227" t="s">
        <v>4637</v>
      </c>
      <c r="P943" s="1226" t="s">
        <v>761</v>
      </c>
      <c r="Q943" s="1226" t="s">
        <v>336</v>
      </c>
      <c r="R943" s="1226" t="s">
        <v>73</v>
      </c>
      <c r="S943" s="1226" t="s">
        <v>4628</v>
      </c>
    </row>
    <row r="944" spans="1:19" s="34" customFormat="1" ht="20.25" customHeight="1">
      <c r="A944" s="1226" t="s">
        <v>2647</v>
      </c>
      <c r="B944" s="1227" t="s">
        <v>4625</v>
      </c>
      <c r="C944" s="1226" t="s">
        <v>515</v>
      </c>
      <c r="D944" s="1055" t="s">
        <v>4626</v>
      </c>
      <c r="E944" s="1227"/>
      <c r="F944" s="1226" t="s">
        <v>442</v>
      </c>
      <c r="G944" s="1227"/>
      <c r="H944" s="1228">
        <v>362</v>
      </c>
      <c r="I944" s="1229">
        <v>818.2</v>
      </c>
      <c r="J944" s="1230">
        <v>0</v>
      </c>
      <c r="K944" s="1122">
        <f t="shared" si="45"/>
        <v>0</v>
      </c>
      <c r="L944" s="1014">
        <f t="shared" si="46"/>
        <v>0</v>
      </c>
      <c r="M944" s="1011">
        <f t="shared" si="47"/>
        <v>296188.40000000002</v>
      </c>
      <c r="N944" s="1227"/>
      <c r="O944" s="1227" t="s">
        <v>4637</v>
      </c>
      <c r="P944" s="1226" t="s">
        <v>761</v>
      </c>
      <c r="Q944" s="1226" t="s">
        <v>336</v>
      </c>
      <c r="R944" s="1226" t="s">
        <v>73</v>
      </c>
      <c r="S944" s="1226" t="s">
        <v>4628</v>
      </c>
    </row>
    <row r="945" spans="1:19" s="34" customFormat="1" ht="20.25" customHeight="1">
      <c r="A945" s="1226" t="s">
        <v>2647</v>
      </c>
      <c r="B945" s="1227" t="s">
        <v>4625</v>
      </c>
      <c r="C945" s="1226" t="s">
        <v>515</v>
      </c>
      <c r="D945" s="1055" t="s">
        <v>4626</v>
      </c>
      <c r="E945" s="1227"/>
      <c r="F945" s="1226" t="s">
        <v>81</v>
      </c>
      <c r="G945" s="1227"/>
      <c r="H945" s="1228">
        <v>362</v>
      </c>
      <c r="I945" s="1229">
        <v>5727.3</v>
      </c>
      <c r="J945" s="1230">
        <v>0</v>
      </c>
      <c r="K945" s="1122">
        <f t="shared" si="45"/>
        <v>0</v>
      </c>
      <c r="L945" s="1014">
        <f t="shared" si="46"/>
        <v>0</v>
      </c>
      <c r="M945" s="1011">
        <f t="shared" si="47"/>
        <v>2073282.6</v>
      </c>
      <c r="N945" s="1227"/>
      <c r="O945" s="1227" t="s">
        <v>4637</v>
      </c>
      <c r="P945" s="1226" t="s">
        <v>761</v>
      </c>
      <c r="Q945" s="1226" t="s">
        <v>336</v>
      </c>
      <c r="R945" s="1226" t="s">
        <v>73</v>
      </c>
      <c r="S945" s="1226" t="s">
        <v>4628</v>
      </c>
    </row>
    <row r="946" spans="1:19" s="34" customFormat="1" ht="20.25" customHeight="1">
      <c r="A946" s="1226" t="s">
        <v>2647</v>
      </c>
      <c r="B946" s="1227" t="s">
        <v>4625</v>
      </c>
      <c r="C946" s="1226" t="s">
        <v>515</v>
      </c>
      <c r="D946" s="1055" t="s">
        <v>4626</v>
      </c>
      <c r="E946" s="1227"/>
      <c r="F946" s="1226" t="s">
        <v>385</v>
      </c>
      <c r="G946" s="1227"/>
      <c r="H946" s="1228">
        <v>362</v>
      </c>
      <c r="I946" s="1229">
        <v>981.8</v>
      </c>
      <c r="J946" s="1230">
        <v>0</v>
      </c>
      <c r="K946" s="1122">
        <f t="shared" si="45"/>
        <v>0</v>
      </c>
      <c r="L946" s="1014">
        <f t="shared" si="46"/>
        <v>0</v>
      </c>
      <c r="M946" s="1011">
        <f t="shared" si="47"/>
        <v>355411.6</v>
      </c>
      <c r="N946" s="1227"/>
      <c r="O946" s="1227" t="s">
        <v>4637</v>
      </c>
      <c r="P946" s="1226" t="s">
        <v>761</v>
      </c>
      <c r="Q946" s="1226" t="s">
        <v>336</v>
      </c>
      <c r="R946" s="1226" t="s">
        <v>73</v>
      </c>
      <c r="S946" s="1226" t="s">
        <v>4628</v>
      </c>
    </row>
    <row r="947" spans="1:19" s="34" customFormat="1" ht="20.25" customHeight="1">
      <c r="A947" s="1226" t="s">
        <v>2647</v>
      </c>
      <c r="B947" s="1227" t="s">
        <v>4625</v>
      </c>
      <c r="C947" s="1226" t="s">
        <v>515</v>
      </c>
      <c r="D947" s="1055" t="s">
        <v>4626</v>
      </c>
      <c r="E947" s="1227"/>
      <c r="F947" s="1226" t="s">
        <v>84</v>
      </c>
      <c r="G947" s="1227"/>
      <c r="H947" s="1228">
        <v>362</v>
      </c>
      <c r="I947" s="1229">
        <v>7854.5</v>
      </c>
      <c r="J947" s="1230">
        <v>0</v>
      </c>
      <c r="K947" s="1122">
        <f t="shared" si="45"/>
        <v>0</v>
      </c>
      <c r="L947" s="1014">
        <f t="shared" si="46"/>
        <v>0</v>
      </c>
      <c r="M947" s="1011">
        <f t="shared" si="47"/>
        <v>2843329</v>
      </c>
      <c r="N947" s="1227"/>
      <c r="O947" s="1227" t="s">
        <v>4637</v>
      </c>
      <c r="P947" s="1226" t="s">
        <v>761</v>
      </c>
      <c r="Q947" s="1226" t="s">
        <v>336</v>
      </c>
      <c r="R947" s="1226" t="s">
        <v>73</v>
      </c>
      <c r="S947" s="1226" t="s">
        <v>4628</v>
      </c>
    </row>
    <row r="948" spans="1:19" s="34" customFormat="1" ht="20.25" customHeight="1">
      <c r="A948" s="1226" t="s">
        <v>2647</v>
      </c>
      <c r="B948" s="1227" t="s">
        <v>4625</v>
      </c>
      <c r="C948" s="1226" t="s">
        <v>515</v>
      </c>
      <c r="D948" s="1055" t="s">
        <v>4626</v>
      </c>
      <c r="E948" s="1227"/>
      <c r="F948" s="1226" t="s">
        <v>620</v>
      </c>
      <c r="G948" s="1227"/>
      <c r="H948" s="1228">
        <v>362</v>
      </c>
      <c r="I948" s="1229">
        <v>9000</v>
      </c>
      <c r="J948" s="1230">
        <v>0</v>
      </c>
      <c r="K948" s="1122">
        <f t="shared" si="45"/>
        <v>0</v>
      </c>
      <c r="L948" s="1014">
        <f t="shared" si="46"/>
        <v>0</v>
      </c>
      <c r="M948" s="1011">
        <f t="shared" si="47"/>
        <v>3258000</v>
      </c>
      <c r="N948" s="1227"/>
      <c r="O948" s="1227" t="s">
        <v>4638</v>
      </c>
      <c r="P948" s="1226" t="s">
        <v>761</v>
      </c>
      <c r="Q948" s="1226" t="s">
        <v>336</v>
      </c>
      <c r="R948" s="1226" t="s">
        <v>73</v>
      </c>
      <c r="S948" s="1226" t="s">
        <v>4628</v>
      </c>
    </row>
    <row r="949" spans="1:19" s="34" customFormat="1" ht="20.25" customHeight="1">
      <c r="A949" s="1226" t="s">
        <v>2647</v>
      </c>
      <c r="B949" s="1227" t="s">
        <v>4625</v>
      </c>
      <c r="C949" s="1226" t="s">
        <v>515</v>
      </c>
      <c r="D949" s="1055" t="s">
        <v>4626</v>
      </c>
      <c r="E949" s="1227"/>
      <c r="F949" s="1226" t="s">
        <v>620</v>
      </c>
      <c r="G949" s="1227"/>
      <c r="H949" s="1228">
        <v>362</v>
      </c>
      <c r="I949" s="1229">
        <v>9000</v>
      </c>
      <c r="J949" s="1230">
        <v>0</v>
      </c>
      <c r="K949" s="1122">
        <f t="shared" si="45"/>
        <v>0</v>
      </c>
      <c r="L949" s="1014">
        <f t="shared" si="46"/>
        <v>0</v>
      </c>
      <c r="M949" s="1011">
        <f t="shared" si="47"/>
        <v>3258000</v>
      </c>
      <c r="N949" s="1227"/>
      <c r="O949" s="1227" t="s">
        <v>4638</v>
      </c>
      <c r="P949" s="1226" t="s">
        <v>761</v>
      </c>
      <c r="Q949" s="1226" t="s">
        <v>336</v>
      </c>
      <c r="R949" s="1226" t="s">
        <v>73</v>
      </c>
      <c r="S949" s="1226" t="s">
        <v>4628</v>
      </c>
    </row>
    <row r="950" spans="1:19" s="34" customFormat="1" ht="20.25" customHeight="1">
      <c r="A950" s="1226" t="s">
        <v>2647</v>
      </c>
      <c r="B950" s="1227" t="s">
        <v>4625</v>
      </c>
      <c r="C950" s="1226" t="s">
        <v>515</v>
      </c>
      <c r="D950" s="1055" t="s">
        <v>4626</v>
      </c>
      <c r="E950" s="1227"/>
      <c r="F950" s="1226" t="s">
        <v>620</v>
      </c>
      <c r="G950" s="1227"/>
      <c r="H950" s="1228">
        <v>362</v>
      </c>
      <c r="I950" s="1229">
        <v>9000</v>
      </c>
      <c r="J950" s="1230">
        <v>0</v>
      </c>
      <c r="K950" s="1122">
        <f t="shared" si="45"/>
        <v>0</v>
      </c>
      <c r="L950" s="1014">
        <f t="shared" si="46"/>
        <v>0</v>
      </c>
      <c r="M950" s="1011">
        <f t="shared" si="47"/>
        <v>3258000</v>
      </c>
      <c r="N950" s="1227"/>
      <c r="O950" s="1227" t="s">
        <v>4638</v>
      </c>
      <c r="P950" s="1226" t="s">
        <v>761</v>
      </c>
      <c r="Q950" s="1226" t="s">
        <v>336</v>
      </c>
      <c r="R950" s="1226" t="s">
        <v>73</v>
      </c>
      <c r="S950" s="1226" t="s">
        <v>4628</v>
      </c>
    </row>
    <row r="951" spans="1:19" s="34" customFormat="1" ht="20.25" customHeight="1">
      <c r="A951" s="1226" t="s">
        <v>2647</v>
      </c>
      <c r="B951" s="1227" t="s">
        <v>4625</v>
      </c>
      <c r="C951" s="1226" t="s">
        <v>515</v>
      </c>
      <c r="D951" s="1055" t="s">
        <v>4626</v>
      </c>
      <c r="E951" s="1227"/>
      <c r="F951" s="1226" t="s">
        <v>620</v>
      </c>
      <c r="G951" s="1227"/>
      <c r="H951" s="1228">
        <v>362</v>
      </c>
      <c r="I951" s="1229">
        <v>9000</v>
      </c>
      <c r="J951" s="1230">
        <v>0</v>
      </c>
      <c r="K951" s="1122">
        <f t="shared" si="45"/>
        <v>0</v>
      </c>
      <c r="L951" s="1014">
        <f t="shared" si="46"/>
        <v>0</v>
      </c>
      <c r="M951" s="1011">
        <f t="shared" si="47"/>
        <v>3258000</v>
      </c>
      <c r="N951" s="1227"/>
      <c r="O951" s="1227" t="s">
        <v>4638</v>
      </c>
      <c r="P951" s="1226" t="s">
        <v>761</v>
      </c>
      <c r="Q951" s="1226" t="s">
        <v>336</v>
      </c>
      <c r="R951" s="1226" t="s">
        <v>73</v>
      </c>
      <c r="S951" s="1226" t="s">
        <v>4628</v>
      </c>
    </row>
    <row r="952" spans="1:19" s="34" customFormat="1" ht="20.25" customHeight="1">
      <c r="A952" s="1226" t="s">
        <v>2647</v>
      </c>
      <c r="B952" s="1227" t="s">
        <v>4625</v>
      </c>
      <c r="C952" s="1226" t="s">
        <v>515</v>
      </c>
      <c r="D952" s="1055" t="s">
        <v>4626</v>
      </c>
      <c r="E952" s="1227"/>
      <c r="F952" s="1226" t="s">
        <v>350</v>
      </c>
      <c r="G952" s="1227"/>
      <c r="H952" s="1228">
        <v>724</v>
      </c>
      <c r="I952" s="1229">
        <v>22800</v>
      </c>
      <c r="J952" s="1230">
        <v>0</v>
      </c>
      <c r="K952" s="1122">
        <f t="shared" si="45"/>
        <v>0</v>
      </c>
      <c r="L952" s="1014">
        <f t="shared" si="46"/>
        <v>0</v>
      </c>
      <c r="M952" s="1011">
        <f t="shared" si="47"/>
        <v>16507200</v>
      </c>
      <c r="N952" s="1227"/>
      <c r="O952" s="1227" t="s">
        <v>4639</v>
      </c>
      <c r="P952" s="1226" t="s">
        <v>761</v>
      </c>
      <c r="Q952" s="1226" t="s">
        <v>336</v>
      </c>
      <c r="R952" s="1226" t="s">
        <v>73</v>
      </c>
      <c r="S952" s="1226" t="s">
        <v>4628</v>
      </c>
    </row>
    <row r="953" spans="1:19" s="34" customFormat="1" ht="20.25" customHeight="1">
      <c r="A953" s="1226" t="s">
        <v>2647</v>
      </c>
      <c r="B953" s="1227" t="s">
        <v>4625</v>
      </c>
      <c r="C953" s="1226" t="s">
        <v>515</v>
      </c>
      <c r="D953" s="1055" t="s">
        <v>4626</v>
      </c>
      <c r="E953" s="1227"/>
      <c r="F953" s="1226" t="s">
        <v>2172</v>
      </c>
      <c r="G953" s="1227"/>
      <c r="H953" s="1228">
        <v>362</v>
      </c>
      <c r="I953" s="1229">
        <v>80181.8</v>
      </c>
      <c r="J953" s="1230">
        <v>16.5</v>
      </c>
      <c r="K953" s="1122">
        <f t="shared" si="45"/>
        <v>5973</v>
      </c>
      <c r="L953" s="1014">
        <f t="shared" si="46"/>
        <v>5.9729999999999999</v>
      </c>
      <c r="M953" s="1011">
        <f t="shared" si="47"/>
        <v>29025811.600000001</v>
      </c>
      <c r="N953" s="1227"/>
      <c r="O953" s="1227" t="s">
        <v>4631</v>
      </c>
      <c r="P953" s="1226" t="s">
        <v>761</v>
      </c>
      <c r="Q953" s="1226" t="s">
        <v>344</v>
      </c>
      <c r="R953" s="1226" t="s">
        <v>60</v>
      </c>
      <c r="S953" s="1226" t="s">
        <v>4628</v>
      </c>
    </row>
    <row r="954" spans="1:19" s="34" customFormat="1" ht="20.25" customHeight="1">
      <c r="A954" s="1226" t="s">
        <v>4640</v>
      </c>
      <c r="B954" s="1227" t="s">
        <v>4641</v>
      </c>
      <c r="C954" s="1226" t="s">
        <v>371</v>
      </c>
      <c r="D954" s="1055" t="s">
        <v>4476</v>
      </c>
      <c r="E954" s="1227"/>
      <c r="F954" s="1226" t="s">
        <v>1336</v>
      </c>
      <c r="G954" s="1227"/>
      <c r="H954" s="1228">
        <v>99</v>
      </c>
      <c r="I954" s="1229">
        <v>115000</v>
      </c>
      <c r="J954" s="1230">
        <v>0</v>
      </c>
      <c r="K954" s="1122">
        <f t="shared" si="45"/>
        <v>0</v>
      </c>
      <c r="L954" s="1014">
        <f t="shared" si="46"/>
        <v>0</v>
      </c>
      <c r="M954" s="1011">
        <f t="shared" si="47"/>
        <v>11385000</v>
      </c>
      <c r="N954" s="1227"/>
      <c r="O954" s="1227" t="s">
        <v>854</v>
      </c>
      <c r="P954" s="1226" t="s">
        <v>4642</v>
      </c>
      <c r="Q954" s="1226" t="s">
        <v>281</v>
      </c>
      <c r="R954" s="1226" t="s">
        <v>70</v>
      </c>
      <c r="S954" s="1226" t="s">
        <v>237</v>
      </c>
    </row>
    <row r="955" spans="1:19" s="34" customFormat="1" ht="20.25" customHeight="1">
      <c r="A955" s="1226" t="s">
        <v>110</v>
      </c>
      <c r="B955" s="1227" t="s">
        <v>4643</v>
      </c>
      <c r="C955" s="1226" t="s">
        <v>64</v>
      </c>
      <c r="D955" s="1055" t="s">
        <v>4489</v>
      </c>
      <c r="E955" s="1227"/>
      <c r="F955" s="1226" t="s">
        <v>884</v>
      </c>
      <c r="G955" s="1227"/>
      <c r="H955" s="1228">
        <v>1029</v>
      </c>
      <c r="I955" s="1229">
        <v>72818.5</v>
      </c>
      <c r="J955" s="1230">
        <v>24</v>
      </c>
      <c r="K955" s="1122">
        <f t="shared" si="45"/>
        <v>24696</v>
      </c>
      <c r="L955" s="1014">
        <f t="shared" si="46"/>
        <v>24.696000000000002</v>
      </c>
      <c r="M955" s="1011">
        <f t="shared" si="47"/>
        <v>74930236.5</v>
      </c>
      <c r="N955" s="1227"/>
      <c r="O955" s="1227" t="s">
        <v>4644</v>
      </c>
      <c r="P955" s="1226" t="s">
        <v>284</v>
      </c>
      <c r="Q955" s="1226" t="s">
        <v>341</v>
      </c>
      <c r="R955" s="1226" t="s">
        <v>68</v>
      </c>
      <c r="S955" s="1226" t="s">
        <v>152</v>
      </c>
    </row>
    <row r="956" spans="1:19" s="34" customFormat="1" ht="20.25" customHeight="1">
      <c r="A956" s="1226" t="s">
        <v>110</v>
      </c>
      <c r="B956" s="1227" t="s">
        <v>4643</v>
      </c>
      <c r="C956" s="1226" t="s">
        <v>64</v>
      </c>
      <c r="D956" s="1055" t="s">
        <v>4489</v>
      </c>
      <c r="E956" s="1227"/>
      <c r="F956" s="1226" t="s">
        <v>558</v>
      </c>
      <c r="G956" s="1227"/>
      <c r="H956" s="1228">
        <v>1029</v>
      </c>
      <c r="I956" s="1229">
        <v>6812.4</v>
      </c>
      <c r="J956" s="1230">
        <v>0</v>
      </c>
      <c r="K956" s="1122">
        <f t="shared" si="45"/>
        <v>0</v>
      </c>
      <c r="L956" s="1014">
        <f t="shared" si="46"/>
        <v>0</v>
      </c>
      <c r="M956" s="1011">
        <f t="shared" si="47"/>
        <v>7009959.5999999996</v>
      </c>
      <c r="N956" s="1227"/>
      <c r="O956" s="1227" t="s">
        <v>4645</v>
      </c>
      <c r="P956" s="1226" t="s">
        <v>284</v>
      </c>
      <c r="Q956" s="1226" t="s">
        <v>336</v>
      </c>
      <c r="R956" s="1226" t="s">
        <v>73</v>
      </c>
      <c r="S956" s="1226" t="s">
        <v>152</v>
      </c>
    </row>
    <row r="957" spans="1:19" s="34" customFormat="1" ht="20.25" customHeight="1">
      <c r="A957" s="1226" t="s">
        <v>110</v>
      </c>
      <c r="B957" s="1227" t="s">
        <v>4643</v>
      </c>
      <c r="C957" s="1226" t="s">
        <v>64</v>
      </c>
      <c r="D957" s="1055" t="s">
        <v>4489</v>
      </c>
      <c r="E957" s="1227"/>
      <c r="F957" s="1226" t="s">
        <v>524</v>
      </c>
      <c r="G957" s="1227"/>
      <c r="H957" s="1228">
        <v>1029</v>
      </c>
      <c r="I957" s="1229">
        <v>143817.9</v>
      </c>
      <c r="J957" s="1230">
        <v>42.5</v>
      </c>
      <c r="K957" s="1122">
        <f t="shared" si="45"/>
        <v>43732.5</v>
      </c>
      <c r="L957" s="1014">
        <f t="shared" si="46"/>
        <v>43.732500000000002</v>
      </c>
      <c r="M957" s="1011">
        <f t="shared" si="47"/>
        <v>147988619.09999999</v>
      </c>
      <c r="N957" s="1227"/>
      <c r="O957" s="1227" t="s">
        <v>4645</v>
      </c>
      <c r="P957" s="1226" t="s">
        <v>284</v>
      </c>
      <c r="Q957" s="1226" t="s">
        <v>327</v>
      </c>
      <c r="R957" s="1226" t="s">
        <v>68</v>
      </c>
      <c r="S957" s="1226" t="s">
        <v>152</v>
      </c>
    </row>
    <row r="958" spans="1:19" s="34" customFormat="1" ht="20.25" customHeight="1">
      <c r="A958" s="1226" t="s">
        <v>110</v>
      </c>
      <c r="B958" s="1227" t="s">
        <v>4643</v>
      </c>
      <c r="C958" s="1226" t="s">
        <v>64</v>
      </c>
      <c r="D958" s="1055" t="s">
        <v>4489</v>
      </c>
      <c r="E958" s="1227"/>
      <c r="F958" s="1226" t="s">
        <v>558</v>
      </c>
      <c r="G958" s="1227"/>
      <c r="H958" s="1228">
        <v>1029</v>
      </c>
      <c r="I958" s="1229">
        <v>7592.5</v>
      </c>
      <c r="J958" s="1230">
        <v>0</v>
      </c>
      <c r="K958" s="1122">
        <f t="shared" si="45"/>
        <v>0</v>
      </c>
      <c r="L958" s="1014">
        <f t="shared" si="46"/>
        <v>0</v>
      </c>
      <c r="M958" s="1011">
        <f t="shared" si="47"/>
        <v>7812682.5</v>
      </c>
      <c r="N958" s="1227"/>
      <c r="O958" s="1227" t="s">
        <v>4645</v>
      </c>
      <c r="P958" s="1226" t="s">
        <v>284</v>
      </c>
      <c r="Q958" s="1226" t="s">
        <v>336</v>
      </c>
      <c r="R958" s="1226" t="s">
        <v>73</v>
      </c>
      <c r="S958" s="1226" t="s">
        <v>152</v>
      </c>
    </row>
    <row r="959" spans="1:19" s="34" customFormat="1" ht="20.25" customHeight="1">
      <c r="A959" s="1226" t="s">
        <v>110</v>
      </c>
      <c r="B959" s="1227" t="s">
        <v>4643</v>
      </c>
      <c r="C959" s="1226" t="s">
        <v>64</v>
      </c>
      <c r="D959" s="1055" t="s">
        <v>4489</v>
      </c>
      <c r="E959" s="1227"/>
      <c r="F959" s="1226" t="s">
        <v>454</v>
      </c>
      <c r="G959" s="1227"/>
      <c r="H959" s="1228">
        <v>1029</v>
      </c>
      <c r="I959" s="1229">
        <v>86048</v>
      </c>
      <c r="J959" s="1230">
        <v>37.5</v>
      </c>
      <c r="K959" s="1122">
        <f t="shared" si="45"/>
        <v>38587.5</v>
      </c>
      <c r="L959" s="1014">
        <f t="shared" si="46"/>
        <v>38.587499999999999</v>
      </c>
      <c r="M959" s="1011">
        <f t="shared" si="47"/>
        <v>88543392</v>
      </c>
      <c r="N959" s="1227"/>
      <c r="O959" s="1227" t="s">
        <v>4645</v>
      </c>
      <c r="P959" s="1226" t="s">
        <v>284</v>
      </c>
      <c r="Q959" s="1226" t="s">
        <v>370</v>
      </c>
      <c r="R959" s="1226" t="s">
        <v>68</v>
      </c>
      <c r="S959" s="1226" t="s">
        <v>152</v>
      </c>
    </row>
    <row r="960" spans="1:19" s="34" customFormat="1" ht="20.25" customHeight="1">
      <c r="A960" s="1226" t="s">
        <v>110</v>
      </c>
      <c r="B960" s="1227" t="s">
        <v>4643</v>
      </c>
      <c r="C960" s="1226" t="s">
        <v>64</v>
      </c>
      <c r="D960" s="1055" t="s">
        <v>4489</v>
      </c>
      <c r="E960" s="1227"/>
      <c r="F960" s="1226" t="s">
        <v>1336</v>
      </c>
      <c r="G960" s="1227"/>
      <c r="H960" s="1228">
        <v>1029</v>
      </c>
      <c r="I960" s="1229">
        <v>113160</v>
      </c>
      <c r="J960" s="1230">
        <v>0</v>
      </c>
      <c r="K960" s="1122">
        <f t="shared" si="45"/>
        <v>0</v>
      </c>
      <c r="L960" s="1014">
        <f t="shared" si="46"/>
        <v>0</v>
      </c>
      <c r="M960" s="1011">
        <f t="shared" si="47"/>
        <v>116441640</v>
      </c>
      <c r="N960" s="1227"/>
      <c r="O960" s="1227" t="s">
        <v>776</v>
      </c>
      <c r="P960" s="1226" t="s">
        <v>284</v>
      </c>
      <c r="Q960" s="1226" t="s">
        <v>281</v>
      </c>
      <c r="R960" s="1226" t="s">
        <v>70</v>
      </c>
      <c r="S960" s="1226" t="s">
        <v>152</v>
      </c>
    </row>
    <row r="961" spans="1:19" s="34" customFormat="1" ht="20.25" customHeight="1">
      <c r="A961" s="1226" t="s">
        <v>110</v>
      </c>
      <c r="B961" s="1227" t="s">
        <v>4643</v>
      </c>
      <c r="C961" s="1226" t="s">
        <v>64</v>
      </c>
      <c r="D961" s="1055" t="s">
        <v>4489</v>
      </c>
      <c r="E961" s="1227"/>
      <c r="F961" s="1226" t="s">
        <v>3775</v>
      </c>
      <c r="G961" s="1227"/>
      <c r="H961" s="1228">
        <v>1029</v>
      </c>
      <c r="I961" s="1229">
        <v>5537.5</v>
      </c>
      <c r="J961" s="1230">
        <v>0</v>
      </c>
      <c r="K961" s="1122">
        <f t="shared" si="45"/>
        <v>0</v>
      </c>
      <c r="L961" s="1014">
        <f t="shared" si="46"/>
        <v>0</v>
      </c>
      <c r="M961" s="1011">
        <f t="shared" si="47"/>
        <v>5698087.5</v>
      </c>
      <c r="N961" s="1227"/>
      <c r="O961" s="1227" t="s">
        <v>4646</v>
      </c>
      <c r="P961" s="1226" t="s">
        <v>284</v>
      </c>
      <c r="Q961" s="1226" t="s">
        <v>336</v>
      </c>
      <c r="R961" s="1226" t="s">
        <v>73</v>
      </c>
      <c r="S961" s="1226" t="s">
        <v>152</v>
      </c>
    </row>
    <row r="962" spans="1:19" s="34" customFormat="1" ht="20.25" customHeight="1">
      <c r="A962" s="1226" t="s">
        <v>110</v>
      </c>
      <c r="B962" s="1227" t="s">
        <v>4643</v>
      </c>
      <c r="C962" s="1226" t="s">
        <v>64</v>
      </c>
      <c r="D962" s="1055" t="s">
        <v>4489</v>
      </c>
      <c r="E962" s="1227"/>
      <c r="F962" s="1226" t="s">
        <v>2887</v>
      </c>
      <c r="G962" s="1227"/>
      <c r="H962" s="1228">
        <v>1029</v>
      </c>
      <c r="I962" s="1229">
        <v>1384.4</v>
      </c>
      <c r="J962" s="1230">
        <v>0</v>
      </c>
      <c r="K962" s="1122">
        <f t="shared" si="45"/>
        <v>0</v>
      </c>
      <c r="L962" s="1014">
        <f t="shared" si="46"/>
        <v>0</v>
      </c>
      <c r="M962" s="1011">
        <f t="shared" si="47"/>
        <v>1424547.6</v>
      </c>
      <c r="N962" s="1227"/>
      <c r="O962" s="1227" t="s">
        <v>4646</v>
      </c>
      <c r="P962" s="1226" t="s">
        <v>284</v>
      </c>
      <c r="Q962" s="1226" t="s">
        <v>336</v>
      </c>
      <c r="R962" s="1226" t="s">
        <v>73</v>
      </c>
      <c r="S962" s="1226" t="s">
        <v>152</v>
      </c>
    </row>
    <row r="963" spans="1:19" s="34" customFormat="1" ht="20.25" customHeight="1">
      <c r="A963" s="1226" t="s">
        <v>110</v>
      </c>
      <c r="B963" s="1227" t="s">
        <v>4643</v>
      </c>
      <c r="C963" s="1226" t="s">
        <v>64</v>
      </c>
      <c r="D963" s="1055" t="s">
        <v>4489</v>
      </c>
      <c r="E963" s="1227"/>
      <c r="F963" s="1226" t="s">
        <v>2887</v>
      </c>
      <c r="G963" s="1227"/>
      <c r="H963" s="1228">
        <v>1029</v>
      </c>
      <c r="I963" s="1229">
        <v>1384.4</v>
      </c>
      <c r="J963" s="1230">
        <v>0</v>
      </c>
      <c r="K963" s="1122">
        <f t="shared" si="45"/>
        <v>0</v>
      </c>
      <c r="L963" s="1014">
        <f t="shared" si="46"/>
        <v>0</v>
      </c>
      <c r="M963" s="1011">
        <f t="shared" si="47"/>
        <v>1424547.6</v>
      </c>
      <c r="N963" s="1227"/>
      <c r="O963" s="1227" t="s">
        <v>4646</v>
      </c>
      <c r="P963" s="1226" t="s">
        <v>284</v>
      </c>
      <c r="Q963" s="1226" t="s">
        <v>336</v>
      </c>
      <c r="R963" s="1226" t="s">
        <v>73</v>
      </c>
      <c r="S963" s="1226" t="s">
        <v>152</v>
      </c>
    </row>
    <row r="964" spans="1:19" s="34" customFormat="1" ht="20.25" customHeight="1">
      <c r="A964" s="1226" t="s">
        <v>110</v>
      </c>
      <c r="B964" s="1227" t="s">
        <v>4643</v>
      </c>
      <c r="C964" s="1226" t="s">
        <v>64</v>
      </c>
      <c r="D964" s="1055" t="s">
        <v>4489</v>
      </c>
      <c r="E964" s="1227"/>
      <c r="F964" s="1226" t="s">
        <v>85</v>
      </c>
      <c r="G964" s="1227"/>
      <c r="H964" s="1228">
        <v>1029</v>
      </c>
      <c r="I964" s="1229">
        <v>17419.900000000001</v>
      </c>
      <c r="J964" s="1230">
        <v>0</v>
      </c>
      <c r="K964" s="1122">
        <f t="shared" si="45"/>
        <v>0</v>
      </c>
      <c r="L964" s="1014">
        <f t="shared" si="46"/>
        <v>0</v>
      </c>
      <c r="M964" s="1011">
        <f t="shared" si="47"/>
        <v>17925077.100000001</v>
      </c>
      <c r="N964" s="1227"/>
      <c r="O964" s="1227" t="s">
        <v>4646</v>
      </c>
      <c r="P964" s="1226" t="s">
        <v>284</v>
      </c>
      <c r="Q964" s="1226" t="s">
        <v>336</v>
      </c>
      <c r="R964" s="1226" t="s">
        <v>73</v>
      </c>
      <c r="S964" s="1226" t="s">
        <v>152</v>
      </c>
    </row>
    <row r="965" spans="1:19" s="34" customFormat="1" ht="20.25" customHeight="1">
      <c r="A965" s="1226" t="s">
        <v>110</v>
      </c>
      <c r="B965" s="1227" t="s">
        <v>4643</v>
      </c>
      <c r="C965" s="1226" t="s">
        <v>64</v>
      </c>
      <c r="D965" s="1055" t="s">
        <v>4489</v>
      </c>
      <c r="E965" s="1227"/>
      <c r="F965" s="1226" t="s">
        <v>86</v>
      </c>
      <c r="G965" s="1227"/>
      <c r="H965" s="1228">
        <v>1029</v>
      </c>
      <c r="I965" s="1229">
        <v>20419.400000000001</v>
      </c>
      <c r="J965" s="1230">
        <v>0</v>
      </c>
      <c r="K965" s="1122">
        <f t="shared" si="45"/>
        <v>0</v>
      </c>
      <c r="L965" s="1014">
        <f t="shared" si="46"/>
        <v>0</v>
      </c>
      <c r="M965" s="1011">
        <f t="shared" si="47"/>
        <v>21011562.600000001</v>
      </c>
      <c r="N965" s="1227"/>
      <c r="O965" s="1227" t="s">
        <v>4646</v>
      </c>
      <c r="P965" s="1226" t="s">
        <v>284</v>
      </c>
      <c r="Q965" s="1226" t="s">
        <v>336</v>
      </c>
      <c r="R965" s="1226" t="s">
        <v>73</v>
      </c>
      <c r="S965" s="1226" t="s">
        <v>152</v>
      </c>
    </row>
    <row r="966" spans="1:19" s="34" customFormat="1" ht="20.25" customHeight="1">
      <c r="A966" s="1226" t="s">
        <v>110</v>
      </c>
      <c r="B966" s="1227" t="s">
        <v>4643</v>
      </c>
      <c r="C966" s="1226" t="s">
        <v>64</v>
      </c>
      <c r="D966" s="1055" t="s">
        <v>4489</v>
      </c>
      <c r="E966" s="1227"/>
      <c r="F966" s="1226" t="s">
        <v>956</v>
      </c>
      <c r="G966" s="1227"/>
      <c r="H966" s="1228">
        <v>1029</v>
      </c>
      <c r="I966" s="1229">
        <v>80754.5</v>
      </c>
      <c r="J966" s="1230">
        <v>0</v>
      </c>
      <c r="K966" s="1122">
        <f t="shared" si="45"/>
        <v>0</v>
      </c>
      <c r="L966" s="1014">
        <f t="shared" si="46"/>
        <v>0</v>
      </c>
      <c r="M966" s="1011">
        <f t="shared" si="47"/>
        <v>83096380.5</v>
      </c>
      <c r="N966" s="1227"/>
      <c r="O966" s="1227" t="s">
        <v>4646</v>
      </c>
      <c r="P966" s="1226" t="s">
        <v>284</v>
      </c>
      <c r="Q966" s="1226" t="s">
        <v>358</v>
      </c>
      <c r="R966" s="1226" t="s">
        <v>73</v>
      </c>
      <c r="S966" s="1226" t="s">
        <v>152</v>
      </c>
    </row>
    <row r="967" spans="1:19" s="34" customFormat="1" ht="20.25" customHeight="1">
      <c r="A967" s="1226" t="s">
        <v>110</v>
      </c>
      <c r="B967" s="1227" t="s">
        <v>4643</v>
      </c>
      <c r="C967" s="1226" t="s">
        <v>64</v>
      </c>
      <c r="D967" s="1055" t="s">
        <v>4489</v>
      </c>
      <c r="E967" s="1227"/>
      <c r="F967" s="1226" t="s">
        <v>2714</v>
      </c>
      <c r="G967" s="1227"/>
      <c r="H967" s="1228">
        <v>1029</v>
      </c>
      <c r="I967" s="1229">
        <v>4275.3</v>
      </c>
      <c r="J967" s="1230">
        <v>0</v>
      </c>
      <c r="K967" s="1122">
        <f t="shared" si="45"/>
        <v>0</v>
      </c>
      <c r="L967" s="1014">
        <f t="shared" si="46"/>
        <v>0</v>
      </c>
      <c r="M967" s="1011">
        <f t="shared" si="47"/>
        <v>4399283.7</v>
      </c>
      <c r="N967" s="1227"/>
      <c r="O967" s="1227" t="s">
        <v>4647</v>
      </c>
      <c r="P967" s="1226" t="s">
        <v>284</v>
      </c>
      <c r="Q967" s="1226" t="s">
        <v>336</v>
      </c>
      <c r="R967" s="1226" t="s">
        <v>73</v>
      </c>
      <c r="S967" s="1226" t="s">
        <v>152</v>
      </c>
    </row>
    <row r="968" spans="1:19" s="34" customFormat="1" ht="20.25" customHeight="1">
      <c r="A968" s="1226" t="s">
        <v>110</v>
      </c>
      <c r="B968" s="1227" t="s">
        <v>4643</v>
      </c>
      <c r="C968" s="1226" t="s">
        <v>64</v>
      </c>
      <c r="D968" s="1055" t="s">
        <v>4489</v>
      </c>
      <c r="E968" s="1227"/>
      <c r="F968" s="1226" t="s">
        <v>2714</v>
      </c>
      <c r="G968" s="1227"/>
      <c r="H968" s="1228">
        <v>1029</v>
      </c>
      <c r="I968" s="1229">
        <v>4275.3</v>
      </c>
      <c r="J968" s="1230">
        <v>0</v>
      </c>
      <c r="K968" s="1122">
        <f t="shared" si="45"/>
        <v>0</v>
      </c>
      <c r="L968" s="1014">
        <f t="shared" si="46"/>
        <v>0</v>
      </c>
      <c r="M968" s="1011">
        <f t="shared" si="47"/>
        <v>4399283.7</v>
      </c>
      <c r="N968" s="1227"/>
      <c r="O968" s="1227" t="s">
        <v>4647</v>
      </c>
      <c r="P968" s="1226" t="s">
        <v>284</v>
      </c>
      <c r="Q968" s="1226" t="s">
        <v>336</v>
      </c>
      <c r="R968" s="1226" t="s">
        <v>73</v>
      </c>
      <c r="S968" s="1226" t="s">
        <v>152</v>
      </c>
    </row>
    <row r="969" spans="1:19" s="34" customFormat="1" ht="20.25" customHeight="1">
      <c r="A969" s="1226" t="s">
        <v>110</v>
      </c>
      <c r="B969" s="1227" t="s">
        <v>4643</v>
      </c>
      <c r="C969" s="1226" t="s">
        <v>64</v>
      </c>
      <c r="D969" s="1055" t="s">
        <v>4489</v>
      </c>
      <c r="E969" s="1227"/>
      <c r="F969" s="1226" t="s">
        <v>509</v>
      </c>
      <c r="G969" s="1227"/>
      <c r="H969" s="1228">
        <v>1029</v>
      </c>
      <c r="I969" s="1229">
        <v>2137.6999999999998</v>
      </c>
      <c r="J969" s="1230">
        <v>0</v>
      </c>
      <c r="K969" s="1122">
        <f t="shared" si="45"/>
        <v>0</v>
      </c>
      <c r="L969" s="1014">
        <f t="shared" si="46"/>
        <v>0</v>
      </c>
      <c r="M969" s="1011">
        <f t="shared" si="47"/>
        <v>2199693.2999999998</v>
      </c>
      <c r="N969" s="1227"/>
      <c r="O969" s="1227" t="s">
        <v>4647</v>
      </c>
      <c r="P969" s="1226" t="s">
        <v>284</v>
      </c>
      <c r="Q969" s="1226" t="s">
        <v>336</v>
      </c>
      <c r="R969" s="1226" t="s">
        <v>73</v>
      </c>
      <c r="S969" s="1226" t="s">
        <v>152</v>
      </c>
    </row>
    <row r="970" spans="1:19" s="34" customFormat="1" ht="20.25" customHeight="1">
      <c r="A970" s="1226" t="s">
        <v>110</v>
      </c>
      <c r="B970" s="1227" t="s">
        <v>4643</v>
      </c>
      <c r="C970" s="1226" t="s">
        <v>64</v>
      </c>
      <c r="D970" s="1055" t="s">
        <v>4489</v>
      </c>
      <c r="E970" s="1227"/>
      <c r="F970" s="1226" t="s">
        <v>509</v>
      </c>
      <c r="G970" s="1227"/>
      <c r="H970" s="1228">
        <v>1029</v>
      </c>
      <c r="I970" s="1229">
        <v>2137.6999999999998</v>
      </c>
      <c r="J970" s="1230">
        <v>0</v>
      </c>
      <c r="K970" s="1122">
        <f t="shared" si="45"/>
        <v>0</v>
      </c>
      <c r="L970" s="1014">
        <f t="shared" si="46"/>
        <v>0</v>
      </c>
      <c r="M970" s="1011">
        <f t="shared" si="47"/>
        <v>2199693.2999999998</v>
      </c>
      <c r="N970" s="1227"/>
      <c r="O970" s="1227" t="s">
        <v>4647</v>
      </c>
      <c r="P970" s="1226" t="s">
        <v>284</v>
      </c>
      <c r="Q970" s="1226" t="s">
        <v>336</v>
      </c>
      <c r="R970" s="1226" t="s">
        <v>73</v>
      </c>
      <c r="S970" s="1226" t="s">
        <v>152</v>
      </c>
    </row>
    <row r="971" spans="1:19" s="34" customFormat="1" ht="20.25" customHeight="1">
      <c r="A971" s="1226" t="s">
        <v>110</v>
      </c>
      <c r="B971" s="1227" t="s">
        <v>4643</v>
      </c>
      <c r="C971" s="1226" t="s">
        <v>64</v>
      </c>
      <c r="D971" s="1055" t="s">
        <v>4489</v>
      </c>
      <c r="E971" s="1227"/>
      <c r="F971" s="1226" t="s">
        <v>875</v>
      </c>
      <c r="G971" s="1227"/>
      <c r="H971" s="1228">
        <v>1029</v>
      </c>
      <c r="I971" s="1229">
        <v>7023.7</v>
      </c>
      <c r="J971" s="1230">
        <v>0</v>
      </c>
      <c r="K971" s="1122">
        <f t="shared" si="45"/>
        <v>0</v>
      </c>
      <c r="L971" s="1014">
        <f t="shared" si="46"/>
        <v>0</v>
      </c>
      <c r="M971" s="1011">
        <f t="shared" si="47"/>
        <v>7227387.2999999998</v>
      </c>
      <c r="N971" s="1227"/>
      <c r="O971" s="1227" t="s">
        <v>4647</v>
      </c>
      <c r="P971" s="1226" t="s">
        <v>284</v>
      </c>
      <c r="Q971" s="1226" t="s">
        <v>336</v>
      </c>
      <c r="R971" s="1226" t="s">
        <v>73</v>
      </c>
      <c r="S971" s="1226" t="s">
        <v>152</v>
      </c>
    </row>
    <row r="972" spans="1:19" s="34" customFormat="1" ht="20.25" customHeight="1">
      <c r="A972" s="1226" t="s">
        <v>110</v>
      </c>
      <c r="B972" s="1227" t="s">
        <v>4643</v>
      </c>
      <c r="C972" s="1226" t="s">
        <v>64</v>
      </c>
      <c r="D972" s="1055" t="s">
        <v>4489</v>
      </c>
      <c r="E972" s="1227"/>
      <c r="F972" s="1226" t="s">
        <v>876</v>
      </c>
      <c r="G972" s="1227"/>
      <c r="H972" s="1228">
        <v>1029</v>
      </c>
      <c r="I972" s="1229">
        <v>1832.3</v>
      </c>
      <c r="J972" s="1230">
        <v>0</v>
      </c>
      <c r="K972" s="1122">
        <f t="shared" si="45"/>
        <v>0</v>
      </c>
      <c r="L972" s="1014">
        <f t="shared" si="46"/>
        <v>0</v>
      </c>
      <c r="M972" s="1011">
        <f t="shared" si="47"/>
        <v>1885436.7</v>
      </c>
      <c r="N972" s="1227"/>
      <c r="O972" s="1227" t="s">
        <v>4647</v>
      </c>
      <c r="P972" s="1226" t="s">
        <v>284</v>
      </c>
      <c r="Q972" s="1226" t="s">
        <v>336</v>
      </c>
      <c r="R972" s="1226" t="s">
        <v>73</v>
      </c>
      <c r="S972" s="1226" t="s">
        <v>152</v>
      </c>
    </row>
    <row r="973" spans="1:19" s="34" customFormat="1" ht="20.25" customHeight="1">
      <c r="A973" s="1226" t="s">
        <v>110</v>
      </c>
      <c r="B973" s="1227" t="s">
        <v>4643</v>
      </c>
      <c r="C973" s="1226" t="s">
        <v>64</v>
      </c>
      <c r="D973" s="1055" t="s">
        <v>4489</v>
      </c>
      <c r="E973" s="1227"/>
      <c r="F973" s="1226" t="s">
        <v>556</v>
      </c>
      <c r="G973" s="1227"/>
      <c r="H973" s="1228">
        <v>1029</v>
      </c>
      <c r="I973" s="1229">
        <v>2748.4</v>
      </c>
      <c r="J973" s="1230">
        <v>0</v>
      </c>
      <c r="K973" s="1122">
        <f t="shared" si="45"/>
        <v>0</v>
      </c>
      <c r="L973" s="1014">
        <f t="shared" si="46"/>
        <v>0</v>
      </c>
      <c r="M973" s="1011">
        <f t="shared" si="47"/>
        <v>2828103.6</v>
      </c>
      <c r="N973" s="1227"/>
      <c r="O973" s="1227" t="s">
        <v>4647</v>
      </c>
      <c r="P973" s="1226" t="s">
        <v>284</v>
      </c>
      <c r="Q973" s="1226" t="s">
        <v>336</v>
      </c>
      <c r="R973" s="1226" t="s">
        <v>73</v>
      </c>
      <c r="S973" s="1226" t="s">
        <v>152</v>
      </c>
    </row>
    <row r="974" spans="1:19" s="34" customFormat="1" ht="20.25" customHeight="1">
      <c r="A974" s="1226" t="s">
        <v>110</v>
      </c>
      <c r="B974" s="1227" t="s">
        <v>4643</v>
      </c>
      <c r="C974" s="1226" t="s">
        <v>64</v>
      </c>
      <c r="D974" s="1055" t="s">
        <v>4489</v>
      </c>
      <c r="E974" s="1227"/>
      <c r="F974" s="1226" t="s">
        <v>71</v>
      </c>
      <c r="G974" s="1227"/>
      <c r="H974" s="1228">
        <v>1029</v>
      </c>
      <c r="I974" s="1229">
        <v>38986.800000000003</v>
      </c>
      <c r="J974" s="1230">
        <v>0</v>
      </c>
      <c r="K974" s="1122">
        <f t="shared" si="45"/>
        <v>0</v>
      </c>
      <c r="L974" s="1014">
        <f t="shared" si="46"/>
        <v>0</v>
      </c>
      <c r="M974" s="1011">
        <f t="shared" si="47"/>
        <v>40117417.200000003</v>
      </c>
      <c r="N974" s="1227"/>
      <c r="O974" s="1227" t="s">
        <v>4647</v>
      </c>
      <c r="P974" s="1226" t="s">
        <v>284</v>
      </c>
      <c r="Q974" s="1226" t="s">
        <v>271</v>
      </c>
      <c r="R974" s="1226" t="s">
        <v>73</v>
      </c>
      <c r="S974" s="1226" t="s">
        <v>152</v>
      </c>
    </row>
    <row r="975" spans="1:19" s="34" customFormat="1" ht="20.25" customHeight="1">
      <c r="A975" s="1226" t="s">
        <v>110</v>
      </c>
      <c r="B975" s="1227" t="s">
        <v>4643</v>
      </c>
      <c r="C975" s="1226" t="s">
        <v>64</v>
      </c>
      <c r="D975" s="1055" t="s">
        <v>4489</v>
      </c>
      <c r="E975" s="1227"/>
      <c r="F975" s="1226" t="s">
        <v>881</v>
      </c>
      <c r="G975" s="1227"/>
      <c r="H975" s="1228">
        <v>1029</v>
      </c>
      <c r="I975" s="1229">
        <v>10382.9</v>
      </c>
      <c r="J975" s="1230">
        <v>0</v>
      </c>
      <c r="K975" s="1122">
        <f t="shared" si="45"/>
        <v>0</v>
      </c>
      <c r="L975" s="1014">
        <f t="shared" si="46"/>
        <v>0</v>
      </c>
      <c r="M975" s="1011">
        <f t="shared" si="47"/>
        <v>10684004.1</v>
      </c>
      <c r="N975" s="1227"/>
      <c r="O975" s="1227" t="s">
        <v>4647</v>
      </c>
      <c r="P975" s="1226" t="s">
        <v>284</v>
      </c>
      <c r="Q975" s="1226" t="s">
        <v>336</v>
      </c>
      <c r="R975" s="1226" t="s">
        <v>73</v>
      </c>
      <c r="S975" s="1226" t="s">
        <v>152</v>
      </c>
    </row>
    <row r="976" spans="1:19" s="34" customFormat="1" ht="20.25" customHeight="1">
      <c r="A976" s="1226" t="s">
        <v>110</v>
      </c>
      <c r="B976" s="1227" t="s">
        <v>4643</v>
      </c>
      <c r="C976" s="1226" t="s">
        <v>64</v>
      </c>
      <c r="D976" s="1055" t="s">
        <v>4489</v>
      </c>
      <c r="E976" s="1227"/>
      <c r="F976" s="1226" t="s">
        <v>76</v>
      </c>
      <c r="G976" s="1227"/>
      <c r="H976" s="1228">
        <v>1029</v>
      </c>
      <c r="I976" s="1229">
        <v>62100</v>
      </c>
      <c r="J976" s="1230">
        <v>0</v>
      </c>
      <c r="K976" s="1122">
        <f t="shared" si="45"/>
        <v>0</v>
      </c>
      <c r="L976" s="1014">
        <f t="shared" si="46"/>
        <v>0</v>
      </c>
      <c r="M976" s="1011">
        <f t="shared" si="47"/>
        <v>63900900</v>
      </c>
      <c r="N976" s="1227"/>
      <c r="O976" s="1227" t="s">
        <v>508</v>
      </c>
      <c r="P976" s="1226" t="s">
        <v>284</v>
      </c>
      <c r="Q976" s="1226" t="s">
        <v>278</v>
      </c>
      <c r="R976" s="1226" t="s">
        <v>73</v>
      </c>
      <c r="S976" s="1226" t="s">
        <v>152</v>
      </c>
    </row>
    <row r="977" spans="1:19" s="34" customFormat="1" ht="20.25" customHeight="1">
      <c r="A977" s="1226" t="s">
        <v>110</v>
      </c>
      <c r="B977" s="1227" t="s">
        <v>4643</v>
      </c>
      <c r="C977" s="1226" t="s">
        <v>64</v>
      </c>
      <c r="D977" s="1055" t="s">
        <v>4489</v>
      </c>
      <c r="E977" s="1227"/>
      <c r="F977" s="1226" t="s">
        <v>75</v>
      </c>
      <c r="G977" s="1227"/>
      <c r="H977" s="1228">
        <v>1029</v>
      </c>
      <c r="I977" s="1229">
        <v>45333.3</v>
      </c>
      <c r="J977" s="1230">
        <v>0</v>
      </c>
      <c r="K977" s="1122">
        <f t="shared" si="45"/>
        <v>0</v>
      </c>
      <c r="L977" s="1014">
        <f t="shared" si="46"/>
        <v>0</v>
      </c>
      <c r="M977" s="1011">
        <f t="shared" si="47"/>
        <v>46647965.700000003</v>
      </c>
      <c r="N977" s="1227"/>
      <c r="O977" s="1227" t="s">
        <v>4648</v>
      </c>
      <c r="P977" s="1226" t="s">
        <v>284</v>
      </c>
      <c r="Q977" s="1226" t="s">
        <v>272</v>
      </c>
      <c r="R977" s="1226" t="s">
        <v>73</v>
      </c>
      <c r="S977" s="1226" t="s">
        <v>152</v>
      </c>
    </row>
    <row r="978" spans="1:19" s="34" customFormat="1" ht="20.25" customHeight="1">
      <c r="A978" s="1226" t="s">
        <v>110</v>
      </c>
      <c r="B978" s="1227" t="s">
        <v>4643</v>
      </c>
      <c r="C978" s="1226" t="s">
        <v>64</v>
      </c>
      <c r="D978" s="1055" t="s">
        <v>4489</v>
      </c>
      <c r="E978" s="1227"/>
      <c r="F978" s="1226" t="s">
        <v>1580</v>
      </c>
      <c r="G978" s="1227"/>
      <c r="H978" s="1228">
        <v>1029</v>
      </c>
      <c r="I978" s="1229">
        <v>10967.7</v>
      </c>
      <c r="J978" s="1230">
        <v>0</v>
      </c>
      <c r="K978" s="1122">
        <f t="shared" si="45"/>
        <v>0</v>
      </c>
      <c r="L978" s="1014">
        <f t="shared" si="46"/>
        <v>0</v>
      </c>
      <c r="M978" s="1011">
        <f t="shared" si="47"/>
        <v>11285763.300000001</v>
      </c>
      <c r="N978" s="1227"/>
      <c r="O978" s="1227" t="s">
        <v>4648</v>
      </c>
      <c r="P978" s="1226" t="s">
        <v>284</v>
      </c>
      <c r="Q978" s="1226" t="s">
        <v>336</v>
      </c>
      <c r="R978" s="1226" t="s">
        <v>73</v>
      </c>
      <c r="S978" s="1226" t="s">
        <v>152</v>
      </c>
    </row>
    <row r="979" spans="1:19" s="34" customFormat="1" ht="20.25" customHeight="1">
      <c r="A979" s="1226" t="s">
        <v>110</v>
      </c>
      <c r="B979" s="1227" t="s">
        <v>4643</v>
      </c>
      <c r="C979" s="1226" t="s">
        <v>64</v>
      </c>
      <c r="D979" s="1055" t="s">
        <v>4489</v>
      </c>
      <c r="E979" s="1227"/>
      <c r="F979" s="1226" t="s">
        <v>81</v>
      </c>
      <c r="G979" s="1227"/>
      <c r="H979" s="1228">
        <v>1029</v>
      </c>
      <c r="I979" s="1229">
        <v>6397.8</v>
      </c>
      <c r="J979" s="1230">
        <v>0</v>
      </c>
      <c r="K979" s="1122">
        <f t="shared" si="45"/>
        <v>0</v>
      </c>
      <c r="L979" s="1014">
        <f t="shared" si="46"/>
        <v>0</v>
      </c>
      <c r="M979" s="1011">
        <f t="shared" si="47"/>
        <v>6583336.2000000002</v>
      </c>
      <c r="N979" s="1227"/>
      <c r="O979" s="1227" t="s">
        <v>4648</v>
      </c>
      <c r="P979" s="1226" t="s">
        <v>284</v>
      </c>
      <c r="Q979" s="1226" t="s">
        <v>336</v>
      </c>
      <c r="R979" s="1226" t="s">
        <v>73</v>
      </c>
      <c r="S979" s="1226" t="s">
        <v>152</v>
      </c>
    </row>
    <row r="980" spans="1:19" s="34" customFormat="1" ht="20.25" customHeight="1">
      <c r="A980" s="1226" t="s">
        <v>110</v>
      </c>
      <c r="B980" s="1227" t="s">
        <v>4643</v>
      </c>
      <c r="C980" s="1226" t="s">
        <v>64</v>
      </c>
      <c r="D980" s="1055" t="s">
        <v>4489</v>
      </c>
      <c r="E980" s="1227"/>
      <c r="F980" s="1226" t="s">
        <v>85</v>
      </c>
      <c r="G980" s="1227"/>
      <c r="H980" s="1228">
        <v>1029</v>
      </c>
      <c r="I980" s="1229">
        <v>13801.1</v>
      </c>
      <c r="J980" s="1230">
        <v>0</v>
      </c>
      <c r="K980" s="1122">
        <f t="shared" si="45"/>
        <v>0</v>
      </c>
      <c r="L980" s="1014">
        <f t="shared" si="46"/>
        <v>0</v>
      </c>
      <c r="M980" s="1011">
        <f t="shared" si="47"/>
        <v>14201331.9</v>
      </c>
      <c r="N980" s="1227"/>
      <c r="O980" s="1227" t="s">
        <v>4648</v>
      </c>
      <c r="P980" s="1226" t="s">
        <v>284</v>
      </c>
      <c r="Q980" s="1226" t="s">
        <v>336</v>
      </c>
      <c r="R980" s="1226" t="s">
        <v>73</v>
      </c>
      <c r="S980" s="1226" t="s">
        <v>152</v>
      </c>
    </row>
    <row r="981" spans="1:19" s="34" customFormat="1" ht="20.25" customHeight="1">
      <c r="A981" s="1226" t="s">
        <v>110</v>
      </c>
      <c r="B981" s="1227" t="s">
        <v>4643</v>
      </c>
      <c r="C981" s="1226" t="s">
        <v>64</v>
      </c>
      <c r="D981" s="1055" t="s">
        <v>4489</v>
      </c>
      <c r="E981" s="1227"/>
      <c r="F981" s="1226" t="s">
        <v>81</v>
      </c>
      <c r="G981" s="1227"/>
      <c r="H981" s="1228">
        <v>2058</v>
      </c>
      <c r="I981" s="1229">
        <v>8375</v>
      </c>
      <c r="J981" s="1230">
        <v>0</v>
      </c>
      <c r="K981" s="1122">
        <f t="shared" ref="K981:K1044" si="48">IFERROR(J981*H981,"0")</f>
        <v>0</v>
      </c>
      <c r="L981" s="1014">
        <f t="shared" ref="L981:L1044" si="49">IFERROR(K981/1000,"0")</f>
        <v>0</v>
      </c>
      <c r="M981" s="1011">
        <f t="shared" ref="M981:M1044" si="50">I981*H981</f>
        <v>17235750</v>
      </c>
      <c r="N981" s="1227"/>
      <c r="O981" s="1227" t="s">
        <v>4649</v>
      </c>
      <c r="P981" s="1226" t="s">
        <v>284</v>
      </c>
      <c r="Q981" s="1226" t="s">
        <v>336</v>
      </c>
      <c r="R981" s="1226" t="s">
        <v>73</v>
      </c>
      <c r="S981" s="1226" t="s">
        <v>152</v>
      </c>
    </row>
    <row r="982" spans="1:19" s="34" customFormat="1" ht="20.25" customHeight="1">
      <c r="A982" s="1226" t="s">
        <v>110</v>
      </c>
      <c r="B982" s="1227" t="s">
        <v>4643</v>
      </c>
      <c r="C982" s="1226" t="s">
        <v>64</v>
      </c>
      <c r="D982" s="1055" t="s">
        <v>4489</v>
      </c>
      <c r="E982" s="1227"/>
      <c r="F982" s="1226" t="s">
        <v>386</v>
      </c>
      <c r="G982" s="1227"/>
      <c r="H982" s="1228">
        <v>2058</v>
      </c>
      <c r="I982" s="1229">
        <v>2153.6</v>
      </c>
      <c r="J982" s="1230">
        <v>0</v>
      </c>
      <c r="K982" s="1122">
        <f t="shared" si="48"/>
        <v>0</v>
      </c>
      <c r="L982" s="1014">
        <f t="shared" si="49"/>
        <v>0</v>
      </c>
      <c r="M982" s="1011">
        <f t="shared" si="50"/>
        <v>4432108.8</v>
      </c>
      <c r="N982" s="1227"/>
      <c r="O982" s="1227" t="s">
        <v>4649</v>
      </c>
      <c r="P982" s="1226" t="s">
        <v>284</v>
      </c>
      <c r="Q982" s="1226" t="s">
        <v>336</v>
      </c>
      <c r="R982" s="1226" t="s">
        <v>73</v>
      </c>
      <c r="S982" s="1226" t="s">
        <v>152</v>
      </c>
    </row>
    <row r="983" spans="1:19" s="34" customFormat="1" ht="20.25" customHeight="1">
      <c r="A983" s="1226" t="s">
        <v>110</v>
      </c>
      <c r="B983" s="1227" t="s">
        <v>4643</v>
      </c>
      <c r="C983" s="1226" t="s">
        <v>64</v>
      </c>
      <c r="D983" s="1055" t="s">
        <v>4489</v>
      </c>
      <c r="E983" s="1227"/>
      <c r="F983" s="1226" t="s">
        <v>366</v>
      </c>
      <c r="G983" s="1227"/>
      <c r="H983" s="1228">
        <v>2058</v>
      </c>
      <c r="I983" s="1229">
        <v>6221.4</v>
      </c>
      <c r="J983" s="1230">
        <v>0</v>
      </c>
      <c r="K983" s="1122">
        <f t="shared" si="48"/>
        <v>0</v>
      </c>
      <c r="L983" s="1014">
        <f t="shared" si="49"/>
        <v>0</v>
      </c>
      <c r="M983" s="1011">
        <f t="shared" si="50"/>
        <v>12803641.199999999</v>
      </c>
      <c r="N983" s="1227"/>
      <c r="O983" s="1227" t="s">
        <v>4649</v>
      </c>
      <c r="P983" s="1226" t="s">
        <v>284</v>
      </c>
      <c r="Q983" s="1226" t="s">
        <v>336</v>
      </c>
      <c r="R983" s="1226" t="s">
        <v>73</v>
      </c>
      <c r="S983" s="1226" t="s">
        <v>152</v>
      </c>
    </row>
    <row r="984" spans="1:19" s="34" customFormat="1" ht="20.25" customHeight="1">
      <c r="A984" s="1226" t="s">
        <v>110</v>
      </c>
      <c r="B984" s="1227" t="s">
        <v>4643</v>
      </c>
      <c r="C984" s="1226" t="s">
        <v>64</v>
      </c>
      <c r="D984" s="1055" t="s">
        <v>4489</v>
      </c>
      <c r="E984" s="1227"/>
      <c r="F984" s="1226" t="s">
        <v>985</v>
      </c>
      <c r="G984" s="1227"/>
      <c r="H984" s="1228">
        <v>1029</v>
      </c>
      <c r="I984" s="1229">
        <v>7650</v>
      </c>
      <c r="J984" s="1230">
        <v>0</v>
      </c>
      <c r="K984" s="1122">
        <f t="shared" si="48"/>
        <v>0</v>
      </c>
      <c r="L984" s="1014">
        <f t="shared" si="49"/>
        <v>0</v>
      </c>
      <c r="M984" s="1011">
        <f t="shared" si="50"/>
        <v>7871850</v>
      </c>
      <c r="N984" s="1227"/>
      <c r="O984" s="1227" t="s">
        <v>586</v>
      </c>
      <c r="P984" s="1226" t="s">
        <v>284</v>
      </c>
      <c r="Q984" s="1226" t="s">
        <v>336</v>
      </c>
      <c r="R984" s="1226" t="s">
        <v>73</v>
      </c>
      <c r="S984" s="1226" t="s">
        <v>152</v>
      </c>
    </row>
    <row r="985" spans="1:19" s="34" customFormat="1" ht="20.25" customHeight="1">
      <c r="A985" s="1226" t="s">
        <v>110</v>
      </c>
      <c r="B985" s="1227" t="s">
        <v>4643</v>
      </c>
      <c r="C985" s="1226" t="s">
        <v>64</v>
      </c>
      <c r="D985" s="1055" t="s">
        <v>4489</v>
      </c>
      <c r="E985" s="1227"/>
      <c r="F985" s="1226" t="s">
        <v>985</v>
      </c>
      <c r="G985" s="1227"/>
      <c r="H985" s="1228">
        <v>1029</v>
      </c>
      <c r="I985" s="1229">
        <v>7650</v>
      </c>
      <c r="J985" s="1230">
        <v>0</v>
      </c>
      <c r="K985" s="1122">
        <f t="shared" si="48"/>
        <v>0</v>
      </c>
      <c r="L985" s="1014">
        <f t="shared" si="49"/>
        <v>0</v>
      </c>
      <c r="M985" s="1011">
        <f t="shared" si="50"/>
        <v>7871850</v>
      </c>
      <c r="N985" s="1227"/>
      <c r="O985" s="1227" t="s">
        <v>4650</v>
      </c>
      <c r="P985" s="1226" t="s">
        <v>284</v>
      </c>
      <c r="Q985" s="1226" t="s">
        <v>336</v>
      </c>
      <c r="R985" s="1226" t="s">
        <v>73</v>
      </c>
      <c r="S985" s="1226" t="s">
        <v>152</v>
      </c>
    </row>
    <row r="986" spans="1:19" s="34" customFormat="1" ht="20.25" customHeight="1">
      <c r="A986" s="1226" t="s">
        <v>110</v>
      </c>
      <c r="B986" s="1227" t="s">
        <v>4643</v>
      </c>
      <c r="C986" s="1226" t="s">
        <v>64</v>
      </c>
      <c r="D986" s="1055" t="s">
        <v>4489</v>
      </c>
      <c r="E986" s="1227"/>
      <c r="F986" s="1226" t="s">
        <v>2296</v>
      </c>
      <c r="G986" s="1227"/>
      <c r="H986" s="1228">
        <v>909</v>
      </c>
      <c r="I986" s="1229">
        <v>6750</v>
      </c>
      <c r="J986" s="1230">
        <v>0</v>
      </c>
      <c r="K986" s="1122">
        <f t="shared" si="48"/>
        <v>0</v>
      </c>
      <c r="L986" s="1014">
        <f t="shared" si="49"/>
        <v>0</v>
      </c>
      <c r="M986" s="1011">
        <f t="shared" si="50"/>
        <v>6135750</v>
      </c>
      <c r="N986" s="1227"/>
      <c r="O986" s="1227" t="s">
        <v>586</v>
      </c>
      <c r="P986" s="1226" t="s">
        <v>284</v>
      </c>
      <c r="Q986" s="1226" t="s">
        <v>336</v>
      </c>
      <c r="R986" s="1226" t="s">
        <v>73</v>
      </c>
      <c r="S986" s="1226" t="s">
        <v>152</v>
      </c>
    </row>
    <row r="987" spans="1:19" s="34" customFormat="1" ht="20.25" customHeight="1">
      <c r="A987" s="1226" t="s">
        <v>110</v>
      </c>
      <c r="B987" s="1227" t="s">
        <v>4643</v>
      </c>
      <c r="C987" s="1226" t="s">
        <v>64</v>
      </c>
      <c r="D987" s="1055" t="s">
        <v>4489</v>
      </c>
      <c r="E987" s="1227"/>
      <c r="F987" s="1226" t="s">
        <v>2296</v>
      </c>
      <c r="G987" s="1227"/>
      <c r="H987" s="1228">
        <v>909</v>
      </c>
      <c r="I987" s="1229">
        <v>6750</v>
      </c>
      <c r="J987" s="1230">
        <v>0</v>
      </c>
      <c r="K987" s="1122">
        <f t="shared" si="48"/>
        <v>0</v>
      </c>
      <c r="L987" s="1014">
        <f t="shared" si="49"/>
        <v>0</v>
      </c>
      <c r="M987" s="1011">
        <f t="shared" si="50"/>
        <v>6135750</v>
      </c>
      <c r="N987" s="1227"/>
      <c r="O987" s="1227" t="s">
        <v>587</v>
      </c>
      <c r="P987" s="1226" t="s">
        <v>284</v>
      </c>
      <c r="Q987" s="1226" t="s">
        <v>336</v>
      </c>
      <c r="R987" s="1226" t="s">
        <v>73</v>
      </c>
      <c r="S987" s="1226" t="s">
        <v>152</v>
      </c>
    </row>
    <row r="988" spans="1:19" s="34" customFormat="1" ht="20.25" customHeight="1">
      <c r="A988" s="1226" t="s">
        <v>110</v>
      </c>
      <c r="B988" s="1227" t="s">
        <v>4643</v>
      </c>
      <c r="C988" s="1226" t="s">
        <v>64</v>
      </c>
      <c r="D988" s="1055" t="s">
        <v>4489</v>
      </c>
      <c r="E988" s="1227"/>
      <c r="F988" s="1226" t="s">
        <v>83</v>
      </c>
      <c r="G988" s="1227"/>
      <c r="H988" s="1228">
        <v>1029</v>
      </c>
      <c r="I988" s="1229">
        <v>14400</v>
      </c>
      <c r="J988" s="1230">
        <v>0</v>
      </c>
      <c r="K988" s="1122">
        <f t="shared" si="48"/>
        <v>0</v>
      </c>
      <c r="L988" s="1014">
        <f t="shared" si="49"/>
        <v>0</v>
      </c>
      <c r="M988" s="1011">
        <f t="shared" si="50"/>
        <v>14817600</v>
      </c>
      <c r="N988" s="1227"/>
      <c r="O988" s="1227" t="s">
        <v>11</v>
      </c>
      <c r="P988" s="1226" t="s">
        <v>284</v>
      </c>
      <c r="Q988" s="1226" t="s">
        <v>336</v>
      </c>
      <c r="R988" s="1226" t="s">
        <v>73</v>
      </c>
      <c r="S988" s="1226" t="s">
        <v>152</v>
      </c>
    </row>
    <row r="989" spans="1:19" s="34" customFormat="1" ht="20.25" customHeight="1">
      <c r="A989" s="1226" t="s">
        <v>110</v>
      </c>
      <c r="B989" s="1227" t="s">
        <v>4643</v>
      </c>
      <c r="C989" s="1226" t="s">
        <v>64</v>
      </c>
      <c r="D989" s="1055" t="s">
        <v>4489</v>
      </c>
      <c r="E989" s="1227"/>
      <c r="F989" s="1226" t="s">
        <v>71</v>
      </c>
      <c r="G989" s="1227"/>
      <c r="H989" s="1228">
        <v>1029</v>
      </c>
      <c r="I989" s="1229">
        <v>43485.2</v>
      </c>
      <c r="J989" s="1230">
        <v>0</v>
      </c>
      <c r="K989" s="1122">
        <f t="shared" si="48"/>
        <v>0</v>
      </c>
      <c r="L989" s="1014">
        <f t="shared" si="49"/>
        <v>0</v>
      </c>
      <c r="M989" s="1011">
        <f t="shared" si="50"/>
        <v>44746270.799999997</v>
      </c>
      <c r="N989" s="1227"/>
      <c r="O989" s="1227" t="s">
        <v>4651</v>
      </c>
      <c r="P989" s="1226" t="s">
        <v>284</v>
      </c>
      <c r="Q989" s="1226" t="s">
        <v>271</v>
      </c>
      <c r="R989" s="1226" t="s">
        <v>73</v>
      </c>
      <c r="S989" s="1226" t="s">
        <v>152</v>
      </c>
    </row>
    <row r="990" spans="1:19" s="34" customFormat="1" ht="20.25" customHeight="1">
      <c r="A990" s="1226" t="s">
        <v>110</v>
      </c>
      <c r="B990" s="1227" t="s">
        <v>4643</v>
      </c>
      <c r="C990" s="1226" t="s">
        <v>64</v>
      </c>
      <c r="D990" s="1055" t="s">
        <v>4489</v>
      </c>
      <c r="E990" s="1227"/>
      <c r="F990" s="1226" t="s">
        <v>2714</v>
      </c>
      <c r="G990" s="1227"/>
      <c r="H990" s="1228">
        <v>1029</v>
      </c>
      <c r="I990" s="1229">
        <v>4768.6000000000004</v>
      </c>
      <c r="J990" s="1230">
        <v>0</v>
      </c>
      <c r="K990" s="1122">
        <f t="shared" si="48"/>
        <v>0</v>
      </c>
      <c r="L990" s="1014">
        <f t="shared" si="49"/>
        <v>0</v>
      </c>
      <c r="M990" s="1011">
        <f t="shared" si="50"/>
        <v>4906889.4000000004</v>
      </c>
      <c r="N990" s="1227"/>
      <c r="O990" s="1227" t="s">
        <v>4651</v>
      </c>
      <c r="P990" s="1226" t="s">
        <v>284</v>
      </c>
      <c r="Q990" s="1226" t="s">
        <v>336</v>
      </c>
      <c r="R990" s="1226" t="s">
        <v>73</v>
      </c>
      <c r="S990" s="1226" t="s">
        <v>152</v>
      </c>
    </row>
    <row r="991" spans="1:19" s="34" customFormat="1" ht="20.25" customHeight="1">
      <c r="A991" s="1226" t="s">
        <v>110</v>
      </c>
      <c r="B991" s="1227" t="s">
        <v>4643</v>
      </c>
      <c r="C991" s="1226" t="s">
        <v>64</v>
      </c>
      <c r="D991" s="1055" t="s">
        <v>4489</v>
      </c>
      <c r="E991" s="1227"/>
      <c r="F991" s="1226" t="s">
        <v>2714</v>
      </c>
      <c r="G991" s="1227"/>
      <c r="H991" s="1228">
        <v>1029</v>
      </c>
      <c r="I991" s="1229">
        <v>4768.6000000000004</v>
      </c>
      <c r="J991" s="1230">
        <v>0</v>
      </c>
      <c r="K991" s="1122">
        <f t="shared" si="48"/>
        <v>0</v>
      </c>
      <c r="L991" s="1014">
        <f t="shared" si="49"/>
        <v>0</v>
      </c>
      <c r="M991" s="1011">
        <f t="shared" si="50"/>
        <v>4906889.4000000004</v>
      </c>
      <c r="N991" s="1227"/>
      <c r="O991" s="1227" t="s">
        <v>4651</v>
      </c>
      <c r="P991" s="1226" t="s">
        <v>284</v>
      </c>
      <c r="Q991" s="1226" t="s">
        <v>336</v>
      </c>
      <c r="R991" s="1226" t="s">
        <v>73</v>
      </c>
      <c r="S991" s="1226" t="s">
        <v>152</v>
      </c>
    </row>
    <row r="992" spans="1:19" s="34" customFormat="1" ht="20.25" customHeight="1">
      <c r="A992" s="1226" t="s">
        <v>110</v>
      </c>
      <c r="B992" s="1227" t="s">
        <v>4652</v>
      </c>
      <c r="C992" s="1226" t="s">
        <v>64</v>
      </c>
      <c r="D992" s="1055" t="s">
        <v>4489</v>
      </c>
      <c r="E992" s="1227"/>
      <c r="F992" s="1226" t="s">
        <v>509</v>
      </c>
      <c r="G992" s="1227"/>
      <c r="H992" s="1228">
        <v>1029</v>
      </c>
      <c r="I992" s="1229">
        <v>2384.3000000000002</v>
      </c>
      <c r="J992" s="1230">
        <v>0</v>
      </c>
      <c r="K992" s="1122">
        <f t="shared" si="48"/>
        <v>0</v>
      </c>
      <c r="L992" s="1014">
        <f t="shared" si="49"/>
        <v>0</v>
      </c>
      <c r="M992" s="1011">
        <f t="shared" si="50"/>
        <v>2453444.7000000002</v>
      </c>
      <c r="N992" s="1227"/>
      <c r="O992" s="1227" t="s">
        <v>4651</v>
      </c>
      <c r="P992" s="1226" t="s">
        <v>284</v>
      </c>
      <c r="Q992" s="1226" t="s">
        <v>336</v>
      </c>
      <c r="R992" s="1226" t="s">
        <v>73</v>
      </c>
      <c r="S992" s="1226" t="s">
        <v>152</v>
      </c>
    </row>
    <row r="993" spans="1:19" s="34" customFormat="1" ht="20.25" customHeight="1">
      <c r="A993" s="1226" t="s">
        <v>110</v>
      </c>
      <c r="B993" s="1227" t="s">
        <v>4643</v>
      </c>
      <c r="C993" s="1226" t="s">
        <v>64</v>
      </c>
      <c r="D993" s="1055" t="s">
        <v>4489</v>
      </c>
      <c r="E993" s="1227"/>
      <c r="F993" s="1226" t="s">
        <v>509</v>
      </c>
      <c r="G993" s="1227"/>
      <c r="H993" s="1228">
        <v>1029</v>
      </c>
      <c r="I993" s="1229">
        <v>2384.3000000000002</v>
      </c>
      <c r="J993" s="1230">
        <v>0</v>
      </c>
      <c r="K993" s="1122">
        <f t="shared" si="48"/>
        <v>0</v>
      </c>
      <c r="L993" s="1014">
        <f t="shared" si="49"/>
        <v>0</v>
      </c>
      <c r="M993" s="1011">
        <f t="shared" si="50"/>
        <v>2453444.7000000002</v>
      </c>
      <c r="N993" s="1227"/>
      <c r="O993" s="1227" t="s">
        <v>4651</v>
      </c>
      <c r="P993" s="1226" t="s">
        <v>284</v>
      </c>
      <c r="Q993" s="1226" t="s">
        <v>336</v>
      </c>
      <c r="R993" s="1226" t="s">
        <v>73</v>
      </c>
      <c r="S993" s="1226" t="s">
        <v>152</v>
      </c>
    </row>
    <row r="994" spans="1:19" s="34" customFormat="1" ht="20.25" customHeight="1">
      <c r="A994" s="1226" t="s">
        <v>110</v>
      </c>
      <c r="B994" s="1227" t="s">
        <v>4643</v>
      </c>
      <c r="C994" s="1226" t="s">
        <v>64</v>
      </c>
      <c r="D994" s="1055" t="s">
        <v>4489</v>
      </c>
      <c r="E994" s="1227"/>
      <c r="F994" s="1226" t="s">
        <v>1575</v>
      </c>
      <c r="G994" s="1227"/>
      <c r="H994" s="1228">
        <v>1029</v>
      </c>
      <c r="I994" s="1229">
        <v>8174.8</v>
      </c>
      <c r="J994" s="1230">
        <v>0</v>
      </c>
      <c r="K994" s="1122">
        <f t="shared" si="48"/>
        <v>0</v>
      </c>
      <c r="L994" s="1014">
        <f t="shared" si="49"/>
        <v>0</v>
      </c>
      <c r="M994" s="1011">
        <f t="shared" si="50"/>
        <v>8411869.2000000011</v>
      </c>
      <c r="N994" s="1227"/>
      <c r="O994" s="1227" t="s">
        <v>4651</v>
      </c>
      <c r="P994" s="1226" t="s">
        <v>284</v>
      </c>
      <c r="Q994" s="1226" t="s">
        <v>336</v>
      </c>
      <c r="R994" s="1226" t="s">
        <v>73</v>
      </c>
      <c r="S994" s="1226" t="s">
        <v>152</v>
      </c>
    </row>
    <row r="995" spans="1:19" s="34" customFormat="1" ht="20.25" customHeight="1">
      <c r="A995" s="1226" t="s">
        <v>110</v>
      </c>
      <c r="B995" s="1227" t="s">
        <v>4643</v>
      </c>
      <c r="C995" s="1226" t="s">
        <v>64</v>
      </c>
      <c r="D995" s="1055" t="s">
        <v>4489</v>
      </c>
      <c r="E995" s="1227"/>
      <c r="F995" s="1226" t="s">
        <v>875</v>
      </c>
      <c r="G995" s="1227"/>
      <c r="H995" s="1228">
        <v>1029</v>
      </c>
      <c r="I995" s="1229">
        <v>7834.2</v>
      </c>
      <c r="J995" s="1230">
        <v>0</v>
      </c>
      <c r="K995" s="1122">
        <f t="shared" si="48"/>
        <v>0</v>
      </c>
      <c r="L995" s="1014">
        <f t="shared" si="49"/>
        <v>0</v>
      </c>
      <c r="M995" s="1011">
        <f t="shared" si="50"/>
        <v>8061391.7999999998</v>
      </c>
      <c r="N995" s="1227"/>
      <c r="O995" s="1227" t="s">
        <v>4651</v>
      </c>
      <c r="P995" s="1226" t="s">
        <v>284</v>
      </c>
      <c r="Q995" s="1226" t="s">
        <v>336</v>
      </c>
      <c r="R995" s="1226" t="s">
        <v>73</v>
      </c>
      <c r="S995" s="1226" t="s">
        <v>152</v>
      </c>
    </row>
    <row r="996" spans="1:19" s="34" customFormat="1" ht="20.25" customHeight="1">
      <c r="A996" s="1226" t="s">
        <v>4653</v>
      </c>
      <c r="B996" s="1227" t="s">
        <v>4654</v>
      </c>
      <c r="C996" s="1226" t="s">
        <v>399</v>
      </c>
      <c r="D996" s="1055" t="s">
        <v>4480</v>
      </c>
      <c r="E996" s="1227"/>
      <c r="F996" s="1226" t="s">
        <v>1083</v>
      </c>
      <c r="G996" s="1227"/>
      <c r="H996" s="1228">
        <v>358</v>
      </c>
      <c r="I996" s="1229">
        <v>224546.4</v>
      </c>
      <c r="J996" s="1230">
        <v>29.1</v>
      </c>
      <c r="K996" s="1122">
        <f t="shared" si="48"/>
        <v>10417.800000000001</v>
      </c>
      <c r="L996" s="1014">
        <f t="shared" si="49"/>
        <v>10.417800000000002</v>
      </c>
      <c r="M996" s="1011">
        <f t="shared" si="50"/>
        <v>80387611.200000003</v>
      </c>
      <c r="N996" s="1227"/>
      <c r="O996" s="1227" t="s">
        <v>4655</v>
      </c>
      <c r="P996" s="1226" t="s">
        <v>3735</v>
      </c>
      <c r="Q996" s="1226" t="s">
        <v>691</v>
      </c>
      <c r="R996" s="1226" t="s">
        <v>60</v>
      </c>
      <c r="S996" s="1226" t="s">
        <v>152</v>
      </c>
    </row>
    <row r="997" spans="1:19" s="34" customFormat="1" ht="20.25" customHeight="1">
      <c r="A997" s="1226" t="s">
        <v>4653</v>
      </c>
      <c r="B997" s="1227" t="s">
        <v>4656</v>
      </c>
      <c r="C997" s="1226" t="s">
        <v>399</v>
      </c>
      <c r="D997" s="1055" t="s">
        <v>4480</v>
      </c>
      <c r="E997" s="1227"/>
      <c r="F997" s="1226" t="s">
        <v>959</v>
      </c>
      <c r="G997" s="1227"/>
      <c r="H997" s="1228">
        <v>121</v>
      </c>
      <c r="I997" s="1229">
        <v>104039.6</v>
      </c>
      <c r="J997" s="1230">
        <v>40.299999999999997</v>
      </c>
      <c r="K997" s="1122">
        <f t="shared" si="48"/>
        <v>4876.2999999999993</v>
      </c>
      <c r="L997" s="1014">
        <f t="shared" si="49"/>
        <v>4.8762999999999996</v>
      </c>
      <c r="M997" s="1011">
        <f t="shared" si="50"/>
        <v>12588791.600000001</v>
      </c>
      <c r="N997" s="1227"/>
      <c r="O997" s="1227" t="s">
        <v>611</v>
      </c>
      <c r="P997" s="1226" t="s">
        <v>3735</v>
      </c>
      <c r="Q997" s="1226" t="s">
        <v>364</v>
      </c>
      <c r="R997" s="1226" t="s">
        <v>68</v>
      </c>
      <c r="S997" s="1226" t="s">
        <v>152</v>
      </c>
    </row>
    <row r="998" spans="1:19" s="34" customFormat="1" ht="20.25" customHeight="1">
      <c r="A998" s="1226" t="s">
        <v>4657</v>
      </c>
      <c r="B998" s="1227" t="s">
        <v>4658</v>
      </c>
      <c r="C998" s="1226" t="s">
        <v>866</v>
      </c>
      <c r="D998" s="1055" t="s">
        <v>4171</v>
      </c>
      <c r="E998" s="1227"/>
      <c r="F998" s="1226" t="s">
        <v>880</v>
      </c>
      <c r="G998" s="1227"/>
      <c r="H998" s="1228">
        <v>349</v>
      </c>
      <c r="I998" s="1229">
        <v>3475.4</v>
      </c>
      <c r="J998" s="1230">
        <v>0</v>
      </c>
      <c r="K998" s="1122">
        <f t="shared" si="48"/>
        <v>0</v>
      </c>
      <c r="L998" s="1014">
        <f t="shared" si="49"/>
        <v>0</v>
      </c>
      <c r="M998" s="1011">
        <f t="shared" si="50"/>
        <v>1212914.6000000001</v>
      </c>
      <c r="N998" s="1227"/>
      <c r="O998" s="1227" t="s">
        <v>11</v>
      </c>
      <c r="P998" s="1226" t="s">
        <v>482</v>
      </c>
      <c r="Q998" s="1226" t="s">
        <v>336</v>
      </c>
      <c r="R998" s="1226" t="s">
        <v>73</v>
      </c>
      <c r="S998" s="1226" t="s">
        <v>59</v>
      </c>
    </row>
    <row r="999" spans="1:19" s="34" customFormat="1" ht="20.25" customHeight="1">
      <c r="A999" s="1226" t="s">
        <v>4657</v>
      </c>
      <c r="B999" s="1227" t="s">
        <v>4658</v>
      </c>
      <c r="C999" s="1226" t="s">
        <v>866</v>
      </c>
      <c r="D999" s="1055" t="s">
        <v>4171</v>
      </c>
      <c r="E999" s="1227"/>
      <c r="F999" s="1226" t="s">
        <v>440</v>
      </c>
      <c r="G999" s="1227"/>
      <c r="H999" s="1228">
        <v>349</v>
      </c>
      <c r="I999" s="1229">
        <v>222041.5</v>
      </c>
      <c r="J999" s="1230">
        <v>36.9</v>
      </c>
      <c r="K999" s="1122">
        <f t="shared" si="48"/>
        <v>12878.1</v>
      </c>
      <c r="L999" s="1014">
        <f t="shared" si="49"/>
        <v>12.8781</v>
      </c>
      <c r="M999" s="1011">
        <f t="shared" si="50"/>
        <v>77492483.5</v>
      </c>
      <c r="N999" s="1227"/>
      <c r="O999" s="1227" t="s">
        <v>11</v>
      </c>
      <c r="P999" s="1226" t="s">
        <v>482</v>
      </c>
      <c r="Q999" s="1226" t="s">
        <v>327</v>
      </c>
      <c r="R999" s="1226" t="s">
        <v>60</v>
      </c>
      <c r="S999" s="1226" t="s">
        <v>59</v>
      </c>
    </row>
    <row r="1000" spans="1:19" s="34" customFormat="1" ht="20.25" customHeight="1">
      <c r="A1000" s="1226" t="s">
        <v>4657</v>
      </c>
      <c r="B1000" s="1227" t="s">
        <v>4658</v>
      </c>
      <c r="C1000" s="1226" t="s">
        <v>866</v>
      </c>
      <c r="D1000" s="1055" t="s">
        <v>4171</v>
      </c>
      <c r="E1000" s="1227"/>
      <c r="F1000" s="1226" t="s">
        <v>267</v>
      </c>
      <c r="G1000" s="1227"/>
      <c r="H1000" s="1228">
        <v>360</v>
      </c>
      <c r="I1000" s="1229">
        <v>77962.5</v>
      </c>
      <c r="J1000" s="1230">
        <v>7.2</v>
      </c>
      <c r="K1000" s="1122">
        <f t="shared" si="48"/>
        <v>2592</v>
      </c>
      <c r="L1000" s="1014">
        <f t="shared" si="49"/>
        <v>2.5920000000000001</v>
      </c>
      <c r="M1000" s="1011">
        <f t="shared" si="50"/>
        <v>28066500</v>
      </c>
      <c r="N1000" s="1227"/>
      <c r="O1000" s="1227" t="s">
        <v>11</v>
      </c>
      <c r="P1000" s="1226" t="s">
        <v>482</v>
      </c>
      <c r="Q1000" s="1226" t="s">
        <v>344</v>
      </c>
      <c r="R1000" s="1226" t="s">
        <v>60</v>
      </c>
      <c r="S1000" s="1226" t="s">
        <v>59</v>
      </c>
    </row>
    <row r="1001" spans="1:19" s="34" customFormat="1" ht="20.25" customHeight="1">
      <c r="A1001" s="1226" t="s">
        <v>4657</v>
      </c>
      <c r="B1001" s="1227" t="s">
        <v>4658</v>
      </c>
      <c r="C1001" s="1226" t="s">
        <v>866</v>
      </c>
      <c r="D1001" s="1055" t="s">
        <v>4171</v>
      </c>
      <c r="E1001" s="1227"/>
      <c r="F1001" s="1226" t="s">
        <v>880</v>
      </c>
      <c r="G1001" s="1227"/>
      <c r="H1001" s="1228">
        <v>11</v>
      </c>
      <c r="I1001" s="1229">
        <v>3800.1</v>
      </c>
      <c r="J1001" s="1230">
        <v>0</v>
      </c>
      <c r="K1001" s="1122">
        <f t="shared" si="48"/>
        <v>0</v>
      </c>
      <c r="L1001" s="1014">
        <f t="shared" si="49"/>
        <v>0</v>
      </c>
      <c r="M1001" s="1011">
        <f t="shared" si="50"/>
        <v>41801.1</v>
      </c>
      <c r="N1001" s="1227"/>
      <c r="O1001" s="1227" t="s">
        <v>11</v>
      </c>
      <c r="P1001" s="1226" t="s">
        <v>482</v>
      </c>
      <c r="Q1001" s="1226" t="s">
        <v>336</v>
      </c>
      <c r="R1001" s="1226" t="s">
        <v>73</v>
      </c>
      <c r="S1001" s="1226" t="s">
        <v>59</v>
      </c>
    </row>
    <row r="1002" spans="1:19" s="34" customFormat="1" ht="20.25" customHeight="1">
      <c r="A1002" s="1226" t="s">
        <v>4657</v>
      </c>
      <c r="B1002" s="1227" t="s">
        <v>4658</v>
      </c>
      <c r="C1002" s="1226" t="s">
        <v>866</v>
      </c>
      <c r="D1002" s="1055" t="s">
        <v>4171</v>
      </c>
      <c r="E1002" s="1227"/>
      <c r="F1002" s="1226" t="s">
        <v>4659</v>
      </c>
      <c r="G1002" s="1227"/>
      <c r="H1002" s="1228">
        <v>11</v>
      </c>
      <c r="I1002" s="1229">
        <v>131948.29999999999</v>
      </c>
      <c r="J1002" s="1230">
        <v>0</v>
      </c>
      <c r="K1002" s="1122">
        <f t="shared" si="48"/>
        <v>0</v>
      </c>
      <c r="L1002" s="1014">
        <f t="shared" si="49"/>
        <v>0</v>
      </c>
      <c r="M1002" s="1011">
        <f t="shared" si="50"/>
        <v>1451431.2999999998</v>
      </c>
      <c r="N1002" s="1227"/>
      <c r="O1002" s="1227" t="s">
        <v>11</v>
      </c>
      <c r="P1002" s="1226" t="s">
        <v>482</v>
      </c>
      <c r="Q1002" s="1226" t="s">
        <v>354</v>
      </c>
      <c r="R1002" s="1226" t="s">
        <v>70</v>
      </c>
      <c r="S1002" s="1226" t="s">
        <v>59</v>
      </c>
    </row>
    <row r="1003" spans="1:19" s="34" customFormat="1" ht="20.25" customHeight="1">
      <c r="A1003" s="1226" t="s">
        <v>4657</v>
      </c>
      <c r="B1003" s="1227" t="s">
        <v>4658</v>
      </c>
      <c r="C1003" s="1226" t="s">
        <v>866</v>
      </c>
      <c r="D1003" s="1055" t="s">
        <v>4171</v>
      </c>
      <c r="E1003" s="1227"/>
      <c r="F1003" s="1226" t="s">
        <v>2983</v>
      </c>
      <c r="G1003" s="1227"/>
      <c r="H1003" s="1228">
        <v>11</v>
      </c>
      <c r="I1003" s="1229">
        <v>212172.79999999999</v>
      </c>
      <c r="J1003" s="1230">
        <v>29.3</v>
      </c>
      <c r="K1003" s="1122">
        <f t="shared" si="48"/>
        <v>322.3</v>
      </c>
      <c r="L1003" s="1014">
        <f t="shared" si="49"/>
        <v>0.32230000000000003</v>
      </c>
      <c r="M1003" s="1011">
        <f t="shared" si="50"/>
        <v>2333900.7999999998</v>
      </c>
      <c r="N1003" s="1227"/>
      <c r="O1003" s="1227" t="s">
        <v>11</v>
      </c>
      <c r="P1003" s="1226" t="s">
        <v>482</v>
      </c>
      <c r="Q1003" s="1226" t="s">
        <v>343</v>
      </c>
      <c r="R1003" s="1226" t="s">
        <v>60</v>
      </c>
      <c r="S1003" s="1226" t="s">
        <v>59</v>
      </c>
    </row>
    <row r="1004" spans="1:19" s="34" customFormat="1" ht="20.25" customHeight="1">
      <c r="A1004" s="1226" t="s">
        <v>4657</v>
      </c>
      <c r="B1004" s="1227" t="s">
        <v>4658</v>
      </c>
      <c r="C1004" s="1226" t="s">
        <v>866</v>
      </c>
      <c r="D1004" s="1055" t="s">
        <v>4171</v>
      </c>
      <c r="E1004" s="1227"/>
      <c r="F1004" s="1226" t="s">
        <v>1901</v>
      </c>
      <c r="G1004" s="1227"/>
      <c r="H1004" s="1228">
        <v>13</v>
      </c>
      <c r="I1004" s="1229">
        <v>16249.3</v>
      </c>
      <c r="J1004" s="1230">
        <v>0</v>
      </c>
      <c r="K1004" s="1122">
        <f t="shared" si="48"/>
        <v>0</v>
      </c>
      <c r="L1004" s="1014">
        <f t="shared" si="49"/>
        <v>0</v>
      </c>
      <c r="M1004" s="1011">
        <f t="shared" si="50"/>
        <v>211240.9</v>
      </c>
      <c r="N1004" s="1227"/>
      <c r="O1004" s="1227" t="s">
        <v>11</v>
      </c>
      <c r="P1004" s="1226" t="s">
        <v>482</v>
      </c>
      <c r="Q1004" s="1226" t="s">
        <v>577</v>
      </c>
      <c r="R1004" s="1226" t="s">
        <v>4548</v>
      </c>
      <c r="S1004" s="1226" t="s">
        <v>59</v>
      </c>
    </row>
    <row r="1005" spans="1:19" s="34" customFormat="1" ht="20.25" customHeight="1">
      <c r="A1005" s="1226" t="s">
        <v>4657</v>
      </c>
      <c r="B1005" s="1227" t="s">
        <v>4658</v>
      </c>
      <c r="C1005" s="1226" t="s">
        <v>866</v>
      </c>
      <c r="D1005" s="1055" t="s">
        <v>4171</v>
      </c>
      <c r="E1005" s="1227"/>
      <c r="F1005" s="1226" t="s">
        <v>4660</v>
      </c>
      <c r="G1005" s="1227"/>
      <c r="H1005" s="1228">
        <v>13</v>
      </c>
      <c r="I1005" s="1229">
        <v>66908.800000000003</v>
      </c>
      <c r="J1005" s="1230">
        <v>17.5</v>
      </c>
      <c r="K1005" s="1122">
        <f t="shared" si="48"/>
        <v>227.5</v>
      </c>
      <c r="L1005" s="1014">
        <f t="shared" si="49"/>
        <v>0.22750000000000001</v>
      </c>
      <c r="M1005" s="1011">
        <f t="shared" si="50"/>
        <v>869814.4</v>
      </c>
      <c r="N1005" s="1227"/>
      <c r="O1005" s="1227" t="s">
        <v>11</v>
      </c>
      <c r="P1005" s="1226" t="s">
        <v>482</v>
      </c>
      <c r="Q1005" s="1226" t="s">
        <v>270</v>
      </c>
      <c r="R1005" s="1226" t="s">
        <v>68</v>
      </c>
      <c r="S1005" s="1226" t="s">
        <v>59</v>
      </c>
    </row>
    <row r="1006" spans="1:19" s="34" customFormat="1" ht="20.25" customHeight="1">
      <c r="A1006" s="1226" t="s">
        <v>4657</v>
      </c>
      <c r="B1006" s="1227" t="s">
        <v>4658</v>
      </c>
      <c r="C1006" s="1226" t="s">
        <v>866</v>
      </c>
      <c r="D1006" s="1055" t="s">
        <v>4171</v>
      </c>
      <c r="E1006" s="1227"/>
      <c r="F1006" s="1226" t="s">
        <v>1065</v>
      </c>
      <c r="G1006" s="1227"/>
      <c r="H1006" s="1228">
        <v>13</v>
      </c>
      <c r="I1006" s="1229">
        <v>49668.2</v>
      </c>
      <c r="J1006" s="1230">
        <v>0</v>
      </c>
      <c r="K1006" s="1122">
        <f t="shared" si="48"/>
        <v>0</v>
      </c>
      <c r="L1006" s="1014">
        <f t="shared" si="49"/>
        <v>0</v>
      </c>
      <c r="M1006" s="1011">
        <f t="shared" si="50"/>
        <v>645686.6</v>
      </c>
      <c r="N1006" s="1227"/>
      <c r="O1006" s="1227" t="s">
        <v>11</v>
      </c>
      <c r="P1006" s="1226" t="s">
        <v>482</v>
      </c>
      <c r="Q1006" s="1226" t="s">
        <v>336</v>
      </c>
      <c r="R1006" s="1226" t="s">
        <v>73</v>
      </c>
      <c r="S1006" s="1226" t="s">
        <v>59</v>
      </c>
    </row>
    <row r="1007" spans="1:19" s="34" customFormat="1" ht="20.25" customHeight="1">
      <c r="A1007" s="1226" t="s">
        <v>4657</v>
      </c>
      <c r="B1007" s="1227" t="s">
        <v>4658</v>
      </c>
      <c r="C1007" s="1226" t="s">
        <v>866</v>
      </c>
      <c r="D1007" s="1055" t="s">
        <v>4171</v>
      </c>
      <c r="E1007" s="1227"/>
      <c r="F1007" s="1226" t="s">
        <v>1066</v>
      </c>
      <c r="G1007" s="1227"/>
      <c r="H1007" s="1228">
        <v>13</v>
      </c>
      <c r="I1007" s="1229">
        <v>126704.5</v>
      </c>
      <c r="J1007" s="1230">
        <v>40</v>
      </c>
      <c r="K1007" s="1122">
        <f t="shared" si="48"/>
        <v>520</v>
      </c>
      <c r="L1007" s="1014">
        <f t="shared" si="49"/>
        <v>0.52</v>
      </c>
      <c r="M1007" s="1011">
        <f t="shared" si="50"/>
        <v>1647158.5</v>
      </c>
      <c r="N1007" s="1227"/>
      <c r="O1007" s="1227" t="s">
        <v>11</v>
      </c>
      <c r="P1007" s="1226" t="s">
        <v>482</v>
      </c>
      <c r="Q1007" s="1226" t="s">
        <v>361</v>
      </c>
      <c r="R1007" s="1226" t="s">
        <v>68</v>
      </c>
      <c r="S1007" s="1226" t="s">
        <v>59</v>
      </c>
    </row>
    <row r="1008" spans="1:19" s="34" customFormat="1" ht="20.25" customHeight="1">
      <c r="A1008" s="1226" t="s">
        <v>4657</v>
      </c>
      <c r="B1008" s="1227" t="s">
        <v>4658</v>
      </c>
      <c r="C1008" s="1226" t="s">
        <v>866</v>
      </c>
      <c r="D1008" s="1055" t="s">
        <v>4171</v>
      </c>
      <c r="E1008" s="1227"/>
      <c r="F1008" s="1226" t="s">
        <v>1066</v>
      </c>
      <c r="G1008" s="1227"/>
      <c r="H1008" s="1228">
        <v>2</v>
      </c>
      <c r="I1008" s="1229">
        <v>124538.7</v>
      </c>
      <c r="J1008" s="1230">
        <v>40</v>
      </c>
      <c r="K1008" s="1122">
        <f t="shared" si="48"/>
        <v>80</v>
      </c>
      <c r="L1008" s="1014">
        <f t="shared" si="49"/>
        <v>0.08</v>
      </c>
      <c r="M1008" s="1011">
        <f t="shared" si="50"/>
        <v>249077.4</v>
      </c>
      <c r="N1008" s="1227"/>
      <c r="O1008" s="1227" t="s">
        <v>11</v>
      </c>
      <c r="P1008" s="1226" t="s">
        <v>482</v>
      </c>
      <c r="Q1008" s="1226" t="s">
        <v>361</v>
      </c>
      <c r="R1008" s="1226" t="s">
        <v>68</v>
      </c>
      <c r="S1008" s="1226" t="s">
        <v>59</v>
      </c>
    </row>
    <row r="1009" spans="1:19" s="34" customFormat="1" ht="20.25" customHeight="1">
      <c r="A1009" s="1226" t="s">
        <v>4657</v>
      </c>
      <c r="B1009" s="1227" t="s">
        <v>4661</v>
      </c>
      <c r="C1009" s="1226" t="s">
        <v>866</v>
      </c>
      <c r="D1009" s="1055" t="s">
        <v>4171</v>
      </c>
      <c r="E1009" s="1227"/>
      <c r="F1009" s="1226" t="s">
        <v>768</v>
      </c>
      <c r="G1009" s="1227"/>
      <c r="H1009" s="1228">
        <v>8</v>
      </c>
      <c r="I1009" s="1229">
        <v>257361.7</v>
      </c>
      <c r="J1009" s="1230">
        <v>41.1</v>
      </c>
      <c r="K1009" s="1122">
        <f t="shared" si="48"/>
        <v>328.8</v>
      </c>
      <c r="L1009" s="1014">
        <f t="shared" si="49"/>
        <v>0.32880000000000004</v>
      </c>
      <c r="M1009" s="1011">
        <f t="shared" si="50"/>
        <v>2058893.6</v>
      </c>
      <c r="N1009" s="1227"/>
      <c r="O1009" s="1227" t="s">
        <v>11</v>
      </c>
      <c r="P1009" s="1226" t="s">
        <v>482</v>
      </c>
      <c r="Q1009" s="1226" t="s">
        <v>364</v>
      </c>
      <c r="R1009" s="1226" t="s">
        <v>60</v>
      </c>
      <c r="S1009" s="1226" t="s">
        <v>59</v>
      </c>
    </row>
    <row r="1010" spans="1:19" s="34" customFormat="1" ht="20.25" customHeight="1">
      <c r="A1010" s="1226" t="s">
        <v>4657</v>
      </c>
      <c r="B1010" s="1227" t="s">
        <v>4658</v>
      </c>
      <c r="C1010" s="1226" t="s">
        <v>866</v>
      </c>
      <c r="D1010" s="1055" t="s">
        <v>4171</v>
      </c>
      <c r="E1010" s="1227"/>
      <c r="F1010" s="1226" t="s">
        <v>4662</v>
      </c>
      <c r="G1010" s="1227"/>
      <c r="H1010" s="1228">
        <v>4</v>
      </c>
      <c r="I1010" s="1229">
        <v>112658.8</v>
      </c>
      <c r="J1010" s="1230">
        <v>22.5</v>
      </c>
      <c r="K1010" s="1122">
        <f t="shared" si="48"/>
        <v>90</v>
      </c>
      <c r="L1010" s="1014">
        <f t="shared" si="49"/>
        <v>0.09</v>
      </c>
      <c r="M1010" s="1011">
        <f t="shared" si="50"/>
        <v>450635.2</v>
      </c>
      <c r="N1010" s="1227"/>
      <c r="O1010" s="1227" t="s">
        <v>11</v>
      </c>
      <c r="P1010" s="1226" t="s">
        <v>482</v>
      </c>
      <c r="Q1010" s="1226" t="s">
        <v>628</v>
      </c>
      <c r="R1010" s="1226" t="s">
        <v>68</v>
      </c>
      <c r="S1010" s="1226" t="s">
        <v>59</v>
      </c>
    </row>
    <row r="1011" spans="1:19" s="34" customFormat="1" ht="20.25" customHeight="1">
      <c r="A1011" s="1226" t="s">
        <v>4657</v>
      </c>
      <c r="B1011" s="1227" t="s">
        <v>4658</v>
      </c>
      <c r="C1011" s="1226" t="s">
        <v>866</v>
      </c>
      <c r="D1011" s="1055" t="s">
        <v>4171</v>
      </c>
      <c r="E1011" s="1227"/>
      <c r="F1011" s="1226" t="s">
        <v>1643</v>
      </c>
      <c r="G1011" s="1227"/>
      <c r="H1011" s="1228">
        <v>4</v>
      </c>
      <c r="I1011" s="1229">
        <v>16009.4</v>
      </c>
      <c r="J1011" s="1230">
        <v>0</v>
      </c>
      <c r="K1011" s="1122">
        <f t="shared" si="48"/>
        <v>0</v>
      </c>
      <c r="L1011" s="1014">
        <f t="shared" si="49"/>
        <v>0</v>
      </c>
      <c r="M1011" s="1011">
        <f t="shared" si="50"/>
        <v>64037.599999999999</v>
      </c>
      <c r="N1011" s="1227"/>
      <c r="O1011" s="1227" t="s">
        <v>11</v>
      </c>
      <c r="P1011" s="1226" t="s">
        <v>482</v>
      </c>
      <c r="Q1011" s="1226" t="s">
        <v>336</v>
      </c>
      <c r="R1011" s="1226" t="s">
        <v>73</v>
      </c>
      <c r="S1011" s="1226" t="s">
        <v>59</v>
      </c>
    </row>
    <row r="1012" spans="1:19" s="34" customFormat="1" ht="20.25" customHeight="1">
      <c r="A1012" s="1226" t="s">
        <v>4663</v>
      </c>
      <c r="B1012" s="1227" t="s">
        <v>4664</v>
      </c>
      <c r="C1012" s="1226" t="s">
        <v>912</v>
      </c>
      <c r="D1012" s="1055" t="s">
        <v>4479</v>
      </c>
      <c r="E1012" s="1227"/>
      <c r="F1012" s="1226" t="s">
        <v>402</v>
      </c>
      <c r="G1012" s="1227"/>
      <c r="H1012" s="1228">
        <v>574</v>
      </c>
      <c r="I1012" s="1229">
        <v>188432</v>
      </c>
      <c r="J1012" s="1230">
        <v>36.4</v>
      </c>
      <c r="K1012" s="1122">
        <f t="shared" si="48"/>
        <v>20893.599999999999</v>
      </c>
      <c r="L1012" s="1014">
        <f t="shared" si="49"/>
        <v>20.893599999999999</v>
      </c>
      <c r="M1012" s="1011">
        <f t="shared" si="50"/>
        <v>108159968</v>
      </c>
      <c r="N1012" s="1227"/>
      <c r="O1012" s="1227" t="s">
        <v>11</v>
      </c>
      <c r="P1012" s="1226" t="s">
        <v>372</v>
      </c>
      <c r="Q1012" s="1226" t="s">
        <v>403</v>
      </c>
      <c r="R1012" s="1226" t="s">
        <v>60</v>
      </c>
      <c r="S1012" s="1226" t="s">
        <v>59</v>
      </c>
    </row>
    <row r="1013" spans="1:19" s="34" customFormat="1" ht="20.25" customHeight="1">
      <c r="A1013" s="1226" t="s">
        <v>4663</v>
      </c>
      <c r="B1013" s="1227" t="s">
        <v>4665</v>
      </c>
      <c r="C1013" s="1226" t="s">
        <v>912</v>
      </c>
      <c r="D1013" s="1055" t="s">
        <v>4479</v>
      </c>
      <c r="E1013" s="1227"/>
      <c r="F1013" s="1226" t="s">
        <v>880</v>
      </c>
      <c r="G1013" s="1227"/>
      <c r="H1013" s="1228">
        <v>574</v>
      </c>
      <c r="I1013" s="1229">
        <v>3478.7</v>
      </c>
      <c r="J1013" s="1230">
        <v>0</v>
      </c>
      <c r="K1013" s="1122">
        <f t="shared" si="48"/>
        <v>0</v>
      </c>
      <c r="L1013" s="1014">
        <f t="shared" si="49"/>
        <v>0</v>
      </c>
      <c r="M1013" s="1011">
        <f t="shared" si="50"/>
        <v>1996773.7999999998</v>
      </c>
      <c r="N1013" s="1227"/>
      <c r="O1013" s="1227" t="s">
        <v>11</v>
      </c>
      <c r="P1013" s="1226" t="s">
        <v>372</v>
      </c>
      <c r="Q1013" s="1226" t="s">
        <v>336</v>
      </c>
      <c r="R1013" s="1226" t="s">
        <v>73</v>
      </c>
      <c r="S1013" s="1226" t="s">
        <v>59</v>
      </c>
    </row>
    <row r="1014" spans="1:19" s="34" customFormat="1" ht="20.25" customHeight="1">
      <c r="A1014" s="1226" t="s">
        <v>4663</v>
      </c>
      <c r="B1014" s="1227" t="s">
        <v>4665</v>
      </c>
      <c r="C1014" s="1226" t="s">
        <v>912</v>
      </c>
      <c r="D1014" s="1055" t="s">
        <v>4479</v>
      </c>
      <c r="E1014" s="1227"/>
      <c r="F1014" s="1226" t="s">
        <v>4666</v>
      </c>
      <c r="G1014" s="1227"/>
      <c r="H1014" s="1228">
        <v>253</v>
      </c>
      <c r="I1014" s="1229">
        <v>241574.1</v>
      </c>
      <c r="J1014" s="1230">
        <v>38.799999999999997</v>
      </c>
      <c r="K1014" s="1122">
        <f t="shared" si="48"/>
        <v>9816.4</v>
      </c>
      <c r="L1014" s="1014">
        <f t="shared" si="49"/>
        <v>9.8163999999999998</v>
      </c>
      <c r="M1014" s="1011">
        <f t="shared" si="50"/>
        <v>61118247.300000004</v>
      </c>
      <c r="N1014" s="1227"/>
      <c r="O1014" s="1227" t="s">
        <v>11</v>
      </c>
      <c r="P1014" s="1226" t="s">
        <v>372</v>
      </c>
      <c r="Q1014" s="1226" t="s">
        <v>327</v>
      </c>
      <c r="R1014" s="1226" t="s">
        <v>60</v>
      </c>
      <c r="S1014" s="1226" t="s">
        <v>59</v>
      </c>
    </row>
    <row r="1015" spans="1:19" s="34" customFormat="1" ht="20.25" customHeight="1">
      <c r="A1015" s="1226" t="s">
        <v>4663</v>
      </c>
      <c r="B1015" s="1227" t="s">
        <v>4665</v>
      </c>
      <c r="C1015" s="1226" t="s">
        <v>912</v>
      </c>
      <c r="D1015" s="1055" t="s">
        <v>4479</v>
      </c>
      <c r="E1015" s="1227"/>
      <c r="F1015" s="1226" t="s">
        <v>880</v>
      </c>
      <c r="G1015" s="1227"/>
      <c r="H1015" s="1228">
        <v>253</v>
      </c>
      <c r="I1015" s="1229">
        <v>3100.5</v>
      </c>
      <c r="J1015" s="1230">
        <v>0</v>
      </c>
      <c r="K1015" s="1122">
        <f t="shared" si="48"/>
        <v>0</v>
      </c>
      <c r="L1015" s="1014">
        <f t="shared" si="49"/>
        <v>0</v>
      </c>
      <c r="M1015" s="1011">
        <f t="shared" si="50"/>
        <v>784426.5</v>
      </c>
      <c r="N1015" s="1227"/>
      <c r="O1015" s="1227" t="s">
        <v>11</v>
      </c>
      <c r="P1015" s="1226" t="s">
        <v>372</v>
      </c>
      <c r="Q1015" s="1226" t="s">
        <v>336</v>
      </c>
      <c r="R1015" s="1226" t="s">
        <v>73</v>
      </c>
      <c r="S1015" s="1226" t="s">
        <v>59</v>
      </c>
    </row>
    <row r="1016" spans="1:19" s="34" customFormat="1" ht="20.25" customHeight="1">
      <c r="A1016" s="1226" t="s">
        <v>4663</v>
      </c>
      <c r="B1016" s="1227" t="s">
        <v>4665</v>
      </c>
      <c r="C1016" s="1226" t="s">
        <v>912</v>
      </c>
      <c r="D1016" s="1055" t="s">
        <v>4479</v>
      </c>
      <c r="E1016" s="1227"/>
      <c r="F1016" s="1226" t="s">
        <v>426</v>
      </c>
      <c r="G1016" s="1227"/>
      <c r="H1016" s="1228">
        <v>263</v>
      </c>
      <c r="I1016" s="1229">
        <v>195735.6</v>
      </c>
      <c r="J1016" s="1230">
        <v>0</v>
      </c>
      <c r="K1016" s="1122">
        <f t="shared" si="48"/>
        <v>0</v>
      </c>
      <c r="L1016" s="1014">
        <f t="shared" si="49"/>
        <v>0</v>
      </c>
      <c r="M1016" s="1011">
        <f t="shared" si="50"/>
        <v>51478462.800000004</v>
      </c>
      <c r="N1016" s="1227"/>
      <c r="O1016" s="1227" t="s">
        <v>825</v>
      </c>
      <c r="P1016" s="1226" t="s">
        <v>372</v>
      </c>
      <c r="Q1016" s="1226" t="s">
        <v>354</v>
      </c>
      <c r="R1016" s="1226" t="s">
        <v>70</v>
      </c>
      <c r="S1016" s="1226" t="s">
        <v>59</v>
      </c>
    </row>
    <row r="1017" spans="1:19" s="34" customFormat="1" ht="20.25" customHeight="1">
      <c r="A1017" s="1226" t="s">
        <v>4663</v>
      </c>
      <c r="B1017" s="1227" t="s">
        <v>4665</v>
      </c>
      <c r="C1017" s="1226" t="s">
        <v>912</v>
      </c>
      <c r="D1017" s="1055" t="s">
        <v>4479</v>
      </c>
      <c r="E1017" s="1227"/>
      <c r="F1017" s="1226" t="s">
        <v>880</v>
      </c>
      <c r="G1017" s="1227"/>
      <c r="H1017" s="1228">
        <v>263</v>
      </c>
      <c r="I1017" s="1229">
        <v>3131.8</v>
      </c>
      <c r="J1017" s="1230">
        <v>0</v>
      </c>
      <c r="K1017" s="1122">
        <f t="shared" si="48"/>
        <v>0</v>
      </c>
      <c r="L1017" s="1014">
        <f t="shared" si="49"/>
        <v>0</v>
      </c>
      <c r="M1017" s="1011">
        <f t="shared" si="50"/>
        <v>823663.4</v>
      </c>
      <c r="N1017" s="1227"/>
      <c r="O1017" s="1227" t="s">
        <v>825</v>
      </c>
      <c r="P1017" s="1226" t="s">
        <v>372</v>
      </c>
      <c r="Q1017" s="1226" t="s">
        <v>336</v>
      </c>
      <c r="R1017" s="1226" t="s">
        <v>73</v>
      </c>
      <c r="S1017" s="1226" t="s">
        <v>59</v>
      </c>
    </row>
    <row r="1018" spans="1:19" s="34" customFormat="1" ht="20.25" customHeight="1">
      <c r="A1018" s="1226" t="s">
        <v>4663</v>
      </c>
      <c r="B1018" s="1227" t="s">
        <v>4665</v>
      </c>
      <c r="C1018" s="1226" t="s">
        <v>912</v>
      </c>
      <c r="D1018" s="1055" t="s">
        <v>4479</v>
      </c>
      <c r="E1018" s="1227"/>
      <c r="F1018" s="1226" t="s">
        <v>2983</v>
      </c>
      <c r="G1018" s="1227"/>
      <c r="H1018" s="1228">
        <v>263</v>
      </c>
      <c r="I1018" s="1229">
        <v>230794</v>
      </c>
      <c r="J1018" s="1230">
        <v>29.3</v>
      </c>
      <c r="K1018" s="1122">
        <f t="shared" si="48"/>
        <v>7705.9000000000005</v>
      </c>
      <c r="L1018" s="1014">
        <f t="shared" si="49"/>
        <v>7.7059000000000006</v>
      </c>
      <c r="M1018" s="1011">
        <f t="shared" si="50"/>
        <v>60698822</v>
      </c>
      <c r="N1018" s="1227"/>
      <c r="O1018" s="1227" t="s">
        <v>825</v>
      </c>
      <c r="P1018" s="1226" t="s">
        <v>372</v>
      </c>
      <c r="Q1018" s="1226" t="s">
        <v>343</v>
      </c>
      <c r="R1018" s="1226" t="s">
        <v>60</v>
      </c>
      <c r="S1018" s="1226" t="s">
        <v>59</v>
      </c>
    </row>
    <row r="1019" spans="1:19" s="34" customFormat="1" ht="20.25" customHeight="1">
      <c r="A1019" s="1226" t="s">
        <v>4663</v>
      </c>
      <c r="B1019" s="1227" t="s">
        <v>4665</v>
      </c>
      <c r="C1019" s="1226" t="s">
        <v>912</v>
      </c>
      <c r="D1019" s="1055" t="s">
        <v>4479</v>
      </c>
      <c r="E1019" s="1227"/>
      <c r="F1019" s="1226" t="s">
        <v>541</v>
      </c>
      <c r="G1019" s="1227"/>
      <c r="H1019" s="1228">
        <v>1090</v>
      </c>
      <c r="I1019" s="1229">
        <v>100097.60000000001</v>
      </c>
      <c r="J1019" s="1230">
        <v>18.7</v>
      </c>
      <c r="K1019" s="1122">
        <f t="shared" si="48"/>
        <v>20383</v>
      </c>
      <c r="L1019" s="1014">
        <f t="shared" si="49"/>
        <v>20.382999999999999</v>
      </c>
      <c r="M1019" s="1011">
        <f t="shared" si="50"/>
        <v>109106384</v>
      </c>
      <c r="N1019" s="1227"/>
      <c r="O1019" s="1227" t="s">
        <v>11</v>
      </c>
      <c r="P1019" s="1226" t="s">
        <v>372</v>
      </c>
      <c r="Q1019" s="1226" t="s">
        <v>341</v>
      </c>
      <c r="R1019" s="1226" t="s">
        <v>60</v>
      </c>
      <c r="S1019" s="1226" t="s">
        <v>59</v>
      </c>
    </row>
    <row r="1020" spans="1:19" s="34" customFormat="1" ht="20.25" customHeight="1">
      <c r="A1020" s="1226" t="s">
        <v>4667</v>
      </c>
      <c r="B1020" s="1227" t="s">
        <v>4668</v>
      </c>
      <c r="C1020" s="1226" t="s">
        <v>352</v>
      </c>
      <c r="D1020" s="1055" t="s">
        <v>4485</v>
      </c>
      <c r="E1020" s="1227"/>
      <c r="F1020" s="1226" t="s">
        <v>402</v>
      </c>
      <c r="G1020" s="1227"/>
      <c r="H1020" s="1228">
        <v>1908</v>
      </c>
      <c r="I1020" s="1229">
        <v>171750</v>
      </c>
      <c r="J1020" s="1230">
        <v>36.4</v>
      </c>
      <c r="K1020" s="1122">
        <f t="shared" si="48"/>
        <v>69451.199999999997</v>
      </c>
      <c r="L1020" s="1014">
        <f t="shared" si="49"/>
        <v>69.4512</v>
      </c>
      <c r="M1020" s="1011">
        <f t="shared" si="50"/>
        <v>327699000</v>
      </c>
      <c r="N1020" s="1227"/>
      <c r="O1020" s="1227" t="s">
        <v>3430</v>
      </c>
      <c r="P1020" s="1226" t="s">
        <v>761</v>
      </c>
      <c r="Q1020" s="1226" t="s">
        <v>403</v>
      </c>
      <c r="R1020" s="1226" t="s">
        <v>60</v>
      </c>
      <c r="S1020" s="1226" t="s">
        <v>152</v>
      </c>
    </row>
    <row r="1021" spans="1:19" s="34" customFormat="1" ht="20.25" customHeight="1">
      <c r="A1021" s="1226" t="s">
        <v>4667</v>
      </c>
      <c r="B1021" s="1227" t="s">
        <v>4668</v>
      </c>
      <c r="C1021" s="1226" t="s">
        <v>352</v>
      </c>
      <c r="D1021" s="1055" t="s">
        <v>4485</v>
      </c>
      <c r="E1021" s="1227"/>
      <c r="F1021" s="1226" t="s">
        <v>880</v>
      </c>
      <c r="G1021" s="1227"/>
      <c r="H1021" s="1228">
        <v>1908</v>
      </c>
      <c r="I1021" s="1229">
        <v>3170.8</v>
      </c>
      <c r="J1021" s="1230">
        <v>0</v>
      </c>
      <c r="K1021" s="1122">
        <f t="shared" si="48"/>
        <v>0</v>
      </c>
      <c r="L1021" s="1014">
        <f t="shared" si="49"/>
        <v>0</v>
      </c>
      <c r="M1021" s="1011">
        <f t="shared" si="50"/>
        <v>6049886.4000000004</v>
      </c>
      <c r="N1021" s="1227"/>
      <c r="O1021" s="1227" t="s">
        <v>3430</v>
      </c>
      <c r="P1021" s="1226" t="s">
        <v>761</v>
      </c>
      <c r="Q1021" s="1226" t="s">
        <v>336</v>
      </c>
      <c r="R1021" s="1226" t="s">
        <v>73</v>
      </c>
      <c r="S1021" s="1226" t="s">
        <v>152</v>
      </c>
    </row>
    <row r="1022" spans="1:19" s="34" customFormat="1" ht="20.25" customHeight="1">
      <c r="A1022" s="1226" t="s">
        <v>4667</v>
      </c>
      <c r="B1022" s="1227" t="s">
        <v>4668</v>
      </c>
      <c r="C1022" s="1226" t="s">
        <v>352</v>
      </c>
      <c r="D1022" s="1055" t="s">
        <v>4485</v>
      </c>
      <c r="E1022" s="1227"/>
      <c r="F1022" s="1226" t="s">
        <v>880</v>
      </c>
      <c r="G1022" s="1227"/>
      <c r="H1022" s="1228">
        <v>100</v>
      </c>
      <c r="I1022" s="1229">
        <v>2876.7</v>
      </c>
      <c r="J1022" s="1230">
        <v>0</v>
      </c>
      <c r="K1022" s="1122">
        <f t="shared" si="48"/>
        <v>0</v>
      </c>
      <c r="L1022" s="1014">
        <f t="shared" si="49"/>
        <v>0</v>
      </c>
      <c r="M1022" s="1011">
        <f t="shared" si="50"/>
        <v>287670</v>
      </c>
      <c r="N1022" s="1227"/>
      <c r="O1022" s="1227" t="s">
        <v>3446</v>
      </c>
      <c r="P1022" s="1226" t="s">
        <v>761</v>
      </c>
      <c r="Q1022" s="1226" t="s">
        <v>336</v>
      </c>
      <c r="R1022" s="1226" t="s">
        <v>73</v>
      </c>
      <c r="S1022" s="1226" t="s">
        <v>152</v>
      </c>
    </row>
    <row r="1023" spans="1:19" s="34" customFormat="1" ht="20.25" customHeight="1">
      <c r="A1023" s="1226" t="s">
        <v>4667</v>
      </c>
      <c r="B1023" s="1227" t="s">
        <v>4668</v>
      </c>
      <c r="C1023" s="1226" t="s">
        <v>352</v>
      </c>
      <c r="D1023" s="1055" t="s">
        <v>4485</v>
      </c>
      <c r="E1023" s="1227"/>
      <c r="F1023" s="1226" t="s">
        <v>539</v>
      </c>
      <c r="G1023" s="1227"/>
      <c r="H1023" s="1228">
        <v>100</v>
      </c>
      <c r="I1023" s="1229">
        <v>171001</v>
      </c>
      <c r="J1023" s="1230">
        <v>0</v>
      </c>
      <c r="K1023" s="1122">
        <f t="shared" si="48"/>
        <v>0</v>
      </c>
      <c r="L1023" s="1014">
        <f t="shared" si="49"/>
        <v>0</v>
      </c>
      <c r="M1023" s="1011">
        <f t="shared" si="50"/>
        <v>17100100</v>
      </c>
      <c r="N1023" s="1227"/>
      <c r="O1023" s="1227" t="s">
        <v>3446</v>
      </c>
      <c r="P1023" s="1226" t="s">
        <v>761</v>
      </c>
      <c r="Q1023" s="1226" t="s">
        <v>354</v>
      </c>
      <c r="R1023" s="1226" t="s">
        <v>70</v>
      </c>
      <c r="S1023" s="1226" t="s">
        <v>152</v>
      </c>
    </row>
    <row r="1024" spans="1:19" s="34" customFormat="1" ht="20.25" customHeight="1">
      <c r="A1024" s="1226" t="s">
        <v>4667</v>
      </c>
      <c r="B1024" s="1227" t="s">
        <v>4668</v>
      </c>
      <c r="C1024" s="1226" t="s">
        <v>352</v>
      </c>
      <c r="D1024" s="1055" t="s">
        <v>4485</v>
      </c>
      <c r="E1024" s="1227"/>
      <c r="F1024" s="1226" t="s">
        <v>2983</v>
      </c>
      <c r="G1024" s="1227"/>
      <c r="H1024" s="1228">
        <v>100</v>
      </c>
      <c r="I1024" s="1229">
        <v>160613.1</v>
      </c>
      <c r="J1024" s="1230">
        <v>29.3</v>
      </c>
      <c r="K1024" s="1122">
        <f t="shared" si="48"/>
        <v>2930</v>
      </c>
      <c r="L1024" s="1014">
        <f t="shared" si="49"/>
        <v>2.93</v>
      </c>
      <c r="M1024" s="1011">
        <f t="shared" si="50"/>
        <v>16061310</v>
      </c>
      <c r="N1024" s="1227"/>
      <c r="O1024" s="1227" t="s">
        <v>3446</v>
      </c>
      <c r="P1024" s="1226" t="s">
        <v>761</v>
      </c>
      <c r="Q1024" s="1226" t="s">
        <v>343</v>
      </c>
      <c r="R1024" s="1226" t="s">
        <v>60</v>
      </c>
      <c r="S1024" s="1226" t="s">
        <v>152</v>
      </c>
    </row>
    <row r="1025" spans="1:19" s="34" customFormat="1" ht="20.25" customHeight="1">
      <c r="A1025" s="1226" t="s">
        <v>4667</v>
      </c>
      <c r="B1025" s="1227" t="s">
        <v>4668</v>
      </c>
      <c r="C1025" s="1226" t="s">
        <v>352</v>
      </c>
      <c r="D1025" s="1055" t="s">
        <v>4485</v>
      </c>
      <c r="E1025" s="1227"/>
      <c r="F1025" s="1226" t="s">
        <v>4669</v>
      </c>
      <c r="G1025" s="1227"/>
      <c r="H1025" s="1228">
        <v>1712</v>
      </c>
      <c r="I1025" s="1229">
        <v>53842.1</v>
      </c>
      <c r="J1025" s="1230">
        <v>15.5</v>
      </c>
      <c r="K1025" s="1122">
        <f t="shared" si="48"/>
        <v>26536</v>
      </c>
      <c r="L1025" s="1014">
        <f t="shared" si="49"/>
        <v>26.536000000000001</v>
      </c>
      <c r="M1025" s="1011">
        <f t="shared" si="50"/>
        <v>92177675.200000003</v>
      </c>
      <c r="N1025" s="1227"/>
      <c r="O1025" s="1227" t="s">
        <v>793</v>
      </c>
      <c r="P1025" s="1226" t="s">
        <v>761</v>
      </c>
      <c r="Q1025" s="1226" t="s">
        <v>270</v>
      </c>
      <c r="R1025" s="1226" t="s">
        <v>60</v>
      </c>
      <c r="S1025" s="1226" t="s">
        <v>152</v>
      </c>
    </row>
    <row r="1026" spans="1:19" s="34" customFormat="1" ht="20.25" customHeight="1">
      <c r="A1026" s="1226" t="s">
        <v>4667</v>
      </c>
      <c r="B1026" s="1227" t="s">
        <v>4668</v>
      </c>
      <c r="C1026" s="1226" t="s">
        <v>352</v>
      </c>
      <c r="D1026" s="1055" t="s">
        <v>4485</v>
      </c>
      <c r="E1026" s="1227"/>
      <c r="F1026" s="1226" t="s">
        <v>1399</v>
      </c>
      <c r="G1026" s="1227"/>
      <c r="H1026" s="1228">
        <v>1712</v>
      </c>
      <c r="I1026" s="1229">
        <v>13286.8</v>
      </c>
      <c r="J1026" s="1230">
        <v>0</v>
      </c>
      <c r="K1026" s="1122">
        <f t="shared" si="48"/>
        <v>0</v>
      </c>
      <c r="L1026" s="1014">
        <f t="shared" si="49"/>
        <v>0</v>
      </c>
      <c r="M1026" s="1011">
        <f t="shared" si="50"/>
        <v>22747001.599999998</v>
      </c>
      <c r="N1026" s="1227"/>
      <c r="O1026" s="1227" t="s">
        <v>793</v>
      </c>
      <c r="P1026" s="1226" t="s">
        <v>761</v>
      </c>
      <c r="Q1026" s="1226" t="s">
        <v>577</v>
      </c>
      <c r="R1026" s="1226" t="s">
        <v>4548</v>
      </c>
      <c r="S1026" s="1226" t="s">
        <v>152</v>
      </c>
    </row>
    <row r="1027" spans="1:19" s="34" customFormat="1" ht="20.25" customHeight="1">
      <c r="A1027" s="1226" t="s">
        <v>4667</v>
      </c>
      <c r="B1027" s="1227" t="s">
        <v>4668</v>
      </c>
      <c r="C1027" s="1226" t="s">
        <v>352</v>
      </c>
      <c r="D1027" s="1055" t="s">
        <v>4485</v>
      </c>
      <c r="E1027" s="1227"/>
      <c r="F1027" s="1226" t="s">
        <v>71</v>
      </c>
      <c r="G1027" s="1227"/>
      <c r="H1027" s="1228">
        <v>1712</v>
      </c>
      <c r="I1027" s="1229">
        <v>36172.199999999997</v>
      </c>
      <c r="J1027" s="1230">
        <v>0</v>
      </c>
      <c r="K1027" s="1122">
        <f t="shared" si="48"/>
        <v>0</v>
      </c>
      <c r="L1027" s="1014">
        <f t="shared" si="49"/>
        <v>0</v>
      </c>
      <c r="M1027" s="1011">
        <f t="shared" si="50"/>
        <v>61926806.399999999</v>
      </c>
      <c r="N1027" s="1227"/>
      <c r="O1027" s="1227" t="s">
        <v>3435</v>
      </c>
      <c r="P1027" s="1226" t="s">
        <v>761</v>
      </c>
      <c r="Q1027" s="1226" t="s">
        <v>271</v>
      </c>
      <c r="R1027" s="1226" t="s">
        <v>73</v>
      </c>
      <c r="S1027" s="1226" t="s">
        <v>152</v>
      </c>
    </row>
    <row r="1028" spans="1:19" s="34" customFormat="1" ht="20.25" customHeight="1">
      <c r="A1028" s="1226" t="s">
        <v>4667</v>
      </c>
      <c r="B1028" s="1227" t="s">
        <v>4668</v>
      </c>
      <c r="C1028" s="1226" t="s">
        <v>352</v>
      </c>
      <c r="D1028" s="1055" t="s">
        <v>4485</v>
      </c>
      <c r="E1028" s="1227"/>
      <c r="F1028" s="1226" t="s">
        <v>880</v>
      </c>
      <c r="G1028" s="1227"/>
      <c r="H1028" s="1228">
        <v>1712</v>
      </c>
      <c r="I1028" s="1229">
        <v>3400</v>
      </c>
      <c r="J1028" s="1230">
        <v>0</v>
      </c>
      <c r="K1028" s="1122">
        <f t="shared" si="48"/>
        <v>0</v>
      </c>
      <c r="L1028" s="1014">
        <f t="shared" si="49"/>
        <v>0</v>
      </c>
      <c r="M1028" s="1011">
        <f t="shared" si="50"/>
        <v>5820800</v>
      </c>
      <c r="N1028" s="1227"/>
      <c r="O1028" s="1227" t="s">
        <v>3435</v>
      </c>
      <c r="P1028" s="1226" t="s">
        <v>761</v>
      </c>
      <c r="Q1028" s="1226" t="s">
        <v>336</v>
      </c>
      <c r="R1028" s="1226" t="s">
        <v>73</v>
      </c>
      <c r="S1028" s="1226" t="s">
        <v>152</v>
      </c>
    </row>
    <row r="1029" spans="1:19" s="34" customFormat="1" ht="20.25" customHeight="1">
      <c r="A1029" s="1226" t="s">
        <v>4667</v>
      </c>
      <c r="B1029" s="1227" t="s">
        <v>4668</v>
      </c>
      <c r="C1029" s="1226" t="s">
        <v>352</v>
      </c>
      <c r="D1029" s="1055" t="s">
        <v>4485</v>
      </c>
      <c r="E1029" s="1227"/>
      <c r="F1029" s="1226" t="s">
        <v>880</v>
      </c>
      <c r="G1029" s="1227"/>
      <c r="H1029" s="1228">
        <v>1712</v>
      </c>
      <c r="I1029" s="1229">
        <v>3400</v>
      </c>
      <c r="J1029" s="1230">
        <v>0</v>
      </c>
      <c r="K1029" s="1122">
        <f t="shared" si="48"/>
        <v>0</v>
      </c>
      <c r="L1029" s="1014">
        <f t="shared" si="49"/>
        <v>0</v>
      </c>
      <c r="M1029" s="1011">
        <f t="shared" si="50"/>
        <v>5820800</v>
      </c>
      <c r="N1029" s="1227"/>
      <c r="O1029" s="1227" t="s">
        <v>3435</v>
      </c>
      <c r="P1029" s="1226" t="s">
        <v>761</v>
      </c>
      <c r="Q1029" s="1226" t="s">
        <v>336</v>
      </c>
      <c r="R1029" s="1226" t="s">
        <v>73</v>
      </c>
      <c r="S1029" s="1226" t="s">
        <v>152</v>
      </c>
    </row>
    <row r="1030" spans="1:19" s="34" customFormat="1" ht="20.25" customHeight="1">
      <c r="A1030" s="1226" t="s">
        <v>4667</v>
      </c>
      <c r="B1030" s="1227" t="s">
        <v>4668</v>
      </c>
      <c r="C1030" s="1226" t="s">
        <v>352</v>
      </c>
      <c r="D1030" s="1055" t="s">
        <v>4485</v>
      </c>
      <c r="E1030" s="1227"/>
      <c r="F1030" s="1226" t="s">
        <v>881</v>
      </c>
      <c r="G1030" s="1227"/>
      <c r="H1030" s="1228">
        <v>1712</v>
      </c>
      <c r="I1030" s="1229">
        <v>10200</v>
      </c>
      <c r="J1030" s="1230">
        <v>0</v>
      </c>
      <c r="K1030" s="1122">
        <f t="shared" si="48"/>
        <v>0</v>
      </c>
      <c r="L1030" s="1014">
        <f t="shared" si="49"/>
        <v>0</v>
      </c>
      <c r="M1030" s="1011">
        <f t="shared" si="50"/>
        <v>17462400</v>
      </c>
      <c r="N1030" s="1227"/>
      <c r="O1030" s="1227" t="s">
        <v>3435</v>
      </c>
      <c r="P1030" s="1226" t="s">
        <v>761</v>
      </c>
      <c r="Q1030" s="1226" t="s">
        <v>336</v>
      </c>
      <c r="R1030" s="1226" t="s">
        <v>73</v>
      </c>
      <c r="S1030" s="1226" t="s">
        <v>152</v>
      </c>
    </row>
    <row r="1031" spans="1:19" s="34" customFormat="1" ht="20.25" customHeight="1">
      <c r="A1031" s="1226" t="s">
        <v>4667</v>
      </c>
      <c r="B1031" s="1227" t="s">
        <v>4668</v>
      </c>
      <c r="C1031" s="1226" t="s">
        <v>352</v>
      </c>
      <c r="D1031" s="1055" t="s">
        <v>4485</v>
      </c>
      <c r="E1031" s="1227"/>
      <c r="F1031" s="1226" t="s">
        <v>882</v>
      </c>
      <c r="G1031" s="1227"/>
      <c r="H1031" s="1228">
        <v>1712</v>
      </c>
      <c r="I1031" s="1229">
        <v>8027.8</v>
      </c>
      <c r="J1031" s="1230">
        <v>0</v>
      </c>
      <c r="K1031" s="1122">
        <f t="shared" si="48"/>
        <v>0</v>
      </c>
      <c r="L1031" s="1014">
        <f t="shared" si="49"/>
        <v>0</v>
      </c>
      <c r="M1031" s="1011">
        <f t="shared" si="50"/>
        <v>13743593.6</v>
      </c>
      <c r="N1031" s="1227"/>
      <c r="O1031" s="1227" t="s">
        <v>3435</v>
      </c>
      <c r="P1031" s="1226" t="s">
        <v>761</v>
      </c>
      <c r="Q1031" s="1226" t="s">
        <v>336</v>
      </c>
      <c r="R1031" s="1226" t="s">
        <v>73</v>
      </c>
      <c r="S1031" s="1226" t="s">
        <v>152</v>
      </c>
    </row>
    <row r="1032" spans="1:19" s="34" customFormat="1" ht="20.25" customHeight="1">
      <c r="A1032" s="1226" t="s">
        <v>4667</v>
      </c>
      <c r="B1032" s="1227" t="s">
        <v>4668</v>
      </c>
      <c r="C1032" s="1226" t="s">
        <v>352</v>
      </c>
      <c r="D1032" s="1055" t="s">
        <v>4485</v>
      </c>
      <c r="E1032" s="1227"/>
      <c r="F1032" s="1226" t="s">
        <v>4670</v>
      </c>
      <c r="G1032" s="1227"/>
      <c r="H1032" s="1228">
        <v>296</v>
      </c>
      <c r="I1032" s="1229">
        <v>103500</v>
      </c>
      <c r="J1032" s="1230">
        <v>8.5</v>
      </c>
      <c r="K1032" s="1122">
        <f t="shared" si="48"/>
        <v>2516</v>
      </c>
      <c r="L1032" s="1014">
        <f t="shared" si="49"/>
        <v>2.516</v>
      </c>
      <c r="M1032" s="1011">
        <f t="shared" si="50"/>
        <v>30636000</v>
      </c>
      <c r="N1032" s="1227"/>
      <c r="O1032" s="1227" t="s">
        <v>4671</v>
      </c>
      <c r="P1032" s="1226" t="s">
        <v>761</v>
      </c>
      <c r="Q1032" s="1226" t="s">
        <v>357</v>
      </c>
      <c r="R1032" s="1226" t="s">
        <v>60</v>
      </c>
      <c r="S1032" s="1226" t="s">
        <v>152</v>
      </c>
    </row>
    <row r="1033" spans="1:19" s="34" customFormat="1" ht="20.25" customHeight="1">
      <c r="A1033" s="1226" t="s">
        <v>4667</v>
      </c>
      <c r="B1033" s="1227" t="s">
        <v>4668</v>
      </c>
      <c r="C1033" s="1226" t="s">
        <v>352</v>
      </c>
      <c r="D1033" s="1055" t="s">
        <v>4485</v>
      </c>
      <c r="E1033" s="1227"/>
      <c r="F1033" s="1226" t="s">
        <v>4031</v>
      </c>
      <c r="G1033" s="1227"/>
      <c r="H1033" s="1228">
        <v>296</v>
      </c>
      <c r="I1033" s="1229">
        <v>13009.5</v>
      </c>
      <c r="J1033" s="1230">
        <v>0</v>
      </c>
      <c r="K1033" s="1122">
        <f t="shared" si="48"/>
        <v>0</v>
      </c>
      <c r="L1033" s="1014">
        <f t="shared" si="49"/>
        <v>0</v>
      </c>
      <c r="M1033" s="1011">
        <f t="shared" si="50"/>
        <v>3850812</v>
      </c>
      <c r="N1033" s="1227"/>
      <c r="O1033" s="1227" t="s">
        <v>4672</v>
      </c>
      <c r="P1033" s="1226" t="s">
        <v>761</v>
      </c>
      <c r="Q1033" s="1226" t="s">
        <v>336</v>
      </c>
      <c r="R1033" s="1226" t="s">
        <v>73</v>
      </c>
      <c r="S1033" s="1226" t="s">
        <v>152</v>
      </c>
    </row>
    <row r="1034" spans="1:19" s="34" customFormat="1" ht="20.25" customHeight="1">
      <c r="A1034" s="1226" t="s">
        <v>4667</v>
      </c>
      <c r="B1034" s="1227" t="s">
        <v>4668</v>
      </c>
      <c r="C1034" s="1226" t="s">
        <v>352</v>
      </c>
      <c r="D1034" s="1055" t="s">
        <v>4485</v>
      </c>
      <c r="E1034" s="1227"/>
      <c r="F1034" s="1226" t="s">
        <v>882</v>
      </c>
      <c r="G1034" s="1227"/>
      <c r="H1034" s="1228">
        <v>296</v>
      </c>
      <c r="I1034" s="1229">
        <v>8095.2</v>
      </c>
      <c r="J1034" s="1230">
        <v>0</v>
      </c>
      <c r="K1034" s="1122">
        <f t="shared" si="48"/>
        <v>0</v>
      </c>
      <c r="L1034" s="1014">
        <f t="shared" si="49"/>
        <v>0</v>
      </c>
      <c r="M1034" s="1011">
        <f t="shared" si="50"/>
        <v>2396179.1999999997</v>
      </c>
      <c r="N1034" s="1227"/>
      <c r="O1034" s="1227" t="s">
        <v>4672</v>
      </c>
      <c r="P1034" s="1226" t="s">
        <v>761</v>
      </c>
      <c r="Q1034" s="1226" t="s">
        <v>336</v>
      </c>
      <c r="R1034" s="1226" t="s">
        <v>73</v>
      </c>
      <c r="S1034" s="1226" t="s">
        <v>152</v>
      </c>
    </row>
    <row r="1035" spans="1:19" s="34" customFormat="1" ht="20.25" customHeight="1">
      <c r="A1035" s="1226" t="s">
        <v>4667</v>
      </c>
      <c r="B1035" s="1227" t="s">
        <v>4668</v>
      </c>
      <c r="C1035" s="1226" t="s">
        <v>352</v>
      </c>
      <c r="D1035" s="1055" t="s">
        <v>4485</v>
      </c>
      <c r="E1035" s="1227"/>
      <c r="F1035" s="1226" t="s">
        <v>779</v>
      </c>
      <c r="G1035" s="1227"/>
      <c r="H1035" s="1228">
        <v>296</v>
      </c>
      <c r="I1035" s="1229">
        <v>87238.1</v>
      </c>
      <c r="J1035" s="1230">
        <v>0</v>
      </c>
      <c r="K1035" s="1122">
        <f t="shared" si="48"/>
        <v>0</v>
      </c>
      <c r="L1035" s="1014">
        <f t="shared" si="49"/>
        <v>0</v>
      </c>
      <c r="M1035" s="1011">
        <f t="shared" si="50"/>
        <v>25822477.600000001</v>
      </c>
      <c r="N1035" s="1227"/>
      <c r="O1035" s="1227" t="s">
        <v>4672</v>
      </c>
      <c r="P1035" s="1226" t="s">
        <v>761</v>
      </c>
      <c r="Q1035" s="1226" t="s">
        <v>271</v>
      </c>
      <c r="R1035" s="1226" t="s">
        <v>73</v>
      </c>
      <c r="S1035" s="1226" t="s">
        <v>152</v>
      </c>
    </row>
    <row r="1036" spans="1:19" s="34" customFormat="1" ht="20.25" customHeight="1">
      <c r="A1036" s="1226" t="s">
        <v>4667</v>
      </c>
      <c r="B1036" s="1227" t="s">
        <v>4668</v>
      </c>
      <c r="C1036" s="1226" t="s">
        <v>352</v>
      </c>
      <c r="D1036" s="1055" t="s">
        <v>4485</v>
      </c>
      <c r="E1036" s="1227"/>
      <c r="F1036" s="1226" t="s">
        <v>880</v>
      </c>
      <c r="G1036" s="1227"/>
      <c r="H1036" s="1228">
        <v>296</v>
      </c>
      <c r="I1036" s="1229">
        <v>3428.6</v>
      </c>
      <c r="J1036" s="1230">
        <v>0</v>
      </c>
      <c r="K1036" s="1122">
        <f t="shared" si="48"/>
        <v>0</v>
      </c>
      <c r="L1036" s="1014">
        <f t="shared" si="49"/>
        <v>0</v>
      </c>
      <c r="M1036" s="1011">
        <f t="shared" si="50"/>
        <v>1014865.6</v>
      </c>
      <c r="N1036" s="1227"/>
      <c r="O1036" s="1227" t="s">
        <v>4672</v>
      </c>
      <c r="P1036" s="1226" t="s">
        <v>761</v>
      </c>
      <c r="Q1036" s="1226" t="s">
        <v>336</v>
      </c>
      <c r="R1036" s="1226" t="s">
        <v>73</v>
      </c>
      <c r="S1036" s="1226" t="s">
        <v>152</v>
      </c>
    </row>
    <row r="1037" spans="1:19" s="34" customFormat="1" ht="20.25" customHeight="1">
      <c r="A1037" s="1226" t="s">
        <v>4667</v>
      </c>
      <c r="B1037" s="1227" t="s">
        <v>4668</v>
      </c>
      <c r="C1037" s="1226" t="s">
        <v>352</v>
      </c>
      <c r="D1037" s="1055" t="s">
        <v>4485</v>
      </c>
      <c r="E1037" s="1227"/>
      <c r="F1037" s="1226" t="s">
        <v>880</v>
      </c>
      <c r="G1037" s="1227"/>
      <c r="H1037" s="1228">
        <v>296</v>
      </c>
      <c r="I1037" s="1229">
        <v>3428.6</v>
      </c>
      <c r="J1037" s="1230">
        <v>0</v>
      </c>
      <c r="K1037" s="1122">
        <f t="shared" si="48"/>
        <v>0</v>
      </c>
      <c r="L1037" s="1014">
        <f t="shared" si="49"/>
        <v>0</v>
      </c>
      <c r="M1037" s="1011">
        <f t="shared" si="50"/>
        <v>1014865.6</v>
      </c>
      <c r="N1037" s="1227"/>
      <c r="O1037" s="1227" t="s">
        <v>4672</v>
      </c>
      <c r="P1037" s="1226" t="s">
        <v>761</v>
      </c>
      <c r="Q1037" s="1226" t="s">
        <v>336</v>
      </c>
      <c r="R1037" s="1226" t="s">
        <v>73</v>
      </c>
      <c r="S1037" s="1226" t="s">
        <v>152</v>
      </c>
    </row>
    <row r="1038" spans="1:19" s="34" customFormat="1" ht="20.25" customHeight="1">
      <c r="A1038" s="1226" t="s">
        <v>4667</v>
      </c>
      <c r="B1038" s="1227" t="s">
        <v>4668</v>
      </c>
      <c r="C1038" s="1226" t="s">
        <v>352</v>
      </c>
      <c r="D1038" s="1055" t="s">
        <v>4485</v>
      </c>
      <c r="E1038" s="1227"/>
      <c r="F1038" s="1226" t="s">
        <v>337</v>
      </c>
      <c r="G1038" s="1227"/>
      <c r="H1038" s="1228">
        <v>1004</v>
      </c>
      <c r="I1038" s="1229">
        <v>16095</v>
      </c>
      <c r="J1038" s="1230">
        <v>0</v>
      </c>
      <c r="K1038" s="1122">
        <f t="shared" si="48"/>
        <v>0</v>
      </c>
      <c r="L1038" s="1014">
        <f t="shared" si="49"/>
        <v>0</v>
      </c>
      <c r="M1038" s="1011">
        <f t="shared" si="50"/>
        <v>16159380</v>
      </c>
      <c r="N1038" s="1227"/>
      <c r="O1038" s="1227" t="s">
        <v>11</v>
      </c>
      <c r="P1038" s="1226" t="s">
        <v>761</v>
      </c>
      <c r="Q1038" s="1226" t="s">
        <v>336</v>
      </c>
      <c r="R1038" s="1226" t="s">
        <v>73</v>
      </c>
      <c r="S1038" s="1226" t="s">
        <v>152</v>
      </c>
    </row>
    <row r="1039" spans="1:19" s="34" customFormat="1" ht="20.25" customHeight="1">
      <c r="A1039" s="1226" t="s">
        <v>4667</v>
      </c>
      <c r="B1039" s="1227" t="s">
        <v>4668</v>
      </c>
      <c r="C1039" s="1226" t="s">
        <v>352</v>
      </c>
      <c r="D1039" s="1055" t="s">
        <v>4485</v>
      </c>
      <c r="E1039" s="1227"/>
      <c r="F1039" s="1226" t="s">
        <v>1937</v>
      </c>
      <c r="G1039" s="1227"/>
      <c r="H1039" s="1228">
        <v>1004</v>
      </c>
      <c r="I1039" s="1229">
        <v>8036.4</v>
      </c>
      <c r="J1039" s="1230">
        <v>0</v>
      </c>
      <c r="K1039" s="1122">
        <f t="shared" si="48"/>
        <v>0</v>
      </c>
      <c r="L1039" s="1014">
        <f t="shared" si="49"/>
        <v>0</v>
      </c>
      <c r="M1039" s="1011">
        <f t="shared" si="50"/>
        <v>8068545.5999999996</v>
      </c>
      <c r="N1039" s="1227"/>
      <c r="O1039" s="1227" t="s">
        <v>3450</v>
      </c>
      <c r="P1039" s="1226" t="s">
        <v>761</v>
      </c>
      <c r="Q1039" s="1226" t="s">
        <v>336</v>
      </c>
      <c r="R1039" s="1226" t="s">
        <v>73</v>
      </c>
      <c r="S1039" s="1226" t="s">
        <v>152</v>
      </c>
    </row>
    <row r="1040" spans="1:19" s="34" customFormat="1" ht="20.25" customHeight="1">
      <c r="A1040" s="1226" t="s">
        <v>4667</v>
      </c>
      <c r="B1040" s="1227" t="s">
        <v>4668</v>
      </c>
      <c r="C1040" s="1226" t="s">
        <v>352</v>
      </c>
      <c r="D1040" s="1055" t="s">
        <v>4485</v>
      </c>
      <c r="E1040" s="1227"/>
      <c r="F1040" s="1226" t="s">
        <v>81</v>
      </c>
      <c r="G1040" s="1227"/>
      <c r="H1040" s="1228">
        <v>1004</v>
      </c>
      <c r="I1040" s="1229">
        <v>5515.2</v>
      </c>
      <c r="J1040" s="1230">
        <v>0</v>
      </c>
      <c r="K1040" s="1122">
        <f t="shared" si="48"/>
        <v>0</v>
      </c>
      <c r="L1040" s="1014">
        <f t="shared" si="49"/>
        <v>0</v>
      </c>
      <c r="M1040" s="1011">
        <f t="shared" si="50"/>
        <v>5537260.7999999998</v>
      </c>
      <c r="N1040" s="1227"/>
      <c r="O1040" s="1227" t="s">
        <v>3450</v>
      </c>
      <c r="P1040" s="1226" t="s">
        <v>761</v>
      </c>
      <c r="Q1040" s="1226" t="s">
        <v>336</v>
      </c>
      <c r="R1040" s="1226" t="s">
        <v>73</v>
      </c>
      <c r="S1040" s="1226" t="s">
        <v>152</v>
      </c>
    </row>
    <row r="1041" spans="1:19" s="34" customFormat="1" ht="20.25" customHeight="1">
      <c r="A1041" s="1226" t="s">
        <v>4667</v>
      </c>
      <c r="B1041" s="1227" t="s">
        <v>4668</v>
      </c>
      <c r="C1041" s="1226" t="s">
        <v>352</v>
      </c>
      <c r="D1041" s="1055" t="s">
        <v>4485</v>
      </c>
      <c r="E1041" s="1227"/>
      <c r="F1041" s="1226" t="s">
        <v>75</v>
      </c>
      <c r="G1041" s="1227"/>
      <c r="H1041" s="1228">
        <v>1004</v>
      </c>
      <c r="I1041" s="1229">
        <v>39078.800000000003</v>
      </c>
      <c r="J1041" s="1230">
        <v>0</v>
      </c>
      <c r="K1041" s="1122">
        <f t="shared" si="48"/>
        <v>0</v>
      </c>
      <c r="L1041" s="1014">
        <f t="shared" si="49"/>
        <v>0</v>
      </c>
      <c r="M1041" s="1011">
        <f t="shared" si="50"/>
        <v>39235115.200000003</v>
      </c>
      <c r="N1041" s="1227"/>
      <c r="O1041" s="1227" t="s">
        <v>3450</v>
      </c>
      <c r="P1041" s="1226" t="s">
        <v>761</v>
      </c>
      <c r="Q1041" s="1226" t="s">
        <v>272</v>
      </c>
      <c r="R1041" s="1226" t="s">
        <v>73</v>
      </c>
      <c r="S1041" s="1226" t="s">
        <v>152</v>
      </c>
    </row>
    <row r="1042" spans="1:19" s="34" customFormat="1" ht="20.25" customHeight="1">
      <c r="A1042" s="1226" t="s">
        <v>4667</v>
      </c>
      <c r="B1042" s="1227" t="s">
        <v>4668</v>
      </c>
      <c r="C1042" s="1226" t="s">
        <v>352</v>
      </c>
      <c r="D1042" s="1055" t="s">
        <v>4485</v>
      </c>
      <c r="E1042" s="1227"/>
      <c r="F1042" s="1226" t="s">
        <v>388</v>
      </c>
      <c r="G1042" s="1227"/>
      <c r="H1042" s="1228">
        <v>1004</v>
      </c>
      <c r="I1042" s="1229">
        <v>4569.7</v>
      </c>
      <c r="J1042" s="1230">
        <v>0</v>
      </c>
      <c r="K1042" s="1122">
        <f t="shared" si="48"/>
        <v>0</v>
      </c>
      <c r="L1042" s="1014">
        <f t="shared" si="49"/>
        <v>0</v>
      </c>
      <c r="M1042" s="1011">
        <f t="shared" si="50"/>
        <v>4587978.8</v>
      </c>
      <c r="N1042" s="1227"/>
      <c r="O1042" s="1227" t="s">
        <v>3450</v>
      </c>
      <c r="P1042" s="1226" t="s">
        <v>761</v>
      </c>
      <c r="Q1042" s="1226" t="s">
        <v>336</v>
      </c>
      <c r="R1042" s="1226" t="s">
        <v>73</v>
      </c>
      <c r="S1042" s="1226" t="s">
        <v>152</v>
      </c>
    </row>
    <row r="1043" spans="1:19" s="34" customFormat="1" ht="20.25" customHeight="1">
      <c r="A1043" s="1226" t="s">
        <v>4667</v>
      </c>
      <c r="B1043" s="1227" t="s">
        <v>4668</v>
      </c>
      <c r="C1043" s="1226" t="s">
        <v>352</v>
      </c>
      <c r="D1043" s="1055" t="s">
        <v>4485</v>
      </c>
      <c r="E1043" s="1227"/>
      <c r="F1043" s="1226" t="s">
        <v>957</v>
      </c>
      <c r="G1043" s="1227"/>
      <c r="H1043" s="1228">
        <v>1004</v>
      </c>
      <c r="I1043" s="1229">
        <v>78300</v>
      </c>
      <c r="J1043" s="1230">
        <v>0</v>
      </c>
      <c r="K1043" s="1122">
        <f t="shared" si="48"/>
        <v>0</v>
      </c>
      <c r="L1043" s="1014">
        <f t="shared" si="49"/>
        <v>0</v>
      </c>
      <c r="M1043" s="1011">
        <f t="shared" si="50"/>
        <v>78613200</v>
      </c>
      <c r="N1043" s="1227"/>
      <c r="O1043" s="1227" t="s">
        <v>915</v>
      </c>
      <c r="P1043" s="1226" t="s">
        <v>761</v>
      </c>
      <c r="Q1043" s="1226" t="s">
        <v>278</v>
      </c>
      <c r="R1043" s="1226" t="s">
        <v>73</v>
      </c>
      <c r="S1043" s="1226" t="s">
        <v>152</v>
      </c>
    </row>
    <row r="1044" spans="1:19" s="34" customFormat="1" ht="20.25" customHeight="1">
      <c r="A1044" s="1226" t="s">
        <v>4667</v>
      </c>
      <c r="B1044" s="1227" t="s">
        <v>4668</v>
      </c>
      <c r="C1044" s="1226" t="s">
        <v>352</v>
      </c>
      <c r="D1044" s="1055" t="s">
        <v>4485</v>
      </c>
      <c r="E1044" s="1227"/>
      <c r="F1044" s="1226" t="s">
        <v>74</v>
      </c>
      <c r="G1044" s="1227"/>
      <c r="H1044" s="1228">
        <v>1004</v>
      </c>
      <c r="I1044" s="1229">
        <v>89413.2</v>
      </c>
      <c r="J1044" s="1230">
        <v>0</v>
      </c>
      <c r="K1044" s="1122">
        <f t="shared" si="48"/>
        <v>0</v>
      </c>
      <c r="L1044" s="1014">
        <f t="shared" si="49"/>
        <v>0</v>
      </c>
      <c r="M1044" s="1011">
        <f t="shared" si="50"/>
        <v>89770852.799999997</v>
      </c>
      <c r="N1044" s="1227"/>
      <c r="O1044" s="1227" t="s">
        <v>3436</v>
      </c>
      <c r="P1044" s="1226" t="s">
        <v>761</v>
      </c>
      <c r="Q1044" s="1226" t="s">
        <v>276</v>
      </c>
      <c r="R1044" s="1226" t="s">
        <v>73</v>
      </c>
      <c r="S1044" s="1226" t="s">
        <v>152</v>
      </c>
    </row>
    <row r="1045" spans="1:19" s="34" customFormat="1" ht="20.25" customHeight="1">
      <c r="A1045" s="1226" t="s">
        <v>4667</v>
      </c>
      <c r="B1045" s="1227" t="s">
        <v>4668</v>
      </c>
      <c r="C1045" s="1226" t="s">
        <v>352</v>
      </c>
      <c r="D1045" s="1055" t="s">
        <v>4485</v>
      </c>
      <c r="E1045" s="1227"/>
      <c r="F1045" s="1226" t="s">
        <v>81</v>
      </c>
      <c r="G1045" s="1227"/>
      <c r="H1045" s="1228">
        <v>1004</v>
      </c>
      <c r="I1045" s="1229">
        <v>6399.7</v>
      </c>
      <c r="J1045" s="1230">
        <v>0</v>
      </c>
      <c r="K1045" s="1122">
        <f t="shared" ref="K1045:K1055" si="51">IFERROR(J1045*H1045,"0")</f>
        <v>0</v>
      </c>
      <c r="L1045" s="1014">
        <f t="shared" ref="L1045:L1055" si="52">IFERROR(K1045/1000,"0")</f>
        <v>0</v>
      </c>
      <c r="M1045" s="1011">
        <f t="shared" ref="M1045:M1055" si="53">I1045*H1045</f>
        <v>6425298.7999999998</v>
      </c>
      <c r="N1045" s="1227"/>
      <c r="O1045" s="1227" t="s">
        <v>3436</v>
      </c>
      <c r="P1045" s="1226" t="s">
        <v>761</v>
      </c>
      <c r="Q1045" s="1226" t="s">
        <v>336</v>
      </c>
      <c r="R1045" s="1226" t="s">
        <v>73</v>
      </c>
      <c r="S1045" s="1226" t="s">
        <v>152</v>
      </c>
    </row>
    <row r="1046" spans="1:19" s="34" customFormat="1" ht="20.25" customHeight="1">
      <c r="A1046" s="1226" t="s">
        <v>4667</v>
      </c>
      <c r="B1046" s="1227" t="s">
        <v>4668</v>
      </c>
      <c r="C1046" s="1226" t="s">
        <v>352</v>
      </c>
      <c r="D1046" s="1055" t="s">
        <v>4485</v>
      </c>
      <c r="E1046" s="1227"/>
      <c r="F1046" s="1226" t="s">
        <v>1580</v>
      </c>
      <c r="G1046" s="1227"/>
      <c r="H1046" s="1228">
        <v>1004</v>
      </c>
      <c r="I1046" s="1229">
        <v>10513.8</v>
      </c>
      <c r="J1046" s="1230">
        <v>0</v>
      </c>
      <c r="K1046" s="1122">
        <f t="shared" si="51"/>
        <v>0</v>
      </c>
      <c r="L1046" s="1014">
        <f t="shared" si="52"/>
        <v>0</v>
      </c>
      <c r="M1046" s="1011">
        <f t="shared" si="53"/>
        <v>10555855.199999999</v>
      </c>
      <c r="N1046" s="1227"/>
      <c r="O1046" s="1227" t="s">
        <v>3436</v>
      </c>
      <c r="P1046" s="1226" t="s">
        <v>761</v>
      </c>
      <c r="Q1046" s="1226" t="s">
        <v>336</v>
      </c>
      <c r="R1046" s="1226" t="s">
        <v>73</v>
      </c>
      <c r="S1046" s="1226" t="s">
        <v>152</v>
      </c>
    </row>
    <row r="1047" spans="1:19" s="34" customFormat="1" ht="20.25" customHeight="1">
      <c r="A1047" s="1226" t="s">
        <v>4667</v>
      </c>
      <c r="B1047" s="1227" t="s">
        <v>4668</v>
      </c>
      <c r="C1047" s="1226" t="s">
        <v>352</v>
      </c>
      <c r="D1047" s="1055" t="s">
        <v>4485</v>
      </c>
      <c r="E1047" s="1227"/>
      <c r="F1047" s="1226" t="s">
        <v>388</v>
      </c>
      <c r="G1047" s="1227"/>
      <c r="H1047" s="1228">
        <v>1004</v>
      </c>
      <c r="I1047" s="1229">
        <v>5302.6</v>
      </c>
      <c r="J1047" s="1230">
        <v>0</v>
      </c>
      <c r="K1047" s="1122">
        <f t="shared" si="51"/>
        <v>0</v>
      </c>
      <c r="L1047" s="1014">
        <f t="shared" si="52"/>
        <v>0</v>
      </c>
      <c r="M1047" s="1011">
        <f t="shared" si="53"/>
        <v>5323810.4000000004</v>
      </c>
      <c r="N1047" s="1227"/>
      <c r="O1047" s="1227" t="s">
        <v>3436</v>
      </c>
      <c r="P1047" s="1226" t="s">
        <v>761</v>
      </c>
      <c r="Q1047" s="1226" t="s">
        <v>336</v>
      </c>
      <c r="R1047" s="1226" t="s">
        <v>73</v>
      </c>
      <c r="S1047" s="1226" t="s">
        <v>152</v>
      </c>
    </row>
    <row r="1048" spans="1:19" s="34" customFormat="1" ht="20.25" customHeight="1">
      <c r="A1048" s="1226" t="s">
        <v>4667</v>
      </c>
      <c r="B1048" s="1227" t="s">
        <v>4668</v>
      </c>
      <c r="C1048" s="1226" t="s">
        <v>352</v>
      </c>
      <c r="D1048" s="1055" t="s">
        <v>4485</v>
      </c>
      <c r="E1048" s="1227"/>
      <c r="F1048" s="1226" t="s">
        <v>82</v>
      </c>
      <c r="G1048" s="1227"/>
      <c r="H1048" s="1228">
        <v>1004</v>
      </c>
      <c r="I1048" s="1229">
        <v>17370.7</v>
      </c>
      <c r="J1048" s="1230">
        <v>0</v>
      </c>
      <c r="K1048" s="1122">
        <f t="shared" si="51"/>
        <v>0</v>
      </c>
      <c r="L1048" s="1014">
        <f t="shared" si="52"/>
        <v>0</v>
      </c>
      <c r="M1048" s="1011">
        <f t="shared" si="53"/>
        <v>17440182.800000001</v>
      </c>
      <c r="N1048" s="1227"/>
      <c r="O1048" s="1227" t="s">
        <v>3436</v>
      </c>
      <c r="P1048" s="1226" t="s">
        <v>761</v>
      </c>
      <c r="Q1048" s="1226" t="s">
        <v>336</v>
      </c>
      <c r="R1048" s="1226" t="s">
        <v>73</v>
      </c>
      <c r="S1048" s="1226" t="s">
        <v>152</v>
      </c>
    </row>
    <row r="1049" spans="1:19" s="34" customFormat="1" ht="20.25" customHeight="1">
      <c r="A1049" s="1226" t="s">
        <v>4667</v>
      </c>
      <c r="B1049" s="1227" t="s">
        <v>4668</v>
      </c>
      <c r="C1049" s="1226" t="s">
        <v>352</v>
      </c>
      <c r="D1049" s="1055" t="s">
        <v>4485</v>
      </c>
      <c r="E1049" s="1227"/>
      <c r="F1049" s="1226" t="s">
        <v>350</v>
      </c>
      <c r="G1049" s="1227"/>
      <c r="H1049" s="1228">
        <v>1004</v>
      </c>
      <c r="I1049" s="1229">
        <v>19800</v>
      </c>
      <c r="J1049" s="1230">
        <v>0</v>
      </c>
      <c r="K1049" s="1122">
        <f t="shared" si="51"/>
        <v>0</v>
      </c>
      <c r="L1049" s="1014">
        <f t="shared" si="52"/>
        <v>0</v>
      </c>
      <c r="M1049" s="1011">
        <f t="shared" si="53"/>
        <v>19879200</v>
      </c>
      <c r="N1049" s="1227"/>
      <c r="O1049" s="1227" t="s">
        <v>4673</v>
      </c>
      <c r="P1049" s="1226" t="s">
        <v>761</v>
      </c>
      <c r="Q1049" s="1226" t="s">
        <v>336</v>
      </c>
      <c r="R1049" s="1226" t="s">
        <v>73</v>
      </c>
      <c r="S1049" s="1226" t="s">
        <v>152</v>
      </c>
    </row>
    <row r="1050" spans="1:19" s="34" customFormat="1" ht="20.25" customHeight="1">
      <c r="A1050" s="1226" t="s">
        <v>4667</v>
      </c>
      <c r="B1050" s="1227" t="s">
        <v>4668</v>
      </c>
      <c r="C1050" s="1226" t="s">
        <v>352</v>
      </c>
      <c r="D1050" s="1055" t="s">
        <v>4485</v>
      </c>
      <c r="E1050" s="1227"/>
      <c r="F1050" s="1226" t="s">
        <v>338</v>
      </c>
      <c r="G1050" s="1227"/>
      <c r="H1050" s="1228">
        <v>2008</v>
      </c>
      <c r="I1050" s="1229">
        <v>3706.7</v>
      </c>
      <c r="J1050" s="1230">
        <v>0</v>
      </c>
      <c r="K1050" s="1122">
        <f t="shared" si="51"/>
        <v>0</v>
      </c>
      <c r="L1050" s="1014">
        <f t="shared" si="52"/>
        <v>0</v>
      </c>
      <c r="M1050" s="1011">
        <f t="shared" si="53"/>
        <v>7443053.5999999996</v>
      </c>
      <c r="N1050" s="1227"/>
      <c r="O1050" s="1227" t="s">
        <v>4674</v>
      </c>
      <c r="P1050" s="1226" t="s">
        <v>761</v>
      </c>
      <c r="Q1050" s="1226" t="s">
        <v>336</v>
      </c>
      <c r="R1050" s="1226" t="s">
        <v>73</v>
      </c>
      <c r="S1050" s="1226" t="s">
        <v>152</v>
      </c>
    </row>
    <row r="1051" spans="1:19" s="34" customFormat="1" ht="20.25" customHeight="1">
      <c r="A1051" s="1226" t="s">
        <v>4667</v>
      </c>
      <c r="B1051" s="1227" t="s">
        <v>4668</v>
      </c>
      <c r="C1051" s="1226" t="s">
        <v>352</v>
      </c>
      <c r="D1051" s="1055" t="s">
        <v>4485</v>
      </c>
      <c r="E1051" s="1227"/>
      <c r="F1051" s="1226" t="s">
        <v>1646</v>
      </c>
      <c r="G1051" s="1227"/>
      <c r="H1051" s="1228">
        <v>2008</v>
      </c>
      <c r="I1051" s="1229">
        <v>15947.2</v>
      </c>
      <c r="J1051" s="1230">
        <v>0</v>
      </c>
      <c r="K1051" s="1122">
        <f t="shared" si="51"/>
        <v>0</v>
      </c>
      <c r="L1051" s="1014">
        <f t="shared" si="52"/>
        <v>0</v>
      </c>
      <c r="M1051" s="1011">
        <f t="shared" si="53"/>
        <v>32021977.600000001</v>
      </c>
      <c r="N1051" s="1227"/>
      <c r="O1051" s="1227" t="s">
        <v>4674</v>
      </c>
      <c r="P1051" s="1226" t="s">
        <v>761</v>
      </c>
      <c r="Q1051" s="1226" t="s">
        <v>336</v>
      </c>
      <c r="R1051" s="1226" t="s">
        <v>73</v>
      </c>
      <c r="S1051" s="1226" t="s">
        <v>152</v>
      </c>
    </row>
    <row r="1052" spans="1:19" s="34" customFormat="1" ht="20.25" customHeight="1">
      <c r="A1052" s="1226" t="s">
        <v>4667</v>
      </c>
      <c r="B1052" s="1227" t="s">
        <v>4668</v>
      </c>
      <c r="C1052" s="1226" t="s">
        <v>352</v>
      </c>
      <c r="D1052" s="1055" t="s">
        <v>4485</v>
      </c>
      <c r="E1052" s="1227"/>
      <c r="F1052" s="1226" t="s">
        <v>385</v>
      </c>
      <c r="G1052" s="1227"/>
      <c r="H1052" s="1228">
        <v>2008</v>
      </c>
      <c r="I1052" s="1229">
        <v>1034.4000000000001</v>
      </c>
      <c r="J1052" s="1230">
        <v>0</v>
      </c>
      <c r="K1052" s="1122">
        <f t="shared" si="51"/>
        <v>0</v>
      </c>
      <c r="L1052" s="1014">
        <f t="shared" si="52"/>
        <v>0</v>
      </c>
      <c r="M1052" s="1011">
        <f t="shared" si="53"/>
        <v>2077075.2000000002</v>
      </c>
      <c r="N1052" s="1227"/>
      <c r="O1052" s="1227" t="s">
        <v>4674</v>
      </c>
      <c r="P1052" s="1226" t="s">
        <v>761</v>
      </c>
      <c r="Q1052" s="1226" t="s">
        <v>336</v>
      </c>
      <c r="R1052" s="1226" t="s">
        <v>73</v>
      </c>
      <c r="S1052" s="1226" t="s">
        <v>152</v>
      </c>
    </row>
    <row r="1053" spans="1:19" s="34" customFormat="1" ht="20.25" customHeight="1">
      <c r="A1053" s="1226" t="s">
        <v>4667</v>
      </c>
      <c r="B1053" s="1227" t="s">
        <v>4668</v>
      </c>
      <c r="C1053" s="1226" t="s">
        <v>352</v>
      </c>
      <c r="D1053" s="1055" t="s">
        <v>4485</v>
      </c>
      <c r="E1053" s="1227"/>
      <c r="F1053" s="1226" t="s">
        <v>442</v>
      </c>
      <c r="G1053" s="1227"/>
      <c r="H1053" s="1228">
        <v>2008</v>
      </c>
      <c r="I1053" s="1229">
        <v>862</v>
      </c>
      <c r="J1053" s="1230">
        <v>0</v>
      </c>
      <c r="K1053" s="1122">
        <f t="shared" si="51"/>
        <v>0</v>
      </c>
      <c r="L1053" s="1014">
        <f t="shared" si="52"/>
        <v>0</v>
      </c>
      <c r="M1053" s="1011">
        <f t="shared" si="53"/>
        <v>1730896</v>
      </c>
      <c r="N1053" s="1227"/>
      <c r="O1053" s="1227" t="s">
        <v>4674</v>
      </c>
      <c r="P1053" s="1226" t="s">
        <v>761</v>
      </c>
      <c r="Q1053" s="1226" t="s">
        <v>336</v>
      </c>
      <c r="R1053" s="1226" t="s">
        <v>73</v>
      </c>
      <c r="S1053" s="1226" t="s">
        <v>152</v>
      </c>
    </row>
    <row r="1054" spans="1:19" s="34" customFormat="1" ht="20.25" customHeight="1">
      <c r="A1054" s="1226" t="s">
        <v>4667</v>
      </c>
      <c r="B1054" s="1227" t="s">
        <v>4668</v>
      </c>
      <c r="C1054" s="1226" t="s">
        <v>352</v>
      </c>
      <c r="D1054" s="1055" t="s">
        <v>4485</v>
      </c>
      <c r="E1054" s="1227"/>
      <c r="F1054" s="1226" t="s">
        <v>81</v>
      </c>
      <c r="G1054" s="1227"/>
      <c r="H1054" s="1228">
        <v>2008</v>
      </c>
      <c r="I1054" s="1229">
        <v>4999.7</v>
      </c>
      <c r="J1054" s="1230">
        <v>0</v>
      </c>
      <c r="K1054" s="1122">
        <f t="shared" si="51"/>
        <v>0</v>
      </c>
      <c r="L1054" s="1014">
        <f t="shared" si="52"/>
        <v>0</v>
      </c>
      <c r="M1054" s="1011">
        <f t="shared" si="53"/>
        <v>10039397.6</v>
      </c>
      <c r="N1054" s="1227"/>
      <c r="O1054" s="1227" t="s">
        <v>4674</v>
      </c>
      <c r="P1054" s="1226" t="s">
        <v>761</v>
      </c>
      <c r="Q1054" s="1226" t="s">
        <v>336</v>
      </c>
      <c r="R1054" s="1226" t="s">
        <v>73</v>
      </c>
      <c r="S1054" s="1226" t="s">
        <v>152</v>
      </c>
    </row>
    <row r="1055" spans="1:19" s="34" customFormat="1" ht="20.25" customHeight="1">
      <c r="A1055" s="1226" t="s">
        <v>4667</v>
      </c>
      <c r="B1055" s="1227" t="s">
        <v>4668</v>
      </c>
      <c r="C1055" s="1226" t="s">
        <v>352</v>
      </c>
      <c r="D1055" s="1055" t="s">
        <v>4485</v>
      </c>
      <c r="E1055" s="1227"/>
      <c r="F1055" s="1226" t="s">
        <v>1430</v>
      </c>
      <c r="G1055" s="1227"/>
      <c r="H1055" s="1228">
        <v>1004</v>
      </c>
      <c r="I1055" s="1229">
        <v>12150</v>
      </c>
      <c r="J1055" s="1230">
        <v>0</v>
      </c>
      <c r="K1055" s="1122">
        <f t="shared" si="51"/>
        <v>0</v>
      </c>
      <c r="L1055" s="1014">
        <f t="shared" si="52"/>
        <v>0</v>
      </c>
      <c r="M1055" s="1011">
        <f t="shared" si="53"/>
        <v>12198600</v>
      </c>
      <c r="N1055" s="1227"/>
      <c r="O1055" s="1227" t="s">
        <v>3550</v>
      </c>
      <c r="P1055" s="1226" t="s">
        <v>761</v>
      </c>
      <c r="Q1055" s="1226" t="s">
        <v>336</v>
      </c>
      <c r="R1055" s="1226" t="s">
        <v>73</v>
      </c>
      <c r="S1055" s="1226" t="s">
        <v>152</v>
      </c>
    </row>
    <row r="1056" spans="1:19" s="34" customFormat="1" ht="20.25" customHeight="1">
      <c r="A1056" s="1226" t="s">
        <v>2647</v>
      </c>
      <c r="B1056" s="1227" t="s">
        <v>4536</v>
      </c>
      <c r="C1056" s="1226" t="s">
        <v>515</v>
      </c>
      <c r="D1056" s="1055" t="s">
        <v>4477</v>
      </c>
      <c r="E1056" s="1227"/>
      <c r="F1056" s="1226" t="s">
        <v>1276</v>
      </c>
      <c r="G1056" s="1227"/>
      <c r="H1056" s="1228">
        <v>166</v>
      </c>
      <c r="I1056" s="1229">
        <v>394556.3</v>
      </c>
      <c r="J1056" s="1230">
        <v>31.4</v>
      </c>
      <c r="K1056" s="1231">
        <v>5212.3999999999996</v>
      </c>
      <c r="L1056" s="1232">
        <v>5.2</v>
      </c>
      <c r="M1056" s="1233">
        <f t="shared" ref="M1056:M1057" si="54">H1056*I1056</f>
        <v>65496345.799999997</v>
      </c>
      <c r="N1056" s="1227"/>
      <c r="O1056" s="1227" t="s">
        <v>4277</v>
      </c>
      <c r="P1056" s="1226" t="s">
        <v>761</v>
      </c>
      <c r="Q1056" s="1226" t="s">
        <v>343</v>
      </c>
      <c r="R1056" s="1226" t="s">
        <v>60</v>
      </c>
      <c r="S1056" s="1226" t="s">
        <v>152</v>
      </c>
    </row>
    <row r="1057" spans="1:19" s="34" customFormat="1" ht="20.25" customHeight="1">
      <c r="A1057" s="1226" t="s">
        <v>2647</v>
      </c>
      <c r="B1057" s="1227" t="s">
        <v>4537</v>
      </c>
      <c r="C1057" s="1226" t="s">
        <v>515</v>
      </c>
      <c r="D1057" s="1055" t="s">
        <v>4477</v>
      </c>
      <c r="E1057" s="1227"/>
      <c r="F1057" s="1226" t="s">
        <v>1277</v>
      </c>
      <c r="G1057" s="1227"/>
      <c r="H1057" s="1228">
        <v>166</v>
      </c>
      <c r="I1057" s="1229">
        <v>602250.69999999995</v>
      </c>
      <c r="J1057" s="1230">
        <v>0</v>
      </c>
      <c r="K1057" s="1231">
        <v>0</v>
      </c>
      <c r="L1057" s="1232">
        <v>0</v>
      </c>
      <c r="M1057" s="1233">
        <f t="shared" si="54"/>
        <v>99973616.199999988</v>
      </c>
      <c r="N1057" s="1227"/>
      <c r="O1057" s="1227" t="s">
        <v>4277</v>
      </c>
      <c r="P1057" s="1226" t="s">
        <v>761</v>
      </c>
      <c r="Q1057" s="1226" t="s">
        <v>354</v>
      </c>
      <c r="R1057" s="1226" t="s">
        <v>70</v>
      </c>
      <c r="S1057" s="1226" t="s">
        <v>152</v>
      </c>
    </row>
    <row r="1058" spans="1:19" ht="20.25" customHeight="1">
      <c r="A1058" s="1135"/>
      <c r="B1058" s="1135"/>
      <c r="C1058" s="1135"/>
      <c r="D1058" s="1135"/>
      <c r="E1058" s="1135"/>
      <c r="F1058" s="1135"/>
      <c r="G1058" s="1135"/>
      <c r="H1058" s="1135"/>
      <c r="I1058" s="1135"/>
      <c r="J1058" s="1135"/>
      <c r="K1058" s="1135"/>
      <c r="L1058" s="1133" t="s">
        <v>1816</v>
      </c>
      <c r="M1058" s="1134">
        <f>SUM(M725:M1057)</f>
        <v>6828502671.300005</v>
      </c>
      <c r="N1058" s="1136"/>
      <c r="O1058" s="1136"/>
      <c r="P1058" s="1135"/>
      <c r="Q1058" s="1135"/>
      <c r="R1058" s="1135"/>
      <c r="S1058" s="1135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5372-D1CD-4D24-A02C-5B84FD7F1FB4}">
  <sheetPr>
    <tabColor rgb="FFFF0000"/>
    <pageSetUpPr fitToPage="1"/>
  </sheetPr>
  <dimension ref="A1:S79"/>
  <sheetViews>
    <sheetView workbookViewId="0">
      <pane ySplit="4" topLeftCell="A64" activePane="bottomLeft" state="frozen"/>
      <selection activeCell="A3027" sqref="A3027:XFD3030"/>
      <selection pane="bottomLeft" activeCell="I81" sqref="I81"/>
    </sheetView>
  </sheetViews>
  <sheetFormatPr defaultColWidth="10.28515625" defaultRowHeight="20.25" customHeight="1"/>
  <cols>
    <col min="1" max="1" width="11.5703125" style="13" customWidth="1"/>
    <col min="2" max="2" width="39.7109375" style="14" customWidth="1"/>
    <col min="3" max="3" width="13.140625" style="15" bestFit="1" customWidth="1"/>
    <col min="4" max="5" width="11" style="16" customWidth="1"/>
    <col min="6" max="6" width="13.85546875" style="16" bestFit="1" customWidth="1"/>
    <col min="7" max="7" width="9.28515625" style="13" customWidth="1"/>
    <col min="8" max="8" width="10.5703125" style="51" customWidth="1"/>
    <col min="9" max="9" width="11.5703125" style="16" customWidth="1"/>
    <col min="10" max="10" width="10.5703125" style="75" customWidth="1"/>
    <col min="11" max="11" width="12.7109375" style="51" customWidth="1"/>
    <col min="12" max="12" width="14" style="16" customWidth="1"/>
    <col min="13" max="13" width="17.42578125" style="16" customWidth="1"/>
    <col min="14" max="14" width="12" style="17" customWidth="1"/>
    <col min="15" max="15" width="14.5703125" style="14" customWidth="1"/>
    <col min="16" max="16" width="10.7109375" style="16" customWidth="1"/>
    <col min="17" max="17" width="14.42578125" style="15" bestFit="1" customWidth="1"/>
    <col min="18" max="18" width="10" style="13" bestFit="1" customWidth="1"/>
    <col min="19" max="19" width="10.7109375" style="16" customWidth="1"/>
    <col min="20" max="16384" width="10.28515625" style="16"/>
  </cols>
  <sheetData>
    <row r="1" spans="1:19" s="11" customFormat="1" ht="25.5" customHeight="1">
      <c r="A1" s="8" t="s">
        <v>4116</v>
      </c>
      <c r="B1" s="9"/>
      <c r="C1" s="293"/>
      <c r="D1" s="1084" t="s">
        <v>1518</v>
      </c>
      <c r="E1" s="1084" t="s">
        <v>1519</v>
      </c>
      <c r="F1" s="1084" t="s">
        <v>1520</v>
      </c>
      <c r="G1" s="1084" t="s">
        <v>1521</v>
      </c>
      <c r="H1" s="1084" t="s">
        <v>1522</v>
      </c>
      <c r="I1" s="1084" t="s">
        <v>1523</v>
      </c>
      <c r="J1" s="1084" t="s">
        <v>1524</v>
      </c>
      <c r="K1" s="1084" t="s">
        <v>1525</v>
      </c>
      <c r="L1" s="1084" t="s">
        <v>1526</v>
      </c>
      <c r="M1" s="1084" t="s">
        <v>1527</v>
      </c>
      <c r="N1" s="1084" t="s">
        <v>1528</v>
      </c>
      <c r="O1" s="1084" t="s">
        <v>1529</v>
      </c>
      <c r="P1" s="1084" t="s">
        <v>36</v>
      </c>
      <c r="Q1" s="10"/>
      <c r="R1" s="12"/>
    </row>
    <row r="2" spans="1:19" ht="20.25" customHeight="1">
      <c r="C2" s="347"/>
      <c r="D2" s="293">
        <f>M43</f>
        <v>980060473.5999999</v>
      </c>
      <c r="E2" s="344">
        <f>M71</f>
        <v>662264309</v>
      </c>
      <c r="F2" s="293">
        <f>M79</f>
        <v>40543200</v>
      </c>
      <c r="G2" s="346"/>
      <c r="H2" s="346"/>
      <c r="I2" s="346"/>
      <c r="J2" s="346"/>
      <c r="K2" s="346"/>
      <c r="L2" s="346"/>
      <c r="M2" s="346"/>
      <c r="N2" s="346"/>
      <c r="O2" s="1147"/>
      <c r="P2" s="1085">
        <f>SUM(D2:O2)</f>
        <v>1682867982.5999999</v>
      </c>
    </row>
    <row r="3" spans="1:19" ht="20.25" customHeight="1">
      <c r="A3" s="78"/>
      <c r="S3" s="18" t="s">
        <v>37</v>
      </c>
    </row>
    <row r="4" spans="1:19" ht="20.25" customHeight="1">
      <c r="A4" s="19" t="s">
        <v>0</v>
      </c>
      <c r="B4" s="20" t="s">
        <v>1</v>
      </c>
      <c r="C4" s="20" t="s">
        <v>2</v>
      </c>
      <c r="D4" s="19" t="s">
        <v>12</v>
      </c>
      <c r="E4" s="19" t="s">
        <v>13</v>
      </c>
      <c r="F4" s="19" t="s">
        <v>3</v>
      </c>
      <c r="G4" s="19" t="s">
        <v>14</v>
      </c>
      <c r="H4" s="57" t="s">
        <v>4</v>
      </c>
      <c r="I4" s="19" t="s">
        <v>19</v>
      </c>
      <c r="J4" s="76" t="s">
        <v>5</v>
      </c>
      <c r="K4" s="57" t="s">
        <v>6</v>
      </c>
      <c r="L4" s="19" t="s">
        <v>7</v>
      </c>
      <c r="M4" s="19" t="s">
        <v>8</v>
      </c>
      <c r="N4" s="20" t="s">
        <v>18</v>
      </c>
      <c r="O4" s="20" t="s">
        <v>9</v>
      </c>
      <c r="P4" s="19" t="s">
        <v>15</v>
      </c>
      <c r="Q4" s="20" t="s">
        <v>133</v>
      </c>
      <c r="R4" s="19" t="s">
        <v>17</v>
      </c>
      <c r="S4" s="19" t="s">
        <v>16</v>
      </c>
    </row>
    <row r="5" spans="1:19" s="34" customFormat="1" ht="20.25" customHeight="1">
      <c r="A5" s="1182" t="s">
        <v>219</v>
      </c>
      <c r="B5" s="1183" t="s">
        <v>4106</v>
      </c>
      <c r="C5" s="1182" t="s">
        <v>64</v>
      </c>
      <c r="D5" s="1184" t="s">
        <v>3849</v>
      </c>
      <c r="E5" s="540"/>
      <c r="F5" s="1182" t="s">
        <v>3835</v>
      </c>
      <c r="G5" s="540"/>
      <c r="H5" s="1185">
        <v>880</v>
      </c>
      <c r="I5" s="1185">
        <v>137700</v>
      </c>
      <c r="J5" s="1186"/>
      <c r="K5" s="532">
        <f t="shared" ref="K5:K42" si="0">IFERROR(J5*H5,"0")</f>
        <v>0</v>
      </c>
      <c r="L5" s="533">
        <f t="shared" ref="L5:L42" si="1">IFERROR(K5/1000,"0")</f>
        <v>0</v>
      </c>
      <c r="M5" s="541">
        <f t="shared" ref="M5:M42" si="2">I5*H5</f>
        <v>121176000</v>
      </c>
      <c r="N5" s="1183" t="s">
        <v>1623</v>
      </c>
      <c r="O5" s="1183"/>
      <c r="P5" s="1182" t="s">
        <v>284</v>
      </c>
      <c r="Q5" s="1182" t="s">
        <v>281</v>
      </c>
      <c r="R5" s="1182" t="s">
        <v>70</v>
      </c>
      <c r="S5" s="1182"/>
    </row>
    <row r="6" spans="1:19" s="34" customFormat="1" ht="20.25" customHeight="1">
      <c r="A6" s="1187" t="s">
        <v>455</v>
      </c>
      <c r="B6" s="540" t="s">
        <v>4107</v>
      </c>
      <c r="C6" s="1187" t="s">
        <v>472</v>
      </c>
      <c r="D6" s="1188" t="s">
        <v>821</v>
      </c>
      <c r="E6" s="1188" t="s">
        <v>934</v>
      </c>
      <c r="F6" s="1187" t="s">
        <v>2140</v>
      </c>
      <c r="G6" s="540"/>
      <c r="H6" s="1189">
        <v>396</v>
      </c>
      <c r="I6" s="1189">
        <v>20400</v>
      </c>
      <c r="J6" s="1190">
        <v>0</v>
      </c>
      <c r="K6" s="532">
        <f t="shared" si="0"/>
        <v>0</v>
      </c>
      <c r="L6" s="533">
        <f t="shared" si="1"/>
        <v>0</v>
      </c>
      <c r="M6" s="541">
        <f t="shared" si="2"/>
        <v>8078400</v>
      </c>
      <c r="N6" s="540"/>
      <c r="O6" s="540"/>
      <c r="P6" s="1187" t="s">
        <v>372</v>
      </c>
      <c r="Q6" s="1187" t="s">
        <v>336</v>
      </c>
      <c r="R6" s="1187" t="s">
        <v>73</v>
      </c>
      <c r="S6" s="1187" t="s">
        <v>109</v>
      </c>
    </row>
    <row r="7" spans="1:19" s="34" customFormat="1" ht="20.25" customHeight="1">
      <c r="A7" s="1187" t="s">
        <v>455</v>
      </c>
      <c r="B7" s="540" t="s">
        <v>4107</v>
      </c>
      <c r="C7" s="1187" t="s">
        <v>472</v>
      </c>
      <c r="D7" s="1188" t="s">
        <v>821</v>
      </c>
      <c r="E7" s="1188" t="s">
        <v>934</v>
      </c>
      <c r="F7" s="1187" t="s">
        <v>1748</v>
      </c>
      <c r="G7" s="540"/>
      <c r="H7" s="1189">
        <v>873</v>
      </c>
      <c r="I7" s="1189">
        <v>84000</v>
      </c>
      <c r="J7" s="1190">
        <v>25</v>
      </c>
      <c r="K7" s="532">
        <f t="shared" si="0"/>
        <v>21825</v>
      </c>
      <c r="L7" s="533">
        <f t="shared" si="1"/>
        <v>21.824999999999999</v>
      </c>
      <c r="M7" s="541">
        <f t="shared" si="2"/>
        <v>73332000</v>
      </c>
      <c r="N7" s="540"/>
      <c r="O7" s="540"/>
      <c r="P7" s="1187" t="s">
        <v>372</v>
      </c>
      <c r="Q7" s="1187" t="s">
        <v>361</v>
      </c>
      <c r="R7" s="1187" t="s">
        <v>68</v>
      </c>
      <c r="S7" s="1187" t="s">
        <v>109</v>
      </c>
    </row>
    <row r="8" spans="1:19" s="34" customFormat="1" ht="20.25" customHeight="1">
      <c r="A8" s="1187" t="s">
        <v>455</v>
      </c>
      <c r="B8" s="540" t="s">
        <v>4107</v>
      </c>
      <c r="C8" s="1187" t="s">
        <v>472</v>
      </c>
      <c r="D8" s="1188" t="s">
        <v>821</v>
      </c>
      <c r="E8" s="1188" t="s">
        <v>934</v>
      </c>
      <c r="F8" s="1187" t="s">
        <v>630</v>
      </c>
      <c r="G8" s="540"/>
      <c r="H8" s="1189">
        <v>14</v>
      </c>
      <c r="I8" s="1189">
        <v>120000</v>
      </c>
      <c r="J8" s="1190">
        <v>0</v>
      </c>
      <c r="K8" s="532">
        <f t="shared" si="0"/>
        <v>0</v>
      </c>
      <c r="L8" s="533">
        <f t="shared" si="1"/>
        <v>0</v>
      </c>
      <c r="M8" s="541">
        <f t="shared" si="2"/>
        <v>1680000</v>
      </c>
      <c r="N8" s="540"/>
      <c r="O8" s="540"/>
      <c r="P8" s="1187" t="s">
        <v>372</v>
      </c>
      <c r="Q8" s="1187" t="s">
        <v>613</v>
      </c>
      <c r="R8" s="1187" t="s">
        <v>73</v>
      </c>
      <c r="S8" s="1187" t="s">
        <v>109</v>
      </c>
    </row>
    <row r="9" spans="1:19" s="34" customFormat="1" ht="20.25" customHeight="1">
      <c r="A9" s="1187" t="s">
        <v>455</v>
      </c>
      <c r="B9" s="540" t="s">
        <v>4107</v>
      </c>
      <c r="C9" s="1187" t="s">
        <v>472</v>
      </c>
      <c r="D9" s="1188" t="s">
        <v>821</v>
      </c>
      <c r="E9" s="1188" t="s">
        <v>934</v>
      </c>
      <c r="F9" s="1187" t="s">
        <v>612</v>
      </c>
      <c r="G9" s="540"/>
      <c r="H9" s="1189">
        <v>859</v>
      </c>
      <c r="I9" s="1189">
        <v>45000</v>
      </c>
      <c r="J9" s="1190">
        <v>0</v>
      </c>
      <c r="K9" s="532">
        <f t="shared" si="0"/>
        <v>0</v>
      </c>
      <c r="L9" s="533">
        <f t="shared" si="1"/>
        <v>0</v>
      </c>
      <c r="M9" s="541">
        <f t="shared" si="2"/>
        <v>38655000</v>
      </c>
      <c r="N9" s="540"/>
      <c r="O9" s="540"/>
      <c r="P9" s="1187" t="s">
        <v>372</v>
      </c>
      <c r="Q9" s="1187" t="s">
        <v>613</v>
      </c>
      <c r="R9" s="1187" t="s">
        <v>73</v>
      </c>
      <c r="S9" s="1187" t="s">
        <v>109</v>
      </c>
    </row>
    <row r="10" spans="1:19" s="34" customFormat="1" ht="20.25" customHeight="1">
      <c r="A10" s="1187" t="s">
        <v>455</v>
      </c>
      <c r="B10" s="540" t="s">
        <v>4107</v>
      </c>
      <c r="C10" s="1187" t="s">
        <v>472</v>
      </c>
      <c r="D10" s="1188" t="s">
        <v>821</v>
      </c>
      <c r="E10" s="1188" t="s">
        <v>934</v>
      </c>
      <c r="F10" s="1187" t="s">
        <v>629</v>
      </c>
      <c r="G10" s="540"/>
      <c r="H10" s="1189">
        <v>3</v>
      </c>
      <c r="I10" s="1189">
        <v>131000</v>
      </c>
      <c r="J10" s="1190">
        <v>31</v>
      </c>
      <c r="K10" s="532">
        <f t="shared" si="0"/>
        <v>93</v>
      </c>
      <c r="L10" s="533">
        <f t="shared" si="1"/>
        <v>9.2999999999999999E-2</v>
      </c>
      <c r="M10" s="541">
        <f t="shared" si="2"/>
        <v>393000</v>
      </c>
      <c r="N10" s="540"/>
      <c r="O10" s="540"/>
      <c r="P10" s="1187" t="s">
        <v>372</v>
      </c>
      <c r="Q10" s="1187" t="s">
        <v>68</v>
      </c>
      <c r="R10" s="1187" t="s">
        <v>68</v>
      </c>
      <c r="S10" s="1187" t="s">
        <v>109</v>
      </c>
    </row>
    <row r="11" spans="1:19" s="34" customFormat="1" ht="20.25" customHeight="1">
      <c r="A11" s="1187" t="s">
        <v>455</v>
      </c>
      <c r="B11" s="540" t="s">
        <v>4107</v>
      </c>
      <c r="C11" s="1187" t="s">
        <v>472</v>
      </c>
      <c r="D11" s="1188" t="s">
        <v>821</v>
      </c>
      <c r="E11" s="1188" t="s">
        <v>934</v>
      </c>
      <c r="F11" s="1187" t="s">
        <v>2142</v>
      </c>
      <c r="G11" s="540"/>
      <c r="H11" s="1189">
        <v>14</v>
      </c>
      <c r="I11" s="1189">
        <v>98000</v>
      </c>
      <c r="J11" s="1190">
        <v>0</v>
      </c>
      <c r="K11" s="532">
        <f t="shared" si="0"/>
        <v>0</v>
      </c>
      <c r="L11" s="533">
        <f t="shared" si="1"/>
        <v>0</v>
      </c>
      <c r="M11" s="541">
        <f t="shared" si="2"/>
        <v>1372000</v>
      </c>
      <c r="N11" s="540"/>
      <c r="O11" s="540"/>
      <c r="P11" s="1187" t="s">
        <v>372</v>
      </c>
      <c r="Q11" s="1187" t="s">
        <v>271</v>
      </c>
      <c r="R11" s="1187" t="s">
        <v>73</v>
      </c>
      <c r="S11" s="1187" t="s">
        <v>109</v>
      </c>
    </row>
    <row r="12" spans="1:19" s="34" customFormat="1" ht="20.25" customHeight="1">
      <c r="A12" s="1187" t="s">
        <v>455</v>
      </c>
      <c r="B12" s="540" t="s">
        <v>4107</v>
      </c>
      <c r="C12" s="1187" t="s">
        <v>472</v>
      </c>
      <c r="D12" s="1188" t="s">
        <v>821</v>
      </c>
      <c r="E12" s="1188" t="s">
        <v>934</v>
      </c>
      <c r="F12" s="1187" t="s">
        <v>643</v>
      </c>
      <c r="G12" s="540"/>
      <c r="H12" s="1189">
        <v>396</v>
      </c>
      <c r="I12" s="1189">
        <v>68970</v>
      </c>
      <c r="J12" s="1190">
        <v>15.5</v>
      </c>
      <c r="K12" s="532">
        <f t="shared" si="0"/>
        <v>6138</v>
      </c>
      <c r="L12" s="533">
        <f t="shared" si="1"/>
        <v>6.1379999999999999</v>
      </c>
      <c r="M12" s="541">
        <f t="shared" si="2"/>
        <v>27312120</v>
      </c>
      <c r="N12" s="540"/>
      <c r="O12" s="540"/>
      <c r="P12" s="1187" t="s">
        <v>372</v>
      </c>
      <c r="Q12" s="1187" t="s">
        <v>270</v>
      </c>
      <c r="R12" s="1187" t="s">
        <v>60</v>
      </c>
      <c r="S12" s="1187" t="s">
        <v>109</v>
      </c>
    </row>
    <row r="13" spans="1:19" s="34" customFormat="1" ht="20.25" customHeight="1">
      <c r="A13" s="1187" t="s">
        <v>455</v>
      </c>
      <c r="B13" s="540" t="s">
        <v>4107</v>
      </c>
      <c r="C13" s="1187" t="s">
        <v>472</v>
      </c>
      <c r="D13" s="1188" t="s">
        <v>821</v>
      </c>
      <c r="E13" s="1188" t="s">
        <v>934</v>
      </c>
      <c r="F13" s="1187" t="s">
        <v>267</v>
      </c>
      <c r="G13" s="540"/>
      <c r="H13" s="1189">
        <v>471</v>
      </c>
      <c r="I13" s="1189">
        <v>77000</v>
      </c>
      <c r="J13" s="1190">
        <v>7.2</v>
      </c>
      <c r="K13" s="532">
        <f t="shared" si="0"/>
        <v>3391.2000000000003</v>
      </c>
      <c r="L13" s="533">
        <f t="shared" si="1"/>
        <v>3.3912000000000004</v>
      </c>
      <c r="M13" s="541">
        <f t="shared" si="2"/>
        <v>36267000</v>
      </c>
      <c r="N13" s="540"/>
      <c r="O13" s="540"/>
      <c r="P13" s="1187" t="s">
        <v>372</v>
      </c>
      <c r="Q13" s="1187" t="s">
        <v>981</v>
      </c>
      <c r="R13" s="1187" t="s">
        <v>60</v>
      </c>
      <c r="S13" s="1187" t="s">
        <v>109</v>
      </c>
    </row>
    <row r="14" spans="1:19" s="34" customFormat="1" ht="20.25" customHeight="1">
      <c r="A14" s="1187" t="s">
        <v>455</v>
      </c>
      <c r="B14" s="540" t="s">
        <v>4107</v>
      </c>
      <c r="C14" s="1187" t="s">
        <v>472</v>
      </c>
      <c r="D14" s="1188" t="s">
        <v>821</v>
      </c>
      <c r="E14" s="1188" t="s">
        <v>934</v>
      </c>
      <c r="F14" s="1187" t="s">
        <v>465</v>
      </c>
      <c r="G14" s="540"/>
      <c r="H14" s="1189">
        <v>4</v>
      </c>
      <c r="I14" s="1189">
        <v>8800</v>
      </c>
      <c r="J14" s="1190">
        <v>0</v>
      </c>
      <c r="K14" s="532">
        <f t="shared" si="0"/>
        <v>0</v>
      </c>
      <c r="L14" s="533">
        <f t="shared" si="1"/>
        <v>0</v>
      </c>
      <c r="M14" s="541">
        <f t="shared" si="2"/>
        <v>35200</v>
      </c>
      <c r="N14" s="540"/>
      <c r="O14" s="540"/>
      <c r="P14" s="1187" t="s">
        <v>372</v>
      </c>
      <c r="Q14" s="1187" t="s">
        <v>360</v>
      </c>
      <c r="R14" s="1187" t="s">
        <v>73</v>
      </c>
      <c r="S14" s="1187" t="s">
        <v>109</v>
      </c>
    </row>
    <row r="15" spans="1:19" s="33" customFormat="1" ht="20.25" customHeight="1">
      <c r="A15" s="1182" t="s">
        <v>1033</v>
      </c>
      <c r="B15" s="1183" t="s">
        <v>4108</v>
      </c>
      <c r="C15" s="1182" t="s">
        <v>355</v>
      </c>
      <c r="D15" s="1184" t="s">
        <v>3796</v>
      </c>
      <c r="E15" s="540"/>
      <c r="F15" s="1182" t="s">
        <v>589</v>
      </c>
      <c r="G15" s="540"/>
      <c r="H15" s="1185">
        <v>122</v>
      </c>
      <c r="I15" s="1185">
        <v>23139</v>
      </c>
      <c r="J15" s="1186">
        <v>15</v>
      </c>
      <c r="K15" s="532">
        <f t="shared" si="0"/>
        <v>1830</v>
      </c>
      <c r="L15" s="533">
        <f t="shared" si="1"/>
        <v>1.83</v>
      </c>
      <c r="M15" s="541">
        <f t="shared" si="2"/>
        <v>2822958</v>
      </c>
      <c r="N15" s="1183"/>
      <c r="O15" s="1183"/>
      <c r="P15" s="1182" t="s">
        <v>1164</v>
      </c>
      <c r="Q15" s="1182" t="s">
        <v>270</v>
      </c>
      <c r="R15" s="1182" t="s">
        <v>68</v>
      </c>
      <c r="S15" s="1182" t="s">
        <v>109</v>
      </c>
    </row>
    <row r="16" spans="1:19" s="33" customFormat="1" ht="20.25" customHeight="1">
      <c r="A16" s="1182" t="s">
        <v>1033</v>
      </c>
      <c r="B16" s="1183" t="s">
        <v>4108</v>
      </c>
      <c r="C16" s="1182" t="s">
        <v>355</v>
      </c>
      <c r="D16" s="1184" t="s">
        <v>3796</v>
      </c>
      <c r="E16" s="540"/>
      <c r="F16" s="1182" t="s">
        <v>694</v>
      </c>
      <c r="G16" s="540"/>
      <c r="H16" s="1185">
        <v>122</v>
      </c>
      <c r="I16" s="1185">
        <v>57000</v>
      </c>
      <c r="J16" s="1186">
        <v>35</v>
      </c>
      <c r="K16" s="532">
        <f t="shared" si="0"/>
        <v>4270</v>
      </c>
      <c r="L16" s="533">
        <f t="shared" si="1"/>
        <v>4.2699999999999996</v>
      </c>
      <c r="M16" s="541">
        <f t="shared" si="2"/>
        <v>6954000</v>
      </c>
      <c r="N16" s="1183"/>
      <c r="O16" s="1183"/>
      <c r="P16" s="1182" t="s">
        <v>1164</v>
      </c>
      <c r="Q16" s="1182" t="s">
        <v>358</v>
      </c>
      <c r="R16" s="1182" t="s">
        <v>68</v>
      </c>
      <c r="S16" s="1182" t="s">
        <v>109</v>
      </c>
    </row>
    <row r="17" spans="1:19" s="34" customFormat="1" ht="20.25" customHeight="1">
      <c r="A17" s="1182" t="s">
        <v>436</v>
      </c>
      <c r="B17" s="1183" t="s">
        <v>4109</v>
      </c>
      <c r="C17" s="1182" t="s">
        <v>371</v>
      </c>
      <c r="D17" s="1184" t="s">
        <v>856</v>
      </c>
      <c r="E17" s="540"/>
      <c r="F17" s="1182" t="s">
        <v>959</v>
      </c>
      <c r="G17" s="540"/>
      <c r="H17" s="1186">
        <v>139</v>
      </c>
      <c r="I17" s="1185">
        <v>115000</v>
      </c>
      <c r="J17" s="1186">
        <v>40.299999999999997</v>
      </c>
      <c r="K17" s="532">
        <f t="shared" si="0"/>
        <v>5601.7</v>
      </c>
      <c r="L17" s="533">
        <f t="shared" si="1"/>
        <v>5.6017000000000001</v>
      </c>
      <c r="M17" s="541">
        <f t="shared" si="2"/>
        <v>15985000</v>
      </c>
      <c r="N17" s="1183"/>
      <c r="O17" s="1183"/>
      <c r="P17" s="1182" t="s">
        <v>483</v>
      </c>
      <c r="Q17" s="1182" t="s">
        <v>996</v>
      </c>
      <c r="R17" s="1182" t="s">
        <v>68</v>
      </c>
      <c r="S17" s="1183"/>
    </row>
    <row r="18" spans="1:19" s="34" customFormat="1" ht="20.25" customHeight="1">
      <c r="A18" s="1182" t="s">
        <v>770</v>
      </c>
      <c r="B18" s="1183" t="s">
        <v>4110</v>
      </c>
      <c r="C18" s="1182" t="s">
        <v>515</v>
      </c>
      <c r="D18" s="1184" t="s">
        <v>2794</v>
      </c>
      <c r="E18" s="540"/>
      <c r="F18" s="1182" t="s">
        <v>906</v>
      </c>
      <c r="G18" s="540"/>
      <c r="H18" s="1186">
        <v>791</v>
      </c>
      <c r="I18" s="1185">
        <v>98000</v>
      </c>
      <c r="J18" s="1186">
        <v>44</v>
      </c>
      <c r="K18" s="532">
        <f t="shared" si="0"/>
        <v>34804</v>
      </c>
      <c r="L18" s="533">
        <f t="shared" si="1"/>
        <v>34.804000000000002</v>
      </c>
      <c r="M18" s="541">
        <f t="shared" si="2"/>
        <v>77518000</v>
      </c>
      <c r="N18" s="1183"/>
      <c r="O18" s="1183"/>
      <c r="P18" s="1182" t="s">
        <v>761</v>
      </c>
      <c r="Q18" s="1182" t="s">
        <v>370</v>
      </c>
      <c r="R18" s="1182" t="s">
        <v>68</v>
      </c>
      <c r="S18" s="1182" t="s">
        <v>40</v>
      </c>
    </row>
    <row r="19" spans="1:19" s="34" customFormat="1" ht="20.25" customHeight="1">
      <c r="A19" s="1182" t="s">
        <v>608</v>
      </c>
      <c r="B19" s="1183" t="s">
        <v>4111</v>
      </c>
      <c r="C19" s="1182" t="s">
        <v>399</v>
      </c>
      <c r="D19" s="1184" t="s">
        <v>1307</v>
      </c>
      <c r="E19" s="540"/>
      <c r="F19" s="1182" t="s">
        <v>440</v>
      </c>
      <c r="G19" s="540"/>
      <c r="H19" s="1186">
        <v>61</v>
      </c>
      <c r="I19" s="1185">
        <v>209625</v>
      </c>
      <c r="J19" s="1186">
        <v>36.9</v>
      </c>
      <c r="K19" s="532">
        <f t="shared" si="0"/>
        <v>2250.9</v>
      </c>
      <c r="L19" s="533">
        <f t="shared" si="1"/>
        <v>2.2509000000000001</v>
      </c>
      <c r="M19" s="541">
        <f t="shared" si="2"/>
        <v>12787125</v>
      </c>
      <c r="N19" s="1183"/>
      <c r="O19" s="1183"/>
      <c r="P19" s="1182" t="s">
        <v>3735</v>
      </c>
      <c r="Q19" s="1182" t="s">
        <v>327</v>
      </c>
      <c r="R19" s="1182" t="s">
        <v>60</v>
      </c>
      <c r="S19" s="1182" t="s">
        <v>152</v>
      </c>
    </row>
    <row r="20" spans="1:19" s="34" customFormat="1" ht="20.25" customHeight="1">
      <c r="A20" s="1182" t="s">
        <v>608</v>
      </c>
      <c r="B20" s="1183" t="s">
        <v>4111</v>
      </c>
      <c r="C20" s="1182" t="s">
        <v>399</v>
      </c>
      <c r="D20" s="1184" t="s">
        <v>1307</v>
      </c>
      <c r="E20" s="540"/>
      <c r="F20" s="1182" t="s">
        <v>719</v>
      </c>
      <c r="G20" s="540"/>
      <c r="H20" s="1186">
        <v>61</v>
      </c>
      <c r="I20" s="1185">
        <v>137579</v>
      </c>
      <c r="J20" s="1186">
        <v>31.9</v>
      </c>
      <c r="K20" s="532">
        <f t="shared" si="0"/>
        <v>1945.8999999999999</v>
      </c>
      <c r="L20" s="533">
        <f t="shared" si="1"/>
        <v>1.9459</v>
      </c>
      <c r="M20" s="541">
        <f t="shared" si="2"/>
        <v>8392319</v>
      </c>
      <c r="N20" s="1183"/>
      <c r="O20" s="1183"/>
      <c r="P20" s="1182" t="s">
        <v>3735</v>
      </c>
      <c r="Q20" s="1182" t="s">
        <v>370</v>
      </c>
      <c r="R20" s="1182" t="s">
        <v>60</v>
      </c>
      <c r="S20" s="1182" t="s">
        <v>152</v>
      </c>
    </row>
    <row r="21" spans="1:19" s="34" customFormat="1" ht="20.25" customHeight="1">
      <c r="A21" s="1182" t="s">
        <v>608</v>
      </c>
      <c r="B21" s="1183" t="s">
        <v>4111</v>
      </c>
      <c r="C21" s="1182" t="s">
        <v>399</v>
      </c>
      <c r="D21" s="1184" t="s">
        <v>1307</v>
      </c>
      <c r="E21" s="540"/>
      <c r="F21" s="1182" t="s">
        <v>645</v>
      </c>
      <c r="G21" s="540"/>
      <c r="H21" s="1185">
        <v>122</v>
      </c>
      <c r="I21" s="1185">
        <v>55423</v>
      </c>
      <c r="J21" s="1186">
        <v>14</v>
      </c>
      <c r="K21" s="532">
        <f t="shared" si="0"/>
        <v>1708</v>
      </c>
      <c r="L21" s="533">
        <f t="shared" si="1"/>
        <v>1.708</v>
      </c>
      <c r="M21" s="541">
        <f t="shared" si="2"/>
        <v>6761606</v>
      </c>
      <c r="N21" s="1183"/>
      <c r="O21" s="1183"/>
      <c r="P21" s="1182" t="s">
        <v>3735</v>
      </c>
      <c r="Q21" s="1182" t="s">
        <v>270</v>
      </c>
      <c r="R21" s="1182" t="s">
        <v>60</v>
      </c>
      <c r="S21" s="1182" t="s">
        <v>152</v>
      </c>
    </row>
    <row r="22" spans="1:19" s="34" customFormat="1" ht="20.25" customHeight="1">
      <c r="A22" s="1182" t="s">
        <v>608</v>
      </c>
      <c r="B22" s="1183" t="s">
        <v>4112</v>
      </c>
      <c r="C22" s="1182" t="s">
        <v>399</v>
      </c>
      <c r="D22" s="1184" t="s">
        <v>3796</v>
      </c>
      <c r="E22" s="540"/>
      <c r="F22" s="1182" t="s">
        <v>667</v>
      </c>
      <c r="G22" s="540"/>
      <c r="H22" s="1186">
        <v>12</v>
      </c>
      <c r="I22" s="1185">
        <v>85592</v>
      </c>
      <c r="J22" s="1186">
        <v>19</v>
      </c>
      <c r="K22" s="532">
        <f t="shared" si="0"/>
        <v>228</v>
      </c>
      <c r="L22" s="533">
        <f t="shared" si="1"/>
        <v>0.22800000000000001</v>
      </c>
      <c r="M22" s="541">
        <f t="shared" si="2"/>
        <v>1027104</v>
      </c>
      <c r="N22" s="1183"/>
      <c r="O22" s="1183"/>
      <c r="P22" s="1182" t="s">
        <v>3735</v>
      </c>
      <c r="Q22" s="1182" t="s">
        <v>345</v>
      </c>
      <c r="R22" s="1182" t="s">
        <v>60</v>
      </c>
      <c r="S22" s="1182" t="s">
        <v>152</v>
      </c>
    </row>
    <row r="23" spans="1:19" ht="20.25" customHeight="1">
      <c r="A23" s="1187" t="s">
        <v>806</v>
      </c>
      <c r="B23" s="540" t="s">
        <v>4113</v>
      </c>
      <c r="C23" s="1187" t="s">
        <v>371</v>
      </c>
      <c r="D23" s="1188" t="s">
        <v>834</v>
      </c>
      <c r="E23" s="540"/>
      <c r="F23" s="1187" t="s">
        <v>722</v>
      </c>
      <c r="G23" s="540"/>
      <c r="H23" s="1189">
        <v>493</v>
      </c>
      <c r="I23" s="1191">
        <v>64932</v>
      </c>
      <c r="J23" s="1190">
        <v>15.5</v>
      </c>
      <c r="K23" s="532">
        <f t="shared" si="0"/>
        <v>7641.5</v>
      </c>
      <c r="L23" s="533">
        <f t="shared" si="1"/>
        <v>7.6414999999999997</v>
      </c>
      <c r="M23" s="541">
        <f t="shared" si="2"/>
        <v>32011476</v>
      </c>
      <c r="N23" s="540"/>
      <c r="O23" s="540" t="s">
        <v>11</v>
      </c>
      <c r="P23" s="1187" t="s">
        <v>1273</v>
      </c>
      <c r="Q23" s="1187" t="s">
        <v>270</v>
      </c>
      <c r="R23" s="1187" t="s">
        <v>60</v>
      </c>
      <c r="S23" s="1187" t="s">
        <v>237</v>
      </c>
    </row>
    <row r="24" spans="1:19" ht="20.25" customHeight="1">
      <c r="A24" s="1187" t="s">
        <v>806</v>
      </c>
      <c r="B24" s="540" t="s">
        <v>4113</v>
      </c>
      <c r="C24" s="1187" t="s">
        <v>371</v>
      </c>
      <c r="D24" s="1188" t="s">
        <v>834</v>
      </c>
      <c r="E24" s="540"/>
      <c r="F24" s="1187" t="s">
        <v>1387</v>
      </c>
      <c r="G24" s="540"/>
      <c r="H24" s="1189">
        <v>493</v>
      </c>
      <c r="I24" s="1191">
        <v>14398</v>
      </c>
      <c r="J24" s="1190">
        <v>0</v>
      </c>
      <c r="K24" s="532">
        <f t="shared" si="0"/>
        <v>0</v>
      </c>
      <c r="L24" s="533">
        <f t="shared" si="1"/>
        <v>0</v>
      </c>
      <c r="M24" s="541">
        <f t="shared" si="2"/>
        <v>7098214</v>
      </c>
      <c r="N24" s="540"/>
      <c r="O24" s="540" t="s">
        <v>11</v>
      </c>
      <c r="P24" s="1187" t="s">
        <v>1273</v>
      </c>
      <c r="Q24" s="1187" t="s">
        <v>577</v>
      </c>
      <c r="R24" s="1187" t="s">
        <v>68</v>
      </c>
      <c r="S24" s="1187" t="s">
        <v>237</v>
      </c>
    </row>
    <row r="25" spans="1:19" ht="20.25" customHeight="1">
      <c r="A25" s="1187" t="s">
        <v>806</v>
      </c>
      <c r="B25" s="540" t="s">
        <v>4113</v>
      </c>
      <c r="C25" s="1187" t="s">
        <v>371</v>
      </c>
      <c r="D25" s="1188" t="s">
        <v>834</v>
      </c>
      <c r="E25" s="540"/>
      <c r="F25" s="1187" t="s">
        <v>1339</v>
      </c>
      <c r="G25" s="540"/>
      <c r="H25" s="1189">
        <v>55</v>
      </c>
      <c r="I25" s="1191">
        <v>70000</v>
      </c>
      <c r="J25" s="1190">
        <v>14.7</v>
      </c>
      <c r="K25" s="532">
        <f t="shared" si="0"/>
        <v>808.5</v>
      </c>
      <c r="L25" s="533">
        <f t="shared" si="1"/>
        <v>0.8085</v>
      </c>
      <c r="M25" s="541">
        <f t="shared" si="2"/>
        <v>3850000</v>
      </c>
      <c r="N25" s="540"/>
      <c r="O25" s="540" t="s">
        <v>11</v>
      </c>
      <c r="P25" s="1187" t="s">
        <v>1273</v>
      </c>
      <c r="Q25" s="1187" t="s">
        <v>357</v>
      </c>
      <c r="R25" s="1187" t="s">
        <v>60</v>
      </c>
      <c r="S25" s="1187" t="s">
        <v>237</v>
      </c>
    </row>
    <row r="26" spans="1:19" ht="20.25" customHeight="1">
      <c r="A26" s="1187" t="s">
        <v>806</v>
      </c>
      <c r="B26" s="540" t="s">
        <v>4113</v>
      </c>
      <c r="C26" s="1187" t="s">
        <v>371</v>
      </c>
      <c r="D26" s="1188" t="s">
        <v>834</v>
      </c>
      <c r="E26" s="540"/>
      <c r="F26" s="1187" t="s">
        <v>402</v>
      </c>
      <c r="G26" s="540"/>
      <c r="H26" s="1189">
        <v>548</v>
      </c>
      <c r="I26" s="1191">
        <v>176321</v>
      </c>
      <c r="J26" s="1190">
        <v>36</v>
      </c>
      <c r="K26" s="532">
        <f t="shared" si="0"/>
        <v>19728</v>
      </c>
      <c r="L26" s="533">
        <f t="shared" si="1"/>
        <v>19.728000000000002</v>
      </c>
      <c r="M26" s="541">
        <f t="shared" si="2"/>
        <v>96623908</v>
      </c>
      <c r="N26" s="540"/>
      <c r="O26" s="540" t="s">
        <v>598</v>
      </c>
      <c r="P26" s="1187" t="s">
        <v>1273</v>
      </c>
      <c r="Q26" s="1187" t="s">
        <v>403</v>
      </c>
      <c r="R26" s="1187" t="s">
        <v>60</v>
      </c>
      <c r="S26" s="1187" t="s">
        <v>237</v>
      </c>
    </row>
    <row r="27" spans="1:19" ht="20.25" customHeight="1">
      <c r="A27" s="1187" t="s">
        <v>806</v>
      </c>
      <c r="B27" s="540" t="s">
        <v>4113</v>
      </c>
      <c r="C27" s="1187" t="s">
        <v>371</v>
      </c>
      <c r="D27" s="1188" t="s">
        <v>834</v>
      </c>
      <c r="E27" s="540"/>
      <c r="F27" s="1187" t="s">
        <v>880</v>
      </c>
      <c r="G27" s="540"/>
      <c r="H27" s="1189">
        <v>548</v>
      </c>
      <c r="I27" s="1191">
        <v>3255.1</v>
      </c>
      <c r="J27" s="1190">
        <v>0</v>
      </c>
      <c r="K27" s="532">
        <f t="shared" si="0"/>
        <v>0</v>
      </c>
      <c r="L27" s="533">
        <f t="shared" si="1"/>
        <v>0</v>
      </c>
      <c r="M27" s="541">
        <f t="shared" si="2"/>
        <v>1783794.8</v>
      </c>
      <c r="N27" s="540"/>
      <c r="O27" s="540" t="s">
        <v>598</v>
      </c>
      <c r="P27" s="1187" t="s">
        <v>1273</v>
      </c>
      <c r="Q27" s="1187" t="s">
        <v>336</v>
      </c>
      <c r="R27" s="1187" t="s">
        <v>73</v>
      </c>
      <c r="S27" s="1187" t="s">
        <v>237</v>
      </c>
    </row>
    <row r="28" spans="1:19" ht="20.25" customHeight="1">
      <c r="A28" s="1187" t="s">
        <v>608</v>
      </c>
      <c r="B28" s="540" t="s">
        <v>4114</v>
      </c>
      <c r="C28" s="1187" t="s">
        <v>368</v>
      </c>
      <c r="D28" s="1188" t="s">
        <v>4115</v>
      </c>
      <c r="E28" s="540"/>
      <c r="F28" s="1187" t="s">
        <v>363</v>
      </c>
      <c r="G28" s="540"/>
      <c r="H28" s="1189">
        <v>18</v>
      </c>
      <c r="I28" s="1191">
        <v>116522.3</v>
      </c>
      <c r="J28" s="1190">
        <v>41.5</v>
      </c>
      <c r="K28" s="532">
        <f t="shared" si="0"/>
        <v>747</v>
      </c>
      <c r="L28" s="533">
        <f t="shared" si="1"/>
        <v>0.747</v>
      </c>
      <c r="M28" s="541">
        <f t="shared" si="2"/>
        <v>2097401.4</v>
      </c>
      <c r="N28" s="540"/>
      <c r="O28" s="540" t="s">
        <v>4100</v>
      </c>
      <c r="P28" s="1187" t="s">
        <v>1361</v>
      </c>
      <c r="Q28" s="1187" t="s">
        <v>364</v>
      </c>
      <c r="R28" s="1187" t="s">
        <v>68</v>
      </c>
      <c r="S28" s="1187" t="s">
        <v>152</v>
      </c>
    </row>
    <row r="29" spans="1:19" ht="20.25" customHeight="1">
      <c r="A29" s="1187" t="s">
        <v>608</v>
      </c>
      <c r="B29" s="540" t="s">
        <v>4114</v>
      </c>
      <c r="C29" s="1187" t="s">
        <v>368</v>
      </c>
      <c r="D29" s="1188" t="s">
        <v>4115</v>
      </c>
      <c r="E29" s="540"/>
      <c r="F29" s="1187" t="s">
        <v>634</v>
      </c>
      <c r="G29" s="540"/>
      <c r="H29" s="1189">
        <v>18</v>
      </c>
      <c r="I29" s="1191">
        <v>46855.1</v>
      </c>
      <c r="J29" s="1190">
        <v>0</v>
      </c>
      <c r="K29" s="532">
        <f t="shared" si="0"/>
        <v>0</v>
      </c>
      <c r="L29" s="533">
        <f t="shared" si="1"/>
        <v>0</v>
      </c>
      <c r="M29" s="541">
        <f t="shared" si="2"/>
        <v>843391.79999999993</v>
      </c>
      <c r="N29" s="540"/>
      <c r="O29" s="540" t="s">
        <v>4100</v>
      </c>
      <c r="P29" s="1187" t="s">
        <v>1361</v>
      </c>
      <c r="Q29" s="1187" t="s">
        <v>336</v>
      </c>
      <c r="R29" s="1187" t="s">
        <v>73</v>
      </c>
      <c r="S29" s="1187" t="s">
        <v>152</v>
      </c>
    </row>
    <row r="30" spans="1:19" ht="20.25" customHeight="1">
      <c r="A30" s="1187" t="s">
        <v>608</v>
      </c>
      <c r="B30" s="540" t="s">
        <v>4114</v>
      </c>
      <c r="C30" s="1187" t="s">
        <v>368</v>
      </c>
      <c r="D30" s="1188" t="s">
        <v>4115</v>
      </c>
      <c r="E30" s="540"/>
      <c r="F30" s="1187" t="s">
        <v>909</v>
      </c>
      <c r="G30" s="540"/>
      <c r="H30" s="1189">
        <v>18</v>
      </c>
      <c r="I30" s="1191">
        <v>51738.8</v>
      </c>
      <c r="J30" s="1190">
        <v>19</v>
      </c>
      <c r="K30" s="532">
        <f t="shared" si="0"/>
        <v>342</v>
      </c>
      <c r="L30" s="533">
        <f t="shared" si="1"/>
        <v>0.34200000000000003</v>
      </c>
      <c r="M30" s="541">
        <f t="shared" si="2"/>
        <v>931298.4</v>
      </c>
      <c r="N30" s="540"/>
      <c r="O30" s="540" t="s">
        <v>4101</v>
      </c>
      <c r="P30" s="1187" t="s">
        <v>1361</v>
      </c>
      <c r="Q30" s="1187" t="s">
        <v>361</v>
      </c>
      <c r="R30" s="1187" t="s">
        <v>68</v>
      </c>
      <c r="S30" s="1187" t="s">
        <v>152</v>
      </c>
    </row>
    <row r="31" spans="1:19" ht="20.25" customHeight="1">
      <c r="A31" s="1187" t="s">
        <v>608</v>
      </c>
      <c r="B31" s="540" t="s">
        <v>4114</v>
      </c>
      <c r="C31" s="1187" t="s">
        <v>368</v>
      </c>
      <c r="D31" s="1188" t="s">
        <v>4115</v>
      </c>
      <c r="E31" s="540"/>
      <c r="F31" s="1187" t="s">
        <v>632</v>
      </c>
      <c r="G31" s="540"/>
      <c r="H31" s="1189">
        <v>18</v>
      </c>
      <c r="I31" s="1191">
        <v>55379.7</v>
      </c>
      <c r="J31" s="1190">
        <v>0</v>
      </c>
      <c r="K31" s="532">
        <f t="shared" si="0"/>
        <v>0</v>
      </c>
      <c r="L31" s="533">
        <f t="shared" si="1"/>
        <v>0</v>
      </c>
      <c r="M31" s="541">
        <f t="shared" si="2"/>
        <v>996834.6</v>
      </c>
      <c r="N31" s="540"/>
      <c r="O31" s="540" t="s">
        <v>4101</v>
      </c>
      <c r="P31" s="1187" t="s">
        <v>1361</v>
      </c>
      <c r="Q31" s="1187" t="s">
        <v>336</v>
      </c>
      <c r="R31" s="1187" t="s">
        <v>73</v>
      </c>
      <c r="S31" s="1187" t="s">
        <v>152</v>
      </c>
    </row>
    <row r="32" spans="1:19" ht="20.25" customHeight="1">
      <c r="A32" s="1187" t="s">
        <v>608</v>
      </c>
      <c r="B32" s="540" t="s">
        <v>4114</v>
      </c>
      <c r="C32" s="1187" t="s">
        <v>368</v>
      </c>
      <c r="D32" s="1188" t="s">
        <v>4115</v>
      </c>
      <c r="E32" s="540"/>
      <c r="F32" s="1187" t="s">
        <v>631</v>
      </c>
      <c r="G32" s="540"/>
      <c r="H32" s="1189">
        <v>18</v>
      </c>
      <c r="I32" s="1191">
        <v>31618.2</v>
      </c>
      <c r="J32" s="1190">
        <v>0</v>
      </c>
      <c r="K32" s="532">
        <f t="shared" si="0"/>
        <v>0</v>
      </c>
      <c r="L32" s="533">
        <f t="shared" si="1"/>
        <v>0</v>
      </c>
      <c r="M32" s="541">
        <f t="shared" si="2"/>
        <v>569127.6</v>
      </c>
      <c r="N32" s="540"/>
      <c r="O32" s="540" t="s">
        <v>4101</v>
      </c>
      <c r="P32" s="1187" t="s">
        <v>1361</v>
      </c>
      <c r="Q32" s="1187" t="s">
        <v>336</v>
      </c>
      <c r="R32" s="1187" t="s">
        <v>73</v>
      </c>
      <c r="S32" s="1187" t="s">
        <v>152</v>
      </c>
    </row>
    <row r="33" spans="1:19" s="34" customFormat="1" ht="20.25" customHeight="1">
      <c r="A33" s="1187" t="s">
        <v>608</v>
      </c>
      <c r="B33" s="540" t="s">
        <v>4114</v>
      </c>
      <c r="C33" s="1187" t="s">
        <v>368</v>
      </c>
      <c r="D33" s="1188" t="s">
        <v>4115</v>
      </c>
      <c r="E33" s="540"/>
      <c r="F33" s="1187" t="s">
        <v>630</v>
      </c>
      <c r="G33" s="540"/>
      <c r="H33" s="1189">
        <v>18</v>
      </c>
      <c r="I33" s="1191">
        <v>114975.2</v>
      </c>
      <c r="J33" s="1190">
        <v>0</v>
      </c>
      <c r="K33" s="532">
        <f t="shared" si="0"/>
        <v>0</v>
      </c>
      <c r="L33" s="533">
        <f t="shared" si="1"/>
        <v>0</v>
      </c>
      <c r="M33" s="541">
        <f t="shared" si="2"/>
        <v>2069553.5999999999</v>
      </c>
      <c r="N33" s="540"/>
      <c r="O33" s="540" t="s">
        <v>4101</v>
      </c>
      <c r="P33" s="1187" t="s">
        <v>1361</v>
      </c>
      <c r="Q33" s="1187" t="s">
        <v>336</v>
      </c>
      <c r="R33" s="1187" t="s">
        <v>73</v>
      </c>
      <c r="S33" s="1187" t="s">
        <v>152</v>
      </c>
    </row>
    <row r="34" spans="1:19" s="34" customFormat="1" ht="20.25" customHeight="1">
      <c r="A34" s="1187" t="s">
        <v>608</v>
      </c>
      <c r="B34" s="540" t="s">
        <v>4114</v>
      </c>
      <c r="C34" s="1187" t="s">
        <v>368</v>
      </c>
      <c r="D34" s="1188" t="s">
        <v>4115</v>
      </c>
      <c r="E34" s="540"/>
      <c r="F34" s="1187" t="s">
        <v>629</v>
      </c>
      <c r="G34" s="540"/>
      <c r="H34" s="1189">
        <v>7</v>
      </c>
      <c r="I34" s="1191">
        <v>126374.5</v>
      </c>
      <c r="J34" s="1190">
        <v>31</v>
      </c>
      <c r="K34" s="532">
        <f t="shared" si="0"/>
        <v>217</v>
      </c>
      <c r="L34" s="533">
        <f t="shared" si="1"/>
        <v>0.217</v>
      </c>
      <c r="M34" s="541">
        <f t="shared" si="2"/>
        <v>884621.5</v>
      </c>
      <c r="N34" s="540"/>
      <c r="O34" s="540" t="s">
        <v>11</v>
      </c>
      <c r="P34" s="1187" t="s">
        <v>1361</v>
      </c>
      <c r="Q34" s="1187" t="s">
        <v>327</v>
      </c>
      <c r="R34" s="1187" t="s">
        <v>68</v>
      </c>
      <c r="S34" s="1187" t="s">
        <v>152</v>
      </c>
    </row>
    <row r="35" spans="1:19" s="34" customFormat="1" ht="20.25" customHeight="1">
      <c r="A35" s="1187" t="s">
        <v>608</v>
      </c>
      <c r="B35" s="540" t="s">
        <v>4114</v>
      </c>
      <c r="C35" s="1187" t="s">
        <v>368</v>
      </c>
      <c r="D35" s="1188" t="s">
        <v>4115</v>
      </c>
      <c r="E35" s="540"/>
      <c r="F35" s="1187" t="s">
        <v>880</v>
      </c>
      <c r="G35" s="540"/>
      <c r="H35" s="1189">
        <v>7</v>
      </c>
      <c r="I35" s="1191">
        <v>3472.9</v>
      </c>
      <c r="J35" s="1190">
        <v>0</v>
      </c>
      <c r="K35" s="532">
        <f t="shared" si="0"/>
        <v>0</v>
      </c>
      <c r="L35" s="533">
        <f t="shared" si="1"/>
        <v>0</v>
      </c>
      <c r="M35" s="541">
        <f t="shared" si="2"/>
        <v>24310.3</v>
      </c>
      <c r="N35" s="540"/>
      <c r="O35" s="540" t="s">
        <v>11</v>
      </c>
      <c r="P35" s="1187" t="s">
        <v>1361</v>
      </c>
      <c r="Q35" s="1187" t="s">
        <v>336</v>
      </c>
      <c r="R35" s="1187" t="s">
        <v>73</v>
      </c>
      <c r="S35" s="1187" t="s">
        <v>152</v>
      </c>
    </row>
    <row r="36" spans="1:19" s="34" customFormat="1" ht="20.25" customHeight="1">
      <c r="A36" s="1187" t="s">
        <v>608</v>
      </c>
      <c r="B36" s="540" t="s">
        <v>4114</v>
      </c>
      <c r="C36" s="1187" t="s">
        <v>368</v>
      </c>
      <c r="D36" s="1188" t="s">
        <v>4115</v>
      </c>
      <c r="E36" s="540"/>
      <c r="F36" s="1187" t="s">
        <v>669</v>
      </c>
      <c r="G36" s="540"/>
      <c r="H36" s="1189">
        <v>154</v>
      </c>
      <c r="I36" s="1191">
        <v>128526.3</v>
      </c>
      <c r="J36" s="1190">
        <v>22.5</v>
      </c>
      <c r="K36" s="532">
        <f t="shared" si="0"/>
        <v>3465</v>
      </c>
      <c r="L36" s="533">
        <f t="shared" si="1"/>
        <v>3.4649999999999999</v>
      </c>
      <c r="M36" s="541">
        <f t="shared" si="2"/>
        <v>19793050.199999999</v>
      </c>
      <c r="N36" s="540"/>
      <c r="O36" s="540" t="s">
        <v>11</v>
      </c>
      <c r="P36" s="1187" t="s">
        <v>1361</v>
      </c>
      <c r="Q36" s="1187" t="s">
        <v>628</v>
      </c>
      <c r="R36" s="1187" t="s">
        <v>60</v>
      </c>
      <c r="S36" s="1187" t="s">
        <v>152</v>
      </c>
    </row>
    <row r="37" spans="1:19" s="34" customFormat="1" ht="20.25" customHeight="1">
      <c r="A37" s="1187" t="s">
        <v>608</v>
      </c>
      <c r="B37" s="540" t="s">
        <v>4114</v>
      </c>
      <c r="C37" s="1187" t="s">
        <v>368</v>
      </c>
      <c r="D37" s="1188" t="s">
        <v>4115</v>
      </c>
      <c r="E37" s="540"/>
      <c r="F37" s="1187" t="s">
        <v>1643</v>
      </c>
      <c r="G37" s="540"/>
      <c r="H37" s="1189">
        <v>154</v>
      </c>
      <c r="I37" s="1191">
        <v>15773.7</v>
      </c>
      <c r="J37" s="1190">
        <v>0</v>
      </c>
      <c r="K37" s="532">
        <f t="shared" si="0"/>
        <v>0</v>
      </c>
      <c r="L37" s="533">
        <f t="shared" si="1"/>
        <v>0</v>
      </c>
      <c r="M37" s="541">
        <f t="shared" si="2"/>
        <v>2429149.8000000003</v>
      </c>
      <c r="N37" s="540"/>
      <c r="O37" s="540" t="s">
        <v>11</v>
      </c>
      <c r="P37" s="1187" t="s">
        <v>1361</v>
      </c>
      <c r="Q37" s="1187" t="s">
        <v>336</v>
      </c>
      <c r="R37" s="1187" t="s">
        <v>73</v>
      </c>
      <c r="S37" s="1187" t="s">
        <v>152</v>
      </c>
    </row>
    <row r="38" spans="1:19" s="34" customFormat="1" ht="20.25" customHeight="1">
      <c r="A38" s="1187" t="s">
        <v>608</v>
      </c>
      <c r="B38" s="540" t="s">
        <v>4114</v>
      </c>
      <c r="C38" s="1187" t="s">
        <v>368</v>
      </c>
      <c r="D38" s="1188" t="s">
        <v>4115</v>
      </c>
      <c r="E38" s="540"/>
      <c r="F38" s="1187" t="s">
        <v>563</v>
      </c>
      <c r="G38" s="540"/>
      <c r="H38" s="1189">
        <v>1534</v>
      </c>
      <c r="I38" s="1191">
        <v>197117</v>
      </c>
      <c r="J38" s="1190">
        <v>42</v>
      </c>
      <c r="K38" s="532">
        <f t="shared" si="0"/>
        <v>64428</v>
      </c>
      <c r="L38" s="533">
        <f t="shared" si="1"/>
        <v>64.427999999999997</v>
      </c>
      <c r="M38" s="541">
        <f t="shared" si="2"/>
        <v>302377478</v>
      </c>
      <c r="N38" s="540"/>
      <c r="O38" s="540" t="s">
        <v>11</v>
      </c>
      <c r="P38" s="1187" t="s">
        <v>1361</v>
      </c>
      <c r="Q38" s="1187" t="s">
        <v>403</v>
      </c>
      <c r="R38" s="1187" t="s">
        <v>60</v>
      </c>
      <c r="S38" s="1187" t="s">
        <v>152</v>
      </c>
    </row>
    <row r="39" spans="1:19" s="34" customFormat="1" ht="20.25" customHeight="1">
      <c r="A39" s="1187" t="s">
        <v>608</v>
      </c>
      <c r="B39" s="540" t="s">
        <v>4114</v>
      </c>
      <c r="C39" s="1187" t="s">
        <v>368</v>
      </c>
      <c r="D39" s="1188" t="s">
        <v>4115</v>
      </c>
      <c r="E39" s="540"/>
      <c r="F39" s="1187" t="s">
        <v>880</v>
      </c>
      <c r="G39" s="540"/>
      <c r="H39" s="1189">
        <v>1534</v>
      </c>
      <c r="I39" s="1191">
        <v>3639.1</v>
      </c>
      <c r="J39" s="1190">
        <v>0</v>
      </c>
      <c r="K39" s="532">
        <f t="shared" si="0"/>
        <v>0</v>
      </c>
      <c r="L39" s="533">
        <f t="shared" si="1"/>
        <v>0</v>
      </c>
      <c r="M39" s="541">
        <f t="shared" si="2"/>
        <v>5582379.3999999994</v>
      </c>
      <c r="N39" s="540"/>
      <c r="O39" s="540" t="s">
        <v>11</v>
      </c>
      <c r="P39" s="1187" t="s">
        <v>1361</v>
      </c>
      <c r="Q39" s="1187" t="s">
        <v>336</v>
      </c>
      <c r="R39" s="1187" t="s">
        <v>73</v>
      </c>
      <c r="S39" s="1187" t="s">
        <v>152</v>
      </c>
    </row>
    <row r="40" spans="1:19" s="172" customFormat="1" ht="20.25" customHeight="1">
      <c r="A40" s="1187" t="s">
        <v>608</v>
      </c>
      <c r="B40" s="540" t="s">
        <v>4114</v>
      </c>
      <c r="C40" s="1187" t="s">
        <v>368</v>
      </c>
      <c r="D40" s="1188" t="s">
        <v>4115</v>
      </c>
      <c r="E40" s="540"/>
      <c r="F40" s="1187" t="s">
        <v>780</v>
      </c>
      <c r="G40" s="540"/>
      <c r="H40" s="1189">
        <v>2</v>
      </c>
      <c r="I40" s="1191">
        <v>124468.1</v>
      </c>
      <c r="J40" s="1190">
        <v>27</v>
      </c>
      <c r="K40" s="532">
        <f t="shared" si="0"/>
        <v>54</v>
      </c>
      <c r="L40" s="533">
        <f t="shared" si="1"/>
        <v>5.3999999999999999E-2</v>
      </c>
      <c r="M40" s="541">
        <f t="shared" si="2"/>
        <v>248936.2</v>
      </c>
      <c r="N40" s="540"/>
      <c r="O40" s="540" t="s">
        <v>11</v>
      </c>
      <c r="P40" s="1187" t="s">
        <v>1361</v>
      </c>
      <c r="Q40" s="1187" t="s">
        <v>364</v>
      </c>
      <c r="R40" s="1187" t="s">
        <v>68</v>
      </c>
      <c r="S40" s="1187" t="s">
        <v>152</v>
      </c>
    </row>
    <row r="41" spans="1:19" s="34" customFormat="1" ht="20.25" customHeight="1">
      <c r="A41" s="647" t="s">
        <v>3915</v>
      </c>
      <c r="B41" s="648" t="s">
        <v>4021</v>
      </c>
      <c r="C41" s="647" t="s">
        <v>904</v>
      </c>
      <c r="D41" s="649" t="s">
        <v>495</v>
      </c>
      <c r="E41" s="648"/>
      <c r="F41" s="647" t="s">
        <v>3183</v>
      </c>
      <c r="G41" s="648"/>
      <c r="H41" s="651">
        <v>180</v>
      </c>
      <c r="I41" s="1121">
        <v>173992.7</v>
      </c>
      <c r="J41" s="652">
        <v>0</v>
      </c>
      <c r="K41" s="1122">
        <f t="shared" si="0"/>
        <v>0</v>
      </c>
      <c r="L41" s="1014">
        <f t="shared" si="1"/>
        <v>0</v>
      </c>
      <c r="M41" s="1011">
        <f t="shared" si="2"/>
        <v>31318686.000000004</v>
      </c>
      <c r="N41" s="648"/>
      <c r="O41" s="648" t="s">
        <v>4022</v>
      </c>
      <c r="P41" s="647" t="s">
        <v>759</v>
      </c>
      <c r="Q41" s="647" t="s">
        <v>354</v>
      </c>
      <c r="R41" s="647" t="s">
        <v>70</v>
      </c>
      <c r="S41" s="647" t="s">
        <v>213</v>
      </c>
    </row>
    <row r="42" spans="1:19" s="34" customFormat="1" ht="20.25" customHeight="1">
      <c r="A42" s="647" t="s">
        <v>3915</v>
      </c>
      <c r="B42" s="648" t="s">
        <v>3916</v>
      </c>
      <c r="C42" s="647" t="s">
        <v>904</v>
      </c>
      <c r="D42" s="649" t="s">
        <v>495</v>
      </c>
      <c r="E42" s="648"/>
      <c r="F42" s="647" t="s">
        <v>3449</v>
      </c>
      <c r="G42" s="648"/>
      <c r="H42" s="651">
        <v>180</v>
      </c>
      <c r="I42" s="1121">
        <v>155433.5</v>
      </c>
      <c r="J42" s="652">
        <v>29.3</v>
      </c>
      <c r="K42" s="1122">
        <f t="shared" si="0"/>
        <v>5274</v>
      </c>
      <c r="L42" s="1014">
        <f t="shared" si="1"/>
        <v>5.274</v>
      </c>
      <c r="M42" s="1011">
        <f t="shared" si="2"/>
        <v>27978030</v>
      </c>
      <c r="N42" s="648"/>
      <c r="O42" s="648" t="s">
        <v>4022</v>
      </c>
      <c r="P42" s="647" t="s">
        <v>759</v>
      </c>
      <c r="Q42" s="647" t="s">
        <v>343</v>
      </c>
      <c r="R42" s="647" t="s">
        <v>60</v>
      </c>
      <c r="S42" s="647" t="s">
        <v>213</v>
      </c>
    </row>
    <row r="43" spans="1:19" ht="20.25" customHeight="1">
      <c r="A43" s="1192"/>
      <c r="B43" s="1193"/>
      <c r="C43" s="1194"/>
      <c r="D43" s="1195"/>
      <c r="E43" s="1195"/>
      <c r="F43" s="1195"/>
      <c r="G43" s="1192"/>
      <c r="H43" s="1196"/>
      <c r="I43" s="1195"/>
      <c r="J43" s="1197"/>
      <c r="K43" s="1196"/>
      <c r="L43" s="1180" t="s">
        <v>3904</v>
      </c>
      <c r="M43" s="1181">
        <f>SUM(M5:M42)</f>
        <v>980060473.5999999</v>
      </c>
      <c r="N43" s="1198"/>
      <c r="O43" s="1193"/>
      <c r="P43" s="1195"/>
      <c r="Q43" s="1194"/>
      <c r="R43" s="1192"/>
      <c r="S43" s="1195"/>
    </row>
    <row r="44" spans="1:19" s="34" customFormat="1" ht="20.25" customHeight="1">
      <c r="A44" s="639" t="s">
        <v>436</v>
      </c>
      <c r="B44" s="638" t="s">
        <v>1429</v>
      </c>
      <c r="C44" s="639" t="s">
        <v>371</v>
      </c>
      <c r="D44" s="640" t="s">
        <v>495</v>
      </c>
      <c r="E44" s="638"/>
      <c r="F44" s="639" t="s">
        <v>688</v>
      </c>
      <c r="G44" s="638"/>
      <c r="H44" s="1110">
        <v>298</v>
      </c>
      <c r="I44" s="705">
        <v>108202</v>
      </c>
      <c r="J44" s="643">
        <v>31.9</v>
      </c>
      <c r="K44" s="578">
        <f t="shared" ref="K44:K70" si="3">IFERROR(J44*H44,"0")</f>
        <v>9506.1999999999989</v>
      </c>
      <c r="L44" s="579">
        <f t="shared" ref="L44:L70" si="4">IFERROR(K44/1000,"0")</f>
        <v>9.5061999999999998</v>
      </c>
      <c r="M44" s="580">
        <f t="shared" ref="M44:M70" si="5">I44*H44</f>
        <v>32244196</v>
      </c>
      <c r="N44" s="638"/>
      <c r="O44" s="638"/>
      <c r="P44" s="639" t="s">
        <v>483</v>
      </c>
      <c r="Q44" s="639" t="s">
        <v>370</v>
      </c>
      <c r="R44" s="639" t="s">
        <v>60</v>
      </c>
      <c r="S44" s="639" t="s">
        <v>213</v>
      </c>
    </row>
    <row r="45" spans="1:19" s="34" customFormat="1" ht="20.25" customHeight="1">
      <c r="A45" s="639" t="s">
        <v>436</v>
      </c>
      <c r="B45" s="638" t="s">
        <v>1429</v>
      </c>
      <c r="C45" s="639" t="s">
        <v>371</v>
      </c>
      <c r="D45" s="640" t="s">
        <v>495</v>
      </c>
      <c r="E45" s="638"/>
      <c r="F45" s="639" t="s">
        <v>1325</v>
      </c>
      <c r="G45" s="638"/>
      <c r="H45" s="1110">
        <v>149</v>
      </c>
      <c r="I45" s="705">
        <v>8012</v>
      </c>
      <c r="J45" s="643">
        <v>0</v>
      </c>
      <c r="K45" s="578">
        <f t="shared" si="3"/>
        <v>0</v>
      </c>
      <c r="L45" s="579">
        <f t="shared" si="4"/>
        <v>0</v>
      </c>
      <c r="M45" s="580">
        <f t="shared" si="5"/>
        <v>1193788</v>
      </c>
      <c r="N45" s="638"/>
      <c r="O45" s="638"/>
      <c r="P45" s="639" t="s">
        <v>483</v>
      </c>
      <c r="Q45" s="639" t="s">
        <v>575</v>
      </c>
      <c r="R45" s="639" t="s">
        <v>375</v>
      </c>
      <c r="S45" s="639" t="s">
        <v>213</v>
      </c>
    </row>
    <row r="46" spans="1:19" s="34" customFormat="1" ht="20.25" customHeight="1">
      <c r="A46" s="639" t="s">
        <v>741</v>
      </c>
      <c r="B46" s="638" t="s">
        <v>3066</v>
      </c>
      <c r="C46" s="639" t="s">
        <v>371</v>
      </c>
      <c r="D46" s="640" t="s">
        <v>495</v>
      </c>
      <c r="E46" s="638"/>
      <c r="F46" s="639" t="s">
        <v>350</v>
      </c>
      <c r="G46" s="638"/>
      <c r="H46" s="1110">
        <v>732</v>
      </c>
      <c r="I46" s="705">
        <v>7794</v>
      </c>
      <c r="J46" s="643">
        <v>0</v>
      </c>
      <c r="K46" s="578">
        <f t="shared" si="3"/>
        <v>0</v>
      </c>
      <c r="L46" s="579">
        <f t="shared" si="4"/>
        <v>0</v>
      </c>
      <c r="M46" s="580">
        <f t="shared" si="5"/>
        <v>5705208</v>
      </c>
      <c r="N46" s="638"/>
      <c r="O46" s="638"/>
      <c r="P46" s="639" t="s">
        <v>483</v>
      </c>
      <c r="Q46" s="639" t="s">
        <v>336</v>
      </c>
      <c r="R46" s="639" t="s">
        <v>73</v>
      </c>
      <c r="S46" s="639" t="s">
        <v>213</v>
      </c>
    </row>
    <row r="47" spans="1:19" s="34" customFormat="1" ht="20.25" customHeight="1">
      <c r="A47" s="639" t="s">
        <v>741</v>
      </c>
      <c r="B47" s="638" t="s">
        <v>3066</v>
      </c>
      <c r="C47" s="639" t="s">
        <v>371</v>
      </c>
      <c r="D47" s="640" t="s">
        <v>495</v>
      </c>
      <c r="E47" s="638"/>
      <c r="F47" s="639" t="s">
        <v>509</v>
      </c>
      <c r="G47" s="638"/>
      <c r="H47" s="1110">
        <v>732</v>
      </c>
      <c r="I47" s="705">
        <v>1105</v>
      </c>
      <c r="J47" s="643">
        <v>0</v>
      </c>
      <c r="K47" s="578">
        <f t="shared" si="3"/>
        <v>0</v>
      </c>
      <c r="L47" s="579">
        <f t="shared" si="4"/>
        <v>0</v>
      </c>
      <c r="M47" s="580">
        <f t="shared" si="5"/>
        <v>808860</v>
      </c>
      <c r="N47" s="638"/>
      <c r="O47" s="638"/>
      <c r="P47" s="639" t="s">
        <v>483</v>
      </c>
      <c r="Q47" s="639" t="s">
        <v>336</v>
      </c>
      <c r="R47" s="639" t="s">
        <v>73</v>
      </c>
      <c r="S47" s="639" t="s">
        <v>213</v>
      </c>
    </row>
    <row r="48" spans="1:19" s="33" customFormat="1" ht="20.25" customHeight="1">
      <c r="A48" s="639" t="s">
        <v>806</v>
      </c>
      <c r="B48" s="638" t="s">
        <v>1400</v>
      </c>
      <c r="C48" s="639" t="s">
        <v>371</v>
      </c>
      <c r="D48" s="640" t="s">
        <v>1146</v>
      </c>
      <c r="E48" s="638"/>
      <c r="F48" s="639" t="s">
        <v>267</v>
      </c>
      <c r="G48" s="638"/>
      <c r="H48" s="1110">
        <v>39</v>
      </c>
      <c r="I48" s="705">
        <v>80000</v>
      </c>
      <c r="J48" s="643">
        <v>7.2</v>
      </c>
      <c r="K48" s="578">
        <f t="shared" si="3"/>
        <v>280.8</v>
      </c>
      <c r="L48" s="579">
        <f t="shared" si="4"/>
        <v>0.28079999999999999</v>
      </c>
      <c r="M48" s="580">
        <f t="shared" si="5"/>
        <v>3120000</v>
      </c>
      <c r="N48" s="638"/>
      <c r="O48" s="638"/>
      <c r="P48" s="639" t="s">
        <v>1273</v>
      </c>
      <c r="Q48" s="639" t="s">
        <v>344</v>
      </c>
      <c r="R48" s="639" t="s">
        <v>60</v>
      </c>
      <c r="S48" s="639" t="s">
        <v>237</v>
      </c>
    </row>
    <row r="49" spans="1:19" s="33" customFormat="1" ht="20.25" customHeight="1">
      <c r="A49" s="639" t="s">
        <v>806</v>
      </c>
      <c r="B49" s="638" t="s">
        <v>1400</v>
      </c>
      <c r="C49" s="639" t="s">
        <v>371</v>
      </c>
      <c r="D49" s="640" t="s">
        <v>1096</v>
      </c>
      <c r="E49" s="638"/>
      <c r="F49" s="639" t="s">
        <v>1337</v>
      </c>
      <c r="G49" s="638"/>
      <c r="H49" s="1110">
        <v>397</v>
      </c>
      <c r="I49" s="705">
        <v>12000</v>
      </c>
      <c r="J49" s="643">
        <v>0</v>
      </c>
      <c r="K49" s="578">
        <f t="shared" si="3"/>
        <v>0</v>
      </c>
      <c r="L49" s="579">
        <f t="shared" si="4"/>
        <v>0</v>
      </c>
      <c r="M49" s="580">
        <f t="shared" si="5"/>
        <v>4764000</v>
      </c>
      <c r="N49" s="638"/>
      <c r="O49" s="638"/>
      <c r="P49" s="639" t="s">
        <v>1273</v>
      </c>
      <c r="Q49" s="639" t="s">
        <v>575</v>
      </c>
      <c r="R49" s="639" t="s">
        <v>375</v>
      </c>
      <c r="S49" s="639" t="s">
        <v>237</v>
      </c>
    </row>
    <row r="50" spans="1:19" s="33" customFormat="1" ht="20.25" customHeight="1">
      <c r="A50" s="639" t="s">
        <v>2451</v>
      </c>
      <c r="B50" s="638" t="s">
        <v>2452</v>
      </c>
      <c r="C50" s="639" t="s">
        <v>2453</v>
      </c>
      <c r="D50" s="640" t="s">
        <v>991</v>
      </c>
      <c r="E50" s="638"/>
      <c r="F50" s="639" t="s">
        <v>67</v>
      </c>
      <c r="G50" s="638"/>
      <c r="H50" s="1110">
        <v>918</v>
      </c>
      <c r="I50" s="705">
        <v>110000</v>
      </c>
      <c r="J50" s="643">
        <v>40</v>
      </c>
      <c r="K50" s="578">
        <f t="shared" si="3"/>
        <v>36720</v>
      </c>
      <c r="L50" s="579">
        <f t="shared" si="4"/>
        <v>36.72</v>
      </c>
      <c r="M50" s="580">
        <f t="shared" si="5"/>
        <v>100980000</v>
      </c>
      <c r="N50" s="638" t="s">
        <v>2470</v>
      </c>
      <c r="O50" s="638"/>
      <c r="P50" s="639" t="s">
        <v>1164</v>
      </c>
      <c r="Q50" s="639" t="s">
        <v>2471</v>
      </c>
      <c r="R50" s="639" t="s">
        <v>68</v>
      </c>
      <c r="S50" s="639" t="s">
        <v>109</v>
      </c>
    </row>
    <row r="51" spans="1:19" s="33" customFormat="1" ht="20.25" customHeight="1">
      <c r="A51" s="639" t="s">
        <v>2451</v>
      </c>
      <c r="B51" s="638" t="s">
        <v>2452</v>
      </c>
      <c r="C51" s="639" t="s">
        <v>2453</v>
      </c>
      <c r="D51" s="640" t="s">
        <v>991</v>
      </c>
      <c r="E51" s="638"/>
      <c r="F51" s="639" t="s">
        <v>589</v>
      </c>
      <c r="G51" s="638"/>
      <c r="H51" s="1110">
        <v>908</v>
      </c>
      <c r="I51" s="705">
        <v>35000</v>
      </c>
      <c r="J51" s="643">
        <v>15</v>
      </c>
      <c r="K51" s="578">
        <f t="shared" si="3"/>
        <v>13620</v>
      </c>
      <c r="L51" s="579">
        <f t="shared" si="4"/>
        <v>13.62</v>
      </c>
      <c r="M51" s="580">
        <f t="shared" si="5"/>
        <v>31780000</v>
      </c>
      <c r="N51" s="638" t="s">
        <v>2472</v>
      </c>
      <c r="O51" s="638"/>
      <c r="P51" s="639" t="s">
        <v>1164</v>
      </c>
      <c r="Q51" s="639" t="s">
        <v>270</v>
      </c>
      <c r="R51" s="639" t="s">
        <v>68</v>
      </c>
      <c r="S51" s="639" t="s">
        <v>109</v>
      </c>
    </row>
    <row r="52" spans="1:19" s="33" customFormat="1" ht="20.25" customHeight="1">
      <c r="A52" s="639" t="s">
        <v>2451</v>
      </c>
      <c r="B52" s="638" t="s">
        <v>2452</v>
      </c>
      <c r="C52" s="639" t="s">
        <v>2453</v>
      </c>
      <c r="D52" s="640" t="s">
        <v>991</v>
      </c>
      <c r="E52" s="638"/>
      <c r="F52" s="639" t="s">
        <v>2455</v>
      </c>
      <c r="G52" s="638"/>
      <c r="H52" s="1110">
        <v>454</v>
      </c>
      <c r="I52" s="705">
        <v>41500</v>
      </c>
      <c r="J52" s="643">
        <v>0</v>
      </c>
      <c r="K52" s="578">
        <f t="shared" si="3"/>
        <v>0</v>
      </c>
      <c r="L52" s="579">
        <f t="shared" si="4"/>
        <v>0</v>
      </c>
      <c r="M52" s="580">
        <f t="shared" si="5"/>
        <v>18841000</v>
      </c>
      <c r="N52" s="638" t="s">
        <v>2473</v>
      </c>
      <c r="O52" s="638"/>
      <c r="P52" s="639" t="s">
        <v>1164</v>
      </c>
      <c r="Q52" s="639" t="s">
        <v>272</v>
      </c>
      <c r="R52" s="639" t="s">
        <v>73</v>
      </c>
      <c r="S52" s="639" t="s">
        <v>109</v>
      </c>
    </row>
    <row r="53" spans="1:19" s="33" customFormat="1" ht="20.25" customHeight="1">
      <c r="A53" s="639" t="s">
        <v>2451</v>
      </c>
      <c r="B53" s="638" t="s">
        <v>2452</v>
      </c>
      <c r="C53" s="639" t="s">
        <v>2453</v>
      </c>
      <c r="D53" s="640" t="s">
        <v>991</v>
      </c>
      <c r="E53" s="638"/>
      <c r="F53" s="639" t="s">
        <v>2456</v>
      </c>
      <c r="G53" s="638"/>
      <c r="H53" s="1110">
        <v>454</v>
      </c>
      <c r="I53" s="705">
        <v>10000</v>
      </c>
      <c r="J53" s="643">
        <v>0</v>
      </c>
      <c r="K53" s="578">
        <f t="shared" si="3"/>
        <v>0</v>
      </c>
      <c r="L53" s="579">
        <f t="shared" si="4"/>
        <v>0</v>
      </c>
      <c r="M53" s="580">
        <f t="shared" si="5"/>
        <v>4540000</v>
      </c>
      <c r="N53" s="638"/>
      <c r="O53" s="638"/>
      <c r="P53" s="639" t="s">
        <v>1164</v>
      </c>
      <c r="Q53" s="639" t="s">
        <v>274</v>
      </c>
      <c r="R53" s="639" t="s">
        <v>73</v>
      </c>
      <c r="S53" s="639" t="s">
        <v>109</v>
      </c>
    </row>
    <row r="54" spans="1:19" s="33" customFormat="1" ht="20.25" customHeight="1">
      <c r="A54" s="639" t="s">
        <v>2451</v>
      </c>
      <c r="B54" s="638" t="s">
        <v>2452</v>
      </c>
      <c r="C54" s="639" t="s">
        <v>2453</v>
      </c>
      <c r="D54" s="640" t="s">
        <v>991</v>
      </c>
      <c r="E54" s="638"/>
      <c r="F54" s="639" t="s">
        <v>2457</v>
      </c>
      <c r="G54" s="638"/>
      <c r="H54" s="1110">
        <v>908</v>
      </c>
      <c r="I54" s="705">
        <v>42000</v>
      </c>
      <c r="J54" s="643">
        <v>0</v>
      </c>
      <c r="K54" s="578">
        <f t="shared" si="3"/>
        <v>0</v>
      </c>
      <c r="L54" s="579">
        <f t="shared" si="4"/>
        <v>0</v>
      </c>
      <c r="M54" s="580">
        <f t="shared" si="5"/>
        <v>38136000</v>
      </c>
      <c r="N54" s="638" t="s">
        <v>2474</v>
      </c>
      <c r="O54" s="638"/>
      <c r="P54" s="639" t="s">
        <v>1164</v>
      </c>
      <c r="Q54" s="639" t="s">
        <v>271</v>
      </c>
      <c r="R54" s="639" t="s">
        <v>73</v>
      </c>
      <c r="S54" s="639" t="s">
        <v>109</v>
      </c>
    </row>
    <row r="55" spans="1:19" s="33" customFormat="1" ht="20.25" customHeight="1">
      <c r="A55" s="639" t="s">
        <v>2451</v>
      </c>
      <c r="B55" s="638" t="s">
        <v>2452</v>
      </c>
      <c r="C55" s="639" t="s">
        <v>2453</v>
      </c>
      <c r="D55" s="640" t="s">
        <v>991</v>
      </c>
      <c r="E55" s="638"/>
      <c r="F55" s="639" t="s">
        <v>2458</v>
      </c>
      <c r="G55" s="638"/>
      <c r="H55" s="1110">
        <v>454</v>
      </c>
      <c r="I55" s="705">
        <v>43500</v>
      </c>
      <c r="J55" s="643">
        <v>0</v>
      </c>
      <c r="K55" s="578">
        <f t="shared" si="3"/>
        <v>0</v>
      </c>
      <c r="L55" s="579">
        <f t="shared" si="4"/>
        <v>0</v>
      </c>
      <c r="M55" s="580">
        <f t="shared" si="5"/>
        <v>19749000</v>
      </c>
      <c r="N55" s="638" t="s">
        <v>879</v>
      </c>
      <c r="O55" s="638"/>
      <c r="P55" s="639" t="s">
        <v>1164</v>
      </c>
      <c r="Q55" s="639" t="s">
        <v>984</v>
      </c>
      <c r="R55" s="639" t="s">
        <v>73</v>
      </c>
      <c r="S55" s="639" t="s">
        <v>109</v>
      </c>
    </row>
    <row r="56" spans="1:19" s="33" customFormat="1" ht="20.25" customHeight="1">
      <c r="A56" s="639" t="s">
        <v>2451</v>
      </c>
      <c r="B56" s="638" t="s">
        <v>2452</v>
      </c>
      <c r="C56" s="639" t="s">
        <v>2453</v>
      </c>
      <c r="D56" s="640" t="s">
        <v>991</v>
      </c>
      <c r="E56" s="638"/>
      <c r="F56" s="639" t="s">
        <v>2459</v>
      </c>
      <c r="G56" s="638"/>
      <c r="H56" s="1110">
        <v>454</v>
      </c>
      <c r="I56" s="705">
        <v>95000</v>
      </c>
      <c r="J56" s="643">
        <v>0</v>
      </c>
      <c r="K56" s="578">
        <f t="shared" si="3"/>
        <v>0</v>
      </c>
      <c r="L56" s="579">
        <f t="shared" si="4"/>
        <v>0</v>
      </c>
      <c r="M56" s="580">
        <f t="shared" si="5"/>
        <v>43130000</v>
      </c>
      <c r="N56" s="638" t="s">
        <v>2475</v>
      </c>
      <c r="O56" s="638"/>
      <c r="P56" s="639" t="s">
        <v>1164</v>
      </c>
      <c r="Q56" s="639" t="s">
        <v>276</v>
      </c>
      <c r="R56" s="639" t="s">
        <v>73</v>
      </c>
      <c r="S56" s="639" t="s">
        <v>109</v>
      </c>
    </row>
    <row r="57" spans="1:19" s="33" customFormat="1" ht="20.25" customHeight="1">
      <c r="A57" s="639" t="s">
        <v>2451</v>
      </c>
      <c r="B57" s="638" t="s">
        <v>2452</v>
      </c>
      <c r="C57" s="639" t="s">
        <v>2453</v>
      </c>
      <c r="D57" s="640" t="s">
        <v>991</v>
      </c>
      <c r="E57" s="638"/>
      <c r="F57" s="639" t="s">
        <v>2460</v>
      </c>
      <c r="G57" s="638"/>
      <c r="H57" s="1110">
        <v>454</v>
      </c>
      <c r="I57" s="705">
        <v>16500</v>
      </c>
      <c r="J57" s="643">
        <v>0</v>
      </c>
      <c r="K57" s="578">
        <f t="shared" si="3"/>
        <v>0</v>
      </c>
      <c r="L57" s="579">
        <f t="shared" si="4"/>
        <v>0</v>
      </c>
      <c r="M57" s="580">
        <f t="shared" si="5"/>
        <v>7491000</v>
      </c>
      <c r="N57" s="638" t="s">
        <v>2476</v>
      </c>
      <c r="O57" s="638"/>
      <c r="P57" s="639" t="s">
        <v>1164</v>
      </c>
      <c r="Q57" s="639" t="s">
        <v>336</v>
      </c>
      <c r="R57" s="639" t="s">
        <v>73</v>
      </c>
      <c r="S57" s="639" t="s">
        <v>109</v>
      </c>
    </row>
    <row r="58" spans="1:19" s="33" customFormat="1" ht="21.75" customHeight="1">
      <c r="A58" s="639" t="s">
        <v>2451</v>
      </c>
      <c r="B58" s="638" t="s">
        <v>2452</v>
      </c>
      <c r="C58" s="639" t="s">
        <v>2453</v>
      </c>
      <c r="D58" s="640" t="s">
        <v>991</v>
      </c>
      <c r="E58" s="638"/>
      <c r="F58" s="639" t="s">
        <v>2461</v>
      </c>
      <c r="G58" s="638"/>
      <c r="H58" s="1110">
        <v>908</v>
      </c>
      <c r="I58" s="705">
        <v>5200</v>
      </c>
      <c r="J58" s="643">
        <v>0</v>
      </c>
      <c r="K58" s="578">
        <f t="shared" si="3"/>
        <v>0</v>
      </c>
      <c r="L58" s="579">
        <f t="shared" si="4"/>
        <v>0</v>
      </c>
      <c r="M58" s="580">
        <f t="shared" si="5"/>
        <v>4721600</v>
      </c>
      <c r="N58" s="638" t="s">
        <v>586</v>
      </c>
      <c r="O58" s="638"/>
      <c r="P58" s="639" t="s">
        <v>1164</v>
      </c>
      <c r="Q58" s="639" t="s">
        <v>336</v>
      </c>
      <c r="R58" s="639" t="s">
        <v>73</v>
      </c>
      <c r="S58" s="639" t="s">
        <v>109</v>
      </c>
    </row>
    <row r="59" spans="1:19" s="33" customFormat="1" ht="19.5" customHeight="1">
      <c r="A59" s="639" t="s">
        <v>2451</v>
      </c>
      <c r="B59" s="638" t="s">
        <v>2452</v>
      </c>
      <c r="C59" s="639" t="s">
        <v>2453</v>
      </c>
      <c r="D59" s="640" t="s">
        <v>991</v>
      </c>
      <c r="E59" s="638"/>
      <c r="F59" s="639" t="s">
        <v>2462</v>
      </c>
      <c r="G59" s="638"/>
      <c r="H59" s="1110">
        <v>908</v>
      </c>
      <c r="I59" s="705">
        <v>5200</v>
      </c>
      <c r="J59" s="643">
        <v>0</v>
      </c>
      <c r="K59" s="578">
        <f t="shared" si="3"/>
        <v>0</v>
      </c>
      <c r="L59" s="579">
        <f t="shared" si="4"/>
        <v>0</v>
      </c>
      <c r="M59" s="580">
        <f t="shared" si="5"/>
        <v>4721600</v>
      </c>
      <c r="N59" s="638" t="s">
        <v>587</v>
      </c>
      <c r="O59" s="638"/>
      <c r="P59" s="639" t="s">
        <v>1164</v>
      </c>
      <c r="Q59" s="639" t="s">
        <v>336</v>
      </c>
      <c r="R59" s="639" t="s">
        <v>73</v>
      </c>
      <c r="S59" s="639" t="s">
        <v>109</v>
      </c>
    </row>
    <row r="60" spans="1:19" s="34" customFormat="1" ht="20.25" customHeight="1">
      <c r="A60" s="639" t="s">
        <v>770</v>
      </c>
      <c r="B60" s="638" t="s">
        <v>2768</v>
      </c>
      <c r="C60" s="639" t="s">
        <v>515</v>
      </c>
      <c r="D60" s="640" t="s">
        <v>469</v>
      </c>
      <c r="E60" s="638"/>
      <c r="F60" s="639" t="s">
        <v>2172</v>
      </c>
      <c r="G60" s="638"/>
      <c r="H60" s="1110">
        <v>699</v>
      </c>
      <c r="I60" s="705">
        <v>73636</v>
      </c>
      <c r="J60" s="643">
        <v>16.5</v>
      </c>
      <c r="K60" s="578">
        <f t="shared" si="3"/>
        <v>11533.5</v>
      </c>
      <c r="L60" s="579">
        <f t="shared" si="4"/>
        <v>11.5335</v>
      </c>
      <c r="M60" s="580">
        <f t="shared" si="5"/>
        <v>51471564</v>
      </c>
      <c r="N60" s="638"/>
      <c r="O60" s="638" t="s">
        <v>2789</v>
      </c>
      <c r="P60" s="639" t="s">
        <v>761</v>
      </c>
      <c r="Q60" s="639" t="s">
        <v>981</v>
      </c>
      <c r="R60" s="639" t="s">
        <v>60</v>
      </c>
      <c r="S60" s="639" t="s">
        <v>152</v>
      </c>
    </row>
    <row r="61" spans="1:19" s="34" customFormat="1" ht="20.25" customHeight="1">
      <c r="A61" s="639" t="s">
        <v>770</v>
      </c>
      <c r="B61" s="638" t="s">
        <v>2768</v>
      </c>
      <c r="C61" s="639" t="s">
        <v>515</v>
      </c>
      <c r="D61" s="640" t="s">
        <v>469</v>
      </c>
      <c r="E61" s="638"/>
      <c r="F61" s="639" t="s">
        <v>521</v>
      </c>
      <c r="G61" s="638"/>
      <c r="H61" s="1110">
        <v>699</v>
      </c>
      <c r="I61" s="705">
        <v>196364</v>
      </c>
      <c r="J61" s="643">
        <v>0</v>
      </c>
      <c r="K61" s="578">
        <f t="shared" si="3"/>
        <v>0</v>
      </c>
      <c r="L61" s="579">
        <f t="shared" si="4"/>
        <v>0</v>
      </c>
      <c r="M61" s="580">
        <f t="shared" si="5"/>
        <v>137258436</v>
      </c>
      <c r="N61" s="638"/>
      <c r="O61" s="638" t="s">
        <v>2789</v>
      </c>
      <c r="P61" s="639" t="s">
        <v>761</v>
      </c>
      <c r="Q61" s="639" t="s">
        <v>374</v>
      </c>
      <c r="R61" s="639" t="s">
        <v>375</v>
      </c>
      <c r="S61" s="639" t="s">
        <v>152</v>
      </c>
    </row>
    <row r="62" spans="1:19" s="34" customFormat="1" ht="20.25" customHeight="1">
      <c r="A62" s="639" t="s">
        <v>3733</v>
      </c>
      <c r="B62" s="638" t="s">
        <v>3734</v>
      </c>
      <c r="C62" s="639" t="s">
        <v>2379</v>
      </c>
      <c r="D62" s="640" t="s">
        <v>523</v>
      </c>
      <c r="E62" s="638"/>
      <c r="F62" s="639" t="s">
        <v>1387</v>
      </c>
      <c r="G62" s="638"/>
      <c r="H62" s="1110">
        <v>444</v>
      </c>
      <c r="I62" s="705">
        <v>14763</v>
      </c>
      <c r="J62" s="643">
        <v>0</v>
      </c>
      <c r="K62" s="578">
        <f t="shared" si="3"/>
        <v>0</v>
      </c>
      <c r="L62" s="579">
        <f t="shared" si="4"/>
        <v>0</v>
      </c>
      <c r="M62" s="580">
        <f t="shared" si="5"/>
        <v>6554772</v>
      </c>
      <c r="N62" s="638"/>
      <c r="O62" s="638" t="s">
        <v>2673</v>
      </c>
      <c r="P62" s="639" t="s">
        <v>1407</v>
      </c>
      <c r="Q62" s="639" t="s">
        <v>577</v>
      </c>
      <c r="R62" s="639" t="s">
        <v>375</v>
      </c>
      <c r="S62" s="639" t="s">
        <v>152</v>
      </c>
    </row>
    <row r="63" spans="1:19" s="34" customFormat="1" ht="20.25" customHeight="1">
      <c r="A63" s="639" t="s">
        <v>3733</v>
      </c>
      <c r="B63" s="638" t="s">
        <v>3734</v>
      </c>
      <c r="C63" s="639" t="s">
        <v>2379</v>
      </c>
      <c r="D63" s="640" t="s">
        <v>523</v>
      </c>
      <c r="E63" s="638"/>
      <c r="F63" s="639" t="s">
        <v>590</v>
      </c>
      <c r="G63" s="638"/>
      <c r="H63" s="1110">
        <v>444</v>
      </c>
      <c r="I63" s="705">
        <v>88200</v>
      </c>
      <c r="J63" s="643">
        <v>18</v>
      </c>
      <c r="K63" s="578">
        <f t="shared" si="3"/>
        <v>7992</v>
      </c>
      <c r="L63" s="579">
        <f t="shared" si="4"/>
        <v>7.992</v>
      </c>
      <c r="M63" s="580">
        <f t="shared" si="5"/>
        <v>39160800</v>
      </c>
      <c r="N63" s="638"/>
      <c r="O63" s="638" t="s">
        <v>2673</v>
      </c>
      <c r="P63" s="639" t="s">
        <v>1407</v>
      </c>
      <c r="Q63" s="639" t="s">
        <v>270</v>
      </c>
      <c r="R63" s="639" t="s">
        <v>68</v>
      </c>
      <c r="S63" s="639" t="s">
        <v>152</v>
      </c>
    </row>
    <row r="64" spans="1:19" s="34" customFormat="1" ht="20.25" customHeight="1">
      <c r="A64" s="639" t="s">
        <v>3197</v>
      </c>
      <c r="B64" s="638" t="s">
        <v>3198</v>
      </c>
      <c r="C64" s="639" t="s">
        <v>2168</v>
      </c>
      <c r="D64" s="640" t="s">
        <v>1306</v>
      </c>
      <c r="E64" s="638"/>
      <c r="F64" s="639" t="s">
        <v>882</v>
      </c>
      <c r="G64" s="638"/>
      <c r="H64" s="1110">
        <v>288</v>
      </c>
      <c r="I64" s="705">
        <v>8472</v>
      </c>
      <c r="J64" s="643">
        <v>0</v>
      </c>
      <c r="K64" s="578">
        <f t="shared" si="3"/>
        <v>0</v>
      </c>
      <c r="L64" s="579">
        <f t="shared" si="4"/>
        <v>0</v>
      </c>
      <c r="M64" s="580">
        <f t="shared" si="5"/>
        <v>2439936</v>
      </c>
      <c r="N64" s="638"/>
      <c r="O64" s="638" t="s">
        <v>2316</v>
      </c>
      <c r="P64" s="639" t="s">
        <v>3864</v>
      </c>
      <c r="Q64" s="639" t="s">
        <v>336</v>
      </c>
      <c r="R64" s="639" t="s">
        <v>73</v>
      </c>
      <c r="S64" s="639" t="s">
        <v>1076</v>
      </c>
    </row>
    <row r="65" spans="1:19" s="34" customFormat="1" ht="20.25" customHeight="1">
      <c r="A65" s="639" t="s">
        <v>3266</v>
      </c>
      <c r="B65" s="638" t="s">
        <v>3267</v>
      </c>
      <c r="C65" s="639" t="s">
        <v>355</v>
      </c>
      <c r="D65" s="640" t="s">
        <v>952</v>
      </c>
      <c r="E65" s="638"/>
      <c r="F65" s="639" t="s">
        <v>563</v>
      </c>
      <c r="G65" s="638"/>
      <c r="H65" s="1110">
        <v>381</v>
      </c>
      <c r="I65" s="705">
        <v>190262</v>
      </c>
      <c r="J65" s="643">
        <v>42</v>
      </c>
      <c r="K65" s="578">
        <f t="shared" si="3"/>
        <v>16002</v>
      </c>
      <c r="L65" s="579">
        <f t="shared" si="4"/>
        <v>16.001999999999999</v>
      </c>
      <c r="M65" s="580">
        <f t="shared" si="5"/>
        <v>72489822</v>
      </c>
      <c r="N65" s="638"/>
      <c r="O65" s="638" t="s">
        <v>3319</v>
      </c>
      <c r="P65" s="639" t="s">
        <v>1164</v>
      </c>
      <c r="Q65" s="639" t="s">
        <v>403</v>
      </c>
      <c r="R65" s="639" t="s">
        <v>60</v>
      </c>
      <c r="S65" s="639" t="s">
        <v>109</v>
      </c>
    </row>
    <row r="66" spans="1:19" s="34" customFormat="1" ht="20.25" customHeight="1">
      <c r="A66" s="639" t="s">
        <v>3266</v>
      </c>
      <c r="B66" s="638" t="s">
        <v>3267</v>
      </c>
      <c r="C66" s="639" t="s">
        <v>355</v>
      </c>
      <c r="D66" s="640" t="s">
        <v>952</v>
      </c>
      <c r="E66" s="638"/>
      <c r="F66" s="639" t="s">
        <v>880</v>
      </c>
      <c r="G66" s="638"/>
      <c r="H66" s="1110">
        <v>381</v>
      </c>
      <c r="I66" s="705">
        <v>3903</v>
      </c>
      <c r="J66" s="643">
        <v>0</v>
      </c>
      <c r="K66" s="578">
        <f t="shared" si="3"/>
        <v>0</v>
      </c>
      <c r="L66" s="579">
        <f t="shared" si="4"/>
        <v>0</v>
      </c>
      <c r="M66" s="580">
        <f t="shared" si="5"/>
        <v>1487043</v>
      </c>
      <c r="N66" s="638"/>
      <c r="O66" s="638" t="s">
        <v>3319</v>
      </c>
      <c r="P66" s="639" t="s">
        <v>1164</v>
      </c>
      <c r="Q66" s="639" t="s">
        <v>336</v>
      </c>
      <c r="R66" s="639" t="s">
        <v>73</v>
      </c>
      <c r="S66" s="639" t="s">
        <v>109</v>
      </c>
    </row>
    <row r="67" spans="1:19" s="34" customFormat="1" ht="20.25" customHeight="1">
      <c r="A67" s="639" t="s">
        <v>3266</v>
      </c>
      <c r="B67" s="638" t="s">
        <v>3267</v>
      </c>
      <c r="C67" s="639" t="s">
        <v>355</v>
      </c>
      <c r="D67" s="640" t="s">
        <v>952</v>
      </c>
      <c r="E67" s="638"/>
      <c r="F67" s="639" t="s">
        <v>590</v>
      </c>
      <c r="G67" s="638"/>
      <c r="H67" s="1110">
        <v>381</v>
      </c>
      <c r="I67" s="705">
        <v>28900</v>
      </c>
      <c r="J67" s="643">
        <v>18</v>
      </c>
      <c r="K67" s="578">
        <f t="shared" si="3"/>
        <v>6858</v>
      </c>
      <c r="L67" s="579">
        <f t="shared" si="4"/>
        <v>6.8579999999999997</v>
      </c>
      <c r="M67" s="580">
        <f t="shared" si="5"/>
        <v>11010900</v>
      </c>
      <c r="N67" s="638"/>
      <c r="O67" s="638" t="s">
        <v>771</v>
      </c>
      <c r="P67" s="639" t="s">
        <v>1164</v>
      </c>
      <c r="Q67" s="639" t="s">
        <v>270</v>
      </c>
      <c r="R67" s="639" t="s">
        <v>68</v>
      </c>
      <c r="S67" s="639" t="s">
        <v>109</v>
      </c>
    </row>
    <row r="68" spans="1:19" s="34" customFormat="1" ht="20.25" customHeight="1">
      <c r="A68" s="639" t="s">
        <v>3266</v>
      </c>
      <c r="B68" s="638" t="s">
        <v>3267</v>
      </c>
      <c r="C68" s="639" t="s">
        <v>355</v>
      </c>
      <c r="D68" s="640" t="s">
        <v>952</v>
      </c>
      <c r="E68" s="638"/>
      <c r="F68" s="639" t="s">
        <v>1387</v>
      </c>
      <c r="G68" s="638"/>
      <c r="H68" s="1110">
        <v>381</v>
      </c>
      <c r="I68" s="705">
        <v>14264</v>
      </c>
      <c r="J68" s="643">
        <v>0</v>
      </c>
      <c r="K68" s="578">
        <f t="shared" si="3"/>
        <v>0</v>
      </c>
      <c r="L68" s="579">
        <f t="shared" si="4"/>
        <v>0</v>
      </c>
      <c r="M68" s="580">
        <f t="shared" si="5"/>
        <v>5434584</v>
      </c>
      <c r="N68" s="638"/>
      <c r="O68" s="638" t="s">
        <v>771</v>
      </c>
      <c r="P68" s="639" t="s">
        <v>1164</v>
      </c>
      <c r="Q68" s="639" t="s">
        <v>577</v>
      </c>
      <c r="R68" s="639" t="s">
        <v>375</v>
      </c>
      <c r="S68" s="639" t="s">
        <v>109</v>
      </c>
    </row>
    <row r="69" spans="1:19" s="34" customFormat="1" ht="20.25" customHeight="1">
      <c r="A69" s="639" t="s">
        <v>3266</v>
      </c>
      <c r="B69" s="638" t="s">
        <v>3267</v>
      </c>
      <c r="C69" s="639" t="s">
        <v>355</v>
      </c>
      <c r="D69" s="640" t="s">
        <v>952</v>
      </c>
      <c r="E69" s="638"/>
      <c r="F69" s="639" t="s">
        <v>1691</v>
      </c>
      <c r="G69" s="638"/>
      <c r="H69" s="1110">
        <v>381</v>
      </c>
      <c r="I69" s="705">
        <v>23400</v>
      </c>
      <c r="J69" s="643">
        <v>0</v>
      </c>
      <c r="K69" s="578">
        <f t="shared" si="3"/>
        <v>0</v>
      </c>
      <c r="L69" s="579">
        <f t="shared" si="4"/>
        <v>0</v>
      </c>
      <c r="M69" s="580">
        <f t="shared" si="5"/>
        <v>8915400</v>
      </c>
      <c r="N69" s="638"/>
      <c r="O69" s="638" t="s">
        <v>3320</v>
      </c>
      <c r="P69" s="639" t="s">
        <v>1164</v>
      </c>
      <c r="Q69" s="639" t="s">
        <v>358</v>
      </c>
      <c r="R69" s="639" t="s">
        <v>73</v>
      </c>
      <c r="S69" s="639" t="s">
        <v>109</v>
      </c>
    </row>
    <row r="70" spans="1:19" s="34" customFormat="1" ht="20.25" customHeight="1">
      <c r="A70" s="639" t="s">
        <v>3266</v>
      </c>
      <c r="B70" s="638" t="s">
        <v>3267</v>
      </c>
      <c r="C70" s="639" t="s">
        <v>355</v>
      </c>
      <c r="D70" s="640" t="s">
        <v>952</v>
      </c>
      <c r="E70" s="638"/>
      <c r="F70" s="639" t="s">
        <v>2399</v>
      </c>
      <c r="G70" s="638"/>
      <c r="H70" s="1110">
        <v>381</v>
      </c>
      <c r="I70" s="705">
        <v>10800</v>
      </c>
      <c r="J70" s="643">
        <v>0</v>
      </c>
      <c r="K70" s="578">
        <f t="shared" si="3"/>
        <v>0</v>
      </c>
      <c r="L70" s="579">
        <f t="shared" si="4"/>
        <v>0</v>
      </c>
      <c r="M70" s="580">
        <f t="shared" si="5"/>
        <v>4114800</v>
      </c>
      <c r="N70" s="638"/>
      <c r="O70" s="638" t="s">
        <v>543</v>
      </c>
      <c r="P70" s="639" t="s">
        <v>1164</v>
      </c>
      <c r="Q70" s="639" t="s">
        <v>360</v>
      </c>
      <c r="R70" s="639" t="s">
        <v>73</v>
      </c>
      <c r="S70" s="639" t="s">
        <v>109</v>
      </c>
    </row>
    <row r="71" spans="1:19" ht="20.25" customHeight="1">
      <c r="A71" s="1192"/>
      <c r="B71" s="1193"/>
      <c r="C71" s="1194"/>
      <c r="D71" s="1195"/>
      <c r="E71" s="1195"/>
      <c r="F71" s="1195"/>
      <c r="G71" s="1192"/>
      <c r="H71" s="1196"/>
      <c r="I71" s="1195"/>
      <c r="J71" s="1197"/>
      <c r="K71" s="1196"/>
      <c r="L71" s="1180" t="s">
        <v>3360</v>
      </c>
      <c r="M71" s="1181">
        <f>SUM(M44:M70)</f>
        <v>662264309</v>
      </c>
      <c r="N71" s="1198"/>
      <c r="O71" s="1193"/>
      <c r="P71" s="1195"/>
      <c r="Q71" s="1194"/>
      <c r="R71" s="1192"/>
      <c r="S71" s="1195"/>
    </row>
    <row r="72" spans="1:19" s="26" customFormat="1" ht="20.25" customHeight="1">
      <c r="A72" s="639" t="s">
        <v>806</v>
      </c>
      <c r="B72" s="638" t="s">
        <v>1715</v>
      </c>
      <c r="C72" s="639" t="s">
        <v>371</v>
      </c>
      <c r="D72" s="640" t="s">
        <v>4293</v>
      </c>
      <c r="E72" s="638"/>
      <c r="F72" s="639" t="s">
        <v>402</v>
      </c>
      <c r="G72" s="638"/>
      <c r="H72" s="1110">
        <v>80</v>
      </c>
      <c r="I72" s="705">
        <v>176321</v>
      </c>
      <c r="J72" s="643">
        <v>36.4</v>
      </c>
      <c r="K72" s="578">
        <f t="shared" ref="K72:K78" si="6">IFERROR(J72*H72,"0")</f>
        <v>2912</v>
      </c>
      <c r="L72" s="579">
        <f t="shared" ref="L72:L78" si="7">IFERROR(K72/1000,"0")</f>
        <v>2.9119999999999999</v>
      </c>
      <c r="M72" s="580">
        <f t="shared" ref="M72:M78" si="8">I72*H72</f>
        <v>14105680</v>
      </c>
      <c r="N72" s="638"/>
      <c r="O72" s="638"/>
      <c r="P72" s="639" t="s">
        <v>1273</v>
      </c>
      <c r="Q72" s="639" t="s">
        <v>403</v>
      </c>
      <c r="R72" s="639" t="s">
        <v>60</v>
      </c>
      <c r="S72" s="639" t="s">
        <v>237</v>
      </c>
    </row>
    <row r="73" spans="1:19" s="26" customFormat="1" ht="20.25" customHeight="1">
      <c r="A73" s="639" t="s">
        <v>806</v>
      </c>
      <c r="B73" s="638" t="s">
        <v>1715</v>
      </c>
      <c r="C73" s="639" t="s">
        <v>371</v>
      </c>
      <c r="D73" s="640" t="s">
        <v>4397</v>
      </c>
      <c r="E73" s="638"/>
      <c r="F73" s="639" t="s">
        <v>651</v>
      </c>
      <c r="G73" s="638"/>
      <c r="H73" s="1110">
        <v>80</v>
      </c>
      <c r="I73" s="705">
        <v>76279</v>
      </c>
      <c r="J73" s="643">
        <v>20</v>
      </c>
      <c r="K73" s="578">
        <f t="shared" si="6"/>
        <v>1600</v>
      </c>
      <c r="L73" s="579">
        <f t="shared" si="7"/>
        <v>1.6</v>
      </c>
      <c r="M73" s="580">
        <f t="shared" si="8"/>
        <v>6102320</v>
      </c>
      <c r="N73" s="638"/>
      <c r="O73" s="638"/>
      <c r="P73" s="639" t="s">
        <v>1273</v>
      </c>
      <c r="Q73" s="639" t="s">
        <v>341</v>
      </c>
      <c r="R73" s="639" t="s">
        <v>60</v>
      </c>
      <c r="S73" s="639" t="s">
        <v>237</v>
      </c>
    </row>
    <row r="74" spans="1:19" s="34" customFormat="1" ht="20.25" customHeight="1">
      <c r="A74" s="639" t="s">
        <v>398</v>
      </c>
      <c r="B74" s="638" t="s">
        <v>3212</v>
      </c>
      <c r="C74" s="639" t="s">
        <v>399</v>
      </c>
      <c r="D74" s="640" t="s">
        <v>4476</v>
      </c>
      <c r="E74" s="638"/>
      <c r="F74" s="639" t="s">
        <v>880</v>
      </c>
      <c r="G74" s="638"/>
      <c r="H74" s="1110">
        <v>25</v>
      </c>
      <c r="I74" s="705">
        <v>2797</v>
      </c>
      <c r="J74" s="643">
        <v>0</v>
      </c>
      <c r="K74" s="578">
        <f t="shared" si="6"/>
        <v>0</v>
      </c>
      <c r="L74" s="579">
        <f t="shared" si="7"/>
        <v>0</v>
      </c>
      <c r="M74" s="580">
        <f t="shared" si="8"/>
        <v>69925</v>
      </c>
      <c r="N74" s="638"/>
      <c r="O74" s="638" t="s">
        <v>1199</v>
      </c>
      <c r="P74" s="639" t="s">
        <v>3735</v>
      </c>
      <c r="Q74" s="639" t="s">
        <v>336</v>
      </c>
      <c r="R74" s="639" t="s">
        <v>73</v>
      </c>
      <c r="S74" s="639" t="s">
        <v>1076</v>
      </c>
    </row>
    <row r="75" spans="1:19" s="34" customFormat="1" ht="20.25" customHeight="1">
      <c r="A75" s="639" t="s">
        <v>398</v>
      </c>
      <c r="B75" s="638" t="s">
        <v>3212</v>
      </c>
      <c r="C75" s="639" t="s">
        <v>399</v>
      </c>
      <c r="D75" s="640" t="s">
        <v>4477</v>
      </c>
      <c r="E75" s="638"/>
      <c r="F75" s="639" t="s">
        <v>1387</v>
      </c>
      <c r="G75" s="638"/>
      <c r="H75" s="1110">
        <v>25</v>
      </c>
      <c r="I75" s="705">
        <v>11754</v>
      </c>
      <c r="J75" s="643">
        <v>0</v>
      </c>
      <c r="K75" s="578">
        <f t="shared" si="6"/>
        <v>0</v>
      </c>
      <c r="L75" s="579">
        <f t="shared" si="7"/>
        <v>0</v>
      </c>
      <c r="M75" s="580">
        <f t="shared" si="8"/>
        <v>293850</v>
      </c>
      <c r="N75" s="638"/>
      <c r="O75" s="638" t="s">
        <v>1198</v>
      </c>
      <c r="P75" s="639" t="s">
        <v>3735</v>
      </c>
      <c r="Q75" s="639" t="s">
        <v>577</v>
      </c>
      <c r="R75" s="639" t="s">
        <v>375</v>
      </c>
      <c r="S75" s="639" t="s">
        <v>1076</v>
      </c>
    </row>
    <row r="76" spans="1:19" s="34" customFormat="1" ht="20.25" customHeight="1">
      <c r="A76" s="639" t="s">
        <v>398</v>
      </c>
      <c r="B76" s="638" t="s">
        <v>3212</v>
      </c>
      <c r="C76" s="639" t="s">
        <v>399</v>
      </c>
      <c r="D76" s="640" t="s">
        <v>4477</v>
      </c>
      <c r="E76" s="638"/>
      <c r="F76" s="639" t="s">
        <v>517</v>
      </c>
      <c r="G76" s="638"/>
      <c r="H76" s="1110">
        <v>25</v>
      </c>
      <c r="I76" s="705">
        <v>53010</v>
      </c>
      <c r="J76" s="643">
        <v>16</v>
      </c>
      <c r="K76" s="578">
        <f t="shared" si="6"/>
        <v>400</v>
      </c>
      <c r="L76" s="579">
        <f t="shared" si="7"/>
        <v>0.4</v>
      </c>
      <c r="M76" s="580">
        <f t="shared" si="8"/>
        <v>1325250</v>
      </c>
      <c r="N76" s="638"/>
      <c r="O76" s="638" t="s">
        <v>1198</v>
      </c>
      <c r="P76" s="639" t="s">
        <v>3735</v>
      </c>
      <c r="Q76" s="639" t="s">
        <v>270</v>
      </c>
      <c r="R76" s="639" t="s">
        <v>60</v>
      </c>
      <c r="S76" s="639" t="s">
        <v>1076</v>
      </c>
    </row>
    <row r="77" spans="1:19" s="34" customFormat="1" ht="20.25" customHeight="1">
      <c r="A77" s="639" t="s">
        <v>398</v>
      </c>
      <c r="B77" s="638" t="s">
        <v>3212</v>
      </c>
      <c r="C77" s="639" t="s">
        <v>399</v>
      </c>
      <c r="D77" s="640" t="s">
        <v>4477</v>
      </c>
      <c r="E77" s="638"/>
      <c r="F77" s="639" t="s">
        <v>402</v>
      </c>
      <c r="G77" s="638"/>
      <c r="H77" s="1110">
        <v>25</v>
      </c>
      <c r="I77" s="705">
        <v>151487</v>
      </c>
      <c r="J77" s="643">
        <v>36.4</v>
      </c>
      <c r="K77" s="578">
        <f t="shared" si="6"/>
        <v>910</v>
      </c>
      <c r="L77" s="579">
        <f t="shared" si="7"/>
        <v>0.91</v>
      </c>
      <c r="M77" s="580">
        <f t="shared" si="8"/>
        <v>3787175</v>
      </c>
      <c r="N77" s="638"/>
      <c r="O77" s="638" t="s">
        <v>1199</v>
      </c>
      <c r="P77" s="639" t="s">
        <v>3735</v>
      </c>
      <c r="Q77" s="639" t="s">
        <v>403</v>
      </c>
      <c r="R77" s="639" t="s">
        <v>60</v>
      </c>
      <c r="S77" s="639" t="s">
        <v>1076</v>
      </c>
    </row>
    <row r="78" spans="1:19" s="34" customFormat="1" ht="20.25" customHeight="1">
      <c r="A78" s="639" t="s">
        <v>235</v>
      </c>
      <c r="B78" s="638" t="s">
        <v>1717</v>
      </c>
      <c r="C78" s="639" t="s">
        <v>371</v>
      </c>
      <c r="D78" s="640" t="s">
        <v>4397</v>
      </c>
      <c r="E78" s="638"/>
      <c r="F78" s="639" t="s">
        <v>3835</v>
      </c>
      <c r="G78" s="638"/>
      <c r="H78" s="1110">
        <v>127</v>
      </c>
      <c r="I78" s="705">
        <v>117000</v>
      </c>
      <c r="J78" s="643"/>
      <c r="K78" s="578">
        <f t="shared" si="6"/>
        <v>0</v>
      </c>
      <c r="L78" s="579">
        <f t="shared" si="7"/>
        <v>0</v>
      </c>
      <c r="M78" s="580">
        <f t="shared" si="8"/>
        <v>14859000</v>
      </c>
      <c r="N78" s="638" t="s">
        <v>1623</v>
      </c>
      <c r="O78" s="638"/>
      <c r="P78" s="639" t="s">
        <v>35</v>
      </c>
      <c r="Q78" s="639" t="s">
        <v>281</v>
      </c>
      <c r="R78" s="639" t="s">
        <v>70</v>
      </c>
      <c r="S78" s="639"/>
    </row>
    <row r="79" spans="1:19" ht="20.25" customHeight="1">
      <c r="A79" s="1192"/>
      <c r="B79" s="1193"/>
      <c r="C79" s="1194"/>
      <c r="D79" s="1195"/>
      <c r="E79" s="1195"/>
      <c r="F79" s="1195"/>
      <c r="G79" s="1192"/>
      <c r="H79" s="1196"/>
      <c r="I79" s="1195"/>
      <c r="J79" s="1197"/>
      <c r="K79" s="1196"/>
      <c r="L79" s="1180" t="s">
        <v>3361</v>
      </c>
      <c r="M79" s="1181">
        <f>SUM(M72:M78)</f>
        <v>40543200</v>
      </c>
      <c r="N79" s="1198"/>
      <c r="O79" s="1193"/>
      <c r="P79" s="1195"/>
      <c r="Q79" s="1194"/>
      <c r="R79" s="1192"/>
      <c r="S79" s="1195"/>
    </row>
  </sheetData>
  <phoneticPr fontId="7" type="noConversion"/>
  <pageMargins left="0.75" right="0.75" top="1" bottom="1" header="0.5" footer="0.5"/>
  <pageSetup paperSize="9" scale="41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8"/>
  </sheetPr>
  <dimension ref="A1:AC3656"/>
  <sheetViews>
    <sheetView showGridLines="0" zoomScale="85" zoomScaleNormal="85" workbookViewId="0">
      <pane ySplit="10" topLeftCell="A3546" activePane="bottomLeft" state="frozen"/>
      <selection activeCell="F2569" sqref="A2569:XFD2569"/>
      <selection pane="bottomLeft" activeCell="K3561" sqref="K3561"/>
    </sheetView>
  </sheetViews>
  <sheetFormatPr defaultRowHeight="12.75"/>
  <cols>
    <col min="1" max="1" width="11.5703125" customWidth="1"/>
    <col min="2" max="2" width="60.7109375" customWidth="1"/>
    <col min="3" max="3" width="13.140625" customWidth="1"/>
    <col min="4" max="4" width="11.140625" customWidth="1"/>
    <col min="5" max="5" width="11" customWidth="1"/>
    <col min="6" max="6" width="13.85546875" customWidth="1"/>
    <col min="7" max="7" width="9.28515625" customWidth="1"/>
    <col min="8" max="8" width="9.5703125" customWidth="1"/>
    <col min="9" max="9" width="11.5703125" customWidth="1"/>
    <col min="10" max="10" width="10.5703125" customWidth="1"/>
    <col min="11" max="11" width="12.7109375" customWidth="1"/>
    <col min="12" max="12" width="14" customWidth="1"/>
    <col min="13" max="13" width="23.42578125" bestFit="1" customWidth="1"/>
    <col min="14" max="14" width="9.28515625" bestFit="1" customWidth="1"/>
    <col min="17" max="17" width="17" bestFit="1" customWidth="1"/>
    <col min="18" max="18" width="11.5703125" bestFit="1" customWidth="1"/>
  </cols>
  <sheetData>
    <row r="1" spans="1:19" ht="19.5">
      <c r="A1" s="121" t="s">
        <v>4290</v>
      </c>
      <c r="B1" s="100"/>
      <c r="C1" s="212">
        <v>1000000</v>
      </c>
      <c r="D1" s="101"/>
      <c r="E1" s="101"/>
      <c r="F1" s="101"/>
      <c r="G1" s="102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</row>
    <row r="2" spans="1:19" ht="19.5">
      <c r="A2" s="121"/>
      <c r="C2" s="1087"/>
      <c r="D2" s="1088" t="s">
        <v>167</v>
      </c>
      <c r="E2" s="1088" t="s">
        <v>89</v>
      </c>
      <c r="F2" s="1088" t="s">
        <v>183</v>
      </c>
      <c r="G2" s="1088" t="s">
        <v>182</v>
      </c>
      <c r="H2" s="1088" t="s">
        <v>232</v>
      </c>
      <c r="I2" s="1088" t="s">
        <v>315</v>
      </c>
      <c r="J2" s="1088" t="s">
        <v>150</v>
      </c>
      <c r="K2" s="1088" t="s">
        <v>282</v>
      </c>
      <c r="L2" s="1088" t="s">
        <v>255</v>
      </c>
      <c r="M2" s="1088" t="s">
        <v>831</v>
      </c>
      <c r="N2" s="1088" t="s">
        <v>898</v>
      </c>
      <c r="O2" s="1088" t="s">
        <v>833</v>
      </c>
      <c r="P2" s="1089" t="s">
        <v>3719</v>
      </c>
      <c r="Q2" s="205"/>
      <c r="R2" s="205"/>
      <c r="S2" s="101"/>
    </row>
    <row r="3" spans="1:19" ht="19.5">
      <c r="A3" s="121"/>
      <c r="C3" s="1081" t="s">
        <v>36</v>
      </c>
      <c r="D3" s="1079">
        <f>SUM(D4:D8)</f>
        <v>5685537245.0844994</v>
      </c>
      <c r="E3" s="1079">
        <f t="shared" ref="E3:O3" si="0">SUM(E4:E8)</f>
        <v>6686384935.2817993</v>
      </c>
      <c r="F3" s="1079">
        <f t="shared" si="0"/>
        <v>7647181337.490901</v>
      </c>
      <c r="G3" s="1079">
        <f t="shared" si="0"/>
        <v>7256561926.9862003</v>
      </c>
      <c r="H3" s="1079">
        <f t="shared" si="0"/>
        <v>4364742473</v>
      </c>
      <c r="I3" s="1079">
        <f t="shared" si="0"/>
        <v>7581136244</v>
      </c>
      <c r="J3" s="1079">
        <f t="shared" si="0"/>
        <v>8383261897</v>
      </c>
      <c r="K3" s="1079">
        <f t="shared" si="0"/>
        <v>4185823677.7999997</v>
      </c>
      <c r="L3" s="1079">
        <f t="shared" si="0"/>
        <v>6525673048.1999998</v>
      </c>
      <c r="M3" s="1079">
        <f t="shared" si="0"/>
        <v>5905162676</v>
      </c>
      <c r="N3" s="1079">
        <f t="shared" si="0"/>
        <v>7213172348</v>
      </c>
      <c r="O3" s="1079">
        <f t="shared" si="0"/>
        <v>6687156582</v>
      </c>
      <c r="P3" s="1080">
        <f>SUM(D3:O3)</f>
        <v>78121794390.843399</v>
      </c>
      <c r="Q3" s="205"/>
      <c r="R3" s="205"/>
      <c r="S3" s="101"/>
    </row>
    <row r="4" spans="1:19" ht="19.5">
      <c r="A4" s="121"/>
      <c r="C4" s="1081" t="s">
        <v>27</v>
      </c>
      <c r="D4" s="223">
        <f>SUMIFS($M$10:$M$11654,$R$10:$R$11654,$C4,$D$10:$D$11654,D2)</f>
        <v>2278346658.8432999</v>
      </c>
      <c r="E4" s="223">
        <f t="shared" ref="E4:O4" si="1">SUMIFS($M$10:$M$11654,$R$10:$R$11654,$C$4,$D$10:$D$11654,E2)</f>
        <v>3103126637.7999997</v>
      </c>
      <c r="F4" s="223">
        <f t="shared" si="1"/>
        <v>2851800949.1000004</v>
      </c>
      <c r="G4" s="223">
        <f t="shared" si="1"/>
        <v>2730335523</v>
      </c>
      <c r="H4" s="223">
        <f t="shared" si="1"/>
        <v>2028685132</v>
      </c>
      <c r="I4" s="223">
        <f t="shared" si="1"/>
        <v>3187055566</v>
      </c>
      <c r="J4" s="223">
        <f t="shared" si="1"/>
        <v>4484989772</v>
      </c>
      <c r="K4" s="223">
        <f t="shared" si="1"/>
        <v>1653492009.8</v>
      </c>
      <c r="L4" s="223">
        <f t="shared" si="1"/>
        <v>2687020234</v>
      </c>
      <c r="M4" s="223">
        <f t="shared" si="1"/>
        <v>1817705204</v>
      </c>
      <c r="N4" s="223">
        <f t="shared" si="1"/>
        <v>2081707642</v>
      </c>
      <c r="O4" s="223">
        <f t="shared" si="1"/>
        <v>2692042690</v>
      </c>
      <c r="P4" s="1080">
        <f t="shared" ref="P4:P8" si="2">SUM(D4:O4)</f>
        <v>31596308018.543301</v>
      </c>
      <c r="Q4" s="205"/>
      <c r="R4" s="205"/>
      <c r="S4" s="101"/>
    </row>
    <row r="5" spans="1:19" ht="19.5">
      <c r="A5" s="121"/>
      <c r="C5" s="1082" t="s">
        <v>28</v>
      </c>
      <c r="D5" s="223">
        <f t="shared" ref="D5:O5" si="3">SUMIFS($M$10:$M$11654,$R$10:$R$11654,$C5,$D$10:$D$11654,D$2)</f>
        <v>809602095.07120001</v>
      </c>
      <c r="E5" s="223">
        <f t="shared" si="3"/>
        <v>979588035.22500014</v>
      </c>
      <c r="F5" s="223">
        <f t="shared" si="3"/>
        <v>824364048.42860019</v>
      </c>
      <c r="G5" s="223">
        <f t="shared" si="3"/>
        <v>661770529</v>
      </c>
      <c r="H5" s="223">
        <f t="shared" si="3"/>
        <v>430834798</v>
      </c>
      <c r="I5" s="223">
        <f t="shared" si="3"/>
        <v>668554626</v>
      </c>
      <c r="J5" s="223">
        <f t="shared" si="3"/>
        <v>676092117</v>
      </c>
      <c r="K5" s="223">
        <f t="shared" si="3"/>
        <v>643451891.60000002</v>
      </c>
      <c r="L5" s="223">
        <f t="shared" si="3"/>
        <v>695292057</v>
      </c>
      <c r="M5" s="223">
        <f t="shared" si="3"/>
        <v>412626641</v>
      </c>
      <c r="N5" s="223">
        <f t="shared" si="3"/>
        <v>590637478</v>
      </c>
      <c r="O5" s="223">
        <f t="shared" si="3"/>
        <v>653461771</v>
      </c>
      <c r="P5" s="1080">
        <f t="shared" si="2"/>
        <v>8046276087.3248005</v>
      </c>
      <c r="Q5" s="205"/>
      <c r="R5" s="205"/>
      <c r="S5" s="101"/>
    </row>
    <row r="6" spans="1:19" ht="19.5">
      <c r="A6" s="121"/>
      <c r="C6" s="1081" t="s">
        <v>240</v>
      </c>
      <c r="D6" s="223">
        <f t="shared" ref="D6:L8" si="4">SUMIFS($M$10:$M$11654,$R$10:$R$11654,$C6,$D$10:$D$11654,D$2)</f>
        <v>93200000</v>
      </c>
      <c r="E6" s="223">
        <f t="shared" si="4"/>
        <v>1070170000</v>
      </c>
      <c r="F6" s="223">
        <f t="shared" si="4"/>
        <v>514539166</v>
      </c>
      <c r="G6" s="223">
        <f t="shared" si="4"/>
        <v>475914251</v>
      </c>
      <c r="H6" s="223">
        <f t="shared" si="4"/>
        <v>13129990</v>
      </c>
      <c r="I6" s="223">
        <f t="shared" si="4"/>
        <v>42632608</v>
      </c>
      <c r="J6" s="223">
        <f t="shared" si="4"/>
        <v>34084149</v>
      </c>
      <c r="K6" s="223">
        <f t="shared" si="4"/>
        <v>130466864</v>
      </c>
      <c r="L6" s="223">
        <f t="shared" si="4"/>
        <v>335675784</v>
      </c>
      <c r="M6" s="223">
        <f>SUMIFS($M$10:$M$11654,$R$10:$R$11654,$C6,$D$10:$D$11654,M$2)+((M5+M4)*0.2)</f>
        <v>448319345</v>
      </c>
      <c r="N6" s="223">
        <f>SUMIFS($M$10:$M$11654,$R$10:$R$11654,$C6,$D$10:$D$11654,N$2)+((N5+N4)*0.2)</f>
        <v>555210321</v>
      </c>
      <c r="O6" s="223">
        <f>SUMIFS($M$10:$M$11654,$R$10:$R$11654,$C6,$D$10:$D$11654,O$2)</f>
        <v>398265268</v>
      </c>
      <c r="P6" s="1080">
        <f t="shared" si="2"/>
        <v>4111607746</v>
      </c>
      <c r="Q6" s="205"/>
      <c r="R6" s="205"/>
      <c r="S6" s="101"/>
    </row>
    <row r="7" spans="1:19" ht="19.5">
      <c r="A7" s="121"/>
      <c r="C7" s="1081" t="s">
        <v>30</v>
      </c>
      <c r="D7" s="223">
        <f t="shared" si="4"/>
        <v>1608296898.7499998</v>
      </c>
      <c r="E7" s="223">
        <f t="shared" si="4"/>
        <v>1026062193.0599998</v>
      </c>
      <c r="F7" s="223">
        <f t="shared" si="4"/>
        <v>2339103907.4623003</v>
      </c>
      <c r="G7" s="223">
        <f t="shared" si="4"/>
        <v>2250905279</v>
      </c>
      <c r="H7" s="223">
        <f t="shared" si="4"/>
        <v>1531673693</v>
      </c>
      <c r="I7" s="223">
        <f t="shared" si="4"/>
        <v>1563202219</v>
      </c>
      <c r="J7" s="223">
        <f t="shared" si="4"/>
        <v>2150784662</v>
      </c>
      <c r="K7" s="223">
        <f t="shared" si="4"/>
        <v>1335854399.7999997</v>
      </c>
      <c r="L7" s="223">
        <f t="shared" si="4"/>
        <v>1505889396</v>
      </c>
      <c r="M7" s="223">
        <f>SUMIFS($M$10:$M$11654,$R$10:$R$11654,$C7,$D$10:$D$11654,M$2)</f>
        <v>1728843083</v>
      </c>
      <c r="N7" s="223">
        <f>SUMIFS($M$10:$M$11654,$R$10:$R$11654,$C7,$D$10:$D$11654,N$2)</f>
        <v>1828579898</v>
      </c>
      <c r="O7" s="223">
        <f>SUMIFS($M$10:$M$11654,$R$10:$R$11654,$C7,$D$10:$D$11654,O$2)</f>
        <v>1810255893</v>
      </c>
      <c r="P7" s="1080">
        <f t="shared" si="2"/>
        <v>20679451522.0723</v>
      </c>
      <c r="Q7" s="205"/>
      <c r="R7" s="205"/>
      <c r="S7" s="101"/>
    </row>
    <row r="8" spans="1:19" ht="19.5">
      <c r="A8" s="121"/>
      <c r="C8" s="1081" t="s">
        <v>29</v>
      </c>
      <c r="D8" s="223">
        <f t="shared" si="4"/>
        <v>896091592.41999996</v>
      </c>
      <c r="E8" s="223">
        <f t="shared" si="4"/>
        <v>507438069.19679999</v>
      </c>
      <c r="F8" s="223">
        <f t="shared" si="4"/>
        <v>1117373266.5</v>
      </c>
      <c r="G8" s="223">
        <f t="shared" si="4"/>
        <v>1137636344.9862001</v>
      </c>
      <c r="H8" s="223">
        <f t="shared" si="4"/>
        <v>360418860</v>
      </c>
      <c r="I8" s="223">
        <f t="shared" si="4"/>
        <v>2119691225</v>
      </c>
      <c r="J8" s="223">
        <f t="shared" si="4"/>
        <v>1037311197</v>
      </c>
      <c r="K8" s="223">
        <f t="shared" si="4"/>
        <v>422558512.60000002</v>
      </c>
      <c r="L8" s="223">
        <f t="shared" si="4"/>
        <v>1301795577.2</v>
      </c>
      <c r="M8" s="223">
        <f>SUMIFS($M$10:$M$11654,$R$10:$R$11654,$C8,$D$10:$D$11654,M$2)</f>
        <v>1497668403</v>
      </c>
      <c r="N8" s="223">
        <f>SUMIFS($M$10:$M$11654,$R$10:$R$11654,$C8,$D$10:$D$11654,N$2)</f>
        <v>2157037009</v>
      </c>
      <c r="O8" s="223">
        <f>SUMIFS($M$10:$M$11654,$R$10:$R$11654,$C8,$D$10:$D$11654,O$2)</f>
        <v>1133130960</v>
      </c>
      <c r="P8" s="1080">
        <f t="shared" si="2"/>
        <v>13688151016.903</v>
      </c>
      <c r="Q8" s="205"/>
      <c r="R8" s="205"/>
      <c r="S8" s="101"/>
    </row>
    <row r="9" spans="1:19" ht="12" customHeight="1">
      <c r="A9" s="103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93" t="s">
        <v>37</v>
      </c>
    </row>
    <row r="10" spans="1:19" ht="32.25" customHeight="1">
      <c r="A10" s="710" t="s">
        <v>785</v>
      </c>
      <c r="B10" s="711" t="s">
        <v>786</v>
      </c>
      <c r="C10" s="710" t="s">
        <v>2</v>
      </c>
      <c r="D10" s="710" t="s">
        <v>3337</v>
      </c>
      <c r="E10" s="710" t="s">
        <v>3338</v>
      </c>
      <c r="F10" s="710" t="s">
        <v>133</v>
      </c>
      <c r="G10" s="710" t="s">
        <v>787</v>
      </c>
      <c r="H10" s="712" t="s">
        <v>4</v>
      </c>
      <c r="I10" s="712" t="s">
        <v>788</v>
      </c>
      <c r="J10" s="712" t="s">
        <v>5</v>
      </c>
      <c r="K10" s="712" t="s">
        <v>789</v>
      </c>
      <c r="L10" s="712" t="s">
        <v>790</v>
      </c>
      <c r="M10" s="712" t="s">
        <v>8</v>
      </c>
      <c r="N10" s="710" t="s">
        <v>18</v>
      </c>
      <c r="O10" s="710" t="s">
        <v>9</v>
      </c>
      <c r="P10" s="710" t="s">
        <v>15</v>
      </c>
      <c r="Q10" s="710" t="s">
        <v>133</v>
      </c>
      <c r="R10" s="710" t="s">
        <v>17</v>
      </c>
      <c r="S10" s="710" t="s">
        <v>16</v>
      </c>
    </row>
    <row r="11" spans="1:19" s="1" customFormat="1" ht="20.100000000000001" customHeight="1">
      <c r="A11" s="595" t="s">
        <v>692</v>
      </c>
      <c r="B11" s="628" t="s">
        <v>845</v>
      </c>
      <c r="C11" s="596" t="s">
        <v>693</v>
      </c>
      <c r="D11" s="611" t="s">
        <v>167</v>
      </c>
      <c r="E11" s="611" t="s">
        <v>167</v>
      </c>
      <c r="F11" s="595" t="s">
        <v>65</v>
      </c>
      <c r="G11" s="595"/>
      <c r="H11" s="713">
        <v>246</v>
      </c>
      <c r="I11" s="713">
        <v>120282.9339</v>
      </c>
      <c r="J11" s="714">
        <v>29.3</v>
      </c>
      <c r="K11" s="714">
        <f>H11*J11</f>
        <v>7207.8</v>
      </c>
      <c r="L11" s="714">
        <f t="shared" ref="L11:L42" si="5">K11/1000</f>
        <v>7.2077999999999998</v>
      </c>
      <c r="M11" s="713">
        <f t="shared" ref="M11:M74" si="6">H11*I11</f>
        <v>29589601.739399999</v>
      </c>
      <c r="N11" s="628"/>
      <c r="O11" s="628"/>
      <c r="P11" s="595" t="s">
        <v>284</v>
      </c>
      <c r="Q11" s="618" t="s">
        <v>343</v>
      </c>
      <c r="R11" s="618" t="s">
        <v>60</v>
      </c>
      <c r="S11" s="596" t="s">
        <v>109</v>
      </c>
    </row>
    <row r="12" spans="1:19" s="1" customFormat="1" ht="20.100000000000001" customHeight="1">
      <c r="A12" s="595" t="s">
        <v>791</v>
      </c>
      <c r="B12" s="628" t="s">
        <v>1310</v>
      </c>
      <c r="C12" s="596" t="s">
        <v>792</v>
      </c>
      <c r="D12" s="611" t="s">
        <v>167</v>
      </c>
      <c r="E12" s="611" t="s">
        <v>167</v>
      </c>
      <c r="F12" s="595" t="s">
        <v>65</v>
      </c>
      <c r="G12" s="595"/>
      <c r="H12" s="713">
        <v>301</v>
      </c>
      <c r="I12" s="713">
        <v>120282.9339</v>
      </c>
      <c r="J12" s="714">
        <v>29.3</v>
      </c>
      <c r="K12" s="714">
        <f>H12*J12</f>
        <v>8819.3000000000011</v>
      </c>
      <c r="L12" s="714">
        <f t="shared" si="5"/>
        <v>8.8193000000000019</v>
      </c>
      <c r="M12" s="713">
        <f t="shared" si="6"/>
        <v>36205163.1039</v>
      </c>
      <c r="N12" s="628"/>
      <c r="O12" s="628"/>
      <c r="P12" s="595" t="s">
        <v>284</v>
      </c>
      <c r="Q12" s="618" t="s">
        <v>343</v>
      </c>
      <c r="R12" s="618" t="s">
        <v>60</v>
      </c>
      <c r="S12" s="596" t="s">
        <v>109</v>
      </c>
    </row>
    <row r="13" spans="1:19" s="1" customFormat="1" ht="20.100000000000001" customHeight="1">
      <c r="A13" s="595" t="s">
        <v>791</v>
      </c>
      <c r="B13" s="628" t="s">
        <v>1310</v>
      </c>
      <c r="C13" s="596" t="s">
        <v>792</v>
      </c>
      <c r="D13" s="611" t="s">
        <v>167</v>
      </c>
      <c r="E13" s="611" t="s">
        <v>167</v>
      </c>
      <c r="F13" s="595" t="s">
        <v>657</v>
      </c>
      <c r="G13" s="595"/>
      <c r="H13" s="713">
        <v>301</v>
      </c>
      <c r="I13" s="713">
        <v>80001</v>
      </c>
      <c r="J13" s="714">
        <v>27</v>
      </c>
      <c r="K13" s="714">
        <f>H13*J13</f>
        <v>8127</v>
      </c>
      <c r="L13" s="714">
        <f t="shared" si="5"/>
        <v>8.1270000000000007</v>
      </c>
      <c r="M13" s="713">
        <f t="shared" si="6"/>
        <v>24080301</v>
      </c>
      <c r="N13" s="628"/>
      <c r="O13" s="628"/>
      <c r="P13" s="595" t="s">
        <v>284</v>
      </c>
      <c r="Q13" s="618" t="s">
        <v>341</v>
      </c>
      <c r="R13" s="618" t="s">
        <v>68</v>
      </c>
      <c r="S13" s="596" t="s">
        <v>109</v>
      </c>
    </row>
    <row r="14" spans="1:19" s="1" customFormat="1" ht="20.100000000000001" customHeight="1">
      <c r="A14" s="595" t="s">
        <v>791</v>
      </c>
      <c r="B14" s="628" t="s">
        <v>1310</v>
      </c>
      <c r="C14" s="596" t="s">
        <v>792</v>
      </c>
      <c r="D14" s="611" t="s">
        <v>167</v>
      </c>
      <c r="E14" s="611" t="s">
        <v>167</v>
      </c>
      <c r="F14" s="595" t="s">
        <v>589</v>
      </c>
      <c r="G14" s="595"/>
      <c r="H14" s="713">
        <v>301</v>
      </c>
      <c r="I14" s="713">
        <v>15103.011200000001</v>
      </c>
      <c r="J14" s="714">
        <v>15</v>
      </c>
      <c r="K14" s="714">
        <f>H14*J14</f>
        <v>4515</v>
      </c>
      <c r="L14" s="714">
        <f t="shared" si="5"/>
        <v>4.5149999999999997</v>
      </c>
      <c r="M14" s="713">
        <f t="shared" si="6"/>
        <v>4546006.3711999999</v>
      </c>
      <c r="N14" s="628"/>
      <c r="O14" s="628"/>
      <c r="P14" s="595" t="s">
        <v>284</v>
      </c>
      <c r="Q14" s="618" t="s">
        <v>270</v>
      </c>
      <c r="R14" s="618" t="s">
        <v>68</v>
      </c>
      <c r="S14" s="596" t="s">
        <v>109</v>
      </c>
    </row>
    <row r="15" spans="1:19" s="1" customFormat="1" ht="20.100000000000001" customHeight="1">
      <c r="A15" s="595" t="s">
        <v>791</v>
      </c>
      <c r="B15" s="628" t="s">
        <v>1312</v>
      </c>
      <c r="C15" s="596" t="s">
        <v>792</v>
      </c>
      <c r="D15" s="611" t="s">
        <v>167</v>
      </c>
      <c r="E15" s="611" t="s">
        <v>167</v>
      </c>
      <c r="F15" s="595" t="s">
        <v>67</v>
      </c>
      <c r="G15" s="595"/>
      <c r="H15" s="713">
        <v>301</v>
      </c>
      <c r="I15" s="713">
        <v>91000</v>
      </c>
      <c r="J15" s="714">
        <v>40.5</v>
      </c>
      <c r="K15" s="714">
        <f>H15*J15</f>
        <v>12190.5</v>
      </c>
      <c r="L15" s="714">
        <f t="shared" si="5"/>
        <v>12.1905</v>
      </c>
      <c r="M15" s="713">
        <f t="shared" si="6"/>
        <v>27391000</v>
      </c>
      <c r="N15" s="628"/>
      <c r="O15" s="628"/>
      <c r="P15" s="595" t="s">
        <v>284</v>
      </c>
      <c r="Q15" s="618" t="s">
        <v>403</v>
      </c>
      <c r="R15" s="618" t="s">
        <v>68</v>
      </c>
      <c r="S15" s="596" t="s">
        <v>109</v>
      </c>
    </row>
    <row r="16" spans="1:19" s="34" customFormat="1" ht="20.100000000000001" customHeight="1">
      <c r="A16" s="715" t="s">
        <v>791</v>
      </c>
      <c r="B16" s="206" t="s">
        <v>1312</v>
      </c>
      <c r="C16" s="716" t="s">
        <v>792</v>
      </c>
      <c r="D16" s="611" t="s">
        <v>167</v>
      </c>
      <c r="E16" s="611" t="s">
        <v>167</v>
      </c>
      <c r="F16" s="715" t="s">
        <v>107</v>
      </c>
      <c r="G16" s="715"/>
      <c r="H16" s="707">
        <v>729</v>
      </c>
      <c r="I16" s="707">
        <v>44134.1</v>
      </c>
      <c r="J16" s="707">
        <v>0</v>
      </c>
      <c r="K16" s="717">
        <f t="shared" ref="K16:K22" si="7">J16*H16</f>
        <v>0</v>
      </c>
      <c r="L16" s="717">
        <f t="shared" si="5"/>
        <v>0</v>
      </c>
      <c r="M16" s="713">
        <f t="shared" si="6"/>
        <v>32173758.899999999</v>
      </c>
      <c r="N16" s="718"/>
      <c r="O16" s="206" t="s">
        <v>1166</v>
      </c>
      <c r="P16" s="715" t="s">
        <v>284</v>
      </c>
      <c r="Q16" s="716" t="s">
        <v>271</v>
      </c>
      <c r="R16" s="715" t="s">
        <v>73</v>
      </c>
      <c r="S16" s="715" t="s">
        <v>213</v>
      </c>
    </row>
    <row r="17" spans="1:19" s="34" customFormat="1" ht="20.100000000000001" customHeight="1">
      <c r="A17" s="715" t="s">
        <v>791</v>
      </c>
      <c r="B17" s="206" t="s">
        <v>1312</v>
      </c>
      <c r="C17" s="716" t="s">
        <v>792</v>
      </c>
      <c r="D17" s="611" t="s">
        <v>167</v>
      </c>
      <c r="E17" s="611" t="s">
        <v>167</v>
      </c>
      <c r="F17" s="715" t="s">
        <v>216</v>
      </c>
      <c r="G17" s="715"/>
      <c r="H17" s="707">
        <v>729</v>
      </c>
      <c r="I17" s="707">
        <v>76965.5</v>
      </c>
      <c r="J17" s="707">
        <v>0</v>
      </c>
      <c r="K17" s="717">
        <f t="shared" si="7"/>
        <v>0</v>
      </c>
      <c r="L17" s="717">
        <f t="shared" si="5"/>
        <v>0</v>
      </c>
      <c r="M17" s="713">
        <f t="shared" si="6"/>
        <v>56107849.5</v>
      </c>
      <c r="N17" s="718"/>
      <c r="O17" s="206" t="s">
        <v>11</v>
      </c>
      <c r="P17" s="715" t="s">
        <v>284</v>
      </c>
      <c r="Q17" s="716" t="s">
        <v>276</v>
      </c>
      <c r="R17" s="715" t="s">
        <v>73</v>
      </c>
      <c r="S17" s="715" t="s">
        <v>213</v>
      </c>
    </row>
    <row r="18" spans="1:19" s="34" customFormat="1" ht="20.100000000000001" customHeight="1">
      <c r="A18" s="715" t="s">
        <v>63</v>
      </c>
      <c r="B18" s="206" t="s">
        <v>2026</v>
      </c>
      <c r="C18" s="716" t="s">
        <v>866</v>
      </c>
      <c r="D18" s="611" t="s">
        <v>167</v>
      </c>
      <c r="E18" s="611" t="s">
        <v>167</v>
      </c>
      <c r="F18" s="715" t="s">
        <v>217</v>
      </c>
      <c r="G18" s="715"/>
      <c r="H18" s="707">
        <v>729</v>
      </c>
      <c r="I18" s="707">
        <v>15724.1</v>
      </c>
      <c r="J18" s="707">
        <v>0</v>
      </c>
      <c r="K18" s="717">
        <f t="shared" si="7"/>
        <v>0</v>
      </c>
      <c r="L18" s="717">
        <f t="shared" si="5"/>
        <v>0</v>
      </c>
      <c r="M18" s="713">
        <f t="shared" si="6"/>
        <v>11462868.9</v>
      </c>
      <c r="N18" s="718"/>
      <c r="O18" s="206" t="s">
        <v>11</v>
      </c>
      <c r="P18" s="715" t="s">
        <v>284</v>
      </c>
      <c r="Q18" s="716" t="s">
        <v>336</v>
      </c>
      <c r="R18" s="715" t="s">
        <v>73</v>
      </c>
      <c r="S18" s="715" t="s">
        <v>213</v>
      </c>
    </row>
    <row r="19" spans="1:19" s="34" customFormat="1" ht="20.100000000000001" customHeight="1">
      <c r="A19" s="715" t="s">
        <v>436</v>
      </c>
      <c r="B19" s="206" t="s">
        <v>1885</v>
      </c>
      <c r="C19" s="716" t="s">
        <v>371</v>
      </c>
      <c r="D19" s="611" t="s">
        <v>167</v>
      </c>
      <c r="E19" s="611" t="s">
        <v>167</v>
      </c>
      <c r="F19" s="715" t="s">
        <v>1330</v>
      </c>
      <c r="G19" s="715"/>
      <c r="H19" s="707">
        <v>729</v>
      </c>
      <c r="I19" s="707">
        <v>5958.6</v>
      </c>
      <c r="J19" s="707">
        <v>0</v>
      </c>
      <c r="K19" s="717">
        <f t="shared" si="7"/>
        <v>0</v>
      </c>
      <c r="L19" s="717">
        <f t="shared" si="5"/>
        <v>0</v>
      </c>
      <c r="M19" s="713">
        <f t="shared" si="6"/>
        <v>4343819.4000000004</v>
      </c>
      <c r="N19" s="718"/>
      <c r="O19" s="206" t="s">
        <v>11</v>
      </c>
      <c r="P19" s="715" t="s">
        <v>284</v>
      </c>
      <c r="Q19" s="716" t="s">
        <v>336</v>
      </c>
      <c r="R19" s="715" t="s">
        <v>73</v>
      </c>
      <c r="S19" s="715" t="s">
        <v>213</v>
      </c>
    </row>
    <row r="20" spans="1:19" s="34" customFormat="1" ht="20.100000000000001" customHeight="1">
      <c r="A20" s="715" t="s">
        <v>822</v>
      </c>
      <c r="B20" s="206" t="s">
        <v>2312</v>
      </c>
      <c r="C20" s="716" t="s">
        <v>736</v>
      </c>
      <c r="D20" s="611" t="s">
        <v>167</v>
      </c>
      <c r="E20" s="611" t="s">
        <v>167</v>
      </c>
      <c r="F20" s="715" t="s">
        <v>23</v>
      </c>
      <c r="G20" s="715"/>
      <c r="H20" s="707">
        <v>531</v>
      </c>
      <c r="I20" s="707">
        <v>51767.199999999997</v>
      </c>
      <c r="J20" s="707">
        <v>0</v>
      </c>
      <c r="K20" s="717">
        <f t="shared" si="7"/>
        <v>0</v>
      </c>
      <c r="L20" s="717">
        <f t="shared" si="5"/>
        <v>0</v>
      </c>
      <c r="M20" s="713">
        <f t="shared" si="6"/>
        <v>27488383.199999999</v>
      </c>
      <c r="N20" s="718"/>
      <c r="O20" s="206" t="s">
        <v>1326</v>
      </c>
      <c r="P20" s="715" t="s">
        <v>284</v>
      </c>
      <c r="Q20" s="716" t="s">
        <v>278</v>
      </c>
      <c r="R20" s="715" t="s">
        <v>73</v>
      </c>
      <c r="S20" s="715" t="s">
        <v>213</v>
      </c>
    </row>
    <row r="21" spans="1:19" s="34" customFormat="1" ht="20.100000000000001" customHeight="1">
      <c r="A21" s="715" t="s">
        <v>822</v>
      </c>
      <c r="B21" s="206" t="s">
        <v>2312</v>
      </c>
      <c r="C21" s="716" t="s">
        <v>736</v>
      </c>
      <c r="D21" s="611" t="s">
        <v>167</v>
      </c>
      <c r="E21" s="611" t="s">
        <v>167</v>
      </c>
      <c r="F21" s="715" t="s">
        <v>391</v>
      </c>
      <c r="G21" s="715"/>
      <c r="H21" s="707">
        <v>531</v>
      </c>
      <c r="I21" s="707">
        <v>7400</v>
      </c>
      <c r="J21" s="707">
        <v>0</v>
      </c>
      <c r="K21" s="717">
        <f t="shared" si="7"/>
        <v>0</v>
      </c>
      <c r="L21" s="717">
        <f t="shared" si="5"/>
        <v>0</v>
      </c>
      <c r="M21" s="713">
        <f t="shared" si="6"/>
        <v>3929400</v>
      </c>
      <c r="N21" s="718"/>
      <c r="O21" s="206" t="s">
        <v>11</v>
      </c>
      <c r="P21" s="715" t="s">
        <v>284</v>
      </c>
      <c r="Q21" s="716" t="s">
        <v>336</v>
      </c>
      <c r="R21" s="715" t="s">
        <v>73</v>
      </c>
      <c r="S21" s="715" t="s">
        <v>213</v>
      </c>
    </row>
    <row r="22" spans="1:19" s="34" customFormat="1" ht="20.100000000000001" customHeight="1">
      <c r="A22" s="715" t="s">
        <v>822</v>
      </c>
      <c r="B22" s="206" t="s">
        <v>2312</v>
      </c>
      <c r="C22" s="716" t="s">
        <v>736</v>
      </c>
      <c r="D22" s="611" t="s">
        <v>167</v>
      </c>
      <c r="E22" s="611" t="s">
        <v>167</v>
      </c>
      <c r="F22" s="715" t="s">
        <v>393</v>
      </c>
      <c r="G22" s="715"/>
      <c r="H22" s="707">
        <v>531</v>
      </c>
      <c r="I22" s="707">
        <v>7400</v>
      </c>
      <c r="J22" s="707">
        <v>0</v>
      </c>
      <c r="K22" s="717">
        <f t="shared" si="7"/>
        <v>0</v>
      </c>
      <c r="L22" s="717">
        <f t="shared" si="5"/>
        <v>0</v>
      </c>
      <c r="M22" s="713">
        <f t="shared" si="6"/>
        <v>3929400</v>
      </c>
      <c r="N22" s="718"/>
      <c r="O22" s="206" t="s">
        <v>11</v>
      </c>
      <c r="P22" s="715" t="s">
        <v>284</v>
      </c>
      <c r="Q22" s="716" t="s">
        <v>336</v>
      </c>
      <c r="R22" s="715" t="s">
        <v>73</v>
      </c>
      <c r="S22" s="715" t="s">
        <v>213</v>
      </c>
    </row>
    <row r="23" spans="1:19" s="34" customFormat="1" ht="20.100000000000001" customHeight="1">
      <c r="A23" s="595" t="s">
        <v>822</v>
      </c>
      <c r="B23" s="628" t="s">
        <v>2312</v>
      </c>
      <c r="C23" s="596" t="s">
        <v>736</v>
      </c>
      <c r="D23" s="611" t="s">
        <v>167</v>
      </c>
      <c r="E23" s="611" t="s">
        <v>167</v>
      </c>
      <c r="F23" s="595" t="s">
        <v>141</v>
      </c>
      <c r="G23" s="595" t="s">
        <v>58</v>
      </c>
      <c r="H23" s="713">
        <v>786</v>
      </c>
      <c r="I23" s="713">
        <v>110000</v>
      </c>
      <c r="J23" s="714">
        <v>34.6</v>
      </c>
      <c r="K23" s="714">
        <f>H23*J23</f>
        <v>27195.600000000002</v>
      </c>
      <c r="L23" s="714">
        <f t="shared" si="5"/>
        <v>27.195600000000002</v>
      </c>
      <c r="M23" s="713">
        <f t="shared" si="6"/>
        <v>86460000</v>
      </c>
      <c r="N23" s="614"/>
      <c r="O23" s="628" t="s">
        <v>142</v>
      </c>
      <c r="P23" s="617" t="s">
        <v>284</v>
      </c>
      <c r="Q23" s="618" t="s">
        <v>134</v>
      </c>
      <c r="R23" s="595" t="s">
        <v>27</v>
      </c>
      <c r="S23" s="595" t="s">
        <v>109</v>
      </c>
    </row>
    <row r="24" spans="1:19" s="34" customFormat="1" ht="20.100000000000001" customHeight="1">
      <c r="A24" s="595" t="s">
        <v>822</v>
      </c>
      <c r="B24" s="628" t="s">
        <v>2312</v>
      </c>
      <c r="C24" s="596" t="s">
        <v>736</v>
      </c>
      <c r="D24" s="611" t="s">
        <v>167</v>
      </c>
      <c r="E24" s="611" t="s">
        <v>167</v>
      </c>
      <c r="F24" s="595" t="s">
        <v>644</v>
      </c>
      <c r="G24" s="595" t="s">
        <v>58</v>
      </c>
      <c r="H24" s="713">
        <v>181</v>
      </c>
      <c r="I24" s="713">
        <v>31600</v>
      </c>
      <c r="J24" s="714">
        <v>11.8</v>
      </c>
      <c r="K24" s="714">
        <f>H24*J24</f>
        <v>2135.8000000000002</v>
      </c>
      <c r="L24" s="714">
        <f t="shared" si="5"/>
        <v>2.1358000000000001</v>
      </c>
      <c r="M24" s="713">
        <f t="shared" si="6"/>
        <v>5719600</v>
      </c>
      <c r="N24" s="614" t="s">
        <v>43</v>
      </c>
      <c r="O24" s="628" t="s">
        <v>21</v>
      </c>
      <c r="P24" s="617" t="s">
        <v>284</v>
      </c>
      <c r="Q24" s="618" t="s">
        <v>118</v>
      </c>
      <c r="R24" s="595" t="s">
        <v>27</v>
      </c>
      <c r="S24" s="595" t="s">
        <v>109</v>
      </c>
    </row>
    <row r="25" spans="1:19" s="34" customFormat="1" ht="20.100000000000001" customHeight="1">
      <c r="A25" s="595" t="s">
        <v>822</v>
      </c>
      <c r="B25" s="628" t="s">
        <v>2312</v>
      </c>
      <c r="C25" s="596" t="s">
        <v>736</v>
      </c>
      <c r="D25" s="611" t="s">
        <v>167</v>
      </c>
      <c r="E25" s="611" t="s">
        <v>167</v>
      </c>
      <c r="F25" s="595" t="s">
        <v>645</v>
      </c>
      <c r="G25" s="595" t="s">
        <v>58</v>
      </c>
      <c r="H25" s="713">
        <v>149</v>
      </c>
      <c r="I25" s="713">
        <v>36800</v>
      </c>
      <c r="J25" s="714">
        <v>14</v>
      </c>
      <c r="K25" s="714">
        <f>H25*J25</f>
        <v>2086</v>
      </c>
      <c r="L25" s="714">
        <f t="shared" si="5"/>
        <v>2.0859999999999999</v>
      </c>
      <c r="M25" s="713">
        <f t="shared" si="6"/>
        <v>5483200</v>
      </c>
      <c r="N25" s="614" t="s">
        <v>43</v>
      </c>
      <c r="O25" s="628" t="s">
        <v>21</v>
      </c>
      <c r="P25" s="617" t="s">
        <v>284</v>
      </c>
      <c r="Q25" s="618" t="s">
        <v>118</v>
      </c>
      <c r="R25" s="595" t="s">
        <v>27</v>
      </c>
      <c r="S25" s="595" t="s">
        <v>109</v>
      </c>
    </row>
    <row r="26" spans="1:19" s="34" customFormat="1" ht="20.100000000000001" customHeight="1">
      <c r="A26" s="715" t="s">
        <v>822</v>
      </c>
      <c r="B26" s="206" t="s">
        <v>2312</v>
      </c>
      <c r="C26" s="716" t="s">
        <v>736</v>
      </c>
      <c r="D26" s="611" t="s">
        <v>167</v>
      </c>
      <c r="E26" s="611" t="s">
        <v>167</v>
      </c>
      <c r="F26" s="715" t="s">
        <v>1418</v>
      </c>
      <c r="G26" s="719"/>
      <c r="H26" s="707">
        <v>1285</v>
      </c>
      <c r="I26" s="720">
        <v>100000</v>
      </c>
      <c r="J26" s="721">
        <v>24.5</v>
      </c>
      <c r="K26" s="722">
        <f>J26*H26</f>
        <v>31482.5</v>
      </c>
      <c r="L26" s="723">
        <f t="shared" si="5"/>
        <v>31.482500000000002</v>
      </c>
      <c r="M26" s="713">
        <f t="shared" si="6"/>
        <v>128500000</v>
      </c>
      <c r="N26" s="715"/>
      <c r="O26" s="715"/>
      <c r="P26" s="715" t="s">
        <v>284</v>
      </c>
      <c r="Q26" s="724" t="s">
        <v>486</v>
      </c>
      <c r="R26" s="715" t="s">
        <v>485</v>
      </c>
      <c r="S26" s="596" t="s">
        <v>1419</v>
      </c>
    </row>
    <row r="27" spans="1:19" s="34" customFormat="1" ht="20.100000000000001" customHeight="1">
      <c r="A27" s="715" t="s">
        <v>822</v>
      </c>
      <c r="B27" s="206" t="s">
        <v>2312</v>
      </c>
      <c r="C27" s="716" t="s">
        <v>736</v>
      </c>
      <c r="D27" s="611" t="s">
        <v>167</v>
      </c>
      <c r="E27" s="611" t="s">
        <v>167</v>
      </c>
      <c r="F27" s="715" t="s">
        <v>1420</v>
      </c>
      <c r="G27" s="719"/>
      <c r="H27" s="707">
        <v>1262</v>
      </c>
      <c r="I27" s="720">
        <v>100000</v>
      </c>
      <c r="J27" s="721"/>
      <c r="K27" s="722">
        <f>J27*H27</f>
        <v>0</v>
      </c>
      <c r="L27" s="723">
        <f t="shared" si="5"/>
        <v>0</v>
      </c>
      <c r="M27" s="713">
        <f t="shared" si="6"/>
        <v>126200000</v>
      </c>
      <c r="N27" s="715"/>
      <c r="O27" s="715"/>
      <c r="P27" s="715" t="s">
        <v>284</v>
      </c>
      <c r="Q27" s="724" t="s">
        <v>488</v>
      </c>
      <c r="R27" s="715" t="s">
        <v>484</v>
      </c>
      <c r="S27" s="596" t="s">
        <v>723</v>
      </c>
    </row>
    <row r="28" spans="1:19" s="33" customFormat="1" ht="20.100000000000001" customHeight="1">
      <c r="A28" s="596" t="s">
        <v>822</v>
      </c>
      <c r="B28" s="628" t="s">
        <v>2312</v>
      </c>
      <c r="C28" s="596" t="s">
        <v>736</v>
      </c>
      <c r="D28" s="611" t="s">
        <v>167</v>
      </c>
      <c r="E28" s="611" t="s">
        <v>167</v>
      </c>
      <c r="F28" s="595" t="s">
        <v>47</v>
      </c>
      <c r="G28" s="596" t="s">
        <v>58</v>
      </c>
      <c r="H28" s="713">
        <v>227</v>
      </c>
      <c r="I28" s="713">
        <v>59400</v>
      </c>
      <c r="J28" s="714">
        <v>7.2</v>
      </c>
      <c r="K28" s="714">
        <f t="shared" ref="K28:K50" si="8">H28*J28</f>
        <v>1634.4</v>
      </c>
      <c r="L28" s="725">
        <f t="shared" si="5"/>
        <v>1.6344000000000001</v>
      </c>
      <c r="M28" s="713">
        <f t="shared" si="6"/>
        <v>13483800</v>
      </c>
      <c r="N28" s="726"/>
      <c r="O28" s="614" t="s">
        <v>11</v>
      </c>
      <c r="P28" s="596" t="s">
        <v>1163</v>
      </c>
      <c r="Q28" s="596" t="s">
        <v>132</v>
      </c>
      <c r="R28" s="596" t="s">
        <v>27</v>
      </c>
      <c r="S28" s="596" t="s">
        <v>213</v>
      </c>
    </row>
    <row r="29" spans="1:19" s="33" customFormat="1" ht="20.100000000000001" customHeight="1">
      <c r="A29" s="596" t="s">
        <v>822</v>
      </c>
      <c r="B29" s="628" t="s">
        <v>2312</v>
      </c>
      <c r="C29" s="596" t="s">
        <v>736</v>
      </c>
      <c r="D29" s="611" t="s">
        <v>167</v>
      </c>
      <c r="E29" s="611" t="s">
        <v>167</v>
      </c>
      <c r="F29" s="595" t="s">
        <v>107</v>
      </c>
      <c r="G29" s="596"/>
      <c r="H29" s="713">
        <v>227</v>
      </c>
      <c r="I29" s="713">
        <v>43100</v>
      </c>
      <c r="J29" s="714">
        <v>0</v>
      </c>
      <c r="K29" s="714">
        <f t="shared" si="8"/>
        <v>0</v>
      </c>
      <c r="L29" s="725">
        <f t="shared" si="5"/>
        <v>0</v>
      </c>
      <c r="M29" s="713">
        <f t="shared" si="6"/>
        <v>9783700</v>
      </c>
      <c r="N29" s="726"/>
      <c r="O29" s="614"/>
      <c r="P29" s="596" t="s">
        <v>1163</v>
      </c>
      <c r="Q29" s="596" t="s">
        <v>121</v>
      </c>
      <c r="R29" s="596" t="s">
        <v>30</v>
      </c>
      <c r="S29" s="596" t="s">
        <v>213</v>
      </c>
    </row>
    <row r="30" spans="1:19" s="34" customFormat="1" ht="20.100000000000001" customHeight="1">
      <c r="A30" s="595" t="s">
        <v>822</v>
      </c>
      <c r="B30" s="628" t="s">
        <v>2312</v>
      </c>
      <c r="C30" s="596" t="s">
        <v>736</v>
      </c>
      <c r="D30" s="611" t="s">
        <v>167</v>
      </c>
      <c r="E30" s="611" t="s">
        <v>167</v>
      </c>
      <c r="F30" s="595" t="s">
        <v>880</v>
      </c>
      <c r="G30" s="595"/>
      <c r="H30" s="713">
        <v>782</v>
      </c>
      <c r="I30" s="713">
        <v>2794.1</v>
      </c>
      <c r="J30" s="714">
        <v>0</v>
      </c>
      <c r="K30" s="714">
        <f t="shared" si="8"/>
        <v>0</v>
      </c>
      <c r="L30" s="725">
        <f t="shared" si="5"/>
        <v>0</v>
      </c>
      <c r="M30" s="713">
        <f t="shared" si="6"/>
        <v>2184986.1999999997</v>
      </c>
      <c r="N30" s="628"/>
      <c r="O30" s="628" t="s">
        <v>572</v>
      </c>
      <c r="P30" s="596" t="s">
        <v>1163</v>
      </c>
      <c r="Q30" s="618" t="s">
        <v>360</v>
      </c>
      <c r="R30" s="596" t="s">
        <v>73</v>
      </c>
      <c r="S30" s="596" t="s">
        <v>109</v>
      </c>
    </row>
    <row r="31" spans="1:19" s="35" customFormat="1" ht="20.100000000000001" customHeight="1">
      <c r="A31" s="595" t="s">
        <v>822</v>
      </c>
      <c r="B31" s="628" t="s">
        <v>2312</v>
      </c>
      <c r="C31" s="596" t="s">
        <v>736</v>
      </c>
      <c r="D31" s="611" t="s">
        <v>167</v>
      </c>
      <c r="E31" s="611" t="s">
        <v>167</v>
      </c>
      <c r="F31" s="595" t="s">
        <v>437</v>
      </c>
      <c r="G31" s="595"/>
      <c r="H31" s="713">
        <v>1047</v>
      </c>
      <c r="I31" s="713">
        <v>15000</v>
      </c>
      <c r="J31" s="714">
        <v>0</v>
      </c>
      <c r="K31" s="714">
        <f t="shared" si="8"/>
        <v>0</v>
      </c>
      <c r="L31" s="714">
        <f t="shared" si="5"/>
        <v>0</v>
      </c>
      <c r="M31" s="713">
        <f t="shared" si="6"/>
        <v>15705000</v>
      </c>
      <c r="N31" s="628"/>
      <c r="O31" s="628" t="s">
        <v>11</v>
      </c>
      <c r="P31" s="596" t="s">
        <v>1192</v>
      </c>
      <c r="Q31" s="618" t="s">
        <v>280</v>
      </c>
      <c r="R31" s="596" t="s">
        <v>73</v>
      </c>
      <c r="S31" s="596" t="s">
        <v>152</v>
      </c>
    </row>
    <row r="32" spans="1:19" s="35" customFormat="1" ht="20.100000000000001" customHeight="1">
      <c r="A32" s="595" t="s">
        <v>822</v>
      </c>
      <c r="B32" s="628" t="s">
        <v>2312</v>
      </c>
      <c r="C32" s="596" t="s">
        <v>736</v>
      </c>
      <c r="D32" s="611" t="s">
        <v>167</v>
      </c>
      <c r="E32" s="611" t="s">
        <v>167</v>
      </c>
      <c r="F32" s="595" t="s">
        <v>420</v>
      </c>
      <c r="G32" s="595"/>
      <c r="H32" s="713">
        <v>1047</v>
      </c>
      <c r="I32" s="713">
        <v>8000</v>
      </c>
      <c r="J32" s="714">
        <v>0</v>
      </c>
      <c r="K32" s="714">
        <f t="shared" si="8"/>
        <v>0</v>
      </c>
      <c r="L32" s="714">
        <f t="shared" si="5"/>
        <v>0</v>
      </c>
      <c r="M32" s="713">
        <f t="shared" si="6"/>
        <v>8376000</v>
      </c>
      <c r="N32" s="628"/>
      <c r="O32" s="628" t="s">
        <v>11</v>
      </c>
      <c r="P32" s="596" t="s">
        <v>1192</v>
      </c>
      <c r="Q32" s="618" t="s">
        <v>280</v>
      </c>
      <c r="R32" s="596" t="s">
        <v>73</v>
      </c>
      <c r="S32" s="596" t="s">
        <v>152</v>
      </c>
    </row>
    <row r="33" spans="1:19" s="115" customFormat="1" ht="20.100000000000001" customHeight="1">
      <c r="A33" s="595" t="s">
        <v>822</v>
      </c>
      <c r="B33" s="614" t="s">
        <v>2312</v>
      </c>
      <c r="C33" s="595" t="s">
        <v>736</v>
      </c>
      <c r="D33" s="611" t="s">
        <v>167</v>
      </c>
      <c r="E33" s="611" t="s">
        <v>167</v>
      </c>
      <c r="F33" s="595" t="s">
        <v>92</v>
      </c>
      <c r="G33" s="595" t="s">
        <v>31</v>
      </c>
      <c r="H33" s="713">
        <v>331</v>
      </c>
      <c r="I33" s="713">
        <v>137700</v>
      </c>
      <c r="J33" s="714">
        <v>27</v>
      </c>
      <c r="K33" s="714">
        <f t="shared" si="8"/>
        <v>8937</v>
      </c>
      <c r="L33" s="714">
        <f t="shared" si="5"/>
        <v>8.9369999999999994</v>
      </c>
      <c r="M33" s="713">
        <f t="shared" si="6"/>
        <v>45578700</v>
      </c>
      <c r="N33" s="727"/>
      <c r="O33" s="595"/>
      <c r="P33" s="595" t="s">
        <v>171</v>
      </c>
      <c r="Q33" s="596" t="s">
        <v>343</v>
      </c>
      <c r="R33" s="595" t="s">
        <v>60</v>
      </c>
      <c r="S33" s="595" t="s">
        <v>334</v>
      </c>
    </row>
    <row r="34" spans="1:19" s="115" customFormat="1" ht="20.100000000000001" customHeight="1">
      <c r="A34" s="595" t="s">
        <v>822</v>
      </c>
      <c r="B34" s="614" t="s">
        <v>2312</v>
      </c>
      <c r="C34" s="595" t="s">
        <v>736</v>
      </c>
      <c r="D34" s="611" t="s">
        <v>167</v>
      </c>
      <c r="E34" s="611" t="s">
        <v>167</v>
      </c>
      <c r="F34" s="595" t="s">
        <v>649</v>
      </c>
      <c r="G34" s="595" t="s">
        <v>31</v>
      </c>
      <c r="H34" s="713">
        <v>65</v>
      </c>
      <c r="I34" s="713">
        <v>87000</v>
      </c>
      <c r="J34" s="714">
        <v>15</v>
      </c>
      <c r="K34" s="714">
        <f t="shared" si="8"/>
        <v>975</v>
      </c>
      <c r="L34" s="714">
        <f t="shared" si="5"/>
        <v>0.97499999999999998</v>
      </c>
      <c r="M34" s="713">
        <f t="shared" si="6"/>
        <v>5655000</v>
      </c>
      <c r="N34" s="596"/>
      <c r="O34" s="595"/>
      <c r="P34" s="595" t="s">
        <v>171</v>
      </c>
      <c r="Q34" s="596" t="s">
        <v>902</v>
      </c>
      <c r="R34" s="595" t="s">
        <v>60</v>
      </c>
      <c r="S34" s="595" t="s">
        <v>334</v>
      </c>
    </row>
    <row r="35" spans="1:19" s="72" customFormat="1" ht="20.100000000000001" customHeight="1">
      <c r="A35" s="595" t="s">
        <v>822</v>
      </c>
      <c r="B35" s="614" t="s">
        <v>2312</v>
      </c>
      <c r="C35" s="595" t="s">
        <v>736</v>
      </c>
      <c r="D35" s="611" t="s">
        <v>167</v>
      </c>
      <c r="E35" s="611" t="s">
        <v>167</v>
      </c>
      <c r="F35" s="595" t="s">
        <v>376</v>
      </c>
      <c r="G35" s="595"/>
      <c r="H35" s="713">
        <v>953</v>
      </c>
      <c r="I35" s="713">
        <v>1900</v>
      </c>
      <c r="J35" s="714">
        <v>0</v>
      </c>
      <c r="K35" s="714">
        <f t="shared" si="8"/>
        <v>0</v>
      </c>
      <c r="L35" s="714">
        <f t="shared" si="5"/>
        <v>0</v>
      </c>
      <c r="M35" s="713">
        <f t="shared" si="6"/>
        <v>1810700</v>
      </c>
      <c r="N35" s="596"/>
      <c r="O35" s="595"/>
      <c r="P35" s="595" t="s">
        <v>171</v>
      </c>
      <c r="Q35" s="596" t="s">
        <v>138</v>
      </c>
      <c r="R35" s="595" t="s">
        <v>73</v>
      </c>
      <c r="S35" s="595" t="s">
        <v>334</v>
      </c>
    </row>
    <row r="36" spans="1:19" s="72" customFormat="1" ht="20.100000000000001" customHeight="1">
      <c r="A36" s="595" t="s">
        <v>822</v>
      </c>
      <c r="B36" s="614" t="s">
        <v>2312</v>
      </c>
      <c r="C36" s="595" t="s">
        <v>736</v>
      </c>
      <c r="D36" s="611" t="s">
        <v>167</v>
      </c>
      <c r="E36" s="611" t="s">
        <v>167</v>
      </c>
      <c r="F36" s="595" t="s">
        <v>377</v>
      </c>
      <c r="G36" s="595"/>
      <c r="H36" s="713">
        <v>477</v>
      </c>
      <c r="I36" s="713">
        <v>16800</v>
      </c>
      <c r="J36" s="714">
        <v>0</v>
      </c>
      <c r="K36" s="714">
        <f t="shared" si="8"/>
        <v>0</v>
      </c>
      <c r="L36" s="714">
        <f t="shared" si="5"/>
        <v>0</v>
      </c>
      <c r="M36" s="713">
        <f t="shared" si="6"/>
        <v>8013600</v>
      </c>
      <c r="N36" s="596"/>
      <c r="O36" s="595"/>
      <c r="P36" s="595" t="s">
        <v>171</v>
      </c>
      <c r="Q36" s="596" t="s">
        <v>138</v>
      </c>
      <c r="R36" s="595" t="s">
        <v>73</v>
      </c>
      <c r="S36" s="595" t="s">
        <v>334</v>
      </c>
    </row>
    <row r="37" spans="1:19" s="72" customFormat="1" ht="20.100000000000001" customHeight="1">
      <c r="A37" s="595" t="s">
        <v>822</v>
      </c>
      <c r="B37" s="614" t="s">
        <v>2312</v>
      </c>
      <c r="C37" s="595" t="s">
        <v>736</v>
      </c>
      <c r="D37" s="611" t="s">
        <v>167</v>
      </c>
      <c r="E37" s="611" t="s">
        <v>167</v>
      </c>
      <c r="F37" s="595" t="s">
        <v>379</v>
      </c>
      <c r="G37" s="595"/>
      <c r="H37" s="713">
        <v>953</v>
      </c>
      <c r="I37" s="713">
        <v>13700</v>
      </c>
      <c r="J37" s="714">
        <v>0</v>
      </c>
      <c r="K37" s="714">
        <f t="shared" si="8"/>
        <v>0</v>
      </c>
      <c r="L37" s="714">
        <f t="shared" si="5"/>
        <v>0</v>
      </c>
      <c r="M37" s="713">
        <f t="shared" si="6"/>
        <v>13056100</v>
      </c>
      <c r="N37" s="596"/>
      <c r="O37" s="595"/>
      <c r="P37" s="595" t="s">
        <v>171</v>
      </c>
      <c r="Q37" s="596" t="s">
        <v>138</v>
      </c>
      <c r="R37" s="595" t="s">
        <v>73</v>
      </c>
      <c r="S37" s="595" t="s">
        <v>334</v>
      </c>
    </row>
    <row r="38" spans="1:19" s="72" customFormat="1" ht="20.100000000000001" customHeight="1">
      <c r="A38" s="595" t="s">
        <v>822</v>
      </c>
      <c r="B38" s="614" t="s">
        <v>2312</v>
      </c>
      <c r="C38" s="595" t="s">
        <v>736</v>
      </c>
      <c r="D38" s="611" t="s">
        <v>167</v>
      </c>
      <c r="E38" s="611" t="s">
        <v>167</v>
      </c>
      <c r="F38" s="595" t="s">
        <v>797</v>
      </c>
      <c r="G38" s="595"/>
      <c r="H38" s="713">
        <v>477</v>
      </c>
      <c r="I38" s="713">
        <v>21600</v>
      </c>
      <c r="J38" s="714">
        <v>0</v>
      </c>
      <c r="K38" s="714">
        <f t="shared" si="8"/>
        <v>0</v>
      </c>
      <c r="L38" s="714">
        <f t="shared" si="5"/>
        <v>0</v>
      </c>
      <c r="M38" s="713">
        <f t="shared" si="6"/>
        <v>10303200</v>
      </c>
      <c r="N38" s="596"/>
      <c r="O38" s="595"/>
      <c r="P38" s="595" t="s">
        <v>171</v>
      </c>
      <c r="Q38" s="596" t="s">
        <v>138</v>
      </c>
      <c r="R38" s="595" t="s">
        <v>73</v>
      </c>
      <c r="S38" s="595" t="s">
        <v>334</v>
      </c>
    </row>
    <row r="39" spans="1:19" s="72" customFormat="1" ht="20.100000000000001" customHeight="1">
      <c r="A39" s="595" t="s">
        <v>398</v>
      </c>
      <c r="B39" s="614" t="s">
        <v>599</v>
      </c>
      <c r="C39" s="595" t="s">
        <v>399</v>
      </c>
      <c r="D39" s="611" t="s">
        <v>167</v>
      </c>
      <c r="E39" s="611" t="s">
        <v>167</v>
      </c>
      <c r="F39" s="595" t="s">
        <v>380</v>
      </c>
      <c r="G39" s="595"/>
      <c r="H39" s="713">
        <v>477</v>
      </c>
      <c r="I39" s="713">
        <v>27400</v>
      </c>
      <c r="J39" s="714">
        <v>0</v>
      </c>
      <c r="K39" s="714">
        <f t="shared" si="8"/>
        <v>0</v>
      </c>
      <c r="L39" s="714">
        <f t="shared" si="5"/>
        <v>0</v>
      </c>
      <c r="M39" s="713">
        <f t="shared" si="6"/>
        <v>13069800</v>
      </c>
      <c r="N39" s="596"/>
      <c r="O39" s="595"/>
      <c r="P39" s="595" t="s">
        <v>171</v>
      </c>
      <c r="Q39" s="596" t="s">
        <v>138</v>
      </c>
      <c r="R39" s="595" t="s">
        <v>73</v>
      </c>
      <c r="S39" s="595" t="s">
        <v>334</v>
      </c>
    </row>
    <row r="40" spans="1:19" s="72" customFormat="1" ht="20.100000000000001" customHeight="1">
      <c r="A40" s="595" t="s">
        <v>398</v>
      </c>
      <c r="B40" s="614" t="s">
        <v>599</v>
      </c>
      <c r="C40" s="595" t="s">
        <v>399</v>
      </c>
      <c r="D40" s="611" t="s">
        <v>167</v>
      </c>
      <c r="E40" s="611" t="s">
        <v>167</v>
      </c>
      <c r="F40" s="595" t="s">
        <v>154</v>
      </c>
      <c r="G40" s="595"/>
      <c r="H40" s="713">
        <v>477</v>
      </c>
      <c r="I40" s="713">
        <v>100000</v>
      </c>
      <c r="J40" s="714"/>
      <c r="K40" s="714">
        <f t="shared" si="8"/>
        <v>0</v>
      </c>
      <c r="L40" s="714">
        <f t="shared" si="5"/>
        <v>0</v>
      </c>
      <c r="M40" s="713">
        <f t="shared" si="6"/>
        <v>47700000</v>
      </c>
      <c r="N40" s="596"/>
      <c r="O40" s="595"/>
      <c r="P40" s="595" t="s">
        <v>171</v>
      </c>
      <c r="Q40" s="596" t="s">
        <v>139</v>
      </c>
      <c r="R40" s="595" t="s">
        <v>73</v>
      </c>
      <c r="S40" s="595" t="s">
        <v>381</v>
      </c>
    </row>
    <row r="41" spans="1:19" s="34" customFormat="1" ht="20.100000000000001" customHeight="1">
      <c r="A41" s="595" t="s">
        <v>864</v>
      </c>
      <c r="B41" s="614" t="s">
        <v>2043</v>
      </c>
      <c r="C41" s="595" t="s">
        <v>399</v>
      </c>
      <c r="D41" s="611" t="s">
        <v>167</v>
      </c>
      <c r="E41" s="611" t="s">
        <v>167</v>
      </c>
      <c r="F41" s="595" t="s">
        <v>186</v>
      </c>
      <c r="G41" s="595"/>
      <c r="H41" s="713">
        <v>48</v>
      </c>
      <c r="I41" s="713">
        <v>76500</v>
      </c>
      <c r="J41" s="714">
        <v>0</v>
      </c>
      <c r="K41" s="714">
        <f t="shared" si="8"/>
        <v>0</v>
      </c>
      <c r="L41" s="714">
        <f t="shared" si="5"/>
        <v>0</v>
      </c>
      <c r="M41" s="713">
        <f t="shared" si="6"/>
        <v>3672000</v>
      </c>
      <c r="N41" s="596"/>
      <c r="O41" s="595"/>
      <c r="P41" s="595" t="s">
        <v>171</v>
      </c>
      <c r="Q41" s="596" t="s">
        <v>122</v>
      </c>
      <c r="R41" s="595" t="s">
        <v>73</v>
      </c>
      <c r="S41" s="595" t="s">
        <v>334</v>
      </c>
    </row>
    <row r="42" spans="1:19" s="34" customFormat="1" ht="20.100000000000001" customHeight="1">
      <c r="A42" s="595" t="s">
        <v>864</v>
      </c>
      <c r="B42" s="614" t="s">
        <v>2043</v>
      </c>
      <c r="C42" s="595" t="s">
        <v>399</v>
      </c>
      <c r="D42" s="611" t="s">
        <v>167</v>
      </c>
      <c r="E42" s="611" t="s">
        <v>167</v>
      </c>
      <c r="F42" s="595" t="s">
        <v>25</v>
      </c>
      <c r="G42" s="595"/>
      <c r="H42" s="713">
        <v>477</v>
      </c>
      <c r="I42" s="713">
        <v>14000</v>
      </c>
      <c r="J42" s="714">
        <v>0</v>
      </c>
      <c r="K42" s="714">
        <f t="shared" si="8"/>
        <v>0</v>
      </c>
      <c r="L42" s="714">
        <f t="shared" si="5"/>
        <v>0</v>
      </c>
      <c r="M42" s="713">
        <f t="shared" si="6"/>
        <v>6678000</v>
      </c>
      <c r="N42" s="596"/>
      <c r="O42" s="595"/>
      <c r="P42" s="595" t="s">
        <v>171</v>
      </c>
      <c r="Q42" s="596" t="s">
        <v>140</v>
      </c>
      <c r="R42" s="595" t="s">
        <v>73</v>
      </c>
      <c r="S42" s="595" t="s">
        <v>334</v>
      </c>
    </row>
    <row r="43" spans="1:19" s="34" customFormat="1" ht="20.100000000000001" customHeight="1">
      <c r="A43" s="595" t="s">
        <v>864</v>
      </c>
      <c r="B43" s="614" t="s">
        <v>2043</v>
      </c>
      <c r="C43" s="595" t="s">
        <v>399</v>
      </c>
      <c r="D43" s="611" t="s">
        <v>167</v>
      </c>
      <c r="E43" s="611" t="s">
        <v>167</v>
      </c>
      <c r="F43" s="595" t="s">
        <v>194</v>
      </c>
      <c r="G43" s="595"/>
      <c r="H43" s="713">
        <v>477</v>
      </c>
      <c r="I43" s="713">
        <v>12000</v>
      </c>
      <c r="J43" s="714">
        <v>0</v>
      </c>
      <c r="K43" s="714">
        <f t="shared" si="8"/>
        <v>0</v>
      </c>
      <c r="L43" s="714">
        <f t="shared" ref="L43:L67" si="9">K43/1000</f>
        <v>0</v>
      </c>
      <c r="M43" s="713">
        <f t="shared" si="6"/>
        <v>5724000</v>
      </c>
      <c r="N43" s="596"/>
      <c r="O43" s="595"/>
      <c r="P43" s="595" t="s">
        <v>171</v>
      </c>
      <c r="Q43" s="596" t="s">
        <v>138</v>
      </c>
      <c r="R43" s="595" t="s">
        <v>73</v>
      </c>
      <c r="S43" s="595" t="s">
        <v>334</v>
      </c>
    </row>
    <row r="44" spans="1:19" s="34" customFormat="1" ht="20.100000000000001" customHeight="1">
      <c r="A44" s="595" t="s">
        <v>822</v>
      </c>
      <c r="B44" s="614" t="s">
        <v>2312</v>
      </c>
      <c r="C44" s="595" t="s">
        <v>736</v>
      </c>
      <c r="D44" s="611" t="s">
        <v>167</v>
      </c>
      <c r="E44" s="611" t="s">
        <v>167</v>
      </c>
      <c r="F44" s="595" t="s">
        <v>156</v>
      </c>
      <c r="G44" s="595"/>
      <c r="H44" s="713">
        <v>477</v>
      </c>
      <c r="I44" s="713">
        <v>20000</v>
      </c>
      <c r="J44" s="714">
        <v>0</v>
      </c>
      <c r="K44" s="714">
        <f t="shared" si="8"/>
        <v>0</v>
      </c>
      <c r="L44" s="714">
        <f t="shared" si="9"/>
        <v>0</v>
      </c>
      <c r="M44" s="713">
        <f t="shared" si="6"/>
        <v>9540000</v>
      </c>
      <c r="N44" s="596"/>
      <c r="O44" s="595"/>
      <c r="P44" s="595" t="s">
        <v>171</v>
      </c>
      <c r="Q44" s="596" t="s">
        <v>138</v>
      </c>
      <c r="R44" s="595" t="s">
        <v>73</v>
      </c>
      <c r="S44" s="595" t="s">
        <v>334</v>
      </c>
    </row>
    <row r="45" spans="1:19" s="34" customFormat="1" ht="20.100000000000001" customHeight="1">
      <c r="A45" s="595" t="s">
        <v>822</v>
      </c>
      <c r="B45" s="614" t="s">
        <v>2312</v>
      </c>
      <c r="C45" s="595" t="s">
        <v>736</v>
      </c>
      <c r="D45" s="611" t="s">
        <v>167</v>
      </c>
      <c r="E45" s="611" t="s">
        <v>167</v>
      </c>
      <c r="F45" s="595" t="s">
        <v>155</v>
      </c>
      <c r="G45" s="595"/>
      <c r="H45" s="713">
        <v>477</v>
      </c>
      <c r="I45" s="713">
        <v>56000</v>
      </c>
      <c r="J45" s="714">
        <v>0</v>
      </c>
      <c r="K45" s="714">
        <f t="shared" si="8"/>
        <v>0</v>
      </c>
      <c r="L45" s="714">
        <f t="shared" si="9"/>
        <v>0</v>
      </c>
      <c r="M45" s="713">
        <f t="shared" si="6"/>
        <v>26712000</v>
      </c>
      <c r="N45" s="596"/>
      <c r="O45" s="595"/>
      <c r="P45" s="595" t="s">
        <v>171</v>
      </c>
      <c r="Q45" s="596" t="s">
        <v>124</v>
      </c>
      <c r="R45" s="595" t="s">
        <v>73</v>
      </c>
      <c r="S45" s="595" t="s">
        <v>334</v>
      </c>
    </row>
    <row r="46" spans="1:19" s="34" customFormat="1" ht="20.100000000000001" customHeight="1">
      <c r="A46" s="595" t="s">
        <v>822</v>
      </c>
      <c r="B46" s="614" t="s">
        <v>2312</v>
      </c>
      <c r="C46" s="595" t="s">
        <v>736</v>
      </c>
      <c r="D46" s="611" t="s">
        <v>167</v>
      </c>
      <c r="E46" s="611" t="s">
        <v>167</v>
      </c>
      <c r="F46" s="595" t="s">
        <v>162</v>
      </c>
      <c r="G46" s="595"/>
      <c r="H46" s="713">
        <v>477</v>
      </c>
      <c r="I46" s="713">
        <v>50000</v>
      </c>
      <c r="J46" s="714">
        <v>0</v>
      </c>
      <c r="K46" s="714">
        <f t="shared" si="8"/>
        <v>0</v>
      </c>
      <c r="L46" s="714">
        <f t="shared" si="9"/>
        <v>0</v>
      </c>
      <c r="M46" s="713">
        <f t="shared" si="6"/>
        <v>23850000</v>
      </c>
      <c r="N46" s="596"/>
      <c r="O46" s="595"/>
      <c r="P46" s="595" t="s">
        <v>171</v>
      </c>
      <c r="Q46" s="596" t="s">
        <v>124</v>
      </c>
      <c r="R46" s="595" t="s">
        <v>73</v>
      </c>
      <c r="S46" s="595" t="s">
        <v>334</v>
      </c>
    </row>
    <row r="47" spans="1:19" s="34" customFormat="1" ht="20.100000000000001" customHeight="1">
      <c r="A47" s="595" t="s">
        <v>822</v>
      </c>
      <c r="B47" s="614" t="s">
        <v>2312</v>
      </c>
      <c r="C47" s="595" t="s">
        <v>736</v>
      </c>
      <c r="D47" s="611" t="s">
        <v>167</v>
      </c>
      <c r="E47" s="611" t="s">
        <v>167</v>
      </c>
      <c r="F47" s="595" t="s">
        <v>290</v>
      </c>
      <c r="G47" s="595"/>
      <c r="H47" s="713">
        <v>477</v>
      </c>
      <c r="I47" s="713">
        <v>12000</v>
      </c>
      <c r="J47" s="714">
        <v>0</v>
      </c>
      <c r="K47" s="714">
        <f t="shared" si="8"/>
        <v>0</v>
      </c>
      <c r="L47" s="714">
        <f t="shared" si="9"/>
        <v>0</v>
      </c>
      <c r="M47" s="713">
        <f t="shared" si="6"/>
        <v>5724000</v>
      </c>
      <c r="N47" s="596"/>
      <c r="O47" s="595"/>
      <c r="P47" s="595" t="s">
        <v>171</v>
      </c>
      <c r="Q47" s="596" t="s">
        <v>125</v>
      </c>
      <c r="R47" s="595" t="s">
        <v>73</v>
      </c>
      <c r="S47" s="595" t="s">
        <v>334</v>
      </c>
    </row>
    <row r="48" spans="1:19" s="34" customFormat="1" ht="20.100000000000001" customHeight="1">
      <c r="A48" s="595" t="s">
        <v>822</v>
      </c>
      <c r="B48" s="614" t="s">
        <v>2312</v>
      </c>
      <c r="C48" s="595" t="s">
        <v>736</v>
      </c>
      <c r="D48" s="611" t="s">
        <v>167</v>
      </c>
      <c r="E48" s="611" t="s">
        <v>167</v>
      </c>
      <c r="F48" s="595" t="s">
        <v>378</v>
      </c>
      <c r="G48" s="595"/>
      <c r="H48" s="713">
        <v>477</v>
      </c>
      <c r="I48" s="713">
        <v>12000</v>
      </c>
      <c r="J48" s="714">
        <v>0</v>
      </c>
      <c r="K48" s="714">
        <f t="shared" si="8"/>
        <v>0</v>
      </c>
      <c r="L48" s="714">
        <f t="shared" si="9"/>
        <v>0</v>
      </c>
      <c r="M48" s="713">
        <f t="shared" si="6"/>
        <v>5724000</v>
      </c>
      <c r="N48" s="596"/>
      <c r="O48" s="595"/>
      <c r="P48" s="595" t="s">
        <v>171</v>
      </c>
      <c r="Q48" s="596" t="s">
        <v>125</v>
      </c>
      <c r="R48" s="595" t="s">
        <v>73</v>
      </c>
      <c r="S48" s="595" t="s">
        <v>334</v>
      </c>
    </row>
    <row r="49" spans="1:19" s="34" customFormat="1" ht="20.100000000000001" customHeight="1">
      <c r="A49" s="595" t="s">
        <v>822</v>
      </c>
      <c r="B49" s="614" t="s">
        <v>2312</v>
      </c>
      <c r="C49" s="595" t="s">
        <v>736</v>
      </c>
      <c r="D49" s="611" t="s">
        <v>167</v>
      </c>
      <c r="E49" s="611" t="s">
        <v>167</v>
      </c>
      <c r="F49" s="595" t="s">
        <v>92</v>
      </c>
      <c r="G49" s="595" t="s">
        <v>31</v>
      </c>
      <c r="H49" s="713">
        <v>331</v>
      </c>
      <c r="I49" s="713">
        <v>137700</v>
      </c>
      <c r="J49" s="714">
        <v>27</v>
      </c>
      <c r="K49" s="714">
        <f t="shared" si="8"/>
        <v>8937</v>
      </c>
      <c r="L49" s="714">
        <f t="shared" si="9"/>
        <v>8.9369999999999994</v>
      </c>
      <c r="M49" s="713">
        <f t="shared" si="6"/>
        <v>45578700</v>
      </c>
      <c r="N49" s="727"/>
      <c r="O49" s="595"/>
      <c r="P49" s="595" t="s">
        <v>171</v>
      </c>
      <c r="Q49" s="596" t="s">
        <v>343</v>
      </c>
      <c r="R49" s="595" t="s">
        <v>60</v>
      </c>
      <c r="S49" s="595" t="s">
        <v>334</v>
      </c>
    </row>
    <row r="50" spans="1:19" s="34" customFormat="1" ht="20.100000000000001" customHeight="1">
      <c r="A50" s="595" t="s">
        <v>1268</v>
      </c>
      <c r="B50" s="614" t="s">
        <v>1269</v>
      </c>
      <c r="C50" s="595" t="s">
        <v>425</v>
      </c>
      <c r="D50" s="611" t="s">
        <v>167</v>
      </c>
      <c r="E50" s="611" t="s">
        <v>167</v>
      </c>
      <c r="F50" s="595" t="s">
        <v>649</v>
      </c>
      <c r="G50" s="595" t="s">
        <v>31</v>
      </c>
      <c r="H50" s="713">
        <v>65</v>
      </c>
      <c r="I50" s="713">
        <v>87000</v>
      </c>
      <c r="J50" s="714">
        <v>15</v>
      </c>
      <c r="K50" s="714">
        <f t="shared" si="8"/>
        <v>975</v>
      </c>
      <c r="L50" s="714">
        <f t="shared" si="9"/>
        <v>0.97499999999999998</v>
      </c>
      <c r="M50" s="713">
        <f t="shared" si="6"/>
        <v>5655000</v>
      </c>
      <c r="N50" s="596"/>
      <c r="O50" s="595"/>
      <c r="P50" s="595" t="s">
        <v>171</v>
      </c>
      <c r="Q50" s="596" t="s">
        <v>902</v>
      </c>
      <c r="R50" s="595" t="s">
        <v>60</v>
      </c>
      <c r="S50" s="595" t="s">
        <v>334</v>
      </c>
    </row>
    <row r="51" spans="1:19" s="33" customFormat="1" ht="20.100000000000001" customHeight="1">
      <c r="A51" s="595" t="s">
        <v>1268</v>
      </c>
      <c r="B51" s="628" t="s">
        <v>1269</v>
      </c>
      <c r="C51" s="596" t="s">
        <v>425</v>
      </c>
      <c r="D51" s="611" t="s">
        <v>167</v>
      </c>
      <c r="E51" s="611" t="s">
        <v>167</v>
      </c>
      <c r="F51" s="595" t="s">
        <v>418</v>
      </c>
      <c r="G51" s="595"/>
      <c r="H51" s="713">
        <v>90</v>
      </c>
      <c r="I51" s="713">
        <v>18794.2</v>
      </c>
      <c r="J51" s="714">
        <v>0</v>
      </c>
      <c r="K51" s="713">
        <f t="shared" ref="K51:K67" si="10">J51*H51</f>
        <v>0</v>
      </c>
      <c r="L51" s="714">
        <f t="shared" si="9"/>
        <v>0</v>
      </c>
      <c r="M51" s="713">
        <f t="shared" si="6"/>
        <v>1691478</v>
      </c>
      <c r="N51" s="628"/>
      <c r="O51" s="628" t="s">
        <v>1125</v>
      </c>
      <c r="P51" s="596" t="s">
        <v>171</v>
      </c>
      <c r="Q51" s="618" t="s">
        <v>360</v>
      </c>
      <c r="R51" s="596" t="s">
        <v>73</v>
      </c>
      <c r="S51" s="596" t="s">
        <v>213</v>
      </c>
    </row>
    <row r="52" spans="1:19" s="33" customFormat="1" ht="20.100000000000001" customHeight="1">
      <c r="A52" s="595" t="s">
        <v>1268</v>
      </c>
      <c r="B52" s="628" t="s">
        <v>1269</v>
      </c>
      <c r="C52" s="596" t="s">
        <v>425</v>
      </c>
      <c r="D52" s="611" t="s">
        <v>167</v>
      </c>
      <c r="E52" s="611" t="s">
        <v>167</v>
      </c>
      <c r="F52" s="595" t="s">
        <v>387</v>
      </c>
      <c r="G52" s="595"/>
      <c r="H52" s="713">
        <v>90</v>
      </c>
      <c r="I52" s="713">
        <v>16830.599999999999</v>
      </c>
      <c r="J52" s="714">
        <v>0</v>
      </c>
      <c r="K52" s="713">
        <f t="shared" si="10"/>
        <v>0</v>
      </c>
      <c r="L52" s="714">
        <f t="shared" si="9"/>
        <v>0</v>
      </c>
      <c r="M52" s="713">
        <f t="shared" si="6"/>
        <v>1514753.9999999998</v>
      </c>
      <c r="N52" s="628"/>
      <c r="O52" s="628" t="s">
        <v>1125</v>
      </c>
      <c r="P52" s="596" t="s">
        <v>171</v>
      </c>
      <c r="Q52" s="618" t="s">
        <v>360</v>
      </c>
      <c r="R52" s="596" t="s">
        <v>73</v>
      </c>
      <c r="S52" s="596" t="s">
        <v>213</v>
      </c>
    </row>
    <row r="53" spans="1:19" s="33" customFormat="1" ht="20.100000000000001" customHeight="1">
      <c r="A53" s="595" t="s">
        <v>1268</v>
      </c>
      <c r="B53" s="628" t="s">
        <v>1269</v>
      </c>
      <c r="C53" s="596" t="s">
        <v>425</v>
      </c>
      <c r="D53" s="611" t="s">
        <v>167</v>
      </c>
      <c r="E53" s="611" t="s">
        <v>167</v>
      </c>
      <c r="F53" s="595" t="s">
        <v>82</v>
      </c>
      <c r="G53" s="595"/>
      <c r="H53" s="713">
        <v>90</v>
      </c>
      <c r="I53" s="713">
        <v>13324.2</v>
      </c>
      <c r="J53" s="714">
        <v>0</v>
      </c>
      <c r="K53" s="713">
        <f t="shared" si="10"/>
        <v>0</v>
      </c>
      <c r="L53" s="714">
        <f t="shared" si="9"/>
        <v>0</v>
      </c>
      <c r="M53" s="713">
        <f t="shared" si="6"/>
        <v>1199178</v>
      </c>
      <c r="N53" s="628"/>
      <c r="O53" s="628" t="s">
        <v>1125</v>
      </c>
      <c r="P53" s="596" t="s">
        <v>171</v>
      </c>
      <c r="Q53" s="618" t="s">
        <v>336</v>
      </c>
      <c r="R53" s="596" t="s">
        <v>73</v>
      </c>
      <c r="S53" s="596" t="s">
        <v>213</v>
      </c>
    </row>
    <row r="54" spans="1:19" s="33" customFormat="1" ht="20.100000000000001" customHeight="1">
      <c r="A54" s="595" t="s">
        <v>1268</v>
      </c>
      <c r="B54" s="628" t="s">
        <v>1269</v>
      </c>
      <c r="C54" s="596" t="s">
        <v>425</v>
      </c>
      <c r="D54" s="611" t="s">
        <v>167</v>
      </c>
      <c r="E54" s="611" t="s">
        <v>167</v>
      </c>
      <c r="F54" s="595" t="s">
        <v>1115</v>
      </c>
      <c r="G54" s="595"/>
      <c r="H54" s="713">
        <v>90</v>
      </c>
      <c r="I54" s="713">
        <v>8064.7</v>
      </c>
      <c r="J54" s="714">
        <v>0</v>
      </c>
      <c r="K54" s="713">
        <f t="shared" si="10"/>
        <v>0</v>
      </c>
      <c r="L54" s="714">
        <f t="shared" si="9"/>
        <v>0</v>
      </c>
      <c r="M54" s="713">
        <f t="shared" si="6"/>
        <v>725823</v>
      </c>
      <c r="N54" s="628"/>
      <c r="O54" s="628" t="s">
        <v>1125</v>
      </c>
      <c r="P54" s="596" t="s">
        <v>171</v>
      </c>
      <c r="Q54" s="618" t="s">
        <v>336</v>
      </c>
      <c r="R54" s="596" t="s">
        <v>73</v>
      </c>
      <c r="S54" s="596" t="s">
        <v>213</v>
      </c>
    </row>
    <row r="55" spans="1:19" s="33" customFormat="1" ht="20.100000000000001" customHeight="1">
      <c r="A55" s="595" t="s">
        <v>1268</v>
      </c>
      <c r="B55" s="628" t="s">
        <v>1269</v>
      </c>
      <c r="C55" s="596" t="s">
        <v>425</v>
      </c>
      <c r="D55" s="611" t="s">
        <v>167</v>
      </c>
      <c r="E55" s="611" t="s">
        <v>167</v>
      </c>
      <c r="F55" s="595" t="s">
        <v>275</v>
      </c>
      <c r="G55" s="595"/>
      <c r="H55" s="713">
        <v>90</v>
      </c>
      <c r="I55" s="713">
        <v>71249.5</v>
      </c>
      <c r="J55" s="714">
        <v>0</v>
      </c>
      <c r="K55" s="713">
        <f t="shared" si="10"/>
        <v>0</v>
      </c>
      <c r="L55" s="714">
        <f t="shared" si="9"/>
        <v>0</v>
      </c>
      <c r="M55" s="713">
        <f t="shared" si="6"/>
        <v>6412455</v>
      </c>
      <c r="N55" s="628"/>
      <c r="O55" s="628" t="s">
        <v>1125</v>
      </c>
      <c r="P55" s="596" t="s">
        <v>171</v>
      </c>
      <c r="Q55" s="618" t="s">
        <v>276</v>
      </c>
      <c r="R55" s="596" t="s">
        <v>73</v>
      </c>
      <c r="S55" s="596" t="s">
        <v>213</v>
      </c>
    </row>
    <row r="56" spans="1:19" s="33" customFormat="1" ht="20.100000000000001" customHeight="1">
      <c r="A56" s="595" t="s">
        <v>1268</v>
      </c>
      <c r="B56" s="628" t="s">
        <v>1269</v>
      </c>
      <c r="C56" s="596" t="s">
        <v>425</v>
      </c>
      <c r="D56" s="611" t="s">
        <v>167</v>
      </c>
      <c r="E56" s="611" t="s">
        <v>167</v>
      </c>
      <c r="F56" s="595" t="s">
        <v>159</v>
      </c>
      <c r="G56" s="595"/>
      <c r="H56" s="713">
        <v>180</v>
      </c>
      <c r="I56" s="713">
        <v>14000</v>
      </c>
      <c r="J56" s="714">
        <v>0</v>
      </c>
      <c r="K56" s="713">
        <f t="shared" si="10"/>
        <v>0</v>
      </c>
      <c r="L56" s="714">
        <f t="shared" si="9"/>
        <v>0</v>
      </c>
      <c r="M56" s="713">
        <f t="shared" si="6"/>
        <v>2520000</v>
      </c>
      <c r="N56" s="628"/>
      <c r="O56" s="628" t="s">
        <v>498</v>
      </c>
      <c r="P56" s="596" t="s">
        <v>171</v>
      </c>
      <c r="Q56" s="618" t="s">
        <v>360</v>
      </c>
      <c r="R56" s="596" t="s">
        <v>73</v>
      </c>
      <c r="S56" s="596" t="s">
        <v>213</v>
      </c>
    </row>
    <row r="57" spans="1:19" s="33" customFormat="1" ht="20.100000000000001" customHeight="1">
      <c r="A57" s="595" t="s">
        <v>1268</v>
      </c>
      <c r="B57" s="628" t="s">
        <v>1269</v>
      </c>
      <c r="C57" s="596" t="s">
        <v>425</v>
      </c>
      <c r="D57" s="611" t="s">
        <v>167</v>
      </c>
      <c r="E57" s="611" t="s">
        <v>167</v>
      </c>
      <c r="F57" s="595" t="s">
        <v>422</v>
      </c>
      <c r="G57" s="595"/>
      <c r="H57" s="713">
        <v>180</v>
      </c>
      <c r="I57" s="713">
        <v>29718.7</v>
      </c>
      <c r="J57" s="714">
        <v>0</v>
      </c>
      <c r="K57" s="713">
        <f t="shared" si="10"/>
        <v>0</v>
      </c>
      <c r="L57" s="714">
        <f t="shared" si="9"/>
        <v>0</v>
      </c>
      <c r="M57" s="713">
        <f t="shared" si="6"/>
        <v>5349366</v>
      </c>
      <c r="N57" s="628"/>
      <c r="O57" s="628" t="s">
        <v>1112</v>
      </c>
      <c r="P57" s="596" t="s">
        <v>171</v>
      </c>
      <c r="Q57" s="618" t="s">
        <v>271</v>
      </c>
      <c r="R57" s="596" t="s">
        <v>73</v>
      </c>
      <c r="S57" s="596" t="s">
        <v>213</v>
      </c>
    </row>
    <row r="58" spans="1:19" s="33" customFormat="1" ht="20.100000000000001" customHeight="1">
      <c r="A58" s="595" t="s">
        <v>744</v>
      </c>
      <c r="B58" s="628" t="s">
        <v>2058</v>
      </c>
      <c r="C58" s="596" t="s">
        <v>425</v>
      </c>
      <c r="D58" s="611" t="s">
        <v>167</v>
      </c>
      <c r="E58" s="611" t="s">
        <v>167</v>
      </c>
      <c r="F58" s="595" t="s">
        <v>420</v>
      </c>
      <c r="G58" s="595"/>
      <c r="H58" s="713">
        <v>90</v>
      </c>
      <c r="I58" s="713">
        <v>8000</v>
      </c>
      <c r="J58" s="714">
        <v>0</v>
      </c>
      <c r="K58" s="713">
        <f t="shared" si="10"/>
        <v>0</v>
      </c>
      <c r="L58" s="714">
        <f t="shared" si="9"/>
        <v>0</v>
      </c>
      <c r="M58" s="713">
        <f t="shared" si="6"/>
        <v>720000</v>
      </c>
      <c r="N58" s="628"/>
      <c r="O58" s="628" t="s">
        <v>11</v>
      </c>
      <c r="P58" s="596" t="s">
        <v>171</v>
      </c>
      <c r="Q58" s="618" t="s">
        <v>336</v>
      </c>
      <c r="R58" s="596" t="s">
        <v>73</v>
      </c>
      <c r="S58" s="596" t="s">
        <v>213</v>
      </c>
    </row>
    <row r="59" spans="1:19" s="33" customFormat="1" ht="20.100000000000001" customHeight="1">
      <c r="A59" s="595" t="s">
        <v>744</v>
      </c>
      <c r="B59" s="628" t="s">
        <v>2058</v>
      </c>
      <c r="C59" s="596" t="s">
        <v>425</v>
      </c>
      <c r="D59" s="611" t="s">
        <v>167</v>
      </c>
      <c r="E59" s="611" t="s">
        <v>167</v>
      </c>
      <c r="F59" s="595" t="s">
        <v>437</v>
      </c>
      <c r="G59" s="595"/>
      <c r="H59" s="713">
        <v>90</v>
      </c>
      <c r="I59" s="713">
        <v>15000</v>
      </c>
      <c r="J59" s="714">
        <v>0</v>
      </c>
      <c r="K59" s="713">
        <f t="shared" si="10"/>
        <v>0</v>
      </c>
      <c r="L59" s="714">
        <f t="shared" si="9"/>
        <v>0</v>
      </c>
      <c r="M59" s="713">
        <f t="shared" si="6"/>
        <v>1350000</v>
      </c>
      <c r="N59" s="628"/>
      <c r="O59" s="628" t="s">
        <v>11</v>
      </c>
      <c r="P59" s="596" t="s">
        <v>171</v>
      </c>
      <c r="Q59" s="618" t="s">
        <v>336</v>
      </c>
      <c r="R59" s="596" t="s">
        <v>73</v>
      </c>
      <c r="S59" s="596" t="s">
        <v>213</v>
      </c>
    </row>
    <row r="60" spans="1:19" s="33" customFormat="1" ht="20.100000000000001" customHeight="1">
      <c r="A60" s="595" t="s">
        <v>744</v>
      </c>
      <c r="B60" s="628" t="s">
        <v>2058</v>
      </c>
      <c r="C60" s="596" t="s">
        <v>425</v>
      </c>
      <c r="D60" s="611" t="s">
        <v>167</v>
      </c>
      <c r="E60" s="611" t="s">
        <v>167</v>
      </c>
      <c r="F60" s="595" t="s">
        <v>337</v>
      </c>
      <c r="G60" s="595"/>
      <c r="H60" s="713">
        <v>92</v>
      </c>
      <c r="I60" s="713">
        <v>14364.7</v>
      </c>
      <c r="J60" s="714">
        <v>0</v>
      </c>
      <c r="K60" s="713">
        <f t="shared" si="10"/>
        <v>0</v>
      </c>
      <c r="L60" s="714">
        <f t="shared" si="9"/>
        <v>0</v>
      </c>
      <c r="M60" s="713">
        <f t="shared" si="6"/>
        <v>1321552.4000000001</v>
      </c>
      <c r="N60" s="628"/>
      <c r="O60" s="628" t="s">
        <v>1113</v>
      </c>
      <c r="P60" s="596" t="s">
        <v>171</v>
      </c>
      <c r="Q60" s="618" t="s">
        <v>336</v>
      </c>
      <c r="R60" s="596" t="s">
        <v>73</v>
      </c>
      <c r="S60" s="596" t="s">
        <v>213</v>
      </c>
    </row>
    <row r="61" spans="1:19" s="33" customFormat="1" ht="20.100000000000001" customHeight="1">
      <c r="A61" s="595" t="s">
        <v>822</v>
      </c>
      <c r="B61" s="628" t="s">
        <v>2312</v>
      </c>
      <c r="C61" s="596" t="s">
        <v>736</v>
      </c>
      <c r="D61" s="611" t="s">
        <v>167</v>
      </c>
      <c r="E61" s="611" t="s">
        <v>167</v>
      </c>
      <c r="F61" s="595" t="s">
        <v>421</v>
      </c>
      <c r="G61" s="595"/>
      <c r="H61" s="713">
        <v>92</v>
      </c>
      <c r="I61" s="713">
        <v>70009.8</v>
      </c>
      <c r="J61" s="714">
        <v>0</v>
      </c>
      <c r="K61" s="713">
        <f t="shared" si="10"/>
        <v>0</v>
      </c>
      <c r="L61" s="714">
        <f t="shared" si="9"/>
        <v>0</v>
      </c>
      <c r="M61" s="713">
        <f t="shared" si="6"/>
        <v>6440901.6000000006</v>
      </c>
      <c r="N61" s="628"/>
      <c r="O61" s="628" t="s">
        <v>1113</v>
      </c>
      <c r="P61" s="596" t="s">
        <v>171</v>
      </c>
      <c r="Q61" s="618" t="s">
        <v>276</v>
      </c>
      <c r="R61" s="596" t="s">
        <v>73</v>
      </c>
      <c r="S61" s="596" t="s">
        <v>213</v>
      </c>
    </row>
    <row r="62" spans="1:19" s="33" customFormat="1" ht="20.100000000000001" customHeight="1">
      <c r="A62" s="595" t="s">
        <v>822</v>
      </c>
      <c r="B62" s="628" t="s">
        <v>2312</v>
      </c>
      <c r="C62" s="596" t="s">
        <v>736</v>
      </c>
      <c r="D62" s="611" t="s">
        <v>167</v>
      </c>
      <c r="E62" s="611" t="s">
        <v>167</v>
      </c>
      <c r="F62" s="595" t="s">
        <v>164</v>
      </c>
      <c r="G62" s="595"/>
      <c r="H62" s="713">
        <v>92</v>
      </c>
      <c r="I62" s="713">
        <v>17000</v>
      </c>
      <c r="J62" s="714">
        <v>0</v>
      </c>
      <c r="K62" s="713">
        <f t="shared" si="10"/>
        <v>0</v>
      </c>
      <c r="L62" s="714">
        <f t="shared" si="9"/>
        <v>0</v>
      </c>
      <c r="M62" s="713">
        <f t="shared" si="6"/>
        <v>1564000</v>
      </c>
      <c r="N62" s="628"/>
      <c r="O62" s="628" t="s">
        <v>11</v>
      </c>
      <c r="P62" s="596" t="s">
        <v>171</v>
      </c>
      <c r="Q62" s="618" t="s">
        <v>360</v>
      </c>
      <c r="R62" s="596" t="s">
        <v>73</v>
      </c>
      <c r="S62" s="596" t="s">
        <v>213</v>
      </c>
    </row>
    <row r="63" spans="1:19" s="33" customFormat="1" ht="20.100000000000001" customHeight="1">
      <c r="A63" s="595" t="s">
        <v>822</v>
      </c>
      <c r="B63" s="628" t="s">
        <v>2312</v>
      </c>
      <c r="C63" s="596" t="s">
        <v>736</v>
      </c>
      <c r="D63" s="611" t="s">
        <v>167</v>
      </c>
      <c r="E63" s="611" t="s">
        <v>167</v>
      </c>
      <c r="F63" s="595" t="s">
        <v>198</v>
      </c>
      <c r="G63" s="595"/>
      <c r="H63" s="713">
        <v>180</v>
      </c>
      <c r="I63" s="713">
        <v>28000</v>
      </c>
      <c r="J63" s="714">
        <v>0</v>
      </c>
      <c r="K63" s="713">
        <f t="shared" si="10"/>
        <v>0</v>
      </c>
      <c r="L63" s="714">
        <f t="shared" si="9"/>
        <v>0</v>
      </c>
      <c r="M63" s="713">
        <f t="shared" si="6"/>
        <v>5040000</v>
      </c>
      <c r="N63" s="628"/>
      <c r="O63" s="628" t="s">
        <v>11</v>
      </c>
      <c r="P63" s="596" t="s">
        <v>171</v>
      </c>
      <c r="Q63" s="618" t="s">
        <v>360</v>
      </c>
      <c r="R63" s="596" t="s">
        <v>73</v>
      </c>
      <c r="S63" s="596" t="s">
        <v>213</v>
      </c>
    </row>
    <row r="64" spans="1:19" s="33" customFormat="1" ht="20.100000000000001" customHeight="1">
      <c r="A64" s="595" t="s">
        <v>822</v>
      </c>
      <c r="B64" s="628" t="s">
        <v>2312</v>
      </c>
      <c r="C64" s="596" t="s">
        <v>736</v>
      </c>
      <c r="D64" s="611" t="s">
        <v>167</v>
      </c>
      <c r="E64" s="611" t="s">
        <v>167</v>
      </c>
      <c r="F64" s="595" t="s">
        <v>512</v>
      </c>
      <c r="G64" s="595"/>
      <c r="H64" s="713">
        <v>90</v>
      </c>
      <c r="I64" s="713">
        <v>45280.9</v>
      </c>
      <c r="J64" s="714">
        <v>11.8</v>
      </c>
      <c r="K64" s="713">
        <f t="shared" si="10"/>
        <v>1062</v>
      </c>
      <c r="L64" s="714">
        <f t="shared" si="9"/>
        <v>1.0620000000000001</v>
      </c>
      <c r="M64" s="713">
        <f t="shared" si="6"/>
        <v>4075281</v>
      </c>
      <c r="N64" s="628"/>
      <c r="O64" s="628" t="s">
        <v>842</v>
      </c>
      <c r="P64" s="596" t="s">
        <v>171</v>
      </c>
      <c r="Q64" s="618" t="s">
        <v>270</v>
      </c>
      <c r="R64" s="596" t="s">
        <v>60</v>
      </c>
      <c r="S64" s="596" t="s">
        <v>213</v>
      </c>
    </row>
    <row r="65" spans="1:19" s="33" customFormat="1" ht="20.100000000000001" customHeight="1">
      <c r="A65" s="595" t="s">
        <v>822</v>
      </c>
      <c r="B65" s="628" t="s">
        <v>2312</v>
      </c>
      <c r="C65" s="596" t="s">
        <v>736</v>
      </c>
      <c r="D65" s="611" t="s">
        <v>167</v>
      </c>
      <c r="E65" s="611" t="s">
        <v>167</v>
      </c>
      <c r="F65" s="595" t="s">
        <v>688</v>
      </c>
      <c r="G65" s="595"/>
      <c r="H65" s="713">
        <v>180</v>
      </c>
      <c r="I65" s="713">
        <v>110000</v>
      </c>
      <c r="J65" s="714">
        <v>31.3</v>
      </c>
      <c r="K65" s="713">
        <f t="shared" si="10"/>
        <v>5634</v>
      </c>
      <c r="L65" s="714">
        <f t="shared" si="9"/>
        <v>5.6340000000000003</v>
      </c>
      <c r="M65" s="713">
        <f t="shared" si="6"/>
        <v>19800000</v>
      </c>
      <c r="N65" s="628"/>
      <c r="O65" s="628" t="s">
        <v>1114</v>
      </c>
      <c r="P65" s="596" t="s">
        <v>171</v>
      </c>
      <c r="Q65" s="618" t="s">
        <v>370</v>
      </c>
      <c r="R65" s="596" t="s">
        <v>60</v>
      </c>
      <c r="S65" s="596" t="s">
        <v>213</v>
      </c>
    </row>
    <row r="66" spans="1:19" s="33" customFormat="1" ht="20.100000000000001" customHeight="1">
      <c r="A66" s="595" t="s">
        <v>822</v>
      </c>
      <c r="B66" s="628" t="s">
        <v>2312</v>
      </c>
      <c r="C66" s="596" t="s">
        <v>736</v>
      </c>
      <c r="D66" s="611" t="s">
        <v>167</v>
      </c>
      <c r="E66" s="611" t="s">
        <v>167</v>
      </c>
      <c r="F66" s="595" t="s">
        <v>513</v>
      </c>
      <c r="G66" s="595"/>
      <c r="H66" s="713">
        <v>90</v>
      </c>
      <c r="I66" s="713">
        <v>59266.1</v>
      </c>
      <c r="J66" s="714">
        <v>15.6</v>
      </c>
      <c r="K66" s="713">
        <f t="shared" si="10"/>
        <v>1404</v>
      </c>
      <c r="L66" s="714">
        <f t="shared" si="9"/>
        <v>1.4039999999999999</v>
      </c>
      <c r="M66" s="713">
        <f t="shared" si="6"/>
        <v>5333949</v>
      </c>
      <c r="N66" s="628"/>
      <c r="O66" s="628" t="s">
        <v>579</v>
      </c>
      <c r="P66" s="596" t="s">
        <v>171</v>
      </c>
      <c r="Q66" s="618" t="s">
        <v>270</v>
      </c>
      <c r="R66" s="596" t="s">
        <v>60</v>
      </c>
      <c r="S66" s="596" t="s">
        <v>213</v>
      </c>
    </row>
    <row r="67" spans="1:19" s="33" customFormat="1" ht="20.100000000000001" customHeight="1">
      <c r="A67" s="595" t="s">
        <v>822</v>
      </c>
      <c r="B67" s="187" t="s">
        <v>2312</v>
      </c>
      <c r="C67" s="596" t="s">
        <v>736</v>
      </c>
      <c r="D67" s="611" t="s">
        <v>167</v>
      </c>
      <c r="E67" s="611" t="s">
        <v>167</v>
      </c>
      <c r="F67" s="595" t="s">
        <v>92</v>
      </c>
      <c r="G67" s="595"/>
      <c r="H67" s="565">
        <v>14</v>
      </c>
      <c r="I67" s="565">
        <v>300000</v>
      </c>
      <c r="J67" s="609">
        <v>27</v>
      </c>
      <c r="K67" s="609">
        <f t="shared" si="10"/>
        <v>378</v>
      </c>
      <c r="L67" s="609">
        <f t="shared" si="9"/>
        <v>0.378</v>
      </c>
      <c r="M67" s="713">
        <f t="shared" si="6"/>
        <v>4200000</v>
      </c>
      <c r="N67" s="628"/>
      <c r="O67" s="187" t="s">
        <v>1372</v>
      </c>
      <c r="P67" s="595" t="s">
        <v>1191</v>
      </c>
      <c r="Q67" s="596" t="s">
        <v>115</v>
      </c>
      <c r="R67" s="595" t="s">
        <v>27</v>
      </c>
      <c r="S67" s="595" t="s">
        <v>1154</v>
      </c>
    </row>
    <row r="68" spans="1:19" s="33" customFormat="1" ht="20.100000000000001" customHeight="1">
      <c r="A68" s="595" t="s">
        <v>822</v>
      </c>
      <c r="B68" s="187" t="s">
        <v>2312</v>
      </c>
      <c r="C68" s="596" t="s">
        <v>736</v>
      </c>
      <c r="D68" s="611" t="s">
        <v>167</v>
      </c>
      <c r="E68" s="611" t="s">
        <v>167</v>
      </c>
      <c r="F68" s="595" t="s">
        <v>894</v>
      </c>
      <c r="G68" s="595"/>
      <c r="H68" s="565">
        <v>98</v>
      </c>
      <c r="I68" s="565">
        <v>100000</v>
      </c>
      <c r="J68" s="609"/>
      <c r="K68" s="609"/>
      <c r="L68" s="609"/>
      <c r="M68" s="713">
        <f t="shared" si="6"/>
        <v>9800000</v>
      </c>
      <c r="N68" s="628"/>
      <c r="O68" s="187" t="s">
        <v>1373</v>
      </c>
      <c r="P68" s="595" t="s">
        <v>1191</v>
      </c>
      <c r="Q68" s="596" t="s">
        <v>121</v>
      </c>
      <c r="R68" s="595" t="s">
        <v>30</v>
      </c>
      <c r="S68" s="595" t="s">
        <v>1154</v>
      </c>
    </row>
    <row r="69" spans="1:19" s="33" customFormat="1" ht="20.100000000000001" customHeight="1">
      <c r="A69" s="595" t="s">
        <v>822</v>
      </c>
      <c r="B69" s="187" t="s">
        <v>2312</v>
      </c>
      <c r="C69" s="596" t="s">
        <v>736</v>
      </c>
      <c r="D69" s="611" t="s">
        <v>167</v>
      </c>
      <c r="E69" s="611" t="s">
        <v>167</v>
      </c>
      <c r="F69" s="595" t="s">
        <v>331</v>
      </c>
      <c r="G69" s="595"/>
      <c r="H69" s="565">
        <v>126</v>
      </c>
      <c r="I69" s="565">
        <v>6900</v>
      </c>
      <c r="J69" s="609"/>
      <c r="K69" s="609"/>
      <c r="L69" s="609"/>
      <c r="M69" s="713">
        <f t="shared" si="6"/>
        <v>869400</v>
      </c>
      <c r="N69" s="628"/>
      <c r="O69" s="187"/>
      <c r="P69" s="595" t="s">
        <v>1191</v>
      </c>
      <c r="Q69" s="596" t="s">
        <v>125</v>
      </c>
      <c r="R69" s="595" t="s">
        <v>30</v>
      </c>
      <c r="S69" s="595" t="s">
        <v>1154</v>
      </c>
    </row>
    <row r="70" spans="1:19" s="115" customFormat="1" ht="20.100000000000001" customHeight="1">
      <c r="A70" s="595" t="s">
        <v>822</v>
      </c>
      <c r="B70" s="628" t="s">
        <v>2312</v>
      </c>
      <c r="C70" s="596" t="s">
        <v>736</v>
      </c>
      <c r="D70" s="611" t="s">
        <v>167</v>
      </c>
      <c r="E70" s="611" t="s">
        <v>167</v>
      </c>
      <c r="F70" s="595" t="s">
        <v>769</v>
      </c>
      <c r="G70" s="595"/>
      <c r="H70" s="713">
        <v>28</v>
      </c>
      <c r="I70" s="713">
        <v>57600</v>
      </c>
      <c r="J70" s="714">
        <v>10</v>
      </c>
      <c r="K70" s="713">
        <f t="shared" ref="K70:K75" si="11">J70*H70</f>
        <v>280</v>
      </c>
      <c r="L70" s="714">
        <f t="shared" ref="L70:L75" si="12">K70/1000</f>
        <v>0.28000000000000003</v>
      </c>
      <c r="M70" s="713">
        <f t="shared" si="6"/>
        <v>1612800</v>
      </c>
      <c r="N70" s="628"/>
      <c r="O70" s="628" t="s">
        <v>11</v>
      </c>
      <c r="P70" s="596" t="s">
        <v>1164</v>
      </c>
      <c r="Q70" s="618" t="s">
        <v>357</v>
      </c>
      <c r="R70" s="596" t="s">
        <v>68</v>
      </c>
      <c r="S70" s="596" t="s">
        <v>109</v>
      </c>
    </row>
    <row r="71" spans="1:19" s="115" customFormat="1" ht="20.100000000000001" customHeight="1">
      <c r="A71" s="595" t="s">
        <v>822</v>
      </c>
      <c r="B71" s="628" t="s">
        <v>2312</v>
      </c>
      <c r="C71" s="596" t="s">
        <v>736</v>
      </c>
      <c r="D71" s="611" t="s">
        <v>167</v>
      </c>
      <c r="E71" s="611" t="s">
        <v>167</v>
      </c>
      <c r="F71" s="595" t="s">
        <v>402</v>
      </c>
      <c r="G71" s="595"/>
      <c r="H71" s="713">
        <v>7</v>
      </c>
      <c r="I71" s="713">
        <v>195000</v>
      </c>
      <c r="J71" s="714">
        <v>36.4</v>
      </c>
      <c r="K71" s="713">
        <f t="shared" si="11"/>
        <v>254.79999999999998</v>
      </c>
      <c r="L71" s="714">
        <f t="shared" si="12"/>
        <v>0.25479999999999997</v>
      </c>
      <c r="M71" s="713">
        <f t="shared" si="6"/>
        <v>1365000</v>
      </c>
      <c r="N71" s="628"/>
      <c r="O71" s="628" t="s">
        <v>1296</v>
      </c>
      <c r="P71" s="596" t="s">
        <v>1164</v>
      </c>
      <c r="Q71" s="618" t="s">
        <v>403</v>
      </c>
      <c r="R71" s="596" t="s">
        <v>60</v>
      </c>
      <c r="S71" s="596" t="s">
        <v>109</v>
      </c>
    </row>
    <row r="72" spans="1:19" s="115" customFormat="1" ht="20.100000000000001" customHeight="1">
      <c r="A72" s="595" t="s">
        <v>822</v>
      </c>
      <c r="B72" s="628" t="s">
        <v>2312</v>
      </c>
      <c r="C72" s="596" t="s">
        <v>736</v>
      </c>
      <c r="D72" s="611" t="s">
        <v>167</v>
      </c>
      <c r="E72" s="611" t="s">
        <v>167</v>
      </c>
      <c r="F72" s="595" t="s">
        <v>874</v>
      </c>
      <c r="G72" s="595"/>
      <c r="H72" s="713">
        <v>31</v>
      </c>
      <c r="I72" s="713">
        <v>127211.5</v>
      </c>
      <c r="J72" s="714">
        <v>37</v>
      </c>
      <c r="K72" s="713">
        <f t="shared" si="11"/>
        <v>1147</v>
      </c>
      <c r="L72" s="714">
        <f t="shared" si="12"/>
        <v>1.147</v>
      </c>
      <c r="M72" s="713">
        <f t="shared" si="6"/>
        <v>3943556.5</v>
      </c>
      <c r="N72" s="628"/>
      <c r="O72" s="628" t="s">
        <v>1297</v>
      </c>
      <c r="P72" s="596" t="s">
        <v>1164</v>
      </c>
      <c r="Q72" s="618" t="s">
        <v>361</v>
      </c>
      <c r="R72" s="596" t="s">
        <v>68</v>
      </c>
      <c r="S72" s="596" t="s">
        <v>109</v>
      </c>
    </row>
    <row r="73" spans="1:19" s="115" customFormat="1" ht="20.100000000000001" customHeight="1">
      <c r="A73" s="595" t="s">
        <v>822</v>
      </c>
      <c r="B73" s="628" t="s">
        <v>2312</v>
      </c>
      <c r="C73" s="596" t="s">
        <v>736</v>
      </c>
      <c r="D73" s="611" t="s">
        <v>167</v>
      </c>
      <c r="E73" s="611" t="s">
        <v>167</v>
      </c>
      <c r="F73" s="595" t="s">
        <v>959</v>
      </c>
      <c r="G73" s="595"/>
      <c r="H73" s="713">
        <v>4</v>
      </c>
      <c r="I73" s="713">
        <v>140693.6</v>
      </c>
      <c r="J73" s="714">
        <v>40.299999999999997</v>
      </c>
      <c r="K73" s="713">
        <f t="shared" si="11"/>
        <v>161.19999999999999</v>
      </c>
      <c r="L73" s="714">
        <f t="shared" si="12"/>
        <v>0.16119999999999998</v>
      </c>
      <c r="M73" s="713">
        <f t="shared" si="6"/>
        <v>562774.4</v>
      </c>
      <c r="N73" s="628"/>
      <c r="O73" s="628" t="s">
        <v>611</v>
      </c>
      <c r="P73" s="596" t="s">
        <v>1164</v>
      </c>
      <c r="Q73" s="618" t="s">
        <v>364</v>
      </c>
      <c r="R73" s="596" t="s">
        <v>68</v>
      </c>
      <c r="S73" s="596" t="s">
        <v>109</v>
      </c>
    </row>
    <row r="74" spans="1:19" s="115" customFormat="1" ht="20.100000000000001" customHeight="1">
      <c r="A74" s="595" t="s">
        <v>822</v>
      </c>
      <c r="B74" s="628" t="s">
        <v>2312</v>
      </c>
      <c r="C74" s="596" t="s">
        <v>736</v>
      </c>
      <c r="D74" s="611" t="s">
        <v>167</v>
      </c>
      <c r="E74" s="611" t="s">
        <v>167</v>
      </c>
      <c r="F74" s="595" t="s">
        <v>795</v>
      </c>
      <c r="G74" s="595"/>
      <c r="H74" s="713">
        <v>31</v>
      </c>
      <c r="I74" s="713">
        <v>46173.1</v>
      </c>
      <c r="J74" s="714">
        <v>0</v>
      </c>
      <c r="K74" s="713">
        <f t="shared" si="11"/>
        <v>0</v>
      </c>
      <c r="L74" s="714">
        <f t="shared" si="12"/>
        <v>0</v>
      </c>
      <c r="M74" s="713">
        <f t="shared" si="6"/>
        <v>1431366.0999999999</v>
      </c>
      <c r="N74" s="628"/>
      <c r="O74" s="628" t="s">
        <v>1297</v>
      </c>
      <c r="P74" s="596" t="s">
        <v>1164</v>
      </c>
      <c r="Q74" s="618" t="s">
        <v>336</v>
      </c>
      <c r="R74" s="596" t="s">
        <v>73</v>
      </c>
      <c r="S74" s="596" t="s">
        <v>109</v>
      </c>
    </row>
    <row r="75" spans="1:19" s="115" customFormat="1" ht="20.100000000000001" customHeight="1">
      <c r="A75" s="595" t="s">
        <v>822</v>
      </c>
      <c r="B75" s="628" t="s">
        <v>2312</v>
      </c>
      <c r="C75" s="596" t="s">
        <v>736</v>
      </c>
      <c r="D75" s="611" t="s">
        <v>167</v>
      </c>
      <c r="E75" s="611" t="s">
        <v>167</v>
      </c>
      <c r="F75" s="595" t="s">
        <v>961</v>
      </c>
      <c r="G75" s="595"/>
      <c r="H75" s="713">
        <v>11</v>
      </c>
      <c r="I75" s="713">
        <v>93600</v>
      </c>
      <c r="J75" s="714">
        <v>0</v>
      </c>
      <c r="K75" s="713">
        <f t="shared" si="11"/>
        <v>0</v>
      </c>
      <c r="L75" s="714">
        <f t="shared" si="12"/>
        <v>0</v>
      </c>
      <c r="M75" s="713">
        <f t="shared" ref="M75:M138" si="13">H75*I75</f>
        <v>1029600</v>
      </c>
      <c r="N75" s="628"/>
      <c r="O75" s="628" t="s">
        <v>11</v>
      </c>
      <c r="P75" s="596" t="s">
        <v>1164</v>
      </c>
      <c r="Q75" s="618" t="s">
        <v>336</v>
      </c>
      <c r="R75" s="596" t="s">
        <v>73</v>
      </c>
      <c r="S75" s="596" t="s">
        <v>109</v>
      </c>
    </row>
    <row r="76" spans="1:19" s="34" customFormat="1" ht="20.100000000000001" customHeight="1">
      <c r="A76" s="583" t="s">
        <v>822</v>
      </c>
      <c r="B76" s="582" t="s">
        <v>2312</v>
      </c>
      <c r="C76" s="594" t="s">
        <v>736</v>
      </c>
      <c r="D76" s="611" t="s">
        <v>167</v>
      </c>
      <c r="E76" s="611" t="s">
        <v>167</v>
      </c>
      <c r="F76" s="594" t="s">
        <v>353</v>
      </c>
      <c r="G76" s="594"/>
      <c r="H76" s="629">
        <v>302</v>
      </c>
      <c r="I76" s="629">
        <v>181342.5</v>
      </c>
      <c r="J76" s="629"/>
      <c r="K76" s="629"/>
      <c r="L76" s="629"/>
      <c r="M76" s="713">
        <f t="shared" si="13"/>
        <v>54765435</v>
      </c>
      <c r="N76" s="594" t="s">
        <v>1212</v>
      </c>
      <c r="O76" s="594"/>
      <c r="P76" s="594" t="s">
        <v>673</v>
      </c>
      <c r="Q76" s="594" t="s">
        <v>354</v>
      </c>
      <c r="R76" s="594" t="s">
        <v>172</v>
      </c>
      <c r="S76" s="594"/>
    </row>
    <row r="77" spans="1:19" s="34" customFormat="1" ht="20.100000000000001" customHeight="1">
      <c r="A77" s="583" t="s">
        <v>822</v>
      </c>
      <c r="B77" s="582" t="s">
        <v>2312</v>
      </c>
      <c r="C77" s="594" t="s">
        <v>736</v>
      </c>
      <c r="D77" s="611" t="s">
        <v>167</v>
      </c>
      <c r="E77" s="611" t="s">
        <v>167</v>
      </c>
      <c r="F77" s="594" t="s">
        <v>1211</v>
      </c>
      <c r="G77" s="594"/>
      <c r="H77" s="629">
        <v>704</v>
      </c>
      <c r="I77" s="629">
        <v>117000</v>
      </c>
      <c r="J77" s="629"/>
      <c r="K77" s="629"/>
      <c r="L77" s="629"/>
      <c r="M77" s="713">
        <f t="shared" si="13"/>
        <v>82368000</v>
      </c>
      <c r="N77" s="594" t="s">
        <v>1212</v>
      </c>
      <c r="O77" s="594"/>
      <c r="P77" s="594" t="s">
        <v>673</v>
      </c>
      <c r="Q77" s="594" t="s">
        <v>281</v>
      </c>
      <c r="R77" s="594" t="s">
        <v>172</v>
      </c>
      <c r="S77" s="594"/>
    </row>
    <row r="78" spans="1:19" s="115" customFormat="1" ht="20.100000000000001" customHeight="1">
      <c r="A78" s="595" t="s">
        <v>822</v>
      </c>
      <c r="B78" s="628" t="s">
        <v>2312</v>
      </c>
      <c r="C78" s="596" t="s">
        <v>736</v>
      </c>
      <c r="D78" s="611" t="s">
        <v>167</v>
      </c>
      <c r="E78" s="611" t="s">
        <v>167</v>
      </c>
      <c r="F78" s="595" t="s">
        <v>373</v>
      </c>
      <c r="G78" s="595"/>
      <c r="H78" s="713">
        <v>620</v>
      </c>
      <c r="I78" s="713">
        <v>15648.9</v>
      </c>
      <c r="J78" s="714">
        <v>0</v>
      </c>
      <c r="K78" s="714">
        <f t="shared" ref="K78:K106" si="14">H78*J78</f>
        <v>0</v>
      </c>
      <c r="L78" s="725">
        <f t="shared" ref="L78:L106" si="15">K78/1000</f>
        <v>0</v>
      </c>
      <c r="M78" s="713">
        <f t="shared" si="13"/>
        <v>9702318</v>
      </c>
      <c r="N78" s="628"/>
      <c r="O78" s="628" t="s">
        <v>595</v>
      </c>
      <c r="P78" s="596" t="s">
        <v>417</v>
      </c>
      <c r="Q78" s="618" t="s">
        <v>340</v>
      </c>
      <c r="R78" s="596" t="s">
        <v>73</v>
      </c>
      <c r="S78" s="596" t="s">
        <v>152</v>
      </c>
    </row>
    <row r="79" spans="1:19" s="115" customFormat="1" ht="20.100000000000001" customHeight="1">
      <c r="A79" s="595" t="s">
        <v>1033</v>
      </c>
      <c r="B79" s="628" t="s">
        <v>1266</v>
      </c>
      <c r="C79" s="596" t="s">
        <v>355</v>
      </c>
      <c r="D79" s="611" t="s">
        <v>167</v>
      </c>
      <c r="E79" s="611" t="s">
        <v>167</v>
      </c>
      <c r="F79" s="595" t="s">
        <v>373</v>
      </c>
      <c r="G79" s="595"/>
      <c r="H79" s="713">
        <v>620</v>
      </c>
      <c r="I79" s="713">
        <v>14884.7</v>
      </c>
      <c r="J79" s="714">
        <v>0</v>
      </c>
      <c r="K79" s="714">
        <f t="shared" si="14"/>
        <v>0</v>
      </c>
      <c r="L79" s="725">
        <f t="shared" si="15"/>
        <v>0</v>
      </c>
      <c r="M79" s="713">
        <f t="shared" si="13"/>
        <v>9228514</v>
      </c>
      <c r="N79" s="628"/>
      <c r="O79" s="628" t="s">
        <v>596</v>
      </c>
      <c r="P79" s="596" t="s">
        <v>417</v>
      </c>
      <c r="Q79" s="618" t="s">
        <v>340</v>
      </c>
      <c r="R79" s="596" t="s">
        <v>73</v>
      </c>
      <c r="S79" s="596" t="s">
        <v>152</v>
      </c>
    </row>
    <row r="80" spans="1:19" s="33" customFormat="1" ht="20.100000000000001" customHeight="1">
      <c r="A80" s="595" t="s">
        <v>1033</v>
      </c>
      <c r="B80" s="187" t="s">
        <v>1266</v>
      </c>
      <c r="C80" s="596" t="s">
        <v>355</v>
      </c>
      <c r="D80" s="611" t="s">
        <v>167</v>
      </c>
      <c r="E80" s="611" t="s">
        <v>167</v>
      </c>
      <c r="F80" s="595" t="s">
        <v>275</v>
      </c>
      <c r="G80" s="595"/>
      <c r="H80" s="597">
        <v>326</v>
      </c>
      <c r="I80" s="565">
        <v>97115.3</v>
      </c>
      <c r="J80" s="609">
        <v>0</v>
      </c>
      <c r="K80" s="714">
        <f t="shared" si="14"/>
        <v>0</v>
      </c>
      <c r="L80" s="609">
        <f t="shared" si="15"/>
        <v>0</v>
      </c>
      <c r="M80" s="713">
        <f t="shared" si="13"/>
        <v>31659587.800000001</v>
      </c>
      <c r="N80" s="628"/>
      <c r="O80" s="596" t="s">
        <v>581</v>
      </c>
      <c r="P80" s="595" t="s">
        <v>417</v>
      </c>
      <c r="Q80" s="596" t="s">
        <v>276</v>
      </c>
      <c r="R80" s="595" t="s">
        <v>73</v>
      </c>
      <c r="S80" s="595" t="s">
        <v>213</v>
      </c>
    </row>
    <row r="81" spans="1:19" s="33" customFormat="1" ht="20.100000000000001" customHeight="1">
      <c r="A81" s="595" t="s">
        <v>436</v>
      </c>
      <c r="B81" s="187" t="s">
        <v>491</v>
      </c>
      <c r="C81" s="596" t="s">
        <v>371</v>
      </c>
      <c r="D81" s="611" t="s">
        <v>167</v>
      </c>
      <c r="E81" s="611" t="s">
        <v>167</v>
      </c>
      <c r="F81" s="595" t="s">
        <v>187</v>
      </c>
      <c r="G81" s="595"/>
      <c r="H81" s="597">
        <v>268</v>
      </c>
      <c r="I81" s="565">
        <v>23000</v>
      </c>
      <c r="J81" s="609">
        <v>0</v>
      </c>
      <c r="K81" s="714">
        <f t="shared" si="14"/>
        <v>0</v>
      </c>
      <c r="L81" s="609">
        <f t="shared" si="15"/>
        <v>0</v>
      </c>
      <c r="M81" s="713">
        <f t="shared" si="13"/>
        <v>6164000</v>
      </c>
      <c r="N81" s="628"/>
      <c r="O81" s="187" t="s">
        <v>11</v>
      </c>
      <c r="P81" s="595" t="s">
        <v>417</v>
      </c>
      <c r="Q81" s="596" t="s">
        <v>360</v>
      </c>
      <c r="R81" s="595" t="s">
        <v>73</v>
      </c>
      <c r="S81" s="595" t="s">
        <v>213</v>
      </c>
    </row>
    <row r="82" spans="1:19" s="33" customFormat="1" ht="20.100000000000001" customHeight="1">
      <c r="A82" s="595" t="s">
        <v>436</v>
      </c>
      <c r="B82" s="187" t="s">
        <v>491</v>
      </c>
      <c r="C82" s="596" t="s">
        <v>371</v>
      </c>
      <c r="D82" s="611" t="s">
        <v>167</v>
      </c>
      <c r="E82" s="611" t="s">
        <v>167</v>
      </c>
      <c r="F82" s="595" t="s">
        <v>239</v>
      </c>
      <c r="G82" s="595"/>
      <c r="H82" s="597">
        <v>326</v>
      </c>
      <c r="I82" s="565">
        <v>29000</v>
      </c>
      <c r="J82" s="609">
        <v>0</v>
      </c>
      <c r="K82" s="714">
        <f t="shared" si="14"/>
        <v>0</v>
      </c>
      <c r="L82" s="609">
        <f t="shared" si="15"/>
        <v>0</v>
      </c>
      <c r="M82" s="713">
        <f t="shared" si="13"/>
        <v>9454000</v>
      </c>
      <c r="N82" s="628"/>
      <c r="O82" s="596" t="s">
        <v>11</v>
      </c>
      <c r="P82" s="595" t="s">
        <v>417</v>
      </c>
      <c r="Q82" s="596" t="s">
        <v>360</v>
      </c>
      <c r="R82" s="595" t="s">
        <v>73</v>
      </c>
      <c r="S82" s="595" t="s">
        <v>213</v>
      </c>
    </row>
    <row r="83" spans="1:19" s="33" customFormat="1" ht="20.100000000000001" customHeight="1">
      <c r="A83" s="595" t="s">
        <v>436</v>
      </c>
      <c r="B83" s="187" t="s">
        <v>491</v>
      </c>
      <c r="C83" s="596" t="s">
        <v>371</v>
      </c>
      <c r="D83" s="611" t="s">
        <v>167</v>
      </c>
      <c r="E83" s="611" t="s">
        <v>167</v>
      </c>
      <c r="F83" s="595" t="s">
        <v>513</v>
      </c>
      <c r="G83" s="595"/>
      <c r="H83" s="597">
        <v>326</v>
      </c>
      <c r="I83" s="565">
        <v>59266.1</v>
      </c>
      <c r="J83" s="609">
        <v>15.6</v>
      </c>
      <c r="K83" s="714">
        <f t="shared" si="14"/>
        <v>5085.5999999999995</v>
      </c>
      <c r="L83" s="609">
        <f t="shared" si="15"/>
        <v>5.0855999999999995</v>
      </c>
      <c r="M83" s="713">
        <f t="shared" si="13"/>
        <v>19320748.599999998</v>
      </c>
      <c r="N83" s="628"/>
      <c r="O83" s="187" t="s">
        <v>579</v>
      </c>
      <c r="P83" s="595" t="s">
        <v>417</v>
      </c>
      <c r="Q83" s="596" t="s">
        <v>270</v>
      </c>
      <c r="R83" s="595" t="s">
        <v>60</v>
      </c>
      <c r="S83" s="595" t="s">
        <v>213</v>
      </c>
    </row>
    <row r="84" spans="1:19" s="33" customFormat="1" ht="20.100000000000001" customHeight="1">
      <c r="A84" s="595" t="s">
        <v>436</v>
      </c>
      <c r="B84" s="187" t="s">
        <v>491</v>
      </c>
      <c r="C84" s="596" t="s">
        <v>371</v>
      </c>
      <c r="D84" s="611" t="s">
        <v>167</v>
      </c>
      <c r="E84" s="611" t="s">
        <v>167</v>
      </c>
      <c r="F84" s="595" t="s">
        <v>422</v>
      </c>
      <c r="G84" s="595"/>
      <c r="H84" s="597">
        <v>652</v>
      </c>
      <c r="I84" s="565">
        <v>29718.7</v>
      </c>
      <c r="J84" s="609">
        <v>0</v>
      </c>
      <c r="K84" s="714">
        <f t="shared" si="14"/>
        <v>0</v>
      </c>
      <c r="L84" s="609">
        <f t="shared" si="15"/>
        <v>0</v>
      </c>
      <c r="M84" s="713">
        <f t="shared" si="13"/>
        <v>19376592.400000002</v>
      </c>
      <c r="N84" s="628"/>
      <c r="O84" s="596" t="s">
        <v>503</v>
      </c>
      <c r="P84" s="595" t="s">
        <v>417</v>
      </c>
      <c r="Q84" s="596" t="s">
        <v>271</v>
      </c>
      <c r="R84" s="595" t="s">
        <v>73</v>
      </c>
      <c r="S84" s="595" t="s">
        <v>213</v>
      </c>
    </row>
    <row r="85" spans="1:19" s="33" customFormat="1" ht="20.100000000000001" customHeight="1">
      <c r="A85" s="595" t="s">
        <v>806</v>
      </c>
      <c r="B85" s="187" t="s">
        <v>2098</v>
      </c>
      <c r="C85" s="596" t="s">
        <v>371</v>
      </c>
      <c r="D85" s="611" t="s">
        <v>167</v>
      </c>
      <c r="E85" s="611" t="s">
        <v>167</v>
      </c>
      <c r="F85" s="595" t="s">
        <v>437</v>
      </c>
      <c r="G85" s="595"/>
      <c r="H85" s="597">
        <v>326</v>
      </c>
      <c r="I85" s="565">
        <v>15000</v>
      </c>
      <c r="J85" s="609">
        <v>0</v>
      </c>
      <c r="K85" s="714">
        <f t="shared" si="14"/>
        <v>0</v>
      </c>
      <c r="L85" s="609">
        <f t="shared" si="15"/>
        <v>0</v>
      </c>
      <c r="M85" s="713">
        <f t="shared" si="13"/>
        <v>4890000</v>
      </c>
      <c r="N85" s="628"/>
      <c r="O85" s="187" t="s">
        <v>11</v>
      </c>
      <c r="P85" s="595" t="s">
        <v>417</v>
      </c>
      <c r="Q85" s="596" t="s">
        <v>280</v>
      </c>
      <c r="R85" s="595" t="s">
        <v>73</v>
      </c>
      <c r="S85" s="595" t="s">
        <v>213</v>
      </c>
    </row>
    <row r="86" spans="1:19" s="33" customFormat="1" ht="20.100000000000001" customHeight="1">
      <c r="A86" s="595" t="s">
        <v>806</v>
      </c>
      <c r="B86" s="187" t="s">
        <v>2098</v>
      </c>
      <c r="C86" s="596" t="s">
        <v>371</v>
      </c>
      <c r="D86" s="611" t="s">
        <v>167</v>
      </c>
      <c r="E86" s="611" t="s">
        <v>167</v>
      </c>
      <c r="F86" s="595" t="s">
        <v>512</v>
      </c>
      <c r="G86" s="595"/>
      <c r="H86" s="597">
        <v>326</v>
      </c>
      <c r="I86" s="565">
        <v>45280.9</v>
      </c>
      <c r="J86" s="609">
        <v>11.8</v>
      </c>
      <c r="K86" s="714">
        <f t="shared" si="14"/>
        <v>3846.8</v>
      </c>
      <c r="L86" s="609">
        <f t="shared" si="15"/>
        <v>3.8468</v>
      </c>
      <c r="M86" s="713">
        <f t="shared" si="13"/>
        <v>14761573.4</v>
      </c>
      <c r="N86" s="628"/>
      <c r="O86" s="596" t="s">
        <v>583</v>
      </c>
      <c r="P86" s="595" t="s">
        <v>417</v>
      </c>
      <c r="Q86" s="596" t="s">
        <v>270</v>
      </c>
      <c r="R86" s="595" t="s">
        <v>60</v>
      </c>
      <c r="S86" s="595" t="s">
        <v>213</v>
      </c>
    </row>
    <row r="87" spans="1:19" s="33" customFormat="1" ht="20.100000000000001" customHeight="1">
      <c r="A87" s="595" t="s">
        <v>806</v>
      </c>
      <c r="B87" s="187" t="s">
        <v>2098</v>
      </c>
      <c r="C87" s="596" t="s">
        <v>371</v>
      </c>
      <c r="D87" s="611" t="s">
        <v>167</v>
      </c>
      <c r="E87" s="611" t="s">
        <v>167</v>
      </c>
      <c r="F87" s="595" t="s">
        <v>155</v>
      </c>
      <c r="G87" s="595"/>
      <c r="H87" s="597">
        <v>326</v>
      </c>
      <c r="I87" s="565">
        <v>59657.8</v>
      </c>
      <c r="J87" s="609">
        <v>0</v>
      </c>
      <c r="K87" s="714">
        <f t="shared" si="14"/>
        <v>0</v>
      </c>
      <c r="L87" s="609">
        <f t="shared" si="15"/>
        <v>0</v>
      </c>
      <c r="M87" s="713">
        <f t="shared" si="13"/>
        <v>19448442.800000001</v>
      </c>
      <c r="N87" s="628"/>
      <c r="O87" s="187" t="s">
        <v>501</v>
      </c>
      <c r="P87" s="595" t="s">
        <v>417</v>
      </c>
      <c r="Q87" s="596" t="s">
        <v>278</v>
      </c>
      <c r="R87" s="595" t="s">
        <v>73</v>
      </c>
      <c r="S87" s="595" t="s">
        <v>213</v>
      </c>
    </row>
    <row r="88" spans="1:19" s="33" customFormat="1" ht="20.100000000000001" customHeight="1">
      <c r="A88" s="595" t="s">
        <v>806</v>
      </c>
      <c r="B88" s="187" t="s">
        <v>2098</v>
      </c>
      <c r="C88" s="596" t="s">
        <v>371</v>
      </c>
      <c r="D88" s="611" t="s">
        <v>167</v>
      </c>
      <c r="E88" s="611" t="s">
        <v>167</v>
      </c>
      <c r="F88" s="595" t="s">
        <v>502</v>
      </c>
      <c r="G88" s="595"/>
      <c r="H88" s="597">
        <v>326</v>
      </c>
      <c r="I88" s="565">
        <v>43342.2</v>
      </c>
      <c r="J88" s="609">
        <v>0</v>
      </c>
      <c r="K88" s="714">
        <f t="shared" si="14"/>
        <v>0</v>
      </c>
      <c r="L88" s="609">
        <f t="shared" si="15"/>
        <v>0</v>
      </c>
      <c r="M88" s="713">
        <f t="shared" si="13"/>
        <v>14129557.199999999</v>
      </c>
      <c r="N88" s="628"/>
      <c r="O88" s="187" t="s">
        <v>501</v>
      </c>
      <c r="P88" s="595" t="s">
        <v>417</v>
      </c>
      <c r="Q88" s="596" t="s">
        <v>336</v>
      </c>
      <c r="R88" s="595" t="s">
        <v>73</v>
      </c>
      <c r="S88" s="595" t="s">
        <v>213</v>
      </c>
    </row>
    <row r="89" spans="1:19" s="33" customFormat="1" ht="20.100000000000001" customHeight="1">
      <c r="A89" s="595" t="s">
        <v>806</v>
      </c>
      <c r="B89" s="187" t="s">
        <v>2099</v>
      </c>
      <c r="C89" s="596" t="s">
        <v>371</v>
      </c>
      <c r="D89" s="611" t="s">
        <v>167</v>
      </c>
      <c r="E89" s="611" t="s">
        <v>167</v>
      </c>
      <c r="F89" s="595" t="s">
        <v>163</v>
      </c>
      <c r="G89" s="595"/>
      <c r="H89" s="597">
        <v>652</v>
      </c>
      <c r="I89" s="565">
        <v>14000</v>
      </c>
      <c r="J89" s="609">
        <v>0</v>
      </c>
      <c r="K89" s="714">
        <f t="shared" si="14"/>
        <v>0</v>
      </c>
      <c r="L89" s="609">
        <f t="shared" si="15"/>
        <v>0</v>
      </c>
      <c r="M89" s="713">
        <f t="shared" si="13"/>
        <v>9128000</v>
      </c>
      <c r="N89" s="628"/>
      <c r="O89" s="187" t="s">
        <v>498</v>
      </c>
      <c r="P89" s="595" t="s">
        <v>417</v>
      </c>
      <c r="Q89" s="596" t="s">
        <v>360</v>
      </c>
      <c r="R89" s="595" t="s">
        <v>73</v>
      </c>
      <c r="S89" s="595" t="s">
        <v>213</v>
      </c>
    </row>
    <row r="90" spans="1:19" s="33" customFormat="1" ht="20.100000000000001" customHeight="1">
      <c r="A90" s="595" t="s">
        <v>806</v>
      </c>
      <c r="B90" s="187" t="s">
        <v>2109</v>
      </c>
      <c r="C90" s="596" t="s">
        <v>371</v>
      </c>
      <c r="D90" s="611" t="s">
        <v>167</v>
      </c>
      <c r="E90" s="611" t="s">
        <v>167</v>
      </c>
      <c r="F90" s="595" t="s">
        <v>342</v>
      </c>
      <c r="G90" s="595"/>
      <c r="H90" s="597">
        <v>94</v>
      </c>
      <c r="I90" s="565">
        <v>139614.1</v>
      </c>
      <c r="J90" s="609">
        <v>27</v>
      </c>
      <c r="K90" s="714">
        <f t="shared" si="14"/>
        <v>2538</v>
      </c>
      <c r="L90" s="609">
        <f t="shared" si="15"/>
        <v>2.5379999999999998</v>
      </c>
      <c r="M90" s="713">
        <f t="shared" si="13"/>
        <v>13123725.4</v>
      </c>
      <c r="N90" s="628"/>
      <c r="O90" s="187" t="s">
        <v>504</v>
      </c>
      <c r="P90" s="595" t="s">
        <v>417</v>
      </c>
      <c r="Q90" s="596" t="s">
        <v>343</v>
      </c>
      <c r="R90" s="595" t="s">
        <v>60</v>
      </c>
      <c r="S90" s="595" t="s">
        <v>213</v>
      </c>
    </row>
    <row r="91" spans="1:19" s="33" customFormat="1" ht="20.100000000000001" customHeight="1">
      <c r="A91" s="595" t="s">
        <v>1118</v>
      </c>
      <c r="B91" s="187" t="s">
        <v>2122</v>
      </c>
      <c r="C91" s="596" t="s">
        <v>371</v>
      </c>
      <c r="D91" s="611" t="s">
        <v>167</v>
      </c>
      <c r="E91" s="611" t="s">
        <v>167</v>
      </c>
      <c r="F91" s="595" t="s">
        <v>186</v>
      </c>
      <c r="G91" s="595"/>
      <c r="H91" s="597">
        <v>326</v>
      </c>
      <c r="I91" s="565">
        <v>80162.399999999994</v>
      </c>
      <c r="J91" s="609">
        <v>0</v>
      </c>
      <c r="K91" s="714">
        <f t="shared" si="14"/>
        <v>0</v>
      </c>
      <c r="L91" s="609">
        <f t="shared" si="15"/>
        <v>0</v>
      </c>
      <c r="M91" s="713">
        <f t="shared" si="13"/>
        <v>26132942.399999999</v>
      </c>
      <c r="N91" s="628"/>
      <c r="O91" s="187" t="s">
        <v>580</v>
      </c>
      <c r="P91" s="595" t="s">
        <v>417</v>
      </c>
      <c r="Q91" s="596" t="s">
        <v>276</v>
      </c>
      <c r="R91" s="595" t="s">
        <v>73</v>
      </c>
      <c r="S91" s="595" t="s">
        <v>213</v>
      </c>
    </row>
    <row r="92" spans="1:19" s="33" customFormat="1" ht="20.100000000000001" customHeight="1">
      <c r="A92" s="595" t="s">
        <v>1118</v>
      </c>
      <c r="B92" s="187" t="s">
        <v>2122</v>
      </c>
      <c r="C92" s="596" t="s">
        <v>371</v>
      </c>
      <c r="D92" s="611" t="s">
        <v>167</v>
      </c>
      <c r="E92" s="611" t="s">
        <v>167</v>
      </c>
      <c r="F92" s="595" t="s">
        <v>337</v>
      </c>
      <c r="G92" s="595"/>
      <c r="H92" s="597">
        <v>326</v>
      </c>
      <c r="I92" s="565">
        <v>15188.7</v>
      </c>
      <c r="J92" s="609">
        <v>0</v>
      </c>
      <c r="K92" s="714">
        <f t="shared" si="14"/>
        <v>0</v>
      </c>
      <c r="L92" s="609">
        <f t="shared" si="15"/>
        <v>0</v>
      </c>
      <c r="M92" s="713">
        <f t="shared" si="13"/>
        <v>4951516.2</v>
      </c>
      <c r="N92" s="628"/>
      <c r="O92" s="187" t="s">
        <v>580</v>
      </c>
      <c r="P92" s="595" t="s">
        <v>417</v>
      </c>
      <c r="Q92" s="596" t="s">
        <v>274</v>
      </c>
      <c r="R92" s="595" t="s">
        <v>73</v>
      </c>
      <c r="S92" s="595" t="s">
        <v>213</v>
      </c>
    </row>
    <row r="93" spans="1:19" s="33" customFormat="1" ht="20.100000000000001" customHeight="1">
      <c r="A93" s="595" t="s">
        <v>1118</v>
      </c>
      <c r="B93" s="187" t="s">
        <v>1122</v>
      </c>
      <c r="C93" s="596" t="s">
        <v>371</v>
      </c>
      <c r="D93" s="611" t="s">
        <v>167</v>
      </c>
      <c r="E93" s="611" t="s">
        <v>167</v>
      </c>
      <c r="F93" s="595" t="s">
        <v>420</v>
      </c>
      <c r="G93" s="595"/>
      <c r="H93" s="597">
        <v>326</v>
      </c>
      <c r="I93" s="565">
        <v>8000</v>
      </c>
      <c r="J93" s="609">
        <v>0</v>
      </c>
      <c r="K93" s="714">
        <f t="shared" si="14"/>
        <v>0</v>
      </c>
      <c r="L93" s="609">
        <f t="shared" si="15"/>
        <v>0</v>
      </c>
      <c r="M93" s="713">
        <f t="shared" si="13"/>
        <v>2608000</v>
      </c>
      <c r="N93" s="628"/>
      <c r="O93" s="187" t="s">
        <v>11</v>
      </c>
      <c r="P93" s="595" t="s">
        <v>417</v>
      </c>
      <c r="Q93" s="596" t="s">
        <v>280</v>
      </c>
      <c r="R93" s="595" t="s">
        <v>73</v>
      </c>
      <c r="S93" s="595" t="s">
        <v>213</v>
      </c>
    </row>
    <row r="94" spans="1:19" s="33" customFormat="1" ht="20.100000000000001" customHeight="1">
      <c r="A94" s="595" t="s">
        <v>1118</v>
      </c>
      <c r="B94" s="187" t="s">
        <v>1122</v>
      </c>
      <c r="C94" s="596" t="s">
        <v>371</v>
      </c>
      <c r="D94" s="611" t="s">
        <v>167</v>
      </c>
      <c r="E94" s="611" t="s">
        <v>167</v>
      </c>
      <c r="F94" s="595" t="s">
        <v>148</v>
      </c>
      <c r="G94" s="595"/>
      <c r="H94" s="597">
        <v>522</v>
      </c>
      <c r="I94" s="565">
        <v>111000</v>
      </c>
      <c r="J94" s="609">
        <v>31.3</v>
      </c>
      <c r="K94" s="714">
        <f t="shared" si="14"/>
        <v>16338.6</v>
      </c>
      <c r="L94" s="609">
        <f t="shared" si="15"/>
        <v>16.3386</v>
      </c>
      <c r="M94" s="713">
        <f t="shared" si="13"/>
        <v>57942000</v>
      </c>
      <c r="N94" s="628"/>
      <c r="O94" s="187" t="s">
        <v>496</v>
      </c>
      <c r="P94" s="595" t="s">
        <v>417</v>
      </c>
      <c r="Q94" s="596" t="s">
        <v>370</v>
      </c>
      <c r="R94" s="595" t="s">
        <v>60</v>
      </c>
      <c r="S94" s="595" t="s">
        <v>213</v>
      </c>
    </row>
    <row r="95" spans="1:19" s="33" customFormat="1" ht="20.100000000000001" customHeight="1">
      <c r="A95" s="595" t="s">
        <v>1118</v>
      </c>
      <c r="B95" s="628" t="s">
        <v>1122</v>
      </c>
      <c r="C95" s="596" t="s">
        <v>371</v>
      </c>
      <c r="D95" s="611" t="s">
        <v>167</v>
      </c>
      <c r="E95" s="611" t="s">
        <v>167</v>
      </c>
      <c r="F95" s="595" t="s">
        <v>148</v>
      </c>
      <c r="G95" s="595"/>
      <c r="H95" s="713">
        <v>480</v>
      </c>
      <c r="I95" s="713">
        <v>97000</v>
      </c>
      <c r="J95" s="714">
        <v>31.3</v>
      </c>
      <c r="K95" s="714">
        <f t="shared" si="14"/>
        <v>15024</v>
      </c>
      <c r="L95" s="725">
        <f t="shared" si="15"/>
        <v>15.023999999999999</v>
      </c>
      <c r="M95" s="713">
        <f t="shared" si="13"/>
        <v>46560000</v>
      </c>
      <c r="N95" s="628"/>
      <c r="O95" s="628"/>
      <c r="P95" s="596" t="s">
        <v>417</v>
      </c>
      <c r="Q95" s="618" t="s">
        <v>370</v>
      </c>
      <c r="R95" s="618" t="s">
        <v>60</v>
      </c>
      <c r="S95" s="596" t="s">
        <v>152</v>
      </c>
    </row>
    <row r="96" spans="1:19" s="33" customFormat="1" ht="20.100000000000001" customHeight="1">
      <c r="A96" s="595" t="s">
        <v>1118</v>
      </c>
      <c r="B96" s="628" t="s">
        <v>1122</v>
      </c>
      <c r="C96" s="596" t="s">
        <v>371</v>
      </c>
      <c r="D96" s="611" t="s">
        <v>167</v>
      </c>
      <c r="E96" s="611" t="s">
        <v>167</v>
      </c>
      <c r="F96" s="595" t="s">
        <v>861</v>
      </c>
      <c r="G96" s="595"/>
      <c r="H96" s="713">
        <v>240</v>
      </c>
      <c r="I96" s="713">
        <v>88000</v>
      </c>
      <c r="J96" s="714">
        <v>14.7</v>
      </c>
      <c r="K96" s="714">
        <f t="shared" si="14"/>
        <v>3528</v>
      </c>
      <c r="L96" s="725">
        <f t="shared" si="15"/>
        <v>3.528</v>
      </c>
      <c r="M96" s="713">
        <f t="shared" si="13"/>
        <v>21120000</v>
      </c>
      <c r="N96" s="628"/>
      <c r="O96" s="628"/>
      <c r="P96" s="596" t="s">
        <v>417</v>
      </c>
      <c r="Q96" s="618" t="s">
        <v>902</v>
      </c>
      <c r="R96" s="618" t="s">
        <v>60</v>
      </c>
      <c r="S96" s="596" t="s">
        <v>152</v>
      </c>
    </row>
    <row r="97" spans="1:19" s="33" customFormat="1" ht="20.100000000000001" customHeight="1">
      <c r="A97" s="595" t="s">
        <v>467</v>
      </c>
      <c r="B97" s="628" t="s">
        <v>1283</v>
      </c>
      <c r="C97" s="596" t="s">
        <v>371</v>
      </c>
      <c r="D97" s="611" t="s">
        <v>167</v>
      </c>
      <c r="E97" s="611" t="s">
        <v>167</v>
      </c>
      <c r="F97" s="595" t="s">
        <v>677</v>
      </c>
      <c r="G97" s="595"/>
      <c r="H97" s="713">
        <v>240</v>
      </c>
      <c r="I97" s="713">
        <v>88000</v>
      </c>
      <c r="J97" s="714">
        <v>14.7</v>
      </c>
      <c r="K97" s="714">
        <f t="shared" si="14"/>
        <v>3528</v>
      </c>
      <c r="L97" s="725">
        <f t="shared" si="15"/>
        <v>3.528</v>
      </c>
      <c r="M97" s="713">
        <f t="shared" si="13"/>
        <v>21120000</v>
      </c>
      <c r="N97" s="628"/>
      <c r="O97" s="628"/>
      <c r="P97" s="596" t="s">
        <v>417</v>
      </c>
      <c r="Q97" s="618" t="s">
        <v>902</v>
      </c>
      <c r="R97" s="618" t="s">
        <v>60</v>
      </c>
      <c r="S97" s="596" t="s">
        <v>152</v>
      </c>
    </row>
    <row r="98" spans="1:19" s="33" customFormat="1" ht="20.100000000000001" customHeight="1">
      <c r="A98" s="595" t="s">
        <v>467</v>
      </c>
      <c r="B98" s="628" t="s">
        <v>1283</v>
      </c>
      <c r="C98" s="596" t="s">
        <v>371</v>
      </c>
      <c r="D98" s="611" t="s">
        <v>167</v>
      </c>
      <c r="E98" s="611" t="s">
        <v>167</v>
      </c>
      <c r="F98" s="595" t="s">
        <v>337</v>
      </c>
      <c r="G98" s="595"/>
      <c r="H98" s="713">
        <v>240</v>
      </c>
      <c r="I98" s="713">
        <v>15051.831399999999</v>
      </c>
      <c r="J98" s="714">
        <v>0</v>
      </c>
      <c r="K98" s="714">
        <f t="shared" si="14"/>
        <v>0</v>
      </c>
      <c r="L98" s="725">
        <f t="shared" si="15"/>
        <v>0</v>
      </c>
      <c r="M98" s="713">
        <f t="shared" si="13"/>
        <v>3612439.5359999998</v>
      </c>
      <c r="N98" s="628"/>
      <c r="O98" s="628"/>
      <c r="P98" s="596" t="s">
        <v>417</v>
      </c>
      <c r="Q98" s="618" t="s">
        <v>274</v>
      </c>
      <c r="R98" s="618" t="s">
        <v>73</v>
      </c>
      <c r="S98" s="596" t="s">
        <v>152</v>
      </c>
    </row>
    <row r="99" spans="1:19" s="33" customFormat="1" ht="20.100000000000001" customHeight="1">
      <c r="A99" s="595" t="s">
        <v>467</v>
      </c>
      <c r="B99" s="628" t="s">
        <v>1283</v>
      </c>
      <c r="C99" s="596" t="s">
        <v>371</v>
      </c>
      <c r="D99" s="611" t="s">
        <v>167</v>
      </c>
      <c r="E99" s="611" t="s">
        <v>167</v>
      </c>
      <c r="F99" s="595" t="s">
        <v>163</v>
      </c>
      <c r="G99" s="595"/>
      <c r="H99" s="713">
        <v>480</v>
      </c>
      <c r="I99" s="713">
        <v>14000</v>
      </c>
      <c r="J99" s="714">
        <v>0</v>
      </c>
      <c r="K99" s="714">
        <f t="shared" si="14"/>
        <v>0</v>
      </c>
      <c r="L99" s="725">
        <f t="shared" si="15"/>
        <v>0</v>
      </c>
      <c r="M99" s="713">
        <f t="shared" si="13"/>
        <v>6720000</v>
      </c>
      <c r="N99" s="628"/>
      <c r="O99" s="628"/>
      <c r="P99" s="596" t="s">
        <v>417</v>
      </c>
      <c r="Q99" s="618" t="s">
        <v>360</v>
      </c>
      <c r="R99" s="618" t="s">
        <v>73</v>
      </c>
      <c r="S99" s="596" t="s">
        <v>152</v>
      </c>
    </row>
    <row r="100" spans="1:19" s="33" customFormat="1" ht="20.100000000000001" customHeight="1">
      <c r="A100" s="595" t="s">
        <v>467</v>
      </c>
      <c r="B100" s="628" t="s">
        <v>1283</v>
      </c>
      <c r="C100" s="596" t="s">
        <v>371</v>
      </c>
      <c r="D100" s="611" t="s">
        <v>167</v>
      </c>
      <c r="E100" s="611" t="s">
        <v>167</v>
      </c>
      <c r="F100" s="595" t="s">
        <v>164</v>
      </c>
      <c r="G100" s="595"/>
      <c r="H100" s="713">
        <v>240</v>
      </c>
      <c r="I100" s="713">
        <v>17000</v>
      </c>
      <c r="J100" s="714">
        <v>0</v>
      </c>
      <c r="K100" s="714">
        <f t="shared" si="14"/>
        <v>0</v>
      </c>
      <c r="L100" s="725">
        <f t="shared" si="15"/>
        <v>0</v>
      </c>
      <c r="M100" s="713">
        <f t="shared" si="13"/>
        <v>4080000</v>
      </c>
      <c r="N100" s="628"/>
      <c r="O100" s="628"/>
      <c r="P100" s="596" t="s">
        <v>417</v>
      </c>
      <c r="Q100" s="618" t="s">
        <v>360</v>
      </c>
      <c r="R100" s="618" t="s">
        <v>73</v>
      </c>
      <c r="S100" s="596" t="s">
        <v>152</v>
      </c>
    </row>
    <row r="101" spans="1:19" s="33" customFormat="1" ht="20.100000000000001" customHeight="1">
      <c r="A101" s="595" t="s">
        <v>467</v>
      </c>
      <c r="B101" s="628" t="s">
        <v>1283</v>
      </c>
      <c r="C101" s="596" t="s">
        <v>371</v>
      </c>
      <c r="D101" s="611" t="s">
        <v>167</v>
      </c>
      <c r="E101" s="611" t="s">
        <v>167</v>
      </c>
      <c r="F101" s="595" t="s">
        <v>422</v>
      </c>
      <c r="G101" s="595"/>
      <c r="H101" s="713">
        <v>480</v>
      </c>
      <c r="I101" s="713">
        <v>29718.697800000002</v>
      </c>
      <c r="J101" s="714">
        <v>0</v>
      </c>
      <c r="K101" s="714">
        <f t="shared" si="14"/>
        <v>0</v>
      </c>
      <c r="L101" s="725">
        <f t="shared" si="15"/>
        <v>0</v>
      </c>
      <c r="M101" s="713">
        <f t="shared" si="13"/>
        <v>14264974.944</v>
      </c>
      <c r="N101" s="628"/>
      <c r="O101" s="628"/>
      <c r="P101" s="596" t="s">
        <v>417</v>
      </c>
      <c r="Q101" s="618" t="s">
        <v>271</v>
      </c>
      <c r="R101" s="618" t="s">
        <v>73</v>
      </c>
      <c r="S101" s="596" t="s">
        <v>152</v>
      </c>
    </row>
    <row r="102" spans="1:19" s="33" customFormat="1" ht="20.100000000000001" customHeight="1">
      <c r="A102" s="595" t="s">
        <v>467</v>
      </c>
      <c r="B102" s="628" t="s">
        <v>1283</v>
      </c>
      <c r="C102" s="596" t="s">
        <v>371</v>
      </c>
      <c r="D102" s="611" t="s">
        <v>167</v>
      </c>
      <c r="E102" s="611" t="s">
        <v>167</v>
      </c>
      <c r="F102" s="595" t="s">
        <v>275</v>
      </c>
      <c r="G102" s="595"/>
      <c r="H102" s="713">
        <v>240</v>
      </c>
      <c r="I102" s="713">
        <v>97115.309399999998</v>
      </c>
      <c r="J102" s="714">
        <v>0</v>
      </c>
      <c r="K102" s="714">
        <f t="shared" si="14"/>
        <v>0</v>
      </c>
      <c r="L102" s="725">
        <f t="shared" si="15"/>
        <v>0</v>
      </c>
      <c r="M102" s="713">
        <f t="shared" si="13"/>
        <v>23307674.256000001</v>
      </c>
      <c r="N102" s="628"/>
      <c r="O102" s="628"/>
      <c r="P102" s="596" t="s">
        <v>417</v>
      </c>
      <c r="Q102" s="618" t="s">
        <v>276</v>
      </c>
      <c r="R102" s="618" t="s">
        <v>73</v>
      </c>
      <c r="S102" s="596" t="s">
        <v>152</v>
      </c>
    </row>
    <row r="103" spans="1:19" s="33" customFormat="1" ht="20.100000000000001" customHeight="1">
      <c r="A103" s="595" t="s">
        <v>467</v>
      </c>
      <c r="B103" s="628" t="s">
        <v>1283</v>
      </c>
      <c r="C103" s="596" t="s">
        <v>371</v>
      </c>
      <c r="D103" s="611" t="s">
        <v>167</v>
      </c>
      <c r="E103" s="611" t="s">
        <v>167</v>
      </c>
      <c r="F103" s="595" t="s">
        <v>437</v>
      </c>
      <c r="G103" s="595"/>
      <c r="H103" s="713">
        <v>240</v>
      </c>
      <c r="I103" s="713">
        <v>15000</v>
      </c>
      <c r="J103" s="714">
        <v>0</v>
      </c>
      <c r="K103" s="714">
        <f t="shared" si="14"/>
        <v>0</v>
      </c>
      <c r="L103" s="725">
        <f t="shared" si="15"/>
        <v>0</v>
      </c>
      <c r="M103" s="713">
        <f t="shared" si="13"/>
        <v>3600000</v>
      </c>
      <c r="N103" s="628"/>
      <c r="O103" s="628"/>
      <c r="P103" s="596" t="s">
        <v>417</v>
      </c>
      <c r="Q103" s="618" t="s">
        <v>280</v>
      </c>
      <c r="R103" s="618" t="s">
        <v>73</v>
      </c>
      <c r="S103" s="596" t="s">
        <v>152</v>
      </c>
    </row>
    <row r="104" spans="1:19" s="33" customFormat="1" ht="20.100000000000001" customHeight="1">
      <c r="A104" s="595" t="s">
        <v>467</v>
      </c>
      <c r="B104" s="628" t="s">
        <v>1283</v>
      </c>
      <c r="C104" s="596" t="s">
        <v>371</v>
      </c>
      <c r="D104" s="611" t="s">
        <v>167</v>
      </c>
      <c r="E104" s="611" t="s">
        <v>167</v>
      </c>
      <c r="F104" s="595" t="s">
        <v>420</v>
      </c>
      <c r="G104" s="595"/>
      <c r="H104" s="713">
        <v>240</v>
      </c>
      <c r="I104" s="713">
        <v>8000</v>
      </c>
      <c r="J104" s="714">
        <v>0</v>
      </c>
      <c r="K104" s="714">
        <f t="shared" si="14"/>
        <v>0</v>
      </c>
      <c r="L104" s="725">
        <f t="shared" si="15"/>
        <v>0</v>
      </c>
      <c r="M104" s="713">
        <f t="shared" si="13"/>
        <v>1920000</v>
      </c>
      <c r="N104" s="628"/>
      <c r="O104" s="628"/>
      <c r="P104" s="596" t="s">
        <v>417</v>
      </c>
      <c r="Q104" s="618" t="s">
        <v>280</v>
      </c>
      <c r="R104" s="618" t="s">
        <v>73</v>
      </c>
      <c r="S104" s="596" t="s">
        <v>152</v>
      </c>
    </row>
    <row r="105" spans="1:19" s="33" customFormat="1" ht="20.100000000000001" customHeight="1">
      <c r="A105" s="595" t="s">
        <v>467</v>
      </c>
      <c r="B105" s="628" t="s">
        <v>1283</v>
      </c>
      <c r="C105" s="596" t="s">
        <v>371</v>
      </c>
      <c r="D105" s="611" t="s">
        <v>167</v>
      </c>
      <c r="E105" s="611" t="s">
        <v>167</v>
      </c>
      <c r="F105" s="595" t="s">
        <v>421</v>
      </c>
      <c r="G105" s="595"/>
      <c r="H105" s="713">
        <v>240</v>
      </c>
      <c r="I105" s="713">
        <v>79440.221099999995</v>
      </c>
      <c r="J105" s="714">
        <v>0</v>
      </c>
      <c r="K105" s="714">
        <f t="shared" si="14"/>
        <v>0</v>
      </c>
      <c r="L105" s="725">
        <f t="shared" si="15"/>
        <v>0</v>
      </c>
      <c r="M105" s="713">
        <f t="shared" si="13"/>
        <v>19065653.063999999</v>
      </c>
      <c r="N105" s="628"/>
      <c r="O105" s="628"/>
      <c r="P105" s="596" t="s">
        <v>417</v>
      </c>
      <c r="Q105" s="618" t="s">
        <v>276</v>
      </c>
      <c r="R105" s="618" t="s">
        <v>73</v>
      </c>
      <c r="S105" s="596" t="s">
        <v>152</v>
      </c>
    </row>
    <row r="106" spans="1:19" s="33" customFormat="1" ht="20.100000000000001" customHeight="1">
      <c r="A106" s="595" t="s">
        <v>467</v>
      </c>
      <c r="B106" s="628" t="s">
        <v>1283</v>
      </c>
      <c r="C106" s="596" t="s">
        <v>371</v>
      </c>
      <c r="D106" s="611" t="s">
        <v>167</v>
      </c>
      <c r="E106" s="611" t="s">
        <v>167</v>
      </c>
      <c r="F106" s="595" t="s">
        <v>187</v>
      </c>
      <c r="G106" s="595"/>
      <c r="H106" s="713">
        <v>480</v>
      </c>
      <c r="I106" s="713">
        <v>23000</v>
      </c>
      <c r="J106" s="714">
        <v>0</v>
      </c>
      <c r="K106" s="714">
        <f t="shared" si="14"/>
        <v>0</v>
      </c>
      <c r="L106" s="725">
        <f t="shared" si="15"/>
        <v>0</v>
      </c>
      <c r="M106" s="713">
        <f t="shared" si="13"/>
        <v>11040000</v>
      </c>
      <c r="N106" s="628"/>
      <c r="O106" s="628"/>
      <c r="P106" s="596" t="s">
        <v>417</v>
      </c>
      <c r="Q106" s="618" t="s">
        <v>360</v>
      </c>
      <c r="R106" s="618" t="s">
        <v>73</v>
      </c>
      <c r="S106" s="596" t="s">
        <v>152</v>
      </c>
    </row>
    <row r="107" spans="1:19" s="34" customFormat="1" ht="20.100000000000001" customHeight="1">
      <c r="A107" s="583" t="s">
        <v>467</v>
      </c>
      <c r="B107" s="582" t="s">
        <v>1283</v>
      </c>
      <c r="C107" s="594" t="s">
        <v>371</v>
      </c>
      <c r="D107" s="611" t="s">
        <v>167</v>
      </c>
      <c r="E107" s="611" t="s">
        <v>167</v>
      </c>
      <c r="F107" s="594" t="s">
        <v>1503</v>
      </c>
      <c r="G107" s="594"/>
      <c r="H107" s="629">
        <v>14</v>
      </c>
      <c r="I107" s="629">
        <v>484607</v>
      </c>
      <c r="J107" s="629"/>
      <c r="K107" s="629"/>
      <c r="L107" s="629"/>
      <c r="M107" s="713">
        <f t="shared" si="13"/>
        <v>6784498</v>
      </c>
      <c r="N107" s="594" t="s">
        <v>1212</v>
      </c>
      <c r="O107" s="594"/>
      <c r="P107" s="583" t="s">
        <v>417</v>
      </c>
      <c r="Q107" s="630" t="s">
        <v>119</v>
      </c>
      <c r="R107" s="630" t="s">
        <v>172</v>
      </c>
      <c r="S107" s="630"/>
    </row>
    <row r="108" spans="1:19" s="34" customFormat="1" ht="20.100000000000001" customHeight="1">
      <c r="A108" s="583" t="s">
        <v>467</v>
      </c>
      <c r="B108" s="582" t="s">
        <v>1283</v>
      </c>
      <c r="C108" s="594" t="s">
        <v>371</v>
      </c>
      <c r="D108" s="611" t="s">
        <v>167</v>
      </c>
      <c r="E108" s="611" t="s">
        <v>167</v>
      </c>
      <c r="F108" s="594" t="s">
        <v>353</v>
      </c>
      <c r="G108" s="594"/>
      <c r="H108" s="629">
        <v>70</v>
      </c>
      <c r="I108" s="629">
        <v>183825.2</v>
      </c>
      <c r="J108" s="629"/>
      <c r="K108" s="629"/>
      <c r="L108" s="629"/>
      <c r="M108" s="713">
        <f t="shared" si="13"/>
        <v>12867764</v>
      </c>
      <c r="N108" s="594" t="s">
        <v>1212</v>
      </c>
      <c r="O108" s="594"/>
      <c r="P108" s="594" t="s">
        <v>1488</v>
      </c>
      <c r="Q108" s="594" t="s">
        <v>354</v>
      </c>
      <c r="R108" s="594" t="s">
        <v>172</v>
      </c>
      <c r="S108" s="594"/>
    </row>
    <row r="109" spans="1:19" s="33" customFormat="1" ht="20.100000000000001" customHeight="1">
      <c r="A109" s="595" t="s">
        <v>467</v>
      </c>
      <c r="B109" s="628" t="s">
        <v>1283</v>
      </c>
      <c r="C109" s="596" t="s">
        <v>371</v>
      </c>
      <c r="D109" s="611" t="s">
        <v>167</v>
      </c>
      <c r="E109" s="611" t="s">
        <v>167</v>
      </c>
      <c r="F109" s="595" t="s">
        <v>335</v>
      </c>
      <c r="G109" s="595"/>
      <c r="H109" s="728">
        <v>192</v>
      </c>
      <c r="I109" s="728">
        <v>37791.300000000003</v>
      </c>
      <c r="J109" s="729">
        <v>0</v>
      </c>
      <c r="K109" s="728">
        <v>0</v>
      </c>
      <c r="L109" s="729">
        <v>0</v>
      </c>
      <c r="M109" s="713">
        <f t="shared" si="13"/>
        <v>7255929.6000000006</v>
      </c>
      <c r="N109" s="628"/>
      <c r="O109" s="628" t="s">
        <v>11</v>
      </c>
      <c r="P109" s="596" t="s">
        <v>482</v>
      </c>
      <c r="Q109" s="618" t="s">
        <v>271</v>
      </c>
      <c r="R109" s="596" t="s">
        <v>73</v>
      </c>
      <c r="S109" s="596" t="s">
        <v>237</v>
      </c>
    </row>
    <row r="110" spans="1:19" s="33" customFormat="1" ht="20.100000000000001" customHeight="1">
      <c r="A110" s="595" t="s">
        <v>467</v>
      </c>
      <c r="B110" s="628" t="s">
        <v>1283</v>
      </c>
      <c r="C110" s="596" t="s">
        <v>371</v>
      </c>
      <c r="D110" s="611" t="s">
        <v>167</v>
      </c>
      <c r="E110" s="611" t="s">
        <v>167</v>
      </c>
      <c r="F110" s="595" t="s">
        <v>751</v>
      </c>
      <c r="G110" s="595"/>
      <c r="H110" s="728">
        <v>100</v>
      </c>
      <c r="I110" s="728">
        <v>64064.5</v>
      </c>
      <c r="J110" s="729">
        <v>0</v>
      </c>
      <c r="K110" s="728">
        <v>0</v>
      </c>
      <c r="L110" s="729">
        <v>0</v>
      </c>
      <c r="M110" s="713">
        <f t="shared" si="13"/>
        <v>6406450</v>
      </c>
      <c r="N110" s="628"/>
      <c r="O110" s="628" t="s">
        <v>11</v>
      </c>
      <c r="P110" s="596" t="s">
        <v>482</v>
      </c>
      <c r="Q110" s="618" t="s">
        <v>271</v>
      </c>
      <c r="R110" s="596" t="s">
        <v>73</v>
      </c>
      <c r="S110" s="596" t="s">
        <v>237</v>
      </c>
    </row>
    <row r="111" spans="1:19" s="33" customFormat="1" ht="20.100000000000001" customHeight="1">
      <c r="A111" s="595" t="s">
        <v>467</v>
      </c>
      <c r="B111" s="628" t="s">
        <v>1283</v>
      </c>
      <c r="C111" s="596" t="s">
        <v>371</v>
      </c>
      <c r="D111" s="611" t="s">
        <v>167</v>
      </c>
      <c r="E111" s="611" t="s">
        <v>167</v>
      </c>
      <c r="F111" s="595" t="s">
        <v>624</v>
      </c>
      <c r="G111" s="595"/>
      <c r="H111" s="728">
        <v>200</v>
      </c>
      <c r="I111" s="728">
        <v>60000</v>
      </c>
      <c r="J111" s="729">
        <v>0</v>
      </c>
      <c r="K111" s="728">
        <v>0</v>
      </c>
      <c r="L111" s="729">
        <v>0</v>
      </c>
      <c r="M111" s="713">
        <f t="shared" si="13"/>
        <v>12000000</v>
      </c>
      <c r="N111" s="628"/>
      <c r="O111" s="628" t="s">
        <v>11</v>
      </c>
      <c r="P111" s="596" t="s">
        <v>482</v>
      </c>
      <c r="Q111" s="618" t="s">
        <v>272</v>
      </c>
      <c r="R111" s="596" t="s">
        <v>73</v>
      </c>
      <c r="S111" s="596" t="s">
        <v>237</v>
      </c>
    </row>
    <row r="112" spans="1:19" s="33" customFormat="1" ht="20.100000000000001" customHeight="1">
      <c r="A112" s="595" t="s">
        <v>467</v>
      </c>
      <c r="B112" s="628" t="s">
        <v>1283</v>
      </c>
      <c r="C112" s="596" t="s">
        <v>371</v>
      </c>
      <c r="D112" s="611" t="s">
        <v>167</v>
      </c>
      <c r="E112" s="611" t="s">
        <v>167</v>
      </c>
      <c r="F112" s="730" t="s">
        <v>194</v>
      </c>
      <c r="G112" s="595"/>
      <c r="H112" s="728">
        <v>447</v>
      </c>
      <c r="I112" s="728">
        <v>8000</v>
      </c>
      <c r="J112" s="729">
        <v>0</v>
      </c>
      <c r="K112" s="728">
        <v>0</v>
      </c>
      <c r="L112" s="729">
        <v>0</v>
      </c>
      <c r="M112" s="713">
        <f t="shared" si="13"/>
        <v>3576000</v>
      </c>
      <c r="N112" s="628"/>
      <c r="O112" s="628" t="s">
        <v>11</v>
      </c>
      <c r="P112" s="596" t="s">
        <v>482</v>
      </c>
      <c r="Q112" s="618" t="s">
        <v>360</v>
      </c>
      <c r="R112" s="596" t="s">
        <v>73</v>
      </c>
      <c r="S112" s="596" t="s">
        <v>237</v>
      </c>
    </row>
    <row r="113" spans="1:19" s="34" customFormat="1" ht="20.100000000000001" customHeight="1">
      <c r="A113" s="594" t="s">
        <v>467</v>
      </c>
      <c r="B113" s="731" t="s">
        <v>1283</v>
      </c>
      <c r="C113" s="594" t="s">
        <v>371</v>
      </c>
      <c r="D113" s="611" t="s">
        <v>167</v>
      </c>
      <c r="E113" s="611" t="s">
        <v>167</v>
      </c>
      <c r="F113" s="594" t="s">
        <v>426</v>
      </c>
      <c r="G113" s="594"/>
      <c r="H113" s="732">
        <v>282</v>
      </c>
      <c r="I113" s="732">
        <v>190000</v>
      </c>
      <c r="J113" s="732"/>
      <c r="K113" s="732"/>
      <c r="L113" s="732"/>
      <c r="M113" s="713">
        <f t="shared" si="13"/>
        <v>53580000</v>
      </c>
      <c r="N113" s="594" t="s">
        <v>1212</v>
      </c>
      <c r="O113" s="594"/>
      <c r="P113" s="583" t="s">
        <v>731</v>
      </c>
      <c r="Q113" s="594" t="s">
        <v>354</v>
      </c>
      <c r="R113" s="594" t="s">
        <v>172</v>
      </c>
      <c r="S113" s="594"/>
    </row>
    <row r="114" spans="1:19" s="34" customFormat="1" ht="20.100000000000001" customHeight="1">
      <c r="A114" s="595" t="s">
        <v>467</v>
      </c>
      <c r="B114" s="187" t="s">
        <v>1283</v>
      </c>
      <c r="C114" s="596" t="s">
        <v>371</v>
      </c>
      <c r="D114" s="611" t="s">
        <v>167</v>
      </c>
      <c r="E114" s="611" t="s">
        <v>167</v>
      </c>
      <c r="F114" s="595" t="s">
        <v>83</v>
      </c>
      <c r="G114" s="595"/>
      <c r="H114" s="565">
        <v>284</v>
      </c>
      <c r="I114" s="565">
        <v>12000</v>
      </c>
      <c r="J114" s="565">
        <v>0</v>
      </c>
      <c r="K114" s="621">
        <f>J114*H114</f>
        <v>0</v>
      </c>
      <c r="L114" s="621">
        <f>K114/1000</f>
        <v>0</v>
      </c>
      <c r="M114" s="713">
        <f t="shared" si="13"/>
        <v>3408000</v>
      </c>
      <c r="N114" s="628"/>
      <c r="O114" s="187" t="s">
        <v>1450</v>
      </c>
      <c r="P114" s="595" t="s">
        <v>761</v>
      </c>
      <c r="Q114" s="596" t="s">
        <v>336</v>
      </c>
      <c r="R114" s="595" t="s">
        <v>73</v>
      </c>
      <c r="S114" s="595" t="s">
        <v>213</v>
      </c>
    </row>
    <row r="115" spans="1:19" s="34" customFormat="1" ht="20.100000000000001" customHeight="1">
      <c r="A115" s="595" t="s">
        <v>467</v>
      </c>
      <c r="B115" s="187" t="s">
        <v>1283</v>
      </c>
      <c r="C115" s="596" t="s">
        <v>371</v>
      </c>
      <c r="D115" s="611" t="s">
        <v>167</v>
      </c>
      <c r="E115" s="611" t="s">
        <v>167</v>
      </c>
      <c r="F115" s="595" t="s">
        <v>1451</v>
      </c>
      <c r="G115" s="595"/>
      <c r="H115" s="565">
        <v>284</v>
      </c>
      <c r="I115" s="565">
        <v>34500</v>
      </c>
      <c r="J115" s="565">
        <v>0</v>
      </c>
      <c r="K115" s="621">
        <f>J115*H115</f>
        <v>0</v>
      </c>
      <c r="L115" s="621">
        <f>K115/1000</f>
        <v>0</v>
      </c>
      <c r="M115" s="713">
        <f t="shared" si="13"/>
        <v>9798000</v>
      </c>
      <c r="N115" s="628"/>
      <c r="O115" s="187" t="s">
        <v>1450</v>
      </c>
      <c r="P115" s="595" t="s">
        <v>761</v>
      </c>
      <c r="Q115" s="596" t="s">
        <v>358</v>
      </c>
      <c r="R115" s="595" t="s">
        <v>73</v>
      </c>
      <c r="S115" s="595" t="s">
        <v>213</v>
      </c>
    </row>
    <row r="116" spans="1:19" s="34" customFormat="1" ht="20.100000000000001" customHeight="1">
      <c r="A116" s="595" t="s">
        <v>467</v>
      </c>
      <c r="B116" s="187" t="s">
        <v>1283</v>
      </c>
      <c r="C116" s="596" t="s">
        <v>371</v>
      </c>
      <c r="D116" s="611" t="s">
        <v>167</v>
      </c>
      <c r="E116" s="611" t="s">
        <v>167</v>
      </c>
      <c r="F116" s="595" t="s">
        <v>71</v>
      </c>
      <c r="G116" s="595"/>
      <c r="H116" s="565">
        <v>284</v>
      </c>
      <c r="I116" s="565">
        <v>37549</v>
      </c>
      <c r="J116" s="565">
        <v>0</v>
      </c>
      <c r="K116" s="621">
        <f>J116*H116</f>
        <v>0</v>
      </c>
      <c r="L116" s="621">
        <f>K116/1000</f>
        <v>0</v>
      </c>
      <c r="M116" s="713">
        <f t="shared" si="13"/>
        <v>10663916</v>
      </c>
      <c r="N116" s="628"/>
      <c r="O116" s="187" t="s">
        <v>1452</v>
      </c>
      <c r="P116" s="595" t="s">
        <v>761</v>
      </c>
      <c r="Q116" s="596" t="s">
        <v>271</v>
      </c>
      <c r="R116" s="595" t="s">
        <v>73</v>
      </c>
      <c r="S116" s="595" t="s">
        <v>213</v>
      </c>
    </row>
    <row r="117" spans="1:19" s="34" customFormat="1" ht="20.100000000000001" customHeight="1">
      <c r="A117" s="595" t="s">
        <v>467</v>
      </c>
      <c r="B117" s="187" t="s">
        <v>1283</v>
      </c>
      <c r="C117" s="596" t="s">
        <v>371</v>
      </c>
      <c r="D117" s="611" t="s">
        <v>167</v>
      </c>
      <c r="E117" s="611" t="s">
        <v>167</v>
      </c>
      <c r="F117" s="595" t="s">
        <v>1051</v>
      </c>
      <c r="G117" s="595"/>
      <c r="H117" s="565">
        <v>284</v>
      </c>
      <c r="I117" s="565">
        <v>39800</v>
      </c>
      <c r="J117" s="565">
        <v>0</v>
      </c>
      <c r="K117" s="621">
        <f>J117*H117</f>
        <v>0</v>
      </c>
      <c r="L117" s="621">
        <f>K117/1000</f>
        <v>0</v>
      </c>
      <c r="M117" s="713">
        <f t="shared" si="13"/>
        <v>11303200</v>
      </c>
      <c r="N117" s="628"/>
      <c r="O117" s="187" t="s">
        <v>1326</v>
      </c>
      <c r="P117" s="595" t="s">
        <v>761</v>
      </c>
      <c r="Q117" s="596" t="s">
        <v>358</v>
      </c>
      <c r="R117" s="595" t="s">
        <v>73</v>
      </c>
      <c r="S117" s="595" t="s">
        <v>213</v>
      </c>
    </row>
    <row r="118" spans="1:19" s="34" customFormat="1" ht="20.100000000000001" customHeight="1">
      <c r="A118" s="583" t="s">
        <v>467</v>
      </c>
      <c r="B118" s="582" t="s">
        <v>1283</v>
      </c>
      <c r="C118" s="594" t="s">
        <v>371</v>
      </c>
      <c r="D118" s="611" t="s">
        <v>167</v>
      </c>
      <c r="E118" s="611" t="s">
        <v>167</v>
      </c>
      <c r="F118" s="594" t="s">
        <v>285</v>
      </c>
      <c r="G118" s="594"/>
      <c r="H118" s="629">
        <v>1064</v>
      </c>
      <c r="I118" s="629">
        <v>101600</v>
      </c>
      <c r="J118" s="629"/>
      <c r="K118" s="629"/>
      <c r="L118" s="629"/>
      <c r="M118" s="713">
        <f t="shared" si="13"/>
        <v>108102400</v>
      </c>
      <c r="N118" s="594" t="s">
        <v>1212</v>
      </c>
      <c r="O118" s="594"/>
      <c r="P118" s="594" t="s">
        <v>1499</v>
      </c>
      <c r="Q118" s="594" t="s">
        <v>354</v>
      </c>
      <c r="R118" s="594" t="s">
        <v>172</v>
      </c>
      <c r="S118" s="594"/>
    </row>
    <row r="119" spans="1:19" s="34" customFormat="1" ht="20.100000000000001" customHeight="1">
      <c r="A119" s="595" t="s">
        <v>235</v>
      </c>
      <c r="B119" s="733" t="s">
        <v>2100</v>
      </c>
      <c r="C119" s="596" t="s">
        <v>371</v>
      </c>
      <c r="D119" s="611" t="s">
        <v>167</v>
      </c>
      <c r="E119" s="611" t="s">
        <v>167</v>
      </c>
      <c r="F119" s="734" t="s">
        <v>423</v>
      </c>
      <c r="G119" s="734"/>
      <c r="H119" s="735">
        <v>6</v>
      </c>
      <c r="I119" s="735">
        <v>400000</v>
      </c>
      <c r="J119" s="736">
        <v>0</v>
      </c>
      <c r="K119" s="714">
        <v>0</v>
      </c>
      <c r="L119" s="725">
        <v>0</v>
      </c>
      <c r="M119" s="713">
        <f t="shared" si="13"/>
        <v>2400000</v>
      </c>
      <c r="N119" s="733"/>
      <c r="O119" s="733"/>
      <c r="P119" s="737" t="s">
        <v>180</v>
      </c>
      <c r="Q119" s="738" t="s">
        <v>374</v>
      </c>
      <c r="R119" s="596" t="s">
        <v>240</v>
      </c>
      <c r="S119" s="739" t="s">
        <v>152</v>
      </c>
    </row>
    <row r="120" spans="1:19" s="34" customFormat="1" ht="20.100000000000001" customHeight="1">
      <c r="A120" s="595" t="s">
        <v>129</v>
      </c>
      <c r="B120" s="733" t="s">
        <v>1582</v>
      </c>
      <c r="C120" s="596" t="s">
        <v>371</v>
      </c>
      <c r="D120" s="611" t="s">
        <v>167</v>
      </c>
      <c r="E120" s="611" t="s">
        <v>167</v>
      </c>
      <c r="F120" s="734" t="s">
        <v>423</v>
      </c>
      <c r="G120" s="734"/>
      <c r="H120" s="735">
        <v>150</v>
      </c>
      <c r="I120" s="735">
        <v>400000</v>
      </c>
      <c r="J120" s="736">
        <v>0</v>
      </c>
      <c r="K120" s="714">
        <v>0</v>
      </c>
      <c r="L120" s="725">
        <v>0</v>
      </c>
      <c r="M120" s="713">
        <f t="shared" si="13"/>
        <v>60000000</v>
      </c>
      <c r="N120" s="733"/>
      <c r="O120" s="733"/>
      <c r="P120" s="737" t="s">
        <v>180</v>
      </c>
      <c r="Q120" s="738" t="s">
        <v>374</v>
      </c>
      <c r="R120" s="596" t="s">
        <v>240</v>
      </c>
      <c r="S120" s="739" t="s">
        <v>152</v>
      </c>
    </row>
    <row r="121" spans="1:19" s="34" customFormat="1" ht="20.100000000000001" customHeight="1">
      <c r="A121" s="595" t="s">
        <v>129</v>
      </c>
      <c r="B121" s="187" t="s">
        <v>1582</v>
      </c>
      <c r="C121" s="596" t="s">
        <v>371</v>
      </c>
      <c r="D121" s="611" t="s">
        <v>167</v>
      </c>
      <c r="E121" s="611" t="s">
        <v>167</v>
      </c>
      <c r="F121" s="595" t="s">
        <v>423</v>
      </c>
      <c r="G121" s="595"/>
      <c r="H121" s="565">
        <v>7</v>
      </c>
      <c r="I121" s="565">
        <v>400000</v>
      </c>
      <c r="J121" s="609"/>
      <c r="K121" s="713"/>
      <c r="L121" s="714"/>
      <c r="M121" s="713">
        <f t="shared" si="13"/>
        <v>2800000</v>
      </c>
      <c r="N121" s="628"/>
      <c r="O121" s="187"/>
      <c r="P121" s="595" t="s">
        <v>1221</v>
      </c>
      <c r="Q121" s="618" t="s">
        <v>374</v>
      </c>
      <c r="R121" s="596" t="s">
        <v>240</v>
      </c>
      <c r="S121" s="740" t="s">
        <v>152</v>
      </c>
    </row>
    <row r="122" spans="1:19" s="34" customFormat="1" ht="20.100000000000001" customHeight="1">
      <c r="A122" s="595" t="s">
        <v>129</v>
      </c>
      <c r="B122" s="187" t="s">
        <v>1582</v>
      </c>
      <c r="C122" s="596" t="s">
        <v>371</v>
      </c>
      <c r="D122" s="611" t="s">
        <v>167</v>
      </c>
      <c r="E122" s="611" t="s">
        <v>167</v>
      </c>
      <c r="F122" s="595" t="s">
        <v>423</v>
      </c>
      <c r="G122" s="595"/>
      <c r="H122" s="565">
        <v>70</v>
      </c>
      <c r="I122" s="565">
        <v>400000</v>
      </c>
      <c r="J122" s="609"/>
      <c r="K122" s="713"/>
      <c r="L122" s="714"/>
      <c r="M122" s="713">
        <f t="shared" si="13"/>
        <v>28000000</v>
      </c>
      <c r="N122" s="628"/>
      <c r="O122" s="187"/>
      <c r="P122" s="595" t="s">
        <v>1221</v>
      </c>
      <c r="Q122" s="618" t="s">
        <v>374</v>
      </c>
      <c r="R122" s="596" t="s">
        <v>240</v>
      </c>
      <c r="S122" s="740" t="s">
        <v>152</v>
      </c>
    </row>
    <row r="123" spans="1:19" s="26" customFormat="1" ht="20.100000000000001" customHeight="1">
      <c r="A123" s="595" t="s">
        <v>129</v>
      </c>
      <c r="B123" s="628" t="s">
        <v>1582</v>
      </c>
      <c r="C123" s="595" t="s">
        <v>371</v>
      </c>
      <c r="D123" s="611" t="s">
        <v>167</v>
      </c>
      <c r="E123" s="611" t="s">
        <v>167</v>
      </c>
      <c r="F123" s="595" t="s">
        <v>664</v>
      </c>
      <c r="G123" s="595" t="s">
        <v>58</v>
      </c>
      <c r="H123" s="713">
        <v>936</v>
      </c>
      <c r="I123" s="713">
        <v>69500</v>
      </c>
      <c r="J123" s="714">
        <v>22</v>
      </c>
      <c r="K123" s="714">
        <f>H123*J123</f>
        <v>20592</v>
      </c>
      <c r="L123" s="714">
        <f t="shared" ref="L123:L133" si="16">K123/1000</f>
        <v>20.591999999999999</v>
      </c>
      <c r="M123" s="713">
        <f t="shared" si="13"/>
        <v>65052000</v>
      </c>
      <c r="N123" s="628"/>
      <c r="O123" s="628"/>
      <c r="P123" s="622" t="s">
        <v>478</v>
      </c>
      <c r="Q123" s="618" t="s">
        <v>135</v>
      </c>
      <c r="R123" s="596" t="s">
        <v>28</v>
      </c>
      <c r="S123" s="596" t="s">
        <v>213</v>
      </c>
    </row>
    <row r="124" spans="1:19" s="33" customFormat="1" ht="20.100000000000001" customHeight="1">
      <c r="A124" s="595" t="s">
        <v>129</v>
      </c>
      <c r="B124" s="628" t="s">
        <v>1582</v>
      </c>
      <c r="C124" s="595" t="s">
        <v>371</v>
      </c>
      <c r="D124" s="611" t="s">
        <v>167</v>
      </c>
      <c r="E124" s="611" t="s">
        <v>167</v>
      </c>
      <c r="F124" s="595" t="s">
        <v>541</v>
      </c>
      <c r="G124" s="595" t="s">
        <v>58</v>
      </c>
      <c r="H124" s="713">
        <v>936</v>
      </c>
      <c r="I124" s="713">
        <v>87500</v>
      </c>
      <c r="J124" s="714">
        <v>18.7</v>
      </c>
      <c r="K124" s="714">
        <f>H124*J124</f>
        <v>17503.2</v>
      </c>
      <c r="L124" s="714">
        <f t="shared" si="16"/>
        <v>17.5032</v>
      </c>
      <c r="M124" s="713">
        <f t="shared" si="13"/>
        <v>81900000</v>
      </c>
      <c r="N124" s="628"/>
      <c r="O124" s="628"/>
      <c r="P124" s="622" t="s">
        <v>478</v>
      </c>
      <c r="Q124" s="618" t="s">
        <v>135</v>
      </c>
      <c r="R124" s="596" t="s">
        <v>27</v>
      </c>
      <c r="S124" s="596" t="s">
        <v>213</v>
      </c>
    </row>
    <row r="125" spans="1:19" s="26" customFormat="1" ht="20.100000000000001" customHeight="1">
      <c r="A125" s="595" t="s">
        <v>129</v>
      </c>
      <c r="B125" s="187" t="s">
        <v>1582</v>
      </c>
      <c r="C125" s="596" t="s">
        <v>371</v>
      </c>
      <c r="D125" s="611" t="s">
        <v>167</v>
      </c>
      <c r="E125" s="611" t="s">
        <v>167</v>
      </c>
      <c r="F125" s="595" t="s">
        <v>146</v>
      </c>
      <c r="G125" s="595"/>
      <c r="H125" s="565">
        <v>660</v>
      </c>
      <c r="I125" s="565">
        <v>75000</v>
      </c>
      <c r="J125" s="609">
        <v>33.5</v>
      </c>
      <c r="K125" s="621">
        <f>J125*H125</f>
        <v>22110</v>
      </c>
      <c r="L125" s="621">
        <f t="shared" si="16"/>
        <v>22.11</v>
      </c>
      <c r="M125" s="713">
        <f t="shared" si="13"/>
        <v>49500000</v>
      </c>
      <c r="N125" s="628"/>
      <c r="O125" s="187" t="s">
        <v>11</v>
      </c>
      <c r="P125" s="595" t="s">
        <v>759</v>
      </c>
      <c r="Q125" s="596" t="s">
        <v>117</v>
      </c>
      <c r="R125" s="595" t="s">
        <v>28</v>
      </c>
      <c r="S125" s="595" t="s">
        <v>213</v>
      </c>
    </row>
    <row r="126" spans="1:19" s="26" customFormat="1" ht="20.100000000000001" customHeight="1">
      <c r="A126" s="595" t="s">
        <v>129</v>
      </c>
      <c r="B126" s="187" t="s">
        <v>1582</v>
      </c>
      <c r="C126" s="596" t="s">
        <v>371</v>
      </c>
      <c r="D126" s="611" t="s">
        <v>167</v>
      </c>
      <c r="E126" s="611" t="s">
        <v>167</v>
      </c>
      <c r="F126" s="595" t="s">
        <v>897</v>
      </c>
      <c r="G126" s="595"/>
      <c r="H126" s="565">
        <v>660</v>
      </c>
      <c r="I126" s="565">
        <v>51000</v>
      </c>
      <c r="J126" s="609">
        <v>17.5</v>
      </c>
      <c r="K126" s="621">
        <f>J126*H126</f>
        <v>11550</v>
      </c>
      <c r="L126" s="621">
        <f t="shared" si="16"/>
        <v>11.55</v>
      </c>
      <c r="M126" s="713">
        <f t="shared" si="13"/>
        <v>33660000</v>
      </c>
      <c r="N126" s="628" t="s">
        <v>1357</v>
      </c>
      <c r="O126" s="187" t="s">
        <v>1120</v>
      </c>
      <c r="P126" s="595" t="s">
        <v>759</v>
      </c>
      <c r="Q126" s="596" t="s">
        <v>118</v>
      </c>
      <c r="R126" s="595" t="s">
        <v>28</v>
      </c>
      <c r="S126" s="595" t="s">
        <v>213</v>
      </c>
    </row>
    <row r="127" spans="1:19" s="26" customFormat="1" ht="20.100000000000001" customHeight="1">
      <c r="A127" s="595" t="s">
        <v>129</v>
      </c>
      <c r="B127" s="187" t="s">
        <v>1582</v>
      </c>
      <c r="C127" s="596" t="s">
        <v>371</v>
      </c>
      <c r="D127" s="611" t="s">
        <v>167</v>
      </c>
      <c r="E127" s="611" t="s">
        <v>167</v>
      </c>
      <c r="F127" s="595" t="s">
        <v>146</v>
      </c>
      <c r="G127" s="595"/>
      <c r="H127" s="565">
        <v>660</v>
      </c>
      <c r="I127" s="565">
        <v>75000</v>
      </c>
      <c r="J127" s="609">
        <v>33.5</v>
      </c>
      <c r="K127" s="621">
        <f>J127*H127</f>
        <v>22110</v>
      </c>
      <c r="L127" s="621">
        <f t="shared" si="16"/>
        <v>22.11</v>
      </c>
      <c r="M127" s="713">
        <f t="shared" si="13"/>
        <v>49500000</v>
      </c>
      <c r="N127" s="628"/>
      <c r="O127" s="187" t="s">
        <v>11</v>
      </c>
      <c r="P127" s="595" t="s">
        <v>759</v>
      </c>
      <c r="Q127" s="596" t="s">
        <v>117</v>
      </c>
      <c r="R127" s="595" t="s">
        <v>28</v>
      </c>
      <c r="S127" s="595" t="s">
        <v>213</v>
      </c>
    </row>
    <row r="128" spans="1:19" s="26" customFormat="1" ht="20.100000000000001" customHeight="1">
      <c r="A128" s="595" t="s">
        <v>455</v>
      </c>
      <c r="B128" s="187" t="s">
        <v>578</v>
      </c>
      <c r="C128" s="596" t="s">
        <v>472</v>
      </c>
      <c r="D128" s="611" t="s">
        <v>167</v>
      </c>
      <c r="E128" s="611" t="s">
        <v>167</v>
      </c>
      <c r="F128" s="595" t="s">
        <v>897</v>
      </c>
      <c r="G128" s="595"/>
      <c r="H128" s="565">
        <v>660</v>
      </c>
      <c r="I128" s="565">
        <v>51000</v>
      </c>
      <c r="J128" s="609">
        <v>17.5</v>
      </c>
      <c r="K128" s="621">
        <f>J128*H128</f>
        <v>11550</v>
      </c>
      <c r="L128" s="621">
        <f t="shared" si="16"/>
        <v>11.55</v>
      </c>
      <c r="M128" s="713">
        <f t="shared" si="13"/>
        <v>33660000</v>
      </c>
      <c r="N128" s="628" t="s">
        <v>1357</v>
      </c>
      <c r="O128" s="187" t="s">
        <v>1120</v>
      </c>
      <c r="P128" s="595" t="s">
        <v>759</v>
      </c>
      <c r="Q128" s="596" t="s">
        <v>118</v>
      </c>
      <c r="R128" s="595" t="s">
        <v>28</v>
      </c>
      <c r="S128" s="595" t="s">
        <v>213</v>
      </c>
    </row>
    <row r="129" spans="1:19" s="33" customFormat="1" ht="20.100000000000001" customHeight="1">
      <c r="A129" s="595" t="s">
        <v>455</v>
      </c>
      <c r="B129" s="614" t="s">
        <v>578</v>
      </c>
      <c r="C129" s="596" t="s">
        <v>472</v>
      </c>
      <c r="D129" s="611" t="s">
        <v>167</v>
      </c>
      <c r="E129" s="611" t="s">
        <v>167</v>
      </c>
      <c r="F129" s="595" t="s">
        <v>160</v>
      </c>
      <c r="G129" s="595"/>
      <c r="H129" s="713">
        <v>203</v>
      </c>
      <c r="I129" s="713">
        <v>24500</v>
      </c>
      <c r="J129" s="714">
        <v>0</v>
      </c>
      <c r="K129" s="714">
        <f>H129*J129</f>
        <v>0</v>
      </c>
      <c r="L129" s="714">
        <f t="shared" si="16"/>
        <v>0</v>
      </c>
      <c r="M129" s="713">
        <f t="shared" si="13"/>
        <v>4973500</v>
      </c>
      <c r="N129" s="614"/>
      <c r="O129" s="614" t="s">
        <v>11</v>
      </c>
      <c r="P129" s="622" t="s">
        <v>478</v>
      </c>
      <c r="Q129" s="618" t="s">
        <v>138</v>
      </c>
      <c r="R129" s="596" t="s">
        <v>30</v>
      </c>
      <c r="S129" s="595" t="s">
        <v>35</v>
      </c>
    </row>
    <row r="130" spans="1:19" s="107" customFormat="1" ht="20.100000000000001" customHeight="1">
      <c r="A130" s="595" t="s">
        <v>455</v>
      </c>
      <c r="B130" s="614" t="s">
        <v>293</v>
      </c>
      <c r="C130" s="596" t="s">
        <v>472</v>
      </c>
      <c r="D130" s="611" t="s">
        <v>167</v>
      </c>
      <c r="E130" s="611" t="s">
        <v>167</v>
      </c>
      <c r="F130" s="595" t="s">
        <v>198</v>
      </c>
      <c r="G130" s="595"/>
      <c r="H130" s="713">
        <v>203</v>
      </c>
      <c r="I130" s="713">
        <v>31500</v>
      </c>
      <c r="J130" s="714">
        <v>0</v>
      </c>
      <c r="K130" s="714">
        <f>H130*J130</f>
        <v>0</v>
      </c>
      <c r="L130" s="714">
        <f t="shared" si="16"/>
        <v>0</v>
      </c>
      <c r="M130" s="713">
        <f t="shared" si="13"/>
        <v>6394500</v>
      </c>
      <c r="N130" s="614"/>
      <c r="O130" s="614" t="s">
        <v>11</v>
      </c>
      <c r="P130" s="622" t="s">
        <v>478</v>
      </c>
      <c r="Q130" s="618" t="s">
        <v>138</v>
      </c>
      <c r="R130" s="596" t="s">
        <v>30</v>
      </c>
      <c r="S130" s="595" t="s">
        <v>35</v>
      </c>
    </row>
    <row r="131" spans="1:19" s="26" customFormat="1" ht="20.100000000000001" customHeight="1">
      <c r="A131" s="595" t="s">
        <v>455</v>
      </c>
      <c r="B131" s="614" t="s">
        <v>2135</v>
      </c>
      <c r="C131" s="596" t="s">
        <v>472</v>
      </c>
      <c r="D131" s="611" t="s">
        <v>167</v>
      </c>
      <c r="E131" s="611" t="s">
        <v>167</v>
      </c>
      <c r="F131" s="595" t="s">
        <v>199</v>
      </c>
      <c r="G131" s="595"/>
      <c r="H131" s="713">
        <v>188</v>
      </c>
      <c r="I131" s="713">
        <v>21000</v>
      </c>
      <c r="J131" s="714">
        <v>0</v>
      </c>
      <c r="K131" s="714">
        <f>H131*J131</f>
        <v>0</v>
      </c>
      <c r="L131" s="714">
        <f t="shared" si="16"/>
        <v>0</v>
      </c>
      <c r="M131" s="713">
        <f t="shared" si="13"/>
        <v>3948000</v>
      </c>
      <c r="N131" s="614"/>
      <c r="O131" s="614" t="s">
        <v>11</v>
      </c>
      <c r="P131" s="622" t="s">
        <v>478</v>
      </c>
      <c r="Q131" s="618" t="s">
        <v>138</v>
      </c>
      <c r="R131" s="596" t="s">
        <v>30</v>
      </c>
      <c r="S131" s="595" t="s">
        <v>35</v>
      </c>
    </row>
    <row r="132" spans="1:19" s="33" customFormat="1" ht="20.100000000000001" customHeight="1">
      <c r="A132" s="595" t="s">
        <v>455</v>
      </c>
      <c r="B132" s="614" t="s">
        <v>2135</v>
      </c>
      <c r="C132" s="596" t="s">
        <v>472</v>
      </c>
      <c r="D132" s="611" t="s">
        <v>167</v>
      </c>
      <c r="E132" s="611" t="s">
        <v>167</v>
      </c>
      <c r="F132" s="595" t="s">
        <v>24</v>
      </c>
      <c r="G132" s="595"/>
      <c r="H132" s="713">
        <v>203</v>
      </c>
      <c r="I132" s="713">
        <v>4700</v>
      </c>
      <c r="J132" s="714">
        <v>0</v>
      </c>
      <c r="K132" s="714">
        <f>H132*J132</f>
        <v>0</v>
      </c>
      <c r="L132" s="714">
        <f t="shared" si="16"/>
        <v>0</v>
      </c>
      <c r="M132" s="713">
        <f t="shared" si="13"/>
        <v>954100</v>
      </c>
      <c r="N132" s="614"/>
      <c r="O132" s="614" t="s">
        <v>11</v>
      </c>
      <c r="P132" s="622" t="s">
        <v>478</v>
      </c>
      <c r="Q132" s="618" t="s">
        <v>126</v>
      </c>
      <c r="R132" s="596" t="s">
        <v>30</v>
      </c>
      <c r="S132" s="595" t="s">
        <v>35</v>
      </c>
    </row>
    <row r="133" spans="1:19" s="26" customFormat="1" ht="20.100000000000001" customHeight="1">
      <c r="A133" s="595" t="s">
        <v>113</v>
      </c>
      <c r="B133" s="614" t="s">
        <v>2164</v>
      </c>
      <c r="C133" s="596" t="s">
        <v>365</v>
      </c>
      <c r="D133" s="611" t="s">
        <v>167</v>
      </c>
      <c r="E133" s="611" t="s">
        <v>167</v>
      </c>
      <c r="F133" s="595" t="s">
        <v>26</v>
      </c>
      <c r="G133" s="595"/>
      <c r="H133" s="713">
        <v>203</v>
      </c>
      <c r="I133" s="713">
        <v>6500</v>
      </c>
      <c r="J133" s="714">
        <v>0</v>
      </c>
      <c r="K133" s="714">
        <f>H133*J133</f>
        <v>0</v>
      </c>
      <c r="L133" s="714">
        <f t="shared" si="16"/>
        <v>0</v>
      </c>
      <c r="M133" s="713">
        <f t="shared" si="13"/>
        <v>1319500</v>
      </c>
      <c r="N133" s="614"/>
      <c r="O133" s="614" t="s">
        <v>11</v>
      </c>
      <c r="P133" s="622" t="s">
        <v>478</v>
      </c>
      <c r="Q133" s="618" t="s">
        <v>127</v>
      </c>
      <c r="R133" s="596" t="s">
        <v>30</v>
      </c>
      <c r="S133" s="595" t="s">
        <v>35</v>
      </c>
    </row>
    <row r="134" spans="1:19" s="34" customFormat="1" ht="20.100000000000001" customHeight="1">
      <c r="A134" s="583" t="s">
        <v>113</v>
      </c>
      <c r="B134" s="582" t="s">
        <v>2164</v>
      </c>
      <c r="C134" s="594" t="s">
        <v>365</v>
      </c>
      <c r="D134" s="611" t="s">
        <v>167</v>
      </c>
      <c r="E134" s="611" t="s">
        <v>167</v>
      </c>
      <c r="F134" s="588" t="s">
        <v>1500</v>
      </c>
      <c r="G134" s="588"/>
      <c r="H134" s="629">
        <v>828</v>
      </c>
      <c r="I134" s="629">
        <v>121500</v>
      </c>
      <c r="J134" s="629"/>
      <c r="K134" s="629"/>
      <c r="L134" s="629"/>
      <c r="M134" s="713">
        <f t="shared" si="13"/>
        <v>100602000</v>
      </c>
      <c r="N134" s="588" t="s">
        <v>333</v>
      </c>
      <c r="O134" s="588"/>
      <c r="P134" s="594" t="s">
        <v>732</v>
      </c>
      <c r="Q134" s="594" t="s">
        <v>289</v>
      </c>
      <c r="R134" s="594" t="s">
        <v>172</v>
      </c>
      <c r="S134" s="594"/>
    </row>
    <row r="135" spans="1:19" s="34" customFormat="1" ht="20.100000000000001" customHeight="1">
      <c r="A135" s="594" t="s">
        <v>113</v>
      </c>
      <c r="B135" s="731" t="s">
        <v>2164</v>
      </c>
      <c r="C135" s="594" t="s">
        <v>365</v>
      </c>
      <c r="D135" s="611" t="s">
        <v>167</v>
      </c>
      <c r="E135" s="611" t="s">
        <v>167</v>
      </c>
      <c r="F135" s="594" t="s">
        <v>441</v>
      </c>
      <c r="G135" s="594"/>
      <c r="H135" s="732">
        <v>1336</v>
      </c>
      <c r="I135" s="732">
        <v>114000</v>
      </c>
      <c r="J135" s="732"/>
      <c r="K135" s="732"/>
      <c r="L135" s="732"/>
      <c r="M135" s="713">
        <f t="shared" si="13"/>
        <v>152304000</v>
      </c>
      <c r="N135" s="594" t="s">
        <v>1212</v>
      </c>
      <c r="O135" s="594"/>
      <c r="P135" s="583" t="s">
        <v>732</v>
      </c>
      <c r="Q135" s="594" t="s">
        <v>281</v>
      </c>
      <c r="R135" s="594" t="s">
        <v>172</v>
      </c>
      <c r="S135" s="594"/>
    </row>
    <row r="136" spans="1:19" s="34" customFormat="1" ht="20.100000000000001" customHeight="1">
      <c r="A136" s="594" t="s">
        <v>113</v>
      </c>
      <c r="B136" s="731" t="s">
        <v>2164</v>
      </c>
      <c r="C136" s="594" t="s">
        <v>365</v>
      </c>
      <c r="D136" s="611" t="s">
        <v>167</v>
      </c>
      <c r="E136" s="611" t="s">
        <v>167</v>
      </c>
      <c r="F136" s="588" t="s">
        <v>605</v>
      </c>
      <c r="G136" s="588"/>
      <c r="H136" s="732">
        <v>1181</v>
      </c>
      <c r="I136" s="732">
        <v>169300</v>
      </c>
      <c r="J136" s="732"/>
      <c r="K136" s="732"/>
      <c r="L136" s="732"/>
      <c r="M136" s="713">
        <f t="shared" si="13"/>
        <v>199943300</v>
      </c>
      <c r="N136" s="588" t="s">
        <v>1358</v>
      </c>
      <c r="O136" s="588"/>
      <c r="P136" s="583" t="s">
        <v>732</v>
      </c>
      <c r="Q136" s="594" t="s">
        <v>354</v>
      </c>
      <c r="R136" s="594" t="s">
        <v>172</v>
      </c>
      <c r="S136" s="594"/>
    </row>
    <row r="137" spans="1:19" s="33" customFormat="1" ht="20.100000000000001" customHeight="1">
      <c r="A137" s="567" t="s">
        <v>113</v>
      </c>
      <c r="B137" s="741" t="s">
        <v>2164</v>
      </c>
      <c r="C137" s="742" t="s">
        <v>365</v>
      </c>
      <c r="D137" s="611" t="s">
        <v>167</v>
      </c>
      <c r="E137" s="611" t="s">
        <v>167</v>
      </c>
      <c r="F137" s="743" t="s">
        <v>275</v>
      </c>
      <c r="G137" s="567"/>
      <c r="H137" s="566">
        <v>555</v>
      </c>
      <c r="I137" s="566">
        <v>100094</v>
      </c>
      <c r="J137" s="744">
        <v>0</v>
      </c>
      <c r="K137" s="714">
        <f t="shared" ref="K137:K146" si="17">H137*J137</f>
        <v>0</v>
      </c>
      <c r="L137" s="714">
        <f t="shared" ref="L137:L155" si="18">K137/1000</f>
        <v>0</v>
      </c>
      <c r="M137" s="713">
        <f t="shared" si="13"/>
        <v>55552170</v>
      </c>
      <c r="N137" s="745"/>
      <c r="O137" s="746"/>
      <c r="P137" s="567" t="s">
        <v>384</v>
      </c>
      <c r="Q137" s="618" t="s">
        <v>139</v>
      </c>
      <c r="R137" s="596" t="s">
        <v>30</v>
      </c>
      <c r="S137" s="596" t="s">
        <v>334</v>
      </c>
    </row>
    <row r="138" spans="1:19" s="33" customFormat="1" ht="20.100000000000001" customHeight="1">
      <c r="A138" s="567" t="s">
        <v>113</v>
      </c>
      <c r="B138" s="741" t="s">
        <v>2164</v>
      </c>
      <c r="C138" s="742" t="s">
        <v>365</v>
      </c>
      <c r="D138" s="611" t="s">
        <v>167</v>
      </c>
      <c r="E138" s="611" t="s">
        <v>167</v>
      </c>
      <c r="F138" s="743" t="s">
        <v>130</v>
      </c>
      <c r="G138" s="567" t="s">
        <v>58</v>
      </c>
      <c r="H138" s="566">
        <v>210</v>
      </c>
      <c r="I138" s="566">
        <v>120000</v>
      </c>
      <c r="J138" s="744">
        <v>36.4</v>
      </c>
      <c r="K138" s="714">
        <f t="shared" si="17"/>
        <v>7644</v>
      </c>
      <c r="L138" s="714">
        <f t="shared" si="18"/>
        <v>7.6440000000000001</v>
      </c>
      <c r="M138" s="713">
        <f t="shared" si="13"/>
        <v>25200000</v>
      </c>
      <c r="N138" s="745"/>
      <c r="O138" s="746"/>
      <c r="P138" s="567" t="s">
        <v>384</v>
      </c>
      <c r="Q138" s="618" t="s">
        <v>131</v>
      </c>
      <c r="R138" s="595" t="s">
        <v>60</v>
      </c>
      <c r="S138" s="596" t="s">
        <v>334</v>
      </c>
    </row>
    <row r="139" spans="1:19" s="33" customFormat="1" ht="20.100000000000001" customHeight="1">
      <c r="A139" s="567" t="s">
        <v>113</v>
      </c>
      <c r="B139" s="741" t="s">
        <v>466</v>
      </c>
      <c r="C139" s="742" t="s">
        <v>365</v>
      </c>
      <c r="D139" s="611" t="s">
        <v>167</v>
      </c>
      <c r="E139" s="611" t="s">
        <v>167</v>
      </c>
      <c r="F139" s="743" t="s">
        <v>77</v>
      </c>
      <c r="G139" s="567"/>
      <c r="H139" s="566">
        <v>555</v>
      </c>
      <c r="I139" s="566">
        <v>68500</v>
      </c>
      <c r="J139" s="744">
        <v>0</v>
      </c>
      <c r="K139" s="714">
        <f t="shared" si="17"/>
        <v>0</v>
      </c>
      <c r="L139" s="714">
        <f t="shared" si="18"/>
        <v>0</v>
      </c>
      <c r="M139" s="713">
        <f t="shared" ref="M139:M202" si="19">H139*I139</f>
        <v>38017500</v>
      </c>
      <c r="N139" s="745"/>
      <c r="O139" s="741"/>
      <c r="P139" s="567" t="s">
        <v>384</v>
      </c>
      <c r="Q139" s="618" t="s">
        <v>124</v>
      </c>
      <c r="R139" s="596" t="s">
        <v>30</v>
      </c>
      <c r="S139" s="596" t="s">
        <v>334</v>
      </c>
    </row>
    <row r="140" spans="1:19" s="33" customFormat="1" ht="20.100000000000001" customHeight="1">
      <c r="A140" s="567" t="s">
        <v>113</v>
      </c>
      <c r="B140" s="741" t="s">
        <v>466</v>
      </c>
      <c r="C140" s="742" t="s">
        <v>365</v>
      </c>
      <c r="D140" s="611" t="s">
        <v>167</v>
      </c>
      <c r="E140" s="611" t="s">
        <v>167</v>
      </c>
      <c r="F140" s="743" t="s">
        <v>337</v>
      </c>
      <c r="G140" s="567"/>
      <c r="H140" s="566">
        <v>555</v>
      </c>
      <c r="I140" s="566">
        <v>14000</v>
      </c>
      <c r="J140" s="744">
        <v>0</v>
      </c>
      <c r="K140" s="714">
        <f t="shared" si="17"/>
        <v>0</v>
      </c>
      <c r="L140" s="714">
        <f t="shared" si="18"/>
        <v>0</v>
      </c>
      <c r="M140" s="713">
        <f t="shared" si="19"/>
        <v>7770000</v>
      </c>
      <c r="N140" s="745"/>
      <c r="O140" s="741"/>
      <c r="P140" s="567" t="s">
        <v>384</v>
      </c>
      <c r="Q140" s="618" t="s">
        <v>140</v>
      </c>
      <c r="R140" s="596" t="s">
        <v>30</v>
      </c>
      <c r="S140" s="596" t="s">
        <v>334</v>
      </c>
    </row>
    <row r="141" spans="1:19" s="33" customFormat="1" ht="20.100000000000001" customHeight="1">
      <c r="A141" s="596" t="s">
        <v>113</v>
      </c>
      <c r="B141" s="628" t="s">
        <v>466</v>
      </c>
      <c r="C141" s="596" t="s">
        <v>365</v>
      </c>
      <c r="D141" s="611" t="s">
        <v>167</v>
      </c>
      <c r="E141" s="611" t="s">
        <v>167</v>
      </c>
      <c r="F141" s="596" t="s">
        <v>648</v>
      </c>
      <c r="G141" s="596" t="s">
        <v>58</v>
      </c>
      <c r="H141" s="747">
        <v>886</v>
      </c>
      <c r="I141" s="747">
        <v>38100</v>
      </c>
      <c r="J141" s="725">
        <v>13.3</v>
      </c>
      <c r="K141" s="714">
        <f t="shared" si="17"/>
        <v>11783.800000000001</v>
      </c>
      <c r="L141" s="725">
        <f t="shared" si="18"/>
        <v>11.783800000000001</v>
      </c>
      <c r="M141" s="713">
        <f t="shared" si="19"/>
        <v>33756600</v>
      </c>
      <c r="N141" s="726" t="s">
        <v>43</v>
      </c>
      <c r="O141" s="628" t="s">
        <v>21</v>
      </c>
      <c r="P141" s="596" t="s">
        <v>90</v>
      </c>
      <c r="Q141" s="748" t="s">
        <v>118</v>
      </c>
      <c r="R141" s="596" t="s">
        <v>27</v>
      </c>
      <c r="S141" s="596" t="s">
        <v>109</v>
      </c>
    </row>
    <row r="142" spans="1:19" s="33" customFormat="1" ht="20.100000000000001" customHeight="1">
      <c r="A142" s="595" t="s">
        <v>113</v>
      </c>
      <c r="B142" s="628" t="s">
        <v>466</v>
      </c>
      <c r="C142" s="596" t="s">
        <v>365</v>
      </c>
      <c r="D142" s="611" t="s">
        <v>167</v>
      </c>
      <c r="E142" s="611" t="s">
        <v>167</v>
      </c>
      <c r="F142" s="596" t="s">
        <v>233</v>
      </c>
      <c r="G142" s="596" t="s">
        <v>58</v>
      </c>
      <c r="H142" s="747">
        <v>490</v>
      </c>
      <c r="I142" s="747">
        <v>83200</v>
      </c>
      <c r="J142" s="725">
        <v>31.2</v>
      </c>
      <c r="K142" s="714">
        <f t="shared" si="17"/>
        <v>15288</v>
      </c>
      <c r="L142" s="725">
        <f t="shared" si="18"/>
        <v>15.288</v>
      </c>
      <c r="M142" s="713">
        <f t="shared" si="19"/>
        <v>40768000</v>
      </c>
      <c r="N142" s="628"/>
      <c r="O142" s="628" t="s">
        <v>234</v>
      </c>
      <c r="P142" s="596" t="s">
        <v>90</v>
      </c>
      <c r="Q142" s="618" t="s">
        <v>117</v>
      </c>
      <c r="R142" s="596" t="s">
        <v>27</v>
      </c>
      <c r="S142" s="596" t="s">
        <v>40</v>
      </c>
    </row>
    <row r="143" spans="1:19" s="33" customFormat="1" ht="20.100000000000001" customHeight="1">
      <c r="A143" s="595" t="s">
        <v>113</v>
      </c>
      <c r="B143" s="628" t="s">
        <v>466</v>
      </c>
      <c r="C143" s="596" t="s">
        <v>365</v>
      </c>
      <c r="D143" s="611" t="s">
        <v>167</v>
      </c>
      <c r="E143" s="611" t="s">
        <v>167</v>
      </c>
      <c r="F143" s="595" t="s">
        <v>655</v>
      </c>
      <c r="G143" s="595"/>
      <c r="H143" s="713">
        <v>620</v>
      </c>
      <c r="I143" s="713">
        <v>70506</v>
      </c>
      <c r="J143" s="714">
        <v>18</v>
      </c>
      <c r="K143" s="714">
        <f t="shared" si="17"/>
        <v>11160</v>
      </c>
      <c r="L143" s="714">
        <f t="shared" si="18"/>
        <v>11.16</v>
      </c>
      <c r="M143" s="713">
        <f t="shared" si="19"/>
        <v>43713720</v>
      </c>
      <c r="N143" s="628"/>
      <c r="O143" s="628"/>
      <c r="P143" s="596" t="s">
        <v>90</v>
      </c>
      <c r="Q143" s="618" t="s">
        <v>345</v>
      </c>
      <c r="R143" s="618" t="s">
        <v>60</v>
      </c>
      <c r="S143" s="596" t="s">
        <v>109</v>
      </c>
    </row>
    <row r="144" spans="1:19" s="33" customFormat="1" ht="20.100000000000001" customHeight="1">
      <c r="A144" s="595" t="s">
        <v>113</v>
      </c>
      <c r="B144" s="628" t="s">
        <v>466</v>
      </c>
      <c r="C144" s="596" t="s">
        <v>365</v>
      </c>
      <c r="D144" s="611" t="s">
        <v>167</v>
      </c>
      <c r="E144" s="611" t="s">
        <v>167</v>
      </c>
      <c r="F144" s="595" t="s">
        <v>130</v>
      </c>
      <c r="G144" s="595"/>
      <c r="H144" s="713">
        <v>682</v>
      </c>
      <c r="I144" s="713">
        <v>120000</v>
      </c>
      <c r="J144" s="714">
        <v>36.4</v>
      </c>
      <c r="K144" s="714">
        <f t="shared" si="17"/>
        <v>24824.799999999999</v>
      </c>
      <c r="L144" s="714">
        <f t="shared" si="18"/>
        <v>24.8248</v>
      </c>
      <c r="M144" s="713">
        <f t="shared" si="19"/>
        <v>81840000</v>
      </c>
      <c r="N144" s="628"/>
      <c r="O144" s="628"/>
      <c r="P144" s="596" t="s">
        <v>90</v>
      </c>
      <c r="Q144" s="618" t="s">
        <v>117</v>
      </c>
      <c r="R144" s="618" t="s">
        <v>60</v>
      </c>
      <c r="S144" s="596" t="s">
        <v>109</v>
      </c>
    </row>
    <row r="145" spans="1:19" s="33" customFormat="1" ht="20.100000000000001" customHeight="1">
      <c r="A145" s="730" t="s">
        <v>113</v>
      </c>
      <c r="B145" s="749" t="s">
        <v>466</v>
      </c>
      <c r="C145" s="617" t="s">
        <v>365</v>
      </c>
      <c r="D145" s="611" t="s">
        <v>167</v>
      </c>
      <c r="E145" s="611" t="s">
        <v>167</v>
      </c>
      <c r="F145" s="595" t="s">
        <v>57</v>
      </c>
      <c r="G145" s="617"/>
      <c r="H145" s="750">
        <v>998</v>
      </c>
      <c r="I145" s="713">
        <v>150144.9</v>
      </c>
      <c r="J145" s="714">
        <v>34.6</v>
      </c>
      <c r="K145" s="714">
        <f t="shared" si="17"/>
        <v>34530.800000000003</v>
      </c>
      <c r="L145" s="609">
        <f t="shared" si="18"/>
        <v>34.530800000000006</v>
      </c>
      <c r="M145" s="713">
        <f t="shared" si="19"/>
        <v>149844610.19999999</v>
      </c>
      <c r="N145" s="751"/>
      <c r="O145" s="752" t="s">
        <v>838</v>
      </c>
      <c r="P145" s="617" t="s">
        <v>90</v>
      </c>
      <c r="Q145" s="753" t="s">
        <v>327</v>
      </c>
      <c r="R145" s="617" t="s">
        <v>60</v>
      </c>
      <c r="S145" s="617" t="s">
        <v>109</v>
      </c>
    </row>
    <row r="146" spans="1:19" s="33" customFormat="1" ht="20.100000000000001" customHeight="1">
      <c r="A146" s="595" t="s">
        <v>113</v>
      </c>
      <c r="B146" s="628" t="s">
        <v>466</v>
      </c>
      <c r="C146" s="596" t="s">
        <v>365</v>
      </c>
      <c r="D146" s="611" t="s">
        <v>167</v>
      </c>
      <c r="E146" s="611" t="s">
        <v>167</v>
      </c>
      <c r="F146" s="595" t="s">
        <v>568</v>
      </c>
      <c r="G146" s="595"/>
      <c r="H146" s="713">
        <v>998</v>
      </c>
      <c r="I146" s="713">
        <v>47434.3</v>
      </c>
      <c r="J146" s="714">
        <v>15.5</v>
      </c>
      <c r="K146" s="725">
        <f t="shared" si="17"/>
        <v>15469</v>
      </c>
      <c r="L146" s="754">
        <f t="shared" si="18"/>
        <v>15.468999999999999</v>
      </c>
      <c r="M146" s="713">
        <f t="shared" si="19"/>
        <v>47339431.400000006</v>
      </c>
      <c r="N146" s="628"/>
      <c r="O146" s="628" t="s">
        <v>506</v>
      </c>
      <c r="P146" s="596" t="s">
        <v>90</v>
      </c>
      <c r="Q146" s="618" t="s">
        <v>270</v>
      </c>
      <c r="R146" s="596" t="s">
        <v>60</v>
      </c>
      <c r="S146" s="596" t="s">
        <v>109</v>
      </c>
    </row>
    <row r="147" spans="1:19" s="33" customFormat="1" ht="20.100000000000001" customHeight="1">
      <c r="A147" s="595" t="s">
        <v>113</v>
      </c>
      <c r="B147" s="187" t="s">
        <v>466</v>
      </c>
      <c r="C147" s="596" t="s">
        <v>365</v>
      </c>
      <c r="D147" s="611" t="s">
        <v>167</v>
      </c>
      <c r="E147" s="611" t="s">
        <v>167</v>
      </c>
      <c r="F147" s="595" t="s">
        <v>657</v>
      </c>
      <c r="G147" s="595"/>
      <c r="H147" s="597">
        <v>800</v>
      </c>
      <c r="I147" s="565">
        <v>75366</v>
      </c>
      <c r="J147" s="609">
        <v>27</v>
      </c>
      <c r="K147" s="609">
        <f>J147*H147</f>
        <v>21600</v>
      </c>
      <c r="L147" s="609">
        <f t="shared" si="18"/>
        <v>21.6</v>
      </c>
      <c r="M147" s="713">
        <f t="shared" si="19"/>
        <v>60292800</v>
      </c>
      <c r="N147" s="628"/>
      <c r="O147" s="596" t="s">
        <v>1081</v>
      </c>
      <c r="P147" s="595" t="s">
        <v>90</v>
      </c>
      <c r="Q147" s="596" t="s">
        <v>341</v>
      </c>
      <c r="R147" s="595" t="s">
        <v>68</v>
      </c>
      <c r="S147" s="595" t="s">
        <v>59</v>
      </c>
    </row>
    <row r="148" spans="1:19" s="107" customFormat="1" ht="20.100000000000001" customHeight="1">
      <c r="A148" s="595" t="s">
        <v>10</v>
      </c>
      <c r="B148" s="187" t="s">
        <v>1053</v>
      </c>
      <c r="C148" s="596" t="s">
        <v>1024</v>
      </c>
      <c r="D148" s="611" t="s">
        <v>167</v>
      </c>
      <c r="E148" s="611" t="s">
        <v>167</v>
      </c>
      <c r="F148" s="595" t="s">
        <v>401</v>
      </c>
      <c r="G148" s="595"/>
      <c r="H148" s="565">
        <v>192</v>
      </c>
      <c r="I148" s="565">
        <v>52200</v>
      </c>
      <c r="J148" s="609">
        <v>9.4</v>
      </c>
      <c r="K148" s="621">
        <f>J148*H148</f>
        <v>1804.8000000000002</v>
      </c>
      <c r="L148" s="621">
        <f t="shared" si="18"/>
        <v>1.8048000000000002</v>
      </c>
      <c r="M148" s="713">
        <f t="shared" si="19"/>
        <v>10022400</v>
      </c>
      <c r="N148" s="628"/>
      <c r="O148" s="187" t="s">
        <v>1169</v>
      </c>
      <c r="P148" s="595" t="s">
        <v>90</v>
      </c>
      <c r="Q148" s="596" t="s">
        <v>344</v>
      </c>
      <c r="R148" s="595" t="s">
        <v>60</v>
      </c>
      <c r="S148" s="595" t="s">
        <v>109</v>
      </c>
    </row>
    <row r="149" spans="1:19" s="107" customFormat="1" ht="20.100000000000001" customHeight="1">
      <c r="A149" s="595" t="s">
        <v>10</v>
      </c>
      <c r="B149" s="187" t="s">
        <v>1053</v>
      </c>
      <c r="C149" s="596" t="s">
        <v>1024</v>
      </c>
      <c r="D149" s="611" t="s">
        <v>167</v>
      </c>
      <c r="E149" s="611" t="s">
        <v>167</v>
      </c>
      <c r="F149" s="595" t="s">
        <v>657</v>
      </c>
      <c r="G149" s="595"/>
      <c r="H149" s="565">
        <v>666</v>
      </c>
      <c r="I149" s="565">
        <v>67324.2</v>
      </c>
      <c r="J149" s="609">
        <v>27</v>
      </c>
      <c r="K149" s="621">
        <f>J149*H149</f>
        <v>17982</v>
      </c>
      <c r="L149" s="621">
        <f t="shared" si="18"/>
        <v>17.981999999999999</v>
      </c>
      <c r="M149" s="713">
        <f t="shared" si="19"/>
        <v>44837917.199999996</v>
      </c>
      <c r="N149" s="628"/>
      <c r="O149" s="187" t="s">
        <v>1097</v>
      </c>
      <c r="P149" s="595" t="s">
        <v>90</v>
      </c>
      <c r="Q149" s="596" t="s">
        <v>341</v>
      </c>
      <c r="R149" s="595" t="s">
        <v>68</v>
      </c>
      <c r="S149" s="595" t="s">
        <v>109</v>
      </c>
    </row>
    <row r="150" spans="1:19" s="26" customFormat="1" ht="20.100000000000001" customHeight="1">
      <c r="A150" s="596" t="s">
        <v>10</v>
      </c>
      <c r="B150" s="628" t="s">
        <v>1053</v>
      </c>
      <c r="C150" s="596" t="s">
        <v>1024</v>
      </c>
      <c r="D150" s="611" t="s">
        <v>167</v>
      </c>
      <c r="E150" s="611" t="s">
        <v>167</v>
      </c>
      <c r="F150" s="595" t="s">
        <v>230</v>
      </c>
      <c r="G150" s="596"/>
      <c r="H150" s="713">
        <v>128</v>
      </c>
      <c r="I150" s="713">
        <v>93600</v>
      </c>
      <c r="J150" s="714">
        <v>0</v>
      </c>
      <c r="K150" s="714">
        <f t="shared" ref="K150:K155" si="20">H150*J150</f>
        <v>0</v>
      </c>
      <c r="L150" s="725">
        <f t="shared" si="18"/>
        <v>0</v>
      </c>
      <c r="M150" s="713">
        <f t="shared" si="19"/>
        <v>11980800</v>
      </c>
      <c r="N150" s="726"/>
      <c r="O150" s="614" t="s">
        <v>11</v>
      </c>
      <c r="P150" s="596" t="s">
        <v>1163</v>
      </c>
      <c r="Q150" s="596" t="s">
        <v>147</v>
      </c>
      <c r="R150" s="596" t="s">
        <v>30</v>
      </c>
      <c r="S150" s="596" t="s">
        <v>213</v>
      </c>
    </row>
    <row r="151" spans="1:19" s="33" customFormat="1" ht="20.100000000000001" customHeight="1">
      <c r="A151" s="595" t="s">
        <v>770</v>
      </c>
      <c r="B151" s="628" t="s">
        <v>530</v>
      </c>
      <c r="C151" s="596" t="s">
        <v>515</v>
      </c>
      <c r="D151" s="611" t="s">
        <v>167</v>
      </c>
      <c r="E151" s="611" t="s">
        <v>167</v>
      </c>
      <c r="F151" s="743" t="s">
        <v>348</v>
      </c>
      <c r="G151" s="595"/>
      <c r="H151" s="713">
        <v>300</v>
      </c>
      <c r="I151" s="713">
        <v>7902</v>
      </c>
      <c r="J151" s="714">
        <v>0</v>
      </c>
      <c r="K151" s="714">
        <f t="shared" si="20"/>
        <v>0</v>
      </c>
      <c r="L151" s="725">
        <f t="shared" si="18"/>
        <v>0</v>
      </c>
      <c r="M151" s="713">
        <f t="shared" si="19"/>
        <v>2370600</v>
      </c>
      <c r="N151" s="628"/>
      <c r="O151" s="628" t="s">
        <v>569</v>
      </c>
      <c r="P151" s="596" t="s">
        <v>1163</v>
      </c>
      <c r="Q151" s="618" t="s">
        <v>336</v>
      </c>
      <c r="R151" s="596" t="s">
        <v>73</v>
      </c>
      <c r="S151" s="596" t="s">
        <v>109</v>
      </c>
    </row>
    <row r="152" spans="1:19" s="34" customFormat="1" ht="20.100000000000001" customHeight="1">
      <c r="A152" s="595" t="s">
        <v>770</v>
      </c>
      <c r="B152" s="628" t="s">
        <v>1143</v>
      </c>
      <c r="C152" s="596" t="s">
        <v>515</v>
      </c>
      <c r="D152" s="611" t="s">
        <v>167</v>
      </c>
      <c r="E152" s="611" t="s">
        <v>167</v>
      </c>
      <c r="F152" s="743" t="s">
        <v>71</v>
      </c>
      <c r="G152" s="595"/>
      <c r="H152" s="713">
        <v>300</v>
      </c>
      <c r="I152" s="713">
        <v>28407.1</v>
      </c>
      <c r="J152" s="714">
        <v>0</v>
      </c>
      <c r="K152" s="714">
        <f t="shared" si="20"/>
        <v>0</v>
      </c>
      <c r="L152" s="725">
        <f t="shared" si="18"/>
        <v>0</v>
      </c>
      <c r="M152" s="713">
        <f t="shared" si="19"/>
        <v>8522130</v>
      </c>
      <c r="N152" s="628"/>
      <c r="O152" s="628" t="s">
        <v>572</v>
      </c>
      <c r="P152" s="596" t="s">
        <v>1163</v>
      </c>
      <c r="Q152" s="618" t="s">
        <v>271</v>
      </c>
      <c r="R152" s="596" t="s">
        <v>73</v>
      </c>
      <c r="S152" s="596" t="s">
        <v>109</v>
      </c>
    </row>
    <row r="153" spans="1:19" s="34" customFormat="1" ht="20.100000000000001" customHeight="1">
      <c r="A153" s="595" t="s">
        <v>770</v>
      </c>
      <c r="B153" s="628" t="s">
        <v>1143</v>
      </c>
      <c r="C153" s="596" t="s">
        <v>515</v>
      </c>
      <c r="D153" s="611" t="s">
        <v>167</v>
      </c>
      <c r="E153" s="611" t="s">
        <v>167</v>
      </c>
      <c r="F153" s="743" t="s">
        <v>22</v>
      </c>
      <c r="G153" s="595"/>
      <c r="H153" s="713">
        <v>300</v>
      </c>
      <c r="I153" s="713">
        <v>94071.3</v>
      </c>
      <c r="J153" s="714">
        <v>0</v>
      </c>
      <c r="K153" s="714">
        <f t="shared" si="20"/>
        <v>0</v>
      </c>
      <c r="L153" s="725">
        <f t="shared" si="18"/>
        <v>0</v>
      </c>
      <c r="M153" s="713">
        <f t="shared" si="19"/>
        <v>28221390</v>
      </c>
      <c r="N153" s="628"/>
      <c r="O153" s="628" t="s">
        <v>573</v>
      </c>
      <c r="P153" s="596" t="s">
        <v>1163</v>
      </c>
      <c r="Q153" s="618" t="s">
        <v>276</v>
      </c>
      <c r="R153" s="596" t="s">
        <v>73</v>
      </c>
      <c r="S153" s="596" t="s">
        <v>109</v>
      </c>
    </row>
    <row r="154" spans="1:19" s="34" customFormat="1" ht="20.100000000000001" customHeight="1">
      <c r="A154" s="595" t="s">
        <v>770</v>
      </c>
      <c r="B154" s="628" t="s">
        <v>2174</v>
      </c>
      <c r="C154" s="596" t="s">
        <v>515</v>
      </c>
      <c r="D154" s="611" t="s">
        <v>167</v>
      </c>
      <c r="E154" s="611" t="s">
        <v>167</v>
      </c>
      <c r="F154" s="743" t="s">
        <v>945</v>
      </c>
      <c r="G154" s="595"/>
      <c r="H154" s="713">
        <v>300</v>
      </c>
      <c r="I154" s="713">
        <v>14346.1</v>
      </c>
      <c r="J154" s="714">
        <v>0</v>
      </c>
      <c r="K154" s="714">
        <f t="shared" si="20"/>
        <v>0</v>
      </c>
      <c r="L154" s="725">
        <f t="shared" si="18"/>
        <v>0</v>
      </c>
      <c r="M154" s="713">
        <f t="shared" si="19"/>
        <v>4303830</v>
      </c>
      <c r="N154" s="628"/>
      <c r="O154" s="628" t="s">
        <v>573</v>
      </c>
      <c r="P154" s="596" t="s">
        <v>1163</v>
      </c>
      <c r="Q154" s="618" t="s">
        <v>336</v>
      </c>
      <c r="R154" s="596" t="s">
        <v>73</v>
      </c>
      <c r="S154" s="596" t="s">
        <v>109</v>
      </c>
    </row>
    <row r="155" spans="1:19" s="34" customFormat="1" ht="20.100000000000001" customHeight="1">
      <c r="A155" s="595" t="s">
        <v>407</v>
      </c>
      <c r="B155" s="628" t="s">
        <v>2180</v>
      </c>
      <c r="C155" s="596" t="s">
        <v>64</v>
      </c>
      <c r="D155" s="611" t="s">
        <v>167</v>
      </c>
      <c r="E155" s="611" t="s">
        <v>167</v>
      </c>
      <c r="F155" s="743" t="s">
        <v>1428</v>
      </c>
      <c r="G155" s="595"/>
      <c r="H155" s="713">
        <v>300</v>
      </c>
      <c r="I155" s="713">
        <v>54065.5</v>
      </c>
      <c r="J155" s="714">
        <v>15.5</v>
      </c>
      <c r="K155" s="714">
        <f t="shared" si="20"/>
        <v>4650</v>
      </c>
      <c r="L155" s="725">
        <f t="shared" si="18"/>
        <v>4.6500000000000004</v>
      </c>
      <c r="M155" s="713">
        <f t="shared" si="19"/>
        <v>16219650</v>
      </c>
      <c r="N155" s="628"/>
      <c r="O155" s="628" t="s">
        <v>576</v>
      </c>
      <c r="P155" s="596" t="s">
        <v>1163</v>
      </c>
      <c r="Q155" s="618" t="s">
        <v>270</v>
      </c>
      <c r="R155" s="596" t="s">
        <v>28</v>
      </c>
      <c r="S155" s="596" t="s">
        <v>109</v>
      </c>
    </row>
    <row r="156" spans="1:19" s="34" customFormat="1" ht="20.100000000000001" customHeight="1">
      <c r="A156" s="595" t="s">
        <v>407</v>
      </c>
      <c r="B156" s="628" t="s">
        <v>2183</v>
      </c>
      <c r="C156" s="596" t="s">
        <v>64</v>
      </c>
      <c r="D156" s="611" t="s">
        <v>167</v>
      </c>
      <c r="E156" s="611" t="s">
        <v>167</v>
      </c>
      <c r="F156" s="595" t="s">
        <v>873</v>
      </c>
      <c r="G156" s="595"/>
      <c r="H156" s="713">
        <v>300</v>
      </c>
      <c r="I156" s="713">
        <v>85000</v>
      </c>
      <c r="J156" s="714">
        <v>33</v>
      </c>
      <c r="K156" s="714">
        <v>21318</v>
      </c>
      <c r="L156" s="725">
        <v>21.318000000000001</v>
      </c>
      <c r="M156" s="713">
        <f t="shared" si="19"/>
        <v>25500000</v>
      </c>
      <c r="N156" s="628"/>
      <c r="O156" s="628" t="s">
        <v>574</v>
      </c>
      <c r="P156" s="596" t="s">
        <v>1163</v>
      </c>
      <c r="Q156" s="618" t="s">
        <v>370</v>
      </c>
      <c r="R156" s="596" t="s">
        <v>28</v>
      </c>
      <c r="S156" s="596" t="s">
        <v>109</v>
      </c>
    </row>
    <row r="157" spans="1:19" s="34" customFormat="1" ht="20.100000000000001" customHeight="1">
      <c r="A157" s="595" t="s">
        <v>407</v>
      </c>
      <c r="B157" s="187" t="s">
        <v>2183</v>
      </c>
      <c r="C157" s="596" t="s">
        <v>64</v>
      </c>
      <c r="D157" s="611" t="s">
        <v>167</v>
      </c>
      <c r="E157" s="611" t="s">
        <v>167</v>
      </c>
      <c r="F157" s="595" t="s">
        <v>181</v>
      </c>
      <c r="G157" s="595"/>
      <c r="H157" s="612">
        <v>4</v>
      </c>
      <c r="I157" s="612">
        <v>153000</v>
      </c>
      <c r="J157" s="613">
        <v>43</v>
      </c>
      <c r="K157" s="612">
        <v>15007</v>
      </c>
      <c r="L157" s="612">
        <v>15.007</v>
      </c>
      <c r="M157" s="713">
        <f t="shared" si="19"/>
        <v>612000</v>
      </c>
      <c r="N157" s="628"/>
      <c r="O157" s="187"/>
      <c r="P157" s="595" t="s">
        <v>1163</v>
      </c>
      <c r="Q157" s="596"/>
      <c r="R157" s="595" t="s">
        <v>68</v>
      </c>
      <c r="S157" s="755" t="s">
        <v>213</v>
      </c>
    </row>
    <row r="158" spans="1:19" s="33" customFormat="1" ht="20.100000000000001" customHeight="1">
      <c r="A158" s="595" t="s">
        <v>407</v>
      </c>
      <c r="B158" s="187" t="s">
        <v>2184</v>
      </c>
      <c r="C158" s="596" t="s">
        <v>64</v>
      </c>
      <c r="D158" s="611" t="s">
        <v>167</v>
      </c>
      <c r="E158" s="611" t="s">
        <v>167</v>
      </c>
      <c r="F158" s="595" t="s">
        <v>890</v>
      </c>
      <c r="G158" s="595"/>
      <c r="H158" s="565">
        <v>162</v>
      </c>
      <c r="I158" s="565">
        <v>89000</v>
      </c>
      <c r="J158" s="609">
        <v>19</v>
      </c>
      <c r="K158" s="621">
        <f>J158*H158</f>
        <v>3078</v>
      </c>
      <c r="L158" s="621">
        <f>K158/1000</f>
        <v>3.0779999999999998</v>
      </c>
      <c r="M158" s="713">
        <f t="shared" si="19"/>
        <v>14418000</v>
      </c>
      <c r="N158" s="628"/>
      <c r="O158" s="187" t="s">
        <v>1188</v>
      </c>
      <c r="P158" s="595" t="s">
        <v>1424</v>
      </c>
      <c r="Q158" s="596" t="s">
        <v>345</v>
      </c>
      <c r="R158" s="595" t="s">
        <v>60</v>
      </c>
      <c r="S158" s="595" t="s">
        <v>237</v>
      </c>
    </row>
    <row r="159" spans="1:19" s="33" customFormat="1" ht="20.100000000000001" customHeight="1">
      <c r="A159" s="595" t="s">
        <v>443</v>
      </c>
      <c r="B159" s="187" t="s">
        <v>444</v>
      </c>
      <c r="C159" s="596" t="s">
        <v>64</v>
      </c>
      <c r="D159" s="611" t="s">
        <v>167</v>
      </c>
      <c r="E159" s="611" t="s">
        <v>167</v>
      </c>
      <c r="F159" s="595" t="s">
        <v>626</v>
      </c>
      <c r="G159" s="595"/>
      <c r="H159" s="565">
        <v>34</v>
      </c>
      <c r="I159" s="565">
        <v>40000</v>
      </c>
      <c r="J159" s="609">
        <v>5.5</v>
      </c>
      <c r="K159" s="621">
        <f>J159*H159</f>
        <v>187</v>
      </c>
      <c r="L159" s="621">
        <f>K159/1000</f>
        <v>0.187</v>
      </c>
      <c r="M159" s="713">
        <f t="shared" si="19"/>
        <v>1360000</v>
      </c>
      <c r="N159" s="628"/>
      <c r="O159" s="187" t="s">
        <v>11</v>
      </c>
      <c r="P159" s="595" t="s">
        <v>1424</v>
      </c>
      <c r="Q159" s="596" t="s">
        <v>344</v>
      </c>
      <c r="R159" s="595" t="s">
        <v>68</v>
      </c>
      <c r="S159" s="595" t="s">
        <v>237</v>
      </c>
    </row>
    <row r="160" spans="1:19" s="33" customFormat="1" ht="20.100000000000001" customHeight="1">
      <c r="A160" s="595" t="s">
        <v>708</v>
      </c>
      <c r="B160" s="628" t="s">
        <v>958</v>
      </c>
      <c r="C160" s="596" t="s">
        <v>368</v>
      </c>
      <c r="D160" s="611" t="s">
        <v>167</v>
      </c>
      <c r="E160" s="611" t="s">
        <v>167</v>
      </c>
      <c r="F160" s="595" t="s">
        <v>719</v>
      </c>
      <c r="G160" s="595"/>
      <c r="H160" s="728">
        <v>260</v>
      </c>
      <c r="I160" s="728">
        <v>144000</v>
      </c>
      <c r="J160" s="729">
        <v>31.9</v>
      </c>
      <c r="K160" s="728">
        <v>21149.7</v>
      </c>
      <c r="L160" s="729">
        <v>21.149699999999999</v>
      </c>
      <c r="M160" s="713">
        <f t="shared" si="19"/>
        <v>37440000</v>
      </c>
      <c r="N160" s="628"/>
      <c r="O160" s="628" t="s">
        <v>598</v>
      </c>
      <c r="P160" s="595" t="s">
        <v>1424</v>
      </c>
      <c r="Q160" s="618" t="s">
        <v>370</v>
      </c>
      <c r="R160" s="596" t="s">
        <v>60</v>
      </c>
      <c r="S160" s="596" t="s">
        <v>237</v>
      </c>
    </row>
    <row r="161" spans="1:19" s="34" customFormat="1" ht="20.100000000000001" customHeight="1">
      <c r="A161" s="595" t="s">
        <v>1102</v>
      </c>
      <c r="B161" s="187" t="s">
        <v>2203</v>
      </c>
      <c r="C161" s="596" t="s">
        <v>368</v>
      </c>
      <c r="D161" s="611" t="s">
        <v>167</v>
      </c>
      <c r="E161" s="611" t="s">
        <v>167</v>
      </c>
      <c r="F161" s="595" t="s">
        <v>1010</v>
      </c>
      <c r="G161" s="595"/>
      <c r="H161" s="597">
        <v>258</v>
      </c>
      <c r="I161" s="565">
        <v>59629.599999999999</v>
      </c>
      <c r="J161" s="609">
        <v>13.3</v>
      </c>
      <c r="K161" s="609">
        <f>J161*H161</f>
        <v>3431.4</v>
      </c>
      <c r="L161" s="609">
        <f>K161/1000</f>
        <v>3.4314</v>
      </c>
      <c r="M161" s="713">
        <f t="shared" si="19"/>
        <v>15384436.799999999</v>
      </c>
      <c r="N161" s="628"/>
      <c r="O161" s="596" t="s">
        <v>11</v>
      </c>
      <c r="P161" s="595" t="s">
        <v>1424</v>
      </c>
      <c r="Q161" s="596" t="s">
        <v>270</v>
      </c>
      <c r="R161" s="595" t="s">
        <v>60</v>
      </c>
      <c r="S161" s="595" t="s">
        <v>40</v>
      </c>
    </row>
    <row r="162" spans="1:19" s="34" customFormat="1" ht="20.100000000000001" customHeight="1">
      <c r="A162" s="595" t="s">
        <v>398</v>
      </c>
      <c r="B162" s="187" t="s">
        <v>1741</v>
      </c>
      <c r="C162" s="596" t="s">
        <v>515</v>
      </c>
      <c r="D162" s="611" t="s">
        <v>167</v>
      </c>
      <c r="E162" s="611" t="s">
        <v>167</v>
      </c>
      <c r="F162" s="595" t="s">
        <v>568</v>
      </c>
      <c r="G162" s="595"/>
      <c r="H162" s="597">
        <v>258</v>
      </c>
      <c r="I162" s="565">
        <v>60411.4</v>
      </c>
      <c r="J162" s="609">
        <v>15.5</v>
      </c>
      <c r="K162" s="609">
        <f>J162*H162</f>
        <v>3999</v>
      </c>
      <c r="L162" s="609">
        <f>K162/1000</f>
        <v>3.9990000000000001</v>
      </c>
      <c r="M162" s="713">
        <f t="shared" si="19"/>
        <v>15586141.200000001</v>
      </c>
      <c r="N162" s="628"/>
      <c r="O162" s="596" t="s">
        <v>11</v>
      </c>
      <c r="P162" s="595" t="s">
        <v>1424</v>
      </c>
      <c r="Q162" s="596" t="s">
        <v>270</v>
      </c>
      <c r="R162" s="595" t="s">
        <v>60</v>
      </c>
      <c r="S162" s="595" t="s">
        <v>40</v>
      </c>
    </row>
    <row r="163" spans="1:19" s="33" customFormat="1" ht="20.100000000000001" customHeight="1">
      <c r="A163" s="595" t="s">
        <v>806</v>
      </c>
      <c r="B163" s="628" t="s">
        <v>1749</v>
      </c>
      <c r="C163" s="596" t="s">
        <v>371</v>
      </c>
      <c r="D163" s="611" t="s">
        <v>167</v>
      </c>
      <c r="E163" s="611" t="s">
        <v>167</v>
      </c>
      <c r="F163" s="743" t="s">
        <v>719</v>
      </c>
      <c r="G163" s="595"/>
      <c r="H163" s="728">
        <v>403</v>
      </c>
      <c r="I163" s="728">
        <v>144000</v>
      </c>
      <c r="J163" s="729">
        <v>31.9</v>
      </c>
      <c r="K163" s="728">
        <v>21149.7</v>
      </c>
      <c r="L163" s="729">
        <v>21.149699999999999</v>
      </c>
      <c r="M163" s="713">
        <f t="shared" si="19"/>
        <v>58032000</v>
      </c>
      <c r="N163" s="628"/>
      <c r="O163" s="628" t="s">
        <v>598</v>
      </c>
      <c r="P163" s="595" t="s">
        <v>1424</v>
      </c>
      <c r="Q163" s="618" t="s">
        <v>370</v>
      </c>
      <c r="R163" s="596" t="s">
        <v>60</v>
      </c>
      <c r="S163" s="596" t="s">
        <v>237</v>
      </c>
    </row>
    <row r="164" spans="1:19" s="33" customFormat="1" ht="20.100000000000001" customHeight="1">
      <c r="A164" s="595" t="s">
        <v>806</v>
      </c>
      <c r="B164" s="628" t="s">
        <v>1749</v>
      </c>
      <c r="C164" s="596" t="s">
        <v>371</v>
      </c>
      <c r="D164" s="611" t="s">
        <v>167</v>
      </c>
      <c r="E164" s="611" t="s">
        <v>167</v>
      </c>
      <c r="F164" s="743" t="s">
        <v>1010</v>
      </c>
      <c r="G164" s="595"/>
      <c r="H164" s="728">
        <v>128</v>
      </c>
      <c r="I164" s="728">
        <v>59629.599999999999</v>
      </c>
      <c r="J164" s="729">
        <v>13.3</v>
      </c>
      <c r="K164" s="728">
        <v>1702.4</v>
      </c>
      <c r="L164" s="729">
        <v>1.7024000000000001</v>
      </c>
      <c r="M164" s="713">
        <f t="shared" si="19"/>
        <v>7632588.7999999998</v>
      </c>
      <c r="N164" s="628"/>
      <c r="O164" s="628" t="s">
        <v>1009</v>
      </c>
      <c r="P164" s="595" t="s">
        <v>1424</v>
      </c>
      <c r="Q164" s="618" t="s">
        <v>270</v>
      </c>
      <c r="R164" s="596" t="s">
        <v>60</v>
      </c>
      <c r="S164" s="596" t="s">
        <v>237</v>
      </c>
    </row>
    <row r="165" spans="1:19" s="33" customFormat="1" ht="20.100000000000001" customHeight="1">
      <c r="A165" s="595" t="s">
        <v>1634</v>
      </c>
      <c r="B165" s="628" t="s">
        <v>1635</v>
      </c>
      <c r="C165" s="596" t="s">
        <v>803</v>
      </c>
      <c r="D165" s="611" t="s">
        <v>167</v>
      </c>
      <c r="E165" s="611" t="s">
        <v>167</v>
      </c>
      <c r="F165" s="743" t="s">
        <v>568</v>
      </c>
      <c r="G165" s="595"/>
      <c r="H165" s="728">
        <v>128</v>
      </c>
      <c r="I165" s="728">
        <v>60411.4</v>
      </c>
      <c r="J165" s="729">
        <v>15.5</v>
      </c>
      <c r="K165" s="728">
        <v>1984</v>
      </c>
      <c r="L165" s="729">
        <v>1.984</v>
      </c>
      <c r="M165" s="713">
        <f t="shared" si="19"/>
        <v>7732659.2000000002</v>
      </c>
      <c r="N165" s="628"/>
      <c r="O165" s="628" t="s">
        <v>1009</v>
      </c>
      <c r="P165" s="595" t="s">
        <v>1424</v>
      </c>
      <c r="Q165" s="618" t="s">
        <v>270</v>
      </c>
      <c r="R165" s="596" t="s">
        <v>60</v>
      </c>
      <c r="S165" s="596" t="s">
        <v>237</v>
      </c>
    </row>
    <row r="166" spans="1:19" s="33" customFormat="1" ht="20.100000000000001" customHeight="1">
      <c r="A166" s="595" t="s">
        <v>1634</v>
      </c>
      <c r="B166" s="628" t="s">
        <v>1635</v>
      </c>
      <c r="C166" s="596" t="s">
        <v>803</v>
      </c>
      <c r="D166" s="611" t="s">
        <v>167</v>
      </c>
      <c r="E166" s="611" t="s">
        <v>167</v>
      </c>
      <c r="F166" s="743" t="s">
        <v>267</v>
      </c>
      <c r="G166" s="595"/>
      <c r="H166" s="728">
        <v>407</v>
      </c>
      <c r="I166" s="728">
        <v>80000</v>
      </c>
      <c r="J166" s="729">
        <v>7.2</v>
      </c>
      <c r="K166" s="728">
        <v>2930.4</v>
      </c>
      <c r="L166" s="729">
        <v>2.9304000000000001</v>
      </c>
      <c r="M166" s="713">
        <f t="shared" si="19"/>
        <v>32560000</v>
      </c>
      <c r="N166" s="628"/>
      <c r="O166" s="628" t="s">
        <v>11</v>
      </c>
      <c r="P166" s="595" t="s">
        <v>1424</v>
      </c>
      <c r="Q166" s="618" t="s">
        <v>344</v>
      </c>
      <c r="R166" s="596" t="s">
        <v>60</v>
      </c>
      <c r="S166" s="596" t="s">
        <v>237</v>
      </c>
    </row>
    <row r="167" spans="1:19" s="33" customFormat="1" ht="20.100000000000001" customHeight="1">
      <c r="A167" s="595" t="s">
        <v>903</v>
      </c>
      <c r="B167" s="187" t="s">
        <v>2029</v>
      </c>
      <c r="C167" s="596" t="s">
        <v>904</v>
      </c>
      <c r="D167" s="611" t="s">
        <v>167</v>
      </c>
      <c r="E167" s="611" t="s">
        <v>167</v>
      </c>
      <c r="F167" s="595" t="s">
        <v>636</v>
      </c>
      <c r="G167" s="595"/>
      <c r="H167" s="565">
        <v>71</v>
      </c>
      <c r="I167" s="565">
        <v>340000</v>
      </c>
      <c r="J167" s="609">
        <v>40.299999999999997</v>
      </c>
      <c r="K167" s="621">
        <f>J167*H167</f>
        <v>2861.2999999999997</v>
      </c>
      <c r="L167" s="621">
        <f>K167/1000</f>
        <v>2.8612999999999995</v>
      </c>
      <c r="M167" s="713">
        <f t="shared" si="19"/>
        <v>24140000</v>
      </c>
      <c r="N167" s="628"/>
      <c r="O167" s="187"/>
      <c r="P167" s="595" t="s">
        <v>1424</v>
      </c>
      <c r="Q167" s="596" t="s">
        <v>1305</v>
      </c>
      <c r="R167" s="595" t="s">
        <v>27</v>
      </c>
      <c r="S167" s="595"/>
    </row>
    <row r="168" spans="1:19" s="33" customFormat="1" ht="20.100000000000001" customHeight="1">
      <c r="A168" s="595" t="s">
        <v>2337</v>
      </c>
      <c r="B168" s="187" t="s">
        <v>2255</v>
      </c>
      <c r="C168" s="596" t="s">
        <v>475</v>
      </c>
      <c r="D168" s="611" t="s">
        <v>167</v>
      </c>
      <c r="E168" s="611" t="s">
        <v>167</v>
      </c>
      <c r="F168" s="595" t="s">
        <v>141</v>
      </c>
      <c r="G168" s="595"/>
      <c r="H168" s="565">
        <v>178</v>
      </c>
      <c r="I168" s="565">
        <v>210000</v>
      </c>
      <c r="J168" s="609">
        <v>34.6</v>
      </c>
      <c r="K168" s="621">
        <f>J168*H168</f>
        <v>6158.8</v>
      </c>
      <c r="L168" s="621">
        <f>K168/1000</f>
        <v>6.1588000000000003</v>
      </c>
      <c r="M168" s="713">
        <f t="shared" si="19"/>
        <v>37380000</v>
      </c>
      <c r="N168" s="628"/>
      <c r="O168" s="187"/>
      <c r="P168" s="595" t="s">
        <v>1424</v>
      </c>
      <c r="Q168" s="596" t="s">
        <v>134</v>
      </c>
      <c r="R168" s="595" t="s">
        <v>27</v>
      </c>
      <c r="S168" s="595"/>
    </row>
    <row r="169" spans="1:19" s="34" customFormat="1" ht="20.100000000000001" customHeight="1">
      <c r="A169" s="607" t="s">
        <v>2337</v>
      </c>
      <c r="B169" s="187" t="s">
        <v>2255</v>
      </c>
      <c r="C169" s="596" t="s">
        <v>475</v>
      </c>
      <c r="D169" s="611" t="s">
        <v>167</v>
      </c>
      <c r="E169" s="611" t="s">
        <v>167</v>
      </c>
      <c r="F169" s="595" t="s">
        <v>636</v>
      </c>
      <c r="G169" s="595"/>
      <c r="H169" s="565">
        <v>28</v>
      </c>
      <c r="I169" s="565">
        <v>204177</v>
      </c>
      <c r="J169" s="565">
        <v>40.299999999999997</v>
      </c>
      <c r="K169" s="621"/>
      <c r="L169" s="621"/>
      <c r="M169" s="713">
        <f t="shared" si="19"/>
        <v>5716956</v>
      </c>
      <c r="N169" s="628"/>
      <c r="O169" s="187"/>
      <c r="P169" s="595" t="s">
        <v>1424</v>
      </c>
      <c r="Q169" s="740" t="s">
        <v>1305</v>
      </c>
      <c r="R169" s="595" t="s">
        <v>27</v>
      </c>
      <c r="S169" s="595" t="s">
        <v>237</v>
      </c>
    </row>
    <row r="170" spans="1:19" s="34" customFormat="1" ht="20.100000000000001" customHeight="1">
      <c r="A170" s="607" t="s">
        <v>2337</v>
      </c>
      <c r="B170" s="187" t="s">
        <v>2255</v>
      </c>
      <c r="C170" s="596" t="s">
        <v>475</v>
      </c>
      <c r="D170" s="611" t="s">
        <v>167</v>
      </c>
      <c r="E170" s="611" t="s">
        <v>167</v>
      </c>
      <c r="F170" s="595" t="s">
        <v>938</v>
      </c>
      <c r="G170" s="595"/>
      <c r="H170" s="565">
        <v>14</v>
      </c>
      <c r="I170" s="565">
        <v>22352</v>
      </c>
      <c r="J170" s="565">
        <v>27</v>
      </c>
      <c r="K170" s="621"/>
      <c r="L170" s="621"/>
      <c r="M170" s="713">
        <f t="shared" si="19"/>
        <v>312928</v>
      </c>
      <c r="N170" s="628"/>
      <c r="O170" s="187"/>
      <c r="P170" s="595" t="s">
        <v>1424</v>
      </c>
      <c r="Q170" s="740" t="s">
        <v>616</v>
      </c>
      <c r="R170" s="595" t="s">
        <v>28</v>
      </c>
      <c r="S170" s="595" t="s">
        <v>237</v>
      </c>
    </row>
    <row r="171" spans="1:19" s="34" customFormat="1" ht="20.100000000000001" customHeight="1">
      <c r="A171" s="607" t="s">
        <v>2337</v>
      </c>
      <c r="B171" s="187" t="s">
        <v>2255</v>
      </c>
      <c r="C171" s="596" t="s">
        <v>475</v>
      </c>
      <c r="D171" s="611" t="s">
        <v>167</v>
      </c>
      <c r="E171" s="611" t="s">
        <v>167</v>
      </c>
      <c r="F171" s="595" t="s">
        <v>105</v>
      </c>
      <c r="G171" s="595"/>
      <c r="H171" s="565">
        <v>59</v>
      </c>
      <c r="I171" s="565">
        <v>248667</v>
      </c>
      <c r="J171" s="565">
        <v>42.3</v>
      </c>
      <c r="K171" s="621"/>
      <c r="L171" s="621"/>
      <c r="M171" s="713">
        <f t="shared" si="19"/>
        <v>14671353</v>
      </c>
      <c r="N171" s="628"/>
      <c r="O171" s="187"/>
      <c r="P171" s="595" t="s">
        <v>1424</v>
      </c>
      <c r="Q171" s="740" t="s">
        <v>134</v>
      </c>
      <c r="R171" s="595" t="s">
        <v>27</v>
      </c>
      <c r="S171" s="595" t="s">
        <v>237</v>
      </c>
    </row>
    <row r="172" spans="1:19" s="34" customFormat="1" ht="20.100000000000001" customHeight="1">
      <c r="A172" s="607" t="s">
        <v>2337</v>
      </c>
      <c r="B172" s="187" t="s">
        <v>2255</v>
      </c>
      <c r="C172" s="596" t="s">
        <v>475</v>
      </c>
      <c r="D172" s="611" t="s">
        <v>167</v>
      </c>
      <c r="E172" s="611" t="s">
        <v>167</v>
      </c>
      <c r="F172" s="595" t="s">
        <v>316</v>
      </c>
      <c r="G172" s="595"/>
      <c r="H172" s="565">
        <v>52</v>
      </c>
      <c r="I172" s="565">
        <v>80000</v>
      </c>
      <c r="J172" s="565">
        <v>7.6</v>
      </c>
      <c r="K172" s="621"/>
      <c r="L172" s="621"/>
      <c r="M172" s="713">
        <f t="shared" si="19"/>
        <v>4160000</v>
      </c>
      <c r="N172" s="628"/>
      <c r="O172" s="187"/>
      <c r="P172" s="595" t="s">
        <v>1424</v>
      </c>
      <c r="Q172" s="740" t="s">
        <v>132</v>
      </c>
      <c r="R172" s="595" t="s">
        <v>27</v>
      </c>
      <c r="S172" s="595" t="s">
        <v>237</v>
      </c>
    </row>
    <row r="173" spans="1:19" s="34" customFormat="1" ht="20.100000000000001" customHeight="1">
      <c r="A173" s="607" t="s">
        <v>2337</v>
      </c>
      <c r="B173" s="187" t="s">
        <v>2255</v>
      </c>
      <c r="C173" s="596" t="s">
        <v>475</v>
      </c>
      <c r="D173" s="611" t="s">
        <v>167</v>
      </c>
      <c r="E173" s="611" t="s">
        <v>167</v>
      </c>
      <c r="F173" s="595" t="s">
        <v>1359</v>
      </c>
      <c r="G173" s="595"/>
      <c r="H173" s="565">
        <v>59</v>
      </c>
      <c r="I173" s="565">
        <v>12000</v>
      </c>
      <c r="J173" s="565"/>
      <c r="K173" s="621"/>
      <c r="L173" s="621"/>
      <c r="M173" s="713">
        <f t="shared" si="19"/>
        <v>708000</v>
      </c>
      <c r="N173" s="628"/>
      <c r="O173" s="187"/>
      <c r="P173" s="595" t="s">
        <v>1424</v>
      </c>
      <c r="Q173" s="740" t="s">
        <v>1370</v>
      </c>
      <c r="R173" s="595" t="s">
        <v>28</v>
      </c>
      <c r="S173" s="595" t="s">
        <v>237</v>
      </c>
    </row>
    <row r="174" spans="1:19" s="33" customFormat="1" ht="20.100000000000001" customHeight="1">
      <c r="A174" s="595" t="s">
        <v>2337</v>
      </c>
      <c r="B174" s="187" t="s">
        <v>2255</v>
      </c>
      <c r="C174" s="596" t="s">
        <v>475</v>
      </c>
      <c r="D174" s="611" t="s">
        <v>167</v>
      </c>
      <c r="E174" s="611" t="s">
        <v>167</v>
      </c>
      <c r="F174" s="595" t="s">
        <v>146</v>
      </c>
      <c r="G174" s="595"/>
      <c r="H174" s="565">
        <v>420</v>
      </c>
      <c r="I174" s="565">
        <v>98000</v>
      </c>
      <c r="J174" s="609">
        <v>35</v>
      </c>
      <c r="K174" s="621">
        <f>J174*H174</f>
        <v>14700</v>
      </c>
      <c r="L174" s="621">
        <f t="shared" ref="L174:L189" si="21">K174/1000</f>
        <v>14.7</v>
      </c>
      <c r="M174" s="713">
        <f t="shared" si="19"/>
        <v>41160000</v>
      </c>
      <c r="N174" s="628"/>
      <c r="O174" s="187"/>
      <c r="P174" s="595" t="s">
        <v>1424</v>
      </c>
      <c r="Q174" s="596" t="s">
        <v>117</v>
      </c>
      <c r="R174" s="595" t="s">
        <v>28</v>
      </c>
      <c r="S174" s="595" t="s">
        <v>814</v>
      </c>
    </row>
    <row r="175" spans="1:19" s="33" customFormat="1" ht="20.100000000000001" customHeight="1">
      <c r="A175" s="595" t="s">
        <v>2337</v>
      </c>
      <c r="B175" s="187" t="s">
        <v>2255</v>
      </c>
      <c r="C175" s="596" t="s">
        <v>475</v>
      </c>
      <c r="D175" s="611" t="s">
        <v>167</v>
      </c>
      <c r="E175" s="611" t="s">
        <v>167</v>
      </c>
      <c r="F175" s="595" t="s">
        <v>897</v>
      </c>
      <c r="G175" s="595"/>
      <c r="H175" s="565">
        <v>420</v>
      </c>
      <c r="I175" s="565">
        <v>60000</v>
      </c>
      <c r="J175" s="609">
        <v>17.5</v>
      </c>
      <c r="K175" s="621">
        <f>J175*H175</f>
        <v>7350</v>
      </c>
      <c r="L175" s="621">
        <f t="shared" si="21"/>
        <v>7.35</v>
      </c>
      <c r="M175" s="713">
        <f t="shared" si="19"/>
        <v>25200000</v>
      </c>
      <c r="N175" s="628" t="s">
        <v>899</v>
      </c>
      <c r="O175" s="187"/>
      <c r="P175" s="595" t="s">
        <v>1424</v>
      </c>
      <c r="Q175" s="596" t="s">
        <v>118</v>
      </c>
      <c r="R175" s="595" t="s">
        <v>28</v>
      </c>
      <c r="S175" s="595" t="s">
        <v>814</v>
      </c>
    </row>
    <row r="176" spans="1:19" s="35" customFormat="1" ht="20.100000000000001" customHeight="1">
      <c r="A176" s="595" t="s">
        <v>2337</v>
      </c>
      <c r="B176" s="628" t="s">
        <v>2255</v>
      </c>
      <c r="C176" s="596" t="s">
        <v>475</v>
      </c>
      <c r="D176" s="611" t="s">
        <v>167</v>
      </c>
      <c r="E176" s="611" t="s">
        <v>167</v>
      </c>
      <c r="F176" s="595" t="s">
        <v>337</v>
      </c>
      <c r="G176" s="595"/>
      <c r="H176" s="713">
        <v>500</v>
      </c>
      <c r="I176" s="713">
        <v>15188.7</v>
      </c>
      <c r="J176" s="714">
        <v>0</v>
      </c>
      <c r="K176" s="714">
        <f t="shared" ref="K176:K189" si="22">H176*J176</f>
        <v>0</v>
      </c>
      <c r="L176" s="714">
        <f t="shared" si="21"/>
        <v>0</v>
      </c>
      <c r="M176" s="713">
        <f t="shared" si="19"/>
        <v>7594350</v>
      </c>
      <c r="N176" s="628"/>
      <c r="O176" s="628"/>
      <c r="P176" s="596" t="s">
        <v>1192</v>
      </c>
      <c r="Q176" s="618" t="s">
        <v>274</v>
      </c>
      <c r="R176" s="596" t="s">
        <v>73</v>
      </c>
      <c r="S176" s="596" t="s">
        <v>152</v>
      </c>
    </row>
    <row r="177" spans="1:19" s="35" customFormat="1" ht="20.100000000000001" customHeight="1">
      <c r="A177" s="595" t="s">
        <v>2337</v>
      </c>
      <c r="B177" s="628" t="s">
        <v>2255</v>
      </c>
      <c r="C177" s="596" t="s">
        <v>475</v>
      </c>
      <c r="D177" s="611" t="s">
        <v>167</v>
      </c>
      <c r="E177" s="611" t="s">
        <v>167</v>
      </c>
      <c r="F177" s="730" t="s">
        <v>155</v>
      </c>
      <c r="G177" s="595"/>
      <c r="H177" s="713">
        <v>1040</v>
      </c>
      <c r="I177" s="713">
        <v>56287.199999999997</v>
      </c>
      <c r="J177" s="714">
        <v>0</v>
      </c>
      <c r="K177" s="714">
        <f t="shared" si="22"/>
        <v>0</v>
      </c>
      <c r="L177" s="714">
        <f t="shared" si="21"/>
        <v>0</v>
      </c>
      <c r="M177" s="713">
        <f t="shared" si="19"/>
        <v>58538688</v>
      </c>
      <c r="N177" s="628"/>
      <c r="O177" s="628" t="s">
        <v>554</v>
      </c>
      <c r="P177" s="596" t="s">
        <v>1192</v>
      </c>
      <c r="Q177" s="618" t="s">
        <v>278</v>
      </c>
      <c r="R177" s="596" t="s">
        <v>73</v>
      </c>
      <c r="S177" s="596" t="s">
        <v>152</v>
      </c>
    </row>
    <row r="178" spans="1:19" s="35" customFormat="1" ht="20.100000000000001" customHeight="1">
      <c r="A178" s="730" t="s">
        <v>2337</v>
      </c>
      <c r="B178" s="749" t="s">
        <v>2255</v>
      </c>
      <c r="C178" s="617" t="s">
        <v>475</v>
      </c>
      <c r="D178" s="611" t="s">
        <v>167</v>
      </c>
      <c r="E178" s="611" t="s">
        <v>167</v>
      </c>
      <c r="F178" s="595" t="s">
        <v>688</v>
      </c>
      <c r="G178" s="617"/>
      <c r="H178" s="756">
        <v>800</v>
      </c>
      <c r="I178" s="713">
        <v>69609.399999999994</v>
      </c>
      <c r="J178" s="714">
        <v>31.3</v>
      </c>
      <c r="K178" s="714">
        <f t="shared" si="22"/>
        <v>25040</v>
      </c>
      <c r="L178" s="609">
        <f t="shared" si="21"/>
        <v>25.04</v>
      </c>
      <c r="M178" s="713">
        <f t="shared" si="19"/>
        <v>55687519.999999993</v>
      </c>
      <c r="N178" s="751"/>
      <c r="O178" s="752" t="s">
        <v>496</v>
      </c>
      <c r="P178" s="617" t="s">
        <v>171</v>
      </c>
      <c r="Q178" s="617" t="s">
        <v>370</v>
      </c>
      <c r="R178" s="617" t="s">
        <v>60</v>
      </c>
      <c r="S178" s="617" t="s">
        <v>213</v>
      </c>
    </row>
    <row r="179" spans="1:19" s="35" customFormat="1" ht="20.100000000000001" customHeight="1">
      <c r="A179" s="730" t="s">
        <v>2337</v>
      </c>
      <c r="B179" s="749" t="s">
        <v>2255</v>
      </c>
      <c r="C179" s="617" t="s">
        <v>475</v>
      </c>
      <c r="D179" s="611" t="s">
        <v>167</v>
      </c>
      <c r="E179" s="611" t="s">
        <v>167</v>
      </c>
      <c r="F179" s="595" t="s">
        <v>422</v>
      </c>
      <c r="G179" s="617"/>
      <c r="H179" s="756">
        <v>800</v>
      </c>
      <c r="I179" s="713">
        <v>29718.7</v>
      </c>
      <c r="J179" s="714">
        <v>0</v>
      </c>
      <c r="K179" s="714">
        <f t="shared" si="22"/>
        <v>0</v>
      </c>
      <c r="L179" s="609">
        <f t="shared" si="21"/>
        <v>0</v>
      </c>
      <c r="M179" s="713">
        <f t="shared" si="19"/>
        <v>23774960</v>
      </c>
      <c r="N179" s="751"/>
      <c r="O179" s="752" t="s">
        <v>503</v>
      </c>
      <c r="P179" s="617" t="s">
        <v>171</v>
      </c>
      <c r="Q179" s="617" t="s">
        <v>271</v>
      </c>
      <c r="R179" s="617" t="s">
        <v>73</v>
      </c>
      <c r="S179" s="617" t="s">
        <v>213</v>
      </c>
    </row>
    <row r="180" spans="1:19" s="35" customFormat="1" ht="20.100000000000001" customHeight="1">
      <c r="A180" s="595" t="s">
        <v>2337</v>
      </c>
      <c r="B180" s="628" t="s">
        <v>2255</v>
      </c>
      <c r="C180" s="596" t="s">
        <v>475</v>
      </c>
      <c r="D180" s="611" t="s">
        <v>167</v>
      </c>
      <c r="E180" s="611" t="s">
        <v>167</v>
      </c>
      <c r="F180" s="595" t="s">
        <v>275</v>
      </c>
      <c r="G180" s="595"/>
      <c r="H180" s="756">
        <v>400</v>
      </c>
      <c r="I180" s="713">
        <v>92622.7</v>
      </c>
      <c r="J180" s="714">
        <v>0</v>
      </c>
      <c r="K180" s="725">
        <f t="shared" si="22"/>
        <v>0</v>
      </c>
      <c r="L180" s="754">
        <f t="shared" si="21"/>
        <v>0</v>
      </c>
      <c r="M180" s="713">
        <f t="shared" si="19"/>
        <v>37049080</v>
      </c>
      <c r="N180" s="628"/>
      <c r="O180" s="628" t="s">
        <v>841</v>
      </c>
      <c r="P180" s="596" t="s">
        <v>171</v>
      </c>
      <c r="Q180" s="618" t="s">
        <v>276</v>
      </c>
      <c r="R180" s="596" t="s">
        <v>73</v>
      </c>
      <c r="S180" s="596" t="s">
        <v>213</v>
      </c>
    </row>
    <row r="181" spans="1:19" s="35" customFormat="1" ht="20.100000000000001" customHeight="1">
      <c r="A181" s="730" t="s">
        <v>2337</v>
      </c>
      <c r="B181" s="749" t="s">
        <v>2255</v>
      </c>
      <c r="C181" s="617" t="s">
        <v>475</v>
      </c>
      <c r="D181" s="611" t="s">
        <v>167</v>
      </c>
      <c r="E181" s="611" t="s">
        <v>167</v>
      </c>
      <c r="F181" s="595" t="s">
        <v>418</v>
      </c>
      <c r="G181" s="617"/>
      <c r="H181" s="756">
        <v>400</v>
      </c>
      <c r="I181" s="713">
        <v>18649.8</v>
      </c>
      <c r="J181" s="714">
        <v>0</v>
      </c>
      <c r="K181" s="714">
        <f t="shared" si="22"/>
        <v>0</v>
      </c>
      <c r="L181" s="609">
        <f t="shared" si="21"/>
        <v>0</v>
      </c>
      <c r="M181" s="713">
        <f t="shared" si="19"/>
        <v>7459920</v>
      </c>
      <c r="N181" s="751"/>
      <c r="O181" s="752" t="s">
        <v>841</v>
      </c>
      <c r="P181" s="617" t="s">
        <v>171</v>
      </c>
      <c r="Q181" s="617" t="s">
        <v>360</v>
      </c>
      <c r="R181" s="617" t="s">
        <v>73</v>
      </c>
      <c r="S181" s="617" t="s">
        <v>213</v>
      </c>
    </row>
    <row r="182" spans="1:19" s="35" customFormat="1" ht="20.100000000000001" customHeight="1">
      <c r="A182" s="730" t="s">
        <v>351</v>
      </c>
      <c r="B182" s="749" t="s">
        <v>2350</v>
      </c>
      <c r="C182" s="617" t="s">
        <v>352</v>
      </c>
      <c r="D182" s="611" t="s">
        <v>167</v>
      </c>
      <c r="E182" s="611" t="s">
        <v>167</v>
      </c>
      <c r="F182" s="595" t="s">
        <v>387</v>
      </c>
      <c r="G182" s="617"/>
      <c r="H182" s="756">
        <v>400</v>
      </c>
      <c r="I182" s="713">
        <v>15309.5</v>
      </c>
      <c r="J182" s="714">
        <v>0</v>
      </c>
      <c r="K182" s="714">
        <f t="shared" si="22"/>
        <v>0</v>
      </c>
      <c r="L182" s="609">
        <f t="shared" si="21"/>
        <v>0</v>
      </c>
      <c r="M182" s="713">
        <f t="shared" si="19"/>
        <v>6123800</v>
      </c>
      <c r="N182" s="751"/>
      <c r="O182" s="752" t="s">
        <v>841</v>
      </c>
      <c r="P182" s="617" t="s">
        <v>171</v>
      </c>
      <c r="Q182" s="617" t="s">
        <v>360</v>
      </c>
      <c r="R182" s="617" t="s">
        <v>73</v>
      </c>
      <c r="S182" s="617" t="s">
        <v>213</v>
      </c>
    </row>
    <row r="183" spans="1:19" s="35" customFormat="1" ht="20.100000000000001" customHeight="1">
      <c r="A183" s="595" t="s">
        <v>351</v>
      </c>
      <c r="B183" s="628" t="s">
        <v>2350</v>
      </c>
      <c r="C183" s="596" t="s">
        <v>352</v>
      </c>
      <c r="D183" s="611" t="s">
        <v>167</v>
      </c>
      <c r="E183" s="611" t="s">
        <v>167</v>
      </c>
      <c r="F183" s="595" t="s">
        <v>82</v>
      </c>
      <c r="G183" s="595"/>
      <c r="H183" s="756">
        <v>400</v>
      </c>
      <c r="I183" s="713">
        <v>13221.9</v>
      </c>
      <c r="J183" s="714">
        <v>0</v>
      </c>
      <c r="K183" s="725">
        <f t="shared" si="22"/>
        <v>0</v>
      </c>
      <c r="L183" s="754">
        <f t="shared" si="21"/>
        <v>0</v>
      </c>
      <c r="M183" s="713">
        <f t="shared" si="19"/>
        <v>5288760</v>
      </c>
      <c r="N183" s="628"/>
      <c r="O183" s="628" t="s">
        <v>841</v>
      </c>
      <c r="P183" s="596" t="s">
        <v>171</v>
      </c>
      <c r="Q183" s="618" t="s">
        <v>336</v>
      </c>
      <c r="R183" s="596" t="s">
        <v>73</v>
      </c>
      <c r="S183" s="596" t="s">
        <v>213</v>
      </c>
    </row>
    <row r="184" spans="1:19" s="35" customFormat="1" ht="20.100000000000001" customHeight="1">
      <c r="A184" s="595" t="s">
        <v>351</v>
      </c>
      <c r="B184" s="628" t="s">
        <v>2350</v>
      </c>
      <c r="C184" s="596" t="s">
        <v>352</v>
      </c>
      <c r="D184" s="611" t="s">
        <v>167</v>
      </c>
      <c r="E184" s="611" t="s">
        <v>167</v>
      </c>
      <c r="F184" s="595" t="s">
        <v>437</v>
      </c>
      <c r="G184" s="595"/>
      <c r="H184" s="756">
        <v>400</v>
      </c>
      <c r="I184" s="713">
        <v>15000</v>
      </c>
      <c r="J184" s="714">
        <v>0</v>
      </c>
      <c r="K184" s="714">
        <f t="shared" si="22"/>
        <v>0</v>
      </c>
      <c r="L184" s="714">
        <f t="shared" si="21"/>
        <v>0</v>
      </c>
      <c r="M184" s="713">
        <f t="shared" si="19"/>
        <v>6000000</v>
      </c>
      <c r="N184" s="628"/>
      <c r="O184" s="628" t="s">
        <v>11</v>
      </c>
      <c r="P184" s="596" t="s">
        <v>171</v>
      </c>
      <c r="Q184" s="618" t="s">
        <v>280</v>
      </c>
      <c r="R184" s="596" t="s">
        <v>73</v>
      </c>
      <c r="S184" s="596" t="s">
        <v>213</v>
      </c>
    </row>
    <row r="185" spans="1:19" s="35" customFormat="1" ht="20.100000000000001" customHeight="1">
      <c r="A185" s="730" t="s">
        <v>351</v>
      </c>
      <c r="B185" s="749" t="s">
        <v>2350</v>
      </c>
      <c r="C185" s="617" t="s">
        <v>352</v>
      </c>
      <c r="D185" s="611" t="s">
        <v>167</v>
      </c>
      <c r="E185" s="611" t="s">
        <v>167</v>
      </c>
      <c r="F185" s="595" t="s">
        <v>513</v>
      </c>
      <c r="G185" s="617"/>
      <c r="H185" s="756">
        <v>400</v>
      </c>
      <c r="I185" s="713">
        <v>59266.1</v>
      </c>
      <c r="J185" s="714">
        <v>15.6</v>
      </c>
      <c r="K185" s="714">
        <f t="shared" si="22"/>
        <v>6240</v>
      </c>
      <c r="L185" s="609">
        <f t="shared" si="21"/>
        <v>6.24</v>
      </c>
      <c r="M185" s="713">
        <f t="shared" si="19"/>
        <v>23706440</v>
      </c>
      <c r="N185" s="751"/>
      <c r="O185" s="752" t="s">
        <v>579</v>
      </c>
      <c r="P185" s="617" t="s">
        <v>171</v>
      </c>
      <c r="Q185" s="617" t="s">
        <v>270</v>
      </c>
      <c r="R185" s="617" t="s">
        <v>60</v>
      </c>
      <c r="S185" s="617" t="s">
        <v>213</v>
      </c>
    </row>
    <row r="186" spans="1:19" s="35" customFormat="1" ht="20.100000000000001" customHeight="1">
      <c r="A186" s="595" t="s">
        <v>351</v>
      </c>
      <c r="B186" s="628" t="s">
        <v>2350</v>
      </c>
      <c r="C186" s="596" t="s">
        <v>352</v>
      </c>
      <c r="D186" s="611" t="s">
        <v>167</v>
      </c>
      <c r="E186" s="611" t="s">
        <v>167</v>
      </c>
      <c r="F186" s="595" t="s">
        <v>512</v>
      </c>
      <c r="G186" s="595"/>
      <c r="H186" s="756">
        <v>400</v>
      </c>
      <c r="I186" s="713">
        <v>45280.9</v>
      </c>
      <c r="J186" s="714">
        <v>11.8</v>
      </c>
      <c r="K186" s="725">
        <f t="shared" si="22"/>
        <v>4720</v>
      </c>
      <c r="L186" s="754">
        <f t="shared" si="21"/>
        <v>4.72</v>
      </c>
      <c r="M186" s="713">
        <f t="shared" si="19"/>
        <v>18112360</v>
      </c>
      <c r="N186" s="628"/>
      <c r="O186" s="628" t="s">
        <v>842</v>
      </c>
      <c r="P186" s="596" t="s">
        <v>171</v>
      </c>
      <c r="Q186" s="618" t="s">
        <v>270</v>
      </c>
      <c r="R186" s="596" t="s">
        <v>60</v>
      </c>
      <c r="S186" s="596" t="s">
        <v>213</v>
      </c>
    </row>
    <row r="187" spans="1:19" s="35" customFormat="1" ht="20.100000000000001" customHeight="1">
      <c r="A187" s="595" t="s">
        <v>351</v>
      </c>
      <c r="B187" s="628" t="s">
        <v>2350</v>
      </c>
      <c r="C187" s="596" t="s">
        <v>352</v>
      </c>
      <c r="D187" s="611" t="s">
        <v>167</v>
      </c>
      <c r="E187" s="611" t="s">
        <v>167</v>
      </c>
      <c r="F187" s="595" t="s">
        <v>186</v>
      </c>
      <c r="G187" s="595"/>
      <c r="H187" s="756">
        <v>400</v>
      </c>
      <c r="I187" s="713">
        <v>80162.399999999994</v>
      </c>
      <c r="J187" s="714">
        <v>0</v>
      </c>
      <c r="K187" s="714">
        <f t="shared" si="22"/>
        <v>0</v>
      </c>
      <c r="L187" s="714">
        <f t="shared" si="21"/>
        <v>0</v>
      </c>
      <c r="M187" s="713">
        <f t="shared" si="19"/>
        <v>32064959.999999996</v>
      </c>
      <c r="N187" s="628"/>
      <c r="O187" s="628" t="s">
        <v>580</v>
      </c>
      <c r="P187" s="596" t="s">
        <v>171</v>
      </c>
      <c r="Q187" s="618" t="s">
        <v>276</v>
      </c>
      <c r="R187" s="596" t="s">
        <v>73</v>
      </c>
      <c r="S187" s="596" t="s">
        <v>213</v>
      </c>
    </row>
    <row r="188" spans="1:19" s="33" customFormat="1" ht="20.100000000000001" customHeight="1">
      <c r="A188" s="730" t="s">
        <v>351</v>
      </c>
      <c r="B188" s="749" t="s">
        <v>2350</v>
      </c>
      <c r="C188" s="617" t="s">
        <v>352</v>
      </c>
      <c r="D188" s="611" t="s">
        <v>167</v>
      </c>
      <c r="E188" s="611" t="s">
        <v>167</v>
      </c>
      <c r="F188" s="595" t="s">
        <v>337</v>
      </c>
      <c r="G188" s="617"/>
      <c r="H188" s="757">
        <v>400</v>
      </c>
      <c r="I188" s="713">
        <v>15188.7</v>
      </c>
      <c r="J188" s="714">
        <v>0</v>
      </c>
      <c r="K188" s="714">
        <f t="shared" si="22"/>
        <v>0</v>
      </c>
      <c r="L188" s="609">
        <f t="shared" si="21"/>
        <v>0</v>
      </c>
      <c r="M188" s="713">
        <f t="shared" si="19"/>
        <v>6075480</v>
      </c>
      <c r="N188" s="751"/>
      <c r="O188" s="752" t="s">
        <v>580</v>
      </c>
      <c r="P188" s="617" t="s">
        <v>171</v>
      </c>
      <c r="Q188" s="617" t="s">
        <v>274</v>
      </c>
      <c r="R188" s="617" t="s">
        <v>73</v>
      </c>
      <c r="S188" s="617" t="s">
        <v>213</v>
      </c>
    </row>
    <row r="189" spans="1:19" s="33" customFormat="1" ht="20.100000000000001" customHeight="1">
      <c r="A189" s="595" t="s">
        <v>351</v>
      </c>
      <c r="B189" s="628" t="s">
        <v>2350</v>
      </c>
      <c r="C189" s="596" t="s">
        <v>352</v>
      </c>
      <c r="D189" s="611" t="s">
        <v>167</v>
      </c>
      <c r="E189" s="611" t="s">
        <v>167</v>
      </c>
      <c r="F189" s="595" t="s">
        <v>420</v>
      </c>
      <c r="G189" s="595"/>
      <c r="H189" s="757">
        <v>400</v>
      </c>
      <c r="I189" s="713">
        <v>8000</v>
      </c>
      <c r="J189" s="714">
        <v>0</v>
      </c>
      <c r="K189" s="714">
        <f t="shared" si="22"/>
        <v>0</v>
      </c>
      <c r="L189" s="714">
        <f t="shared" si="21"/>
        <v>0</v>
      </c>
      <c r="M189" s="713">
        <f t="shared" si="19"/>
        <v>3200000</v>
      </c>
      <c r="N189" s="628"/>
      <c r="O189" s="628" t="s">
        <v>11</v>
      </c>
      <c r="P189" s="596" t="s">
        <v>171</v>
      </c>
      <c r="Q189" s="618" t="s">
        <v>280</v>
      </c>
      <c r="R189" s="596" t="s">
        <v>73</v>
      </c>
      <c r="S189" s="596" t="s">
        <v>213</v>
      </c>
    </row>
    <row r="190" spans="1:19" s="33" customFormat="1" ht="20.100000000000001" customHeight="1">
      <c r="A190" s="595" t="s">
        <v>351</v>
      </c>
      <c r="B190" s="187" t="s">
        <v>2350</v>
      </c>
      <c r="C190" s="596" t="s">
        <v>352</v>
      </c>
      <c r="D190" s="611" t="s">
        <v>167</v>
      </c>
      <c r="E190" s="611" t="s">
        <v>167</v>
      </c>
      <c r="F190" s="595" t="s">
        <v>330</v>
      </c>
      <c r="G190" s="595"/>
      <c r="H190" s="565">
        <v>252</v>
      </c>
      <c r="I190" s="565">
        <v>6900</v>
      </c>
      <c r="J190" s="609"/>
      <c r="K190" s="609"/>
      <c r="L190" s="609"/>
      <c r="M190" s="713">
        <f t="shared" si="19"/>
        <v>1738800</v>
      </c>
      <c r="N190" s="628"/>
      <c r="O190" s="187"/>
      <c r="P190" s="595" t="s">
        <v>1191</v>
      </c>
      <c r="Q190" s="596" t="s">
        <v>125</v>
      </c>
      <c r="R190" s="595" t="s">
        <v>30</v>
      </c>
      <c r="S190" s="595" t="s">
        <v>1154</v>
      </c>
    </row>
    <row r="191" spans="1:19" s="34" customFormat="1" ht="20.100000000000001" customHeight="1">
      <c r="A191" s="583" t="s">
        <v>351</v>
      </c>
      <c r="B191" s="582" t="s">
        <v>2350</v>
      </c>
      <c r="C191" s="594" t="s">
        <v>352</v>
      </c>
      <c r="D191" s="611" t="s">
        <v>167</v>
      </c>
      <c r="E191" s="611" t="s">
        <v>167</v>
      </c>
      <c r="F191" s="594" t="s">
        <v>353</v>
      </c>
      <c r="G191" s="594"/>
      <c r="H191" s="629">
        <v>350</v>
      </c>
      <c r="I191" s="629">
        <v>180753.70120000001</v>
      </c>
      <c r="J191" s="629"/>
      <c r="K191" s="629"/>
      <c r="L191" s="629"/>
      <c r="M191" s="713">
        <f t="shared" si="19"/>
        <v>63263795.420000002</v>
      </c>
      <c r="N191" s="594" t="s">
        <v>1212</v>
      </c>
      <c r="O191" s="594"/>
      <c r="P191" s="594" t="s">
        <v>1488</v>
      </c>
      <c r="Q191" s="594" t="s">
        <v>354</v>
      </c>
      <c r="R191" s="594" t="s">
        <v>172</v>
      </c>
      <c r="S191" s="594"/>
    </row>
    <row r="192" spans="1:19" s="33" customFormat="1" ht="20.100000000000001" customHeight="1">
      <c r="A192" s="595" t="s">
        <v>351</v>
      </c>
      <c r="B192" s="187" t="s">
        <v>2350</v>
      </c>
      <c r="C192" s="596" t="s">
        <v>352</v>
      </c>
      <c r="D192" s="611" t="s">
        <v>167</v>
      </c>
      <c r="E192" s="611" t="s">
        <v>167</v>
      </c>
      <c r="F192" s="595" t="s">
        <v>114</v>
      </c>
      <c r="G192" s="595"/>
      <c r="H192" s="565">
        <v>203</v>
      </c>
      <c r="I192" s="565">
        <v>183000</v>
      </c>
      <c r="J192" s="609">
        <v>27</v>
      </c>
      <c r="K192" s="714">
        <f t="shared" ref="K192:K200" si="23">H192*J192</f>
        <v>5481</v>
      </c>
      <c r="L192" s="714">
        <f t="shared" ref="L192:L200" si="24">K192/1000</f>
        <v>5.4809999999999999</v>
      </c>
      <c r="M192" s="713">
        <f t="shared" si="19"/>
        <v>37149000</v>
      </c>
      <c r="N192" s="628"/>
      <c r="O192" s="758" t="s">
        <v>679</v>
      </c>
      <c r="P192" s="596" t="s">
        <v>210</v>
      </c>
      <c r="Q192" s="618" t="s">
        <v>343</v>
      </c>
      <c r="R192" s="596" t="s">
        <v>60</v>
      </c>
      <c r="S192" s="596" t="s">
        <v>213</v>
      </c>
    </row>
    <row r="193" spans="1:29" s="33" customFormat="1" ht="20.100000000000001" customHeight="1">
      <c r="A193" s="595" t="s">
        <v>351</v>
      </c>
      <c r="B193" s="187" t="s">
        <v>2350</v>
      </c>
      <c r="C193" s="596" t="s">
        <v>352</v>
      </c>
      <c r="D193" s="611" t="s">
        <v>167</v>
      </c>
      <c r="E193" s="611" t="s">
        <v>167</v>
      </c>
      <c r="F193" s="595" t="s">
        <v>681</v>
      </c>
      <c r="G193" s="595"/>
      <c r="H193" s="565">
        <v>854</v>
      </c>
      <c r="I193" s="565">
        <v>152000</v>
      </c>
      <c r="J193" s="609">
        <v>36.4</v>
      </c>
      <c r="K193" s="714">
        <f t="shared" si="23"/>
        <v>31085.599999999999</v>
      </c>
      <c r="L193" s="714">
        <f t="shared" si="24"/>
        <v>31.085599999999999</v>
      </c>
      <c r="M193" s="713">
        <f t="shared" si="19"/>
        <v>129808000</v>
      </c>
      <c r="N193" s="628"/>
      <c r="O193" s="628" t="s">
        <v>496</v>
      </c>
      <c r="P193" s="596" t="s">
        <v>210</v>
      </c>
      <c r="Q193" s="618" t="s">
        <v>370</v>
      </c>
      <c r="R193" s="596" t="s">
        <v>60</v>
      </c>
      <c r="S193" s="596" t="s">
        <v>213</v>
      </c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0"/>
    </row>
    <row r="194" spans="1:29" s="33" customFormat="1" ht="20.100000000000001" customHeight="1">
      <c r="A194" s="595" t="s">
        <v>351</v>
      </c>
      <c r="B194" s="187" t="s">
        <v>2350</v>
      </c>
      <c r="C194" s="596" t="s">
        <v>352</v>
      </c>
      <c r="D194" s="611" t="s">
        <v>167</v>
      </c>
      <c r="E194" s="611" t="s">
        <v>167</v>
      </c>
      <c r="F194" s="595" t="s">
        <v>649</v>
      </c>
      <c r="G194" s="595"/>
      <c r="H194" s="565">
        <v>2114</v>
      </c>
      <c r="I194" s="565">
        <v>88000</v>
      </c>
      <c r="J194" s="609">
        <v>14.7</v>
      </c>
      <c r="K194" s="714">
        <f t="shared" si="23"/>
        <v>31075.8</v>
      </c>
      <c r="L194" s="714">
        <f t="shared" si="24"/>
        <v>31.075800000000001</v>
      </c>
      <c r="M194" s="713">
        <f t="shared" si="19"/>
        <v>186032000</v>
      </c>
      <c r="N194" s="628"/>
      <c r="O194" s="759" t="s">
        <v>682</v>
      </c>
      <c r="P194" s="596" t="s">
        <v>210</v>
      </c>
      <c r="Q194" s="618" t="s">
        <v>902</v>
      </c>
      <c r="R194" s="596" t="s">
        <v>60</v>
      </c>
      <c r="S194" s="596" t="s">
        <v>213</v>
      </c>
    </row>
    <row r="195" spans="1:29" s="33" customFormat="1" ht="20.100000000000001" customHeight="1">
      <c r="A195" s="595" t="s">
        <v>351</v>
      </c>
      <c r="B195" s="187" t="s">
        <v>2350</v>
      </c>
      <c r="C195" s="596" t="s">
        <v>352</v>
      </c>
      <c r="D195" s="611" t="s">
        <v>167</v>
      </c>
      <c r="E195" s="611" t="s">
        <v>167</v>
      </c>
      <c r="F195" s="595" t="s">
        <v>153</v>
      </c>
      <c r="G195" s="595"/>
      <c r="H195" s="565">
        <v>2114</v>
      </c>
      <c r="I195" s="565">
        <v>29000</v>
      </c>
      <c r="J195" s="609">
        <v>0</v>
      </c>
      <c r="K195" s="714">
        <f t="shared" si="23"/>
        <v>0</v>
      </c>
      <c r="L195" s="714">
        <f t="shared" si="24"/>
        <v>0</v>
      </c>
      <c r="M195" s="713">
        <f t="shared" si="19"/>
        <v>61306000</v>
      </c>
      <c r="N195" s="628"/>
      <c r="O195" s="760" t="s">
        <v>678</v>
      </c>
      <c r="P195" s="596" t="s">
        <v>210</v>
      </c>
      <c r="Q195" s="596" t="s">
        <v>121</v>
      </c>
      <c r="R195" s="595" t="s">
        <v>30</v>
      </c>
      <c r="S195" s="595" t="s">
        <v>328</v>
      </c>
    </row>
    <row r="196" spans="1:29" s="26" customFormat="1" ht="20.100000000000001" customHeight="1">
      <c r="A196" s="595" t="s">
        <v>351</v>
      </c>
      <c r="B196" s="187" t="s">
        <v>2350</v>
      </c>
      <c r="C196" s="596" t="s">
        <v>352</v>
      </c>
      <c r="D196" s="611" t="s">
        <v>167</v>
      </c>
      <c r="E196" s="611" t="s">
        <v>167</v>
      </c>
      <c r="F196" s="595" t="s">
        <v>186</v>
      </c>
      <c r="G196" s="595"/>
      <c r="H196" s="565">
        <v>1057</v>
      </c>
      <c r="I196" s="565">
        <v>80000</v>
      </c>
      <c r="J196" s="609">
        <v>0</v>
      </c>
      <c r="K196" s="714">
        <f t="shared" si="23"/>
        <v>0</v>
      </c>
      <c r="L196" s="714">
        <f t="shared" si="24"/>
        <v>0</v>
      </c>
      <c r="M196" s="713">
        <f t="shared" si="19"/>
        <v>84560000</v>
      </c>
      <c r="N196" s="628"/>
      <c r="O196" s="628" t="s">
        <v>580</v>
      </c>
      <c r="P196" s="596" t="s">
        <v>210</v>
      </c>
      <c r="Q196" s="618" t="s">
        <v>276</v>
      </c>
      <c r="R196" s="596" t="s">
        <v>73</v>
      </c>
      <c r="S196" s="596" t="s">
        <v>213</v>
      </c>
    </row>
    <row r="197" spans="1:29" s="33" customFormat="1" ht="20.100000000000001" customHeight="1">
      <c r="A197" s="595" t="s">
        <v>351</v>
      </c>
      <c r="B197" s="187" t="s">
        <v>2350</v>
      </c>
      <c r="C197" s="596" t="s">
        <v>352</v>
      </c>
      <c r="D197" s="611" t="s">
        <v>167</v>
      </c>
      <c r="E197" s="611" t="s">
        <v>167</v>
      </c>
      <c r="F197" s="595" t="s">
        <v>337</v>
      </c>
      <c r="G197" s="595"/>
      <c r="H197" s="565">
        <v>1057</v>
      </c>
      <c r="I197" s="565">
        <v>12000</v>
      </c>
      <c r="J197" s="609">
        <v>0</v>
      </c>
      <c r="K197" s="714">
        <f t="shared" si="23"/>
        <v>0</v>
      </c>
      <c r="L197" s="714">
        <f t="shared" si="24"/>
        <v>0</v>
      </c>
      <c r="M197" s="713">
        <f t="shared" si="19"/>
        <v>12684000</v>
      </c>
      <c r="N197" s="628"/>
      <c r="O197" s="628" t="s">
        <v>580</v>
      </c>
      <c r="P197" s="596" t="s">
        <v>210</v>
      </c>
      <c r="Q197" s="618" t="s">
        <v>274</v>
      </c>
      <c r="R197" s="596" t="s">
        <v>73</v>
      </c>
      <c r="S197" s="596" t="s">
        <v>213</v>
      </c>
    </row>
    <row r="198" spans="1:29" s="33" customFormat="1" ht="20.100000000000001" customHeight="1">
      <c r="A198" s="595" t="s">
        <v>351</v>
      </c>
      <c r="B198" s="187" t="s">
        <v>2350</v>
      </c>
      <c r="C198" s="596" t="s">
        <v>352</v>
      </c>
      <c r="D198" s="611" t="s">
        <v>167</v>
      </c>
      <c r="E198" s="611" t="s">
        <v>167</v>
      </c>
      <c r="F198" s="595" t="s">
        <v>275</v>
      </c>
      <c r="G198" s="595"/>
      <c r="H198" s="565">
        <v>1057</v>
      </c>
      <c r="I198" s="565">
        <v>80000</v>
      </c>
      <c r="J198" s="609">
        <v>0</v>
      </c>
      <c r="K198" s="714">
        <f t="shared" si="23"/>
        <v>0</v>
      </c>
      <c r="L198" s="714">
        <f t="shared" si="24"/>
        <v>0</v>
      </c>
      <c r="M198" s="713">
        <f t="shared" si="19"/>
        <v>84560000</v>
      </c>
      <c r="N198" s="628"/>
      <c r="O198" s="761" t="s">
        <v>683</v>
      </c>
      <c r="P198" s="596" t="s">
        <v>210</v>
      </c>
      <c r="Q198" s="618" t="s">
        <v>276</v>
      </c>
      <c r="R198" s="596" t="s">
        <v>73</v>
      </c>
      <c r="S198" s="596" t="s">
        <v>213</v>
      </c>
    </row>
    <row r="199" spans="1:29" s="34" customFormat="1" ht="20.100000000000001" customHeight="1">
      <c r="A199" s="595" t="s">
        <v>859</v>
      </c>
      <c r="B199" s="187" t="s">
        <v>2357</v>
      </c>
      <c r="C199" s="595" t="s">
        <v>56</v>
      </c>
      <c r="D199" s="611" t="s">
        <v>167</v>
      </c>
      <c r="E199" s="611" t="s">
        <v>167</v>
      </c>
      <c r="F199" s="595" t="s">
        <v>155</v>
      </c>
      <c r="G199" s="595"/>
      <c r="H199" s="713">
        <v>1057</v>
      </c>
      <c r="I199" s="713">
        <v>44000</v>
      </c>
      <c r="J199" s="714">
        <v>0</v>
      </c>
      <c r="K199" s="714">
        <f t="shared" si="23"/>
        <v>0</v>
      </c>
      <c r="L199" s="714">
        <f t="shared" si="24"/>
        <v>0</v>
      </c>
      <c r="M199" s="713">
        <f t="shared" si="19"/>
        <v>46508000</v>
      </c>
      <c r="N199" s="596"/>
      <c r="O199" s="595"/>
      <c r="P199" s="596" t="s">
        <v>210</v>
      </c>
      <c r="Q199" s="618" t="s">
        <v>276</v>
      </c>
      <c r="R199" s="596" t="s">
        <v>73</v>
      </c>
      <c r="S199" s="596" t="s">
        <v>213</v>
      </c>
    </row>
    <row r="200" spans="1:29" s="1" customFormat="1" ht="20.100000000000001" customHeight="1">
      <c r="A200" s="595" t="s">
        <v>859</v>
      </c>
      <c r="B200" s="614" t="s">
        <v>2357</v>
      </c>
      <c r="C200" s="595" t="s">
        <v>56</v>
      </c>
      <c r="D200" s="611" t="s">
        <v>167</v>
      </c>
      <c r="E200" s="611" t="s">
        <v>167</v>
      </c>
      <c r="F200" s="595" t="s">
        <v>114</v>
      </c>
      <c r="G200" s="595" t="s">
        <v>58</v>
      </c>
      <c r="H200" s="713">
        <v>280</v>
      </c>
      <c r="I200" s="713">
        <v>130700</v>
      </c>
      <c r="J200" s="714">
        <v>29.3</v>
      </c>
      <c r="K200" s="714">
        <f t="shared" si="23"/>
        <v>8204</v>
      </c>
      <c r="L200" s="714">
        <f t="shared" si="24"/>
        <v>8.2040000000000006</v>
      </c>
      <c r="M200" s="713">
        <f t="shared" si="19"/>
        <v>36596000</v>
      </c>
      <c r="N200" s="614"/>
      <c r="O200" s="614"/>
      <c r="P200" s="595" t="s">
        <v>284</v>
      </c>
      <c r="Q200" s="596" t="s">
        <v>115</v>
      </c>
      <c r="R200" s="595" t="s">
        <v>27</v>
      </c>
      <c r="S200" s="595" t="s">
        <v>59</v>
      </c>
    </row>
    <row r="201" spans="1:29" s="34" customFormat="1" ht="20.100000000000001" customHeight="1">
      <c r="A201" s="594" t="s">
        <v>859</v>
      </c>
      <c r="B201" s="582" t="s">
        <v>2357</v>
      </c>
      <c r="C201" s="583" t="s">
        <v>56</v>
      </c>
      <c r="D201" s="611" t="s">
        <v>167</v>
      </c>
      <c r="E201" s="611" t="s">
        <v>167</v>
      </c>
      <c r="F201" s="588" t="s">
        <v>1502</v>
      </c>
      <c r="G201" s="588"/>
      <c r="H201" s="629">
        <v>448</v>
      </c>
      <c r="I201" s="629">
        <v>137300</v>
      </c>
      <c r="J201" s="629"/>
      <c r="K201" s="629"/>
      <c r="L201" s="629"/>
      <c r="M201" s="713">
        <f t="shared" si="19"/>
        <v>61510400</v>
      </c>
      <c r="N201" s="588" t="s">
        <v>1213</v>
      </c>
      <c r="O201" s="588"/>
      <c r="P201" s="583" t="s">
        <v>732</v>
      </c>
      <c r="Q201" s="630" t="s">
        <v>286</v>
      </c>
      <c r="R201" s="630" t="s">
        <v>172</v>
      </c>
      <c r="S201" s="630"/>
    </row>
    <row r="202" spans="1:29" s="33" customFormat="1" ht="20.100000000000001" customHeight="1">
      <c r="A202" s="595" t="s">
        <v>859</v>
      </c>
      <c r="B202" s="628" t="s">
        <v>2357</v>
      </c>
      <c r="C202" s="596" t="s">
        <v>56</v>
      </c>
      <c r="D202" s="611" t="s">
        <v>167</v>
      </c>
      <c r="E202" s="611" t="s">
        <v>167</v>
      </c>
      <c r="F202" s="595" t="s">
        <v>517</v>
      </c>
      <c r="G202" s="595"/>
      <c r="H202" s="713">
        <v>660</v>
      </c>
      <c r="I202" s="713">
        <v>47566</v>
      </c>
      <c r="J202" s="714">
        <v>15.5</v>
      </c>
      <c r="K202" s="714">
        <f>H202*J202</f>
        <v>10230</v>
      </c>
      <c r="L202" s="714">
        <f t="shared" ref="L202:L239" si="25">K202/1000</f>
        <v>10.23</v>
      </c>
      <c r="M202" s="713">
        <f t="shared" si="19"/>
        <v>31393560</v>
      </c>
      <c r="N202" s="628"/>
      <c r="O202" s="628" t="s">
        <v>506</v>
      </c>
      <c r="P202" s="596" t="s">
        <v>90</v>
      </c>
      <c r="Q202" s="618" t="s">
        <v>270</v>
      </c>
      <c r="R202" s="596" t="s">
        <v>60</v>
      </c>
      <c r="S202" s="596" t="s">
        <v>109</v>
      </c>
    </row>
    <row r="203" spans="1:29" s="33" customFormat="1" ht="20.100000000000001" customHeight="1">
      <c r="A203" s="595" t="s">
        <v>859</v>
      </c>
      <c r="B203" s="187" t="s">
        <v>2357</v>
      </c>
      <c r="C203" s="596" t="s">
        <v>56</v>
      </c>
      <c r="D203" s="611" t="s">
        <v>167</v>
      </c>
      <c r="E203" s="611" t="s">
        <v>167</v>
      </c>
      <c r="F203" s="595" t="s">
        <v>657</v>
      </c>
      <c r="G203" s="595"/>
      <c r="H203" s="597">
        <v>1010</v>
      </c>
      <c r="I203" s="565">
        <v>75366</v>
      </c>
      <c r="J203" s="609">
        <v>27</v>
      </c>
      <c r="K203" s="609">
        <f>J203*H203</f>
        <v>27270</v>
      </c>
      <c r="L203" s="609">
        <f t="shared" si="25"/>
        <v>27.27</v>
      </c>
      <c r="M203" s="713">
        <f t="shared" ref="M203:M266" si="26">H203*I203</f>
        <v>76119660</v>
      </c>
      <c r="N203" s="628"/>
      <c r="O203" s="596" t="s">
        <v>1081</v>
      </c>
      <c r="P203" s="595" t="s">
        <v>90</v>
      </c>
      <c r="Q203" s="596" t="s">
        <v>341</v>
      </c>
      <c r="R203" s="595" t="s">
        <v>68</v>
      </c>
      <c r="S203" s="595" t="s">
        <v>59</v>
      </c>
    </row>
    <row r="204" spans="1:29" s="34" customFormat="1" ht="20.100000000000001" customHeight="1">
      <c r="A204" s="595" t="s">
        <v>859</v>
      </c>
      <c r="B204" s="187" t="s">
        <v>2357</v>
      </c>
      <c r="C204" s="596" t="s">
        <v>56</v>
      </c>
      <c r="D204" s="611" t="s">
        <v>167</v>
      </c>
      <c r="E204" s="611" t="s">
        <v>167</v>
      </c>
      <c r="F204" s="595" t="s">
        <v>796</v>
      </c>
      <c r="G204" s="595"/>
      <c r="H204" s="565">
        <v>265</v>
      </c>
      <c r="I204" s="565">
        <v>143000</v>
      </c>
      <c r="J204" s="609">
        <v>46</v>
      </c>
      <c r="K204" s="621">
        <f>J204*H204</f>
        <v>12190</v>
      </c>
      <c r="L204" s="621">
        <f t="shared" si="25"/>
        <v>12.19</v>
      </c>
      <c r="M204" s="713">
        <f t="shared" si="26"/>
        <v>37895000</v>
      </c>
      <c r="N204" s="628"/>
      <c r="O204" s="187" t="s">
        <v>11</v>
      </c>
      <c r="P204" s="595" t="s">
        <v>400</v>
      </c>
      <c r="Q204" s="596" t="s">
        <v>131</v>
      </c>
      <c r="R204" s="595" t="s">
        <v>28</v>
      </c>
      <c r="S204" s="595"/>
    </row>
    <row r="205" spans="1:29" s="26" customFormat="1" ht="20.100000000000001" customHeight="1">
      <c r="A205" s="730" t="s">
        <v>859</v>
      </c>
      <c r="B205" s="749" t="s">
        <v>2357</v>
      </c>
      <c r="C205" s="617" t="s">
        <v>56</v>
      </c>
      <c r="D205" s="611" t="s">
        <v>167</v>
      </c>
      <c r="E205" s="611" t="s">
        <v>167</v>
      </c>
      <c r="F205" s="730" t="s">
        <v>114</v>
      </c>
      <c r="G205" s="730" t="s">
        <v>58</v>
      </c>
      <c r="H205" s="750">
        <v>190</v>
      </c>
      <c r="I205" s="713">
        <v>145500</v>
      </c>
      <c r="J205" s="714">
        <v>27</v>
      </c>
      <c r="K205" s="714">
        <f t="shared" ref="K205:K239" si="27">H205*J205</f>
        <v>5130</v>
      </c>
      <c r="L205" s="609">
        <f t="shared" si="25"/>
        <v>5.13</v>
      </c>
      <c r="M205" s="713">
        <f t="shared" si="26"/>
        <v>27645000</v>
      </c>
      <c r="N205" s="762"/>
      <c r="O205" s="752"/>
      <c r="P205" s="617" t="s">
        <v>20</v>
      </c>
      <c r="Q205" s="763" t="s">
        <v>115</v>
      </c>
      <c r="R205" s="617" t="s">
        <v>27</v>
      </c>
      <c r="S205" s="617" t="s">
        <v>189</v>
      </c>
    </row>
    <row r="206" spans="1:29" s="33" customFormat="1" ht="20.100000000000001" customHeight="1">
      <c r="A206" s="730" t="s">
        <v>2404</v>
      </c>
      <c r="B206" s="749" t="s">
        <v>2405</v>
      </c>
      <c r="C206" s="617" t="s">
        <v>475</v>
      </c>
      <c r="D206" s="611" t="s">
        <v>167</v>
      </c>
      <c r="E206" s="611" t="s">
        <v>167</v>
      </c>
      <c r="F206" s="730" t="s">
        <v>99</v>
      </c>
      <c r="G206" s="730"/>
      <c r="H206" s="750">
        <v>380</v>
      </c>
      <c r="I206" s="713">
        <v>29500</v>
      </c>
      <c r="J206" s="714"/>
      <c r="K206" s="714">
        <f t="shared" si="27"/>
        <v>0</v>
      </c>
      <c r="L206" s="609">
        <f t="shared" si="25"/>
        <v>0</v>
      </c>
      <c r="M206" s="713">
        <f t="shared" si="26"/>
        <v>11210000</v>
      </c>
      <c r="N206" s="762"/>
      <c r="O206" s="752"/>
      <c r="P206" s="617" t="s">
        <v>20</v>
      </c>
      <c r="Q206" s="763" t="s">
        <v>121</v>
      </c>
      <c r="R206" s="617" t="s">
        <v>30</v>
      </c>
      <c r="S206" s="617" t="s">
        <v>189</v>
      </c>
    </row>
    <row r="207" spans="1:29" s="33" customFormat="1" ht="20.100000000000001" customHeight="1">
      <c r="A207" s="730" t="s">
        <v>110</v>
      </c>
      <c r="B207" s="749" t="s">
        <v>1243</v>
      </c>
      <c r="C207" s="617" t="s">
        <v>912</v>
      </c>
      <c r="D207" s="611" t="s">
        <v>167</v>
      </c>
      <c r="E207" s="611" t="s">
        <v>167</v>
      </c>
      <c r="F207" s="730" t="s">
        <v>215</v>
      </c>
      <c r="G207" s="730"/>
      <c r="H207" s="750">
        <v>190</v>
      </c>
      <c r="I207" s="713">
        <v>49700</v>
      </c>
      <c r="J207" s="714"/>
      <c r="K207" s="714">
        <f t="shared" si="27"/>
        <v>0</v>
      </c>
      <c r="L207" s="609">
        <f t="shared" si="25"/>
        <v>0</v>
      </c>
      <c r="M207" s="713">
        <f t="shared" si="26"/>
        <v>9443000</v>
      </c>
      <c r="N207" s="762"/>
      <c r="O207" s="752" t="s">
        <v>11</v>
      </c>
      <c r="P207" s="617" t="s">
        <v>20</v>
      </c>
      <c r="Q207" s="763" t="s">
        <v>122</v>
      </c>
      <c r="R207" s="617" t="s">
        <v>30</v>
      </c>
      <c r="S207" s="617" t="s">
        <v>189</v>
      </c>
    </row>
    <row r="208" spans="1:29" s="33" customFormat="1" ht="20.100000000000001" customHeight="1">
      <c r="A208" s="730" t="s">
        <v>351</v>
      </c>
      <c r="B208" s="749" t="s">
        <v>2443</v>
      </c>
      <c r="C208" s="617" t="s">
        <v>352</v>
      </c>
      <c r="D208" s="611" t="s">
        <v>167</v>
      </c>
      <c r="E208" s="611" t="s">
        <v>167</v>
      </c>
      <c r="F208" s="730" t="s">
        <v>23</v>
      </c>
      <c r="G208" s="730"/>
      <c r="H208" s="750">
        <v>380</v>
      </c>
      <c r="I208" s="713">
        <v>45100</v>
      </c>
      <c r="J208" s="714"/>
      <c r="K208" s="714">
        <f t="shared" si="27"/>
        <v>0</v>
      </c>
      <c r="L208" s="609">
        <f t="shared" si="25"/>
        <v>0</v>
      </c>
      <c r="M208" s="713">
        <f t="shared" si="26"/>
        <v>17138000</v>
      </c>
      <c r="N208" s="762"/>
      <c r="O208" s="752"/>
      <c r="P208" s="617" t="s">
        <v>20</v>
      </c>
      <c r="Q208" s="763" t="s">
        <v>124</v>
      </c>
      <c r="R208" s="617" t="s">
        <v>30</v>
      </c>
      <c r="S208" s="617" t="s">
        <v>189</v>
      </c>
    </row>
    <row r="209" spans="1:19" s="26" customFormat="1" ht="20.100000000000001" customHeight="1">
      <c r="A209" s="595" t="s">
        <v>1118</v>
      </c>
      <c r="B209" s="628" t="s">
        <v>1122</v>
      </c>
      <c r="C209" s="596" t="s">
        <v>371</v>
      </c>
      <c r="D209" s="611" t="s">
        <v>167</v>
      </c>
      <c r="E209" s="611" t="s">
        <v>167</v>
      </c>
      <c r="F209" s="595" t="s">
        <v>267</v>
      </c>
      <c r="G209" s="764"/>
      <c r="H209" s="713">
        <v>114</v>
      </c>
      <c r="I209" s="713">
        <v>60000</v>
      </c>
      <c r="J209" s="714">
        <v>7.2</v>
      </c>
      <c r="K209" s="714">
        <f t="shared" si="27"/>
        <v>820.80000000000007</v>
      </c>
      <c r="L209" s="714">
        <f t="shared" si="25"/>
        <v>0.82080000000000009</v>
      </c>
      <c r="M209" s="713">
        <f t="shared" si="26"/>
        <v>6840000</v>
      </c>
      <c r="N209" s="628"/>
      <c r="O209" s="628"/>
      <c r="P209" s="596" t="s">
        <v>269</v>
      </c>
      <c r="Q209" s="618" t="s">
        <v>344</v>
      </c>
      <c r="R209" s="618" t="s">
        <v>60</v>
      </c>
      <c r="S209" s="596" t="s">
        <v>40</v>
      </c>
    </row>
    <row r="210" spans="1:19" s="26" customFormat="1" ht="20.100000000000001" customHeight="1">
      <c r="A210" s="595" t="s">
        <v>63</v>
      </c>
      <c r="B210" s="628" t="s">
        <v>1244</v>
      </c>
      <c r="C210" s="596" t="s">
        <v>368</v>
      </c>
      <c r="D210" s="611" t="s">
        <v>167</v>
      </c>
      <c r="E210" s="611" t="s">
        <v>167</v>
      </c>
      <c r="F210" s="595" t="s">
        <v>410</v>
      </c>
      <c r="G210" s="764"/>
      <c r="H210" s="713">
        <v>493</v>
      </c>
      <c r="I210" s="713">
        <v>21747.572800000002</v>
      </c>
      <c r="J210" s="714">
        <v>0</v>
      </c>
      <c r="K210" s="714">
        <f t="shared" si="27"/>
        <v>0</v>
      </c>
      <c r="L210" s="714">
        <f t="shared" si="25"/>
        <v>0</v>
      </c>
      <c r="M210" s="713">
        <f t="shared" si="26"/>
        <v>10721553.390400002</v>
      </c>
      <c r="N210" s="628"/>
      <c r="O210" s="628"/>
      <c r="P210" s="596" t="s">
        <v>269</v>
      </c>
      <c r="Q210" s="618" t="s">
        <v>360</v>
      </c>
      <c r="R210" s="618" t="s">
        <v>73</v>
      </c>
      <c r="S210" s="596" t="s">
        <v>40</v>
      </c>
    </row>
    <row r="211" spans="1:19" s="26" customFormat="1" ht="20.100000000000001" customHeight="1">
      <c r="A211" s="595" t="s">
        <v>865</v>
      </c>
      <c r="B211" s="628" t="s">
        <v>1354</v>
      </c>
      <c r="C211" s="596" t="s">
        <v>473</v>
      </c>
      <c r="D211" s="611" t="s">
        <v>167</v>
      </c>
      <c r="E211" s="611" t="s">
        <v>167</v>
      </c>
      <c r="F211" s="595" t="s">
        <v>267</v>
      </c>
      <c r="G211" s="595"/>
      <c r="H211" s="713">
        <v>114</v>
      </c>
      <c r="I211" s="713">
        <v>60000</v>
      </c>
      <c r="J211" s="714">
        <v>7.2</v>
      </c>
      <c r="K211" s="714">
        <f t="shared" si="27"/>
        <v>820.80000000000007</v>
      </c>
      <c r="L211" s="714">
        <f t="shared" si="25"/>
        <v>0.82080000000000009</v>
      </c>
      <c r="M211" s="713">
        <f t="shared" si="26"/>
        <v>6840000</v>
      </c>
      <c r="N211" s="628"/>
      <c r="O211" s="628"/>
      <c r="P211" s="596" t="s">
        <v>269</v>
      </c>
      <c r="Q211" s="618" t="s">
        <v>344</v>
      </c>
      <c r="R211" s="618" t="s">
        <v>60</v>
      </c>
      <c r="S211" s="596" t="s">
        <v>40</v>
      </c>
    </row>
    <row r="212" spans="1:19" s="26" customFormat="1" ht="20.100000000000001" customHeight="1">
      <c r="A212" s="595" t="s">
        <v>865</v>
      </c>
      <c r="B212" s="628" t="s">
        <v>1354</v>
      </c>
      <c r="C212" s="596" t="s">
        <v>473</v>
      </c>
      <c r="D212" s="611" t="s">
        <v>167</v>
      </c>
      <c r="E212" s="611" t="s">
        <v>167</v>
      </c>
      <c r="F212" s="595" t="s">
        <v>71</v>
      </c>
      <c r="G212" s="595"/>
      <c r="H212" s="713">
        <v>437</v>
      </c>
      <c r="I212" s="713">
        <v>31321.711599999999</v>
      </c>
      <c r="J212" s="714">
        <v>0</v>
      </c>
      <c r="K212" s="714">
        <f t="shared" si="27"/>
        <v>0</v>
      </c>
      <c r="L212" s="714">
        <f t="shared" si="25"/>
        <v>0</v>
      </c>
      <c r="M212" s="713">
        <f t="shared" si="26"/>
        <v>13687587.9692</v>
      </c>
      <c r="N212" s="628"/>
      <c r="O212" s="628"/>
      <c r="P212" s="596" t="s">
        <v>269</v>
      </c>
      <c r="Q212" s="618" t="s">
        <v>271</v>
      </c>
      <c r="R212" s="618" t="s">
        <v>73</v>
      </c>
      <c r="S212" s="596" t="s">
        <v>40</v>
      </c>
    </row>
    <row r="213" spans="1:19" s="26" customFormat="1" ht="20.100000000000001" customHeight="1">
      <c r="A213" s="595" t="s">
        <v>865</v>
      </c>
      <c r="B213" s="628" t="s">
        <v>1354</v>
      </c>
      <c r="C213" s="596" t="s">
        <v>473</v>
      </c>
      <c r="D213" s="611" t="s">
        <v>167</v>
      </c>
      <c r="E213" s="611" t="s">
        <v>167</v>
      </c>
      <c r="F213" s="595" t="s">
        <v>410</v>
      </c>
      <c r="G213" s="595"/>
      <c r="H213" s="713">
        <v>493</v>
      </c>
      <c r="I213" s="713">
        <v>21747.572800000002</v>
      </c>
      <c r="J213" s="714">
        <v>0</v>
      </c>
      <c r="K213" s="714">
        <f t="shared" si="27"/>
        <v>0</v>
      </c>
      <c r="L213" s="714">
        <f t="shared" si="25"/>
        <v>0</v>
      </c>
      <c r="M213" s="713">
        <f t="shared" si="26"/>
        <v>10721553.390400002</v>
      </c>
      <c r="N213" s="628"/>
      <c r="O213" s="628"/>
      <c r="P213" s="596" t="s">
        <v>269</v>
      </c>
      <c r="Q213" s="618" t="s">
        <v>360</v>
      </c>
      <c r="R213" s="618" t="s">
        <v>73</v>
      </c>
      <c r="S213" s="596" t="s">
        <v>40</v>
      </c>
    </row>
    <row r="214" spans="1:19" s="1" customFormat="1" ht="20.100000000000001" customHeight="1">
      <c r="A214" s="595" t="s">
        <v>113</v>
      </c>
      <c r="B214" s="187" t="s">
        <v>967</v>
      </c>
      <c r="C214" s="595" t="s">
        <v>544</v>
      </c>
      <c r="D214" s="611" t="s">
        <v>167</v>
      </c>
      <c r="E214" s="611" t="s">
        <v>167</v>
      </c>
      <c r="F214" s="595" t="s">
        <v>909</v>
      </c>
      <c r="G214" s="595"/>
      <c r="H214" s="597">
        <v>400</v>
      </c>
      <c r="I214" s="565">
        <v>50613.3</v>
      </c>
      <c r="J214" s="609">
        <v>19</v>
      </c>
      <c r="K214" s="714">
        <f t="shared" si="27"/>
        <v>7600</v>
      </c>
      <c r="L214" s="609">
        <f t="shared" si="25"/>
        <v>7.6</v>
      </c>
      <c r="M214" s="713">
        <f t="shared" si="26"/>
        <v>20245320</v>
      </c>
      <c r="N214" s="628"/>
      <c r="O214" s="596" t="s">
        <v>968</v>
      </c>
      <c r="P214" s="595" t="s">
        <v>269</v>
      </c>
      <c r="Q214" s="596" t="s">
        <v>361</v>
      </c>
      <c r="R214" s="595" t="s">
        <v>68</v>
      </c>
      <c r="S214" s="595" t="s">
        <v>152</v>
      </c>
    </row>
    <row r="215" spans="1:19" s="1" customFormat="1" ht="20.100000000000001" customHeight="1">
      <c r="A215" s="595" t="s">
        <v>113</v>
      </c>
      <c r="B215" s="187" t="s">
        <v>967</v>
      </c>
      <c r="C215" s="595" t="s">
        <v>544</v>
      </c>
      <c r="D215" s="611" t="s">
        <v>167</v>
      </c>
      <c r="E215" s="611" t="s">
        <v>167</v>
      </c>
      <c r="F215" s="595" t="s">
        <v>1302</v>
      </c>
      <c r="G215" s="595"/>
      <c r="H215" s="597">
        <v>387</v>
      </c>
      <c r="I215" s="565">
        <v>43200</v>
      </c>
      <c r="J215" s="609">
        <v>0</v>
      </c>
      <c r="K215" s="714">
        <f t="shared" si="27"/>
        <v>0</v>
      </c>
      <c r="L215" s="609">
        <f t="shared" si="25"/>
        <v>0</v>
      </c>
      <c r="M215" s="713">
        <f t="shared" si="26"/>
        <v>16718400</v>
      </c>
      <c r="N215" s="628"/>
      <c r="O215" s="187" t="s">
        <v>11</v>
      </c>
      <c r="P215" s="595" t="s">
        <v>269</v>
      </c>
      <c r="Q215" s="596" t="s">
        <v>613</v>
      </c>
      <c r="R215" s="595" t="s">
        <v>73</v>
      </c>
      <c r="S215" s="595" t="s">
        <v>152</v>
      </c>
    </row>
    <row r="216" spans="1:19" s="1" customFormat="1" ht="20.100000000000001" customHeight="1">
      <c r="A216" s="595" t="s">
        <v>113</v>
      </c>
      <c r="B216" s="187" t="s">
        <v>967</v>
      </c>
      <c r="C216" s="595" t="s">
        <v>544</v>
      </c>
      <c r="D216" s="611" t="s">
        <v>167</v>
      </c>
      <c r="E216" s="611" t="s">
        <v>167</v>
      </c>
      <c r="F216" s="595" t="s">
        <v>630</v>
      </c>
      <c r="G216" s="595"/>
      <c r="H216" s="597">
        <v>4</v>
      </c>
      <c r="I216" s="565">
        <v>119700</v>
      </c>
      <c r="J216" s="609">
        <v>0</v>
      </c>
      <c r="K216" s="714">
        <f t="shared" si="27"/>
        <v>0</v>
      </c>
      <c r="L216" s="609">
        <f t="shared" si="25"/>
        <v>0</v>
      </c>
      <c r="M216" s="713">
        <f t="shared" si="26"/>
        <v>478800</v>
      </c>
      <c r="N216" s="628"/>
      <c r="O216" s="596" t="s">
        <v>11</v>
      </c>
      <c r="P216" s="595" t="s">
        <v>269</v>
      </c>
      <c r="Q216" s="596" t="s">
        <v>613</v>
      </c>
      <c r="R216" s="595" t="s">
        <v>73</v>
      </c>
      <c r="S216" s="595" t="s">
        <v>152</v>
      </c>
    </row>
    <row r="217" spans="1:19" s="1" customFormat="1" ht="20.100000000000001" customHeight="1">
      <c r="A217" s="595" t="s">
        <v>113</v>
      </c>
      <c r="B217" s="187" t="s">
        <v>967</v>
      </c>
      <c r="C217" s="595" t="s">
        <v>544</v>
      </c>
      <c r="D217" s="611" t="s">
        <v>167</v>
      </c>
      <c r="E217" s="611" t="s">
        <v>167</v>
      </c>
      <c r="F217" s="595" t="s">
        <v>562</v>
      </c>
      <c r="G217" s="595"/>
      <c r="H217" s="597">
        <v>150</v>
      </c>
      <c r="I217" s="565">
        <v>73800</v>
      </c>
      <c r="J217" s="609">
        <v>7.6</v>
      </c>
      <c r="K217" s="714">
        <f t="shared" si="27"/>
        <v>1140</v>
      </c>
      <c r="L217" s="609">
        <f t="shared" si="25"/>
        <v>1.1399999999999999</v>
      </c>
      <c r="M217" s="713">
        <f t="shared" si="26"/>
        <v>11070000</v>
      </c>
      <c r="N217" s="628"/>
      <c r="O217" s="187" t="s">
        <v>11</v>
      </c>
      <c r="P217" s="595" t="s">
        <v>269</v>
      </c>
      <c r="Q217" s="596" t="s">
        <v>344</v>
      </c>
      <c r="R217" s="595" t="s">
        <v>60</v>
      </c>
      <c r="S217" s="595" t="s">
        <v>152</v>
      </c>
    </row>
    <row r="218" spans="1:19" s="1" customFormat="1" ht="20.100000000000001" customHeight="1">
      <c r="A218" s="595" t="s">
        <v>113</v>
      </c>
      <c r="B218" s="187" t="s">
        <v>967</v>
      </c>
      <c r="C218" s="595" t="s">
        <v>544</v>
      </c>
      <c r="D218" s="611" t="s">
        <v>167</v>
      </c>
      <c r="E218" s="611" t="s">
        <v>167</v>
      </c>
      <c r="F218" s="595" t="s">
        <v>642</v>
      </c>
      <c r="G218" s="595"/>
      <c r="H218" s="597">
        <v>4</v>
      </c>
      <c r="I218" s="565">
        <v>18952.3</v>
      </c>
      <c r="J218" s="609">
        <v>17.5</v>
      </c>
      <c r="K218" s="714">
        <f t="shared" si="27"/>
        <v>70</v>
      </c>
      <c r="L218" s="609">
        <f t="shared" si="25"/>
        <v>7.0000000000000007E-2</v>
      </c>
      <c r="M218" s="713">
        <f t="shared" si="26"/>
        <v>75809.2</v>
      </c>
      <c r="N218" s="628"/>
      <c r="O218" s="596" t="s">
        <v>793</v>
      </c>
      <c r="P218" s="595" t="s">
        <v>269</v>
      </c>
      <c r="Q218" s="596" t="s">
        <v>270</v>
      </c>
      <c r="R218" s="595" t="s">
        <v>68</v>
      </c>
      <c r="S218" s="595" t="s">
        <v>152</v>
      </c>
    </row>
    <row r="219" spans="1:19" s="1" customFormat="1" ht="20.100000000000001" customHeight="1">
      <c r="A219" s="595" t="s">
        <v>113</v>
      </c>
      <c r="B219" s="187" t="s">
        <v>967</v>
      </c>
      <c r="C219" s="595" t="s">
        <v>544</v>
      </c>
      <c r="D219" s="611" t="s">
        <v>167</v>
      </c>
      <c r="E219" s="611" t="s">
        <v>167</v>
      </c>
      <c r="F219" s="595" t="s">
        <v>627</v>
      </c>
      <c r="G219" s="595"/>
      <c r="H219" s="597">
        <v>28</v>
      </c>
      <c r="I219" s="565">
        <v>12946.7</v>
      </c>
      <c r="J219" s="609">
        <v>0</v>
      </c>
      <c r="K219" s="714">
        <f t="shared" si="27"/>
        <v>0</v>
      </c>
      <c r="L219" s="609">
        <f t="shared" si="25"/>
        <v>0</v>
      </c>
      <c r="M219" s="713">
        <f t="shared" si="26"/>
        <v>362507.60000000003</v>
      </c>
      <c r="N219" s="628"/>
      <c r="O219" s="187" t="s">
        <v>965</v>
      </c>
      <c r="P219" s="595" t="s">
        <v>269</v>
      </c>
      <c r="Q219" s="596" t="s">
        <v>280</v>
      </c>
      <c r="R219" s="595" t="s">
        <v>73</v>
      </c>
      <c r="S219" s="595" t="s">
        <v>152</v>
      </c>
    </row>
    <row r="220" spans="1:19" s="1" customFormat="1" ht="20.100000000000001" customHeight="1">
      <c r="A220" s="595" t="s">
        <v>113</v>
      </c>
      <c r="B220" s="187" t="s">
        <v>967</v>
      </c>
      <c r="C220" s="595" t="s">
        <v>544</v>
      </c>
      <c r="D220" s="611" t="s">
        <v>167</v>
      </c>
      <c r="E220" s="611" t="s">
        <v>167</v>
      </c>
      <c r="F220" s="595" t="s">
        <v>938</v>
      </c>
      <c r="G220" s="595"/>
      <c r="H220" s="597">
        <v>28</v>
      </c>
      <c r="I220" s="565">
        <v>86311.5</v>
      </c>
      <c r="J220" s="609">
        <v>24</v>
      </c>
      <c r="K220" s="714">
        <f t="shared" si="27"/>
        <v>672</v>
      </c>
      <c r="L220" s="609">
        <f t="shared" si="25"/>
        <v>0.67200000000000004</v>
      </c>
      <c r="M220" s="713">
        <f t="shared" si="26"/>
        <v>2416722</v>
      </c>
      <c r="N220" s="628"/>
      <c r="O220" s="596" t="s">
        <v>965</v>
      </c>
      <c r="P220" s="595" t="s">
        <v>269</v>
      </c>
      <c r="Q220" s="596" t="s">
        <v>628</v>
      </c>
      <c r="R220" s="595" t="s">
        <v>68</v>
      </c>
      <c r="S220" s="595" t="s">
        <v>152</v>
      </c>
    </row>
    <row r="221" spans="1:19" s="1" customFormat="1" ht="20.100000000000001" customHeight="1">
      <c r="A221" s="595" t="s">
        <v>113</v>
      </c>
      <c r="B221" s="187" t="s">
        <v>967</v>
      </c>
      <c r="C221" s="595" t="s">
        <v>544</v>
      </c>
      <c r="D221" s="611" t="s">
        <v>167</v>
      </c>
      <c r="E221" s="611" t="s">
        <v>167</v>
      </c>
      <c r="F221" s="595" t="s">
        <v>363</v>
      </c>
      <c r="G221" s="595"/>
      <c r="H221" s="597">
        <v>138</v>
      </c>
      <c r="I221" s="565">
        <v>135630.79999999999</v>
      </c>
      <c r="J221" s="609">
        <v>41.5</v>
      </c>
      <c r="K221" s="714">
        <f t="shared" si="27"/>
        <v>5727</v>
      </c>
      <c r="L221" s="609">
        <f t="shared" si="25"/>
        <v>5.7270000000000003</v>
      </c>
      <c r="M221" s="713">
        <f t="shared" si="26"/>
        <v>18717050.399999999</v>
      </c>
      <c r="N221" s="628"/>
      <c r="O221" s="187" t="s">
        <v>11</v>
      </c>
      <c r="P221" s="595" t="s">
        <v>269</v>
      </c>
      <c r="Q221" s="596" t="s">
        <v>364</v>
      </c>
      <c r="R221" s="595" t="s">
        <v>68</v>
      </c>
      <c r="S221" s="595" t="s">
        <v>152</v>
      </c>
    </row>
    <row r="222" spans="1:19" s="1" customFormat="1" ht="20.100000000000001" customHeight="1">
      <c r="A222" s="595" t="s">
        <v>113</v>
      </c>
      <c r="B222" s="187" t="s">
        <v>967</v>
      </c>
      <c r="C222" s="595" t="s">
        <v>544</v>
      </c>
      <c r="D222" s="611" t="s">
        <v>167</v>
      </c>
      <c r="E222" s="611" t="s">
        <v>167</v>
      </c>
      <c r="F222" s="595" t="s">
        <v>100</v>
      </c>
      <c r="G222" s="595"/>
      <c r="H222" s="597">
        <v>18</v>
      </c>
      <c r="I222" s="565">
        <v>51421</v>
      </c>
      <c r="J222" s="609">
        <v>0</v>
      </c>
      <c r="K222" s="714">
        <f t="shared" si="27"/>
        <v>0</v>
      </c>
      <c r="L222" s="609">
        <f t="shared" si="25"/>
        <v>0</v>
      </c>
      <c r="M222" s="713">
        <f t="shared" si="26"/>
        <v>925578</v>
      </c>
      <c r="N222" s="628"/>
      <c r="O222" s="596" t="s">
        <v>913</v>
      </c>
      <c r="P222" s="595" t="s">
        <v>269</v>
      </c>
      <c r="Q222" s="596" t="s">
        <v>272</v>
      </c>
      <c r="R222" s="595" t="s">
        <v>73</v>
      </c>
      <c r="S222" s="595" t="s">
        <v>152</v>
      </c>
    </row>
    <row r="223" spans="1:19" s="1" customFormat="1" ht="20.100000000000001" customHeight="1">
      <c r="A223" s="595" t="s">
        <v>113</v>
      </c>
      <c r="B223" s="187" t="s">
        <v>967</v>
      </c>
      <c r="C223" s="595" t="s">
        <v>544</v>
      </c>
      <c r="D223" s="611" t="s">
        <v>167</v>
      </c>
      <c r="E223" s="611" t="s">
        <v>167</v>
      </c>
      <c r="F223" s="595" t="s">
        <v>83</v>
      </c>
      <c r="G223" s="595"/>
      <c r="H223" s="597">
        <v>18</v>
      </c>
      <c r="I223" s="565">
        <v>9779</v>
      </c>
      <c r="J223" s="609">
        <v>0</v>
      </c>
      <c r="K223" s="714">
        <f t="shared" si="27"/>
        <v>0</v>
      </c>
      <c r="L223" s="609">
        <f t="shared" si="25"/>
        <v>0</v>
      </c>
      <c r="M223" s="713">
        <f t="shared" si="26"/>
        <v>176022</v>
      </c>
      <c r="N223" s="628"/>
      <c r="O223" s="187" t="s">
        <v>913</v>
      </c>
      <c r="P223" s="595" t="s">
        <v>269</v>
      </c>
      <c r="Q223" s="596" t="s">
        <v>274</v>
      </c>
      <c r="R223" s="595" t="s">
        <v>73</v>
      </c>
      <c r="S223" s="595" t="s">
        <v>152</v>
      </c>
    </row>
    <row r="224" spans="1:19" s="1" customFormat="1" ht="20.100000000000001" customHeight="1">
      <c r="A224" s="595" t="s">
        <v>113</v>
      </c>
      <c r="B224" s="187" t="s">
        <v>967</v>
      </c>
      <c r="C224" s="595" t="s">
        <v>544</v>
      </c>
      <c r="D224" s="611" t="s">
        <v>167</v>
      </c>
      <c r="E224" s="611" t="s">
        <v>167</v>
      </c>
      <c r="F224" s="595" t="s">
        <v>391</v>
      </c>
      <c r="G224" s="595"/>
      <c r="H224" s="597">
        <v>72</v>
      </c>
      <c r="I224" s="565">
        <v>7290</v>
      </c>
      <c r="J224" s="609">
        <v>0</v>
      </c>
      <c r="K224" s="714">
        <f t="shared" si="27"/>
        <v>0</v>
      </c>
      <c r="L224" s="609">
        <f t="shared" si="25"/>
        <v>0</v>
      </c>
      <c r="M224" s="713">
        <f t="shared" si="26"/>
        <v>524880</v>
      </c>
      <c r="N224" s="628"/>
      <c r="O224" s="596" t="s">
        <v>11</v>
      </c>
      <c r="P224" s="595" t="s">
        <v>269</v>
      </c>
      <c r="Q224" s="596" t="s">
        <v>280</v>
      </c>
      <c r="R224" s="595" t="s">
        <v>73</v>
      </c>
      <c r="S224" s="595" t="s">
        <v>152</v>
      </c>
    </row>
    <row r="225" spans="1:19" s="1" customFormat="1" ht="20.100000000000001" customHeight="1">
      <c r="A225" s="595" t="s">
        <v>113</v>
      </c>
      <c r="B225" s="187" t="s">
        <v>967</v>
      </c>
      <c r="C225" s="595" t="s">
        <v>544</v>
      </c>
      <c r="D225" s="611" t="s">
        <v>167</v>
      </c>
      <c r="E225" s="611" t="s">
        <v>167</v>
      </c>
      <c r="F225" s="595" t="s">
        <v>277</v>
      </c>
      <c r="G225" s="595"/>
      <c r="H225" s="597">
        <v>3</v>
      </c>
      <c r="I225" s="565">
        <v>45900</v>
      </c>
      <c r="J225" s="609">
        <v>0</v>
      </c>
      <c r="K225" s="714">
        <f t="shared" si="27"/>
        <v>0</v>
      </c>
      <c r="L225" s="609">
        <f t="shared" si="25"/>
        <v>0</v>
      </c>
      <c r="M225" s="713">
        <f t="shared" si="26"/>
        <v>137700</v>
      </c>
      <c r="N225" s="628"/>
      <c r="O225" s="187" t="s">
        <v>969</v>
      </c>
      <c r="P225" s="595" t="s">
        <v>269</v>
      </c>
      <c r="Q225" s="596" t="s">
        <v>278</v>
      </c>
      <c r="R225" s="595" t="s">
        <v>73</v>
      </c>
      <c r="S225" s="595" t="s">
        <v>152</v>
      </c>
    </row>
    <row r="226" spans="1:19" s="1" customFormat="1" ht="20.100000000000001" customHeight="1">
      <c r="A226" s="595" t="s">
        <v>113</v>
      </c>
      <c r="B226" s="187" t="s">
        <v>967</v>
      </c>
      <c r="C226" s="595" t="s">
        <v>544</v>
      </c>
      <c r="D226" s="611" t="s">
        <v>167</v>
      </c>
      <c r="E226" s="611" t="s">
        <v>167</v>
      </c>
      <c r="F226" s="595" t="s">
        <v>970</v>
      </c>
      <c r="G226" s="595"/>
      <c r="H226" s="597">
        <v>150</v>
      </c>
      <c r="I226" s="565">
        <v>40389</v>
      </c>
      <c r="J226" s="609">
        <v>0</v>
      </c>
      <c r="K226" s="714">
        <f t="shared" si="27"/>
        <v>0</v>
      </c>
      <c r="L226" s="609">
        <f t="shared" si="25"/>
        <v>0</v>
      </c>
      <c r="M226" s="713">
        <f t="shared" si="26"/>
        <v>6058350</v>
      </c>
      <c r="N226" s="628"/>
      <c r="O226" s="596" t="s">
        <v>971</v>
      </c>
      <c r="P226" s="595" t="s">
        <v>269</v>
      </c>
      <c r="Q226" s="596" t="s">
        <v>271</v>
      </c>
      <c r="R226" s="595" t="s">
        <v>73</v>
      </c>
      <c r="S226" s="595" t="s">
        <v>152</v>
      </c>
    </row>
    <row r="227" spans="1:19" s="26" customFormat="1" ht="20.100000000000001" customHeight="1">
      <c r="A227" s="595" t="s">
        <v>977</v>
      </c>
      <c r="B227" s="187" t="s">
        <v>978</v>
      </c>
      <c r="C227" s="596" t="s">
        <v>975</v>
      </c>
      <c r="D227" s="611" t="s">
        <v>167</v>
      </c>
      <c r="E227" s="611" t="s">
        <v>167</v>
      </c>
      <c r="F227" s="595" t="s">
        <v>909</v>
      </c>
      <c r="G227" s="595"/>
      <c r="H227" s="597">
        <v>91</v>
      </c>
      <c r="I227" s="565">
        <v>52000</v>
      </c>
      <c r="J227" s="609">
        <v>19</v>
      </c>
      <c r="K227" s="714">
        <f t="shared" si="27"/>
        <v>1729</v>
      </c>
      <c r="L227" s="609">
        <f t="shared" si="25"/>
        <v>1.7290000000000001</v>
      </c>
      <c r="M227" s="713">
        <f t="shared" si="26"/>
        <v>4732000</v>
      </c>
      <c r="N227" s="628"/>
      <c r="O227" s="187"/>
      <c r="P227" s="595" t="s">
        <v>372</v>
      </c>
      <c r="Q227" s="596" t="s">
        <v>361</v>
      </c>
      <c r="R227" s="595" t="s">
        <v>68</v>
      </c>
      <c r="S227" s="595"/>
    </row>
    <row r="228" spans="1:19" s="34" customFormat="1" ht="20.100000000000001" customHeight="1">
      <c r="A228" s="596" t="s">
        <v>221</v>
      </c>
      <c r="B228" s="628" t="s">
        <v>294</v>
      </c>
      <c r="C228" s="596" t="s">
        <v>112</v>
      </c>
      <c r="D228" s="611" t="s">
        <v>167</v>
      </c>
      <c r="E228" s="611" t="s">
        <v>167</v>
      </c>
      <c r="F228" s="595" t="s">
        <v>105</v>
      </c>
      <c r="G228" s="596" t="s">
        <v>58</v>
      </c>
      <c r="H228" s="713">
        <v>218</v>
      </c>
      <c r="I228" s="713">
        <v>187800</v>
      </c>
      <c r="J228" s="714">
        <v>42.3</v>
      </c>
      <c r="K228" s="714">
        <f t="shared" si="27"/>
        <v>9221.4</v>
      </c>
      <c r="L228" s="714">
        <f t="shared" si="25"/>
        <v>9.2213999999999992</v>
      </c>
      <c r="M228" s="713">
        <f t="shared" si="26"/>
        <v>40940400</v>
      </c>
      <c r="N228" s="726"/>
      <c r="O228" s="614" t="s">
        <v>11</v>
      </c>
      <c r="P228" s="595" t="s">
        <v>372</v>
      </c>
      <c r="Q228" s="596" t="s">
        <v>134</v>
      </c>
      <c r="R228" s="596" t="s">
        <v>27</v>
      </c>
      <c r="S228" s="596" t="s">
        <v>237</v>
      </c>
    </row>
    <row r="229" spans="1:19" s="34" customFormat="1" ht="20.100000000000001" customHeight="1">
      <c r="A229" s="596" t="s">
        <v>221</v>
      </c>
      <c r="B229" s="628" t="s">
        <v>294</v>
      </c>
      <c r="C229" s="596" t="s">
        <v>112</v>
      </c>
      <c r="D229" s="611" t="s">
        <v>167</v>
      </c>
      <c r="E229" s="611" t="s">
        <v>167</v>
      </c>
      <c r="F229" s="595" t="s">
        <v>46</v>
      </c>
      <c r="G229" s="596" t="s">
        <v>58</v>
      </c>
      <c r="H229" s="713">
        <v>112</v>
      </c>
      <c r="I229" s="713">
        <v>99900</v>
      </c>
      <c r="J229" s="714">
        <v>40.5</v>
      </c>
      <c r="K229" s="714">
        <f t="shared" si="27"/>
        <v>4536</v>
      </c>
      <c r="L229" s="714">
        <f t="shared" si="25"/>
        <v>4.5359999999999996</v>
      </c>
      <c r="M229" s="713">
        <f t="shared" si="26"/>
        <v>11188800</v>
      </c>
      <c r="N229" s="726"/>
      <c r="O229" s="614" t="s">
        <v>11</v>
      </c>
      <c r="P229" s="595" t="s">
        <v>372</v>
      </c>
      <c r="Q229" s="596" t="s">
        <v>131</v>
      </c>
      <c r="R229" s="596" t="s">
        <v>28</v>
      </c>
      <c r="S229" s="596" t="s">
        <v>237</v>
      </c>
    </row>
    <row r="230" spans="1:19" s="34" customFormat="1" ht="20.100000000000001" customHeight="1">
      <c r="A230" s="596" t="s">
        <v>221</v>
      </c>
      <c r="B230" s="628" t="s">
        <v>294</v>
      </c>
      <c r="C230" s="596" t="s">
        <v>112</v>
      </c>
      <c r="D230" s="611" t="s">
        <v>167</v>
      </c>
      <c r="E230" s="611" t="s">
        <v>167</v>
      </c>
      <c r="F230" s="595" t="s">
        <v>661</v>
      </c>
      <c r="G230" s="596" t="s">
        <v>58</v>
      </c>
      <c r="H230" s="713">
        <v>218</v>
      </c>
      <c r="I230" s="713">
        <v>81600</v>
      </c>
      <c r="J230" s="714">
        <v>21.5</v>
      </c>
      <c r="K230" s="714">
        <f t="shared" si="27"/>
        <v>4687</v>
      </c>
      <c r="L230" s="714">
        <f t="shared" si="25"/>
        <v>4.6870000000000003</v>
      </c>
      <c r="M230" s="713">
        <f t="shared" si="26"/>
        <v>17788800</v>
      </c>
      <c r="N230" s="726"/>
      <c r="O230" s="614" t="s">
        <v>11</v>
      </c>
      <c r="P230" s="595" t="s">
        <v>372</v>
      </c>
      <c r="Q230" s="596" t="s">
        <v>135</v>
      </c>
      <c r="R230" s="596" t="s">
        <v>27</v>
      </c>
      <c r="S230" s="596" t="s">
        <v>237</v>
      </c>
    </row>
    <row r="231" spans="1:19" s="34" customFormat="1" ht="20.100000000000001" customHeight="1">
      <c r="A231" s="596" t="s">
        <v>221</v>
      </c>
      <c r="B231" s="628" t="s">
        <v>294</v>
      </c>
      <c r="C231" s="596" t="s">
        <v>112</v>
      </c>
      <c r="D231" s="611" t="s">
        <v>167</v>
      </c>
      <c r="E231" s="611" t="s">
        <v>167</v>
      </c>
      <c r="F231" s="595" t="s">
        <v>584</v>
      </c>
      <c r="G231" s="596" t="s">
        <v>58</v>
      </c>
      <c r="H231" s="713">
        <v>218</v>
      </c>
      <c r="I231" s="713">
        <v>81600</v>
      </c>
      <c r="J231" s="714">
        <v>18.7</v>
      </c>
      <c r="K231" s="714">
        <f t="shared" si="27"/>
        <v>4076.6</v>
      </c>
      <c r="L231" s="714">
        <f t="shared" si="25"/>
        <v>4.0766</v>
      </c>
      <c r="M231" s="713">
        <f t="shared" si="26"/>
        <v>17788800</v>
      </c>
      <c r="N231" s="726"/>
      <c r="O231" s="614" t="s">
        <v>11</v>
      </c>
      <c r="P231" s="595" t="s">
        <v>372</v>
      </c>
      <c r="Q231" s="596" t="s">
        <v>135</v>
      </c>
      <c r="R231" s="596" t="s">
        <v>27</v>
      </c>
      <c r="S231" s="596" t="s">
        <v>237</v>
      </c>
    </row>
    <row r="232" spans="1:19" s="34" customFormat="1" ht="20.100000000000001" customHeight="1">
      <c r="A232" s="611" t="s">
        <v>1157</v>
      </c>
      <c r="B232" s="187" t="s">
        <v>1482</v>
      </c>
      <c r="C232" s="596" t="s">
        <v>212</v>
      </c>
      <c r="D232" s="611" t="s">
        <v>167</v>
      </c>
      <c r="E232" s="611" t="s">
        <v>167</v>
      </c>
      <c r="F232" s="595" t="s">
        <v>141</v>
      </c>
      <c r="G232" s="595"/>
      <c r="H232" s="765">
        <v>650</v>
      </c>
      <c r="I232" s="766">
        <v>129000</v>
      </c>
      <c r="J232" s="767">
        <v>34.6</v>
      </c>
      <c r="K232" s="714">
        <f t="shared" si="27"/>
        <v>22490</v>
      </c>
      <c r="L232" s="714">
        <f t="shared" si="25"/>
        <v>22.49</v>
      </c>
      <c r="M232" s="713">
        <f t="shared" si="26"/>
        <v>83850000</v>
      </c>
      <c r="N232" s="628"/>
      <c r="O232" s="628"/>
      <c r="P232" s="596" t="s">
        <v>180</v>
      </c>
      <c r="Q232" s="596" t="s">
        <v>134</v>
      </c>
      <c r="R232" s="595" t="s">
        <v>27</v>
      </c>
      <c r="S232" s="596"/>
    </row>
    <row r="233" spans="1:19" s="34" customFormat="1" ht="20.100000000000001" customHeight="1">
      <c r="A233" s="611" t="s">
        <v>1157</v>
      </c>
      <c r="B233" s="187" t="s">
        <v>1482</v>
      </c>
      <c r="C233" s="596" t="s">
        <v>212</v>
      </c>
      <c r="D233" s="611" t="s">
        <v>167</v>
      </c>
      <c r="E233" s="611" t="s">
        <v>167</v>
      </c>
      <c r="F233" s="595" t="s">
        <v>92</v>
      </c>
      <c r="G233" s="595"/>
      <c r="H233" s="765">
        <v>650</v>
      </c>
      <c r="I233" s="766">
        <v>154070</v>
      </c>
      <c r="J233" s="767">
        <v>27</v>
      </c>
      <c r="K233" s="714">
        <f t="shared" si="27"/>
        <v>17550</v>
      </c>
      <c r="L233" s="714">
        <f t="shared" si="25"/>
        <v>17.55</v>
      </c>
      <c r="M233" s="713">
        <f t="shared" si="26"/>
        <v>100145500</v>
      </c>
      <c r="N233" s="628"/>
      <c r="O233" s="628"/>
      <c r="P233" s="596" t="s">
        <v>180</v>
      </c>
      <c r="Q233" s="596" t="s">
        <v>115</v>
      </c>
      <c r="R233" s="595" t="s">
        <v>27</v>
      </c>
      <c r="S233" s="596"/>
    </row>
    <row r="234" spans="1:19" s="34" customFormat="1" ht="20.100000000000001" customHeight="1">
      <c r="A234" s="611" t="s">
        <v>1157</v>
      </c>
      <c r="B234" s="187" t="s">
        <v>1482</v>
      </c>
      <c r="C234" s="596" t="s">
        <v>212</v>
      </c>
      <c r="D234" s="611" t="s">
        <v>167</v>
      </c>
      <c r="E234" s="611" t="s">
        <v>167</v>
      </c>
      <c r="F234" s="595" t="s">
        <v>397</v>
      </c>
      <c r="G234" s="595"/>
      <c r="H234" s="765">
        <v>650</v>
      </c>
      <c r="I234" s="766">
        <v>42300</v>
      </c>
      <c r="J234" s="767">
        <v>14</v>
      </c>
      <c r="K234" s="714">
        <f t="shared" si="27"/>
        <v>9100</v>
      </c>
      <c r="L234" s="714">
        <f t="shared" si="25"/>
        <v>9.1</v>
      </c>
      <c r="M234" s="713">
        <f t="shared" si="26"/>
        <v>27495000</v>
      </c>
      <c r="N234" s="628"/>
      <c r="O234" s="628"/>
      <c r="P234" s="596" t="s">
        <v>180</v>
      </c>
      <c r="Q234" s="596" t="s">
        <v>1156</v>
      </c>
      <c r="R234" s="595" t="s">
        <v>27</v>
      </c>
      <c r="S234" s="596"/>
    </row>
    <row r="235" spans="1:19" s="34" customFormat="1" ht="20.100000000000001" customHeight="1">
      <c r="A235" s="611" t="s">
        <v>1157</v>
      </c>
      <c r="B235" s="187" t="s">
        <v>1482</v>
      </c>
      <c r="C235" s="596" t="s">
        <v>212</v>
      </c>
      <c r="D235" s="611" t="s">
        <v>167</v>
      </c>
      <c r="E235" s="611" t="s">
        <v>167</v>
      </c>
      <c r="F235" s="595" t="s">
        <v>812</v>
      </c>
      <c r="G235" s="595"/>
      <c r="H235" s="765">
        <v>650</v>
      </c>
      <c r="I235" s="766">
        <v>45700</v>
      </c>
      <c r="J235" s="767">
        <v>11.8</v>
      </c>
      <c r="K235" s="714">
        <f t="shared" si="27"/>
        <v>7670.0000000000009</v>
      </c>
      <c r="L235" s="714">
        <f t="shared" si="25"/>
        <v>7.6700000000000008</v>
      </c>
      <c r="M235" s="713">
        <f t="shared" si="26"/>
        <v>29705000</v>
      </c>
      <c r="N235" s="628"/>
      <c r="O235" s="628"/>
      <c r="P235" s="596" t="s">
        <v>180</v>
      </c>
      <c r="Q235" s="596" t="s">
        <v>1156</v>
      </c>
      <c r="R235" s="595" t="s">
        <v>27</v>
      </c>
      <c r="S235" s="596"/>
    </row>
    <row r="236" spans="1:19" s="34" customFormat="1" ht="20.100000000000001" customHeight="1">
      <c r="A236" s="611" t="s">
        <v>1157</v>
      </c>
      <c r="B236" s="187" t="s">
        <v>1483</v>
      </c>
      <c r="C236" s="596" t="s">
        <v>212</v>
      </c>
      <c r="D236" s="611" t="s">
        <v>167</v>
      </c>
      <c r="E236" s="611" t="s">
        <v>167</v>
      </c>
      <c r="F236" s="595" t="s">
        <v>92</v>
      </c>
      <c r="G236" s="595"/>
      <c r="H236" s="765">
        <v>400</v>
      </c>
      <c r="I236" s="766">
        <v>154070</v>
      </c>
      <c r="J236" s="767">
        <v>27</v>
      </c>
      <c r="K236" s="714">
        <f t="shared" si="27"/>
        <v>10800</v>
      </c>
      <c r="L236" s="714">
        <f t="shared" si="25"/>
        <v>10.8</v>
      </c>
      <c r="M236" s="713">
        <f t="shared" si="26"/>
        <v>61628000</v>
      </c>
      <c r="N236" s="628"/>
      <c r="O236" s="628"/>
      <c r="P236" s="596" t="s">
        <v>180</v>
      </c>
      <c r="Q236" s="596" t="s">
        <v>115</v>
      </c>
      <c r="R236" s="595" t="s">
        <v>27</v>
      </c>
      <c r="S236" s="596"/>
    </row>
    <row r="237" spans="1:19" s="34" customFormat="1" ht="20.100000000000001" customHeight="1">
      <c r="A237" s="611" t="s">
        <v>1157</v>
      </c>
      <c r="B237" s="187" t="s">
        <v>1483</v>
      </c>
      <c r="C237" s="596" t="s">
        <v>212</v>
      </c>
      <c r="D237" s="611" t="s">
        <v>167</v>
      </c>
      <c r="E237" s="611" t="s">
        <v>167</v>
      </c>
      <c r="F237" s="595" t="s">
        <v>397</v>
      </c>
      <c r="G237" s="595"/>
      <c r="H237" s="765">
        <v>274</v>
      </c>
      <c r="I237" s="766">
        <v>42300</v>
      </c>
      <c r="J237" s="767">
        <v>14</v>
      </c>
      <c r="K237" s="714">
        <f t="shared" si="27"/>
        <v>3836</v>
      </c>
      <c r="L237" s="714">
        <f t="shared" si="25"/>
        <v>3.8359999999999999</v>
      </c>
      <c r="M237" s="713">
        <f t="shared" si="26"/>
        <v>11590200</v>
      </c>
      <c r="N237" s="628"/>
      <c r="O237" s="628"/>
      <c r="P237" s="596" t="s">
        <v>180</v>
      </c>
      <c r="Q237" s="596" t="s">
        <v>1156</v>
      </c>
      <c r="R237" s="595" t="s">
        <v>27</v>
      </c>
      <c r="S237" s="596"/>
    </row>
    <row r="238" spans="1:19" s="34" customFormat="1" ht="20.100000000000001" customHeight="1">
      <c r="A238" s="611" t="s">
        <v>1157</v>
      </c>
      <c r="B238" s="187" t="s">
        <v>1483</v>
      </c>
      <c r="C238" s="596" t="s">
        <v>212</v>
      </c>
      <c r="D238" s="611" t="s">
        <v>167</v>
      </c>
      <c r="E238" s="611" t="s">
        <v>167</v>
      </c>
      <c r="F238" s="595" t="s">
        <v>812</v>
      </c>
      <c r="G238" s="595"/>
      <c r="H238" s="765">
        <v>378</v>
      </c>
      <c r="I238" s="766">
        <v>45700</v>
      </c>
      <c r="J238" s="767">
        <v>11.8</v>
      </c>
      <c r="K238" s="714">
        <f t="shared" si="27"/>
        <v>4460.4000000000005</v>
      </c>
      <c r="L238" s="714">
        <f t="shared" si="25"/>
        <v>4.4604000000000008</v>
      </c>
      <c r="M238" s="713">
        <f t="shared" si="26"/>
        <v>17274600</v>
      </c>
      <c r="N238" s="628"/>
      <c r="O238" s="628"/>
      <c r="P238" s="596" t="s">
        <v>180</v>
      </c>
      <c r="Q238" s="596" t="s">
        <v>1156</v>
      </c>
      <c r="R238" s="595" t="s">
        <v>27</v>
      </c>
      <c r="S238" s="596"/>
    </row>
    <row r="239" spans="1:19" s="34" customFormat="1" ht="20.100000000000001" customHeight="1">
      <c r="A239" s="611" t="s">
        <v>1157</v>
      </c>
      <c r="B239" s="187" t="s">
        <v>1483</v>
      </c>
      <c r="C239" s="596" t="s">
        <v>212</v>
      </c>
      <c r="D239" s="611" t="s">
        <v>167</v>
      </c>
      <c r="E239" s="611" t="s">
        <v>167</v>
      </c>
      <c r="F239" s="595" t="s">
        <v>941</v>
      </c>
      <c r="G239" s="595"/>
      <c r="H239" s="765">
        <v>27</v>
      </c>
      <c r="I239" s="766">
        <v>70020</v>
      </c>
      <c r="J239" s="767">
        <v>18</v>
      </c>
      <c r="K239" s="714">
        <f t="shared" si="27"/>
        <v>486</v>
      </c>
      <c r="L239" s="714">
        <f t="shared" si="25"/>
        <v>0.48599999999999999</v>
      </c>
      <c r="M239" s="713">
        <f t="shared" si="26"/>
        <v>1890540</v>
      </c>
      <c r="N239" s="628"/>
      <c r="O239" s="628"/>
      <c r="P239" s="596" t="s">
        <v>180</v>
      </c>
      <c r="Q239" s="596" t="s">
        <v>136</v>
      </c>
      <c r="R239" s="595" t="s">
        <v>27</v>
      </c>
      <c r="S239" s="596"/>
    </row>
    <row r="240" spans="1:19" s="33" customFormat="1" ht="20.100000000000001" customHeight="1">
      <c r="A240" s="715" t="s">
        <v>351</v>
      </c>
      <c r="B240" s="206" t="s">
        <v>1752</v>
      </c>
      <c r="C240" s="716" t="s">
        <v>352</v>
      </c>
      <c r="D240" s="768" t="s">
        <v>89</v>
      </c>
      <c r="E240" s="768" t="s">
        <v>89</v>
      </c>
      <c r="F240" s="715" t="s">
        <v>388</v>
      </c>
      <c r="G240" s="715"/>
      <c r="H240" s="720">
        <v>158</v>
      </c>
      <c r="I240" s="707">
        <v>4741.6000000000004</v>
      </c>
      <c r="J240" s="723">
        <v>0</v>
      </c>
      <c r="K240" s="769">
        <f t="shared" ref="K240:K265" si="28">H240*J240</f>
        <v>0</v>
      </c>
      <c r="L240" s="723">
        <f t="shared" ref="L240:L293" si="29">K240/1000</f>
        <v>0</v>
      </c>
      <c r="M240" s="713">
        <f t="shared" si="26"/>
        <v>749172.8</v>
      </c>
      <c r="N240" s="718"/>
      <c r="O240" s="716" t="s">
        <v>916</v>
      </c>
      <c r="P240" s="715" t="s">
        <v>1240</v>
      </c>
      <c r="Q240" s="716" t="s">
        <v>339</v>
      </c>
      <c r="R240" s="715" t="s">
        <v>73</v>
      </c>
      <c r="S240" s="715" t="s">
        <v>152</v>
      </c>
    </row>
    <row r="241" spans="1:19" s="33" customFormat="1" ht="20.100000000000001" customHeight="1">
      <c r="A241" s="715" t="s">
        <v>351</v>
      </c>
      <c r="B241" s="206" t="s">
        <v>914</v>
      </c>
      <c r="C241" s="716" t="s">
        <v>352</v>
      </c>
      <c r="D241" s="768" t="s">
        <v>89</v>
      </c>
      <c r="E241" s="768" t="s">
        <v>89</v>
      </c>
      <c r="F241" s="715" t="s">
        <v>388</v>
      </c>
      <c r="G241" s="715"/>
      <c r="H241" s="770">
        <v>81</v>
      </c>
      <c r="I241" s="707">
        <v>4746.1000000000004</v>
      </c>
      <c r="J241" s="723">
        <v>0</v>
      </c>
      <c r="K241" s="769">
        <f t="shared" si="28"/>
        <v>0</v>
      </c>
      <c r="L241" s="723">
        <f t="shared" si="29"/>
        <v>0</v>
      </c>
      <c r="M241" s="713">
        <f t="shared" si="26"/>
        <v>384434.10000000003</v>
      </c>
      <c r="N241" s="718"/>
      <c r="O241" s="206" t="s">
        <v>917</v>
      </c>
      <c r="P241" s="715" t="s">
        <v>761</v>
      </c>
      <c r="Q241" s="716" t="s">
        <v>339</v>
      </c>
      <c r="R241" s="715" t="s">
        <v>73</v>
      </c>
      <c r="S241" s="715" t="s">
        <v>152</v>
      </c>
    </row>
    <row r="242" spans="1:19" s="34" customFormat="1" ht="20.100000000000001" customHeight="1">
      <c r="A242" s="771" t="s">
        <v>174</v>
      </c>
      <c r="B242" s="772" t="s">
        <v>1404</v>
      </c>
      <c r="C242" s="773" t="s">
        <v>175</v>
      </c>
      <c r="D242" s="768" t="s">
        <v>89</v>
      </c>
      <c r="E242" s="768" t="s">
        <v>89</v>
      </c>
      <c r="F242" s="774" t="s">
        <v>387</v>
      </c>
      <c r="G242" s="771"/>
      <c r="H242" s="775">
        <v>555</v>
      </c>
      <c r="I242" s="775">
        <v>16544</v>
      </c>
      <c r="J242" s="776">
        <v>0</v>
      </c>
      <c r="K242" s="777">
        <f t="shared" si="28"/>
        <v>0</v>
      </c>
      <c r="L242" s="777">
        <f t="shared" si="29"/>
        <v>0</v>
      </c>
      <c r="M242" s="713">
        <f t="shared" si="26"/>
        <v>9181920</v>
      </c>
      <c r="N242" s="778"/>
      <c r="O242" s="772"/>
      <c r="P242" s="771" t="s">
        <v>761</v>
      </c>
      <c r="Q242" s="779" t="s">
        <v>126</v>
      </c>
      <c r="R242" s="780" t="s">
        <v>30</v>
      </c>
      <c r="S242" s="780" t="s">
        <v>334</v>
      </c>
    </row>
    <row r="243" spans="1:19" s="34" customFormat="1" ht="20.100000000000001" customHeight="1">
      <c r="A243" s="771" t="s">
        <v>174</v>
      </c>
      <c r="B243" s="772" t="s">
        <v>1404</v>
      </c>
      <c r="C243" s="773" t="s">
        <v>175</v>
      </c>
      <c r="D243" s="768" t="s">
        <v>89</v>
      </c>
      <c r="E243" s="768" t="s">
        <v>89</v>
      </c>
      <c r="F243" s="774" t="s">
        <v>275</v>
      </c>
      <c r="G243" s="771"/>
      <c r="H243" s="775">
        <v>555</v>
      </c>
      <c r="I243" s="775">
        <v>100094</v>
      </c>
      <c r="J243" s="776">
        <v>0</v>
      </c>
      <c r="K243" s="777">
        <f t="shared" si="28"/>
        <v>0</v>
      </c>
      <c r="L243" s="777">
        <f t="shared" si="29"/>
        <v>0</v>
      </c>
      <c r="M243" s="713">
        <f t="shared" si="26"/>
        <v>55552170</v>
      </c>
      <c r="N243" s="778"/>
      <c r="O243" s="781"/>
      <c r="P243" s="771" t="s">
        <v>761</v>
      </c>
      <c r="Q243" s="779" t="s">
        <v>139</v>
      </c>
      <c r="R243" s="780" t="s">
        <v>30</v>
      </c>
      <c r="S243" s="780" t="s">
        <v>334</v>
      </c>
    </row>
    <row r="244" spans="1:19" s="34" customFormat="1" ht="20.100000000000001" customHeight="1">
      <c r="A244" s="771" t="s">
        <v>174</v>
      </c>
      <c r="B244" s="772" t="s">
        <v>1404</v>
      </c>
      <c r="C244" s="773" t="s">
        <v>175</v>
      </c>
      <c r="D244" s="768" t="s">
        <v>89</v>
      </c>
      <c r="E244" s="768" t="s">
        <v>89</v>
      </c>
      <c r="F244" s="774" t="s">
        <v>394</v>
      </c>
      <c r="G244" s="771"/>
      <c r="H244" s="775">
        <v>555</v>
      </c>
      <c r="I244" s="775">
        <v>5000</v>
      </c>
      <c r="J244" s="776">
        <v>0</v>
      </c>
      <c r="K244" s="777">
        <f t="shared" si="28"/>
        <v>0</v>
      </c>
      <c r="L244" s="777">
        <f t="shared" si="29"/>
        <v>0</v>
      </c>
      <c r="M244" s="713">
        <f t="shared" si="26"/>
        <v>2775000</v>
      </c>
      <c r="N244" s="778"/>
      <c r="O244" s="772"/>
      <c r="P244" s="771" t="s">
        <v>761</v>
      </c>
      <c r="Q244" s="779" t="s">
        <v>125</v>
      </c>
      <c r="R244" s="780" t="s">
        <v>30</v>
      </c>
      <c r="S244" s="780" t="s">
        <v>334</v>
      </c>
    </row>
    <row r="245" spans="1:19" s="34" customFormat="1" ht="20.100000000000001" customHeight="1">
      <c r="A245" s="771" t="s">
        <v>174</v>
      </c>
      <c r="B245" s="772" t="s">
        <v>1404</v>
      </c>
      <c r="C245" s="773" t="s">
        <v>175</v>
      </c>
      <c r="D245" s="768" t="s">
        <v>89</v>
      </c>
      <c r="E245" s="768" t="s">
        <v>89</v>
      </c>
      <c r="F245" s="774" t="s">
        <v>392</v>
      </c>
      <c r="G245" s="771"/>
      <c r="H245" s="775">
        <v>555</v>
      </c>
      <c r="I245" s="775">
        <v>5000</v>
      </c>
      <c r="J245" s="776">
        <v>0</v>
      </c>
      <c r="K245" s="777">
        <f t="shared" si="28"/>
        <v>0</v>
      </c>
      <c r="L245" s="777">
        <f t="shared" si="29"/>
        <v>0</v>
      </c>
      <c r="M245" s="713">
        <f t="shared" si="26"/>
        <v>2775000</v>
      </c>
      <c r="N245" s="778"/>
      <c r="O245" s="772"/>
      <c r="P245" s="771" t="s">
        <v>761</v>
      </c>
      <c r="Q245" s="779" t="s">
        <v>125</v>
      </c>
      <c r="R245" s="780" t="s">
        <v>30</v>
      </c>
      <c r="S245" s="780" t="s">
        <v>334</v>
      </c>
    </row>
    <row r="246" spans="1:19" s="34" customFormat="1" ht="20.100000000000001" customHeight="1">
      <c r="A246" s="771" t="s">
        <v>174</v>
      </c>
      <c r="B246" s="772" t="s">
        <v>1404</v>
      </c>
      <c r="C246" s="773" t="s">
        <v>175</v>
      </c>
      <c r="D246" s="768" t="s">
        <v>89</v>
      </c>
      <c r="E246" s="768" t="s">
        <v>89</v>
      </c>
      <c r="F246" s="774" t="s">
        <v>391</v>
      </c>
      <c r="G246" s="771"/>
      <c r="H246" s="775">
        <v>555</v>
      </c>
      <c r="I246" s="775">
        <v>5800</v>
      </c>
      <c r="J246" s="776">
        <v>0</v>
      </c>
      <c r="K246" s="777">
        <f t="shared" si="28"/>
        <v>0</v>
      </c>
      <c r="L246" s="777">
        <f t="shared" si="29"/>
        <v>0</v>
      </c>
      <c r="M246" s="713">
        <f t="shared" si="26"/>
        <v>3219000</v>
      </c>
      <c r="N246" s="778"/>
      <c r="O246" s="772"/>
      <c r="P246" s="771" t="s">
        <v>761</v>
      </c>
      <c r="Q246" s="779" t="s">
        <v>125</v>
      </c>
      <c r="R246" s="780" t="s">
        <v>30</v>
      </c>
      <c r="S246" s="780" t="s">
        <v>334</v>
      </c>
    </row>
    <row r="247" spans="1:19" s="34" customFormat="1" ht="20.100000000000001" customHeight="1">
      <c r="A247" s="771" t="s">
        <v>174</v>
      </c>
      <c r="B247" s="772" t="s">
        <v>1404</v>
      </c>
      <c r="C247" s="773" t="s">
        <v>175</v>
      </c>
      <c r="D247" s="768" t="s">
        <v>89</v>
      </c>
      <c r="E247" s="768" t="s">
        <v>89</v>
      </c>
      <c r="F247" s="774" t="s">
        <v>100</v>
      </c>
      <c r="G247" s="771"/>
      <c r="H247" s="775">
        <v>555</v>
      </c>
      <c r="I247" s="775">
        <v>42128</v>
      </c>
      <c r="J247" s="776">
        <v>0</v>
      </c>
      <c r="K247" s="777">
        <f t="shared" si="28"/>
        <v>0</v>
      </c>
      <c r="L247" s="777">
        <f t="shared" si="29"/>
        <v>0</v>
      </c>
      <c r="M247" s="713">
        <f t="shared" si="26"/>
        <v>23381040</v>
      </c>
      <c r="N247" s="778"/>
      <c r="O247" s="781"/>
      <c r="P247" s="771" t="s">
        <v>761</v>
      </c>
      <c r="Q247" s="782" t="s">
        <v>122</v>
      </c>
      <c r="R247" s="780" t="s">
        <v>30</v>
      </c>
      <c r="S247" s="780" t="s">
        <v>334</v>
      </c>
    </row>
    <row r="248" spans="1:19" s="34" customFormat="1" ht="20.100000000000001" customHeight="1">
      <c r="A248" s="771" t="s">
        <v>174</v>
      </c>
      <c r="B248" s="772" t="s">
        <v>1404</v>
      </c>
      <c r="C248" s="773" t="s">
        <v>175</v>
      </c>
      <c r="D248" s="768" t="s">
        <v>89</v>
      </c>
      <c r="E248" s="768" t="s">
        <v>89</v>
      </c>
      <c r="F248" s="774" t="s">
        <v>114</v>
      </c>
      <c r="G248" s="771" t="s">
        <v>58</v>
      </c>
      <c r="H248" s="775">
        <v>137</v>
      </c>
      <c r="I248" s="775">
        <v>121803</v>
      </c>
      <c r="J248" s="776">
        <v>29.3</v>
      </c>
      <c r="K248" s="777">
        <f t="shared" si="28"/>
        <v>4014.1</v>
      </c>
      <c r="L248" s="777">
        <f t="shared" si="29"/>
        <v>4.0141</v>
      </c>
      <c r="M248" s="713">
        <f t="shared" si="26"/>
        <v>16687011</v>
      </c>
      <c r="N248" s="778"/>
      <c r="O248" s="772"/>
      <c r="P248" s="771" t="s">
        <v>761</v>
      </c>
      <c r="Q248" s="779" t="s">
        <v>115</v>
      </c>
      <c r="R248" s="774" t="s">
        <v>60</v>
      </c>
      <c r="S248" s="780" t="s">
        <v>334</v>
      </c>
    </row>
    <row r="249" spans="1:19" s="34" customFormat="1" ht="20.100000000000001" customHeight="1">
      <c r="A249" s="771" t="s">
        <v>174</v>
      </c>
      <c r="B249" s="772" t="s">
        <v>1404</v>
      </c>
      <c r="C249" s="773" t="s">
        <v>175</v>
      </c>
      <c r="D249" s="768" t="s">
        <v>89</v>
      </c>
      <c r="E249" s="768" t="s">
        <v>89</v>
      </c>
      <c r="F249" s="774" t="s">
        <v>674</v>
      </c>
      <c r="G249" s="771" t="s">
        <v>58</v>
      </c>
      <c r="H249" s="775">
        <v>1110</v>
      </c>
      <c r="I249" s="775">
        <v>35372</v>
      </c>
      <c r="J249" s="776">
        <v>15.5</v>
      </c>
      <c r="K249" s="777">
        <f t="shared" si="28"/>
        <v>17205</v>
      </c>
      <c r="L249" s="777">
        <f t="shared" si="29"/>
        <v>17.204999999999998</v>
      </c>
      <c r="M249" s="713">
        <f t="shared" si="26"/>
        <v>39262920</v>
      </c>
      <c r="N249" s="778"/>
      <c r="O249" s="783"/>
      <c r="P249" s="771" t="s">
        <v>761</v>
      </c>
      <c r="Q249" s="779" t="s">
        <v>118</v>
      </c>
      <c r="R249" s="774" t="s">
        <v>60</v>
      </c>
      <c r="S249" s="780" t="s">
        <v>334</v>
      </c>
    </row>
    <row r="250" spans="1:19" s="34" customFormat="1" ht="20.100000000000001" customHeight="1">
      <c r="A250" s="771" t="s">
        <v>174</v>
      </c>
      <c r="B250" s="772" t="s">
        <v>1404</v>
      </c>
      <c r="C250" s="773" t="s">
        <v>175</v>
      </c>
      <c r="D250" s="768" t="s">
        <v>89</v>
      </c>
      <c r="E250" s="768" t="s">
        <v>89</v>
      </c>
      <c r="F250" s="774" t="s">
        <v>396</v>
      </c>
      <c r="G250" s="774"/>
      <c r="H250" s="784">
        <v>1110</v>
      </c>
      <c r="I250" s="784">
        <v>27810</v>
      </c>
      <c r="J250" s="777">
        <v>0</v>
      </c>
      <c r="K250" s="777">
        <f t="shared" si="28"/>
        <v>0</v>
      </c>
      <c r="L250" s="777">
        <f t="shared" si="29"/>
        <v>0</v>
      </c>
      <c r="M250" s="713">
        <f t="shared" si="26"/>
        <v>30869100</v>
      </c>
      <c r="N250" s="785"/>
      <c r="O250" s="785"/>
      <c r="P250" s="773" t="s">
        <v>761</v>
      </c>
      <c r="Q250" s="779" t="s">
        <v>121</v>
      </c>
      <c r="R250" s="780" t="s">
        <v>30</v>
      </c>
      <c r="S250" s="780" t="s">
        <v>334</v>
      </c>
    </row>
    <row r="251" spans="1:19" s="34" customFormat="1" ht="20.100000000000001" customHeight="1">
      <c r="A251" s="771" t="s">
        <v>174</v>
      </c>
      <c r="B251" s="772" t="s">
        <v>1404</v>
      </c>
      <c r="C251" s="773" t="s">
        <v>175</v>
      </c>
      <c r="D251" s="768" t="s">
        <v>89</v>
      </c>
      <c r="E251" s="768" t="s">
        <v>89</v>
      </c>
      <c r="F251" s="774" t="s">
        <v>77</v>
      </c>
      <c r="G251" s="771"/>
      <c r="H251" s="775">
        <v>555</v>
      </c>
      <c r="I251" s="775">
        <v>68500</v>
      </c>
      <c r="J251" s="776">
        <v>0</v>
      </c>
      <c r="K251" s="777">
        <f t="shared" si="28"/>
        <v>0</v>
      </c>
      <c r="L251" s="777">
        <f t="shared" si="29"/>
        <v>0</v>
      </c>
      <c r="M251" s="713">
        <f t="shared" si="26"/>
        <v>38017500</v>
      </c>
      <c r="N251" s="778"/>
      <c r="O251" s="772"/>
      <c r="P251" s="771" t="s">
        <v>761</v>
      </c>
      <c r="Q251" s="779" t="s">
        <v>124</v>
      </c>
      <c r="R251" s="780" t="s">
        <v>30</v>
      </c>
      <c r="S251" s="780" t="s">
        <v>334</v>
      </c>
    </row>
    <row r="252" spans="1:19" s="34" customFormat="1" ht="20.100000000000001" customHeight="1">
      <c r="A252" s="771" t="s">
        <v>174</v>
      </c>
      <c r="B252" s="772" t="s">
        <v>1404</v>
      </c>
      <c r="C252" s="773" t="s">
        <v>175</v>
      </c>
      <c r="D252" s="768" t="s">
        <v>89</v>
      </c>
      <c r="E252" s="768" t="s">
        <v>89</v>
      </c>
      <c r="F252" s="774" t="s">
        <v>390</v>
      </c>
      <c r="G252" s="771"/>
      <c r="H252" s="775">
        <v>555</v>
      </c>
      <c r="I252" s="775">
        <v>7652</v>
      </c>
      <c r="J252" s="776">
        <v>0</v>
      </c>
      <c r="K252" s="777">
        <f t="shared" si="28"/>
        <v>0</v>
      </c>
      <c r="L252" s="777">
        <f t="shared" si="29"/>
        <v>0</v>
      </c>
      <c r="M252" s="713">
        <f t="shared" si="26"/>
        <v>4246860</v>
      </c>
      <c r="N252" s="778"/>
      <c r="O252" s="772"/>
      <c r="P252" s="771" t="s">
        <v>761</v>
      </c>
      <c r="Q252" s="779" t="s">
        <v>125</v>
      </c>
      <c r="R252" s="780" t="s">
        <v>30</v>
      </c>
      <c r="S252" s="780" t="s">
        <v>334</v>
      </c>
    </row>
    <row r="253" spans="1:19" s="34" customFormat="1" ht="20.100000000000001" customHeight="1">
      <c r="A253" s="771" t="s">
        <v>174</v>
      </c>
      <c r="B253" s="772" t="s">
        <v>1404</v>
      </c>
      <c r="C253" s="773" t="s">
        <v>175</v>
      </c>
      <c r="D253" s="768" t="s">
        <v>89</v>
      </c>
      <c r="E253" s="768" t="s">
        <v>89</v>
      </c>
      <c r="F253" s="774" t="s">
        <v>442</v>
      </c>
      <c r="G253" s="771"/>
      <c r="H253" s="775">
        <v>555</v>
      </c>
      <c r="I253" s="775">
        <v>662</v>
      </c>
      <c r="J253" s="776">
        <v>0</v>
      </c>
      <c r="K253" s="777">
        <f t="shared" si="28"/>
        <v>0</v>
      </c>
      <c r="L253" s="777">
        <f t="shared" si="29"/>
        <v>0</v>
      </c>
      <c r="M253" s="713">
        <f t="shared" si="26"/>
        <v>367410</v>
      </c>
      <c r="N253" s="778"/>
      <c r="O253" s="772"/>
      <c r="P253" s="771" t="s">
        <v>761</v>
      </c>
      <c r="Q253" s="779" t="s">
        <v>126</v>
      </c>
      <c r="R253" s="780" t="s">
        <v>30</v>
      </c>
      <c r="S253" s="780" t="s">
        <v>334</v>
      </c>
    </row>
    <row r="254" spans="1:19" s="34" customFormat="1" ht="20.100000000000001" customHeight="1">
      <c r="A254" s="771" t="s">
        <v>174</v>
      </c>
      <c r="B254" s="772" t="s">
        <v>1404</v>
      </c>
      <c r="C254" s="773" t="s">
        <v>175</v>
      </c>
      <c r="D254" s="768" t="s">
        <v>89</v>
      </c>
      <c r="E254" s="768" t="s">
        <v>89</v>
      </c>
      <c r="F254" s="774" t="s">
        <v>350</v>
      </c>
      <c r="G254" s="771"/>
      <c r="H254" s="775">
        <v>555</v>
      </c>
      <c r="I254" s="775">
        <v>8629</v>
      </c>
      <c r="J254" s="776">
        <v>0</v>
      </c>
      <c r="K254" s="777">
        <f t="shared" si="28"/>
        <v>0</v>
      </c>
      <c r="L254" s="777">
        <f t="shared" si="29"/>
        <v>0</v>
      </c>
      <c r="M254" s="713">
        <f t="shared" si="26"/>
        <v>4789095</v>
      </c>
      <c r="N254" s="778"/>
      <c r="O254" s="781"/>
      <c r="P254" s="771" t="s">
        <v>761</v>
      </c>
      <c r="Q254" s="779" t="s">
        <v>126</v>
      </c>
      <c r="R254" s="780" t="s">
        <v>30</v>
      </c>
      <c r="S254" s="780" t="s">
        <v>334</v>
      </c>
    </row>
    <row r="255" spans="1:19" s="34" customFormat="1" ht="20.100000000000001" customHeight="1">
      <c r="A255" s="771" t="s">
        <v>174</v>
      </c>
      <c r="B255" s="772" t="s">
        <v>1404</v>
      </c>
      <c r="C255" s="773" t="s">
        <v>175</v>
      </c>
      <c r="D255" s="768" t="s">
        <v>89</v>
      </c>
      <c r="E255" s="768" t="s">
        <v>89</v>
      </c>
      <c r="F255" s="774" t="s">
        <v>393</v>
      </c>
      <c r="G255" s="771"/>
      <c r="H255" s="775">
        <v>555</v>
      </c>
      <c r="I255" s="775">
        <v>5800</v>
      </c>
      <c r="J255" s="776">
        <v>0</v>
      </c>
      <c r="K255" s="777">
        <f t="shared" si="28"/>
        <v>0</v>
      </c>
      <c r="L255" s="777">
        <f t="shared" si="29"/>
        <v>0</v>
      </c>
      <c r="M255" s="713">
        <f t="shared" si="26"/>
        <v>3219000</v>
      </c>
      <c r="N255" s="778"/>
      <c r="O255" s="772"/>
      <c r="P255" s="771" t="s">
        <v>761</v>
      </c>
      <c r="Q255" s="779" t="s">
        <v>125</v>
      </c>
      <c r="R255" s="780" t="s">
        <v>30</v>
      </c>
      <c r="S255" s="780" t="s">
        <v>334</v>
      </c>
    </row>
    <row r="256" spans="1:19" s="34" customFormat="1" ht="20.100000000000001" customHeight="1">
      <c r="A256" s="771" t="s">
        <v>174</v>
      </c>
      <c r="B256" s="772" t="s">
        <v>889</v>
      </c>
      <c r="C256" s="773" t="s">
        <v>175</v>
      </c>
      <c r="D256" s="768" t="s">
        <v>89</v>
      </c>
      <c r="E256" s="768" t="s">
        <v>89</v>
      </c>
      <c r="F256" s="774" t="s">
        <v>130</v>
      </c>
      <c r="G256" s="771" t="s">
        <v>58</v>
      </c>
      <c r="H256" s="775">
        <v>833</v>
      </c>
      <c r="I256" s="775">
        <v>120000</v>
      </c>
      <c r="J256" s="776">
        <v>36.4</v>
      </c>
      <c r="K256" s="777">
        <f t="shared" si="28"/>
        <v>30321.199999999997</v>
      </c>
      <c r="L256" s="777">
        <f t="shared" si="29"/>
        <v>30.321199999999997</v>
      </c>
      <c r="M256" s="713">
        <f t="shared" si="26"/>
        <v>99960000</v>
      </c>
      <c r="N256" s="778"/>
      <c r="O256" s="772"/>
      <c r="P256" s="771" t="s">
        <v>761</v>
      </c>
      <c r="Q256" s="779" t="s">
        <v>131</v>
      </c>
      <c r="R256" s="774" t="s">
        <v>60</v>
      </c>
      <c r="S256" s="780" t="s">
        <v>334</v>
      </c>
    </row>
    <row r="257" spans="1:19" s="34" customFormat="1" ht="20.100000000000001" customHeight="1">
      <c r="A257" s="774" t="s">
        <v>1309</v>
      </c>
      <c r="B257" s="785" t="s">
        <v>1753</v>
      </c>
      <c r="C257" s="774" t="s">
        <v>477</v>
      </c>
      <c r="D257" s="768" t="s">
        <v>89</v>
      </c>
      <c r="E257" s="768" t="s">
        <v>89</v>
      </c>
      <c r="F257" s="774" t="s">
        <v>141</v>
      </c>
      <c r="G257" s="774" t="s">
        <v>58</v>
      </c>
      <c r="H257" s="784">
        <v>640</v>
      </c>
      <c r="I257" s="784">
        <v>147800</v>
      </c>
      <c r="J257" s="777">
        <v>34.6</v>
      </c>
      <c r="K257" s="777">
        <f t="shared" si="28"/>
        <v>22144</v>
      </c>
      <c r="L257" s="777">
        <f t="shared" si="29"/>
        <v>22.143999999999998</v>
      </c>
      <c r="M257" s="713">
        <f t="shared" si="26"/>
        <v>94592000</v>
      </c>
      <c r="N257" s="785"/>
      <c r="O257" s="785" t="s">
        <v>11</v>
      </c>
      <c r="P257" s="780" t="s">
        <v>761</v>
      </c>
      <c r="Q257" s="779" t="s">
        <v>134</v>
      </c>
      <c r="R257" s="780" t="s">
        <v>27</v>
      </c>
      <c r="S257" s="780" t="s">
        <v>384</v>
      </c>
    </row>
    <row r="258" spans="1:19" s="34" customFormat="1" ht="20.100000000000001" customHeight="1">
      <c r="A258" s="774" t="s">
        <v>791</v>
      </c>
      <c r="B258" s="785" t="s">
        <v>1753</v>
      </c>
      <c r="C258" s="774" t="s">
        <v>792</v>
      </c>
      <c r="D258" s="768" t="s">
        <v>89</v>
      </c>
      <c r="E258" s="768" t="s">
        <v>89</v>
      </c>
      <c r="F258" s="774" t="s">
        <v>568</v>
      </c>
      <c r="G258" s="774" t="s">
        <v>58</v>
      </c>
      <c r="H258" s="784">
        <v>320</v>
      </c>
      <c r="I258" s="784">
        <v>51800</v>
      </c>
      <c r="J258" s="777">
        <v>15.5</v>
      </c>
      <c r="K258" s="777">
        <f t="shared" si="28"/>
        <v>4960</v>
      </c>
      <c r="L258" s="777">
        <f t="shared" si="29"/>
        <v>4.96</v>
      </c>
      <c r="M258" s="713">
        <f t="shared" si="26"/>
        <v>16576000</v>
      </c>
      <c r="N258" s="785" t="s">
        <v>61</v>
      </c>
      <c r="O258" s="785" t="s">
        <v>21</v>
      </c>
      <c r="P258" s="780" t="s">
        <v>761</v>
      </c>
      <c r="Q258" s="779" t="s">
        <v>118</v>
      </c>
      <c r="R258" s="780" t="s">
        <v>27</v>
      </c>
      <c r="S258" s="780" t="s">
        <v>90</v>
      </c>
    </row>
    <row r="259" spans="1:19" s="34" customFormat="1" ht="20.100000000000001" customHeight="1">
      <c r="A259" s="774" t="s">
        <v>791</v>
      </c>
      <c r="B259" s="785" t="s">
        <v>1310</v>
      </c>
      <c r="C259" s="774" t="s">
        <v>792</v>
      </c>
      <c r="D259" s="768" t="s">
        <v>89</v>
      </c>
      <c r="E259" s="768" t="s">
        <v>89</v>
      </c>
      <c r="F259" s="774" t="s">
        <v>49</v>
      </c>
      <c r="G259" s="774"/>
      <c r="H259" s="784">
        <v>320</v>
      </c>
      <c r="I259" s="784">
        <v>29300</v>
      </c>
      <c r="J259" s="777">
        <v>0</v>
      </c>
      <c r="K259" s="777">
        <f t="shared" si="28"/>
        <v>0</v>
      </c>
      <c r="L259" s="777">
        <f t="shared" si="29"/>
        <v>0</v>
      </c>
      <c r="M259" s="713">
        <f t="shared" si="26"/>
        <v>9376000</v>
      </c>
      <c r="N259" s="785" t="s">
        <v>257</v>
      </c>
      <c r="O259" s="785"/>
      <c r="P259" s="780" t="s">
        <v>761</v>
      </c>
      <c r="Q259" s="779" t="s">
        <v>121</v>
      </c>
      <c r="R259" s="780" t="s">
        <v>30</v>
      </c>
      <c r="S259" s="780" t="s">
        <v>90</v>
      </c>
    </row>
    <row r="260" spans="1:19" s="33" customFormat="1" ht="20.100000000000001" customHeight="1">
      <c r="A260" s="715" t="s">
        <v>791</v>
      </c>
      <c r="B260" s="718" t="s">
        <v>1310</v>
      </c>
      <c r="C260" s="715" t="s">
        <v>792</v>
      </c>
      <c r="D260" s="768" t="s">
        <v>89</v>
      </c>
      <c r="E260" s="768" t="s">
        <v>89</v>
      </c>
      <c r="F260" s="715" t="s">
        <v>52</v>
      </c>
      <c r="G260" s="715"/>
      <c r="H260" s="786">
        <v>320</v>
      </c>
      <c r="I260" s="786">
        <v>17100</v>
      </c>
      <c r="J260" s="769">
        <v>0</v>
      </c>
      <c r="K260" s="769">
        <f t="shared" si="28"/>
        <v>0</v>
      </c>
      <c r="L260" s="769">
        <f t="shared" si="29"/>
        <v>0</v>
      </c>
      <c r="M260" s="713">
        <f t="shared" si="26"/>
        <v>5472000</v>
      </c>
      <c r="N260" s="718"/>
      <c r="O260" s="718" t="s">
        <v>11</v>
      </c>
      <c r="P260" s="716" t="s">
        <v>761</v>
      </c>
      <c r="Q260" s="787" t="s">
        <v>126</v>
      </c>
      <c r="R260" s="716" t="s">
        <v>30</v>
      </c>
      <c r="S260" s="716" t="s">
        <v>90</v>
      </c>
    </row>
    <row r="261" spans="1:19" s="33" customFormat="1" ht="20.100000000000001" customHeight="1">
      <c r="A261" s="715" t="s">
        <v>791</v>
      </c>
      <c r="B261" s="718" t="s">
        <v>1310</v>
      </c>
      <c r="C261" s="715" t="s">
        <v>792</v>
      </c>
      <c r="D261" s="768" t="s">
        <v>89</v>
      </c>
      <c r="E261" s="768" t="s">
        <v>89</v>
      </c>
      <c r="F261" s="715" t="s">
        <v>207</v>
      </c>
      <c r="G261" s="715"/>
      <c r="H261" s="786">
        <v>160</v>
      </c>
      <c r="I261" s="786">
        <v>2100</v>
      </c>
      <c r="J261" s="769">
        <v>0</v>
      </c>
      <c r="K261" s="769">
        <f t="shared" si="28"/>
        <v>0</v>
      </c>
      <c r="L261" s="769">
        <f t="shared" si="29"/>
        <v>0</v>
      </c>
      <c r="M261" s="713">
        <f t="shared" si="26"/>
        <v>336000</v>
      </c>
      <c r="N261" s="718"/>
      <c r="O261" s="718"/>
      <c r="P261" s="716" t="s">
        <v>761</v>
      </c>
      <c r="Q261" s="787" t="s">
        <v>126</v>
      </c>
      <c r="R261" s="716" t="s">
        <v>30</v>
      </c>
      <c r="S261" s="716" t="s">
        <v>90</v>
      </c>
    </row>
    <row r="262" spans="1:19" s="33" customFormat="1" ht="20.100000000000001" customHeight="1">
      <c r="A262" s="715" t="s">
        <v>791</v>
      </c>
      <c r="B262" s="718" t="s">
        <v>1310</v>
      </c>
      <c r="C262" s="715" t="s">
        <v>792</v>
      </c>
      <c r="D262" s="768" t="s">
        <v>89</v>
      </c>
      <c r="E262" s="768" t="s">
        <v>89</v>
      </c>
      <c r="F262" s="715" t="s">
        <v>53</v>
      </c>
      <c r="G262" s="715"/>
      <c r="H262" s="786">
        <v>320</v>
      </c>
      <c r="I262" s="786">
        <v>18500</v>
      </c>
      <c r="J262" s="769">
        <v>0</v>
      </c>
      <c r="K262" s="769">
        <f t="shared" si="28"/>
        <v>0</v>
      </c>
      <c r="L262" s="769">
        <f t="shared" si="29"/>
        <v>0</v>
      </c>
      <c r="M262" s="713">
        <f t="shared" si="26"/>
        <v>5920000</v>
      </c>
      <c r="N262" s="718"/>
      <c r="O262" s="718" t="s">
        <v>11</v>
      </c>
      <c r="P262" s="716" t="s">
        <v>761</v>
      </c>
      <c r="Q262" s="787" t="s">
        <v>140</v>
      </c>
      <c r="R262" s="716" t="s">
        <v>30</v>
      </c>
      <c r="S262" s="716" t="s">
        <v>90</v>
      </c>
    </row>
    <row r="263" spans="1:19" s="33" customFormat="1" ht="20.100000000000001" customHeight="1">
      <c r="A263" s="715" t="s">
        <v>791</v>
      </c>
      <c r="B263" s="718" t="s">
        <v>1312</v>
      </c>
      <c r="C263" s="715" t="s">
        <v>792</v>
      </c>
      <c r="D263" s="768" t="s">
        <v>89</v>
      </c>
      <c r="E263" s="768" t="s">
        <v>89</v>
      </c>
      <c r="F263" s="715" t="s">
        <v>53</v>
      </c>
      <c r="G263" s="715"/>
      <c r="H263" s="786">
        <v>320</v>
      </c>
      <c r="I263" s="786">
        <v>18500</v>
      </c>
      <c r="J263" s="769">
        <v>0</v>
      </c>
      <c r="K263" s="769">
        <f t="shared" si="28"/>
        <v>0</v>
      </c>
      <c r="L263" s="769">
        <f t="shared" si="29"/>
        <v>0</v>
      </c>
      <c r="M263" s="713">
        <f t="shared" si="26"/>
        <v>5920000</v>
      </c>
      <c r="N263" s="718"/>
      <c r="O263" s="718" t="s">
        <v>11</v>
      </c>
      <c r="P263" s="716" t="s">
        <v>761</v>
      </c>
      <c r="Q263" s="787" t="s">
        <v>140</v>
      </c>
      <c r="R263" s="716" t="s">
        <v>30</v>
      </c>
      <c r="S263" s="716" t="s">
        <v>90</v>
      </c>
    </row>
    <row r="264" spans="1:19" s="33" customFormat="1" ht="20.100000000000001" customHeight="1">
      <c r="A264" s="715" t="s">
        <v>791</v>
      </c>
      <c r="B264" s="718" t="s">
        <v>1312</v>
      </c>
      <c r="C264" s="715" t="s">
        <v>792</v>
      </c>
      <c r="D264" s="768" t="s">
        <v>89</v>
      </c>
      <c r="E264" s="768" t="s">
        <v>89</v>
      </c>
      <c r="F264" s="715" t="s">
        <v>52</v>
      </c>
      <c r="G264" s="715"/>
      <c r="H264" s="786">
        <v>320</v>
      </c>
      <c r="I264" s="786">
        <v>17100</v>
      </c>
      <c r="J264" s="769">
        <v>0</v>
      </c>
      <c r="K264" s="769">
        <f t="shared" si="28"/>
        <v>0</v>
      </c>
      <c r="L264" s="769">
        <f t="shared" si="29"/>
        <v>0</v>
      </c>
      <c r="M264" s="713">
        <f t="shared" si="26"/>
        <v>5472000</v>
      </c>
      <c r="N264" s="718"/>
      <c r="O264" s="718" t="s">
        <v>11</v>
      </c>
      <c r="P264" s="716" t="s">
        <v>761</v>
      </c>
      <c r="Q264" s="787" t="s">
        <v>126</v>
      </c>
      <c r="R264" s="716" t="s">
        <v>30</v>
      </c>
      <c r="S264" s="716" t="s">
        <v>90</v>
      </c>
    </row>
    <row r="265" spans="1:19" s="26" customFormat="1" ht="20.100000000000001" customHeight="1">
      <c r="A265" s="715" t="s">
        <v>806</v>
      </c>
      <c r="B265" s="718" t="s">
        <v>1319</v>
      </c>
      <c r="C265" s="716" t="s">
        <v>1754</v>
      </c>
      <c r="D265" s="768" t="s">
        <v>89</v>
      </c>
      <c r="E265" s="768" t="s">
        <v>89</v>
      </c>
      <c r="F265" s="715" t="s">
        <v>1313</v>
      </c>
      <c r="G265" s="715" t="s">
        <v>58</v>
      </c>
      <c r="H265" s="786">
        <v>334</v>
      </c>
      <c r="I265" s="786">
        <v>256092</v>
      </c>
      <c r="J265" s="769">
        <v>31.4</v>
      </c>
      <c r="K265" s="769">
        <f t="shared" si="28"/>
        <v>10487.6</v>
      </c>
      <c r="L265" s="769">
        <f t="shared" si="29"/>
        <v>10.4876</v>
      </c>
      <c r="M265" s="713">
        <f t="shared" si="26"/>
        <v>85534728</v>
      </c>
      <c r="N265" s="718"/>
      <c r="O265" s="788" t="s">
        <v>299</v>
      </c>
      <c r="P265" s="789" t="s">
        <v>867</v>
      </c>
      <c r="Q265" s="787" t="s">
        <v>115</v>
      </c>
      <c r="R265" s="715" t="s">
        <v>60</v>
      </c>
      <c r="S265" s="716" t="s">
        <v>814</v>
      </c>
    </row>
    <row r="266" spans="1:19" s="33" customFormat="1" ht="20.100000000000001" customHeight="1">
      <c r="A266" s="715" t="s">
        <v>1755</v>
      </c>
      <c r="B266" s="718" t="s">
        <v>1756</v>
      </c>
      <c r="C266" s="716" t="s">
        <v>1757</v>
      </c>
      <c r="D266" s="768" t="s">
        <v>89</v>
      </c>
      <c r="E266" s="768" t="s">
        <v>89</v>
      </c>
      <c r="F266" s="715" t="s">
        <v>91</v>
      </c>
      <c r="G266" s="715"/>
      <c r="H266" s="790">
        <v>712</v>
      </c>
      <c r="I266" s="790">
        <v>74000</v>
      </c>
      <c r="J266" s="791">
        <v>33</v>
      </c>
      <c r="K266" s="790">
        <f>J266*H266</f>
        <v>23496</v>
      </c>
      <c r="L266" s="791">
        <f t="shared" si="29"/>
        <v>23.495999999999999</v>
      </c>
      <c r="M266" s="713">
        <f t="shared" si="26"/>
        <v>52688000</v>
      </c>
      <c r="N266" s="718"/>
      <c r="O266" s="718"/>
      <c r="P266" s="716" t="s">
        <v>269</v>
      </c>
      <c r="Q266" s="787" t="s">
        <v>117</v>
      </c>
      <c r="R266" s="716" t="s">
        <v>28</v>
      </c>
      <c r="S266" s="716"/>
    </row>
    <row r="267" spans="1:19" s="33" customFormat="1" ht="20.100000000000001" customHeight="1">
      <c r="A267" s="715" t="s">
        <v>1755</v>
      </c>
      <c r="B267" s="718" t="s">
        <v>1756</v>
      </c>
      <c r="C267" s="716" t="s">
        <v>1757</v>
      </c>
      <c r="D267" s="768" t="s">
        <v>89</v>
      </c>
      <c r="E267" s="768" t="s">
        <v>89</v>
      </c>
      <c r="F267" s="715" t="s">
        <v>685</v>
      </c>
      <c r="G267" s="715"/>
      <c r="H267" s="790">
        <v>712</v>
      </c>
      <c r="I267" s="790">
        <v>25936.3</v>
      </c>
      <c r="J267" s="791">
        <v>15</v>
      </c>
      <c r="K267" s="790">
        <f>J267*H267</f>
        <v>10680</v>
      </c>
      <c r="L267" s="791">
        <f t="shared" si="29"/>
        <v>10.68</v>
      </c>
      <c r="M267" s="713">
        <f t="shared" ref="M267:M330" si="30">H267*I267</f>
        <v>18466645.599999998</v>
      </c>
      <c r="N267" s="718"/>
      <c r="O267" s="718"/>
      <c r="P267" s="716" t="s">
        <v>269</v>
      </c>
      <c r="Q267" s="787" t="s">
        <v>118</v>
      </c>
      <c r="R267" s="716" t="s">
        <v>28</v>
      </c>
      <c r="S267" s="716"/>
    </row>
    <row r="268" spans="1:19" s="33" customFormat="1" ht="20.100000000000001" customHeight="1">
      <c r="A268" s="715" t="s">
        <v>972</v>
      </c>
      <c r="B268" s="206" t="s">
        <v>979</v>
      </c>
      <c r="C268" s="716" t="s">
        <v>145</v>
      </c>
      <c r="D268" s="768" t="s">
        <v>89</v>
      </c>
      <c r="E268" s="768" t="s">
        <v>89</v>
      </c>
      <c r="F268" s="715" t="s">
        <v>622</v>
      </c>
      <c r="G268" s="715" t="s">
        <v>58</v>
      </c>
      <c r="H268" s="720">
        <v>200</v>
      </c>
      <c r="I268" s="707">
        <v>131350</v>
      </c>
      <c r="J268" s="723">
        <v>39.4</v>
      </c>
      <c r="K268" s="769">
        <f>H268*J268</f>
        <v>7880</v>
      </c>
      <c r="L268" s="723">
        <f t="shared" si="29"/>
        <v>7.88</v>
      </c>
      <c r="M268" s="713">
        <f t="shared" si="30"/>
        <v>26270000</v>
      </c>
      <c r="N268" s="718"/>
      <c r="O268" s="716" t="s">
        <v>837</v>
      </c>
      <c r="P268" s="715" t="s">
        <v>269</v>
      </c>
      <c r="Q268" s="716" t="s">
        <v>327</v>
      </c>
      <c r="R268" s="715" t="s">
        <v>68</v>
      </c>
      <c r="S268" s="715" t="s">
        <v>109</v>
      </c>
    </row>
    <row r="269" spans="1:19" s="33" customFormat="1" ht="20.100000000000001" customHeight="1">
      <c r="A269" s="715" t="s">
        <v>972</v>
      </c>
      <c r="B269" s="206" t="s">
        <v>979</v>
      </c>
      <c r="C269" s="716" t="s">
        <v>145</v>
      </c>
      <c r="D269" s="768" t="s">
        <v>89</v>
      </c>
      <c r="E269" s="768" t="s">
        <v>89</v>
      </c>
      <c r="F269" s="715" t="s">
        <v>622</v>
      </c>
      <c r="G269" s="715" t="s">
        <v>58</v>
      </c>
      <c r="H269" s="720">
        <v>418</v>
      </c>
      <c r="I269" s="707">
        <v>131350</v>
      </c>
      <c r="J269" s="723">
        <v>39.4</v>
      </c>
      <c r="K269" s="769">
        <f>H269*J269</f>
        <v>16469.2</v>
      </c>
      <c r="L269" s="723">
        <f t="shared" si="29"/>
        <v>16.469200000000001</v>
      </c>
      <c r="M269" s="713">
        <f t="shared" si="30"/>
        <v>54904300</v>
      </c>
      <c r="N269" s="718"/>
      <c r="O269" s="716" t="s">
        <v>837</v>
      </c>
      <c r="P269" s="715" t="s">
        <v>269</v>
      </c>
      <c r="Q269" s="716" t="s">
        <v>327</v>
      </c>
      <c r="R269" s="715" t="s">
        <v>68</v>
      </c>
      <c r="S269" s="715" t="s">
        <v>109</v>
      </c>
    </row>
    <row r="270" spans="1:19" s="26" customFormat="1" ht="20.100000000000001" customHeight="1">
      <c r="A270" s="792" t="s">
        <v>705</v>
      </c>
      <c r="B270" s="793" t="s">
        <v>706</v>
      </c>
      <c r="C270" s="794" t="s">
        <v>476</v>
      </c>
      <c r="D270" s="768" t="s">
        <v>89</v>
      </c>
      <c r="E270" s="768" t="s">
        <v>89</v>
      </c>
      <c r="F270" s="792" t="s">
        <v>303</v>
      </c>
      <c r="G270" s="792" t="s">
        <v>58</v>
      </c>
      <c r="H270" s="795">
        <v>190</v>
      </c>
      <c r="I270" s="786">
        <v>139600</v>
      </c>
      <c r="J270" s="769">
        <v>42.5</v>
      </c>
      <c r="K270" s="769">
        <f>H270*J270</f>
        <v>8075</v>
      </c>
      <c r="L270" s="723">
        <f t="shared" si="29"/>
        <v>8.0749999999999993</v>
      </c>
      <c r="M270" s="713">
        <f t="shared" si="30"/>
        <v>26524000</v>
      </c>
      <c r="N270" s="796" t="s">
        <v>209</v>
      </c>
      <c r="O270" s="797"/>
      <c r="P270" s="794" t="s">
        <v>20</v>
      </c>
      <c r="Q270" s="798" t="s">
        <v>134</v>
      </c>
      <c r="R270" s="794" t="s">
        <v>28</v>
      </c>
      <c r="S270" s="794" t="s">
        <v>189</v>
      </c>
    </row>
    <row r="271" spans="1:19" s="33" customFormat="1" ht="20.100000000000001" customHeight="1">
      <c r="A271" s="792" t="s">
        <v>705</v>
      </c>
      <c r="B271" s="793" t="s">
        <v>706</v>
      </c>
      <c r="C271" s="794" t="s">
        <v>476</v>
      </c>
      <c r="D271" s="768" t="s">
        <v>89</v>
      </c>
      <c r="E271" s="768" t="s">
        <v>89</v>
      </c>
      <c r="F271" s="792" t="s">
        <v>671</v>
      </c>
      <c r="G271" s="792" t="s">
        <v>58</v>
      </c>
      <c r="H271" s="795">
        <v>380</v>
      </c>
      <c r="I271" s="786">
        <v>57000</v>
      </c>
      <c r="J271" s="769">
        <v>24</v>
      </c>
      <c r="K271" s="769">
        <f>H271*J271</f>
        <v>9120</v>
      </c>
      <c r="L271" s="723">
        <f t="shared" si="29"/>
        <v>9.1199999999999992</v>
      </c>
      <c r="M271" s="713">
        <f t="shared" si="30"/>
        <v>21660000</v>
      </c>
      <c r="N271" s="796"/>
      <c r="O271" s="797"/>
      <c r="P271" s="794" t="s">
        <v>20</v>
      </c>
      <c r="Q271" s="798" t="s">
        <v>135</v>
      </c>
      <c r="R271" s="794" t="s">
        <v>28</v>
      </c>
      <c r="S271" s="794" t="s">
        <v>189</v>
      </c>
    </row>
    <row r="272" spans="1:19" s="33" customFormat="1" ht="20.100000000000001" customHeight="1">
      <c r="A272" s="715" t="s">
        <v>113</v>
      </c>
      <c r="B272" s="799" t="s">
        <v>295</v>
      </c>
      <c r="C272" s="715" t="s">
        <v>544</v>
      </c>
      <c r="D272" s="768" t="s">
        <v>89</v>
      </c>
      <c r="E272" s="768" t="s">
        <v>89</v>
      </c>
      <c r="F272" s="715" t="s">
        <v>116</v>
      </c>
      <c r="G272" s="715" t="s">
        <v>58</v>
      </c>
      <c r="H272" s="786">
        <v>1799</v>
      </c>
      <c r="I272" s="786">
        <v>34800</v>
      </c>
      <c r="J272" s="769">
        <v>37.5</v>
      </c>
      <c r="K272" s="769">
        <f t="shared" ref="K272:K289" si="31">H272*J272</f>
        <v>67462.5</v>
      </c>
      <c r="L272" s="769">
        <f t="shared" si="29"/>
        <v>67.462500000000006</v>
      </c>
      <c r="M272" s="713">
        <f t="shared" si="30"/>
        <v>62605200</v>
      </c>
      <c r="N272" s="799"/>
      <c r="O272" s="799" t="s">
        <v>11</v>
      </c>
      <c r="P272" s="715" t="s">
        <v>20</v>
      </c>
      <c r="Q272" s="716" t="s">
        <v>117</v>
      </c>
      <c r="R272" s="715" t="s">
        <v>28</v>
      </c>
      <c r="S272" s="715" t="s">
        <v>66</v>
      </c>
    </row>
    <row r="273" spans="1:19" s="33" customFormat="1" ht="20.100000000000001" customHeight="1">
      <c r="A273" s="715" t="s">
        <v>113</v>
      </c>
      <c r="B273" s="799" t="s">
        <v>295</v>
      </c>
      <c r="C273" s="715" t="s">
        <v>544</v>
      </c>
      <c r="D273" s="768" t="s">
        <v>89</v>
      </c>
      <c r="E273" s="768" t="s">
        <v>89</v>
      </c>
      <c r="F273" s="715" t="s">
        <v>897</v>
      </c>
      <c r="G273" s="715" t="s">
        <v>58</v>
      </c>
      <c r="H273" s="786">
        <v>2114</v>
      </c>
      <c r="I273" s="786">
        <v>19000</v>
      </c>
      <c r="J273" s="769">
        <v>17.5</v>
      </c>
      <c r="K273" s="769">
        <f t="shared" si="31"/>
        <v>36995</v>
      </c>
      <c r="L273" s="769">
        <f t="shared" si="29"/>
        <v>36.994999999999997</v>
      </c>
      <c r="M273" s="713">
        <f t="shared" si="30"/>
        <v>40166000</v>
      </c>
      <c r="N273" s="799" t="s">
        <v>43</v>
      </c>
      <c r="O273" s="799" t="s">
        <v>21</v>
      </c>
      <c r="P273" s="715" t="s">
        <v>20</v>
      </c>
      <c r="Q273" s="716" t="s">
        <v>118</v>
      </c>
      <c r="R273" s="715" t="s">
        <v>28</v>
      </c>
      <c r="S273" s="715" t="s">
        <v>66</v>
      </c>
    </row>
    <row r="274" spans="1:19" s="33" customFormat="1" ht="20.100000000000001" customHeight="1">
      <c r="A274" s="715" t="s">
        <v>113</v>
      </c>
      <c r="B274" s="799" t="s">
        <v>295</v>
      </c>
      <c r="C274" s="715" t="s">
        <v>544</v>
      </c>
      <c r="D274" s="768" t="s">
        <v>89</v>
      </c>
      <c r="E274" s="768" t="s">
        <v>89</v>
      </c>
      <c r="F274" s="715" t="s">
        <v>49</v>
      </c>
      <c r="G274" s="715"/>
      <c r="H274" s="786">
        <v>2114</v>
      </c>
      <c r="I274" s="786">
        <v>22400</v>
      </c>
      <c r="J274" s="769">
        <v>0</v>
      </c>
      <c r="K274" s="769">
        <f t="shared" si="31"/>
        <v>0</v>
      </c>
      <c r="L274" s="769">
        <f t="shared" si="29"/>
        <v>0</v>
      </c>
      <c r="M274" s="713">
        <f t="shared" si="30"/>
        <v>47353600</v>
      </c>
      <c r="N274" s="799" t="s">
        <v>120</v>
      </c>
      <c r="O274" s="799"/>
      <c r="P274" s="715" t="s">
        <v>20</v>
      </c>
      <c r="Q274" s="716" t="s">
        <v>121</v>
      </c>
      <c r="R274" s="715" t="s">
        <v>30</v>
      </c>
      <c r="S274" s="715" t="s">
        <v>66</v>
      </c>
    </row>
    <row r="275" spans="1:19" s="33" customFormat="1" ht="20.100000000000001" customHeight="1">
      <c r="A275" s="715" t="s">
        <v>113</v>
      </c>
      <c r="B275" s="799" t="s">
        <v>295</v>
      </c>
      <c r="C275" s="715" t="s">
        <v>544</v>
      </c>
      <c r="D275" s="768" t="s">
        <v>89</v>
      </c>
      <c r="E275" s="768" t="s">
        <v>89</v>
      </c>
      <c r="F275" s="715" t="s">
        <v>123</v>
      </c>
      <c r="G275" s="715"/>
      <c r="H275" s="786">
        <v>112</v>
      </c>
      <c r="I275" s="786">
        <v>39600</v>
      </c>
      <c r="J275" s="769">
        <v>0</v>
      </c>
      <c r="K275" s="769">
        <f t="shared" si="31"/>
        <v>0</v>
      </c>
      <c r="L275" s="769">
        <f t="shared" si="29"/>
        <v>0</v>
      </c>
      <c r="M275" s="713">
        <f t="shared" si="30"/>
        <v>4435200</v>
      </c>
      <c r="N275" s="799" t="s">
        <v>296</v>
      </c>
      <c r="O275" s="799" t="s">
        <v>297</v>
      </c>
      <c r="P275" s="715" t="s">
        <v>20</v>
      </c>
      <c r="Q275" s="716" t="s">
        <v>124</v>
      </c>
      <c r="R275" s="715" t="s">
        <v>30</v>
      </c>
      <c r="S275" s="715" t="s">
        <v>66</v>
      </c>
    </row>
    <row r="276" spans="1:19" s="33" customFormat="1" ht="20.100000000000001" customHeight="1">
      <c r="A276" s="715" t="s">
        <v>113</v>
      </c>
      <c r="B276" s="799" t="s">
        <v>295</v>
      </c>
      <c r="C276" s="715" t="s">
        <v>544</v>
      </c>
      <c r="D276" s="768" t="s">
        <v>89</v>
      </c>
      <c r="E276" s="768" t="s">
        <v>89</v>
      </c>
      <c r="F276" s="715" t="s">
        <v>100</v>
      </c>
      <c r="G276" s="715"/>
      <c r="H276" s="786">
        <v>1057</v>
      </c>
      <c r="I276" s="786">
        <v>40400</v>
      </c>
      <c r="J276" s="769">
        <v>0</v>
      </c>
      <c r="K276" s="769">
        <f t="shared" si="31"/>
        <v>0</v>
      </c>
      <c r="L276" s="769">
        <f t="shared" si="29"/>
        <v>0</v>
      </c>
      <c r="M276" s="713">
        <f t="shared" si="30"/>
        <v>42702800</v>
      </c>
      <c r="N276" s="799"/>
      <c r="O276" s="799"/>
      <c r="P276" s="715" t="s">
        <v>20</v>
      </c>
      <c r="Q276" s="716" t="s">
        <v>122</v>
      </c>
      <c r="R276" s="715" t="s">
        <v>30</v>
      </c>
      <c r="S276" s="715" t="s">
        <v>66</v>
      </c>
    </row>
    <row r="277" spans="1:19" s="33" customFormat="1" ht="20.100000000000001" customHeight="1">
      <c r="A277" s="715" t="s">
        <v>113</v>
      </c>
      <c r="B277" s="799" t="s">
        <v>295</v>
      </c>
      <c r="C277" s="715" t="s">
        <v>544</v>
      </c>
      <c r="D277" s="768" t="s">
        <v>89</v>
      </c>
      <c r="E277" s="768" t="s">
        <v>89</v>
      </c>
      <c r="F277" s="715" t="s">
        <v>22</v>
      </c>
      <c r="G277" s="715"/>
      <c r="H277" s="786">
        <v>1057</v>
      </c>
      <c r="I277" s="786">
        <v>66300</v>
      </c>
      <c r="J277" s="769">
        <v>0</v>
      </c>
      <c r="K277" s="769">
        <f t="shared" si="31"/>
        <v>0</v>
      </c>
      <c r="L277" s="769">
        <f t="shared" si="29"/>
        <v>0</v>
      </c>
      <c r="M277" s="713">
        <f t="shared" si="30"/>
        <v>70079100</v>
      </c>
      <c r="N277" s="799"/>
      <c r="O277" s="799" t="s">
        <v>1758</v>
      </c>
      <c r="P277" s="715" t="s">
        <v>20</v>
      </c>
      <c r="Q277" s="716" t="s">
        <v>125</v>
      </c>
      <c r="R277" s="715" t="s">
        <v>30</v>
      </c>
      <c r="S277" s="715" t="s">
        <v>66</v>
      </c>
    </row>
    <row r="278" spans="1:19" s="33" customFormat="1" ht="20.100000000000001" customHeight="1">
      <c r="A278" s="715" t="s">
        <v>113</v>
      </c>
      <c r="B278" s="799" t="s">
        <v>295</v>
      </c>
      <c r="C278" s="715" t="s">
        <v>544</v>
      </c>
      <c r="D278" s="768" t="s">
        <v>89</v>
      </c>
      <c r="E278" s="768" t="s">
        <v>89</v>
      </c>
      <c r="F278" s="715" t="s">
        <v>157</v>
      </c>
      <c r="G278" s="715"/>
      <c r="H278" s="786">
        <v>1057</v>
      </c>
      <c r="I278" s="786">
        <v>12600</v>
      </c>
      <c r="J278" s="769">
        <v>0</v>
      </c>
      <c r="K278" s="769">
        <f t="shared" si="31"/>
        <v>0</v>
      </c>
      <c r="L278" s="769">
        <f t="shared" si="29"/>
        <v>0</v>
      </c>
      <c r="M278" s="713">
        <f t="shared" si="30"/>
        <v>13318200</v>
      </c>
      <c r="N278" s="799"/>
      <c r="O278" s="799" t="s">
        <v>1758</v>
      </c>
      <c r="P278" s="715" t="s">
        <v>20</v>
      </c>
      <c r="Q278" s="716" t="s">
        <v>138</v>
      </c>
      <c r="R278" s="715" t="s">
        <v>30</v>
      </c>
      <c r="S278" s="715" t="s">
        <v>66</v>
      </c>
    </row>
    <row r="279" spans="1:19" s="33" customFormat="1" ht="20.100000000000001" customHeight="1">
      <c r="A279" s="715" t="s">
        <v>113</v>
      </c>
      <c r="B279" s="799" t="s">
        <v>295</v>
      </c>
      <c r="C279" s="715" t="s">
        <v>544</v>
      </c>
      <c r="D279" s="768" t="s">
        <v>89</v>
      </c>
      <c r="E279" s="768" t="s">
        <v>89</v>
      </c>
      <c r="F279" s="715" t="s">
        <v>50</v>
      </c>
      <c r="G279" s="715"/>
      <c r="H279" s="786">
        <v>1057</v>
      </c>
      <c r="I279" s="786">
        <v>5900</v>
      </c>
      <c r="J279" s="769">
        <v>0</v>
      </c>
      <c r="K279" s="769">
        <f t="shared" si="31"/>
        <v>0</v>
      </c>
      <c r="L279" s="769">
        <f t="shared" si="29"/>
        <v>0</v>
      </c>
      <c r="M279" s="713">
        <f t="shared" si="30"/>
        <v>6236300</v>
      </c>
      <c r="N279" s="799"/>
      <c r="O279" s="799"/>
      <c r="P279" s="715" t="s">
        <v>20</v>
      </c>
      <c r="Q279" s="716" t="s">
        <v>125</v>
      </c>
      <c r="R279" s="715" t="s">
        <v>30</v>
      </c>
      <c r="S279" s="715" t="s">
        <v>66</v>
      </c>
    </row>
    <row r="280" spans="1:19" s="33" customFormat="1" ht="20.100000000000001" customHeight="1">
      <c r="A280" s="715" t="s">
        <v>113</v>
      </c>
      <c r="B280" s="799" t="s">
        <v>295</v>
      </c>
      <c r="C280" s="715" t="s">
        <v>544</v>
      </c>
      <c r="D280" s="768" t="s">
        <v>89</v>
      </c>
      <c r="E280" s="768" t="s">
        <v>89</v>
      </c>
      <c r="F280" s="715" t="s">
        <v>101</v>
      </c>
      <c r="G280" s="715"/>
      <c r="H280" s="786">
        <v>2114</v>
      </c>
      <c r="I280" s="786">
        <v>4900</v>
      </c>
      <c r="J280" s="769">
        <v>0</v>
      </c>
      <c r="K280" s="769">
        <f t="shared" si="31"/>
        <v>0</v>
      </c>
      <c r="L280" s="769">
        <f t="shared" si="29"/>
        <v>0</v>
      </c>
      <c r="M280" s="713">
        <f t="shared" si="30"/>
        <v>10358600</v>
      </c>
      <c r="N280" s="799"/>
      <c r="O280" s="799"/>
      <c r="P280" s="715" t="s">
        <v>20</v>
      </c>
      <c r="Q280" s="716" t="s">
        <v>125</v>
      </c>
      <c r="R280" s="715" t="s">
        <v>30</v>
      </c>
      <c r="S280" s="715" t="s">
        <v>66</v>
      </c>
    </row>
    <row r="281" spans="1:19" s="33" customFormat="1" ht="20.100000000000001" customHeight="1">
      <c r="A281" s="715" t="s">
        <v>113</v>
      </c>
      <c r="B281" s="799" t="s">
        <v>295</v>
      </c>
      <c r="C281" s="715" t="s">
        <v>544</v>
      </c>
      <c r="D281" s="768" t="s">
        <v>89</v>
      </c>
      <c r="E281" s="768" t="s">
        <v>89</v>
      </c>
      <c r="F281" s="715" t="s">
        <v>52</v>
      </c>
      <c r="G281" s="715"/>
      <c r="H281" s="786">
        <v>1057</v>
      </c>
      <c r="I281" s="786">
        <v>13900</v>
      </c>
      <c r="J281" s="769">
        <v>0</v>
      </c>
      <c r="K281" s="769">
        <f t="shared" si="31"/>
        <v>0</v>
      </c>
      <c r="L281" s="769">
        <f t="shared" si="29"/>
        <v>0</v>
      </c>
      <c r="M281" s="713">
        <f t="shared" si="30"/>
        <v>14692300</v>
      </c>
      <c r="N281" s="799"/>
      <c r="O281" s="799"/>
      <c r="P281" s="715" t="s">
        <v>20</v>
      </c>
      <c r="Q281" s="716" t="s">
        <v>126</v>
      </c>
      <c r="R281" s="715" t="s">
        <v>30</v>
      </c>
      <c r="S281" s="715" t="s">
        <v>66</v>
      </c>
    </row>
    <row r="282" spans="1:19" s="33" customFormat="1" ht="20.100000000000001" customHeight="1">
      <c r="A282" s="715" t="s">
        <v>113</v>
      </c>
      <c r="B282" s="799" t="s">
        <v>295</v>
      </c>
      <c r="C282" s="715" t="s">
        <v>544</v>
      </c>
      <c r="D282" s="768" t="s">
        <v>89</v>
      </c>
      <c r="E282" s="768" t="s">
        <v>89</v>
      </c>
      <c r="F282" s="715" t="s">
        <v>203</v>
      </c>
      <c r="G282" s="715"/>
      <c r="H282" s="786">
        <v>1057</v>
      </c>
      <c r="I282" s="786">
        <v>10100</v>
      </c>
      <c r="J282" s="769">
        <v>0</v>
      </c>
      <c r="K282" s="769">
        <f t="shared" si="31"/>
        <v>0</v>
      </c>
      <c r="L282" s="769">
        <f t="shared" si="29"/>
        <v>0</v>
      </c>
      <c r="M282" s="713">
        <f t="shared" si="30"/>
        <v>10675700</v>
      </c>
      <c r="N282" s="799"/>
      <c r="O282" s="799" t="s">
        <v>1758</v>
      </c>
      <c r="P282" s="715" t="s">
        <v>20</v>
      </c>
      <c r="Q282" s="716" t="s">
        <v>126</v>
      </c>
      <c r="R282" s="715" t="s">
        <v>30</v>
      </c>
      <c r="S282" s="715" t="s">
        <v>66</v>
      </c>
    </row>
    <row r="283" spans="1:19" s="33" customFormat="1" ht="20.100000000000001" customHeight="1">
      <c r="A283" s="715" t="s">
        <v>113</v>
      </c>
      <c r="B283" s="799" t="s">
        <v>295</v>
      </c>
      <c r="C283" s="715" t="s">
        <v>544</v>
      </c>
      <c r="D283" s="768" t="s">
        <v>89</v>
      </c>
      <c r="E283" s="768" t="s">
        <v>89</v>
      </c>
      <c r="F283" s="715" t="s">
        <v>53</v>
      </c>
      <c r="G283" s="715"/>
      <c r="H283" s="786">
        <v>1057</v>
      </c>
      <c r="I283" s="786">
        <v>7600</v>
      </c>
      <c r="J283" s="769">
        <v>0</v>
      </c>
      <c r="K283" s="769">
        <f t="shared" si="31"/>
        <v>0</v>
      </c>
      <c r="L283" s="769">
        <f t="shared" si="29"/>
        <v>0</v>
      </c>
      <c r="M283" s="713">
        <f t="shared" si="30"/>
        <v>8033200</v>
      </c>
      <c r="N283" s="799"/>
      <c r="O283" s="799"/>
      <c r="P283" s="715" t="s">
        <v>20</v>
      </c>
      <c r="Q283" s="716" t="s">
        <v>140</v>
      </c>
      <c r="R283" s="715" t="s">
        <v>30</v>
      </c>
      <c r="S283" s="715" t="s">
        <v>66</v>
      </c>
    </row>
    <row r="284" spans="1:19" s="33" customFormat="1" ht="20.100000000000001" customHeight="1">
      <c r="A284" s="715" t="s">
        <v>113</v>
      </c>
      <c r="B284" s="799" t="s">
        <v>295</v>
      </c>
      <c r="C284" s="715" t="s">
        <v>544</v>
      </c>
      <c r="D284" s="768" t="s">
        <v>89</v>
      </c>
      <c r="E284" s="768" t="s">
        <v>89</v>
      </c>
      <c r="F284" s="715" t="s">
        <v>53</v>
      </c>
      <c r="G284" s="715"/>
      <c r="H284" s="786">
        <v>1057</v>
      </c>
      <c r="I284" s="786">
        <v>7600</v>
      </c>
      <c r="J284" s="769">
        <v>0</v>
      </c>
      <c r="K284" s="769">
        <f t="shared" si="31"/>
        <v>0</v>
      </c>
      <c r="L284" s="769">
        <f t="shared" si="29"/>
        <v>0</v>
      </c>
      <c r="M284" s="713">
        <f t="shared" si="30"/>
        <v>8033200</v>
      </c>
      <c r="N284" s="799"/>
      <c r="O284" s="799"/>
      <c r="P284" s="715" t="s">
        <v>20</v>
      </c>
      <c r="Q284" s="716" t="s">
        <v>140</v>
      </c>
      <c r="R284" s="715" t="s">
        <v>30</v>
      </c>
      <c r="S284" s="715" t="s">
        <v>66</v>
      </c>
    </row>
    <row r="285" spans="1:19" s="33" customFormat="1" ht="20.100000000000001" customHeight="1">
      <c r="A285" s="715" t="s">
        <v>113</v>
      </c>
      <c r="B285" s="718" t="s">
        <v>1161</v>
      </c>
      <c r="C285" s="715" t="s">
        <v>544</v>
      </c>
      <c r="D285" s="768" t="s">
        <v>89</v>
      </c>
      <c r="E285" s="768" t="s">
        <v>89</v>
      </c>
      <c r="F285" s="715" t="s">
        <v>116</v>
      </c>
      <c r="G285" s="715" t="s">
        <v>58</v>
      </c>
      <c r="H285" s="786">
        <v>805</v>
      </c>
      <c r="I285" s="786">
        <v>56100</v>
      </c>
      <c r="J285" s="769">
        <v>37.5</v>
      </c>
      <c r="K285" s="769">
        <f t="shared" si="31"/>
        <v>30187.5</v>
      </c>
      <c r="L285" s="769">
        <f t="shared" si="29"/>
        <v>30.1875</v>
      </c>
      <c r="M285" s="713">
        <f t="shared" si="30"/>
        <v>45160500</v>
      </c>
      <c r="N285" s="800"/>
      <c r="O285" s="718" t="s">
        <v>218</v>
      </c>
      <c r="P285" s="715" t="s">
        <v>20</v>
      </c>
      <c r="Q285" s="787" t="s">
        <v>117</v>
      </c>
      <c r="R285" s="715" t="s">
        <v>28</v>
      </c>
      <c r="S285" s="715" t="s">
        <v>66</v>
      </c>
    </row>
    <row r="286" spans="1:19" s="33" customFormat="1" ht="20.100000000000001" customHeight="1">
      <c r="A286" s="715" t="s">
        <v>113</v>
      </c>
      <c r="B286" s="718" t="s">
        <v>1162</v>
      </c>
      <c r="C286" s="715" t="s">
        <v>544</v>
      </c>
      <c r="D286" s="768" t="s">
        <v>89</v>
      </c>
      <c r="E286" s="768" t="s">
        <v>89</v>
      </c>
      <c r="F286" s="715" t="s">
        <v>116</v>
      </c>
      <c r="G286" s="715" t="s">
        <v>58</v>
      </c>
      <c r="H286" s="786">
        <v>806</v>
      </c>
      <c r="I286" s="786">
        <v>56100</v>
      </c>
      <c r="J286" s="769">
        <v>37.5</v>
      </c>
      <c r="K286" s="769">
        <f t="shared" si="31"/>
        <v>30225</v>
      </c>
      <c r="L286" s="769">
        <f t="shared" si="29"/>
        <v>30.225000000000001</v>
      </c>
      <c r="M286" s="713">
        <f t="shared" si="30"/>
        <v>45216600</v>
      </c>
      <c r="N286" s="800"/>
      <c r="O286" s="718" t="s">
        <v>218</v>
      </c>
      <c r="P286" s="715" t="s">
        <v>20</v>
      </c>
      <c r="Q286" s="787" t="s">
        <v>117</v>
      </c>
      <c r="R286" s="715" t="s">
        <v>28</v>
      </c>
      <c r="S286" s="715" t="s">
        <v>66</v>
      </c>
    </row>
    <row r="287" spans="1:19" s="33" customFormat="1" ht="20.100000000000001" customHeight="1">
      <c r="A287" s="715" t="s">
        <v>113</v>
      </c>
      <c r="B287" s="718" t="s">
        <v>1161</v>
      </c>
      <c r="C287" s="715" t="s">
        <v>544</v>
      </c>
      <c r="D287" s="768" t="s">
        <v>89</v>
      </c>
      <c r="E287" s="768" t="s">
        <v>89</v>
      </c>
      <c r="F287" s="715" t="s">
        <v>546</v>
      </c>
      <c r="G287" s="715" t="s">
        <v>58</v>
      </c>
      <c r="H287" s="786">
        <v>875</v>
      </c>
      <c r="I287" s="786">
        <v>19069.506700000002</v>
      </c>
      <c r="J287" s="769">
        <v>17.5</v>
      </c>
      <c r="K287" s="769">
        <f t="shared" si="31"/>
        <v>15312.5</v>
      </c>
      <c r="L287" s="769">
        <f t="shared" si="29"/>
        <v>15.3125</v>
      </c>
      <c r="M287" s="713">
        <f t="shared" si="30"/>
        <v>16685818.362500001</v>
      </c>
      <c r="N287" s="800" t="s">
        <v>43</v>
      </c>
      <c r="O287" s="718" t="s">
        <v>21</v>
      </c>
      <c r="P287" s="715" t="s">
        <v>20</v>
      </c>
      <c r="Q287" s="787" t="s">
        <v>118</v>
      </c>
      <c r="R287" s="715" t="s">
        <v>28</v>
      </c>
      <c r="S287" s="715" t="s">
        <v>66</v>
      </c>
    </row>
    <row r="288" spans="1:19" s="33" customFormat="1" ht="20.100000000000001" customHeight="1">
      <c r="A288" s="715" t="s">
        <v>113</v>
      </c>
      <c r="B288" s="718" t="s">
        <v>1162</v>
      </c>
      <c r="C288" s="715" t="s">
        <v>544</v>
      </c>
      <c r="D288" s="768" t="s">
        <v>89</v>
      </c>
      <c r="E288" s="768" t="s">
        <v>89</v>
      </c>
      <c r="F288" s="715" t="s">
        <v>546</v>
      </c>
      <c r="G288" s="715" t="s">
        <v>58</v>
      </c>
      <c r="H288" s="786">
        <v>875</v>
      </c>
      <c r="I288" s="786">
        <v>19069.506700000002</v>
      </c>
      <c r="J288" s="769">
        <v>17.5</v>
      </c>
      <c r="K288" s="769">
        <f t="shared" si="31"/>
        <v>15312.5</v>
      </c>
      <c r="L288" s="769">
        <f t="shared" si="29"/>
        <v>15.3125</v>
      </c>
      <c r="M288" s="713">
        <f t="shared" si="30"/>
        <v>16685818.362500001</v>
      </c>
      <c r="N288" s="800" t="s">
        <v>43</v>
      </c>
      <c r="O288" s="718" t="s">
        <v>21</v>
      </c>
      <c r="P288" s="715" t="s">
        <v>20</v>
      </c>
      <c r="Q288" s="787" t="s">
        <v>118</v>
      </c>
      <c r="R288" s="715" t="s">
        <v>28</v>
      </c>
      <c r="S288" s="715" t="s">
        <v>66</v>
      </c>
    </row>
    <row r="289" spans="1:19" s="33" customFormat="1" ht="20.100000000000001" customHeight="1">
      <c r="A289" s="715" t="s">
        <v>113</v>
      </c>
      <c r="B289" s="799" t="s">
        <v>295</v>
      </c>
      <c r="C289" s="715" t="s">
        <v>544</v>
      </c>
      <c r="D289" s="768" t="s">
        <v>89</v>
      </c>
      <c r="E289" s="768" t="s">
        <v>89</v>
      </c>
      <c r="F289" s="715" t="s">
        <v>51</v>
      </c>
      <c r="G289" s="715"/>
      <c r="H289" s="786">
        <v>2114</v>
      </c>
      <c r="I289" s="786">
        <v>4900</v>
      </c>
      <c r="J289" s="769">
        <v>0</v>
      </c>
      <c r="K289" s="769">
        <f t="shared" si="31"/>
        <v>0</v>
      </c>
      <c r="L289" s="769">
        <f t="shared" si="29"/>
        <v>0</v>
      </c>
      <c r="M289" s="713">
        <f t="shared" si="30"/>
        <v>10358600</v>
      </c>
      <c r="N289" s="799"/>
      <c r="O289" s="799"/>
      <c r="P289" s="715" t="s">
        <v>20</v>
      </c>
      <c r="Q289" s="716" t="s">
        <v>125</v>
      </c>
      <c r="R289" s="715" t="s">
        <v>30</v>
      </c>
      <c r="S289" s="715" t="s">
        <v>66</v>
      </c>
    </row>
    <row r="290" spans="1:19" s="33" customFormat="1" ht="20.100000000000001" customHeight="1">
      <c r="A290" s="792" t="s">
        <v>717</v>
      </c>
      <c r="B290" s="793" t="s">
        <v>721</v>
      </c>
      <c r="C290" s="794" t="s">
        <v>474</v>
      </c>
      <c r="D290" s="768" t="s">
        <v>89</v>
      </c>
      <c r="E290" s="768" t="s">
        <v>89</v>
      </c>
      <c r="F290" s="792" t="s">
        <v>46</v>
      </c>
      <c r="G290" s="792" t="s">
        <v>58</v>
      </c>
      <c r="H290" s="795">
        <v>225</v>
      </c>
      <c r="I290" s="786">
        <v>96400</v>
      </c>
      <c r="J290" s="723">
        <v>40</v>
      </c>
      <c r="K290" s="769">
        <f>H290*J290</f>
        <v>9000</v>
      </c>
      <c r="L290" s="723">
        <f t="shared" si="29"/>
        <v>9</v>
      </c>
      <c r="M290" s="713">
        <f t="shared" si="30"/>
        <v>21690000</v>
      </c>
      <c r="N290" s="801"/>
      <c r="O290" s="797" t="s">
        <v>11</v>
      </c>
      <c r="P290" s="794" t="s">
        <v>210</v>
      </c>
      <c r="Q290" s="794" t="s">
        <v>131</v>
      </c>
      <c r="R290" s="794" t="s">
        <v>28</v>
      </c>
      <c r="S290" s="794" t="s">
        <v>40</v>
      </c>
    </row>
    <row r="291" spans="1:19" s="33" customFormat="1" ht="20.100000000000001" customHeight="1">
      <c r="A291" s="792" t="s">
        <v>717</v>
      </c>
      <c r="B291" s="793" t="s">
        <v>721</v>
      </c>
      <c r="C291" s="794" t="s">
        <v>474</v>
      </c>
      <c r="D291" s="768" t="s">
        <v>89</v>
      </c>
      <c r="E291" s="768" t="s">
        <v>89</v>
      </c>
      <c r="F291" s="792" t="s">
        <v>664</v>
      </c>
      <c r="G291" s="792" t="s">
        <v>58</v>
      </c>
      <c r="H291" s="795">
        <v>166</v>
      </c>
      <c r="I291" s="786">
        <v>56600</v>
      </c>
      <c r="J291" s="769">
        <v>21</v>
      </c>
      <c r="K291" s="769">
        <f>H291*J291</f>
        <v>3486</v>
      </c>
      <c r="L291" s="723">
        <f t="shared" si="29"/>
        <v>3.4860000000000002</v>
      </c>
      <c r="M291" s="713">
        <f t="shared" si="30"/>
        <v>9395600</v>
      </c>
      <c r="N291" s="801"/>
      <c r="O291" s="797" t="s">
        <v>11</v>
      </c>
      <c r="P291" s="794" t="s">
        <v>210</v>
      </c>
      <c r="Q291" s="794" t="s">
        <v>135</v>
      </c>
      <c r="R291" s="794" t="s">
        <v>28</v>
      </c>
      <c r="S291" s="794" t="s">
        <v>40</v>
      </c>
    </row>
    <row r="292" spans="1:19" s="34" customFormat="1" ht="20.100000000000001" customHeight="1">
      <c r="A292" s="715" t="s">
        <v>1759</v>
      </c>
      <c r="B292" s="206" t="s">
        <v>1760</v>
      </c>
      <c r="C292" s="716" t="s">
        <v>1761</v>
      </c>
      <c r="D292" s="768" t="s">
        <v>89</v>
      </c>
      <c r="E292" s="768" t="s">
        <v>89</v>
      </c>
      <c r="F292" s="715" t="s">
        <v>563</v>
      </c>
      <c r="G292" s="715"/>
      <c r="H292" s="707">
        <v>420</v>
      </c>
      <c r="I292" s="707">
        <v>116989.9</v>
      </c>
      <c r="J292" s="707">
        <v>31</v>
      </c>
      <c r="K292" s="717">
        <f>J292*H292</f>
        <v>13020</v>
      </c>
      <c r="L292" s="717">
        <f t="shared" si="29"/>
        <v>13.02</v>
      </c>
      <c r="M292" s="713">
        <f t="shared" si="30"/>
        <v>49135758</v>
      </c>
      <c r="N292" s="718"/>
      <c r="O292" s="206" t="s">
        <v>905</v>
      </c>
      <c r="P292" s="715" t="s">
        <v>482</v>
      </c>
      <c r="Q292" s="716" t="s">
        <v>403</v>
      </c>
      <c r="R292" s="715" t="s">
        <v>60</v>
      </c>
      <c r="S292" s="715" t="s">
        <v>213</v>
      </c>
    </row>
    <row r="293" spans="1:19" s="34" customFormat="1" ht="20.100000000000001" customHeight="1">
      <c r="A293" s="715" t="s">
        <v>1759</v>
      </c>
      <c r="B293" s="206" t="s">
        <v>1760</v>
      </c>
      <c r="C293" s="716" t="s">
        <v>1761</v>
      </c>
      <c r="D293" s="768" t="s">
        <v>89</v>
      </c>
      <c r="E293" s="768" t="s">
        <v>89</v>
      </c>
      <c r="F293" s="715" t="s">
        <v>1325</v>
      </c>
      <c r="G293" s="715"/>
      <c r="H293" s="707">
        <v>420</v>
      </c>
      <c r="I293" s="707">
        <v>11606.1</v>
      </c>
      <c r="J293" s="707">
        <v>0</v>
      </c>
      <c r="K293" s="717">
        <f>J293*H293</f>
        <v>0</v>
      </c>
      <c r="L293" s="717">
        <f t="shared" si="29"/>
        <v>0</v>
      </c>
      <c r="M293" s="713">
        <f t="shared" si="30"/>
        <v>4874562</v>
      </c>
      <c r="N293" s="718"/>
      <c r="O293" s="206" t="s">
        <v>905</v>
      </c>
      <c r="P293" s="715" t="s">
        <v>482</v>
      </c>
      <c r="Q293" s="716" t="s">
        <v>575</v>
      </c>
      <c r="R293" s="715" t="s">
        <v>68</v>
      </c>
      <c r="S293" s="715" t="s">
        <v>213</v>
      </c>
    </row>
    <row r="294" spans="1:19" s="207" customFormat="1" ht="20.100000000000001" customHeight="1">
      <c r="A294" s="802" t="s">
        <v>770</v>
      </c>
      <c r="B294" s="803" t="s">
        <v>244</v>
      </c>
      <c r="C294" s="804" t="s">
        <v>515</v>
      </c>
      <c r="D294" s="768" t="s">
        <v>89</v>
      </c>
      <c r="E294" s="768" t="s">
        <v>89</v>
      </c>
      <c r="F294" s="805" t="s">
        <v>1762</v>
      </c>
      <c r="G294" s="805"/>
      <c r="H294" s="806">
        <v>543</v>
      </c>
      <c r="I294" s="806">
        <v>114100</v>
      </c>
      <c r="J294" s="807"/>
      <c r="K294" s="807"/>
      <c r="L294" s="807"/>
      <c r="M294" s="713">
        <f t="shared" si="30"/>
        <v>61956300</v>
      </c>
      <c r="N294" s="808" t="s">
        <v>1763</v>
      </c>
      <c r="O294" s="804"/>
      <c r="P294" s="807" t="s">
        <v>482</v>
      </c>
      <c r="Q294" s="809" t="s">
        <v>354</v>
      </c>
      <c r="R294" s="807" t="s">
        <v>1548</v>
      </c>
      <c r="S294" s="807"/>
    </row>
    <row r="295" spans="1:19" s="35" customFormat="1" ht="20.100000000000001" customHeight="1">
      <c r="A295" s="715" t="s">
        <v>436</v>
      </c>
      <c r="B295" s="718" t="s">
        <v>551</v>
      </c>
      <c r="C295" s="716" t="s">
        <v>371</v>
      </c>
      <c r="D295" s="768" t="s">
        <v>89</v>
      </c>
      <c r="E295" s="768" t="s">
        <v>89</v>
      </c>
      <c r="F295" s="792" t="s">
        <v>480</v>
      </c>
      <c r="G295" s="715"/>
      <c r="H295" s="786">
        <v>1134</v>
      </c>
      <c r="I295" s="786">
        <v>88000</v>
      </c>
      <c r="J295" s="769">
        <v>14.7</v>
      </c>
      <c r="K295" s="769">
        <f t="shared" ref="K295:K309" si="32">H295*J295</f>
        <v>16669.8</v>
      </c>
      <c r="L295" s="769">
        <f t="shared" ref="L295:L317" si="33">K295/1000</f>
        <v>16.669799999999999</v>
      </c>
      <c r="M295" s="713">
        <f t="shared" si="30"/>
        <v>99792000</v>
      </c>
      <c r="N295" s="718"/>
      <c r="O295" s="718" t="s">
        <v>553</v>
      </c>
      <c r="P295" s="716" t="s">
        <v>1192</v>
      </c>
      <c r="Q295" s="787" t="s">
        <v>902</v>
      </c>
      <c r="R295" s="716" t="s">
        <v>27</v>
      </c>
      <c r="S295" s="716" t="s">
        <v>152</v>
      </c>
    </row>
    <row r="296" spans="1:19" s="35" customFormat="1" ht="20.100000000000001" customHeight="1">
      <c r="A296" s="715" t="s">
        <v>436</v>
      </c>
      <c r="B296" s="718" t="s">
        <v>551</v>
      </c>
      <c r="C296" s="716" t="s">
        <v>371</v>
      </c>
      <c r="D296" s="768" t="s">
        <v>89</v>
      </c>
      <c r="E296" s="768" t="s">
        <v>89</v>
      </c>
      <c r="F296" s="715" t="s">
        <v>337</v>
      </c>
      <c r="G296" s="715"/>
      <c r="H296" s="786">
        <v>544</v>
      </c>
      <c r="I296" s="786">
        <v>15188.7</v>
      </c>
      <c r="J296" s="769">
        <v>0</v>
      </c>
      <c r="K296" s="769">
        <f t="shared" si="32"/>
        <v>0</v>
      </c>
      <c r="L296" s="769">
        <f t="shared" si="33"/>
        <v>0</v>
      </c>
      <c r="M296" s="713">
        <f t="shared" si="30"/>
        <v>8262652.8000000007</v>
      </c>
      <c r="N296" s="718"/>
      <c r="O296" s="718"/>
      <c r="P296" s="716" t="s">
        <v>1192</v>
      </c>
      <c r="Q296" s="787" t="s">
        <v>274</v>
      </c>
      <c r="R296" s="716" t="s">
        <v>73</v>
      </c>
      <c r="S296" s="716" t="s">
        <v>152</v>
      </c>
    </row>
    <row r="297" spans="1:19" s="35" customFormat="1" ht="20.100000000000001" customHeight="1">
      <c r="A297" s="715" t="s">
        <v>436</v>
      </c>
      <c r="B297" s="718" t="s">
        <v>551</v>
      </c>
      <c r="C297" s="716" t="s">
        <v>371</v>
      </c>
      <c r="D297" s="768" t="s">
        <v>89</v>
      </c>
      <c r="E297" s="768" t="s">
        <v>89</v>
      </c>
      <c r="F297" s="792" t="s">
        <v>155</v>
      </c>
      <c r="G297" s="715"/>
      <c r="H297" s="786">
        <v>7</v>
      </c>
      <c r="I297" s="786">
        <v>56287.199999999997</v>
      </c>
      <c r="J297" s="769">
        <v>0</v>
      </c>
      <c r="K297" s="769">
        <f t="shared" si="32"/>
        <v>0</v>
      </c>
      <c r="L297" s="769">
        <f t="shared" si="33"/>
        <v>0</v>
      </c>
      <c r="M297" s="713">
        <f t="shared" si="30"/>
        <v>394010.39999999997</v>
      </c>
      <c r="N297" s="718"/>
      <c r="O297" s="718" t="s">
        <v>554</v>
      </c>
      <c r="P297" s="716" t="s">
        <v>1192</v>
      </c>
      <c r="Q297" s="787" t="s">
        <v>278</v>
      </c>
      <c r="R297" s="716" t="s">
        <v>73</v>
      </c>
      <c r="S297" s="716" t="s">
        <v>152</v>
      </c>
    </row>
    <row r="298" spans="1:19" s="34" customFormat="1" ht="20.100000000000001" customHeight="1">
      <c r="A298" s="716" t="s">
        <v>221</v>
      </c>
      <c r="B298" s="718" t="s">
        <v>294</v>
      </c>
      <c r="C298" s="716" t="s">
        <v>112</v>
      </c>
      <c r="D298" s="768" t="s">
        <v>89</v>
      </c>
      <c r="E298" s="768" t="s">
        <v>89</v>
      </c>
      <c r="F298" s="715" t="s">
        <v>245</v>
      </c>
      <c r="G298" s="716" t="s">
        <v>58</v>
      </c>
      <c r="H298" s="786">
        <v>106</v>
      </c>
      <c r="I298" s="786">
        <v>203500</v>
      </c>
      <c r="J298" s="769">
        <v>34.200000000000003</v>
      </c>
      <c r="K298" s="769">
        <f t="shared" si="32"/>
        <v>3625.2000000000003</v>
      </c>
      <c r="L298" s="769">
        <f t="shared" si="33"/>
        <v>3.6252000000000004</v>
      </c>
      <c r="M298" s="713">
        <f t="shared" si="30"/>
        <v>21571000</v>
      </c>
      <c r="N298" s="810"/>
      <c r="O298" s="799" t="s">
        <v>11</v>
      </c>
      <c r="P298" s="715" t="s">
        <v>1361</v>
      </c>
      <c r="Q298" s="716" t="s">
        <v>115</v>
      </c>
      <c r="R298" s="716" t="s">
        <v>27</v>
      </c>
      <c r="S298" s="716" t="s">
        <v>237</v>
      </c>
    </row>
    <row r="299" spans="1:19" s="34" customFormat="1" ht="20.100000000000001" customHeight="1">
      <c r="A299" s="716" t="s">
        <v>221</v>
      </c>
      <c r="B299" s="718" t="s">
        <v>294</v>
      </c>
      <c r="C299" s="716" t="s">
        <v>112</v>
      </c>
      <c r="D299" s="768" t="s">
        <v>89</v>
      </c>
      <c r="E299" s="768" t="s">
        <v>89</v>
      </c>
      <c r="F299" s="715" t="s">
        <v>99</v>
      </c>
      <c r="G299" s="716"/>
      <c r="H299" s="786">
        <v>436</v>
      </c>
      <c r="I299" s="786">
        <v>31200</v>
      </c>
      <c r="J299" s="769">
        <v>0</v>
      </c>
      <c r="K299" s="769">
        <f t="shared" si="32"/>
        <v>0</v>
      </c>
      <c r="L299" s="769">
        <f t="shared" si="33"/>
        <v>0</v>
      </c>
      <c r="M299" s="713">
        <f t="shared" si="30"/>
        <v>13603200</v>
      </c>
      <c r="N299" s="810"/>
      <c r="O299" s="799" t="s">
        <v>11</v>
      </c>
      <c r="P299" s="715" t="s">
        <v>1361</v>
      </c>
      <c r="Q299" s="716" t="s">
        <v>121</v>
      </c>
      <c r="R299" s="716" t="s">
        <v>30</v>
      </c>
      <c r="S299" s="716" t="s">
        <v>237</v>
      </c>
    </row>
    <row r="300" spans="1:19" s="34" customFormat="1" ht="20.100000000000001" customHeight="1">
      <c r="A300" s="716" t="s">
        <v>221</v>
      </c>
      <c r="B300" s="718" t="s">
        <v>294</v>
      </c>
      <c r="C300" s="716" t="s">
        <v>112</v>
      </c>
      <c r="D300" s="768" t="s">
        <v>89</v>
      </c>
      <c r="E300" s="768" t="s">
        <v>89</v>
      </c>
      <c r="F300" s="792" t="s">
        <v>805</v>
      </c>
      <c r="G300" s="716"/>
      <c r="H300" s="786">
        <v>218</v>
      </c>
      <c r="I300" s="786">
        <v>53500</v>
      </c>
      <c r="J300" s="769">
        <v>0</v>
      </c>
      <c r="K300" s="769">
        <f t="shared" si="32"/>
        <v>0</v>
      </c>
      <c r="L300" s="769">
        <f t="shared" si="33"/>
        <v>0</v>
      </c>
      <c r="M300" s="713">
        <f t="shared" si="30"/>
        <v>11663000</v>
      </c>
      <c r="N300" s="810"/>
      <c r="O300" s="799" t="s">
        <v>11</v>
      </c>
      <c r="P300" s="715" t="s">
        <v>1361</v>
      </c>
      <c r="Q300" s="716" t="s">
        <v>122</v>
      </c>
      <c r="R300" s="716" t="s">
        <v>30</v>
      </c>
      <c r="S300" s="716" t="s">
        <v>237</v>
      </c>
    </row>
    <row r="301" spans="1:19" s="34" customFormat="1" ht="20.100000000000001" customHeight="1">
      <c r="A301" s="716" t="s">
        <v>221</v>
      </c>
      <c r="B301" s="718" t="s">
        <v>294</v>
      </c>
      <c r="C301" s="716" t="s">
        <v>112</v>
      </c>
      <c r="D301" s="768" t="s">
        <v>89</v>
      </c>
      <c r="E301" s="768" t="s">
        <v>89</v>
      </c>
      <c r="F301" s="715" t="s">
        <v>22</v>
      </c>
      <c r="G301" s="716"/>
      <c r="H301" s="786">
        <v>218</v>
      </c>
      <c r="I301" s="786">
        <v>95400</v>
      </c>
      <c r="J301" s="769">
        <v>0</v>
      </c>
      <c r="K301" s="769">
        <f t="shared" si="32"/>
        <v>0</v>
      </c>
      <c r="L301" s="769">
        <f t="shared" si="33"/>
        <v>0</v>
      </c>
      <c r="M301" s="713">
        <f t="shared" si="30"/>
        <v>20797200</v>
      </c>
      <c r="N301" s="810"/>
      <c r="O301" s="799" t="s">
        <v>11</v>
      </c>
      <c r="P301" s="715" t="s">
        <v>1361</v>
      </c>
      <c r="Q301" s="716" t="s">
        <v>139</v>
      </c>
      <c r="R301" s="716" t="s">
        <v>30</v>
      </c>
      <c r="S301" s="716" t="s">
        <v>237</v>
      </c>
    </row>
    <row r="302" spans="1:19" s="34" customFormat="1" ht="20.100000000000001" customHeight="1">
      <c r="A302" s="716" t="s">
        <v>221</v>
      </c>
      <c r="B302" s="718" t="s">
        <v>294</v>
      </c>
      <c r="C302" s="716" t="s">
        <v>112</v>
      </c>
      <c r="D302" s="768" t="s">
        <v>89</v>
      </c>
      <c r="E302" s="768" t="s">
        <v>89</v>
      </c>
      <c r="F302" s="715" t="s">
        <v>155</v>
      </c>
      <c r="G302" s="716"/>
      <c r="H302" s="786">
        <v>218</v>
      </c>
      <c r="I302" s="786">
        <v>120000</v>
      </c>
      <c r="J302" s="769">
        <v>0</v>
      </c>
      <c r="K302" s="769">
        <f t="shared" si="32"/>
        <v>0</v>
      </c>
      <c r="L302" s="769">
        <f t="shared" si="33"/>
        <v>0</v>
      </c>
      <c r="M302" s="713">
        <f t="shared" si="30"/>
        <v>26160000</v>
      </c>
      <c r="N302" s="810"/>
      <c r="O302" s="799" t="s">
        <v>11</v>
      </c>
      <c r="P302" s="715" t="s">
        <v>1361</v>
      </c>
      <c r="Q302" s="716" t="s">
        <v>124</v>
      </c>
      <c r="R302" s="716" t="s">
        <v>30</v>
      </c>
      <c r="S302" s="716" t="s">
        <v>237</v>
      </c>
    </row>
    <row r="303" spans="1:19" s="34" customFormat="1" ht="20.100000000000001" customHeight="1">
      <c r="A303" s="716" t="s">
        <v>221</v>
      </c>
      <c r="B303" s="718" t="s">
        <v>294</v>
      </c>
      <c r="C303" s="716" t="s">
        <v>112</v>
      </c>
      <c r="D303" s="768" t="s">
        <v>89</v>
      </c>
      <c r="E303" s="768" t="s">
        <v>89</v>
      </c>
      <c r="F303" s="715" t="s">
        <v>200</v>
      </c>
      <c r="G303" s="716"/>
      <c r="H303" s="786">
        <v>218</v>
      </c>
      <c r="I303" s="786">
        <v>11500</v>
      </c>
      <c r="J303" s="769">
        <v>0</v>
      </c>
      <c r="K303" s="769">
        <f t="shared" si="32"/>
        <v>0</v>
      </c>
      <c r="L303" s="769">
        <f t="shared" si="33"/>
        <v>0</v>
      </c>
      <c r="M303" s="713">
        <f t="shared" si="30"/>
        <v>2507000</v>
      </c>
      <c r="N303" s="810"/>
      <c r="O303" s="799" t="s">
        <v>11</v>
      </c>
      <c r="P303" s="715" t="s">
        <v>1361</v>
      </c>
      <c r="Q303" s="716" t="s">
        <v>138</v>
      </c>
      <c r="R303" s="716" t="s">
        <v>30</v>
      </c>
      <c r="S303" s="716" t="s">
        <v>237</v>
      </c>
    </row>
    <row r="304" spans="1:19" s="34" customFormat="1" ht="20.100000000000001" customHeight="1">
      <c r="A304" s="716" t="s">
        <v>221</v>
      </c>
      <c r="B304" s="718" t="s">
        <v>294</v>
      </c>
      <c r="C304" s="716" t="s">
        <v>112</v>
      </c>
      <c r="D304" s="768" t="s">
        <v>89</v>
      </c>
      <c r="E304" s="768" t="s">
        <v>89</v>
      </c>
      <c r="F304" s="715" t="s">
        <v>201</v>
      </c>
      <c r="G304" s="716"/>
      <c r="H304" s="786">
        <v>218</v>
      </c>
      <c r="I304" s="786">
        <v>18000</v>
      </c>
      <c r="J304" s="769">
        <v>0</v>
      </c>
      <c r="K304" s="769">
        <f t="shared" si="32"/>
        <v>0</v>
      </c>
      <c r="L304" s="769">
        <f t="shared" si="33"/>
        <v>0</v>
      </c>
      <c r="M304" s="713">
        <f t="shared" si="30"/>
        <v>3924000</v>
      </c>
      <c r="N304" s="810"/>
      <c r="O304" s="799" t="s">
        <v>11</v>
      </c>
      <c r="P304" s="715" t="s">
        <v>1361</v>
      </c>
      <c r="Q304" s="716" t="s">
        <v>138</v>
      </c>
      <c r="R304" s="716" t="s">
        <v>30</v>
      </c>
      <c r="S304" s="716" t="s">
        <v>237</v>
      </c>
    </row>
    <row r="305" spans="1:19" s="34" customFormat="1" ht="20.100000000000001" customHeight="1">
      <c r="A305" s="716" t="s">
        <v>221</v>
      </c>
      <c r="B305" s="718" t="s">
        <v>294</v>
      </c>
      <c r="C305" s="716" t="s">
        <v>112</v>
      </c>
      <c r="D305" s="768" t="s">
        <v>89</v>
      </c>
      <c r="E305" s="768" t="s">
        <v>89</v>
      </c>
      <c r="F305" s="715" t="s">
        <v>251</v>
      </c>
      <c r="G305" s="716"/>
      <c r="H305" s="786">
        <v>218</v>
      </c>
      <c r="I305" s="786">
        <v>37000</v>
      </c>
      <c r="J305" s="769">
        <v>0</v>
      </c>
      <c r="K305" s="769">
        <f t="shared" si="32"/>
        <v>0</v>
      </c>
      <c r="L305" s="769">
        <f t="shared" si="33"/>
        <v>0</v>
      </c>
      <c r="M305" s="713">
        <f t="shared" si="30"/>
        <v>8066000</v>
      </c>
      <c r="N305" s="810"/>
      <c r="O305" s="799" t="s">
        <v>11</v>
      </c>
      <c r="P305" s="715" t="s">
        <v>1361</v>
      </c>
      <c r="Q305" s="716" t="s">
        <v>138</v>
      </c>
      <c r="R305" s="716" t="s">
        <v>30</v>
      </c>
      <c r="S305" s="716" t="s">
        <v>237</v>
      </c>
    </row>
    <row r="306" spans="1:19" s="34" customFormat="1" ht="20.100000000000001" customHeight="1">
      <c r="A306" s="716" t="s">
        <v>221</v>
      </c>
      <c r="B306" s="718" t="s">
        <v>294</v>
      </c>
      <c r="C306" s="716" t="s">
        <v>112</v>
      </c>
      <c r="D306" s="768" t="s">
        <v>89</v>
      </c>
      <c r="E306" s="768" t="s">
        <v>89</v>
      </c>
      <c r="F306" s="715" t="s">
        <v>252</v>
      </c>
      <c r="G306" s="716"/>
      <c r="H306" s="786">
        <v>218</v>
      </c>
      <c r="I306" s="786">
        <v>49000</v>
      </c>
      <c r="J306" s="769">
        <v>0</v>
      </c>
      <c r="K306" s="769">
        <f t="shared" si="32"/>
        <v>0</v>
      </c>
      <c r="L306" s="769">
        <f t="shared" si="33"/>
        <v>0</v>
      </c>
      <c r="M306" s="713">
        <f t="shared" si="30"/>
        <v>10682000</v>
      </c>
      <c r="N306" s="810"/>
      <c r="O306" s="799" t="s">
        <v>11</v>
      </c>
      <c r="P306" s="715" t="s">
        <v>1361</v>
      </c>
      <c r="Q306" s="716" t="s">
        <v>138</v>
      </c>
      <c r="R306" s="716" t="s">
        <v>30</v>
      </c>
      <c r="S306" s="716" t="s">
        <v>237</v>
      </c>
    </row>
    <row r="307" spans="1:19" s="34" customFormat="1" ht="20.100000000000001" customHeight="1">
      <c r="A307" s="716" t="s">
        <v>221</v>
      </c>
      <c r="B307" s="718" t="s">
        <v>294</v>
      </c>
      <c r="C307" s="716" t="s">
        <v>112</v>
      </c>
      <c r="D307" s="768" t="s">
        <v>89</v>
      </c>
      <c r="E307" s="768" t="s">
        <v>89</v>
      </c>
      <c r="F307" s="715" t="s">
        <v>97</v>
      </c>
      <c r="G307" s="716"/>
      <c r="H307" s="786">
        <v>218</v>
      </c>
      <c r="I307" s="786">
        <v>12900</v>
      </c>
      <c r="J307" s="769">
        <v>0</v>
      </c>
      <c r="K307" s="769">
        <f t="shared" si="32"/>
        <v>0</v>
      </c>
      <c r="L307" s="769">
        <f t="shared" si="33"/>
        <v>0</v>
      </c>
      <c r="M307" s="713">
        <f t="shared" si="30"/>
        <v>2812200</v>
      </c>
      <c r="N307" s="810"/>
      <c r="O307" s="799" t="s">
        <v>11</v>
      </c>
      <c r="P307" s="715" t="s">
        <v>1361</v>
      </c>
      <c r="Q307" s="716" t="s">
        <v>125</v>
      </c>
      <c r="R307" s="716" t="s">
        <v>30</v>
      </c>
      <c r="S307" s="716" t="s">
        <v>237</v>
      </c>
    </row>
    <row r="308" spans="1:19" s="34" customFormat="1" ht="20.100000000000001" customHeight="1">
      <c r="A308" s="716" t="s">
        <v>221</v>
      </c>
      <c r="B308" s="718" t="s">
        <v>294</v>
      </c>
      <c r="C308" s="716" t="s">
        <v>112</v>
      </c>
      <c r="D308" s="768" t="s">
        <v>89</v>
      </c>
      <c r="E308" s="768" t="s">
        <v>89</v>
      </c>
      <c r="F308" s="715" t="s">
        <v>96</v>
      </c>
      <c r="G308" s="716"/>
      <c r="H308" s="786">
        <v>872</v>
      </c>
      <c r="I308" s="786">
        <v>7500</v>
      </c>
      <c r="J308" s="769">
        <v>0</v>
      </c>
      <c r="K308" s="769">
        <f t="shared" si="32"/>
        <v>0</v>
      </c>
      <c r="L308" s="769">
        <f t="shared" si="33"/>
        <v>0</v>
      </c>
      <c r="M308" s="713">
        <f t="shared" si="30"/>
        <v>6540000</v>
      </c>
      <c r="N308" s="810"/>
      <c r="O308" s="799" t="s">
        <v>11</v>
      </c>
      <c r="P308" s="715" t="s">
        <v>1361</v>
      </c>
      <c r="Q308" s="716" t="s">
        <v>125</v>
      </c>
      <c r="R308" s="716" t="s">
        <v>30</v>
      </c>
      <c r="S308" s="716" t="s">
        <v>237</v>
      </c>
    </row>
    <row r="309" spans="1:19" s="34" customFormat="1" ht="20.100000000000001" customHeight="1">
      <c r="A309" s="716" t="s">
        <v>221</v>
      </c>
      <c r="B309" s="718" t="s">
        <v>294</v>
      </c>
      <c r="C309" s="716" t="s">
        <v>112</v>
      </c>
      <c r="D309" s="768" t="s">
        <v>89</v>
      </c>
      <c r="E309" s="768" t="s">
        <v>89</v>
      </c>
      <c r="F309" s="715" t="s">
        <v>203</v>
      </c>
      <c r="G309" s="716"/>
      <c r="H309" s="786">
        <v>218</v>
      </c>
      <c r="I309" s="786">
        <v>14500</v>
      </c>
      <c r="J309" s="769">
        <v>0</v>
      </c>
      <c r="K309" s="769">
        <f t="shared" si="32"/>
        <v>0</v>
      </c>
      <c r="L309" s="769">
        <f t="shared" si="33"/>
        <v>0</v>
      </c>
      <c r="M309" s="713">
        <f t="shared" si="30"/>
        <v>3161000</v>
      </c>
      <c r="N309" s="810"/>
      <c r="O309" s="799" t="s">
        <v>11</v>
      </c>
      <c r="P309" s="715" t="s">
        <v>1361</v>
      </c>
      <c r="Q309" s="716" t="s">
        <v>126</v>
      </c>
      <c r="R309" s="716" t="s">
        <v>30</v>
      </c>
      <c r="S309" s="716" t="s">
        <v>237</v>
      </c>
    </row>
    <row r="310" spans="1:19" s="34" customFormat="1" ht="20.100000000000001" customHeight="1">
      <c r="A310" s="715" t="s">
        <v>214</v>
      </c>
      <c r="B310" s="206" t="s">
        <v>1432</v>
      </c>
      <c r="C310" s="716" t="s">
        <v>368</v>
      </c>
      <c r="D310" s="768" t="s">
        <v>89</v>
      </c>
      <c r="E310" s="768" t="s">
        <v>89</v>
      </c>
      <c r="F310" s="715" t="s">
        <v>1142</v>
      </c>
      <c r="G310" s="715"/>
      <c r="H310" s="707">
        <v>132</v>
      </c>
      <c r="I310" s="707">
        <v>43600</v>
      </c>
      <c r="J310" s="707">
        <v>0</v>
      </c>
      <c r="K310" s="717">
        <f t="shared" ref="K310:K317" si="34">J310*H310</f>
        <v>0</v>
      </c>
      <c r="L310" s="717">
        <f t="shared" si="33"/>
        <v>0</v>
      </c>
      <c r="M310" s="713">
        <f t="shared" si="30"/>
        <v>5755200</v>
      </c>
      <c r="N310" s="718"/>
      <c r="O310" s="206" t="s">
        <v>1166</v>
      </c>
      <c r="P310" s="715" t="s">
        <v>1361</v>
      </c>
      <c r="Q310" s="716" t="s">
        <v>271</v>
      </c>
      <c r="R310" s="715" t="s">
        <v>73</v>
      </c>
      <c r="S310" s="715" t="s">
        <v>213</v>
      </c>
    </row>
    <row r="311" spans="1:19" s="34" customFormat="1" ht="20.100000000000001" customHeight="1">
      <c r="A311" s="715" t="s">
        <v>214</v>
      </c>
      <c r="B311" s="206" t="s">
        <v>1432</v>
      </c>
      <c r="C311" s="716" t="s">
        <v>368</v>
      </c>
      <c r="D311" s="768" t="s">
        <v>89</v>
      </c>
      <c r="E311" s="768" t="s">
        <v>89</v>
      </c>
      <c r="F311" s="715" t="s">
        <v>1764</v>
      </c>
      <c r="G311" s="715"/>
      <c r="H311" s="707">
        <v>235</v>
      </c>
      <c r="I311" s="707">
        <v>90603.8</v>
      </c>
      <c r="J311" s="707">
        <v>0</v>
      </c>
      <c r="K311" s="717">
        <f t="shared" si="34"/>
        <v>0</v>
      </c>
      <c r="L311" s="717">
        <f t="shared" si="33"/>
        <v>0</v>
      </c>
      <c r="M311" s="713">
        <f t="shared" si="30"/>
        <v>21291893</v>
      </c>
      <c r="N311" s="718"/>
      <c r="O311" s="206" t="s">
        <v>11</v>
      </c>
      <c r="P311" s="715" t="s">
        <v>1361</v>
      </c>
      <c r="Q311" s="716" t="s">
        <v>276</v>
      </c>
      <c r="R311" s="715" t="s">
        <v>73</v>
      </c>
      <c r="S311" s="715" t="s">
        <v>213</v>
      </c>
    </row>
    <row r="312" spans="1:19" s="34" customFormat="1" ht="20.100000000000001" customHeight="1">
      <c r="A312" s="715" t="s">
        <v>214</v>
      </c>
      <c r="B312" s="206" t="s">
        <v>1432</v>
      </c>
      <c r="C312" s="716" t="s">
        <v>368</v>
      </c>
      <c r="D312" s="768" t="s">
        <v>89</v>
      </c>
      <c r="E312" s="768" t="s">
        <v>89</v>
      </c>
      <c r="F312" s="715" t="s">
        <v>1765</v>
      </c>
      <c r="G312" s="715"/>
      <c r="H312" s="707">
        <v>235</v>
      </c>
      <c r="I312" s="707">
        <v>7396.2</v>
      </c>
      <c r="J312" s="707">
        <v>0</v>
      </c>
      <c r="K312" s="717">
        <f t="shared" si="34"/>
        <v>0</v>
      </c>
      <c r="L312" s="717">
        <f t="shared" si="33"/>
        <v>0</v>
      </c>
      <c r="M312" s="713">
        <f t="shared" si="30"/>
        <v>1738107</v>
      </c>
      <c r="N312" s="718"/>
      <c r="O312" s="206" t="s">
        <v>11</v>
      </c>
      <c r="P312" s="715" t="s">
        <v>1361</v>
      </c>
      <c r="Q312" s="716" t="s">
        <v>360</v>
      </c>
      <c r="R312" s="715" t="s">
        <v>73</v>
      </c>
      <c r="S312" s="715" t="s">
        <v>213</v>
      </c>
    </row>
    <row r="313" spans="1:19" s="34" customFormat="1" ht="20.100000000000001" customHeight="1">
      <c r="A313" s="715" t="s">
        <v>214</v>
      </c>
      <c r="B313" s="206" t="s">
        <v>1432</v>
      </c>
      <c r="C313" s="716" t="s">
        <v>368</v>
      </c>
      <c r="D313" s="768" t="s">
        <v>89</v>
      </c>
      <c r="E313" s="768" t="s">
        <v>89</v>
      </c>
      <c r="F313" s="715" t="s">
        <v>1766</v>
      </c>
      <c r="G313" s="715"/>
      <c r="H313" s="707">
        <v>118</v>
      </c>
      <c r="I313" s="707">
        <v>53333.3</v>
      </c>
      <c r="J313" s="707">
        <v>0</v>
      </c>
      <c r="K313" s="717">
        <f t="shared" si="34"/>
        <v>0</v>
      </c>
      <c r="L313" s="717">
        <f t="shared" si="33"/>
        <v>0</v>
      </c>
      <c r="M313" s="713">
        <f t="shared" si="30"/>
        <v>6293329.4000000004</v>
      </c>
      <c r="N313" s="718"/>
      <c r="O313" s="206" t="s">
        <v>1166</v>
      </c>
      <c r="P313" s="715" t="s">
        <v>1361</v>
      </c>
      <c r="Q313" s="716" t="s">
        <v>271</v>
      </c>
      <c r="R313" s="715" t="s">
        <v>73</v>
      </c>
      <c r="S313" s="715" t="s">
        <v>213</v>
      </c>
    </row>
    <row r="314" spans="1:19" s="34" customFormat="1" ht="20.100000000000001" customHeight="1">
      <c r="A314" s="715" t="s">
        <v>214</v>
      </c>
      <c r="B314" s="206" t="s">
        <v>1432</v>
      </c>
      <c r="C314" s="716" t="s">
        <v>368</v>
      </c>
      <c r="D314" s="768" t="s">
        <v>89</v>
      </c>
      <c r="E314" s="768" t="s">
        <v>89</v>
      </c>
      <c r="F314" s="715" t="s">
        <v>77</v>
      </c>
      <c r="G314" s="715"/>
      <c r="H314" s="707">
        <v>98</v>
      </c>
      <c r="I314" s="707">
        <v>72000</v>
      </c>
      <c r="J314" s="707">
        <v>0</v>
      </c>
      <c r="K314" s="717">
        <f t="shared" si="34"/>
        <v>0</v>
      </c>
      <c r="L314" s="717">
        <f t="shared" si="33"/>
        <v>0</v>
      </c>
      <c r="M314" s="713">
        <f t="shared" si="30"/>
        <v>7056000</v>
      </c>
      <c r="N314" s="718"/>
      <c r="O314" s="206" t="s">
        <v>1326</v>
      </c>
      <c r="P314" s="715" t="s">
        <v>1361</v>
      </c>
      <c r="Q314" s="716" t="s">
        <v>278</v>
      </c>
      <c r="R314" s="715" t="s">
        <v>73</v>
      </c>
      <c r="S314" s="715" t="s">
        <v>213</v>
      </c>
    </row>
    <row r="315" spans="1:19" s="34" customFormat="1" ht="20.100000000000001" customHeight="1">
      <c r="A315" s="715" t="s">
        <v>214</v>
      </c>
      <c r="B315" s="206" t="s">
        <v>1432</v>
      </c>
      <c r="C315" s="716" t="s">
        <v>368</v>
      </c>
      <c r="D315" s="768" t="s">
        <v>89</v>
      </c>
      <c r="E315" s="768" t="s">
        <v>89</v>
      </c>
      <c r="F315" s="715" t="s">
        <v>757</v>
      </c>
      <c r="G315" s="715"/>
      <c r="H315" s="707">
        <v>117</v>
      </c>
      <c r="I315" s="707">
        <v>19000</v>
      </c>
      <c r="J315" s="707">
        <v>0</v>
      </c>
      <c r="K315" s="717">
        <f t="shared" si="34"/>
        <v>0</v>
      </c>
      <c r="L315" s="717">
        <f t="shared" si="33"/>
        <v>0</v>
      </c>
      <c r="M315" s="713">
        <f t="shared" si="30"/>
        <v>2223000</v>
      </c>
      <c r="N315" s="718"/>
      <c r="O315" s="206" t="s">
        <v>11</v>
      </c>
      <c r="P315" s="715" t="s">
        <v>1361</v>
      </c>
      <c r="Q315" s="716" t="s">
        <v>336</v>
      </c>
      <c r="R315" s="715" t="s">
        <v>73</v>
      </c>
      <c r="S315" s="715" t="s">
        <v>213</v>
      </c>
    </row>
    <row r="316" spans="1:19" s="34" customFormat="1" ht="20.100000000000001" customHeight="1">
      <c r="A316" s="715" t="s">
        <v>214</v>
      </c>
      <c r="B316" s="206" t="s">
        <v>1432</v>
      </c>
      <c r="C316" s="716" t="s">
        <v>368</v>
      </c>
      <c r="D316" s="768" t="s">
        <v>89</v>
      </c>
      <c r="E316" s="768" t="s">
        <v>89</v>
      </c>
      <c r="F316" s="715" t="s">
        <v>762</v>
      </c>
      <c r="G316" s="715"/>
      <c r="H316" s="707">
        <v>240</v>
      </c>
      <c r="I316" s="707">
        <v>18000</v>
      </c>
      <c r="J316" s="707">
        <v>0</v>
      </c>
      <c r="K316" s="717">
        <f t="shared" si="34"/>
        <v>0</v>
      </c>
      <c r="L316" s="717">
        <f t="shared" si="33"/>
        <v>0</v>
      </c>
      <c r="M316" s="713">
        <f t="shared" si="30"/>
        <v>4320000</v>
      </c>
      <c r="N316" s="718"/>
      <c r="O316" s="206" t="s">
        <v>11</v>
      </c>
      <c r="P316" s="715" t="s">
        <v>1361</v>
      </c>
      <c r="Q316" s="716" t="s">
        <v>360</v>
      </c>
      <c r="R316" s="715" t="s">
        <v>73</v>
      </c>
      <c r="S316" s="715" t="s">
        <v>213</v>
      </c>
    </row>
    <row r="317" spans="1:19" s="34" customFormat="1" ht="20.100000000000001" customHeight="1">
      <c r="A317" s="811" t="s">
        <v>1767</v>
      </c>
      <c r="B317" s="812" t="s">
        <v>1768</v>
      </c>
      <c r="C317" s="813" t="s">
        <v>112</v>
      </c>
      <c r="D317" s="768" t="s">
        <v>89</v>
      </c>
      <c r="E317" s="768" t="s">
        <v>89</v>
      </c>
      <c r="F317" s="811" t="s">
        <v>114</v>
      </c>
      <c r="G317" s="811"/>
      <c r="H317" s="814">
        <v>48</v>
      </c>
      <c r="I317" s="814">
        <v>266390</v>
      </c>
      <c r="J317" s="815">
        <v>27</v>
      </c>
      <c r="K317" s="816">
        <f t="shared" si="34"/>
        <v>1296</v>
      </c>
      <c r="L317" s="815">
        <f t="shared" si="33"/>
        <v>1.296</v>
      </c>
      <c r="M317" s="713">
        <f t="shared" si="30"/>
        <v>12786720</v>
      </c>
      <c r="N317" s="817"/>
      <c r="O317" s="812"/>
      <c r="P317" s="811" t="s">
        <v>1192</v>
      </c>
      <c r="Q317" s="813" t="s">
        <v>115</v>
      </c>
      <c r="R317" s="811" t="s">
        <v>27</v>
      </c>
      <c r="S317" s="811"/>
    </row>
    <row r="318" spans="1:19" s="34" customFormat="1" ht="20.100000000000001" customHeight="1">
      <c r="A318" s="811" t="s">
        <v>1767</v>
      </c>
      <c r="B318" s="812" t="s">
        <v>1768</v>
      </c>
      <c r="C318" s="813" t="s">
        <v>112</v>
      </c>
      <c r="D318" s="768" t="s">
        <v>89</v>
      </c>
      <c r="E318" s="768" t="s">
        <v>89</v>
      </c>
      <c r="F318" s="811" t="s">
        <v>34</v>
      </c>
      <c r="G318" s="811"/>
      <c r="H318" s="814">
        <v>48</v>
      </c>
      <c r="I318" s="814">
        <v>214000</v>
      </c>
      <c r="J318" s="818"/>
      <c r="K318" s="814"/>
      <c r="L318" s="819"/>
      <c r="M318" s="713">
        <f t="shared" si="30"/>
        <v>10272000</v>
      </c>
      <c r="N318" s="817"/>
      <c r="O318" s="812"/>
      <c r="P318" s="811" t="s">
        <v>1192</v>
      </c>
      <c r="Q318" s="813" t="s">
        <v>119</v>
      </c>
      <c r="R318" s="811" t="s">
        <v>27</v>
      </c>
      <c r="S318" s="811"/>
    </row>
    <row r="319" spans="1:19" s="35" customFormat="1" ht="20.100000000000001" customHeight="1">
      <c r="A319" s="715" t="s">
        <v>436</v>
      </c>
      <c r="B319" s="718" t="s">
        <v>551</v>
      </c>
      <c r="C319" s="716" t="s">
        <v>371</v>
      </c>
      <c r="D319" s="768" t="s">
        <v>89</v>
      </c>
      <c r="E319" s="768" t="s">
        <v>89</v>
      </c>
      <c r="F319" s="715" t="s">
        <v>148</v>
      </c>
      <c r="G319" s="715"/>
      <c r="H319" s="786">
        <v>926</v>
      </c>
      <c r="I319" s="786">
        <v>97000</v>
      </c>
      <c r="J319" s="769">
        <v>31.3</v>
      </c>
      <c r="K319" s="769">
        <f t="shared" ref="K319:K327" si="35">H319*J319</f>
        <v>28983.8</v>
      </c>
      <c r="L319" s="769">
        <f t="shared" ref="L319:L332" si="36">K319/1000</f>
        <v>28.983799999999999</v>
      </c>
      <c r="M319" s="713">
        <f t="shared" si="30"/>
        <v>89822000</v>
      </c>
      <c r="N319" s="718"/>
      <c r="O319" s="718" t="s">
        <v>552</v>
      </c>
      <c r="P319" s="716" t="s">
        <v>1192</v>
      </c>
      <c r="Q319" s="787" t="s">
        <v>370</v>
      </c>
      <c r="R319" s="716" t="s">
        <v>60</v>
      </c>
      <c r="S319" s="716" t="s">
        <v>152</v>
      </c>
    </row>
    <row r="320" spans="1:19" s="35" customFormat="1" ht="20.100000000000001" customHeight="1">
      <c r="A320" s="715" t="s">
        <v>436</v>
      </c>
      <c r="B320" s="718" t="s">
        <v>551</v>
      </c>
      <c r="C320" s="716" t="s">
        <v>371</v>
      </c>
      <c r="D320" s="768" t="s">
        <v>89</v>
      </c>
      <c r="E320" s="768" t="s">
        <v>89</v>
      </c>
      <c r="F320" s="715" t="s">
        <v>163</v>
      </c>
      <c r="G320" s="715"/>
      <c r="H320" s="786">
        <v>1574</v>
      </c>
      <c r="I320" s="786">
        <v>14000</v>
      </c>
      <c r="J320" s="769">
        <v>0</v>
      </c>
      <c r="K320" s="769">
        <f t="shared" si="35"/>
        <v>0</v>
      </c>
      <c r="L320" s="769">
        <f t="shared" si="36"/>
        <v>0</v>
      </c>
      <c r="M320" s="713">
        <f t="shared" si="30"/>
        <v>22036000</v>
      </c>
      <c r="N320" s="718"/>
      <c r="O320" s="718"/>
      <c r="P320" s="716" t="s">
        <v>1192</v>
      </c>
      <c r="Q320" s="787" t="s">
        <v>360</v>
      </c>
      <c r="R320" s="716" t="s">
        <v>73</v>
      </c>
      <c r="S320" s="716" t="s">
        <v>152</v>
      </c>
    </row>
    <row r="321" spans="1:19" s="35" customFormat="1" ht="20.100000000000001" customHeight="1">
      <c r="A321" s="715" t="s">
        <v>436</v>
      </c>
      <c r="B321" s="718" t="s">
        <v>551</v>
      </c>
      <c r="C321" s="716" t="s">
        <v>371</v>
      </c>
      <c r="D321" s="768" t="s">
        <v>89</v>
      </c>
      <c r="E321" s="768" t="s">
        <v>89</v>
      </c>
      <c r="F321" s="715" t="s">
        <v>164</v>
      </c>
      <c r="G321" s="715"/>
      <c r="H321" s="786">
        <v>787</v>
      </c>
      <c r="I321" s="786">
        <v>17000</v>
      </c>
      <c r="J321" s="769">
        <v>0</v>
      </c>
      <c r="K321" s="769">
        <f t="shared" si="35"/>
        <v>0</v>
      </c>
      <c r="L321" s="769">
        <f t="shared" si="36"/>
        <v>0</v>
      </c>
      <c r="M321" s="713">
        <f t="shared" si="30"/>
        <v>13379000</v>
      </c>
      <c r="N321" s="718"/>
      <c r="O321" s="718"/>
      <c r="P321" s="716" t="s">
        <v>1192</v>
      </c>
      <c r="Q321" s="787" t="s">
        <v>360</v>
      </c>
      <c r="R321" s="716" t="s">
        <v>73</v>
      </c>
      <c r="S321" s="716" t="s">
        <v>152</v>
      </c>
    </row>
    <row r="322" spans="1:19" s="35" customFormat="1" ht="20.100000000000001" customHeight="1">
      <c r="A322" s="715" t="s">
        <v>436</v>
      </c>
      <c r="B322" s="718" t="s">
        <v>551</v>
      </c>
      <c r="C322" s="716" t="s">
        <v>371</v>
      </c>
      <c r="D322" s="768" t="s">
        <v>89</v>
      </c>
      <c r="E322" s="768" t="s">
        <v>89</v>
      </c>
      <c r="F322" s="715" t="s">
        <v>376</v>
      </c>
      <c r="G322" s="715"/>
      <c r="H322" s="786">
        <v>1574</v>
      </c>
      <c r="I322" s="786">
        <v>10000</v>
      </c>
      <c r="J322" s="769">
        <v>0</v>
      </c>
      <c r="K322" s="769">
        <f t="shared" si="35"/>
        <v>0</v>
      </c>
      <c r="L322" s="769">
        <f t="shared" si="36"/>
        <v>0</v>
      </c>
      <c r="M322" s="713">
        <f t="shared" si="30"/>
        <v>15740000</v>
      </c>
      <c r="N322" s="718"/>
      <c r="O322" s="718"/>
      <c r="P322" s="716" t="s">
        <v>1192</v>
      </c>
      <c r="Q322" s="787" t="s">
        <v>360</v>
      </c>
      <c r="R322" s="716" t="s">
        <v>73</v>
      </c>
      <c r="S322" s="716" t="s">
        <v>152</v>
      </c>
    </row>
    <row r="323" spans="1:19" s="35" customFormat="1" ht="20.100000000000001" customHeight="1">
      <c r="A323" s="715" t="s">
        <v>436</v>
      </c>
      <c r="B323" s="718" t="s">
        <v>551</v>
      </c>
      <c r="C323" s="716" t="s">
        <v>371</v>
      </c>
      <c r="D323" s="768" t="s">
        <v>89</v>
      </c>
      <c r="E323" s="768" t="s">
        <v>89</v>
      </c>
      <c r="F323" s="715" t="s">
        <v>187</v>
      </c>
      <c r="G323" s="715"/>
      <c r="H323" s="786">
        <v>787</v>
      </c>
      <c r="I323" s="786">
        <v>23000</v>
      </c>
      <c r="J323" s="769">
        <v>0</v>
      </c>
      <c r="K323" s="769">
        <f t="shared" si="35"/>
        <v>0</v>
      </c>
      <c r="L323" s="769">
        <f t="shared" si="36"/>
        <v>0</v>
      </c>
      <c r="M323" s="713">
        <f t="shared" si="30"/>
        <v>18101000</v>
      </c>
      <c r="N323" s="718"/>
      <c r="O323" s="718"/>
      <c r="P323" s="716" t="s">
        <v>1192</v>
      </c>
      <c r="Q323" s="787" t="s">
        <v>360</v>
      </c>
      <c r="R323" s="716" t="s">
        <v>73</v>
      </c>
      <c r="S323" s="716" t="s">
        <v>152</v>
      </c>
    </row>
    <row r="324" spans="1:19" s="35" customFormat="1" ht="20.100000000000001" customHeight="1">
      <c r="A324" s="715" t="s">
        <v>436</v>
      </c>
      <c r="B324" s="718" t="s">
        <v>551</v>
      </c>
      <c r="C324" s="716" t="s">
        <v>371</v>
      </c>
      <c r="D324" s="768" t="s">
        <v>89</v>
      </c>
      <c r="E324" s="768" t="s">
        <v>89</v>
      </c>
      <c r="F324" s="715" t="s">
        <v>275</v>
      </c>
      <c r="G324" s="715"/>
      <c r="H324" s="786">
        <v>500</v>
      </c>
      <c r="I324" s="786">
        <v>97115.3</v>
      </c>
      <c r="J324" s="769">
        <v>0</v>
      </c>
      <c r="K324" s="769">
        <f t="shared" si="35"/>
        <v>0</v>
      </c>
      <c r="L324" s="769">
        <f t="shared" si="36"/>
        <v>0</v>
      </c>
      <c r="M324" s="713">
        <f t="shared" si="30"/>
        <v>48557650</v>
      </c>
      <c r="N324" s="718"/>
      <c r="O324" s="718" t="s">
        <v>499</v>
      </c>
      <c r="P324" s="716" t="s">
        <v>1192</v>
      </c>
      <c r="Q324" s="787" t="s">
        <v>276</v>
      </c>
      <c r="R324" s="716" t="s">
        <v>73</v>
      </c>
      <c r="S324" s="716" t="s">
        <v>152</v>
      </c>
    </row>
    <row r="325" spans="1:19" s="35" customFormat="1" ht="20.100000000000001" customHeight="1">
      <c r="A325" s="715" t="s">
        <v>436</v>
      </c>
      <c r="B325" s="718" t="s">
        <v>551</v>
      </c>
      <c r="C325" s="716" t="s">
        <v>371</v>
      </c>
      <c r="D325" s="768" t="s">
        <v>89</v>
      </c>
      <c r="E325" s="768" t="s">
        <v>89</v>
      </c>
      <c r="F325" s="715" t="s">
        <v>421</v>
      </c>
      <c r="G325" s="715"/>
      <c r="H325" s="786">
        <v>500</v>
      </c>
      <c r="I325" s="786">
        <v>80162.399999999994</v>
      </c>
      <c r="J325" s="769">
        <v>0</v>
      </c>
      <c r="K325" s="769">
        <f t="shared" si="35"/>
        <v>0</v>
      </c>
      <c r="L325" s="769">
        <f t="shared" si="36"/>
        <v>0</v>
      </c>
      <c r="M325" s="713">
        <f t="shared" si="30"/>
        <v>40081200</v>
      </c>
      <c r="N325" s="718"/>
      <c r="O325" s="718" t="s">
        <v>500</v>
      </c>
      <c r="P325" s="716" t="s">
        <v>1192</v>
      </c>
      <c r="Q325" s="787" t="s">
        <v>272</v>
      </c>
      <c r="R325" s="716" t="s">
        <v>73</v>
      </c>
      <c r="S325" s="716" t="s">
        <v>152</v>
      </c>
    </row>
    <row r="326" spans="1:19" s="35" customFormat="1" ht="20.100000000000001" customHeight="1">
      <c r="A326" s="715" t="s">
        <v>436</v>
      </c>
      <c r="B326" s="718" t="s">
        <v>551</v>
      </c>
      <c r="C326" s="716" t="s">
        <v>371</v>
      </c>
      <c r="D326" s="768" t="s">
        <v>89</v>
      </c>
      <c r="E326" s="768" t="s">
        <v>89</v>
      </c>
      <c r="F326" s="715" t="s">
        <v>422</v>
      </c>
      <c r="G326" s="715"/>
      <c r="H326" s="786">
        <v>1000</v>
      </c>
      <c r="I326" s="786">
        <v>29718.7</v>
      </c>
      <c r="J326" s="769">
        <v>0</v>
      </c>
      <c r="K326" s="769">
        <f t="shared" si="35"/>
        <v>0</v>
      </c>
      <c r="L326" s="769">
        <f t="shared" si="36"/>
        <v>0</v>
      </c>
      <c r="M326" s="713">
        <f t="shared" si="30"/>
        <v>29718700</v>
      </c>
      <c r="N326" s="718"/>
      <c r="O326" s="718" t="s">
        <v>555</v>
      </c>
      <c r="P326" s="716" t="s">
        <v>1192</v>
      </c>
      <c r="Q326" s="787" t="s">
        <v>271</v>
      </c>
      <c r="R326" s="716" t="s">
        <v>73</v>
      </c>
      <c r="S326" s="716" t="s">
        <v>152</v>
      </c>
    </row>
    <row r="327" spans="1:19" s="34" customFormat="1" ht="20.100000000000001" customHeight="1">
      <c r="A327" s="716" t="s">
        <v>221</v>
      </c>
      <c r="B327" s="718" t="s">
        <v>294</v>
      </c>
      <c r="C327" s="716" t="s">
        <v>112</v>
      </c>
      <c r="D327" s="768" t="s">
        <v>89</v>
      </c>
      <c r="E327" s="768" t="s">
        <v>89</v>
      </c>
      <c r="F327" s="715" t="s">
        <v>199</v>
      </c>
      <c r="G327" s="716"/>
      <c r="H327" s="786">
        <v>171</v>
      </c>
      <c r="I327" s="786">
        <v>19500</v>
      </c>
      <c r="J327" s="769">
        <v>0</v>
      </c>
      <c r="K327" s="769">
        <f t="shared" si="35"/>
        <v>0</v>
      </c>
      <c r="L327" s="769">
        <f t="shared" si="36"/>
        <v>0</v>
      </c>
      <c r="M327" s="713">
        <f t="shared" si="30"/>
        <v>3334500</v>
      </c>
      <c r="N327" s="810"/>
      <c r="O327" s="799" t="s">
        <v>11</v>
      </c>
      <c r="P327" s="715" t="s">
        <v>1361</v>
      </c>
      <c r="Q327" s="716" t="s">
        <v>138</v>
      </c>
      <c r="R327" s="716" t="s">
        <v>30</v>
      </c>
      <c r="S327" s="716" t="s">
        <v>237</v>
      </c>
    </row>
    <row r="328" spans="1:19" s="34" customFormat="1" ht="20.100000000000001" customHeight="1">
      <c r="A328" s="715" t="s">
        <v>214</v>
      </c>
      <c r="B328" s="206" t="s">
        <v>1432</v>
      </c>
      <c r="C328" s="716" t="s">
        <v>368</v>
      </c>
      <c r="D328" s="768" t="s">
        <v>89</v>
      </c>
      <c r="E328" s="768" t="s">
        <v>89</v>
      </c>
      <c r="F328" s="715" t="s">
        <v>1456</v>
      </c>
      <c r="G328" s="715"/>
      <c r="H328" s="707">
        <v>120</v>
      </c>
      <c r="I328" s="707">
        <v>75717</v>
      </c>
      <c r="J328" s="707">
        <v>35</v>
      </c>
      <c r="K328" s="717">
        <f>J328*H328</f>
        <v>4200</v>
      </c>
      <c r="L328" s="717">
        <f t="shared" si="36"/>
        <v>4.2</v>
      </c>
      <c r="M328" s="713">
        <f t="shared" si="30"/>
        <v>9086040</v>
      </c>
      <c r="N328" s="718"/>
      <c r="O328" s="206" t="s">
        <v>1433</v>
      </c>
      <c r="P328" s="715" t="s">
        <v>1361</v>
      </c>
      <c r="Q328" s="716" t="s">
        <v>370</v>
      </c>
      <c r="R328" s="715" t="s">
        <v>68</v>
      </c>
      <c r="S328" s="715" t="s">
        <v>213</v>
      </c>
    </row>
    <row r="329" spans="1:19" s="33" customFormat="1" ht="20.100000000000001" customHeight="1">
      <c r="A329" s="716" t="s">
        <v>263</v>
      </c>
      <c r="B329" s="718" t="s">
        <v>291</v>
      </c>
      <c r="C329" s="716" t="s">
        <v>292</v>
      </c>
      <c r="D329" s="768" t="s">
        <v>89</v>
      </c>
      <c r="E329" s="768" t="s">
        <v>89</v>
      </c>
      <c r="F329" s="715" t="s">
        <v>1769</v>
      </c>
      <c r="G329" s="716" t="s">
        <v>58</v>
      </c>
      <c r="H329" s="786">
        <v>69</v>
      </c>
      <c r="I329" s="786">
        <v>134900</v>
      </c>
      <c r="J329" s="769">
        <v>30</v>
      </c>
      <c r="K329" s="769">
        <f t="shared" ref="K329:K335" si="37">H329*J329</f>
        <v>2070</v>
      </c>
      <c r="L329" s="820">
        <f t="shared" si="36"/>
        <v>2.0699999999999998</v>
      </c>
      <c r="M329" s="713">
        <f t="shared" si="30"/>
        <v>9308100</v>
      </c>
      <c r="N329" s="810"/>
      <c r="O329" s="799"/>
      <c r="P329" s="716" t="s">
        <v>1163</v>
      </c>
      <c r="Q329" s="716" t="s">
        <v>115</v>
      </c>
      <c r="R329" s="716" t="s">
        <v>27</v>
      </c>
      <c r="S329" s="716" t="s">
        <v>213</v>
      </c>
    </row>
    <row r="330" spans="1:19" s="33" customFormat="1" ht="20.100000000000001" customHeight="1">
      <c r="A330" s="716" t="s">
        <v>263</v>
      </c>
      <c r="B330" s="718" t="s">
        <v>291</v>
      </c>
      <c r="C330" s="716" t="s">
        <v>292</v>
      </c>
      <c r="D330" s="768" t="s">
        <v>89</v>
      </c>
      <c r="E330" s="768" t="s">
        <v>89</v>
      </c>
      <c r="F330" s="715" t="s">
        <v>114</v>
      </c>
      <c r="G330" s="716" t="s">
        <v>58</v>
      </c>
      <c r="H330" s="786">
        <v>159</v>
      </c>
      <c r="I330" s="786">
        <v>159200</v>
      </c>
      <c r="J330" s="769">
        <v>29.3</v>
      </c>
      <c r="K330" s="769">
        <f t="shared" si="37"/>
        <v>4658.7</v>
      </c>
      <c r="L330" s="820">
        <f t="shared" si="36"/>
        <v>4.6586999999999996</v>
      </c>
      <c r="M330" s="713">
        <f t="shared" si="30"/>
        <v>25312800</v>
      </c>
      <c r="N330" s="810"/>
      <c r="O330" s="799"/>
      <c r="P330" s="716" t="s">
        <v>1163</v>
      </c>
      <c r="Q330" s="716" t="s">
        <v>115</v>
      </c>
      <c r="R330" s="716" t="s">
        <v>27</v>
      </c>
      <c r="S330" s="716" t="s">
        <v>213</v>
      </c>
    </row>
    <row r="331" spans="1:19" s="33" customFormat="1" ht="20.100000000000001" customHeight="1">
      <c r="A331" s="716" t="s">
        <v>263</v>
      </c>
      <c r="B331" s="718" t="s">
        <v>291</v>
      </c>
      <c r="C331" s="716" t="s">
        <v>292</v>
      </c>
      <c r="D331" s="768" t="s">
        <v>89</v>
      </c>
      <c r="E331" s="768" t="s">
        <v>89</v>
      </c>
      <c r="F331" s="715" t="s">
        <v>1770</v>
      </c>
      <c r="G331" s="716"/>
      <c r="H331" s="786">
        <v>228</v>
      </c>
      <c r="I331" s="786">
        <v>16200</v>
      </c>
      <c r="J331" s="769">
        <v>0</v>
      </c>
      <c r="K331" s="769">
        <f t="shared" si="37"/>
        <v>0</v>
      </c>
      <c r="L331" s="820">
        <f t="shared" si="36"/>
        <v>0</v>
      </c>
      <c r="M331" s="713">
        <f t="shared" ref="M331:M394" si="38">H331*I331</f>
        <v>3693600</v>
      </c>
      <c r="N331" s="810"/>
      <c r="O331" s="799" t="s">
        <v>11</v>
      </c>
      <c r="P331" s="716" t="s">
        <v>1163</v>
      </c>
      <c r="Q331" s="716" t="s">
        <v>138</v>
      </c>
      <c r="R331" s="716" t="s">
        <v>30</v>
      </c>
      <c r="S331" s="716" t="s">
        <v>213</v>
      </c>
    </row>
    <row r="332" spans="1:19" s="26" customFormat="1" ht="20.100000000000001" customHeight="1">
      <c r="A332" s="716" t="s">
        <v>263</v>
      </c>
      <c r="B332" s="718" t="s">
        <v>291</v>
      </c>
      <c r="C332" s="716" t="s">
        <v>292</v>
      </c>
      <c r="D332" s="768" t="s">
        <v>89</v>
      </c>
      <c r="E332" s="768" t="s">
        <v>89</v>
      </c>
      <c r="F332" s="715" t="s">
        <v>230</v>
      </c>
      <c r="G332" s="716"/>
      <c r="H332" s="786">
        <v>100</v>
      </c>
      <c r="I332" s="786">
        <v>93600</v>
      </c>
      <c r="J332" s="769">
        <v>0</v>
      </c>
      <c r="K332" s="769">
        <f t="shared" si="37"/>
        <v>0</v>
      </c>
      <c r="L332" s="820">
        <f t="shared" si="36"/>
        <v>0</v>
      </c>
      <c r="M332" s="713">
        <f t="shared" si="38"/>
        <v>9360000</v>
      </c>
      <c r="N332" s="810"/>
      <c r="O332" s="799" t="s">
        <v>11</v>
      </c>
      <c r="P332" s="716" t="s">
        <v>1163</v>
      </c>
      <c r="Q332" s="716" t="s">
        <v>147</v>
      </c>
      <c r="R332" s="716" t="s">
        <v>30</v>
      </c>
      <c r="S332" s="716" t="s">
        <v>213</v>
      </c>
    </row>
    <row r="333" spans="1:19" s="34" customFormat="1" ht="20.100000000000001" customHeight="1">
      <c r="A333" s="716" t="s">
        <v>263</v>
      </c>
      <c r="B333" s="718" t="s">
        <v>1771</v>
      </c>
      <c r="C333" s="716" t="s">
        <v>292</v>
      </c>
      <c r="D333" s="768" t="s">
        <v>89</v>
      </c>
      <c r="E333" s="768" t="s">
        <v>89</v>
      </c>
      <c r="F333" s="715" t="s">
        <v>193</v>
      </c>
      <c r="G333" s="716"/>
      <c r="H333" s="786">
        <v>228</v>
      </c>
      <c r="I333" s="786">
        <v>13300</v>
      </c>
      <c r="J333" s="769">
        <v>0</v>
      </c>
      <c r="K333" s="769">
        <f t="shared" si="37"/>
        <v>0</v>
      </c>
      <c r="L333" s="820">
        <f>K333/1000</f>
        <v>0</v>
      </c>
      <c r="M333" s="713">
        <f t="shared" si="38"/>
        <v>3032400</v>
      </c>
      <c r="N333" s="810"/>
      <c r="O333" s="799" t="s">
        <v>11</v>
      </c>
      <c r="P333" s="716" t="s">
        <v>1163</v>
      </c>
      <c r="Q333" s="716" t="s">
        <v>147</v>
      </c>
      <c r="R333" s="716" t="s">
        <v>30</v>
      </c>
      <c r="S333" s="716" t="s">
        <v>213</v>
      </c>
    </row>
    <row r="334" spans="1:19" s="34" customFormat="1" ht="20.100000000000001" customHeight="1">
      <c r="A334" s="716" t="s">
        <v>263</v>
      </c>
      <c r="B334" s="718" t="s">
        <v>1771</v>
      </c>
      <c r="C334" s="716" t="s">
        <v>292</v>
      </c>
      <c r="D334" s="768" t="s">
        <v>89</v>
      </c>
      <c r="E334" s="768" t="s">
        <v>89</v>
      </c>
      <c r="F334" s="715" t="s">
        <v>1772</v>
      </c>
      <c r="G334" s="716"/>
      <c r="H334" s="786">
        <v>228</v>
      </c>
      <c r="I334" s="786">
        <v>3900</v>
      </c>
      <c r="J334" s="769">
        <v>0</v>
      </c>
      <c r="K334" s="769">
        <f t="shared" si="37"/>
        <v>0</v>
      </c>
      <c r="L334" s="820">
        <f>K334/1000</f>
        <v>0</v>
      </c>
      <c r="M334" s="713">
        <f t="shared" si="38"/>
        <v>889200</v>
      </c>
      <c r="N334" s="810"/>
      <c r="O334" s="799" t="s">
        <v>11</v>
      </c>
      <c r="P334" s="716" t="s">
        <v>1163</v>
      </c>
      <c r="Q334" s="716" t="s">
        <v>147</v>
      </c>
      <c r="R334" s="716" t="s">
        <v>30</v>
      </c>
      <c r="S334" s="716" t="s">
        <v>213</v>
      </c>
    </row>
    <row r="335" spans="1:19" s="34" customFormat="1" ht="20.100000000000001" customHeight="1">
      <c r="A335" s="716" t="s">
        <v>263</v>
      </c>
      <c r="B335" s="718" t="s">
        <v>1771</v>
      </c>
      <c r="C335" s="716" t="s">
        <v>292</v>
      </c>
      <c r="D335" s="768" t="s">
        <v>89</v>
      </c>
      <c r="E335" s="768" t="s">
        <v>89</v>
      </c>
      <c r="F335" s="715" t="s">
        <v>1773</v>
      </c>
      <c r="G335" s="716"/>
      <c r="H335" s="786">
        <v>228</v>
      </c>
      <c r="I335" s="786">
        <v>3900</v>
      </c>
      <c r="J335" s="769">
        <v>0</v>
      </c>
      <c r="K335" s="769">
        <f t="shared" si="37"/>
        <v>0</v>
      </c>
      <c r="L335" s="820">
        <f>K335/1000</f>
        <v>0</v>
      </c>
      <c r="M335" s="713">
        <f t="shared" si="38"/>
        <v>889200</v>
      </c>
      <c r="N335" s="810"/>
      <c r="O335" s="799" t="s">
        <v>11</v>
      </c>
      <c r="P335" s="716" t="s">
        <v>1163</v>
      </c>
      <c r="Q335" s="716" t="s">
        <v>147</v>
      </c>
      <c r="R335" s="716" t="s">
        <v>30</v>
      </c>
      <c r="S335" s="716" t="s">
        <v>213</v>
      </c>
    </row>
    <row r="336" spans="1:19" s="207" customFormat="1" ht="20.100000000000001" customHeight="1">
      <c r="A336" s="821" t="s">
        <v>1215</v>
      </c>
      <c r="B336" s="822" t="s">
        <v>1216</v>
      </c>
      <c r="C336" s="802" t="s">
        <v>908</v>
      </c>
      <c r="D336" s="768" t="s">
        <v>89</v>
      </c>
      <c r="E336" s="768" t="s">
        <v>89</v>
      </c>
      <c r="F336" s="821" t="s">
        <v>976</v>
      </c>
      <c r="G336" s="821"/>
      <c r="H336" s="823">
        <v>69</v>
      </c>
      <c r="I336" s="823">
        <v>185900</v>
      </c>
      <c r="J336" s="804"/>
      <c r="K336" s="804"/>
      <c r="L336" s="804"/>
      <c r="M336" s="713">
        <f t="shared" si="38"/>
        <v>12827100</v>
      </c>
      <c r="N336" s="802" t="s">
        <v>1212</v>
      </c>
      <c r="O336" s="824" t="s">
        <v>1774</v>
      </c>
      <c r="P336" s="804" t="s">
        <v>1775</v>
      </c>
      <c r="Q336" s="821" t="s">
        <v>354</v>
      </c>
      <c r="R336" s="804" t="s">
        <v>1548</v>
      </c>
      <c r="S336" s="804"/>
    </row>
    <row r="337" spans="1:19" s="207" customFormat="1" ht="20.100000000000001" customHeight="1">
      <c r="A337" s="821" t="s">
        <v>1215</v>
      </c>
      <c r="B337" s="822" t="s">
        <v>1216</v>
      </c>
      <c r="C337" s="802" t="s">
        <v>908</v>
      </c>
      <c r="D337" s="768" t="s">
        <v>89</v>
      </c>
      <c r="E337" s="768" t="s">
        <v>89</v>
      </c>
      <c r="F337" s="821" t="s">
        <v>426</v>
      </c>
      <c r="G337" s="821"/>
      <c r="H337" s="823">
        <v>159</v>
      </c>
      <c r="I337" s="823">
        <v>194700</v>
      </c>
      <c r="J337" s="804"/>
      <c r="K337" s="804"/>
      <c r="L337" s="804"/>
      <c r="M337" s="713">
        <f t="shared" si="38"/>
        <v>30957300</v>
      </c>
      <c r="N337" s="802" t="s">
        <v>1212</v>
      </c>
      <c r="O337" s="824" t="s">
        <v>1776</v>
      </c>
      <c r="P337" s="804" t="s">
        <v>1775</v>
      </c>
      <c r="Q337" s="821" t="s">
        <v>354</v>
      </c>
      <c r="R337" s="804" t="s">
        <v>1548</v>
      </c>
      <c r="S337" s="804"/>
    </row>
    <row r="338" spans="1:19" s="34" customFormat="1" ht="20.100000000000001" customHeight="1">
      <c r="A338" s="715" t="s">
        <v>1315</v>
      </c>
      <c r="B338" s="206" t="s">
        <v>1469</v>
      </c>
      <c r="C338" s="716" t="s">
        <v>475</v>
      </c>
      <c r="D338" s="768" t="s">
        <v>89</v>
      </c>
      <c r="E338" s="768" t="s">
        <v>89</v>
      </c>
      <c r="F338" s="715" t="s">
        <v>181</v>
      </c>
      <c r="G338" s="715"/>
      <c r="H338" s="825">
        <v>160</v>
      </c>
      <c r="I338" s="825">
        <v>153000</v>
      </c>
      <c r="J338" s="826">
        <v>43</v>
      </c>
      <c r="K338" s="825">
        <v>15007</v>
      </c>
      <c r="L338" s="825">
        <v>15.007</v>
      </c>
      <c r="M338" s="713">
        <f t="shared" si="38"/>
        <v>24480000</v>
      </c>
      <c r="N338" s="718"/>
      <c r="O338" s="206"/>
      <c r="P338" s="715" t="s">
        <v>1163</v>
      </c>
      <c r="Q338" s="716"/>
      <c r="R338" s="715" t="s">
        <v>68</v>
      </c>
      <c r="S338" s="715" t="s">
        <v>213</v>
      </c>
    </row>
    <row r="339" spans="1:19" s="34" customFormat="1" ht="20.100000000000001" customHeight="1">
      <c r="A339" s="715" t="s">
        <v>1468</v>
      </c>
      <c r="B339" s="206" t="s">
        <v>1469</v>
      </c>
      <c r="C339" s="716" t="s">
        <v>475</v>
      </c>
      <c r="D339" s="768" t="s">
        <v>89</v>
      </c>
      <c r="E339" s="768" t="s">
        <v>89</v>
      </c>
      <c r="F339" s="715" t="s">
        <v>589</v>
      </c>
      <c r="G339" s="715"/>
      <c r="H339" s="825">
        <v>47</v>
      </c>
      <c r="I339" s="825">
        <v>31000</v>
      </c>
      <c r="J339" s="826">
        <v>15</v>
      </c>
      <c r="K339" s="825">
        <v>1800</v>
      </c>
      <c r="L339" s="825">
        <v>1.8</v>
      </c>
      <c r="M339" s="713">
        <f t="shared" si="38"/>
        <v>1457000</v>
      </c>
      <c r="N339" s="718"/>
      <c r="O339" s="206"/>
      <c r="P339" s="715" t="s">
        <v>1163</v>
      </c>
      <c r="Q339" s="716"/>
      <c r="R339" s="715" t="s">
        <v>68</v>
      </c>
      <c r="S339" s="715" t="s">
        <v>213</v>
      </c>
    </row>
    <row r="340" spans="1:19" s="34" customFormat="1" ht="20.100000000000001" customHeight="1">
      <c r="A340" s="594" t="s">
        <v>1497</v>
      </c>
      <c r="B340" s="582" t="s">
        <v>1777</v>
      </c>
      <c r="C340" s="583" t="s">
        <v>1501</v>
      </c>
      <c r="D340" s="768" t="s">
        <v>89</v>
      </c>
      <c r="E340" s="768" t="s">
        <v>89</v>
      </c>
      <c r="F340" s="588" t="s">
        <v>1502</v>
      </c>
      <c r="G340" s="588"/>
      <c r="H340" s="629">
        <v>702</v>
      </c>
      <c r="I340" s="629">
        <v>137300</v>
      </c>
      <c r="J340" s="629"/>
      <c r="K340" s="629"/>
      <c r="L340" s="629"/>
      <c r="M340" s="713">
        <f t="shared" si="38"/>
        <v>96384600</v>
      </c>
      <c r="N340" s="588" t="s">
        <v>1213</v>
      </c>
      <c r="O340" s="588"/>
      <c r="P340" s="583" t="s">
        <v>732</v>
      </c>
      <c r="Q340" s="630" t="s">
        <v>286</v>
      </c>
      <c r="R340" s="630" t="s">
        <v>172</v>
      </c>
      <c r="S340" s="630"/>
    </row>
    <row r="341" spans="1:19" s="33" customFormat="1" ht="20.100000000000001" customHeight="1">
      <c r="A341" s="715" t="s">
        <v>822</v>
      </c>
      <c r="B341" s="718" t="s">
        <v>1778</v>
      </c>
      <c r="C341" s="715" t="s">
        <v>188</v>
      </c>
      <c r="D341" s="768" t="s">
        <v>89</v>
      </c>
      <c r="E341" s="768" t="s">
        <v>89</v>
      </c>
      <c r="F341" s="715" t="s">
        <v>105</v>
      </c>
      <c r="G341" s="715" t="s">
        <v>58</v>
      </c>
      <c r="H341" s="786">
        <v>700</v>
      </c>
      <c r="I341" s="786">
        <v>185000</v>
      </c>
      <c r="J341" s="769">
        <v>42.3</v>
      </c>
      <c r="K341" s="769">
        <f>H341*J341</f>
        <v>29609.999999999996</v>
      </c>
      <c r="L341" s="769">
        <f t="shared" ref="L341:L356" si="39">K341/1000</f>
        <v>29.609999999999996</v>
      </c>
      <c r="M341" s="713">
        <f t="shared" si="38"/>
        <v>129500000</v>
      </c>
      <c r="N341" s="718"/>
      <c r="O341" s="718" t="s">
        <v>191</v>
      </c>
      <c r="P341" s="827" t="s">
        <v>478</v>
      </c>
      <c r="Q341" s="787" t="s">
        <v>134</v>
      </c>
      <c r="R341" s="716" t="s">
        <v>27</v>
      </c>
      <c r="S341" s="716" t="s">
        <v>213</v>
      </c>
    </row>
    <row r="342" spans="1:19" s="33" customFormat="1" ht="20.100000000000001" customHeight="1">
      <c r="A342" s="715" t="s">
        <v>822</v>
      </c>
      <c r="B342" s="718" t="s">
        <v>1778</v>
      </c>
      <c r="C342" s="715" t="s">
        <v>188</v>
      </c>
      <c r="D342" s="768" t="s">
        <v>89</v>
      </c>
      <c r="E342" s="768" t="s">
        <v>89</v>
      </c>
      <c r="F342" s="715" t="s">
        <v>114</v>
      </c>
      <c r="G342" s="715" t="s">
        <v>58</v>
      </c>
      <c r="H342" s="786">
        <v>468</v>
      </c>
      <c r="I342" s="786">
        <v>146800</v>
      </c>
      <c r="J342" s="769">
        <v>29.3</v>
      </c>
      <c r="K342" s="769">
        <f>H342*J342</f>
        <v>13712.4</v>
      </c>
      <c r="L342" s="769">
        <f t="shared" si="39"/>
        <v>13.712399999999999</v>
      </c>
      <c r="M342" s="713">
        <f t="shared" si="38"/>
        <v>68702400</v>
      </c>
      <c r="N342" s="718"/>
      <c r="O342" s="718"/>
      <c r="P342" s="827" t="s">
        <v>478</v>
      </c>
      <c r="Q342" s="787" t="s">
        <v>115</v>
      </c>
      <c r="R342" s="716" t="s">
        <v>27</v>
      </c>
      <c r="S342" s="716" t="s">
        <v>213</v>
      </c>
    </row>
    <row r="343" spans="1:19" s="34" customFormat="1" ht="20.100000000000001" customHeight="1">
      <c r="A343" s="715" t="s">
        <v>231</v>
      </c>
      <c r="B343" s="799" t="s">
        <v>1779</v>
      </c>
      <c r="C343" s="715" t="s">
        <v>42</v>
      </c>
      <c r="D343" s="768" t="s">
        <v>89</v>
      </c>
      <c r="E343" s="768" t="s">
        <v>89</v>
      </c>
      <c r="F343" s="715" t="s">
        <v>49</v>
      </c>
      <c r="G343" s="715"/>
      <c r="H343" s="786">
        <v>1296</v>
      </c>
      <c r="I343" s="786">
        <v>31700</v>
      </c>
      <c r="J343" s="769">
        <v>0</v>
      </c>
      <c r="K343" s="769">
        <f t="shared" ref="K343:K351" si="40">H343*J343</f>
        <v>0</v>
      </c>
      <c r="L343" s="769">
        <f t="shared" si="39"/>
        <v>0</v>
      </c>
      <c r="M343" s="713">
        <f t="shared" si="38"/>
        <v>41083200</v>
      </c>
      <c r="N343" s="799"/>
      <c r="O343" s="799" t="s">
        <v>11</v>
      </c>
      <c r="P343" s="827" t="s">
        <v>1163</v>
      </c>
      <c r="Q343" s="716" t="s">
        <v>121</v>
      </c>
      <c r="R343" s="715" t="s">
        <v>30</v>
      </c>
      <c r="S343" s="715" t="s">
        <v>90</v>
      </c>
    </row>
    <row r="344" spans="1:19" s="34" customFormat="1" ht="20.100000000000001" customHeight="1">
      <c r="A344" s="715" t="s">
        <v>231</v>
      </c>
      <c r="B344" s="799" t="s">
        <v>1780</v>
      </c>
      <c r="C344" s="715" t="s">
        <v>42</v>
      </c>
      <c r="D344" s="768" t="s">
        <v>89</v>
      </c>
      <c r="E344" s="768" t="s">
        <v>89</v>
      </c>
      <c r="F344" s="715" t="s">
        <v>49</v>
      </c>
      <c r="G344" s="715"/>
      <c r="H344" s="786">
        <v>1296</v>
      </c>
      <c r="I344" s="786">
        <v>31700</v>
      </c>
      <c r="J344" s="769">
        <v>0</v>
      </c>
      <c r="K344" s="769">
        <f t="shared" si="40"/>
        <v>0</v>
      </c>
      <c r="L344" s="769">
        <f t="shared" si="39"/>
        <v>0</v>
      </c>
      <c r="M344" s="713">
        <f t="shared" si="38"/>
        <v>41083200</v>
      </c>
      <c r="N344" s="799"/>
      <c r="O344" s="799" t="s">
        <v>11</v>
      </c>
      <c r="P344" s="827" t="s">
        <v>1163</v>
      </c>
      <c r="Q344" s="716" t="s">
        <v>121</v>
      </c>
      <c r="R344" s="715" t="s">
        <v>30</v>
      </c>
      <c r="S344" s="715" t="s">
        <v>90</v>
      </c>
    </row>
    <row r="345" spans="1:19" s="34" customFormat="1" ht="20.100000000000001" customHeight="1">
      <c r="A345" s="715" t="s">
        <v>231</v>
      </c>
      <c r="B345" s="799" t="s">
        <v>1457</v>
      </c>
      <c r="C345" s="715" t="s">
        <v>42</v>
      </c>
      <c r="D345" s="768" t="s">
        <v>89</v>
      </c>
      <c r="E345" s="768" t="s">
        <v>89</v>
      </c>
      <c r="F345" s="715" t="s">
        <v>233</v>
      </c>
      <c r="G345" s="715" t="s">
        <v>58</v>
      </c>
      <c r="H345" s="786">
        <v>420</v>
      </c>
      <c r="I345" s="786">
        <v>112900</v>
      </c>
      <c r="J345" s="769">
        <v>31.2</v>
      </c>
      <c r="K345" s="769">
        <f t="shared" si="40"/>
        <v>13104</v>
      </c>
      <c r="L345" s="769">
        <f t="shared" si="39"/>
        <v>13.103999999999999</v>
      </c>
      <c r="M345" s="713">
        <f t="shared" si="38"/>
        <v>47418000</v>
      </c>
      <c r="N345" s="799"/>
      <c r="O345" s="799" t="s">
        <v>11</v>
      </c>
      <c r="P345" s="827" t="s">
        <v>1163</v>
      </c>
      <c r="Q345" s="716" t="s">
        <v>117</v>
      </c>
      <c r="R345" s="715" t="s">
        <v>27</v>
      </c>
      <c r="S345" s="715" t="s">
        <v>90</v>
      </c>
    </row>
    <row r="346" spans="1:19" s="34" customFormat="1" ht="20.100000000000001" customHeight="1">
      <c r="A346" s="715" t="s">
        <v>231</v>
      </c>
      <c r="B346" s="799" t="s">
        <v>1458</v>
      </c>
      <c r="C346" s="715" t="s">
        <v>42</v>
      </c>
      <c r="D346" s="768" t="s">
        <v>89</v>
      </c>
      <c r="E346" s="768" t="s">
        <v>89</v>
      </c>
      <c r="F346" s="715" t="s">
        <v>644</v>
      </c>
      <c r="G346" s="715" t="s">
        <v>58</v>
      </c>
      <c r="H346" s="786">
        <v>2063</v>
      </c>
      <c r="I346" s="786">
        <v>44500</v>
      </c>
      <c r="J346" s="769">
        <v>11.8</v>
      </c>
      <c r="K346" s="769">
        <f t="shared" si="40"/>
        <v>24343.4</v>
      </c>
      <c r="L346" s="769">
        <f t="shared" si="39"/>
        <v>24.343400000000003</v>
      </c>
      <c r="M346" s="713">
        <f t="shared" si="38"/>
        <v>91803500</v>
      </c>
      <c r="N346" s="799" t="s">
        <v>43</v>
      </c>
      <c r="O346" s="799" t="s">
        <v>21</v>
      </c>
      <c r="P346" s="827" t="s">
        <v>1163</v>
      </c>
      <c r="Q346" s="716" t="s">
        <v>118</v>
      </c>
      <c r="R346" s="715" t="s">
        <v>27</v>
      </c>
      <c r="S346" s="715" t="s">
        <v>90</v>
      </c>
    </row>
    <row r="347" spans="1:19" s="33" customFormat="1" ht="20.100000000000001" customHeight="1">
      <c r="A347" s="715" t="s">
        <v>129</v>
      </c>
      <c r="B347" s="799" t="s">
        <v>1322</v>
      </c>
      <c r="C347" s="716" t="s">
        <v>399</v>
      </c>
      <c r="D347" s="768" t="s">
        <v>89</v>
      </c>
      <c r="E347" s="768" t="s">
        <v>89</v>
      </c>
      <c r="F347" s="715" t="s">
        <v>130</v>
      </c>
      <c r="G347" s="715" t="s">
        <v>58</v>
      </c>
      <c r="H347" s="786">
        <v>874</v>
      </c>
      <c r="I347" s="786">
        <v>117000</v>
      </c>
      <c r="J347" s="769">
        <v>36.4</v>
      </c>
      <c r="K347" s="769">
        <f t="shared" si="40"/>
        <v>31813.599999999999</v>
      </c>
      <c r="L347" s="769">
        <f t="shared" si="39"/>
        <v>31.813599999999997</v>
      </c>
      <c r="M347" s="713">
        <f t="shared" si="38"/>
        <v>102258000</v>
      </c>
      <c r="N347" s="800" t="s">
        <v>151</v>
      </c>
      <c r="O347" s="718" t="s">
        <v>258</v>
      </c>
      <c r="P347" s="715" t="s">
        <v>90</v>
      </c>
      <c r="Q347" s="787" t="s">
        <v>131</v>
      </c>
      <c r="R347" s="715" t="s">
        <v>27</v>
      </c>
      <c r="S347" s="715" t="s">
        <v>109</v>
      </c>
    </row>
    <row r="348" spans="1:19" s="33" customFormat="1" ht="20.100000000000001" customHeight="1">
      <c r="A348" s="715" t="s">
        <v>129</v>
      </c>
      <c r="B348" s="799" t="s">
        <v>1323</v>
      </c>
      <c r="C348" s="716" t="s">
        <v>399</v>
      </c>
      <c r="D348" s="768" t="s">
        <v>89</v>
      </c>
      <c r="E348" s="768" t="s">
        <v>89</v>
      </c>
      <c r="F348" s="715" t="s">
        <v>130</v>
      </c>
      <c r="G348" s="715" t="s">
        <v>58</v>
      </c>
      <c r="H348" s="786">
        <v>1010</v>
      </c>
      <c r="I348" s="786">
        <v>117000</v>
      </c>
      <c r="J348" s="769">
        <v>36.4</v>
      </c>
      <c r="K348" s="769">
        <f t="shared" si="40"/>
        <v>36764</v>
      </c>
      <c r="L348" s="769">
        <f t="shared" si="39"/>
        <v>36.764000000000003</v>
      </c>
      <c r="M348" s="713">
        <f t="shared" si="38"/>
        <v>118170000</v>
      </c>
      <c r="N348" s="800" t="s">
        <v>151</v>
      </c>
      <c r="O348" s="718" t="s">
        <v>258</v>
      </c>
      <c r="P348" s="715" t="s">
        <v>90</v>
      </c>
      <c r="Q348" s="787" t="s">
        <v>131</v>
      </c>
      <c r="R348" s="715" t="s">
        <v>27</v>
      </c>
      <c r="S348" s="715" t="s">
        <v>109</v>
      </c>
    </row>
    <row r="349" spans="1:19" s="33" customFormat="1" ht="20.100000000000001" customHeight="1">
      <c r="A349" s="716" t="s">
        <v>32</v>
      </c>
      <c r="B349" s="718" t="s">
        <v>1781</v>
      </c>
      <c r="C349" s="716" t="s">
        <v>399</v>
      </c>
      <c r="D349" s="768" t="s">
        <v>89</v>
      </c>
      <c r="E349" s="768" t="s">
        <v>89</v>
      </c>
      <c r="F349" s="716" t="s">
        <v>114</v>
      </c>
      <c r="G349" s="716" t="s">
        <v>58</v>
      </c>
      <c r="H349" s="828">
        <v>443</v>
      </c>
      <c r="I349" s="828">
        <v>108300</v>
      </c>
      <c r="J349" s="820">
        <v>29.3</v>
      </c>
      <c r="K349" s="769">
        <f t="shared" si="40"/>
        <v>12979.9</v>
      </c>
      <c r="L349" s="820">
        <f t="shared" si="39"/>
        <v>12.979899999999999</v>
      </c>
      <c r="M349" s="713">
        <f t="shared" si="38"/>
        <v>47976900</v>
      </c>
      <c r="N349" s="810"/>
      <c r="O349" s="718"/>
      <c r="P349" s="716" t="s">
        <v>90</v>
      </c>
      <c r="Q349" s="829" t="s">
        <v>115</v>
      </c>
      <c r="R349" s="716" t="s">
        <v>27</v>
      </c>
      <c r="S349" s="716" t="s">
        <v>109</v>
      </c>
    </row>
    <row r="350" spans="1:19" s="33" customFormat="1" ht="20.100000000000001" customHeight="1">
      <c r="A350" s="716" t="s">
        <v>32</v>
      </c>
      <c r="B350" s="718" t="s">
        <v>1782</v>
      </c>
      <c r="C350" s="716" t="s">
        <v>399</v>
      </c>
      <c r="D350" s="768" t="s">
        <v>89</v>
      </c>
      <c r="E350" s="768" t="s">
        <v>89</v>
      </c>
      <c r="F350" s="716" t="s">
        <v>114</v>
      </c>
      <c r="G350" s="716" t="s">
        <v>58</v>
      </c>
      <c r="H350" s="828">
        <v>443</v>
      </c>
      <c r="I350" s="828">
        <v>108300</v>
      </c>
      <c r="J350" s="820">
        <v>29.3</v>
      </c>
      <c r="K350" s="769">
        <f t="shared" si="40"/>
        <v>12979.9</v>
      </c>
      <c r="L350" s="820">
        <f t="shared" si="39"/>
        <v>12.979899999999999</v>
      </c>
      <c r="M350" s="713">
        <f t="shared" si="38"/>
        <v>47976900</v>
      </c>
      <c r="N350" s="810"/>
      <c r="O350" s="718"/>
      <c r="P350" s="716" t="s">
        <v>90</v>
      </c>
      <c r="Q350" s="829" t="s">
        <v>115</v>
      </c>
      <c r="R350" s="716" t="s">
        <v>27</v>
      </c>
      <c r="S350" s="716" t="s">
        <v>109</v>
      </c>
    </row>
    <row r="351" spans="1:19" s="33" customFormat="1" ht="20.100000000000001" customHeight="1">
      <c r="A351" s="715" t="s">
        <v>129</v>
      </c>
      <c r="B351" s="718" t="s">
        <v>839</v>
      </c>
      <c r="C351" s="716" t="s">
        <v>399</v>
      </c>
      <c r="D351" s="768" t="s">
        <v>89</v>
      </c>
      <c r="E351" s="768" t="s">
        <v>89</v>
      </c>
      <c r="F351" s="715" t="s">
        <v>517</v>
      </c>
      <c r="G351" s="715"/>
      <c r="H351" s="786">
        <v>578</v>
      </c>
      <c r="I351" s="786">
        <v>47566</v>
      </c>
      <c r="J351" s="769">
        <v>15.5</v>
      </c>
      <c r="K351" s="769">
        <f t="shared" si="40"/>
        <v>8959</v>
      </c>
      <c r="L351" s="769">
        <f t="shared" si="39"/>
        <v>8.9589999999999996</v>
      </c>
      <c r="M351" s="713">
        <f t="shared" si="38"/>
        <v>27493148</v>
      </c>
      <c r="N351" s="718"/>
      <c r="O351" s="718" t="s">
        <v>506</v>
      </c>
      <c r="P351" s="716" t="s">
        <v>90</v>
      </c>
      <c r="Q351" s="787" t="s">
        <v>270</v>
      </c>
      <c r="R351" s="716" t="s">
        <v>60</v>
      </c>
      <c r="S351" s="716" t="s">
        <v>109</v>
      </c>
    </row>
    <row r="352" spans="1:19" s="33" customFormat="1" ht="20.100000000000001" customHeight="1">
      <c r="A352" s="715" t="s">
        <v>129</v>
      </c>
      <c r="B352" s="206" t="s">
        <v>1783</v>
      </c>
      <c r="C352" s="716" t="s">
        <v>399</v>
      </c>
      <c r="D352" s="768" t="s">
        <v>89</v>
      </c>
      <c r="E352" s="768" t="s">
        <v>89</v>
      </c>
      <c r="F352" s="715" t="s">
        <v>1217</v>
      </c>
      <c r="G352" s="715"/>
      <c r="H352" s="720">
        <v>973</v>
      </c>
      <c r="I352" s="707">
        <v>215724.6</v>
      </c>
      <c r="J352" s="723">
        <v>34</v>
      </c>
      <c r="K352" s="723">
        <f>J352*H352</f>
        <v>33082</v>
      </c>
      <c r="L352" s="723">
        <f t="shared" si="39"/>
        <v>33.082000000000001</v>
      </c>
      <c r="M352" s="713">
        <f t="shared" si="38"/>
        <v>209900035.80000001</v>
      </c>
      <c r="N352" s="718"/>
      <c r="O352" s="716" t="s">
        <v>1079</v>
      </c>
      <c r="P352" s="715" t="s">
        <v>90</v>
      </c>
      <c r="Q352" s="787" t="s">
        <v>343</v>
      </c>
      <c r="R352" s="715" t="s">
        <v>60</v>
      </c>
      <c r="S352" s="715" t="s">
        <v>59</v>
      </c>
    </row>
    <row r="353" spans="1:19" s="33" customFormat="1" ht="20.100000000000001" customHeight="1">
      <c r="A353" s="715" t="s">
        <v>129</v>
      </c>
      <c r="B353" s="206" t="s">
        <v>1481</v>
      </c>
      <c r="C353" s="716" t="s">
        <v>399</v>
      </c>
      <c r="D353" s="768" t="s">
        <v>89</v>
      </c>
      <c r="E353" s="768" t="s">
        <v>89</v>
      </c>
      <c r="F353" s="715" t="s">
        <v>657</v>
      </c>
      <c r="G353" s="715"/>
      <c r="H353" s="720">
        <v>1990</v>
      </c>
      <c r="I353" s="707">
        <v>75366</v>
      </c>
      <c r="J353" s="723">
        <v>27</v>
      </c>
      <c r="K353" s="723">
        <f>J353*H353</f>
        <v>53730</v>
      </c>
      <c r="L353" s="723">
        <f t="shared" si="39"/>
        <v>53.73</v>
      </c>
      <c r="M353" s="713">
        <f t="shared" si="38"/>
        <v>149978340</v>
      </c>
      <c r="N353" s="718"/>
      <c r="O353" s="716" t="s">
        <v>1081</v>
      </c>
      <c r="P353" s="715" t="s">
        <v>90</v>
      </c>
      <c r="Q353" s="716" t="s">
        <v>341</v>
      </c>
      <c r="R353" s="715" t="s">
        <v>68</v>
      </c>
      <c r="S353" s="715" t="s">
        <v>59</v>
      </c>
    </row>
    <row r="354" spans="1:19" s="33" customFormat="1" ht="20.100000000000001" customHeight="1">
      <c r="A354" s="715" t="s">
        <v>129</v>
      </c>
      <c r="B354" s="206" t="s">
        <v>1092</v>
      </c>
      <c r="C354" s="716" t="s">
        <v>399</v>
      </c>
      <c r="D354" s="768" t="s">
        <v>89</v>
      </c>
      <c r="E354" s="768" t="s">
        <v>89</v>
      </c>
      <c r="F354" s="715" t="s">
        <v>57</v>
      </c>
      <c r="G354" s="715"/>
      <c r="H354" s="720">
        <v>714</v>
      </c>
      <c r="I354" s="707">
        <v>202355.7</v>
      </c>
      <c r="J354" s="723">
        <v>34.6</v>
      </c>
      <c r="K354" s="723">
        <f>J354*H354</f>
        <v>24704.400000000001</v>
      </c>
      <c r="L354" s="723">
        <f t="shared" si="39"/>
        <v>24.7044</v>
      </c>
      <c r="M354" s="713">
        <f t="shared" si="38"/>
        <v>144481969.80000001</v>
      </c>
      <c r="N354" s="718"/>
      <c r="O354" s="716" t="s">
        <v>1784</v>
      </c>
      <c r="P354" s="715" t="s">
        <v>90</v>
      </c>
      <c r="Q354" s="716" t="s">
        <v>327</v>
      </c>
      <c r="R354" s="715" t="s">
        <v>60</v>
      </c>
      <c r="S354" s="715" t="s">
        <v>109</v>
      </c>
    </row>
    <row r="355" spans="1:19" s="107" customFormat="1" ht="20.100000000000001" customHeight="1">
      <c r="A355" s="715" t="s">
        <v>864</v>
      </c>
      <c r="B355" s="206" t="s">
        <v>1168</v>
      </c>
      <c r="C355" s="716" t="s">
        <v>399</v>
      </c>
      <c r="D355" s="768" t="s">
        <v>89</v>
      </c>
      <c r="E355" s="768" t="s">
        <v>89</v>
      </c>
      <c r="F355" s="715" t="s">
        <v>326</v>
      </c>
      <c r="G355" s="715"/>
      <c r="H355" s="707">
        <v>858</v>
      </c>
      <c r="I355" s="707">
        <v>126468</v>
      </c>
      <c r="J355" s="723">
        <v>42.5</v>
      </c>
      <c r="K355" s="717">
        <f>J355*H355</f>
        <v>36465</v>
      </c>
      <c r="L355" s="717">
        <f t="shared" si="39"/>
        <v>36.465000000000003</v>
      </c>
      <c r="M355" s="713">
        <f t="shared" si="38"/>
        <v>108509544</v>
      </c>
      <c r="N355" s="718"/>
      <c r="O355" s="206" t="s">
        <v>1785</v>
      </c>
      <c r="P355" s="715" t="s">
        <v>90</v>
      </c>
      <c r="Q355" s="716" t="s">
        <v>327</v>
      </c>
      <c r="R355" s="715" t="s">
        <v>68</v>
      </c>
      <c r="S355" s="715" t="s">
        <v>109</v>
      </c>
    </row>
    <row r="356" spans="1:19" s="107" customFormat="1" ht="20.100000000000001" customHeight="1">
      <c r="A356" s="715" t="s">
        <v>864</v>
      </c>
      <c r="B356" s="206" t="s">
        <v>1168</v>
      </c>
      <c r="C356" s="716" t="s">
        <v>399</v>
      </c>
      <c r="D356" s="768" t="s">
        <v>89</v>
      </c>
      <c r="E356" s="768" t="s">
        <v>89</v>
      </c>
      <c r="F356" s="715" t="s">
        <v>92</v>
      </c>
      <c r="G356" s="715"/>
      <c r="H356" s="707">
        <v>5</v>
      </c>
      <c r="I356" s="707">
        <v>176261.5</v>
      </c>
      <c r="J356" s="723">
        <v>29.3</v>
      </c>
      <c r="K356" s="717">
        <f>J356*H356</f>
        <v>146.5</v>
      </c>
      <c r="L356" s="717">
        <f t="shared" si="39"/>
        <v>0.14649999999999999</v>
      </c>
      <c r="M356" s="713">
        <f t="shared" si="38"/>
        <v>881307.5</v>
      </c>
      <c r="N356" s="718"/>
      <c r="O356" s="206" t="s">
        <v>1786</v>
      </c>
      <c r="P356" s="715" t="s">
        <v>90</v>
      </c>
      <c r="Q356" s="716" t="s">
        <v>343</v>
      </c>
      <c r="R356" s="715" t="s">
        <v>60</v>
      </c>
      <c r="S356" s="715" t="s">
        <v>109</v>
      </c>
    </row>
    <row r="357" spans="1:19" s="207" customFormat="1" ht="20.100000000000001" customHeight="1">
      <c r="A357" s="804" t="s">
        <v>129</v>
      </c>
      <c r="B357" s="803" t="s">
        <v>1787</v>
      </c>
      <c r="C357" s="802" t="s">
        <v>33</v>
      </c>
      <c r="D357" s="768" t="s">
        <v>89</v>
      </c>
      <c r="E357" s="768" t="s">
        <v>89</v>
      </c>
      <c r="F357" s="805" t="s">
        <v>606</v>
      </c>
      <c r="G357" s="805"/>
      <c r="H357" s="806">
        <v>300</v>
      </c>
      <c r="I357" s="806">
        <v>411419.7</v>
      </c>
      <c r="J357" s="821"/>
      <c r="K357" s="821"/>
      <c r="L357" s="821"/>
      <c r="M357" s="713">
        <f t="shared" si="38"/>
        <v>123425910</v>
      </c>
      <c r="N357" s="808" t="s">
        <v>1788</v>
      </c>
      <c r="O357" s="830" t="s">
        <v>1789</v>
      </c>
      <c r="P357" s="821" t="s">
        <v>1232</v>
      </c>
      <c r="Q357" s="831" t="s">
        <v>354</v>
      </c>
      <c r="R357" s="821" t="s">
        <v>1548</v>
      </c>
      <c r="S357" s="821"/>
    </row>
    <row r="358" spans="1:19" s="33" customFormat="1" ht="20.100000000000001" customHeight="1">
      <c r="A358" s="792" t="s">
        <v>129</v>
      </c>
      <c r="B358" s="793" t="s">
        <v>839</v>
      </c>
      <c r="C358" s="794" t="s">
        <v>399</v>
      </c>
      <c r="D358" s="768" t="s">
        <v>89</v>
      </c>
      <c r="E358" s="768" t="s">
        <v>89</v>
      </c>
      <c r="F358" s="715" t="s">
        <v>402</v>
      </c>
      <c r="G358" s="794"/>
      <c r="H358" s="795">
        <v>1624</v>
      </c>
      <c r="I358" s="786">
        <v>147000</v>
      </c>
      <c r="J358" s="769">
        <v>36.4</v>
      </c>
      <c r="K358" s="769">
        <f>H358*J358</f>
        <v>59113.599999999999</v>
      </c>
      <c r="L358" s="723">
        <f>K358/1000</f>
        <v>59.113599999999998</v>
      </c>
      <c r="M358" s="713">
        <f t="shared" si="38"/>
        <v>238728000</v>
      </c>
      <c r="N358" s="801"/>
      <c r="O358" s="797" t="s">
        <v>505</v>
      </c>
      <c r="P358" s="794" t="s">
        <v>90</v>
      </c>
      <c r="Q358" s="832" t="s">
        <v>403</v>
      </c>
      <c r="R358" s="794" t="s">
        <v>60</v>
      </c>
      <c r="S358" s="794" t="s">
        <v>109</v>
      </c>
    </row>
    <row r="359" spans="1:19" s="107" customFormat="1" ht="20.100000000000001" customHeight="1">
      <c r="A359" s="715" t="s">
        <v>129</v>
      </c>
      <c r="B359" s="206" t="s">
        <v>1318</v>
      </c>
      <c r="C359" s="716" t="s">
        <v>399</v>
      </c>
      <c r="D359" s="768" t="s">
        <v>89</v>
      </c>
      <c r="E359" s="768" t="s">
        <v>89</v>
      </c>
      <c r="F359" s="715" t="s">
        <v>1217</v>
      </c>
      <c r="G359" s="715"/>
      <c r="H359" s="720">
        <v>707</v>
      </c>
      <c r="I359" s="707">
        <v>215724.6</v>
      </c>
      <c r="J359" s="723">
        <v>34</v>
      </c>
      <c r="K359" s="723">
        <f>J359*H359</f>
        <v>24038</v>
      </c>
      <c r="L359" s="723">
        <f>K359/1000</f>
        <v>24.038</v>
      </c>
      <c r="M359" s="713">
        <f t="shared" si="38"/>
        <v>152517292.20000002</v>
      </c>
      <c r="N359" s="718"/>
      <c r="O359" s="716" t="s">
        <v>1079</v>
      </c>
      <c r="P359" s="715" t="s">
        <v>90</v>
      </c>
      <c r="Q359" s="787" t="s">
        <v>343</v>
      </c>
      <c r="R359" s="715" t="s">
        <v>60</v>
      </c>
      <c r="S359" s="715" t="s">
        <v>59</v>
      </c>
    </row>
    <row r="360" spans="1:19" s="33" customFormat="1" ht="20.100000000000001" customHeight="1">
      <c r="A360" s="715" t="s">
        <v>129</v>
      </c>
      <c r="B360" s="206" t="s">
        <v>1078</v>
      </c>
      <c r="C360" s="716" t="s">
        <v>399</v>
      </c>
      <c r="D360" s="768" t="s">
        <v>89</v>
      </c>
      <c r="E360" s="768" t="s">
        <v>89</v>
      </c>
      <c r="F360" s="715" t="s">
        <v>342</v>
      </c>
      <c r="G360" s="715"/>
      <c r="H360" s="720">
        <v>72</v>
      </c>
      <c r="I360" s="707">
        <v>143362.70000000001</v>
      </c>
      <c r="J360" s="723">
        <v>27</v>
      </c>
      <c r="K360" s="723">
        <f>J360*H360</f>
        <v>1944</v>
      </c>
      <c r="L360" s="723">
        <f>K360/1000</f>
        <v>1.944</v>
      </c>
      <c r="M360" s="713">
        <f t="shared" si="38"/>
        <v>10322114.4</v>
      </c>
      <c r="N360" s="718"/>
      <c r="O360" s="716" t="s">
        <v>1080</v>
      </c>
      <c r="P360" s="715" t="s">
        <v>90</v>
      </c>
      <c r="Q360" s="716" t="s">
        <v>343</v>
      </c>
      <c r="R360" s="715" t="s">
        <v>60</v>
      </c>
      <c r="S360" s="715" t="s">
        <v>59</v>
      </c>
    </row>
    <row r="361" spans="1:19" s="33" customFormat="1" ht="20.100000000000001" customHeight="1">
      <c r="A361" s="715" t="s">
        <v>129</v>
      </c>
      <c r="B361" s="206" t="s">
        <v>1092</v>
      </c>
      <c r="C361" s="716" t="s">
        <v>399</v>
      </c>
      <c r="D361" s="768" t="s">
        <v>89</v>
      </c>
      <c r="E361" s="768" t="s">
        <v>89</v>
      </c>
      <c r="F361" s="715" t="s">
        <v>1093</v>
      </c>
      <c r="G361" s="715"/>
      <c r="H361" s="720">
        <v>654</v>
      </c>
      <c r="I361" s="707">
        <v>108800</v>
      </c>
      <c r="J361" s="723">
        <v>17.5</v>
      </c>
      <c r="K361" s="723">
        <f>J361*H361</f>
        <v>11445</v>
      </c>
      <c r="L361" s="723">
        <f>K361/1000</f>
        <v>11.445</v>
      </c>
      <c r="M361" s="713">
        <f t="shared" si="38"/>
        <v>71155200</v>
      </c>
      <c r="N361" s="718"/>
      <c r="O361" s="716" t="s">
        <v>1094</v>
      </c>
      <c r="P361" s="715" t="s">
        <v>90</v>
      </c>
      <c r="Q361" s="716" t="s">
        <v>755</v>
      </c>
      <c r="R361" s="715" t="s">
        <v>60</v>
      </c>
      <c r="S361" s="715" t="s">
        <v>109</v>
      </c>
    </row>
    <row r="362" spans="1:19" s="207" customFormat="1" ht="20.100000000000001" customHeight="1">
      <c r="A362" s="804" t="s">
        <v>129</v>
      </c>
      <c r="B362" s="803" t="s">
        <v>1790</v>
      </c>
      <c r="C362" s="802" t="s">
        <v>1791</v>
      </c>
      <c r="D362" s="768" t="s">
        <v>89</v>
      </c>
      <c r="E362" s="768" t="s">
        <v>89</v>
      </c>
      <c r="F362" s="805" t="s">
        <v>606</v>
      </c>
      <c r="G362" s="805"/>
      <c r="H362" s="806">
        <v>106</v>
      </c>
      <c r="I362" s="806">
        <v>411419.7</v>
      </c>
      <c r="J362" s="821"/>
      <c r="K362" s="821"/>
      <c r="L362" s="821"/>
      <c r="M362" s="713">
        <f t="shared" si="38"/>
        <v>43610488.200000003</v>
      </c>
      <c r="N362" s="808" t="s">
        <v>1788</v>
      </c>
      <c r="O362" s="830" t="s">
        <v>1789</v>
      </c>
      <c r="P362" s="821" t="s">
        <v>1232</v>
      </c>
      <c r="Q362" s="831" t="s">
        <v>354</v>
      </c>
      <c r="R362" s="821" t="s">
        <v>1548</v>
      </c>
      <c r="S362" s="821"/>
    </row>
    <row r="363" spans="1:19" s="1" customFormat="1" ht="20.100000000000001" customHeight="1">
      <c r="A363" s="715" t="s">
        <v>129</v>
      </c>
      <c r="B363" s="799" t="s">
        <v>318</v>
      </c>
      <c r="C363" s="715" t="s">
        <v>104</v>
      </c>
      <c r="D363" s="768" t="s">
        <v>89</v>
      </c>
      <c r="E363" s="768" t="s">
        <v>89</v>
      </c>
      <c r="F363" s="715" t="s">
        <v>114</v>
      </c>
      <c r="G363" s="715" t="s">
        <v>58</v>
      </c>
      <c r="H363" s="786">
        <v>280</v>
      </c>
      <c r="I363" s="786">
        <v>130700</v>
      </c>
      <c r="J363" s="769">
        <v>29.3</v>
      </c>
      <c r="K363" s="769">
        <f>H363*J363</f>
        <v>8204</v>
      </c>
      <c r="L363" s="769">
        <f t="shared" ref="L363:L374" si="41">K363/1000</f>
        <v>8.2040000000000006</v>
      </c>
      <c r="M363" s="713">
        <f t="shared" si="38"/>
        <v>36596000</v>
      </c>
      <c r="N363" s="799"/>
      <c r="O363" s="799"/>
      <c r="P363" s="715" t="s">
        <v>284</v>
      </c>
      <c r="Q363" s="716" t="s">
        <v>115</v>
      </c>
      <c r="R363" s="715" t="s">
        <v>27</v>
      </c>
      <c r="S363" s="715" t="s">
        <v>59</v>
      </c>
    </row>
    <row r="364" spans="1:19" s="34" customFormat="1" ht="20.100000000000001" customHeight="1">
      <c r="A364" s="715" t="s">
        <v>1043</v>
      </c>
      <c r="B364" s="206" t="s">
        <v>1044</v>
      </c>
      <c r="C364" s="716" t="s">
        <v>64</v>
      </c>
      <c r="D364" s="768" t="s">
        <v>89</v>
      </c>
      <c r="E364" s="768" t="s">
        <v>89</v>
      </c>
      <c r="F364" s="715" t="s">
        <v>342</v>
      </c>
      <c r="G364" s="715"/>
      <c r="H364" s="720">
        <v>105</v>
      </c>
      <c r="I364" s="707">
        <v>172148.3</v>
      </c>
      <c r="J364" s="723">
        <v>27</v>
      </c>
      <c r="K364" s="723">
        <f>J364*H364</f>
        <v>2835</v>
      </c>
      <c r="L364" s="723">
        <f t="shared" si="41"/>
        <v>2.835</v>
      </c>
      <c r="M364" s="713">
        <f t="shared" si="38"/>
        <v>18075571.5</v>
      </c>
      <c r="N364" s="718"/>
      <c r="O364" s="716" t="s">
        <v>11</v>
      </c>
      <c r="P364" s="715" t="s">
        <v>284</v>
      </c>
      <c r="Q364" s="716" t="s">
        <v>343</v>
      </c>
      <c r="R364" s="715" t="s">
        <v>60</v>
      </c>
      <c r="S364" s="715" t="s">
        <v>59</v>
      </c>
    </row>
    <row r="365" spans="1:19" s="34" customFormat="1" ht="20.100000000000001" customHeight="1">
      <c r="A365" s="715" t="s">
        <v>1043</v>
      </c>
      <c r="B365" s="206" t="s">
        <v>1044</v>
      </c>
      <c r="C365" s="716" t="s">
        <v>64</v>
      </c>
      <c r="D365" s="768" t="s">
        <v>89</v>
      </c>
      <c r="E365" s="768" t="s">
        <v>89</v>
      </c>
      <c r="F365" s="715" t="s">
        <v>440</v>
      </c>
      <c r="G365" s="715"/>
      <c r="H365" s="720">
        <v>166</v>
      </c>
      <c r="I365" s="707">
        <v>209370.7</v>
      </c>
      <c r="J365" s="723">
        <v>36.9</v>
      </c>
      <c r="K365" s="723">
        <f>J365*H365</f>
        <v>6125.4</v>
      </c>
      <c r="L365" s="723">
        <f t="shared" si="41"/>
        <v>6.1254</v>
      </c>
      <c r="M365" s="713">
        <f t="shared" si="38"/>
        <v>34755536.200000003</v>
      </c>
      <c r="N365" s="718"/>
      <c r="O365" s="716" t="s">
        <v>11</v>
      </c>
      <c r="P365" s="715" t="s">
        <v>284</v>
      </c>
      <c r="Q365" s="716" t="s">
        <v>327</v>
      </c>
      <c r="R365" s="715" t="s">
        <v>60</v>
      </c>
      <c r="S365" s="715" t="s">
        <v>59</v>
      </c>
    </row>
    <row r="366" spans="1:19" s="33" customFormat="1" ht="20.100000000000001" customHeight="1">
      <c r="A366" s="715" t="s">
        <v>226</v>
      </c>
      <c r="B366" s="206" t="s">
        <v>1421</v>
      </c>
      <c r="C366" s="716" t="s">
        <v>64</v>
      </c>
      <c r="D366" s="768" t="s">
        <v>89</v>
      </c>
      <c r="E366" s="768" t="s">
        <v>89</v>
      </c>
      <c r="F366" s="715" t="s">
        <v>1038</v>
      </c>
      <c r="G366" s="715"/>
      <c r="H366" s="720">
        <v>200</v>
      </c>
      <c r="I366" s="707">
        <v>138613.9</v>
      </c>
      <c r="J366" s="723">
        <v>24</v>
      </c>
      <c r="K366" s="723">
        <f>J366*H366</f>
        <v>4800</v>
      </c>
      <c r="L366" s="723">
        <f t="shared" si="41"/>
        <v>4.8</v>
      </c>
      <c r="M366" s="713">
        <f t="shared" si="38"/>
        <v>27722780</v>
      </c>
      <c r="N366" s="718"/>
      <c r="O366" s="716" t="s">
        <v>11</v>
      </c>
      <c r="P366" s="715" t="s">
        <v>284</v>
      </c>
      <c r="Q366" s="716" t="s">
        <v>341</v>
      </c>
      <c r="R366" s="715" t="s">
        <v>60</v>
      </c>
      <c r="S366" s="715" t="s">
        <v>59</v>
      </c>
    </row>
    <row r="367" spans="1:19" s="115" customFormat="1" ht="20.100000000000001" customHeight="1">
      <c r="A367" s="794" t="s">
        <v>1159</v>
      </c>
      <c r="B367" s="718" t="s">
        <v>429</v>
      </c>
      <c r="C367" s="716" t="s">
        <v>371</v>
      </c>
      <c r="D367" s="768" t="s">
        <v>89</v>
      </c>
      <c r="E367" s="768" t="s">
        <v>89</v>
      </c>
      <c r="F367" s="715" t="s">
        <v>81</v>
      </c>
      <c r="G367" s="715"/>
      <c r="H367" s="786">
        <v>503</v>
      </c>
      <c r="I367" s="786">
        <v>4486.4865</v>
      </c>
      <c r="J367" s="769">
        <v>0</v>
      </c>
      <c r="K367" s="769">
        <f t="shared" ref="K367:K374" si="42">H367*J367</f>
        <v>0</v>
      </c>
      <c r="L367" s="769">
        <f t="shared" si="41"/>
        <v>0</v>
      </c>
      <c r="M367" s="713">
        <f t="shared" si="38"/>
        <v>2256702.7094999999</v>
      </c>
      <c r="N367" s="718"/>
      <c r="O367" s="718"/>
      <c r="P367" s="716" t="s">
        <v>483</v>
      </c>
      <c r="Q367" s="787" t="s">
        <v>336</v>
      </c>
      <c r="R367" s="787" t="s">
        <v>73</v>
      </c>
      <c r="S367" s="716" t="s">
        <v>40</v>
      </c>
    </row>
    <row r="368" spans="1:19" s="115" customFormat="1" ht="20.100000000000001" customHeight="1">
      <c r="A368" s="794" t="s">
        <v>1159</v>
      </c>
      <c r="B368" s="718" t="s">
        <v>429</v>
      </c>
      <c r="C368" s="716" t="s">
        <v>371</v>
      </c>
      <c r="D368" s="768" t="s">
        <v>89</v>
      </c>
      <c r="E368" s="768" t="s">
        <v>89</v>
      </c>
      <c r="F368" s="715" t="s">
        <v>84</v>
      </c>
      <c r="G368" s="715"/>
      <c r="H368" s="786">
        <v>503</v>
      </c>
      <c r="I368" s="786">
        <v>5189.1891999999998</v>
      </c>
      <c r="J368" s="769">
        <v>0</v>
      </c>
      <c r="K368" s="769">
        <f t="shared" si="42"/>
        <v>0</v>
      </c>
      <c r="L368" s="769">
        <f t="shared" si="41"/>
        <v>0</v>
      </c>
      <c r="M368" s="713">
        <f t="shared" si="38"/>
        <v>2610162.1675999998</v>
      </c>
      <c r="N368" s="718"/>
      <c r="O368" s="718"/>
      <c r="P368" s="716" t="s">
        <v>483</v>
      </c>
      <c r="Q368" s="787" t="s">
        <v>339</v>
      </c>
      <c r="R368" s="787" t="s">
        <v>73</v>
      </c>
      <c r="S368" s="716" t="s">
        <v>40</v>
      </c>
    </row>
    <row r="369" spans="1:19" s="115" customFormat="1" ht="20.100000000000001" customHeight="1">
      <c r="A369" s="794" t="s">
        <v>1159</v>
      </c>
      <c r="B369" s="718" t="s">
        <v>429</v>
      </c>
      <c r="C369" s="716" t="s">
        <v>371</v>
      </c>
      <c r="D369" s="768" t="s">
        <v>89</v>
      </c>
      <c r="E369" s="768" t="s">
        <v>89</v>
      </c>
      <c r="F369" s="715" t="s">
        <v>433</v>
      </c>
      <c r="G369" s="715"/>
      <c r="H369" s="786">
        <v>503</v>
      </c>
      <c r="I369" s="786">
        <v>9621.3808000000008</v>
      </c>
      <c r="J369" s="769">
        <v>0</v>
      </c>
      <c r="K369" s="769">
        <f t="shared" si="42"/>
        <v>0</v>
      </c>
      <c r="L369" s="769">
        <f t="shared" si="41"/>
        <v>0</v>
      </c>
      <c r="M369" s="713">
        <f t="shared" si="38"/>
        <v>4839554.5424000006</v>
      </c>
      <c r="N369" s="718"/>
      <c r="O369" s="718"/>
      <c r="P369" s="716" t="s">
        <v>483</v>
      </c>
      <c r="Q369" s="787" t="s">
        <v>339</v>
      </c>
      <c r="R369" s="787" t="s">
        <v>73</v>
      </c>
      <c r="S369" s="716" t="s">
        <v>40</v>
      </c>
    </row>
    <row r="370" spans="1:19" s="115" customFormat="1" ht="20.100000000000001" customHeight="1">
      <c r="A370" s="794" t="s">
        <v>1159</v>
      </c>
      <c r="B370" s="718" t="s">
        <v>429</v>
      </c>
      <c r="C370" s="716" t="s">
        <v>371</v>
      </c>
      <c r="D370" s="768" t="s">
        <v>89</v>
      </c>
      <c r="E370" s="768" t="s">
        <v>89</v>
      </c>
      <c r="F370" s="715" t="s">
        <v>81</v>
      </c>
      <c r="G370" s="715"/>
      <c r="H370" s="786">
        <v>503</v>
      </c>
      <c r="I370" s="786">
        <v>7015.5901999999996</v>
      </c>
      <c r="J370" s="769">
        <v>0</v>
      </c>
      <c r="K370" s="769">
        <f t="shared" si="42"/>
        <v>0</v>
      </c>
      <c r="L370" s="769">
        <f t="shared" si="41"/>
        <v>0</v>
      </c>
      <c r="M370" s="713">
        <f t="shared" si="38"/>
        <v>3528841.8706</v>
      </c>
      <c r="N370" s="718"/>
      <c r="O370" s="718"/>
      <c r="P370" s="716" t="s">
        <v>483</v>
      </c>
      <c r="Q370" s="787" t="s">
        <v>336</v>
      </c>
      <c r="R370" s="787" t="s">
        <v>73</v>
      </c>
      <c r="S370" s="716" t="s">
        <v>40</v>
      </c>
    </row>
    <row r="371" spans="1:19" s="115" customFormat="1" ht="20.100000000000001" customHeight="1">
      <c r="A371" s="794" t="s">
        <v>1159</v>
      </c>
      <c r="B371" s="718" t="s">
        <v>429</v>
      </c>
      <c r="C371" s="716" t="s">
        <v>371</v>
      </c>
      <c r="D371" s="768" t="s">
        <v>89</v>
      </c>
      <c r="E371" s="768" t="s">
        <v>89</v>
      </c>
      <c r="F371" s="715" t="s">
        <v>81</v>
      </c>
      <c r="G371" s="715"/>
      <c r="H371" s="786">
        <v>130</v>
      </c>
      <c r="I371" s="786">
        <v>4150</v>
      </c>
      <c r="J371" s="769">
        <v>0</v>
      </c>
      <c r="K371" s="769">
        <f t="shared" si="42"/>
        <v>0</v>
      </c>
      <c r="L371" s="769">
        <f t="shared" si="41"/>
        <v>0</v>
      </c>
      <c r="M371" s="713">
        <f t="shared" si="38"/>
        <v>539500</v>
      </c>
      <c r="N371" s="718"/>
      <c r="O371" s="718"/>
      <c r="P371" s="716" t="s">
        <v>483</v>
      </c>
      <c r="Q371" s="787" t="s">
        <v>336</v>
      </c>
      <c r="R371" s="787" t="s">
        <v>73</v>
      </c>
      <c r="S371" s="716" t="s">
        <v>40</v>
      </c>
    </row>
    <row r="372" spans="1:19" s="115" customFormat="1" ht="20.100000000000001" customHeight="1">
      <c r="A372" s="794" t="s">
        <v>1159</v>
      </c>
      <c r="B372" s="718" t="s">
        <v>429</v>
      </c>
      <c r="C372" s="716" t="s">
        <v>371</v>
      </c>
      <c r="D372" s="768" t="s">
        <v>89</v>
      </c>
      <c r="E372" s="768" t="s">
        <v>89</v>
      </c>
      <c r="F372" s="715" t="s">
        <v>366</v>
      </c>
      <c r="G372" s="715"/>
      <c r="H372" s="786">
        <v>130</v>
      </c>
      <c r="I372" s="786">
        <v>2600</v>
      </c>
      <c r="J372" s="769">
        <v>0</v>
      </c>
      <c r="K372" s="769">
        <f t="shared" si="42"/>
        <v>0</v>
      </c>
      <c r="L372" s="769">
        <f t="shared" si="41"/>
        <v>0</v>
      </c>
      <c r="M372" s="713">
        <f t="shared" si="38"/>
        <v>338000</v>
      </c>
      <c r="N372" s="718"/>
      <c r="O372" s="718"/>
      <c r="P372" s="716" t="s">
        <v>483</v>
      </c>
      <c r="Q372" s="787" t="s">
        <v>339</v>
      </c>
      <c r="R372" s="787" t="s">
        <v>73</v>
      </c>
      <c r="S372" s="716" t="s">
        <v>40</v>
      </c>
    </row>
    <row r="373" spans="1:19" s="33" customFormat="1" ht="20.100000000000001" customHeight="1">
      <c r="A373" s="715" t="s">
        <v>623</v>
      </c>
      <c r="B373" s="206" t="s">
        <v>1792</v>
      </c>
      <c r="C373" s="716" t="s">
        <v>371</v>
      </c>
      <c r="D373" s="768" t="s">
        <v>89</v>
      </c>
      <c r="E373" s="768" t="s">
        <v>89</v>
      </c>
      <c r="F373" s="715" t="s">
        <v>81</v>
      </c>
      <c r="G373" s="715"/>
      <c r="H373" s="720">
        <v>549</v>
      </c>
      <c r="I373" s="707">
        <v>5523.2</v>
      </c>
      <c r="J373" s="723">
        <v>0</v>
      </c>
      <c r="K373" s="769">
        <f t="shared" si="42"/>
        <v>0</v>
      </c>
      <c r="L373" s="723">
        <f t="shared" si="41"/>
        <v>0</v>
      </c>
      <c r="M373" s="713">
        <f t="shared" si="38"/>
        <v>3032236.8</v>
      </c>
      <c r="N373" s="718"/>
      <c r="O373" s="206" t="s">
        <v>11</v>
      </c>
      <c r="P373" s="715" t="s">
        <v>417</v>
      </c>
      <c r="Q373" s="716" t="s">
        <v>336</v>
      </c>
      <c r="R373" s="715" t="s">
        <v>73</v>
      </c>
      <c r="S373" s="715" t="s">
        <v>40</v>
      </c>
    </row>
    <row r="374" spans="1:19" s="33" customFormat="1" ht="20.100000000000001" customHeight="1">
      <c r="A374" s="715" t="s">
        <v>185</v>
      </c>
      <c r="B374" s="799" t="s">
        <v>325</v>
      </c>
      <c r="C374" s="715" t="s">
        <v>45</v>
      </c>
      <c r="D374" s="768" t="s">
        <v>89</v>
      </c>
      <c r="E374" s="768" t="s">
        <v>89</v>
      </c>
      <c r="F374" s="715" t="s">
        <v>158</v>
      </c>
      <c r="G374" s="715"/>
      <c r="H374" s="786">
        <v>1090</v>
      </c>
      <c r="I374" s="786">
        <v>15000</v>
      </c>
      <c r="J374" s="769">
        <v>0</v>
      </c>
      <c r="K374" s="769">
        <f t="shared" si="42"/>
        <v>0</v>
      </c>
      <c r="L374" s="820">
        <f t="shared" si="41"/>
        <v>0</v>
      </c>
      <c r="M374" s="713">
        <f t="shared" si="38"/>
        <v>16350000</v>
      </c>
      <c r="N374" s="718"/>
      <c r="O374" s="799"/>
      <c r="P374" s="715" t="s">
        <v>417</v>
      </c>
      <c r="Q374" s="716" t="s">
        <v>128</v>
      </c>
      <c r="R374" s="715" t="s">
        <v>30</v>
      </c>
      <c r="S374" s="715" t="s">
        <v>152</v>
      </c>
    </row>
    <row r="375" spans="1:19" s="207" customFormat="1" ht="20.100000000000001" customHeight="1">
      <c r="A375" s="833" t="s">
        <v>436</v>
      </c>
      <c r="B375" s="834" t="s">
        <v>1793</v>
      </c>
      <c r="C375" s="835" t="s">
        <v>371</v>
      </c>
      <c r="D375" s="768" t="s">
        <v>89</v>
      </c>
      <c r="E375" s="768" t="s">
        <v>89</v>
      </c>
      <c r="F375" s="836" t="s">
        <v>1211</v>
      </c>
      <c r="G375" s="836"/>
      <c r="H375" s="837">
        <v>545</v>
      </c>
      <c r="I375" s="837">
        <v>117000</v>
      </c>
      <c r="J375" s="838"/>
      <c r="K375" s="838"/>
      <c r="L375" s="838"/>
      <c r="M375" s="713">
        <f t="shared" si="38"/>
        <v>63765000</v>
      </c>
      <c r="N375" s="835" t="s">
        <v>1212</v>
      </c>
      <c r="O375" s="836"/>
      <c r="P375" s="838" t="s">
        <v>1233</v>
      </c>
      <c r="Q375" s="836" t="s">
        <v>281</v>
      </c>
      <c r="R375" s="838" t="s">
        <v>1548</v>
      </c>
      <c r="S375" s="838"/>
    </row>
    <row r="376" spans="1:19" s="207" customFormat="1" ht="20.100000000000001" customHeight="1">
      <c r="A376" s="804" t="s">
        <v>436</v>
      </c>
      <c r="B376" s="803" t="s">
        <v>594</v>
      </c>
      <c r="C376" s="802" t="s">
        <v>371</v>
      </c>
      <c r="D376" s="768" t="s">
        <v>89</v>
      </c>
      <c r="E376" s="768" t="s">
        <v>89</v>
      </c>
      <c r="F376" s="831" t="s">
        <v>353</v>
      </c>
      <c r="G376" s="831"/>
      <c r="H376" s="806">
        <v>70</v>
      </c>
      <c r="I376" s="806">
        <v>183825.2</v>
      </c>
      <c r="J376" s="821"/>
      <c r="K376" s="821"/>
      <c r="L376" s="821"/>
      <c r="M376" s="713">
        <f t="shared" si="38"/>
        <v>12867764</v>
      </c>
      <c r="N376" s="802" t="s">
        <v>1212</v>
      </c>
      <c r="O376" s="831"/>
      <c r="P376" s="821" t="s">
        <v>1233</v>
      </c>
      <c r="Q376" s="831" t="s">
        <v>354</v>
      </c>
      <c r="R376" s="821" t="s">
        <v>1548</v>
      </c>
      <c r="S376" s="821"/>
    </row>
    <row r="377" spans="1:19" s="207" customFormat="1" ht="20.100000000000001" customHeight="1">
      <c r="A377" s="804" t="s">
        <v>428</v>
      </c>
      <c r="B377" s="803" t="s">
        <v>435</v>
      </c>
      <c r="C377" s="802" t="s">
        <v>1226</v>
      </c>
      <c r="D377" s="768" t="s">
        <v>89</v>
      </c>
      <c r="E377" s="768" t="s">
        <v>89</v>
      </c>
      <c r="F377" s="831" t="s">
        <v>353</v>
      </c>
      <c r="G377" s="831"/>
      <c r="H377" s="806">
        <v>164</v>
      </c>
      <c r="I377" s="806">
        <v>180753.70120000001</v>
      </c>
      <c r="J377" s="821"/>
      <c r="K377" s="821"/>
      <c r="L377" s="821"/>
      <c r="M377" s="713">
        <f t="shared" si="38"/>
        <v>29643606.996800002</v>
      </c>
      <c r="N377" s="802" t="s">
        <v>1212</v>
      </c>
      <c r="O377" s="831"/>
      <c r="P377" s="821" t="s">
        <v>1233</v>
      </c>
      <c r="Q377" s="831" t="s">
        <v>354</v>
      </c>
      <c r="R377" s="821" t="s">
        <v>1548</v>
      </c>
      <c r="S377" s="821"/>
    </row>
    <row r="378" spans="1:19" s="115" customFormat="1" ht="20.100000000000001" customHeight="1">
      <c r="A378" s="715" t="s">
        <v>87</v>
      </c>
      <c r="B378" s="718" t="s">
        <v>88</v>
      </c>
      <c r="C378" s="716" t="s">
        <v>45</v>
      </c>
      <c r="D378" s="768" t="s">
        <v>89</v>
      </c>
      <c r="E378" s="768" t="s">
        <v>89</v>
      </c>
      <c r="F378" s="715" t="s">
        <v>94</v>
      </c>
      <c r="G378" s="839"/>
      <c r="H378" s="786">
        <v>531</v>
      </c>
      <c r="I378" s="786">
        <v>11100</v>
      </c>
      <c r="J378" s="769">
        <v>0</v>
      </c>
      <c r="K378" s="769">
        <f>H378*J378</f>
        <v>0</v>
      </c>
      <c r="L378" s="769">
        <f>K378/1000</f>
        <v>0</v>
      </c>
      <c r="M378" s="713">
        <f t="shared" si="38"/>
        <v>5894100</v>
      </c>
      <c r="N378" s="799"/>
      <c r="O378" s="718"/>
      <c r="P378" s="715" t="s">
        <v>1238</v>
      </c>
      <c r="Q378" s="716" t="s">
        <v>128</v>
      </c>
      <c r="R378" s="715" t="s">
        <v>30</v>
      </c>
      <c r="S378" s="715" t="s">
        <v>90</v>
      </c>
    </row>
    <row r="379" spans="1:19" s="115" customFormat="1" ht="20.100000000000001" customHeight="1">
      <c r="A379" s="715" t="s">
        <v>87</v>
      </c>
      <c r="B379" s="718" t="s">
        <v>88</v>
      </c>
      <c r="C379" s="716" t="s">
        <v>45</v>
      </c>
      <c r="D379" s="768" t="s">
        <v>89</v>
      </c>
      <c r="E379" s="768" t="s">
        <v>89</v>
      </c>
      <c r="F379" s="715" t="s">
        <v>94</v>
      </c>
      <c r="G379" s="839"/>
      <c r="H379" s="786">
        <v>531</v>
      </c>
      <c r="I379" s="786">
        <v>8900</v>
      </c>
      <c r="J379" s="769">
        <v>0</v>
      </c>
      <c r="K379" s="769">
        <f>H379*J379</f>
        <v>0</v>
      </c>
      <c r="L379" s="769">
        <f>K379/1000</f>
        <v>0</v>
      </c>
      <c r="M379" s="713">
        <f t="shared" si="38"/>
        <v>4725900</v>
      </c>
      <c r="N379" s="799"/>
      <c r="O379" s="718"/>
      <c r="P379" s="715" t="s">
        <v>1238</v>
      </c>
      <c r="Q379" s="716" t="s">
        <v>128</v>
      </c>
      <c r="R379" s="715" t="s">
        <v>30</v>
      </c>
      <c r="S379" s="715" t="s">
        <v>90</v>
      </c>
    </row>
    <row r="380" spans="1:19" s="115" customFormat="1" ht="20.100000000000001" customHeight="1">
      <c r="A380" s="715" t="s">
        <v>87</v>
      </c>
      <c r="B380" s="718" t="s">
        <v>88</v>
      </c>
      <c r="C380" s="716" t="s">
        <v>45</v>
      </c>
      <c r="D380" s="768" t="s">
        <v>89</v>
      </c>
      <c r="E380" s="768" t="s">
        <v>89</v>
      </c>
      <c r="F380" s="715" t="s">
        <v>24</v>
      </c>
      <c r="G380" s="839"/>
      <c r="H380" s="786">
        <v>531</v>
      </c>
      <c r="I380" s="786">
        <v>6300</v>
      </c>
      <c r="J380" s="769">
        <v>0</v>
      </c>
      <c r="K380" s="769">
        <f>H380*J380</f>
        <v>0</v>
      </c>
      <c r="L380" s="769">
        <f>K380/1000</f>
        <v>0</v>
      </c>
      <c r="M380" s="713">
        <f t="shared" si="38"/>
        <v>3345300</v>
      </c>
      <c r="N380" s="799"/>
      <c r="O380" s="718" t="s">
        <v>11</v>
      </c>
      <c r="P380" s="715" t="s">
        <v>1238</v>
      </c>
      <c r="Q380" s="716" t="s">
        <v>126</v>
      </c>
      <c r="R380" s="715" t="s">
        <v>30</v>
      </c>
      <c r="S380" s="715" t="s">
        <v>90</v>
      </c>
    </row>
    <row r="381" spans="1:19" s="34" customFormat="1" ht="20.100000000000001" customHeight="1">
      <c r="A381" s="715" t="s">
        <v>87</v>
      </c>
      <c r="B381" s="718" t="s">
        <v>88</v>
      </c>
      <c r="C381" s="716" t="s">
        <v>45</v>
      </c>
      <c r="D381" s="768" t="s">
        <v>89</v>
      </c>
      <c r="E381" s="768" t="s">
        <v>89</v>
      </c>
      <c r="F381" s="715" t="s">
        <v>54</v>
      </c>
      <c r="G381" s="839"/>
      <c r="H381" s="786">
        <v>531</v>
      </c>
      <c r="I381" s="786">
        <v>3900.4328999999998</v>
      </c>
      <c r="J381" s="769">
        <v>0</v>
      </c>
      <c r="K381" s="769">
        <v>0</v>
      </c>
      <c r="L381" s="769">
        <v>0</v>
      </c>
      <c r="M381" s="713">
        <f t="shared" si="38"/>
        <v>2071129.8698999998</v>
      </c>
      <c r="N381" s="799"/>
      <c r="O381" s="718" t="s">
        <v>11</v>
      </c>
      <c r="P381" s="715" t="s">
        <v>1238</v>
      </c>
      <c r="Q381" s="716" t="s">
        <v>127</v>
      </c>
      <c r="R381" s="715" t="s">
        <v>30</v>
      </c>
      <c r="S381" s="715" t="s">
        <v>90</v>
      </c>
    </row>
    <row r="382" spans="1:19" s="33" customFormat="1" ht="20.100000000000001" customHeight="1">
      <c r="A382" s="715" t="s">
        <v>467</v>
      </c>
      <c r="B382" s="206" t="s">
        <v>1194</v>
      </c>
      <c r="C382" s="716" t="s">
        <v>371</v>
      </c>
      <c r="D382" s="768" t="s">
        <v>89</v>
      </c>
      <c r="E382" s="768" t="s">
        <v>89</v>
      </c>
      <c r="F382" s="715" t="s">
        <v>1083</v>
      </c>
      <c r="G382" s="715"/>
      <c r="H382" s="720">
        <v>525</v>
      </c>
      <c r="I382" s="707">
        <v>211263.2</v>
      </c>
      <c r="J382" s="723">
        <v>29.1</v>
      </c>
      <c r="K382" s="723">
        <f t="shared" ref="K382:K389" si="43">J382*H382</f>
        <v>15277.5</v>
      </c>
      <c r="L382" s="723">
        <f t="shared" ref="L382:L390" si="44">K382/1000</f>
        <v>15.2775</v>
      </c>
      <c r="M382" s="713">
        <f t="shared" si="38"/>
        <v>110913180</v>
      </c>
      <c r="N382" s="718"/>
      <c r="O382" s="716" t="s">
        <v>11</v>
      </c>
      <c r="P382" s="715" t="s">
        <v>1424</v>
      </c>
      <c r="Q382" s="716" t="s">
        <v>691</v>
      </c>
      <c r="R382" s="715" t="s">
        <v>60</v>
      </c>
      <c r="S382" s="715" t="s">
        <v>40</v>
      </c>
    </row>
    <row r="383" spans="1:19" s="33" customFormat="1" ht="20.100000000000001" customHeight="1">
      <c r="A383" s="715" t="s">
        <v>467</v>
      </c>
      <c r="B383" s="206" t="s">
        <v>1195</v>
      </c>
      <c r="C383" s="716" t="s">
        <v>371</v>
      </c>
      <c r="D383" s="768" t="s">
        <v>89</v>
      </c>
      <c r="E383" s="768" t="s">
        <v>89</v>
      </c>
      <c r="F383" s="715" t="s">
        <v>1083</v>
      </c>
      <c r="G383" s="715"/>
      <c r="H383" s="720">
        <v>307</v>
      </c>
      <c r="I383" s="707">
        <v>248000</v>
      </c>
      <c r="J383" s="723">
        <v>29.1</v>
      </c>
      <c r="K383" s="723">
        <f t="shared" si="43"/>
        <v>8933.7000000000007</v>
      </c>
      <c r="L383" s="723">
        <f t="shared" si="44"/>
        <v>8.9337</v>
      </c>
      <c r="M383" s="713">
        <f t="shared" si="38"/>
        <v>76136000</v>
      </c>
      <c r="N383" s="718"/>
      <c r="O383" s="716"/>
      <c r="P383" s="715" t="s">
        <v>1424</v>
      </c>
      <c r="Q383" s="716" t="s">
        <v>691</v>
      </c>
      <c r="R383" s="715" t="s">
        <v>60</v>
      </c>
      <c r="S383" s="715" t="s">
        <v>40</v>
      </c>
    </row>
    <row r="384" spans="1:19" s="107" customFormat="1" ht="20.100000000000001" customHeight="1">
      <c r="A384" s="715" t="s">
        <v>467</v>
      </c>
      <c r="B384" s="206" t="s">
        <v>1196</v>
      </c>
      <c r="C384" s="716" t="s">
        <v>371</v>
      </c>
      <c r="D384" s="768" t="s">
        <v>89</v>
      </c>
      <c r="E384" s="768" t="s">
        <v>89</v>
      </c>
      <c r="F384" s="715" t="s">
        <v>1083</v>
      </c>
      <c r="G384" s="715"/>
      <c r="H384" s="720">
        <v>307</v>
      </c>
      <c r="I384" s="707">
        <v>248000</v>
      </c>
      <c r="J384" s="723">
        <v>29.1</v>
      </c>
      <c r="K384" s="723">
        <f t="shared" si="43"/>
        <v>8933.7000000000007</v>
      </c>
      <c r="L384" s="723">
        <f t="shared" si="44"/>
        <v>8.9337</v>
      </c>
      <c r="M384" s="713">
        <f t="shared" si="38"/>
        <v>76136000</v>
      </c>
      <c r="N384" s="718"/>
      <c r="O384" s="716"/>
      <c r="P384" s="715" t="s">
        <v>1424</v>
      </c>
      <c r="Q384" s="716" t="s">
        <v>691</v>
      </c>
      <c r="R384" s="715" t="s">
        <v>60</v>
      </c>
      <c r="S384" s="715" t="s">
        <v>40</v>
      </c>
    </row>
    <row r="385" spans="1:19" s="107" customFormat="1" ht="20.100000000000001" customHeight="1">
      <c r="A385" s="715" t="s">
        <v>1202</v>
      </c>
      <c r="B385" s="718" t="s">
        <v>1298</v>
      </c>
      <c r="C385" s="716" t="s">
        <v>641</v>
      </c>
      <c r="D385" s="768" t="s">
        <v>89</v>
      </c>
      <c r="E385" s="768" t="s">
        <v>89</v>
      </c>
      <c r="F385" s="715" t="s">
        <v>23</v>
      </c>
      <c r="G385" s="715"/>
      <c r="H385" s="786">
        <v>74</v>
      </c>
      <c r="I385" s="786">
        <v>58014.9</v>
      </c>
      <c r="J385" s="769">
        <v>0</v>
      </c>
      <c r="K385" s="786">
        <f t="shared" si="43"/>
        <v>0</v>
      </c>
      <c r="L385" s="769">
        <f t="shared" si="44"/>
        <v>0</v>
      </c>
      <c r="M385" s="713">
        <f t="shared" si="38"/>
        <v>4293102.6000000006</v>
      </c>
      <c r="N385" s="718"/>
      <c r="O385" s="718" t="s">
        <v>752</v>
      </c>
      <c r="P385" s="716" t="s">
        <v>225</v>
      </c>
      <c r="Q385" s="787" t="s">
        <v>278</v>
      </c>
      <c r="R385" s="716" t="s">
        <v>73</v>
      </c>
      <c r="S385" s="716" t="s">
        <v>1076</v>
      </c>
    </row>
    <row r="386" spans="1:19" s="207" customFormat="1" ht="20.100000000000001" customHeight="1">
      <c r="A386" s="715" t="s">
        <v>1202</v>
      </c>
      <c r="B386" s="718" t="s">
        <v>1298</v>
      </c>
      <c r="C386" s="716" t="s">
        <v>641</v>
      </c>
      <c r="D386" s="768" t="s">
        <v>89</v>
      </c>
      <c r="E386" s="768" t="s">
        <v>89</v>
      </c>
      <c r="F386" s="715" t="s">
        <v>1139</v>
      </c>
      <c r="G386" s="715"/>
      <c r="H386" s="786">
        <v>74</v>
      </c>
      <c r="I386" s="786">
        <v>139100</v>
      </c>
      <c r="J386" s="769">
        <v>0</v>
      </c>
      <c r="K386" s="786">
        <f t="shared" si="43"/>
        <v>0</v>
      </c>
      <c r="L386" s="769">
        <f t="shared" si="44"/>
        <v>0</v>
      </c>
      <c r="M386" s="713">
        <f t="shared" si="38"/>
        <v>10293400</v>
      </c>
      <c r="N386" s="718"/>
      <c r="O386" s="718" t="s">
        <v>1204</v>
      </c>
      <c r="P386" s="716" t="s">
        <v>225</v>
      </c>
      <c r="Q386" s="787" t="s">
        <v>276</v>
      </c>
      <c r="R386" s="716" t="s">
        <v>73</v>
      </c>
      <c r="S386" s="716" t="s">
        <v>1076</v>
      </c>
    </row>
    <row r="387" spans="1:19" s="33" customFormat="1" ht="20.100000000000001" customHeight="1">
      <c r="A387" s="715" t="s">
        <v>1202</v>
      </c>
      <c r="B387" s="718" t="s">
        <v>1298</v>
      </c>
      <c r="C387" s="716" t="s">
        <v>641</v>
      </c>
      <c r="D387" s="768" t="s">
        <v>89</v>
      </c>
      <c r="E387" s="768" t="s">
        <v>89</v>
      </c>
      <c r="F387" s="715" t="s">
        <v>217</v>
      </c>
      <c r="G387" s="715"/>
      <c r="H387" s="786">
        <v>74</v>
      </c>
      <c r="I387" s="786">
        <v>19000</v>
      </c>
      <c r="J387" s="769">
        <v>0</v>
      </c>
      <c r="K387" s="786">
        <f t="shared" si="43"/>
        <v>0</v>
      </c>
      <c r="L387" s="769">
        <f t="shared" si="44"/>
        <v>0</v>
      </c>
      <c r="M387" s="713">
        <f t="shared" si="38"/>
        <v>1406000</v>
      </c>
      <c r="N387" s="718"/>
      <c r="O387" s="718" t="s">
        <v>1204</v>
      </c>
      <c r="P387" s="716" t="s">
        <v>225</v>
      </c>
      <c r="Q387" s="787" t="s">
        <v>336</v>
      </c>
      <c r="R387" s="716" t="s">
        <v>73</v>
      </c>
      <c r="S387" s="716" t="s">
        <v>1076</v>
      </c>
    </row>
    <row r="388" spans="1:19" s="107" customFormat="1" ht="20.100000000000001" customHeight="1">
      <c r="A388" s="715" t="s">
        <v>1202</v>
      </c>
      <c r="B388" s="718" t="s">
        <v>1298</v>
      </c>
      <c r="C388" s="716" t="s">
        <v>641</v>
      </c>
      <c r="D388" s="768" t="s">
        <v>89</v>
      </c>
      <c r="E388" s="768" t="s">
        <v>89</v>
      </c>
      <c r="F388" s="715" t="s">
        <v>906</v>
      </c>
      <c r="G388" s="715"/>
      <c r="H388" s="720">
        <v>74</v>
      </c>
      <c r="I388" s="707">
        <v>150000</v>
      </c>
      <c r="J388" s="723">
        <v>46</v>
      </c>
      <c r="K388" s="723">
        <f t="shared" si="43"/>
        <v>3404</v>
      </c>
      <c r="L388" s="723">
        <f t="shared" si="44"/>
        <v>3.4039999999999999</v>
      </c>
      <c r="M388" s="713">
        <f t="shared" si="38"/>
        <v>11100000</v>
      </c>
      <c r="N388" s="718"/>
      <c r="O388" s="716" t="s">
        <v>1205</v>
      </c>
      <c r="P388" s="715" t="s">
        <v>225</v>
      </c>
      <c r="Q388" s="716" t="s">
        <v>370</v>
      </c>
      <c r="R388" s="715" t="s">
        <v>68</v>
      </c>
      <c r="S388" s="715" t="s">
        <v>1076</v>
      </c>
    </row>
    <row r="389" spans="1:19" s="33" customFormat="1" ht="20.100000000000001" customHeight="1">
      <c r="A389" s="715" t="s">
        <v>1202</v>
      </c>
      <c r="B389" s="718" t="s">
        <v>1298</v>
      </c>
      <c r="C389" s="716" t="s">
        <v>641</v>
      </c>
      <c r="D389" s="768" t="s">
        <v>89</v>
      </c>
      <c r="E389" s="768" t="s">
        <v>89</v>
      </c>
      <c r="F389" s="715" t="s">
        <v>650</v>
      </c>
      <c r="G389" s="715"/>
      <c r="H389" s="786">
        <v>74</v>
      </c>
      <c r="I389" s="786">
        <v>43855.9</v>
      </c>
      <c r="J389" s="769">
        <v>15</v>
      </c>
      <c r="K389" s="786">
        <f t="shared" si="43"/>
        <v>1110</v>
      </c>
      <c r="L389" s="769">
        <f t="shared" si="44"/>
        <v>1.1100000000000001</v>
      </c>
      <c r="M389" s="713">
        <f t="shared" si="38"/>
        <v>3245336.6</v>
      </c>
      <c r="N389" s="718"/>
      <c r="O389" s="718" t="s">
        <v>1206</v>
      </c>
      <c r="P389" s="716" t="s">
        <v>225</v>
      </c>
      <c r="Q389" s="787" t="s">
        <v>270</v>
      </c>
      <c r="R389" s="716" t="s">
        <v>68</v>
      </c>
      <c r="S389" s="716" t="s">
        <v>1076</v>
      </c>
    </row>
    <row r="390" spans="1:19" s="33" customFormat="1" ht="20.100000000000001" customHeight="1">
      <c r="A390" s="768" t="s">
        <v>1157</v>
      </c>
      <c r="B390" s="206" t="s">
        <v>1483</v>
      </c>
      <c r="C390" s="716" t="s">
        <v>212</v>
      </c>
      <c r="D390" s="768" t="s">
        <v>89</v>
      </c>
      <c r="E390" s="768" t="s">
        <v>89</v>
      </c>
      <c r="F390" s="715" t="s">
        <v>141</v>
      </c>
      <c r="G390" s="715"/>
      <c r="H390" s="840">
        <v>301</v>
      </c>
      <c r="I390" s="841">
        <v>129000</v>
      </c>
      <c r="J390" s="842">
        <v>34.6</v>
      </c>
      <c r="K390" s="769">
        <f>H390*J390</f>
        <v>10414.6</v>
      </c>
      <c r="L390" s="769">
        <f t="shared" si="44"/>
        <v>10.4146</v>
      </c>
      <c r="M390" s="713">
        <f t="shared" si="38"/>
        <v>38829000</v>
      </c>
      <c r="N390" s="718"/>
      <c r="O390" s="718"/>
      <c r="P390" s="716" t="s">
        <v>180</v>
      </c>
      <c r="Q390" s="716" t="s">
        <v>134</v>
      </c>
      <c r="R390" s="715" t="s">
        <v>27</v>
      </c>
      <c r="S390" s="716"/>
    </row>
    <row r="391" spans="1:19" s="207" customFormat="1" ht="20.100000000000001" customHeight="1">
      <c r="A391" s="715" t="s">
        <v>436</v>
      </c>
      <c r="B391" s="843" t="s">
        <v>1410</v>
      </c>
      <c r="C391" s="716" t="s">
        <v>371</v>
      </c>
      <c r="D391" s="768" t="s">
        <v>89</v>
      </c>
      <c r="E391" s="768" t="s">
        <v>89</v>
      </c>
      <c r="F391" s="844" t="s">
        <v>423</v>
      </c>
      <c r="G391" s="844"/>
      <c r="H391" s="845">
        <v>761</v>
      </c>
      <c r="I391" s="845">
        <v>370000</v>
      </c>
      <c r="J391" s="846">
        <v>0</v>
      </c>
      <c r="K391" s="769">
        <v>0</v>
      </c>
      <c r="L391" s="769">
        <v>0</v>
      </c>
      <c r="M391" s="713">
        <f t="shared" si="38"/>
        <v>281570000</v>
      </c>
      <c r="N391" s="843"/>
      <c r="O391" s="843"/>
      <c r="P391" s="716" t="s">
        <v>225</v>
      </c>
      <c r="Q391" s="787" t="s">
        <v>374</v>
      </c>
      <c r="R391" s="847" t="s">
        <v>240</v>
      </c>
      <c r="S391" s="848" t="s">
        <v>152</v>
      </c>
    </row>
    <row r="392" spans="1:19" s="1" customFormat="1" ht="20.100000000000001" customHeight="1">
      <c r="A392" s="715" t="s">
        <v>436</v>
      </c>
      <c r="B392" s="206" t="s">
        <v>1794</v>
      </c>
      <c r="C392" s="716" t="s">
        <v>371</v>
      </c>
      <c r="D392" s="768" t="s">
        <v>89</v>
      </c>
      <c r="E392" s="768" t="s">
        <v>89</v>
      </c>
      <c r="F392" s="715" t="s">
        <v>423</v>
      </c>
      <c r="G392" s="715"/>
      <c r="H392" s="707">
        <v>220</v>
      </c>
      <c r="I392" s="707">
        <v>30000</v>
      </c>
      <c r="J392" s="723">
        <v>0</v>
      </c>
      <c r="K392" s="769">
        <v>0</v>
      </c>
      <c r="L392" s="769">
        <v>0</v>
      </c>
      <c r="M392" s="713">
        <f t="shared" si="38"/>
        <v>6600000</v>
      </c>
      <c r="N392" s="718"/>
      <c r="O392" s="849"/>
      <c r="P392" s="848" t="s">
        <v>225</v>
      </c>
      <c r="Q392" s="787" t="s">
        <v>374</v>
      </c>
      <c r="R392" s="716" t="s">
        <v>240</v>
      </c>
      <c r="S392" s="716" t="s">
        <v>152</v>
      </c>
    </row>
    <row r="393" spans="1:19" s="34" customFormat="1" ht="20.100000000000001" customHeight="1">
      <c r="A393" s="715" t="s">
        <v>436</v>
      </c>
      <c r="B393" s="206" t="s">
        <v>1795</v>
      </c>
      <c r="C393" s="716" t="s">
        <v>371</v>
      </c>
      <c r="D393" s="768" t="s">
        <v>89</v>
      </c>
      <c r="E393" s="768" t="s">
        <v>89</v>
      </c>
      <c r="F393" s="715" t="s">
        <v>423</v>
      </c>
      <c r="G393" s="715"/>
      <c r="H393" s="707">
        <v>845</v>
      </c>
      <c r="I393" s="707">
        <v>400000</v>
      </c>
      <c r="J393" s="723"/>
      <c r="K393" s="769">
        <v>0</v>
      </c>
      <c r="L393" s="769">
        <v>0</v>
      </c>
      <c r="M393" s="713">
        <f t="shared" si="38"/>
        <v>338000000</v>
      </c>
      <c r="N393" s="718"/>
      <c r="O393" s="849"/>
      <c r="P393" s="848" t="s">
        <v>225</v>
      </c>
      <c r="Q393" s="787" t="s">
        <v>374</v>
      </c>
      <c r="R393" s="716" t="s">
        <v>240</v>
      </c>
      <c r="S393" s="716" t="s">
        <v>213</v>
      </c>
    </row>
    <row r="394" spans="1:19" s="34" customFormat="1" ht="20.100000000000001" customHeight="1">
      <c r="A394" s="715" t="s">
        <v>436</v>
      </c>
      <c r="B394" s="206" t="s">
        <v>1409</v>
      </c>
      <c r="C394" s="716" t="s">
        <v>371</v>
      </c>
      <c r="D394" s="768" t="s">
        <v>89</v>
      </c>
      <c r="E394" s="768" t="s">
        <v>89</v>
      </c>
      <c r="F394" s="715" t="s">
        <v>423</v>
      </c>
      <c r="G394" s="715"/>
      <c r="H394" s="707">
        <v>1000</v>
      </c>
      <c r="I394" s="707">
        <v>400000</v>
      </c>
      <c r="J394" s="723"/>
      <c r="K394" s="769">
        <v>0</v>
      </c>
      <c r="L394" s="769">
        <v>0</v>
      </c>
      <c r="M394" s="713">
        <f t="shared" si="38"/>
        <v>400000000</v>
      </c>
      <c r="N394" s="718"/>
      <c r="O394" s="849"/>
      <c r="P394" s="848" t="s">
        <v>225</v>
      </c>
      <c r="Q394" s="787" t="s">
        <v>374</v>
      </c>
      <c r="R394" s="716" t="s">
        <v>240</v>
      </c>
      <c r="S394" s="716" t="s">
        <v>213</v>
      </c>
    </row>
    <row r="395" spans="1:19" s="33" customFormat="1" ht="20.100000000000001" customHeight="1">
      <c r="A395" s="844" t="s">
        <v>235</v>
      </c>
      <c r="B395" s="850" t="s">
        <v>1796</v>
      </c>
      <c r="C395" s="844" t="s">
        <v>371</v>
      </c>
      <c r="D395" s="768" t="s">
        <v>89</v>
      </c>
      <c r="E395" s="768" t="s">
        <v>89</v>
      </c>
      <c r="F395" s="844" t="s">
        <v>423</v>
      </c>
      <c r="G395" s="844"/>
      <c r="H395" s="845">
        <v>110</v>
      </c>
      <c r="I395" s="845">
        <v>400000</v>
      </c>
      <c r="J395" s="846">
        <v>0</v>
      </c>
      <c r="K395" s="846">
        <v>0</v>
      </c>
      <c r="L395" s="846">
        <v>0</v>
      </c>
      <c r="M395" s="713">
        <f t="shared" ref="M395:M458" si="45">H395*I395</f>
        <v>44000000</v>
      </c>
      <c r="N395" s="848"/>
      <c r="O395" s="844"/>
      <c r="P395" s="844" t="s">
        <v>225</v>
      </c>
      <c r="Q395" s="848" t="s">
        <v>374</v>
      </c>
      <c r="R395" s="844" t="s">
        <v>240</v>
      </c>
      <c r="S395" s="844" t="s">
        <v>152</v>
      </c>
    </row>
    <row r="396" spans="1:19" s="115" customFormat="1" ht="20.100000000000001" customHeight="1">
      <c r="A396" s="768" t="s">
        <v>32</v>
      </c>
      <c r="B396" s="206" t="s">
        <v>1797</v>
      </c>
      <c r="C396" s="716" t="s">
        <v>1153</v>
      </c>
      <c r="D396" s="768" t="s">
        <v>89</v>
      </c>
      <c r="E396" s="768" t="s">
        <v>89</v>
      </c>
      <c r="F396" s="715" t="s">
        <v>719</v>
      </c>
      <c r="G396" s="715"/>
      <c r="H396" s="840">
        <v>1169</v>
      </c>
      <c r="I396" s="841">
        <v>127000</v>
      </c>
      <c r="J396" s="842">
        <v>30.2</v>
      </c>
      <c r="K396" s="707">
        <f t="shared" ref="K396:K401" si="46">H396*J396</f>
        <v>35303.799999999996</v>
      </c>
      <c r="L396" s="842">
        <f t="shared" ref="L396:L401" si="47">K396*0.001</f>
        <v>35.303799999999995</v>
      </c>
      <c r="M396" s="713">
        <f t="shared" si="45"/>
        <v>148463000</v>
      </c>
      <c r="N396" s="718"/>
      <c r="O396" s="716"/>
      <c r="P396" s="715" t="s">
        <v>759</v>
      </c>
      <c r="Q396" s="716" t="s">
        <v>117</v>
      </c>
      <c r="R396" s="715" t="s">
        <v>27</v>
      </c>
      <c r="S396" s="715" t="s">
        <v>1154</v>
      </c>
    </row>
    <row r="397" spans="1:19" s="115" customFormat="1" ht="20.100000000000001" customHeight="1">
      <c r="A397" s="768" t="s">
        <v>32</v>
      </c>
      <c r="B397" s="206" t="s">
        <v>1797</v>
      </c>
      <c r="C397" s="716" t="s">
        <v>1153</v>
      </c>
      <c r="D397" s="768" t="s">
        <v>89</v>
      </c>
      <c r="E397" s="768" t="s">
        <v>89</v>
      </c>
      <c r="F397" s="715" t="s">
        <v>676</v>
      </c>
      <c r="G397" s="715"/>
      <c r="H397" s="840">
        <v>795</v>
      </c>
      <c r="I397" s="841">
        <v>54050</v>
      </c>
      <c r="J397" s="842">
        <v>15.5</v>
      </c>
      <c r="K397" s="707">
        <f t="shared" si="46"/>
        <v>12322.5</v>
      </c>
      <c r="L397" s="842">
        <f t="shared" si="47"/>
        <v>12.3225</v>
      </c>
      <c r="M397" s="713">
        <f t="shared" si="45"/>
        <v>42969750</v>
      </c>
      <c r="N397" s="718" t="s">
        <v>1155</v>
      </c>
      <c r="O397" s="716"/>
      <c r="P397" s="715" t="s">
        <v>759</v>
      </c>
      <c r="Q397" s="716" t="s">
        <v>1156</v>
      </c>
      <c r="R397" s="715" t="s">
        <v>27</v>
      </c>
      <c r="S397" s="715" t="s">
        <v>1154</v>
      </c>
    </row>
    <row r="398" spans="1:19" s="115" customFormat="1" ht="20.100000000000001" customHeight="1">
      <c r="A398" s="768" t="s">
        <v>32</v>
      </c>
      <c r="B398" s="206" t="s">
        <v>1797</v>
      </c>
      <c r="C398" s="716" t="s">
        <v>1153</v>
      </c>
      <c r="D398" s="768" t="s">
        <v>89</v>
      </c>
      <c r="E398" s="768" t="s">
        <v>89</v>
      </c>
      <c r="F398" s="715" t="s">
        <v>106</v>
      </c>
      <c r="G398" s="715"/>
      <c r="H398" s="840">
        <v>374</v>
      </c>
      <c r="I398" s="841">
        <v>63000</v>
      </c>
      <c r="J398" s="842">
        <v>9.4</v>
      </c>
      <c r="K398" s="707">
        <f t="shared" si="46"/>
        <v>3515.6</v>
      </c>
      <c r="L398" s="842">
        <f t="shared" si="47"/>
        <v>3.5156000000000001</v>
      </c>
      <c r="M398" s="713">
        <f t="shared" si="45"/>
        <v>23562000</v>
      </c>
      <c r="N398" s="718"/>
      <c r="O398" s="716"/>
      <c r="P398" s="715" t="s">
        <v>759</v>
      </c>
      <c r="Q398" s="716" t="s">
        <v>132</v>
      </c>
      <c r="R398" s="715" t="s">
        <v>27</v>
      </c>
      <c r="S398" s="715" t="s">
        <v>1154</v>
      </c>
    </row>
    <row r="399" spans="1:19" s="115" customFormat="1" ht="20.100000000000001" customHeight="1">
      <c r="A399" s="768" t="s">
        <v>32</v>
      </c>
      <c r="B399" s="206" t="s">
        <v>1798</v>
      </c>
      <c r="C399" s="716" t="s">
        <v>1153</v>
      </c>
      <c r="D399" s="768" t="s">
        <v>89</v>
      </c>
      <c r="E399" s="768" t="s">
        <v>89</v>
      </c>
      <c r="F399" s="715" t="s">
        <v>105</v>
      </c>
      <c r="G399" s="715"/>
      <c r="H399" s="770">
        <f>1944/2</f>
        <v>972</v>
      </c>
      <c r="I399" s="841">
        <v>199250</v>
      </c>
      <c r="J399" s="842">
        <v>34.6</v>
      </c>
      <c r="K399" s="707">
        <f t="shared" si="46"/>
        <v>33631.200000000004</v>
      </c>
      <c r="L399" s="842">
        <f t="shared" si="47"/>
        <v>33.631200000000007</v>
      </c>
      <c r="M399" s="713">
        <f t="shared" si="45"/>
        <v>193671000</v>
      </c>
      <c r="N399" s="718"/>
      <c r="O399" s="716"/>
      <c r="P399" s="715" t="s">
        <v>759</v>
      </c>
      <c r="Q399" s="716" t="s">
        <v>134</v>
      </c>
      <c r="R399" s="715" t="s">
        <v>27</v>
      </c>
      <c r="S399" s="715" t="s">
        <v>1154</v>
      </c>
    </row>
    <row r="400" spans="1:19" s="115" customFormat="1" ht="20.100000000000001" customHeight="1">
      <c r="A400" s="768" t="s">
        <v>32</v>
      </c>
      <c r="B400" s="206" t="s">
        <v>1798</v>
      </c>
      <c r="C400" s="716" t="s">
        <v>1153</v>
      </c>
      <c r="D400" s="768" t="s">
        <v>89</v>
      </c>
      <c r="E400" s="768" t="s">
        <v>89</v>
      </c>
      <c r="F400" s="715" t="s">
        <v>676</v>
      </c>
      <c r="G400" s="715"/>
      <c r="H400" s="770">
        <f>972/2</f>
        <v>486</v>
      </c>
      <c r="I400" s="841">
        <v>54050</v>
      </c>
      <c r="J400" s="842">
        <v>15.5</v>
      </c>
      <c r="K400" s="707">
        <f t="shared" si="46"/>
        <v>7533</v>
      </c>
      <c r="L400" s="842">
        <f t="shared" si="47"/>
        <v>7.5330000000000004</v>
      </c>
      <c r="M400" s="713">
        <f t="shared" si="45"/>
        <v>26268300</v>
      </c>
      <c r="N400" s="718" t="s">
        <v>1155</v>
      </c>
      <c r="O400" s="716"/>
      <c r="P400" s="715" t="s">
        <v>759</v>
      </c>
      <c r="Q400" s="716" t="s">
        <v>1156</v>
      </c>
      <c r="R400" s="715" t="s">
        <v>27</v>
      </c>
      <c r="S400" s="715" t="s">
        <v>1154</v>
      </c>
    </row>
    <row r="401" spans="1:19" s="115" customFormat="1" ht="20.100000000000001" customHeight="1">
      <c r="A401" s="768" t="s">
        <v>32</v>
      </c>
      <c r="B401" s="206" t="s">
        <v>1798</v>
      </c>
      <c r="C401" s="716" t="s">
        <v>1153</v>
      </c>
      <c r="D401" s="768" t="s">
        <v>89</v>
      </c>
      <c r="E401" s="768" t="s">
        <v>89</v>
      </c>
      <c r="F401" s="715" t="s">
        <v>106</v>
      </c>
      <c r="G401" s="715"/>
      <c r="H401" s="770">
        <v>486</v>
      </c>
      <c r="I401" s="841">
        <v>63000</v>
      </c>
      <c r="J401" s="842">
        <v>9.4</v>
      </c>
      <c r="K401" s="707">
        <f t="shared" si="46"/>
        <v>4568.4000000000005</v>
      </c>
      <c r="L401" s="842">
        <f t="shared" si="47"/>
        <v>4.5684000000000005</v>
      </c>
      <c r="M401" s="713">
        <f t="shared" si="45"/>
        <v>30618000</v>
      </c>
      <c r="N401" s="718"/>
      <c r="O401" s="716"/>
      <c r="P401" s="715" t="s">
        <v>759</v>
      </c>
      <c r="Q401" s="716" t="s">
        <v>132</v>
      </c>
      <c r="R401" s="715" t="s">
        <v>27</v>
      </c>
      <c r="S401" s="715" t="s">
        <v>1154</v>
      </c>
    </row>
    <row r="402" spans="1:19" s="33" customFormat="1" ht="20.100000000000001" customHeight="1">
      <c r="A402" s="715" t="s">
        <v>169</v>
      </c>
      <c r="B402" s="206" t="s">
        <v>1799</v>
      </c>
      <c r="C402" s="716" t="s">
        <v>38</v>
      </c>
      <c r="D402" s="768" t="s">
        <v>89</v>
      </c>
      <c r="E402" s="768" t="s">
        <v>89</v>
      </c>
      <c r="F402" s="715" t="s">
        <v>146</v>
      </c>
      <c r="G402" s="770"/>
      <c r="H402" s="770">
        <v>420</v>
      </c>
      <c r="I402" s="707">
        <v>77000</v>
      </c>
      <c r="J402" s="723"/>
      <c r="K402" s="723"/>
      <c r="L402" s="723"/>
      <c r="M402" s="713">
        <f t="shared" si="45"/>
        <v>32340000</v>
      </c>
      <c r="N402" s="718"/>
      <c r="O402" s="206" t="s">
        <v>1800</v>
      </c>
      <c r="P402" s="715" t="s">
        <v>1191</v>
      </c>
      <c r="Q402" s="716" t="s">
        <v>147</v>
      </c>
      <c r="R402" s="715" t="s">
        <v>28</v>
      </c>
      <c r="S402" s="715" t="s">
        <v>265</v>
      </c>
    </row>
    <row r="403" spans="1:19" s="33" customFormat="1" ht="20.100000000000001" customHeight="1">
      <c r="A403" s="715" t="s">
        <v>169</v>
      </c>
      <c r="B403" s="206" t="s">
        <v>1799</v>
      </c>
      <c r="C403" s="716" t="s">
        <v>38</v>
      </c>
      <c r="D403" s="768" t="s">
        <v>89</v>
      </c>
      <c r="E403" s="768" t="s">
        <v>89</v>
      </c>
      <c r="F403" s="715" t="s">
        <v>897</v>
      </c>
      <c r="G403" s="770"/>
      <c r="H403" s="770">
        <v>432</v>
      </c>
      <c r="I403" s="707">
        <v>54000</v>
      </c>
      <c r="J403" s="723">
        <v>17.5</v>
      </c>
      <c r="K403" s="723"/>
      <c r="L403" s="723"/>
      <c r="M403" s="713">
        <f t="shared" si="45"/>
        <v>23328000</v>
      </c>
      <c r="N403" s="718"/>
      <c r="O403" s="206" t="s">
        <v>1801</v>
      </c>
      <c r="P403" s="715" t="s">
        <v>1191</v>
      </c>
      <c r="Q403" s="716" t="s">
        <v>118</v>
      </c>
      <c r="R403" s="715" t="s">
        <v>28</v>
      </c>
      <c r="S403" s="715" t="s">
        <v>265</v>
      </c>
    </row>
    <row r="404" spans="1:19" s="207" customFormat="1" ht="20.100000000000001" customHeight="1">
      <c r="A404" s="715" t="s">
        <v>169</v>
      </c>
      <c r="B404" s="206" t="s">
        <v>1802</v>
      </c>
      <c r="C404" s="716" t="s">
        <v>38</v>
      </c>
      <c r="D404" s="768" t="s">
        <v>89</v>
      </c>
      <c r="E404" s="768" t="s">
        <v>89</v>
      </c>
      <c r="F404" s="715" t="s">
        <v>146</v>
      </c>
      <c r="G404" s="770"/>
      <c r="H404" s="770">
        <v>406</v>
      </c>
      <c r="I404" s="707">
        <v>77000</v>
      </c>
      <c r="J404" s="723"/>
      <c r="K404" s="723"/>
      <c r="L404" s="723"/>
      <c r="M404" s="713">
        <f t="shared" si="45"/>
        <v>31262000</v>
      </c>
      <c r="N404" s="718"/>
      <c r="O404" s="206" t="s">
        <v>1800</v>
      </c>
      <c r="P404" s="715" t="s">
        <v>1191</v>
      </c>
      <c r="Q404" s="716" t="s">
        <v>147</v>
      </c>
      <c r="R404" s="715" t="s">
        <v>28</v>
      </c>
      <c r="S404" s="715" t="s">
        <v>265</v>
      </c>
    </row>
    <row r="405" spans="1:19" s="207" customFormat="1" ht="20.100000000000001" customHeight="1">
      <c r="A405" s="715" t="s">
        <v>169</v>
      </c>
      <c r="B405" s="206" t="s">
        <v>1802</v>
      </c>
      <c r="C405" s="716" t="s">
        <v>38</v>
      </c>
      <c r="D405" s="768" t="s">
        <v>89</v>
      </c>
      <c r="E405" s="768" t="s">
        <v>89</v>
      </c>
      <c r="F405" s="715" t="s">
        <v>1359</v>
      </c>
      <c r="G405" s="770"/>
      <c r="H405" s="770">
        <v>623</v>
      </c>
      <c r="I405" s="707">
        <v>9000</v>
      </c>
      <c r="J405" s="723"/>
      <c r="K405" s="723"/>
      <c r="L405" s="723"/>
      <c r="M405" s="713">
        <f t="shared" si="45"/>
        <v>5607000</v>
      </c>
      <c r="N405" s="718"/>
      <c r="O405" s="206" t="s">
        <v>1803</v>
      </c>
      <c r="P405" s="715" t="s">
        <v>1191</v>
      </c>
      <c r="Q405" s="716" t="s">
        <v>1370</v>
      </c>
      <c r="R405" s="715" t="s">
        <v>28</v>
      </c>
      <c r="S405" s="715" t="s">
        <v>265</v>
      </c>
    </row>
    <row r="406" spans="1:19" s="207" customFormat="1" ht="20.100000000000001" customHeight="1">
      <c r="A406" s="715" t="s">
        <v>169</v>
      </c>
      <c r="B406" s="206" t="s">
        <v>1802</v>
      </c>
      <c r="C406" s="716" t="s">
        <v>38</v>
      </c>
      <c r="D406" s="768" t="s">
        <v>89</v>
      </c>
      <c r="E406" s="768" t="s">
        <v>89</v>
      </c>
      <c r="F406" s="715" t="s">
        <v>897</v>
      </c>
      <c r="G406" s="770"/>
      <c r="H406" s="770">
        <v>382</v>
      </c>
      <c r="I406" s="707">
        <v>54000</v>
      </c>
      <c r="J406" s="723">
        <v>17.5</v>
      </c>
      <c r="K406" s="723"/>
      <c r="L406" s="723"/>
      <c r="M406" s="713">
        <f t="shared" si="45"/>
        <v>20628000</v>
      </c>
      <c r="N406" s="718"/>
      <c r="O406" s="206" t="s">
        <v>1801</v>
      </c>
      <c r="P406" s="715" t="s">
        <v>1191</v>
      </c>
      <c r="Q406" s="716" t="s">
        <v>118</v>
      </c>
      <c r="R406" s="715" t="s">
        <v>28</v>
      </c>
      <c r="S406" s="715" t="s">
        <v>265</v>
      </c>
    </row>
    <row r="407" spans="1:19" s="115" customFormat="1" ht="20.100000000000001" customHeight="1">
      <c r="A407" s="715" t="s">
        <v>1301</v>
      </c>
      <c r="B407" s="206" t="s">
        <v>1472</v>
      </c>
      <c r="C407" s="716" t="s">
        <v>1470</v>
      </c>
      <c r="D407" s="768" t="s">
        <v>89</v>
      </c>
      <c r="E407" s="768" t="s">
        <v>89</v>
      </c>
      <c r="F407" s="715" t="s">
        <v>909</v>
      </c>
      <c r="G407" s="715"/>
      <c r="H407" s="825">
        <v>83</v>
      </c>
      <c r="I407" s="825">
        <v>54000</v>
      </c>
      <c r="J407" s="826">
        <v>19</v>
      </c>
      <c r="K407" s="825"/>
      <c r="L407" s="825"/>
      <c r="M407" s="713">
        <f t="shared" si="45"/>
        <v>4482000</v>
      </c>
      <c r="N407" s="718"/>
      <c r="O407" s="206" t="s">
        <v>1471</v>
      </c>
      <c r="P407" s="715" t="s">
        <v>1164</v>
      </c>
      <c r="Q407" s="716" t="s">
        <v>361</v>
      </c>
      <c r="R407" s="715" t="s">
        <v>68</v>
      </c>
      <c r="S407" s="715"/>
    </row>
    <row r="408" spans="1:19" s="115" customFormat="1" ht="20.100000000000001" customHeight="1">
      <c r="A408" s="715" t="s">
        <v>1301</v>
      </c>
      <c r="B408" s="206" t="s">
        <v>1472</v>
      </c>
      <c r="C408" s="716" t="s">
        <v>1470</v>
      </c>
      <c r="D408" s="768" t="s">
        <v>89</v>
      </c>
      <c r="E408" s="768" t="s">
        <v>89</v>
      </c>
      <c r="F408" s="715" t="s">
        <v>909</v>
      </c>
      <c r="G408" s="715"/>
      <c r="H408" s="825">
        <v>2</v>
      </c>
      <c r="I408" s="825">
        <v>54000</v>
      </c>
      <c r="J408" s="826">
        <v>19</v>
      </c>
      <c r="K408" s="825"/>
      <c r="L408" s="825"/>
      <c r="M408" s="713">
        <f t="shared" si="45"/>
        <v>108000</v>
      </c>
      <c r="N408" s="718"/>
      <c r="O408" s="206" t="s">
        <v>1804</v>
      </c>
      <c r="P408" s="715" t="s">
        <v>1164</v>
      </c>
      <c r="Q408" s="716" t="s">
        <v>361</v>
      </c>
      <c r="R408" s="715" t="s">
        <v>68</v>
      </c>
      <c r="S408" s="715"/>
    </row>
    <row r="409" spans="1:19" s="115" customFormat="1" ht="20.100000000000001" customHeight="1">
      <c r="A409" s="715" t="s">
        <v>1301</v>
      </c>
      <c r="B409" s="206" t="s">
        <v>1472</v>
      </c>
      <c r="C409" s="716" t="s">
        <v>1470</v>
      </c>
      <c r="D409" s="768" t="s">
        <v>89</v>
      </c>
      <c r="E409" s="768" t="s">
        <v>89</v>
      </c>
      <c r="F409" s="715" t="s">
        <v>363</v>
      </c>
      <c r="G409" s="715"/>
      <c r="H409" s="825">
        <v>33</v>
      </c>
      <c r="I409" s="825">
        <v>142000</v>
      </c>
      <c r="J409" s="826">
        <v>41.5</v>
      </c>
      <c r="K409" s="825"/>
      <c r="L409" s="825"/>
      <c r="M409" s="713">
        <f t="shared" si="45"/>
        <v>4686000</v>
      </c>
      <c r="N409" s="718"/>
      <c r="O409" s="206"/>
      <c r="P409" s="715" t="s">
        <v>1164</v>
      </c>
      <c r="Q409" s="716" t="s">
        <v>364</v>
      </c>
      <c r="R409" s="715" t="s">
        <v>68</v>
      </c>
      <c r="S409" s="715"/>
    </row>
    <row r="410" spans="1:19" s="34" customFormat="1" ht="20.100000000000001" customHeight="1">
      <c r="A410" s="595" t="s">
        <v>169</v>
      </c>
      <c r="B410" s="187" t="s">
        <v>1805</v>
      </c>
      <c r="C410" s="596" t="s">
        <v>38</v>
      </c>
      <c r="D410" s="768" t="s">
        <v>89</v>
      </c>
      <c r="E410" s="768" t="s">
        <v>89</v>
      </c>
      <c r="F410" s="595" t="s">
        <v>146</v>
      </c>
      <c r="G410" s="851"/>
      <c r="H410" s="851">
        <v>420</v>
      </c>
      <c r="I410" s="565">
        <v>77000</v>
      </c>
      <c r="J410" s="609"/>
      <c r="K410" s="609"/>
      <c r="L410" s="609"/>
      <c r="M410" s="713">
        <f t="shared" si="45"/>
        <v>32340000</v>
      </c>
      <c r="N410" s="628"/>
      <c r="O410" s="187" t="s">
        <v>1800</v>
      </c>
      <c r="P410" s="595" t="s">
        <v>1191</v>
      </c>
      <c r="Q410" s="596" t="s">
        <v>147</v>
      </c>
      <c r="R410" s="595" t="s">
        <v>28</v>
      </c>
      <c r="S410" s="595" t="s">
        <v>265</v>
      </c>
    </row>
    <row r="411" spans="1:19" s="33" customFormat="1" ht="20.100000000000001" customHeight="1">
      <c r="A411" s="595" t="s">
        <v>169</v>
      </c>
      <c r="B411" s="187" t="s">
        <v>1805</v>
      </c>
      <c r="C411" s="596" t="s">
        <v>38</v>
      </c>
      <c r="D411" s="768" t="s">
        <v>89</v>
      </c>
      <c r="E411" s="768" t="s">
        <v>89</v>
      </c>
      <c r="F411" s="595" t="s">
        <v>897</v>
      </c>
      <c r="G411" s="851"/>
      <c r="H411" s="851">
        <v>432</v>
      </c>
      <c r="I411" s="565">
        <v>54000</v>
      </c>
      <c r="J411" s="609">
        <v>17.5</v>
      </c>
      <c r="K411" s="609"/>
      <c r="L411" s="609"/>
      <c r="M411" s="713">
        <f t="shared" si="45"/>
        <v>23328000</v>
      </c>
      <c r="N411" s="628"/>
      <c r="O411" s="187" t="s">
        <v>1801</v>
      </c>
      <c r="P411" s="595" t="s">
        <v>1191</v>
      </c>
      <c r="Q411" s="596" t="s">
        <v>118</v>
      </c>
      <c r="R411" s="595" t="s">
        <v>28</v>
      </c>
      <c r="S411" s="595" t="s">
        <v>265</v>
      </c>
    </row>
    <row r="412" spans="1:19" s="33" customFormat="1" ht="20.100000000000001" customHeight="1">
      <c r="A412" s="595" t="s">
        <v>1371</v>
      </c>
      <c r="B412" s="187" t="s">
        <v>1806</v>
      </c>
      <c r="C412" s="596" t="s">
        <v>247</v>
      </c>
      <c r="D412" s="768" t="s">
        <v>89</v>
      </c>
      <c r="E412" s="768" t="s">
        <v>89</v>
      </c>
      <c r="F412" s="595" t="s">
        <v>46</v>
      </c>
      <c r="G412" s="595"/>
      <c r="H412" s="565">
        <v>112</v>
      </c>
      <c r="I412" s="565">
        <v>150600</v>
      </c>
      <c r="J412" s="609">
        <v>40.5</v>
      </c>
      <c r="K412" s="609"/>
      <c r="L412" s="609"/>
      <c r="M412" s="713">
        <f t="shared" si="45"/>
        <v>16867200</v>
      </c>
      <c r="N412" s="628"/>
      <c r="O412" s="187" t="s">
        <v>1807</v>
      </c>
      <c r="P412" s="595" t="s">
        <v>1191</v>
      </c>
      <c r="Q412" s="596" t="s">
        <v>1808</v>
      </c>
      <c r="R412" s="595" t="s">
        <v>28</v>
      </c>
      <c r="S412" s="595" t="s">
        <v>1154</v>
      </c>
    </row>
    <row r="413" spans="1:19" s="107" customFormat="1" ht="20.100000000000001" customHeight="1">
      <c r="A413" s="595" t="s">
        <v>1371</v>
      </c>
      <c r="B413" s="187" t="s">
        <v>1806</v>
      </c>
      <c r="C413" s="596" t="s">
        <v>247</v>
      </c>
      <c r="D413" s="768" t="s">
        <v>89</v>
      </c>
      <c r="E413" s="768" t="s">
        <v>89</v>
      </c>
      <c r="F413" s="595" t="s">
        <v>1809</v>
      </c>
      <c r="G413" s="595"/>
      <c r="H413" s="565">
        <v>98</v>
      </c>
      <c r="I413" s="565">
        <v>56100</v>
      </c>
      <c r="J413" s="609">
        <v>9</v>
      </c>
      <c r="K413" s="609"/>
      <c r="L413" s="609"/>
      <c r="M413" s="713">
        <f t="shared" si="45"/>
        <v>5497800</v>
      </c>
      <c r="N413" s="628"/>
      <c r="O413" s="187"/>
      <c r="P413" s="595" t="s">
        <v>1191</v>
      </c>
      <c r="Q413" s="596" t="s">
        <v>208</v>
      </c>
      <c r="R413" s="595" t="s">
        <v>27</v>
      </c>
      <c r="S413" s="595" t="s">
        <v>1154</v>
      </c>
    </row>
    <row r="414" spans="1:19" s="107" customFormat="1" ht="20.100000000000001" customHeight="1">
      <c r="A414" s="715" t="s">
        <v>1033</v>
      </c>
      <c r="B414" s="718" t="s">
        <v>1266</v>
      </c>
      <c r="C414" s="716" t="s">
        <v>355</v>
      </c>
      <c r="D414" s="768" t="s">
        <v>89</v>
      </c>
      <c r="E414" s="768" t="s">
        <v>89</v>
      </c>
      <c r="F414" s="715" t="s">
        <v>589</v>
      </c>
      <c r="G414" s="715"/>
      <c r="H414" s="790">
        <v>6</v>
      </c>
      <c r="I414" s="790">
        <v>24454.2</v>
      </c>
      <c r="J414" s="791">
        <v>15</v>
      </c>
      <c r="K414" s="790">
        <v>19260</v>
      </c>
      <c r="L414" s="791">
        <v>19.260000000000002</v>
      </c>
      <c r="M414" s="713">
        <f t="shared" si="45"/>
        <v>146725.20000000001</v>
      </c>
      <c r="N414" s="718"/>
      <c r="O414" s="718" t="s">
        <v>695</v>
      </c>
      <c r="P414" s="716" t="s">
        <v>1164</v>
      </c>
      <c r="Q414" s="787" t="s">
        <v>270</v>
      </c>
      <c r="R414" s="716" t="s">
        <v>68</v>
      </c>
      <c r="S414" s="716" t="s">
        <v>109</v>
      </c>
    </row>
    <row r="415" spans="1:19" s="207" customFormat="1" ht="20.100000000000001" customHeight="1">
      <c r="A415" s="715" t="s">
        <v>1033</v>
      </c>
      <c r="B415" s="718" t="s">
        <v>1266</v>
      </c>
      <c r="C415" s="716" t="s">
        <v>355</v>
      </c>
      <c r="D415" s="768" t="s">
        <v>89</v>
      </c>
      <c r="E415" s="768" t="s">
        <v>89</v>
      </c>
      <c r="F415" s="715" t="s">
        <v>694</v>
      </c>
      <c r="G415" s="715"/>
      <c r="H415" s="790">
        <v>6</v>
      </c>
      <c r="I415" s="790">
        <v>57200</v>
      </c>
      <c r="J415" s="791">
        <v>35.5</v>
      </c>
      <c r="K415" s="790">
        <v>45582</v>
      </c>
      <c r="L415" s="791">
        <v>45.582000000000001</v>
      </c>
      <c r="M415" s="713">
        <f t="shared" si="45"/>
        <v>343200</v>
      </c>
      <c r="N415" s="718"/>
      <c r="O415" s="718" t="s">
        <v>1035</v>
      </c>
      <c r="P415" s="716" t="s">
        <v>1164</v>
      </c>
      <c r="Q415" s="787" t="s">
        <v>358</v>
      </c>
      <c r="R415" s="716" t="s">
        <v>68</v>
      </c>
      <c r="S415" s="716" t="s">
        <v>109</v>
      </c>
    </row>
    <row r="416" spans="1:19" s="33" customFormat="1" ht="20.100000000000001" customHeight="1">
      <c r="A416" s="715" t="s">
        <v>1033</v>
      </c>
      <c r="B416" s="718" t="s">
        <v>1308</v>
      </c>
      <c r="C416" s="716" t="s">
        <v>355</v>
      </c>
      <c r="D416" s="768" t="s">
        <v>89</v>
      </c>
      <c r="E416" s="768" t="s">
        <v>89</v>
      </c>
      <c r="F416" s="715" t="s">
        <v>937</v>
      </c>
      <c r="G416" s="715"/>
      <c r="H416" s="790">
        <v>6</v>
      </c>
      <c r="I416" s="790">
        <v>60308.9</v>
      </c>
      <c r="J416" s="791">
        <v>24</v>
      </c>
      <c r="K416" s="790">
        <v>24</v>
      </c>
      <c r="L416" s="791">
        <v>2.4E-2</v>
      </c>
      <c r="M416" s="713">
        <f t="shared" si="45"/>
        <v>361853.4</v>
      </c>
      <c r="N416" s="718"/>
      <c r="O416" s="718" t="s">
        <v>542</v>
      </c>
      <c r="P416" s="716" t="s">
        <v>1164</v>
      </c>
      <c r="Q416" s="787" t="s">
        <v>341</v>
      </c>
      <c r="R416" s="716" t="s">
        <v>68</v>
      </c>
      <c r="S416" s="716" t="s">
        <v>109</v>
      </c>
    </row>
    <row r="417" spans="1:22" s="107" customFormat="1" ht="20.100000000000001" customHeight="1">
      <c r="A417" s="715" t="s">
        <v>1033</v>
      </c>
      <c r="B417" s="718" t="s">
        <v>1308</v>
      </c>
      <c r="C417" s="716" t="s">
        <v>355</v>
      </c>
      <c r="D417" s="768" t="s">
        <v>89</v>
      </c>
      <c r="E417" s="768" t="s">
        <v>89</v>
      </c>
      <c r="F417" s="715" t="s">
        <v>65</v>
      </c>
      <c r="G417" s="715"/>
      <c r="H417" s="790">
        <v>6</v>
      </c>
      <c r="I417" s="790">
        <v>145812.9</v>
      </c>
      <c r="J417" s="791">
        <v>29.3</v>
      </c>
      <c r="K417" s="790">
        <v>29.3</v>
      </c>
      <c r="L417" s="791">
        <v>2.93E-2</v>
      </c>
      <c r="M417" s="713">
        <f t="shared" si="45"/>
        <v>874877.39999999991</v>
      </c>
      <c r="N417" s="718"/>
      <c r="O417" s="718" t="s">
        <v>1267</v>
      </c>
      <c r="P417" s="716" t="s">
        <v>1164</v>
      </c>
      <c r="Q417" s="787" t="s">
        <v>343</v>
      </c>
      <c r="R417" s="716" t="s">
        <v>60</v>
      </c>
      <c r="S417" s="716" t="s">
        <v>109</v>
      </c>
    </row>
    <row r="418" spans="1:22" ht="20.100000000000001" customHeight="1">
      <c r="A418" s="852" t="s">
        <v>1627</v>
      </c>
      <c r="B418" s="853" t="s">
        <v>1628</v>
      </c>
      <c r="C418" s="854" t="s">
        <v>1377</v>
      </c>
      <c r="D418" s="768" t="s">
        <v>89</v>
      </c>
      <c r="E418" s="768" t="s">
        <v>89</v>
      </c>
      <c r="F418" s="855" t="s">
        <v>605</v>
      </c>
      <c r="G418" s="855"/>
      <c r="H418" s="856">
        <v>160</v>
      </c>
      <c r="I418" s="856">
        <v>200000</v>
      </c>
      <c r="J418" s="854"/>
      <c r="K418" s="854"/>
      <c r="L418" s="854"/>
      <c r="M418" s="713">
        <f t="shared" si="45"/>
        <v>32000000</v>
      </c>
      <c r="N418" s="855" t="s">
        <v>1629</v>
      </c>
      <c r="O418" s="854"/>
      <c r="P418" s="854" t="s">
        <v>400</v>
      </c>
      <c r="Q418" s="854" t="s">
        <v>354</v>
      </c>
      <c r="R418" s="854" t="s">
        <v>70</v>
      </c>
      <c r="S418" s="857"/>
    </row>
    <row r="419" spans="1:22" s="122" customFormat="1" ht="20.100000000000001" customHeight="1">
      <c r="A419" s="858" t="s">
        <v>1468</v>
      </c>
      <c r="B419" s="859" t="s">
        <v>1661</v>
      </c>
      <c r="C419" s="860" t="s">
        <v>621</v>
      </c>
      <c r="D419" s="768" t="s">
        <v>89</v>
      </c>
      <c r="E419" s="768" t="s">
        <v>89</v>
      </c>
      <c r="F419" s="858" t="s">
        <v>405</v>
      </c>
      <c r="G419" s="858"/>
      <c r="H419" s="861">
        <v>265</v>
      </c>
      <c r="I419" s="861">
        <v>75000</v>
      </c>
      <c r="J419" s="861">
        <v>0</v>
      </c>
      <c r="K419" s="862">
        <f t="shared" ref="K419:K425" si="48">J419*H419</f>
        <v>0</v>
      </c>
      <c r="L419" s="862">
        <f t="shared" ref="L419:L428" si="49">K419/1000</f>
        <v>0</v>
      </c>
      <c r="M419" s="713">
        <f t="shared" si="45"/>
        <v>19875000</v>
      </c>
      <c r="N419" s="863"/>
      <c r="O419" s="859" t="s">
        <v>508</v>
      </c>
      <c r="P419" s="858" t="s">
        <v>400</v>
      </c>
      <c r="Q419" s="860" t="s">
        <v>278</v>
      </c>
      <c r="R419" s="858" t="s">
        <v>73</v>
      </c>
      <c r="S419" s="858" t="s">
        <v>213</v>
      </c>
      <c r="T419" s="122" t="s">
        <v>1662</v>
      </c>
      <c r="U419" s="122" t="s">
        <v>405</v>
      </c>
      <c r="V419" s="237"/>
    </row>
    <row r="420" spans="1:22" s="33" customFormat="1" ht="20.100000000000001" customHeight="1">
      <c r="A420" s="697" t="s">
        <v>1376</v>
      </c>
      <c r="B420" s="185" t="s">
        <v>1378</v>
      </c>
      <c r="C420" s="698" t="s">
        <v>1377</v>
      </c>
      <c r="D420" s="768" t="s">
        <v>89</v>
      </c>
      <c r="E420" s="768" t="s">
        <v>89</v>
      </c>
      <c r="F420" s="697" t="s">
        <v>65</v>
      </c>
      <c r="G420" s="697"/>
      <c r="H420" s="580">
        <v>160</v>
      </c>
      <c r="I420" s="580">
        <v>173411.8</v>
      </c>
      <c r="J420" s="864">
        <v>29.3</v>
      </c>
      <c r="K420" s="864">
        <f t="shared" si="48"/>
        <v>4688</v>
      </c>
      <c r="L420" s="864">
        <f t="shared" si="49"/>
        <v>4.6879999999999997</v>
      </c>
      <c r="M420" s="713">
        <f t="shared" si="45"/>
        <v>27745888</v>
      </c>
      <c r="N420" s="701"/>
      <c r="O420" s="185" t="s">
        <v>854</v>
      </c>
      <c r="P420" s="697" t="s">
        <v>400</v>
      </c>
      <c r="Q420" s="698" t="s">
        <v>343</v>
      </c>
      <c r="R420" s="697" t="s">
        <v>60</v>
      </c>
      <c r="S420" s="697" t="s">
        <v>35</v>
      </c>
    </row>
    <row r="421" spans="1:22" s="33" customFormat="1" ht="20.100000000000001" customHeight="1">
      <c r="A421" s="697" t="s">
        <v>1376</v>
      </c>
      <c r="B421" s="185" t="s">
        <v>1383</v>
      </c>
      <c r="C421" s="698" t="s">
        <v>1377</v>
      </c>
      <c r="D421" s="768" t="s">
        <v>89</v>
      </c>
      <c r="E421" s="768" t="s">
        <v>89</v>
      </c>
      <c r="F421" s="697" t="s">
        <v>1379</v>
      </c>
      <c r="G421" s="697"/>
      <c r="H421" s="580">
        <v>145</v>
      </c>
      <c r="I421" s="580">
        <v>103579.9</v>
      </c>
      <c r="J421" s="864">
        <v>0</v>
      </c>
      <c r="K421" s="864">
        <f t="shared" si="48"/>
        <v>0</v>
      </c>
      <c r="L421" s="864">
        <f t="shared" si="49"/>
        <v>0</v>
      </c>
      <c r="M421" s="713">
        <f t="shared" si="45"/>
        <v>15019085.5</v>
      </c>
      <c r="N421" s="701"/>
      <c r="O421" s="185" t="s">
        <v>11</v>
      </c>
      <c r="P421" s="697" t="s">
        <v>400</v>
      </c>
      <c r="Q421" s="698" t="s">
        <v>585</v>
      </c>
      <c r="R421" s="697" t="s">
        <v>73</v>
      </c>
      <c r="S421" s="697" t="s">
        <v>35</v>
      </c>
    </row>
    <row r="422" spans="1:22" s="33" customFormat="1" ht="20.100000000000001" customHeight="1">
      <c r="A422" s="697" t="s">
        <v>1376</v>
      </c>
      <c r="B422" s="185" t="s">
        <v>1378</v>
      </c>
      <c r="C422" s="698" t="s">
        <v>1377</v>
      </c>
      <c r="D422" s="768" t="s">
        <v>89</v>
      </c>
      <c r="E422" s="768" t="s">
        <v>89</v>
      </c>
      <c r="F422" s="697" t="s">
        <v>1425</v>
      </c>
      <c r="G422" s="697"/>
      <c r="H422" s="580">
        <v>145</v>
      </c>
      <c r="I422" s="580">
        <v>27248.5</v>
      </c>
      <c r="J422" s="864">
        <v>0</v>
      </c>
      <c r="K422" s="864">
        <f t="shared" si="48"/>
        <v>0</v>
      </c>
      <c r="L422" s="864">
        <f t="shared" si="49"/>
        <v>0</v>
      </c>
      <c r="M422" s="713">
        <f t="shared" si="45"/>
        <v>3951032.5</v>
      </c>
      <c r="N422" s="701"/>
      <c r="O422" s="185" t="s">
        <v>11</v>
      </c>
      <c r="P422" s="697" t="s">
        <v>400</v>
      </c>
      <c r="Q422" s="698" t="s">
        <v>336</v>
      </c>
      <c r="R422" s="697" t="s">
        <v>73</v>
      </c>
      <c r="S422" s="697" t="s">
        <v>35</v>
      </c>
    </row>
    <row r="423" spans="1:22" s="33" customFormat="1" ht="20.100000000000001" customHeight="1">
      <c r="A423" s="697" t="s">
        <v>1376</v>
      </c>
      <c r="B423" s="185" t="s">
        <v>1378</v>
      </c>
      <c r="C423" s="698" t="s">
        <v>1377</v>
      </c>
      <c r="D423" s="768" t="s">
        <v>89</v>
      </c>
      <c r="E423" s="768" t="s">
        <v>89</v>
      </c>
      <c r="F423" s="697" t="s">
        <v>1380</v>
      </c>
      <c r="G423" s="697"/>
      <c r="H423" s="580">
        <v>50</v>
      </c>
      <c r="I423" s="580">
        <v>25000</v>
      </c>
      <c r="J423" s="864">
        <v>0</v>
      </c>
      <c r="K423" s="864">
        <f t="shared" si="48"/>
        <v>0</v>
      </c>
      <c r="L423" s="864">
        <f t="shared" si="49"/>
        <v>0</v>
      </c>
      <c r="M423" s="713">
        <f t="shared" si="45"/>
        <v>1250000</v>
      </c>
      <c r="N423" s="701"/>
      <c r="O423" s="185" t="s">
        <v>11</v>
      </c>
      <c r="P423" s="697" t="s">
        <v>400</v>
      </c>
      <c r="Q423" s="698" t="s">
        <v>336</v>
      </c>
      <c r="R423" s="697" t="s">
        <v>73</v>
      </c>
      <c r="S423" s="697" t="s">
        <v>35</v>
      </c>
    </row>
    <row r="424" spans="1:22" s="33" customFormat="1" ht="20.100000000000001" customHeight="1">
      <c r="A424" s="697" t="s">
        <v>1381</v>
      </c>
      <c r="B424" s="185" t="s">
        <v>1382</v>
      </c>
      <c r="C424" s="698" t="s">
        <v>1377</v>
      </c>
      <c r="D424" s="768" t="s">
        <v>89</v>
      </c>
      <c r="E424" s="768" t="s">
        <v>89</v>
      </c>
      <c r="F424" s="697" t="s">
        <v>763</v>
      </c>
      <c r="G424" s="697"/>
      <c r="H424" s="580">
        <v>177</v>
      </c>
      <c r="I424" s="580">
        <v>72942.100000000006</v>
      </c>
      <c r="J424" s="864">
        <v>32.5</v>
      </c>
      <c r="K424" s="864">
        <f t="shared" si="48"/>
        <v>5752.5</v>
      </c>
      <c r="L424" s="864">
        <f t="shared" si="49"/>
        <v>5.7525000000000004</v>
      </c>
      <c r="M424" s="713">
        <f t="shared" si="45"/>
        <v>12910751.700000001</v>
      </c>
      <c r="N424" s="701"/>
      <c r="O424" s="185" t="s">
        <v>11</v>
      </c>
      <c r="P424" s="697" t="s">
        <v>400</v>
      </c>
      <c r="Q424" s="698" t="s">
        <v>358</v>
      </c>
      <c r="R424" s="697" t="s">
        <v>68</v>
      </c>
      <c r="S424" s="697" t="s">
        <v>59</v>
      </c>
    </row>
    <row r="425" spans="1:22" s="33" customFormat="1" ht="20.100000000000001" customHeight="1">
      <c r="A425" s="697" t="s">
        <v>1381</v>
      </c>
      <c r="B425" s="185" t="s">
        <v>1382</v>
      </c>
      <c r="C425" s="698" t="s">
        <v>1377</v>
      </c>
      <c r="D425" s="768" t="s">
        <v>89</v>
      </c>
      <c r="E425" s="768" t="s">
        <v>89</v>
      </c>
      <c r="F425" s="697" t="s">
        <v>1089</v>
      </c>
      <c r="G425" s="697"/>
      <c r="H425" s="580">
        <v>174</v>
      </c>
      <c r="I425" s="580">
        <v>22500</v>
      </c>
      <c r="J425" s="864">
        <v>0</v>
      </c>
      <c r="K425" s="864">
        <f t="shared" si="48"/>
        <v>0</v>
      </c>
      <c r="L425" s="864">
        <f t="shared" si="49"/>
        <v>0</v>
      </c>
      <c r="M425" s="713">
        <f t="shared" si="45"/>
        <v>3915000</v>
      </c>
      <c r="N425" s="701"/>
      <c r="O425" s="185" t="s">
        <v>11</v>
      </c>
      <c r="P425" s="697" t="s">
        <v>400</v>
      </c>
      <c r="Q425" s="698" t="s">
        <v>360</v>
      </c>
      <c r="R425" s="697" t="s">
        <v>73</v>
      </c>
      <c r="S425" s="697" t="s">
        <v>59</v>
      </c>
    </row>
    <row r="426" spans="1:22" s="34" customFormat="1" ht="20.100000000000001" customHeight="1">
      <c r="A426" s="697" t="s">
        <v>765</v>
      </c>
      <c r="B426" s="185" t="s">
        <v>1152</v>
      </c>
      <c r="C426" s="698" t="s">
        <v>621</v>
      </c>
      <c r="D426" s="768" t="s">
        <v>89</v>
      </c>
      <c r="E426" s="768" t="s">
        <v>89</v>
      </c>
      <c r="F426" s="697" t="s">
        <v>742</v>
      </c>
      <c r="G426" s="697" t="s">
        <v>58</v>
      </c>
      <c r="H426" s="645">
        <v>6</v>
      </c>
      <c r="I426" s="580">
        <v>174800</v>
      </c>
      <c r="J426" s="864">
        <v>40.299999999999997</v>
      </c>
      <c r="K426" s="865">
        <f>H426*J426</f>
        <v>241.79999999999998</v>
      </c>
      <c r="L426" s="864">
        <f t="shared" si="49"/>
        <v>0.24179999999999999</v>
      </c>
      <c r="M426" s="713">
        <f t="shared" si="45"/>
        <v>1048800</v>
      </c>
      <c r="N426" s="701"/>
      <c r="O426" s="698" t="s">
        <v>11</v>
      </c>
      <c r="P426" s="697" t="s">
        <v>400</v>
      </c>
      <c r="Q426" s="698" t="s">
        <v>364</v>
      </c>
      <c r="R426" s="697" t="s">
        <v>60</v>
      </c>
      <c r="S426" s="697"/>
      <c r="T426" s="89"/>
    </row>
    <row r="427" spans="1:22" s="34" customFormat="1" ht="20.100000000000001" customHeight="1">
      <c r="A427" s="697" t="s">
        <v>765</v>
      </c>
      <c r="B427" s="185" t="s">
        <v>1152</v>
      </c>
      <c r="C427" s="698" t="s">
        <v>621</v>
      </c>
      <c r="D427" s="768" t="s">
        <v>89</v>
      </c>
      <c r="E427" s="768" t="s">
        <v>89</v>
      </c>
      <c r="F427" s="866" t="s">
        <v>877</v>
      </c>
      <c r="G427" s="697" t="s">
        <v>58</v>
      </c>
      <c r="H427" s="645">
        <v>13</v>
      </c>
      <c r="I427" s="580">
        <v>209950</v>
      </c>
      <c r="J427" s="864">
        <v>29.1</v>
      </c>
      <c r="K427" s="865">
        <f>H427*J427</f>
        <v>378.3</v>
      </c>
      <c r="L427" s="864">
        <f t="shared" si="49"/>
        <v>0.37830000000000003</v>
      </c>
      <c r="M427" s="713">
        <f t="shared" si="45"/>
        <v>2729350</v>
      </c>
      <c r="N427" s="701"/>
      <c r="O427" s="698" t="s">
        <v>11</v>
      </c>
      <c r="P427" s="697" t="s">
        <v>400</v>
      </c>
      <c r="Q427" s="698" t="s">
        <v>691</v>
      </c>
      <c r="R427" s="697" t="s">
        <v>60</v>
      </c>
      <c r="S427" s="697"/>
      <c r="T427" s="89"/>
    </row>
    <row r="428" spans="1:22" s="34" customFormat="1" ht="20.100000000000001" customHeight="1">
      <c r="A428" s="697" t="s">
        <v>765</v>
      </c>
      <c r="B428" s="185" t="s">
        <v>1152</v>
      </c>
      <c r="C428" s="698" t="s">
        <v>621</v>
      </c>
      <c r="D428" s="768" t="s">
        <v>89</v>
      </c>
      <c r="E428" s="768" t="s">
        <v>89</v>
      </c>
      <c r="F428" s="697" t="s">
        <v>267</v>
      </c>
      <c r="G428" s="697" t="s">
        <v>58</v>
      </c>
      <c r="H428" s="645">
        <v>8</v>
      </c>
      <c r="I428" s="580">
        <v>77000</v>
      </c>
      <c r="J428" s="864">
        <v>7.2</v>
      </c>
      <c r="K428" s="865">
        <f>H428*J428</f>
        <v>57.6</v>
      </c>
      <c r="L428" s="864">
        <f t="shared" si="49"/>
        <v>5.7599999999999998E-2</v>
      </c>
      <c r="M428" s="713">
        <f t="shared" si="45"/>
        <v>616000</v>
      </c>
      <c r="N428" s="701"/>
      <c r="O428" s="698"/>
      <c r="P428" s="697" t="s">
        <v>400</v>
      </c>
      <c r="Q428" s="698" t="s">
        <v>344</v>
      </c>
      <c r="R428" s="697" t="s">
        <v>60</v>
      </c>
      <c r="S428" s="697"/>
      <c r="T428" s="89"/>
    </row>
    <row r="429" spans="1:22" s="33" customFormat="1" ht="20.100000000000001" customHeight="1">
      <c r="A429" s="697" t="s">
        <v>1315</v>
      </c>
      <c r="B429" s="185" t="s">
        <v>1469</v>
      </c>
      <c r="C429" s="698" t="s">
        <v>475</v>
      </c>
      <c r="D429" s="867" t="s">
        <v>453</v>
      </c>
      <c r="E429" s="867" t="s">
        <v>453</v>
      </c>
      <c r="F429" s="697" t="s">
        <v>181</v>
      </c>
      <c r="G429" s="697"/>
      <c r="H429" s="868">
        <v>345</v>
      </c>
      <c r="I429" s="868">
        <v>153000</v>
      </c>
      <c r="J429" s="869">
        <v>43</v>
      </c>
      <c r="K429" s="868">
        <v>15007</v>
      </c>
      <c r="L429" s="868">
        <v>15.007</v>
      </c>
      <c r="M429" s="713">
        <f t="shared" si="45"/>
        <v>52785000</v>
      </c>
      <c r="N429" s="701"/>
      <c r="O429" s="185"/>
      <c r="P429" s="697" t="s">
        <v>1163</v>
      </c>
      <c r="Q429" s="698"/>
      <c r="R429" s="697" t="s">
        <v>68</v>
      </c>
      <c r="S429" s="697" t="s">
        <v>213</v>
      </c>
    </row>
    <row r="430" spans="1:22" s="33" customFormat="1" ht="20.100000000000001" customHeight="1">
      <c r="A430" s="697" t="s">
        <v>1468</v>
      </c>
      <c r="B430" s="185" t="s">
        <v>1469</v>
      </c>
      <c r="C430" s="698" t="s">
        <v>475</v>
      </c>
      <c r="D430" s="867" t="s">
        <v>453</v>
      </c>
      <c r="E430" s="867" t="s">
        <v>453</v>
      </c>
      <c r="F430" s="697" t="s">
        <v>909</v>
      </c>
      <c r="G430" s="697"/>
      <c r="H430" s="868">
        <v>38</v>
      </c>
      <c r="I430" s="868">
        <v>54000</v>
      </c>
      <c r="J430" s="869">
        <v>19</v>
      </c>
      <c r="K430" s="868">
        <v>722</v>
      </c>
      <c r="L430" s="868">
        <v>0.72199999999999998</v>
      </c>
      <c r="M430" s="713">
        <f t="shared" si="45"/>
        <v>2052000</v>
      </c>
      <c r="N430" s="701"/>
      <c r="O430" s="185"/>
      <c r="P430" s="697" t="s">
        <v>1163</v>
      </c>
      <c r="Q430" s="698"/>
      <c r="R430" s="697" t="s">
        <v>68</v>
      </c>
      <c r="S430" s="697" t="s">
        <v>213</v>
      </c>
    </row>
    <row r="431" spans="1:22" s="33" customFormat="1" ht="20.100000000000001" customHeight="1">
      <c r="A431" s="697" t="s">
        <v>1468</v>
      </c>
      <c r="B431" s="185" t="s">
        <v>1469</v>
      </c>
      <c r="C431" s="698" t="s">
        <v>475</v>
      </c>
      <c r="D431" s="867" t="s">
        <v>453</v>
      </c>
      <c r="E431" s="867" t="s">
        <v>453</v>
      </c>
      <c r="F431" s="697" t="s">
        <v>1302</v>
      </c>
      <c r="G431" s="697"/>
      <c r="H431" s="868">
        <v>36</v>
      </c>
      <c r="I431" s="868">
        <v>45000</v>
      </c>
      <c r="J431" s="869"/>
      <c r="K431" s="868">
        <v>0</v>
      </c>
      <c r="L431" s="868">
        <v>0</v>
      </c>
      <c r="M431" s="713">
        <f t="shared" si="45"/>
        <v>1620000</v>
      </c>
      <c r="N431" s="701"/>
      <c r="O431" s="185"/>
      <c r="P431" s="697" t="s">
        <v>1163</v>
      </c>
      <c r="Q431" s="698"/>
      <c r="R431" s="697" t="s">
        <v>30</v>
      </c>
      <c r="S431" s="697" t="s">
        <v>213</v>
      </c>
    </row>
    <row r="432" spans="1:22" s="33" customFormat="1" ht="20.100000000000001" customHeight="1">
      <c r="A432" s="697" t="s">
        <v>1468</v>
      </c>
      <c r="B432" s="185" t="s">
        <v>1469</v>
      </c>
      <c r="C432" s="698" t="s">
        <v>475</v>
      </c>
      <c r="D432" s="867" t="s">
        <v>453</v>
      </c>
      <c r="E432" s="867" t="s">
        <v>453</v>
      </c>
      <c r="F432" s="697" t="s">
        <v>1498</v>
      </c>
      <c r="G432" s="697"/>
      <c r="H432" s="868">
        <v>2</v>
      </c>
      <c r="I432" s="868">
        <v>130800</v>
      </c>
      <c r="J432" s="869"/>
      <c r="K432" s="868">
        <v>0</v>
      </c>
      <c r="L432" s="868">
        <v>0</v>
      </c>
      <c r="M432" s="713">
        <f t="shared" si="45"/>
        <v>261600</v>
      </c>
      <c r="N432" s="701"/>
      <c r="O432" s="185"/>
      <c r="P432" s="697" t="s">
        <v>1163</v>
      </c>
      <c r="Q432" s="698"/>
      <c r="R432" s="697" t="s">
        <v>30</v>
      </c>
      <c r="S432" s="697" t="s">
        <v>213</v>
      </c>
    </row>
    <row r="433" spans="1:19" s="33" customFormat="1" ht="20.100000000000001" customHeight="1">
      <c r="A433" s="697" t="s">
        <v>1468</v>
      </c>
      <c r="B433" s="185" t="s">
        <v>1469</v>
      </c>
      <c r="C433" s="698" t="s">
        <v>475</v>
      </c>
      <c r="D433" s="867" t="s">
        <v>453</v>
      </c>
      <c r="E433" s="867" t="s">
        <v>453</v>
      </c>
      <c r="F433" s="697" t="s">
        <v>589</v>
      </c>
      <c r="G433" s="697"/>
      <c r="H433" s="868">
        <v>73</v>
      </c>
      <c r="I433" s="868">
        <v>31000</v>
      </c>
      <c r="J433" s="869">
        <v>15</v>
      </c>
      <c r="K433" s="868">
        <v>1800</v>
      </c>
      <c r="L433" s="868">
        <v>1.8</v>
      </c>
      <c r="M433" s="713">
        <f t="shared" si="45"/>
        <v>2263000</v>
      </c>
      <c r="N433" s="701"/>
      <c r="O433" s="185"/>
      <c r="P433" s="697" t="s">
        <v>1163</v>
      </c>
      <c r="Q433" s="698"/>
      <c r="R433" s="697" t="s">
        <v>68</v>
      </c>
      <c r="S433" s="697" t="s">
        <v>213</v>
      </c>
    </row>
    <row r="434" spans="1:19" s="33" customFormat="1" ht="20.100000000000001" customHeight="1">
      <c r="A434" s="697" t="s">
        <v>1315</v>
      </c>
      <c r="B434" s="185" t="s">
        <v>1469</v>
      </c>
      <c r="C434" s="698" t="s">
        <v>802</v>
      </c>
      <c r="D434" s="867" t="s">
        <v>453</v>
      </c>
      <c r="E434" s="867" t="s">
        <v>453</v>
      </c>
      <c r="F434" s="697" t="s">
        <v>304</v>
      </c>
      <c r="G434" s="697"/>
      <c r="H434" s="868">
        <v>14</v>
      </c>
      <c r="I434" s="868">
        <v>142000</v>
      </c>
      <c r="J434" s="869">
        <v>41.5</v>
      </c>
      <c r="K434" s="868">
        <v>581</v>
      </c>
      <c r="L434" s="868">
        <v>0.58099999999999996</v>
      </c>
      <c r="M434" s="713">
        <f t="shared" si="45"/>
        <v>1988000</v>
      </c>
      <c r="N434" s="701"/>
      <c r="O434" s="185"/>
      <c r="P434" s="697" t="s">
        <v>1163</v>
      </c>
      <c r="Q434" s="698"/>
      <c r="R434" s="697" t="s">
        <v>68</v>
      </c>
      <c r="S434" s="697" t="s">
        <v>213</v>
      </c>
    </row>
    <row r="435" spans="1:19" s="33" customFormat="1" ht="20.100000000000001" customHeight="1">
      <c r="A435" s="697" t="s">
        <v>1468</v>
      </c>
      <c r="B435" s="185" t="s">
        <v>1469</v>
      </c>
      <c r="C435" s="698" t="s">
        <v>475</v>
      </c>
      <c r="D435" s="867" t="s">
        <v>453</v>
      </c>
      <c r="E435" s="867" t="s">
        <v>453</v>
      </c>
      <c r="F435" s="697" t="s">
        <v>939</v>
      </c>
      <c r="G435" s="697"/>
      <c r="H435" s="868">
        <v>7</v>
      </c>
      <c r="I435" s="868">
        <v>115000</v>
      </c>
      <c r="J435" s="869">
        <v>22.5</v>
      </c>
      <c r="K435" s="868">
        <v>157.5</v>
      </c>
      <c r="L435" s="868">
        <v>0.1575</v>
      </c>
      <c r="M435" s="713">
        <f t="shared" si="45"/>
        <v>805000</v>
      </c>
      <c r="N435" s="701"/>
      <c r="O435" s="185"/>
      <c r="P435" s="697" t="s">
        <v>1163</v>
      </c>
      <c r="Q435" s="698"/>
      <c r="R435" s="697" t="s">
        <v>27</v>
      </c>
      <c r="S435" s="697" t="s">
        <v>213</v>
      </c>
    </row>
    <row r="436" spans="1:19" s="34" customFormat="1" ht="20.100000000000001" customHeight="1">
      <c r="A436" s="697" t="s">
        <v>231</v>
      </c>
      <c r="B436" s="870" t="s">
        <v>1457</v>
      </c>
      <c r="C436" s="697" t="s">
        <v>42</v>
      </c>
      <c r="D436" s="867" t="s">
        <v>453</v>
      </c>
      <c r="E436" s="867" t="s">
        <v>453</v>
      </c>
      <c r="F436" s="697" t="s">
        <v>233</v>
      </c>
      <c r="G436" s="697" t="s">
        <v>58</v>
      </c>
      <c r="H436" s="871">
        <v>228</v>
      </c>
      <c r="I436" s="871">
        <v>112900</v>
      </c>
      <c r="J436" s="865">
        <v>31.2</v>
      </c>
      <c r="K436" s="865">
        <f>H436*J436</f>
        <v>7113.5999999999995</v>
      </c>
      <c r="L436" s="865">
        <f>K436/1000</f>
        <v>7.113599999999999</v>
      </c>
      <c r="M436" s="713">
        <f t="shared" si="45"/>
        <v>25741200</v>
      </c>
      <c r="N436" s="870"/>
      <c r="O436" s="870" t="s">
        <v>11</v>
      </c>
      <c r="P436" s="872" t="s">
        <v>1163</v>
      </c>
      <c r="Q436" s="698" t="s">
        <v>117</v>
      </c>
      <c r="R436" s="697" t="s">
        <v>27</v>
      </c>
      <c r="S436" s="697" t="s">
        <v>90</v>
      </c>
    </row>
    <row r="437" spans="1:19" s="34" customFormat="1" ht="20.100000000000001" customHeight="1">
      <c r="A437" s="697" t="s">
        <v>231</v>
      </c>
      <c r="B437" s="870" t="s">
        <v>1457</v>
      </c>
      <c r="C437" s="697" t="s">
        <v>42</v>
      </c>
      <c r="D437" s="867" t="s">
        <v>453</v>
      </c>
      <c r="E437" s="867" t="s">
        <v>453</v>
      </c>
      <c r="F437" s="697" t="s">
        <v>644</v>
      </c>
      <c r="G437" s="697" t="s">
        <v>58</v>
      </c>
      <c r="H437" s="871">
        <v>477</v>
      </c>
      <c r="I437" s="871">
        <v>44500</v>
      </c>
      <c r="J437" s="865">
        <v>11.8</v>
      </c>
      <c r="K437" s="865">
        <f>H437*J437</f>
        <v>5628.6</v>
      </c>
      <c r="L437" s="865">
        <f>K437/1000</f>
        <v>5.6286000000000005</v>
      </c>
      <c r="M437" s="713">
        <f t="shared" si="45"/>
        <v>21226500</v>
      </c>
      <c r="N437" s="870" t="s">
        <v>43</v>
      </c>
      <c r="O437" s="870" t="s">
        <v>21</v>
      </c>
      <c r="P437" s="872" t="s">
        <v>1163</v>
      </c>
      <c r="Q437" s="698" t="s">
        <v>118</v>
      </c>
      <c r="R437" s="697" t="s">
        <v>27</v>
      </c>
      <c r="S437" s="697" t="s">
        <v>90</v>
      </c>
    </row>
    <row r="438" spans="1:19" s="34" customFormat="1" ht="20.100000000000001" customHeight="1">
      <c r="A438" s="697" t="s">
        <v>231</v>
      </c>
      <c r="B438" s="870" t="s">
        <v>1458</v>
      </c>
      <c r="C438" s="697" t="s">
        <v>42</v>
      </c>
      <c r="D438" s="867" t="s">
        <v>453</v>
      </c>
      <c r="E438" s="867" t="s">
        <v>453</v>
      </c>
      <c r="F438" s="697" t="s">
        <v>233</v>
      </c>
      <c r="G438" s="697" t="s">
        <v>58</v>
      </c>
      <c r="H438" s="871">
        <v>648</v>
      </c>
      <c r="I438" s="871">
        <v>112900</v>
      </c>
      <c r="J438" s="865">
        <v>31.2</v>
      </c>
      <c r="K438" s="865">
        <f>H438*J438</f>
        <v>20217.599999999999</v>
      </c>
      <c r="L438" s="865">
        <f>K438/1000</f>
        <v>20.217599999999997</v>
      </c>
      <c r="M438" s="713">
        <f t="shared" si="45"/>
        <v>73159200</v>
      </c>
      <c r="N438" s="870"/>
      <c r="O438" s="870" t="s">
        <v>11</v>
      </c>
      <c r="P438" s="872" t="s">
        <v>1163</v>
      </c>
      <c r="Q438" s="698" t="s">
        <v>117</v>
      </c>
      <c r="R438" s="697" t="s">
        <v>27</v>
      </c>
      <c r="S438" s="697" t="s">
        <v>90</v>
      </c>
    </row>
    <row r="439" spans="1:19" s="34" customFormat="1" ht="20.100000000000001" customHeight="1">
      <c r="A439" s="697" t="s">
        <v>231</v>
      </c>
      <c r="B439" s="870" t="s">
        <v>298</v>
      </c>
      <c r="C439" s="697" t="s">
        <v>42</v>
      </c>
      <c r="D439" s="867" t="s">
        <v>453</v>
      </c>
      <c r="E439" s="867" t="s">
        <v>453</v>
      </c>
      <c r="F439" s="697" t="s">
        <v>100</v>
      </c>
      <c r="G439" s="697"/>
      <c r="H439" s="871">
        <v>1296</v>
      </c>
      <c r="I439" s="871">
        <v>33900</v>
      </c>
      <c r="J439" s="865">
        <v>0</v>
      </c>
      <c r="K439" s="865">
        <f>H439*J439</f>
        <v>0</v>
      </c>
      <c r="L439" s="865">
        <f>K439/1000</f>
        <v>0</v>
      </c>
      <c r="M439" s="713">
        <f t="shared" si="45"/>
        <v>43934400</v>
      </c>
      <c r="N439" s="870"/>
      <c r="O439" s="870" t="s">
        <v>11</v>
      </c>
      <c r="P439" s="872" t="s">
        <v>1163</v>
      </c>
      <c r="Q439" s="698" t="s">
        <v>122</v>
      </c>
      <c r="R439" s="697" t="s">
        <v>30</v>
      </c>
      <c r="S439" s="697" t="s">
        <v>90</v>
      </c>
    </row>
    <row r="440" spans="1:19" s="34" customFormat="1" ht="20.100000000000001" customHeight="1">
      <c r="A440" s="697" t="s">
        <v>231</v>
      </c>
      <c r="B440" s="870" t="s">
        <v>298</v>
      </c>
      <c r="C440" s="697" t="s">
        <v>42</v>
      </c>
      <c r="D440" s="867" t="s">
        <v>453</v>
      </c>
      <c r="E440" s="867" t="s">
        <v>453</v>
      </c>
      <c r="F440" s="697" t="s">
        <v>24</v>
      </c>
      <c r="G440" s="697"/>
      <c r="H440" s="871">
        <v>1296</v>
      </c>
      <c r="I440" s="871">
        <v>4700</v>
      </c>
      <c r="J440" s="865">
        <v>0</v>
      </c>
      <c r="K440" s="865">
        <f>H440*J440</f>
        <v>0</v>
      </c>
      <c r="L440" s="865">
        <f>K440/1000</f>
        <v>0</v>
      </c>
      <c r="M440" s="713">
        <f t="shared" si="45"/>
        <v>6091200</v>
      </c>
      <c r="N440" s="870"/>
      <c r="O440" s="870" t="s">
        <v>11</v>
      </c>
      <c r="P440" s="872" t="s">
        <v>1163</v>
      </c>
      <c r="Q440" s="698" t="s">
        <v>126</v>
      </c>
      <c r="R440" s="697" t="s">
        <v>30</v>
      </c>
      <c r="S440" s="697" t="s">
        <v>90</v>
      </c>
    </row>
    <row r="441" spans="1:19" ht="20.100000000000001" customHeight="1">
      <c r="A441" s="854" t="s">
        <v>55</v>
      </c>
      <c r="B441" s="853" t="s">
        <v>953</v>
      </c>
      <c r="C441" s="852" t="s">
        <v>56</v>
      </c>
      <c r="D441" s="867" t="s">
        <v>453</v>
      </c>
      <c r="E441" s="867" t="s">
        <v>453</v>
      </c>
      <c r="F441" s="854" t="s">
        <v>701</v>
      </c>
      <c r="G441" s="854"/>
      <c r="H441" s="856">
        <v>1</v>
      </c>
      <c r="I441" s="856">
        <v>427598.3</v>
      </c>
      <c r="J441" s="852"/>
      <c r="K441" s="873"/>
      <c r="L441" s="873"/>
      <c r="M441" s="713">
        <f t="shared" si="45"/>
        <v>427598.3</v>
      </c>
      <c r="N441" s="854" t="s">
        <v>1623</v>
      </c>
      <c r="O441" s="874"/>
      <c r="P441" s="852" t="s">
        <v>1163</v>
      </c>
      <c r="Q441" s="874" t="s">
        <v>354</v>
      </c>
      <c r="R441" s="852" t="s">
        <v>70</v>
      </c>
      <c r="S441" s="857"/>
    </row>
    <row r="442" spans="1:19" ht="20.100000000000001" customHeight="1">
      <c r="A442" s="854" t="s">
        <v>1215</v>
      </c>
      <c r="B442" s="875" t="s">
        <v>1216</v>
      </c>
      <c r="C442" s="854" t="s">
        <v>908</v>
      </c>
      <c r="D442" s="867" t="s">
        <v>453</v>
      </c>
      <c r="E442" s="867" t="s">
        <v>453</v>
      </c>
      <c r="F442" s="854" t="s">
        <v>426</v>
      </c>
      <c r="G442" s="854"/>
      <c r="H442" s="876">
        <v>159</v>
      </c>
      <c r="I442" s="876">
        <v>194700</v>
      </c>
      <c r="J442" s="852"/>
      <c r="K442" s="852"/>
      <c r="L442" s="852"/>
      <c r="M442" s="713">
        <f t="shared" si="45"/>
        <v>30957300</v>
      </c>
      <c r="N442" s="854" t="s">
        <v>1623</v>
      </c>
      <c r="O442" s="852" t="s">
        <v>1630</v>
      </c>
      <c r="P442" s="852" t="s">
        <v>1163</v>
      </c>
      <c r="Q442" s="854" t="s">
        <v>354</v>
      </c>
      <c r="R442" s="852" t="s">
        <v>70</v>
      </c>
      <c r="S442" s="857"/>
    </row>
    <row r="443" spans="1:19" s="33" customFormat="1" ht="20.100000000000001" customHeight="1">
      <c r="A443" s="697" t="s">
        <v>806</v>
      </c>
      <c r="B443" s="185" t="s">
        <v>1461</v>
      </c>
      <c r="C443" s="698" t="s">
        <v>371</v>
      </c>
      <c r="D443" s="867" t="s">
        <v>453</v>
      </c>
      <c r="E443" s="867" t="s">
        <v>453</v>
      </c>
      <c r="F443" s="697" t="s">
        <v>568</v>
      </c>
      <c r="G443" s="697"/>
      <c r="H443" s="645">
        <v>666</v>
      </c>
      <c r="I443" s="580">
        <v>61185.9</v>
      </c>
      <c r="J443" s="864">
        <v>15.5</v>
      </c>
      <c r="K443" s="864">
        <f t="shared" ref="K443:K463" si="50">J443*H443</f>
        <v>10323</v>
      </c>
      <c r="L443" s="864">
        <f t="shared" ref="L443:L463" si="51">K443/1000</f>
        <v>10.323</v>
      </c>
      <c r="M443" s="713">
        <f t="shared" si="45"/>
        <v>40749809.399999999</v>
      </c>
      <c r="N443" s="701"/>
      <c r="O443" s="698" t="s">
        <v>11</v>
      </c>
      <c r="P443" s="697" t="s">
        <v>1424</v>
      </c>
      <c r="Q443" s="698" t="s">
        <v>270</v>
      </c>
      <c r="R443" s="697" t="s">
        <v>60</v>
      </c>
      <c r="S443" s="697" t="s">
        <v>40</v>
      </c>
    </row>
    <row r="444" spans="1:19" s="33" customFormat="1" ht="20.100000000000001" customHeight="1">
      <c r="A444" s="697" t="s">
        <v>806</v>
      </c>
      <c r="B444" s="185" t="s">
        <v>1462</v>
      </c>
      <c r="C444" s="698" t="s">
        <v>371</v>
      </c>
      <c r="D444" s="867" t="s">
        <v>453</v>
      </c>
      <c r="E444" s="867" t="s">
        <v>453</v>
      </c>
      <c r="F444" s="697" t="s">
        <v>753</v>
      </c>
      <c r="G444" s="697"/>
      <c r="H444" s="645">
        <v>222</v>
      </c>
      <c r="I444" s="580">
        <v>61185.9</v>
      </c>
      <c r="J444" s="864">
        <v>15.5</v>
      </c>
      <c r="K444" s="864">
        <f t="shared" si="50"/>
        <v>3441</v>
      </c>
      <c r="L444" s="864">
        <f t="shared" si="51"/>
        <v>3.4409999999999998</v>
      </c>
      <c r="M444" s="713">
        <f t="shared" si="45"/>
        <v>13583269.800000001</v>
      </c>
      <c r="N444" s="701"/>
      <c r="O444" s="698" t="s">
        <v>11</v>
      </c>
      <c r="P444" s="697" t="s">
        <v>1424</v>
      </c>
      <c r="Q444" s="698" t="s">
        <v>270</v>
      </c>
      <c r="R444" s="697" t="s">
        <v>60</v>
      </c>
      <c r="S444" s="697" t="s">
        <v>40</v>
      </c>
    </row>
    <row r="445" spans="1:19" s="33" customFormat="1" ht="20.100000000000001" customHeight="1">
      <c r="A445" s="697" t="s">
        <v>806</v>
      </c>
      <c r="B445" s="185" t="s">
        <v>1460</v>
      </c>
      <c r="C445" s="698" t="s">
        <v>371</v>
      </c>
      <c r="D445" s="867" t="s">
        <v>453</v>
      </c>
      <c r="E445" s="867" t="s">
        <v>453</v>
      </c>
      <c r="F445" s="697" t="s">
        <v>568</v>
      </c>
      <c r="G445" s="697">
        <v>0</v>
      </c>
      <c r="H445" s="580">
        <v>790</v>
      </c>
      <c r="I445" s="580">
        <v>60411.4</v>
      </c>
      <c r="J445" s="864">
        <v>15.5</v>
      </c>
      <c r="K445" s="644">
        <f t="shared" si="50"/>
        <v>12245</v>
      </c>
      <c r="L445" s="644">
        <f t="shared" si="51"/>
        <v>12.244999999999999</v>
      </c>
      <c r="M445" s="713">
        <f t="shared" si="45"/>
        <v>47725006</v>
      </c>
      <c r="N445" s="701"/>
      <c r="O445" s="185" t="s">
        <v>1009</v>
      </c>
      <c r="P445" s="697" t="s">
        <v>1424</v>
      </c>
      <c r="Q445" s="698" t="s">
        <v>270</v>
      </c>
      <c r="R445" s="697" t="s">
        <v>60</v>
      </c>
      <c r="S445" s="697" t="s">
        <v>237</v>
      </c>
    </row>
    <row r="446" spans="1:19" s="33" customFormat="1" ht="20.100000000000001" customHeight="1">
      <c r="A446" s="697" t="s">
        <v>806</v>
      </c>
      <c r="B446" s="185" t="s">
        <v>1178</v>
      </c>
      <c r="C446" s="698" t="s">
        <v>371</v>
      </c>
      <c r="D446" s="867" t="s">
        <v>453</v>
      </c>
      <c r="E446" s="867" t="s">
        <v>453</v>
      </c>
      <c r="F446" s="697" t="s">
        <v>637</v>
      </c>
      <c r="G446" s="697"/>
      <c r="H446" s="580">
        <v>580</v>
      </c>
      <c r="I446" s="580">
        <v>72189.600000000006</v>
      </c>
      <c r="J446" s="864">
        <v>14.7</v>
      </c>
      <c r="K446" s="644">
        <f t="shared" si="50"/>
        <v>8526</v>
      </c>
      <c r="L446" s="644">
        <f t="shared" si="51"/>
        <v>8.5259999999999998</v>
      </c>
      <c r="M446" s="713">
        <f t="shared" si="45"/>
        <v>41869968</v>
      </c>
      <c r="N446" s="701"/>
      <c r="O446" s="185" t="s">
        <v>1179</v>
      </c>
      <c r="P446" s="697" t="s">
        <v>1424</v>
      </c>
      <c r="Q446" s="698" t="s">
        <v>357</v>
      </c>
      <c r="R446" s="697" t="s">
        <v>60</v>
      </c>
      <c r="S446" s="697" t="s">
        <v>237</v>
      </c>
    </row>
    <row r="447" spans="1:19" s="33" customFormat="1" ht="20.100000000000001" customHeight="1">
      <c r="A447" s="697" t="s">
        <v>467</v>
      </c>
      <c r="B447" s="185" t="s">
        <v>1147</v>
      </c>
      <c r="C447" s="698" t="s">
        <v>371</v>
      </c>
      <c r="D447" s="867" t="s">
        <v>453</v>
      </c>
      <c r="E447" s="867" t="s">
        <v>453</v>
      </c>
      <c r="F447" s="697" t="s">
        <v>754</v>
      </c>
      <c r="G447" s="697"/>
      <c r="H447" s="580">
        <v>6</v>
      </c>
      <c r="I447" s="580">
        <v>59866.2</v>
      </c>
      <c r="J447" s="864">
        <v>0</v>
      </c>
      <c r="K447" s="644">
        <f t="shared" si="50"/>
        <v>0</v>
      </c>
      <c r="L447" s="644">
        <f t="shared" si="51"/>
        <v>0</v>
      </c>
      <c r="M447" s="713">
        <f t="shared" si="45"/>
        <v>359197.19999999995</v>
      </c>
      <c r="N447" s="701"/>
      <c r="O447" s="185" t="s">
        <v>62</v>
      </c>
      <c r="P447" s="697" t="s">
        <v>1424</v>
      </c>
      <c r="Q447" s="698" t="s">
        <v>336</v>
      </c>
      <c r="R447" s="697" t="s">
        <v>73</v>
      </c>
      <c r="S447" s="697" t="s">
        <v>237</v>
      </c>
    </row>
    <row r="448" spans="1:19" s="138" customFormat="1" ht="20.100000000000001" customHeight="1">
      <c r="A448" s="697" t="s">
        <v>467</v>
      </c>
      <c r="B448" s="185" t="s">
        <v>1147</v>
      </c>
      <c r="C448" s="698" t="s">
        <v>371</v>
      </c>
      <c r="D448" s="867" t="s">
        <v>453</v>
      </c>
      <c r="E448" s="867" t="s">
        <v>453</v>
      </c>
      <c r="F448" s="697" t="s">
        <v>668</v>
      </c>
      <c r="G448" s="697"/>
      <c r="H448" s="580">
        <v>6</v>
      </c>
      <c r="I448" s="580">
        <v>65003.6</v>
      </c>
      <c r="J448" s="864">
        <v>11.8</v>
      </c>
      <c r="K448" s="644">
        <f t="shared" si="50"/>
        <v>70.800000000000011</v>
      </c>
      <c r="L448" s="644">
        <f t="shared" si="51"/>
        <v>7.0800000000000016E-2</v>
      </c>
      <c r="M448" s="713">
        <f t="shared" si="45"/>
        <v>390021.6</v>
      </c>
      <c r="N448" s="701"/>
      <c r="O448" s="185" t="s">
        <v>62</v>
      </c>
      <c r="P448" s="697" t="s">
        <v>1424</v>
      </c>
      <c r="Q448" s="698" t="s">
        <v>270</v>
      </c>
      <c r="R448" s="697" t="s">
        <v>60</v>
      </c>
      <c r="S448" s="697" t="s">
        <v>237</v>
      </c>
    </row>
    <row r="449" spans="1:19" s="138" customFormat="1" ht="20.100000000000001" customHeight="1">
      <c r="A449" s="697" t="s">
        <v>467</v>
      </c>
      <c r="B449" s="185" t="s">
        <v>1147</v>
      </c>
      <c r="C449" s="698" t="s">
        <v>371</v>
      </c>
      <c r="D449" s="867" t="s">
        <v>453</v>
      </c>
      <c r="E449" s="867" t="s">
        <v>453</v>
      </c>
      <c r="F449" s="697" t="s">
        <v>768</v>
      </c>
      <c r="G449" s="697"/>
      <c r="H449" s="580">
        <v>12</v>
      </c>
      <c r="I449" s="580">
        <v>257226.6</v>
      </c>
      <c r="J449" s="864">
        <v>41.1</v>
      </c>
      <c r="K449" s="644">
        <f t="shared" si="50"/>
        <v>493.20000000000005</v>
      </c>
      <c r="L449" s="644">
        <f t="shared" si="51"/>
        <v>0.49320000000000003</v>
      </c>
      <c r="M449" s="713">
        <f t="shared" si="45"/>
        <v>3086719.2</v>
      </c>
      <c r="N449" s="701"/>
      <c r="O449" s="185" t="s">
        <v>11</v>
      </c>
      <c r="P449" s="697" t="s">
        <v>1424</v>
      </c>
      <c r="Q449" s="698" t="s">
        <v>364</v>
      </c>
      <c r="R449" s="697" t="s">
        <v>60</v>
      </c>
      <c r="S449" s="697" t="s">
        <v>237</v>
      </c>
    </row>
    <row r="450" spans="1:19" s="138" customFormat="1" ht="20.100000000000001" customHeight="1">
      <c r="A450" s="697" t="s">
        <v>467</v>
      </c>
      <c r="B450" s="185" t="s">
        <v>1147</v>
      </c>
      <c r="C450" s="698" t="s">
        <v>371</v>
      </c>
      <c r="D450" s="867" t="s">
        <v>453</v>
      </c>
      <c r="E450" s="867" t="s">
        <v>453</v>
      </c>
      <c r="F450" s="697" t="s">
        <v>634</v>
      </c>
      <c r="G450" s="697"/>
      <c r="H450" s="580">
        <v>12</v>
      </c>
      <c r="I450" s="580">
        <v>61198.5</v>
      </c>
      <c r="J450" s="864">
        <v>0</v>
      </c>
      <c r="K450" s="644">
        <f t="shared" si="50"/>
        <v>0</v>
      </c>
      <c r="L450" s="644">
        <f t="shared" si="51"/>
        <v>0</v>
      </c>
      <c r="M450" s="713">
        <f t="shared" si="45"/>
        <v>734382</v>
      </c>
      <c r="N450" s="701"/>
      <c r="O450" s="185" t="s">
        <v>11</v>
      </c>
      <c r="P450" s="697" t="s">
        <v>1424</v>
      </c>
      <c r="Q450" s="698" t="s">
        <v>336</v>
      </c>
      <c r="R450" s="697" t="s">
        <v>73</v>
      </c>
      <c r="S450" s="697" t="s">
        <v>237</v>
      </c>
    </row>
    <row r="451" spans="1:19" s="138" customFormat="1" ht="20.100000000000001" customHeight="1">
      <c r="A451" s="697" t="s">
        <v>467</v>
      </c>
      <c r="B451" s="185" t="s">
        <v>1147</v>
      </c>
      <c r="C451" s="698" t="s">
        <v>371</v>
      </c>
      <c r="D451" s="867" t="s">
        <v>453</v>
      </c>
      <c r="E451" s="867" t="s">
        <v>453</v>
      </c>
      <c r="F451" s="697" t="s">
        <v>778</v>
      </c>
      <c r="G451" s="697"/>
      <c r="H451" s="580">
        <v>6</v>
      </c>
      <c r="I451" s="580">
        <v>115000</v>
      </c>
      <c r="J451" s="864">
        <v>0</v>
      </c>
      <c r="K451" s="644">
        <f t="shared" si="50"/>
        <v>0</v>
      </c>
      <c r="L451" s="644">
        <f t="shared" si="51"/>
        <v>0</v>
      </c>
      <c r="M451" s="713">
        <f t="shared" si="45"/>
        <v>690000</v>
      </c>
      <c r="N451" s="701"/>
      <c r="O451" s="185" t="s">
        <v>1187</v>
      </c>
      <c r="P451" s="697" t="s">
        <v>1424</v>
      </c>
      <c r="Q451" s="698" t="s">
        <v>336</v>
      </c>
      <c r="R451" s="697" t="s">
        <v>73</v>
      </c>
      <c r="S451" s="697" t="s">
        <v>237</v>
      </c>
    </row>
    <row r="452" spans="1:19" s="138" customFormat="1" ht="20.100000000000001" customHeight="1">
      <c r="A452" s="697" t="s">
        <v>467</v>
      </c>
      <c r="B452" s="185" t="s">
        <v>1147</v>
      </c>
      <c r="C452" s="698" t="s">
        <v>371</v>
      </c>
      <c r="D452" s="867" t="s">
        <v>453</v>
      </c>
      <c r="E452" s="867" t="s">
        <v>453</v>
      </c>
      <c r="F452" s="697" t="s">
        <v>630</v>
      </c>
      <c r="G452" s="697"/>
      <c r="H452" s="580">
        <v>6</v>
      </c>
      <c r="I452" s="580">
        <v>139231.29999999999</v>
      </c>
      <c r="J452" s="864">
        <v>0</v>
      </c>
      <c r="K452" s="644">
        <f t="shared" si="50"/>
        <v>0</v>
      </c>
      <c r="L452" s="644">
        <f t="shared" si="51"/>
        <v>0</v>
      </c>
      <c r="M452" s="713">
        <f t="shared" si="45"/>
        <v>835387.79999999993</v>
      </c>
      <c r="N452" s="701"/>
      <c r="O452" s="185" t="s">
        <v>1189</v>
      </c>
      <c r="P452" s="697" t="s">
        <v>1424</v>
      </c>
      <c r="Q452" s="698" t="s">
        <v>336</v>
      </c>
      <c r="R452" s="697" t="s">
        <v>73</v>
      </c>
      <c r="S452" s="697" t="s">
        <v>237</v>
      </c>
    </row>
    <row r="453" spans="1:19" s="138" customFormat="1" ht="20.100000000000001" customHeight="1">
      <c r="A453" s="697" t="s">
        <v>467</v>
      </c>
      <c r="B453" s="185" t="s">
        <v>1147</v>
      </c>
      <c r="C453" s="698" t="s">
        <v>371</v>
      </c>
      <c r="D453" s="867" t="s">
        <v>453</v>
      </c>
      <c r="E453" s="867" t="s">
        <v>453</v>
      </c>
      <c r="F453" s="697" t="s">
        <v>631</v>
      </c>
      <c r="G453" s="697"/>
      <c r="H453" s="580">
        <v>6</v>
      </c>
      <c r="I453" s="580">
        <v>38288.6</v>
      </c>
      <c r="J453" s="864">
        <v>0</v>
      </c>
      <c r="K453" s="644">
        <f t="shared" si="50"/>
        <v>0</v>
      </c>
      <c r="L453" s="644">
        <f t="shared" si="51"/>
        <v>0</v>
      </c>
      <c r="M453" s="713">
        <f t="shared" si="45"/>
        <v>229731.59999999998</v>
      </c>
      <c r="N453" s="701"/>
      <c r="O453" s="185" t="s">
        <v>1189</v>
      </c>
      <c r="P453" s="697" t="s">
        <v>1424</v>
      </c>
      <c r="Q453" s="698" t="s">
        <v>336</v>
      </c>
      <c r="R453" s="697" t="s">
        <v>73</v>
      </c>
      <c r="S453" s="697" t="s">
        <v>237</v>
      </c>
    </row>
    <row r="454" spans="1:19" s="138" customFormat="1" ht="20.100000000000001" customHeight="1">
      <c r="A454" s="697" t="s">
        <v>467</v>
      </c>
      <c r="B454" s="185" t="s">
        <v>1147</v>
      </c>
      <c r="C454" s="698" t="s">
        <v>371</v>
      </c>
      <c r="D454" s="867" t="s">
        <v>453</v>
      </c>
      <c r="E454" s="867" t="s">
        <v>453</v>
      </c>
      <c r="F454" s="697" t="s">
        <v>632</v>
      </c>
      <c r="G454" s="697"/>
      <c r="H454" s="580">
        <v>6</v>
      </c>
      <c r="I454" s="580">
        <v>67063.100000000006</v>
      </c>
      <c r="J454" s="864">
        <v>0</v>
      </c>
      <c r="K454" s="644">
        <f t="shared" si="50"/>
        <v>0</v>
      </c>
      <c r="L454" s="644">
        <f t="shared" si="51"/>
        <v>0</v>
      </c>
      <c r="M454" s="713">
        <f t="shared" si="45"/>
        <v>402378.60000000003</v>
      </c>
      <c r="N454" s="701"/>
      <c r="O454" s="185" t="s">
        <v>1189</v>
      </c>
      <c r="P454" s="697" t="s">
        <v>1424</v>
      </c>
      <c r="Q454" s="698" t="s">
        <v>336</v>
      </c>
      <c r="R454" s="697" t="s">
        <v>73</v>
      </c>
      <c r="S454" s="697" t="s">
        <v>237</v>
      </c>
    </row>
    <row r="455" spans="1:19" s="138" customFormat="1" ht="20.100000000000001" customHeight="1">
      <c r="A455" s="697" t="s">
        <v>467</v>
      </c>
      <c r="B455" s="185" t="s">
        <v>1147</v>
      </c>
      <c r="C455" s="698" t="s">
        <v>371</v>
      </c>
      <c r="D455" s="867" t="s">
        <v>453</v>
      </c>
      <c r="E455" s="867" t="s">
        <v>453</v>
      </c>
      <c r="F455" s="697" t="s">
        <v>909</v>
      </c>
      <c r="G455" s="697"/>
      <c r="H455" s="580">
        <v>6</v>
      </c>
      <c r="I455" s="580">
        <v>62654.1</v>
      </c>
      <c r="J455" s="864">
        <v>19</v>
      </c>
      <c r="K455" s="644">
        <f t="shared" si="50"/>
        <v>114</v>
      </c>
      <c r="L455" s="644">
        <f t="shared" si="51"/>
        <v>0.114</v>
      </c>
      <c r="M455" s="713">
        <f t="shared" si="45"/>
        <v>375924.6</v>
      </c>
      <c r="N455" s="701"/>
      <c r="O455" s="185" t="s">
        <v>1189</v>
      </c>
      <c r="P455" s="697" t="s">
        <v>1424</v>
      </c>
      <c r="Q455" s="698" t="s">
        <v>361</v>
      </c>
      <c r="R455" s="697" t="s">
        <v>68</v>
      </c>
      <c r="S455" s="697" t="s">
        <v>237</v>
      </c>
    </row>
    <row r="456" spans="1:19" s="138" customFormat="1" ht="20.100000000000001" customHeight="1">
      <c r="A456" s="697" t="s">
        <v>467</v>
      </c>
      <c r="B456" s="185" t="s">
        <v>1147</v>
      </c>
      <c r="C456" s="698" t="s">
        <v>371</v>
      </c>
      <c r="D456" s="867" t="s">
        <v>453</v>
      </c>
      <c r="E456" s="867" t="s">
        <v>453</v>
      </c>
      <c r="F456" s="697" t="s">
        <v>768</v>
      </c>
      <c r="G456" s="697"/>
      <c r="H456" s="580">
        <v>4</v>
      </c>
      <c r="I456" s="580">
        <v>254638.3</v>
      </c>
      <c r="J456" s="864">
        <v>41.1</v>
      </c>
      <c r="K456" s="644">
        <f t="shared" si="50"/>
        <v>164.4</v>
      </c>
      <c r="L456" s="644">
        <f t="shared" si="51"/>
        <v>0.16440000000000002</v>
      </c>
      <c r="M456" s="713">
        <f t="shared" si="45"/>
        <v>1018553.2</v>
      </c>
      <c r="N456" s="701"/>
      <c r="O456" s="185" t="s">
        <v>11</v>
      </c>
      <c r="P456" s="697" t="s">
        <v>1424</v>
      </c>
      <c r="Q456" s="698" t="s">
        <v>364</v>
      </c>
      <c r="R456" s="697" t="s">
        <v>60</v>
      </c>
      <c r="S456" s="697" t="s">
        <v>237</v>
      </c>
    </row>
    <row r="457" spans="1:19" s="138" customFormat="1" ht="20.100000000000001" customHeight="1">
      <c r="A457" s="697" t="s">
        <v>467</v>
      </c>
      <c r="B457" s="185" t="s">
        <v>1147</v>
      </c>
      <c r="C457" s="698" t="s">
        <v>371</v>
      </c>
      <c r="D457" s="867" t="s">
        <v>453</v>
      </c>
      <c r="E457" s="867" t="s">
        <v>453</v>
      </c>
      <c r="F457" s="697" t="s">
        <v>938</v>
      </c>
      <c r="G457" s="697"/>
      <c r="H457" s="580">
        <v>6</v>
      </c>
      <c r="I457" s="580">
        <v>107801.4</v>
      </c>
      <c r="J457" s="864">
        <v>22.5</v>
      </c>
      <c r="K457" s="644">
        <f t="shared" si="50"/>
        <v>135</v>
      </c>
      <c r="L457" s="644">
        <f t="shared" si="51"/>
        <v>0.13500000000000001</v>
      </c>
      <c r="M457" s="713">
        <f t="shared" si="45"/>
        <v>646808.39999999991</v>
      </c>
      <c r="N457" s="701"/>
      <c r="O457" s="185" t="s">
        <v>1012</v>
      </c>
      <c r="P457" s="697" t="s">
        <v>1424</v>
      </c>
      <c r="Q457" s="698" t="s">
        <v>628</v>
      </c>
      <c r="R457" s="697" t="s">
        <v>68</v>
      </c>
      <c r="S457" s="697" t="s">
        <v>237</v>
      </c>
    </row>
    <row r="458" spans="1:19" s="138" customFormat="1" ht="20.100000000000001" customHeight="1">
      <c r="A458" s="697" t="s">
        <v>467</v>
      </c>
      <c r="B458" s="185" t="s">
        <v>1147</v>
      </c>
      <c r="C458" s="698" t="s">
        <v>371</v>
      </c>
      <c r="D458" s="867" t="s">
        <v>453</v>
      </c>
      <c r="E458" s="867" t="s">
        <v>453</v>
      </c>
      <c r="F458" s="697" t="s">
        <v>397</v>
      </c>
      <c r="G458" s="697"/>
      <c r="H458" s="580">
        <v>1</v>
      </c>
      <c r="I458" s="580">
        <v>66546.3</v>
      </c>
      <c r="J458" s="864">
        <v>14</v>
      </c>
      <c r="K458" s="644">
        <f t="shared" si="50"/>
        <v>14</v>
      </c>
      <c r="L458" s="644">
        <f t="shared" si="51"/>
        <v>1.4E-2</v>
      </c>
      <c r="M458" s="713">
        <f t="shared" si="45"/>
        <v>66546.3</v>
      </c>
      <c r="N458" s="701"/>
      <c r="O458" s="185" t="s">
        <v>62</v>
      </c>
      <c r="P458" s="697" t="s">
        <v>1424</v>
      </c>
      <c r="Q458" s="698" t="s">
        <v>270</v>
      </c>
      <c r="R458" s="697" t="s">
        <v>60</v>
      </c>
      <c r="S458" s="697" t="s">
        <v>237</v>
      </c>
    </row>
    <row r="459" spans="1:19" s="138" customFormat="1" ht="20.100000000000001" customHeight="1">
      <c r="A459" s="697" t="s">
        <v>467</v>
      </c>
      <c r="B459" s="185" t="s">
        <v>1147</v>
      </c>
      <c r="C459" s="698" t="s">
        <v>371</v>
      </c>
      <c r="D459" s="867" t="s">
        <v>453</v>
      </c>
      <c r="E459" s="867" t="s">
        <v>453</v>
      </c>
      <c r="F459" s="697" t="s">
        <v>742</v>
      </c>
      <c r="G459" s="697"/>
      <c r="H459" s="580">
        <v>10</v>
      </c>
      <c r="I459" s="580">
        <v>204177.5</v>
      </c>
      <c r="J459" s="864">
        <v>40.299999999999997</v>
      </c>
      <c r="K459" s="644">
        <f t="shared" si="50"/>
        <v>403</v>
      </c>
      <c r="L459" s="644">
        <f t="shared" si="51"/>
        <v>0.40300000000000002</v>
      </c>
      <c r="M459" s="713">
        <f t="shared" ref="M459:M522" si="52">H459*I459</f>
        <v>2041775</v>
      </c>
      <c r="N459" s="701"/>
      <c r="O459" s="185" t="s">
        <v>11</v>
      </c>
      <c r="P459" s="697" t="s">
        <v>1424</v>
      </c>
      <c r="Q459" s="698" t="s">
        <v>364</v>
      </c>
      <c r="R459" s="697" t="s">
        <v>60</v>
      </c>
      <c r="S459" s="697" t="s">
        <v>237</v>
      </c>
    </row>
    <row r="460" spans="1:19" s="138" customFormat="1" ht="20.100000000000001" customHeight="1">
      <c r="A460" s="697" t="s">
        <v>467</v>
      </c>
      <c r="B460" s="185" t="s">
        <v>1314</v>
      </c>
      <c r="C460" s="698" t="s">
        <v>371</v>
      </c>
      <c r="D460" s="867" t="s">
        <v>453</v>
      </c>
      <c r="E460" s="867" t="s">
        <v>453</v>
      </c>
      <c r="F460" s="697" t="s">
        <v>267</v>
      </c>
      <c r="G460" s="697"/>
      <c r="H460" s="580">
        <v>42</v>
      </c>
      <c r="I460" s="580">
        <v>80000</v>
      </c>
      <c r="J460" s="864">
        <v>7.2</v>
      </c>
      <c r="K460" s="644">
        <f t="shared" si="50"/>
        <v>302.40000000000003</v>
      </c>
      <c r="L460" s="644">
        <f t="shared" si="51"/>
        <v>0.30240000000000006</v>
      </c>
      <c r="M460" s="713">
        <f t="shared" si="52"/>
        <v>3360000</v>
      </c>
      <c r="N460" s="701"/>
      <c r="O460" s="185" t="s">
        <v>11</v>
      </c>
      <c r="P460" s="697" t="s">
        <v>1424</v>
      </c>
      <c r="Q460" s="698" t="s">
        <v>344</v>
      </c>
      <c r="R460" s="697" t="s">
        <v>60</v>
      </c>
      <c r="S460" s="697" t="s">
        <v>237</v>
      </c>
    </row>
    <row r="461" spans="1:19" s="138" customFormat="1" ht="20.100000000000001" customHeight="1">
      <c r="A461" s="697" t="s">
        <v>467</v>
      </c>
      <c r="B461" s="185" t="s">
        <v>1147</v>
      </c>
      <c r="C461" s="698" t="s">
        <v>371</v>
      </c>
      <c r="D461" s="867" t="s">
        <v>453</v>
      </c>
      <c r="E461" s="867" t="s">
        <v>453</v>
      </c>
      <c r="F461" s="697" t="s">
        <v>909</v>
      </c>
      <c r="G461" s="697"/>
      <c r="H461" s="580">
        <v>67</v>
      </c>
      <c r="I461" s="580">
        <v>61363.6</v>
      </c>
      <c r="J461" s="864">
        <v>19</v>
      </c>
      <c r="K461" s="644">
        <f t="shared" si="50"/>
        <v>1273</v>
      </c>
      <c r="L461" s="644">
        <f t="shared" si="51"/>
        <v>1.2729999999999999</v>
      </c>
      <c r="M461" s="713">
        <f t="shared" si="52"/>
        <v>4111361.1999999997</v>
      </c>
      <c r="N461" s="701"/>
      <c r="O461" s="185" t="s">
        <v>598</v>
      </c>
      <c r="P461" s="697" t="s">
        <v>1424</v>
      </c>
      <c r="Q461" s="698" t="s">
        <v>361</v>
      </c>
      <c r="R461" s="697" t="s">
        <v>68</v>
      </c>
      <c r="S461" s="697" t="s">
        <v>237</v>
      </c>
    </row>
    <row r="462" spans="1:19" s="138" customFormat="1" ht="20.100000000000001" customHeight="1">
      <c r="A462" s="697" t="s">
        <v>467</v>
      </c>
      <c r="B462" s="185" t="s">
        <v>1147</v>
      </c>
      <c r="C462" s="698" t="s">
        <v>371</v>
      </c>
      <c r="D462" s="867" t="s">
        <v>453</v>
      </c>
      <c r="E462" s="867" t="s">
        <v>453</v>
      </c>
      <c r="F462" s="697" t="s">
        <v>795</v>
      </c>
      <c r="G462" s="697"/>
      <c r="H462" s="580">
        <v>67</v>
      </c>
      <c r="I462" s="580">
        <v>51136.4</v>
      </c>
      <c r="J462" s="864">
        <v>0</v>
      </c>
      <c r="K462" s="644">
        <f t="shared" si="50"/>
        <v>0</v>
      </c>
      <c r="L462" s="644">
        <f t="shared" si="51"/>
        <v>0</v>
      </c>
      <c r="M462" s="713">
        <f t="shared" si="52"/>
        <v>3426138.8000000003</v>
      </c>
      <c r="N462" s="701"/>
      <c r="O462" s="185" t="s">
        <v>598</v>
      </c>
      <c r="P462" s="697" t="s">
        <v>1424</v>
      </c>
      <c r="Q462" s="698" t="s">
        <v>336</v>
      </c>
      <c r="R462" s="697" t="s">
        <v>73</v>
      </c>
      <c r="S462" s="697" t="s">
        <v>237</v>
      </c>
    </row>
    <row r="463" spans="1:19" s="138" customFormat="1" ht="20.100000000000001" customHeight="1">
      <c r="A463" s="697" t="s">
        <v>467</v>
      </c>
      <c r="B463" s="185" t="s">
        <v>1147</v>
      </c>
      <c r="C463" s="698" t="s">
        <v>371</v>
      </c>
      <c r="D463" s="867" t="s">
        <v>453</v>
      </c>
      <c r="E463" s="867" t="s">
        <v>453</v>
      </c>
      <c r="F463" s="697" t="s">
        <v>1083</v>
      </c>
      <c r="G463" s="697"/>
      <c r="H463" s="580">
        <v>324</v>
      </c>
      <c r="I463" s="580">
        <v>244052.4</v>
      </c>
      <c r="J463" s="864">
        <v>29.1</v>
      </c>
      <c r="K463" s="644">
        <f t="shared" si="50"/>
        <v>9428.4</v>
      </c>
      <c r="L463" s="644">
        <f t="shared" si="51"/>
        <v>9.4283999999999999</v>
      </c>
      <c r="M463" s="713">
        <f t="shared" si="52"/>
        <v>79072977.599999994</v>
      </c>
      <c r="N463" s="701"/>
      <c r="O463" s="185" t="s">
        <v>11</v>
      </c>
      <c r="P463" s="697" t="s">
        <v>1424</v>
      </c>
      <c r="Q463" s="698" t="s">
        <v>691</v>
      </c>
      <c r="R463" s="697" t="s">
        <v>60</v>
      </c>
      <c r="S463" s="697" t="s">
        <v>237</v>
      </c>
    </row>
    <row r="464" spans="1:19" s="33" customFormat="1" ht="20.100000000000001" customHeight="1">
      <c r="A464" s="697" t="s">
        <v>467</v>
      </c>
      <c r="B464" s="701" t="s">
        <v>1248</v>
      </c>
      <c r="C464" s="698" t="s">
        <v>371</v>
      </c>
      <c r="D464" s="867" t="s">
        <v>453</v>
      </c>
      <c r="E464" s="867" t="s">
        <v>453</v>
      </c>
      <c r="F464" s="697" t="s">
        <v>719</v>
      </c>
      <c r="G464" s="697"/>
      <c r="H464" s="580">
        <v>450</v>
      </c>
      <c r="I464" s="877">
        <v>143000</v>
      </c>
      <c r="J464" s="878">
        <v>31.9</v>
      </c>
      <c r="K464" s="877">
        <v>29379.899999999998</v>
      </c>
      <c r="L464" s="878">
        <v>29.379899999999999</v>
      </c>
      <c r="M464" s="713">
        <f t="shared" si="52"/>
        <v>64350000</v>
      </c>
      <c r="N464" s="701"/>
      <c r="O464" s="701" t="s">
        <v>598</v>
      </c>
      <c r="P464" s="697" t="s">
        <v>1424</v>
      </c>
      <c r="Q464" s="879" t="s">
        <v>370</v>
      </c>
      <c r="R464" s="698" t="s">
        <v>60</v>
      </c>
      <c r="S464" s="698" t="s">
        <v>237</v>
      </c>
    </row>
    <row r="465" spans="1:19" s="33" customFormat="1" ht="20.100000000000001" customHeight="1">
      <c r="A465" s="697" t="s">
        <v>467</v>
      </c>
      <c r="B465" s="701" t="s">
        <v>1248</v>
      </c>
      <c r="C465" s="698" t="s">
        <v>371</v>
      </c>
      <c r="D465" s="867" t="s">
        <v>453</v>
      </c>
      <c r="E465" s="867" t="s">
        <v>453</v>
      </c>
      <c r="F465" s="697" t="s">
        <v>1010</v>
      </c>
      <c r="G465" s="697"/>
      <c r="H465" s="580">
        <v>200</v>
      </c>
      <c r="I465" s="877">
        <v>59629.599999999999</v>
      </c>
      <c r="J465" s="878">
        <v>13.3</v>
      </c>
      <c r="K465" s="877">
        <v>6118</v>
      </c>
      <c r="L465" s="878">
        <v>6.1180000000000003</v>
      </c>
      <c r="M465" s="713">
        <f t="shared" si="52"/>
        <v>11925920</v>
      </c>
      <c r="N465" s="701"/>
      <c r="O465" s="701" t="s">
        <v>1009</v>
      </c>
      <c r="P465" s="697" t="s">
        <v>1424</v>
      </c>
      <c r="Q465" s="879" t="s">
        <v>270</v>
      </c>
      <c r="R465" s="698" t="s">
        <v>60</v>
      </c>
      <c r="S465" s="698" t="s">
        <v>237</v>
      </c>
    </row>
    <row r="466" spans="1:19" s="33" customFormat="1" ht="20.100000000000001" customHeight="1">
      <c r="A466" s="697" t="s">
        <v>467</v>
      </c>
      <c r="B466" s="701" t="s">
        <v>1248</v>
      </c>
      <c r="C466" s="698" t="s">
        <v>371</v>
      </c>
      <c r="D466" s="867" t="s">
        <v>453</v>
      </c>
      <c r="E466" s="867" t="s">
        <v>453</v>
      </c>
      <c r="F466" s="697" t="s">
        <v>568</v>
      </c>
      <c r="G466" s="697" t="s">
        <v>1813</v>
      </c>
      <c r="H466" s="580">
        <v>200</v>
      </c>
      <c r="I466" s="877">
        <v>60411.4</v>
      </c>
      <c r="J466" s="878">
        <v>15.5</v>
      </c>
      <c r="K466" s="877">
        <v>7130</v>
      </c>
      <c r="L466" s="878">
        <v>7.13</v>
      </c>
      <c r="M466" s="713">
        <f t="shared" si="52"/>
        <v>12082280</v>
      </c>
      <c r="N466" s="701"/>
      <c r="O466" s="701" t="s">
        <v>1009</v>
      </c>
      <c r="P466" s="697" t="s">
        <v>1424</v>
      </c>
      <c r="Q466" s="879" t="s">
        <v>270</v>
      </c>
      <c r="R466" s="698" t="s">
        <v>60</v>
      </c>
      <c r="S466" s="698" t="s">
        <v>237</v>
      </c>
    </row>
    <row r="467" spans="1:19" s="33" customFormat="1" ht="20.100000000000001" customHeight="1">
      <c r="A467" s="697" t="s">
        <v>467</v>
      </c>
      <c r="B467" s="701" t="s">
        <v>1254</v>
      </c>
      <c r="C467" s="698" t="s">
        <v>371</v>
      </c>
      <c r="D467" s="867" t="s">
        <v>453</v>
      </c>
      <c r="E467" s="867" t="s">
        <v>453</v>
      </c>
      <c r="F467" s="697" t="s">
        <v>1105</v>
      </c>
      <c r="G467" s="697"/>
      <c r="H467" s="877">
        <v>80</v>
      </c>
      <c r="I467" s="877">
        <v>69900.399999999994</v>
      </c>
      <c r="J467" s="878">
        <v>0</v>
      </c>
      <c r="K467" s="877">
        <v>0</v>
      </c>
      <c r="L467" s="878">
        <v>0</v>
      </c>
      <c r="M467" s="713">
        <f t="shared" si="52"/>
        <v>5592032</v>
      </c>
      <c r="N467" s="701"/>
      <c r="O467" s="701" t="s">
        <v>1252</v>
      </c>
      <c r="P467" s="697" t="s">
        <v>1424</v>
      </c>
      <c r="Q467" s="879" t="s">
        <v>336</v>
      </c>
      <c r="R467" s="698" t="s">
        <v>73</v>
      </c>
      <c r="S467" s="698" t="s">
        <v>237</v>
      </c>
    </row>
    <row r="468" spans="1:19" s="33" customFormat="1" ht="20.100000000000001" customHeight="1">
      <c r="A468" s="697" t="s">
        <v>467</v>
      </c>
      <c r="B468" s="701" t="s">
        <v>1254</v>
      </c>
      <c r="C468" s="698" t="s">
        <v>371</v>
      </c>
      <c r="D468" s="867" t="s">
        <v>453</v>
      </c>
      <c r="E468" s="867" t="s">
        <v>453</v>
      </c>
      <c r="F468" s="697" t="s">
        <v>909</v>
      </c>
      <c r="G468" s="697"/>
      <c r="H468" s="877">
        <v>80</v>
      </c>
      <c r="I468" s="877">
        <v>62390.400000000001</v>
      </c>
      <c r="J468" s="878">
        <v>19</v>
      </c>
      <c r="K468" s="877">
        <v>1520</v>
      </c>
      <c r="L468" s="878">
        <v>1.52</v>
      </c>
      <c r="M468" s="713">
        <f t="shared" si="52"/>
        <v>4991232</v>
      </c>
      <c r="N468" s="701"/>
      <c r="O468" s="701" t="s">
        <v>1252</v>
      </c>
      <c r="P468" s="697" t="s">
        <v>1424</v>
      </c>
      <c r="Q468" s="879" t="s">
        <v>361</v>
      </c>
      <c r="R468" s="698" t="s">
        <v>68</v>
      </c>
      <c r="S468" s="698" t="s">
        <v>237</v>
      </c>
    </row>
    <row r="469" spans="1:19" s="33" customFormat="1" ht="20.100000000000001" customHeight="1">
      <c r="A469" s="697" t="s">
        <v>467</v>
      </c>
      <c r="B469" s="701" t="s">
        <v>1254</v>
      </c>
      <c r="C469" s="698" t="s">
        <v>371</v>
      </c>
      <c r="D469" s="867" t="s">
        <v>453</v>
      </c>
      <c r="E469" s="867" t="s">
        <v>453</v>
      </c>
      <c r="F469" s="697" t="s">
        <v>626</v>
      </c>
      <c r="G469" s="697"/>
      <c r="H469" s="877">
        <v>59</v>
      </c>
      <c r="I469" s="877">
        <v>40000</v>
      </c>
      <c r="J469" s="878">
        <v>5.5</v>
      </c>
      <c r="K469" s="877">
        <v>324.5</v>
      </c>
      <c r="L469" s="878">
        <v>0.32450000000000001</v>
      </c>
      <c r="M469" s="713">
        <f t="shared" si="52"/>
        <v>2360000</v>
      </c>
      <c r="N469" s="701"/>
      <c r="O469" s="701" t="s">
        <v>11</v>
      </c>
      <c r="P469" s="697" t="s">
        <v>1424</v>
      </c>
      <c r="Q469" s="879" t="s">
        <v>344</v>
      </c>
      <c r="R469" s="698" t="s">
        <v>68</v>
      </c>
      <c r="S469" s="698" t="s">
        <v>237</v>
      </c>
    </row>
    <row r="470" spans="1:19" s="33" customFormat="1" ht="20.100000000000001" customHeight="1">
      <c r="A470" s="697" t="s">
        <v>467</v>
      </c>
      <c r="B470" s="701" t="s">
        <v>1254</v>
      </c>
      <c r="C470" s="698" t="s">
        <v>371</v>
      </c>
      <c r="D470" s="867" t="s">
        <v>453</v>
      </c>
      <c r="E470" s="867" t="s">
        <v>453</v>
      </c>
      <c r="F470" s="697" t="s">
        <v>627</v>
      </c>
      <c r="G470" s="697"/>
      <c r="H470" s="877">
        <v>20</v>
      </c>
      <c r="I470" s="877">
        <v>15319.1</v>
      </c>
      <c r="J470" s="878">
        <v>0</v>
      </c>
      <c r="K470" s="877">
        <v>0</v>
      </c>
      <c r="L470" s="878">
        <v>0</v>
      </c>
      <c r="M470" s="713">
        <f t="shared" si="52"/>
        <v>306382</v>
      </c>
      <c r="N470" s="701"/>
      <c r="O470" s="701" t="s">
        <v>1012</v>
      </c>
      <c r="P470" s="697" t="s">
        <v>1424</v>
      </c>
      <c r="Q470" s="879" t="s">
        <v>336</v>
      </c>
      <c r="R470" s="698" t="s">
        <v>73</v>
      </c>
      <c r="S470" s="698" t="s">
        <v>237</v>
      </c>
    </row>
    <row r="471" spans="1:19" s="33" customFormat="1" ht="20.100000000000001" customHeight="1">
      <c r="A471" s="697" t="s">
        <v>467</v>
      </c>
      <c r="B471" s="701" t="s">
        <v>1254</v>
      </c>
      <c r="C471" s="698" t="s">
        <v>371</v>
      </c>
      <c r="D471" s="867" t="s">
        <v>453</v>
      </c>
      <c r="E471" s="867" t="s">
        <v>453</v>
      </c>
      <c r="F471" s="697" t="s">
        <v>633</v>
      </c>
      <c r="G471" s="697"/>
      <c r="H471" s="877">
        <v>20</v>
      </c>
      <c r="I471" s="877">
        <v>15319.1</v>
      </c>
      <c r="J471" s="878">
        <v>0</v>
      </c>
      <c r="K471" s="877">
        <v>0</v>
      </c>
      <c r="L471" s="878">
        <v>0</v>
      </c>
      <c r="M471" s="713">
        <f t="shared" si="52"/>
        <v>306382</v>
      </c>
      <c r="N471" s="701"/>
      <c r="O471" s="701" t="s">
        <v>1012</v>
      </c>
      <c r="P471" s="697" t="s">
        <v>1424</v>
      </c>
      <c r="Q471" s="879" t="s">
        <v>336</v>
      </c>
      <c r="R471" s="698" t="s">
        <v>73</v>
      </c>
      <c r="S471" s="698" t="s">
        <v>237</v>
      </c>
    </row>
    <row r="472" spans="1:19" s="33" customFormat="1" ht="20.100000000000001" customHeight="1">
      <c r="A472" s="697" t="s">
        <v>467</v>
      </c>
      <c r="B472" s="701" t="s">
        <v>1254</v>
      </c>
      <c r="C472" s="698" t="s">
        <v>371</v>
      </c>
      <c r="D472" s="867" t="s">
        <v>453</v>
      </c>
      <c r="E472" s="867" t="s">
        <v>453</v>
      </c>
      <c r="F472" s="697" t="s">
        <v>768</v>
      </c>
      <c r="G472" s="697"/>
      <c r="H472" s="877">
        <v>2</v>
      </c>
      <c r="I472" s="877">
        <v>257226.6</v>
      </c>
      <c r="J472" s="878">
        <v>41.1</v>
      </c>
      <c r="K472" s="877">
        <v>82.2</v>
      </c>
      <c r="L472" s="878">
        <v>8.2200000000000009E-2</v>
      </c>
      <c r="M472" s="713">
        <f t="shared" si="52"/>
        <v>514453.2</v>
      </c>
      <c r="N472" s="701"/>
      <c r="O472" s="701" t="s">
        <v>11</v>
      </c>
      <c r="P472" s="697" t="s">
        <v>1424</v>
      </c>
      <c r="Q472" s="879" t="s">
        <v>364</v>
      </c>
      <c r="R472" s="698" t="s">
        <v>60</v>
      </c>
      <c r="S472" s="698" t="s">
        <v>237</v>
      </c>
    </row>
    <row r="473" spans="1:19" s="34" customFormat="1" ht="20.100000000000001" customHeight="1">
      <c r="A473" s="697" t="s">
        <v>467</v>
      </c>
      <c r="B473" s="701" t="s">
        <v>1254</v>
      </c>
      <c r="C473" s="698" t="s">
        <v>371</v>
      </c>
      <c r="D473" s="867" t="s">
        <v>453</v>
      </c>
      <c r="E473" s="867" t="s">
        <v>453</v>
      </c>
      <c r="F473" s="697" t="s">
        <v>634</v>
      </c>
      <c r="G473" s="697"/>
      <c r="H473" s="877">
        <v>2</v>
      </c>
      <c r="I473" s="877">
        <v>61198.5</v>
      </c>
      <c r="J473" s="878">
        <v>0</v>
      </c>
      <c r="K473" s="877">
        <v>0</v>
      </c>
      <c r="L473" s="878">
        <v>0</v>
      </c>
      <c r="M473" s="713">
        <f t="shared" si="52"/>
        <v>122397</v>
      </c>
      <c r="N473" s="701"/>
      <c r="O473" s="701" t="s">
        <v>11</v>
      </c>
      <c r="P473" s="697" t="s">
        <v>1424</v>
      </c>
      <c r="Q473" s="879" t="s">
        <v>336</v>
      </c>
      <c r="R473" s="698" t="s">
        <v>73</v>
      </c>
      <c r="S473" s="698" t="s">
        <v>237</v>
      </c>
    </row>
    <row r="474" spans="1:19" s="34" customFormat="1" ht="20.100000000000001" customHeight="1">
      <c r="A474" s="697" t="s">
        <v>467</v>
      </c>
      <c r="B474" s="701" t="s">
        <v>1254</v>
      </c>
      <c r="C474" s="698" t="s">
        <v>371</v>
      </c>
      <c r="D474" s="867" t="s">
        <v>453</v>
      </c>
      <c r="E474" s="867" t="s">
        <v>453</v>
      </c>
      <c r="F474" s="697" t="s">
        <v>631</v>
      </c>
      <c r="G474" s="697"/>
      <c r="H474" s="877">
        <v>2</v>
      </c>
      <c r="I474" s="877">
        <v>38288.6</v>
      </c>
      <c r="J474" s="878">
        <v>0</v>
      </c>
      <c r="K474" s="877">
        <v>0</v>
      </c>
      <c r="L474" s="878">
        <v>0</v>
      </c>
      <c r="M474" s="713">
        <f t="shared" si="52"/>
        <v>76577.2</v>
      </c>
      <c r="N474" s="701"/>
      <c r="O474" s="701" t="s">
        <v>1189</v>
      </c>
      <c r="P474" s="697" t="s">
        <v>1424</v>
      </c>
      <c r="Q474" s="879" t="s">
        <v>336</v>
      </c>
      <c r="R474" s="698" t="s">
        <v>73</v>
      </c>
      <c r="S474" s="698" t="s">
        <v>237</v>
      </c>
    </row>
    <row r="475" spans="1:19" s="34" customFormat="1" ht="20.100000000000001" customHeight="1">
      <c r="A475" s="697" t="s">
        <v>467</v>
      </c>
      <c r="B475" s="701" t="s">
        <v>1254</v>
      </c>
      <c r="C475" s="698" t="s">
        <v>371</v>
      </c>
      <c r="D475" s="867" t="s">
        <v>453</v>
      </c>
      <c r="E475" s="867" t="s">
        <v>453</v>
      </c>
      <c r="F475" s="697" t="s">
        <v>632</v>
      </c>
      <c r="G475" s="697"/>
      <c r="H475" s="877">
        <v>2</v>
      </c>
      <c r="I475" s="877">
        <v>67063.100000000006</v>
      </c>
      <c r="J475" s="878">
        <v>0</v>
      </c>
      <c r="K475" s="877">
        <v>0</v>
      </c>
      <c r="L475" s="878">
        <v>0</v>
      </c>
      <c r="M475" s="713">
        <f t="shared" si="52"/>
        <v>134126.20000000001</v>
      </c>
      <c r="N475" s="701"/>
      <c r="O475" s="701" t="s">
        <v>1189</v>
      </c>
      <c r="P475" s="697" t="s">
        <v>1424</v>
      </c>
      <c r="Q475" s="879" t="s">
        <v>336</v>
      </c>
      <c r="R475" s="698" t="s">
        <v>73</v>
      </c>
      <c r="S475" s="698" t="s">
        <v>237</v>
      </c>
    </row>
    <row r="476" spans="1:19" s="34" customFormat="1" ht="20.100000000000001" customHeight="1">
      <c r="A476" s="697" t="s">
        <v>467</v>
      </c>
      <c r="B476" s="701" t="s">
        <v>1254</v>
      </c>
      <c r="C476" s="698" t="s">
        <v>371</v>
      </c>
      <c r="D476" s="867" t="s">
        <v>453</v>
      </c>
      <c r="E476" s="867" t="s">
        <v>453</v>
      </c>
      <c r="F476" s="697" t="s">
        <v>778</v>
      </c>
      <c r="G476" s="697"/>
      <c r="H476" s="877">
        <v>2</v>
      </c>
      <c r="I476" s="877">
        <v>115000</v>
      </c>
      <c r="J476" s="878">
        <v>0</v>
      </c>
      <c r="K476" s="877">
        <v>0</v>
      </c>
      <c r="L476" s="878">
        <v>0</v>
      </c>
      <c r="M476" s="713">
        <f t="shared" si="52"/>
        <v>230000</v>
      </c>
      <c r="N476" s="701"/>
      <c r="O476" s="701" t="s">
        <v>1187</v>
      </c>
      <c r="P476" s="697" t="s">
        <v>1424</v>
      </c>
      <c r="Q476" s="879" t="s">
        <v>336</v>
      </c>
      <c r="R476" s="698" t="s">
        <v>73</v>
      </c>
      <c r="S476" s="698" t="s">
        <v>237</v>
      </c>
    </row>
    <row r="477" spans="1:19" s="34" customFormat="1" ht="20.100000000000001" customHeight="1">
      <c r="A477" s="697" t="s">
        <v>467</v>
      </c>
      <c r="B477" s="701" t="s">
        <v>1254</v>
      </c>
      <c r="C477" s="698" t="s">
        <v>371</v>
      </c>
      <c r="D477" s="867" t="s">
        <v>453</v>
      </c>
      <c r="E477" s="867" t="s">
        <v>453</v>
      </c>
      <c r="F477" s="697" t="s">
        <v>768</v>
      </c>
      <c r="G477" s="697"/>
      <c r="H477" s="877">
        <v>58</v>
      </c>
      <c r="I477" s="877">
        <v>254638.3</v>
      </c>
      <c r="J477" s="878">
        <v>41.1</v>
      </c>
      <c r="K477" s="877">
        <v>2383.8000000000002</v>
      </c>
      <c r="L477" s="878">
        <v>2.3838000000000004</v>
      </c>
      <c r="M477" s="713">
        <f t="shared" si="52"/>
        <v>14769021.399999999</v>
      </c>
      <c r="N477" s="701"/>
      <c r="O477" s="701" t="s">
        <v>11</v>
      </c>
      <c r="P477" s="697" t="s">
        <v>1424</v>
      </c>
      <c r="Q477" s="879" t="s">
        <v>364</v>
      </c>
      <c r="R477" s="698" t="s">
        <v>60</v>
      </c>
      <c r="S477" s="698" t="s">
        <v>237</v>
      </c>
    </row>
    <row r="478" spans="1:19" s="34" customFormat="1" ht="20.100000000000001" customHeight="1">
      <c r="A478" s="697" t="s">
        <v>103</v>
      </c>
      <c r="B478" s="185" t="s">
        <v>1392</v>
      </c>
      <c r="C478" s="698" t="s">
        <v>45</v>
      </c>
      <c r="D478" s="867" t="s">
        <v>453</v>
      </c>
      <c r="E478" s="867" t="s">
        <v>453</v>
      </c>
      <c r="F478" s="697" t="s">
        <v>146</v>
      </c>
      <c r="G478" s="697"/>
      <c r="H478" s="580">
        <v>452</v>
      </c>
      <c r="I478" s="580">
        <v>98000</v>
      </c>
      <c r="J478" s="864">
        <v>35</v>
      </c>
      <c r="K478" s="644">
        <f t="shared" ref="K478:K484" si="53">J478*H478</f>
        <v>15820</v>
      </c>
      <c r="L478" s="644">
        <f t="shared" ref="L478:L484" si="54">K478/1000</f>
        <v>15.82</v>
      </c>
      <c r="M478" s="713">
        <f t="shared" si="52"/>
        <v>44296000</v>
      </c>
      <c r="N478" s="701"/>
      <c r="O478" s="185"/>
      <c r="P478" s="697" t="s">
        <v>1424</v>
      </c>
      <c r="Q478" s="698" t="s">
        <v>117</v>
      </c>
      <c r="R478" s="697" t="s">
        <v>28</v>
      </c>
      <c r="S478" s="697" t="s">
        <v>814</v>
      </c>
    </row>
    <row r="479" spans="1:19" s="34" customFormat="1" ht="20.100000000000001" customHeight="1">
      <c r="A479" s="697" t="s">
        <v>103</v>
      </c>
      <c r="B479" s="185" t="s">
        <v>1393</v>
      </c>
      <c r="C479" s="698" t="s">
        <v>45</v>
      </c>
      <c r="D479" s="867" t="s">
        <v>453</v>
      </c>
      <c r="E479" s="867" t="s">
        <v>453</v>
      </c>
      <c r="F479" s="697" t="s">
        <v>146</v>
      </c>
      <c r="G479" s="697"/>
      <c r="H479" s="580">
        <v>436</v>
      </c>
      <c r="I479" s="580">
        <v>98000</v>
      </c>
      <c r="J479" s="864">
        <v>35</v>
      </c>
      <c r="K479" s="644">
        <f t="shared" si="53"/>
        <v>15260</v>
      </c>
      <c r="L479" s="644">
        <f t="shared" si="54"/>
        <v>15.26</v>
      </c>
      <c r="M479" s="713">
        <f t="shared" si="52"/>
        <v>42728000</v>
      </c>
      <c r="N479" s="701"/>
      <c r="O479" s="185"/>
      <c r="P479" s="697" t="s">
        <v>1424</v>
      </c>
      <c r="Q479" s="698" t="s">
        <v>117</v>
      </c>
      <c r="R479" s="697" t="s">
        <v>28</v>
      </c>
      <c r="S479" s="697" t="s">
        <v>814</v>
      </c>
    </row>
    <row r="480" spans="1:19" s="34" customFormat="1" ht="20.100000000000001" customHeight="1">
      <c r="A480" s="697" t="s">
        <v>103</v>
      </c>
      <c r="B480" s="185" t="s">
        <v>1392</v>
      </c>
      <c r="C480" s="698" t="s">
        <v>45</v>
      </c>
      <c r="D480" s="867" t="s">
        <v>453</v>
      </c>
      <c r="E480" s="867" t="s">
        <v>453</v>
      </c>
      <c r="F480" s="697" t="s">
        <v>897</v>
      </c>
      <c r="G480" s="697"/>
      <c r="H480" s="580">
        <v>452</v>
      </c>
      <c r="I480" s="580">
        <v>60000</v>
      </c>
      <c r="J480" s="864">
        <v>17.5</v>
      </c>
      <c r="K480" s="644">
        <f t="shared" si="53"/>
        <v>7910</v>
      </c>
      <c r="L480" s="644">
        <f t="shared" si="54"/>
        <v>7.91</v>
      </c>
      <c r="M480" s="713">
        <f t="shared" si="52"/>
        <v>27120000</v>
      </c>
      <c r="N480" s="701" t="s">
        <v>899</v>
      </c>
      <c r="O480" s="185"/>
      <c r="P480" s="697" t="s">
        <v>1424</v>
      </c>
      <c r="Q480" s="698" t="s">
        <v>118</v>
      </c>
      <c r="R480" s="697" t="s">
        <v>28</v>
      </c>
      <c r="S480" s="697" t="s">
        <v>814</v>
      </c>
    </row>
    <row r="481" spans="1:20" s="34" customFormat="1" ht="20.100000000000001" customHeight="1">
      <c r="A481" s="697" t="s">
        <v>103</v>
      </c>
      <c r="B481" s="185" t="s">
        <v>1393</v>
      </c>
      <c r="C481" s="698" t="s">
        <v>45</v>
      </c>
      <c r="D481" s="867" t="s">
        <v>453</v>
      </c>
      <c r="E481" s="867" t="s">
        <v>453</v>
      </c>
      <c r="F481" s="697" t="s">
        <v>897</v>
      </c>
      <c r="G481" s="697"/>
      <c r="H481" s="580">
        <v>436</v>
      </c>
      <c r="I481" s="580">
        <v>60000</v>
      </c>
      <c r="J481" s="864">
        <v>17.5</v>
      </c>
      <c r="K481" s="644">
        <f t="shared" si="53"/>
        <v>7630</v>
      </c>
      <c r="L481" s="644">
        <f t="shared" si="54"/>
        <v>7.63</v>
      </c>
      <c r="M481" s="713">
        <f t="shared" si="52"/>
        <v>26160000</v>
      </c>
      <c r="N481" s="701" t="s">
        <v>899</v>
      </c>
      <c r="O481" s="185"/>
      <c r="P481" s="697" t="s">
        <v>1424</v>
      </c>
      <c r="Q481" s="698" t="s">
        <v>118</v>
      </c>
      <c r="R481" s="697" t="s">
        <v>28</v>
      </c>
      <c r="S481" s="697" t="s">
        <v>814</v>
      </c>
    </row>
    <row r="482" spans="1:20" s="34" customFormat="1" ht="20.100000000000001" customHeight="1">
      <c r="A482" s="697" t="s">
        <v>103</v>
      </c>
      <c r="B482" s="185" t="s">
        <v>1356</v>
      </c>
      <c r="C482" s="698" t="s">
        <v>45</v>
      </c>
      <c r="D482" s="867" t="s">
        <v>453</v>
      </c>
      <c r="E482" s="867" t="s">
        <v>453</v>
      </c>
      <c r="F482" s="697" t="s">
        <v>1317</v>
      </c>
      <c r="G482" s="697"/>
      <c r="H482" s="580">
        <v>47</v>
      </c>
      <c r="I482" s="580">
        <v>175000</v>
      </c>
      <c r="J482" s="864">
        <v>31</v>
      </c>
      <c r="K482" s="644">
        <f t="shared" si="53"/>
        <v>1457</v>
      </c>
      <c r="L482" s="644">
        <f t="shared" si="54"/>
        <v>1.4570000000000001</v>
      </c>
      <c r="M482" s="713">
        <f t="shared" si="52"/>
        <v>8225000</v>
      </c>
      <c r="N482" s="701"/>
      <c r="O482" s="185"/>
      <c r="P482" s="697" t="s">
        <v>1424</v>
      </c>
      <c r="Q482" s="698" t="s">
        <v>134</v>
      </c>
      <c r="R482" s="697" t="s">
        <v>28</v>
      </c>
      <c r="S482" s="697"/>
    </row>
    <row r="483" spans="1:20" s="34" customFormat="1" ht="20.100000000000001" customHeight="1">
      <c r="A483" s="697" t="s">
        <v>806</v>
      </c>
      <c r="B483" s="185" t="s">
        <v>1448</v>
      </c>
      <c r="C483" s="698" t="s">
        <v>371</v>
      </c>
      <c r="D483" s="867" t="s">
        <v>453</v>
      </c>
      <c r="E483" s="867" t="s">
        <v>453</v>
      </c>
      <c r="F483" s="697" t="s">
        <v>643</v>
      </c>
      <c r="G483" s="697">
        <v>0</v>
      </c>
      <c r="H483" s="580">
        <v>226</v>
      </c>
      <c r="I483" s="580">
        <v>57342.5</v>
      </c>
      <c r="J483" s="580">
        <v>15.5</v>
      </c>
      <c r="K483" s="644">
        <f t="shared" si="53"/>
        <v>3503</v>
      </c>
      <c r="L483" s="644">
        <f t="shared" si="54"/>
        <v>3.5030000000000001</v>
      </c>
      <c r="M483" s="713">
        <f t="shared" si="52"/>
        <v>12959405</v>
      </c>
      <c r="N483" s="701"/>
      <c r="O483" s="185" t="s">
        <v>11</v>
      </c>
      <c r="P483" s="697" t="s">
        <v>1424</v>
      </c>
      <c r="Q483" s="698" t="s">
        <v>270</v>
      </c>
      <c r="R483" s="697" t="s">
        <v>60</v>
      </c>
      <c r="S483" s="697" t="s">
        <v>237</v>
      </c>
    </row>
    <row r="484" spans="1:20" s="34" customFormat="1" ht="20.100000000000001" customHeight="1">
      <c r="A484" s="697" t="s">
        <v>806</v>
      </c>
      <c r="B484" s="185" t="s">
        <v>1448</v>
      </c>
      <c r="C484" s="698" t="s">
        <v>371</v>
      </c>
      <c r="D484" s="867" t="s">
        <v>453</v>
      </c>
      <c r="E484" s="867" t="s">
        <v>453</v>
      </c>
      <c r="F484" s="697" t="s">
        <v>1316</v>
      </c>
      <c r="G484" s="697"/>
      <c r="H484" s="580">
        <v>226</v>
      </c>
      <c r="I484" s="580">
        <v>24931.5</v>
      </c>
      <c r="J484" s="580">
        <v>8</v>
      </c>
      <c r="K484" s="644">
        <f t="shared" si="53"/>
        <v>1808</v>
      </c>
      <c r="L484" s="644">
        <f t="shared" si="54"/>
        <v>1.8080000000000001</v>
      </c>
      <c r="M484" s="713">
        <f t="shared" si="52"/>
        <v>5634519</v>
      </c>
      <c r="N484" s="701"/>
      <c r="O484" s="185" t="s">
        <v>11</v>
      </c>
      <c r="P484" s="697" t="s">
        <v>1424</v>
      </c>
      <c r="Q484" s="698" t="s">
        <v>577</v>
      </c>
      <c r="R484" s="697" t="s">
        <v>240</v>
      </c>
      <c r="S484" s="697" t="s">
        <v>237</v>
      </c>
    </row>
    <row r="485" spans="1:20" s="1" customFormat="1" ht="20.100000000000001" customHeight="1">
      <c r="A485" s="697" t="s">
        <v>1398</v>
      </c>
      <c r="B485" s="185" t="s">
        <v>1463</v>
      </c>
      <c r="C485" s="698" t="s">
        <v>371</v>
      </c>
      <c r="D485" s="867" t="s">
        <v>453</v>
      </c>
      <c r="E485" s="867" t="s">
        <v>453</v>
      </c>
      <c r="F485" s="697" t="s">
        <v>1359</v>
      </c>
      <c r="G485" s="697"/>
      <c r="H485" s="580">
        <v>59</v>
      </c>
      <c r="I485" s="580">
        <v>12000</v>
      </c>
      <c r="J485" s="580"/>
      <c r="K485" s="644"/>
      <c r="L485" s="644"/>
      <c r="M485" s="713">
        <f t="shared" si="52"/>
        <v>708000</v>
      </c>
      <c r="N485" s="701"/>
      <c r="O485" s="185"/>
      <c r="P485" s="697" t="s">
        <v>1424</v>
      </c>
      <c r="Q485" s="698" t="s">
        <v>1370</v>
      </c>
      <c r="R485" s="697" t="s">
        <v>375</v>
      </c>
      <c r="S485" s="697" t="s">
        <v>237</v>
      </c>
    </row>
    <row r="486" spans="1:20" s="33" customFormat="1" ht="20.100000000000001" customHeight="1">
      <c r="A486" s="697" t="s">
        <v>436</v>
      </c>
      <c r="B486" s="701" t="s">
        <v>551</v>
      </c>
      <c r="C486" s="698" t="s">
        <v>371</v>
      </c>
      <c r="D486" s="867" t="s">
        <v>453</v>
      </c>
      <c r="E486" s="867" t="s">
        <v>453</v>
      </c>
      <c r="F486" s="697" t="s">
        <v>163</v>
      </c>
      <c r="G486" s="697"/>
      <c r="H486" s="871">
        <v>524</v>
      </c>
      <c r="I486" s="871">
        <v>14000</v>
      </c>
      <c r="J486" s="865">
        <v>0</v>
      </c>
      <c r="K486" s="865">
        <f t="shared" ref="K486:K494" si="55">H486*J486</f>
        <v>0</v>
      </c>
      <c r="L486" s="865">
        <f t="shared" ref="L486:L549" si="56">K486/1000</f>
        <v>0</v>
      </c>
      <c r="M486" s="713">
        <f t="shared" si="52"/>
        <v>7336000</v>
      </c>
      <c r="N486" s="701"/>
      <c r="O486" s="701"/>
      <c r="P486" s="698" t="s">
        <v>1192</v>
      </c>
      <c r="Q486" s="879" t="s">
        <v>360</v>
      </c>
      <c r="R486" s="698" t="s">
        <v>73</v>
      </c>
      <c r="S486" s="698" t="s">
        <v>152</v>
      </c>
    </row>
    <row r="487" spans="1:20" s="33" customFormat="1" ht="20.100000000000001" customHeight="1">
      <c r="A487" s="697" t="s">
        <v>436</v>
      </c>
      <c r="B487" s="701" t="s">
        <v>551</v>
      </c>
      <c r="C487" s="698" t="s">
        <v>371</v>
      </c>
      <c r="D487" s="867" t="s">
        <v>453</v>
      </c>
      <c r="E487" s="867" t="s">
        <v>453</v>
      </c>
      <c r="F487" s="697" t="s">
        <v>164</v>
      </c>
      <c r="G487" s="697"/>
      <c r="H487" s="871">
        <v>260</v>
      </c>
      <c r="I487" s="871">
        <v>17000</v>
      </c>
      <c r="J487" s="865">
        <v>0</v>
      </c>
      <c r="K487" s="865">
        <f t="shared" si="55"/>
        <v>0</v>
      </c>
      <c r="L487" s="865">
        <f t="shared" si="56"/>
        <v>0</v>
      </c>
      <c r="M487" s="713">
        <f t="shared" si="52"/>
        <v>4420000</v>
      </c>
      <c r="N487" s="701"/>
      <c r="O487" s="701"/>
      <c r="P487" s="698" t="s">
        <v>1192</v>
      </c>
      <c r="Q487" s="879" t="s">
        <v>360</v>
      </c>
      <c r="R487" s="698" t="s">
        <v>73</v>
      </c>
      <c r="S487" s="698" t="s">
        <v>152</v>
      </c>
    </row>
    <row r="488" spans="1:20" s="33" customFormat="1" ht="20.100000000000001" customHeight="1">
      <c r="A488" s="697" t="s">
        <v>436</v>
      </c>
      <c r="B488" s="701" t="s">
        <v>551</v>
      </c>
      <c r="C488" s="698" t="s">
        <v>371</v>
      </c>
      <c r="D488" s="867" t="s">
        <v>453</v>
      </c>
      <c r="E488" s="867" t="s">
        <v>453</v>
      </c>
      <c r="F488" s="697" t="s">
        <v>376</v>
      </c>
      <c r="G488" s="697"/>
      <c r="H488" s="871">
        <v>524</v>
      </c>
      <c r="I488" s="871">
        <v>10000</v>
      </c>
      <c r="J488" s="865">
        <v>0</v>
      </c>
      <c r="K488" s="865">
        <f t="shared" si="55"/>
        <v>0</v>
      </c>
      <c r="L488" s="865">
        <f t="shared" si="56"/>
        <v>0</v>
      </c>
      <c r="M488" s="713">
        <f t="shared" si="52"/>
        <v>5240000</v>
      </c>
      <c r="N488" s="701"/>
      <c r="O488" s="701"/>
      <c r="P488" s="698" t="s">
        <v>1192</v>
      </c>
      <c r="Q488" s="879" t="s">
        <v>360</v>
      </c>
      <c r="R488" s="698" t="s">
        <v>73</v>
      </c>
      <c r="S488" s="698" t="s">
        <v>152</v>
      </c>
    </row>
    <row r="489" spans="1:20" s="33" customFormat="1" ht="20.100000000000001" customHeight="1">
      <c r="A489" s="697" t="s">
        <v>436</v>
      </c>
      <c r="B489" s="701" t="s">
        <v>551</v>
      </c>
      <c r="C489" s="698" t="s">
        <v>371</v>
      </c>
      <c r="D489" s="867" t="s">
        <v>453</v>
      </c>
      <c r="E489" s="867" t="s">
        <v>453</v>
      </c>
      <c r="F489" s="697" t="s">
        <v>187</v>
      </c>
      <c r="G489" s="697"/>
      <c r="H489" s="871">
        <v>1311</v>
      </c>
      <c r="I489" s="871">
        <v>23000</v>
      </c>
      <c r="J489" s="865">
        <v>0</v>
      </c>
      <c r="K489" s="865">
        <f t="shared" si="55"/>
        <v>0</v>
      </c>
      <c r="L489" s="865">
        <f t="shared" si="56"/>
        <v>0</v>
      </c>
      <c r="M489" s="713">
        <f t="shared" si="52"/>
        <v>30153000</v>
      </c>
      <c r="N489" s="701"/>
      <c r="O489" s="701"/>
      <c r="P489" s="698" t="s">
        <v>1192</v>
      </c>
      <c r="Q489" s="879" t="s">
        <v>360</v>
      </c>
      <c r="R489" s="698" t="s">
        <v>73</v>
      </c>
      <c r="S489" s="698" t="s">
        <v>152</v>
      </c>
    </row>
    <row r="490" spans="1:20" s="33" customFormat="1" ht="20.100000000000001" customHeight="1">
      <c r="A490" s="697" t="s">
        <v>436</v>
      </c>
      <c r="B490" s="701" t="s">
        <v>551</v>
      </c>
      <c r="C490" s="698" t="s">
        <v>371</v>
      </c>
      <c r="D490" s="867" t="s">
        <v>453</v>
      </c>
      <c r="E490" s="867" t="s">
        <v>453</v>
      </c>
      <c r="F490" s="697" t="s">
        <v>275</v>
      </c>
      <c r="G490" s="697"/>
      <c r="H490" s="871">
        <v>555</v>
      </c>
      <c r="I490" s="871">
        <v>97115.3</v>
      </c>
      <c r="J490" s="865">
        <v>0</v>
      </c>
      <c r="K490" s="865">
        <f t="shared" si="55"/>
        <v>0</v>
      </c>
      <c r="L490" s="865">
        <f t="shared" si="56"/>
        <v>0</v>
      </c>
      <c r="M490" s="713">
        <f t="shared" si="52"/>
        <v>53898991.5</v>
      </c>
      <c r="N490" s="701"/>
      <c r="O490" s="701" t="s">
        <v>499</v>
      </c>
      <c r="P490" s="698" t="s">
        <v>1192</v>
      </c>
      <c r="Q490" s="879" t="s">
        <v>276</v>
      </c>
      <c r="R490" s="698" t="s">
        <v>73</v>
      </c>
      <c r="S490" s="698" t="s">
        <v>152</v>
      </c>
    </row>
    <row r="491" spans="1:20" s="33" customFormat="1" ht="20.100000000000001" customHeight="1">
      <c r="A491" s="697" t="s">
        <v>436</v>
      </c>
      <c r="B491" s="701" t="s">
        <v>551</v>
      </c>
      <c r="C491" s="698" t="s">
        <v>371</v>
      </c>
      <c r="D491" s="867" t="s">
        <v>453</v>
      </c>
      <c r="E491" s="867" t="s">
        <v>453</v>
      </c>
      <c r="F491" s="697" t="s">
        <v>421</v>
      </c>
      <c r="G491" s="697"/>
      <c r="H491" s="871">
        <v>544</v>
      </c>
      <c r="I491" s="871">
        <v>80162.399999999994</v>
      </c>
      <c r="J491" s="865">
        <v>0</v>
      </c>
      <c r="K491" s="865">
        <f t="shared" si="55"/>
        <v>0</v>
      </c>
      <c r="L491" s="865">
        <f t="shared" si="56"/>
        <v>0</v>
      </c>
      <c r="M491" s="713">
        <f t="shared" si="52"/>
        <v>43608345.599999994</v>
      </c>
      <c r="N491" s="701"/>
      <c r="O491" s="701" t="s">
        <v>500</v>
      </c>
      <c r="P491" s="698" t="s">
        <v>1192</v>
      </c>
      <c r="Q491" s="879" t="s">
        <v>272</v>
      </c>
      <c r="R491" s="698" t="s">
        <v>73</v>
      </c>
      <c r="S491" s="698" t="s">
        <v>152</v>
      </c>
    </row>
    <row r="492" spans="1:20" s="33" customFormat="1" ht="20.100000000000001" customHeight="1">
      <c r="A492" s="697" t="s">
        <v>436</v>
      </c>
      <c r="B492" s="701" t="s">
        <v>551</v>
      </c>
      <c r="C492" s="698" t="s">
        <v>371</v>
      </c>
      <c r="D492" s="867" t="s">
        <v>453</v>
      </c>
      <c r="E492" s="867" t="s">
        <v>453</v>
      </c>
      <c r="F492" s="697" t="s">
        <v>502</v>
      </c>
      <c r="G492" s="697"/>
      <c r="H492" s="871">
        <v>1047</v>
      </c>
      <c r="I492" s="871">
        <v>45712.800000000003</v>
      </c>
      <c r="J492" s="865">
        <v>0</v>
      </c>
      <c r="K492" s="865">
        <f t="shared" si="55"/>
        <v>0</v>
      </c>
      <c r="L492" s="865">
        <f t="shared" si="56"/>
        <v>0</v>
      </c>
      <c r="M492" s="713">
        <f t="shared" si="52"/>
        <v>47861301.600000001</v>
      </c>
      <c r="N492" s="701"/>
      <c r="O492" s="701" t="s">
        <v>554</v>
      </c>
      <c r="P492" s="698" t="s">
        <v>1192</v>
      </c>
      <c r="Q492" s="879" t="s">
        <v>336</v>
      </c>
      <c r="R492" s="698" t="s">
        <v>73</v>
      </c>
      <c r="S492" s="698" t="s">
        <v>152</v>
      </c>
    </row>
    <row r="493" spans="1:20" s="33" customFormat="1" ht="20.100000000000001" customHeight="1">
      <c r="A493" s="697" t="s">
        <v>436</v>
      </c>
      <c r="B493" s="701" t="s">
        <v>551</v>
      </c>
      <c r="C493" s="698" t="s">
        <v>371</v>
      </c>
      <c r="D493" s="867" t="s">
        <v>453</v>
      </c>
      <c r="E493" s="867" t="s">
        <v>453</v>
      </c>
      <c r="F493" s="697" t="s">
        <v>422</v>
      </c>
      <c r="G493" s="697"/>
      <c r="H493" s="871">
        <v>1120</v>
      </c>
      <c r="I493" s="871">
        <v>29718.7</v>
      </c>
      <c r="J493" s="865">
        <v>0</v>
      </c>
      <c r="K493" s="865">
        <f t="shared" si="55"/>
        <v>0</v>
      </c>
      <c r="L493" s="865">
        <f t="shared" si="56"/>
        <v>0</v>
      </c>
      <c r="M493" s="713">
        <f t="shared" si="52"/>
        <v>33284944</v>
      </c>
      <c r="N493" s="701"/>
      <c r="O493" s="701" t="s">
        <v>555</v>
      </c>
      <c r="P493" s="698" t="s">
        <v>1192</v>
      </c>
      <c r="Q493" s="879" t="s">
        <v>271</v>
      </c>
      <c r="R493" s="698" t="s">
        <v>73</v>
      </c>
      <c r="S493" s="698" t="s">
        <v>152</v>
      </c>
    </row>
    <row r="494" spans="1:20" s="33" customFormat="1" ht="20.100000000000001" customHeight="1">
      <c r="A494" s="697" t="s">
        <v>436</v>
      </c>
      <c r="B494" s="701" t="s">
        <v>551</v>
      </c>
      <c r="C494" s="698" t="s">
        <v>371</v>
      </c>
      <c r="D494" s="867" t="s">
        <v>453</v>
      </c>
      <c r="E494" s="867" t="s">
        <v>453</v>
      </c>
      <c r="F494" s="697" t="s">
        <v>556</v>
      </c>
      <c r="G494" s="697"/>
      <c r="H494" s="871">
        <v>2120</v>
      </c>
      <c r="I494" s="871">
        <v>1647.6</v>
      </c>
      <c r="J494" s="865">
        <v>0</v>
      </c>
      <c r="K494" s="865">
        <f t="shared" si="55"/>
        <v>0</v>
      </c>
      <c r="L494" s="865">
        <f t="shared" si="56"/>
        <v>0</v>
      </c>
      <c r="M494" s="713">
        <f t="shared" si="52"/>
        <v>3492912</v>
      </c>
      <c r="N494" s="701"/>
      <c r="O494" s="701" t="s">
        <v>555</v>
      </c>
      <c r="P494" s="698" t="s">
        <v>1192</v>
      </c>
      <c r="Q494" s="879" t="s">
        <v>336</v>
      </c>
      <c r="R494" s="698" t="s">
        <v>73</v>
      </c>
      <c r="S494" s="698" t="s">
        <v>152</v>
      </c>
    </row>
    <row r="495" spans="1:20" s="138" customFormat="1" ht="20.100000000000001" customHeight="1">
      <c r="A495" s="697" t="s">
        <v>436</v>
      </c>
      <c r="B495" s="701" t="s">
        <v>551</v>
      </c>
      <c r="C495" s="698" t="s">
        <v>371</v>
      </c>
      <c r="D495" s="867" t="s">
        <v>453</v>
      </c>
      <c r="E495" s="867" t="s">
        <v>453</v>
      </c>
      <c r="F495" s="697" t="s">
        <v>162</v>
      </c>
      <c r="G495" s="697"/>
      <c r="H495" s="871">
        <v>688</v>
      </c>
      <c r="I495" s="871">
        <v>45000</v>
      </c>
      <c r="J495" s="865">
        <v>0</v>
      </c>
      <c r="K495" s="865">
        <f>H495*J495</f>
        <v>0</v>
      </c>
      <c r="L495" s="865">
        <f t="shared" si="56"/>
        <v>0</v>
      </c>
      <c r="M495" s="713">
        <f t="shared" si="52"/>
        <v>30960000</v>
      </c>
      <c r="N495" s="701"/>
      <c r="O495" s="701"/>
      <c r="P495" s="698" t="s">
        <v>1192</v>
      </c>
      <c r="Q495" s="879" t="s">
        <v>278</v>
      </c>
      <c r="R495" s="698" t="s">
        <v>73</v>
      </c>
      <c r="S495" s="698" t="s">
        <v>152</v>
      </c>
    </row>
    <row r="496" spans="1:20" s="34" customFormat="1" ht="20.100000000000001" customHeight="1">
      <c r="A496" s="698" t="s">
        <v>221</v>
      </c>
      <c r="B496" s="701" t="s">
        <v>294</v>
      </c>
      <c r="C496" s="698" t="s">
        <v>112</v>
      </c>
      <c r="D496" s="867" t="s">
        <v>453</v>
      </c>
      <c r="E496" s="867" t="s">
        <v>453</v>
      </c>
      <c r="F496" s="697" t="s">
        <v>250</v>
      </c>
      <c r="G496" s="698"/>
      <c r="H496" s="871">
        <v>436</v>
      </c>
      <c r="I496" s="871">
        <v>15000</v>
      </c>
      <c r="J496" s="865">
        <v>0</v>
      </c>
      <c r="K496" s="865">
        <f t="shared" ref="K496:K518" si="57">H496*J496</f>
        <v>0</v>
      </c>
      <c r="L496" s="865">
        <f t="shared" si="56"/>
        <v>0</v>
      </c>
      <c r="M496" s="713">
        <f t="shared" si="52"/>
        <v>6540000</v>
      </c>
      <c r="N496" s="880"/>
      <c r="O496" s="870" t="s">
        <v>11</v>
      </c>
      <c r="P496" s="697" t="s">
        <v>1361</v>
      </c>
      <c r="Q496" s="698" t="s">
        <v>138</v>
      </c>
      <c r="R496" s="698" t="s">
        <v>30</v>
      </c>
      <c r="S496" s="698" t="s">
        <v>237</v>
      </c>
      <c r="T496" s="89"/>
    </row>
    <row r="497" spans="1:20" s="34" customFormat="1" ht="20.100000000000001" customHeight="1">
      <c r="A497" s="698" t="s">
        <v>221</v>
      </c>
      <c r="B497" s="701" t="s">
        <v>294</v>
      </c>
      <c r="C497" s="698" t="s">
        <v>112</v>
      </c>
      <c r="D497" s="867" t="s">
        <v>453</v>
      </c>
      <c r="E497" s="867" t="s">
        <v>453</v>
      </c>
      <c r="F497" s="697" t="s">
        <v>199</v>
      </c>
      <c r="G497" s="698"/>
      <c r="H497" s="871">
        <v>47</v>
      </c>
      <c r="I497" s="871">
        <v>19500</v>
      </c>
      <c r="J497" s="865">
        <v>0</v>
      </c>
      <c r="K497" s="865">
        <f t="shared" si="57"/>
        <v>0</v>
      </c>
      <c r="L497" s="865">
        <f t="shared" si="56"/>
        <v>0</v>
      </c>
      <c r="M497" s="713">
        <f t="shared" si="52"/>
        <v>916500</v>
      </c>
      <c r="N497" s="880"/>
      <c r="O497" s="870" t="s">
        <v>11</v>
      </c>
      <c r="P497" s="697" t="s">
        <v>1361</v>
      </c>
      <c r="Q497" s="698" t="s">
        <v>138</v>
      </c>
      <c r="R497" s="698" t="s">
        <v>30</v>
      </c>
      <c r="S497" s="698" t="s">
        <v>237</v>
      </c>
      <c r="T497" s="89"/>
    </row>
    <row r="498" spans="1:20" s="34" customFormat="1" ht="20.100000000000001" customHeight="1">
      <c r="A498" s="698" t="s">
        <v>221</v>
      </c>
      <c r="B498" s="701" t="s">
        <v>294</v>
      </c>
      <c r="C498" s="698" t="s">
        <v>112</v>
      </c>
      <c r="D498" s="867" t="s">
        <v>453</v>
      </c>
      <c r="E498" s="867" t="s">
        <v>453</v>
      </c>
      <c r="F498" s="697" t="s">
        <v>52</v>
      </c>
      <c r="G498" s="698"/>
      <c r="H498" s="871">
        <v>436</v>
      </c>
      <c r="I498" s="871">
        <v>21000</v>
      </c>
      <c r="J498" s="865">
        <v>0</v>
      </c>
      <c r="K498" s="865">
        <f t="shared" si="57"/>
        <v>0</v>
      </c>
      <c r="L498" s="865">
        <f t="shared" si="56"/>
        <v>0</v>
      </c>
      <c r="M498" s="713">
        <f t="shared" si="52"/>
        <v>9156000</v>
      </c>
      <c r="N498" s="880"/>
      <c r="O498" s="870" t="s">
        <v>11</v>
      </c>
      <c r="P498" s="697" t="s">
        <v>1361</v>
      </c>
      <c r="Q498" s="698" t="s">
        <v>126</v>
      </c>
      <c r="R498" s="698" t="s">
        <v>30</v>
      </c>
      <c r="S498" s="698" t="s">
        <v>237</v>
      </c>
      <c r="T498" s="89"/>
    </row>
    <row r="499" spans="1:20" s="34" customFormat="1" ht="20.100000000000001" customHeight="1">
      <c r="A499" s="698" t="s">
        <v>221</v>
      </c>
      <c r="B499" s="701" t="s">
        <v>294</v>
      </c>
      <c r="C499" s="698" t="s">
        <v>112</v>
      </c>
      <c r="D499" s="867" t="s">
        <v>453</v>
      </c>
      <c r="E499" s="867" t="s">
        <v>453</v>
      </c>
      <c r="F499" s="697" t="s">
        <v>24</v>
      </c>
      <c r="G499" s="698"/>
      <c r="H499" s="871">
        <v>218</v>
      </c>
      <c r="I499" s="871">
        <v>5100</v>
      </c>
      <c r="J499" s="865">
        <v>0</v>
      </c>
      <c r="K499" s="865">
        <f t="shared" si="57"/>
        <v>0</v>
      </c>
      <c r="L499" s="865">
        <f t="shared" si="56"/>
        <v>0</v>
      </c>
      <c r="M499" s="713">
        <f t="shared" si="52"/>
        <v>1111800</v>
      </c>
      <c r="N499" s="880"/>
      <c r="O499" s="870" t="s">
        <v>11</v>
      </c>
      <c r="P499" s="697" t="s">
        <v>1361</v>
      </c>
      <c r="Q499" s="698" t="s">
        <v>126</v>
      </c>
      <c r="R499" s="698" t="s">
        <v>30</v>
      </c>
      <c r="S499" s="698" t="s">
        <v>237</v>
      </c>
      <c r="T499" s="89"/>
    </row>
    <row r="500" spans="1:20" s="34" customFormat="1" ht="20.100000000000001" customHeight="1">
      <c r="A500" s="698" t="s">
        <v>221</v>
      </c>
      <c r="B500" s="701" t="s">
        <v>294</v>
      </c>
      <c r="C500" s="698" t="s">
        <v>112</v>
      </c>
      <c r="D500" s="867" t="s">
        <v>453</v>
      </c>
      <c r="E500" s="867" t="s">
        <v>453</v>
      </c>
      <c r="F500" s="697" t="s">
        <v>26</v>
      </c>
      <c r="G500" s="698"/>
      <c r="H500" s="871">
        <v>218</v>
      </c>
      <c r="I500" s="871">
        <v>7100</v>
      </c>
      <c r="J500" s="865">
        <v>0</v>
      </c>
      <c r="K500" s="865">
        <f t="shared" si="57"/>
        <v>0</v>
      </c>
      <c r="L500" s="865">
        <f t="shared" si="56"/>
        <v>0</v>
      </c>
      <c r="M500" s="713">
        <f t="shared" si="52"/>
        <v>1547800</v>
      </c>
      <c r="N500" s="880"/>
      <c r="O500" s="870" t="s">
        <v>11</v>
      </c>
      <c r="P500" s="697" t="s">
        <v>1361</v>
      </c>
      <c r="Q500" s="698" t="s">
        <v>127</v>
      </c>
      <c r="R500" s="698" t="s">
        <v>30</v>
      </c>
      <c r="S500" s="698" t="s">
        <v>237</v>
      </c>
      <c r="T500" s="89"/>
    </row>
    <row r="501" spans="1:20" s="34" customFormat="1" ht="20.100000000000001" customHeight="1">
      <c r="A501" s="697" t="s">
        <v>168</v>
      </c>
      <c r="B501" s="870" t="s">
        <v>249</v>
      </c>
      <c r="C501" s="697" t="s">
        <v>112</v>
      </c>
      <c r="D501" s="867" t="s">
        <v>453</v>
      </c>
      <c r="E501" s="867" t="s">
        <v>453</v>
      </c>
      <c r="F501" s="697" t="s">
        <v>1475</v>
      </c>
      <c r="G501" s="697" t="s">
        <v>58</v>
      </c>
      <c r="H501" s="871">
        <v>536</v>
      </c>
      <c r="I501" s="871">
        <v>202100</v>
      </c>
      <c r="J501" s="865">
        <v>30.5</v>
      </c>
      <c r="K501" s="865">
        <f t="shared" si="57"/>
        <v>16348</v>
      </c>
      <c r="L501" s="865">
        <f t="shared" si="56"/>
        <v>16.347999999999999</v>
      </c>
      <c r="M501" s="713">
        <f t="shared" si="52"/>
        <v>108325600</v>
      </c>
      <c r="N501" s="870"/>
      <c r="O501" s="870"/>
      <c r="P501" s="697" t="s">
        <v>1361</v>
      </c>
      <c r="Q501" s="697" t="s">
        <v>115</v>
      </c>
      <c r="R501" s="697" t="s">
        <v>27</v>
      </c>
      <c r="S501" s="697" t="s">
        <v>35</v>
      </c>
      <c r="T501" s="89"/>
    </row>
    <row r="502" spans="1:20" s="34" customFormat="1" ht="20.100000000000001" customHeight="1">
      <c r="A502" s="697" t="s">
        <v>168</v>
      </c>
      <c r="B502" s="870" t="s">
        <v>249</v>
      </c>
      <c r="C502" s="697" t="s">
        <v>112</v>
      </c>
      <c r="D502" s="867" t="s">
        <v>453</v>
      </c>
      <c r="E502" s="867" t="s">
        <v>453</v>
      </c>
      <c r="F502" s="697" t="s">
        <v>660</v>
      </c>
      <c r="G502" s="697" t="s">
        <v>58</v>
      </c>
      <c r="H502" s="871">
        <v>536</v>
      </c>
      <c r="I502" s="871">
        <v>72500</v>
      </c>
      <c r="J502" s="865">
        <v>18.7</v>
      </c>
      <c r="K502" s="865">
        <f t="shared" si="57"/>
        <v>10023.199999999999</v>
      </c>
      <c r="L502" s="865">
        <f t="shared" si="56"/>
        <v>10.023199999999999</v>
      </c>
      <c r="M502" s="713">
        <f t="shared" si="52"/>
        <v>38860000</v>
      </c>
      <c r="N502" s="697" t="s">
        <v>43</v>
      </c>
      <c r="O502" s="697"/>
      <c r="P502" s="697" t="s">
        <v>1361</v>
      </c>
      <c r="Q502" s="697" t="s">
        <v>135</v>
      </c>
      <c r="R502" s="697" t="s">
        <v>27</v>
      </c>
      <c r="S502" s="697" t="s">
        <v>35</v>
      </c>
      <c r="T502" s="89"/>
    </row>
    <row r="503" spans="1:20" s="34" customFormat="1" ht="20.100000000000001" customHeight="1">
      <c r="A503" s="697" t="s">
        <v>168</v>
      </c>
      <c r="B503" s="870" t="s">
        <v>249</v>
      </c>
      <c r="C503" s="697" t="s">
        <v>112</v>
      </c>
      <c r="D503" s="867" t="s">
        <v>453</v>
      </c>
      <c r="E503" s="867" t="s">
        <v>453</v>
      </c>
      <c r="F503" s="697" t="s">
        <v>99</v>
      </c>
      <c r="G503" s="697"/>
      <c r="H503" s="871">
        <v>536</v>
      </c>
      <c r="I503" s="871">
        <v>27500</v>
      </c>
      <c r="J503" s="865">
        <v>0</v>
      </c>
      <c r="K503" s="865">
        <f t="shared" si="57"/>
        <v>0</v>
      </c>
      <c r="L503" s="865">
        <f t="shared" si="56"/>
        <v>0</v>
      </c>
      <c r="M503" s="713">
        <f t="shared" si="52"/>
        <v>14740000</v>
      </c>
      <c r="N503" s="870"/>
      <c r="O503" s="870" t="s">
        <v>11</v>
      </c>
      <c r="P503" s="697" t="s">
        <v>1361</v>
      </c>
      <c r="Q503" s="697" t="s">
        <v>121</v>
      </c>
      <c r="R503" s="697" t="s">
        <v>30</v>
      </c>
      <c r="S503" s="697" t="s">
        <v>35</v>
      </c>
      <c r="T503" s="89"/>
    </row>
    <row r="504" spans="1:20" s="34" customFormat="1" ht="20.100000000000001" customHeight="1">
      <c r="A504" s="697" t="s">
        <v>168</v>
      </c>
      <c r="B504" s="870" t="s">
        <v>249</v>
      </c>
      <c r="C504" s="697" t="s">
        <v>112</v>
      </c>
      <c r="D504" s="867" t="s">
        <v>453</v>
      </c>
      <c r="E504" s="867" t="s">
        <v>453</v>
      </c>
      <c r="F504" s="697" t="s">
        <v>215</v>
      </c>
      <c r="G504" s="697"/>
      <c r="H504" s="871">
        <v>275</v>
      </c>
      <c r="I504" s="871">
        <v>50000</v>
      </c>
      <c r="J504" s="865">
        <v>0</v>
      </c>
      <c r="K504" s="865">
        <f t="shared" si="57"/>
        <v>0</v>
      </c>
      <c r="L504" s="865">
        <f t="shared" si="56"/>
        <v>0</v>
      </c>
      <c r="M504" s="713">
        <f t="shared" si="52"/>
        <v>13750000</v>
      </c>
      <c r="N504" s="870"/>
      <c r="O504" s="870" t="s">
        <v>11</v>
      </c>
      <c r="P504" s="697" t="s">
        <v>1361</v>
      </c>
      <c r="Q504" s="697" t="s">
        <v>122</v>
      </c>
      <c r="R504" s="697" t="s">
        <v>30</v>
      </c>
      <c r="S504" s="697" t="s">
        <v>35</v>
      </c>
      <c r="T504" s="89"/>
    </row>
    <row r="505" spans="1:20" s="34" customFormat="1" ht="20.100000000000001" customHeight="1">
      <c r="A505" s="697" t="s">
        <v>168</v>
      </c>
      <c r="B505" s="870" t="s">
        <v>249</v>
      </c>
      <c r="C505" s="697" t="s">
        <v>112</v>
      </c>
      <c r="D505" s="867" t="s">
        <v>453</v>
      </c>
      <c r="E505" s="867" t="s">
        <v>453</v>
      </c>
      <c r="F505" s="697" t="s">
        <v>155</v>
      </c>
      <c r="G505" s="697"/>
      <c r="H505" s="871">
        <v>275</v>
      </c>
      <c r="I505" s="871">
        <v>117000</v>
      </c>
      <c r="J505" s="865">
        <v>0</v>
      </c>
      <c r="K505" s="865">
        <f t="shared" si="57"/>
        <v>0</v>
      </c>
      <c r="L505" s="865">
        <f t="shared" si="56"/>
        <v>0</v>
      </c>
      <c r="M505" s="713">
        <f t="shared" si="52"/>
        <v>32175000</v>
      </c>
      <c r="N505" s="870"/>
      <c r="O505" s="870"/>
      <c r="P505" s="697" t="s">
        <v>1361</v>
      </c>
      <c r="Q505" s="697" t="s">
        <v>124</v>
      </c>
      <c r="R505" s="697" t="s">
        <v>30</v>
      </c>
      <c r="S505" s="697" t="s">
        <v>35</v>
      </c>
      <c r="T505" s="89"/>
    </row>
    <row r="506" spans="1:20" s="34" customFormat="1" ht="20.100000000000001" customHeight="1">
      <c r="A506" s="697" t="s">
        <v>168</v>
      </c>
      <c r="B506" s="870" t="s">
        <v>249</v>
      </c>
      <c r="C506" s="697" t="s">
        <v>112</v>
      </c>
      <c r="D506" s="867" t="s">
        <v>453</v>
      </c>
      <c r="E506" s="867" t="s">
        <v>453</v>
      </c>
      <c r="F506" s="697" t="s">
        <v>250</v>
      </c>
      <c r="G506" s="697"/>
      <c r="H506" s="871">
        <v>536</v>
      </c>
      <c r="I506" s="871">
        <v>14000</v>
      </c>
      <c r="J506" s="865">
        <v>0</v>
      </c>
      <c r="K506" s="865">
        <f t="shared" si="57"/>
        <v>0</v>
      </c>
      <c r="L506" s="865">
        <f t="shared" si="56"/>
        <v>0</v>
      </c>
      <c r="M506" s="713">
        <f t="shared" si="52"/>
        <v>7504000</v>
      </c>
      <c r="N506" s="870"/>
      <c r="O506" s="870"/>
      <c r="P506" s="697" t="s">
        <v>1361</v>
      </c>
      <c r="Q506" s="697" t="s">
        <v>138</v>
      </c>
      <c r="R506" s="697" t="s">
        <v>30</v>
      </c>
      <c r="S506" s="697" t="s">
        <v>35</v>
      </c>
      <c r="T506" s="89"/>
    </row>
    <row r="507" spans="1:20" s="34" customFormat="1" ht="20.100000000000001" customHeight="1">
      <c r="A507" s="697" t="s">
        <v>168</v>
      </c>
      <c r="B507" s="870" t="s">
        <v>249</v>
      </c>
      <c r="C507" s="697" t="s">
        <v>112</v>
      </c>
      <c r="D507" s="867" t="s">
        <v>453</v>
      </c>
      <c r="E507" s="867" t="s">
        <v>453</v>
      </c>
      <c r="F507" s="697" t="s">
        <v>199</v>
      </c>
      <c r="G507" s="697"/>
      <c r="H507" s="871">
        <v>275</v>
      </c>
      <c r="I507" s="871">
        <v>18800</v>
      </c>
      <c r="J507" s="865">
        <v>0</v>
      </c>
      <c r="K507" s="865">
        <f t="shared" si="57"/>
        <v>0</v>
      </c>
      <c r="L507" s="865">
        <f t="shared" si="56"/>
        <v>0</v>
      </c>
      <c r="M507" s="713">
        <f t="shared" si="52"/>
        <v>5170000</v>
      </c>
      <c r="N507" s="870"/>
      <c r="O507" s="870" t="s">
        <v>11</v>
      </c>
      <c r="P507" s="697" t="s">
        <v>1361</v>
      </c>
      <c r="Q507" s="697" t="s">
        <v>138</v>
      </c>
      <c r="R507" s="697" t="s">
        <v>30</v>
      </c>
      <c r="S507" s="697" t="s">
        <v>35</v>
      </c>
      <c r="T507" s="89"/>
    </row>
    <row r="508" spans="1:20" s="34" customFormat="1" ht="20.100000000000001" customHeight="1">
      <c r="A508" s="697" t="s">
        <v>168</v>
      </c>
      <c r="B508" s="870" t="s">
        <v>249</v>
      </c>
      <c r="C508" s="697" t="s">
        <v>112</v>
      </c>
      <c r="D508" s="867" t="s">
        <v>453</v>
      </c>
      <c r="E508" s="867" t="s">
        <v>453</v>
      </c>
      <c r="F508" s="697" t="s">
        <v>200</v>
      </c>
      <c r="G508" s="697"/>
      <c r="H508" s="871">
        <v>275</v>
      </c>
      <c r="I508" s="871">
        <v>10500</v>
      </c>
      <c r="J508" s="865">
        <v>0</v>
      </c>
      <c r="K508" s="865">
        <f t="shared" si="57"/>
        <v>0</v>
      </c>
      <c r="L508" s="865">
        <f t="shared" si="56"/>
        <v>0</v>
      </c>
      <c r="M508" s="713">
        <f t="shared" si="52"/>
        <v>2887500</v>
      </c>
      <c r="N508" s="870"/>
      <c r="O508" s="870" t="s">
        <v>11</v>
      </c>
      <c r="P508" s="697" t="s">
        <v>1361</v>
      </c>
      <c r="Q508" s="697" t="s">
        <v>138</v>
      </c>
      <c r="R508" s="697" t="s">
        <v>30</v>
      </c>
      <c r="S508" s="697" t="s">
        <v>35</v>
      </c>
      <c r="T508" s="89"/>
    </row>
    <row r="509" spans="1:20" s="34" customFormat="1" ht="20.100000000000001" customHeight="1">
      <c r="A509" s="697" t="s">
        <v>168</v>
      </c>
      <c r="B509" s="870" t="s">
        <v>249</v>
      </c>
      <c r="C509" s="697" t="s">
        <v>112</v>
      </c>
      <c r="D509" s="867" t="s">
        <v>453</v>
      </c>
      <c r="E509" s="867" t="s">
        <v>453</v>
      </c>
      <c r="F509" s="697" t="s">
        <v>251</v>
      </c>
      <c r="G509" s="697"/>
      <c r="H509" s="871">
        <v>275</v>
      </c>
      <c r="I509" s="871">
        <v>34500</v>
      </c>
      <c r="J509" s="865">
        <v>0</v>
      </c>
      <c r="K509" s="865">
        <f t="shared" si="57"/>
        <v>0</v>
      </c>
      <c r="L509" s="865">
        <f t="shared" si="56"/>
        <v>0</v>
      </c>
      <c r="M509" s="713">
        <f t="shared" si="52"/>
        <v>9487500</v>
      </c>
      <c r="N509" s="870"/>
      <c r="O509" s="870" t="s">
        <v>11</v>
      </c>
      <c r="P509" s="697" t="s">
        <v>1361</v>
      </c>
      <c r="Q509" s="697" t="s">
        <v>138</v>
      </c>
      <c r="R509" s="697" t="s">
        <v>30</v>
      </c>
      <c r="S509" s="697" t="s">
        <v>35</v>
      </c>
      <c r="T509" s="89"/>
    </row>
    <row r="510" spans="1:20" s="34" customFormat="1" ht="20.100000000000001" customHeight="1">
      <c r="A510" s="697" t="s">
        <v>168</v>
      </c>
      <c r="B510" s="870" t="s">
        <v>249</v>
      </c>
      <c r="C510" s="697" t="s">
        <v>112</v>
      </c>
      <c r="D510" s="867" t="s">
        <v>453</v>
      </c>
      <c r="E510" s="867" t="s">
        <v>453</v>
      </c>
      <c r="F510" s="697" t="s">
        <v>252</v>
      </c>
      <c r="G510" s="697"/>
      <c r="H510" s="871">
        <v>275</v>
      </c>
      <c r="I510" s="871">
        <v>45000</v>
      </c>
      <c r="J510" s="865">
        <v>0</v>
      </c>
      <c r="K510" s="865">
        <f t="shared" si="57"/>
        <v>0</v>
      </c>
      <c r="L510" s="865">
        <f t="shared" si="56"/>
        <v>0</v>
      </c>
      <c r="M510" s="713">
        <f t="shared" si="52"/>
        <v>12375000</v>
      </c>
      <c r="N510" s="870"/>
      <c r="O510" s="870" t="s">
        <v>246</v>
      </c>
      <c r="P510" s="697" t="s">
        <v>1361</v>
      </c>
      <c r="Q510" s="697" t="s">
        <v>138</v>
      </c>
      <c r="R510" s="697" t="s">
        <v>30</v>
      </c>
      <c r="S510" s="697" t="s">
        <v>35</v>
      </c>
      <c r="T510" s="89"/>
    </row>
    <row r="511" spans="1:20" s="34" customFormat="1" ht="20.100000000000001" customHeight="1">
      <c r="A511" s="697" t="s">
        <v>168</v>
      </c>
      <c r="B511" s="870" t="s">
        <v>249</v>
      </c>
      <c r="C511" s="697" t="s">
        <v>112</v>
      </c>
      <c r="D511" s="867" t="s">
        <v>453</v>
      </c>
      <c r="E511" s="867" t="s">
        <v>453</v>
      </c>
      <c r="F511" s="697" t="s">
        <v>203</v>
      </c>
      <c r="G511" s="697"/>
      <c r="H511" s="871">
        <v>261</v>
      </c>
      <c r="I511" s="871">
        <v>13700</v>
      </c>
      <c r="J511" s="865">
        <v>0</v>
      </c>
      <c r="K511" s="865">
        <f t="shared" si="57"/>
        <v>0</v>
      </c>
      <c r="L511" s="865">
        <f t="shared" si="56"/>
        <v>0</v>
      </c>
      <c r="M511" s="713">
        <f t="shared" si="52"/>
        <v>3575700</v>
      </c>
      <c r="N511" s="870"/>
      <c r="O511" s="870" t="s">
        <v>11</v>
      </c>
      <c r="P511" s="697" t="s">
        <v>1361</v>
      </c>
      <c r="Q511" s="697" t="s">
        <v>126</v>
      </c>
      <c r="R511" s="697" t="s">
        <v>30</v>
      </c>
      <c r="S511" s="697" t="s">
        <v>35</v>
      </c>
      <c r="T511" s="89"/>
    </row>
    <row r="512" spans="1:20" s="34" customFormat="1" ht="20.100000000000001" customHeight="1">
      <c r="A512" s="697" t="s">
        <v>168</v>
      </c>
      <c r="B512" s="870" t="s">
        <v>249</v>
      </c>
      <c r="C512" s="697" t="s">
        <v>112</v>
      </c>
      <c r="D512" s="867" t="s">
        <v>453</v>
      </c>
      <c r="E512" s="867" t="s">
        <v>453</v>
      </c>
      <c r="F512" s="697" t="s">
        <v>25</v>
      </c>
      <c r="G512" s="697"/>
      <c r="H512" s="871">
        <v>275</v>
      </c>
      <c r="I512" s="871">
        <v>16000</v>
      </c>
      <c r="J512" s="865">
        <v>0</v>
      </c>
      <c r="K512" s="865">
        <f t="shared" si="57"/>
        <v>0</v>
      </c>
      <c r="L512" s="865">
        <f t="shared" si="56"/>
        <v>0</v>
      </c>
      <c r="M512" s="713">
        <f t="shared" si="52"/>
        <v>4400000</v>
      </c>
      <c r="N512" s="870"/>
      <c r="O512" s="870"/>
      <c r="P512" s="697" t="s">
        <v>1361</v>
      </c>
      <c r="Q512" s="697" t="s">
        <v>140</v>
      </c>
      <c r="R512" s="697" t="s">
        <v>30</v>
      </c>
      <c r="S512" s="697" t="s">
        <v>35</v>
      </c>
      <c r="T512" s="89"/>
    </row>
    <row r="513" spans="1:20" s="34" customFormat="1" ht="20.100000000000001" customHeight="1">
      <c r="A513" s="697" t="s">
        <v>744</v>
      </c>
      <c r="B513" s="185" t="s">
        <v>998</v>
      </c>
      <c r="C513" s="698" t="s">
        <v>368</v>
      </c>
      <c r="D513" s="867" t="s">
        <v>453</v>
      </c>
      <c r="E513" s="867" t="s">
        <v>453</v>
      </c>
      <c r="F513" s="697" t="s">
        <v>108</v>
      </c>
      <c r="G513" s="697" t="s">
        <v>58</v>
      </c>
      <c r="H513" s="645">
        <v>591</v>
      </c>
      <c r="I513" s="580">
        <v>134000</v>
      </c>
      <c r="J513" s="864">
        <v>31.9</v>
      </c>
      <c r="K513" s="864">
        <f t="shared" si="57"/>
        <v>18852.899999999998</v>
      </c>
      <c r="L513" s="864">
        <f t="shared" si="56"/>
        <v>18.852899999999998</v>
      </c>
      <c r="M513" s="713">
        <f t="shared" si="52"/>
        <v>79194000</v>
      </c>
      <c r="N513" s="701"/>
      <c r="O513" s="698" t="s">
        <v>598</v>
      </c>
      <c r="P513" s="697" t="s">
        <v>1361</v>
      </c>
      <c r="Q513" s="698" t="s">
        <v>370</v>
      </c>
      <c r="R513" s="697" t="s">
        <v>60</v>
      </c>
      <c r="S513" s="697" t="s">
        <v>109</v>
      </c>
      <c r="T513" s="89"/>
    </row>
    <row r="514" spans="1:20" s="34" customFormat="1" ht="20.100000000000001" customHeight="1">
      <c r="A514" s="697" t="s">
        <v>744</v>
      </c>
      <c r="B514" s="185" t="s">
        <v>998</v>
      </c>
      <c r="C514" s="698" t="s">
        <v>368</v>
      </c>
      <c r="D514" s="867" t="s">
        <v>453</v>
      </c>
      <c r="E514" s="867" t="s">
        <v>453</v>
      </c>
      <c r="F514" s="697" t="s">
        <v>92</v>
      </c>
      <c r="G514" s="697" t="s">
        <v>58</v>
      </c>
      <c r="H514" s="645">
        <v>471</v>
      </c>
      <c r="I514" s="580">
        <v>125000</v>
      </c>
      <c r="J514" s="864">
        <v>27</v>
      </c>
      <c r="K514" s="864">
        <f t="shared" si="57"/>
        <v>12717</v>
      </c>
      <c r="L514" s="864">
        <f t="shared" si="56"/>
        <v>12.717000000000001</v>
      </c>
      <c r="M514" s="713">
        <f t="shared" si="52"/>
        <v>58875000</v>
      </c>
      <c r="N514" s="701"/>
      <c r="O514" s="698"/>
      <c r="P514" s="697" t="s">
        <v>1361</v>
      </c>
      <c r="Q514" s="698" t="s">
        <v>343</v>
      </c>
      <c r="R514" s="697" t="s">
        <v>60</v>
      </c>
      <c r="S514" s="697" t="s">
        <v>109</v>
      </c>
      <c r="T514" s="89"/>
    </row>
    <row r="515" spans="1:20" s="34" customFormat="1" ht="20.100000000000001" customHeight="1">
      <c r="A515" s="697" t="s">
        <v>744</v>
      </c>
      <c r="B515" s="185" t="s">
        <v>998</v>
      </c>
      <c r="C515" s="698" t="s">
        <v>368</v>
      </c>
      <c r="D515" s="867" t="s">
        <v>453</v>
      </c>
      <c r="E515" s="867" t="s">
        <v>453</v>
      </c>
      <c r="F515" s="697" t="s">
        <v>653</v>
      </c>
      <c r="G515" s="697" t="s">
        <v>58</v>
      </c>
      <c r="H515" s="645">
        <v>471</v>
      </c>
      <c r="I515" s="580">
        <v>45500</v>
      </c>
      <c r="J515" s="864">
        <v>11.8</v>
      </c>
      <c r="K515" s="864">
        <f t="shared" si="57"/>
        <v>5557.8</v>
      </c>
      <c r="L515" s="864">
        <f t="shared" si="56"/>
        <v>5.5578000000000003</v>
      </c>
      <c r="M515" s="713">
        <f t="shared" si="52"/>
        <v>21430500</v>
      </c>
      <c r="N515" s="701"/>
      <c r="O515" s="698" t="s">
        <v>999</v>
      </c>
      <c r="P515" s="697" t="s">
        <v>1361</v>
      </c>
      <c r="Q515" s="698" t="s">
        <v>270</v>
      </c>
      <c r="R515" s="697" t="s">
        <v>60</v>
      </c>
      <c r="S515" s="697" t="s">
        <v>109</v>
      </c>
      <c r="T515" s="89"/>
    </row>
    <row r="516" spans="1:20" s="208" customFormat="1" ht="20.100000000000001" customHeight="1">
      <c r="A516" s="697" t="s">
        <v>744</v>
      </c>
      <c r="B516" s="185" t="s">
        <v>998</v>
      </c>
      <c r="C516" s="698" t="s">
        <v>368</v>
      </c>
      <c r="D516" s="867" t="s">
        <v>453</v>
      </c>
      <c r="E516" s="867" t="s">
        <v>453</v>
      </c>
      <c r="F516" s="697" t="s">
        <v>1100</v>
      </c>
      <c r="G516" s="697" t="s">
        <v>58</v>
      </c>
      <c r="H516" s="645">
        <v>591</v>
      </c>
      <c r="I516" s="580">
        <v>60000</v>
      </c>
      <c r="J516" s="864">
        <v>14</v>
      </c>
      <c r="K516" s="864">
        <f t="shared" si="57"/>
        <v>8274</v>
      </c>
      <c r="L516" s="864">
        <f t="shared" si="56"/>
        <v>8.2739999999999991</v>
      </c>
      <c r="M516" s="713">
        <f t="shared" si="52"/>
        <v>35460000</v>
      </c>
      <c r="N516" s="701"/>
      <c r="O516" s="698" t="s">
        <v>593</v>
      </c>
      <c r="P516" s="697" t="s">
        <v>1361</v>
      </c>
      <c r="Q516" s="698" t="s">
        <v>902</v>
      </c>
      <c r="R516" s="697" t="s">
        <v>60</v>
      </c>
      <c r="S516" s="697" t="s">
        <v>109</v>
      </c>
    </row>
    <row r="517" spans="1:20" s="207" customFormat="1" ht="20.100000000000001" customHeight="1">
      <c r="A517" s="697" t="s">
        <v>744</v>
      </c>
      <c r="B517" s="185" t="s">
        <v>998</v>
      </c>
      <c r="C517" s="698" t="s">
        <v>368</v>
      </c>
      <c r="D517" s="867" t="s">
        <v>453</v>
      </c>
      <c r="E517" s="867" t="s">
        <v>453</v>
      </c>
      <c r="F517" s="697" t="s">
        <v>332</v>
      </c>
      <c r="G517" s="697"/>
      <c r="H517" s="645">
        <v>591</v>
      </c>
      <c r="I517" s="580">
        <v>20000</v>
      </c>
      <c r="J517" s="864"/>
      <c r="K517" s="864">
        <f t="shared" si="57"/>
        <v>0</v>
      </c>
      <c r="L517" s="864">
        <f t="shared" si="56"/>
        <v>0</v>
      </c>
      <c r="M517" s="713">
        <f t="shared" si="52"/>
        <v>11820000</v>
      </c>
      <c r="N517" s="701"/>
      <c r="O517" s="698"/>
      <c r="P517" s="697" t="s">
        <v>1361</v>
      </c>
      <c r="Q517" s="698" t="s">
        <v>280</v>
      </c>
      <c r="R517" s="697" t="s">
        <v>73</v>
      </c>
      <c r="S517" s="697" t="s">
        <v>109</v>
      </c>
    </row>
    <row r="518" spans="1:20" s="207" customFormat="1" ht="20.100000000000001" customHeight="1">
      <c r="A518" s="697" t="s">
        <v>744</v>
      </c>
      <c r="B518" s="185" t="s">
        <v>998</v>
      </c>
      <c r="C518" s="698" t="s">
        <v>368</v>
      </c>
      <c r="D518" s="867" t="s">
        <v>453</v>
      </c>
      <c r="E518" s="867" t="s">
        <v>453</v>
      </c>
      <c r="F518" s="697" t="s">
        <v>330</v>
      </c>
      <c r="G518" s="697"/>
      <c r="H518" s="645">
        <v>591</v>
      </c>
      <c r="I518" s="580">
        <v>13400</v>
      </c>
      <c r="J518" s="864"/>
      <c r="K518" s="864">
        <f t="shared" si="57"/>
        <v>0</v>
      </c>
      <c r="L518" s="864">
        <f t="shared" si="56"/>
        <v>0</v>
      </c>
      <c r="M518" s="713">
        <f t="shared" si="52"/>
        <v>7919400</v>
      </c>
      <c r="N518" s="701"/>
      <c r="O518" s="698" t="s">
        <v>1005</v>
      </c>
      <c r="P518" s="697" t="s">
        <v>1361</v>
      </c>
      <c r="Q518" s="698" t="s">
        <v>280</v>
      </c>
      <c r="R518" s="697" t="s">
        <v>73</v>
      </c>
      <c r="S518" s="697" t="s">
        <v>109</v>
      </c>
    </row>
    <row r="519" spans="1:20" s="207" customFormat="1" ht="20.100000000000001" customHeight="1">
      <c r="A519" s="697" t="s">
        <v>168</v>
      </c>
      <c r="B519" s="870" t="s">
        <v>249</v>
      </c>
      <c r="C519" s="697" t="s">
        <v>112</v>
      </c>
      <c r="D519" s="867" t="s">
        <v>453</v>
      </c>
      <c r="E519" s="867" t="s">
        <v>453</v>
      </c>
      <c r="F519" s="697" t="s">
        <v>216</v>
      </c>
      <c r="G519" s="697"/>
      <c r="H519" s="871">
        <v>261</v>
      </c>
      <c r="I519" s="871">
        <v>90200</v>
      </c>
      <c r="J519" s="865">
        <v>0</v>
      </c>
      <c r="K519" s="865">
        <f>H519*J519</f>
        <v>0</v>
      </c>
      <c r="L519" s="865">
        <f t="shared" si="56"/>
        <v>0</v>
      </c>
      <c r="M519" s="713">
        <f t="shared" si="52"/>
        <v>23542200</v>
      </c>
      <c r="N519" s="870"/>
      <c r="O519" s="870" t="s">
        <v>11</v>
      </c>
      <c r="P519" s="697" t="s">
        <v>1361</v>
      </c>
      <c r="Q519" s="697" t="s">
        <v>139</v>
      </c>
      <c r="R519" s="697" t="s">
        <v>30</v>
      </c>
      <c r="S519" s="697" t="s">
        <v>35</v>
      </c>
    </row>
    <row r="520" spans="1:20" s="207" customFormat="1" ht="20.100000000000001" customHeight="1">
      <c r="A520" s="697" t="s">
        <v>214</v>
      </c>
      <c r="B520" s="185" t="s">
        <v>1432</v>
      </c>
      <c r="C520" s="698" t="s">
        <v>368</v>
      </c>
      <c r="D520" s="867" t="s">
        <v>453</v>
      </c>
      <c r="E520" s="867" t="s">
        <v>453</v>
      </c>
      <c r="F520" s="697" t="s">
        <v>1325</v>
      </c>
      <c r="G520" s="697"/>
      <c r="H520" s="580">
        <v>235</v>
      </c>
      <c r="I520" s="580">
        <v>9560.2000000000007</v>
      </c>
      <c r="J520" s="580">
        <v>0</v>
      </c>
      <c r="K520" s="644">
        <f>J520*H520</f>
        <v>0</v>
      </c>
      <c r="L520" s="644">
        <f t="shared" si="56"/>
        <v>0</v>
      </c>
      <c r="M520" s="713">
        <f t="shared" si="52"/>
        <v>2246647</v>
      </c>
      <c r="N520" s="701"/>
      <c r="O520" s="185" t="s">
        <v>1433</v>
      </c>
      <c r="P520" s="697" t="s">
        <v>1361</v>
      </c>
      <c r="Q520" s="698" t="s">
        <v>575</v>
      </c>
      <c r="R520" s="697" t="s">
        <v>375</v>
      </c>
      <c r="S520" s="697" t="s">
        <v>213</v>
      </c>
    </row>
    <row r="521" spans="1:20" s="207" customFormat="1" ht="20.100000000000001" customHeight="1">
      <c r="A521" s="697" t="s">
        <v>214</v>
      </c>
      <c r="B521" s="185" t="s">
        <v>1432</v>
      </c>
      <c r="C521" s="698" t="s">
        <v>368</v>
      </c>
      <c r="D521" s="867" t="s">
        <v>453</v>
      </c>
      <c r="E521" s="867" t="s">
        <v>453</v>
      </c>
      <c r="F521" s="697" t="s">
        <v>1456</v>
      </c>
      <c r="G521" s="697"/>
      <c r="H521" s="580">
        <v>115</v>
      </c>
      <c r="I521" s="580">
        <v>75717</v>
      </c>
      <c r="J521" s="580">
        <v>35</v>
      </c>
      <c r="K521" s="644">
        <f>J521*H521</f>
        <v>4025</v>
      </c>
      <c r="L521" s="644">
        <f t="shared" si="56"/>
        <v>4.0250000000000004</v>
      </c>
      <c r="M521" s="713">
        <f t="shared" si="52"/>
        <v>8707455</v>
      </c>
      <c r="N521" s="701"/>
      <c r="O521" s="185" t="s">
        <v>1433</v>
      </c>
      <c r="P521" s="697" t="s">
        <v>1361</v>
      </c>
      <c r="Q521" s="698" t="s">
        <v>370</v>
      </c>
      <c r="R521" s="697" t="s">
        <v>68</v>
      </c>
      <c r="S521" s="697" t="s">
        <v>213</v>
      </c>
    </row>
    <row r="522" spans="1:20" s="207" customFormat="1" ht="20.100000000000001" customHeight="1">
      <c r="A522" s="697" t="s">
        <v>744</v>
      </c>
      <c r="B522" s="185" t="s">
        <v>998</v>
      </c>
      <c r="C522" s="698" t="s">
        <v>368</v>
      </c>
      <c r="D522" s="867" t="s">
        <v>453</v>
      </c>
      <c r="E522" s="867" t="s">
        <v>453</v>
      </c>
      <c r="F522" s="697" t="s">
        <v>71</v>
      </c>
      <c r="G522" s="697"/>
      <c r="H522" s="645">
        <v>585</v>
      </c>
      <c r="I522" s="580">
        <v>31000</v>
      </c>
      <c r="J522" s="864"/>
      <c r="K522" s="864">
        <f t="shared" ref="K522:K539" si="58">H522*J522</f>
        <v>0</v>
      </c>
      <c r="L522" s="864">
        <f t="shared" si="56"/>
        <v>0</v>
      </c>
      <c r="M522" s="713">
        <f t="shared" si="52"/>
        <v>18135000</v>
      </c>
      <c r="N522" s="701"/>
      <c r="O522" s="698"/>
      <c r="P522" s="697" t="s">
        <v>1361</v>
      </c>
      <c r="Q522" s="698" t="s">
        <v>271</v>
      </c>
      <c r="R522" s="697" t="s">
        <v>73</v>
      </c>
      <c r="S522" s="697" t="s">
        <v>109</v>
      </c>
    </row>
    <row r="523" spans="1:20" s="34" customFormat="1" ht="20.100000000000001" customHeight="1">
      <c r="A523" s="698" t="s">
        <v>221</v>
      </c>
      <c r="B523" s="701" t="s">
        <v>294</v>
      </c>
      <c r="C523" s="698" t="s">
        <v>112</v>
      </c>
      <c r="D523" s="867" t="s">
        <v>453</v>
      </c>
      <c r="E523" s="867" t="s">
        <v>453</v>
      </c>
      <c r="F523" s="697" t="s">
        <v>25</v>
      </c>
      <c r="G523" s="698"/>
      <c r="H523" s="871">
        <v>218</v>
      </c>
      <c r="I523" s="871">
        <v>25000</v>
      </c>
      <c r="J523" s="865">
        <v>0</v>
      </c>
      <c r="K523" s="865">
        <f t="shared" si="58"/>
        <v>0</v>
      </c>
      <c r="L523" s="865">
        <f t="shared" si="56"/>
        <v>0</v>
      </c>
      <c r="M523" s="713">
        <f t="shared" ref="M523:M586" si="59">H523*I523</f>
        <v>5450000</v>
      </c>
      <c r="N523" s="880"/>
      <c r="O523" s="870" t="s">
        <v>11</v>
      </c>
      <c r="P523" s="697" t="s">
        <v>1361</v>
      </c>
      <c r="Q523" s="698" t="s">
        <v>140</v>
      </c>
      <c r="R523" s="698" t="s">
        <v>30</v>
      </c>
      <c r="S523" s="698" t="s">
        <v>237</v>
      </c>
      <c r="T523" s="89"/>
    </row>
    <row r="524" spans="1:20" s="33" customFormat="1" ht="20.100000000000001" customHeight="1">
      <c r="A524" s="866" t="s">
        <v>235</v>
      </c>
      <c r="B524" s="881" t="s">
        <v>840</v>
      </c>
      <c r="C524" s="882" t="s">
        <v>371</v>
      </c>
      <c r="D524" s="867" t="s">
        <v>453</v>
      </c>
      <c r="E524" s="867" t="s">
        <v>453</v>
      </c>
      <c r="F524" s="697" t="s">
        <v>688</v>
      </c>
      <c r="G524" s="882"/>
      <c r="H524" s="883">
        <v>640</v>
      </c>
      <c r="I524" s="871">
        <v>69609.399999999994</v>
      </c>
      <c r="J524" s="865">
        <v>31.3</v>
      </c>
      <c r="K524" s="865">
        <f t="shared" si="58"/>
        <v>20032</v>
      </c>
      <c r="L524" s="864">
        <f t="shared" si="56"/>
        <v>20.032</v>
      </c>
      <c r="M524" s="713">
        <f t="shared" si="59"/>
        <v>44550016</v>
      </c>
      <c r="N524" s="884"/>
      <c r="O524" s="885" t="s">
        <v>496</v>
      </c>
      <c r="P524" s="882" t="s">
        <v>171</v>
      </c>
      <c r="Q524" s="882" t="s">
        <v>370</v>
      </c>
      <c r="R524" s="882" t="s">
        <v>60</v>
      </c>
      <c r="S524" s="882" t="s">
        <v>213</v>
      </c>
    </row>
    <row r="525" spans="1:20" s="33" customFormat="1" ht="20.100000000000001" customHeight="1">
      <c r="A525" s="697" t="s">
        <v>235</v>
      </c>
      <c r="B525" s="701" t="s">
        <v>840</v>
      </c>
      <c r="C525" s="698" t="s">
        <v>371</v>
      </c>
      <c r="D525" s="867" t="s">
        <v>453</v>
      </c>
      <c r="E525" s="867" t="s">
        <v>453</v>
      </c>
      <c r="F525" s="697" t="s">
        <v>342</v>
      </c>
      <c r="G525" s="697"/>
      <c r="H525" s="871">
        <v>160</v>
      </c>
      <c r="I525" s="871">
        <v>139614.1</v>
      </c>
      <c r="J525" s="865">
        <v>27</v>
      </c>
      <c r="K525" s="865">
        <f t="shared" si="58"/>
        <v>4320</v>
      </c>
      <c r="L525" s="865">
        <f t="shared" si="56"/>
        <v>4.32</v>
      </c>
      <c r="M525" s="713">
        <f t="shared" si="59"/>
        <v>22338256</v>
      </c>
      <c r="N525" s="701"/>
      <c r="O525" s="701" t="s">
        <v>504</v>
      </c>
      <c r="P525" s="698" t="s">
        <v>171</v>
      </c>
      <c r="Q525" s="879" t="s">
        <v>343</v>
      </c>
      <c r="R525" s="698" t="s">
        <v>60</v>
      </c>
      <c r="S525" s="698" t="s">
        <v>213</v>
      </c>
    </row>
    <row r="526" spans="1:20" s="33" customFormat="1" ht="20.100000000000001" customHeight="1">
      <c r="A526" s="866" t="s">
        <v>235</v>
      </c>
      <c r="B526" s="881" t="s">
        <v>840</v>
      </c>
      <c r="C526" s="882" t="s">
        <v>371</v>
      </c>
      <c r="D526" s="867" t="s">
        <v>453</v>
      </c>
      <c r="E526" s="867" t="s">
        <v>453</v>
      </c>
      <c r="F526" s="697" t="s">
        <v>164</v>
      </c>
      <c r="G526" s="882"/>
      <c r="H526" s="883">
        <v>800</v>
      </c>
      <c r="I526" s="871">
        <v>17000</v>
      </c>
      <c r="J526" s="865">
        <v>0</v>
      </c>
      <c r="K526" s="865">
        <f t="shared" si="58"/>
        <v>0</v>
      </c>
      <c r="L526" s="864">
        <f t="shared" si="56"/>
        <v>0</v>
      </c>
      <c r="M526" s="713">
        <f t="shared" si="59"/>
        <v>13600000</v>
      </c>
      <c r="N526" s="884"/>
      <c r="O526" s="885" t="s">
        <v>11</v>
      </c>
      <c r="P526" s="882" t="s">
        <v>171</v>
      </c>
      <c r="Q526" s="882" t="s">
        <v>360</v>
      </c>
      <c r="R526" s="882" t="s">
        <v>73</v>
      </c>
      <c r="S526" s="882" t="s">
        <v>213</v>
      </c>
    </row>
    <row r="527" spans="1:20" s="33" customFormat="1" ht="20.100000000000001" customHeight="1">
      <c r="A527" s="866" t="s">
        <v>235</v>
      </c>
      <c r="B527" s="881" t="s">
        <v>840</v>
      </c>
      <c r="C527" s="882" t="s">
        <v>371</v>
      </c>
      <c r="D527" s="867" t="s">
        <v>453</v>
      </c>
      <c r="E527" s="867" t="s">
        <v>453</v>
      </c>
      <c r="F527" s="697" t="s">
        <v>422</v>
      </c>
      <c r="G527" s="882"/>
      <c r="H527" s="883">
        <v>800</v>
      </c>
      <c r="I527" s="871">
        <v>29718.7</v>
      </c>
      <c r="J527" s="865">
        <v>0</v>
      </c>
      <c r="K527" s="865">
        <f t="shared" si="58"/>
        <v>0</v>
      </c>
      <c r="L527" s="864">
        <f t="shared" si="56"/>
        <v>0</v>
      </c>
      <c r="M527" s="713">
        <f t="shared" si="59"/>
        <v>23774960</v>
      </c>
      <c r="N527" s="884"/>
      <c r="O527" s="885" t="s">
        <v>503</v>
      </c>
      <c r="P527" s="882" t="s">
        <v>171</v>
      </c>
      <c r="Q527" s="882" t="s">
        <v>271</v>
      </c>
      <c r="R527" s="882" t="s">
        <v>73</v>
      </c>
      <c r="S527" s="882" t="s">
        <v>213</v>
      </c>
    </row>
    <row r="528" spans="1:20" s="33" customFormat="1" ht="20.100000000000001" customHeight="1">
      <c r="A528" s="697" t="s">
        <v>235</v>
      </c>
      <c r="B528" s="701" t="s">
        <v>840</v>
      </c>
      <c r="C528" s="698" t="s">
        <v>371</v>
      </c>
      <c r="D528" s="867" t="s">
        <v>453</v>
      </c>
      <c r="E528" s="867" t="s">
        <v>453</v>
      </c>
      <c r="F528" s="697" t="s">
        <v>275</v>
      </c>
      <c r="G528" s="697"/>
      <c r="H528" s="871">
        <v>406</v>
      </c>
      <c r="I528" s="871">
        <v>92622.7</v>
      </c>
      <c r="J528" s="865">
        <v>0</v>
      </c>
      <c r="K528" s="886">
        <f t="shared" si="58"/>
        <v>0</v>
      </c>
      <c r="L528" s="887">
        <f t="shared" si="56"/>
        <v>0</v>
      </c>
      <c r="M528" s="713">
        <f t="shared" si="59"/>
        <v>37604816.199999996</v>
      </c>
      <c r="N528" s="701"/>
      <c r="O528" s="701" t="s">
        <v>841</v>
      </c>
      <c r="P528" s="698" t="s">
        <v>171</v>
      </c>
      <c r="Q528" s="879" t="s">
        <v>276</v>
      </c>
      <c r="R528" s="698" t="s">
        <v>73</v>
      </c>
      <c r="S528" s="698" t="s">
        <v>213</v>
      </c>
    </row>
    <row r="529" spans="1:19" s="33" customFormat="1" ht="20.100000000000001" customHeight="1">
      <c r="A529" s="866" t="s">
        <v>235</v>
      </c>
      <c r="B529" s="881" t="s">
        <v>840</v>
      </c>
      <c r="C529" s="882" t="s">
        <v>371</v>
      </c>
      <c r="D529" s="867" t="s">
        <v>453</v>
      </c>
      <c r="E529" s="867" t="s">
        <v>453</v>
      </c>
      <c r="F529" s="697" t="s">
        <v>418</v>
      </c>
      <c r="G529" s="882"/>
      <c r="H529" s="883">
        <v>406</v>
      </c>
      <c r="I529" s="871">
        <v>18649.8</v>
      </c>
      <c r="J529" s="865">
        <v>0</v>
      </c>
      <c r="K529" s="865">
        <f t="shared" si="58"/>
        <v>0</v>
      </c>
      <c r="L529" s="864">
        <f t="shared" si="56"/>
        <v>0</v>
      </c>
      <c r="M529" s="713">
        <f t="shared" si="59"/>
        <v>7571818.7999999998</v>
      </c>
      <c r="N529" s="884"/>
      <c r="O529" s="885" t="s">
        <v>841</v>
      </c>
      <c r="P529" s="882" t="s">
        <v>171</v>
      </c>
      <c r="Q529" s="882" t="s">
        <v>360</v>
      </c>
      <c r="R529" s="882" t="s">
        <v>73</v>
      </c>
      <c r="S529" s="882" t="s">
        <v>213</v>
      </c>
    </row>
    <row r="530" spans="1:19" s="33" customFormat="1" ht="20.100000000000001" customHeight="1">
      <c r="A530" s="866" t="s">
        <v>235</v>
      </c>
      <c r="B530" s="881" t="s">
        <v>840</v>
      </c>
      <c r="C530" s="882" t="s">
        <v>371</v>
      </c>
      <c r="D530" s="867" t="s">
        <v>453</v>
      </c>
      <c r="E530" s="867" t="s">
        <v>453</v>
      </c>
      <c r="F530" s="697" t="s">
        <v>387</v>
      </c>
      <c r="G530" s="882"/>
      <c r="H530" s="883">
        <v>406</v>
      </c>
      <c r="I530" s="871">
        <v>15309.5</v>
      </c>
      <c r="J530" s="865">
        <v>0</v>
      </c>
      <c r="K530" s="865">
        <f t="shared" si="58"/>
        <v>0</v>
      </c>
      <c r="L530" s="864">
        <f t="shared" si="56"/>
        <v>0</v>
      </c>
      <c r="M530" s="713">
        <f t="shared" si="59"/>
        <v>6215657</v>
      </c>
      <c r="N530" s="884"/>
      <c r="O530" s="885" t="s">
        <v>841</v>
      </c>
      <c r="P530" s="882" t="s">
        <v>171</v>
      </c>
      <c r="Q530" s="882" t="s">
        <v>360</v>
      </c>
      <c r="R530" s="882" t="s">
        <v>73</v>
      </c>
      <c r="S530" s="882" t="s">
        <v>213</v>
      </c>
    </row>
    <row r="531" spans="1:19" s="33" customFormat="1" ht="20.100000000000001" customHeight="1">
      <c r="A531" s="697" t="s">
        <v>235</v>
      </c>
      <c r="B531" s="701" t="s">
        <v>840</v>
      </c>
      <c r="C531" s="698" t="s">
        <v>371</v>
      </c>
      <c r="D531" s="867" t="s">
        <v>453</v>
      </c>
      <c r="E531" s="867" t="s">
        <v>453</v>
      </c>
      <c r="F531" s="697" t="s">
        <v>82</v>
      </c>
      <c r="G531" s="697"/>
      <c r="H531" s="871">
        <v>406</v>
      </c>
      <c r="I531" s="871">
        <v>13221.9</v>
      </c>
      <c r="J531" s="865">
        <v>0</v>
      </c>
      <c r="K531" s="886">
        <f t="shared" si="58"/>
        <v>0</v>
      </c>
      <c r="L531" s="887">
        <f t="shared" si="56"/>
        <v>0</v>
      </c>
      <c r="M531" s="713">
        <f t="shared" si="59"/>
        <v>5368091.3999999994</v>
      </c>
      <c r="N531" s="701"/>
      <c r="O531" s="701" t="s">
        <v>841</v>
      </c>
      <c r="P531" s="698" t="s">
        <v>171</v>
      </c>
      <c r="Q531" s="879" t="s">
        <v>336</v>
      </c>
      <c r="R531" s="698" t="s">
        <v>73</v>
      </c>
      <c r="S531" s="698" t="s">
        <v>213</v>
      </c>
    </row>
    <row r="532" spans="1:19" s="33" customFormat="1" ht="20.100000000000001" customHeight="1">
      <c r="A532" s="697" t="s">
        <v>235</v>
      </c>
      <c r="B532" s="701" t="s">
        <v>840</v>
      </c>
      <c r="C532" s="698" t="s">
        <v>371</v>
      </c>
      <c r="D532" s="867" t="s">
        <v>453</v>
      </c>
      <c r="E532" s="867" t="s">
        <v>453</v>
      </c>
      <c r="F532" s="697" t="s">
        <v>437</v>
      </c>
      <c r="G532" s="697"/>
      <c r="H532" s="871">
        <v>400</v>
      </c>
      <c r="I532" s="871">
        <v>15000</v>
      </c>
      <c r="J532" s="865">
        <v>0</v>
      </c>
      <c r="K532" s="865">
        <f t="shared" si="58"/>
        <v>0</v>
      </c>
      <c r="L532" s="865">
        <f t="shared" si="56"/>
        <v>0</v>
      </c>
      <c r="M532" s="713">
        <f t="shared" si="59"/>
        <v>6000000</v>
      </c>
      <c r="N532" s="701"/>
      <c r="O532" s="701" t="s">
        <v>11</v>
      </c>
      <c r="P532" s="698" t="s">
        <v>171</v>
      </c>
      <c r="Q532" s="879" t="s">
        <v>280</v>
      </c>
      <c r="R532" s="698" t="s">
        <v>73</v>
      </c>
      <c r="S532" s="698" t="s">
        <v>213</v>
      </c>
    </row>
    <row r="533" spans="1:19" s="33" customFormat="1" ht="20.100000000000001" customHeight="1">
      <c r="A533" s="866" t="s">
        <v>235</v>
      </c>
      <c r="B533" s="881" t="s">
        <v>840</v>
      </c>
      <c r="C533" s="882" t="s">
        <v>371</v>
      </c>
      <c r="D533" s="867" t="s">
        <v>453</v>
      </c>
      <c r="E533" s="867" t="s">
        <v>453</v>
      </c>
      <c r="F533" s="697" t="s">
        <v>513</v>
      </c>
      <c r="G533" s="882"/>
      <c r="H533" s="883">
        <v>396</v>
      </c>
      <c r="I533" s="871">
        <v>59266.1</v>
      </c>
      <c r="J533" s="865">
        <v>15.6</v>
      </c>
      <c r="K533" s="865">
        <f t="shared" si="58"/>
        <v>6177.5999999999995</v>
      </c>
      <c r="L533" s="864">
        <f t="shared" si="56"/>
        <v>6.1775999999999991</v>
      </c>
      <c r="M533" s="713">
        <f t="shared" si="59"/>
        <v>23469375.599999998</v>
      </c>
      <c r="N533" s="884"/>
      <c r="O533" s="885" t="s">
        <v>579</v>
      </c>
      <c r="P533" s="882" t="s">
        <v>171</v>
      </c>
      <c r="Q533" s="882" t="s">
        <v>270</v>
      </c>
      <c r="R533" s="882" t="s">
        <v>60</v>
      </c>
      <c r="S533" s="882" t="s">
        <v>213</v>
      </c>
    </row>
    <row r="534" spans="1:19" s="33" customFormat="1" ht="20.100000000000001" customHeight="1">
      <c r="A534" s="866" t="s">
        <v>235</v>
      </c>
      <c r="B534" s="881" t="s">
        <v>840</v>
      </c>
      <c r="C534" s="882" t="s">
        <v>371</v>
      </c>
      <c r="D534" s="867" t="s">
        <v>453</v>
      </c>
      <c r="E534" s="867" t="s">
        <v>453</v>
      </c>
      <c r="F534" s="697" t="s">
        <v>159</v>
      </c>
      <c r="G534" s="882"/>
      <c r="H534" s="883">
        <v>1600</v>
      </c>
      <c r="I534" s="871">
        <v>14000</v>
      </c>
      <c r="J534" s="865">
        <v>0</v>
      </c>
      <c r="K534" s="865">
        <f t="shared" si="58"/>
        <v>0</v>
      </c>
      <c r="L534" s="864">
        <f t="shared" si="56"/>
        <v>0</v>
      </c>
      <c r="M534" s="713">
        <f t="shared" si="59"/>
        <v>22400000</v>
      </c>
      <c r="N534" s="884"/>
      <c r="O534" s="885" t="s">
        <v>498</v>
      </c>
      <c r="P534" s="882" t="s">
        <v>171</v>
      </c>
      <c r="Q534" s="882" t="s">
        <v>360</v>
      </c>
      <c r="R534" s="882" t="s">
        <v>73</v>
      </c>
      <c r="S534" s="882" t="s">
        <v>213</v>
      </c>
    </row>
    <row r="535" spans="1:19" s="33" customFormat="1" ht="20.100000000000001" customHeight="1">
      <c r="A535" s="697" t="s">
        <v>235</v>
      </c>
      <c r="B535" s="701" t="s">
        <v>840</v>
      </c>
      <c r="C535" s="698" t="s">
        <v>371</v>
      </c>
      <c r="D535" s="867" t="s">
        <v>453</v>
      </c>
      <c r="E535" s="867" t="s">
        <v>453</v>
      </c>
      <c r="F535" s="697" t="s">
        <v>512</v>
      </c>
      <c r="G535" s="697"/>
      <c r="H535" s="871">
        <v>394</v>
      </c>
      <c r="I535" s="871">
        <v>45280.9</v>
      </c>
      <c r="J535" s="865">
        <v>11.8</v>
      </c>
      <c r="K535" s="886">
        <f t="shared" si="58"/>
        <v>4649.2000000000007</v>
      </c>
      <c r="L535" s="887">
        <f t="shared" si="56"/>
        <v>4.6492000000000004</v>
      </c>
      <c r="M535" s="713">
        <f t="shared" si="59"/>
        <v>17840674.600000001</v>
      </c>
      <c r="N535" s="701"/>
      <c r="O535" s="701" t="s">
        <v>842</v>
      </c>
      <c r="P535" s="698" t="s">
        <v>171</v>
      </c>
      <c r="Q535" s="879" t="s">
        <v>270</v>
      </c>
      <c r="R535" s="698" t="s">
        <v>60</v>
      </c>
      <c r="S535" s="698" t="s">
        <v>213</v>
      </c>
    </row>
    <row r="536" spans="1:19" s="33" customFormat="1" ht="20.100000000000001" customHeight="1">
      <c r="A536" s="697" t="s">
        <v>235</v>
      </c>
      <c r="B536" s="701" t="s">
        <v>840</v>
      </c>
      <c r="C536" s="698" t="s">
        <v>371</v>
      </c>
      <c r="D536" s="867" t="s">
        <v>453</v>
      </c>
      <c r="E536" s="867" t="s">
        <v>453</v>
      </c>
      <c r="F536" s="697" t="s">
        <v>186</v>
      </c>
      <c r="G536" s="697"/>
      <c r="H536" s="871">
        <v>394</v>
      </c>
      <c r="I536" s="871">
        <v>80162.399999999994</v>
      </c>
      <c r="J536" s="865">
        <v>0</v>
      </c>
      <c r="K536" s="865">
        <f t="shared" si="58"/>
        <v>0</v>
      </c>
      <c r="L536" s="865">
        <f t="shared" si="56"/>
        <v>0</v>
      </c>
      <c r="M536" s="713">
        <f t="shared" si="59"/>
        <v>31583985.599999998</v>
      </c>
      <c r="N536" s="701"/>
      <c r="O536" s="701" t="s">
        <v>580</v>
      </c>
      <c r="P536" s="698" t="s">
        <v>171</v>
      </c>
      <c r="Q536" s="879" t="s">
        <v>276</v>
      </c>
      <c r="R536" s="698" t="s">
        <v>73</v>
      </c>
      <c r="S536" s="698" t="s">
        <v>213</v>
      </c>
    </row>
    <row r="537" spans="1:19" s="33" customFormat="1" ht="20.100000000000001" customHeight="1">
      <c r="A537" s="866" t="s">
        <v>235</v>
      </c>
      <c r="B537" s="881" t="s">
        <v>840</v>
      </c>
      <c r="C537" s="882" t="s">
        <v>371</v>
      </c>
      <c r="D537" s="867" t="s">
        <v>453</v>
      </c>
      <c r="E537" s="867" t="s">
        <v>453</v>
      </c>
      <c r="F537" s="697" t="s">
        <v>337</v>
      </c>
      <c r="G537" s="882"/>
      <c r="H537" s="883">
        <v>394</v>
      </c>
      <c r="I537" s="871">
        <v>15188.7</v>
      </c>
      <c r="J537" s="865">
        <v>0</v>
      </c>
      <c r="K537" s="865">
        <f t="shared" si="58"/>
        <v>0</v>
      </c>
      <c r="L537" s="864">
        <f t="shared" si="56"/>
        <v>0</v>
      </c>
      <c r="M537" s="713">
        <f t="shared" si="59"/>
        <v>5984347.8000000007</v>
      </c>
      <c r="N537" s="884"/>
      <c r="O537" s="885" t="s">
        <v>580</v>
      </c>
      <c r="P537" s="882" t="s">
        <v>171</v>
      </c>
      <c r="Q537" s="882" t="s">
        <v>274</v>
      </c>
      <c r="R537" s="882" t="s">
        <v>73</v>
      </c>
      <c r="S537" s="882" t="s">
        <v>213</v>
      </c>
    </row>
    <row r="538" spans="1:19" s="33" customFormat="1" ht="20.100000000000001" customHeight="1">
      <c r="A538" s="697" t="s">
        <v>235</v>
      </c>
      <c r="B538" s="701" t="s">
        <v>840</v>
      </c>
      <c r="C538" s="698" t="s">
        <v>371</v>
      </c>
      <c r="D538" s="867" t="s">
        <v>453</v>
      </c>
      <c r="E538" s="867" t="s">
        <v>453</v>
      </c>
      <c r="F538" s="697" t="s">
        <v>160</v>
      </c>
      <c r="G538" s="697"/>
      <c r="H538" s="871">
        <v>1600</v>
      </c>
      <c r="I538" s="871">
        <v>22000</v>
      </c>
      <c r="J538" s="865">
        <v>0</v>
      </c>
      <c r="K538" s="886">
        <f t="shared" si="58"/>
        <v>0</v>
      </c>
      <c r="L538" s="887">
        <f t="shared" si="56"/>
        <v>0</v>
      </c>
      <c r="M538" s="713">
        <f t="shared" si="59"/>
        <v>35200000</v>
      </c>
      <c r="N538" s="701"/>
      <c r="O538" s="701" t="s">
        <v>11</v>
      </c>
      <c r="P538" s="698" t="s">
        <v>171</v>
      </c>
      <c r="Q538" s="879" t="s">
        <v>360</v>
      </c>
      <c r="R538" s="698" t="s">
        <v>73</v>
      </c>
      <c r="S538" s="698" t="s">
        <v>213</v>
      </c>
    </row>
    <row r="539" spans="1:19" s="33" customFormat="1" ht="20.100000000000001" customHeight="1">
      <c r="A539" s="697" t="s">
        <v>235</v>
      </c>
      <c r="B539" s="701" t="s">
        <v>840</v>
      </c>
      <c r="C539" s="698" t="s">
        <v>371</v>
      </c>
      <c r="D539" s="867" t="s">
        <v>453</v>
      </c>
      <c r="E539" s="867" t="s">
        <v>453</v>
      </c>
      <c r="F539" s="697" t="s">
        <v>420</v>
      </c>
      <c r="G539" s="697"/>
      <c r="H539" s="871">
        <v>400</v>
      </c>
      <c r="I539" s="871">
        <v>8000</v>
      </c>
      <c r="J539" s="865">
        <v>0</v>
      </c>
      <c r="K539" s="865">
        <f t="shared" si="58"/>
        <v>0</v>
      </c>
      <c r="L539" s="865">
        <f t="shared" si="56"/>
        <v>0</v>
      </c>
      <c r="M539" s="713">
        <f t="shared" si="59"/>
        <v>3200000</v>
      </c>
      <c r="N539" s="701"/>
      <c r="O539" s="701" t="s">
        <v>11</v>
      </c>
      <c r="P539" s="698" t="s">
        <v>171</v>
      </c>
      <c r="Q539" s="879" t="s">
        <v>280</v>
      </c>
      <c r="R539" s="698" t="s">
        <v>73</v>
      </c>
      <c r="S539" s="698" t="s">
        <v>213</v>
      </c>
    </row>
    <row r="540" spans="1:19" s="115" customFormat="1" ht="20.100000000000001" customHeight="1">
      <c r="A540" s="697" t="s">
        <v>10</v>
      </c>
      <c r="B540" s="185" t="s">
        <v>1058</v>
      </c>
      <c r="C540" s="698" t="s">
        <v>1027</v>
      </c>
      <c r="D540" s="867" t="s">
        <v>453</v>
      </c>
      <c r="E540" s="867" t="s">
        <v>453</v>
      </c>
      <c r="F540" s="697" t="s">
        <v>57</v>
      </c>
      <c r="G540" s="697"/>
      <c r="H540" s="645">
        <v>753</v>
      </c>
      <c r="I540" s="580">
        <v>171352.7</v>
      </c>
      <c r="J540" s="864">
        <v>34.6</v>
      </c>
      <c r="K540" s="864">
        <f>J540*H540</f>
        <v>26053.8</v>
      </c>
      <c r="L540" s="864">
        <f t="shared" si="56"/>
        <v>26.053799999999999</v>
      </c>
      <c r="M540" s="713">
        <f t="shared" si="59"/>
        <v>129028583.10000001</v>
      </c>
      <c r="N540" s="701"/>
      <c r="O540" s="698" t="s">
        <v>1025</v>
      </c>
      <c r="P540" s="697" t="s">
        <v>1236</v>
      </c>
      <c r="Q540" s="698" t="s">
        <v>327</v>
      </c>
      <c r="R540" s="697" t="s">
        <v>60</v>
      </c>
      <c r="S540" s="697" t="s">
        <v>109</v>
      </c>
    </row>
    <row r="541" spans="1:19" s="115" customFormat="1" ht="20.100000000000001" customHeight="1">
      <c r="A541" s="697" t="s">
        <v>10</v>
      </c>
      <c r="B541" s="185" t="s">
        <v>1058</v>
      </c>
      <c r="C541" s="698" t="s">
        <v>1027</v>
      </c>
      <c r="D541" s="867" t="s">
        <v>453</v>
      </c>
      <c r="E541" s="867" t="s">
        <v>453</v>
      </c>
      <c r="F541" s="697" t="s">
        <v>65</v>
      </c>
      <c r="G541" s="697"/>
      <c r="H541" s="645">
        <v>156</v>
      </c>
      <c r="I541" s="580">
        <v>159524.70000000001</v>
      </c>
      <c r="J541" s="864">
        <v>29.3</v>
      </c>
      <c r="K541" s="864">
        <f>J541*H541</f>
        <v>4570.8</v>
      </c>
      <c r="L541" s="864">
        <f t="shared" si="56"/>
        <v>4.5708000000000002</v>
      </c>
      <c r="M541" s="713">
        <f t="shared" si="59"/>
        <v>24885853.200000003</v>
      </c>
      <c r="N541" s="701"/>
      <c r="O541" s="698" t="s">
        <v>1026</v>
      </c>
      <c r="P541" s="697" t="s">
        <v>1236</v>
      </c>
      <c r="Q541" s="698" t="s">
        <v>343</v>
      </c>
      <c r="R541" s="697" t="s">
        <v>60</v>
      </c>
      <c r="S541" s="697" t="s">
        <v>109</v>
      </c>
    </row>
    <row r="542" spans="1:19" s="115" customFormat="1" ht="20.100000000000001" customHeight="1">
      <c r="A542" s="697" t="s">
        <v>10</v>
      </c>
      <c r="B542" s="185" t="s">
        <v>1058</v>
      </c>
      <c r="C542" s="698" t="s">
        <v>1027</v>
      </c>
      <c r="D542" s="867" t="s">
        <v>453</v>
      </c>
      <c r="E542" s="867" t="s">
        <v>453</v>
      </c>
      <c r="F542" s="697" t="s">
        <v>397</v>
      </c>
      <c r="G542" s="697"/>
      <c r="H542" s="645">
        <v>1662</v>
      </c>
      <c r="I542" s="580">
        <v>48334.7</v>
      </c>
      <c r="J542" s="864">
        <v>14</v>
      </c>
      <c r="K542" s="864">
        <f>J542*H542</f>
        <v>23268</v>
      </c>
      <c r="L542" s="864">
        <f t="shared" si="56"/>
        <v>23.268000000000001</v>
      </c>
      <c r="M542" s="713">
        <f t="shared" si="59"/>
        <v>80332271.399999991</v>
      </c>
      <c r="N542" s="701"/>
      <c r="O542" s="698" t="s">
        <v>695</v>
      </c>
      <c r="P542" s="697" t="s">
        <v>1236</v>
      </c>
      <c r="Q542" s="698" t="s">
        <v>270</v>
      </c>
      <c r="R542" s="697" t="s">
        <v>60</v>
      </c>
      <c r="S542" s="697" t="s">
        <v>109</v>
      </c>
    </row>
    <row r="543" spans="1:19" s="115" customFormat="1" ht="20.100000000000001" customHeight="1">
      <c r="A543" s="697" t="s">
        <v>10</v>
      </c>
      <c r="B543" s="185" t="s">
        <v>1058</v>
      </c>
      <c r="C543" s="698" t="s">
        <v>1027</v>
      </c>
      <c r="D543" s="867" t="s">
        <v>453</v>
      </c>
      <c r="E543" s="867" t="s">
        <v>453</v>
      </c>
      <c r="F543" s="697" t="s">
        <v>108</v>
      </c>
      <c r="G543" s="697"/>
      <c r="H543" s="645">
        <v>753</v>
      </c>
      <c r="I543" s="580">
        <v>130000</v>
      </c>
      <c r="J543" s="864">
        <v>31.9</v>
      </c>
      <c r="K543" s="864">
        <f>J543*H543</f>
        <v>24020.7</v>
      </c>
      <c r="L543" s="864">
        <f t="shared" si="56"/>
        <v>24.020700000000001</v>
      </c>
      <c r="M543" s="713">
        <f t="shared" si="59"/>
        <v>97890000</v>
      </c>
      <c r="N543" s="701"/>
      <c r="O543" s="698" t="s">
        <v>1025</v>
      </c>
      <c r="P543" s="697" t="s">
        <v>1236</v>
      </c>
      <c r="Q543" s="698" t="s">
        <v>370</v>
      </c>
      <c r="R543" s="697" t="s">
        <v>60</v>
      </c>
      <c r="S543" s="697" t="s">
        <v>109</v>
      </c>
    </row>
    <row r="544" spans="1:19" s="33" customFormat="1" ht="20.100000000000001" customHeight="1">
      <c r="A544" s="697" t="s">
        <v>185</v>
      </c>
      <c r="B544" s="185" t="s">
        <v>680</v>
      </c>
      <c r="C544" s="698" t="s">
        <v>45</v>
      </c>
      <c r="D544" s="867" t="s">
        <v>453</v>
      </c>
      <c r="E544" s="867" t="s">
        <v>453</v>
      </c>
      <c r="F544" s="697" t="s">
        <v>114</v>
      </c>
      <c r="G544" s="697"/>
      <c r="H544" s="580">
        <v>203</v>
      </c>
      <c r="I544" s="580">
        <v>183000</v>
      </c>
      <c r="J544" s="864">
        <v>27</v>
      </c>
      <c r="K544" s="865">
        <f t="shared" ref="K544:K561" si="60">H544*J544</f>
        <v>5481</v>
      </c>
      <c r="L544" s="865">
        <f t="shared" si="56"/>
        <v>5.4809999999999999</v>
      </c>
      <c r="M544" s="713">
        <f t="shared" si="59"/>
        <v>37149000</v>
      </c>
      <c r="N544" s="701"/>
      <c r="O544" s="888" t="s">
        <v>679</v>
      </c>
      <c r="P544" s="698" t="s">
        <v>417</v>
      </c>
      <c r="Q544" s="879" t="s">
        <v>343</v>
      </c>
      <c r="R544" s="698" t="s">
        <v>60</v>
      </c>
      <c r="S544" s="698" t="s">
        <v>213</v>
      </c>
    </row>
    <row r="545" spans="1:19" s="33" customFormat="1" ht="20.100000000000001" customHeight="1">
      <c r="A545" s="697" t="s">
        <v>185</v>
      </c>
      <c r="B545" s="185" t="s">
        <v>680</v>
      </c>
      <c r="C545" s="698" t="s">
        <v>45</v>
      </c>
      <c r="D545" s="867" t="s">
        <v>453</v>
      </c>
      <c r="E545" s="867" t="s">
        <v>453</v>
      </c>
      <c r="F545" s="697" t="s">
        <v>681</v>
      </c>
      <c r="G545" s="697"/>
      <c r="H545" s="580">
        <v>854</v>
      </c>
      <c r="I545" s="580">
        <v>152000</v>
      </c>
      <c r="J545" s="864">
        <v>36.4</v>
      </c>
      <c r="K545" s="865">
        <f t="shared" si="60"/>
        <v>31085.599999999999</v>
      </c>
      <c r="L545" s="865">
        <f t="shared" si="56"/>
        <v>31.085599999999999</v>
      </c>
      <c r="M545" s="713">
        <f t="shared" si="59"/>
        <v>129808000</v>
      </c>
      <c r="N545" s="701"/>
      <c r="O545" s="701" t="s">
        <v>496</v>
      </c>
      <c r="P545" s="698" t="s">
        <v>417</v>
      </c>
      <c r="Q545" s="879" t="s">
        <v>370</v>
      </c>
      <c r="R545" s="698" t="s">
        <v>60</v>
      </c>
      <c r="S545" s="698" t="s">
        <v>213</v>
      </c>
    </row>
    <row r="546" spans="1:19" s="33" customFormat="1" ht="20.100000000000001" customHeight="1">
      <c r="A546" s="697" t="s">
        <v>185</v>
      </c>
      <c r="B546" s="185" t="s">
        <v>680</v>
      </c>
      <c r="C546" s="698" t="s">
        <v>45</v>
      </c>
      <c r="D546" s="867" t="s">
        <v>453</v>
      </c>
      <c r="E546" s="867" t="s">
        <v>453</v>
      </c>
      <c r="F546" s="697" t="s">
        <v>437</v>
      </c>
      <c r="G546" s="697"/>
      <c r="H546" s="580">
        <v>1057</v>
      </c>
      <c r="I546" s="580">
        <v>15000</v>
      </c>
      <c r="J546" s="864">
        <v>0</v>
      </c>
      <c r="K546" s="865">
        <f t="shared" si="60"/>
        <v>0</v>
      </c>
      <c r="L546" s="865">
        <f t="shared" si="56"/>
        <v>0</v>
      </c>
      <c r="M546" s="713">
        <f t="shared" si="59"/>
        <v>15855000</v>
      </c>
      <c r="N546" s="701"/>
      <c r="O546" s="185"/>
      <c r="P546" s="698" t="s">
        <v>417</v>
      </c>
      <c r="Q546" s="879" t="s">
        <v>280</v>
      </c>
      <c r="R546" s="698" t="s">
        <v>73</v>
      </c>
      <c r="S546" s="698" t="s">
        <v>213</v>
      </c>
    </row>
    <row r="547" spans="1:19" s="33" customFormat="1" ht="20.100000000000001" customHeight="1">
      <c r="A547" s="697" t="s">
        <v>185</v>
      </c>
      <c r="B547" s="185" t="s">
        <v>680</v>
      </c>
      <c r="C547" s="698" t="s">
        <v>45</v>
      </c>
      <c r="D547" s="867" t="s">
        <v>453</v>
      </c>
      <c r="E547" s="867" t="s">
        <v>453</v>
      </c>
      <c r="F547" s="697" t="s">
        <v>420</v>
      </c>
      <c r="G547" s="697"/>
      <c r="H547" s="580">
        <v>1057</v>
      </c>
      <c r="I547" s="580">
        <v>8000</v>
      </c>
      <c r="J547" s="864">
        <v>0</v>
      </c>
      <c r="K547" s="865">
        <f t="shared" si="60"/>
        <v>0</v>
      </c>
      <c r="L547" s="865">
        <f t="shared" si="56"/>
        <v>0</v>
      </c>
      <c r="M547" s="713">
        <f t="shared" si="59"/>
        <v>8456000</v>
      </c>
      <c r="N547" s="701"/>
      <c r="O547" s="185"/>
      <c r="P547" s="698" t="s">
        <v>417</v>
      </c>
      <c r="Q547" s="879" t="s">
        <v>280</v>
      </c>
      <c r="R547" s="698" t="s">
        <v>73</v>
      </c>
      <c r="S547" s="698" t="s">
        <v>213</v>
      </c>
    </row>
    <row r="548" spans="1:19" s="33" customFormat="1" ht="20.100000000000001" customHeight="1">
      <c r="A548" s="697" t="s">
        <v>185</v>
      </c>
      <c r="B548" s="185" t="s">
        <v>680</v>
      </c>
      <c r="C548" s="698" t="s">
        <v>45</v>
      </c>
      <c r="D548" s="867" t="s">
        <v>453</v>
      </c>
      <c r="E548" s="867" t="s">
        <v>453</v>
      </c>
      <c r="F548" s="697" t="s">
        <v>187</v>
      </c>
      <c r="G548" s="697"/>
      <c r="H548" s="580">
        <v>2114</v>
      </c>
      <c r="I548" s="580">
        <v>23000</v>
      </c>
      <c r="J548" s="864">
        <v>0</v>
      </c>
      <c r="K548" s="865">
        <f t="shared" si="60"/>
        <v>0</v>
      </c>
      <c r="L548" s="865">
        <f t="shared" si="56"/>
        <v>0</v>
      </c>
      <c r="M548" s="713">
        <f t="shared" si="59"/>
        <v>48622000</v>
      </c>
      <c r="N548" s="701"/>
      <c r="O548" s="185"/>
      <c r="P548" s="698" t="s">
        <v>417</v>
      </c>
      <c r="Q548" s="879" t="s">
        <v>360</v>
      </c>
      <c r="R548" s="698" t="s">
        <v>73</v>
      </c>
      <c r="S548" s="698" t="s">
        <v>213</v>
      </c>
    </row>
    <row r="549" spans="1:19" s="33" customFormat="1" ht="20.100000000000001" customHeight="1">
      <c r="A549" s="697" t="s">
        <v>185</v>
      </c>
      <c r="B549" s="185" t="s">
        <v>680</v>
      </c>
      <c r="C549" s="698" t="s">
        <v>45</v>
      </c>
      <c r="D549" s="867" t="s">
        <v>453</v>
      </c>
      <c r="E549" s="867" t="s">
        <v>453</v>
      </c>
      <c r="F549" s="697" t="s">
        <v>684</v>
      </c>
      <c r="G549" s="697"/>
      <c r="H549" s="580">
        <v>2114</v>
      </c>
      <c r="I549" s="580">
        <v>14000</v>
      </c>
      <c r="J549" s="864">
        <v>0</v>
      </c>
      <c r="K549" s="865">
        <f t="shared" si="60"/>
        <v>0</v>
      </c>
      <c r="L549" s="865">
        <f t="shared" si="56"/>
        <v>0</v>
      </c>
      <c r="M549" s="713">
        <f t="shared" si="59"/>
        <v>29596000</v>
      </c>
      <c r="N549" s="701"/>
      <c r="O549" s="185"/>
      <c r="P549" s="698" t="s">
        <v>417</v>
      </c>
      <c r="Q549" s="879" t="s">
        <v>360</v>
      </c>
      <c r="R549" s="698" t="s">
        <v>73</v>
      </c>
      <c r="S549" s="698" t="s">
        <v>213</v>
      </c>
    </row>
    <row r="550" spans="1:19" s="33" customFormat="1" ht="20.100000000000001" customHeight="1">
      <c r="A550" s="697" t="s">
        <v>185</v>
      </c>
      <c r="B550" s="185" t="s">
        <v>680</v>
      </c>
      <c r="C550" s="698" t="s">
        <v>45</v>
      </c>
      <c r="D550" s="867" t="s">
        <v>453</v>
      </c>
      <c r="E550" s="867" t="s">
        <v>453</v>
      </c>
      <c r="F550" s="697" t="s">
        <v>377</v>
      </c>
      <c r="G550" s="697"/>
      <c r="H550" s="580">
        <v>1057</v>
      </c>
      <c r="I550" s="580">
        <v>17000</v>
      </c>
      <c r="J550" s="864">
        <v>0</v>
      </c>
      <c r="K550" s="865">
        <f t="shared" si="60"/>
        <v>0</v>
      </c>
      <c r="L550" s="865">
        <f t="shared" ref="L550:L561" si="61">K550/1000</f>
        <v>0</v>
      </c>
      <c r="M550" s="713">
        <f t="shared" si="59"/>
        <v>17969000</v>
      </c>
      <c r="N550" s="701"/>
      <c r="O550" s="889"/>
      <c r="P550" s="698" t="s">
        <v>417</v>
      </c>
      <c r="Q550" s="879" t="s">
        <v>360</v>
      </c>
      <c r="R550" s="698" t="s">
        <v>73</v>
      </c>
      <c r="S550" s="698" t="s">
        <v>213</v>
      </c>
    </row>
    <row r="551" spans="1:19" s="33" customFormat="1" ht="20.100000000000001" customHeight="1">
      <c r="A551" s="697" t="s">
        <v>436</v>
      </c>
      <c r="B551" s="185" t="s">
        <v>919</v>
      </c>
      <c r="C551" s="698" t="s">
        <v>371</v>
      </c>
      <c r="D551" s="867" t="s">
        <v>453</v>
      </c>
      <c r="E551" s="867" t="s">
        <v>453</v>
      </c>
      <c r="F551" s="697" t="s">
        <v>164</v>
      </c>
      <c r="G551" s="697"/>
      <c r="H551" s="645">
        <v>187</v>
      </c>
      <c r="I551" s="580">
        <v>17000</v>
      </c>
      <c r="J551" s="864">
        <v>0</v>
      </c>
      <c r="K551" s="865">
        <f t="shared" si="60"/>
        <v>0</v>
      </c>
      <c r="L551" s="864">
        <f t="shared" si="61"/>
        <v>0</v>
      </c>
      <c r="M551" s="713">
        <f t="shared" si="59"/>
        <v>3179000</v>
      </c>
      <c r="N551" s="701"/>
      <c r="O551" s="185" t="s">
        <v>11</v>
      </c>
      <c r="P551" s="697" t="s">
        <v>417</v>
      </c>
      <c r="Q551" s="698" t="s">
        <v>360</v>
      </c>
      <c r="R551" s="697" t="s">
        <v>73</v>
      </c>
      <c r="S551" s="697" t="s">
        <v>213</v>
      </c>
    </row>
    <row r="552" spans="1:19" s="33" customFormat="1" ht="20.100000000000001" customHeight="1">
      <c r="A552" s="697" t="s">
        <v>436</v>
      </c>
      <c r="B552" s="185" t="s">
        <v>919</v>
      </c>
      <c r="C552" s="698" t="s">
        <v>371</v>
      </c>
      <c r="D552" s="867" t="s">
        <v>453</v>
      </c>
      <c r="E552" s="867" t="s">
        <v>453</v>
      </c>
      <c r="F552" s="697" t="s">
        <v>275</v>
      </c>
      <c r="G552" s="697"/>
      <c r="H552" s="645">
        <v>187</v>
      </c>
      <c r="I552" s="580">
        <v>97115.3</v>
      </c>
      <c r="J552" s="864">
        <v>0</v>
      </c>
      <c r="K552" s="865">
        <f t="shared" si="60"/>
        <v>0</v>
      </c>
      <c r="L552" s="864">
        <f t="shared" si="61"/>
        <v>0</v>
      </c>
      <c r="M552" s="713">
        <f t="shared" si="59"/>
        <v>18160561.100000001</v>
      </c>
      <c r="N552" s="701"/>
      <c r="O552" s="185" t="s">
        <v>920</v>
      </c>
      <c r="P552" s="697" t="s">
        <v>417</v>
      </c>
      <c r="Q552" s="698" t="s">
        <v>276</v>
      </c>
      <c r="R552" s="697" t="s">
        <v>73</v>
      </c>
      <c r="S552" s="697" t="s">
        <v>213</v>
      </c>
    </row>
    <row r="553" spans="1:19" s="33" customFormat="1" ht="20.100000000000001" customHeight="1">
      <c r="A553" s="697" t="s">
        <v>436</v>
      </c>
      <c r="B553" s="185" t="s">
        <v>919</v>
      </c>
      <c r="C553" s="698" t="s">
        <v>371</v>
      </c>
      <c r="D553" s="867" t="s">
        <v>453</v>
      </c>
      <c r="E553" s="867" t="s">
        <v>453</v>
      </c>
      <c r="F553" s="697" t="s">
        <v>187</v>
      </c>
      <c r="G553" s="697"/>
      <c r="H553" s="645">
        <v>374</v>
      </c>
      <c r="I553" s="580">
        <v>23000</v>
      </c>
      <c r="J553" s="864">
        <v>0</v>
      </c>
      <c r="K553" s="865">
        <f t="shared" si="60"/>
        <v>0</v>
      </c>
      <c r="L553" s="864">
        <f t="shared" si="61"/>
        <v>0</v>
      </c>
      <c r="M553" s="713">
        <f t="shared" si="59"/>
        <v>8602000</v>
      </c>
      <c r="N553" s="701"/>
      <c r="O553" s="185" t="s">
        <v>11</v>
      </c>
      <c r="P553" s="697" t="s">
        <v>417</v>
      </c>
      <c r="Q553" s="698" t="s">
        <v>360</v>
      </c>
      <c r="R553" s="697" t="s">
        <v>73</v>
      </c>
      <c r="S553" s="697" t="s">
        <v>213</v>
      </c>
    </row>
    <row r="554" spans="1:19" s="33" customFormat="1" ht="20.100000000000001" customHeight="1">
      <c r="A554" s="697" t="s">
        <v>436</v>
      </c>
      <c r="B554" s="185" t="s">
        <v>919</v>
      </c>
      <c r="C554" s="698" t="s">
        <v>371</v>
      </c>
      <c r="D554" s="867" t="s">
        <v>453</v>
      </c>
      <c r="E554" s="867" t="s">
        <v>453</v>
      </c>
      <c r="F554" s="697" t="s">
        <v>422</v>
      </c>
      <c r="G554" s="697"/>
      <c r="H554" s="645">
        <v>374</v>
      </c>
      <c r="I554" s="580">
        <v>29718.7</v>
      </c>
      <c r="J554" s="864">
        <v>0</v>
      </c>
      <c r="K554" s="865">
        <f t="shared" si="60"/>
        <v>0</v>
      </c>
      <c r="L554" s="864">
        <f t="shared" si="61"/>
        <v>0</v>
      </c>
      <c r="M554" s="713">
        <f t="shared" si="59"/>
        <v>11114793.800000001</v>
      </c>
      <c r="N554" s="701"/>
      <c r="O554" s="185" t="s">
        <v>503</v>
      </c>
      <c r="P554" s="697" t="s">
        <v>417</v>
      </c>
      <c r="Q554" s="698" t="s">
        <v>271</v>
      </c>
      <c r="R554" s="697" t="s">
        <v>73</v>
      </c>
      <c r="S554" s="697" t="s">
        <v>213</v>
      </c>
    </row>
    <row r="555" spans="1:19" s="33" customFormat="1" ht="20.100000000000001" customHeight="1">
      <c r="A555" s="697" t="s">
        <v>436</v>
      </c>
      <c r="B555" s="185" t="s">
        <v>919</v>
      </c>
      <c r="C555" s="698" t="s">
        <v>371</v>
      </c>
      <c r="D555" s="867" t="s">
        <v>453</v>
      </c>
      <c r="E555" s="867" t="s">
        <v>453</v>
      </c>
      <c r="F555" s="697" t="s">
        <v>186</v>
      </c>
      <c r="G555" s="697"/>
      <c r="H555" s="645">
        <v>187</v>
      </c>
      <c r="I555" s="580">
        <v>80162.399999999994</v>
      </c>
      <c r="J555" s="864">
        <v>0</v>
      </c>
      <c r="K555" s="865">
        <f t="shared" si="60"/>
        <v>0</v>
      </c>
      <c r="L555" s="864">
        <f t="shared" si="61"/>
        <v>0</v>
      </c>
      <c r="M555" s="713">
        <f t="shared" si="59"/>
        <v>14990368.799999999</v>
      </c>
      <c r="N555" s="701"/>
      <c r="O555" s="185" t="s">
        <v>580</v>
      </c>
      <c r="P555" s="697" t="s">
        <v>417</v>
      </c>
      <c r="Q555" s="698" t="s">
        <v>276</v>
      </c>
      <c r="R555" s="697" t="s">
        <v>73</v>
      </c>
      <c r="S555" s="697" t="s">
        <v>213</v>
      </c>
    </row>
    <row r="556" spans="1:19" s="33" customFormat="1" ht="20.100000000000001" customHeight="1">
      <c r="A556" s="697" t="s">
        <v>436</v>
      </c>
      <c r="B556" s="185" t="s">
        <v>919</v>
      </c>
      <c r="C556" s="698" t="s">
        <v>371</v>
      </c>
      <c r="D556" s="867" t="s">
        <v>453</v>
      </c>
      <c r="E556" s="867" t="s">
        <v>453</v>
      </c>
      <c r="F556" s="697" t="s">
        <v>337</v>
      </c>
      <c r="G556" s="697"/>
      <c r="H556" s="645">
        <v>187</v>
      </c>
      <c r="I556" s="580">
        <v>15188.7</v>
      </c>
      <c r="J556" s="864">
        <v>0</v>
      </c>
      <c r="K556" s="865">
        <f t="shared" si="60"/>
        <v>0</v>
      </c>
      <c r="L556" s="864">
        <f t="shared" si="61"/>
        <v>0</v>
      </c>
      <c r="M556" s="713">
        <f t="shared" si="59"/>
        <v>2840286.9</v>
      </c>
      <c r="N556" s="701"/>
      <c r="O556" s="185" t="s">
        <v>580</v>
      </c>
      <c r="P556" s="697" t="s">
        <v>417</v>
      </c>
      <c r="Q556" s="698" t="s">
        <v>274</v>
      </c>
      <c r="R556" s="697" t="s">
        <v>73</v>
      </c>
      <c r="S556" s="697" t="s">
        <v>213</v>
      </c>
    </row>
    <row r="557" spans="1:19" s="33" customFormat="1" ht="20.100000000000001" customHeight="1">
      <c r="A557" s="697" t="s">
        <v>436</v>
      </c>
      <c r="B557" s="185" t="s">
        <v>919</v>
      </c>
      <c r="C557" s="698" t="s">
        <v>371</v>
      </c>
      <c r="D557" s="867" t="s">
        <v>453</v>
      </c>
      <c r="E557" s="867" t="s">
        <v>453</v>
      </c>
      <c r="F557" s="697" t="s">
        <v>437</v>
      </c>
      <c r="G557" s="697"/>
      <c r="H557" s="645">
        <v>187</v>
      </c>
      <c r="I557" s="580">
        <v>15000</v>
      </c>
      <c r="J557" s="864">
        <v>0</v>
      </c>
      <c r="K557" s="865">
        <f t="shared" si="60"/>
        <v>0</v>
      </c>
      <c r="L557" s="864">
        <f t="shared" si="61"/>
        <v>0</v>
      </c>
      <c r="M557" s="713">
        <f t="shared" si="59"/>
        <v>2805000</v>
      </c>
      <c r="N557" s="701"/>
      <c r="O557" s="185" t="s">
        <v>11</v>
      </c>
      <c r="P557" s="697" t="s">
        <v>417</v>
      </c>
      <c r="Q557" s="698" t="s">
        <v>280</v>
      </c>
      <c r="R557" s="697" t="s">
        <v>73</v>
      </c>
      <c r="S557" s="697" t="s">
        <v>213</v>
      </c>
    </row>
    <row r="558" spans="1:19" s="33" customFormat="1" ht="20.100000000000001" customHeight="1">
      <c r="A558" s="697" t="s">
        <v>436</v>
      </c>
      <c r="B558" s="185" t="s">
        <v>919</v>
      </c>
      <c r="C558" s="698" t="s">
        <v>371</v>
      </c>
      <c r="D558" s="867" t="s">
        <v>453</v>
      </c>
      <c r="E558" s="867" t="s">
        <v>453</v>
      </c>
      <c r="F558" s="697" t="s">
        <v>420</v>
      </c>
      <c r="G558" s="697"/>
      <c r="H558" s="645">
        <v>187</v>
      </c>
      <c r="I558" s="580">
        <v>8000</v>
      </c>
      <c r="J558" s="864">
        <v>0</v>
      </c>
      <c r="K558" s="865">
        <f t="shared" si="60"/>
        <v>0</v>
      </c>
      <c r="L558" s="864">
        <f t="shared" si="61"/>
        <v>0</v>
      </c>
      <c r="M558" s="713">
        <f t="shared" si="59"/>
        <v>1496000</v>
      </c>
      <c r="N558" s="701"/>
      <c r="O558" s="698" t="s">
        <v>11</v>
      </c>
      <c r="P558" s="697" t="s">
        <v>417</v>
      </c>
      <c r="Q558" s="698" t="s">
        <v>280</v>
      </c>
      <c r="R558" s="697" t="s">
        <v>73</v>
      </c>
      <c r="S558" s="697" t="s">
        <v>213</v>
      </c>
    </row>
    <row r="559" spans="1:19" s="33" customFormat="1" ht="20.100000000000001" customHeight="1">
      <c r="A559" s="697" t="s">
        <v>436</v>
      </c>
      <c r="B559" s="185" t="s">
        <v>919</v>
      </c>
      <c r="C559" s="698" t="s">
        <v>371</v>
      </c>
      <c r="D559" s="867" t="s">
        <v>453</v>
      </c>
      <c r="E559" s="867" t="s">
        <v>453</v>
      </c>
      <c r="F559" s="697" t="s">
        <v>163</v>
      </c>
      <c r="G559" s="697"/>
      <c r="H559" s="645">
        <v>374</v>
      </c>
      <c r="I559" s="580">
        <v>14000</v>
      </c>
      <c r="J559" s="864">
        <v>0</v>
      </c>
      <c r="K559" s="865">
        <f t="shared" si="60"/>
        <v>0</v>
      </c>
      <c r="L559" s="864">
        <f t="shared" si="61"/>
        <v>0</v>
      </c>
      <c r="M559" s="713">
        <f t="shared" si="59"/>
        <v>5236000</v>
      </c>
      <c r="N559" s="701"/>
      <c r="O559" s="185" t="s">
        <v>498</v>
      </c>
      <c r="P559" s="697" t="s">
        <v>417</v>
      </c>
      <c r="Q559" s="698" t="s">
        <v>360</v>
      </c>
      <c r="R559" s="697" t="s">
        <v>73</v>
      </c>
      <c r="S559" s="697" t="s">
        <v>213</v>
      </c>
    </row>
    <row r="560" spans="1:19" s="33" customFormat="1" ht="20.100000000000001" customHeight="1">
      <c r="A560" s="697" t="s">
        <v>436</v>
      </c>
      <c r="B560" s="185" t="s">
        <v>919</v>
      </c>
      <c r="C560" s="698" t="s">
        <v>371</v>
      </c>
      <c r="D560" s="867" t="s">
        <v>453</v>
      </c>
      <c r="E560" s="867" t="s">
        <v>453</v>
      </c>
      <c r="F560" s="697" t="s">
        <v>148</v>
      </c>
      <c r="G560" s="697"/>
      <c r="H560" s="645">
        <v>384</v>
      </c>
      <c r="I560" s="580">
        <v>107000</v>
      </c>
      <c r="J560" s="864">
        <v>31.3</v>
      </c>
      <c r="K560" s="865">
        <f t="shared" si="60"/>
        <v>12019.2</v>
      </c>
      <c r="L560" s="864">
        <f t="shared" si="61"/>
        <v>12.019200000000001</v>
      </c>
      <c r="M560" s="713">
        <f t="shared" si="59"/>
        <v>41088000</v>
      </c>
      <c r="N560" s="701"/>
      <c r="O560" s="185" t="s">
        <v>497</v>
      </c>
      <c r="P560" s="697" t="s">
        <v>417</v>
      </c>
      <c r="Q560" s="698" t="s">
        <v>370</v>
      </c>
      <c r="R560" s="697" t="s">
        <v>60</v>
      </c>
      <c r="S560" s="697" t="s">
        <v>213</v>
      </c>
    </row>
    <row r="561" spans="1:19" s="33" customFormat="1" ht="20.100000000000001" customHeight="1">
      <c r="A561" s="697" t="s">
        <v>436</v>
      </c>
      <c r="B561" s="185" t="s">
        <v>919</v>
      </c>
      <c r="C561" s="698" t="s">
        <v>371</v>
      </c>
      <c r="D561" s="867" t="s">
        <v>453</v>
      </c>
      <c r="E561" s="867" t="s">
        <v>453</v>
      </c>
      <c r="F561" s="697" t="s">
        <v>513</v>
      </c>
      <c r="G561" s="697"/>
      <c r="H561" s="645">
        <v>187</v>
      </c>
      <c r="I561" s="580">
        <v>59266.1</v>
      </c>
      <c r="J561" s="864">
        <v>15.6</v>
      </c>
      <c r="K561" s="865">
        <f t="shared" si="60"/>
        <v>2917.2</v>
      </c>
      <c r="L561" s="864">
        <f t="shared" si="61"/>
        <v>2.9171999999999998</v>
      </c>
      <c r="M561" s="713">
        <f t="shared" si="59"/>
        <v>11082760.699999999</v>
      </c>
      <c r="N561" s="701"/>
      <c r="O561" s="698" t="s">
        <v>582</v>
      </c>
      <c r="P561" s="697" t="s">
        <v>417</v>
      </c>
      <c r="Q561" s="698" t="s">
        <v>270</v>
      </c>
      <c r="R561" s="697" t="s">
        <v>60</v>
      </c>
      <c r="S561" s="697" t="s">
        <v>213</v>
      </c>
    </row>
    <row r="562" spans="1:19" s="33" customFormat="1" ht="20.100000000000001" customHeight="1">
      <c r="A562" s="857" t="s">
        <v>1486</v>
      </c>
      <c r="B562" s="890" t="s">
        <v>1487</v>
      </c>
      <c r="C562" s="891" t="s">
        <v>266</v>
      </c>
      <c r="D562" s="867" t="s">
        <v>453</v>
      </c>
      <c r="E562" s="867" t="s">
        <v>453</v>
      </c>
      <c r="F562" s="697" t="s">
        <v>1321</v>
      </c>
      <c r="G562" s="857"/>
      <c r="H562" s="892">
        <v>191</v>
      </c>
      <c r="I562" s="892">
        <v>73000</v>
      </c>
      <c r="J562" s="864">
        <v>24.5</v>
      </c>
      <c r="K562" s="580"/>
      <c r="L562" s="708"/>
      <c r="M562" s="713">
        <f t="shared" si="59"/>
        <v>13943000</v>
      </c>
      <c r="N562" s="857"/>
      <c r="O562" s="698" t="s">
        <v>1465</v>
      </c>
      <c r="P562" s="891" t="s">
        <v>1488</v>
      </c>
      <c r="Q562" s="893" t="s">
        <v>1489</v>
      </c>
      <c r="R562" s="697" t="s">
        <v>28</v>
      </c>
      <c r="S562" s="697"/>
    </row>
    <row r="563" spans="1:19" s="33" customFormat="1" ht="20.100000000000001" customHeight="1">
      <c r="A563" s="857" t="s">
        <v>1486</v>
      </c>
      <c r="B563" s="890" t="s">
        <v>1487</v>
      </c>
      <c r="C563" s="891" t="s">
        <v>266</v>
      </c>
      <c r="D563" s="867" t="s">
        <v>453</v>
      </c>
      <c r="E563" s="867" t="s">
        <v>453</v>
      </c>
      <c r="F563" s="857" t="s">
        <v>804</v>
      </c>
      <c r="G563" s="857"/>
      <c r="H563" s="892">
        <v>103</v>
      </c>
      <c r="I563" s="892">
        <v>131000</v>
      </c>
      <c r="J563" s="864">
        <v>41.5</v>
      </c>
      <c r="K563" s="580"/>
      <c r="L563" s="708"/>
      <c r="M563" s="713">
        <f t="shared" si="59"/>
        <v>13493000</v>
      </c>
      <c r="N563" s="857"/>
      <c r="O563" s="698" t="s">
        <v>1466</v>
      </c>
      <c r="P563" s="891" t="s">
        <v>1488</v>
      </c>
      <c r="Q563" s="893" t="s">
        <v>892</v>
      </c>
      <c r="R563" s="697" t="s">
        <v>28</v>
      </c>
      <c r="S563" s="697"/>
    </row>
    <row r="564" spans="1:19" s="33" customFormat="1" ht="20.100000000000001" customHeight="1">
      <c r="A564" s="857" t="s">
        <v>1486</v>
      </c>
      <c r="B564" s="890" t="s">
        <v>1487</v>
      </c>
      <c r="C564" s="891" t="s">
        <v>266</v>
      </c>
      <c r="D564" s="867" t="s">
        <v>453</v>
      </c>
      <c r="E564" s="867" t="s">
        <v>453</v>
      </c>
      <c r="F564" s="857" t="s">
        <v>1490</v>
      </c>
      <c r="G564" s="857"/>
      <c r="H564" s="892">
        <v>62</v>
      </c>
      <c r="I564" s="892">
        <v>36000</v>
      </c>
      <c r="J564" s="864">
        <v>8.5</v>
      </c>
      <c r="K564" s="580"/>
      <c r="L564" s="708"/>
      <c r="M564" s="713">
        <f t="shared" si="59"/>
        <v>2232000</v>
      </c>
      <c r="N564" s="857"/>
      <c r="O564" s="185"/>
      <c r="P564" s="891" t="s">
        <v>1488</v>
      </c>
      <c r="Q564" s="893" t="s">
        <v>132</v>
      </c>
      <c r="R564" s="697" t="s">
        <v>28</v>
      </c>
      <c r="S564" s="697"/>
    </row>
    <row r="565" spans="1:19" s="33" customFormat="1" ht="20.100000000000001" customHeight="1">
      <c r="A565" s="857" t="s">
        <v>1486</v>
      </c>
      <c r="B565" s="890" t="s">
        <v>1487</v>
      </c>
      <c r="C565" s="891" t="s">
        <v>266</v>
      </c>
      <c r="D565" s="867" t="s">
        <v>453</v>
      </c>
      <c r="E565" s="867" t="s">
        <v>453</v>
      </c>
      <c r="F565" s="857" t="s">
        <v>891</v>
      </c>
      <c r="G565" s="857"/>
      <c r="H565" s="892">
        <v>62</v>
      </c>
      <c r="I565" s="892">
        <v>24850</v>
      </c>
      <c r="J565" s="864"/>
      <c r="K565" s="580"/>
      <c r="L565" s="708"/>
      <c r="M565" s="713">
        <f t="shared" si="59"/>
        <v>1540700</v>
      </c>
      <c r="N565" s="857"/>
      <c r="O565" s="185"/>
      <c r="P565" s="891" t="s">
        <v>1488</v>
      </c>
      <c r="Q565" s="893" t="s">
        <v>121</v>
      </c>
      <c r="R565" s="697" t="s">
        <v>30</v>
      </c>
      <c r="S565" s="697"/>
    </row>
    <row r="566" spans="1:19" s="33" customFormat="1" ht="20.100000000000001" customHeight="1">
      <c r="A566" s="857" t="s">
        <v>1486</v>
      </c>
      <c r="B566" s="890" t="s">
        <v>1487</v>
      </c>
      <c r="C566" s="891" t="s">
        <v>266</v>
      </c>
      <c r="D566" s="867" t="s">
        <v>453</v>
      </c>
      <c r="E566" s="867" t="s">
        <v>453</v>
      </c>
      <c r="F566" s="857" t="s">
        <v>1491</v>
      </c>
      <c r="G566" s="857"/>
      <c r="H566" s="892">
        <v>64</v>
      </c>
      <c r="I566" s="892">
        <v>101000</v>
      </c>
      <c r="J566" s="864"/>
      <c r="K566" s="580"/>
      <c r="L566" s="708"/>
      <c r="M566" s="713">
        <f t="shared" si="59"/>
        <v>6464000</v>
      </c>
      <c r="N566" s="857"/>
      <c r="O566" s="185"/>
      <c r="P566" s="891" t="s">
        <v>1488</v>
      </c>
      <c r="Q566" s="893" t="s">
        <v>139</v>
      </c>
      <c r="R566" s="697" t="s">
        <v>30</v>
      </c>
      <c r="S566" s="697"/>
    </row>
    <row r="567" spans="1:19" s="33" customFormat="1" ht="20.100000000000001" customHeight="1">
      <c r="A567" s="857" t="s">
        <v>1486</v>
      </c>
      <c r="B567" s="890" t="s">
        <v>1487</v>
      </c>
      <c r="C567" s="891" t="s">
        <v>266</v>
      </c>
      <c r="D567" s="867" t="s">
        <v>453</v>
      </c>
      <c r="E567" s="867" t="s">
        <v>453</v>
      </c>
      <c r="F567" s="857" t="s">
        <v>1492</v>
      </c>
      <c r="G567" s="857"/>
      <c r="H567" s="892">
        <v>12</v>
      </c>
      <c r="I567" s="892">
        <v>80000</v>
      </c>
      <c r="J567" s="864">
        <v>27</v>
      </c>
      <c r="K567" s="580"/>
      <c r="L567" s="708"/>
      <c r="M567" s="713">
        <f t="shared" si="59"/>
        <v>960000</v>
      </c>
      <c r="N567" s="857"/>
      <c r="O567" s="698" t="s">
        <v>1467</v>
      </c>
      <c r="P567" s="891" t="s">
        <v>1488</v>
      </c>
      <c r="Q567" s="893" t="s">
        <v>616</v>
      </c>
      <c r="R567" s="697" t="s">
        <v>28</v>
      </c>
      <c r="S567" s="697"/>
    </row>
    <row r="568" spans="1:19" s="33" customFormat="1" ht="20.100000000000001" customHeight="1">
      <c r="A568" s="857" t="s">
        <v>1486</v>
      </c>
      <c r="B568" s="890" t="s">
        <v>1487</v>
      </c>
      <c r="C568" s="891" t="s">
        <v>266</v>
      </c>
      <c r="D568" s="867" t="s">
        <v>453</v>
      </c>
      <c r="E568" s="867" t="s">
        <v>453</v>
      </c>
      <c r="F568" s="857" t="s">
        <v>1493</v>
      </c>
      <c r="G568" s="857"/>
      <c r="H568" s="892">
        <v>60</v>
      </c>
      <c r="I568" s="892">
        <v>85000</v>
      </c>
      <c r="J568" s="864"/>
      <c r="K568" s="580"/>
      <c r="L568" s="708"/>
      <c r="M568" s="713">
        <f t="shared" si="59"/>
        <v>5100000</v>
      </c>
      <c r="N568" s="857"/>
      <c r="O568" s="185"/>
      <c r="P568" s="891" t="s">
        <v>1488</v>
      </c>
      <c r="Q568" s="893" t="s">
        <v>794</v>
      </c>
      <c r="R568" s="697" t="s">
        <v>30</v>
      </c>
      <c r="S568" s="697"/>
    </row>
    <row r="569" spans="1:19" s="33" customFormat="1" ht="20.100000000000001" customHeight="1">
      <c r="A569" s="857" t="s">
        <v>1486</v>
      </c>
      <c r="B569" s="890" t="s">
        <v>1487</v>
      </c>
      <c r="C569" s="891" t="s">
        <v>266</v>
      </c>
      <c r="D569" s="867" t="s">
        <v>453</v>
      </c>
      <c r="E569" s="867" t="s">
        <v>453</v>
      </c>
      <c r="F569" s="857" t="s">
        <v>1494</v>
      </c>
      <c r="G569" s="857"/>
      <c r="H569" s="892">
        <v>61</v>
      </c>
      <c r="I569" s="892">
        <v>16000</v>
      </c>
      <c r="J569" s="864"/>
      <c r="K569" s="580"/>
      <c r="L569" s="708"/>
      <c r="M569" s="713">
        <f t="shared" si="59"/>
        <v>976000</v>
      </c>
      <c r="N569" s="857"/>
      <c r="O569" s="185"/>
      <c r="P569" s="891" t="s">
        <v>1488</v>
      </c>
      <c r="Q569" s="893" t="s">
        <v>138</v>
      </c>
      <c r="R569" s="697" t="s">
        <v>30</v>
      </c>
      <c r="S569" s="697"/>
    </row>
    <row r="570" spans="1:19" s="33" customFormat="1" ht="20.100000000000001" customHeight="1">
      <c r="A570" s="857" t="s">
        <v>1486</v>
      </c>
      <c r="B570" s="890" t="s">
        <v>1487</v>
      </c>
      <c r="C570" s="891" t="s">
        <v>266</v>
      </c>
      <c r="D570" s="867" t="s">
        <v>453</v>
      </c>
      <c r="E570" s="867" t="s">
        <v>453</v>
      </c>
      <c r="F570" s="857" t="s">
        <v>1495</v>
      </c>
      <c r="G570" s="857"/>
      <c r="H570" s="892">
        <v>191</v>
      </c>
      <c r="I570" s="892">
        <v>15000</v>
      </c>
      <c r="J570" s="864"/>
      <c r="K570" s="580"/>
      <c r="L570" s="708"/>
      <c r="M570" s="713">
        <f t="shared" si="59"/>
        <v>2865000</v>
      </c>
      <c r="N570" s="857"/>
      <c r="O570" s="185"/>
      <c r="P570" s="891" t="s">
        <v>1488</v>
      </c>
      <c r="Q570" s="893" t="s">
        <v>360</v>
      </c>
      <c r="R570" s="697" t="s">
        <v>30</v>
      </c>
      <c r="S570" s="697"/>
    </row>
    <row r="571" spans="1:19" s="33" customFormat="1" ht="20.100000000000001" customHeight="1">
      <c r="A571" s="857" t="s">
        <v>1486</v>
      </c>
      <c r="B571" s="890" t="s">
        <v>1487</v>
      </c>
      <c r="C571" s="891" t="s">
        <v>266</v>
      </c>
      <c r="D571" s="867" t="s">
        <v>453</v>
      </c>
      <c r="E571" s="867" t="s">
        <v>453</v>
      </c>
      <c r="F571" s="857" t="s">
        <v>1496</v>
      </c>
      <c r="G571" s="857"/>
      <c r="H571" s="892">
        <v>126</v>
      </c>
      <c r="I571" s="892">
        <v>45000</v>
      </c>
      <c r="J571" s="864"/>
      <c r="K571" s="580"/>
      <c r="L571" s="708"/>
      <c r="M571" s="713">
        <f t="shared" si="59"/>
        <v>5670000</v>
      </c>
      <c r="N571" s="857"/>
      <c r="O571" s="185"/>
      <c r="P571" s="891" t="s">
        <v>1488</v>
      </c>
      <c r="Q571" s="893" t="s">
        <v>360</v>
      </c>
      <c r="R571" s="697" t="s">
        <v>30</v>
      </c>
      <c r="S571" s="697"/>
    </row>
    <row r="572" spans="1:19" s="33" customFormat="1" ht="20.100000000000001" customHeight="1">
      <c r="A572" s="697" t="s">
        <v>865</v>
      </c>
      <c r="B572" s="701" t="s">
        <v>1355</v>
      </c>
      <c r="C572" s="698" t="s">
        <v>473</v>
      </c>
      <c r="D572" s="867" t="s">
        <v>453</v>
      </c>
      <c r="E572" s="867" t="s">
        <v>453</v>
      </c>
      <c r="F572" s="697" t="s">
        <v>84</v>
      </c>
      <c r="G572" s="894"/>
      <c r="H572" s="871">
        <v>493</v>
      </c>
      <c r="I572" s="871">
        <v>7881.7734</v>
      </c>
      <c r="J572" s="865">
        <v>0</v>
      </c>
      <c r="K572" s="865">
        <f>H572*J572</f>
        <v>0</v>
      </c>
      <c r="L572" s="865">
        <f t="shared" ref="L572:L635" si="62">K572/1000</f>
        <v>0</v>
      </c>
      <c r="M572" s="713">
        <f t="shared" si="59"/>
        <v>3885714.2862</v>
      </c>
      <c r="N572" s="701"/>
      <c r="O572" s="701"/>
      <c r="P572" s="698" t="s">
        <v>269</v>
      </c>
      <c r="Q572" s="879" t="s">
        <v>339</v>
      </c>
      <c r="R572" s="879" t="s">
        <v>73</v>
      </c>
      <c r="S572" s="698" t="s">
        <v>40</v>
      </c>
    </row>
    <row r="573" spans="1:19" s="33" customFormat="1" ht="20.100000000000001" customHeight="1">
      <c r="A573" s="697" t="s">
        <v>865</v>
      </c>
      <c r="B573" s="701" t="s">
        <v>1355</v>
      </c>
      <c r="C573" s="698" t="s">
        <v>473</v>
      </c>
      <c r="D573" s="867" t="s">
        <v>453</v>
      </c>
      <c r="E573" s="867" t="s">
        <v>453</v>
      </c>
      <c r="F573" s="697" t="s">
        <v>81</v>
      </c>
      <c r="G573" s="894"/>
      <c r="H573" s="871">
        <v>493</v>
      </c>
      <c r="I573" s="871">
        <v>6814.4498999999996</v>
      </c>
      <c r="J573" s="865">
        <v>0</v>
      </c>
      <c r="K573" s="865">
        <f>H573*J573</f>
        <v>0</v>
      </c>
      <c r="L573" s="865">
        <f t="shared" si="62"/>
        <v>0</v>
      </c>
      <c r="M573" s="713">
        <f t="shared" si="59"/>
        <v>3359523.8007</v>
      </c>
      <c r="N573" s="701"/>
      <c r="O573" s="701"/>
      <c r="P573" s="698" t="s">
        <v>269</v>
      </c>
      <c r="Q573" s="879" t="s">
        <v>336</v>
      </c>
      <c r="R573" s="879" t="s">
        <v>73</v>
      </c>
      <c r="S573" s="698" t="s">
        <v>40</v>
      </c>
    </row>
    <row r="574" spans="1:19" s="33" customFormat="1" ht="20.100000000000001" customHeight="1">
      <c r="A574" s="697" t="s">
        <v>865</v>
      </c>
      <c r="B574" s="701" t="s">
        <v>1354</v>
      </c>
      <c r="C574" s="698" t="s">
        <v>473</v>
      </c>
      <c r="D574" s="867" t="s">
        <v>453</v>
      </c>
      <c r="E574" s="867" t="s">
        <v>453</v>
      </c>
      <c r="F574" s="697" t="s">
        <v>84</v>
      </c>
      <c r="G574" s="697"/>
      <c r="H574" s="871">
        <v>493</v>
      </c>
      <c r="I574" s="871">
        <v>7881.7734</v>
      </c>
      <c r="J574" s="865">
        <v>0</v>
      </c>
      <c r="K574" s="865">
        <f>H574*J574</f>
        <v>0</v>
      </c>
      <c r="L574" s="865">
        <f t="shared" si="62"/>
        <v>0</v>
      </c>
      <c r="M574" s="713">
        <f t="shared" si="59"/>
        <v>3885714.2862</v>
      </c>
      <c r="N574" s="701"/>
      <c r="O574" s="701"/>
      <c r="P574" s="698" t="s">
        <v>269</v>
      </c>
      <c r="Q574" s="879" t="s">
        <v>339</v>
      </c>
      <c r="R574" s="879" t="s">
        <v>73</v>
      </c>
      <c r="S574" s="698" t="s">
        <v>40</v>
      </c>
    </row>
    <row r="575" spans="1:19" s="33" customFormat="1" ht="20.100000000000001" customHeight="1">
      <c r="A575" s="697" t="s">
        <v>865</v>
      </c>
      <c r="B575" s="701" t="s">
        <v>1354</v>
      </c>
      <c r="C575" s="698" t="s">
        <v>473</v>
      </c>
      <c r="D575" s="867" t="s">
        <v>453</v>
      </c>
      <c r="E575" s="867" t="s">
        <v>453</v>
      </c>
      <c r="F575" s="697" t="s">
        <v>81</v>
      </c>
      <c r="G575" s="697"/>
      <c r="H575" s="871">
        <v>493</v>
      </c>
      <c r="I575" s="871">
        <v>6814.4498999999996</v>
      </c>
      <c r="J575" s="865">
        <v>0</v>
      </c>
      <c r="K575" s="865">
        <f>H575*J575</f>
        <v>0</v>
      </c>
      <c r="L575" s="865">
        <f t="shared" si="62"/>
        <v>0</v>
      </c>
      <c r="M575" s="713">
        <f t="shared" si="59"/>
        <v>3359523.8007</v>
      </c>
      <c r="N575" s="701"/>
      <c r="O575" s="701"/>
      <c r="P575" s="698" t="s">
        <v>269</v>
      </c>
      <c r="Q575" s="879" t="s">
        <v>336</v>
      </c>
      <c r="R575" s="879" t="s">
        <v>73</v>
      </c>
      <c r="S575" s="698" t="s">
        <v>40</v>
      </c>
    </row>
    <row r="576" spans="1:19" s="34" customFormat="1" ht="20.100000000000001" customHeight="1">
      <c r="A576" s="697" t="s">
        <v>113</v>
      </c>
      <c r="B576" s="185" t="s">
        <v>1348</v>
      </c>
      <c r="C576" s="698" t="s">
        <v>365</v>
      </c>
      <c r="D576" s="867" t="s">
        <v>453</v>
      </c>
      <c r="E576" s="867" t="s">
        <v>453</v>
      </c>
      <c r="F576" s="697" t="s">
        <v>454</v>
      </c>
      <c r="G576" s="894"/>
      <c r="H576" s="580">
        <v>1532</v>
      </c>
      <c r="I576" s="580">
        <v>56500</v>
      </c>
      <c r="J576" s="864">
        <v>37.5</v>
      </c>
      <c r="K576" s="644">
        <f t="shared" ref="K576:K617" si="63">J576*H576</f>
        <v>57450</v>
      </c>
      <c r="L576" s="644">
        <f t="shared" si="62"/>
        <v>57.45</v>
      </c>
      <c r="M576" s="713">
        <f t="shared" si="59"/>
        <v>86558000</v>
      </c>
      <c r="N576" s="701"/>
      <c r="O576" s="185" t="s">
        <v>545</v>
      </c>
      <c r="P576" s="697" t="s">
        <v>269</v>
      </c>
      <c r="Q576" s="698" t="s">
        <v>370</v>
      </c>
      <c r="R576" s="697" t="s">
        <v>68</v>
      </c>
      <c r="S576" s="697" t="s">
        <v>152</v>
      </c>
    </row>
    <row r="577" spans="1:19" s="34" customFormat="1" ht="20.100000000000001" customHeight="1">
      <c r="A577" s="697" t="s">
        <v>113</v>
      </c>
      <c r="B577" s="185" t="s">
        <v>1348</v>
      </c>
      <c r="C577" s="698" t="s">
        <v>365</v>
      </c>
      <c r="D577" s="867" t="s">
        <v>453</v>
      </c>
      <c r="E577" s="867" t="s">
        <v>453</v>
      </c>
      <c r="F577" s="697" t="s">
        <v>546</v>
      </c>
      <c r="G577" s="894"/>
      <c r="H577" s="580">
        <v>1532</v>
      </c>
      <c r="I577" s="580">
        <v>18952.3</v>
      </c>
      <c r="J577" s="864">
        <v>17.5</v>
      </c>
      <c r="K577" s="644">
        <f t="shared" si="63"/>
        <v>26810</v>
      </c>
      <c r="L577" s="644">
        <f t="shared" si="62"/>
        <v>26.81</v>
      </c>
      <c r="M577" s="713">
        <f t="shared" si="59"/>
        <v>29034923.599999998</v>
      </c>
      <c r="N577" s="701"/>
      <c r="O577" s="185" t="s">
        <v>547</v>
      </c>
      <c r="P577" s="697" t="s">
        <v>269</v>
      </c>
      <c r="Q577" s="698" t="s">
        <v>270</v>
      </c>
      <c r="R577" s="697" t="s">
        <v>68</v>
      </c>
      <c r="S577" s="697" t="s">
        <v>152</v>
      </c>
    </row>
    <row r="578" spans="1:19" s="34" customFormat="1" ht="20.100000000000001" customHeight="1">
      <c r="A578" s="697" t="s">
        <v>113</v>
      </c>
      <c r="B578" s="185" t="s">
        <v>1348</v>
      </c>
      <c r="C578" s="698" t="s">
        <v>365</v>
      </c>
      <c r="D578" s="867" t="s">
        <v>453</v>
      </c>
      <c r="E578" s="867" t="s">
        <v>453</v>
      </c>
      <c r="F578" s="697" t="s">
        <v>71</v>
      </c>
      <c r="G578" s="894"/>
      <c r="H578" s="580">
        <v>1532</v>
      </c>
      <c r="I578" s="580">
        <v>22369.7</v>
      </c>
      <c r="J578" s="864">
        <v>0</v>
      </c>
      <c r="K578" s="644">
        <f t="shared" si="63"/>
        <v>0</v>
      </c>
      <c r="L578" s="644">
        <f t="shared" si="62"/>
        <v>0</v>
      </c>
      <c r="M578" s="713">
        <f t="shared" si="59"/>
        <v>34270380.399999999</v>
      </c>
      <c r="N578" s="701"/>
      <c r="O578" s="185" t="s">
        <v>548</v>
      </c>
      <c r="P578" s="697" t="s">
        <v>269</v>
      </c>
      <c r="Q578" s="698" t="s">
        <v>271</v>
      </c>
      <c r="R578" s="697" t="s">
        <v>73</v>
      </c>
      <c r="S578" s="697" t="s">
        <v>152</v>
      </c>
    </row>
    <row r="579" spans="1:19" s="34" customFormat="1" ht="20.100000000000001" customHeight="1">
      <c r="A579" s="697" t="s">
        <v>113</v>
      </c>
      <c r="B579" s="185" t="s">
        <v>1348</v>
      </c>
      <c r="C579" s="698" t="s">
        <v>365</v>
      </c>
      <c r="D579" s="867" t="s">
        <v>453</v>
      </c>
      <c r="E579" s="867" t="s">
        <v>453</v>
      </c>
      <c r="F579" s="697" t="s">
        <v>100</v>
      </c>
      <c r="G579" s="894"/>
      <c r="H579" s="580">
        <v>766</v>
      </c>
      <c r="I579" s="580">
        <v>40456.300000000003</v>
      </c>
      <c r="J579" s="864">
        <v>0</v>
      </c>
      <c r="K579" s="644">
        <f t="shared" si="63"/>
        <v>0</v>
      </c>
      <c r="L579" s="644">
        <f t="shared" si="62"/>
        <v>0</v>
      </c>
      <c r="M579" s="713">
        <f t="shared" si="59"/>
        <v>30989525.800000001</v>
      </c>
      <c r="N579" s="701"/>
      <c r="O579" s="185" t="s">
        <v>600</v>
      </c>
      <c r="P579" s="697" t="s">
        <v>269</v>
      </c>
      <c r="Q579" s="698" t="s">
        <v>272</v>
      </c>
      <c r="R579" s="697" t="s">
        <v>73</v>
      </c>
      <c r="S579" s="697" t="s">
        <v>152</v>
      </c>
    </row>
    <row r="580" spans="1:19" s="34" customFormat="1" ht="20.100000000000001" customHeight="1">
      <c r="A580" s="697" t="s">
        <v>113</v>
      </c>
      <c r="B580" s="185" t="s">
        <v>1348</v>
      </c>
      <c r="C580" s="698" t="s">
        <v>365</v>
      </c>
      <c r="D580" s="867" t="s">
        <v>453</v>
      </c>
      <c r="E580" s="867" t="s">
        <v>453</v>
      </c>
      <c r="F580" s="697" t="s">
        <v>53</v>
      </c>
      <c r="G580" s="894"/>
      <c r="H580" s="580">
        <v>766</v>
      </c>
      <c r="I580" s="580">
        <v>7693.7</v>
      </c>
      <c r="J580" s="864">
        <v>0</v>
      </c>
      <c r="K580" s="644">
        <f t="shared" si="63"/>
        <v>0</v>
      </c>
      <c r="L580" s="644">
        <f t="shared" si="62"/>
        <v>0</v>
      </c>
      <c r="M580" s="713">
        <f t="shared" si="59"/>
        <v>5893374.2000000002</v>
      </c>
      <c r="N580" s="701"/>
      <c r="O580" s="185" t="s">
        <v>600</v>
      </c>
      <c r="P580" s="697" t="s">
        <v>269</v>
      </c>
      <c r="Q580" s="698" t="s">
        <v>336</v>
      </c>
      <c r="R580" s="697" t="s">
        <v>73</v>
      </c>
      <c r="S580" s="697" t="s">
        <v>152</v>
      </c>
    </row>
    <row r="581" spans="1:19" s="34" customFormat="1" ht="20.100000000000001" customHeight="1">
      <c r="A581" s="697" t="s">
        <v>113</v>
      </c>
      <c r="B581" s="185" t="s">
        <v>1348</v>
      </c>
      <c r="C581" s="698" t="s">
        <v>365</v>
      </c>
      <c r="D581" s="867" t="s">
        <v>453</v>
      </c>
      <c r="E581" s="867" t="s">
        <v>453</v>
      </c>
      <c r="F581" s="697" t="s">
        <v>404</v>
      </c>
      <c r="G581" s="894"/>
      <c r="H581" s="580">
        <v>766</v>
      </c>
      <c r="I581" s="580">
        <v>65595.100000000006</v>
      </c>
      <c r="J581" s="864">
        <v>0</v>
      </c>
      <c r="K581" s="644">
        <f t="shared" si="63"/>
        <v>0</v>
      </c>
      <c r="L581" s="644">
        <f t="shared" si="62"/>
        <v>0</v>
      </c>
      <c r="M581" s="713">
        <f t="shared" si="59"/>
        <v>50245846.600000001</v>
      </c>
      <c r="N581" s="701"/>
      <c r="O581" s="185" t="s">
        <v>11</v>
      </c>
      <c r="P581" s="697" t="s">
        <v>269</v>
      </c>
      <c r="Q581" s="698" t="s">
        <v>276</v>
      </c>
      <c r="R581" s="697" t="s">
        <v>73</v>
      </c>
      <c r="S581" s="697" t="s">
        <v>152</v>
      </c>
    </row>
    <row r="582" spans="1:19" s="34" customFormat="1" ht="20.100000000000001" customHeight="1">
      <c r="A582" s="697" t="s">
        <v>113</v>
      </c>
      <c r="B582" s="185" t="s">
        <v>1348</v>
      </c>
      <c r="C582" s="698" t="s">
        <v>365</v>
      </c>
      <c r="D582" s="867" t="s">
        <v>453</v>
      </c>
      <c r="E582" s="867" t="s">
        <v>453</v>
      </c>
      <c r="F582" s="697" t="s">
        <v>217</v>
      </c>
      <c r="G582" s="894"/>
      <c r="H582" s="580">
        <v>766</v>
      </c>
      <c r="I582" s="580">
        <v>10385.9</v>
      </c>
      <c r="J582" s="864">
        <v>0</v>
      </c>
      <c r="K582" s="644">
        <f t="shared" si="63"/>
        <v>0</v>
      </c>
      <c r="L582" s="644">
        <f t="shared" si="62"/>
        <v>0</v>
      </c>
      <c r="M582" s="713">
        <f t="shared" si="59"/>
        <v>7955599.3999999994</v>
      </c>
      <c r="N582" s="701"/>
      <c r="O582" s="185" t="s">
        <v>11</v>
      </c>
      <c r="P582" s="697" t="s">
        <v>269</v>
      </c>
      <c r="Q582" s="698" t="s">
        <v>336</v>
      </c>
      <c r="R582" s="697" t="s">
        <v>73</v>
      </c>
      <c r="S582" s="697" t="s">
        <v>152</v>
      </c>
    </row>
    <row r="583" spans="1:19" s="34" customFormat="1" ht="20.100000000000001" customHeight="1">
      <c r="A583" s="697" t="s">
        <v>113</v>
      </c>
      <c r="B583" s="185" t="s">
        <v>1348</v>
      </c>
      <c r="C583" s="698" t="s">
        <v>365</v>
      </c>
      <c r="D583" s="867" t="s">
        <v>453</v>
      </c>
      <c r="E583" s="867" t="s">
        <v>453</v>
      </c>
      <c r="F583" s="697" t="s">
        <v>410</v>
      </c>
      <c r="G583" s="894"/>
      <c r="H583" s="580">
        <v>766</v>
      </c>
      <c r="I583" s="580">
        <v>13119</v>
      </c>
      <c r="J583" s="864">
        <v>0</v>
      </c>
      <c r="K583" s="644">
        <f t="shared" si="63"/>
        <v>0</v>
      </c>
      <c r="L583" s="644">
        <f t="shared" si="62"/>
        <v>0</v>
      </c>
      <c r="M583" s="713">
        <f t="shared" si="59"/>
        <v>10049154</v>
      </c>
      <c r="N583" s="701"/>
      <c r="O583" s="185" t="s">
        <v>11</v>
      </c>
      <c r="P583" s="697" t="s">
        <v>269</v>
      </c>
      <c r="Q583" s="698" t="s">
        <v>360</v>
      </c>
      <c r="R583" s="697" t="s">
        <v>73</v>
      </c>
      <c r="S583" s="697" t="s">
        <v>152</v>
      </c>
    </row>
    <row r="584" spans="1:19" s="34" customFormat="1" ht="20.100000000000001" customHeight="1">
      <c r="A584" s="697" t="s">
        <v>113</v>
      </c>
      <c r="B584" s="185" t="s">
        <v>1348</v>
      </c>
      <c r="C584" s="698" t="s">
        <v>365</v>
      </c>
      <c r="D584" s="867" t="s">
        <v>453</v>
      </c>
      <c r="E584" s="867" t="s">
        <v>453</v>
      </c>
      <c r="F584" s="697" t="s">
        <v>123</v>
      </c>
      <c r="G584" s="894"/>
      <c r="H584" s="580">
        <v>766</v>
      </c>
      <c r="I584" s="580">
        <v>39600</v>
      </c>
      <c r="J584" s="864">
        <v>0</v>
      </c>
      <c r="K584" s="644">
        <f t="shared" si="63"/>
        <v>0</v>
      </c>
      <c r="L584" s="644">
        <f t="shared" si="62"/>
        <v>0</v>
      </c>
      <c r="M584" s="713">
        <f t="shared" si="59"/>
        <v>30333600</v>
      </c>
      <c r="N584" s="701"/>
      <c r="O584" s="185" t="s">
        <v>549</v>
      </c>
      <c r="P584" s="697" t="s">
        <v>269</v>
      </c>
      <c r="Q584" s="698" t="s">
        <v>278</v>
      </c>
      <c r="R584" s="697" t="s">
        <v>73</v>
      </c>
      <c r="S584" s="697" t="s">
        <v>152</v>
      </c>
    </row>
    <row r="585" spans="1:19" s="34" customFormat="1" ht="20.100000000000001" customHeight="1">
      <c r="A585" s="697" t="s">
        <v>113</v>
      </c>
      <c r="B585" s="185" t="s">
        <v>1348</v>
      </c>
      <c r="C585" s="698" t="s">
        <v>365</v>
      </c>
      <c r="D585" s="867" t="s">
        <v>453</v>
      </c>
      <c r="E585" s="867" t="s">
        <v>453</v>
      </c>
      <c r="F585" s="697" t="s">
        <v>350</v>
      </c>
      <c r="G585" s="894"/>
      <c r="H585" s="580">
        <v>766</v>
      </c>
      <c r="I585" s="580">
        <v>13950</v>
      </c>
      <c r="J585" s="864">
        <v>0</v>
      </c>
      <c r="K585" s="644">
        <f t="shared" si="63"/>
        <v>0</v>
      </c>
      <c r="L585" s="644">
        <f t="shared" si="62"/>
        <v>0</v>
      </c>
      <c r="M585" s="713">
        <f t="shared" si="59"/>
        <v>10685700</v>
      </c>
      <c r="N585" s="701"/>
      <c r="O585" s="185" t="s">
        <v>601</v>
      </c>
      <c r="P585" s="697" t="s">
        <v>269</v>
      </c>
      <c r="Q585" s="698" t="s">
        <v>336</v>
      </c>
      <c r="R585" s="697" t="s">
        <v>73</v>
      </c>
      <c r="S585" s="697" t="s">
        <v>152</v>
      </c>
    </row>
    <row r="586" spans="1:19" s="34" customFormat="1" ht="20.100000000000001" customHeight="1">
      <c r="A586" s="697" t="s">
        <v>113</v>
      </c>
      <c r="B586" s="185" t="s">
        <v>1348</v>
      </c>
      <c r="C586" s="698" t="s">
        <v>365</v>
      </c>
      <c r="D586" s="867" t="s">
        <v>453</v>
      </c>
      <c r="E586" s="867" t="s">
        <v>453</v>
      </c>
      <c r="F586" s="697" t="s">
        <v>391</v>
      </c>
      <c r="G586" s="894"/>
      <c r="H586" s="580">
        <v>1532</v>
      </c>
      <c r="I586" s="580">
        <v>4950</v>
      </c>
      <c r="J586" s="864">
        <v>0</v>
      </c>
      <c r="K586" s="644">
        <f t="shared" si="63"/>
        <v>0</v>
      </c>
      <c r="L586" s="644">
        <f t="shared" si="62"/>
        <v>0</v>
      </c>
      <c r="M586" s="713">
        <f t="shared" si="59"/>
        <v>7583400</v>
      </c>
      <c r="N586" s="701"/>
      <c r="O586" s="185" t="s">
        <v>550</v>
      </c>
      <c r="P586" s="697" t="s">
        <v>269</v>
      </c>
      <c r="Q586" s="698" t="s">
        <v>336</v>
      </c>
      <c r="R586" s="697" t="s">
        <v>73</v>
      </c>
      <c r="S586" s="697" t="s">
        <v>152</v>
      </c>
    </row>
    <row r="587" spans="1:19" s="34" customFormat="1" ht="20.100000000000001" customHeight="1">
      <c r="A587" s="697" t="s">
        <v>113</v>
      </c>
      <c r="B587" s="185" t="s">
        <v>1348</v>
      </c>
      <c r="C587" s="698" t="s">
        <v>365</v>
      </c>
      <c r="D587" s="867" t="s">
        <v>453</v>
      </c>
      <c r="E587" s="867" t="s">
        <v>453</v>
      </c>
      <c r="F587" s="697" t="s">
        <v>393</v>
      </c>
      <c r="G587" s="894"/>
      <c r="H587" s="580">
        <v>1532</v>
      </c>
      <c r="I587" s="580">
        <v>4950</v>
      </c>
      <c r="J587" s="864">
        <v>0</v>
      </c>
      <c r="K587" s="644">
        <f t="shared" si="63"/>
        <v>0</v>
      </c>
      <c r="L587" s="644">
        <f t="shared" si="62"/>
        <v>0</v>
      </c>
      <c r="M587" s="713">
        <f t="shared" ref="M587:M650" si="64">H587*I587</f>
        <v>7583400</v>
      </c>
      <c r="N587" s="701"/>
      <c r="O587" s="185" t="s">
        <v>550</v>
      </c>
      <c r="P587" s="697" t="s">
        <v>269</v>
      </c>
      <c r="Q587" s="698" t="s">
        <v>336</v>
      </c>
      <c r="R587" s="697" t="s">
        <v>73</v>
      </c>
      <c r="S587" s="697" t="s">
        <v>152</v>
      </c>
    </row>
    <row r="588" spans="1:19" s="34" customFormat="1" ht="20.100000000000001" customHeight="1">
      <c r="A588" s="697" t="s">
        <v>113</v>
      </c>
      <c r="B588" s="185" t="s">
        <v>1348</v>
      </c>
      <c r="C588" s="698" t="s">
        <v>365</v>
      </c>
      <c r="D588" s="867" t="s">
        <v>453</v>
      </c>
      <c r="E588" s="867" t="s">
        <v>453</v>
      </c>
      <c r="F588" s="697" t="s">
        <v>390</v>
      </c>
      <c r="G588" s="894"/>
      <c r="H588" s="580">
        <v>766</v>
      </c>
      <c r="I588" s="580">
        <v>5777</v>
      </c>
      <c r="J588" s="864">
        <v>0</v>
      </c>
      <c r="K588" s="644">
        <f t="shared" si="63"/>
        <v>0</v>
      </c>
      <c r="L588" s="644">
        <f t="shared" si="62"/>
        <v>0</v>
      </c>
      <c r="M588" s="713">
        <f t="shared" si="64"/>
        <v>4425182</v>
      </c>
      <c r="N588" s="701"/>
      <c r="O588" s="185" t="s">
        <v>550</v>
      </c>
      <c r="P588" s="697" t="s">
        <v>269</v>
      </c>
      <c r="Q588" s="698" t="s">
        <v>336</v>
      </c>
      <c r="R588" s="697" t="s">
        <v>73</v>
      </c>
      <c r="S588" s="697" t="s">
        <v>152</v>
      </c>
    </row>
    <row r="589" spans="1:19" s="34" customFormat="1" ht="20.100000000000001" customHeight="1">
      <c r="A589" s="697" t="s">
        <v>113</v>
      </c>
      <c r="B589" s="185" t="s">
        <v>1349</v>
      </c>
      <c r="C589" s="698" t="s">
        <v>365</v>
      </c>
      <c r="D589" s="867" t="s">
        <v>453</v>
      </c>
      <c r="E589" s="867" t="s">
        <v>453</v>
      </c>
      <c r="F589" s="697" t="s">
        <v>454</v>
      </c>
      <c r="G589" s="697"/>
      <c r="H589" s="580">
        <v>1532</v>
      </c>
      <c r="I589" s="580">
        <v>56500</v>
      </c>
      <c r="J589" s="864">
        <v>37.5</v>
      </c>
      <c r="K589" s="644">
        <f t="shared" si="63"/>
        <v>57450</v>
      </c>
      <c r="L589" s="644">
        <f t="shared" si="62"/>
        <v>57.45</v>
      </c>
      <c r="M589" s="713">
        <f t="shared" si="64"/>
        <v>86558000</v>
      </c>
      <c r="N589" s="701"/>
      <c r="O589" s="185" t="s">
        <v>545</v>
      </c>
      <c r="P589" s="697" t="s">
        <v>269</v>
      </c>
      <c r="Q589" s="698" t="s">
        <v>370</v>
      </c>
      <c r="R589" s="697" t="s">
        <v>68</v>
      </c>
      <c r="S589" s="697" t="s">
        <v>152</v>
      </c>
    </row>
    <row r="590" spans="1:19" s="34" customFormat="1" ht="20.100000000000001" customHeight="1">
      <c r="A590" s="697" t="s">
        <v>113</v>
      </c>
      <c r="B590" s="185" t="s">
        <v>1349</v>
      </c>
      <c r="C590" s="698" t="s">
        <v>365</v>
      </c>
      <c r="D590" s="867" t="s">
        <v>453</v>
      </c>
      <c r="E590" s="867" t="s">
        <v>453</v>
      </c>
      <c r="F590" s="697" t="s">
        <v>546</v>
      </c>
      <c r="G590" s="697"/>
      <c r="H590" s="580">
        <v>1532</v>
      </c>
      <c r="I590" s="580">
        <v>18952.3</v>
      </c>
      <c r="J590" s="864">
        <v>17.5</v>
      </c>
      <c r="K590" s="644">
        <f t="shared" si="63"/>
        <v>26810</v>
      </c>
      <c r="L590" s="644">
        <f t="shared" si="62"/>
        <v>26.81</v>
      </c>
      <c r="M590" s="713">
        <f t="shared" si="64"/>
        <v>29034923.599999998</v>
      </c>
      <c r="N590" s="701"/>
      <c r="O590" s="185" t="s">
        <v>547</v>
      </c>
      <c r="P590" s="697" t="s">
        <v>269</v>
      </c>
      <c r="Q590" s="698" t="s">
        <v>270</v>
      </c>
      <c r="R590" s="697" t="s">
        <v>68</v>
      </c>
      <c r="S590" s="697" t="s">
        <v>152</v>
      </c>
    </row>
    <row r="591" spans="1:19" s="34" customFormat="1" ht="20.100000000000001" customHeight="1">
      <c r="A591" s="697" t="s">
        <v>113</v>
      </c>
      <c r="B591" s="185" t="s">
        <v>1349</v>
      </c>
      <c r="C591" s="698" t="s">
        <v>365</v>
      </c>
      <c r="D591" s="867" t="s">
        <v>453</v>
      </c>
      <c r="E591" s="867" t="s">
        <v>453</v>
      </c>
      <c r="F591" s="697" t="s">
        <v>71</v>
      </c>
      <c r="G591" s="697"/>
      <c r="H591" s="580">
        <v>1532</v>
      </c>
      <c r="I591" s="580">
        <v>22369.7</v>
      </c>
      <c r="J591" s="864">
        <v>0</v>
      </c>
      <c r="K591" s="644">
        <f t="shared" si="63"/>
        <v>0</v>
      </c>
      <c r="L591" s="644">
        <f t="shared" si="62"/>
        <v>0</v>
      </c>
      <c r="M591" s="713">
        <f t="shared" si="64"/>
        <v>34270380.399999999</v>
      </c>
      <c r="N591" s="701"/>
      <c r="O591" s="185" t="s">
        <v>548</v>
      </c>
      <c r="P591" s="697" t="s">
        <v>269</v>
      </c>
      <c r="Q591" s="698" t="s">
        <v>271</v>
      </c>
      <c r="R591" s="697" t="s">
        <v>73</v>
      </c>
      <c r="S591" s="697" t="s">
        <v>152</v>
      </c>
    </row>
    <row r="592" spans="1:19" s="34" customFormat="1" ht="20.100000000000001" customHeight="1">
      <c r="A592" s="697" t="s">
        <v>113</v>
      </c>
      <c r="B592" s="185" t="s">
        <v>1349</v>
      </c>
      <c r="C592" s="698" t="s">
        <v>365</v>
      </c>
      <c r="D592" s="867" t="s">
        <v>453</v>
      </c>
      <c r="E592" s="867" t="s">
        <v>453</v>
      </c>
      <c r="F592" s="697" t="s">
        <v>100</v>
      </c>
      <c r="G592" s="697"/>
      <c r="H592" s="580">
        <v>766</v>
      </c>
      <c r="I592" s="580">
        <v>40456.300000000003</v>
      </c>
      <c r="J592" s="864">
        <v>0</v>
      </c>
      <c r="K592" s="644">
        <f t="shared" si="63"/>
        <v>0</v>
      </c>
      <c r="L592" s="644">
        <f t="shared" si="62"/>
        <v>0</v>
      </c>
      <c r="M592" s="713">
        <f t="shared" si="64"/>
        <v>30989525.800000001</v>
      </c>
      <c r="N592" s="701"/>
      <c r="O592" s="185" t="s">
        <v>600</v>
      </c>
      <c r="P592" s="697" t="s">
        <v>269</v>
      </c>
      <c r="Q592" s="698" t="s">
        <v>272</v>
      </c>
      <c r="R592" s="697" t="s">
        <v>73</v>
      </c>
      <c r="S592" s="697" t="s">
        <v>152</v>
      </c>
    </row>
    <row r="593" spans="1:19" s="34" customFormat="1" ht="20.100000000000001" customHeight="1">
      <c r="A593" s="697" t="s">
        <v>113</v>
      </c>
      <c r="B593" s="185" t="s">
        <v>1349</v>
      </c>
      <c r="C593" s="698" t="s">
        <v>365</v>
      </c>
      <c r="D593" s="867" t="s">
        <v>453</v>
      </c>
      <c r="E593" s="867" t="s">
        <v>453</v>
      </c>
      <c r="F593" s="697" t="s">
        <v>53</v>
      </c>
      <c r="G593" s="697"/>
      <c r="H593" s="580">
        <v>766</v>
      </c>
      <c r="I593" s="580">
        <v>7693.7</v>
      </c>
      <c r="J593" s="864">
        <v>0</v>
      </c>
      <c r="K593" s="644">
        <f t="shared" si="63"/>
        <v>0</v>
      </c>
      <c r="L593" s="644">
        <f t="shared" si="62"/>
        <v>0</v>
      </c>
      <c r="M593" s="713">
        <f t="shared" si="64"/>
        <v>5893374.2000000002</v>
      </c>
      <c r="N593" s="701"/>
      <c r="O593" s="185" t="s">
        <v>600</v>
      </c>
      <c r="P593" s="697" t="s">
        <v>269</v>
      </c>
      <c r="Q593" s="698" t="s">
        <v>336</v>
      </c>
      <c r="R593" s="697" t="s">
        <v>73</v>
      </c>
      <c r="S593" s="697" t="s">
        <v>152</v>
      </c>
    </row>
    <row r="594" spans="1:19" s="34" customFormat="1" ht="20.100000000000001" customHeight="1">
      <c r="A594" s="697" t="s">
        <v>113</v>
      </c>
      <c r="B594" s="185" t="s">
        <v>1349</v>
      </c>
      <c r="C594" s="698" t="s">
        <v>365</v>
      </c>
      <c r="D594" s="867" t="s">
        <v>453</v>
      </c>
      <c r="E594" s="867" t="s">
        <v>453</v>
      </c>
      <c r="F594" s="697" t="s">
        <v>404</v>
      </c>
      <c r="G594" s="697"/>
      <c r="H594" s="580">
        <v>766</v>
      </c>
      <c r="I594" s="580">
        <v>65595.100000000006</v>
      </c>
      <c r="J594" s="864">
        <v>0</v>
      </c>
      <c r="K594" s="644">
        <f t="shared" si="63"/>
        <v>0</v>
      </c>
      <c r="L594" s="644">
        <f t="shared" si="62"/>
        <v>0</v>
      </c>
      <c r="M594" s="713">
        <f t="shared" si="64"/>
        <v>50245846.600000001</v>
      </c>
      <c r="N594" s="701"/>
      <c r="O594" s="185" t="s">
        <v>11</v>
      </c>
      <c r="P594" s="697" t="s">
        <v>269</v>
      </c>
      <c r="Q594" s="698" t="s">
        <v>276</v>
      </c>
      <c r="R594" s="697" t="s">
        <v>73</v>
      </c>
      <c r="S594" s="697" t="s">
        <v>152</v>
      </c>
    </row>
    <row r="595" spans="1:19" s="34" customFormat="1" ht="20.100000000000001" customHeight="1">
      <c r="A595" s="697" t="s">
        <v>113</v>
      </c>
      <c r="B595" s="185" t="s">
        <v>1349</v>
      </c>
      <c r="C595" s="698" t="s">
        <v>365</v>
      </c>
      <c r="D595" s="867" t="s">
        <v>453</v>
      </c>
      <c r="E595" s="867" t="s">
        <v>453</v>
      </c>
      <c r="F595" s="697" t="s">
        <v>217</v>
      </c>
      <c r="G595" s="697"/>
      <c r="H595" s="580">
        <v>766</v>
      </c>
      <c r="I595" s="580">
        <v>10385.9</v>
      </c>
      <c r="J595" s="864">
        <v>0</v>
      </c>
      <c r="K595" s="644">
        <f t="shared" si="63"/>
        <v>0</v>
      </c>
      <c r="L595" s="644">
        <f t="shared" si="62"/>
        <v>0</v>
      </c>
      <c r="M595" s="713">
        <f t="shared" si="64"/>
        <v>7955599.3999999994</v>
      </c>
      <c r="N595" s="701"/>
      <c r="O595" s="185" t="s">
        <v>11</v>
      </c>
      <c r="P595" s="697" t="s">
        <v>269</v>
      </c>
      <c r="Q595" s="698" t="s">
        <v>336</v>
      </c>
      <c r="R595" s="697" t="s">
        <v>73</v>
      </c>
      <c r="S595" s="697" t="s">
        <v>152</v>
      </c>
    </row>
    <row r="596" spans="1:19" s="34" customFormat="1" ht="20.100000000000001" customHeight="1">
      <c r="A596" s="697" t="s">
        <v>113</v>
      </c>
      <c r="B596" s="185" t="s">
        <v>1349</v>
      </c>
      <c r="C596" s="698" t="s">
        <v>365</v>
      </c>
      <c r="D596" s="867" t="s">
        <v>453</v>
      </c>
      <c r="E596" s="867" t="s">
        <v>453</v>
      </c>
      <c r="F596" s="697" t="s">
        <v>410</v>
      </c>
      <c r="G596" s="697"/>
      <c r="H596" s="580">
        <v>766</v>
      </c>
      <c r="I596" s="580">
        <v>13119</v>
      </c>
      <c r="J596" s="864">
        <v>0</v>
      </c>
      <c r="K596" s="644">
        <f t="shared" si="63"/>
        <v>0</v>
      </c>
      <c r="L596" s="644">
        <f t="shared" si="62"/>
        <v>0</v>
      </c>
      <c r="M596" s="713">
        <f t="shared" si="64"/>
        <v>10049154</v>
      </c>
      <c r="N596" s="701"/>
      <c r="O596" s="185" t="s">
        <v>11</v>
      </c>
      <c r="P596" s="697" t="s">
        <v>269</v>
      </c>
      <c r="Q596" s="698" t="s">
        <v>360</v>
      </c>
      <c r="R596" s="697" t="s">
        <v>73</v>
      </c>
      <c r="S596" s="697" t="s">
        <v>152</v>
      </c>
    </row>
    <row r="597" spans="1:19" s="34" customFormat="1" ht="20.100000000000001" customHeight="1">
      <c r="A597" s="697" t="s">
        <v>113</v>
      </c>
      <c r="B597" s="185" t="s">
        <v>1349</v>
      </c>
      <c r="C597" s="698" t="s">
        <v>365</v>
      </c>
      <c r="D597" s="867" t="s">
        <v>453</v>
      </c>
      <c r="E597" s="867" t="s">
        <v>453</v>
      </c>
      <c r="F597" s="697" t="s">
        <v>123</v>
      </c>
      <c r="G597" s="697"/>
      <c r="H597" s="580">
        <v>766</v>
      </c>
      <c r="I597" s="580">
        <v>39600</v>
      </c>
      <c r="J597" s="864">
        <v>0</v>
      </c>
      <c r="K597" s="644">
        <f t="shared" si="63"/>
        <v>0</v>
      </c>
      <c r="L597" s="644">
        <f t="shared" si="62"/>
        <v>0</v>
      </c>
      <c r="M597" s="713">
        <f t="shared" si="64"/>
        <v>30333600</v>
      </c>
      <c r="N597" s="701"/>
      <c r="O597" s="185" t="s">
        <v>549</v>
      </c>
      <c r="P597" s="697" t="s">
        <v>269</v>
      </c>
      <c r="Q597" s="698" t="s">
        <v>278</v>
      </c>
      <c r="R597" s="697" t="s">
        <v>73</v>
      </c>
      <c r="S597" s="697" t="s">
        <v>152</v>
      </c>
    </row>
    <row r="598" spans="1:19" s="34" customFormat="1" ht="20.100000000000001" customHeight="1">
      <c r="A598" s="697" t="s">
        <v>113</v>
      </c>
      <c r="B598" s="185" t="s">
        <v>1349</v>
      </c>
      <c r="C598" s="698" t="s">
        <v>365</v>
      </c>
      <c r="D598" s="867" t="s">
        <v>453</v>
      </c>
      <c r="E598" s="867" t="s">
        <v>453</v>
      </c>
      <c r="F598" s="697" t="s">
        <v>350</v>
      </c>
      <c r="G598" s="697"/>
      <c r="H598" s="580">
        <v>766</v>
      </c>
      <c r="I598" s="580">
        <v>13950</v>
      </c>
      <c r="J598" s="864">
        <v>0</v>
      </c>
      <c r="K598" s="644">
        <f t="shared" si="63"/>
        <v>0</v>
      </c>
      <c r="L598" s="644">
        <f t="shared" si="62"/>
        <v>0</v>
      </c>
      <c r="M598" s="713">
        <f t="shared" si="64"/>
        <v>10685700</v>
      </c>
      <c r="N598" s="701"/>
      <c r="O598" s="185" t="s">
        <v>601</v>
      </c>
      <c r="P598" s="697" t="s">
        <v>269</v>
      </c>
      <c r="Q598" s="698" t="s">
        <v>336</v>
      </c>
      <c r="R598" s="697" t="s">
        <v>73</v>
      </c>
      <c r="S598" s="697" t="s">
        <v>152</v>
      </c>
    </row>
    <row r="599" spans="1:19" s="34" customFormat="1" ht="20.100000000000001" customHeight="1">
      <c r="A599" s="697" t="s">
        <v>113</v>
      </c>
      <c r="B599" s="185" t="s">
        <v>1349</v>
      </c>
      <c r="C599" s="698" t="s">
        <v>365</v>
      </c>
      <c r="D599" s="867" t="s">
        <v>453</v>
      </c>
      <c r="E599" s="867" t="s">
        <v>453</v>
      </c>
      <c r="F599" s="697" t="s">
        <v>391</v>
      </c>
      <c r="G599" s="697"/>
      <c r="H599" s="580">
        <v>1532</v>
      </c>
      <c r="I599" s="580">
        <v>4950</v>
      </c>
      <c r="J599" s="864">
        <v>0</v>
      </c>
      <c r="K599" s="644">
        <f t="shared" si="63"/>
        <v>0</v>
      </c>
      <c r="L599" s="644">
        <f t="shared" si="62"/>
        <v>0</v>
      </c>
      <c r="M599" s="713">
        <f t="shared" si="64"/>
        <v>7583400</v>
      </c>
      <c r="N599" s="701"/>
      <c r="O599" s="185" t="s">
        <v>550</v>
      </c>
      <c r="P599" s="697" t="s">
        <v>269</v>
      </c>
      <c r="Q599" s="698" t="s">
        <v>336</v>
      </c>
      <c r="R599" s="697" t="s">
        <v>73</v>
      </c>
      <c r="S599" s="697" t="s">
        <v>152</v>
      </c>
    </row>
    <row r="600" spans="1:19" s="34" customFormat="1" ht="20.100000000000001" customHeight="1">
      <c r="A600" s="697" t="s">
        <v>113</v>
      </c>
      <c r="B600" s="185" t="s">
        <v>1349</v>
      </c>
      <c r="C600" s="698" t="s">
        <v>365</v>
      </c>
      <c r="D600" s="867" t="s">
        <v>453</v>
      </c>
      <c r="E600" s="867" t="s">
        <v>453</v>
      </c>
      <c r="F600" s="697" t="s">
        <v>393</v>
      </c>
      <c r="G600" s="697"/>
      <c r="H600" s="580">
        <v>1532</v>
      </c>
      <c r="I600" s="580">
        <v>4950</v>
      </c>
      <c r="J600" s="864">
        <v>0</v>
      </c>
      <c r="K600" s="644">
        <f t="shared" si="63"/>
        <v>0</v>
      </c>
      <c r="L600" s="644">
        <f t="shared" si="62"/>
        <v>0</v>
      </c>
      <c r="M600" s="713">
        <f t="shared" si="64"/>
        <v>7583400</v>
      </c>
      <c r="N600" s="701"/>
      <c r="O600" s="185" t="s">
        <v>550</v>
      </c>
      <c r="P600" s="697" t="s">
        <v>269</v>
      </c>
      <c r="Q600" s="698" t="s">
        <v>336</v>
      </c>
      <c r="R600" s="697" t="s">
        <v>73</v>
      </c>
      <c r="S600" s="697" t="s">
        <v>152</v>
      </c>
    </row>
    <row r="601" spans="1:19" s="34" customFormat="1" ht="20.100000000000001" customHeight="1">
      <c r="A601" s="697" t="s">
        <v>113</v>
      </c>
      <c r="B601" s="185" t="s">
        <v>1349</v>
      </c>
      <c r="C601" s="698" t="s">
        <v>365</v>
      </c>
      <c r="D601" s="867" t="s">
        <v>453</v>
      </c>
      <c r="E601" s="867" t="s">
        <v>453</v>
      </c>
      <c r="F601" s="697" t="s">
        <v>390</v>
      </c>
      <c r="G601" s="697"/>
      <c r="H601" s="580">
        <v>766</v>
      </c>
      <c r="I601" s="580">
        <v>5777</v>
      </c>
      <c r="J601" s="864">
        <v>0</v>
      </c>
      <c r="K601" s="644">
        <f t="shared" si="63"/>
        <v>0</v>
      </c>
      <c r="L601" s="644">
        <f t="shared" si="62"/>
        <v>0</v>
      </c>
      <c r="M601" s="713">
        <f t="shared" si="64"/>
        <v>4425182</v>
      </c>
      <c r="N601" s="701"/>
      <c r="O601" s="185" t="s">
        <v>550</v>
      </c>
      <c r="P601" s="697" t="s">
        <v>269</v>
      </c>
      <c r="Q601" s="698" t="s">
        <v>336</v>
      </c>
      <c r="R601" s="697" t="s">
        <v>73</v>
      </c>
      <c r="S601" s="697" t="s">
        <v>152</v>
      </c>
    </row>
    <row r="602" spans="1:19" s="34" customFormat="1" ht="20.100000000000001" customHeight="1">
      <c r="A602" s="697" t="s">
        <v>113</v>
      </c>
      <c r="B602" s="701" t="s">
        <v>1351</v>
      </c>
      <c r="C602" s="698" t="s">
        <v>365</v>
      </c>
      <c r="D602" s="867" t="s">
        <v>453</v>
      </c>
      <c r="E602" s="867" t="s">
        <v>453</v>
      </c>
      <c r="F602" s="697" t="s">
        <v>590</v>
      </c>
      <c r="G602" s="697"/>
      <c r="H602" s="871">
        <v>100</v>
      </c>
      <c r="I602" s="871">
        <v>19452.2</v>
      </c>
      <c r="J602" s="865">
        <v>17.5</v>
      </c>
      <c r="K602" s="871">
        <f t="shared" si="63"/>
        <v>1750</v>
      </c>
      <c r="L602" s="865">
        <f t="shared" si="62"/>
        <v>1.75</v>
      </c>
      <c r="M602" s="713">
        <f t="shared" si="64"/>
        <v>1945220</v>
      </c>
      <c r="N602" s="701"/>
      <c r="O602" s="701" t="s">
        <v>1207</v>
      </c>
      <c r="P602" s="698" t="s">
        <v>269</v>
      </c>
      <c r="Q602" s="879" t="s">
        <v>270</v>
      </c>
      <c r="R602" s="698" t="s">
        <v>68</v>
      </c>
      <c r="S602" s="698" t="s">
        <v>152</v>
      </c>
    </row>
    <row r="603" spans="1:19" s="34" customFormat="1" ht="20.100000000000001" customHeight="1">
      <c r="A603" s="697" t="s">
        <v>113</v>
      </c>
      <c r="B603" s="701" t="s">
        <v>1351</v>
      </c>
      <c r="C603" s="698" t="s">
        <v>365</v>
      </c>
      <c r="D603" s="867" t="s">
        <v>453</v>
      </c>
      <c r="E603" s="867" t="s">
        <v>453</v>
      </c>
      <c r="F603" s="697" t="s">
        <v>454</v>
      </c>
      <c r="G603" s="697"/>
      <c r="H603" s="871">
        <v>100</v>
      </c>
      <c r="I603" s="871">
        <v>56000</v>
      </c>
      <c r="J603" s="865">
        <v>37.5</v>
      </c>
      <c r="K603" s="871">
        <f t="shared" si="63"/>
        <v>3750</v>
      </c>
      <c r="L603" s="865">
        <f t="shared" si="62"/>
        <v>3.75</v>
      </c>
      <c r="M603" s="713">
        <f t="shared" si="64"/>
        <v>5600000</v>
      </c>
      <c r="N603" s="701"/>
      <c r="O603" s="701" t="s">
        <v>545</v>
      </c>
      <c r="P603" s="698" t="s">
        <v>269</v>
      </c>
      <c r="Q603" s="879" t="s">
        <v>370</v>
      </c>
      <c r="R603" s="698" t="s">
        <v>68</v>
      </c>
      <c r="S603" s="698" t="s">
        <v>152</v>
      </c>
    </row>
    <row r="604" spans="1:19" s="34" customFormat="1" ht="20.100000000000001" customHeight="1">
      <c r="A604" s="697" t="s">
        <v>113</v>
      </c>
      <c r="B604" s="701" t="s">
        <v>1351</v>
      </c>
      <c r="C604" s="698" t="s">
        <v>365</v>
      </c>
      <c r="D604" s="867" t="s">
        <v>453</v>
      </c>
      <c r="E604" s="867" t="s">
        <v>453</v>
      </c>
      <c r="F604" s="697" t="s">
        <v>100</v>
      </c>
      <c r="G604" s="697"/>
      <c r="H604" s="871">
        <v>100</v>
      </c>
      <c r="I604" s="871">
        <v>40456.300000000003</v>
      </c>
      <c r="J604" s="865">
        <v>0</v>
      </c>
      <c r="K604" s="871">
        <f t="shared" si="63"/>
        <v>0</v>
      </c>
      <c r="L604" s="865">
        <f t="shared" si="62"/>
        <v>0</v>
      </c>
      <c r="M604" s="713">
        <f t="shared" si="64"/>
        <v>4045630.0000000005</v>
      </c>
      <c r="N604" s="701"/>
      <c r="O604" s="701" t="s">
        <v>600</v>
      </c>
      <c r="P604" s="698" t="s">
        <v>269</v>
      </c>
      <c r="Q604" s="879" t="s">
        <v>272</v>
      </c>
      <c r="R604" s="698" t="s">
        <v>73</v>
      </c>
      <c r="S604" s="698" t="s">
        <v>152</v>
      </c>
    </row>
    <row r="605" spans="1:19" s="34" customFormat="1" ht="20.100000000000001" customHeight="1">
      <c r="A605" s="697" t="s">
        <v>113</v>
      </c>
      <c r="B605" s="701" t="s">
        <v>1351</v>
      </c>
      <c r="C605" s="698" t="s">
        <v>365</v>
      </c>
      <c r="D605" s="867" t="s">
        <v>453</v>
      </c>
      <c r="E605" s="867" t="s">
        <v>453</v>
      </c>
      <c r="F605" s="697" t="s">
        <v>53</v>
      </c>
      <c r="G605" s="697"/>
      <c r="H605" s="871">
        <v>100</v>
      </c>
      <c r="I605" s="871">
        <v>7693.7</v>
      </c>
      <c r="J605" s="865">
        <v>0</v>
      </c>
      <c r="K605" s="871">
        <f t="shared" si="63"/>
        <v>0</v>
      </c>
      <c r="L605" s="865">
        <f t="shared" si="62"/>
        <v>0</v>
      </c>
      <c r="M605" s="713">
        <f t="shared" si="64"/>
        <v>769370</v>
      </c>
      <c r="N605" s="701"/>
      <c r="O605" s="701" t="s">
        <v>600</v>
      </c>
      <c r="P605" s="698" t="s">
        <v>269</v>
      </c>
      <c r="Q605" s="879" t="s">
        <v>336</v>
      </c>
      <c r="R605" s="698" t="s">
        <v>73</v>
      </c>
      <c r="S605" s="698" t="s">
        <v>152</v>
      </c>
    </row>
    <row r="606" spans="1:19" s="34" customFormat="1" ht="20.100000000000001" customHeight="1">
      <c r="A606" s="697" t="s">
        <v>113</v>
      </c>
      <c r="B606" s="701" t="s">
        <v>1351</v>
      </c>
      <c r="C606" s="698" t="s">
        <v>365</v>
      </c>
      <c r="D606" s="867" t="s">
        <v>453</v>
      </c>
      <c r="E606" s="867" t="s">
        <v>453</v>
      </c>
      <c r="F606" s="697" t="s">
        <v>277</v>
      </c>
      <c r="G606" s="697"/>
      <c r="H606" s="645">
        <v>100</v>
      </c>
      <c r="I606" s="580">
        <v>39600</v>
      </c>
      <c r="J606" s="864">
        <v>0</v>
      </c>
      <c r="K606" s="864">
        <f t="shared" si="63"/>
        <v>0</v>
      </c>
      <c r="L606" s="864">
        <f t="shared" si="62"/>
        <v>0</v>
      </c>
      <c r="M606" s="713">
        <f t="shared" si="64"/>
        <v>3960000</v>
      </c>
      <c r="N606" s="701"/>
      <c r="O606" s="698" t="s">
        <v>549</v>
      </c>
      <c r="P606" s="697" t="s">
        <v>269</v>
      </c>
      <c r="Q606" s="698" t="s">
        <v>278</v>
      </c>
      <c r="R606" s="697" t="s">
        <v>73</v>
      </c>
      <c r="S606" s="697" t="s">
        <v>152</v>
      </c>
    </row>
    <row r="607" spans="1:19" s="34" customFormat="1" ht="20.100000000000001" customHeight="1">
      <c r="A607" s="697" t="s">
        <v>113</v>
      </c>
      <c r="B607" s="701" t="s">
        <v>1351</v>
      </c>
      <c r="C607" s="698" t="s">
        <v>365</v>
      </c>
      <c r="D607" s="867" t="s">
        <v>453</v>
      </c>
      <c r="E607" s="867" t="s">
        <v>453</v>
      </c>
      <c r="F607" s="697" t="s">
        <v>391</v>
      </c>
      <c r="G607" s="697"/>
      <c r="H607" s="871">
        <v>200</v>
      </c>
      <c r="I607" s="871">
        <v>4950</v>
      </c>
      <c r="J607" s="865">
        <v>0</v>
      </c>
      <c r="K607" s="871">
        <f t="shared" si="63"/>
        <v>0</v>
      </c>
      <c r="L607" s="865">
        <f t="shared" si="62"/>
        <v>0</v>
      </c>
      <c r="M607" s="713">
        <f t="shared" si="64"/>
        <v>990000</v>
      </c>
      <c r="N607" s="701"/>
      <c r="O607" s="701" t="s">
        <v>1208</v>
      </c>
      <c r="P607" s="698" t="s">
        <v>269</v>
      </c>
      <c r="Q607" s="879" t="s">
        <v>336</v>
      </c>
      <c r="R607" s="698" t="s">
        <v>73</v>
      </c>
      <c r="S607" s="698" t="s">
        <v>152</v>
      </c>
    </row>
    <row r="608" spans="1:19" s="34" customFormat="1" ht="20.100000000000001" customHeight="1">
      <c r="A608" s="697" t="s">
        <v>113</v>
      </c>
      <c r="B608" s="701" t="s">
        <v>1351</v>
      </c>
      <c r="C608" s="698" t="s">
        <v>365</v>
      </c>
      <c r="D608" s="867" t="s">
        <v>453</v>
      </c>
      <c r="E608" s="867" t="s">
        <v>453</v>
      </c>
      <c r="F608" s="697" t="s">
        <v>393</v>
      </c>
      <c r="G608" s="697"/>
      <c r="H608" s="871">
        <v>200</v>
      </c>
      <c r="I608" s="871">
        <v>4950</v>
      </c>
      <c r="J608" s="865">
        <v>0</v>
      </c>
      <c r="K608" s="871">
        <f t="shared" si="63"/>
        <v>0</v>
      </c>
      <c r="L608" s="865">
        <f t="shared" si="62"/>
        <v>0</v>
      </c>
      <c r="M608" s="713">
        <f t="shared" si="64"/>
        <v>990000</v>
      </c>
      <c r="N608" s="701"/>
      <c r="O608" s="701" t="s">
        <v>1208</v>
      </c>
      <c r="P608" s="698" t="s">
        <v>269</v>
      </c>
      <c r="Q608" s="879" t="s">
        <v>336</v>
      </c>
      <c r="R608" s="698" t="s">
        <v>73</v>
      </c>
      <c r="S608" s="698" t="s">
        <v>152</v>
      </c>
    </row>
    <row r="609" spans="1:19" s="34" customFormat="1" ht="20.100000000000001" customHeight="1">
      <c r="A609" s="697" t="s">
        <v>113</v>
      </c>
      <c r="B609" s="701" t="s">
        <v>1351</v>
      </c>
      <c r="C609" s="698" t="s">
        <v>365</v>
      </c>
      <c r="D609" s="867" t="s">
        <v>453</v>
      </c>
      <c r="E609" s="867" t="s">
        <v>453</v>
      </c>
      <c r="F609" s="697" t="s">
        <v>71</v>
      </c>
      <c r="G609" s="697"/>
      <c r="H609" s="871">
        <v>100</v>
      </c>
      <c r="I609" s="871">
        <v>22135.7</v>
      </c>
      <c r="J609" s="865">
        <v>0</v>
      </c>
      <c r="K609" s="871">
        <f t="shared" si="63"/>
        <v>0</v>
      </c>
      <c r="L609" s="865">
        <f t="shared" si="62"/>
        <v>0</v>
      </c>
      <c r="M609" s="713">
        <f t="shared" si="64"/>
        <v>2213570</v>
      </c>
      <c r="N609" s="701"/>
      <c r="O609" s="701" t="s">
        <v>548</v>
      </c>
      <c r="P609" s="698" t="s">
        <v>269</v>
      </c>
      <c r="Q609" s="879" t="s">
        <v>271</v>
      </c>
      <c r="R609" s="698" t="s">
        <v>73</v>
      </c>
      <c r="S609" s="698" t="s">
        <v>152</v>
      </c>
    </row>
    <row r="610" spans="1:19" s="34" customFormat="1" ht="20.100000000000001" customHeight="1">
      <c r="A610" s="697" t="s">
        <v>113</v>
      </c>
      <c r="B610" s="701" t="s">
        <v>1350</v>
      </c>
      <c r="C610" s="698" t="s">
        <v>365</v>
      </c>
      <c r="D610" s="867" t="s">
        <v>453</v>
      </c>
      <c r="E610" s="867" t="s">
        <v>453</v>
      </c>
      <c r="F610" s="697" t="s">
        <v>590</v>
      </c>
      <c r="G610" s="697"/>
      <c r="H610" s="871">
        <v>100</v>
      </c>
      <c r="I610" s="871">
        <v>19452.2</v>
      </c>
      <c r="J610" s="865">
        <v>17.5</v>
      </c>
      <c r="K610" s="871">
        <f t="shared" si="63"/>
        <v>1750</v>
      </c>
      <c r="L610" s="865">
        <f t="shared" si="62"/>
        <v>1.75</v>
      </c>
      <c r="M610" s="713">
        <f t="shared" si="64"/>
        <v>1945220</v>
      </c>
      <c r="N610" s="701"/>
      <c r="O610" s="701" t="s">
        <v>1207</v>
      </c>
      <c r="P610" s="698" t="s">
        <v>269</v>
      </c>
      <c r="Q610" s="879" t="s">
        <v>270</v>
      </c>
      <c r="R610" s="698" t="s">
        <v>68</v>
      </c>
      <c r="S610" s="698" t="s">
        <v>152</v>
      </c>
    </row>
    <row r="611" spans="1:19" s="34" customFormat="1" ht="20.100000000000001" customHeight="1">
      <c r="A611" s="697" t="s">
        <v>113</v>
      </c>
      <c r="B611" s="701" t="s">
        <v>1350</v>
      </c>
      <c r="C611" s="698" t="s">
        <v>365</v>
      </c>
      <c r="D611" s="867" t="s">
        <v>453</v>
      </c>
      <c r="E611" s="867" t="s">
        <v>453</v>
      </c>
      <c r="F611" s="697" t="s">
        <v>454</v>
      </c>
      <c r="G611" s="697"/>
      <c r="H611" s="871">
        <v>100</v>
      </c>
      <c r="I611" s="871">
        <v>56000</v>
      </c>
      <c r="J611" s="865">
        <v>37.5</v>
      </c>
      <c r="K611" s="871">
        <f t="shared" si="63"/>
        <v>3750</v>
      </c>
      <c r="L611" s="865">
        <f t="shared" si="62"/>
        <v>3.75</v>
      </c>
      <c r="M611" s="713">
        <f t="shared" si="64"/>
        <v>5600000</v>
      </c>
      <c r="N611" s="701"/>
      <c r="O611" s="701" t="s">
        <v>545</v>
      </c>
      <c r="P611" s="698" t="s">
        <v>269</v>
      </c>
      <c r="Q611" s="879" t="s">
        <v>370</v>
      </c>
      <c r="R611" s="698" t="s">
        <v>68</v>
      </c>
      <c r="S611" s="698" t="s">
        <v>152</v>
      </c>
    </row>
    <row r="612" spans="1:19" s="34" customFormat="1" ht="20.100000000000001" customHeight="1">
      <c r="A612" s="697" t="s">
        <v>113</v>
      </c>
      <c r="B612" s="701" t="s">
        <v>1350</v>
      </c>
      <c r="C612" s="698" t="s">
        <v>365</v>
      </c>
      <c r="D612" s="867" t="s">
        <v>453</v>
      </c>
      <c r="E612" s="867" t="s">
        <v>453</v>
      </c>
      <c r="F612" s="697" t="s">
        <v>100</v>
      </c>
      <c r="G612" s="697"/>
      <c r="H612" s="871">
        <v>100</v>
      </c>
      <c r="I612" s="871">
        <v>40456.300000000003</v>
      </c>
      <c r="J612" s="865">
        <v>0</v>
      </c>
      <c r="K612" s="871">
        <f t="shared" si="63"/>
        <v>0</v>
      </c>
      <c r="L612" s="865">
        <f t="shared" si="62"/>
        <v>0</v>
      </c>
      <c r="M612" s="713">
        <f t="shared" si="64"/>
        <v>4045630.0000000005</v>
      </c>
      <c r="N612" s="701"/>
      <c r="O612" s="701" t="s">
        <v>600</v>
      </c>
      <c r="P612" s="698" t="s">
        <v>269</v>
      </c>
      <c r="Q612" s="879" t="s">
        <v>272</v>
      </c>
      <c r="R612" s="698" t="s">
        <v>73</v>
      </c>
      <c r="S612" s="698" t="s">
        <v>152</v>
      </c>
    </row>
    <row r="613" spans="1:19" s="34" customFormat="1" ht="20.100000000000001" customHeight="1">
      <c r="A613" s="697" t="s">
        <v>113</v>
      </c>
      <c r="B613" s="701" t="s">
        <v>1350</v>
      </c>
      <c r="C613" s="698" t="s">
        <v>365</v>
      </c>
      <c r="D613" s="867" t="s">
        <v>453</v>
      </c>
      <c r="E613" s="867" t="s">
        <v>453</v>
      </c>
      <c r="F613" s="697" t="s">
        <v>53</v>
      </c>
      <c r="G613" s="697"/>
      <c r="H613" s="871">
        <v>100</v>
      </c>
      <c r="I613" s="871">
        <v>7693.7</v>
      </c>
      <c r="J613" s="865">
        <v>0</v>
      </c>
      <c r="K613" s="871">
        <f t="shared" si="63"/>
        <v>0</v>
      </c>
      <c r="L613" s="865">
        <f t="shared" si="62"/>
        <v>0</v>
      </c>
      <c r="M613" s="713">
        <f t="shared" si="64"/>
        <v>769370</v>
      </c>
      <c r="N613" s="701"/>
      <c r="O613" s="701" t="s">
        <v>600</v>
      </c>
      <c r="P613" s="698" t="s">
        <v>269</v>
      </c>
      <c r="Q613" s="879" t="s">
        <v>336</v>
      </c>
      <c r="R613" s="698" t="s">
        <v>73</v>
      </c>
      <c r="S613" s="698" t="s">
        <v>152</v>
      </c>
    </row>
    <row r="614" spans="1:19" s="34" customFormat="1" ht="20.100000000000001" customHeight="1">
      <c r="A614" s="697" t="s">
        <v>113</v>
      </c>
      <c r="B614" s="701" t="s">
        <v>1350</v>
      </c>
      <c r="C614" s="698" t="s">
        <v>365</v>
      </c>
      <c r="D614" s="867" t="s">
        <v>453</v>
      </c>
      <c r="E614" s="867" t="s">
        <v>453</v>
      </c>
      <c r="F614" s="697" t="s">
        <v>277</v>
      </c>
      <c r="G614" s="697"/>
      <c r="H614" s="645">
        <v>100</v>
      </c>
      <c r="I614" s="580">
        <v>39600</v>
      </c>
      <c r="J614" s="864">
        <v>0</v>
      </c>
      <c r="K614" s="864">
        <f t="shared" si="63"/>
        <v>0</v>
      </c>
      <c r="L614" s="864">
        <f t="shared" si="62"/>
        <v>0</v>
      </c>
      <c r="M614" s="713">
        <f t="shared" si="64"/>
        <v>3960000</v>
      </c>
      <c r="N614" s="701"/>
      <c r="O614" s="698" t="s">
        <v>549</v>
      </c>
      <c r="P614" s="697" t="s">
        <v>269</v>
      </c>
      <c r="Q614" s="698" t="s">
        <v>278</v>
      </c>
      <c r="R614" s="697" t="s">
        <v>73</v>
      </c>
      <c r="S614" s="697" t="s">
        <v>152</v>
      </c>
    </row>
    <row r="615" spans="1:19" s="34" customFormat="1" ht="20.100000000000001" customHeight="1">
      <c r="A615" s="697" t="s">
        <v>113</v>
      </c>
      <c r="B615" s="701" t="s">
        <v>1350</v>
      </c>
      <c r="C615" s="698" t="s">
        <v>365</v>
      </c>
      <c r="D615" s="867" t="s">
        <v>453</v>
      </c>
      <c r="E615" s="867" t="s">
        <v>453</v>
      </c>
      <c r="F615" s="697" t="s">
        <v>391</v>
      </c>
      <c r="G615" s="697"/>
      <c r="H615" s="871">
        <v>200</v>
      </c>
      <c r="I615" s="871">
        <v>4950</v>
      </c>
      <c r="J615" s="865">
        <v>0</v>
      </c>
      <c r="K615" s="871">
        <f t="shared" si="63"/>
        <v>0</v>
      </c>
      <c r="L615" s="865">
        <f t="shared" si="62"/>
        <v>0</v>
      </c>
      <c r="M615" s="713">
        <f t="shared" si="64"/>
        <v>990000</v>
      </c>
      <c r="N615" s="701"/>
      <c r="O615" s="701" t="s">
        <v>1208</v>
      </c>
      <c r="P615" s="698" t="s">
        <v>269</v>
      </c>
      <c r="Q615" s="879" t="s">
        <v>336</v>
      </c>
      <c r="R615" s="698" t="s">
        <v>73</v>
      </c>
      <c r="S615" s="698" t="s">
        <v>152</v>
      </c>
    </row>
    <row r="616" spans="1:19" s="34" customFormat="1" ht="20.100000000000001" customHeight="1">
      <c r="A616" s="697" t="s">
        <v>113</v>
      </c>
      <c r="B616" s="701" t="s">
        <v>1350</v>
      </c>
      <c r="C616" s="698" t="s">
        <v>365</v>
      </c>
      <c r="D616" s="867" t="s">
        <v>453</v>
      </c>
      <c r="E616" s="867" t="s">
        <v>453</v>
      </c>
      <c r="F616" s="697" t="s">
        <v>393</v>
      </c>
      <c r="G616" s="697"/>
      <c r="H616" s="871">
        <v>200</v>
      </c>
      <c r="I616" s="871">
        <v>4950</v>
      </c>
      <c r="J616" s="865">
        <v>0</v>
      </c>
      <c r="K616" s="871">
        <f t="shared" si="63"/>
        <v>0</v>
      </c>
      <c r="L616" s="865">
        <f t="shared" si="62"/>
        <v>0</v>
      </c>
      <c r="M616" s="713">
        <f t="shared" si="64"/>
        <v>990000</v>
      </c>
      <c r="N616" s="701"/>
      <c r="O616" s="701" t="s">
        <v>1208</v>
      </c>
      <c r="P616" s="698" t="s">
        <v>269</v>
      </c>
      <c r="Q616" s="879" t="s">
        <v>336</v>
      </c>
      <c r="R616" s="698" t="s">
        <v>73</v>
      </c>
      <c r="S616" s="698" t="s">
        <v>152</v>
      </c>
    </row>
    <row r="617" spans="1:19" s="34" customFormat="1" ht="20.100000000000001" customHeight="1">
      <c r="A617" s="697" t="s">
        <v>113</v>
      </c>
      <c r="B617" s="701" t="s">
        <v>1350</v>
      </c>
      <c r="C617" s="698" t="s">
        <v>365</v>
      </c>
      <c r="D617" s="867" t="s">
        <v>453</v>
      </c>
      <c r="E617" s="867" t="s">
        <v>453</v>
      </c>
      <c r="F617" s="697" t="s">
        <v>71</v>
      </c>
      <c r="G617" s="697"/>
      <c r="H617" s="871">
        <v>100</v>
      </c>
      <c r="I617" s="871">
        <v>22135.7</v>
      </c>
      <c r="J617" s="865">
        <v>0</v>
      </c>
      <c r="K617" s="871">
        <f t="shared" si="63"/>
        <v>0</v>
      </c>
      <c r="L617" s="865">
        <f t="shared" si="62"/>
        <v>0</v>
      </c>
      <c r="M617" s="713">
        <f t="shared" si="64"/>
        <v>2213570</v>
      </c>
      <c r="N617" s="701"/>
      <c r="O617" s="701" t="s">
        <v>548</v>
      </c>
      <c r="P617" s="698" t="s">
        <v>269</v>
      </c>
      <c r="Q617" s="879" t="s">
        <v>271</v>
      </c>
      <c r="R617" s="698" t="s">
        <v>73</v>
      </c>
      <c r="S617" s="698" t="s">
        <v>152</v>
      </c>
    </row>
    <row r="618" spans="1:19" s="34" customFormat="1" ht="20.100000000000001" customHeight="1">
      <c r="A618" s="697" t="s">
        <v>113</v>
      </c>
      <c r="B618" s="701" t="s">
        <v>1161</v>
      </c>
      <c r="C618" s="697" t="s">
        <v>544</v>
      </c>
      <c r="D618" s="867" t="s">
        <v>453</v>
      </c>
      <c r="E618" s="867" t="s">
        <v>453</v>
      </c>
      <c r="F618" s="697" t="s">
        <v>202</v>
      </c>
      <c r="G618" s="697"/>
      <c r="H618" s="871">
        <v>437</v>
      </c>
      <c r="I618" s="871">
        <v>13100</v>
      </c>
      <c r="J618" s="865">
        <v>0</v>
      </c>
      <c r="K618" s="865">
        <f t="shared" ref="K618:K681" si="65">H618*J618</f>
        <v>0</v>
      </c>
      <c r="L618" s="865">
        <f t="shared" si="62"/>
        <v>0</v>
      </c>
      <c r="M618" s="713">
        <f t="shared" si="64"/>
        <v>5724700</v>
      </c>
      <c r="N618" s="895"/>
      <c r="O618" s="701"/>
      <c r="P618" s="697" t="s">
        <v>20</v>
      </c>
      <c r="Q618" s="879" t="s">
        <v>138</v>
      </c>
      <c r="R618" s="697" t="s">
        <v>30</v>
      </c>
      <c r="S618" s="697" t="s">
        <v>66</v>
      </c>
    </row>
    <row r="619" spans="1:19" s="34" customFormat="1" ht="20.100000000000001" customHeight="1">
      <c r="A619" s="697" t="s">
        <v>113</v>
      </c>
      <c r="B619" s="701" t="s">
        <v>1162</v>
      </c>
      <c r="C619" s="697" t="s">
        <v>544</v>
      </c>
      <c r="D619" s="867" t="s">
        <v>453</v>
      </c>
      <c r="E619" s="867" t="s">
        <v>453</v>
      </c>
      <c r="F619" s="697" t="s">
        <v>202</v>
      </c>
      <c r="G619" s="697"/>
      <c r="H619" s="871">
        <v>438</v>
      </c>
      <c r="I619" s="871">
        <v>13100</v>
      </c>
      <c r="J619" s="865">
        <v>0</v>
      </c>
      <c r="K619" s="865">
        <f t="shared" si="65"/>
        <v>0</v>
      </c>
      <c r="L619" s="865">
        <f t="shared" si="62"/>
        <v>0</v>
      </c>
      <c r="M619" s="713">
        <f t="shared" si="64"/>
        <v>5737800</v>
      </c>
      <c r="N619" s="895"/>
      <c r="O619" s="701"/>
      <c r="P619" s="697" t="s">
        <v>20</v>
      </c>
      <c r="Q619" s="879" t="s">
        <v>138</v>
      </c>
      <c r="R619" s="697" t="s">
        <v>30</v>
      </c>
      <c r="S619" s="697" t="s">
        <v>66</v>
      </c>
    </row>
    <row r="620" spans="1:19" s="34" customFormat="1" ht="20.100000000000001" customHeight="1">
      <c r="A620" s="697" t="s">
        <v>113</v>
      </c>
      <c r="B620" s="701" t="s">
        <v>1161</v>
      </c>
      <c r="C620" s="697" t="s">
        <v>544</v>
      </c>
      <c r="D620" s="867" t="s">
        <v>453</v>
      </c>
      <c r="E620" s="867" t="s">
        <v>453</v>
      </c>
      <c r="F620" s="697" t="s">
        <v>49</v>
      </c>
      <c r="G620" s="697"/>
      <c r="H620" s="871">
        <v>875</v>
      </c>
      <c r="I620" s="871">
        <v>22400</v>
      </c>
      <c r="J620" s="865">
        <v>0</v>
      </c>
      <c r="K620" s="865">
        <f t="shared" si="65"/>
        <v>0</v>
      </c>
      <c r="L620" s="865">
        <f t="shared" si="62"/>
        <v>0</v>
      </c>
      <c r="M620" s="713">
        <f t="shared" si="64"/>
        <v>19600000</v>
      </c>
      <c r="N620" s="895" t="s">
        <v>120</v>
      </c>
      <c r="O620" s="701"/>
      <c r="P620" s="697" t="s">
        <v>20</v>
      </c>
      <c r="Q620" s="879" t="s">
        <v>121</v>
      </c>
      <c r="R620" s="697" t="s">
        <v>30</v>
      </c>
      <c r="S620" s="697" t="s">
        <v>66</v>
      </c>
    </row>
    <row r="621" spans="1:19" s="34" customFormat="1" ht="20.100000000000001" customHeight="1">
      <c r="A621" s="697" t="s">
        <v>113</v>
      </c>
      <c r="B621" s="701" t="s">
        <v>1162</v>
      </c>
      <c r="C621" s="697" t="s">
        <v>544</v>
      </c>
      <c r="D621" s="867" t="s">
        <v>453</v>
      </c>
      <c r="E621" s="867" t="s">
        <v>453</v>
      </c>
      <c r="F621" s="697" t="s">
        <v>49</v>
      </c>
      <c r="G621" s="697"/>
      <c r="H621" s="871">
        <v>875</v>
      </c>
      <c r="I621" s="871">
        <v>22400</v>
      </c>
      <c r="J621" s="865">
        <v>0</v>
      </c>
      <c r="K621" s="865">
        <f t="shared" si="65"/>
        <v>0</v>
      </c>
      <c r="L621" s="865">
        <f t="shared" si="62"/>
        <v>0</v>
      </c>
      <c r="M621" s="713">
        <f t="shared" si="64"/>
        <v>19600000</v>
      </c>
      <c r="N621" s="895" t="s">
        <v>120</v>
      </c>
      <c r="O621" s="701"/>
      <c r="P621" s="697" t="s">
        <v>20</v>
      </c>
      <c r="Q621" s="879" t="s">
        <v>121</v>
      </c>
      <c r="R621" s="697" t="s">
        <v>30</v>
      </c>
      <c r="S621" s="697" t="s">
        <v>66</v>
      </c>
    </row>
    <row r="622" spans="1:19" s="34" customFormat="1" ht="20.100000000000001" customHeight="1">
      <c r="A622" s="697" t="s">
        <v>113</v>
      </c>
      <c r="B622" s="701" t="s">
        <v>1161</v>
      </c>
      <c r="C622" s="697" t="s">
        <v>544</v>
      </c>
      <c r="D622" s="867" t="s">
        <v>453</v>
      </c>
      <c r="E622" s="867" t="s">
        <v>453</v>
      </c>
      <c r="F622" s="697" t="s">
        <v>100</v>
      </c>
      <c r="G622" s="697"/>
      <c r="H622" s="871">
        <v>437</v>
      </c>
      <c r="I622" s="871">
        <v>40400</v>
      </c>
      <c r="J622" s="865">
        <v>0</v>
      </c>
      <c r="K622" s="865">
        <f t="shared" si="65"/>
        <v>0</v>
      </c>
      <c r="L622" s="865">
        <f t="shared" si="62"/>
        <v>0</v>
      </c>
      <c r="M622" s="713">
        <f t="shared" si="64"/>
        <v>17654800</v>
      </c>
      <c r="N622" s="895"/>
      <c r="O622" s="701"/>
      <c r="P622" s="697" t="s">
        <v>20</v>
      </c>
      <c r="Q622" s="879" t="s">
        <v>122</v>
      </c>
      <c r="R622" s="697" t="s">
        <v>30</v>
      </c>
      <c r="S622" s="697" t="s">
        <v>66</v>
      </c>
    </row>
    <row r="623" spans="1:19" s="34" customFormat="1" ht="20.100000000000001" customHeight="1">
      <c r="A623" s="697" t="s">
        <v>113</v>
      </c>
      <c r="B623" s="701" t="s">
        <v>1162</v>
      </c>
      <c r="C623" s="697" t="s">
        <v>544</v>
      </c>
      <c r="D623" s="867" t="s">
        <v>453</v>
      </c>
      <c r="E623" s="867" t="s">
        <v>453</v>
      </c>
      <c r="F623" s="697" t="s">
        <v>100</v>
      </c>
      <c r="G623" s="697"/>
      <c r="H623" s="871">
        <v>438</v>
      </c>
      <c r="I623" s="871">
        <v>40400</v>
      </c>
      <c r="J623" s="865">
        <v>0</v>
      </c>
      <c r="K623" s="865">
        <f t="shared" si="65"/>
        <v>0</v>
      </c>
      <c r="L623" s="865">
        <f t="shared" si="62"/>
        <v>0</v>
      </c>
      <c r="M623" s="713">
        <f t="shared" si="64"/>
        <v>17695200</v>
      </c>
      <c r="N623" s="895"/>
      <c r="O623" s="701"/>
      <c r="P623" s="697" t="s">
        <v>20</v>
      </c>
      <c r="Q623" s="879" t="s">
        <v>122</v>
      </c>
      <c r="R623" s="697" t="s">
        <v>30</v>
      </c>
      <c r="S623" s="697" t="s">
        <v>66</v>
      </c>
    </row>
    <row r="624" spans="1:19" s="34" customFormat="1" ht="20.100000000000001" customHeight="1">
      <c r="A624" s="697" t="s">
        <v>113</v>
      </c>
      <c r="B624" s="701" t="s">
        <v>1161</v>
      </c>
      <c r="C624" s="697" t="s">
        <v>544</v>
      </c>
      <c r="D624" s="867" t="s">
        <v>453</v>
      </c>
      <c r="E624" s="867" t="s">
        <v>453</v>
      </c>
      <c r="F624" s="697" t="s">
        <v>216</v>
      </c>
      <c r="G624" s="697"/>
      <c r="H624" s="871">
        <v>437</v>
      </c>
      <c r="I624" s="871">
        <v>65500</v>
      </c>
      <c r="J624" s="865">
        <v>0</v>
      </c>
      <c r="K624" s="865">
        <f t="shared" si="65"/>
        <v>0</v>
      </c>
      <c r="L624" s="865">
        <f t="shared" si="62"/>
        <v>0</v>
      </c>
      <c r="M624" s="713">
        <f t="shared" si="64"/>
        <v>28623500</v>
      </c>
      <c r="N624" s="895"/>
      <c r="O624" s="701"/>
      <c r="P624" s="697" t="s">
        <v>20</v>
      </c>
      <c r="Q624" s="879" t="s">
        <v>139</v>
      </c>
      <c r="R624" s="697" t="s">
        <v>30</v>
      </c>
      <c r="S624" s="697" t="s">
        <v>66</v>
      </c>
    </row>
    <row r="625" spans="1:19" s="34" customFormat="1" ht="20.100000000000001" customHeight="1">
      <c r="A625" s="697" t="s">
        <v>113</v>
      </c>
      <c r="B625" s="701" t="s">
        <v>1162</v>
      </c>
      <c r="C625" s="697" t="s">
        <v>544</v>
      </c>
      <c r="D625" s="867" t="s">
        <v>453</v>
      </c>
      <c r="E625" s="867" t="s">
        <v>453</v>
      </c>
      <c r="F625" s="697" t="s">
        <v>216</v>
      </c>
      <c r="G625" s="697"/>
      <c r="H625" s="871">
        <v>438</v>
      </c>
      <c r="I625" s="871">
        <v>65500</v>
      </c>
      <c r="J625" s="865">
        <v>0</v>
      </c>
      <c r="K625" s="865">
        <f t="shared" si="65"/>
        <v>0</v>
      </c>
      <c r="L625" s="865">
        <f t="shared" si="62"/>
        <v>0</v>
      </c>
      <c r="M625" s="713">
        <f t="shared" si="64"/>
        <v>28689000</v>
      </c>
      <c r="N625" s="895"/>
      <c r="O625" s="701"/>
      <c r="P625" s="697" t="s">
        <v>20</v>
      </c>
      <c r="Q625" s="879" t="s">
        <v>139</v>
      </c>
      <c r="R625" s="697" t="s">
        <v>30</v>
      </c>
      <c r="S625" s="697" t="s">
        <v>66</v>
      </c>
    </row>
    <row r="626" spans="1:19" s="34" customFormat="1" ht="20.100000000000001" customHeight="1">
      <c r="A626" s="697" t="s">
        <v>113</v>
      </c>
      <c r="B626" s="701" t="s">
        <v>1161</v>
      </c>
      <c r="C626" s="697" t="s">
        <v>544</v>
      </c>
      <c r="D626" s="867" t="s">
        <v>453</v>
      </c>
      <c r="E626" s="867" t="s">
        <v>453</v>
      </c>
      <c r="F626" s="697" t="s">
        <v>123</v>
      </c>
      <c r="G626" s="697"/>
      <c r="H626" s="871">
        <v>90</v>
      </c>
      <c r="I626" s="871">
        <v>39600</v>
      </c>
      <c r="J626" s="865">
        <v>0</v>
      </c>
      <c r="K626" s="865">
        <f t="shared" si="65"/>
        <v>0</v>
      </c>
      <c r="L626" s="865">
        <f t="shared" si="62"/>
        <v>0</v>
      </c>
      <c r="M626" s="713">
        <f t="shared" si="64"/>
        <v>3564000</v>
      </c>
      <c r="N626" s="895" t="s">
        <v>120</v>
      </c>
      <c r="O626" s="701" t="s">
        <v>256</v>
      </c>
      <c r="P626" s="697" t="s">
        <v>20</v>
      </c>
      <c r="Q626" s="879" t="s">
        <v>124</v>
      </c>
      <c r="R626" s="697" t="s">
        <v>30</v>
      </c>
      <c r="S626" s="697" t="s">
        <v>66</v>
      </c>
    </row>
    <row r="627" spans="1:19" s="34" customFormat="1" ht="20.100000000000001" customHeight="1">
      <c r="A627" s="697" t="s">
        <v>113</v>
      </c>
      <c r="B627" s="701" t="s">
        <v>1162</v>
      </c>
      <c r="C627" s="697" t="s">
        <v>544</v>
      </c>
      <c r="D627" s="867" t="s">
        <v>453</v>
      </c>
      <c r="E627" s="867" t="s">
        <v>453</v>
      </c>
      <c r="F627" s="697" t="s">
        <v>123</v>
      </c>
      <c r="G627" s="697"/>
      <c r="H627" s="871">
        <v>92</v>
      </c>
      <c r="I627" s="871">
        <v>39600</v>
      </c>
      <c r="J627" s="865">
        <v>0</v>
      </c>
      <c r="K627" s="865">
        <f t="shared" si="65"/>
        <v>0</v>
      </c>
      <c r="L627" s="865">
        <f t="shared" si="62"/>
        <v>0</v>
      </c>
      <c r="M627" s="713">
        <f t="shared" si="64"/>
        <v>3643200</v>
      </c>
      <c r="N627" s="895" t="s">
        <v>120</v>
      </c>
      <c r="O627" s="701" t="s">
        <v>256</v>
      </c>
      <c r="P627" s="697" t="s">
        <v>20</v>
      </c>
      <c r="Q627" s="879" t="s">
        <v>124</v>
      </c>
      <c r="R627" s="697" t="s">
        <v>30</v>
      </c>
      <c r="S627" s="697" t="s">
        <v>66</v>
      </c>
    </row>
    <row r="628" spans="1:19" s="34" customFormat="1" ht="20.100000000000001" customHeight="1">
      <c r="A628" s="697" t="s">
        <v>113</v>
      </c>
      <c r="B628" s="701" t="s">
        <v>1161</v>
      </c>
      <c r="C628" s="697" t="s">
        <v>544</v>
      </c>
      <c r="D628" s="867" t="s">
        <v>453</v>
      </c>
      <c r="E628" s="867" t="s">
        <v>453</v>
      </c>
      <c r="F628" s="697" t="s">
        <v>50</v>
      </c>
      <c r="G628" s="697"/>
      <c r="H628" s="871">
        <v>437</v>
      </c>
      <c r="I628" s="871">
        <v>5900</v>
      </c>
      <c r="J628" s="865">
        <v>0</v>
      </c>
      <c r="K628" s="865">
        <f t="shared" si="65"/>
        <v>0</v>
      </c>
      <c r="L628" s="865">
        <f t="shared" si="62"/>
        <v>0</v>
      </c>
      <c r="M628" s="713">
        <f t="shared" si="64"/>
        <v>2578300</v>
      </c>
      <c r="N628" s="895"/>
      <c r="O628" s="701"/>
      <c r="P628" s="697" t="s">
        <v>20</v>
      </c>
      <c r="Q628" s="879" t="s">
        <v>125</v>
      </c>
      <c r="R628" s="697" t="s">
        <v>30</v>
      </c>
      <c r="S628" s="697" t="s">
        <v>66</v>
      </c>
    </row>
    <row r="629" spans="1:19" s="34" customFormat="1" ht="20.100000000000001" customHeight="1">
      <c r="A629" s="697" t="s">
        <v>113</v>
      </c>
      <c r="B629" s="701" t="s">
        <v>1162</v>
      </c>
      <c r="C629" s="697" t="s">
        <v>544</v>
      </c>
      <c r="D629" s="867" t="s">
        <v>453</v>
      </c>
      <c r="E629" s="867" t="s">
        <v>453</v>
      </c>
      <c r="F629" s="697" t="s">
        <v>50</v>
      </c>
      <c r="G629" s="697"/>
      <c r="H629" s="871">
        <v>438</v>
      </c>
      <c r="I629" s="871">
        <v>5900</v>
      </c>
      <c r="J629" s="865">
        <v>0</v>
      </c>
      <c r="K629" s="865">
        <f t="shared" si="65"/>
        <v>0</v>
      </c>
      <c r="L629" s="865">
        <f t="shared" si="62"/>
        <v>0</v>
      </c>
      <c r="M629" s="713">
        <f t="shared" si="64"/>
        <v>2584200</v>
      </c>
      <c r="N629" s="895"/>
      <c r="O629" s="701"/>
      <c r="P629" s="697" t="s">
        <v>20</v>
      </c>
      <c r="Q629" s="879" t="s">
        <v>125</v>
      </c>
      <c r="R629" s="697" t="s">
        <v>30</v>
      </c>
      <c r="S629" s="697" t="s">
        <v>66</v>
      </c>
    </row>
    <row r="630" spans="1:19" s="34" customFormat="1" ht="20.100000000000001" customHeight="1">
      <c r="A630" s="697" t="s">
        <v>113</v>
      </c>
      <c r="B630" s="701" t="s">
        <v>1161</v>
      </c>
      <c r="C630" s="697" t="s">
        <v>544</v>
      </c>
      <c r="D630" s="867" t="s">
        <v>453</v>
      </c>
      <c r="E630" s="867" t="s">
        <v>453</v>
      </c>
      <c r="F630" s="697" t="s">
        <v>51</v>
      </c>
      <c r="G630" s="697"/>
      <c r="H630" s="871">
        <v>875</v>
      </c>
      <c r="I630" s="871">
        <v>4900</v>
      </c>
      <c r="J630" s="865">
        <v>0</v>
      </c>
      <c r="K630" s="865">
        <f t="shared" si="65"/>
        <v>0</v>
      </c>
      <c r="L630" s="865">
        <f t="shared" si="62"/>
        <v>0</v>
      </c>
      <c r="M630" s="713">
        <f t="shared" si="64"/>
        <v>4287500</v>
      </c>
      <c r="N630" s="895"/>
      <c r="O630" s="701"/>
      <c r="P630" s="697" t="s">
        <v>20</v>
      </c>
      <c r="Q630" s="879" t="s">
        <v>125</v>
      </c>
      <c r="R630" s="697" t="s">
        <v>30</v>
      </c>
      <c r="S630" s="697" t="s">
        <v>66</v>
      </c>
    </row>
    <row r="631" spans="1:19" s="34" customFormat="1" ht="20.100000000000001" customHeight="1">
      <c r="A631" s="697" t="s">
        <v>113</v>
      </c>
      <c r="B631" s="701" t="s">
        <v>1162</v>
      </c>
      <c r="C631" s="697" t="s">
        <v>544</v>
      </c>
      <c r="D631" s="867" t="s">
        <v>453</v>
      </c>
      <c r="E631" s="867" t="s">
        <v>453</v>
      </c>
      <c r="F631" s="697" t="s">
        <v>51</v>
      </c>
      <c r="G631" s="697"/>
      <c r="H631" s="871">
        <v>875</v>
      </c>
      <c r="I631" s="871">
        <v>4900</v>
      </c>
      <c r="J631" s="865">
        <v>0</v>
      </c>
      <c r="K631" s="865">
        <f t="shared" si="65"/>
        <v>0</v>
      </c>
      <c r="L631" s="865">
        <f t="shared" si="62"/>
        <v>0</v>
      </c>
      <c r="M631" s="713">
        <f t="shared" si="64"/>
        <v>4287500</v>
      </c>
      <c r="N631" s="895"/>
      <c r="O631" s="701"/>
      <c r="P631" s="697" t="s">
        <v>20</v>
      </c>
      <c r="Q631" s="879" t="s">
        <v>125</v>
      </c>
      <c r="R631" s="697" t="s">
        <v>30</v>
      </c>
      <c r="S631" s="697" t="s">
        <v>66</v>
      </c>
    </row>
    <row r="632" spans="1:19" s="34" customFormat="1" ht="20.100000000000001" customHeight="1">
      <c r="A632" s="697" t="s">
        <v>113</v>
      </c>
      <c r="B632" s="701" t="s">
        <v>1161</v>
      </c>
      <c r="C632" s="697" t="s">
        <v>544</v>
      </c>
      <c r="D632" s="867" t="s">
        <v>453</v>
      </c>
      <c r="E632" s="867" t="s">
        <v>453</v>
      </c>
      <c r="F632" s="697" t="s">
        <v>101</v>
      </c>
      <c r="G632" s="697"/>
      <c r="H632" s="871">
        <v>875</v>
      </c>
      <c r="I632" s="871">
        <v>4900</v>
      </c>
      <c r="J632" s="865">
        <v>0</v>
      </c>
      <c r="K632" s="865">
        <f t="shared" si="65"/>
        <v>0</v>
      </c>
      <c r="L632" s="865">
        <f t="shared" si="62"/>
        <v>0</v>
      </c>
      <c r="M632" s="713">
        <f t="shared" si="64"/>
        <v>4287500</v>
      </c>
      <c r="N632" s="895"/>
      <c r="O632" s="701"/>
      <c r="P632" s="697" t="s">
        <v>20</v>
      </c>
      <c r="Q632" s="879" t="s">
        <v>125</v>
      </c>
      <c r="R632" s="697" t="s">
        <v>30</v>
      </c>
      <c r="S632" s="697" t="s">
        <v>66</v>
      </c>
    </row>
    <row r="633" spans="1:19" s="34" customFormat="1" ht="20.100000000000001" customHeight="1">
      <c r="A633" s="697" t="s">
        <v>113</v>
      </c>
      <c r="B633" s="701" t="s">
        <v>1162</v>
      </c>
      <c r="C633" s="697" t="s">
        <v>544</v>
      </c>
      <c r="D633" s="867" t="s">
        <v>453</v>
      </c>
      <c r="E633" s="867" t="s">
        <v>453</v>
      </c>
      <c r="F633" s="697" t="s">
        <v>101</v>
      </c>
      <c r="G633" s="697"/>
      <c r="H633" s="871">
        <v>875</v>
      </c>
      <c r="I633" s="871">
        <v>4900</v>
      </c>
      <c r="J633" s="865">
        <v>0</v>
      </c>
      <c r="K633" s="865">
        <f t="shared" si="65"/>
        <v>0</v>
      </c>
      <c r="L633" s="865">
        <f t="shared" si="62"/>
        <v>0</v>
      </c>
      <c r="M633" s="713">
        <f t="shared" si="64"/>
        <v>4287500</v>
      </c>
      <c r="N633" s="895"/>
      <c r="O633" s="701"/>
      <c r="P633" s="697" t="s">
        <v>20</v>
      </c>
      <c r="Q633" s="879" t="s">
        <v>125</v>
      </c>
      <c r="R633" s="697" t="s">
        <v>30</v>
      </c>
      <c r="S633" s="697" t="s">
        <v>66</v>
      </c>
    </row>
    <row r="634" spans="1:19" s="34" customFormat="1" ht="20.100000000000001" customHeight="1">
      <c r="A634" s="697" t="s">
        <v>113</v>
      </c>
      <c r="B634" s="701" t="s">
        <v>1161</v>
      </c>
      <c r="C634" s="697" t="s">
        <v>544</v>
      </c>
      <c r="D634" s="867" t="s">
        <v>453</v>
      </c>
      <c r="E634" s="867" t="s">
        <v>453</v>
      </c>
      <c r="F634" s="697" t="s">
        <v>52</v>
      </c>
      <c r="G634" s="697"/>
      <c r="H634" s="871">
        <v>437</v>
      </c>
      <c r="I634" s="871">
        <v>13900</v>
      </c>
      <c r="J634" s="865">
        <v>0</v>
      </c>
      <c r="K634" s="865">
        <f t="shared" si="65"/>
        <v>0</v>
      </c>
      <c r="L634" s="865">
        <f t="shared" si="62"/>
        <v>0</v>
      </c>
      <c r="M634" s="713">
        <f t="shared" si="64"/>
        <v>6074300</v>
      </c>
      <c r="N634" s="895"/>
      <c r="O634" s="701"/>
      <c r="P634" s="697" t="s">
        <v>20</v>
      </c>
      <c r="Q634" s="879" t="s">
        <v>126</v>
      </c>
      <c r="R634" s="697" t="s">
        <v>30</v>
      </c>
      <c r="S634" s="697" t="s">
        <v>66</v>
      </c>
    </row>
    <row r="635" spans="1:19" s="34" customFormat="1" ht="20.100000000000001" customHeight="1">
      <c r="A635" s="697" t="s">
        <v>113</v>
      </c>
      <c r="B635" s="701" t="s">
        <v>1162</v>
      </c>
      <c r="C635" s="697" t="s">
        <v>544</v>
      </c>
      <c r="D635" s="867" t="s">
        <v>453</v>
      </c>
      <c r="E635" s="867" t="s">
        <v>453</v>
      </c>
      <c r="F635" s="697" t="s">
        <v>52</v>
      </c>
      <c r="G635" s="697"/>
      <c r="H635" s="871">
        <v>438</v>
      </c>
      <c r="I635" s="871">
        <v>13900</v>
      </c>
      <c r="J635" s="865">
        <v>0</v>
      </c>
      <c r="K635" s="865">
        <f t="shared" si="65"/>
        <v>0</v>
      </c>
      <c r="L635" s="865">
        <f t="shared" si="62"/>
        <v>0</v>
      </c>
      <c r="M635" s="713">
        <f t="shared" si="64"/>
        <v>6088200</v>
      </c>
      <c r="N635" s="895"/>
      <c r="O635" s="701"/>
      <c r="P635" s="697" t="s">
        <v>20</v>
      </c>
      <c r="Q635" s="879" t="s">
        <v>126</v>
      </c>
      <c r="R635" s="697" t="s">
        <v>30</v>
      </c>
      <c r="S635" s="697" t="s">
        <v>66</v>
      </c>
    </row>
    <row r="636" spans="1:19" s="34" customFormat="1" ht="20.100000000000001" customHeight="1">
      <c r="A636" s="697" t="s">
        <v>113</v>
      </c>
      <c r="B636" s="701" t="s">
        <v>1162</v>
      </c>
      <c r="C636" s="697" t="s">
        <v>544</v>
      </c>
      <c r="D636" s="867" t="s">
        <v>453</v>
      </c>
      <c r="E636" s="867" t="s">
        <v>453</v>
      </c>
      <c r="F636" s="697" t="s">
        <v>217</v>
      </c>
      <c r="G636" s="697"/>
      <c r="H636" s="871">
        <v>438</v>
      </c>
      <c r="I636" s="871">
        <v>10400</v>
      </c>
      <c r="J636" s="865">
        <v>0</v>
      </c>
      <c r="K636" s="865">
        <f t="shared" si="65"/>
        <v>0</v>
      </c>
      <c r="L636" s="865">
        <f t="shared" ref="L636:L693" si="66">K636/1000</f>
        <v>0</v>
      </c>
      <c r="M636" s="713">
        <f t="shared" si="64"/>
        <v>4555200</v>
      </c>
      <c r="N636" s="895"/>
      <c r="O636" s="701"/>
      <c r="P636" s="697" t="s">
        <v>20</v>
      </c>
      <c r="Q636" s="879" t="s">
        <v>126</v>
      </c>
      <c r="R636" s="697" t="s">
        <v>30</v>
      </c>
      <c r="S636" s="697" t="s">
        <v>66</v>
      </c>
    </row>
    <row r="637" spans="1:19" s="34" customFormat="1" ht="20.100000000000001" customHeight="1">
      <c r="A637" s="697" t="s">
        <v>113</v>
      </c>
      <c r="B637" s="701" t="s">
        <v>1161</v>
      </c>
      <c r="C637" s="697" t="s">
        <v>544</v>
      </c>
      <c r="D637" s="867" t="s">
        <v>453</v>
      </c>
      <c r="E637" s="867" t="s">
        <v>453</v>
      </c>
      <c r="F637" s="697" t="s">
        <v>53</v>
      </c>
      <c r="G637" s="697"/>
      <c r="H637" s="871">
        <v>437</v>
      </c>
      <c r="I637" s="871">
        <v>7600</v>
      </c>
      <c r="J637" s="865">
        <v>0</v>
      </c>
      <c r="K637" s="865">
        <f t="shared" si="65"/>
        <v>0</v>
      </c>
      <c r="L637" s="865">
        <f t="shared" si="66"/>
        <v>0</v>
      </c>
      <c r="M637" s="713">
        <f t="shared" si="64"/>
        <v>3321200</v>
      </c>
      <c r="N637" s="895"/>
      <c r="O637" s="701"/>
      <c r="P637" s="697" t="s">
        <v>20</v>
      </c>
      <c r="Q637" s="879" t="s">
        <v>140</v>
      </c>
      <c r="R637" s="697" t="s">
        <v>30</v>
      </c>
      <c r="S637" s="697" t="s">
        <v>66</v>
      </c>
    </row>
    <row r="638" spans="1:19" s="34" customFormat="1" ht="20.100000000000001" customHeight="1">
      <c r="A638" s="697" t="s">
        <v>113</v>
      </c>
      <c r="B638" s="701" t="s">
        <v>1162</v>
      </c>
      <c r="C638" s="697" t="s">
        <v>544</v>
      </c>
      <c r="D638" s="867" t="s">
        <v>453</v>
      </c>
      <c r="E638" s="867" t="s">
        <v>453</v>
      </c>
      <c r="F638" s="697" t="s">
        <v>53</v>
      </c>
      <c r="G638" s="697"/>
      <c r="H638" s="871">
        <v>438</v>
      </c>
      <c r="I638" s="871">
        <v>7600</v>
      </c>
      <c r="J638" s="865">
        <v>0</v>
      </c>
      <c r="K638" s="865">
        <f t="shared" si="65"/>
        <v>0</v>
      </c>
      <c r="L638" s="865">
        <f t="shared" si="66"/>
        <v>0</v>
      </c>
      <c r="M638" s="713">
        <f t="shared" si="64"/>
        <v>3328800</v>
      </c>
      <c r="N638" s="895"/>
      <c r="O638" s="701"/>
      <c r="P638" s="697" t="s">
        <v>20</v>
      </c>
      <c r="Q638" s="879" t="s">
        <v>140</v>
      </c>
      <c r="R638" s="697" t="s">
        <v>30</v>
      </c>
      <c r="S638" s="697" t="s">
        <v>66</v>
      </c>
    </row>
    <row r="639" spans="1:19" s="34" customFormat="1" ht="20.100000000000001" customHeight="1">
      <c r="A639" s="697" t="s">
        <v>113</v>
      </c>
      <c r="B639" s="701" t="s">
        <v>1352</v>
      </c>
      <c r="C639" s="697" t="s">
        <v>544</v>
      </c>
      <c r="D639" s="867" t="s">
        <v>453</v>
      </c>
      <c r="E639" s="867" t="s">
        <v>453</v>
      </c>
      <c r="F639" s="697" t="s">
        <v>454</v>
      </c>
      <c r="G639" s="894"/>
      <c r="H639" s="871">
        <v>886</v>
      </c>
      <c r="I639" s="871">
        <v>56500</v>
      </c>
      <c r="J639" s="865">
        <v>37.5</v>
      </c>
      <c r="K639" s="865">
        <f t="shared" si="65"/>
        <v>33225</v>
      </c>
      <c r="L639" s="865">
        <f t="shared" si="66"/>
        <v>33.225000000000001</v>
      </c>
      <c r="M639" s="713">
        <f t="shared" si="64"/>
        <v>50059000</v>
      </c>
      <c r="N639" s="701"/>
      <c r="O639" s="701"/>
      <c r="P639" s="698" t="s">
        <v>269</v>
      </c>
      <c r="Q639" s="879" t="s">
        <v>370</v>
      </c>
      <c r="R639" s="879" t="s">
        <v>68</v>
      </c>
      <c r="S639" s="698" t="s">
        <v>66</v>
      </c>
    </row>
    <row r="640" spans="1:19" s="34" customFormat="1" ht="20.100000000000001" customHeight="1">
      <c r="A640" s="697" t="s">
        <v>113</v>
      </c>
      <c r="B640" s="701" t="s">
        <v>1352</v>
      </c>
      <c r="C640" s="697" t="s">
        <v>544</v>
      </c>
      <c r="D640" s="867" t="s">
        <v>453</v>
      </c>
      <c r="E640" s="867" t="s">
        <v>453</v>
      </c>
      <c r="F640" s="697" t="s">
        <v>546</v>
      </c>
      <c r="G640" s="894"/>
      <c r="H640" s="871">
        <v>696</v>
      </c>
      <c r="I640" s="871">
        <v>18952.282200000001</v>
      </c>
      <c r="J640" s="865">
        <v>17.5</v>
      </c>
      <c r="K640" s="865">
        <f t="shared" si="65"/>
        <v>12180</v>
      </c>
      <c r="L640" s="865">
        <f t="shared" si="66"/>
        <v>12.18</v>
      </c>
      <c r="M640" s="713">
        <f t="shared" si="64"/>
        <v>13190788.411200002</v>
      </c>
      <c r="N640" s="701"/>
      <c r="O640" s="701"/>
      <c r="P640" s="698" t="s">
        <v>269</v>
      </c>
      <c r="Q640" s="879" t="s">
        <v>270</v>
      </c>
      <c r="R640" s="879" t="s">
        <v>68</v>
      </c>
      <c r="S640" s="698" t="s">
        <v>66</v>
      </c>
    </row>
    <row r="641" spans="1:19" s="34" customFormat="1" ht="20.100000000000001" customHeight="1">
      <c r="A641" s="697" t="s">
        <v>113</v>
      </c>
      <c r="B641" s="701" t="s">
        <v>1352</v>
      </c>
      <c r="C641" s="697" t="s">
        <v>544</v>
      </c>
      <c r="D641" s="867" t="s">
        <v>453</v>
      </c>
      <c r="E641" s="867" t="s">
        <v>453</v>
      </c>
      <c r="F641" s="697" t="s">
        <v>277</v>
      </c>
      <c r="G641" s="894"/>
      <c r="H641" s="871">
        <v>443</v>
      </c>
      <c r="I641" s="871">
        <v>39600</v>
      </c>
      <c r="J641" s="865">
        <v>0</v>
      </c>
      <c r="K641" s="865">
        <f t="shared" si="65"/>
        <v>0</v>
      </c>
      <c r="L641" s="865">
        <f t="shared" si="66"/>
        <v>0</v>
      </c>
      <c r="M641" s="713">
        <f t="shared" si="64"/>
        <v>17542800</v>
      </c>
      <c r="N641" s="701"/>
      <c r="O641" s="701"/>
      <c r="P641" s="698" t="s">
        <v>269</v>
      </c>
      <c r="Q641" s="879" t="s">
        <v>278</v>
      </c>
      <c r="R641" s="879" t="s">
        <v>73</v>
      </c>
      <c r="S641" s="698" t="s">
        <v>66</v>
      </c>
    </row>
    <row r="642" spans="1:19" s="34" customFormat="1" ht="20.100000000000001" customHeight="1">
      <c r="A642" s="697" t="s">
        <v>113</v>
      </c>
      <c r="B642" s="701" t="s">
        <v>1352</v>
      </c>
      <c r="C642" s="697" t="s">
        <v>544</v>
      </c>
      <c r="D642" s="867" t="s">
        <v>453</v>
      </c>
      <c r="E642" s="867" t="s">
        <v>453</v>
      </c>
      <c r="F642" s="697" t="s">
        <v>391</v>
      </c>
      <c r="G642" s="894"/>
      <c r="H642" s="871">
        <v>886</v>
      </c>
      <c r="I642" s="871">
        <v>4950</v>
      </c>
      <c r="J642" s="865">
        <v>0</v>
      </c>
      <c r="K642" s="865">
        <f t="shared" si="65"/>
        <v>0</v>
      </c>
      <c r="L642" s="865">
        <f t="shared" si="66"/>
        <v>0</v>
      </c>
      <c r="M642" s="713">
        <f t="shared" si="64"/>
        <v>4385700</v>
      </c>
      <c r="N642" s="701"/>
      <c r="O642" s="701"/>
      <c r="P642" s="698" t="s">
        <v>269</v>
      </c>
      <c r="Q642" s="879" t="s">
        <v>280</v>
      </c>
      <c r="R642" s="879" t="s">
        <v>73</v>
      </c>
      <c r="S642" s="698" t="s">
        <v>66</v>
      </c>
    </row>
    <row r="643" spans="1:19" s="34" customFormat="1" ht="20.100000000000001" customHeight="1">
      <c r="A643" s="697" t="s">
        <v>113</v>
      </c>
      <c r="B643" s="701" t="s">
        <v>1352</v>
      </c>
      <c r="C643" s="697" t="s">
        <v>544</v>
      </c>
      <c r="D643" s="867" t="s">
        <v>453</v>
      </c>
      <c r="E643" s="867" t="s">
        <v>453</v>
      </c>
      <c r="F643" s="697" t="s">
        <v>393</v>
      </c>
      <c r="G643" s="894"/>
      <c r="H643" s="871">
        <v>886</v>
      </c>
      <c r="I643" s="871">
        <v>4950</v>
      </c>
      <c r="J643" s="865">
        <v>0</v>
      </c>
      <c r="K643" s="865">
        <f t="shared" si="65"/>
        <v>0</v>
      </c>
      <c r="L643" s="865">
        <f t="shared" si="66"/>
        <v>0</v>
      </c>
      <c r="M643" s="713">
        <f t="shared" si="64"/>
        <v>4385700</v>
      </c>
      <c r="N643" s="701"/>
      <c r="O643" s="701"/>
      <c r="P643" s="698" t="s">
        <v>269</v>
      </c>
      <c r="Q643" s="879" t="s">
        <v>280</v>
      </c>
      <c r="R643" s="879" t="s">
        <v>73</v>
      </c>
      <c r="S643" s="698" t="s">
        <v>66</v>
      </c>
    </row>
    <row r="644" spans="1:19" s="34" customFormat="1" ht="20.100000000000001" customHeight="1">
      <c r="A644" s="697" t="s">
        <v>113</v>
      </c>
      <c r="B644" s="701" t="s">
        <v>1352</v>
      </c>
      <c r="C644" s="697" t="s">
        <v>544</v>
      </c>
      <c r="D644" s="867" t="s">
        <v>453</v>
      </c>
      <c r="E644" s="867" t="s">
        <v>453</v>
      </c>
      <c r="F644" s="697" t="s">
        <v>390</v>
      </c>
      <c r="G644" s="894"/>
      <c r="H644" s="871">
        <v>443</v>
      </c>
      <c r="I644" s="871">
        <v>5776.9811</v>
      </c>
      <c r="J644" s="865">
        <v>0</v>
      </c>
      <c r="K644" s="865">
        <f t="shared" si="65"/>
        <v>0</v>
      </c>
      <c r="L644" s="865">
        <f t="shared" si="66"/>
        <v>0</v>
      </c>
      <c r="M644" s="713">
        <f t="shared" si="64"/>
        <v>2559202.6272999998</v>
      </c>
      <c r="N644" s="701"/>
      <c r="O644" s="701"/>
      <c r="P644" s="698" t="s">
        <v>269</v>
      </c>
      <c r="Q644" s="879" t="s">
        <v>280</v>
      </c>
      <c r="R644" s="879" t="s">
        <v>73</v>
      </c>
      <c r="S644" s="698" t="s">
        <v>66</v>
      </c>
    </row>
    <row r="645" spans="1:19" s="34" customFormat="1" ht="20.100000000000001" customHeight="1">
      <c r="A645" s="697" t="s">
        <v>113</v>
      </c>
      <c r="B645" s="701" t="s">
        <v>1352</v>
      </c>
      <c r="C645" s="697" t="s">
        <v>544</v>
      </c>
      <c r="D645" s="867" t="s">
        <v>453</v>
      </c>
      <c r="E645" s="867" t="s">
        <v>453</v>
      </c>
      <c r="F645" s="697" t="s">
        <v>100</v>
      </c>
      <c r="G645" s="894"/>
      <c r="H645" s="871">
        <v>443</v>
      </c>
      <c r="I645" s="871">
        <v>40456.258300000001</v>
      </c>
      <c r="J645" s="865">
        <v>0</v>
      </c>
      <c r="K645" s="865">
        <f t="shared" si="65"/>
        <v>0</v>
      </c>
      <c r="L645" s="865">
        <f t="shared" si="66"/>
        <v>0</v>
      </c>
      <c r="M645" s="713">
        <f t="shared" si="64"/>
        <v>17922122.426899999</v>
      </c>
      <c r="N645" s="701"/>
      <c r="O645" s="701"/>
      <c r="P645" s="698" t="s">
        <v>269</v>
      </c>
      <c r="Q645" s="879" t="s">
        <v>272</v>
      </c>
      <c r="R645" s="879" t="s">
        <v>73</v>
      </c>
      <c r="S645" s="698" t="s">
        <v>66</v>
      </c>
    </row>
    <row r="646" spans="1:19" s="34" customFormat="1" ht="20.100000000000001" customHeight="1">
      <c r="A646" s="697" t="s">
        <v>113</v>
      </c>
      <c r="B646" s="701" t="s">
        <v>1352</v>
      </c>
      <c r="C646" s="697" t="s">
        <v>544</v>
      </c>
      <c r="D646" s="867" t="s">
        <v>453</v>
      </c>
      <c r="E646" s="867" t="s">
        <v>453</v>
      </c>
      <c r="F646" s="697" t="s">
        <v>83</v>
      </c>
      <c r="G646" s="894"/>
      <c r="H646" s="871">
        <v>443</v>
      </c>
      <c r="I646" s="871">
        <v>7693.7416999999996</v>
      </c>
      <c r="J646" s="865">
        <v>0</v>
      </c>
      <c r="K646" s="865">
        <f t="shared" si="65"/>
        <v>0</v>
      </c>
      <c r="L646" s="865">
        <f t="shared" si="66"/>
        <v>0</v>
      </c>
      <c r="M646" s="713">
        <f t="shared" si="64"/>
        <v>3408327.5730999997</v>
      </c>
      <c r="N646" s="701"/>
      <c r="O646" s="701"/>
      <c r="P646" s="698" t="s">
        <v>269</v>
      </c>
      <c r="Q646" s="879" t="s">
        <v>274</v>
      </c>
      <c r="R646" s="879" t="s">
        <v>73</v>
      </c>
      <c r="S646" s="698" t="s">
        <v>66</v>
      </c>
    </row>
    <row r="647" spans="1:19" s="34" customFormat="1" ht="20.100000000000001" customHeight="1">
      <c r="A647" s="697" t="s">
        <v>113</v>
      </c>
      <c r="B647" s="701" t="s">
        <v>1352</v>
      </c>
      <c r="C647" s="697" t="s">
        <v>544</v>
      </c>
      <c r="D647" s="867" t="s">
        <v>453</v>
      </c>
      <c r="E647" s="867" t="s">
        <v>453</v>
      </c>
      <c r="F647" s="697" t="s">
        <v>350</v>
      </c>
      <c r="G647" s="894"/>
      <c r="H647" s="871">
        <v>886</v>
      </c>
      <c r="I647" s="871">
        <v>13950</v>
      </c>
      <c r="J647" s="865">
        <v>0</v>
      </c>
      <c r="K647" s="865">
        <f t="shared" si="65"/>
        <v>0</v>
      </c>
      <c r="L647" s="865">
        <f t="shared" si="66"/>
        <v>0</v>
      </c>
      <c r="M647" s="713">
        <f t="shared" si="64"/>
        <v>12359700</v>
      </c>
      <c r="N647" s="701"/>
      <c r="O647" s="701"/>
      <c r="P647" s="698" t="s">
        <v>269</v>
      </c>
      <c r="Q647" s="879" t="s">
        <v>336</v>
      </c>
      <c r="R647" s="879" t="s">
        <v>73</v>
      </c>
      <c r="S647" s="698" t="s">
        <v>66</v>
      </c>
    </row>
    <row r="648" spans="1:19" s="34" customFormat="1" ht="20.100000000000001" customHeight="1">
      <c r="A648" s="697" t="s">
        <v>113</v>
      </c>
      <c r="B648" s="701" t="s">
        <v>1352</v>
      </c>
      <c r="C648" s="697" t="s">
        <v>544</v>
      </c>
      <c r="D648" s="867" t="s">
        <v>453</v>
      </c>
      <c r="E648" s="867" t="s">
        <v>453</v>
      </c>
      <c r="F648" s="697" t="s">
        <v>71</v>
      </c>
      <c r="G648" s="894"/>
      <c r="H648" s="871">
        <v>886</v>
      </c>
      <c r="I648" s="871">
        <v>22369.701499999999</v>
      </c>
      <c r="J648" s="865">
        <v>0</v>
      </c>
      <c r="K648" s="865">
        <f t="shared" si="65"/>
        <v>0</v>
      </c>
      <c r="L648" s="865">
        <f t="shared" si="66"/>
        <v>0</v>
      </c>
      <c r="M648" s="713">
        <f t="shared" si="64"/>
        <v>19819555.528999999</v>
      </c>
      <c r="N648" s="701"/>
      <c r="O648" s="701"/>
      <c r="P648" s="698" t="s">
        <v>269</v>
      </c>
      <c r="Q648" s="879" t="s">
        <v>271</v>
      </c>
      <c r="R648" s="879" t="s">
        <v>73</v>
      </c>
      <c r="S648" s="698" t="s">
        <v>66</v>
      </c>
    </row>
    <row r="649" spans="1:19" s="34" customFormat="1" ht="20.100000000000001" customHeight="1">
      <c r="A649" s="697" t="s">
        <v>113</v>
      </c>
      <c r="B649" s="701" t="s">
        <v>1352</v>
      </c>
      <c r="C649" s="697" t="s">
        <v>544</v>
      </c>
      <c r="D649" s="867" t="s">
        <v>453</v>
      </c>
      <c r="E649" s="867" t="s">
        <v>453</v>
      </c>
      <c r="F649" s="697" t="s">
        <v>404</v>
      </c>
      <c r="G649" s="894"/>
      <c r="H649" s="871">
        <v>443</v>
      </c>
      <c r="I649" s="871">
        <v>65595.092000000004</v>
      </c>
      <c r="J649" s="865">
        <v>0</v>
      </c>
      <c r="K649" s="865">
        <f t="shared" si="65"/>
        <v>0</v>
      </c>
      <c r="L649" s="865">
        <f t="shared" si="66"/>
        <v>0</v>
      </c>
      <c r="M649" s="713">
        <f t="shared" si="64"/>
        <v>29058625.756000001</v>
      </c>
      <c r="N649" s="701"/>
      <c r="O649" s="701"/>
      <c r="P649" s="698" t="s">
        <v>269</v>
      </c>
      <c r="Q649" s="879" t="s">
        <v>276</v>
      </c>
      <c r="R649" s="879" t="s">
        <v>73</v>
      </c>
      <c r="S649" s="698" t="s">
        <v>66</v>
      </c>
    </row>
    <row r="650" spans="1:19" s="34" customFormat="1" ht="20.100000000000001" customHeight="1">
      <c r="A650" s="697" t="s">
        <v>113</v>
      </c>
      <c r="B650" s="701" t="s">
        <v>1353</v>
      </c>
      <c r="C650" s="697" t="s">
        <v>544</v>
      </c>
      <c r="D650" s="867" t="s">
        <v>453</v>
      </c>
      <c r="E650" s="867" t="s">
        <v>453</v>
      </c>
      <c r="F650" s="697" t="s">
        <v>391</v>
      </c>
      <c r="G650" s="697"/>
      <c r="H650" s="871">
        <v>886</v>
      </c>
      <c r="I650" s="871">
        <v>4950</v>
      </c>
      <c r="J650" s="865">
        <v>0</v>
      </c>
      <c r="K650" s="865">
        <f t="shared" si="65"/>
        <v>0</v>
      </c>
      <c r="L650" s="865">
        <f t="shared" si="66"/>
        <v>0</v>
      </c>
      <c r="M650" s="713">
        <f t="shared" si="64"/>
        <v>4385700</v>
      </c>
      <c r="N650" s="701"/>
      <c r="O650" s="701"/>
      <c r="P650" s="698" t="s">
        <v>269</v>
      </c>
      <c r="Q650" s="879" t="s">
        <v>280</v>
      </c>
      <c r="R650" s="879" t="s">
        <v>73</v>
      </c>
      <c r="S650" s="698" t="s">
        <v>66</v>
      </c>
    </row>
    <row r="651" spans="1:19" s="34" customFormat="1" ht="20.100000000000001" customHeight="1">
      <c r="A651" s="697" t="s">
        <v>113</v>
      </c>
      <c r="B651" s="701" t="s">
        <v>1353</v>
      </c>
      <c r="C651" s="697" t="s">
        <v>544</v>
      </c>
      <c r="D651" s="867" t="s">
        <v>453</v>
      </c>
      <c r="E651" s="867" t="s">
        <v>453</v>
      </c>
      <c r="F651" s="697" t="s">
        <v>393</v>
      </c>
      <c r="G651" s="697"/>
      <c r="H651" s="871">
        <v>886</v>
      </c>
      <c r="I651" s="871">
        <v>4950</v>
      </c>
      <c r="J651" s="865">
        <v>0</v>
      </c>
      <c r="K651" s="865">
        <f t="shared" si="65"/>
        <v>0</v>
      </c>
      <c r="L651" s="865">
        <f t="shared" si="66"/>
        <v>0</v>
      </c>
      <c r="M651" s="713">
        <f t="shared" ref="M651:M714" si="67">H651*I651</f>
        <v>4385700</v>
      </c>
      <c r="N651" s="701"/>
      <c r="O651" s="701"/>
      <c r="P651" s="698" t="s">
        <v>269</v>
      </c>
      <c r="Q651" s="879" t="s">
        <v>280</v>
      </c>
      <c r="R651" s="879" t="s">
        <v>73</v>
      </c>
      <c r="S651" s="698" t="s">
        <v>66</v>
      </c>
    </row>
    <row r="652" spans="1:19" s="34" customFormat="1" ht="20.100000000000001" customHeight="1">
      <c r="A652" s="697" t="s">
        <v>113</v>
      </c>
      <c r="B652" s="701" t="s">
        <v>1353</v>
      </c>
      <c r="C652" s="697" t="s">
        <v>544</v>
      </c>
      <c r="D652" s="867" t="s">
        <v>453</v>
      </c>
      <c r="E652" s="867" t="s">
        <v>453</v>
      </c>
      <c r="F652" s="697" t="s">
        <v>390</v>
      </c>
      <c r="G652" s="697"/>
      <c r="H652" s="871">
        <v>443</v>
      </c>
      <c r="I652" s="871">
        <v>5776.9811</v>
      </c>
      <c r="J652" s="865">
        <v>0</v>
      </c>
      <c r="K652" s="865">
        <f t="shared" si="65"/>
        <v>0</v>
      </c>
      <c r="L652" s="865">
        <f t="shared" si="66"/>
        <v>0</v>
      </c>
      <c r="M652" s="713">
        <f t="shared" si="67"/>
        <v>2559202.6272999998</v>
      </c>
      <c r="N652" s="701"/>
      <c r="O652" s="701"/>
      <c r="P652" s="698" t="s">
        <v>269</v>
      </c>
      <c r="Q652" s="879" t="s">
        <v>280</v>
      </c>
      <c r="R652" s="879" t="s">
        <v>73</v>
      </c>
      <c r="S652" s="698" t="s">
        <v>66</v>
      </c>
    </row>
    <row r="653" spans="1:19" s="34" customFormat="1" ht="20.100000000000001" customHeight="1">
      <c r="A653" s="697" t="s">
        <v>113</v>
      </c>
      <c r="B653" s="701" t="s">
        <v>466</v>
      </c>
      <c r="C653" s="697" t="s">
        <v>544</v>
      </c>
      <c r="D653" s="867" t="s">
        <v>453</v>
      </c>
      <c r="E653" s="867" t="s">
        <v>453</v>
      </c>
      <c r="F653" s="697" t="s">
        <v>350</v>
      </c>
      <c r="G653" s="697"/>
      <c r="H653" s="871">
        <v>1019</v>
      </c>
      <c r="I653" s="871">
        <v>13950</v>
      </c>
      <c r="J653" s="865">
        <v>0</v>
      </c>
      <c r="K653" s="865">
        <f t="shared" si="65"/>
        <v>0</v>
      </c>
      <c r="L653" s="865">
        <f t="shared" si="66"/>
        <v>0</v>
      </c>
      <c r="M653" s="713">
        <f t="shared" si="67"/>
        <v>14215050</v>
      </c>
      <c r="N653" s="701"/>
      <c r="O653" s="701"/>
      <c r="P653" s="698" t="s">
        <v>269</v>
      </c>
      <c r="Q653" s="879" t="s">
        <v>336</v>
      </c>
      <c r="R653" s="879" t="s">
        <v>73</v>
      </c>
      <c r="S653" s="698" t="s">
        <v>66</v>
      </c>
    </row>
    <row r="654" spans="1:19" s="34" customFormat="1" ht="20.100000000000001" customHeight="1">
      <c r="A654" s="697" t="s">
        <v>113</v>
      </c>
      <c r="B654" s="701" t="s">
        <v>1353</v>
      </c>
      <c r="C654" s="697" t="s">
        <v>544</v>
      </c>
      <c r="D654" s="867" t="s">
        <v>453</v>
      </c>
      <c r="E654" s="867" t="s">
        <v>453</v>
      </c>
      <c r="F654" s="697" t="s">
        <v>454</v>
      </c>
      <c r="G654" s="697"/>
      <c r="H654" s="871">
        <v>124</v>
      </c>
      <c r="I654" s="871">
        <v>56500</v>
      </c>
      <c r="J654" s="865">
        <v>37.5</v>
      </c>
      <c r="K654" s="865">
        <f t="shared" si="65"/>
        <v>4650</v>
      </c>
      <c r="L654" s="865">
        <f t="shared" si="66"/>
        <v>4.6500000000000004</v>
      </c>
      <c r="M654" s="713">
        <f t="shared" si="67"/>
        <v>7006000</v>
      </c>
      <c r="N654" s="701"/>
      <c r="O654" s="701"/>
      <c r="P654" s="698" t="s">
        <v>269</v>
      </c>
      <c r="Q654" s="879" t="s">
        <v>370</v>
      </c>
      <c r="R654" s="879" t="s">
        <v>68</v>
      </c>
      <c r="S654" s="698" t="s">
        <v>66</v>
      </c>
    </row>
    <row r="655" spans="1:19" s="34" customFormat="1" ht="20.100000000000001" customHeight="1">
      <c r="A655" s="697" t="s">
        <v>113</v>
      </c>
      <c r="B655" s="701" t="s">
        <v>466</v>
      </c>
      <c r="C655" s="697" t="s">
        <v>544</v>
      </c>
      <c r="D655" s="867" t="s">
        <v>453</v>
      </c>
      <c r="E655" s="867" t="s">
        <v>453</v>
      </c>
      <c r="F655" s="697" t="s">
        <v>454</v>
      </c>
      <c r="G655" s="697"/>
      <c r="H655" s="871">
        <f>2038-2006</f>
        <v>32</v>
      </c>
      <c r="I655" s="871">
        <v>56500</v>
      </c>
      <c r="J655" s="865">
        <v>37.5</v>
      </c>
      <c r="K655" s="865">
        <f t="shared" si="65"/>
        <v>1200</v>
      </c>
      <c r="L655" s="865">
        <f t="shared" si="66"/>
        <v>1.2</v>
      </c>
      <c r="M655" s="713">
        <f t="shared" si="67"/>
        <v>1808000</v>
      </c>
      <c r="N655" s="701"/>
      <c r="O655" s="701"/>
      <c r="P655" s="698" t="s">
        <v>269</v>
      </c>
      <c r="Q655" s="879" t="s">
        <v>370</v>
      </c>
      <c r="R655" s="879" t="s">
        <v>68</v>
      </c>
      <c r="S655" s="698" t="s">
        <v>66</v>
      </c>
    </row>
    <row r="656" spans="1:19" s="34" customFormat="1" ht="20.100000000000001" customHeight="1">
      <c r="A656" s="697" t="s">
        <v>113</v>
      </c>
      <c r="B656" s="701" t="s">
        <v>466</v>
      </c>
      <c r="C656" s="697" t="s">
        <v>544</v>
      </c>
      <c r="D656" s="867" t="s">
        <v>453</v>
      </c>
      <c r="E656" s="867" t="s">
        <v>453</v>
      </c>
      <c r="F656" s="697" t="s">
        <v>546</v>
      </c>
      <c r="G656" s="697"/>
      <c r="H656" s="871">
        <f>2038-1921</f>
        <v>117</v>
      </c>
      <c r="I656" s="871">
        <v>18952.282200000001</v>
      </c>
      <c r="J656" s="865">
        <v>17.5</v>
      </c>
      <c r="K656" s="865">
        <f t="shared" si="65"/>
        <v>2047.5</v>
      </c>
      <c r="L656" s="865">
        <f t="shared" si="66"/>
        <v>2.0474999999999999</v>
      </c>
      <c r="M656" s="713">
        <f t="shared" si="67"/>
        <v>2217417.0174000002</v>
      </c>
      <c r="N656" s="701"/>
      <c r="O656" s="701"/>
      <c r="P656" s="698" t="s">
        <v>269</v>
      </c>
      <c r="Q656" s="879" t="s">
        <v>270</v>
      </c>
      <c r="R656" s="879" t="s">
        <v>68</v>
      </c>
      <c r="S656" s="698" t="s">
        <v>66</v>
      </c>
    </row>
    <row r="657" spans="1:19" s="34" customFormat="1" ht="20.100000000000001" customHeight="1">
      <c r="A657" s="692" t="s">
        <v>770</v>
      </c>
      <c r="B657" s="696" t="s">
        <v>532</v>
      </c>
      <c r="C657" s="896" t="s">
        <v>515</v>
      </c>
      <c r="D657" s="867" t="s">
        <v>453</v>
      </c>
      <c r="E657" s="867" t="s">
        <v>453</v>
      </c>
      <c r="F657" s="692" t="s">
        <v>847</v>
      </c>
      <c r="G657" s="692"/>
      <c r="H657" s="897">
        <v>600</v>
      </c>
      <c r="I657" s="898">
        <v>30714.3</v>
      </c>
      <c r="J657" s="899">
        <v>14</v>
      </c>
      <c r="K657" s="899">
        <f t="shared" si="65"/>
        <v>8400</v>
      </c>
      <c r="L657" s="899">
        <f t="shared" si="66"/>
        <v>8.4</v>
      </c>
      <c r="M657" s="713">
        <f t="shared" si="67"/>
        <v>18428580</v>
      </c>
      <c r="N657" s="695"/>
      <c r="O657" s="900" t="s">
        <v>525</v>
      </c>
      <c r="P657" s="692" t="s">
        <v>482</v>
      </c>
      <c r="Q657" s="896" t="s">
        <v>270</v>
      </c>
      <c r="R657" s="692" t="s">
        <v>68</v>
      </c>
      <c r="S657" s="692" t="s">
        <v>40</v>
      </c>
    </row>
    <row r="658" spans="1:19" s="34" customFormat="1" ht="20.100000000000001" customHeight="1">
      <c r="A658" s="692" t="s">
        <v>770</v>
      </c>
      <c r="B658" s="696" t="s">
        <v>532</v>
      </c>
      <c r="C658" s="896" t="s">
        <v>515</v>
      </c>
      <c r="D658" s="867" t="s">
        <v>453</v>
      </c>
      <c r="E658" s="867" t="s">
        <v>453</v>
      </c>
      <c r="F658" s="692" t="s">
        <v>946</v>
      </c>
      <c r="G658" s="692"/>
      <c r="H658" s="897">
        <v>600</v>
      </c>
      <c r="I658" s="898">
        <v>44837.5</v>
      </c>
      <c r="J658" s="899">
        <v>15.5</v>
      </c>
      <c r="K658" s="899">
        <f t="shared" si="65"/>
        <v>9300</v>
      </c>
      <c r="L658" s="899">
        <f t="shared" si="66"/>
        <v>9.3000000000000007</v>
      </c>
      <c r="M658" s="713">
        <f t="shared" si="67"/>
        <v>26902500</v>
      </c>
      <c r="N658" s="695"/>
      <c r="O658" s="900" t="s">
        <v>528</v>
      </c>
      <c r="P658" s="692" t="s">
        <v>482</v>
      </c>
      <c r="Q658" s="896" t="s">
        <v>270</v>
      </c>
      <c r="R658" s="692" t="s">
        <v>68</v>
      </c>
      <c r="S658" s="692" t="s">
        <v>40</v>
      </c>
    </row>
    <row r="659" spans="1:19" s="34" customFormat="1" ht="20.100000000000001" customHeight="1">
      <c r="A659" s="692" t="s">
        <v>770</v>
      </c>
      <c r="B659" s="696" t="s">
        <v>532</v>
      </c>
      <c r="C659" s="896" t="s">
        <v>515</v>
      </c>
      <c r="D659" s="867" t="s">
        <v>453</v>
      </c>
      <c r="E659" s="867" t="s">
        <v>453</v>
      </c>
      <c r="F659" s="692" t="s">
        <v>524</v>
      </c>
      <c r="G659" s="692"/>
      <c r="H659" s="897">
        <v>600</v>
      </c>
      <c r="I659" s="898">
        <v>121241.5</v>
      </c>
      <c r="J659" s="899">
        <v>42</v>
      </c>
      <c r="K659" s="899">
        <f t="shared" si="65"/>
        <v>25200</v>
      </c>
      <c r="L659" s="899">
        <f t="shared" si="66"/>
        <v>25.2</v>
      </c>
      <c r="M659" s="713">
        <f t="shared" si="67"/>
        <v>72744900</v>
      </c>
      <c r="N659" s="695"/>
      <c r="O659" s="900" t="s">
        <v>520</v>
      </c>
      <c r="P659" s="692" t="s">
        <v>482</v>
      </c>
      <c r="Q659" s="896" t="s">
        <v>327</v>
      </c>
      <c r="R659" s="692" t="s">
        <v>68</v>
      </c>
      <c r="S659" s="692" t="s">
        <v>40</v>
      </c>
    </row>
    <row r="660" spans="1:19" s="34" customFormat="1" ht="20.100000000000001" customHeight="1">
      <c r="A660" s="692" t="s">
        <v>770</v>
      </c>
      <c r="B660" s="696" t="s">
        <v>532</v>
      </c>
      <c r="C660" s="896" t="s">
        <v>515</v>
      </c>
      <c r="D660" s="867" t="s">
        <v>453</v>
      </c>
      <c r="E660" s="867" t="s">
        <v>453</v>
      </c>
      <c r="F660" s="692" t="s">
        <v>67</v>
      </c>
      <c r="G660" s="692"/>
      <c r="H660" s="897">
        <v>600</v>
      </c>
      <c r="I660" s="898">
        <v>94000</v>
      </c>
      <c r="J660" s="899">
        <v>40.5</v>
      </c>
      <c r="K660" s="899">
        <f t="shared" si="65"/>
        <v>24300</v>
      </c>
      <c r="L660" s="899">
        <f t="shared" si="66"/>
        <v>24.3</v>
      </c>
      <c r="M660" s="713">
        <f t="shared" si="67"/>
        <v>56400000</v>
      </c>
      <c r="N660" s="695"/>
      <c r="O660" s="900" t="s">
        <v>520</v>
      </c>
      <c r="P660" s="692" t="s">
        <v>482</v>
      </c>
      <c r="Q660" s="896" t="s">
        <v>403</v>
      </c>
      <c r="R660" s="692" t="s">
        <v>68</v>
      </c>
      <c r="S660" s="692" t="s">
        <v>40</v>
      </c>
    </row>
    <row r="661" spans="1:19" s="33" customFormat="1" ht="20.100000000000001" customHeight="1">
      <c r="A661" s="692" t="s">
        <v>174</v>
      </c>
      <c r="B661" s="696" t="s">
        <v>1403</v>
      </c>
      <c r="C661" s="896" t="s">
        <v>175</v>
      </c>
      <c r="D661" s="867" t="s">
        <v>453</v>
      </c>
      <c r="E661" s="867" t="s">
        <v>453</v>
      </c>
      <c r="F661" s="697" t="s">
        <v>178</v>
      </c>
      <c r="G661" s="692"/>
      <c r="H661" s="898">
        <v>555</v>
      </c>
      <c r="I661" s="898">
        <v>4362</v>
      </c>
      <c r="J661" s="899">
        <v>0</v>
      </c>
      <c r="K661" s="865">
        <f t="shared" si="65"/>
        <v>0</v>
      </c>
      <c r="L661" s="865">
        <f t="shared" si="66"/>
        <v>0</v>
      </c>
      <c r="M661" s="713">
        <f t="shared" si="67"/>
        <v>2420910</v>
      </c>
      <c r="N661" s="695"/>
      <c r="O661" s="696"/>
      <c r="P661" s="692" t="s">
        <v>761</v>
      </c>
      <c r="Q661" s="882" t="s">
        <v>128</v>
      </c>
      <c r="R661" s="698" t="s">
        <v>30</v>
      </c>
      <c r="S661" s="698" t="s">
        <v>334</v>
      </c>
    </row>
    <row r="662" spans="1:19" s="33" customFormat="1" ht="20.100000000000001" customHeight="1">
      <c r="A662" s="692" t="s">
        <v>174</v>
      </c>
      <c r="B662" s="696" t="s">
        <v>1404</v>
      </c>
      <c r="C662" s="896" t="s">
        <v>175</v>
      </c>
      <c r="D662" s="867" t="s">
        <v>453</v>
      </c>
      <c r="E662" s="867" t="s">
        <v>453</v>
      </c>
      <c r="F662" s="697" t="s">
        <v>178</v>
      </c>
      <c r="G662" s="692"/>
      <c r="H662" s="898">
        <v>555</v>
      </c>
      <c r="I662" s="898">
        <v>4362</v>
      </c>
      <c r="J662" s="899">
        <v>0</v>
      </c>
      <c r="K662" s="865">
        <f t="shared" si="65"/>
        <v>0</v>
      </c>
      <c r="L662" s="865">
        <f t="shared" si="66"/>
        <v>0</v>
      </c>
      <c r="M662" s="713">
        <f t="shared" si="67"/>
        <v>2420910</v>
      </c>
      <c r="N662" s="695"/>
      <c r="O662" s="696"/>
      <c r="P662" s="692" t="s">
        <v>761</v>
      </c>
      <c r="Q662" s="882" t="s">
        <v>128</v>
      </c>
      <c r="R662" s="698" t="s">
        <v>30</v>
      </c>
      <c r="S662" s="698" t="s">
        <v>334</v>
      </c>
    </row>
    <row r="663" spans="1:19" s="33" customFormat="1" ht="20.100000000000001" customHeight="1">
      <c r="A663" s="692" t="s">
        <v>174</v>
      </c>
      <c r="B663" s="696" t="s">
        <v>1403</v>
      </c>
      <c r="C663" s="896" t="s">
        <v>175</v>
      </c>
      <c r="D663" s="867" t="s">
        <v>453</v>
      </c>
      <c r="E663" s="867" t="s">
        <v>453</v>
      </c>
      <c r="F663" s="697" t="s">
        <v>178</v>
      </c>
      <c r="G663" s="692"/>
      <c r="H663" s="898">
        <v>555</v>
      </c>
      <c r="I663" s="898">
        <v>3872</v>
      </c>
      <c r="J663" s="899">
        <v>0</v>
      </c>
      <c r="K663" s="865">
        <f t="shared" si="65"/>
        <v>0</v>
      </c>
      <c r="L663" s="865">
        <f t="shared" si="66"/>
        <v>0</v>
      </c>
      <c r="M663" s="713">
        <f t="shared" si="67"/>
        <v>2148960</v>
      </c>
      <c r="N663" s="695"/>
      <c r="O663" s="696"/>
      <c r="P663" s="692" t="s">
        <v>761</v>
      </c>
      <c r="Q663" s="882" t="s">
        <v>128</v>
      </c>
      <c r="R663" s="698" t="s">
        <v>30</v>
      </c>
      <c r="S663" s="698" t="s">
        <v>334</v>
      </c>
    </row>
    <row r="664" spans="1:19" s="33" customFormat="1" ht="20.100000000000001" customHeight="1">
      <c r="A664" s="692" t="s">
        <v>174</v>
      </c>
      <c r="B664" s="696" t="s">
        <v>1404</v>
      </c>
      <c r="C664" s="896" t="s">
        <v>175</v>
      </c>
      <c r="D664" s="867" t="s">
        <v>453</v>
      </c>
      <c r="E664" s="867" t="s">
        <v>453</v>
      </c>
      <c r="F664" s="697" t="s">
        <v>178</v>
      </c>
      <c r="G664" s="692"/>
      <c r="H664" s="898">
        <v>555</v>
      </c>
      <c r="I664" s="898">
        <v>3872</v>
      </c>
      <c r="J664" s="899">
        <v>0</v>
      </c>
      <c r="K664" s="865">
        <f t="shared" si="65"/>
        <v>0</v>
      </c>
      <c r="L664" s="865">
        <f t="shared" si="66"/>
        <v>0</v>
      </c>
      <c r="M664" s="713">
        <f t="shared" si="67"/>
        <v>2148960</v>
      </c>
      <c r="N664" s="695"/>
      <c r="O664" s="696"/>
      <c r="P664" s="692" t="s">
        <v>761</v>
      </c>
      <c r="Q664" s="882" t="s">
        <v>128</v>
      </c>
      <c r="R664" s="698" t="s">
        <v>30</v>
      </c>
      <c r="S664" s="698" t="s">
        <v>334</v>
      </c>
    </row>
    <row r="665" spans="1:19" s="33" customFormat="1" ht="20.100000000000001" customHeight="1">
      <c r="A665" s="692" t="s">
        <v>174</v>
      </c>
      <c r="B665" s="696" t="s">
        <v>889</v>
      </c>
      <c r="C665" s="896" t="s">
        <v>175</v>
      </c>
      <c r="D665" s="867" t="s">
        <v>453</v>
      </c>
      <c r="E665" s="867" t="s">
        <v>453</v>
      </c>
      <c r="F665" s="697" t="s">
        <v>338</v>
      </c>
      <c r="G665" s="692"/>
      <c r="H665" s="898">
        <v>1110</v>
      </c>
      <c r="I665" s="898">
        <v>2849</v>
      </c>
      <c r="J665" s="899">
        <v>0</v>
      </c>
      <c r="K665" s="865">
        <f t="shared" si="65"/>
        <v>0</v>
      </c>
      <c r="L665" s="865">
        <f t="shared" si="66"/>
        <v>0</v>
      </c>
      <c r="M665" s="713">
        <f t="shared" si="67"/>
        <v>3162390</v>
      </c>
      <c r="N665" s="695"/>
      <c r="O665" s="696"/>
      <c r="P665" s="692" t="s">
        <v>761</v>
      </c>
      <c r="Q665" s="879" t="s">
        <v>126</v>
      </c>
      <c r="R665" s="698" t="s">
        <v>30</v>
      </c>
      <c r="S665" s="698" t="s">
        <v>334</v>
      </c>
    </row>
    <row r="666" spans="1:19" s="33" customFormat="1" ht="20.100000000000001" customHeight="1">
      <c r="A666" s="692" t="s">
        <v>174</v>
      </c>
      <c r="B666" s="696" t="s">
        <v>889</v>
      </c>
      <c r="C666" s="896" t="s">
        <v>175</v>
      </c>
      <c r="D666" s="867" t="s">
        <v>453</v>
      </c>
      <c r="E666" s="867" t="s">
        <v>453</v>
      </c>
      <c r="F666" s="697" t="s">
        <v>81</v>
      </c>
      <c r="G666" s="692"/>
      <c r="H666" s="898">
        <v>1110</v>
      </c>
      <c r="I666" s="898">
        <v>4637</v>
      </c>
      <c r="J666" s="899">
        <v>0</v>
      </c>
      <c r="K666" s="865">
        <f t="shared" si="65"/>
        <v>0</v>
      </c>
      <c r="L666" s="865">
        <f t="shared" si="66"/>
        <v>0</v>
      </c>
      <c r="M666" s="713">
        <f t="shared" si="67"/>
        <v>5147070</v>
      </c>
      <c r="N666" s="695"/>
      <c r="O666" s="901"/>
      <c r="P666" s="692" t="s">
        <v>761</v>
      </c>
      <c r="Q666" s="879" t="s">
        <v>126</v>
      </c>
      <c r="R666" s="698" t="s">
        <v>30</v>
      </c>
      <c r="S666" s="698" t="s">
        <v>334</v>
      </c>
    </row>
    <row r="667" spans="1:19" s="33" customFormat="1" ht="20.100000000000001" customHeight="1">
      <c r="A667" s="692" t="s">
        <v>174</v>
      </c>
      <c r="B667" s="701" t="s">
        <v>889</v>
      </c>
      <c r="C667" s="896" t="s">
        <v>175</v>
      </c>
      <c r="D667" s="867" t="s">
        <v>453</v>
      </c>
      <c r="E667" s="867" t="s">
        <v>453</v>
      </c>
      <c r="F667" s="697" t="s">
        <v>366</v>
      </c>
      <c r="G667" s="697"/>
      <c r="H667" s="871">
        <v>1110</v>
      </c>
      <c r="I667" s="871">
        <v>3533</v>
      </c>
      <c r="J667" s="865">
        <v>0</v>
      </c>
      <c r="K667" s="865">
        <f t="shared" si="65"/>
        <v>0</v>
      </c>
      <c r="L667" s="865">
        <f t="shared" si="66"/>
        <v>0</v>
      </c>
      <c r="M667" s="713">
        <f t="shared" si="67"/>
        <v>3921630</v>
      </c>
      <c r="N667" s="701"/>
      <c r="O667" s="701"/>
      <c r="P667" s="896" t="s">
        <v>761</v>
      </c>
      <c r="Q667" s="879" t="s">
        <v>126</v>
      </c>
      <c r="R667" s="698" t="s">
        <v>30</v>
      </c>
      <c r="S667" s="698" t="s">
        <v>334</v>
      </c>
    </row>
    <row r="668" spans="1:19" s="33" customFormat="1" ht="20.100000000000001" customHeight="1">
      <c r="A668" s="697" t="s">
        <v>174</v>
      </c>
      <c r="B668" s="701" t="s">
        <v>980</v>
      </c>
      <c r="C668" s="698" t="s">
        <v>175</v>
      </c>
      <c r="D668" s="867" t="s">
        <v>453</v>
      </c>
      <c r="E668" s="867" t="s">
        <v>453</v>
      </c>
      <c r="F668" s="697" t="s">
        <v>390</v>
      </c>
      <c r="G668" s="697"/>
      <c r="H668" s="871">
        <v>453</v>
      </c>
      <c r="I668" s="871">
        <v>7651.5722999999998</v>
      </c>
      <c r="J668" s="865">
        <v>0</v>
      </c>
      <c r="K668" s="865">
        <f t="shared" si="65"/>
        <v>0</v>
      </c>
      <c r="L668" s="865">
        <f t="shared" si="66"/>
        <v>0</v>
      </c>
      <c r="M668" s="713">
        <f t="shared" si="67"/>
        <v>3466162.2519</v>
      </c>
      <c r="N668" s="701"/>
      <c r="O668" s="701"/>
      <c r="P668" s="698" t="s">
        <v>761</v>
      </c>
      <c r="Q668" s="879" t="s">
        <v>125</v>
      </c>
      <c r="R668" s="698" t="s">
        <v>30</v>
      </c>
      <c r="S668" s="698" t="s">
        <v>329</v>
      </c>
    </row>
    <row r="669" spans="1:19" s="33" customFormat="1" ht="20.100000000000001" customHeight="1">
      <c r="A669" s="697" t="s">
        <v>174</v>
      </c>
      <c r="B669" s="701" t="s">
        <v>980</v>
      </c>
      <c r="C669" s="698" t="s">
        <v>175</v>
      </c>
      <c r="D669" s="867" t="s">
        <v>453</v>
      </c>
      <c r="E669" s="867" t="s">
        <v>453</v>
      </c>
      <c r="F669" s="697" t="s">
        <v>391</v>
      </c>
      <c r="G669" s="697"/>
      <c r="H669" s="871">
        <v>453</v>
      </c>
      <c r="I669" s="871">
        <v>5800</v>
      </c>
      <c r="J669" s="865">
        <v>0</v>
      </c>
      <c r="K669" s="865">
        <f t="shared" si="65"/>
        <v>0</v>
      </c>
      <c r="L669" s="865">
        <f t="shared" si="66"/>
        <v>0</v>
      </c>
      <c r="M669" s="713">
        <f t="shared" si="67"/>
        <v>2627400</v>
      </c>
      <c r="N669" s="701"/>
      <c r="O669" s="701"/>
      <c r="P669" s="698" t="s">
        <v>761</v>
      </c>
      <c r="Q669" s="879" t="s">
        <v>125</v>
      </c>
      <c r="R669" s="698" t="s">
        <v>30</v>
      </c>
      <c r="S669" s="698" t="s">
        <v>329</v>
      </c>
    </row>
    <row r="670" spans="1:19" s="33" customFormat="1" ht="20.100000000000001" customHeight="1">
      <c r="A670" s="697" t="s">
        <v>174</v>
      </c>
      <c r="B670" s="701" t="s">
        <v>980</v>
      </c>
      <c r="C670" s="698" t="s">
        <v>175</v>
      </c>
      <c r="D670" s="867" t="s">
        <v>453</v>
      </c>
      <c r="E670" s="867" t="s">
        <v>453</v>
      </c>
      <c r="F670" s="697" t="s">
        <v>393</v>
      </c>
      <c r="G670" s="697"/>
      <c r="H670" s="871">
        <v>453</v>
      </c>
      <c r="I670" s="871">
        <v>5800</v>
      </c>
      <c r="J670" s="865">
        <v>0</v>
      </c>
      <c r="K670" s="865">
        <f t="shared" si="65"/>
        <v>0</v>
      </c>
      <c r="L670" s="865">
        <f t="shared" si="66"/>
        <v>0</v>
      </c>
      <c r="M670" s="713">
        <f t="shared" si="67"/>
        <v>2627400</v>
      </c>
      <c r="N670" s="701"/>
      <c r="O670" s="701"/>
      <c r="P670" s="698" t="s">
        <v>761</v>
      </c>
      <c r="Q670" s="879" t="s">
        <v>125</v>
      </c>
      <c r="R670" s="698" t="s">
        <v>30</v>
      </c>
      <c r="S670" s="698" t="s">
        <v>329</v>
      </c>
    </row>
    <row r="671" spans="1:19" s="33" customFormat="1" ht="20.100000000000001" customHeight="1">
      <c r="A671" s="697" t="s">
        <v>174</v>
      </c>
      <c r="B671" s="701" t="s">
        <v>980</v>
      </c>
      <c r="C671" s="698" t="s">
        <v>175</v>
      </c>
      <c r="D671" s="867" t="s">
        <v>453</v>
      </c>
      <c r="E671" s="867" t="s">
        <v>453</v>
      </c>
      <c r="F671" s="697" t="s">
        <v>392</v>
      </c>
      <c r="G671" s="697"/>
      <c r="H671" s="871">
        <v>453</v>
      </c>
      <c r="I671" s="871">
        <v>5000</v>
      </c>
      <c r="J671" s="865">
        <v>0</v>
      </c>
      <c r="K671" s="865">
        <f t="shared" si="65"/>
        <v>0</v>
      </c>
      <c r="L671" s="865">
        <f t="shared" si="66"/>
        <v>0</v>
      </c>
      <c r="M671" s="713">
        <f t="shared" si="67"/>
        <v>2265000</v>
      </c>
      <c r="N671" s="701"/>
      <c r="O671" s="701"/>
      <c r="P671" s="698" t="s">
        <v>761</v>
      </c>
      <c r="Q671" s="879" t="s">
        <v>125</v>
      </c>
      <c r="R671" s="698" t="s">
        <v>30</v>
      </c>
      <c r="S671" s="698" t="s">
        <v>329</v>
      </c>
    </row>
    <row r="672" spans="1:19" s="33" customFormat="1" ht="20.100000000000001" customHeight="1">
      <c r="A672" s="697" t="s">
        <v>174</v>
      </c>
      <c r="B672" s="701" t="s">
        <v>980</v>
      </c>
      <c r="C672" s="698" t="s">
        <v>175</v>
      </c>
      <c r="D672" s="867" t="s">
        <v>453</v>
      </c>
      <c r="E672" s="867" t="s">
        <v>453</v>
      </c>
      <c r="F672" s="697" t="s">
        <v>394</v>
      </c>
      <c r="G672" s="697"/>
      <c r="H672" s="871">
        <v>453</v>
      </c>
      <c r="I672" s="871">
        <v>5000</v>
      </c>
      <c r="J672" s="865">
        <v>0</v>
      </c>
      <c r="K672" s="865">
        <f t="shared" si="65"/>
        <v>0</v>
      </c>
      <c r="L672" s="865">
        <f t="shared" si="66"/>
        <v>0</v>
      </c>
      <c r="M672" s="713">
        <f t="shared" si="67"/>
        <v>2265000</v>
      </c>
      <c r="N672" s="701"/>
      <c r="O672" s="701"/>
      <c r="P672" s="698" t="s">
        <v>761</v>
      </c>
      <c r="Q672" s="879" t="s">
        <v>125</v>
      </c>
      <c r="R672" s="698" t="s">
        <v>30</v>
      </c>
      <c r="S672" s="698" t="s">
        <v>329</v>
      </c>
    </row>
    <row r="673" spans="1:19" s="33" customFormat="1" ht="20.100000000000001" customHeight="1">
      <c r="A673" s="697" t="s">
        <v>791</v>
      </c>
      <c r="B673" s="701" t="s">
        <v>1310</v>
      </c>
      <c r="C673" s="697" t="s">
        <v>792</v>
      </c>
      <c r="D673" s="867" t="s">
        <v>453</v>
      </c>
      <c r="E673" s="867" t="s">
        <v>453</v>
      </c>
      <c r="F673" s="697" t="s">
        <v>49</v>
      </c>
      <c r="G673" s="697"/>
      <c r="H673" s="871">
        <v>320</v>
      </c>
      <c r="I673" s="871">
        <v>29300</v>
      </c>
      <c r="J673" s="865">
        <v>0</v>
      </c>
      <c r="K673" s="865">
        <f t="shared" si="65"/>
        <v>0</v>
      </c>
      <c r="L673" s="865">
        <f t="shared" si="66"/>
        <v>0</v>
      </c>
      <c r="M673" s="713">
        <f t="shared" si="67"/>
        <v>9376000</v>
      </c>
      <c r="N673" s="701" t="s">
        <v>257</v>
      </c>
      <c r="O673" s="701"/>
      <c r="P673" s="698" t="s">
        <v>761</v>
      </c>
      <c r="Q673" s="879" t="s">
        <v>121</v>
      </c>
      <c r="R673" s="698" t="s">
        <v>30</v>
      </c>
      <c r="S673" s="698" t="s">
        <v>90</v>
      </c>
    </row>
    <row r="674" spans="1:19" s="26" customFormat="1" ht="20.100000000000001" customHeight="1">
      <c r="A674" s="697" t="s">
        <v>791</v>
      </c>
      <c r="B674" s="701" t="s">
        <v>1310</v>
      </c>
      <c r="C674" s="697" t="s">
        <v>792</v>
      </c>
      <c r="D674" s="867" t="s">
        <v>453</v>
      </c>
      <c r="E674" s="867" t="s">
        <v>453</v>
      </c>
      <c r="F674" s="697" t="s">
        <v>22</v>
      </c>
      <c r="G674" s="697"/>
      <c r="H674" s="871">
        <v>320</v>
      </c>
      <c r="I674" s="871">
        <v>94000</v>
      </c>
      <c r="J674" s="865">
        <v>0</v>
      </c>
      <c r="K674" s="865">
        <f t="shared" si="65"/>
        <v>0</v>
      </c>
      <c r="L674" s="865">
        <f t="shared" si="66"/>
        <v>0</v>
      </c>
      <c r="M674" s="713">
        <f t="shared" si="67"/>
        <v>30080000</v>
      </c>
      <c r="N674" s="701"/>
      <c r="O674" s="701" t="s">
        <v>820</v>
      </c>
      <c r="P674" s="698" t="s">
        <v>761</v>
      </c>
      <c r="Q674" s="879" t="s">
        <v>139</v>
      </c>
      <c r="R674" s="698" t="s">
        <v>30</v>
      </c>
      <c r="S674" s="698" t="s">
        <v>90</v>
      </c>
    </row>
    <row r="675" spans="1:19" s="33" customFormat="1" ht="20.100000000000001" customHeight="1">
      <c r="A675" s="697" t="s">
        <v>791</v>
      </c>
      <c r="B675" s="701" t="s">
        <v>1310</v>
      </c>
      <c r="C675" s="697" t="s">
        <v>792</v>
      </c>
      <c r="D675" s="867" t="s">
        <v>453</v>
      </c>
      <c r="E675" s="867" t="s">
        <v>453</v>
      </c>
      <c r="F675" s="697" t="s">
        <v>23</v>
      </c>
      <c r="G675" s="697"/>
      <c r="H675" s="871">
        <v>320</v>
      </c>
      <c r="I675" s="871">
        <v>44500</v>
      </c>
      <c r="J675" s="865">
        <v>0</v>
      </c>
      <c r="K675" s="865">
        <f t="shared" si="65"/>
        <v>0</v>
      </c>
      <c r="L675" s="865">
        <f t="shared" si="66"/>
        <v>0</v>
      </c>
      <c r="M675" s="713">
        <f t="shared" si="67"/>
        <v>14240000</v>
      </c>
      <c r="N675" s="701"/>
      <c r="O675" s="701"/>
      <c r="P675" s="698" t="s">
        <v>761</v>
      </c>
      <c r="Q675" s="879" t="s">
        <v>124</v>
      </c>
      <c r="R675" s="698" t="s">
        <v>30</v>
      </c>
      <c r="S675" s="698" t="s">
        <v>90</v>
      </c>
    </row>
    <row r="676" spans="1:19" s="33" customFormat="1" ht="20.100000000000001" customHeight="1">
      <c r="A676" s="697" t="s">
        <v>791</v>
      </c>
      <c r="B676" s="701" t="s">
        <v>1310</v>
      </c>
      <c r="C676" s="697" t="s">
        <v>792</v>
      </c>
      <c r="D676" s="867" t="s">
        <v>453</v>
      </c>
      <c r="E676" s="867" t="s">
        <v>453</v>
      </c>
      <c r="F676" s="697" t="s">
        <v>206</v>
      </c>
      <c r="G676" s="697"/>
      <c r="H676" s="871">
        <v>320</v>
      </c>
      <c r="I676" s="871">
        <v>66900</v>
      </c>
      <c r="J676" s="865">
        <v>0</v>
      </c>
      <c r="K676" s="865">
        <f t="shared" si="65"/>
        <v>0</v>
      </c>
      <c r="L676" s="865">
        <f t="shared" si="66"/>
        <v>0</v>
      </c>
      <c r="M676" s="713">
        <f t="shared" si="67"/>
        <v>21408000</v>
      </c>
      <c r="N676" s="701"/>
      <c r="O676" s="701" t="s">
        <v>820</v>
      </c>
      <c r="P676" s="698" t="s">
        <v>761</v>
      </c>
      <c r="Q676" s="879" t="s">
        <v>124</v>
      </c>
      <c r="R676" s="698" t="s">
        <v>30</v>
      </c>
      <c r="S676" s="698" t="s">
        <v>90</v>
      </c>
    </row>
    <row r="677" spans="1:19" s="33" customFormat="1" ht="20.100000000000001" customHeight="1">
      <c r="A677" s="697" t="s">
        <v>791</v>
      </c>
      <c r="B677" s="701" t="s">
        <v>1310</v>
      </c>
      <c r="C677" s="697" t="s">
        <v>792</v>
      </c>
      <c r="D677" s="867" t="s">
        <v>453</v>
      </c>
      <c r="E677" s="867" t="s">
        <v>453</v>
      </c>
      <c r="F677" s="697" t="s">
        <v>97</v>
      </c>
      <c r="G677" s="697"/>
      <c r="H677" s="871">
        <v>320</v>
      </c>
      <c r="I677" s="871">
        <v>10400</v>
      </c>
      <c r="J677" s="865">
        <v>0</v>
      </c>
      <c r="K677" s="865">
        <f t="shared" si="65"/>
        <v>0</v>
      </c>
      <c r="L677" s="865">
        <f t="shared" si="66"/>
        <v>0</v>
      </c>
      <c r="M677" s="713">
        <f t="shared" si="67"/>
        <v>3328000</v>
      </c>
      <c r="N677" s="701"/>
      <c r="O677" s="701" t="s">
        <v>11</v>
      </c>
      <c r="P677" s="698" t="s">
        <v>761</v>
      </c>
      <c r="Q677" s="879" t="s">
        <v>125</v>
      </c>
      <c r="R677" s="698" t="s">
        <v>30</v>
      </c>
      <c r="S677" s="698" t="s">
        <v>90</v>
      </c>
    </row>
    <row r="678" spans="1:19" s="33" customFormat="1" ht="20.100000000000001" customHeight="1">
      <c r="A678" s="697" t="s">
        <v>791</v>
      </c>
      <c r="B678" s="701" t="s">
        <v>1310</v>
      </c>
      <c r="C678" s="697" t="s">
        <v>792</v>
      </c>
      <c r="D678" s="867" t="s">
        <v>453</v>
      </c>
      <c r="E678" s="867" t="s">
        <v>453</v>
      </c>
      <c r="F678" s="697" t="s">
        <v>96</v>
      </c>
      <c r="G678" s="697"/>
      <c r="H678" s="871">
        <v>320</v>
      </c>
      <c r="I678" s="871">
        <v>3900</v>
      </c>
      <c r="J678" s="865">
        <v>0</v>
      </c>
      <c r="K678" s="865">
        <f t="shared" si="65"/>
        <v>0</v>
      </c>
      <c r="L678" s="865">
        <f t="shared" si="66"/>
        <v>0</v>
      </c>
      <c r="M678" s="713">
        <f t="shared" si="67"/>
        <v>1248000</v>
      </c>
      <c r="N678" s="701"/>
      <c r="O678" s="701" t="s">
        <v>11</v>
      </c>
      <c r="P678" s="698" t="s">
        <v>761</v>
      </c>
      <c r="Q678" s="879" t="s">
        <v>125</v>
      </c>
      <c r="R678" s="698" t="s">
        <v>30</v>
      </c>
      <c r="S678" s="698" t="s">
        <v>90</v>
      </c>
    </row>
    <row r="679" spans="1:19" s="33" customFormat="1" ht="20.100000000000001" customHeight="1">
      <c r="A679" s="697" t="s">
        <v>791</v>
      </c>
      <c r="B679" s="701" t="s">
        <v>1310</v>
      </c>
      <c r="C679" s="697" t="s">
        <v>792</v>
      </c>
      <c r="D679" s="867" t="s">
        <v>453</v>
      </c>
      <c r="E679" s="867" t="s">
        <v>453</v>
      </c>
      <c r="F679" s="697" t="s">
        <v>95</v>
      </c>
      <c r="G679" s="697"/>
      <c r="H679" s="871">
        <v>320</v>
      </c>
      <c r="I679" s="871">
        <v>3900</v>
      </c>
      <c r="J679" s="865">
        <v>0</v>
      </c>
      <c r="K679" s="865">
        <f t="shared" si="65"/>
        <v>0</v>
      </c>
      <c r="L679" s="865">
        <f t="shared" si="66"/>
        <v>0</v>
      </c>
      <c r="M679" s="713">
        <f t="shared" si="67"/>
        <v>1248000</v>
      </c>
      <c r="N679" s="701"/>
      <c r="O679" s="701" t="s">
        <v>11</v>
      </c>
      <c r="P679" s="698" t="s">
        <v>761</v>
      </c>
      <c r="Q679" s="879" t="s">
        <v>125</v>
      </c>
      <c r="R679" s="698" t="s">
        <v>30</v>
      </c>
      <c r="S679" s="698" t="s">
        <v>90</v>
      </c>
    </row>
    <row r="680" spans="1:19" s="33" customFormat="1" ht="20.100000000000001" customHeight="1">
      <c r="A680" s="697" t="s">
        <v>791</v>
      </c>
      <c r="B680" s="701" t="s">
        <v>1310</v>
      </c>
      <c r="C680" s="697" t="s">
        <v>792</v>
      </c>
      <c r="D680" s="867" t="s">
        <v>453</v>
      </c>
      <c r="E680" s="867" t="s">
        <v>453</v>
      </c>
      <c r="F680" s="697" t="s">
        <v>207</v>
      </c>
      <c r="G680" s="697"/>
      <c r="H680" s="871">
        <v>480</v>
      </c>
      <c r="I680" s="871">
        <v>2100</v>
      </c>
      <c r="J680" s="865">
        <v>0</v>
      </c>
      <c r="K680" s="865">
        <f t="shared" si="65"/>
        <v>0</v>
      </c>
      <c r="L680" s="865">
        <f t="shared" si="66"/>
        <v>0</v>
      </c>
      <c r="M680" s="713">
        <f t="shared" si="67"/>
        <v>1008000</v>
      </c>
      <c r="N680" s="701"/>
      <c r="O680" s="701"/>
      <c r="P680" s="698" t="s">
        <v>761</v>
      </c>
      <c r="Q680" s="879" t="s">
        <v>126</v>
      </c>
      <c r="R680" s="698" t="s">
        <v>30</v>
      </c>
      <c r="S680" s="698" t="s">
        <v>90</v>
      </c>
    </row>
    <row r="681" spans="1:19" s="33" customFormat="1" ht="20.100000000000001" customHeight="1">
      <c r="A681" s="697" t="s">
        <v>791</v>
      </c>
      <c r="B681" s="701" t="s">
        <v>1310</v>
      </c>
      <c r="C681" s="697" t="s">
        <v>792</v>
      </c>
      <c r="D681" s="867" t="s">
        <v>453</v>
      </c>
      <c r="E681" s="867" t="s">
        <v>453</v>
      </c>
      <c r="F681" s="697" t="s">
        <v>203</v>
      </c>
      <c r="G681" s="697"/>
      <c r="H681" s="871">
        <v>320</v>
      </c>
      <c r="I681" s="871">
        <v>14300</v>
      </c>
      <c r="J681" s="865">
        <v>0</v>
      </c>
      <c r="K681" s="865">
        <f t="shared" si="65"/>
        <v>0</v>
      </c>
      <c r="L681" s="865">
        <f t="shared" si="66"/>
        <v>0</v>
      </c>
      <c r="M681" s="713">
        <f t="shared" si="67"/>
        <v>4576000</v>
      </c>
      <c r="N681" s="701"/>
      <c r="O681" s="701" t="s">
        <v>11</v>
      </c>
      <c r="P681" s="698" t="s">
        <v>761</v>
      </c>
      <c r="Q681" s="879" t="s">
        <v>126</v>
      </c>
      <c r="R681" s="698" t="s">
        <v>30</v>
      </c>
      <c r="S681" s="698" t="s">
        <v>90</v>
      </c>
    </row>
    <row r="682" spans="1:19" s="33" customFormat="1" ht="20.100000000000001" customHeight="1">
      <c r="A682" s="697" t="s">
        <v>1309</v>
      </c>
      <c r="B682" s="701" t="s">
        <v>1311</v>
      </c>
      <c r="C682" s="697" t="s">
        <v>477</v>
      </c>
      <c r="D682" s="867" t="s">
        <v>453</v>
      </c>
      <c r="E682" s="867" t="s">
        <v>453</v>
      </c>
      <c r="F682" s="697" t="s">
        <v>141</v>
      </c>
      <c r="G682" s="697" t="s">
        <v>58</v>
      </c>
      <c r="H682" s="871">
        <v>320</v>
      </c>
      <c r="I682" s="871">
        <v>147800</v>
      </c>
      <c r="J682" s="865">
        <v>34.6</v>
      </c>
      <c r="K682" s="865">
        <f t="shared" ref="K682:K689" si="68">H682*J682</f>
        <v>11072</v>
      </c>
      <c r="L682" s="865">
        <f t="shared" si="66"/>
        <v>11.071999999999999</v>
      </c>
      <c r="M682" s="713">
        <f t="shared" si="67"/>
        <v>47296000</v>
      </c>
      <c r="N682" s="701"/>
      <c r="O682" s="701" t="s">
        <v>11</v>
      </c>
      <c r="P682" s="698" t="s">
        <v>761</v>
      </c>
      <c r="Q682" s="879" t="s">
        <v>134</v>
      </c>
      <c r="R682" s="698" t="s">
        <v>27</v>
      </c>
      <c r="S682" s="698" t="s">
        <v>384</v>
      </c>
    </row>
    <row r="683" spans="1:19" s="33" customFormat="1" ht="20.100000000000001" customHeight="1">
      <c r="A683" s="697" t="s">
        <v>791</v>
      </c>
      <c r="B683" s="701" t="s">
        <v>1312</v>
      </c>
      <c r="C683" s="697" t="s">
        <v>792</v>
      </c>
      <c r="D683" s="867" t="s">
        <v>453</v>
      </c>
      <c r="E683" s="867" t="s">
        <v>453</v>
      </c>
      <c r="F683" s="697" t="s">
        <v>568</v>
      </c>
      <c r="G683" s="697">
        <v>0</v>
      </c>
      <c r="H683" s="871">
        <v>320</v>
      </c>
      <c r="I683" s="871">
        <v>51800</v>
      </c>
      <c r="J683" s="865">
        <v>15.5</v>
      </c>
      <c r="K683" s="865">
        <f t="shared" si="68"/>
        <v>4960</v>
      </c>
      <c r="L683" s="865">
        <f t="shared" si="66"/>
        <v>4.96</v>
      </c>
      <c r="M683" s="713">
        <f t="shared" si="67"/>
        <v>16576000</v>
      </c>
      <c r="N683" s="701" t="s">
        <v>61</v>
      </c>
      <c r="O683" s="701" t="s">
        <v>21</v>
      </c>
      <c r="P683" s="698" t="s">
        <v>761</v>
      </c>
      <c r="Q683" s="879" t="s">
        <v>118</v>
      </c>
      <c r="R683" s="698" t="s">
        <v>27</v>
      </c>
      <c r="S683" s="698" t="s">
        <v>90</v>
      </c>
    </row>
    <row r="684" spans="1:19" s="33" customFormat="1" ht="20.100000000000001" customHeight="1">
      <c r="A684" s="697" t="s">
        <v>791</v>
      </c>
      <c r="B684" s="701" t="s">
        <v>1312</v>
      </c>
      <c r="C684" s="697" t="s">
        <v>792</v>
      </c>
      <c r="D684" s="867" t="s">
        <v>453</v>
      </c>
      <c r="E684" s="867" t="s">
        <v>453</v>
      </c>
      <c r="F684" s="697" t="s">
        <v>49</v>
      </c>
      <c r="G684" s="697"/>
      <c r="H684" s="871">
        <v>640</v>
      </c>
      <c r="I684" s="871">
        <v>29300</v>
      </c>
      <c r="J684" s="865">
        <v>0</v>
      </c>
      <c r="K684" s="865">
        <f t="shared" si="68"/>
        <v>0</v>
      </c>
      <c r="L684" s="865">
        <f t="shared" si="66"/>
        <v>0</v>
      </c>
      <c r="M684" s="713">
        <f t="shared" si="67"/>
        <v>18752000</v>
      </c>
      <c r="N684" s="701" t="s">
        <v>257</v>
      </c>
      <c r="O684" s="701"/>
      <c r="P684" s="698" t="s">
        <v>761</v>
      </c>
      <c r="Q684" s="879" t="s">
        <v>121</v>
      </c>
      <c r="R684" s="698" t="s">
        <v>30</v>
      </c>
      <c r="S684" s="698" t="s">
        <v>90</v>
      </c>
    </row>
    <row r="685" spans="1:19" s="33" customFormat="1" ht="20.100000000000001" customHeight="1">
      <c r="A685" s="697" t="s">
        <v>791</v>
      </c>
      <c r="B685" s="701" t="s">
        <v>1312</v>
      </c>
      <c r="C685" s="697" t="s">
        <v>792</v>
      </c>
      <c r="D685" s="867" t="s">
        <v>453</v>
      </c>
      <c r="E685" s="867" t="s">
        <v>453</v>
      </c>
      <c r="F685" s="697" t="s">
        <v>97</v>
      </c>
      <c r="G685" s="697"/>
      <c r="H685" s="871">
        <v>320</v>
      </c>
      <c r="I685" s="871">
        <v>10400</v>
      </c>
      <c r="J685" s="865">
        <v>0</v>
      </c>
      <c r="K685" s="865">
        <f t="shared" si="68"/>
        <v>0</v>
      </c>
      <c r="L685" s="865">
        <f t="shared" si="66"/>
        <v>0</v>
      </c>
      <c r="M685" s="713">
        <f t="shared" si="67"/>
        <v>3328000</v>
      </c>
      <c r="N685" s="701"/>
      <c r="O685" s="701" t="s">
        <v>11</v>
      </c>
      <c r="P685" s="698" t="s">
        <v>761</v>
      </c>
      <c r="Q685" s="879" t="s">
        <v>125</v>
      </c>
      <c r="R685" s="698" t="s">
        <v>30</v>
      </c>
      <c r="S685" s="698" t="s">
        <v>90</v>
      </c>
    </row>
    <row r="686" spans="1:19" s="33" customFormat="1" ht="20.100000000000001" customHeight="1">
      <c r="A686" s="697" t="s">
        <v>791</v>
      </c>
      <c r="B686" s="701" t="s">
        <v>1312</v>
      </c>
      <c r="C686" s="697" t="s">
        <v>792</v>
      </c>
      <c r="D686" s="867" t="s">
        <v>453</v>
      </c>
      <c r="E686" s="867" t="s">
        <v>453</v>
      </c>
      <c r="F686" s="697" t="s">
        <v>96</v>
      </c>
      <c r="G686" s="697"/>
      <c r="H686" s="871">
        <v>320</v>
      </c>
      <c r="I686" s="871">
        <v>3900</v>
      </c>
      <c r="J686" s="865">
        <v>0</v>
      </c>
      <c r="K686" s="865">
        <f t="shared" si="68"/>
        <v>0</v>
      </c>
      <c r="L686" s="865">
        <f t="shared" si="66"/>
        <v>0</v>
      </c>
      <c r="M686" s="713">
        <f t="shared" si="67"/>
        <v>1248000</v>
      </c>
      <c r="N686" s="701"/>
      <c r="O686" s="701" t="s">
        <v>11</v>
      </c>
      <c r="P686" s="698" t="s">
        <v>761</v>
      </c>
      <c r="Q686" s="879" t="s">
        <v>125</v>
      </c>
      <c r="R686" s="698" t="s">
        <v>30</v>
      </c>
      <c r="S686" s="698" t="s">
        <v>90</v>
      </c>
    </row>
    <row r="687" spans="1:19" s="35" customFormat="1" ht="20.100000000000001" customHeight="1">
      <c r="A687" s="697" t="s">
        <v>791</v>
      </c>
      <c r="B687" s="701" t="s">
        <v>1312</v>
      </c>
      <c r="C687" s="697" t="s">
        <v>792</v>
      </c>
      <c r="D687" s="867" t="s">
        <v>453</v>
      </c>
      <c r="E687" s="867" t="s">
        <v>453</v>
      </c>
      <c r="F687" s="697" t="s">
        <v>95</v>
      </c>
      <c r="G687" s="697"/>
      <c r="H687" s="871">
        <v>320</v>
      </c>
      <c r="I687" s="871">
        <v>3900</v>
      </c>
      <c r="J687" s="865">
        <v>0</v>
      </c>
      <c r="K687" s="865">
        <f t="shared" si="68"/>
        <v>0</v>
      </c>
      <c r="L687" s="865">
        <f t="shared" si="66"/>
        <v>0</v>
      </c>
      <c r="M687" s="713">
        <f t="shared" si="67"/>
        <v>1248000</v>
      </c>
      <c r="N687" s="701"/>
      <c r="O687" s="701" t="s">
        <v>11</v>
      </c>
      <c r="P687" s="698" t="s">
        <v>761</v>
      </c>
      <c r="Q687" s="879" t="s">
        <v>125</v>
      </c>
      <c r="R687" s="698" t="s">
        <v>30</v>
      </c>
      <c r="S687" s="698" t="s">
        <v>90</v>
      </c>
    </row>
    <row r="688" spans="1:19" s="35" customFormat="1" ht="20.100000000000001" customHeight="1">
      <c r="A688" s="697" t="s">
        <v>791</v>
      </c>
      <c r="B688" s="701" t="s">
        <v>1312</v>
      </c>
      <c r="C688" s="697" t="s">
        <v>792</v>
      </c>
      <c r="D688" s="867" t="s">
        <v>453</v>
      </c>
      <c r="E688" s="867" t="s">
        <v>453</v>
      </c>
      <c r="F688" s="697" t="s">
        <v>207</v>
      </c>
      <c r="G688" s="697"/>
      <c r="H688" s="871">
        <v>640</v>
      </c>
      <c r="I688" s="871">
        <v>2100</v>
      </c>
      <c r="J688" s="865">
        <v>0</v>
      </c>
      <c r="K688" s="865">
        <f t="shared" si="68"/>
        <v>0</v>
      </c>
      <c r="L688" s="865">
        <f t="shared" si="66"/>
        <v>0</v>
      </c>
      <c r="M688" s="713">
        <f t="shared" si="67"/>
        <v>1344000</v>
      </c>
      <c r="N688" s="701"/>
      <c r="O688" s="701"/>
      <c r="P688" s="698" t="s">
        <v>761</v>
      </c>
      <c r="Q688" s="879" t="s">
        <v>126</v>
      </c>
      <c r="R688" s="698" t="s">
        <v>30</v>
      </c>
      <c r="S688" s="698" t="s">
        <v>90</v>
      </c>
    </row>
    <row r="689" spans="1:22" s="33" customFormat="1" ht="20.100000000000001" customHeight="1">
      <c r="A689" s="697" t="s">
        <v>791</v>
      </c>
      <c r="B689" s="701" t="s">
        <v>1312</v>
      </c>
      <c r="C689" s="697" t="s">
        <v>792</v>
      </c>
      <c r="D689" s="867" t="s">
        <v>453</v>
      </c>
      <c r="E689" s="867" t="s">
        <v>453</v>
      </c>
      <c r="F689" s="697" t="s">
        <v>203</v>
      </c>
      <c r="G689" s="697"/>
      <c r="H689" s="871">
        <v>320</v>
      </c>
      <c r="I689" s="871">
        <v>14300</v>
      </c>
      <c r="J689" s="865">
        <v>0</v>
      </c>
      <c r="K689" s="865">
        <f t="shared" si="68"/>
        <v>0</v>
      </c>
      <c r="L689" s="865">
        <f t="shared" si="66"/>
        <v>0</v>
      </c>
      <c r="M689" s="713">
        <f t="shared" si="67"/>
        <v>4576000</v>
      </c>
      <c r="N689" s="701"/>
      <c r="O689" s="701" t="s">
        <v>11</v>
      </c>
      <c r="P689" s="698" t="s">
        <v>761</v>
      </c>
      <c r="Q689" s="879" t="s">
        <v>126</v>
      </c>
      <c r="R689" s="698" t="s">
        <v>30</v>
      </c>
      <c r="S689" s="698" t="s">
        <v>90</v>
      </c>
    </row>
    <row r="690" spans="1:22" s="122" customFormat="1" ht="20.100000000000001" customHeight="1">
      <c r="A690" s="595" t="s">
        <v>806</v>
      </c>
      <c r="B690" s="187" t="s">
        <v>1681</v>
      </c>
      <c r="C690" s="596" t="s">
        <v>809</v>
      </c>
      <c r="D690" s="867" t="s">
        <v>453</v>
      </c>
      <c r="E690" s="867" t="s">
        <v>453</v>
      </c>
      <c r="F690" s="595" t="s">
        <v>1684</v>
      </c>
      <c r="G690" s="595"/>
      <c r="H690" s="565">
        <v>32</v>
      </c>
      <c r="I690" s="565">
        <v>407443.6</v>
      </c>
      <c r="J690" s="565">
        <v>0</v>
      </c>
      <c r="K690" s="621">
        <f>J690*H690</f>
        <v>0</v>
      </c>
      <c r="L690" s="621">
        <f t="shared" si="66"/>
        <v>0</v>
      </c>
      <c r="M690" s="713">
        <f t="shared" si="67"/>
        <v>13038195.199999999</v>
      </c>
      <c r="N690" s="628"/>
      <c r="O690" s="187" t="s">
        <v>11</v>
      </c>
      <c r="P690" s="595" t="s">
        <v>761</v>
      </c>
      <c r="Q690" s="596" t="s">
        <v>354</v>
      </c>
      <c r="R690" s="595" t="s">
        <v>70</v>
      </c>
      <c r="S690" s="595" t="s">
        <v>1682</v>
      </c>
      <c r="T690" s="122" t="s">
        <v>1685</v>
      </c>
      <c r="U690" s="122" t="s">
        <v>1683</v>
      </c>
      <c r="V690" s="237"/>
    </row>
    <row r="691" spans="1:22" s="122" customFormat="1" ht="20.100000000000001" customHeight="1">
      <c r="A691" s="595" t="s">
        <v>806</v>
      </c>
      <c r="B691" s="187" t="s">
        <v>1681</v>
      </c>
      <c r="C691" s="596" t="s">
        <v>809</v>
      </c>
      <c r="D691" s="867" t="s">
        <v>453</v>
      </c>
      <c r="E691" s="867" t="s">
        <v>453</v>
      </c>
      <c r="F691" s="595" t="s">
        <v>880</v>
      </c>
      <c r="G691" s="595"/>
      <c r="H691" s="565">
        <v>32</v>
      </c>
      <c r="I691" s="565">
        <v>1537.5</v>
      </c>
      <c r="J691" s="565">
        <v>0</v>
      </c>
      <c r="K691" s="621">
        <f>J691*H691</f>
        <v>0</v>
      </c>
      <c r="L691" s="621">
        <f t="shared" si="66"/>
        <v>0</v>
      </c>
      <c r="M691" s="713">
        <f t="shared" si="67"/>
        <v>49200</v>
      </c>
      <c r="N691" s="628"/>
      <c r="O691" s="187" t="s">
        <v>11</v>
      </c>
      <c r="P691" s="595" t="s">
        <v>761</v>
      </c>
      <c r="Q691" s="596" t="s">
        <v>336</v>
      </c>
      <c r="R691" s="595" t="s">
        <v>73</v>
      </c>
      <c r="S691" s="595" t="s">
        <v>1682</v>
      </c>
      <c r="T691" s="122" t="s">
        <v>1576</v>
      </c>
      <c r="U691" s="122" t="s">
        <v>1683</v>
      </c>
      <c r="V691" s="237"/>
    </row>
    <row r="692" spans="1:22" s="122" customFormat="1" ht="20.100000000000001" customHeight="1">
      <c r="A692" s="595" t="s">
        <v>1468</v>
      </c>
      <c r="B692" s="187" t="s">
        <v>1686</v>
      </c>
      <c r="C692" s="596" t="s">
        <v>1687</v>
      </c>
      <c r="D692" s="867" t="s">
        <v>453</v>
      </c>
      <c r="E692" s="867" t="s">
        <v>453</v>
      </c>
      <c r="F692" s="595" t="s">
        <v>1688</v>
      </c>
      <c r="G692" s="595"/>
      <c r="H692" s="565">
        <v>261</v>
      </c>
      <c r="I692" s="565">
        <v>52278.6</v>
      </c>
      <c r="J692" s="565">
        <v>17.5</v>
      </c>
      <c r="K692" s="621">
        <f>J692*H692</f>
        <v>4567.5</v>
      </c>
      <c r="L692" s="621">
        <f t="shared" si="66"/>
        <v>4.5674999999999999</v>
      </c>
      <c r="M692" s="713">
        <f t="shared" si="67"/>
        <v>13644714.6</v>
      </c>
      <c r="N692" s="628"/>
      <c r="O692" s="187" t="s">
        <v>542</v>
      </c>
      <c r="P692" s="595" t="s">
        <v>761</v>
      </c>
      <c r="Q692" s="596" t="s">
        <v>755</v>
      </c>
      <c r="R692" s="595" t="s">
        <v>68</v>
      </c>
      <c r="S692" s="595" t="s">
        <v>1076</v>
      </c>
      <c r="T692" s="122" t="s">
        <v>1689</v>
      </c>
      <c r="U692" s="122" t="s">
        <v>1690</v>
      </c>
      <c r="V692" s="237"/>
    </row>
    <row r="693" spans="1:22" s="26" customFormat="1" ht="20.100000000000001" customHeight="1">
      <c r="A693" s="697" t="s">
        <v>822</v>
      </c>
      <c r="B693" s="701" t="s">
        <v>1538</v>
      </c>
      <c r="C693" s="697" t="s">
        <v>188</v>
      </c>
      <c r="D693" s="867" t="s">
        <v>453</v>
      </c>
      <c r="E693" s="867" t="s">
        <v>453</v>
      </c>
      <c r="F693" s="697" t="s">
        <v>114</v>
      </c>
      <c r="G693" s="697" t="s">
        <v>58</v>
      </c>
      <c r="H693" s="871">
        <v>432</v>
      </c>
      <c r="I693" s="871">
        <v>146800</v>
      </c>
      <c r="J693" s="865">
        <v>29.3</v>
      </c>
      <c r="K693" s="865">
        <f t="shared" ref="K693:K700" si="69">H693*J693</f>
        <v>12657.6</v>
      </c>
      <c r="L693" s="865">
        <f t="shared" si="66"/>
        <v>12.6576</v>
      </c>
      <c r="M693" s="713">
        <f t="shared" si="67"/>
        <v>63417600</v>
      </c>
      <c r="N693" s="701"/>
      <c r="O693" s="701"/>
      <c r="P693" s="872" t="s">
        <v>478</v>
      </c>
      <c r="Q693" s="879" t="s">
        <v>115</v>
      </c>
      <c r="R693" s="698" t="s">
        <v>27</v>
      </c>
      <c r="S693" s="698" t="s">
        <v>213</v>
      </c>
    </row>
    <row r="694" spans="1:22" s="33" customFormat="1" ht="20.100000000000001" customHeight="1">
      <c r="A694" s="867" t="s">
        <v>32</v>
      </c>
      <c r="B694" s="185" t="s">
        <v>1566</v>
      </c>
      <c r="C694" s="698" t="s">
        <v>1153</v>
      </c>
      <c r="D694" s="867" t="s">
        <v>453</v>
      </c>
      <c r="E694" s="867" t="s">
        <v>453</v>
      </c>
      <c r="F694" s="697" t="s">
        <v>105</v>
      </c>
      <c r="G694" s="697"/>
      <c r="H694" s="902">
        <v>990</v>
      </c>
      <c r="I694" s="903">
        <v>199250</v>
      </c>
      <c r="J694" s="904">
        <v>34.6</v>
      </c>
      <c r="K694" s="580">
        <f t="shared" si="69"/>
        <v>34254</v>
      </c>
      <c r="L694" s="904">
        <f>K694*0.001</f>
        <v>34.253999999999998</v>
      </c>
      <c r="M694" s="713">
        <f t="shared" si="67"/>
        <v>197257500</v>
      </c>
      <c r="N694" s="701"/>
      <c r="O694" s="698"/>
      <c r="P694" s="697" t="s">
        <v>759</v>
      </c>
      <c r="Q694" s="698" t="s">
        <v>134</v>
      </c>
      <c r="R694" s="697" t="s">
        <v>27</v>
      </c>
      <c r="S694" s="697" t="s">
        <v>1154</v>
      </c>
    </row>
    <row r="695" spans="1:22" s="33" customFormat="1" ht="20.100000000000001" customHeight="1">
      <c r="A695" s="867" t="s">
        <v>32</v>
      </c>
      <c r="B695" s="185" t="s">
        <v>1566</v>
      </c>
      <c r="C695" s="698" t="s">
        <v>1153</v>
      </c>
      <c r="D695" s="867" t="s">
        <v>453</v>
      </c>
      <c r="E695" s="867" t="s">
        <v>453</v>
      </c>
      <c r="F695" s="697" t="s">
        <v>676</v>
      </c>
      <c r="G695" s="697"/>
      <c r="H695" s="902">
        <v>492</v>
      </c>
      <c r="I695" s="903">
        <v>54050</v>
      </c>
      <c r="J695" s="904">
        <v>15.5</v>
      </c>
      <c r="K695" s="580">
        <f t="shared" si="69"/>
        <v>7626</v>
      </c>
      <c r="L695" s="904">
        <f>K695*0.001</f>
        <v>7.6260000000000003</v>
      </c>
      <c r="M695" s="713">
        <f t="shared" si="67"/>
        <v>26592600</v>
      </c>
      <c r="N695" s="701" t="s">
        <v>1155</v>
      </c>
      <c r="O695" s="698"/>
      <c r="P695" s="697" t="s">
        <v>759</v>
      </c>
      <c r="Q695" s="698" t="s">
        <v>1156</v>
      </c>
      <c r="R695" s="697" t="s">
        <v>27</v>
      </c>
      <c r="S695" s="697" t="s">
        <v>1154</v>
      </c>
    </row>
    <row r="696" spans="1:22" s="33" customFormat="1" ht="20.100000000000001" customHeight="1">
      <c r="A696" s="867" t="s">
        <v>32</v>
      </c>
      <c r="B696" s="185" t="s">
        <v>1566</v>
      </c>
      <c r="C696" s="698" t="s">
        <v>1153</v>
      </c>
      <c r="D696" s="867" t="s">
        <v>453</v>
      </c>
      <c r="E696" s="867" t="s">
        <v>453</v>
      </c>
      <c r="F696" s="697" t="s">
        <v>106</v>
      </c>
      <c r="G696" s="697"/>
      <c r="H696" s="902">
        <v>492</v>
      </c>
      <c r="I696" s="903">
        <v>63000</v>
      </c>
      <c r="J696" s="904">
        <v>9.4</v>
      </c>
      <c r="K696" s="580">
        <f t="shared" si="69"/>
        <v>4624.8</v>
      </c>
      <c r="L696" s="904">
        <f>K696*0.001</f>
        <v>4.6248000000000005</v>
      </c>
      <c r="M696" s="713">
        <f t="shared" si="67"/>
        <v>30996000</v>
      </c>
      <c r="N696" s="701"/>
      <c r="O696" s="698"/>
      <c r="P696" s="697" t="s">
        <v>759</v>
      </c>
      <c r="Q696" s="698" t="s">
        <v>132</v>
      </c>
      <c r="R696" s="697" t="s">
        <v>27</v>
      </c>
      <c r="S696" s="697" t="s">
        <v>1154</v>
      </c>
    </row>
    <row r="697" spans="1:22" s="34" customFormat="1" ht="20.100000000000001" customHeight="1">
      <c r="A697" s="867" t="s">
        <v>635</v>
      </c>
      <c r="B697" s="701" t="s">
        <v>1422</v>
      </c>
      <c r="C697" s="698" t="s">
        <v>1423</v>
      </c>
      <c r="D697" s="867" t="s">
        <v>453</v>
      </c>
      <c r="E697" s="867" t="s">
        <v>453</v>
      </c>
      <c r="F697" s="697" t="s">
        <v>810</v>
      </c>
      <c r="G697" s="697"/>
      <c r="H697" s="871">
        <v>105</v>
      </c>
      <c r="I697" s="871">
        <v>58900</v>
      </c>
      <c r="J697" s="865">
        <v>17.5</v>
      </c>
      <c r="K697" s="865">
        <f t="shared" si="69"/>
        <v>1837.5</v>
      </c>
      <c r="L697" s="865">
        <f t="shared" ref="L697:L760" si="70">K697/1000</f>
        <v>1.8374999999999999</v>
      </c>
      <c r="M697" s="713">
        <f t="shared" si="67"/>
        <v>6184500</v>
      </c>
      <c r="N697" s="701"/>
      <c r="O697" s="701"/>
      <c r="P697" s="698" t="s">
        <v>180</v>
      </c>
      <c r="Q697" s="698" t="s">
        <v>1156</v>
      </c>
      <c r="R697" s="879" t="s">
        <v>28</v>
      </c>
      <c r="S697" s="698"/>
    </row>
    <row r="698" spans="1:22" s="34" customFormat="1" ht="20.100000000000001" customHeight="1">
      <c r="A698" s="867" t="s">
        <v>635</v>
      </c>
      <c r="B698" s="701" t="s">
        <v>1422</v>
      </c>
      <c r="C698" s="698" t="s">
        <v>1423</v>
      </c>
      <c r="D698" s="867" t="s">
        <v>453</v>
      </c>
      <c r="E698" s="867" t="s">
        <v>453</v>
      </c>
      <c r="F698" s="905" t="s">
        <v>161</v>
      </c>
      <c r="G698" s="906"/>
      <c r="H698" s="892">
        <v>106</v>
      </c>
      <c r="I698" s="892">
        <v>248900</v>
      </c>
      <c r="J698" s="907">
        <v>36.9</v>
      </c>
      <c r="K698" s="892">
        <f t="shared" si="69"/>
        <v>3911.3999999999996</v>
      </c>
      <c r="L698" s="865">
        <f t="shared" si="70"/>
        <v>3.9113999999999995</v>
      </c>
      <c r="M698" s="713">
        <f t="shared" si="67"/>
        <v>26383400</v>
      </c>
      <c r="N698" s="906"/>
      <c r="O698" s="906"/>
      <c r="P698" s="891" t="s">
        <v>170</v>
      </c>
      <c r="Q698" s="893" t="s">
        <v>134</v>
      </c>
      <c r="R698" s="893" t="s">
        <v>27</v>
      </c>
      <c r="S698" s="893"/>
    </row>
    <row r="699" spans="1:22" s="33" customFormat="1" ht="20.100000000000001" customHeight="1">
      <c r="A699" s="866" t="s">
        <v>129</v>
      </c>
      <c r="B699" s="881" t="s">
        <v>839</v>
      </c>
      <c r="C699" s="882" t="s">
        <v>399</v>
      </c>
      <c r="D699" s="867" t="s">
        <v>453</v>
      </c>
      <c r="E699" s="867" t="s">
        <v>453</v>
      </c>
      <c r="F699" s="697" t="s">
        <v>402</v>
      </c>
      <c r="G699" s="882"/>
      <c r="H699" s="883">
        <v>270</v>
      </c>
      <c r="I699" s="871">
        <v>147000</v>
      </c>
      <c r="J699" s="865">
        <v>36.4</v>
      </c>
      <c r="K699" s="865">
        <f t="shared" si="69"/>
        <v>9828</v>
      </c>
      <c r="L699" s="864">
        <f t="shared" si="70"/>
        <v>9.8279999999999994</v>
      </c>
      <c r="M699" s="713">
        <f t="shared" si="67"/>
        <v>39690000</v>
      </c>
      <c r="N699" s="884"/>
      <c r="O699" s="885" t="s">
        <v>505</v>
      </c>
      <c r="P699" s="882" t="s">
        <v>90</v>
      </c>
      <c r="Q699" s="908" t="s">
        <v>403</v>
      </c>
      <c r="R699" s="882" t="s">
        <v>60</v>
      </c>
      <c r="S699" s="882" t="s">
        <v>109</v>
      </c>
    </row>
    <row r="700" spans="1:22" s="33" customFormat="1" ht="20.100000000000001" customHeight="1">
      <c r="A700" s="697" t="s">
        <v>398</v>
      </c>
      <c r="B700" s="701" t="s">
        <v>1624</v>
      </c>
      <c r="C700" s="698" t="s">
        <v>33</v>
      </c>
      <c r="D700" s="867" t="s">
        <v>453</v>
      </c>
      <c r="E700" s="867" t="s">
        <v>453</v>
      </c>
      <c r="F700" s="697" t="s">
        <v>401</v>
      </c>
      <c r="G700" s="697"/>
      <c r="H700" s="871">
        <v>339</v>
      </c>
      <c r="I700" s="871">
        <v>60606</v>
      </c>
      <c r="J700" s="865">
        <v>9.4</v>
      </c>
      <c r="K700" s="865">
        <f t="shared" si="69"/>
        <v>3186.6</v>
      </c>
      <c r="L700" s="865">
        <f t="shared" si="70"/>
        <v>3.1865999999999999</v>
      </c>
      <c r="M700" s="713">
        <f t="shared" si="67"/>
        <v>20545434</v>
      </c>
      <c r="N700" s="701"/>
      <c r="O700" s="701" t="s">
        <v>11</v>
      </c>
      <c r="P700" s="698" t="s">
        <v>90</v>
      </c>
      <c r="Q700" s="879" t="s">
        <v>344</v>
      </c>
      <c r="R700" s="698" t="s">
        <v>60</v>
      </c>
      <c r="S700" s="698" t="s">
        <v>109</v>
      </c>
    </row>
    <row r="701" spans="1:22" s="26" customFormat="1" ht="20.100000000000001" customHeight="1">
      <c r="A701" s="697" t="s">
        <v>129</v>
      </c>
      <c r="B701" s="185" t="s">
        <v>1318</v>
      </c>
      <c r="C701" s="698" t="s">
        <v>399</v>
      </c>
      <c r="D701" s="867" t="s">
        <v>453</v>
      </c>
      <c r="E701" s="867" t="s">
        <v>453</v>
      </c>
      <c r="F701" s="697" t="s">
        <v>1217</v>
      </c>
      <c r="G701" s="697"/>
      <c r="H701" s="645">
        <v>2093</v>
      </c>
      <c r="I701" s="580">
        <v>215724.6</v>
      </c>
      <c r="J701" s="864">
        <v>34</v>
      </c>
      <c r="K701" s="864">
        <f>J701*H701</f>
        <v>71162</v>
      </c>
      <c r="L701" s="864">
        <f t="shared" si="70"/>
        <v>71.162000000000006</v>
      </c>
      <c r="M701" s="713">
        <f t="shared" si="67"/>
        <v>451511587.80000001</v>
      </c>
      <c r="N701" s="701"/>
      <c r="O701" s="698" t="s">
        <v>1079</v>
      </c>
      <c r="P701" s="697" t="s">
        <v>90</v>
      </c>
      <c r="Q701" s="879" t="s">
        <v>343</v>
      </c>
      <c r="R701" s="697" t="s">
        <v>60</v>
      </c>
      <c r="S701" s="697" t="s">
        <v>59</v>
      </c>
    </row>
    <row r="702" spans="1:22" s="26" customFormat="1" ht="20.100000000000001" customHeight="1">
      <c r="A702" s="697" t="s">
        <v>129</v>
      </c>
      <c r="B702" s="185" t="s">
        <v>1078</v>
      </c>
      <c r="C702" s="698" t="s">
        <v>399</v>
      </c>
      <c r="D702" s="867" t="s">
        <v>453</v>
      </c>
      <c r="E702" s="867" t="s">
        <v>453</v>
      </c>
      <c r="F702" s="697" t="s">
        <v>342</v>
      </c>
      <c r="G702" s="697"/>
      <c r="H702" s="645">
        <v>197</v>
      </c>
      <c r="I702" s="580">
        <v>143362.70000000001</v>
      </c>
      <c r="J702" s="864">
        <v>27</v>
      </c>
      <c r="K702" s="864">
        <f>J702*H702</f>
        <v>5319</v>
      </c>
      <c r="L702" s="864">
        <f t="shared" si="70"/>
        <v>5.319</v>
      </c>
      <c r="M702" s="713">
        <f t="shared" si="67"/>
        <v>28242451.900000002</v>
      </c>
      <c r="N702" s="701"/>
      <c r="O702" s="698" t="s">
        <v>1080</v>
      </c>
      <c r="P702" s="697" t="s">
        <v>90</v>
      </c>
      <c r="Q702" s="698" t="s">
        <v>343</v>
      </c>
      <c r="R702" s="697" t="s">
        <v>60</v>
      </c>
      <c r="S702" s="697" t="s">
        <v>59</v>
      </c>
    </row>
    <row r="703" spans="1:22" s="26" customFormat="1" ht="20.100000000000001" customHeight="1">
      <c r="A703" s="697" t="s">
        <v>129</v>
      </c>
      <c r="B703" s="185" t="s">
        <v>1078</v>
      </c>
      <c r="C703" s="698" t="s">
        <v>399</v>
      </c>
      <c r="D703" s="867" t="s">
        <v>453</v>
      </c>
      <c r="E703" s="867" t="s">
        <v>453</v>
      </c>
      <c r="F703" s="697" t="s">
        <v>517</v>
      </c>
      <c r="G703" s="697"/>
      <c r="H703" s="645">
        <v>357</v>
      </c>
      <c r="I703" s="580">
        <v>50115.8</v>
      </c>
      <c r="J703" s="864">
        <v>15.5</v>
      </c>
      <c r="K703" s="864">
        <f>J703*H703</f>
        <v>5533.5</v>
      </c>
      <c r="L703" s="864">
        <f t="shared" si="70"/>
        <v>5.5335000000000001</v>
      </c>
      <c r="M703" s="713">
        <f t="shared" si="67"/>
        <v>17891340.600000001</v>
      </c>
      <c r="N703" s="701"/>
      <c r="O703" s="698" t="s">
        <v>1081</v>
      </c>
      <c r="P703" s="697" t="s">
        <v>90</v>
      </c>
      <c r="Q703" s="698" t="s">
        <v>270</v>
      </c>
      <c r="R703" s="697" t="s">
        <v>60</v>
      </c>
      <c r="S703" s="697" t="s">
        <v>59</v>
      </c>
    </row>
    <row r="704" spans="1:22" s="26" customFormat="1" ht="20.100000000000001" customHeight="1">
      <c r="A704" s="697" t="s">
        <v>129</v>
      </c>
      <c r="B704" s="185" t="s">
        <v>1078</v>
      </c>
      <c r="C704" s="698" t="s">
        <v>399</v>
      </c>
      <c r="D704" s="867" t="s">
        <v>453</v>
      </c>
      <c r="E704" s="867" t="s">
        <v>453</v>
      </c>
      <c r="F704" s="697" t="s">
        <v>941</v>
      </c>
      <c r="G704" s="697"/>
      <c r="H704" s="645">
        <v>208</v>
      </c>
      <c r="I704" s="580">
        <v>70500</v>
      </c>
      <c r="J704" s="864">
        <v>18</v>
      </c>
      <c r="K704" s="864">
        <f>J704*H704</f>
        <v>3744</v>
      </c>
      <c r="L704" s="864">
        <f t="shared" si="70"/>
        <v>3.7440000000000002</v>
      </c>
      <c r="M704" s="713">
        <f t="shared" si="67"/>
        <v>14664000</v>
      </c>
      <c r="N704" s="701"/>
      <c r="O704" s="698" t="s">
        <v>11</v>
      </c>
      <c r="P704" s="697" t="s">
        <v>90</v>
      </c>
      <c r="Q704" s="698" t="s">
        <v>537</v>
      </c>
      <c r="R704" s="697" t="s">
        <v>60</v>
      </c>
      <c r="S704" s="697" t="s">
        <v>59</v>
      </c>
    </row>
    <row r="705" spans="1:19" s="26" customFormat="1" ht="20.100000000000001" customHeight="1">
      <c r="A705" s="697" t="s">
        <v>129</v>
      </c>
      <c r="B705" s="185" t="s">
        <v>1078</v>
      </c>
      <c r="C705" s="698" t="s">
        <v>399</v>
      </c>
      <c r="D705" s="867" t="s">
        <v>453</v>
      </c>
      <c r="E705" s="867" t="s">
        <v>453</v>
      </c>
      <c r="F705" s="697" t="s">
        <v>402</v>
      </c>
      <c r="G705" s="697"/>
      <c r="H705" s="645">
        <v>296</v>
      </c>
      <c r="I705" s="580">
        <v>153600</v>
      </c>
      <c r="J705" s="864">
        <v>36.4</v>
      </c>
      <c r="K705" s="864">
        <f>J705*H705</f>
        <v>10774.4</v>
      </c>
      <c r="L705" s="864">
        <f t="shared" si="70"/>
        <v>10.7744</v>
      </c>
      <c r="M705" s="713">
        <f t="shared" si="67"/>
        <v>45465600</v>
      </c>
      <c r="N705" s="701"/>
      <c r="O705" s="698" t="s">
        <v>11</v>
      </c>
      <c r="P705" s="697" t="s">
        <v>90</v>
      </c>
      <c r="Q705" s="698" t="s">
        <v>403</v>
      </c>
      <c r="R705" s="697" t="s">
        <v>60</v>
      </c>
      <c r="S705" s="697" t="s">
        <v>59</v>
      </c>
    </row>
    <row r="706" spans="1:19" s="34" customFormat="1" ht="20.100000000000001" customHeight="1">
      <c r="A706" s="697" t="s">
        <v>1810</v>
      </c>
      <c r="B706" s="701" t="s">
        <v>818</v>
      </c>
      <c r="C706" s="697" t="s">
        <v>104</v>
      </c>
      <c r="D706" s="867" t="s">
        <v>453</v>
      </c>
      <c r="E706" s="867" t="s">
        <v>453</v>
      </c>
      <c r="F706" s="697" t="s">
        <v>161</v>
      </c>
      <c r="G706" s="697" t="s">
        <v>58</v>
      </c>
      <c r="H706" s="871">
        <v>134</v>
      </c>
      <c r="I706" s="871">
        <v>139700</v>
      </c>
      <c r="J706" s="865">
        <v>36.93</v>
      </c>
      <c r="K706" s="865">
        <f t="shared" ref="K706:K726" si="71">H706*J706</f>
        <v>4948.62</v>
      </c>
      <c r="L706" s="865">
        <f t="shared" si="70"/>
        <v>4.94862</v>
      </c>
      <c r="M706" s="713">
        <f t="shared" si="67"/>
        <v>18719800</v>
      </c>
      <c r="N706" s="895"/>
      <c r="O706" s="870" t="s">
        <v>11</v>
      </c>
      <c r="P706" s="697" t="s">
        <v>284</v>
      </c>
      <c r="Q706" s="879" t="s">
        <v>134</v>
      </c>
      <c r="R706" s="698" t="s">
        <v>27</v>
      </c>
      <c r="S706" s="697" t="s">
        <v>40</v>
      </c>
    </row>
    <row r="707" spans="1:19" s="34" customFormat="1" ht="20.100000000000001" customHeight="1">
      <c r="A707" s="697" t="s">
        <v>382</v>
      </c>
      <c r="B707" s="701" t="s">
        <v>818</v>
      </c>
      <c r="C707" s="697" t="s">
        <v>104</v>
      </c>
      <c r="D707" s="867" t="s">
        <v>453</v>
      </c>
      <c r="E707" s="867" t="s">
        <v>453</v>
      </c>
      <c r="F707" s="697" t="s">
        <v>114</v>
      </c>
      <c r="G707" s="697" t="s">
        <v>58</v>
      </c>
      <c r="H707" s="871">
        <v>158</v>
      </c>
      <c r="I707" s="871">
        <v>99440</v>
      </c>
      <c r="J707" s="865">
        <v>27</v>
      </c>
      <c r="K707" s="865">
        <f t="shared" si="71"/>
        <v>4266</v>
      </c>
      <c r="L707" s="865">
        <f t="shared" si="70"/>
        <v>4.266</v>
      </c>
      <c r="M707" s="713">
        <f t="shared" si="67"/>
        <v>15711520</v>
      </c>
      <c r="N707" s="895"/>
      <c r="O707" s="870"/>
      <c r="P707" s="697" t="s">
        <v>284</v>
      </c>
      <c r="Q707" s="879" t="s">
        <v>115</v>
      </c>
      <c r="R707" s="698" t="s">
        <v>27</v>
      </c>
      <c r="S707" s="697" t="s">
        <v>40</v>
      </c>
    </row>
    <row r="708" spans="1:19" s="34" customFormat="1" ht="20.100000000000001" customHeight="1">
      <c r="A708" s="697" t="s">
        <v>382</v>
      </c>
      <c r="B708" s="701" t="s">
        <v>1478</v>
      </c>
      <c r="C708" s="697" t="s">
        <v>104</v>
      </c>
      <c r="D708" s="867" t="s">
        <v>453</v>
      </c>
      <c r="E708" s="867" t="s">
        <v>453</v>
      </c>
      <c r="F708" s="697" t="s">
        <v>1223</v>
      </c>
      <c r="G708" s="697" t="s">
        <v>58</v>
      </c>
      <c r="H708" s="871">
        <v>600</v>
      </c>
      <c r="I708" s="871">
        <v>63000</v>
      </c>
      <c r="J708" s="865">
        <v>20</v>
      </c>
      <c r="K708" s="865">
        <f t="shared" si="71"/>
        <v>12000</v>
      </c>
      <c r="L708" s="865">
        <f t="shared" si="70"/>
        <v>12</v>
      </c>
      <c r="M708" s="713">
        <f t="shared" si="67"/>
        <v>37800000</v>
      </c>
      <c r="N708" s="909"/>
      <c r="O708" s="910" t="s">
        <v>1224</v>
      </c>
      <c r="P708" s="697" t="s">
        <v>284</v>
      </c>
      <c r="Q708" s="882" t="s">
        <v>487</v>
      </c>
      <c r="R708" s="698" t="s">
        <v>27</v>
      </c>
      <c r="S708" s="697" t="s">
        <v>40</v>
      </c>
    </row>
    <row r="709" spans="1:19" s="34" customFormat="1" ht="20.100000000000001" customHeight="1">
      <c r="A709" s="697" t="s">
        <v>382</v>
      </c>
      <c r="B709" s="701" t="s">
        <v>1478</v>
      </c>
      <c r="C709" s="697" t="s">
        <v>104</v>
      </c>
      <c r="D709" s="867" t="s">
        <v>453</v>
      </c>
      <c r="E709" s="867" t="s">
        <v>453</v>
      </c>
      <c r="F709" s="697" t="s">
        <v>890</v>
      </c>
      <c r="G709" s="697" t="s">
        <v>58</v>
      </c>
      <c r="H709" s="871">
        <v>600</v>
      </c>
      <c r="I709" s="871">
        <v>49000</v>
      </c>
      <c r="J709" s="865">
        <v>9.4</v>
      </c>
      <c r="K709" s="865">
        <f t="shared" si="71"/>
        <v>5640</v>
      </c>
      <c r="L709" s="865">
        <f t="shared" si="70"/>
        <v>5.64</v>
      </c>
      <c r="M709" s="713">
        <f t="shared" si="67"/>
        <v>29400000</v>
      </c>
      <c r="N709" s="895"/>
      <c r="O709" s="910" t="s">
        <v>1225</v>
      </c>
      <c r="P709" s="697" t="s">
        <v>284</v>
      </c>
      <c r="Q709" s="879" t="s">
        <v>132</v>
      </c>
      <c r="R709" s="698" t="s">
        <v>27</v>
      </c>
      <c r="S709" s="697" t="s">
        <v>40</v>
      </c>
    </row>
    <row r="710" spans="1:19" s="34" customFormat="1" ht="20.100000000000001" customHeight="1">
      <c r="A710" s="697" t="s">
        <v>382</v>
      </c>
      <c r="B710" s="701" t="s">
        <v>1478</v>
      </c>
      <c r="C710" s="697" t="s">
        <v>104</v>
      </c>
      <c r="D710" s="867" t="s">
        <v>453</v>
      </c>
      <c r="E710" s="867" t="s">
        <v>453</v>
      </c>
      <c r="F710" s="697" t="s">
        <v>153</v>
      </c>
      <c r="G710" s="697"/>
      <c r="H710" s="871">
        <v>1100</v>
      </c>
      <c r="I710" s="871">
        <v>27000</v>
      </c>
      <c r="J710" s="865">
        <v>0</v>
      </c>
      <c r="K710" s="865">
        <f t="shared" si="71"/>
        <v>0</v>
      </c>
      <c r="L710" s="865">
        <f t="shared" si="70"/>
        <v>0</v>
      </c>
      <c r="M710" s="713">
        <f t="shared" si="67"/>
        <v>29700000</v>
      </c>
      <c r="N710" s="895"/>
      <c r="O710" s="870"/>
      <c r="P710" s="697" t="s">
        <v>284</v>
      </c>
      <c r="Q710" s="879" t="s">
        <v>121</v>
      </c>
      <c r="R710" s="698" t="s">
        <v>30</v>
      </c>
      <c r="S710" s="697" t="s">
        <v>40</v>
      </c>
    </row>
    <row r="711" spans="1:19" s="34" customFormat="1" ht="20.100000000000001" customHeight="1">
      <c r="A711" s="697" t="s">
        <v>382</v>
      </c>
      <c r="B711" s="701" t="s">
        <v>1478</v>
      </c>
      <c r="C711" s="697" t="s">
        <v>104</v>
      </c>
      <c r="D711" s="867" t="s">
        <v>453</v>
      </c>
      <c r="E711" s="867" t="s">
        <v>453</v>
      </c>
      <c r="F711" s="697" t="s">
        <v>50</v>
      </c>
      <c r="G711" s="697"/>
      <c r="H711" s="871">
        <v>600</v>
      </c>
      <c r="I711" s="871">
        <v>5200</v>
      </c>
      <c r="J711" s="865">
        <v>0</v>
      </c>
      <c r="K711" s="865">
        <f t="shared" si="71"/>
        <v>0</v>
      </c>
      <c r="L711" s="865">
        <f t="shared" si="70"/>
        <v>0</v>
      </c>
      <c r="M711" s="713">
        <f t="shared" si="67"/>
        <v>3120000</v>
      </c>
      <c r="N711" s="895"/>
      <c r="O711" s="870" t="s">
        <v>11</v>
      </c>
      <c r="P711" s="697" t="s">
        <v>284</v>
      </c>
      <c r="Q711" s="879" t="s">
        <v>125</v>
      </c>
      <c r="R711" s="698" t="s">
        <v>30</v>
      </c>
      <c r="S711" s="697" t="s">
        <v>40</v>
      </c>
    </row>
    <row r="712" spans="1:19" s="34" customFormat="1" ht="20.100000000000001" customHeight="1">
      <c r="A712" s="697" t="s">
        <v>382</v>
      </c>
      <c r="B712" s="701" t="s">
        <v>1478</v>
      </c>
      <c r="C712" s="697" t="s">
        <v>104</v>
      </c>
      <c r="D712" s="867" t="s">
        <v>453</v>
      </c>
      <c r="E712" s="867" t="s">
        <v>453</v>
      </c>
      <c r="F712" s="697" t="s">
        <v>51</v>
      </c>
      <c r="G712" s="697"/>
      <c r="H712" s="871">
        <v>600</v>
      </c>
      <c r="I712" s="871">
        <v>5500</v>
      </c>
      <c r="J712" s="865">
        <v>0</v>
      </c>
      <c r="K712" s="865">
        <f t="shared" si="71"/>
        <v>0</v>
      </c>
      <c r="L712" s="865">
        <f t="shared" si="70"/>
        <v>0</v>
      </c>
      <c r="M712" s="713">
        <f t="shared" si="67"/>
        <v>3300000</v>
      </c>
      <c r="N712" s="895"/>
      <c r="O712" s="870" t="s">
        <v>11</v>
      </c>
      <c r="P712" s="697" t="s">
        <v>284</v>
      </c>
      <c r="Q712" s="879" t="s">
        <v>125</v>
      </c>
      <c r="R712" s="698" t="s">
        <v>30</v>
      </c>
      <c r="S712" s="697" t="s">
        <v>40</v>
      </c>
    </row>
    <row r="713" spans="1:19" s="34" customFormat="1" ht="20.100000000000001" customHeight="1">
      <c r="A713" s="697" t="s">
        <v>382</v>
      </c>
      <c r="B713" s="701" t="s">
        <v>1478</v>
      </c>
      <c r="C713" s="697" t="s">
        <v>104</v>
      </c>
      <c r="D713" s="867" t="s">
        <v>453</v>
      </c>
      <c r="E713" s="867" t="s">
        <v>453</v>
      </c>
      <c r="F713" s="697" t="s">
        <v>101</v>
      </c>
      <c r="G713" s="697"/>
      <c r="H713" s="871">
        <v>600</v>
      </c>
      <c r="I713" s="871">
        <v>5500</v>
      </c>
      <c r="J713" s="865">
        <v>0</v>
      </c>
      <c r="K713" s="865">
        <f t="shared" si="71"/>
        <v>0</v>
      </c>
      <c r="L713" s="865">
        <f t="shared" si="70"/>
        <v>0</v>
      </c>
      <c r="M713" s="713">
        <f t="shared" si="67"/>
        <v>3300000</v>
      </c>
      <c r="N713" s="895"/>
      <c r="O713" s="870" t="s">
        <v>11</v>
      </c>
      <c r="P713" s="697" t="s">
        <v>284</v>
      </c>
      <c r="Q713" s="879" t="s">
        <v>125</v>
      </c>
      <c r="R713" s="698" t="s">
        <v>30</v>
      </c>
      <c r="S713" s="697" t="s">
        <v>40</v>
      </c>
    </row>
    <row r="714" spans="1:19" s="34" customFormat="1" ht="20.100000000000001" customHeight="1">
      <c r="A714" s="697" t="s">
        <v>382</v>
      </c>
      <c r="B714" s="701" t="s">
        <v>1478</v>
      </c>
      <c r="C714" s="697" t="s">
        <v>104</v>
      </c>
      <c r="D714" s="867" t="s">
        <v>453</v>
      </c>
      <c r="E714" s="867" t="s">
        <v>453</v>
      </c>
      <c r="F714" s="697" t="s">
        <v>176</v>
      </c>
      <c r="G714" s="697"/>
      <c r="H714" s="871">
        <v>600</v>
      </c>
      <c r="I714" s="871">
        <v>5000</v>
      </c>
      <c r="J714" s="865">
        <v>0</v>
      </c>
      <c r="K714" s="865">
        <f t="shared" si="71"/>
        <v>0</v>
      </c>
      <c r="L714" s="865">
        <f t="shared" si="70"/>
        <v>0</v>
      </c>
      <c r="M714" s="713">
        <f t="shared" si="67"/>
        <v>3000000</v>
      </c>
      <c r="N714" s="895"/>
      <c r="O714" s="870" t="s">
        <v>11</v>
      </c>
      <c r="P714" s="697" t="s">
        <v>284</v>
      </c>
      <c r="Q714" s="879" t="s">
        <v>125</v>
      </c>
      <c r="R714" s="698" t="s">
        <v>30</v>
      </c>
      <c r="S714" s="697" t="s">
        <v>40</v>
      </c>
    </row>
    <row r="715" spans="1:19" s="34" customFormat="1" ht="20.100000000000001" customHeight="1">
      <c r="A715" s="697" t="s">
        <v>382</v>
      </c>
      <c r="B715" s="701" t="s">
        <v>1478</v>
      </c>
      <c r="C715" s="697" t="s">
        <v>104</v>
      </c>
      <c r="D715" s="867" t="s">
        <v>453</v>
      </c>
      <c r="E715" s="867" t="s">
        <v>453</v>
      </c>
      <c r="F715" s="697" t="s">
        <v>177</v>
      </c>
      <c r="G715" s="697"/>
      <c r="H715" s="871">
        <v>600</v>
      </c>
      <c r="I715" s="871">
        <v>5000</v>
      </c>
      <c r="J715" s="865">
        <v>0</v>
      </c>
      <c r="K715" s="865">
        <f t="shared" si="71"/>
        <v>0</v>
      </c>
      <c r="L715" s="865">
        <f t="shared" si="70"/>
        <v>0</v>
      </c>
      <c r="M715" s="713">
        <f t="shared" ref="M715:M778" si="72">H715*I715</f>
        <v>3000000</v>
      </c>
      <c r="N715" s="895"/>
      <c r="O715" s="870" t="s">
        <v>11</v>
      </c>
      <c r="P715" s="697" t="s">
        <v>284</v>
      </c>
      <c r="Q715" s="879" t="s">
        <v>125</v>
      </c>
      <c r="R715" s="698" t="s">
        <v>30</v>
      </c>
      <c r="S715" s="697" t="s">
        <v>40</v>
      </c>
    </row>
    <row r="716" spans="1:19" s="34" customFormat="1" ht="20.100000000000001" customHeight="1">
      <c r="A716" s="697" t="s">
        <v>382</v>
      </c>
      <c r="B716" s="701" t="s">
        <v>1479</v>
      </c>
      <c r="C716" s="697" t="s">
        <v>104</v>
      </c>
      <c r="D716" s="867" t="s">
        <v>453</v>
      </c>
      <c r="E716" s="867" t="s">
        <v>453</v>
      </c>
      <c r="F716" s="697" t="s">
        <v>50</v>
      </c>
      <c r="G716" s="697"/>
      <c r="H716" s="871">
        <v>600</v>
      </c>
      <c r="I716" s="871">
        <v>5200</v>
      </c>
      <c r="J716" s="865">
        <v>0</v>
      </c>
      <c r="K716" s="865">
        <f t="shared" si="71"/>
        <v>0</v>
      </c>
      <c r="L716" s="865">
        <f t="shared" si="70"/>
        <v>0</v>
      </c>
      <c r="M716" s="713">
        <f t="shared" si="72"/>
        <v>3120000</v>
      </c>
      <c r="N716" s="895"/>
      <c r="O716" s="870" t="s">
        <v>11</v>
      </c>
      <c r="P716" s="697" t="s">
        <v>284</v>
      </c>
      <c r="Q716" s="879" t="s">
        <v>125</v>
      </c>
      <c r="R716" s="698" t="s">
        <v>30</v>
      </c>
      <c r="S716" s="697" t="s">
        <v>40</v>
      </c>
    </row>
    <row r="717" spans="1:19" s="34" customFormat="1" ht="20.100000000000001" customHeight="1">
      <c r="A717" s="697" t="s">
        <v>382</v>
      </c>
      <c r="B717" s="701" t="s">
        <v>1479</v>
      </c>
      <c r="C717" s="697" t="s">
        <v>104</v>
      </c>
      <c r="D717" s="867" t="s">
        <v>453</v>
      </c>
      <c r="E717" s="867" t="s">
        <v>453</v>
      </c>
      <c r="F717" s="697" t="s">
        <v>51</v>
      </c>
      <c r="G717" s="697"/>
      <c r="H717" s="871">
        <v>600</v>
      </c>
      <c r="I717" s="871">
        <v>5500</v>
      </c>
      <c r="J717" s="865">
        <v>0</v>
      </c>
      <c r="K717" s="865">
        <f t="shared" si="71"/>
        <v>0</v>
      </c>
      <c r="L717" s="865">
        <f t="shared" si="70"/>
        <v>0</v>
      </c>
      <c r="M717" s="713">
        <f t="shared" si="72"/>
        <v>3300000</v>
      </c>
      <c r="N717" s="895"/>
      <c r="O717" s="870" t="s">
        <v>11</v>
      </c>
      <c r="P717" s="697" t="s">
        <v>284</v>
      </c>
      <c r="Q717" s="879" t="s">
        <v>125</v>
      </c>
      <c r="R717" s="698" t="s">
        <v>30</v>
      </c>
      <c r="S717" s="697" t="s">
        <v>40</v>
      </c>
    </row>
    <row r="718" spans="1:19" s="34" customFormat="1" ht="20.100000000000001" customHeight="1">
      <c r="A718" s="697" t="s">
        <v>382</v>
      </c>
      <c r="B718" s="701" t="s">
        <v>1479</v>
      </c>
      <c r="C718" s="697" t="s">
        <v>104</v>
      </c>
      <c r="D718" s="867" t="s">
        <v>453</v>
      </c>
      <c r="E718" s="867" t="s">
        <v>453</v>
      </c>
      <c r="F718" s="697" t="s">
        <v>101</v>
      </c>
      <c r="G718" s="697"/>
      <c r="H718" s="871">
        <v>600</v>
      </c>
      <c r="I718" s="871">
        <v>5500</v>
      </c>
      <c r="J718" s="865">
        <v>0</v>
      </c>
      <c r="K718" s="865">
        <f t="shared" si="71"/>
        <v>0</v>
      </c>
      <c r="L718" s="865">
        <f t="shared" si="70"/>
        <v>0</v>
      </c>
      <c r="M718" s="713">
        <f t="shared" si="72"/>
        <v>3300000</v>
      </c>
      <c r="N718" s="895"/>
      <c r="O718" s="870" t="s">
        <v>11</v>
      </c>
      <c r="P718" s="697" t="s">
        <v>284</v>
      </c>
      <c r="Q718" s="879" t="s">
        <v>125</v>
      </c>
      <c r="R718" s="698" t="s">
        <v>30</v>
      </c>
      <c r="S718" s="697" t="s">
        <v>40</v>
      </c>
    </row>
    <row r="719" spans="1:19" s="34" customFormat="1" ht="20.100000000000001" customHeight="1">
      <c r="A719" s="697" t="s">
        <v>382</v>
      </c>
      <c r="B719" s="701" t="s">
        <v>1479</v>
      </c>
      <c r="C719" s="697" t="s">
        <v>104</v>
      </c>
      <c r="D719" s="867" t="s">
        <v>453</v>
      </c>
      <c r="E719" s="867" t="s">
        <v>453</v>
      </c>
      <c r="F719" s="697" t="s">
        <v>176</v>
      </c>
      <c r="G719" s="697"/>
      <c r="H719" s="871">
        <v>600</v>
      </c>
      <c r="I719" s="871">
        <v>5000</v>
      </c>
      <c r="J719" s="865">
        <v>0</v>
      </c>
      <c r="K719" s="865">
        <f t="shared" si="71"/>
        <v>0</v>
      </c>
      <c r="L719" s="865">
        <f t="shared" si="70"/>
        <v>0</v>
      </c>
      <c r="M719" s="713">
        <f t="shared" si="72"/>
        <v>3000000</v>
      </c>
      <c r="N719" s="895"/>
      <c r="O719" s="870" t="s">
        <v>11</v>
      </c>
      <c r="P719" s="697" t="s">
        <v>284</v>
      </c>
      <c r="Q719" s="879" t="s">
        <v>125</v>
      </c>
      <c r="R719" s="698" t="s">
        <v>30</v>
      </c>
      <c r="S719" s="697" t="s">
        <v>40</v>
      </c>
    </row>
    <row r="720" spans="1:19" s="34" customFormat="1" ht="20.100000000000001" customHeight="1">
      <c r="A720" s="697" t="s">
        <v>382</v>
      </c>
      <c r="B720" s="701" t="s">
        <v>1479</v>
      </c>
      <c r="C720" s="697" t="s">
        <v>104</v>
      </c>
      <c r="D720" s="867" t="s">
        <v>453</v>
      </c>
      <c r="E720" s="867" t="s">
        <v>453</v>
      </c>
      <c r="F720" s="697" t="s">
        <v>177</v>
      </c>
      <c r="G720" s="697"/>
      <c r="H720" s="871">
        <v>600</v>
      </c>
      <c r="I720" s="871">
        <v>5000</v>
      </c>
      <c r="J720" s="865">
        <v>0</v>
      </c>
      <c r="K720" s="865">
        <f t="shared" si="71"/>
        <v>0</v>
      </c>
      <c r="L720" s="865">
        <f t="shared" si="70"/>
        <v>0</v>
      </c>
      <c r="M720" s="713">
        <f t="shared" si="72"/>
        <v>3000000</v>
      </c>
      <c r="N720" s="895"/>
      <c r="O720" s="870" t="s">
        <v>11</v>
      </c>
      <c r="P720" s="697" t="s">
        <v>284</v>
      </c>
      <c r="Q720" s="879" t="s">
        <v>125</v>
      </c>
      <c r="R720" s="698" t="s">
        <v>30</v>
      </c>
      <c r="S720" s="697" t="s">
        <v>40</v>
      </c>
    </row>
    <row r="721" spans="1:20" s="34" customFormat="1" ht="20.100000000000001" customHeight="1">
      <c r="A721" s="697" t="s">
        <v>382</v>
      </c>
      <c r="B721" s="701" t="s">
        <v>1480</v>
      </c>
      <c r="C721" s="697" t="s">
        <v>104</v>
      </c>
      <c r="D721" s="867" t="s">
        <v>453</v>
      </c>
      <c r="E721" s="867" t="s">
        <v>453</v>
      </c>
      <c r="F721" s="697" t="s">
        <v>50</v>
      </c>
      <c r="G721" s="697"/>
      <c r="H721" s="871">
        <v>649</v>
      </c>
      <c r="I721" s="871">
        <v>5200</v>
      </c>
      <c r="J721" s="865">
        <v>0</v>
      </c>
      <c r="K721" s="865">
        <f t="shared" si="71"/>
        <v>0</v>
      </c>
      <c r="L721" s="865">
        <f t="shared" si="70"/>
        <v>0</v>
      </c>
      <c r="M721" s="713">
        <f t="shared" si="72"/>
        <v>3374800</v>
      </c>
      <c r="N721" s="895"/>
      <c r="O721" s="870" t="s">
        <v>11</v>
      </c>
      <c r="P721" s="697" t="s">
        <v>284</v>
      </c>
      <c r="Q721" s="879" t="s">
        <v>125</v>
      </c>
      <c r="R721" s="698" t="s">
        <v>30</v>
      </c>
      <c r="S721" s="697" t="s">
        <v>40</v>
      </c>
    </row>
    <row r="722" spans="1:20" s="34" customFormat="1" ht="20.100000000000001" customHeight="1">
      <c r="A722" s="697" t="s">
        <v>382</v>
      </c>
      <c r="B722" s="701" t="s">
        <v>1480</v>
      </c>
      <c r="C722" s="697" t="s">
        <v>104</v>
      </c>
      <c r="D722" s="867" t="s">
        <v>453</v>
      </c>
      <c r="E722" s="867" t="s">
        <v>453</v>
      </c>
      <c r="F722" s="697" t="s">
        <v>51</v>
      </c>
      <c r="G722" s="697"/>
      <c r="H722" s="871">
        <v>649</v>
      </c>
      <c r="I722" s="871">
        <v>5500</v>
      </c>
      <c r="J722" s="865">
        <v>0</v>
      </c>
      <c r="K722" s="865">
        <f t="shared" si="71"/>
        <v>0</v>
      </c>
      <c r="L722" s="865">
        <f t="shared" si="70"/>
        <v>0</v>
      </c>
      <c r="M722" s="713">
        <f t="shared" si="72"/>
        <v>3569500</v>
      </c>
      <c r="N722" s="895"/>
      <c r="O722" s="870" t="s">
        <v>11</v>
      </c>
      <c r="P722" s="697" t="s">
        <v>284</v>
      </c>
      <c r="Q722" s="879" t="s">
        <v>125</v>
      </c>
      <c r="R722" s="698" t="s">
        <v>30</v>
      </c>
      <c r="S722" s="697" t="s">
        <v>40</v>
      </c>
    </row>
    <row r="723" spans="1:20" s="34" customFormat="1" ht="20.100000000000001" customHeight="1">
      <c r="A723" s="697" t="s">
        <v>382</v>
      </c>
      <c r="B723" s="701" t="s">
        <v>1480</v>
      </c>
      <c r="C723" s="697" t="s">
        <v>104</v>
      </c>
      <c r="D723" s="867" t="s">
        <v>453</v>
      </c>
      <c r="E723" s="867" t="s">
        <v>453</v>
      </c>
      <c r="F723" s="697" t="s">
        <v>101</v>
      </c>
      <c r="G723" s="697"/>
      <c r="H723" s="871">
        <v>649</v>
      </c>
      <c r="I723" s="871">
        <v>5500</v>
      </c>
      <c r="J723" s="865">
        <v>0</v>
      </c>
      <c r="K723" s="865">
        <f t="shared" si="71"/>
        <v>0</v>
      </c>
      <c r="L723" s="865">
        <f t="shared" si="70"/>
        <v>0</v>
      </c>
      <c r="M723" s="713">
        <f t="shared" si="72"/>
        <v>3569500</v>
      </c>
      <c r="N723" s="895"/>
      <c r="O723" s="870" t="s">
        <v>11</v>
      </c>
      <c r="P723" s="697" t="s">
        <v>284</v>
      </c>
      <c r="Q723" s="879" t="s">
        <v>125</v>
      </c>
      <c r="R723" s="698" t="s">
        <v>30</v>
      </c>
      <c r="S723" s="697" t="s">
        <v>40</v>
      </c>
    </row>
    <row r="724" spans="1:20" s="34" customFormat="1" ht="20.100000000000001" customHeight="1">
      <c r="A724" s="697" t="s">
        <v>382</v>
      </c>
      <c r="B724" s="701" t="s">
        <v>1480</v>
      </c>
      <c r="C724" s="697" t="s">
        <v>104</v>
      </c>
      <c r="D724" s="867" t="s">
        <v>453</v>
      </c>
      <c r="E724" s="867" t="s">
        <v>453</v>
      </c>
      <c r="F724" s="697" t="s">
        <v>176</v>
      </c>
      <c r="G724" s="697"/>
      <c r="H724" s="871">
        <v>65</v>
      </c>
      <c r="I724" s="871">
        <v>5000</v>
      </c>
      <c r="J724" s="865">
        <v>0</v>
      </c>
      <c r="K724" s="865">
        <f t="shared" si="71"/>
        <v>0</v>
      </c>
      <c r="L724" s="865">
        <f t="shared" si="70"/>
        <v>0</v>
      </c>
      <c r="M724" s="713">
        <f t="shared" si="72"/>
        <v>325000</v>
      </c>
      <c r="N724" s="895"/>
      <c r="O724" s="870" t="s">
        <v>11</v>
      </c>
      <c r="P724" s="697" t="s">
        <v>284</v>
      </c>
      <c r="Q724" s="879" t="s">
        <v>125</v>
      </c>
      <c r="R724" s="698" t="s">
        <v>30</v>
      </c>
      <c r="S724" s="697" t="s">
        <v>40</v>
      </c>
    </row>
    <row r="725" spans="1:20" s="34" customFormat="1" ht="20.100000000000001" customHeight="1">
      <c r="A725" s="697" t="s">
        <v>382</v>
      </c>
      <c r="B725" s="701" t="s">
        <v>1480</v>
      </c>
      <c r="C725" s="697" t="s">
        <v>104</v>
      </c>
      <c r="D725" s="867" t="s">
        <v>453</v>
      </c>
      <c r="E725" s="867" t="s">
        <v>453</v>
      </c>
      <c r="F725" s="697" t="s">
        <v>177</v>
      </c>
      <c r="G725" s="697"/>
      <c r="H725" s="871">
        <v>65</v>
      </c>
      <c r="I725" s="871">
        <v>5000</v>
      </c>
      <c r="J725" s="865">
        <v>0</v>
      </c>
      <c r="K725" s="865">
        <f t="shared" si="71"/>
        <v>0</v>
      </c>
      <c r="L725" s="865">
        <f t="shared" si="70"/>
        <v>0</v>
      </c>
      <c r="M725" s="713">
        <f t="shared" si="72"/>
        <v>325000</v>
      </c>
      <c r="N725" s="895"/>
      <c r="O725" s="870" t="s">
        <v>11</v>
      </c>
      <c r="P725" s="697" t="s">
        <v>284</v>
      </c>
      <c r="Q725" s="879" t="s">
        <v>125</v>
      </c>
      <c r="R725" s="698" t="s">
        <v>30</v>
      </c>
      <c r="S725" s="697" t="s">
        <v>40</v>
      </c>
    </row>
    <row r="726" spans="1:20" s="34" customFormat="1" ht="20.100000000000001" customHeight="1">
      <c r="A726" s="697" t="s">
        <v>382</v>
      </c>
      <c r="B726" s="701" t="s">
        <v>1478</v>
      </c>
      <c r="C726" s="697" t="s">
        <v>104</v>
      </c>
      <c r="D726" s="867" t="s">
        <v>453</v>
      </c>
      <c r="E726" s="867" t="s">
        <v>453</v>
      </c>
      <c r="F726" s="697" t="s">
        <v>25</v>
      </c>
      <c r="G726" s="697"/>
      <c r="H726" s="871">
        <v>1100</v>
      </c>
      <c r="I726" s="871">
        <v>12000</v>
      </c>
      <c r="J726" s="865">
        <v>0</v>
      </c>
      <c r="K726" s="865">
        <f t="shared" si="71"/>
        <v>0</v>
      </c>
      <c r="L726" s="865">
        <f t="shared" si="70"/>
        <v>0</v>
      </c>
      <c r="M726" s="713">
        <f t="shared" si="72"/>
        <v>13200000</v>
      </c>
      <c r="N726" s="895"/>
      <c r="O726" s="870" t="s">
        <v>11</v>
      </c>
      <c r="P726" s="697" t="s">
        <v>284</v>
      </c>
      <c r="Q726" s="879" t="s">
        <v>140</v>
      </c>
      <c r="R726" s="698" t="s">
        <v>30</v>
      </c>
      <c r="S726" s="697" t="s">
        <v>40</v>
      </c>
    </row>
    <row r="727" spans="1:20" s="34" customFormat="1" ht="20.100000000000001" customHeight="1">
      <c r="A727" s="697" t="s">
        <v>226</v>
      </c>
      <c r="B727" s="185" t="s">
        <v>1421</v>
      </c>
      <c r="C727" s="698" t="s">
        <v>64</v>
      </c>
      <c r="D727" s="867" t="s">
        <v>453</v>
      </c>
      <c r="E727" s="867" t="s">
        <v>453</v>
      </c>
      <c r="F727" s="697" t="s">
        <v>1038</v>
      </c>
      <c r="G727" s="697"/>
      <c r="H727" s="645">
        <v>115</v>
      </c>
      <c r="I727" s="580">
        <v>138613.9</v>
      </c>
      <c r="J727" s="864">
        <v>24</v>
      </c>
      <c r="K727" s="864">
        <f t="shared" ref="K727:K733" si="73">J727*H727</f>
        <v>2760</v>
      </c>
      <c r="L727" s="864">
        <f t="shared" si="70"/>
        <v>2.76</v>
      </c>
      <c r="M727" s="713">
        <f t="shared" si="72"/>
        <v>15940598.5</v>
      </c>
      <c r="N727" s="701"/>
      <c r="O727" s="698" t="s">
        <v>11</v>
      </c>
      <c r="P727" s="697" t="s">
        <v>284</v>
      </c>
      <c r="Q727" s="698" t="s">
        <v>341</v>
      </c>
      <c r="R727" s="697" t="s">
        <v>60</v>
      </c>
      <c r="S727" s="697" t="s">
        <v>59</v>
      </c>
    </row>
    <row r="728" spans="1:20" s="34" customFormat="1" ht="20.100000000000001" customHeight="1">
      <c r="A728" s="697" t="s">
        <v>1075</v>
      </c>
      <c r="B728" s="185" t="s">
        <v>1328</v>
      </c>
      <c r="C728" s="698" t="s">
        <v>64</v>
      </c>
      <c r="D728" s="867" t="s">
        <v>453</v>
      </c>
      <c r="E728" s="867" t="s">
        <v>453</v>
      </c>
      <c r="F728" s="697" t="s">
        <v>1329</v>
      </c>
      <c r="G728" s="697"/>
      <c r="H728" s="580">
        <v>729</v>
      </c>
      <c r="I728" s="580">
        <v>5793.1</v>
      </c>
      <c r="J728" s="580">
        <v>0</v>
      </c>
      <c r="K728" s="644">
        <f t="shared" si="73"/>
        <v>0</v>
      </c>
      <c r="L728" s="644">
        <f t="shared" si="70"/>
        <v>0</v>
      </c>
      <c r="M728" s="713">
        <f t="shared" si="72"/>
        <v>4223169.9000000004</v>
      </c>
      <c r="N728" s="701"/>
      <c r="O728" s="185" t="s">
        <v>11</v>
      </c>
      <c r="P728" s="697" t="s">
        <v>284</v>
      </c>
      <c r="Q728" s="698" t="s">
        <v>336</v>
      </c>
      <c r="R728" s="697" t="s">
        <v>73</v>
      </c>
      <c r="S728" s="697" t="s">
        <v>213</v>
      </c>
    </row>
    <row r="729" spans="1:20" s="34" customFormat="1" ht="20.100000000000001" customHeight="1">
      <c r="A729" s="697" t="s">
        <v>1075</v>
      </c>
      <c r="B729" s="185" t="s">
        <v>1328</v>
      </c>
      <c r="C729" s="698" t="s">
        <v>64</v>
      </c>
      <c r="D729" s="867" t="s">
        <v>453</v>
      </c>
      <c r="E729" s="867" t="s">
        <v>453</v>
      </c>
      <c r="F729" s="697" t="s">
        <v>1331</v>
      </c>
      <c r="G729" s="697"/>
      <c r="H729" s="580">
        <v>729</v>
      </c>
      <c r="I729" s="580">
        <v>7944.8</v>
      </c>
      <c r="J729" s="580">
        <v>0</v>
      </c>
      <c r="K729" s="644">
        <f t="shared" si="73"/>
        <v>0</v>
      </c>
      <c r="L729" s="644">
        <f t="shared" si="70"/>
        <v>0</v>
      </c>
      <c r="M729" s="713">
        <f t="shared" si="72"/>
        <v>5791759.2000000002</v>
      </c>
      <c r="N729" s="701"/>
      <c r="O729" s="185" t="s">
        <v>11</v>
      </c>
      <c r="P729" s="697" t="s">
        <v>284</v>
      </c>
      <c r="Q729" s="698" t="s">
        <v>336</v>
      </c>
      <c r="R729" s="697" t="s">
        <v>73</v>
      </c>
      <c r="S729" s="697" t="s">
        <v>213</v>
      </c>
    </row>
    <row r="730" spans="1:20" s="34" customFormat="1" ht="20.100000000000001" customHeight="1">
      <c r="A730" s="697" t="s">
        <v>886</v>
      </c>
      <c r="B730" s="185" t="s">
        <v>1574</v>
      </c>
      <c r="C730" s="698" t="s">
        <v>64</v>
      </c>
      <c r="D730" s="867" t="s">
        <v>453</v>
      </c>
      <c r="E730" s="867" t="s">
        <v>453</v>
      </c>
      <c r="F730" s="697" t="s">
        <v>1575</v>
      </c>
      <c r="G730" s="697"/>
      <c r="H730" s="580">
        <v>2010</v>
      </c>
      <c r="I730" s="580">
        <v>6807.1</v>
      </c>
      <c r="J730" s="580">
        <v>0</v>
      </c>
      <c r="K730" s="644">
        <f t="shared" si="73"/>
        <v>0</v>
      </c>
      <c r="L730" s="644">
        <f t="shared" si="70"/>
        <v>0</v>
      </c>
      <c r="M730" s="713">
        <f t="shared" si="72"/>
        <v>13682271</v>
      </c>
      <c r="N730" s="701"/>
      <c r="O730" s="185" t="s">
        <v>1203</v>
      </c>
      <c r="P730" s="697" t="s">
        <v>284</v>
      </c>
      <c r="Q730" s="698" t="s">
        <v>336</v>
      </c>
      <c r="R730" s="697" t="s">
        <v>73</v>
      </c>
      <c r="S730" s="697" t="s">
        <v>1076</v>
      </c>
      <c r="T730" s="89"/>
    </row>
    <row r="731" spans="1:20" s="34" customFormat="1" ht="20.100000000000001" customHeight="1">
      <c r="A731" s="697" t="s">
        <v>886</v>
      </c>
      <c r="B731" s="185" t="s">
        <v>1574</v>
      </c>
      <c r="C731" s="698" t="s">
        <v>64</v>
      </c>
      <c r="D731" s="867" t="s">
        <v>453</v>
      </c>
      <c r="E731" s="867" t="s">
        <v>453</v>
      </c>
      <c r="F731" s="697" t="s">
        <v>414</v>
      </c>
      <c r="G731" s="697"/>
      <c r="H731" s="580">
        <v>2010</v>
      </c>
      <c r="I731" s="580">
        <v>47649.7</v>
      </c>
      <c r="J731" s="580">
        <v>0</v>
      </c>
      <c r="K731" s="644">
        <f t="shared" si="73"/>
        <v>0</v>
      </c>
      <c r="L731" s="644">
        <f t="shared" si="70"/>
        <v>0</v>
      </c>
      <c r="M731" s="713">
        <f t="shared" si="72"/>
        <v>95775897</v>
      </c>
      <c r="N731" s="701"/>
      <c r="O731" s="185" t="s">
        <v>1203</v>
      </c>
      <c r="P731" s="697" t="s">
        <v>284</v>
      </c>
      <c r="Q731" s="698" t="s">
        <v>271</v>
      </c>
      <c r="R731" s="697" t="s">
        <v>73</v>
      </c>
      <c r="S731" s="697" t="s">
        <v>1076</v>
      </c>
      <c r="T731" s="89"/>
    </row>
    <row r="732" spans="1:20" s="34" customFormat="1" ht="20.100000000000001" customHeight="1">
      <c r="A732" s="697" t="s">
        <v>886</v>
      </c>
      <c r="B732" s="185" t="s">
        <v>1574</v>
      </c>
      <c r="C732" s="698" t="s">
        <v>64</v>
      </c>
      <c r="D732" s="867" t="s">
        <v>453</v>
      </c>
      <c r="E732" s="867" t="s">
        <v>453</v>
      </c>
      <c r="F732" s="697" t="s">
        <v>880</v>
      </c>
      <c r="G732" s="697"/>
      <c r="H732" s="580">
        <v>2010</v>
      </c>
      <c r="I732" s="580">
        <v>3403.5</v>
      </c>
      <c r="J732" s="580">
        <v>0</v>
      </c>
      <c r="K732" s="644">
        <f t="shared" si="73"/>
        <v>0</v>
      </c>
      <c r="L732" s="644">
        <f t="shared" si="70"/>
        <v>0</v>
      </c>
      <c r="M732" s="713">
        <f t="shared" si="72"/>
        <v>6841035</v>
      </c>
      <c r="N732" s="701"/>
      <c r="O732" s="185" t="s">
        <v>1203</v>
      </c>
      <c r="P732" s="697" t="s">
        <v>284</v>
      </c>
      <c r="Q732" s="698" t="s">
        <v>336</v>
      </c>
      <c r="R732" s="697" t="s">
        <v>73</v>
      </c>
      <c r="S732" s="697" t="s">
        <v>1076</v>
      </c>
      <c r="T732" s="89"/>
    </row>
    <row r="733" spans="1:20" s="34" customFormat="1" ht="20.100000000000001" customHeight="1">
      <c r="A733" s="697" t="s">
        <v>886</v>
      </c>
      <c r="B733" s="185" t="s">
        <v>1574</v>
      </c>
      <c r="C733" s="698" t="s">
        <v>64</v>
      </c>
      <c r="D733" s="867" t="s">
        <v>453</v>
      </c>
      <c r="E733" s="867" t="s">
        <v>453</v>
      </c>
      <c r="F733" s="697" t="s">
        <v>880</v>
      </c>
      <c r="G733" s="697"/>
      <c r="H733" s="580">
        <v>2010</v>
      </c>
      <c r="I733" s="580">
        <v>3403.5</v>
      </c>
      <c r="J733" s="580">
        <v>0</v>
      </c>
      <c r="K733" s="644">
        <f t="shared" si="73"/>
        <v>0</v>
      </c>
      <c r="L733" s="644">
        <f t="shared" si="70"/>
        <v>0</v>
      </c>
      <c r="M733" s="713">
        <f t="shared" si="72"/>
        <v>6841035</v>
      </c>
      <c r="N733" s="701"/>
      <c r="O733" s="185" t="s">
        <v>1203</v>
      </c>
      <c r="P733" s="697" t="s">
        <v>284</v>
      </c>
      <c r="Q733" s="698" t="s">
        <v>336</v>
      </c>
      <c r="R733" s="697" t="s">
        <v>73</v>
      </c>
      <c r="S733" s="697" t="s">
        <v>1076</v>
      </c>
      <c r="T733" s="89"/>
    </row>
    <row r="734" spans="1:20" s="34" customFormat="1" ht="20.100000000000001" customHeight="1">
      <c r="A734" s="697" t="s">
        <v>382</v>
      </c>
      <c r="B734" s="701" t="s">
        <v>1478</v>
      </c>
      <c r="C734" s="697" t="s">
        <v>104</v>
      </c>
      <c r="D734" s="867" t="s">
        <v>453</v>
      </c>
      <c r="E734" s="867" t="s">
        <v>453</v>
      </c>
      <c r="F734" s="697" t="s">
        <v>227</v>
      </c>
      <c r="G734" s="697" t="s">
        <v>58</v>
      </c>
      <c r="H734" s="871">
        <v>180</v>
      </c>
      <c r="I734" s="871">
        <v>109700</v>
      </c>
      <c r="J734" s="865">
        <v>41.8</v>
      </c>
      <c r="K734" s="865">
        <f t="shared" ref="K734:K767" si="74">H734*J734</f>
        <v>7523.9999999999991</v>
      </c>
      <c r="L734" s="865">
        <f t="shared" si="70"/>
        <v>7.5239999999999991</v>
      </c>
      <c r="M734" s="713">
        <f t="shared" si="72"/>
        <v>19746000</v>
      </c>
      <c r="N734" s="895"/>
      <c r="O734" s="870" t="s">
        <v>11</v>
      </c>
      <c r="P734" s="697" t="s">
        <v>284</v>
      </c>
      <c r="Q734" s="879" t="s">
        <v>131</v>
      </c>
      <c r="R734" s="698" t="s">
        <v>27</v>
      </c>
      <c r="S734" s="697" t="s">
        <v>40</v>
      </c>
    </row>
    <row r="735" spans="1:20" s="34" customFormat="1" ht="20.100000000000001" customHeight="1">
      <c r="A735" s="697" t="s">
        <v>382</v>
      </c>
      <c r="B735" s="701" t="s">
        <v>818</v>
      </c>
      <c r="C735" s="697" t="s">
        <v>104</v>
      </c>
      <c r="D735" s="867" t="s">
        <v>453</v>
      </c>
      <c r="E735" s="867" t="s">
        <v>453</v>
      </c>
      <c r="F735" s="697" t="s">
        <v>106</v>
      </c>
      <c r="G735" s="697" t="s">
        <v>58</v>
      </c>
      <c r="H735" s="871">
        <v>182</v>
      </c>
      <c r="I735" s="871">
        <v>49000</v>
      </c>
      <c r="J735" s="865">
        <v>9.4</v>
      </c>
      <c r="K735" s="865">
        <f t="shared" si="74"/>
        <v>1710.8</v>
      </c>
      <c r="L735" s="865">
        <f t="shared" si="70"/>
        <v>1.7107999999999999</v>
      </c>
      <c r="M735" s="713">
        <f t="shared" si="72"/>
        <v>8918000</v>
      </c>
      <c r="N735" s="895"/>
      <c r="O735" s="870" t="s">
        <v>11</v>
      </c>
      <c r="P735" s="697" t="s">
        <v>284</v>
      </c>
      <c r="Q735" s="879" t="s">
        <v>132</v>
      </c>
      <c r="R735" s="698" t="s">
        <v>27</v>
      </c>
      <c r="S735" s="697" t="s">
        <v>40</v>
      </c>
    </row>
    <row r="736" spans="1:20" s="34" customFormat="1" ht="20.100000000000001" customHeight="1">
      <c r="A736" s="697" t="s">
        <v>382</v>
      </c>
      <c r="B736" s="701" t="s">
        <v>1479</v>
      </c>
      <c r="C736" s="697" t="s">
        <v>104</v>
      </c>
      <c r="D736" s="867" t="s">
        <v>453</v>
      </c>
      <c r="E736" s="867" t="s">
        <v>453</v>
      </c>
      <c r="F736" s="697" t="s">
        <v>1223</v>
      </c>
      <c r="G736" s="697" t="s">
        <v>58</v>
      </c>
      <c r="H736" s="871">
        <v>62</v>
      </c>
      <c r="I736" s="871">
        <v>63000</v>
      </c>
      <c r="J736" s="865">
        <v>20</v>
      </c>
      <c r="K736" s="865">
        <f t="shared" si="74"/>
        <v>1240</v>
      </c>
      <c r="L736" s="865">
        <f t="shared" si="70"/>
        <v>1.24</v>
      </c>
      <c r="M736" s="713">
        <f t="shared" si="72"/>
        <v>3906000</v>
      </c>
      <c r="N736" s="909"/>
      <c r="O736" s="910" t="s">
        <v>1224</v>
      </c>
      <c r="P736" s="697" t="s">
        <v>284</v>
      </c>
      <c r="Q736" s="882" t="s">
        <v>487</v>
      </c>
      <c r="R736" s="698" t="s">
        <v>27</v>
      </c>
      <c r="S736" s="697" t="s">
        <v>40</v>
      </c>
    </row>
    <row r="737" spans="1:19" s="34" customFormat="1" ht="20.100000000000001" customHeight="1">
      <c r="A737" s="697" t="s">
        <v>382</v>
      </c>
      <c r="B737" s="701" t="s">
        <v>1479</v>
      </c>
      <c r="C737" s="697" t="s">
        <v>104</v>
      </c>
      <c r="D737" s="867" t="s">
        <v>453</v>
      </c>
      <c r="E737" s="867" t="s">
        <v>453</v>
      </c>
      <c r="F737" s="697" t="s">
        <v>153</v>
      </c>
      <c r="G737" s="697"/>
      <c r="H737" s="871">
        <v>150</v>
      </c>
      <c r="I737" s="871">
        <v>27000</v>
      </c>
      <c r="J737" s="865">
        <v>0</v>
      </c>
      <c r="K737" s="865">
        <f t="shared" si="74"/>
        <v>0</v>
      </c>
      <c r="L737" s="865">
        <f t="shared" si="70"/>
        <v>0</v>
      </c>
      <c r="M737" s="713">
        <f t="shared" si="72"/>
        <v>4050000</v>
      </c>
      <c r="N737" s="895"/>
      <c r="O737" s="870"/>
      <c r="P737" s="697" t="s">
        <v>284</v>
      </c>
      <c r="Q737" s="879" t="s">
        <v>121</v>
      </c>
      <c r="R737" s="698" t="s">
        <v>30</v>
      </c>
      <c r="S737" s="697" t="s">
        <v>40</v>
      </c>
    </row>
    <row r="738" spans="1:19" s="33" customFormat="1" ht="20.100000000000001" customHeight="1">
      <c r="A738" s="882" t="s">
        <v>737</v>
      </c>
      <c r="B738" s="701" t="s">
        <v>143</v>
      </c>
      <c r="C738" s="698" t="s">
        <v>912</v>
      </c>
      <c r="D738" s="867" t="s">
        <v>453</v>
      </c>
      <c r="E738" s="867" t="s">
        <v>453</v>
      </c>
      <c r="F738" s="697" t="s">
        <v>114</v>
      </c>
      <c r="G738" s="697" t="s">
        <v>58</v>
      </c>
      <c r="H738" s="871">
        <v>72</v>
      </c>
      <c r="I738" s="871">
        <v>132600</v>
      </c>
      <c r="J738" s="865">
        <v>29.3</v>
      </c>
      <c r="K738" s="865">
        <f t="shared" si="74"/>
        <v>2109.6</v>
      </c>
      <c r="L738" s="865">
        <f t="shared" si="70"/>
        <v>2.1095999999999999</v>
      </c>
      <c r="M738" s="713">
        <f t="shared" si="72"/>
        <v>9547200</v>
      </c>
      <c r="N738" s="870"/>
      <c r="O738" s="911" t="s">
        <v>93</v>
      </c>
      <c r="P738" s="697" t="s">
        <v>111</v>
      </c>
      <c r="Q738" s="879" t="s">
        <v>115</v>
      </c>
      <c r="R738" s="697" t="s">
        <v>27</v>
      </c>
      <c r="S738" s="697" t="s">
        <v>66</v>
      </c>
    </row>
    <row r="739" spans="1:19" s="1" customFormat="1" ht="20.100000000000001" customHeight="1">
      <c r="A739" s="697" t="s">
        <v>455</v>
      </c>
      <c r="B739" s="701" t="s">
        <v>567</v>
      </c>
      <c r="C739" s="698" t="s">
        <v>472</v>
      </c>
      <c r="D739" s="867" t="s">
        <v>453</v>
      </c>
      <c r="E739" s="867" t="s">
        <v>453</v>
      </c>
      <c r="F739" s="697" t="s">
        <v>85</v>
      </c>
      <c r="G739" s="697"/>
      <c r="H739" s="871">
        <v>646</v>
      </c>
      <c r="I739" s="871">
        <v>11282.6</v>
      </c>
      <c r="J739" s="865">
        <v>0</v>
      </c>
      <c r="K739" s="865">
        <f t="shared" si="74"/>
        <v>0</v>
      </c>
      <c r="L739" s="886">
        <f t="shared" si="70"/>
        <v>0</v>
      </c>
      <c r="M739" s="713">
        <f t="shared" si="72"/>
        <v>7288559.6000000006</v>
      </c>
      <c r="N739" s="701"/>
      <c r="O739" s="701" t="s">
        <v>573</v>
      </c>
      <c r="P739" s="698" t="s">
        <v>372</v>
      </c>
      <c r="Q739" s="879" t="s">
        <v>340</v>
      </c>
      <c r="R739" s="698" t="s">
        <v>73</v>
      </c>
      <c r="S739" s="698" t="s">
        <v>109</v>
      </c>
    </row>
    <row r="740" spans="1:19" s="1" customFormat="1" ht="20.100000000000001" customHeight="1">
      <c r="A740" s="697" t="s">
        <v>455</v>
      </c>
      <c r="B740" s="701" t="s">
        <v>578</v>
      </c>
      <c r="C740" s="698" t="s">
        <v>472</v>
      </c>
      <c r="D740" s="867" t="s">
        <v>453</v>
      </c>
      <c r="E740" s="867" t="s">
        <v>453</v>
      </c>
      <c r="F740" s="697" t="s">
        <v>349</v>
      </c>
      <c r="G740" s="697"/>
      <c r="H740" s="871">
        <v>782</v>
      </c>
      <c r="I740" s="871">
        <v>7902</v>
      </c>
      <c r="J740" s="865">
        <v>0</v>
      </c>
      <c r="K740" s="865">
        <f t="shared" si="74"/>
        <v>0</v>
      </c>
      <c r="L740" s="886">
        <f t="shared" si="70"/>
        <v>0</v>
      </c>
      <c r="M740" s="713">
        <f t="shared" si="72"/>
        <v>6179364</v>
      </c>
      <c r="N740" s="701"/>
      <c r="O740" s="701" t="s">
        <v>571</v>
      </c>
      <c r="P740" s="698" t="s">
        <v>372</v>
      </c>
      <c r="Q740" s="879" t="s">
        <v>336</v>
      </c>
      <c r="R740" s="698" t="s">
        <v>73</v>
      </c>
      <c r="S740" s="698" t="s">
        <v>109</v>
      </c>
    </row>
    <row r="741" spans="1:19" s="1" customFormat="1" ht="20.100000000000001" customHeight="1">
      <c r="A741" s="698" t="s">
        <v>204</v>
      </c>
      <c r="B741" s="701" t="s">
        <v>293</v>
      </c>
      <c r="C741" s="698" t="s">
        <v>205</v>
      </c>
      <c r="D741" s="867" t="s">
        <v>453</v>
      </c>
      <c r="E741" s="867" t="s">
        <v>453</v>
      </c>
      <c r="F741" s="697" t="s">
        <v>52</v>
      </c>
      <c r="G741" s="698"/>
      <c r="H741" s="871">
        <v>565</v>
      </c>
      <c r="I741" s="871">
        <v>17100</v>
      </c>
      <c r="J741" s="865">
        <v>0</v>
      </c>
      <c r="K741" s="865">
        <f t="shared" si="74"/>
        <v>0</v>
      </c>
      <c r="L741" s="865">
        <f t="shared" si="70"/>
        <v>0</v>
      </c>
      <c r="M741" s="713">
        <f t="shared" si="72"/>
        <v>9661500</v>
      </c>
      <c r="N741" s="880"/>
      <c r="O741" s="870" t="s">
        <v>11</v>
      </c>
      <c r="P741" s="698" t="s">
        <v>372</v>
      </c>
      <c r="Q741" s="698" t="s">
        <v>126</v>
      </c>
      <c r="R741" s="698" t="s">
        <v>30</v>
      </c>
      <c r="S741" s="698" t="s">
        <v>66</v>
      </c>
    </row>
    <row r="742" spans="1:19" s="1" customFormat="1" ht="20.100000000000001" customHeight="1">
      <c r="A742" s="698" t="s">
        <v>204</v>
      </c>
      <c r="B742" s="701" t="s">
        <v>293</v>
      </c>
      <c r="C742" s="698" t="s">
        <v>205</v>
      </c>
      <c r="D742" s="867" t="s">
        <v>453</v>
      </c>
      <c r="E742" s="867" t="s">
        <v>453</v>
      </c>
      <c r="F742" s="697" t="s">
        <v>207</v>
      </c>
      <c r="G742" s="698"/>
      <c r="H742" s="871">
        <v>1130</v>
      </c>
      <c r="I742" s="871">
        <v>2000</v>
      </c>
      <c r="J742" s="865">
        <v>0</v>
      </c>
      <c r="K742" s="865">
        <f t="shared" si="74"/>
        <v>0</v>
      </c>
      <c r="L742" s="865">
        <f t="shared" si="70"/>
        <v>0</v>
      </c>
      <c r="M742" s="713">
        <f t="shared" si="72"/>
        <v>2260000</v>
      </c>
      <c r="N742" s="880"/>
      <c r="O742" s="870" t="s">
        <v>11</v>
      </c>
      <c r="P742" s="698" t="s">
        <v>372</v>
      </c>
      <c r="Q742" s="698" t="s">
        <v>126</v>
      </c>
      <c r="R742" s="698" t="s">
        <v>30</v>
      </c>
      <c r="S742" s="698" t="s">
        <v>66</v>
      </c>
    </row>
    <row r="743" spans="1:19" s="1" customFormat="1" ht="20.100000000000001" customHeight="1">
      <c r="A743" s="698" t="s">
        <v>204</v>
      </c>
      <c r="B743" s="701" t="s">
        <v>293</v>
      </c>
      <c r="C743" s="698" t="s">
        <v>205</v>
      </c>
      <c r="D743" s="867" t="s">
        <v>453</v>
      </c>
      <c r="E743" s="867" t="s">
        <v>453</v>
      </c>
      <c r="F743" s="697" t="s">
        <v>203</v>
      </c>
      <c r="G743" s="698"/>
      <c r="H743" s="871">
        <v>565</v>
      </c>
      <c r="I743" s="871">
        <v>14300</v>
      </c>
      <c r="J743" s="865">
        <v>0</v>
      </c>
      <c r="K743" s="865">
        <f t="shared" si="74"/>
        <v>0</v>
      </c>
      <c r="L743" s="865">
        <f t="shared" si="70"/>
        <v>0</v>
      </c>
      <c r="M743" s="713">
        <f t="shared" si="72"/>
        <v>8079500</v>
      </c>
      <c r="N743" s="880"/>
      <c r="O743" s="870" t="s">
        <v>11</v>
      </c>
      <c r="P743" s="698" t="s">
        <v>372</v>
      </c>
      <c r="Q743" s="698" t="s">
        <v>126</v>
      </c>
      <c r="R743" s="698" t="s">
        <v>30</v>
      </c>
      <c r="S743" s="698" t="s">
        <v>66</v>
      </c>
    </row>
    <row r="744" spans="1:19" s="1" customFormat="1" ht="20.100000000000001" customHeight="1">
      <c r="A744" s="698" t="s">
        <v>204</v>
      </c>
      <c r="B744" s="701" t="s">
        <v>293</v>
      </c>
      <c r="C744" s="698" t="s">
        <v>205</v>
      </c>
      <c r="D744" s="867" t="s">
        <v>453</v>
      </c>
      <c r="E744" s="867" t="s">
        <v>453</v>
      </c>
      <c r="F744" s="697" t="s">
        <v>53</v>
      </c>
      <c r="G744" s="698"/>
      <c r="H744" s="871">
        <v>565</v>
      </c>
      <c r="I744" s="871">
        <v>18500</v>
      </c>
      <c r="J744" s="865">
        <v>0</v>
      </c>
      <c r="K744" s="865">
        <f t="shared" si="74"/>
        <v>0</v>
      </c>
      <c r="L744" s="865">
        <f t="shared" si="70"/>
        <v>0</v>
      </c>
      <c r="M744" s="713">
        <f t="shared" si="72"/>
        <v>10452500</v>
      </c>
      <c r="N744" s="880"/>
      <c r="O744" s="870" t="s">
        <v>11</v>
      </c>
      <c r="P744" s="698" t="s">
        <v>372</v>
      </c>
      <c r="Q744" s="698" t="s">
        <v>140</v>
      </c>
      <c r="R744" s="698" t="s">
        <v>30</v>
      </c>
      <c r="S744" s="698" t="s">
        <v>66</v>
      </c>
    </row>
    <row r="745" spans="1:19" s="1" customFormat="1" ht="20.100000000000001" customHeight="1">
      <c r="A745" s="697" t="s">
        <v>204</v>
      </c>
      <c r="B745" s="701" t="s">
        <v>819</v>
      </c>
      <c r="C745" s="697" t="s">
        <v>205</v>
      </c>
      <c r="D745" s="867" t="s">
        <v>453</v>
      </c>
      <c r="E745" s="867" t="s">
        <v>453</v>
      </c>
      <c r="F745" s="697" t="s">
        <v>49</v>
      </c>
      <c r="G745" s="697"/>
      <c r="H745" s="871">
        <v>1232</v>
      </c>
      <c r="I745" s="871">
        <v>29300</v>
      </c>
      <c r="J745" s="865">
        <v>0</v>
      </c>
      <c r="K745" s="865">
        <f t="shared" si="74"/>
        <v>0</v>
      </c>
      <c r="L745" s="865">
        <f t="shared" si="70"/>
        <v>0</v>
      </c>
      <c r="M745" s="713">
        <f t="shared" si="72"/>
        <v>36097600</v>
      </c>
      <c r="N745" s="701" t="s">
        <v>257</v>
      </c>
      <c r="O745" s="701"/>
      <c r="P745" s="698" t="s">
        <v>372</v>
      </c>
      <c r="Q745" s="879" t="s">
        <v>121</v>
      </c>
      <c r="R745" s="698" t="s">
        <v>30</v>
      </c>
      <c r="S745" s="698" t="s">
        <v>66</v>
      </c>
    </row>
    <row r="746" spans="1:19" s="1" customFormat="1" ht="20.100000000000001" customHeight="1">
      <c r="A746" s="697" t="s">
        <v>204</v>
      </c>
      <c r="B746" s="701" t="s">
        <v>819</v>
      </c>
      <c r="C746" s="697" t="s">
        <v>205</v>
      </c>
      <c r="D746" s="867" t="s">
        <v>453</v>
      </c>
      <c r="E746" s="867" t="s">
        <v>453</v>
      </c>
      <c r="F746" s="697" t="s">
        <v>215</v>
      </c>
      <c r="G746" s="697"/>
      <c r="H746" s="871">
        <v>616</v>
      </c>
      <c r="I746" s="871">
        <v>47900</v>
      </c>
      <c r="J746" s="865">
        <v>0</v>
      </c>
      <c r="K746" s="865">
        <f t="shared" si="74"/>
        <v>0</v>
      </c>
      <c r="L746" s="865">
        <f t="shared" si="70"/>
        <v>0</v>
      </c>
      <c r="M746" s="713">
        <f t="shared" si="72"/>
        <v>29506400</v>
      </c>
      <c r="N746" s="701" t="s">
        <v>257</v>
      </c>
      <c r="O746" s="701"/>
      <c r="P746" s="698" t="s">
        <v>372</v>
      </c>
      <c r="Q746" s="879" t="s">
        <v>122</v>
      </c>
      <c r="R746" s="698" t="s">
        <v>30</v>
      </c>
      <c r="S746" s="698" t="s">
        <v>66</v>
      </c>
    </row>
    <row r="747" spans="1:19" s="1" customFormat="1" ht="20.100000000000001" customHeight="1">
      <c r="A747" s="697" t="s">
        <v>204</v>
      </c>
      <c r="B747" s="701" t="s">
        <v>819</v>
      </c>
      <c r="C747" s="697" t="s">
        <v>205</v>
      </c>
      <c r="D747" s="867" t="s">
        <v>453</v>
      </c>
      <c r="E747" s="867" t="s">
        <v>453</v>
      </c>
      <c r="F747" s="697" t="s">
        <v>97</v>
      </c>
      <c r="G747" s="697"/>
      <c r="H747" s="871">
        <v>616</v>
      </c>
      <c r="I747" s="871">
        <v>10400</v>
      </c>
      <c r="J747" s="865">
        <v>0</v>
      </c>
      <c r="K747" s="865">
        <f t="shared" si="74"/>
        <v>0</v>
      </c>
      <c r="L747" s="865">
        <f t="shared" si="70"/>
        <v>0</v>
      </c>
      <c r="M747" s="713">
        <f t="shared" si="72"/>
        <v>6406400</v>
      </c>
      <c r="N747" s="701"/>
      <c r="O747" s="701" t="s">
        <v>11</v>
      </c>
      <c r="P747" s="698" t="s">
        <v>372</v>
      </c>
      <c r="Q747" s="879" t="s">
        <v>125</v>
      </c>
      <c r="R747" s="698" t="s">
        <v>30</v>
      </c>
      <c r="S747" s="698" t="s">
        <v>66</v>
      </c>
    </row>
    <row r="748" spans="1:19" s="1" customFormat="1" ht="20.100000000000001" customHeight="1">
      <c r="A748" s="697" t="s">
        <v>204</v>
      </c>
      <c r="B748" s="701" t="s">
        <v>819</v>
      </c>
      <c r="C748" s="697" t="s">
        <v>205</v>
      </c>
      <c r="D748" s="867" t="s">
        <v>453</v>
      </c>
      <c r="E748" s="867" t="s">
        <v>453</v>
      </c>
      <c r="F748" s="697" t="s">
        <v>96</v>
      </c>
      <c r="G748" s="697"/>
      <c r="H748" s="871">
        <v>640</v>
      </c>
      <c r="I748" s="871">
        <v>3900</v>
      </c>
      <c r="J748" s="865">
        <v>0</v>
      </c>
      <c r="K748" s="865">
        <f t="shared" si="74"/>
        <v>0</v>
      </c>
      <c r="L748" s="865">
        <f t="shared" si="70"/>
        <v>0</v>
      </c>
      <c r="M748" s="713">
        <f t="shared" si="72"/>
        <v>2496000</v>
      </c>
      <c r="N748" s="701"/>
      <c r="O748" s="701" t="s">
        <v>11</v>
      </c>
      <c r="P748" s="698" t="s">
        <v>372</v>
      </c>
      <c r="Q748" s="879" t="s">
        <v>125</v>
      </c>
      <c r="R748" s="698" t="s">
        <v>30</v>
      </c>
      <c r="S748" s="698" t="s">
        <v>66</v>
      </c>
    </row>
    <row r="749" spans="1:19" s="1" customFormat="1" ht="20.100000000000001" customHeight="1">
      <c r="A749" s="697" t="s">
        <v>204</v>
      </c>
      <c r="B749" s="701" t="s">
        <v>819</v>
      </c>
      <c r="C749" s="697" t="s">
        <v>205</v>
      </c>
      <c r="D749" s="867" t="s">
        <v>453</v>
      </c>
      <c r="E749" s="867" t="s">
        <v>453</v>
      </c>
      <c r="F749" s="697" t="s">
        <v>95</v>
      </c>
      <c r="G749" s="697"/>
      <c r="H749" s="871">
        <v>640</v>
      </c>
      <c r="I749" s="871">
        <v>3900</v>
      </c>
      <c r="J749" s="865">
        <v>0</v>
      </c>
      <c r="K749" s="865">
        <f t="shared" si="74"/>
        <v>0</v>
      </c>
      <c r="L749" s="865">
        <f t="shared" si="70"/>
        <v>0</v>
      </c>
      <c r="M749" s="713">
        <f t="shared" si="72"/>
        <v>2496000</v>
      </c>
      <c r="N749" s="701"/>
      <c r="O749" s="701" t="s">
        <v>11</v>
      </c>
      <c r="P749" s="698" t="s">
        <v>372</v>
      </c>
      <c r="Q749" s="879" t="s">
        <v>125</v>
      </c>
      <c r="R749" s="698" t="s">
        <v>30</v>
      </c>
      <c r="S749" s="698" t="s">
        <v>66</v>
      </c>
    </row>
    <row r="750" spans="1:19" s="1" customFormat="1" ht="20.100000000000001" customHeight="1">
      <c r="A750" s="697" t="s">
        <v>204</v>
      </c>
      <c r="B750" s="701" t="s">
        <v>819</v>
      </c>
      <c r="C750" s="697" t="s">
        <v>205</v>
      </c>
      <c r="D750" s="867" t="s">
        <v>453</v>
      </c>
      <c r="E750" s="867" t="s">
        <v>453</v>
      </c>
      <c r="F750" s="697" t="s">
        <v>52</v>
      </c>
      <c r="G750" s="697"/>
      <c r="H750" s="871">
        <v>616</v>
      </c>
      <c r="I750" s="871">
        <v>17100</v>
      </c>
      <c r="J750" s="865">
        <v>0</v>
      </c>
      <c r="K750" s="865">
        <f t="shared" si="74"/>
        <v>0</v>
      </c>
      <c r="L750" s="865">
        <f t="shared" si="70"/>
        <v>0</v>
      </c>
      <c r="M750" s="713">
        <f t="shared" si="72"/>
        <v>10533600</v>
      </c>
      <c r="N750" s="701"/>
      <c r="O750" s="701" t="s">
        <v>11</v>
      </c>
      <c r="P750" s="698" t="s">
        <v>372</v>
      </c>
      <c r="Q750" s="879" t="s">
        <v>126</v>
      </c>
      <c r="R750" s="698" t="s">
        <v>30</v>
      </c>
      <c r="S750" s="698" t="s">
        <v>66</v>
      </c>
    </row>
    <row r="751" spans="1:19" s="1" customFormat="1" ht="20.100000000000001" customHeight="1">
      <c r="A751" s="697" t="s">
        <v>204</v>
      </c>
      <c r="B751" s="701" t="s">
        <v>819</v>
      </c>
      <c r="C751" s="697" t="s">
        <v>205</v>
      </c>
      <c r="D751" s="867" t="s">
        <v>453</v>
      </c>
      <c r="E751" s="867" t="s">
        <v>453</v>
      </c>
      <c r="F751" s="697" t="s">
        <v>203</v>
      </c>
      <c r="G751" s="697"/>
      <c r="H751" s="871">
        <v>616</v>
      </c>
      <c r="I751" s="871">
        <v>14300</v>
      </c>
      <c r="J751" s="865">
        <v>0</v>
      </c>
      <c r="K751" s="865">
        <f t="shared" si="74"/>
        <v>0</v>
      </c>
      <c r="L751" s="865">
        <f t="shared" si="70"/>
        <v>0</v>
      </c>
      <c r="M751" s="713">
        <f t="shared" si="72"/>
        <v>8808800</v>
      </c>
      <c r="N751" s="701"/>
      <c r="O751" s="701" t="s">
        <v>11</v>
      </c>
      <c r="P751" s="698" t="s">
        <v>372</v>
      </c>
      <c r="Q751" s="879" t="s">
        <v>126</v>
      </c>
      <c r="R751" s="698" t="s">
        <v>30</v>
      </c>
      <c r="S751" s="698" t="s">
        <v>66</v>
      </c>
    </row>
    <row r="752" spans="1:19" s="1" customFormat="1" ht="20.100000000000001" customHeight="1">
      <c r="A752" s="697" t="s">
        <v>204</v>
      </c>
      <c r="B752" s="701" t="s">
        <v>819</v>
      </c>
      <c r="C752" s="697" t="s">
        <v>205</v>
      </c>
      <c r="D752" s="867" t="s">
        <v>453</v>
      </c>
      <c r="E752" s="867" t="s">
        <v>453</v>
      </c>
      <c r="F752" s="697" t="s">
        <v>53</v>
      </c>
      <c r="G752" s="697"/>
      <c r="H752" s="871">
        <v>616</v>
      </c>
      <c r="I752" s="871">
        <v>18500</v>
      </c>
      <c r="J752" s="865">
        <v>0</v>
      </c>
      <c r="K752" s="865">
        <f t="shared" si="74"/>
        <v>0</v>
      </c>
      <c r="L752" s="865">
        <f t="shared" si="70"/>
        <v>0</v>
      </c>
      <c r="M752" s="713">
        <f t="shared" si="72"/>
        <v>11396000</v>
      </c>
      <c r="N752" s="701"/>
      <c r="O752" s="701" t="s">
        <v>11</v>
      </c>
      <c r="P752" s="698" t="s">
        <v>372</v>
      </c>
      <c r="Q752" s="879" t="s">
        <v>140</v>
      </c>
      <c r="R752" s="698" t="s">
        <v>30</v>
      </c>
      <c r="S752" s="698" t="s">
        <v>66</v>
      </c>
    </row>
    <row r="753" spans="1:19" s="1" customFormat="1" ht="20.100000000000001" customHeight="1">
      <c r="A753" s="697" t="s">
        <v>455</v>
      </c>
      <c r="B753" s="701" t="s">
        <v>456</v>
      </c>
      <c r="C753" s="698" t="s">
        <v>472</v>
      </c>
      <c r="D753" s="867" t="s">
        <v>453</v>
      </c>
      <c r="E753" s="867" t="s">
        <v>453</v>
      </c>
      <c r="F753" s="697" t="s">
        <v>350</v>
      </c>
      <c r="G753" s="697"/>
      <c r="H753" s="871">
        <v>745</v>
      </c>
      <c r="I753" s="871">
        <v>17104.225399999999</v>
      </c>
      <c r="J753" s="865">
        <v>0</v>
      </c>
      <c r="K753" s="865">
        <f t="shared" si="74"/>
        <v>0</v>
      </c>
      <c r="L753" s="865">
        <f t="shared" si="70"/>
        <v>0</v>
      </c>
      <c r="M753" s="713">
        <f t="shared" si="72"/>
        <v>12742647.923</v>
      </c>
      <c r="N753" s="701"/>
      <c r="O753" s="701"/>
      <c r="P753" s="698" t="s">
        <v>372</v>
      </c>
      <c r="Q753" s="879" t="s">
        <v>336</v>
      </c>
      <c r="R753" s="879" t="s">
        <v>73</v>
      </c>
      <c r="S753" s="698" t="s">
        <v>66</v>
      </c>
    </row>
    <row r="754" spans="1:19" s="1" customFormat="1" ht="20.100000000000001" customHeight="1">
      <c r="A754" s="697" t="s">
        <v>455</v>
      </c>
      <c r="B754" s="701" t="s">
        <v>456</v>
      </c>
      <c r="C754" s="698" t="s">
        <v>472</v>
      </c>
      <c r="D754" s="867" t="s">
        <v>453</v>
      </c>
      <c r="E754" s="867" t="s">
        <v>453</v>
      </c>
      <c r="F754" s="697" t="s">
        <v>386</v>
      </c>
      <c r="G754" s="697"/>
      <c r="H754" s="871">
        <v>745</v>
      </c>
      <c r="I754" s="871">
        <v>1295.7746</v>
      </c>
      <c r="J754" s="865">
        <v>0</v>
      </c>
      <c r="K754" s="865">
        <f t="shared" si="74"/>
        <v>0</v>
      </c>
      <c r="L754" s="865">
        <f t="shared" si="70"/>
        <v>0</v>
      </c>
      <c r="M754" s="713">
        <f t="shared" si="72"/>
        <v>965352.07699999993</v>
      </c>
      <c r="N754" s="701"/>
      <c r="O754" s="701"/>
      <c r="P754" s="698" t="s">
        <v>372</v>
      </c>
      <c r="Q754" s="879" t="s">
        <v>336</v>
      </c>
      <c r="R754" s="879" t="s">
        <v>73</v>
      </c>
      <c r="S754" s="698" t="s">
        <v>66</v>
      </c>
    </row>
    <row r="755" spans="1:19" s="1" customFormat="1" ht="20.100000000000001" customHeight="1">
      <c r="A755" s="697" t="s">
        <v>455</v>
      </c>
      <c r="B755" s="701" t="s">
        <v>456</v>
      </c>
      <c r="C755" s="698" t="s">
        <v>472</v>
      </c>
      <c r="D755" s="867" t="s">
        <v>453</v>
      </c>
      <c r="E755" s="867" t="s">
        <v>453</v>
      </c>
      <c r="F755" s="697" t="s">
        <v>442</v>
      </c>
      <c r="G755" s="697"/>
      <c r="H755" s="871">
        <v>745</v>
      </c>
      <c r="I755" s="871">
        <v>598.29060000000004</v>
      </c>
      <c r="J755" s="865">
        <v>0</v>
      </c>
      <c r="K755" s="865">
        <f t="shared" si="74"/>
        <v>0</v>
      </c>
      <c r="L755" s="865">
        <f t="shared" si="70"/>
        <v>0</v>
      </c>
      <c r="M755" s="713">
        <f t="shared" si="72"/>
        <v>445726.49700000003</v>
      </c>
      <c r="N755" s="701"/>
      <c r="O755" s="701"/>
      <c r="P755" s="698" t="s">
        <v>372</v>
      </c>
      <c r="Q755" s="879" t="s">
        <v>336</v>
      </c>
      <c r="R755" s="879" t="s">
        <v>73</v>
      </c>
      <c r="S755" s="698" t="s">
        <v>66</v>
      </c>
    </row>
    <row r="756" spans="1:19" s="1" customFormat="1" ht="20.100000000000001" customHeight="1">
      <c r="A756" s="697" t="s">
        <v>455</v>
      </c>
      <c r="B756" s="701" t="s">
        <v>578</v>
      </c>
      <c r="C756" s="698" t="s">
        <v>472</v>
      </c>
      <c r="D756" s="867" t="s">
        <v>453</v>
      </c>
      <c r="E756" s="867" t="s">
        <v>453</v>
      </c>
      <c r="F756" s="697" t="s">
        <v>348</v>
      </c>
      <c r="G756" s="697"/>
      <c r="H756" s="871">
        <v>228</v>
      </c>
      <c r="I756" s="871">
        <v>7902</v>
      </c>
      <c r="J756" s="865">
        <v>0</v>
      </c>
      <c r="K756" s="865">
        <f t="shared" si="74"/>
        <v>0</v>
      </c>
      <c r="L756" s="886">
        <f t="shared" si="70"/>
        <v>0</v>
      </c>
      <c r="M756" s="713">
        <f t="shared" si="72"/>
        <v>1801656</v>
      </c>
      <c r="N756" s="701"/>
      <c r="O756" s="701" t="s">
        <v>569</v>
      </c>
      <c r="P756" s="698" t="s">
        <v>372</v>
      </c>
      <c r="Q756" s="879" t="s">
        <v>336</v>
      </c>
      <c r="R756" s="698" t="s">
        <v>73</v>
      </c>
      <c r="S756" s="698" t="s">
        <v>109</v>
      </c>
    </row>
    <row r="757" spans="1:19" s="1" customFormat="1" ht="20.100000000000001" customHeight="1">
      <c r="A757" s="697" t="s">
        <v>455</v>
      </c>
      <c r="B757" s="701" t="s">
        <v>578</v>
      </c>
      <c r="C757" s="698" t="s">
        <v>472</v>
      </c>
      <c r="D757" s="867" t="s">
        <v>453</v>
      </c>
      <c r="E757" s="867" t="s">
        <v>453</v>
      </c>
      <c r="F757" s="697" t="s">
        <v>1428</v>
      </c>
      <c r="G757" s="697"/>
      <c r="H757" s="871">
        <v>360</v>
      </c>
      <c r="I757" s="871">
        <v>54065.5</v>
      </c>
      <c r="J757" s="865">
        <v>15.5</v>
      </c>
      <c r="K757" s="865">
        <f t="shared" si="74"/>
        <v>5580</v>
      </c>
      <c r="L757" s="886">
        <f t="shared" si="70"/>
        <v>5.58</v>
      </c>
      <c r="M757" s="713">
        <f t="shared" si="72"/>
        <v>19463580</v>
      </c>
      <c r="N757" s="701"/>
      <c r="O757" s="701" t="s">
        <v>576</v>
      </c>
      <c r="P757" s="698" t="s">
        <v>372</v>
      </c>
      <c r="Q757" s="879" t="s">
        <v>270</v>
      </c>
      <c r="R757" s="698" t="s">
        <v>28</v>
      </c>
      <c r="S757" s="698" t="s">
        <v>109</v>
      </c>
    </row>
    <row r="758" spans="1:19" s="1" customFormat="1" ht="20.100000000000001" customHeight="1">
      <c r="A758" s="697" t="s">
        <v>455</v>
      </c>
      <c r="B758" s="701" t="s">
        <v>578</v>
      </c>
      <c r="C758" s="698" t="s">
        <v>472</v>
      </c>
      <c r="D758" s="867" t="s">
        <v>453</v>
      </c>
      <c r="E758" s="867" t="s">
        <v>453</v>
      </c>
      <c r="F758" s="697" t="s">
        <v>49</v>
      </c>
      <c r="G758" s="697"/>
      <c r="H758" s="871">
        <v>360</v>
      </c>
      <c r="I758" s="871">
        <v>28407.1</v>
      </c>
      <c r="J758" s="865">
        <v>0</v>
      </c>
      <c r="K758" s="865">
        <f t="shared" si="74"/>
        <v>0</v>
      </c>
      <c r="L758" s="886">
        <f t="shared" si="70"/>
        <v>0</v>
      </c>
      <c r="M758" s="713">
        <f t="shared" si="72"/>
        <v>10226556</v>
      </c>
      <c r="N758" s="701"/>
      <c r="O758" s="701" t="s">
        <v>572</v>
      </c>
      <c r="P758" s="698" t="s">
        <v>372</v>
      </c>
      <c r="Q758" s="879" t="s">
        <v>271</v>
      </c>
      <c r="R758" s="698" t="s">
        <v>73</v>
      </c>
      <c r="S758" s="698" t="s">
        <v>109</v>
      </c>
    </row>
    <row r="759" spans="1:19" s="1" customFormat="1" ht="20.100000000000001" customHeight="1">
      <c r="A759" s="697" t="s">
        <v>455</v>
      </c>
      <c r="B759" s="701" t="s">
        <v>578</v>
      </c>
      <c r="C759" s="698" t="s">
        <v>472</v>
      </c>
      <c r="D759" s="867" t="s">
        <v>453</v>
      </c>
      <c r="E759" s="867" t="s">
        <v>453</v>
      </c>
      <c r="F759" s="697" t="s">
        <v>22</v>
      </c>
      <c r="G759" s="697"/>
      <c r="H759" s="871">
        <v>360</v>
      </c>
      <c r="I759" s="871">
        <v>94071.3</v>
      </c>
      <c r="J759" s="865">
        <v>0</v>
      </c>
      <c r="K759" s="865">
        <f t="shared" si="74"/>
        <v>0</v>
      </c>
      <c r="L759" s="886">
        <f t="shared" si="70"/>
        <v>0</v>
      </c>
      <c r="M759" s="713">
        <f t="shared" si="72"/>
        <v>33865668</v>
      </c>
      <c r="N759" s="701"/>
      <c r="O759" s="701" t="s">
        <v>573</v>
      </c>
      <c r="P759" s="698" t="s">
        <v>372</v>
      </c>
      <c r="Q759" s="879" t="s">
        <v>276</v>
      </c>
      <c r="R759" s="698" t="s">
        <v>73</v>
      </c>
      <c r="S759" s="698" t="s">
        <v>109</v>
      </c>
    </row>
    <row r="760" spans="1:19" s="1" customFormat="1" ht="20.100000000000001" customHeight="1">
      <c r="A760" s="697" t="s">
        <v>455</v>
      </c>
      <c r="B760" s="701" t="s">
        <v>578</v>
      </c>
      <c r="C760" s="698" t="s">
        <v>472</v>
      </c>
      <c r="D760" s="867" t="s">
        <v>453</v>
      </c>
      <c r="E760" s="867" t="s">
        <v>453</v>
      </c>
      <c r="F760" s="697" t="s">
        <v>945</v>
      </c>
      <c r="G760" s="697"/>
      <c r="H760" s="871">
        <v>360</v>
      </c>
      <c r="I760" s="871">
        <v>14346.1</v>
      </c>
      <c r="J760" s="865">
        <v>0</v>
      </c>
      <c r="K760" s="865">
        <f t="shared" si="74"/>
        <v>0</v>
      </c>
      <c r="L760" s="886">
        <f t="shared" si="70"/>
        <v>0</v>
      </c>
      <c r="M760" s="713">
        <f t="shared" si="72"/>
        <v>5164596</v>
      </c>
      <c r="N760" s="701"/>
      <c r="O760" s="701" t="s">
        <v>573</v>
      </c>
      <c r="P760" s="698" t="s">
        <v>372</v>
      </c>
      <c r="Q760" s="879" t="s">
        <v>336</v>
      </c>
      <c r="R760" s="698" t="s">
        <v>73</v>
      </c>
      <c r="S760" s="698" t="s">
        <v>109</v>
      </c>
    </row>
    <row r="761" spans="1:19" s="1" customFormat="1" ht="20.100000000000001" customHeight="1">
      <c r="A761" s="698" t="s">
        <v>204</v>
      </c>
      <c r="B761" s="701" t="s">
        <v>293</v>
      </c>
      <c r="C761" s="698" t="s">
        <v>205</v>
      </c>
      <c r="D761" s="867" t="s">
        <v>453</v>
      </c>
      <c r="E761" s="867" t="s">
        <v>453</v>
      </c>
      <c r="F761" s="697" t="s">
        <v>96</v>
      </c>
      <c r="G761" s="698"/>
      <c r="H761" s="871">
        <v>630</v>
      </c>
      <c r="I761" s="871">
        <v>7900</v>
      </c>
      <c r="J761" s="865">
        <v>0</v>
      </c>
      <c r="K761" s="865">
        <f t="shared" si="74"/>
        <v>0</v>
      </c>
      <c r="L761" s="865">
        <f t="shared" ref="L761:L767" si="75">K761/1000</f>
        <v>0</v>
      </c>
      <c r="M761" s="713">
        <f t="shared" si="72"/>
        <v>4977000</v>
      </c>
      <c r="N761" s="880"/>
      <c r="O761" s="870" t="s">
        <v>11</v>
      </c>
      <c r="P761" s="698" t="s">
        <v>372</v>
      </c>
      <c r="Q761" s="698" t="s">
        <v>125</v>
      </c>
      <c r="R761" s="698" t="s">
        <v>30</v>
      </c>
      <c r="S761" s="698" t="s">
        <v>66</v>
      </c>
    </row>
    <row r="762" spans="1:19" s="1" customFormat="1" ht="20.100000000000001" customHeight="1">
      <c r="A762" s="698" t="s">
        <v>204</v>
      </c>
      <c r="B762" s="701" t="s">
        <v>293</v>
      </c>
      <c r="C762" s="698" t="s">
        <v>205</v>
      </c>
      <c r="D762" s="867" t="s">
        <v>453</v>
      </c>
      <c r="E762" s="867" t="s">
        <v>453</v>
      </c>
      <c r="F762" s="697" t="s">
        <v>95</v>
      </c>
      <c r="G762" s="698"/>
      <c r="H762" s="871">
        <v>630</v>
      </c>
      <c r="I762" s="871">
        <v>7900</v>
      </c>
      <c r="J762" s="865">
        <v>0</v>
      </c>
      <c r="K762" s="865">
        <f t="shared" si="74"/>
        <v>0</v>
      </c>
      <c r="L762" s="865">
        <f t="shared" si="75"/>
        <v>0</v>
      </c>
      <c r="M762" s="713">
        <f t="shared" si="72"/>
        <v>4977000</v>
      </c>
      <c r="N762" s="880"/>
      <c r="O762" s="870" t="s">
        <v>11</v>
      </c>
      <c r="P762" s="698" t="s">
        <v>372</v>
      </c>
      <c r="Q762" s="698" t="s">
        <v>125</v>
      </c>
      <c r="R762" s="698" t="s">
        <v>30</v>
      </c>
      <c r="S762" s="698" t="s">
        <v>66</v>
      </c>
    </row>
    <row r="763" spans="1:19" s="1" customFormat="1" ht="20.100000000000001" customHeight="1">
      <c r="A763" s="697" t="s">
        <v>204</v>
      </c>
      <c r="B763" s="701" t="s">
        <v>819</v>
      </c>
      <c r="C763" s="697" t="s">
        <v>205</v>
      </c>
      <c r="D763" s="867" t="s">
        <v>453</v>
      </c>
      <c r="E763" s="867" t="s">
        <v>453</v>
      </c>
      <c r="F763" s="697" t="s">
        <v>141</v>
      </c>
      <c r="G763" s="697" t="s">
        <v>58</v>
      </c>
      <c r="H763" s="871">
        <v>1004</v>
      </c>
      <c r="I763" s="871">
        <v>147800</v>
      </c>
      <c r="J763" s="865">
        <v>34.6</v>
      </c>
      <c r="K763" s="865">
        <f t="shared" si="74"/>
        <v>34738.400000000001</v>
      </c>
      <c r="L763" s="865">
        <f t="shared" si="75"/>
        <v>34.738399999999999</v>
      </c>
      <c r="M763" s="713">
        <f t="shared" si="72"/>
        <v>148391200</v>
      </c>
      <c r="N763" s="701"/>
      <c r="O763" s="701" t="s">
        <v>11</v>
      </c>
      <c r="P763" s="698" t="s">
        <v>372</v>
      </c>
      <c r="Q763" s="879" t="s">
        <v>134</v>
      </c>
      <c r="R763" s="698" t="s">
        <v>27</v>
      </c>
      <c r="S763" s="698" t="s">
        <v>66</v>
      </c>
    </row>
    <row r="764" spans="1:19" s="1" customFormat="1" ht="20.100000000000001" customHeight="1">
      <c r="A764" s="697" t="s">
        <v>204</v>
      </c>
      <c r="B764" s="701" t="s">
        <v>819</v>
      </c>
      <c r="C764" s="697" t="s">
        <v>205</v>
      </c>
      <c r="D764" s="867" t="s">
        <v>453</v>
      </c>
      <c r="E764" s="867" t="s">
        <v>453</v>
      </c>
      <c r="F764" s="697" t="s">
        <v>106</v>
      </c>
      <c r="G764" s="697" t="s">
        <v>58</v>
      </c>
      <c r="H764" s="871">
        <v>307</v>
      </c>
      <c r="I764" s="871">
        <v>61600</v>
      </c>
      <c r="J764" s="865">
        <v>9.4</v>
      </c>
      <c r="K764" s="865">
        <f t="shared" si="74"/>
        <v>2885.8</v>
      </c>
      <c r="L764" s="865">
        <f t="shared" si="75"/>
        <v>2.8858000000000001</v>
      </c>
      <c r="M764" s="713">
        <f t="shared" si="72"/>
        <v>18911200</v>
      </c>
      <c r="N764" s="701"/>
      <c r="O764" s="701" t="s">
        <v>11</v>
      </c>
      <c r="P764" s="698" t="s">
        <v>372</v>
      </c>
      <c r="Q764" s="879" t="s">
        <v>132</v>
      </c>
      <c r="R764" s="698" t="s">
        <v>27</v>
      </c>
      <c r="S764" s="698" t="s">
        <v>66</v>
      </c>
    </row>
    <row r="765" spans="1:19" s="1" customFormat="1" ht="20.100000000000001" customHeight="1">
      <c r="A765" s="697" t="s">
        <v>204</v>
      </c>
      <c r="B765" s="701" t="s">
        <v>1459</v>
      </c>
      <c r="C765" s="697" t="s">
        <v>205</v>
      </c>
      <c r="D765" s="867" t="s">
        <v>453</v>
      </c>
      <c r="E765" s="867" t="s">
        <v>453</v>
      </c>
      <c r="F765" s="697" t="s">
        <v>568</v>
      </c>
      <c r="G765" s="697" t="s">
        <v>58</v>
      </c>
      <c r="H765" s="871">
        <v>492</v>
      </c>
      <c r="I765" s="871">
        <v>53200</v>
      </c>
      <c r="J765" s="865">
        <v>15.5</v>
      </c>
      <c r="K765" s="865">
        <f t="shared" si="74"/>
        <v>7626</v>
      </c>
      <c r="L765" s="865">
        <f t="shared" si="75"/>
        <v>7.6260000000000003</v>
      </c>
      <c r="M765" s="713">
        <f t="shared" si="72"/>
        <v>26174400</v>
      </c>
      <c r="N765" s="701" t="s">
        <v>61</v>
      </c>
      <c r="O765" s="701" t="s">
        <v>21</v>
      </c>
      <c r="P765" s="698" t="s">
        <v>372</v>
      </c>
      <c r="Q765" s="879" t="s">
        <v>118</v>
      </c>
      <c r="R765" s="698" t="s">
        <v>27</v>
      </c>
      <c r="S765" s="698" t="s">
        <v>66</v>
      </c>
    </row>
    <row r="766" spans="1:19" s="1" customFormat="1" ht="20.100000000000001" customHeight="1">
      <c r="A766" s="697" t="s">
        <v>204</v>
      </c>
      <c r="B766" s="701" t="s">
        <v>819</v>
      </c>
      <c r="C766" s="697" t="s">
        <v>205</v>
      </c>
      <c r="D766" s="867" t="s">
        <v>453</v>
      </c>
      <c r="E766" s="867" t="s">
        <v>453</v>
      </c>
      <c r="F766" s="697" t="s">
        <v>22</v>
      </c>
      <c r="G766" s="697"/>
      <c r="H766" s="871">
        <v>376</v>
      </c>
      <c r="I766" s="871">
        <v>94000</v>
      </c>
      <c r="J766" s="865">
        <v>0</v>
      </c>
      <c r="K766" s="865">
        <f t="shared" si="74"/>
        <v>0</v>
      </c>
      <c r="L766" s="865">
        <f t="shared" si="75"/>
        <v>0</v>
      </c>
      <c r="M766" s="713">
        <f t="shared" si="72"/>
        <v>35344000</v>
      </c>
      <c r="N766" s="701"/>
      <c r="O766" s="701" t="s">
        <v>820</v>
      </c>
      <c r="P766" s="698" t="s">
        <v>372</v>
      </c>
      <c r="Q766" s="879" t="s">
        <v>139</v>
      </c>
      <c r="R766" s="698" t="s">
        <v>30</v>
      </c>
      <c r="S766" s="698" t="s">
        <v>66</v>
      </c>
    </row>
    <row r="767" spans="1:19" s="1" customFormat="1" ht="20.100000000000001" customHeight="1">
      <c r="A767" s="697" t="s">
        <v>204</v>
      </c>
      <c r="B767" s="701" t="s">
        <v>819</v>
      </c>
      <c r="C767" s="697" t="s">
        <v>205</v>
      </c>
      <c r="D767" s="867" t="s">
        <v>453</v>
      </c>
      <c r="E767" s="867" t="s">
        <v>453</v>
      </c>
      <c r="F767" s="697" t="s">
        <v>207</v>
      </c>
      <c r="G767" s="697"/>
      <c r="H767" s="871">
        <v>492</v>
      </c>
      <c r="I767" s="871">
        <v>2100</v>
      </c>
      <c r="J767" s="865">
        <v>0</v>
      </c>
      <c r="K767" s="865">
        <f t="shared" si="74"/>
        <v>0</v>
      </c>
      <c r="L767" s="865">
        <f t="shared" si="75"/>
        <v>0</v>
      </c>
      <c r="M767" s="713">
        <f t="shared" si="72"/>
        <v>1033200</v>
      </c>
      <c r="N767" s="701"/>
      <c r="O767" s="701"/>
      <c r="P767" s="698" t="s">
        <v>372</v>
      </c>
      <c r="Q767" s="879" t="s">
        <v>126</v>
      </c>
      <c r="R767" s="698" t="s">
        <v>30</v>
      </c>
      <c r="S767" s="698" t="s">
        <v>66</v>
      </c>
    </row>
    <row r="768" spans="1:19" s="34" customFormat="1" ht="20.100000000000001" customHeight="1">
      <c r="A768" s="697" t="s">
        <v>204</v>
      </c>
      <c r="B768" s="701" t="s">
        <v>1530</v>
      </c>
      <c r="C768" s="698" t="s">
        <v>205</v>
      </c>
      <c r="D768" s="867" t="s">
        <v>453</v>
      </c>
      <c r="E768" s="867" t="s">
        <v>453</v>
      </c>
      <c r="F768" s="697" t="s">
        <v>223</v>
      </c>
      <c r="G768" s="697"/>
      <c r="H768" s="871">
        <v>360</v>
      </c>
      <c r="I768" s="871">
        <v>85000</v>
      </c>
      <c r="J768" s="865">
        <v>33</v>
      </c>
      <c r="K768" s="865">
        <v>25806</v>
      </c>
      <c r="L768" s="886">
        <v>25.806000000000001</v>
      </c>
      <c r="M768" s="713">
        <f t="shared" si="72"/>
        <v>30600000</v>
      </c>
      <c r="N768" s="701"/>
      <c r="O768" s="701" t="s">
        <v>574</v>
      </c>
      <c r="P768" s="698" t="s">
        <v>372</v>
      </c>
      <c r="Q768" s="879" t="s">
        <v>370</v>
      </c>
      <c r="R768" s="698" t="s">
        <v>28</v>
      </c>
      <c r="S768" s="698" t="s">
        <v>109</v>
      </c>
    </row>
    <row r="769" spans="1:20" s="34" customFormat="1" ht="20.100000000000001" customHeight="1">
      <c r="A769" s="715" t="s">
        <v>436</v>
      </c>
      <c r="B769" s="843" t="s">
        <v>1410</v>
      </c>
      <c r="C769" s="716" t="s">
        <v>371</v>
      </c>
      <c r="D769" s="867" t="s">
        <v>453</v>
      </c>
      <c r="E769" s="867" t="s">
        <v>453</v>
      </c>
      <c r="F769" s="844" t="s">
        <v>423</v>
      </c>
      <c r="G769" s="844"/>
      <c r="H769" s="845">
        <v>200</v>
      </c>
      <c r="I769" s="845">
        <v>370000</v>
      </c>
      <c r="J769" s="846">
        <v>0</v>
      </c>
      <c r="K769" s="769">
        <v>0</v>
      </c>
      <c r="L769" s="769">
        <v>0</v>
      </c>
      <c r="M769" s="713">
        <f t="shared" si="72"/>
        <v>74000000</v>
      </c>
      <c r="N769" s="843"/>
      <c r="O769" s="843"/>
      <c r="P769" s="716" t="s">
        <v>225</v>
      </c>
      <c r="Q769" s="787" t="s">
        <v>374</v>
      </c>
      <c r="R769" s="847" t="s">
        <v>375</v>
      </c>
      <c r="S769" s="848" t="s">
        <v>152</v>
      </c>
    </row>
    <row r="770" spans="1:20" s="34" customFormat="1" ht="20.100000000000001" customHeight="1">
      <c r="A770" s="715" t="s">
        <v>436</v>
      </c>
      <c r="B770" s="206" t="s">
        <v>1411</v>
      </c>
      <c r="C770" s="716" t="s">
        <v>371</v>
      </c>
      <c r="D770" s="867" t="s">
        <v>453</v>
      </c>
      <c r="E770" s="867" t="s">
        <v>453</v>
      </c>
      <c r="F770" s="715" t="s">
        <v>423</v>
      </c>
      <c r="G770" s="715"/>
      <c r="H770" s="720">
        <v>975</v>
      </c>
      <c r="I770" s="707">
        <v>370000</v>
      </c>
      <c r="J770" s="723">
        <v>0</v>
      </c>
      <c r="K770" s="769">
        <v>0</v>
      </c>
      <c r="L770" s="723">
        <v>0</v>
      </c>
      <c r="M770" s="713">
        <f t="shared" si="72"/>
        <v>360750000</v>
      </c>
      <c r="N770" s="718"/>
      <c r="O770" s="716"/>
      <c r="P770" s="844" t="s">
        <v>225</v>
      </c>
      <c r="Q770" s="716" t="s">
        <v>374</v>
      </c>
      <c r="R770" s="715" t="s">
        <v>375</v>
      </c>
      <c r="S770" s="715" t="s">
        <v>152</v>
      </c>
    </row>
    <row r="771" spans="1:20" s="34" customFormat="1" ht="20.100000000000001" customHeight="1">
      <c r="A771" s="844" t="s">
        <v>436</v>
      </c>
      <c r="B771" s="912" t="s">
        <v>1413</v>
      </c>
      <c r="C771" s="848" t="s">
        <v>371</v>
      </c>
      <c r="D771" s="867" t="s">
        <v>453</v>
      </c>
      <c r="E771" s="867" t="s">
        <v>453</v>
      </c>
      <c r="F771" s="844" t="s">
        <v>423</v>
      </c>
      <c r="G771" s="844"/>
      <c r="H771" s="913">
        <v>158</v>
      </c>
      <c r="I771" s="913">
        <v>400000</v>
      </c>
      <c r="J771" s="914">
        <v>0</v>
      </c>
      <c r="K771" s="846">
        <v>0</v>
      </c>
      <c r="L771" s="846">
        <v>0</v>
      </c>
      <c r="M771" s="713">
        <f t="shared" si="72"/>
        <v>63200000</v>
      </c>
      <c r="N771" s="843"/>
      <c r="O771" s="915"/>
      <c r="P771" s="715" t="s">
        <v>225</v>
      </c>
      <c r="Q771" s="847" t="s">
        <v>374</v>
      </c>
      <c r="R771" s="848" t="s">
        <v>375</v>
      </c>
      <c r="S771" s="848" t="s">
        <v>152</v>
      </c>
    </row>
    <row r="772" spans="1:20" s="34" customFormat="1" ht="20.100000000000001" customHeight="1">
      <c r="A772" s="844" t="s">
        <v>235</v>
      </c>
      <c r="B772" s="850" t="s">
        <v>1408</v>
      </c>
      <c r="C772" s="844" t="s">
        <v>371</v>
      </c>
      <c r="D772" s="867" t="s">
        <v>453</v>
      </c>
      <c r="E772" s="867" t="s">
        <v>453</v>
      </c>
      <c r="F772" s="844" t="s">
        <v>423</v>
      </c>
      <c r="G772" s="844"/>
      <c r="H772" s="845">
        <v>20</v>
      </c>
      <c r="I772" s="845">
        <v>400000</v>
      </c>
      <c r="J772" s="846">
        <v>0</v>
      </c>
      <c r="K772" s="846">
        <v>0</v>
      </c>
      <c r="L772" s="916">
        <v>0</v>
      </c>
      <c r="M772" s="713">
        <f t="shared" si="72"/>
        <v>8000000</v>
      </c>
      <c r="N772" s="843"/>
      <c r="O772" s="850"/>
      <c r="P772" s="844" t="s">
        <v>225</v>
      </c>
      <c r="Q772" s="848" t="s">
        <v>374</v>
      </c>
      <c r="R772" s="844" t="s">
        <v>375</v>
      </c>
      <c r="S772" s="844" t="s">
        <v>152</v>
      </c>
    </row>
    <row r="773" spans="1:20" s="207" customFormat="1" ht="20.100000000000001" customHeight="1">
      <c r="A773" s="917" t="s">
        <v>1886</v>
      </c>
      <c r="B773" s="918" t="s">
        <v>1887</v>
      </c>
      <c r="C773" s="919" t="s">
        <v>1242</v>
      </c>
      <c r="D773" s="867" t="s">
        <v>453</v>
      </c>
      <c r="E773" s="867" t="s">
        <v>453</v>
      </c>
      <c r="F773" s="920" t="s">
        <v>1888</v>
      </c>
      <c r="G773" s="920"/>
      <c r="H773" s="921">
        <v>1</v>
      </c>
      <c r="I773" s="921">
        <v>427598.3</v>
      </c>
      <c r="J773" s="922"/>
      <c r="K773" s="922"/>
      <c r="L773" s="922"/>
      <c r="M773" s="713">
        <f t="shared" si="72"/>
        <v>427598.3</v>
      </c>
      <c r="N773" s="923" t="s">
        <v>1212</v>
      </c>
      <c r="O773" s="924"/>
      <c r="P773" s="922" t="s">
        <v>1775</v>
      </c>
      <c r="Q773" s="924" t="s">
        <v>1235</v>
      </c>
      <c r="R773" s="922" t="s">
        <v>1548</v>
      </c>
      <c r="S773" s="925"/>
    </row>
    <row r="774" spans="1:20" s="207" customFormat="1" ht="20.100000000000001" customHeight="1">
      <c r="A774" s="926" t="s">
        <v>1839</v>
      </c>
      <c r="B774" s="582" t="s">
        <v>1889</v>
      </c>
      <c r="C774" s="594" t="s">
        <v>1873</v>
      </c>
      <c r="D774" s="867" t="s">
        <v>453</v>
      </c>
      <c r="E774" s="867" t="s">
        <v>453</v>
      </c>
      <c r="F774" s="593" t="s">
        <v>1865</v>
      </c>
      <c r="G774" s="593"/>
      <c r="H774" s="586">
        <v>372</v>
      </c>
      <c r="I774" s="586">
        <v>186081</v>
      </c>
      <c r="J774" s="927"/>
      <c r="K774" s="927"/>
      <c r="L774" s="927"/>
      <c r="M774" s="713">
        <f t="shared" si="72"/>
        <v>69222132</v>
      </c>
      <c r="N774" s="594" t="s">
        <v>1212</v>
      </c>
      <c r="O774" s="928" t="s">
        <v>1414</v>
      </c>
      <c r="P774" s="927" t="s">
        <v>1890</v>
      </c>
      <c r="Q774" s="593" t="s">
        <v>354</v>
      </c>
      <c r="R774" s="927" t="s">
        <v>1548</v>
      </c>
      <c r="S774" s="929"/>
      <c r="T774" s="266"/>
    </row>
    <row r="775" spans="1:20" s="207" customFormat="1" ht="20.100000000000001" customHeight="1">
      <c r="A775" s="926" t="s">
        <v>129</v>
      </c>
      <c r="B775" s="582" t="s">
        <v>1790</v>
      </c>
      <c r="C775" s="594" t="s">
        <v>1873</v>
      </c>
      <c r="D775" s="867" t="s">
        <v>453</v>
      </c>
      <c r="E775" s="867" t="s">
        <v>453</v>
      </c>
      <c r="F775" s="585" t="s">
        <v>606</v>
      </c>
      <c r="G775" s="585"/>
      <c r="H775" s="586">
        <v>1591</v>
      </c>
      <c r="I775" s="586">
        <v>411419.7</v>
      </c>
      <c r="J775" s="927"/>
      <c r="K775" s="927"/>
      <c r="L775" s="927"/>
      <c r="M775" s="713">
        <f t="shared" si="72"/>
        <v>654568742.70000005</v>
      </c>
      <c r="N775" s="588" t="s">
        <v>1788</v>
      </c>
      <c r="O775" s="928" t="s">
        <v>1789</v>
      </c>
      <c r="P775" s="927" t="s">
        <v>1232</v>
      </c>
      <c r="Q775" s="593" t="s">
        <v>354</v>
      </c>
      <c r="R775" s="927" t="s">
        <v>1548</v>
      </c>
      <c r="S775" s="929"/>
      <c r="T775" s="267"/>
    </row>
    <row r="776" spans="1:20" s="207" customFormat="1" ht="20.100000000000001" customHeight="1">
      <c r="A776" s="581" t="s">
        <v>1891</v>
      </c>
      <c r="B776" s="582" t="s">
        <v>1892</v>
      </c>
      <c r="C776" s="583" t="s">
        <v>1866</v>
      </c>
      <c r="D776" s="867" t="s">
        <v>453</v>
      </c>
      <c r="E776" s="867" t="s">
        <v>453</v>
      </c>
      <c r="F776" s="930" t="s">
        <v>1837</v>
      </c>
      <c r="G776" s="930"/>
      <c r="H776" s="586">
        <v>198</v>
      </c>
      <c r="I776" s="586">
        <v>130000</v>
      </c>
      <c r="J776" s="587"/>
      <c r="K776" s="587"/>
      <c r="L776" s="587"/>
      <c r="M776" s="713">
        <f t="shared" si="72"/>
        <v>25740000</v>
      </c>
      <c r="N776" s="594" t="s">
        <v>1212</v>
      </c>
      <c r="O776" s="927"/>
      <c r="P776" s="587" t="s">
        <v>1867</v>
      </c>
      <c r="Q776" s="927" t="s">
        <v>281</v>
      </c>
      <c r="R776" s="587" t="s">
        <v>1548</v>
      </c>
      <c r="S776" s="590"/>
      <c r="T776" s="266"/>
    </row>
    <row r="777" spans="1:20" s="207" customFormat="1" ht="20.100000000000001" customHeight="1">
      <c r="A777" s="926" t="s">
        <v>1836</v>
      </c>
      <c r="B777" s="582" t="s">
        <v>1893</v>
      </c>
      <c r="C777" s="594" t="s">
        <v>1226</v>
      </c>
      <c r="D777" s="867" t="s">
        <v>453</v>
      </c>
      <c r="E777" s="867" t="s">
        <v>453</v>
      </c>
      <c r="F777" s="593" t="s">
        <v>1837</v>
      </c>
      <c r="G777" s="593"/>
      <c r="H777" s="586">
        <v>100</v>
      </c>
      <c r="I777" s="586">
        <v>117000</v>
      </c>
      <c r="J777" s="927"/>
      <c r="K777" s="927"/>
      <c r="L777" s="927"/>
      <c r="M777" s="713">
        <f t="shared" si="72"/>
        <v>11700000</v>
      </c>
      <c r="N777" s="594" t="s">
        <v>1212</v>
      </c>
      <c r="O777" s="593"/>
      <c r="P777" s="927" t="s">
        <v>1237</v>
      </c>
      <c r="Q777" s="593" t="s">
        <v>281</v>
      </c>
      <c r="R777" s="927" t="s">
        <v>1548</v>
      </c>
      <c r="S777" s="929"/>
    </row>
    <row r="778" spans="1:20" s="207" customFormat="1" ht="20.100000000000001" customHeight="1">
      <c r="A778" s="926" t="s">
        <v>1894</v>
      </c>
      <c r="B778" s="582" t="s">
        <v>1895</v>
      </c>
      <c r="C778" s="594" t="s">
        <v>1896</v>
      </c>
      <c r="D778" s="867" t="s">
        <v>453</v>
      </c>
      <c r="E778" s="867" t="s">
        <v>453</v>
      </c>
      <c r="F778" s="585" t="s">
        <v>1872</v>
      </c>
      <c r="G778" s="585"/>
      <c r="H778" s="586">
        <v>160</v>
      </c>
      <c r="I778" s="586">
        <v>200000</v>
      </c>
      <c r="J778" s="927"/>
      <c r="K778" s="927"/>
      <c r="L778" s="927"/>
      <c r="M778" s="713">
        <f t="shared" si="72"/>
        <v>32000000</v>
      </c>
      <c r="N778" s="588" t="s">
        <v>1358</v>
      </c>
      <c r="O778" s="593"/>
      <c r="P778" s="927" t="s">
        <v>1549</v>
      </c>
      <c r="Q778" s="593" t="s">
        <v>1235</v>
      </c>
      <c r="R778" s="927" t="s">
        <v>1548</v>
      </c>
      <c r="S778" s="929"/>
    </row>
    <row r="779" spans="1:20" s="207" customFormat="1" ht="20.100000000000001" customHeight="1">
      <c r="A779" s="931" t="s">
        <v>1215</v>
      </c>
      <c r="B779" s="932" t="s">
        <v>1216</v>
      </c>
      <c r="C779" s="933" t="s">
        <v>908</v>
      </c>
      <c r="D779" s="867" t="s">
        <v>453</v>
      </c>
      <c r="E779" s="867" t="s">
        <v>453</v>
      </c>
      <c r="F779" s="934" t="s">
        <v>426</v>
      </c>
      <c r="G779" s="934"/>
      <c r="H779" s="935">
        <v>159</v>
      </c>
      <c r="I779" s="935">
        <v>194700</v>
      </c>
      <c r="J779" s="936"/>
      <c r="K779" s="936"/>
      <c r="L779" s="936"/>
      <c r="M779" s="713">
        <f t="shared" ref="M779:M842" si="76">H779*I779</f>
        <v>30957300</v>
      </c>
      <c r="N779" s="933" t="s">
        <v>1212</v>
      </c>
      <c r="O779" s="936" t="s">
        <v>1776</v>
      </c>
      <c r="P779" s="936" t="s">
        <v>1775</v>
      </c>
      <c r="Q779" s="934" t="s">
        <v>354</v>
      </c>
      <c r="R779" s="937" t="s">
        <v>1548</v>
      </c>
      <c r="S779" s="938"/>
    </row>
    <row r="780" spans="1:20" s="207" customFormat="1" ht="20.100000000000001" customHeight="1">
      <c r="A780" s="939" t="s">
        <v>438</v>
      </c>
      <c r="B780" s="940" t="s">
        <v>439</v>
      </c>
      <c r="C780" s="594" t="s">
        <v>473</v>
      </c>
      <c r="D780" s="867" t="s">
        <v>453</v>
      </c>
      <c r="E780" s="867" t="s">
        <v>453</v>
      </c>
      <c r="F780" s="927" t="s">
        <v>441</v>
      </c>
      <c r="G780" s="927"/>
      <c r="H780" s="941">
        <v>986</v>
      </c>
      <c r="I780" s="941">
        <v>115000</v>
      </c>
      <c r="J780" s="583"/>
      <c r="K780" s="583"/>
      <c r="L780" s="583"/>
      <c r="M780" s="713">
        <f t="shared" si="76"/>
        <v>113390000</v>
      </c>
      <c r="N780" s="594" t="s">
        <v>1212</v>
      </c>
      <c r="O780" s="927"/>
      <c r="P780" s="583" t="s">
        <v>269</v>
      </c>
      <c r="Q780" s="927" t="s">
        <v>281</v>
      </c>
      <c r="R780" s="942" t="s">
        <v>1548</v>
      </c>
      <c r="S780" s="943"/>
    </row>
    <row r="781" spans="1:20" s="208" customFormat="1" ht="20.100000000000001" customHeight="1">
      <c r="A781" s="610" t="s">
        <v>1234</v>
      </c>
      <c r="B781" s="628" t="s">
        <v>1897</v>
      </c>
      <c r="C781" s="596" t="s">
        <v>1231</v>
      </c>
      <c r="D781" s="867" t="s">
        <v>453</v>
      </c>
      <c r="E781" s="867" t="s">
        <v>453</v>
      </c>
      <c r="F781" s="944" t="s">
        <v>1854</v>
      </c>
      <c r="G781" s="945"/>
      <c r="H781" s="735">
        <v>193</v>
      </c>
      <c r="I781" s="735">
        <v>135000</v>
      </c>
      <c r="J781" s="946"/>
      <c r="K781" s="946"/>
      <c r="L781" s="946"/>
      <c r="M781" s="713">
        <f t="shared" si="76"/>
        <v>26055000</v>
      </c>
      <c r="N781" s="588" t="s">
        <v>1213</v>
      </c>
      <c r="O781" s="928" t="s">
        <v>1898</v>
      </c>
      <c r="P781" s="946" t="s">
        <v>1240</v>
      </c>
      <c r="Q781" s="737" t="s">
        <v>1235</v>
      </c>
      <c r="R781" s="947" t="s">
        <v>1548</v>
      </c>
      <c r="S781" s="948"/>
      <c r="T781" s="267"/>
    </row>
    <row r="782" spans="1:20" s="207" customFormat="1" ht="20.100000000000001" customHeight="1">
      <c r="A782" s="598" t="s">
        <v>1241</v>
      </c>
      <c r="B782" s="599" t="s">
        <v>1899</v>
      </c>
      <c r="C782" s="600" t="s">
        <v>1626</v>
      </c>
      <c r="D782" s="867" t="s">
        <v>453</v>
      </c>
      <c r="E782" s="867" t="s">
        <v>453</v>
      </c>
      <c r="F782" s="602" t="s">
        <v>1851</v>
      </c>
      <c r="G782" s="602"/>
      <c r="H782" s="603">
        <v>886</v>
      </c>
      <c r="I782" s="603">
        <v>122900</v>
      </c>
      <c r="J782" s="604"/>
      <c r="K782" s="604"/>
      <c r="L782" s="604"/>
      <c r="M782" s="713">
        <f t="shared" si="76"/>
        <v>108889400</v>
      </c>
      <c r="N782" s="605" t="s">
        <v>1212</v>
      </c>
      <c r="O782" s="606"/>
      <c r="P782" s="604" t="s">
        <v>1232</v>
      </c>
      <c r="Q782" s="949" t="s">
        <v>1235</v>
      </c>
      <c r="R782" s="950" t="s">
        <v>1548</v>
      </c>
      <c r="S782" s="951"/>
    </row>
    <row r="783" spans="1:20" s="34" customFormat="1" ht="20.100000000000001" customHeight="1">
      <c r="A783" s="573" t="s">
        <v>351</v>
      </c>
      <c r="B783" s="574" t="s">
        <v>980</v>
      </c>
      <c r="C783" s="573" t="s">
        <v>352</v>
      </c>
      <c r="D783" s="575" t="s">
        <v>3718</v>
      </c>
      <c r="E783" s="575" t="s">
        <v>617</v>
      </c>
      <c r="F783" s="573" t="s">
        <v>536</v>
      </c>
      <c r="G783" s="574"/>
      <c r="H783" s="576">
        <v>242</v>
      </c>
      <c r="I783" s="577">
        <v>63000</v>
      </c>
      <c r="J783" s="576">
        <v>18</v>
      </c>
      <c r="K783" s="635">
        <f t="shared" ref="K783:K846" si="77">IFERROR(J783*H783,"0")</f>
        <v>4356</v>
      </c>
      <c r="L783" s="635">
        <f>IFERROR(K783/1000,"0")</f>
        <v>4.3559999999999999</v>
      </c>
      <c r="M783" s="713">
        <f t="shared" si="76"/>
        <v>15246000</v>
      </c>
      <c r="N783" s="574"/>
      <c r="O783" s="574"/>
      <c r="P783" s="573" t="s">
        <v>761</v>
      </c>
      <c r="Q783" s="573" t="s">
        <v>537</v>
      </c>
      <c r="R783" s="573" t="s">
        <v>60</v>
      </c>
      <c r="S783" s="573" t="s">
        <v>2003</v>
      </c>
    </row>
    <row r="784" spans="1:20" s="34" customFormat="1" ht="20.100000000000001" customHeight="1">
      <c r="A784" s="573" t="s">
        <v>351</v>
      </c>
      <c r="B784" s="574" t="s">
        <v>980</v>
      </c>
      <c r="C784" s="573" t="s">
        <v>352</v>
      </c>
      <c r="D784" s="575" t="s">
        <v>3718</v>
      </c>
      <c r="E784" s="575" t="s">
        <v>617</v>
      </c>
      <c r="F784" s="573" t="s">
        <v>75</v>
      </c>
      <c r="G784" s="574"/>
      <c r="H784" s="576">
        <v>453</v>
      </c>
      <c r="I784" s="577">
        <v>31427</v>
      </c>
      <c r="J784" s="576" t="s">
        <v>765</v>
      </c>
      <c r="K784" s="635" t="str">
        <f t="shared" si="77"/>
        <v>0</v>
      </c>
      <c r="L784" s="635">
        <f t="shared" ref="L784:L847" si="78">IFERROR(K784/1000,"0")</f>
        <v>0</v>
      </c>
      <c r="M784" s="713">
        <f t="shared" si="76"/>
        <v>14236431</v>
      </c>
      <c r="N784" s="574"/>
      <c r="O784" s="574"/>
      <c r="P784" s="573" t="s">
        <v>761</v>
      </c>
      <c r="Q784" s="573" t="s">
        <v>272</v>
      </c>
      <c r="R784" s="573" t="s">
        <v>73</v>
      </c>
      <c r="S784" s="573" t="s">
        <v>2003</v>
      </c>
    </row>
    <row r="785" spans="1:19" s="34" customFormat="1" ht="20.100000000000001" customHeight="1">
      <c r="A785" s="573" t="s">
        <v>351</v>
      </c>
      <c r="B785" s="574" t="s">
        <v>980</v>
      </c>
      <c r="C785" s="573" t="s">
        <v>352</v>
      </c>
      <c r="D785" s="575" t="s">
        <v>3718</v>
      </c>
      <c r="E785" s="575" t="s">
        <v>617</v>
      </c>
      <c r="F785" s="573" t="s">
        <v>275</v>
      </c>
      <c r="G785" s="574"/>
      <c r="H785" s="576">
        <v>453</v>
      </c>
      <c r="I785" s="577">
        <v>100094</v>
      </c>
      <c r="J785" s="576" t="s">
        <v>765</v>
      </c>
      <c r="K785" s="635" t="str">
        <f t="shared" si="77"/>
        <v>0</v>
      </c>
      <c r="L785" s="635">
        <f t="shared" si="78"/>
        <v>0</v>
      </c>
      <c r="M785" s="713">
        <f t="shared" si="76"/>
        <v>45342582</v>
      </c>
      <c r="N785" s="574"/>
      <c r="O785" s="574"/>
      <c r="P785" s="573" t="s">
        <v>761</v>
      </c>
      <c r="Q785" s="573" t="s">
        <v>276</v>
      </c>
      <c r="R785" s="573" t="s">
        <v>73</v>
      </c>
      <c r="S785" s="573" t="s">
        <v>2003</v>
      </c>
    </row>
    <row r="786" spans="1:19" s="34" customFormat="1" ht="20.100000000000001" customHeight="1">
      <c r="A786" s="573" t="s">
        <v>351</v>
      </c>
      <c r="B786" s="574" t="s">
        <v>980</v>
      </c>
      <c r="C786" s="573" t="s">
        <v>352</v>
      </c>
      <c r="D786" s="575" t="s">
        <v>3718</v>
      </c>
      <c r="E786" s="575" t="s">
        <v>617</v>
      </c>
      <c r="F786" s="573" t="s">
        <v>77</v>
      </c>
      <c r="G786" s="574"/>
      <c r="H786" s="576">
        <v>453</v>
      </c>
      <c r="I786" s="577">
        <v>68500</v>
      </c>
      <c r="J786" s="576" t="s">
        <v>765</v>
      </c>
      <c r="K786" s="635" t="str">
        <f t="shared" si="77"/>
        <v>0</v>
      </c>
      <c r="L786" s="635">
        <f t="shared" si="78"/>
        <v>0</v>
      </c>
      <c r="M786" s="713">
        <f t="shared" si="76"/>
        <v>31030500</v>
      </c>
      <c r="N786" s="574"/>
      <c r="O786" s="574"/>
      <c r="P786" s="573" t="s">
        <v>761</v>
      </c>
      <c r="Q786" s="573" t="s">
        <v>278</v>
      </c>
      <c r="R786" s="573" t="s">
        <v>73</v>
      </c>
      <c r="S786" s="573" t="s">
        <v>2003</v>
      </c>
    </row>
    <row r="787" spans="1:19" s="26" customFormat="1" ht="20.100000000000001" customHeight="1">
      <c r="A787" s="573" t="s">
        <v>351</v>
      </c>
      <c r="B787" s="574" t="s">
        <v>980</v>
      </c>
      <c r="C787" s="573" t="s">
        <v>352</v>
      </c>
      <c r="D787" s="575" t="s">
        <v>3718</v>
      </c>
      <c r="E787" s="575" t="s">
        <v>617</v>
      </c>
      <c r="F787" s="573" t="s">
        <v>396</v>
      </c>
      <c r="G787" s="574"/>
      <c r="H787" s="576">
        <v>453</v>
      </c>
      <c r="I787" s="577">
        <v>27810</v>
      </c>
      <c r="J787" s="576" t="s">
        <v>765</v>
      </c>
      <c r="K787" s="635" t="str">
        <f t="shared" si="77"/>
        <v>0</v>
      </c>
      <c r="L787" s="635">
        <f t="shared" si="78"/>
        <v>0</v>
      </c>
      <c r="M787" s="713">
        <f t="shared" si="76"/>
        <v>12597930</v>
      </c>
      <c r="N787" s="574"/>
      <c r="O787" s="574"/>
      <c r="P787" s="573" t="s">
        <v>761</v>
      </c>
      <c r="Q787" s="573" t="s">
        <v>271</v>
      </c>
      <c r="R787" s="573" t="s">
        <v>73</v>
      </c>
      <c r="S787" s="573" t="s">
        <v>2003</v>
      </c>
    </row>
    <row r="788" spans="1:19" s="26" customFormat="1" ht="20.100000000000001" customHeight="1">
      <c r="A788" s="573" t="s">
        <v>351</v>
      </c>
      <c r="B788" s="574" t="s">
        <v>980</v>
      </c>
      <c r="C788" s="573" t="s">
        <v>352</v>
      </c>
      <c r="D788" s="575" t="s">
        <v>3718</v>
      </c>
      <c r="E788" s="575" t="s">
        <v>617</v>
      </c>
      <c r="F788" s="573" t="s">
        <v>71</v>
      </c>
      <c r="G788" s="574"/>
      <c r="H788" s="576">
        <v>453</v>
      </c>
      <c r="I788" s="577">
        <v>26681</v>
      </c>
      <c r="J788" s="576" t="s">
        <v>765</v>
      </c>
      <c r="K788" s="635" t="str">
        <f t="shared" si="77"/>
        <v>0</v>
      </c>
      <c r="L788" s="635">
        <f t="shared" si="78"/>
        <v>0</v>
      </c>
      <c r="M788" s="713">
        <f t="shared" si="76"/>
        <v>12086493</v>
      </c>
      <c r="N788" s="574"/>
      <c r="O788" s="574"/>
      <c r="P788" s="573" t="s">
        <v>761</v>
      </c>
      <c r="Q788" s="573" t="s">
        <v>271</v>
      </c>
      <c r="R788" s="573" t="s">
        <v>73</v>
      </c>
      <c r="S788" s="573" t="s">
        <v>2003</v>
      </c>
    </row>
    <row r="789" spans="1:19" s="26" customFormat="1" ht="20.100000000000001" customHeight="1">
      <c r="A789" s="573" t="s">
        <v>351</v>
      </c>
      <c r="B789" s="574" t="s">
        <v>980</v>
      </c>
      <c r="C789" s="573" t="s">
        <v>352</v>
      </c>
      <c r="D789" s="575" t="s">
        <v>3718</v>
      </c>
      <c r="E789" s="575" t="s">
        <v>617</v>
      </c>
      <c r="F789" s="573" t="s">
        <v>342</v>
      </c>
      <c r="G789" s="574"/>
      <c r="H789" s="576">
        <v>270</v>
      </c>
      <c r="I789" s="577">
        <v>115056</v>
      </c>
      <c r="J789" s="576">
        <v>27</v>
      </c>
      <c r="K789" s="635">
        <f t="shared" si="77"/>
        <v>7290</v>
      </c>
      <c r="L789" s="635">
        <f t="shared" si="78"/>
        <v>7.29</v>
      </c>
      <c r="M789" s="713">
        <f t="shared" si="76"/>
        <v>31065120</v>
      </c>
      <c r="N789" s="574"/>
      <c r="O789" s="574" t="s">
        <v>2004</v>
      </c>
      <c r="P789" s="573" t="s">
        <v>761</v>
      </c>
      <c r="Q789" s="573" t="s">
        <v>343</v>
      </c>
      <c r="R789" s="573" t="s">
        <v>60</v>
      </c>
      <c r="S789" s="573" t="s">
        <v>2003</v>
      </c>
    </row>
    <row r="790" spans="1:19" s="26" customFormat="1" ht="20.100000000000001" customHeight="1">
      <c r="A790" s="573" t="s">
        <v>351</v>
      </c>
      <c r="B790" s="574" t="s">
        <v>980</v>
      </c>
      <c r="C790" s="573" t="s">
        <v>352</v>
      </c>
      <c r="D790" s="575" t="s">
        <v>3718</v>
      </c>
      <c r="E790" s="575" t="s">
        <v>617</v>
      </c>
      <c r="F790" s="573" t="s">
        <v>402</v>
      </c>
      <c r="G790" s="574"/>
      <c r="H790" s="576">
        <v>636</v>
      </c>
      <c r="I790" s="577">
        <v>156000</v>
      </c>
      <c r="J790" s="576">
        <v>36.4</v>
      </c>
      <c r="K790" s="635">
        <f t="shared" si="77"/>
        <v>23150.399999999998</v>
      </c>
      <c r="L790" s="635">
        <f t="shared" si="78"/>
        <v>23.150399999999998</v>
      </c>
      <c r="M790" s="713">
        <f t="shared" si="76"/>
        <v>99216000</v>
      </c>
      <c r="N790" s="574"/>
      <c r="O790" s="574"/>
      <c r="P790" s="573" t="s">
        <v>761</v>
      </c>
      <c r="Q790" s="573" t="s">
        <v>403</v>
      </c>
      <c r="R790" s="573" t="s">
        <v>60</v>
      </c>
      <c r="S790" s="573" t="s">
        <v>2003</v>
      </c>
    </row>
    <row r="791" spans="1:19" s="26" customFormat="1" ht="20.100000000000001" customHeight="1">
      <c r="A791" s="573" t="s">
        <v>351</v>
      </c>
      <c r="B791" s="574" t="s">
        <v>980</v>
      </c>
      <c r="C791" s="573" t="s">
        <v>352</v>
      </c>
      <c r="D791" s="575" t="s">
        <v>3718</v>
      </c>
      <c r="E791" s="575" t="s">
        <v>617</v>
      </c>
      <c r="F791" s="573" t="s">
        <v>672</v>
      </c>
      <c r="G791" s="574"/>
      <c r="H791" s="576">
        <v>211</v>
      </c>
      <c r="I791" s="577">
        <v>38033</v>
      </c>
      <c r="J791" s="576">
        <v>14</v>
      </c>
      <c r="K791" s="635">
        <f t="shared" si="77"/>
        <v>2954</v>
      </c>
      <c r="L791" s="635">
        <f t="shared" si="78"/>
        <v>2.9540000000000002</v>
      </c>
      <c r="M791" s="713">
        <f t="shared" si="76"/>
        <v>8024963</v>
      </c>
      <c r="N791" s="574"/>
      <c r="O791" s="574"/>
      <c r="P791" s="573" t="s">
        <v>761</v>
      </c>
      <c r="Q791" s="573" t="s">
        <v>270</v>
      </c>
      <c r="R791" s="573" t="s">
        <v>60</v>
      </c>
      <c r="S791" s="573" t="s">
        <v>2003</v>
      </c>
    </row>
    <row r="792" spans="1:19" s="26" customFormat="1" ht="20.100000000000001" customHeight="1">
      <c r="A792" s="573" t="s">
        <v>351</v>
      </c>
      <c r="B792" s="574" t="s">
        <v>980</v>
      </c>
      <c r="C792" s="573" t="s">
        <v>352</v>
      </c>
      <c r="D792" s="575" t="s">
        <v>3718</v>
      </c>
      <c r="E792" s="575" t="s">
        <v>617</v>
      </c>
      <c r="F792" s="573" t="s">
        <v>538</v>
      </c>
      <c r="G792" s="574"/>
      <c r="H792" s="576">
        <v>453</v>
      </c>
      <c r="I792" s="577">
        <v>36619</v>
      </c>
      <c r="J792" s="576">
        <v>15.5</v>
      </c>
      <c r="K792" s="635">
        <f t="shared" si="77"/>
        <v>7021.5</v>
      </c>
      <c r="L792" s="635">
        <f t="shared" si="78"/>
        <v>7.0214999999999996</v>
      </c>
      <c r="M792" s="713">
        <f t="shared" si="76"/>
        <v>16588407</v>
      </c>
      <c r="N792" s="574"/>
      <c r="O792" s="574"/>
      <c r="P792" s="573" t="s">
        <v>761</v>
      </c>
      <c r="Q792" s="573" t="s">
        <v>270</v>
      </c>
      <c r="R792" s="573" t="s">
        <v>60</v>
      </c>
      <c r="S792" s="573" t="s">
        <v>2003</v>
      </c>
    </row>
    <row r="793" spans="1:19" s="26" customFormat="1" ht="20.100000000000001" customHeight="1">
      <c r="A793" s="573" t="s">
        <v>351</v>
      </c>
      <c r="B793" s="574" t="s">
        <v>980</v>
      </c>
      <c r="C793" s="573" t="s">
        <v>352</v>
      </c>
      <c r="D793" s="575" t="s">
        <v>3718</v>
      </c>
      <c r="E793" s="575" t="s">
        <v>617</v>
      </c>
      <c r="F793" s="573" t="s">
        <v>387</v>
      </c>
      <c r="G793" s="574"/>
      <c r="H793" s="576">
        <v>453</v>
      </c>
      <c r="I793" s="577">
        <v>16544</v>
      </c>
      <c r="J793" s="576" t="s">
        <v>765</v>
      </c>
      <c r="K793" s="635" t="str">
        <f t="shared" si="77"/>
        <v>0</v>
      </c>
      <c r="L793" s="635">
        <f t="shared" si="78"/>
        <v>0</v>
      </c>
      <c r="M793" s="713">
        <f t="shared" si="76"/>
        <v>7494432</v>
      </c>
      <c r="N793" s="574"/>
      <c r="O793" s="574"/>
      <c r="P793" s="573" t="s">
        <v>761</v>
      </c>
      <c r="Q793" s="573" t="s">
        <v>336</v>
      </c>
      <c r="R793" s="573" t="s">
        <v>73</v>
      </c>
      <c r="S793" s="573" t="s">
        <v>2003</v>
      </c>
    </row>
    <row r="794" spans="1:19" s="26" customFormat="1" ht="20.100000000000001" customHeight="1">
      <c r="A794" s="573" t="s">
        <v>351</v>
      </c>
      <c r="B794" s="574" t="s">
        <v>980</v>
      </c>
      <c r="C794" s="573" t="s">
        <v>352</v>
      </c>
      <c r="D794" s="575" t="s">
        <v>3718</v>
      </c>
      <c r="E794" s="575" t="s">
        <v>617</v>
      </c>
      <c r="F794" s="573" t="s">
        <v>337</v>
      </c>
      <c r="G794" s="574"/>
      <c r="H794" s="576">
        <v>453</v>
      </c>
      <c r="I794" s="577">
        <v>14000</v>
      </c>
      <c r="J794" s="576" t="s">
        <v>765</v>
      </c>
      <c r="K794" s="635" t="str">
        <f t="shared" si="77"/>
        <v>0</v>
      </c>
      <c r="L794" s="635">
        <f t="shared" si="78"/>
        <v>0</v>
      </c>
      <c r="M794" s="713">
        <f t="shared" si="76"/>
        <v>6342000</v>
      </c>
      <c r="N794" s="574"/>
      <c r="O794" s="574"/>
      <c r="P794" s="573" t="s">
        <v>761</v>
      </c>
      <c r="Q794" s="573" t="s">
        <v>274</v>
      </c>
      <c r="R794" s="573" t="s">
        <v>73</v>
      </c>
      <c r="S794" s="573" t="s">
        <v>2003</v>
      </c>
    </row>
    <row r="795" spans="1:19" s="34" customFormat="1" ht="20.100000000000001" customHeight="1">
      <c r="A795" s="573" t="s">
        <v>351</v>
      </c>
      <c r="B795" s="574" t="s">
        <v>980</v>
      </c>
      <c r="C795" s="573" t="s">
        <v>352</v>
      </c>
      <c r="D795" s="575" t="s">
        <v>3718</v>
      </c>
      <c r="E795" s="575" t="s">
        <v>617</v>
      </c>
      <c r="F795" s="573" t="s">
        <v>350</v>
      </c>
      <c r="G795" s="574"/>
      <c r="H795" s="576">
        <v>453</v>
      </c>
      <c r="I795" s="577">
        <v>8629</v>
      </c>
      <c r="J795" s="576" t="s">
        <v>765</v>
      </c>
      <c r="K795" s="635" t="str">
        <f t="shared" si="77"/>
        <v>0</v>
      </c>
      <c r="L795" s="635">
        <f t="shared" si="78"/>
        <v>0</v>
      </c>
      <c r="M795" s="713">
        <f t="shared" si="76"/>
        <v>3908937</v>
      </c>
      <c r="N795" s="574"/>
      <c r="O795" s="574"/>
      <c r="P795" s="573" t="s">
        <v>761</v>
      </c>
      <c r="Q795" s="573" t="s">
        <v>336</v>
      </c>
      <c r="R795" s="573" t="s">
        <v>73</v>
      </c>
      <c r="S795" s="573" t="s">
        <v>2003</v>
      </c>
    </row>
    <row r="796" spans="1:19" s="34" customFormat="1" ht="20.100000000000001" customHeight="1">
      <c r="A796" s="573" t="s">
        <v>351</v>
      </c>
      <c r="B796" s="574" t="s">
        <v>980</v>
      </c>
      <c r="C796" s="573" t="s">
        <v>352</v>
      </c>
      <c r="D796" s="575" t="s">
        <v>3718</v>
      </c>
      <c r="E796" s="575" t="s">
        <v>617</v>
      </c>
      <c r="F796" s="573" t="s">
        <v>386</v>
      </c>
      <c r="G796" s="574"/>
      <c r="H796" s="576">
        <v>453</v>
      </c>
      <c r="I796" s="577">
        <v>1359</v>
      </c>
      <c r="J796" s="576" t="s">
        <v>765</v>
      </c>
      <c r="K796" s="635" t="str">
        <f t="shared" si="77"/>
        <v>0</v>
      </c>
      <c r="L796" s="635">
        <f t="shared" si="78"/>
        <v>0</v>
      </c>
      <c r="M796" s="713">
        <f t="shared" si="76"/>
        <v>615627</v>
      </c>
      <c r="N796" s="574"/>
      <c r="O796" s="574"/>
      <c r="P796" s="573" t="s">
        <v>761</v>
      </c>
      <c r="Q796" s="573" t="s">
        <v>336</v>
      </c>
      <c r="R796" s="573" t="s">
        <v>73</v>
      </c>
      <c r="S796" s="573" t="s">
        <v>2003</v>
      </c>
    </row>
    <row r="797" spans="1:19" s="34" customFormat="1" ht="20.100000000000001" customHeight="1">
      <c r="A797" s="573" t="s">
        <v>791</v>
      </c>
      <c r="B797" s="574" t="s">
        <v>1310</v>
      </c>
      <c r="C797" s="573" t="s">
        <v>792</v>
      </c>
      <c r="D797" s="575" t="s">
        <v>3718</v>
      </c>
      <c r="E797" s="575" t="s">
        <v>617</v>
      </c>
      <c r="F797" s="573" t="s">
        <v>75</v>
      </c>
      <c r="G797" s="574"/>
      <c r="H797" s="576">
        <v>320</v>
      </c>
      <c r="I797" s="577">
        <v>47900</v>
      </c>
      <c r="J797" s="576" t="s">
        <v>765</v>
      </c>
      <c r="K797" s="635" t="str">
        <f t="shared" si="77"/>
        <v>0</v>
      </c>
      <c r="L797" s="635">
        <f t="shared" si="78"/>
        <v>0</v>
      </c>
      <c r="M797" s="713">
        <f t="shared" si="76"/>
        <v>15328000</v>
      </c>
      <c r="N797" s="574" t="s">
        <v>2006</v>
      </c>
      <c r="O797" s="574"/>
      <c r="P797" s="573" t="s">
        <v>761</v>
      </c>
      <c r="Q797" s="573" t="s">
        <v>272</v>
      </c>
      <c r="R797" s="573" t="s">
        <v>73</v>
      </c>
      <c r="S797" s="573" t="s">
        <v>90</v>
      </c>
    </row>
    <row r="798" spans="1:19" s="26" customFormat="1" ht="20.100000000000001" customHeight="1">
      <c r="A798" s="573" t="s">
        <v>791</v>
      </c>
      <c r="B798" s="574" t="s">
        <v>1312</v>
      </c>
      <c r="C798" s="573" t="s">
        <v>792</v>
      </c>
      <c r="D798" s="575" t="s">
        <v>3718</v>
      </c>
      <c r="E798" s="575" t="s">
        <v>617</v>
      </c>
      <c r="F798" s="573" t="s">
        <v>57</v>
      </c>
      <c r="G798" s="573" t="s">
        <v>58</v>
      </c>
      <c r="H798" s="576">
        <v>320</v>
      </c>
      <c r="I798" s="577">
        <v>147800</v>
      </c>
      <c r="J798" s="576">
        <v>34.6</v>
      </c>
      <c r="K798" s="635">
        <f t="shared" si="77"/>
        <v>11072</v>
      </c>
      <c r="L798" s="635">
        <f t="shared" si="78"/>
        <v>11.071999999999999</v>
      </c>
      <c r="M798" s="713">
        <f t="shared" si="76"/>
        <v>47296000</v>
      </c>
      <c r="N798" s="574"/>
      <c r="O798" s="574"/>
      <c r="P798" s="573" t="s">
        <v>761</v>
      </c>
      <c r="Q798" s="573" t="s">
        <v>327</v>
      </c>
      <c r="R798" s="573" t="s">
        <v>60</v>
      </c>
      <c r="S798" s="573" t="s">
        <v>90</v>
      </c>
    </row>
    <row r="799" spans="1:19" s="26" customFormat="1" ht="20.100000000000001" customHeight="1">
      <c r="A799" s="573" t="s">
        <v>791</v>
      </c>
      <c r="B799" s="574" t="s">
        <v>1312</v>
      </c>
      <c r="C799" s="573" t="s">
        <v>792</v>
      </c>
      <c r="D799" s="575" t="s">
        <v>3718</v>
      </c>
      <c r="E799" s="575" t="s">
        <v>617</v>
      </c>
      <c r="F799" s="573" t="s">
        <v>75</v>
      </c>
      <c r="G799" s="574"/>
      <c r="H799" s="576">
        <v>320</v>
      </c>
      <c r="I799" s="577">
        <v>47900</v>
      </c>
      <c r="J799" s="576" t="s">
        <v>765</v>
      </c>
      <c r="K799" s="635" t="str">
        <f t="shared" si="77"/>
        <v>0</v>
      </c>
      <c r="L799" s="635">
        <f t="shared" si="78"/>
        <v>0</v>
      </c>
      <c r="M799" s="713">
        <f t="shared" si="76"/>
        <v>15328000</v>
      </c>
      <c r="N799" s="574" t="s">
        <v>2006</v>
      </c>
      <c r="O799" s="574"/>
      <c r="P799" s="573" t="s">
        <v>761</v>
      </c>
      <c r="Q799" s="573" t="s">
        <v>272</v>
      </c>
      <c r="R799" s="573" t="s">
        <v>73</v>
      </c>
      <c r="S799" s="573" t="s">
        <v>90</v>
      </c>
    </row>
    <row r="800" spans="1:19" s="26" customFormat="1" ht="20.100000000000001" customHeight="1">
      <c r="A800" s="573" t="s">
        <v>791</v>
      </c>
      <c r="B800" s="574" t="s">
        <v>1312</v>
      </c>
      <c r="C800" s="573" t="s">
        <v>792</v>
      </c>
      <c r="D800" s="575" t="s">
        <v>3718</v>
      </c>
      <c r="E800" s="575" t="s">
        <v>617</v>
      </c>
      <c r="F800" s="573" t="s">
        <v>743</v>
      </c>
      <c r="G800" s="574"/>
      <c r="H800" s="576">
        <v>320</v>
      </c>
      <c r="I800" s="577">
        <v>94000</v>
      </c>
      <c r="J800" s="576" t="s">
        <v>765</v>
      </c>
      <c r="K800" s="635" t="str">
        <f t="shared" si="77"/>
        <v>0</v>
      </c>
      <c r="L800" s="635">
        <f t="shared" si="78"/>
        <v>0</v>
      </c>
      <c r="M800" s="713">
        <f t="shared" si="76"/>
        <v>30080000</v>
      </c>
      <c r="N800" s="574"/>
      <c r="O800" s="574" t="s">
        <v>2013</v>
      </c>
      <c r="P800" s="573" t="s">
        <v>761</v>
      </c>
      <c r="Q800" s="573" t="s">
        <v>276</v>
      </c>
      <c r="R800" s="573" t="s">
        <v>73</v>
      </c>
      <c r="S800" s="573" t="s">
        <v>90</v>
      </c>
    </row>
    <row r="801" spans="1:19" s="26" customFormat="1" ht="20.100000000000001" customHeight="1">
      <c r="A801" s="573" t="s">
        <v>791</v>
      </c>
      <c r="B801" s="574" t="s">
        <v>1312</v>
      </c>
      <c r="C801" s="573" t="s">
        <v>792</v>
      </c>
      <c r="D801" s="575" t="s">
        <v>3718</v>
      </c>
      <c r="E801" s="575" t="s">
        <v>617</v>
      </c>
      <c r="F801" s="573" t="s">
        <v>534</v>
      </c>
      <c r="G801" s="574"/>
      <c r="H801" s="576">
        <v>320</v>
      </c>
      <c r="I801" s="577">
        <v>44500</v>
      </c>
      <c r="J801" s="576" t="s">
        <v>765</v>
      </c>
      <c r="K801" s="635" t="str">
        <f t="shared" si="77"/>
        <v>0</v>
      </c>
      <c r="L801" s="635">
        <f t="shared" si="78"/>
        <v>0</v>
      </c>
      <c r="M801" s="713">
        <f t="shared" si="76"/>
        <v>14240000</v>
      </c>
      <c r="N801" s="574"/>
      <c r="O801" s="574"/>
      <c r="P801" s="573" t="s">
        <v>761</v>
      </c>
      <c r="Q801" s="573" t="s">
        <v>278</v>
      </c>
      <c r="R801" s="573" t="s">
        <v>73</v>
      </c>
      <c r="S801" s="573" t="s">
        <v>90</v>
      </c>
    </row>
    <row r="802" spans="1:19" s="26" customFormat="1" ht="20.100000000000001" customHeight="1">
      <c r="A802" s="573" t="s">
        <v>791</v>
      </c>
      <c r="B802" s="574" t="s">
        <v>1312</v>
      </c>
      <c r="C802" s="573" t="s">
        <v>792</v>
      </c>
      <c r="D802" s="575" t="s">
        <v>3718</v>
      </c>
      <c r="E802" s="575" t="s">
        <v>617</v>
      </c>
      <c r="F802" s="573" t="s">
        <v>395</v>
      </c>
      <c r="G802" s="574"/>
      <c r="H802" s="576">
        <v>320</v>
      </c>
      <c r="I802" s="577">
        <v>66900</v>
      </c>
      <c r="J802" s="576" t="s">
        <v>765</v>
      </c>
      <c r="K802" s="635" t="str">
        <f t="shared" si="77"/>
        <v>0</v>
      </c>
      <c r="L802" s="635">
        <f t="shared" si="78"/>
        <v>0</v>
      </c>
      <c r="M802" s="713">
        <f t="shared" si="76"/>
        <v>21408000</v>
      </c>
      <c r="N802" s="574"/>
      <c r="O802" s="574" t="s">
        <v>2013</v>
      </c>
      <c r="P802" s="573" t="s">
        <v>761</v>
      </c>
      <c r="Q802" s="573" t="s">
        <v>278</v>
      </c>
      <c r="R802" s="573" t="s">
        <v>73</v>
      </c>
      <c r="S802" s="573" t="s">
        <v>90</v>
      </c>
    </row>
    <row r="803" spans="1:19" s="26" customFormat="1" ht="20.100000000000001" customHeight="1">
      <c r="A803" s="573" t="s">
        <v>63</v>
      </c>
      <c r="B803" s="574" t="s">
        <v>2024</v>
      </c>
      <c r="C803" s="573" t="s">
        <v>866</v>
      </c>
      <c r="D803" s="575" t="s">
        <v>3718</v>
      </c>
      <c r="E803" s="575" t="s">
        <v>617</v>
      </c>
      <c r="F803" s="573" t="s">
        <v>2025</v>
      </c>
      <c r="G803" s="573" t="s">
        <v>58</v>
      </c>
      <c r="H803" s="577">
        <v>1050</v>
      </c>
      <c r="I803" s="577">
        <v>175400</v>
      </c>
      <c r="J803" s="576">
        <v>30.5</v>
      </c>
      <c r="K803" s="635">
        <f t="shared" si="77"/>
        <v>32025</v>
      </c>
      <c r="L803" s="635">
        <f t="shared" si="78"/>
        <v>32.024999999999999</v>
      </c>
      <c r="M803" s="713">
        <f t="shared" si="76"/>
        <v>184170000</v>
      </c>
      <c r="N803" s="574"/>
      <c r="O803" s="574"/>
      <c r="P803" s="573" t="s">
        <v>225</v>
      </c>
      <c r="Q803" s="573" t="s">
        <v>343</v>
      </c>
      <c r="R803" s="573" t="s">
        <v>60</v>
      </c>
      <c r="S803" s="573" t="s">
        <v>59</v>
      </c>
    </row>
    <row r="804" spans="1:19" s="26" customFormat="1" ht="20.100000000000001" customHeight="1">
      <c r="A804" s="573" t="s">
        <v>822</v>
      </c>
      <c r="B804" s="574" t="s">
        <v>2028</v>
      </c>
      <c r="C804" s="573" t="s">
        <v>736</v>
      </c>
      <c r="D804" s="575" t="s">
        <v>3718</v>
      </c>
      <c r="E804" s="575" t="s">
        <v>617</v>
      </c>
      <c r="F804" s="573" t="s">
        <v>427</v>
      </c>
      <c r="G804" s="574"/>
      <c r="H804" s="576">
        <v>234</v>
      </c>
      <c r="I804" s="577">
        <v>185000</v>
      </c>
      <c r="J804" s="576">
        <v>35</v>
      </c>
      <c r="K804" s="635">
        <f t="shared" si="77"/>
        <v>8190</v>
      </c>
      <c r="L804" s="635">
        <f t="shared" si="78"/>
        <v>8.19</v>
      </c>
      <c r="M804" s="713">
        <f t="shared" si="76"/>
        <v>43290000</v>
      </c>
      <c r="N804" s="574"/>
      <c r="O804" s="574" t="s">
        <v>910</v>
      </c>
      <c r="P804" s="573" t="s">
        <v>759</v>
      </c>
      <c r="Q804" s="573" t="s">
        <v>370</v>
      </c>
      <c r="R804" s="573" t="s">
        <v>68</v>
      </c>
      <c r="S804" s="573" t="s">
        <v>213</v>
      </c>
    </row>
    <row r="805" spans="1:19" s="26" customFormat="1" ht="20.100000000000001" customHeight="1">
      <c r="A805" s="573" t="s">
        <v>903</v>
      </c>
      <c r="B805" s="574" t="s">
        <v>2029</v>
      </c>
      <c r="C805" s="573" t="s">
        <v>904</v>
      </c>
      <c r="D805" s="575" t="s">
        <v>3718</v>
      </c>
      <c r="E805" s="575" t="s">
        <v>617</v>
      </c>
      <c r="F805" s="573" t="s">
        <v>1837</v>
      </c>
      <c r="G805" s="574"/>
      <c r="H805" s="576">
        <v>440</v>
      </c>
      <c r="I805" s="577">
        <v>138000</v>
      </c>
      <c r="J805" s="576">
        <v>24</v>
      </c>
      <c r="K805" s="635">
        <f t="shared" si="77"/>
        <v>10560</v>
      </c>
      <c r="L805" s="635">
        <f t="shared" si="78"/>
        <v>10.56</v>
      </c>
      <c r="M805" s="713">
        <f t="shared" si="76"/>
        <v>60720000</v>
      </c>
      <c r="N805" s="574"/>
      <c r="O805" s="574"/>
      <c r="P805" s="573" t="s">
        <v>759</v>
      </c>
      <c r="Q805" s="573" t="s">
        <v>341</v>
      </c>
      <c r="R805" s="573" t="s">
        <v>68</v>
      </c>
      <c r="S805" s="573" t="s">
        <v>213</v>
      </c>
    </row>
    <row r="806" spans="1:19" s="26" customFormat="1" ht="20.100000000000001" customHeight="1">
      <c r="A806" s="573" t="s">
        <v>765</v>
      </c>
      <c r="B806" s="574" t="s">
        <v>2085</v>
      </c>
      <c r="C806" s="573" t="s">
        <v>2086</v>
      </c>
      <c r="D806" s="575" t="s">
        <v>3718</v>
      </c>
      <c r="E806" s="575" t="s">
        <v>617</v>
      </c>
      <c r="F806" s="573" t="s">
        <v>2087</v>
      </c>
      <c r="G806" s="574"/>
      <c r="H806" s="576">
        <v>100</v>
      </c>
      <c r="I806" s="577">
        <v>120000</v>
      </c>
      <c r="J806" s="576">
        <v>10.9</v>
      </c>
      <c r="K806" s="635">
        <f t="shared" si="77"/>
        <v>1090</v>
      </c>
      <c r="L806" s="635">
        <f t="shared" si="78"/>
        <v>1.0900000000000001</v>
      </c>
      <c r="M806" s="713">
        <f t="shared" si="76"/>
        <v>12000000</v>
      </c>
      <c r="N806" s="574"/>
      <c r="O806" s="574"/>
      <c r="P806" s="573" t="s">
        <v>482</v>
      </c>
      <c r="Q806" s="573" t="s">
        <v>357</v>
      </c>
      <c r="R806" s="573" t="s">
        <v>60</v>
      </c>
      <c r="S806" s="574"/>
    </row>
    <row r="807" spans="1:19" s="34" customFormat="1" ht="20.100000000000001" customHeight="1">
      <c r="A807" s="573" t="s">
        <v>436</v>
      </c>
      <c r="B807" s="574" t="s">
        <v>2088</v>
      </c>
      <c r="C807" s="573" t="s">
        <v>371</v>
      </c>
      <c r="D807" s="575" t="s">
        <v>3718</v>
      </c>
      <c r="E807" s="575" t="s">
        <v>617</v>
      </c>
      <c r="F807" s="573" t="s">
        <v>373</v>
      </c>
      <c r="G807" s="574"/>
      <c r="H807" s="576">
        <v>326</v>
      </c>
      <c r="I807" s="577">
        <v>14885</v>
      </c>
      <c r="J807" s="574" t="s">
        <v>765</v>
      </c>
      <c r="K807" s="635" t="str">
        <f t="shared" si="77"/>
        <v>0</v>
      </c>
      <c r="L807" s="635">
        <f t="shared" si="78"/>
        <v>0</v>
      </c>
      <c r="M807" s="713">
        <f t="shared" si="76"/>
        <v>4852510</v>
      </c>
      <c r="N807" s="574"/>
      <c r="O807" s="574" t="s">
        <v>2089</v>
      </c>
      <c r="P807" s="573" t="s">
        <v>483</v>
      </c>
      <c r="Q807" s="573" t="s">
        <v>340</v>
      </c>
      <c r="R807" s="573" t="s">
        <v>73</v>
      </c>
      <c r="S807" s="573" t="s">
        <v>213</v>
      </c>
    </row>
    <row r="808" spans="1:19" s="34" customFormat="1" ht="20.100000000000001" customHeight="1">
      <c r="A808" s="573" t="s">
        <v>436</v>
      </c>
      <c r="B808" s="574" t="s">
        <v>2088</v>
      </c>
      <c r="C808" s="573" t="s">
        <v>371</v>
      </c>
      <c r="D808" s="575" t="s">
        <v>3718</v>
      </c>
      <c r="E808" s="575" t="s">
        <v>617</v>
      </c>
      <c r="F808" s="573" t="s">
        <v>373</v>
      </c>
      <c r="G808" s="574"/>
      <c r="H808" s="576">
        <v>326</v>
      </c>
      <c r="I808" s="577">
        <v>15649</v>
      </c>
      <c r="J808" s="574" t="s">
        <v>765</v>
      </c>
      <c r="K808" s="635" t="str">
        <f t="shared" si="77"/>
        <v>0</v>
      </c>
      <c r="L808" s="635">
        <f t="shared" si="78"/>
        <v>0</v>
      </c>
      <c r="M808" s="713">
        <f t="shared" si="76"/>
        <v>5101574</v>
      </c>
      <c r="N808" s="574"/>
      <c r="O808" s="952" t="s">
        <v>580</v>
      </c>
      <c r="P808" s="573" t="s">
        <v>483</v>
      </c>
      <c r="Q808" s="573" t="s">
        <v>340</v>
      </c>
      <c r="R808" s="573" t="s">
        <v>73</v>
      </c>
      <c r="S808" s="573" t="s">
        <v>213</v>
      </c>
    </row>
    <row r="809" spans="1:19" s="34" customFormat="1" ht="20.100000000000001" customHeight="1">
      <c r="A809" s="573" t="s">
        <v>436</v>
      </c>
      <c r="B809" s="574" t="s">
        <v>2090</v>
      </c>
      <c r="C809" s="573" t="s">
        <v>371</v>
      </c>
      <c r="D809" s="575" t="s">
        <v>3718</v>
      </c>
      <c r="E809" s="575" t="s">
        <v>617</v>
      </c>
      <c r="F809" s="573" t="s">
        <v>373</v>
      </c>
      <c r="G809" s="574"/>
      <c r="H809" s="577">
        <v>1057</v>
      </c>
      <c r="I809" s="577">
        <v>14000</v>
      </c>
      <c r="J809" s="574" t="s">
        <v>765</v>
      </c>
      <c r="K809" s="635" t="str">
        <f t="shared" si="77"/>
        <v>0</v>
      </c>
      <c r="L809" s="635">
        <f t="shared" si="78"/>
        <v>0</v>
      </c>
      <c r="M809" s="713">
        <f t="shared" si="76"/>
        <v>14798000</v>
      </c>
      <c r="N809" s="574"/>
      <c r="O809" s="574" t="s">
        <v>580</v>
      </c>
      <c r="P809" s="573" t="s">
        <v>483</v>
      </c>
      <c r="Q809" s="573" t="s">
        <v>340</v>
      </c>
      <c r="R809" s="573" t="s">
        <v>73</v>
      </c>
      <c r="S809" s="573" t="s">
        <v>213</v>
      </c>
    </row>
    <row r="810" spans="1:19" s="26" customFormat="1" ht="20.100000000000001" customHeight="1">
      <c r="A810" s="573" t="s">
        <v>436</v>
      </c>
      <c r="B810" s="574" t="s">
        <v>2090</v>
      </c>
      <c r="C810" s="573" t="s">
        <v>371</v>
      </c>
      <c r="D810" s="575" t="s">
        <v>3718</v>
      </c>
      <c r="E810" s="575" t="s">
        <v>617</v>
      </c>
      <c r="F810" s="573" t="s">
        <v>373</v>
      </c>
      <c r="G810" s="574"/>
      <c r="H810" s="577">
        <v>1057</v>
      </c>
      <c r="I810" s="577">
        <v>14000</v>
      </c>
      <c r="J810" s="574" t="s">
        <v>765</v>
      </c>
      <c r="K810" s="635" t="str">
        <f t="shared" si="77"/>
        <v>0</v>
      </c>
      <c r="L810" s="635">
        <f t="shared" si="78"/>
        <v>0</v>
      </c>
      <c r="M810" s="713">
        <f t="shared" si="76"/>
        <v>14798000</v>
      </c>
      <c r="N810" s="574"/>
      <c r="O810" s="574" t="s">
        <v>2091</v>
      </c>
      <c r="P810" s="573" t="s">
        <v>483</v>
      </c>
      <c r="Q810" s="573" t="s">
        <v>340</v>
      </c>
      <c r="R810" s="573" t="s">
        <v>73</v>
      </c>
      <c r="S810" s="573" t="s">
        <v>213</v>
      </c>
    </row>
    <row r="811" spans="1:19" s="26" customFormat="1" ht="20.100000000000001" customHeight="1">
      <c r="A811" s="573" t="s">
        <v>436</v>
      </c>
      <c r="B811" s="574" t="s">
        <v>551</v>
      </c>
      <c r="C811" s="573" t="s">
        <v>371</v>
      </c>
      <c r="D811" s="575" t="s">
        <v>3718</v>
      </c>
      <c r="E811" s="575" t="s">
        <v>617</v>
      </c>
      <c r="F811" s="573" t="s">
        <v>373</v>
      </c>
      <c r="G811" s="574"/>
      <c r="H811" s="577">
        <v>1055</v>
      </c>
      <c r="I811" s="577">
        <v>14885</v>
      </c>
      <c r="J811" s="576" t="s">
        <v>765</v>
      </c>
      <c r="K811" s="635" t="str">
        <f t="shared" si="77"/>
        <v>0</v>
      </c>
      <c r="L811" s="635">
        <f t="shared" si="78"/>
        <v>0</v>
      </c>
      <c r="M811" s="713">
        <f t="shared" si="76"/>
        <v>15703675</v>
      </c>
      <c r="N811" s="574"/>
      <c r="O811" s="574"/>
      <c r="P811" s="573" t="s">
        <v>1361</v>
      </c>
      <c r="Q811" s="573" t="s">
        <v>340</v>
      </c>
      <c r="R811" s="573" t="s">
        <v>73</v>
      </c>
      <c r="S811" s="573" t="s">
        <v>152</v>
      </c>
    </row>
    <row r="812" spans="1:19" s="26" customFormat="1" ht="20.100000000000001" customHeight="1">
      <c r="A812" s="573" t="s">
        <v>436</v>
      </c>
      <c r="B812" s="574" t="s">
        <v>551</v>
      </c>
      <c r="C812" s="573" t="s">
        <v>371</v>
      </c>
      <c r="D812" s="575" t="s">
        <v>3718</v>
      </c>
      <c r="E812" s="575" t="s">
        <v>617</v>
      </c>
      <c r="F812" s="573" t="s">
        <v>373</v>
      </c>
      <c r="G812" s="574"/>
      <c r="H812" s="577">
        <v>1044</v>
      </c>
      <c r="I812" s="577">
        <v>15649</v>
      </c>
      <c r="J812" s="576" t="s">
        <v>765</v>
      </c>
      <c r="K812" s="635" t="str">
        <f t="shared" si="77"/>
        <v>0</v>
      </c>
      <c r="L812" s="635">
        <f t="shared" si="78"/>
        <v>0</v>
      </c>
      <c r="M812" s="713">
        <f t="shared" si="76"/>
        <v>16337556</v>
      </c>
      <c r="N812" s="574"/>
      <c r="O812" s="574"/>
      <c r="P812" s="573" t="s">
        <v>1361</v>
      </c>
      <c r="Q812" s="573" t="s">
        <v>340</v>
      </c>
      <c r="R812" s="573" t="s">
        <v>73</v>
      </c>
      <c r="S812" s="573" t="s">
        <v>152</v>
      </c>
    </row>
    <row r="813" spans="1:19" s="26" customFormat="1" ht="20.100000000000001" customHeight="1">
      <c r="A813" s="573" t="s">
        <v>436</v>
      </c>
      <c r="B813" s="574" t="s">
        <v>919</v>
      </c>
      <c r="C813" s="573" t="s">
        <v>371</v>
      </c>
      <c r="D813" s="575" t="s">
        <v>3718</v>
      </c>
      <c r="E813" s="575" t="s">
        <v>617</v>
      </c>
      <c r="F813" s="573" t="s">
        <v>649</v>
      </c>
      <c r="G813" s="574"/>
      <c r="H813" s="576">
        <v>187</v>
      </c>
      <c r="I813" s="577">
        <v>88000</v>
      </c>
      <c r="J813" s="576">
        <v>14.7</v>
      </c>
      <c r="K813" s="635">
        <f t="shared" si="77"/>
        <v>2748.9</v>
      </c>
      <c r="L813" s="635">
        <f t="shared" si="78"/>
        <v>2.7488999999999999</v>
      </c>
      <c r="M813" s="713">
        <f t="shared" si="76"/>
        <v>16456000</v>
      </c>
      <c r="N813" s="574"/>
      <c r="O813" s="574" t="s">
        <v>2093</v>
      </c>
      <c r="P813" s="573" t="s">
        <v>483</v>
      </c>
      <c r="Q813" s="573" t="s">
        <v>357</v>
      </c>
      <c r="R813" s="573" t="s">
        <v>60</v>
      </c>
      <c r="S813" s="573" t="s">
        <v>213</v>
      </c>
    </row>
    <row r="814" spans="1:19" s="26" customFormat="1" ht="20.100000000000001" customHeight="1">
      <c r="A814" s="573" t="s">
        <v>436</v>
      </c>
      <c r="B814" s="574" t="s">
        <v>491</v>
      </c>
      <c r="C814" s="573" t="s">
        <v>371</v>
      </c>
      <c r="D814" s="575" t="s">
        <v>3718</v>
      </c>
      <c r="E814" s="575" t="s">
        <v>617</v>
      </c>
      <c r="F814" s="573" t="s">
        <v>688</v>
      </c>
      <c r="G814" s="573">
        <v>666</v>
      </c>
      <c r="H814" s="577">
        <v>1616</v>
      </c>
      <c r="I814" s="577">
        <v>100000</v>
      </c>
      <c r="J814" s="576">
        <v>31.3</v>
      </c>
      <c r="K814" s="635">
        <f t="shared" si="77"/>
        <v>50580.800000000003</v>
      </c>
      <c r="L814" s="635">
        <f t="shared" si="78"/>
        <v>50.580800000000004</v>
      </c>
      <c r="M814" s="713">
        <f t="shared" si="76"/>
        <v>161600000</v>
      </c>
      <c r="N814" s="574"/>
      <c r="O814" s="574" t="s">
        <v>496</v>
      </c>
      <c r="P814" s="573" t="s">
        <v>483</v>
      </c>
      <c r="Q814" s="573" t="s">
        <v>370</v>
      </c>
      <c r="R814" s="573" t="s">
        <v>60</v>
      </c>
      <c r="S814" s="573" t="s">
        <v>152</v>
      </c>
    </row>
    <row r="815" spans="1:19" s="26" customFormat="1" ht="20.100000000000001" customHeight="1">
      <c r="A815" s="573" t="s">
        <v>436</v>
      </c>
      <c r="B815" s="574" t="s">
        <v>491</v>
      </c>
      <c r="C815" s="573" t="s">
        <v>371</v>
      </c>
      <c r="D815" s="575" t="s">
        <v>3718</v>
      </c>
      <c r="E815" s="575" t="s">
        <v>617</v>
      </c>
      <c r="F815" s="573" t="s">
        <v>164</v>
      </c>
      <c r="G815" s="574"/>
      <c r="H815" s="576">
        <v>916</v>
      </c>
      <c r="I815" s="577">
        <v>17000</v>
      </c>
      <c r="J815" s="574" t="s">
        <v>765</v>
      </c>
      <c r="K815" s="635" t="str">
        <f t="shared" si="77"/>
        <v>0</v>
      </c>
      <c r="L815" s="635">
        <f t="shared" si="78"/>
        <v>0</v>
      </c>
      <c r="M815" s="713">
        <f t="shared" si="76"/>
        <v>15572000</v>
      </c>
      <c r="N815" s="574"/>
      <c r="O815" s="574"/>
      <c r="P815" s="573" t="s">
        <v>483</v>
      </c>
      <c r="Q815" s="573" t="s">
        <v>360</v>
      </c>
      <c r="R815" s="573" t="s">
        <v>73</v>
      </c>
      <c r="S815" s="573" t="s">
        <v>152</v>
      </c>
    </row>
    <row r="816" spans="1:19" s="26" customFormat="1" ht="20.100000000000001" customHeight="1">
      <c r="A816" s="573" t="s">
        <v>436</v>
      </c>
      <c r="B816" s="574" t="s">
        <v>491</v>
      </c>
      <c r="C816" s="573" t="s">
        <v>371</v>
      </c>
      <c r="D816" s="575" t="s">
        <v>3718</v>
      </c>
      <c r="E816" s="575" t="s">
        <v>617</v>
      </c>
      <c r="F816" s="573" t="s">
        <v>275</v>
      </c>
      <c r="G816" s="574"/>
      <c r="H816" s="576">
        <v>916</v>
      </c>
      <c r="I816" s="577">
        <v>97115</v>
      </c>
      <c r="J816" s="574" t="s">
        <v>765</v>
      </c>
      <c r="K816" s="635" t="str">
        <f t="shared" si="77"/>
        <v>0</v>
      </c>
      <c r="L816" s="635">
        <f t="shared" si="78"/>
        <v>0</v>
      </c>
      <c r="M816" s="713">
        <f t="shared" si="76"/>
        <v>88957340</v>
      </c>
      <c r="N816" s="574"/>
      <c r="O816" s="574" t="s">
        <v>2094</v>
      </c>
      <c r="P816" s="573" t="s">
        <v>483</v>
      </c>
      <c r="Q816" s="573" t="s">
        <v>276</v>
      </c>
      <c r="R816" s="573" t="s">
        <v>73</v>
      </c>
      <c r="S816" s="573" t="s">
        <v>152</v>
      </c>
    </row>
    <row r="817" spans="1:19" s="26" customFormat="1" ht="20.100000000000001" customHeight="1">
      <c r="A817" s="573" t="s">
        <v>436</v>
      </c>
      <c r="B817" s="574" t="s">
        <v>491</v>
      </c>
      <c r="C817" s="573" t="s">
        <v>371</v>
      </c>
      <c r="D817" s="575" t="s">
        <v>3718</v>
      </c>
      <c r="E817" s="575" t="s">
        <v>617</v>
      </c>
      <c r="F817" s="573" t="s">
        <v>421</v>
      </c>
      <c r="G817" s="574"/>
      <c r="H817" s="576">
        <v>916</v>
      </c>
      <c r="I817" s="577">
        <v>80162</v>
      </c>
      <c r="J817" s="574" t="s">
        <v>765</v>
      </c>
      <c r="K817" s="635" t="str">
        <f t="shared" si="77"/>
        <v>0</v>
      </c>
      <c r="L817" s="635">
        <f t="shared" si="78"/>
        <v>0</v>
      </c>
      <c r="M817" s="713">
        <f t="shared" si="76"/>
        <v>73428392</v>
      </c>
      <c r="N817" s="574"/>
      <c r="O817" s="574" t="s">
        <v>500</v>
      </c>
      <c r="P817" s="573" t="s">
        <v>483</v>
      </c>
      <c r="Q817" s="573" t="s">
        <v>272</v>
      </c>
      <c r="R817" s="573" t="s">
        <v>73</v>
      </c>
      <c r="S817" s="573" t="s">
        <v>152</v>
      </c>
    </row>
    <row r="818" spans="1:19" s="34" customFormat="1" ht="20.100000000000001" customHeight="1">
      <c r="A818" s="573" t="s">
        <v>436</v>
      </c>
      <c r="B818" s="574" t="s">
        <v>491</v>
      </c>
      <c r="C818" s="573" t="s">
        <v>371</v>
      </c>
      <c r="D818" s="575" t="s">
        <v>3718</v>
      </c>
      <c r="E818" s="575" t="s">
        <v>617</v>
      </c>
      <c r="F818" s="573" t="s">
        <v>337</v>
      </c>
      <c r="G818" s="574"/>
      <c r="H818" s="576">
        <v>916</v>
      </c>
      <c r="I818" s="577">
        <v>15189</v>
      </c>
      <c r="J818" s="574" t="s">
        <v>765</v>
      </c>
      <c r="K818" s="635" t="str">
        <f t="shared" si="77"/>
        <v>0</v>
      </c>
      <c r="L818" s="635">
        <f t="shared" si="78"/>
        <v>0</v>
      </c>
      <c r="M818" s="713">
        <f t="shared" si="76"/>
        <v>13913124</v>
      </c>
      <c r="N818" s="574"/>
      <c r="O818" s="574"/>
      <c r="P818" s="573" t="s">
        <v>483</v>
      </c>
      <c r="Q818" s="573" t="s">
        <v>274</v>
      </c>
      <c r="R818" s="573" t="s">
        <v>73</v>
      </c>
      <c r="S818" s="573" t="s">
        <v>152</v>
      </c>
    </row>
    <row r="819" spans="1:19" s="34" customFormat="1" ht="20.100000000000001" customHeight="1">
      <c r="A819" s="573" t="s">
        <v>436</v>
      </c>
      <c r="B819" s="574" t="s">
        <v>491</v>
      </c>
      <c r="C819" s="573" t="s">
        <v>371</v>
      </c>
      <c r="D819" s="575" t="s">
        <v>3718</v>
      </c>
      <c r="E819" s="575" t="s">
        <v>617</v>
      </c>
      <c r="F819" s="573" t="s">
        <v>437</v>
      </c>
      <c r="G819" s="574"/>
      <c r="H819" s="576">
        <v>916</v>
      </c>
      <c r="I819" s="577">
        <v>15000</v>
      </c>
      <c r="J819" s="574" t="s">
        <v>765</v>
      </c>
      <c r="K819" s="635" t="str">
        <f t="shared" si="77"/>
        <v>0</v>
      </c>
      <c r="L819" s="635">
        <f t="shared" si="78"/>
        <v>0</v>
      </c>
      <c r="M819" s="713">
        <f t="shared" si="76"/>
        <v>13740000</v>
      </c>
      <c r="N819" s="574"/>
      <c r="O819" s="574"/>
      <c r="P819" s="573" t="s">
        <v>483</v>
      </c>
      <c r="Q819" s="573" t="s">
        <v>280</v>
      </c>
      <c r="R819" s="573" t="s">
        <v>73</v>
      </c>
      <c r="S819" s="573" t="s">
        <v>152</v>
      </c>
    </row>
    <row r="820" spans="1:19" s="34" customFormat="1" ht="20.100000000000001" customHeight="1">
      <c r="A820" s="573" t="s">
        <v>436</v>
      </c>
      <c r="B820" s="574" t="s">
        <v>491</v>
      </c>
      <c r="C820" s="573" t="s">
        <v>371</v>
      </c>
      <c r="D820" s="575" t="s">
        <v>3718</v>
      </c>
      <c r="E820" s="575" t="s">
        <v>617</v>
      </c>
      <c r="F820" s="573" t="s">
        <v>420</v>
      </c>
      <c r="G820" s="574"/>
      <c r="H820" s="576">
        <v>916</v>
      </c>
      <c r="I820" s="577">
        <v>8000</v>
      </c>
      <c r="J820" s="574" t="s">
        <v>765</v>
      </c>
      <c r="K820" s="635" t="str">
        <f t="shared" si="77"/>
        <v>0</v>
      </c>
      <c r="L820" s="635">
        <f t="shared" si="78"/>
        <v>0</v>
      </c>
      <c r="M820" s="713">
        <f t="shared" si="76"/>
        <v>7328000</v>
      </c>
      <c r="N820" s="574"/>
      <c r="O820" s="574"/>
      <c r="P820" s="573" t="s">
        <v>483</v>
      </c>
      <c r="Q820" s="573" t="s">
        <v>280</v>
      </c>
      <c r="R820" s="573" t="s">
        <v>73</v>
      </c>
      <c r="S820" s="573" t="s">
        <v>152</v>
      </c>
    </row>
    <row r="821" spans="1:19" s="26" customFormat="1" ht="20.100000000000001" customHeight="1">
      <c r="A821" s="573" t="s">
        <v>436</v>
      </c>
      <c r="B821" s="574" t="s">
        <v>491</v>
      </c>
      <c r="C821" s="573" t="s">
        <v>371</v>
      </c>
      <c r="D821" s="575" t="s">
        <v>3718</v>
      </c>
      <c r="E821" s="575" t="s">
        <v>617</v>
      </c>
      <c r="F821" s="573" t="s">
        <v>431</v>
      </c>
      <c r="G821" s="574"/>
      <c r="H821" s="576">
        <v>184</v>
      </c>
      <c r="I821" s="577">
        <v>47483</v>
      </c>
      <c r="J821" s="574" t="s">
        <v>765</v>
      </c>
      <c r="K821" s="635" t="str">
        <f t="shared" si="77"/>
        <v>0</v>
      </c>
      <c r="L821" s="635">
        <f t="shared" si="78"/>
        <v>0</v>
      </c>
      <c r="M821" s="713">
        <f t="shared" si="76"/>
        <v>8736872</v>
      </c>
      <c r="N821" s="574"/>
      <c r="O821" s="574" t="s">
        <v>2095</v>
      </c>
      <c r="P821" s="573" t="s">
        <v>483</v>
      </c>
      <c r="Q821" s="573" t="s">
        <v>278</v>
      </c>
      <c r="R821" s="573" t="s">
        <v>73</v>
      </c>
      <c r="S821" s="573" t="s">
        <v>152</v>
      </c>
    </row>
    <row r="822" spans="1:19" s="26" customFormat="1" ht="20.100000000000001" customHeight="1">
      <c r="A822" s="573" t="s">
        <v>436</v>
      </c>
      <c r="B822" s="574" t="s">
        <v>491</v>
      </c>
      <c r="C822" s="573" t="s">
        <v>371</v>
      </c>
      <c r="D822" s="575" t="s">
        <v>3718</v>
      </c>
      <c r="E822" s="575" t="s">
        <v>617</v>
      </c>
      <c r="F822" s="573" t="s">
        <v>422</v>
      </c>
      <c r="G822" s="574"/>
      <c r="H822" s="577">
        <v>1832</v>
      </c>
      <c r="I822" s="577">
        <v>29719</v>
      </c>
      <c r="J822" s="574" t="s">
        <v>765</v>
      </c>
      <c r="K822" s="635" t="str">
        <f t="shared" si="77"/>
        <v>0</v>
      </c>
      <c r="L822" s="635">
        <f t="shared" si="78"/>
        <v>0</v>
      </c>
      <c r="M822" s="713">
        <f t="shared" si="76"/>
        <v>54445208</v>
      </c>
      <c r="N822" s="574"/>
      <c r="O822" s="574" t="s">
        <v>2096</v>
      </c>
      <c r="P822" s="573" t="s">
        <v>483</v>
      </c>
      <c r="Q822" s="573" t="s">
        <v>271</v>
      </c>
      <c r="R822" s="573" t="s">
        <v>73</v>
      </c>
      <c r="S822" s="573" t="s">
        <v>152</v>
      </c>
    </row>
    <row r="823" spans="1:19" s="26" customFormat="1" ht="20.100000000000001" customHeight="1">
      <c r="A823" s="573" t="s">
        <v>436</v>
      </c>
      <c r="B823" s="574" t="s">
        <v>491</v>
      </c>
      <c r="C823" s="573" t="s">
        <v>371</v>
      </c>
      <c r="D823" s="575" t="s">
        <v>3718</v>
      </c>
      <c r="E823" s="575" t="s">
        <v>617</v>
      </c>
      <c r="F823" s="573" t="s">
        <v>342</v>
      </c>
      <c r="G823" s="574"/>
      <c r="H823" s="576">
        <v>216</v>
      </c>
      <c r="I823" s="577">
        <v>139614</v>
      </c>
      <c r="J823" s="576">
        <v>27</v>
      </c>
      <c r="K823" s="635">
        <f t="shared" si="77"/>
        <v>5832</v>
      </c>
      <c r="L823" s="635">
        <f t="shared" si="78"/>
        <v>5.8319999999999999</v>
      </c>
      <c r="M823" s="713">
        <f t="shared" si="76"/>
        <v>30156624</v>
      </c>
      <c r="N823" s="574"/>
      <c r="O823" s="574"/>
      <c r="P823" s="573" t="s">
        <v>483</v>
      </c>
      <c r="Q823" s="573" t="s">
        <v>343</v>
      </c>
      <c r="R823" s="573" t="s">
        <v>60</v>
      </c>
      <c r="S823" s="573" t="s">
        <v>152</v>
      </c>
    </row>
    <row r="824" spans="1:19" s="26" customFormat="1" ht="20.100000000000001" customHeight="1">
      <c r="A824" s="573" t="s">
        <v>806</v>
      </c>
      <c r="B824" s="574" t="s">
        <v>2097</v>
      </c>
      <c r="C824" s="573" t="s">
        <v>371</v>
      </c>
      <c r="D824" s="575" t="s">
        <v>3718</v>
      </c>
      <c r="E824" s="575" t="s">
        <v>617</v>
      </c>
      <c r="F824" s="573" t="s">
        <v>643</v>
      </c>
      <c r="G824" s="574"/>
      <c r="H824" s="577">
        <v>2000</v>
      </c>
      <c r="I824" s="577">
        <v>56600</v>
      </c>
      <c r="J824" s="576">
        <v>15.5</v>
      </c>
      <c r="K824" s="635">
        <f t="shared" si="77"/>
        <v>31000</v>
      </c>
      <c r="L824" s="635">
        <f t="shared" si="78"/>
        <v>31</v>
      </c>
      <c r="M824" s="713">
        <f t="shared" si="76"/>
        <v>113200000</v>
      </c>
      <c r="N824" s="574"/>
      <c r="O824" s="574"/>
      <c r="P824" s="573" t="s">
        <v>1273</v>
      </c>
      <c r="Q824" s="573" t="s">
        <v>270</v>
      </c>
      <c r="R824" s="573" t="s">
        <v>60</v>
      </c>
      <c r="S824" s="573" t="s">
        <v>40</v>
      </c>
    </row>
    <row r="825" spans="1:19" s="26" customFormat="1" ht="20.100000000000001" customHeight="1">
      <c r="A825" s="573" t="s">
        <v>806</v>
      </c>
      <c r="B825" s="574" t="s">
        <v>2097</v>
      </c>
      <c r="C825" s="573" t="s">
        <v>371</v>
      </c>
      <c r="D825" s="575" t="s">
        <v>3718</v>
      </c>
      <c r="E825" s="575" t="s">
        <v>617</v>
      </c>
      <c r="F825" s="573" t="s">
        <v>335</v>
      </c>
      <c r="G825" s="574"/>
      <c r="H825" s="577">
        <v>1966</v>
      </c>
      <c r="I825" s="577">
        <v>36900</v>
      </c>
      <c r="J825" s="576" t="s">
        <v>765</v>
      </c>
      <c r="K825" s="635" t="str">
        <f t="shared" si="77"/>
        <v>0</v>
      </c>
      <c r="L825" s="635">
        <f t="shared" si="78"/>
        <v>0</v>
      </c>
      <c r="M825" s="713">
        <f t="shared" si="76"/>
        <v>72545400</v>
      </c>
      <c r="N825" s="574"/>
      <c r="O825" s="574"/>
      <c r="P825" s="573" t="s">
        <v>1273</v>
      </c>
      <c r="Q825" s="573" t="s">
        <v>271</v>
      </c>
      <c r="R825" s="573" t="s">
        <v>73</v>
      </c>
      <c r="S825" s="573" t="s">
        <v>40</v>
      </c>
    </row>
    <row r="826" spans="1:19" s="26" customFormat="1" ht="20.100000000000001" customHeight="1">
      <c r="A826" s="573" t="s">
        <v>806</v>
      </c>
      <c r="B826" s="574" t="s">
        <v>2097</v>
      </c>
      <c r="C826" s="573" t="s">
        <v>371</v>
      </c>
      <c r="D826" s="575" t="s">
        <v>3718</v>
      </c>
      <c r="E826" s="575" t="s">
        <v>617</v>
      </c>
      <c r="F826" s="573" t="s">
        <v>624</v>
      </c>
      <c r="G826" s="574"/>
      <c r="H826" s="577">
        <v>1966</v>
      </c>
      <c r="I826" s="577">
        <v>59900</v>
      </c>
      <c r="J826" s="576" t="s">
        <v>765</v>
      </c>
      <c r="K826" s="635" t="str">
        <f t="shared" si="77"/>
        <v>0</v>
      </c>
      <c r="L826" s="635">
        <f t="shared" si="78"/>
        <v>0</v>
      </c>
      <c r="M826" s="713">
        <f t="shared" si="76"/>
        <v>117763400</v>
      </c>
      <c r="N826" s="574"/>
      <c r="O826" s="574"/>
      <c r="P826" s="573" t="s">
        <v>1273</v>
      </c>
      <c r="Q826" s="573" t="s">
        <v>272</v>
      </c>
      <c r="R826" s="573" t="s">
        <v>73</v>
      </c>
      <c r="S826" s="573" t="s">
        <v>40</v>
      </c>
    </row>
    <row r="827" spans="1:19" s="26" customFormat="1" ht="20.100000000000001" customHeight="1">
      <c r="A827" s="573" t="s">
        <v>806</v>
      </c>
      <c r="B827" s="574" t="s">
        <v>2097</v>
      </c>
      <c r="C827" s="573" t="s">
        <v>371</v>
      </c>
      <c r="D827" s="575" t="s">
        <v>3718</v>
      </c>
      <c r="E827" s="575" t="s">
        <v>617</v>
      </c>
      <c r="F827" s="573" t="s">
        <v>337</v>
      </c>
      <c r="G827" s="574"/>
      <c r="H827" s="577">
        <v>1966</v>
      </c>
      <c r="I827" s="577">
        <v>19500</v>
      </c>
      <c r="J827" s="576" t="s">
        <v>765</v>
      </c>
      <c r="K827" s="635" t="str">
        <f t="shared" si="77"/>
        <v>0</v>
      </c>
      <c r="L827" s="635">
        <f t="shared" si="78"/>
        <v>0</v>
      </c>
      <c r="M827" s="713">
        <f t="shared" si="76"/>
        <v>38337000</v>
      </c>
      <c r="N827" s="574"/>
      <c r="O827" s="574"/>
      <c r="P827" s="573" t="s">
        <v>1273</v>
      </c>
      <c r="Q827" s="573" t="s">
        <v>274</v>
      </c>
      <c r="R827" s="573" t="s">
        <v>73</v>
      </c>
      <c r="S827" s="573" t="s">
        <v>40</v>
      </c>
    </row>
    <row r="828" spans="1:19" s="26" customFormat="1" ht="20.100000000000001" customHeight="1">
      <c r="A828" s="573" t="s">
        <v>436</v>
      </c>
      <c r="B828" s="574" t="s">
        <v>2101</v>
      </c>
      <c r="C828" s="573" t="s">
        <v>371</v>
      </c>
      <c r="D828" s="575" t="s">
        <v>3718</v>
      </c>
      <c r="E828" s="575" t="s">
        <v>617</v>
      </c>
      <c r="F828" s="573" t="s">
        <v>688</v>
      </c>
      <c r="G828" s="573">
        <v>0</v>
      </c>
      <c r="H828" s="576">
        <v>797</v>
      </c>
      <c r="I828" s="577">
        <v>100000</v>
      </c>
      <c r="J828" s="576">
        <v>31.3</v>
      </c>
      <c r="K828" s="635">
        <f t="shared" si="77"/>
        <v>24946.100000000002</v>
      </c>
      <c r="L828" s="635">
        <f t="shared" si="78"/>
        <v>24.946100000000001</v>
      </c>
      <c r="M828" s="713">
        <f t="shared" si="76"/>
        <v>79700000</v>
      </c>
      <c r="N828" s="574"/>
      <c r="O828" s="574"/>
      <c r="P828" s="573" t="s">
        <v>483</v>
      </c>
      <c r="Q828" s="573" t="s">
        <v>370</v>
      </c>
      <c r="R828" s="573" t="s">
        <v>60</v>
      </c>
      <c r="S828" s="573" t="s">
        <v>152</v>
      </c>
    </row>
    <row r="829" spans="1:19" s="26" customFormat="1" ht="20.100000000000001" customHeight="1">
      <c r="A829" s="573" t="s">
        <v>436</v>
      </c>
      <c r="B829" s="574" t="s">
        <v>2101</v>
      </c>
      <c r="C829" s="573" t="s">
        <v>371</v>
      </c>
      <c r="D829" s="575" t="s">
        <v>3718</v>
      </c>
      <c r="E829" s="575" t="s">
        <v>617</v>
      </c>
      <c r="F829" s="573" t="s">
        <v>649</v>
      </c>
      <c r="G829" s="574"/>
      <c r="H829" s="577">
        <v>1063</v>
      </c>
      <c r="I829" s="577">
        <v>88000</v>
      </c>
      <c r="J829" s="576">
        <v>14.7</v>
      </c>
      <c r="K829" s="635">
        <f t="shared" si="77"/>
        <v>15626.099999999999</v>
      </c>
      <c r="L829" s="635">
        <f t="shared" si="78"/>
        <v>15.626099999999999</v>
      </c>
      <c r="M829" s="713">
        <f t="shared" si="76"/>
        <v>93544000</v>
      </c>
      <c r="N829" s="574"/>
      <c r="O829" s="574"/>
      <c r="P829" s="573" t="s">
        <v>483</v>
      </c>
      <c r="Q829" s="573" t="s">
        <v>902</v>
      </c>
      <c r="R829" s="573" t="s">
        <v>60</v>
      </c>
      <c r="S829" s="573" t="s">
        <v>152</v>
      </c>
    </row>
    <row r="830" spans="1:19" s="34" customFormat="1" ht="20.100000000000001" customHeight="1">
      <c r="A830" s="573" t="s">
        <v>436</v>
      </c>
      <c r="B830" s="574" t="s">
        <v>2101</v>
      </c>
      <c r="C830" s="573" t="s">
        <v>371</v>
      </c>
      <c r="D830" s="575" t="s">
        <v>3718</v>
      </c>
      <c r="E830" s="575" t="s">
        <v>617</v>
      </c>
      <c r="F830" s="573" t="s">
        <v>342</v>
      </c>
      <c r="G830" s="574"/>
      <c r="H830" s="576">
        <v>266</v>
      </c>
      <c r="I830" s="577">
        <v>139614</v>
      </c>
      <c r="J830" s="576">
        <v>27</v>
      </c>
      <c r="K830" s="635">
        <f t="shared" si="77"/>
        <v>7182</v>
      </c>
      <c r="L830" s="635">
        <f t="shared" si="78"/>
        <v>7.1820000000000004</v>
      </c>
      <c r="M830" s="713">
        <f t="shared" si="76"/>
        <v>37137324</v>
      </c>
      <c r="N830" s="574"/>
      <c r="O830" s="574"/>
      <c r="P830" s="573" t="s">
        <v>483</v>
      </c>
      <c r="Q830" s="573" t="s">
        <v>343</v>
      </c>
      <c r="R830" s="573" t="s">
        <v>60</v>
      </c>
      <c r="S830" s="573" t="s">
        <v>152</v>
      </c>
    </row>
    <row r="831" spans="1:19" s="34" customFormat="1" ht="20.100000000000001" customHeight="1">
      <c r="A831" s="573" t="s">
        <v>436</v>
      </c>
      <c r="B831" s="574" t="s">
        <v>2101</v>
      </c>
      <c r="C831" s="573" t="s">
        <v>371</v>
      </c>
      <c r="D831" s="575" t="s">
        <v>3718</v>
      </c>
      <c r="E831" s="575" t="s">
        <v>617</v>
      </c>
      <c r="F831" s="573" t="s">
        <v>421</v>
      </c>
      <c r="G831" s="574"/>
      <c r="H831" s="576">
        <v>531</v>
      </c>
      <c r="I831" s="577">
        <v>80162</v>
      </c>
      <c r="J831" s="576" t="s">
        <v>765</v>
      </c>
      <c r="K831" s="635" t="str">
        <f t="shared" si="77"/>
        <v>0</v>
      </c>
      <c r="L831" s="635">
        <f t="shared" si="78"/>
        <v>0</v>
      </c>
      <c r="M831" s="713">
        <f t="shared" si="76"/>
        <v>42566022</v>
      </c>
      <c r="N831" s="574"/>
      <c r="O831" s="574"/>
      <c r="P831" s="573" t="s">
        <v>483</v>
      </c>
      <c r="Q831" s="573" t="s">
        <v>276</v>
      </c>
      <c r="R831" s="573" t="s">
        <v>73</v>
      </c>
      <c r="S831" s="573" t="s">
        <v>152</v>
      </c>
    </row>
    <row r="832" spans="1:19" s="34" customFormat="1" ht="20.100000000000001" customHeight="1">
      <c r="A832" s="573" t="s">
        <v>436</v>
      </c>
      <c r="B832" s="574" t="s">
        <v>2102</v>
      </c>
      <c r="C832" s="573" t="s">
        <v>371</v>
      </c>
      <c r="D832" s="575" t="s">
        <v>3718</v>
      </c>
      <c r="E832" s="575" t="s">
        <v>617</v>
      </c>
      <c r="F832" s="573" t="s">
        <v>688</v>
      </c>
      <c r="G832" s="573">
        <v>0</v>
      </c>
      <c r="H832" s="576">
        <v>797</v>
      </c>
      <c r="I832" s="577">
        <v>100000</v>
      </c>
      <c r="J832" s="576">
        <v>31.3</v>
      </c>
      <c r="K832" s="635">
        <f t="shared" si="77"/>
        <v>24946.100000000002</v>
      </c>
      <c r="L832" s="635">
        <f t="shared" si="78"/>
        <v>24.946100000000001</v>
      </c>
      <c r="M832" s="713">
        <f t="shared" si="76"/>
        <v>79700000</v>
      </c>
      <c r="N832" s="574"/>
      <c r="O832" s="574"/>
      <c r="P832" s="573" t="s">
        <v>483</v>
      </c>
      <c r="Q832" s="573" t="s">
        <v>370</v>
      </c>
      <c r="R832" s="573" t="s">
        <v>60</v>
      </c>
      <c r="S832" s="573" t="s">
        <v>152</v>
      </c>
    </row>
    <row r="833" spans="1:19" s="26" customFormat="1" ht="20.100000000000001" customHeight="1">
      <c r="A833" s="573" t="s">
        <v>436</v>
      </c>
      <c r="B833" s="574" t="s">
        <v>2102</v>
      </c>
      <c r="C833" s="573" t="s">
        <v>371</v>
      </c>
      <c r="D833" s="575" t="s">
        <v>3718</v>
      </c>
      <c r="E833" s="575" t="s">
        <v>617</v>
      </c>
      <c r="F833" s="573" t="s">
        <v>649</v>
      </c>
      <c r="G833" s="574"/>
      <c r="H833" s="577">
        <v>1063</v>
      </c>
      <c r="I833" s="577">
        <v>88000</v>
      </c>
      <c r="J833" s="576">
        <v>14.7</v>
      </c>
      <c r="K833" s="635">
        <f t="shared" si="77"/>
        <v>15626.099999999999</v>
      </c>
      <c r="L833" s="635">
        <f t="shared" si="78"/>
        <v>15.626099999999999</v>
      </c>
      <c r="M833" s="713">
        <f t="shared" si="76"/>
        <v>93544000</v>
      </c>
      <c r="N833" s="574"/>
      <c r="O833" s="574"/>
      <c r="P833" s="573" t="s">
        <v>483</v>
      </c>
      <c r="Q833" s="573" t="s">
        <v>902</v>
      </c>
      <c r="R833" s="573" t="s">
        <v>60</v>
      </c>
      <c r="S833" s="573" t="s">
        <v>152</v>
      </c>
    </row>
    <row r="834" spans="1:19" s="26" customFormat="1" ht="20.100000000000001" customHeight="1">
      <c r="A834" s="573" t="s">
        <v>436</v>
      </c>
      <c r="B834" s="574" t="s">
        <v>2102</v>
      </c>
      <c r="C834" s="573" t="s">
        <v>371</v>
      </c>
      <c r="D834" s="575" t="s">
        <v>3718</v>
      </c>
      <c r="E834" s="575" t="s">
        <v>617</v>
      </c>
      <c r="F834" s="573" t="s">
        <v>342</v>
      </c>
      <c r="G834" s="574"/>
      <c r="H834" s="576">
        <v>266</v>
      </c>
      <c r="I834" s="577">
        <v>139614</v>
      </c>
      <c r="J834" s="576">
        <v>27</v>
      </c>
      <c r="K834" s="635">
        <f t="shared" si="77"/>
        <v>7182</v>
      </c>
      <c r="L834" s="635">
        <f t="shared" si="78"/>
        <v>7.1820000000000004</v>
      </c>
      <c r="M834" s="713">
        <f t="shared" si="76"/>
        <v>37137324</v>
      </c>
      <c r="N834" s="574"/>
      <c r="O834" s="574"/>
      <c r="P834" s="573" t="s">
        <v>483</v>
      </c>
      <c r="Q834" s="573" t="s">
        <v>343</v>
      </c>
      <c r="R834" s="573" t="s">
        <v>60</v>
      </c>
      <c r="S834" s="573" t="s">
        <v>152</v>
      </c>
    </row>
    <row r="835" spans="1:19" s="26" customFormat="1" ht="20.100000000000001" customHeight="1">
      <c r="A835" s="573" t="s">
        <v>436</v>
      </c>
      <c r="B835" s="574" t="s">
        <v>2102</v>
      </c>
      <c r="C835" s="573" t="s">
        <v>371</v>
      </c>
      <c r="D835" s="575" t="s">
        <v>3718</v>
      </c>
      <c r="E835" s="575" t="s">
        <v>617</v>
      </c>
      <c r="F835" s="573" t="s">
        <v>421</v>
      </c>
      <c r="G835" s="574"/>
      <c r="H835" s="576">
        <v>532</v>
      </c>
      <c r="I835" s="577">
        <v>80162</v>
      </c>
      <c r="J835" s="576" t="s">
        <v>765</v>
      </c>
      <c r="K835" s="635" t="str">
        <f t="shared" si="77"/>
        <v>0</v>
      </c>
      <c r="L835" s="635">
        <f t="shared" si="78"/>
        <v>0</v>
      </c>
      <c r="M835" s="713">
        <f t="shared" si="76"/>
        <v>42646184</v>
      </c>
      <c r="N835" s="574"/>
      <c r="O835" s="574"/>
      <c r="P835" s="573" t="s">
        <v>483</v>
      </c>
      <c r="Q835" s="573" t="s">
        <v>276</v>
      </c>
      <c r="R835" s="573" t="s">
        <v>73</v>
      </c>
      <c r="S835" s="573" t="s">
        <v>152</v>
      </c>
    </row>
    <row r="836" spans="1:19" s="26" customFormat="1" ht="20.100000000000001" customHeight="1">
      <c r="A836" s="573" t="s">
        <v>436</v>
      </c>
      <c r="B836" s="574" t="s">
        <v>2101</v>
      </c>
      <c r="C836" s="573" t="s">
        <v>371</v>
      </c>
      <c r="D836" s="575" t="s">
        <v>3718</v>
      </c>
      <c r="E836" s="575" t="s">
        <v>617</v>
      </c>
      <c r="F836" s="573" t="s">
        <v>337</v>
      </c>
      <c r="G836" s="574"/>
      <c r="H836" s="576">
        <v>531</v>
      </c>
      <c r="I836" s="577">
        <v>15189</v>
      </c>
      <c r="J836" s="576" t="s">
        <v>765</v>
      </c>
      <c r="K836" s="635" t="str">
        <f t="shared" si="77"/>
        <v>0</v>
      </c>
      <c r="L836" s="635">
        <f t="shared" si="78"/>
        <v>0</v>
      </c>
      <c r="M836" s="713">
        <f t="shared" si="76"/>
        <v>8065359</v>
      </c>
      <c r="N836" s="574"/>
      <c r="O836" s="574"/>
      <c r="P836" s="573" t="s">
        <v>483</v>
      </c>
      <c r="Q836" s="573" t="s">
        <v>274</v>
      </c>
      <c r="R836" s="573" t="s">
        <v>73</v>
      </c>
      <c r="S836" s="573" t="s">
        <v>152</v>
      </c>
    </row>
    <row r="837" spans="1:19" s="26" customFormat="1" ht="20.100000000000001" customHeight="1">
      <c r="A837" s="573" t="s">
        <v>436</v>
      </c>
      <c r="B837" s="574" t="s">
        <v>2101</v>
      </c>
      <c r="C837" s="573" t="s">
        <v>371</v>
      </c>
      <c r="D837" s="575" t="s">
        <v>3718</v>
      </c>
      <c r="E837" s="575" t="s">
        <v>617</v>
      </c>
      <c r="F837" s="573" t="s">
        <v>422</v>
      </c>
      <c r="G837" s="574"/>
      <c r="H837" s="577">
        <v>1063</v>
      </c>
      <c r="I837" s="577">
        <v>29719</v>
      </c>
      <c r="J837" s="576" t="s">
        <v>765</v>
      </c>
      <c r="K837" s="635" t="str">
        <f t="shared" si="77"/>
        <v>0</v>
      </c>
      <c r="L837" s="635">
        <f t="shared" si="78"/>
        <v>0</v>
      </c>
      <c r="M837" s="713">
        <f t="shared" si="76"/>
        <v>31591297</v>
      </c>
      <c r="N837" s="574"/>
      <c r="O837" s="574"/>
      <c r="P837" s="573" t="s">
        <v>483</v>
      </c>
      <c r="Q837" s="573" t="s">
        <v>271</v>
      </c>
      <c r="R837" s="573" t="s">
        <v>73</v>
      </c>
      <c r="S837" s="573" t="s">
        <v>152</v>
      </c>
    </row>
    <row r="838" spans="1:19" s="26" customFormat="1" ht="20.100000000000001" customHeight="1">
      <c r="A838" s="573" t="s">
        <v>436</v>
      </c>
      <c r="B838" s="574" t="s">
        <v>2101</v>
      </c>
      <c r="C838" s="573" t="s">
        <v>371</v>
      </c>
      <c r="D838" s="575" t="s">
        <v>3718</v>
      </c>
      <c r="E838" s="575" t="s">
        <v>617</v>
      </c>
      <c r="F838" s="573" t="s">
        <v>275</v>
      </c>
      <c r="G838" s="574"/>
      <c r="H838" s="576">
        <v>531</v>
      </c>
      <c r="I838" s="577">
        <v>97115</v>
      </c>
      <c r="J838" s="576" t="s">
        <v>765</v>
      </c>
      <c r="K838" s="635" t="str">
        <f t="shared" si="77"/>
        <v>0</v>
      </c>
      <c r="L838" s="635">
        <f t="shared" si="78"/>
        <v>0</v>
      </c>
      <c r="M838" s="713">
        <f t="shared" si="76"/>
        <v>51568065</v>
      </c>
      <c r="N838" s="574"/>
      <c r="O838" s="574"/>
      <c r="P838" s="573" t="s">
        <v>483</v>
      </c>
      <c r="Q838" s="573" t="s">
        <v>276</v>
      </c>
      <c r="R838" s="573" t="s">
        <v>73</v>
      </c>
      <c r="S838" s="573" t="s">
        <v>152</v>
      </c>
    </row>
    <row r="839" spans="1:19" s="26" customFormat="1" ht="20.100000000000001" customHeight="1">
      <c r="A839" s="573" t="s">
        <v>436</v>
      </c>
      <c r="B839" s="574" t="s">
        <v>2102</v>
      </c>
      <c r="C839" s="573" t="s">
        <v>371</v>
      </c>
      <c r="D839" s="575" t="s">
        <v>3718</v>
      </c>
      <c r="E839" s="575" t="s">
        <v>617</v>
      </c>
      <c r="F839" s="573" t="s">
        <v>337</v>
      </c>
      <c r="G839" s="574"/>
      <c r="H839" s="576">
        <v>531</v>
      </c>
      <c r="I839" s="577">
        <v>15189</v>
      </c>
      <c r="J839" s="576" t="s">
        <v>765</v>
      </c>
      <c r="K839" s="635" t="str">
        <f t="shared" si="77"/>
        <v>0</v>
      </c>
      <c r="L839" s="635">
        <f t="shared" si="78"/>
        <v>0</v>
      </c>
      <c r="M839" s="713">
        <f t="shared" si="76"/>
        <v>8065359</v>
      </c>
      <c r="N839" s="574"/>
      <c r="O839" s="574"/>
      <c r="P839" s="573" t="s">
        <v>483</v>
      </c>
      <c r="Q839" s="573" t="s">
        <v>274</v>
      </c>
      <c r="R839" s="573" t="s">
        <v>73</v>
      </c>
      <c r="S839" s="573" t="s">
        <v>152</v>
      </c>
    </row>
    <row r="840" spans="1:19" s="26" customFormat="1" ht="20.100000000000001" customHeight="1">
      <c r="A840" s="573" t="s">
        <v>436</v>
      </c>
      <c r="B840" s="574" t="s">
        <v>2102</v>
      </c>
      <c r="C840" s="573" t="s">
        <v>371</v>
      </c>
      <c r="D840" s="575" t="s">
        <v>3718</v>
      </c>
      <c r="E840" s="575" t="s">
        <v>617</v>
      </c>
      <c r="F840" s="573" t="s">
        <v>422</v>
      </c>
      <c r="G840" s="574"/>
      <c r="H840" s="577">
        <v>1063</v>
      </c>
      <c r="I840" s="577">
        <v>29719</v>
      </c>
      <c r="J840" s="576" t="s">
        <v>765</v>
      </c>
      <c r="K840" s="635" t="str">
        <f t="shared" si="77"/>
        <v>0</v>
      </c>
      <c r="L840" s="635">
        <f t="shared" si="78"/>
        <v>0</v>
      </c>
      <c r="M840" s="713">
        <f t="shared" si="76"/>
        <v>31591297</v>
      </c>
      <c r="N840" s="574"/>
      <c r="O840" s="574"/>
      <c r="P840" s="573" t="s">
        <v>483</v>
      </c>
      <c r="Q840" s="573" t="s">
        <v>271</v>
      </c>
      <c r="R840" s="573" t="s">
        <v>73</v>
      </c>
      <c r="S840" s="573" t="s">
        <v>152</v>
      </c>
    </row>
    <row r="841" spans="1:19" s="34" customFormat="1" ht="20.100000000000001" customHeight="1">
      <c r="A841" s="573" t="s">
        <v>436</v>
      </c>
      <c r="B841" s="574" t="s">
        <v>2102</v>
      </c>
      <c r="C841" s="573" t="s">
        <v>371</v>
      </c>
      <c r="D841" s="575" t="s">
        <v>3718</v>
      </c>
      <c r="E841" s="575" t="s">
        <v>617</v>
      </c>
      <c r="F841" s="573" t="s">
        <v>275</v>
      </c>
      <c r="G841" s="574"/>
      <c r="H841" s="576">
        <v>531</v>
      </c>
      <c r="I841" s="577">
        <v>97115</v>
      </c>
      <c r="J841" s="576" t="s">
        <v>765</v>
      </c>
      <c r="K841" s="635" t="str">
        <f t="shared" si="77"/>
        <v>0</v>
      </c>
      <c r="L841" s="635">
        <f t="shared" si="78"/>
        <v>0</v>
      </c>
      <c r="M841" s="713">
        <f t="shared" si="76"/>
        <v>51568065</v>
      </c>
      <c r="N841" s="574"/>
      <c r="O841" s="574"/>
      <c r="P841" s="573" t="s">
        <v>483</v>
      </c>
      <c r="Q841" s="573" t="s">
        <v>276</v>
      </c>
      <c r="R841" s="573" t="s">
        <v>73</v>
      </c>
      <c r="S841" s="573" t="s">
        <v>152</v>
      </c>
    </row>
    <row r="842" spans="1:19" s="34" customFormat="1" ht="20.100000000000001" customHeight="1">
      <c r="A842" s="573" t="s">
        <v>436</v>
      </c>
      <c r="B842" s="574" t="s">
        <v>452</v>
      </c>
      <c r="C842" s="573" t="s">
        <v>371</v>
      </c>
      <c r="D842" s="575" t="s">
        <v>3718</v>
      </c>
      <c r="E842" s="575" t="s">
        <v>617</v>
      </c>
      <c r="F842" s="573" t="s">
        <v>437</v>
      </c>
      <c r="G842" s="574"/>
      <c r="H842" s="577">
        <v>1063</v>
      </c>
      <c r="I842" s="577">
        <v>15000</v>
      </c>
      <c r="J842" s="576" t="s">
        <v>765</v>
      </c>
      <c r="K842" s="635" t="str">
        <f t="shared" si="77"/>
        <v>0</v>
      </c>
      <c r="L842" s="635">
        <f t="shared" si="78"/>
        <v>0</v>
      </c>
      <c r="M842" s="713">
        <f t="shared" si="76"/>
        <v>15945000</v>
      </c>
      <c r="N842" s="574"/>
      <c r="O842" s="574"/>
      <c r="P842" s="573" t="s">
        <v>483</v>
      </c>
      <c r="Q842" s="573" t="s">
        <v>280</v>
      </c>
      <c r="R842" s="573" t="s">
        <v>73</v>
      </c>
      <c r="S842" s="573" t="s">
        <v>152</v>
      </c>
    </row>
    <row r="843" spans="1:19" s="34" customFormat="1" ht="20.100000000000001" customHeight="1">
      <c r="A843" s="573" t="s">
        <v>436</v>
      </c>
      <c r="B843" s="574" t="s">
        <v>452</v>
      </c>
      <c r="C843" s="573" t="s">
        <v>371</v>
      </c>
      <c r="D843" s="575" t="s">
        <v>3718</v>
      </c>
      <c r="E843" s="575" t="s">
        <v>617</v>
      </c>
      <c r="F843" s="573" t="s">
        <v>420</v>
      </c>
      <c r="G843" s="574"/>
      <c r="H843" s="577">
        <v>1063</v>
      </c>
      <c r="I843" s="577">
        <v>8000</v>
      </c>
      <c r="J843" s="576" t="s">
        <v>765</v>
      </c>
      <c r="K843" s="635" t="str">
        <f t="shared" si="77"/>
        <v>0</v>
      </c>
      <c r="L843" s="635">
        <f t="shared" si="78"/>
        <v>0</v>
      </c>
      <c r="M843" s="713">
        <f t="shared" ref="M843:M906" si="79">H843*I843</f>
        <v>8504000</v>
      </c>
      <c r="N843" s="574"/>
      <c r="O843" s="574"/>
      <c r="P843" s="573" t="s">
        <v>483</v>
      </c>
      <c r="Q843" s="573" t="s">
        <v>280</v>
      </c>
      <c r="R843" s="573" t="s">
        <v>73</v>
      </c>
      <c r="S843" s="573" t="s">
        <v>152</v>
      </c>
    </row>
    <row r="844" spans="1:19" s="26" customFormat="1" ht="20.100000000000001" customHeight="1">
      <c r="A844" s="573" t="s">
        <v>436</v>
      </c>
      <c r="B844" s="574" t="s">
        <v>452</v>
      </c>
      <c r="C844" s="573" t="s">
        <v>371</v>
      </c>
      <c r="D844" s="575" t="s">
        <v>3718</v>
      </c>
      <c r="E844" s="575" t="s">
        <v>617</v>
      </c>
      <c r="F844" s="573" t="s">
        <v>419</v>
      </c>
      <c r="G844" s="574"/>
      <c r="H844" s="577">
        <v>1063</v>
      </c>
      <c r="I844" s="577">
        <v>56287</v>
      </c>
      <c r="J844" s="576" t="s">
        <v>765</v>
      </c>
      <c r="K844" s="635" t="str">
        <f t="shared" si="77"/>
        <v>0</v>
      </c>
      <c r="L844" s="635">
        <f t="shared" si="78"/>
        <v>0</v>
      </c>
      <c r="M844" s="713">
        <f t="shared" si="79"/>
        <v>59833081</v>
      </c>
      <c r="N844" s="574"/>
      <c r="O844" s="574"/>
      <c r="P844" s="573" t="s">
        <v>483</v>
      </c>
      <c r="Q844" s="573" t="s">
        <v>278</v>
      </c>
      <c r="R844" s="573" t="s">
        <v>73</v>
      </c>
      <c r="S844" s="573" t="s">
        <v>152</v>
      </c>
    </row>
    <row r="845" spans="1:19" s="26" customFormat="1" ht="20.100000000000001" customHeight="1">
      <c r="A845" s="573" t="s">
        <v>436</v>
      </c>
      <c r="B845" s="574" t="s">
        <v>452</v>
      </c>
      <c r="C845" s="573" t="s">
        <v>371</v>
      </c>
      <c r="D845" s="575" t="s">
        <v>3718</v>
      </c>
      <c r="E845" s="575" t="s">
        <v>617</v>
      </c>
      <c r="F845" s="573" t="s">
        <v>163</v>
      </c>
      <c r="G845" s="574"/>
      <c r="H845" s="577">
        <v>2126</v>
      </c>
      <c r="I845" s="577">
        <v>14000</v>
      </c>
      <c r="J845" s="576" t="s">
        <v>765</v>
      </c>
      <c r="K845" s="635" t="str">
        <f t="shared" si="77"/>
        <v>0</v>
      </c>
      <c r="L845" s="635">
        <f t="shared" si="78"/>
        <v>0</v>
      </c>
      <c r="M845" s="713">
        <f t="shared" si="79"/>
        <v>29764000</v>
      </c>
      <c r="N845" s="574"/>
      <c r="O845" s="574"/>
      <c r="P845" s="573" t="s">
        <v>483</v>
      </c>
      <c r="Q845" s="573" t="s">
        <v>360</v>
      </c>
      <c r="R845" s="573" t="s">
        <v>73</v>
      </c>
      <c r="S845" s="573" t="s">
        <v>152</v>
      </c>
    </row>
    <row r="846" spans="1:19" s="26" customFormat="1" ht="20.100000000000001" customHeight="1">
      <c r="A846" s="573" t="s">
        <v>436</v>
      </c>
      <c r="B846" s="574" t="s">
        <v>452</v>
      </c>
      <c r="C846" s="573" t="s">
        <v>371</v>
      </c>
      <c r="D846" s="575" t="s">
        <v>3718</v>
      </c>
      <c r="E846" s="575" t="s">
        <v>617</v>
      </c>
      <c r="F846" s="573" t="s">
        <v>187</v>
      </c>
      <c r="G846" s="574"/>
      <c r="H846" s="577">
        <v>2126</v>
      </c>
      <c r="I846" s="577">
        <v>23000</v>
      </c>
      <c r="J846" s="576" t="s">
        <v>765</v>
      </c>
      <c r="K846" s="635" t="str">
        <f t="shared" si="77"/>
        <v>0</v>
      </c>
      <c r="L846" s="635">
        <f t="shared" si="78"/>
        <v>0</v>
      </c>
      <c r="M846" s="713">
        <f t="shared" si="79"/>
        <v>48898000</v>
      </c>
      <c r="N846" s="574"/>
      <c r="O846" s="574"/>
      <c r="P846" s="573" t="s">
        <v>483</v>
      </c>
      <c r="Q846" s="573" t="s">
        <v>360</v>
      </c>
      <c r="R846" s="573" t="s">
        <v>73</v>
      </c>
      <c r="S846" s="573" t="s">
        <v>152</v>
      </c>
    </row>
    <row r="847" spans="1:19" s="26" customFormat="1" ht="20.100000000000001" customHeight="1">
      <c r="A847" s="573" t="s">
        <v>436</v>
      </c>
      <c r="B847" s="574" t="s">
        <v>452</v>
      </c>
      <c r="C847" s="573" t="s">
        <v>371</v>
      </c>
      <c r="D847" s="575" t="s">
        <v>3718</v>
      </c>
      <c r="E847" s="575" t="s">
        <v>617</v>
      </c>
      <c r="F847" s="573" t="s">
        <v>164</v>
      </c>
      <c r="G847" s="574"/>
      <c r="H847" s="577">
        <v>1063</v>
      </c>
      <c r="I847" s="577">
        <v>17000</v>
      </c>
      <c r="J847" s="576" t="s">
        <v>765</v>
      </c>
      <c r="K847" s="635" t="str">
        <f t="shared" ref="K847:K910" si="80">IFERROR(J847*H847,"0")</f>
        <v>0</v>
      </c>
      <c r="L847" s="635">
        <f t="shared" si="78"/>
        <v>0</v>
      </c>
      <c r="M847" s="713">
        <f t="shared" si="79"/>
        <v>18071000</v>
      </c>
      <c r="N847" s="574"/>
      <c r="O847" s="574"/>
      <c r="P847" s="573" t="s">
        <v>483</v>
      </c>
      <c r="Q847" s="573" t="s">
        <v>360</v>
      </c>
      <c r="R847" s="573" t="s">
        <v>73</v>
      </c>
      <c r="S847" s="573" t="s">
        <v>152</v>
      </c>
    </row>
    <row r="848" spans="1:19" s="26" customFormat="1" ht="20.100000000000001" customHeight="1">
      <c r="A848" s="573" t="s">
        <v>806</v>
      </c>
      <c r="B848" s="574" t="s">
        <v>2108</v>
      </c>
      <c r="C848" s="573" t="s">
        <v>371</v>
      </c>
      <c r="D848" s="575" t="s">
        <v>3718</v>
      </c>
      <c r="E848" s="575" t="s">
        <v>617</v>
      </c>
      <c r="F848" s="573" t="s">
        <v>719</v>
      </c>
      <c r="G848" s="573">
        <v>0</v>
      </c>
      <c r="H848" s="576">
        <v>666</v>
      </c>
      <c r="I848" s="577">
        <v>141000</v>
      </c>
      <c r="J848" s="576">
        <v>31.9</v>
      </c>
      <c r="K848" s="635">
        <f t="shared" si="80"/>
        <v>21245.399999999998</v>
      </c>
      <c r="L848" s="635">
        <f t="shared" ref="L848:L911" si="81">IFERROR(K848/1000,"0")</f>
        <v>21.245399999999997</v>
      </c>
      <c r="M848" s="713">
        <f t="shared" si="79"/>
        <v>93906000</v>
      </c>
      <c r="N848" s="574"/>
      <c r="O848" s="573" t="s">
        <v>598</v>
      </c>
      <c r="P848" s="573" t="s">
        <v>1273</v>
      </c>
      <c r="Q848" s="573" t="s">
        <v>370</v>
      </c>
      <c r="R848" s="573" t="s">
        <v>60</v>
      </c>
      <c r="S848" s="573" t="s">
        <v>40</v>
      </c>
    </row>
    <row r="849" spans="1:19" s="26" customFormat="1" ht="20.100000000000001" customHeight="1">
      <c r="A849" s="573" t="s">
        <v>806</v>
      </c>
      <c r="B849" s="574" t="s">
        <v>2109</v>
      </c>
      <c r="C849" s="573" t="s">
        <v>371</v>
      </c>
      <c r="D849" s="575" t="s">
        <v>3718</v>
      </c>
      <c r="E849" s="575" t="s">
        <v>617</v>
      </c>
      <c r="F849" s="573" t="s">
        <v>568</v>
      </c>
      <c r="G849" s="573" t="s">
        <v>2110</v>
      </c>
      <c r="H849" s="576">
        <v>444</v>
      </c>
      <c r="I849" s="577">
        <v>61186</v>
      </c>
      <c r="J849" s="576">
        <v>15.5</v>
      </c>
      <c r="K849" s="635">
        <f t="shared" si="80"/>
        <v>6882</v>
      </c>
      <c r="L849" s="635">
        <f t="shared" si="81"/>
        <v>6.8819999999999997</v>
      </c>
      <c r="M849" s="713">
        <f t="shared" si="79"/>
        <v>27166584</v>
      </c>
      <c r="N849" s="574"/>
      <c r="O849" s="574"/>
      <c r="P849" s="573" t="s">
        <v>1273</v>
      </c>
      <c r="Q849" s="573" t="s">
        <v>270</v>
      </c>
      <c r="R849" s="573" t="s">
        <v>60</v>
      </c>
      <c r="S849" s="573" t="s">
        <v>40</v>
      </c>
    </row>
    <row r="850" spans="1:19" s="26" customFormat="1" ht="20.100000000000001" customHeight="1">
      <c r="A850" s="573" t="s">
        <v>1118</v>
      </c>
      <c r="B850" s="574" t="s">
        <v>1122</v>
      </c>
      <c r="C850" s="573" t="s">
        <v>371</v>
      </c>
      <c r="D850" s="575" t="s">
        <v>3718</v>
      </c>
      <c r="E850" s="575" t="s">
        <v>617</v>
      </c>
      <c r="F850" s="573" t="s">
        <v>81</v>
      </c>
      <c r="G850" s="574"/>
      <c r="H850" s="576">
        <v>202</v>
      </c>
      <c r="I850" s="577">
        <v>6075</v>
      </c>
      <c r="J850" s="574" t="s">
        <v>765</v>
      </c>
      <c r="K850" s="635" t="str">
        <f t="shared" si="80"/>
        <v>0</v>
      </c>
      <c r="L850" s="635">
        <f t="shared" si="81"/>
        <v>0</v>
      </c>
      <c r="M850" s="713">
        <f t="shared" si="79"/>
        <v>1227150</v>
      </c>
      <c r="N850" s="574"/>
      <c r="O850" s="574" t="s">
        <v>2118</v>
      </c>
      <c r="P850" s="573" t="s">
        <v>1273</v>
      </c>
      <c r="Q850" s="573" t="s">
        <v>336</v>
      </c>
      <c r="R850" s="573" t="s">
        <v>73</v>
      </c>
      <c r="S850" s="573" t="s">
        <v>213</v>
      </c>
    </row>
    <row r="851" spans="1:19" s="26" customFormat="1" ht="20.100000000000001" customHeight="1">
      <c r="A851" s="573" t="s">
        <v>1118</v>
      </c>
      <c r="B851" s="574" t="s">
        <v>2122</v>
      </c>
      <c r="C851" s="573" t="s">
        <v>371</v>
      </c>
      <c r="D851" s="575" t="s">
        <v>3718</v>
      </c>
      <c r="E851" s="575" t="s">
        <v>617</v>
      </c>
      <c r="F851" s="573" t="s">
        <v>460</v>
      </c>
      <c r="G851" s="574"/>
      <c r="H851" s="576">
        <v>202</v>
      </c>
      <c r="I851" s="577">
        <v>76462</v>
      </c>
      <c r="J851" s="574" t="s">
        <v>765</v>
      </c>
      <c r="K851" s="635" t="str">
        <f t="shared" si="80"/>
        <v>0</v>
      </c>
      <c r="L851" s="635">
        <f t="shared" si="81"/>
        <v>0</v>
      </c>
      <c r="M851" s="713">
        <f t="shared" si="79"/>
        <v>15445324</v>
      </c>
      <c r="N851" s="574"/>
      <c r="O851" s="574" t="s">
        <v>2118</v>
      </c>
      <c r="P851" s="573" t="s">
        <v>1273</v>
      </c>
      <c r="Q851" s="573" t="s">
        <v>276</v>
      </c>
      <c r="R851" s="573" t="s">
        <v>73</v>
      </c>
      <c r="S851" s="573" t="s">
        <v>213</v>
      </c>
    </row>
    <row r="852" spans="1:19" s="26" customFormat="1" ht="20.100000000000001" customHeight="1">
      <c r="A852" s="573" t="s">
        <v>1118</v>
      </c>
      <c r="B852" s="574" t="s">
        <v>2122</v>
      </c>
      <c r="C852" s="573" t="s">
        <v>371</v>
      </c>
      <c r="D852" s="575" t="s">
        <v>3718</v>
      </c>
      <c r="E852" s="575" t="s">
        <v>617</v>
      </c>
      <c r="F852" s="573" t="s">
        <v>83</v>
      </c>
      <c r="G852" s="574"/>
      <c r="H852" s="576">
        <v>202</v>
      </c>
      <c r="I852" s="577">
        <v>10415</v>
      </c>
      <c r="J852" s="574" t="s">
        <v>765</v>
      </c>
      <c r="K852" s="635" t="str">
        <f t="shared" si="80"/>
        <v>0</v>
      </c>
      <c r="L852" s="635">
        <f t="shared" si="81"/>
        <v>0</v>
      </c>
      <c r="M852" s="713">
        <f t="shared" si="79"/>
        <v>2103830</v>
      </c>
      <c r="N852" s="574"/>
      <c r="O852" s="574" t="s">
        <v>2118</v>
      </c>
      <c r="P852" s="573" t="s">
        <v>1273</v>
      </c>
      <c r="Q852" s="573" t="s">
        <v>336</v>
      </c>
      <c r="R852" s="573" t="s">
        <v>73</v>
      </c>
      <c r="S852" s="573" t="s">
        <v>213</v>
      </c>
    </row>
    <row r="853" spans="1:19" s="34" customFormat="1" ht="20.100000000000001" customHeight="1">
      <c r="A853" s="573" t="s">
        <v>1118</v>
      </c>
      <c r="B853" s="574" t="s">
        <v>1122</v>
      </c>
      <c r="C853" s="573" t="s">
        <v>371</v>
      </c>
      <c r="D853" s="575" t="s">
        <v>3718</v>
      </c>
      <c r="E853" s="575" t="s">
        <v>617</v>
      </c>
      <c r="F853" s="573" t="s">
        <v>85</v>
      </c>
      <c r="G853" s="574"/>
      <c r="H853" s="576">
        <v>202</v>
      </c>
      <c r="I853" s="577">
        <v>13105</v>
      </c>
      <c r="J853" s="574" t="s">
        <v>765</v>
      </c>
      <c r="K853" s="635" t="str">
        <f t="shared" si="80"/>
        <v>0</v>
      </c>
      <c r="L853" s="635">
        <f t="shared" si="81"/>
        <v>0</v>
      </c>
      <c r="M853" s="713">
        <f t="shared" si="79"/>
        <v>2647210</v>
      </c>
      <c r="N853" s="574"/>
      <c r="O853" s="574" t="s">
        <v>2118</v>
      </c>
      <c r="P853" s="573" t="s">
        <v>1273</v>
      </c>
      <c r="Q853" s="573" t="s">
        <v>336</v>
      </c>
      <c r="R853" s="573" t="s">
        <v>73</v>
      </c>
      <c r="S853" s="573" t="s">
        <v>213</v>
      </c>
    </row>
    <row r="854" spans="1:19" s="34" customFormat="1" ht="20.100000000000001" customHeight="1">
      <c r="A854" s="573" t="s">
        <v>1118</v>
      </c>
      <c r="B854" s="574" t="s">
        <v>2122</v>
      </c>
      <c r="C854" s="573" t="s">
        <v>371</v>
      </c>
      <c r="D854" s="575" t="s">
        <v>3718</v>
      </c>
      <c r="E854" s="575" t="s">
        <v>617</v>
      </c>
      <c r="F854" s="573" t="s">
        <v>77</v>
      </c>
      <c r="G854" s="574"/>
      <c r="H854" s="576">
        <v>292</v>
      </c>
      <c r="I854" s="577">
        <v>65657</v>
      </c>
      <c r="J854" s="574" t="s">
        <v>765</v>
      </c>
      <c r="K854" s="635" t="str">
        <f t="shared" si="80"/>
        <v>0</v>
      </c>
      <c r="L854" s="635">
        <f t="shared" si="81"/>
        <v>0</v>
      </c>
      <c r="M854" s="713">
        <f t="shared" si="79"/>
        <v>19171844</v>
      </c>
      <c r="N854" s="574"/>
      <c r="O854" s="574" t="s">
        <v>949</v>
      </c>
      <c r="P854" s="573" t="s">
        <v>1273</v>
      </c>
      <c r="Q854" s="573" t="s">
        <v>278</v>
      </c>
      <c r="R854" s="573" t="s">
        <v>73</v>
      </c>
      <c r="S854" s="573" t="s">
        <v>213</v>
      </c>
    </row>
    <row r="855" spans="1:19" s="34" customFormat="1" ht="20.100000000000001" customHeight="1">
      <c r="A855" s="573" t="s">
        <v>1118</v>
      </c>
      <c r="B855" s="574" t="s">
        <v>1122</v>
      </c>
      <c r="C855" s="573" t="s">
        <v>371</v>
      </c>
      <c r="D855" s="575" t="s">
        <v>3718</v>
      </c>
      <c r="E855" s="575" t="s">
        <v>617</v>
      </c>
      <c r="F855" s="573" t="s">
        <v>2121</v>
      </c>
      <c r="G855" s="574"/>
      <c r="H855" s="576">
        <v>292</v>
      </c>
      <c r="I855" s="577">
        <v>7071</v>
      </c>
      <c r="J855" s="574" t="s">
        <v>765</v>
      </c>
      <c r="K855" s="635" t="str">
        <f t="shared" si="80"/>
        <v>0</v>
      </c>
      <c r="L855" s="635">
        <f t="shared" si="81"/>
        <v>0</v>
      </c>
      <c r="M855" s="713">
        <f t="shared" si="79"/>
        <v>2064732</v>
      </c>
      <c r="N855" s="574"/>
      <c r="O855" s="574" t="s">
        <v>949</v>
      </c>
      <c r="P855" s="573" t="s">
        <v>1273</v>
      </c>
      <c r="Q855" s="573" t="s">
        <v>336</v>
      </c>
      <c r="R855" s="573" t="s">
        <v>73</v>
      </c>
      <c r="S855" s="573" t="s">
        <v>213</v>
      </c>
    </row>
    <row r="856" spans="1:19" s="26" customFormat="1" ht="20.100000000000001" customHeight="1">
      <c r="A856" s="573" t="s">
        <v>1118</v>
      </c>
      <c r="B856" s="574" t="s">
        <v>2122</v>
      </c>
      <c r="C856" s="573" t="s">
        <v>371</v>
      </c>
      <c r="D856" s="575" t="s">
        <v>3718</v>
      </c>
      <c r="E856" s="575" t="s">
        <v>617</v>
      </c>
      <c r="F856" s="573" t="s">
        <v>348</v>
      </c>
      <c r="G856" s="574"/>
      <c r="H856" s="576">
        <v>292</v>
      </c>
      <c r="I856" s="577">
        <v>8500</v>
      </c>
      <c r="J856" s="574" t="s">
        <v>765</v>
      </c>
      <c r="K856" s="635" t="str">
        <f t="shared" si="80"/>
        <v>0</v>
      </c>
      <c r="L856" s="635">
        <f t="shared" si="81"/>
        <v>0</v>
      </c>
      <c r="M856" s="713">
        <f t="shared" si="79"/>
        <v>2482000</v>
      </c>
      <c r="N856" s="574"/>
      <c r="O856" s="574" t="s">
        <v>2120</v>
      </c>
      <c r="P856" s="573" t="s">
        <v>1273</v>
      </c>
      <c r="Q856" s="573" t="s">
        <v>336</v>
      </c>
      <c r="R856" s="573" t="s">
        <v>73</v>
      </c>
      <c r="S856" s="573" t="s">
        <v>213</v>
      </c>
    </row>
    <row r="857" spans="1:19" s="26" customFormat="1" ht="20.100000000000001" customHeight="1">
      <c r="A857" s="573" t="s">
        <v>1118</v>
      </c>
      <c r="B857" s="574" t="s">
        <v>2122</v>
      </c>
      <c r="C857" s="573" t="s">
        <v>371</v>
      </c>
      <c r="D857" s="575" t="s">
        <v>3718</v>
      </c>
      <c r="E857" s="575" t="s">
        <v>617</v>
      </c>
      <c r="F857" s="573" t="s">
        <v>349</v>
      </c>
      <c r="G857" s="574"/>
      <c r="H857" s="576">
        <v>292</v>
      </c>
      <c r="I857" s="577">
        <v>8500</v>
      </c>
      <c r="J857" s="574" t="s">
        <v>765</v>
      </c>
      <c r="K857" s="635" t="str">
        <f t="shared" si="80"/>
        <v>0</v>
      </c>
      <c r="L857" s="635">
        <f t="shared" si="81"/>
        <v>0</v>
      </c>
      <c r="M857" s="713">
        <f t="shared" si="79"/>
        <v>2482000</v>
      </c>
      <c r="N857" s="574"/>
      <c r="O857" s="574" t="s">
        <v>2120</v>
      </c>
      <c r="P857" s="573" t="s">
        <v>1273</v>
      </c>
      <c r="Q857" s="573" t="s">
        <v>336</v>
      </c>
      <c r="R857" s="573" t="s">
        <v>73</v>
      </c>
      <c r="S857" s="573" t="s">
        <v>213</v>
      </c>
    </row>
    <row r="858" spans="1:19" s="26" customFormat="1" ht="20.100000000000001" customHeight="1">
      <c r="A858" s="573" t="s">
        <v>1118</v>
      </c>
      <c r="B858" s="574" t="s">
        <v>2122</v>
      </c>
      <c r="C858" s="573" t="s">
        <v>371</v>
      </c>
      <c r="D858" s="575" t="s">
        <v>3718</v>
      </c>
      <c r="E858" s="575" t="s">
        <v>617</v>
      </c>
      <c r="F858" s="573" t="s">
        <v>389</v>
      </c>
      <c r="G858" s="574"/>
      <c r="H858" s="576">
        <v>292</v>
      </c>
      <c r="I858" s="577">
        <v>16443</v>
      </c>
      <c r="J858" s="574" t="s">
        <v>765</v>
      </c>
      <c r="K858" s="635" t="str">
        <f t="shared" si="80"/>
        <v>0</v>
      </c>
      <c r="L858" s="635">
        <f t="shared" si="81"/>
        <v>0</v>
      </c>
      <c r="M858" s="713">
        <f t="shared" si="79"/>
        <v>4801356</v>
      </c>
      <c r="N858" s="574"/>
      <c r="O858" s="574" t="s">
        <v>2119</v>
      </c>
      <c r="P858" s="573" t="s">
        <v>1273</v>
      </c>
      <c r="Q858" s="573" t="s">
        <v>336</v>
      </c>
      <c r="R858" s="573" t="s">
        <v>73</v>
      </c>
      <c r="S858" s="573" t="s">
        <v>213</v>
      </c>
    </row>
    <row r="859" spans="1:19" s="26" customFormat="1" ht="20.100000000000001" customHeight="1">
      <c r="A859" s="573" t="s">
        <v>1118</v>
      </c>
      <c r="B859" s="574" t="s">
        <v>2122</v>
      </c>
      <c r="C859" s="573" t="s">
        <v>371</v>
      </c>
      <c r="D859" s="575" t="s">
        <v>3718</v>
      </c>
      <c r="E859" s="575" t="s">
        <v>617</v>
      </c>
      <c r="F859" s="573" t="s">
        <v>442</v>
      </c>
      <c r="G859" s="574"/>
      <c r="H859" s="576">
        <v>292</v>
      </c>
      <c r="I859" s="576">
        <v>940</v>
      </c>
      <c r="J859" s="574" t="s">
        <v>765</v>
      </c>
      <c r="K859" s="635" t="str">
        <f t="shared" si="80"/>
        <v>0</v>
      </c>
      <c r="L859" s="635">
        <f t="shared" si="81"/>
        <v>0</v>
      </c>
      <c r="M859" s="713">
        <f t="shared" si="79"/>
        <v>274480</v>
      </c>
      <c r="N859" s="574"/>
      <c r="O859" s="574" t="s">
        <v>2119</v>
      </c>
      <c r="P859" s="573" t="s">
        <v>1273</v>
      </c>
      <c r="Q859" s="573" t="s">
        <v>336</v>
      </c>
      <c r="R859" s="573" t="s">
        <v>73</v>
      </c>
      <c r="S859" s="573" t="s">
        <v>213</v>
      </c>
    </row>
    <row r="860" spans="1:19" s="26" customFormat="1" ht="20.100000000000001" customHeight="1">
      <c r="A860" s="573" t="s">
        <v>1118</v>
      </c>
      <c r="B860" s="574" t="s">
        <v>1122</v>
      </c>
      <c r="C860" s="573" t="s">
        <v>371</v>
      </c>
      <c r="D860" s="575" t="s">
        <v>3718</v>
      </c>
      <c r="E860" s="575" t="s">
        <v>617</v>
      </c>
      <c r="F860" s="573" t="s">
        <v>81</v>
      </c>
      <c r="G860" s="574"/>
      <c r="H860" s="576">
        <v>292</v>
      </c>
      <c r="I860" s="577">
        <v>6577</v>
      </c>
      <c r="J860" s="574" t="s">
        <v>765</v>
      </c>
      <c r="K860" s="635" t="str">
        <f t="shared" si="80"/>
        <v>0</v>
      </c>
      <c r="L860" s="635">
        <f t="shared" si="81"/>
        <v>0</v>
      </c>
      <c r="M860" s="713">
        <f t="shared" si="79"/>
        <v>1920484</v>
      </c>
      <c r="N860" s="574"/>
      <c r="O860" s="574" t="s">
        <v>2119</v>
      </c>
      <c r="P860" s="573" t="s">
        <v>1273</v>
      </c>
      <c r="Q860" s="573" t="s">
        <v>336</v>
      </c>
      <c r="R860" s="573" t="s">
        <v>73</v>
      </c>
      <c r="S860" s="573" t="s">
        <v>213</v>
      </c>
    </row>
    <row r="861" spans="1:19" s="26" customFormat="1" ht="20.100000000000001" customHeight="1">
      <c r="A861" s="573" t="s">
        <v>1118</v>
      </c>
      <c r="B861" s="574" t="s">
        <v>2122</v>
      </c>
      <c r="C861" s="573" t="s">
        <v>371</v>
      </c>
      <c r="D861" s="575" t="s">
        <v>3718</v>
      </c>
      <c r="E861" s="575" t="s">
        <v>617</v>
      </c>
      <c r="F861" s="573" t="s">
        <v>1123</v>
      </c>
      <c r="G861" s="574"/>
      <c r="H861" s="576">
        <v>90</v>
      </c>
      <c r="I861" s="577">
        <v>194415</v>
      </c>
      <c r="J861" s="574" t="s">
        <v>765</v>
      </c>
      <c r="K861" s="635" t="str">
        <f t="shared" si="80"/>
        <v>0</v>
      </c>
      <c r="L861" s="635">
        <f t="shared" si="81"/>
        <v>0</v>
      </c>
      <c r="M861" s="713">
        <f t="shared" si="79"/>
        <v>17497350</v>
      </c>
      <c r="N861" s="574"/>
      <c r="O861" s="574" t="s">
        <v>2123</v>
      </c>
      <c r="P861" s="573" t="s">
        <v>1273</v>
      </c>
      <c r="Q861" s="573" t="s">
        <v>272</v>
      </c>
      <c r="R861" s="573" t="s">
        <v>73</v>
      </c>
      <c r="S861" s="573" t="s">
        <v>213</v>
      </c>
    </row>
    <row r="862" spans="1:19" s="26" customFormat="1" ht="20.100000000000001" customHeight="1">
      <c r="A862" s="573" t="s">
        <v>1118</v>
      </c>
      <c r="B862" s="574" t="s">
        <v>2122</v>
      </c>
      <c r="C862" s="573" t="s">
        <v>371</v>
      </c>
      <c r="D862" s="575" t="s">
        <v>3718</v>
      </c>
      <c r="E862" s="575" t="s">
        <v>617</v>
      </c>
      <c r="F862" s="573" t="s">
        <v>83</v>
      </c>
      <c r="G862" s="574"/>
      <c r="H862" s="576">
        <v>90</v>
      </c>
      <c r="I862" s="577">
        <v>10585</v>
      </c>
      <c r="J862" s="574" t="s">
        <v>765</v>
      </c>
      <c r="K862" s="635" t="str">
        <f t="shared" si="80"/>
        <v>0</v>
      </c>
      <c r="L862" s="635">
        <f t="shared" si="81"/>
        <v>0</v>
      </c>
      <c r="M862" s="713">
        <f t="shared" si="79"/>
        <v>952650</v>
      </c>
      <c r="N862" s="574"/>
      <c r="O862" s="574" t="s">
        <v>2123</v>
      </c>
      <c r="P862" s="573" t="s">
        <v>1273</v>
      </c>
      <c r="Q862" s="573" t="s">
        <v>336</v>
      </c>
      <c r="R862" s="573" t="s">
        <v>73</v>
      </c>
      <c r="S862" s="573" t="s">
        <v>213</v>
      </c>
    </row>
    <row r="863" spans="1:19" s="26" customFormat="1" ht="20.100000000000001" customHeight="1">
      <c r="A863" s="573" t="s">
        <v>1118</v>
      </c>
      <c r="B863" s="574" t="s">
        <v>2122</v>
      </c>
      <c r="C863" s="573" t="s">
        <v>371</v>
      </c>
      <c r="D863" s="575" t="s">
        <v>3718</v>
      </c>
      <c r="E863" s="575" t="s">
        <v>617</v>
      </c>
      <c r="F863" s="573" t="s">
        <v>658</v>
      </c>
      <c r="G863" s="574"/>
      <c r="H863" s="576">
        <v>494</v>
      </c>
      <c r="I863" s="577">
        <v>49818</v>
      </c>
      <c r="J863" s="576">
        <v>17.5</v>
      </c>
      <c r="K863" s="635">
        <f t="shared" si="80"/>
        <v>8645</v>
      </c>
      <c r="L863" s="635">
        <f t="shared" si="81"/>
        <v>8.6449999999999996</v>
      </c>
      <c r="M863" s="713">
        <f t="shared" si="79"/>
        <v>24610092</v>
      </c>
      <c r="N863" s="574"/>
      <c r="O863" s="574" t="s">
        <v>1074</v>
      </c>
      <c r="P863" s="573" t="s">
        <v>1273</v>
      </c>
      <c r="Q863" s="573" t="s">
        <v>270</v>
      </c>
      <c r="R863" s="573" t="s">
        <v>68</v>
      </c>
      <c r="S863" s="573" t="s">
        <v>213</v>
      </c>
    </row>
    <row r="864" spans="1:19" s="34" customFormat="1" ht="20.100000000000001" customHeight="1">
      <c r="A864" s="573" t="s">
        <v>1118</v>
      </c>
      <c r="B864" s="574" t="s">
        <v>2122</v>
      </c>
      <c r="C864" s="573" t="s">
        <v>371</v>
      </c>
      <c r="D864" s="575" t="s">
        <v>3718</v>
      </c>
      <c r="E864" s="575" t="s">
        <v>617</v>
      </c>
      <c r="F864" s="573" t="s">
        <v>223</v>
      </c>
      <c r="G864" s="574"/>
      <c r="H864" s="576">
        <v>528</v>
      </c>
      <c r="I864" s="577">
        <v>65000</v>
      </c>
      <c r="J864" s="576">
        <v>33</v>
      </c>
      <c r="K864" s="635">
        <f t="shared" si="80"/>
        <v>17424</v>
      </c>
      <c r="L864" s="635">
        <f t="shared" si="81"/>
        <v>17.423999999999999</v>
      </c>
      <c r="M864" s="713">
        <f t="shared" si="79"/>
        <v>34320000</v>
      </c>
      <c r="N864" s="574"/>
      <c r="O864" s="574" t="s">
        <v>910</v>
      </c>
      <c r="P864" s="573" t="s">
        <v>1273</v>
      </c>
      <c r="Q864" s="573" t="s">
        <v>370</v>
      </c>
      <c r="R864" s="573" t="s">
        <v>68</v>
      </c>
      <c r="S864" s="573" t="s">
        <v>213</v>
      </c>
    </row>
    <row r="865" spans="1:19" s="34" customFormat="1" ht="20.100000000000001" customHeight="1">
      <c r="A865" s="573" t="s">
        <v>1118</v>
      </c>
      <c r="B865" s="574" t="s">
        <v>2122</v>
      </c>
      <c r="C865" s="573" t="s">
        <v>371</v>
      </c>
      <c r="D865" s="575" t="s">
        <v>3718</v>
      </c>
      <c r="E865" s="575" t="s">
        <v>617</v>
      </c>
      <c r="F865" s="573" t="s">
        <v>536</v>
      </c>
      <c r="G865" s="574"/>
      <c r="H865" s="576">
        <v>90</v>
      </c>
      <c r="I865" s="577">
        <v>74000</v>
      </c>
      <c r="J865" s="576">
        <v>18</v>
      </c>
      <c r="K865" s="635">
        <f t="shared" si="80"/>
        <v>1620</v>
      </c>
      <c r="L865" s="635">
        <f t="shared" si="81"/>
        <v>1.62</v>
      </c>
      <c r="M865" s="713">
        <f t="shared" si="79"/>
        <v>6660000</v>
      </c>
      <c r="N865" s="574"/>
      <c r="O865" s="574"/>
      <c r="P865" s="573" t="s">
        <v>1273</v>
      </c>
      <c r="Q865" s="573" t="s">
        <v>537</v>
      </c>
      <c r="R865" s="573" t="s">
        <v>60</v>
      </c>
      <c r="S865" s="573" t="s">
        <v>213</v>
      </c>
    </row>
    <row r="866" spans="1:19" s="34" customFormat="1" ht="20.100000000000001" customHeight="1">
      <c r="A866" s="573" t="s">
        <v>1118</v>
      </c>
      <c r="B866" s="574" t="s">
        <v>2122</v>
      </c>
      <c r="C866" s="573" t="s">
        <v>371</v>
      </c>
      <c r="D866" s="575" t="s">
        <v>3718</v>
      </c>
      <c r="E866" s="575" t="s">
        <v>617</v>
      </c>
      <c r="F866" s="573" t="s">
        <v>71</v>
      </c>
      <c r="G866" s="574"/>
      <c r="H866" s="576">
        <v>584</v>
      </c>
      <c r="I866" s="577">
        <v>37236</v>
      </c>
      <c r="J866" s="574" t="s">
        <v>765</v>
      </c>
      <c r="K866" s="635" t="str">
        <f t="shared" si="80"/>
        <v>0</v>
      </c>
      <c r="L866" s="635">
        <f t="shared" si="81"/>
        <v>0</v>
      </c>
      <c r="M866" s="713">
        <f t="shared" si="79"/>
        <v>21745824</v>
      </c>
      <c r="N866" s="574"/>
      <c r="O866" s="574" t="s">
        <v>948</v>
      </c>
      <c r="P866" s="573" t="s">
        <v>1273</v>
      </c>
      <c r="Q866" s="573" t="s">
        <v>878</v>
      </c>
      <c r="R866" s="573" t="s">
        <v>73</v>
      </c>
      <c r="S866" s="573" t="s">
        <v>213</v>
      </c>
    </row>
    <row r="867" spans="1:19" s="26" customFormat="1" ht="20.100000000000001" customHeight="1">
      <c r="A867" s="573" t="s">
        <v>1118</v>
      </c>
      <c r="B867" s="574" t="s">
        <v>2122</v>
      </c>
      <c r="C867" s="573" t="s">
        <v>371</v>
      </c>
      <c r="D867" s="575" t="s">
        <v>3718</v>
      </c>
      <c r="E867" s="575" t="s">
        <v>617</v>
      </c>
      <c r="F867" s="573" t="s">
        <v>342</v>
      </c>
      <c r="G867" s="574"/>
      <c r="H867" s="576">
        <v>56</v>
      </c>
      <c r="I867" s="577">
        <v>157905</v>
      </c>
      <c r="J867" s="576">
        <v>27</v>
      </c>
      <c r="K867" s="635">
        <f t="shared" si="80"/>
        <v>1512</v>
      </c>
      <c r="L867" s="635">
        <f t="shared" si="81"/>
        <v>1.512</v>
      </c>
      <c r="M867" s="713">
        <f t="shared" si="79"/>
        <v>8842680</v>
      </c>
      <c r="N867" s="574"/>
      <c r="O867" s="574"/>
      <c r="P867" s="573" t="s">
        <v>1273</v>
      </c>
      <c r="Q867" s="573" t="s">
        <v>343</v>
      </c>
      <c r="R867" s="573" t="s">
        <v>60</v>
      </c>
      <c r="S867" s="573" t="s">
        <v>213</v>
      </c>
    </row>
    <row r="868" spans="1:19" s="26" customFormat="1" ht="20.100000000000001" customHeight="1">
      <c r="A868" s="573" t="s">
        <v>806</v>
      </c>
      <c r="B868" s="574" t="s">
        <v>1178</v>
      </c>
      <c r="C868" s="573" t="s">
        <v>371</v>
      </c>
      <c r="D868" s="575" t="s">
        <v>3718</v>
      </c>
      <c r="E868" s="575" t="s">
        <v>617</v>
      </c>
      <c r="F868" s="573" t="s">
        <v>568</v>
      </c>
      <c r="G868" s="573" t="s">
        <v>2110</v>
      </c>
      <c r="H868" s="576">
        <v>50</v>
      </c>
      <c r="I868" s="577">
        <v>60411</v>
      </c>
      <c r="J868" s="576">
        <v>15.5</v>
      </c>
      <c r="K868" s="635">
        <f t="shared" si="80"/>
        <v>775</v>
      </c>
      <c r="L868" s="635">
        <f t="shared" si="81"/>
        <v>0.77500000000000002</v>
      </c>
      <c r="M868" s="713">
        <f t="shared" si="79"/>
        <v>3020550</v>
      </c>
      <c r="N868" s="574"/>
      <c r="O868" s="574" t="s">
        <v>1009</v>
      </c>
      <c r="P868" s="573" t="s">
        <v>1273</v>
      </c>
      <c r="Q868" s="573" t="s">
        <v>270</v>
      </c>
      <c r="R868" s="573" t="s">
        <v>60</v>
      </c>
      <c r="S868" s="573" t="s">
        <v>237</v>
      </c>
    </row>
    <row r="869" spans="1:19" s="26" customFormat="1" ht="20.100000000000001" customHeight="1">
      <c r="A869" s="573" t="s">
        <v>806</v>
      </c>
      <c r="B869" s="574" t="s">
        <v>1178</v>
      </c>
      <c r="C869" s="573" t="s">
        <v>371</v>
      </c>
      <c r="D869" s="575" t="s">
        <v>3718</v>
      </c>
      <c r="E869" s="575" t="s">
        <v>617</v>
      </c>
      <c r="F869" s="573" t="s">
        <v>652</v>
      </c>
      <c r="G869" s="574"/>
      <c r="H869" s="576">
        <v>300</v>
      </c>
      <c r="I869" s="577">
        <v>72190</v>
      </c>
      <c r="J869" s="576">
        <v>14.7</v>
      </c>
      <c r="K869" s="635">
        <f t="shared" si="80"/>
        <v>4410</v>
      </c>
      <c r="L869" s="635">
        <f t="shared" si="81"/>
        <v>4.41</v>
      </c>
      <c r="M869" s="713">
        <f t="shared" si="79"/>
        <v>21657000</v>
      </c>
      <c r="N869" s="574"/>
      <c r="O869" s="574" t="s">
        <v>1179</v>
      </c>
      <c r="P869" s="573" t="s">
        <v>1273</v>
      </c>
      <c r="Q869" s="573" t="s">
        <v>357</v>
      </c>
      <c r="R869" s="573" t="s">
        <v>60</v>
      </c>
      <c r="S869" s="573" t="s">
        <v>237</v>
      </c>
    </row>
    <row r="870" spans="1:19" s="26" customFormat="1" ht="20.100000000000001" customHeight="1">
      <c r="A870" s="573" t="s">
        <v>806</v>
      </c>
      <c r="B870" s="574" t="s">
        <v>1178</v>
      </c>
      <c r="C870" s="573" t="s">
        <v>371</v>
      </c>
      <c r="D870" s="575" t="s">
        <v>3718</v>
      </c>
      <c r="E870" s="575" t="s">
        <v>617</v>
      </c>
      <c r="F870" s="573" t="s">
        <v>667</v>
      </c>
      <c r="G870" s="574"/>
      <c r="H870" s="576">
        <v>165</v>
      </c>
      <c r="I870" s="577">
        <v>86711</v>
      </c>
      <c r="J870" s="576">
        <v>19</v>
      </c>
      <c r="K870" s="635">
        <f t="shared" si="80"/>
        <v>3135</v>
      </c>
      <c r="L870" s="635">
        <f t="shared" si="81"/>
        <v>3.1349999999999998</v>
      </c>
      <c r="M870" s="713">
        <f t="shared" si="79"/>
        <v>14307315</v>
      </c>
      <c r="N870" s="574"/>
      <c r="O870" s="574" t="s">
        <v>593</v>
      </c>
      <c r="P870" s="573" t="s">
        <v>1273</v>
      </c>
      <c r="Q870" s="573" t="s">
        <v>345</v>
      </c>
      <c r="R870" s="573" t="s">
        <v>60</v>
      </c>
      <c r="S870" s="573" t="s">
        <v>237</v>
      </c>
    </row>
    <row r="871" spans="1:19" s="26" customFormat="1" ht="20.100000000000001" customHeight="1">
      <c r="A871" s="573" t="s">
        <v>467</v>
      </c>
      <c r="B871" s="574" t="s">
        <v>1248</v>
      </c>
      <c r="C871" s="573" t="s">
        <v>371</v>
      </c>
      <c r="D871" s="575" t="s">
        <v>3718</v>
      </c>
      <c r="E871" s="575" t="s">
        <v>617</v>
      </c>
      <c r="F871" s="573" t="s">
        <v>719</v>
      </c>
      <c r="G871" s="573">
        <v>0</v>
      </c>
      <c r="H871" s="576">
        <v>471</v>
      </c>
      <c r="I871" s="577">
        <v>143000</v>
      </c>
      <c r="J871" s="576">
        <v>31.9</v>
      </c>
      <c r="K871" s="635">
        <f t="shared" si="80"/>
        <v>15024.9</v>
      </c>
      <c r="L871" s="635">
        <f t="shared" si="81"/>
        <v>15.024899999999999</v>
      </c>
      <c r="M871" s="713">
        <f t="shared" si="79"/>
        <v>67353000</v>
      </c>
      <c r="N871" s="574"/>
      <c r="O871" s="574" t="s">
        <v>598</v>
      </c>
      <c r="P871" s="573" t="s">
        <v>1273</v>
      </c>
      <c r="Q871" s="573" t="s">
        <v>370</v>
      </c>
      <c r="R871" s="573" t="s">
        <v>60</v>
      </c>
      <c r="S871" s="573" t="s">
        <v>237</v>
      </c>
    </row>
    <row r="872" spans="1:19" s="26" customFormat="1" ht="20.100000000000001" customHeight="1">
      <c r="A872" s="573" t="s">
        <v>467</v>
      </c>
      <c r="B872" s="574" t="s">
        <v>1248</v>
      </c>
      <c r="C872" s="573" t="s">
        <v>371</v>
      </c>
      <c r="D872" s="575" t="s">
        <v>3718</v>
      </c>
      <c r="E872" s="575" t="s">
        <v>617</v>
      </c>
      <c r="F872" s="573" t="s">
        <v>1010</v>
      </c>
      <c r="G872" s="574"/>
      <c r="H872" s="576">
        <v>260</v>
      </c>
      <c r="I872" s="577">
        <v>59630</v>
      </c>
      <c r="J872" s="576">
        <v>13.3</v>
      </c>
      <c r="K872" s="635">
        <f t="shared" si="80"/>
        <v>3458</v>
      </c>
      <c r="L872" s="635">
        <f t="shared" si="81"/>
        <v>3.4580000000000002</v>
      </c>
      <c r="M872" s="713">
        <f t="shared" si="79"/>
        <v>15503800</v>
      </c>
      <c r="N872" s="574"/>
      <c r="O872" s="574" t="s">
        <v>1009</v>
      </c>
      <c r="P872" s="573" t="s">
        <v>1273</v>
      </c>
      <c r="Q872" s="573" t="s">
        <v>270</v>
      </c>
      <c r="R872" s="573" t="s">
        <v>60</v>
      </c>
      <c r="S872" s="573" t="s">
        <v>237</v>
      </c>
    </row>
    <row r="873" spans="1:19" s="26" customFormat="1" ht="20.100000000000001" customHeight="1">
      <c r="A873" s="573" t="s">
        <v>467</v>
      </c>
      <c r="B873" s="574" t="s">
        <v>1248</v>
      </c>
      <c r="C873" s="573" t="s">
        <v>371</v>
      </c>
      <c r="D873" s="575" t="s">
        <v>3718</v>
      </c>
      <c r="E873" s="575" t="s">
        <v>617</v>
      </c>
      <c r="F873" s="573" t="s">
        <v>568</v>
      </c>
      <c r="G873" s="573">
        <v>59</v>
      </c>
      <c r="H873" s="576">
        <v>260</v>
      </c>
      <c r="I873" s="577">
        <v>60411</v>
      </c>
      <c r="J873" s="576">
        <v>15.5</v>
      </c>
      <c r="K873" s="635">
        <f t="shared" si="80"/>
        <v>4030</v>
      </c>
      <c r="L873" s="635">
        <f t="shared" si="81"/>
        <v>4.03</v>
      </c>
      <c r="M873" s="713">
        <f t="shared" si="79"/>
        <v>15706860</v>
      </c>
      <c r="N873" s="574"/>
      <c r="O873" s="574" t="s">
        <v>1009</v>
      </c>
      <c r="P873" s="573" t="s">
        <v>1273</v>
      </c>
      <c r="Q873" s="573" t="s">
        <v>270</v>
      </c>
      <c r="R873" s="573" t="s">
        <v>60</v>
      </c>
      <c r="S873" s="573" t="s">
        <v>237</v>
      </c>
    </row>
    <row r="874" spans="1:19" s="26" customFormat="1" ht="20.100000000000001" customHeight="1">
      <c r="A874" s="573" t="s">
        <v>467</v>
      </c>
      <c r="B874" s="574" t="s">
        <v>1248</v>
      </c>
      <c r="C874" s="573" t="s">
        <v>371</v>
      </c>
      <c r="D874" s="575" t="s">
        <v>3718</v>
      </c>
      <c r="E874" s="575" t="s">
        <v>617</v>
      </c>
      <c r="F874" s="573" t="s">
        <v>754</v>
      </c>
      <c r="G874" s="574"/>
      <c r="H874" s="576">
        <v>12</v>
      </c>
      <c r="I874" s="577">
        <v>59866</v>
      </c>
      <c r="J874" s="576" t="s">
        <v>765</v>
      </c>
      <c r="K874" s="635" t="str">
        <f t="shared" si="80"/>
        <v>0</v>
      </c>
      <c r="L874" s="635">
        <f t="shared" si="81"/>
        <v>0</v>
      </c>
      <c r="M874" s="713">
        <f t="shared" si="79"/>
        <v>718392</v>
      </c>
      <c r="N874" s="574"/>
      <c r="O874" s="574" t="s">
        <v>62</v>
      </c>
      <c r="P874" s="573" t="s">
        <v>1273</v>
      </c>
      <c r="Q874" s="573" t="s">
        <v>336</v>
      </c>
      <c r="R874" s="573" t="s">
        <v>73</v>
      </c>
      <c r="S874" s="573" t="s">
        <v>237</v>
      </c>
    </row>
    <row r="875" spans="1:19" s="26" customFormat="1" ht="20.100000000000001" customHeight="1">
      <c r="A875" s="573" t="s">
        <v>467</v>
      </c>
      <c r="B875" s="574" t="s">
        <v>1248</v>
      </c>
      <c r="C875" s="573" t="s">
        <v>371</v>
      </c>
      <c r="D875" s="575" t="s">
        <v>3718</v>
      </c>
      <c r="E875" s="575" t="s">
        <v>617</v>
      </c>
      <c r="F875" s="573" t="s">
        <v>668</v>
      </c>
      <c r="G875" s="574"/>
      <c r="H875" s="576">
        <v>12</v>
      </c>
      <c r="I875" s="577">
        <v>65004</v>
      </c>
      <c r="J875" s="576">
        <v>11.8</v>
      </c>
      <c r="K875" s="635">
        <f t="shared" si="80"/>
        <v>141.60000000000002</v>
      </c>
      <c r="L875" s="635">
        <f t="shared" si="81"/>
        <v>0.14160000000000003</v>
      </c>
      <c r="M875" s="713">
        <f t="shared" si="79"/>
        <v>780048</v>
      </c>
      <c r="N875" s="574"/>
      <c r="O875" s="574" t="s">
        <v>62</v>
      </c>
      <c r="P875" s="573" t="s">
        <v>1273</v>
      </c>
      <c r="Q875" s="573" t="s">
        <v>270</v>
      </c>
      <c r="R875" s="573" t="s">
        <v>60</v>
      </c>
      <c r="S875" s="573" t="s">
        <v>237</v>
      </c>
    </row>
    <row r="876" spans="1:19" s="34" customFormat="1" ht="20.100000000000001" customHeight="1">
      <c r="A876" s="573" t="s">
        <v>467</v>
      </c>
      <c r="B876" s="574" t="s">
        <v>1248</v>
      </c>
      <c r="C876" s="573" t="s">
        <v>371</v>
      </c>
      <c r="D876" s="575" t="s">
        <v>3718</v>
      </c>
      <c r="E876" s="575" t="s">
        <v>617</v>
      </c>
      <c r="F876" s="573" t="s">
        <v>756</v>
      </c>
      <c r="G876" s="574"/>
      <c r="H876" s="576">
        <v>2</v>
      </c>
      <c r="I876" s="577">
        <v>51171</v>
      </c>
      <c r="J876" s="576" t="s">
        <v>765</v>
      </c>
      <c r="K876" s="635" t="str">
        <f t="shared" si="80"/>
        <v>0</v>
      </c>
      <c r="L876" s="635">
        <f t="shared" si="81"/>
        <v>0</v>
      </c>
      <c r="M876" s="713">
        <f t="shared" si="79"/>
        <v>102342</v>
      </c>
      <c r="N876" s="574"/>
      <c r="O876" s="574"/>
      <c r="P876" s="573" t="s">
        <v>1273</v>
      </c>
      <c r="Q876" s="573" t="s">
        <v>271</v>
      </c>
      <c r="R876" s="573" t="s">
        <v>73</v>
      </c>
      <c r="S876" s="573" t="s">
        <v>237</v>
      </c>
    </row>
    <row r="877" spans="1:19" s="34" customFormat="1" ht="20.100000000000001" customHeight="1">
      <c r="A877" s="573" t="s">
        <v>467</v>
      </c>
      <c r="B877" s="574" t="s">
        <v>1248</v>
      </c>
      <c r="C877" s="573" t="s">
        <v>371</v>
      </c>
      <c r="D877" s="575" t="s">
        <v>3718</v>
      </c>
      <c r="E877" s="575" t="s">
        <v>617</v>
      </c>
      <c r="F877" s="573" t="s">
        <v>672</v>
      </c>
      <c r="G877" s="574"/>
      <c r="H877" s="576">
        <v>4</v>
      </c>
      <c r="I877" s="577">
        <v>66546</v>
      </c>
      <c r="J877" s="576">
        <v>14</v>
      </c>
      <c r="K877" s="635">
        <f t="shared" si="80"/>
        <v>56</v>
      </c>
      <c r="L877" s="635">
        <f t="shared" si="81"/>
        <v>5.6000000000000001E-2</v>
      </c>
      <c r="M877" s="713">
        <f t="shared" si="79"/>
        <v>266184</v>
      </c>
      <c r="N877" s="574"/>
      <c r="O877" s="574" t="s">
        <v>62</v>
      </c>
      <c r="P877" s="573" t="s">
        <v>1273</v>
      </c>
      <c r="Q877" s="573" t="s">
        <v>270</v>
      </c>
      <c r="R877" s="573" t="s">
        <v>60</v>
      </c>
      <c r="S877" s="573" t="s">
        <v>237</v>
      </c>
    </row>
    <row r="878" spans="1:19" s="34" customFormat="1" ht="20.100000000000001" customHeight="1">
      <c r="A878" s="573" t="s">
        <v>467</v>
      </c>
      <c r="B878" s="574" t="s">
        <v>1248</v>
      </c>
      <c r="C878" s="573" t="s">
        <v>371</v>
      </c>
      <c r="D878" s="575" t="s">
        <v>3718</v>
      </c>
      <c r="E878" s="575" t="s">
        <v>617</v>
      </c>
      <c r="F878" s="573" t="s">
        <v>778</v>
      </c>
      <c r="G878" s="574"/>
      <c r="H878" s="576">
        <v>12</v>
      </c>
      <c r="I878" s="577">
        <v>115000</v>
      </c>
      <c r="J878" s="576" t="s">
        <v>765</v>
      </c>
      <c r="K878" s="635" t="str">
        <f t="shared" si="80"/>
        <v>0</v>
      </c>
      <c r="L878" s="635">
        <f t="shared" si="81"/>
        <v>0</v>
      </c>
      <c r="M878" s="713">
        <f t="shared" si="79"/>
        <v>1380000</v>
      </c>
      <c r="N878" s="574"/>
      <c r="O878" s="574" t="s">
        <v>1187</v>
      </c>
      <c r="P878" s="573" t="s">
        <v>1273</v>
      </c>
      <c r="Q878" s="573" t="s">
        <v>336</v>
      </c>
      <c r="R878" s="573" t="s">
        <v>73</v>
      </c>
      <c r="S878" s="573" t="s">
        <v>237</v>
      </c>
    </row>
    <row r="879" spans="1:19" s="26" customFormat="1" ht="20.100000000000001" customHeight="1">
      <c r="A879" s="573" t="s">
        <v>467</v>
      </c>
      <c r="B879" s="574" t="s">
        <v>1248</v>
      </c>
      <c r="C879" s="573" t="s">
        <v>371</v>
      </c>
      <c r="D879" s="575" t="s">
        <v>3718</v>
      </c>
      <c r="E879" s="575" t="s">
        <v>617</v>
      </c>
      <c r="F879" s="573" t="s">
        <v>630</v>
      </c>
      <c r="G879" s="574"/>
      <c r="H879" s="576">
        <v>12</v>
      </c>
      <c r="I879" s="577">
        <v>139231</v>
      </c>
      <c r="J879" s="576" t="s">
        <v>765</v>
      </c>
      <c r="K879" s="635" t="str">
        <f t="shared" si="80"/>
        <v>0</v>
      </c>
      <c r="L879" s="635">
        <f t="shared" si="81"/>
        <v>0</v>
      </c>
      <c r="M879" s="713">
        <f t="shared" si="79"/>
        <v>1670772</v>
      </c>
      <c r="N879" s="574"/>
      <c r="O879" s="574" t="s">
        <v>1189</v>
      </c>
      <c r="P879" s="573" t="s">
        <v>1273</v>
      </c>
      <c r="Q879" s="573" t="s">
        <v>336</v>
      </c>
      <c r="R879" s="573" t="s">
        <v>73</v>
      </c>
      <c r="S879" s="573" t="s">
        <v>237</v>
      </c>
    </row>
    <row r="880" spans="1:19" s="26" customFormat="1" ht="20.100000000000001" customHeight="1">
      <c r="A880" s="573" t="s">
        <v>467</v>
      </c>
      <c r="B880" s="574" t="s">
        <v>1248</v>
      </c>
      <c r="C880" s="573" t="s">
        <v>371</v>
      </c>
      <c r="D880" s="575" t="s">
        <v>3718</v>
      </c>
      <c r="E880" s="575" t="s">
        <v>617</v>
      </c>
      <c r="F880" s="573" t="s">
        <v>631</v>
      </c>
      <c r="G880" s="574"/>
      <c r="H880" s="576">
        <v>12</v>
      </c>
      <c r="I880" s="577">
        <v>38289</v>
      </c>
      <c r="J880" s="576" t="s">
        <v>765</v>
      </c>
      <c r="K880" s="635" t="str">
        <f t="shared" si="80"/>
        <v>0</v>
      </c>
      <c r="L880" s="635">
        <f t="shared" si="81"/>
        <v>0</v>
      </c>
      <c r="M880" s="713">
        <f t="shared" si="79"/>
        <v>459468</v>
      </c>
      <c r="N880" s="574"/>
      <c r="O880" s="574" t="s">
        <v>1189</v>
      </c>
      <c r="P880" s="573" t="s">
        <v>1273</v>
      </c>
      <c r="Q880" s="573" t="s">
        <v>336</v>
      </c>
      <c r="R880" s="573" t="s">
        <v>73</v>
      </c>
      <c r="S880" s="573" t="s">
        <v>237</v>
      </c>
    </row>
    <row r="881" spans="1:19" s="26" customFormat="1" ht="20.100000000000001" customHeight="1">
      <c r="A881" s="573" t="s">
        <v>467</v>
      </c>
      <c r="B881" s="574" t="s">
        <v>1248</v>
      </c>
      <c r="C881" s="573" t="s">
        <v>371</v>
      </c>
      <c r="D881" s="575" t="s">
        <v>3718</v>
      </c>
      <c r="E881" s="575" t="s">
        <v>617</v>
      </c>
      <c r="F881" s="573" t="s">
        <v>632</v>
      </c>
      <c r="G881" s="574"/>
      <c r="H881" s="576">
        <v>12</v>
      </c>
      <c r="I881" s="577">
        <v>67063</v>
      </c>
      <c r="J881" s="576" t="s">
        <v>765</v>
      </c>
      <c r="K881" s="635" t="str">
        <f t="shared" si="80"/>
        <v>0</v>
      </c>
      <c r="L881" s="635">
        <f t="shared" si="81"/>
        <v>0</v>
      </c>
      <c r="M881" s="713">
        <f t="shared" si="79"/>
        <v>804756</v>
      </c>
      <c r="N881" s="574"/>
      <c r="O881" s="574" t="s">
        <v>1189</v>
      </c>
      <c r="P881" s="573" t="s">
        <v>1273</v>
      </c>
      <c r="Q881" s="573" t="s">
        <v>336</v>
      </c>
      <c r="R881" s="573" t="s">
        <v>73</v>
      </c>
      <c r="S881" s="573" t="s">
        <v>237</v>
      </c>
    </row>
    <row r="882" spans="1:19" s="26" customFormat="1" ht="20.100000000000001" customHeight="1">
      <c r="A882" s="573" t="s">
        <v>467</v>
      </c>
      <c r="B882" s="574" t="s">
        <v>1248</v>
      </c>
      <c r="C882" s="573" t="s">
        <v>371</v>
      </c>
      <c r="D882" s="575" t="s">
        <v>3718</v>
      </c>
      <c r="E882" s="575" t="s">
        <v>617</v>
      </c>
      <c r="F882" s="573" t="s">
        <v>768</v>
      </c>
      <c r="G882" s="574"/>
      <c r="H882" s="576">
        <v>11</v>
      </c>
      <c r="I882" s="577">
        <v>254638</v>
      </c>
      <c r="J882" s="576">
        <v>41.1</v>
      </c>
      <c r="K882" s="635">
        <f t="shared" si="80"/>
        <v>452.1</v>
      </c>
      <c r="L882" s="635">
        <f t="shared" si="81"/>
        <v>0.4521</v>
      </c>
      <c r="M882" s="713">
        <f t="shared" si="79"/>
        <v>2801018</v>
      </c>
      <c r="N882" s="574"/>
      <c r="O882" s="574"/>
      <c r="P882" s="573" t="s">
        <v>1273</v>
      </c>
      <c r="Q882" s="573" t="s">
        <v>364</v>
      </c>
      <c r="R882" s="573" t="s">
        <v>60</v>
      </c>
      <c r="S882" s="573" t="s">
        <v>237</v>
      </c>
    </row>
    <row r="883" spans="1:19" s="26" customFormat="1" ht="20.100000000000001" customHeight="1">
      <c r="A883" s="573" t="s">
        <v>467</v>
      </c>
      <c r="B883" s="574" t="s">
        <v>1248</v>
      </c>
      <c r="C883" s="573" t="s">
        <v>371</v>
      </c>
      <c r="D883" s="575" t="s">
        <v>3718</v>
      </c>
      <c r="E883" s="575" t="s">
        <v>617</v>
      </c>
      <c r="F883" s="573" t="s">
        <v>627</v>
      </c>
      <c r="G883" s="574"/>
      <c r="H883" s="576">
        <v>6</v>
      </c>
      <c r="I883" s="577">
        <v>15882</v>
      </c>
      <c r="J883" s="576" t="s">
        <v>765</v>
      </c>
      <c r="K883" s="635" t="str">
        <f t="shared" si="80"/>
        <v>0</v>
      </c>
      <c r="L883" s="635">
        <f t="shared" si="81"/>
        <v>0</v>
      </c>
      <c r="M883" s="713">
        <f t="shared" si="79"/>
        <v>95292</v>
      </c>
      <c r="N883" s="574"/>
      <c r="O883" s="574"/>
      <c r="P883" s="573" t="s">
        <v>1273</v>
      </c>
      <c r="Q883" s="573" t="s">
        <v>336</v>
      </c>
      <c r="R883" s="573" t="s">
        <v>73</v>
      </c>
      <c r="S883" s="573" t="s">
        <v>237</v>
      </c>
    </row>
    <row r="884" spans="1:19" s="26" customFormat="1" ht="20.100000000000001" customHeight="1">
      <c r="A884" s="573" t="s">
        <v>467</v>
      </c>
      <c r="B884" s="574" t="s">
        <v>1259</v>
      </c>
      <c r="C884" s="573" t="s">
        <v>371</v>
      </c>
      <c r="D884" s="575" t="s">
        <v>3718</v>
      </c>
      <c r="E884" s="575" t="s">
        <v>617</v>
      </c>
      <c r="F884" s="573" t="s">
        <v>568</v>
      </c>
      <c r="G884" s="573" t="s">
        <v>2110</v>
      </c>
      <c r="H884" s="576">
        <v>914</v>
      </c>
      <c r="I884" s="577">
        <v>60411</v>
      </c>
      <c r="J884" s="576">
        <v>15.5</v>
      </c>
      <c r="K884" s="635">
        <f t="shared" si="80"/>
        <v>14167</v>
      </c>
      <c r="L884" s="635">
        <f t="shared" si="81"/>
        <v>14.167</v>
      </c>
      <c r="M884" s="713">
        <f t="shared" si="79"/>
        <v>55215654</v>
      </c>
      <c r="N884" s="574"/>
      <c r="O884" s="574" t="s">
        <v>1009</v>
      </c>
      <c r="P884" s="573" t="s">
        <v>1273</v>
      </c>
      <c r="Q884" s="573" t="s">
        <v>270</v>
      </c>
      <c r="R884" s="573" t="s">
        <v>60</v>
      </c>
      <c r="S884" s="573" t="s">
        <v>237</v>
      </c>
    </row>
    <row r="885" spans="1:19" s="26" customFormat="1" ht="20.100000000000001" customHeight="1">
      <c r="A885" s="573" t="s">
        <v>467</v>
      </c>
      <c r="B885" s="574" t="s">
        <v>1259</v>
      </c>
      <c r="C885" s="573" t="s">
        <v>371</v>
      </c>
      <c r="D885" s="575" t="s">
        <v>3718</v>
      </c>
      <c r="E885" s="575" t="s">
        <v>617</v>
      </c>
      <c r="F885" s="573" t="s">
        <v>1010</v>
      </c>
      <c r="G885" s="574"/>
      <c r="H885" s="576">
        <v>914</v>
      </c>
      <c r="I885" s="577">
        <v>59630</v>
      </c>
      <c r="J885" s="576">
        <v>13.3</v>
      </c>
      <c r="K885" s="635">
        <f t="shared" si="80"/>
        <v>12156.2</v>
      </c>
      <c r="L885" s="635">
        <f t="shared" si="81"/>
        <v>12.1562</v>
      </c>
      <c r="M885" s="713">
        <f t="shared" si="79"/>
        <v>54501820</v>
      </c>
      <c r="N885" s="574"/>
      <c r="O885" s="574" t="s">
        <v>1009</v>
      </c>
      <c r="P885" s="573" t="s">
        <v>1273</v>
      </c>
      <c r="Q885" s="573" t="s">
        <v>270</v>
      </c>
      <c r="R885" s="573" t="s">
        <v>60</v>
      </c>
      <c r="S885" s="573" t="s">
        <v>237</v>
      </c>
    </row>
    <row r="886" spans="1:19" s="26" customFormat="1" ht="20.100000000000001" customHeight="1">
      <c r="A886" s="573" t="s">
        <v>467</v>
      </c>
      <c r="B886" s="574" t="s">
        <v>1259</v>
      </c>
      <c r="C886" s="573" t="s">
        <v>371</v>
      </c>
      <c r="D886" s="575" t="s">
        <v>3718</v>
      </c>
      <c r="E886" s="575" t="s">
        <v>617</v>
      </c>
      <c r="F886" s="573" t="s">
        <v>719</v>
      </c>
      <c r="G886" s="573">
        <v>0</v>
      </c>
      <c r="H886" s="577">
        <v>1830</v>
      </c>
      <c r="I886" s="577">
        <v>144000</v>
      </c>
      <c r="J886" s="576">
        <v>31.9</v>
      </c>
      <c r="K886" s="635">
        <f t="shared" si="80"/>
        <v>58377</v>
      </c>
      <c r="L886" s="635">
        <f t="shared" si="81"/>
        <v>58.377000000000002</v>
      </c>
      <c r="M886" s="713">
        <f t="shared" si="79"/>
        <v>263520000</v>
      </c>
      <c r="N886" s="574"/>
      <c r="O886" s="574" t="s">
        <v>598</v>
      </c>
      <c r="P886" s="573" t="s">
        <v>1273</v>
      </c>
      <c r="Q886" s="573" t="s">
        <v>370</v>
      </c>
      <c r="R886" s="573" t="s">
        <v>60</v>
      </c>
      <c r="S886" s="573" t="s">
        <v>237</v>
      </c>
    </row>
    <row r="887" spans="1:19" s="34" customFormat="1" ht="20.100000000000001" customHeight="1">
      <c r="A887" s="573" t="s">
        <v>467</v>
      </c>
      <c r="B887" s="574" t="s">
        <v>1259</v>
      </c>
      <c r="C887" s="573" t="s">
        <v>371</v>
      </c>
      <c r="D887" s="575" t="s">
        <v>3718</v>
      </c>
      <c r="E887" s="575" t="s">
        <v>617</v>
      </c>
      <c r="F887" s="573" t="s">
        <v>672</v>
      </c>
      <c r="G887" s="574"/>
      <c r="H887" s="576">
        <v>2</v>
      </c>
      <c r="I887" s="577">
        <v>66546</v>
      </c>
      <c r="J887" s="576">
        <v>14</v>
      </c>
      <c r="K887" s="635">
        <f t="shared" si="80"/>
        <v>28</v>
      </c>
      <c r="L887" s="635">
        <f t="shared" si="81"/>
        <v>2.8000000000000001E-2</v>
      </c>
      <c r="M887" s="713">
        <f t="shared" si="79"/>
        <v>133092</v>
      </c>
      <c r="N887" s="574"/>
      <c r="O887" s="574" t="s">
        <v>62</v>
      </c>
      <c r="P887" s="573" t="s">
        <v>1273</v>
      </c>
      <c r="Q887" s="573" t="s">
        <v>270</v>
      </c>
      <c r="R887" s="573" t="s">
        <v>60</v>
      </c>
      <c r="S887" s="573" t="s">
        <v>237</v>
      </c>
    </row>
    <row r="888" spans="1:19" s="34" customFormat="1" ht="20.100000000000001" customHeight="1">
      <c r="A888" s="573" t="s">
        <v>467</v>
      </c>
      <c r="B888" s="574" t="s">
        <v>1259</v>
      </c>
      <c r="C888" s="573" t="s">
        <v>371</v>
      </c>
      <c r="D888" s="575" t="s">
        <v>3718</v>
      </c>
      <c r="E888" s="575" t="s">
        <v>617</v>
      </c>
      <c r="F888" s="573" t="s">
        <v>631</v>
      </c>
      <c r="G888" s="574"/>
      <c r="H888" s="576">
        <v>7</v>
      </c>
      <c r="I888" s="577">
        <v>38289</v>
      </c>
      <c r="J888" s="576" t="s">
        <v>765</v>
      </c>
      <c r="K888" s="635" t="str">
        <f t="shared" si="80"/>
        <v>0</v>
      </c>
      <c r="L888" s="635">
        <f t="shared" si="81"/>
        <v>0</v>
      </c>
      <c r="M888" s="713">
        <f t="shared" si="79"/>
        <v>268023</v>
      </c>
      <c r="N888" s="574"/>
      <c r="O888" s="574" t="s">
        <v>1189</v>
      </c>
      <c r="P888" s="573" t="s">
        <v>1273</v>
      </c>
      <c r="Q888" s="573" t="s">
        <v>336</v>
      </c>
      <c r="R888" s="573" t="s">
        <v>73</v>
      </c>
      <c r="S888" s="573" t="s">
        <v>237</v>
      </c>
    </row>
    <row r="889" spans="1:19" s="34" customFormat="1" ht="20.100000000000001" customHeight="1">
      <c r="A889" s="573" t="s">
        <v>467</v>
      </c>
      <c r="B889" s="574" t="s">
        <v>1259</v>
      </c>
      <c r="C889" s="573" t="s">
        <v>371</v>
      </c>
      <c r="D889" s="575" t="s">
        <v>3718</v>
      </c>
      <c r="E889" s="575" t="s">
        <v>617</v>
      </c>
      <c r="F889" s="573" t="s">
        <v>632</v>
      </c>
      <c r="G889" s="574"/>
      <c r="H889" s="576">
        <v>7</v>
      </c>
      <c r="I889" s="577">
        <v>67063</v>
      </c>
      <c r="J889" s="576" t="s">
        <v>765</v>
      </c>
      <c r="K889" s="635" t="str">
        <f t="shared" si="80"/>
        <v>0</v>
      </c>
      <c r="L889" s="635">
        <f t="shared" si="81"/>
        <v>0</v>
      </c>
      <c r="M889" s="713">
        <f t="shared" si="79"/>
        <v>469441</v>
      </c>
      <c r="N889" s="574"/>
      <c r="O889" s="574" t="s">
        <v>1189</v>
      </c>
      <c r="P889" s="573" t="s">
        <v>1273</v>
      </c>
      <c r="Q889" s="573" t="s">
        <v>336</v>
      </c>
      <c r="R889" s="573" t="s">
        <v>73</v>
      </c>
      <c r="S889" s="573" t="s">
        <v>237</v>
      </c>
    </row>
    <row r="890" spans="1:19" s="26" customFormat="1" ht="20.100000000000001" customHeight="1">
      <c r="A890" s="573" t="s">
        <v>467</v>
      </c>
      <c r="B890" s="574" t="s">
        <v>1259</v>
      </c>
      <c r="C890" s="573" t="s">
        <v>371</v>
      </c>
      <c r="D890" s="575" t="s">
        <v>3718</v>
      </c>
      <c r="E890" s="575" t="s">
        <v>617</v>
      </c>
      <c r="F890" s="573" t="s">
        <v>627</v>
      </c>
      <c r="G890" s="574"/>
      <c r="H890" s="576">
        <v>2</v>
      </c>
      <c r="I890" s="577">
        <v>15319</v>
      </c>
      <c r="J890" s="576" t="s">
        <v>765</v>
      </c>
      <c r="K890" s="635" t="str">
        <f t="shared" si="80"/>
        <v>0</v>
      </c>
      <c r="L890" s="635">
        <f t="shared" si="81"/>
        <v>0</v>
      </c>
      <c r="M890" s="713">
        <f t="shared" si="79"/>
        <v>30638</v>
      </c>
      <c r="N890" s="574"/>
      <c r="O890" s="574" t="s">
        <v>1012</v>
      </c>
      <c r="P890" s="573" t="s">
        <v>1273</v>
      </c>
      <c r="Q890" s="573" t="s">
        <v>336</v>
      </c>
      <c r="R890" s="573" t="s">
        <v>73</v>
      </c>
      <c r="S890" s="573" t="s">
        <v>237</v>
      </c>
    </row>
    <row r="891" spans="1:19" s="26" customFormat="1" ht="20.100000000000001" customHeight="1">
      <c r="A891" s="573" t="s">
        <v>467</v>
      </c>
      <c r="B891" s="574" t="s">
        <v>1259</v>
      </c>
      <c r="C891" s="573" t="s">
        <v>371</v>
      </c>
      <c r="D891" s="575" t="s">
        <v>3718</v>
      </c>
      <c r="E891" s="575" t="s">
        <v>617</v>
      </c>
      <c r="F891" s="573" t="s">
        <v>633</v>
      </c>
      <c r="G891" s="574"/>
      <c r="H891" s="576">
        <v>2</v>
      </c>
      <c r="I891" s="577">
        <v>15319</v>
      </c>
      <c r="J891" s="576" t="s">
        <v>765</v>
      </c>
      <c r="K891" s="635" t="str">
        <f t="shared" si="80"/>
        <v>0</v>
      </c>
      <c r="L891" s="635">
        <f t="shared" si="81"/>
        <v>0</v>
      </c>
      <c r="M891" s="713">
        <f t="shared" si="79"/>
        <v>30638</v>
      </c>
      <c r="N891" s="574"/>
      <c r="O891" s="574" t="s">
        <v>1012</v>
      </c>
      <c r="P891" s="573" t="s">
        <v>1273</v>
      </c>
      <c r="Q891" s="573" t="s">
        <v>336</v>
      </c>
      <c r="R891" s="573" t="s">
        <v>73</v>
      </c>
      <c r="S891" s="573" t="s">
        <v>237</v>
      </c>
    </row>
    <row r="892" spans="1:19" s="26" customFormat="1" ht="20.100000000000001" customHeight="1">
      <c r="A892" s="573" t="s">
        <v>467</v>
      </c>
      <c r="B892" s="574" t="s">
        <v>1259</v>
      </c>
      <c r="C892" s="573" t="s">
        <v>371</v>
      </c>
      <c r="D892" s="575" t="s">
        <v>3718</v>
      </c>
      <c r="E892" s="575" t="s">
        <v>617</v>
      </c>
      <c r="F892" s="573" t="s">
        <v>768</v>
      </c>
      <c r="G892" s="574"/>
      <c r="H892" s="576">
        <v>2</v>
      </c>
      <c r="I892" s="577">
        <v>257227</v>
      </c>
      <c r="J892" s="576">
        <v>41.1</v>
      </c>
      <c r="K892" s="635">
        <f t="shared" si="80"/>
        <v>82.2</v>
      </c>
      <c r="L892" s="635">
        <f t="shared" si="81"/>
        <v>8.2200000000000009E-2</v>
      </c>
      <c r="M892" s="713">
        <f t="shared" si="79"/>
        <v>514454</v>
      </c>
      <c r="N892" s="574"/>
      <c r="O892" s="574"/>
      <c r="P892" s="573" t="s">
        <v>1273</v>
      </c>
      <c r="Q892" s="573" t="s">
        <v>364</v>
      </c>
      <c r="R892" s="573" t="s">
        <v>60</v>
      </c>
      <c r="S892" s="573" t="s">
        <v>237</v>
      </c>
    </row>
    <row r="893" spans="1:19" s="26" customFormat="1" ht="20.100000000000001" customHeight="1">
      <c r="A893" s="573" t="s">
        <v>467</v>
      </c>
      <c r="B893" s="574" t="s">
        <v>1259</v>
      </c>
      <c r="C893" s="573" t="s">
        <v>371</v>
      </c>
      <c r="D893" s="575" t="s">
        <v>3718</v>
      </c>
      <c r="E893" s="575" t="s">
        <v>617</v>
      </c>
      <c r="F893" s="573" t="s">
        <v>634</v>
      </c>
      <c r="G893" s="574"/>
      <c r="H893" s="576">
        <v>2</v>
      </c>
      <c r="I893" s="577">
        <v>61199</v>
      </c>
      <c r="J893" s="576" t="s">
        <v>765</v>
      </c>
      <c r="K893" s="635" t="str">
        <f t="shared" si="80"/>
        <v>0</v>
      </c>
      <c r="L893" s="635">
        <f t="shared" si="81"/>
        <v>0</v>
      </c>
      <c r="M893" s="713">
        <f t="shared" si="79"/>
        <v>122398</v>
      </c>
      <c r="N893" s="574"/>
      <c r="O893" s="574"/>
      <c r="P893" s="573" t="s">
        <v>1273</v>
      </c>
      <c r="Q893" s="573" t="s">
        <v>336</v>
      </c>
      <c r="R893" s="573" t="s">
        <v>73</v>
      </c>
      <c r="S893" s="573" t="s">
        <v>237</v>
      </c>
    </row>
    <row r="894" spans="1:19" s="26" customFormat="1" ht="20.100000000000001" customHeight="1">
      <c r="A894" s="573" t="s">
        <v>467</v>
      </c>
      <c r="B894" s="574" t="s">
        <v>1259</v>
      </c>
      <c r="C894" s="573" t="s">
        <v>371</v>
      </c>
      <c r="D894" s="575" t="s">
        <v>3718</v>
      </c>
      <c r="E894" s="575" t="s">
        <v>617</v>
      </c>
      <c r="F894" s="573" t="s">
        <v>756</v>
      </c>
      <c r="G894" s="574"/>
      <c r="H894" s="576">
        <v>9</v>
      </c>
      <c r="I894" s="577">
        <v>51171</v>
      </c>
      <c r="J894" s="576" t="s">
        <v>765</v>
      </c>
      <c r="K894" s="635" t="str">
        <f t="shared" si="80"/>
        <v>0</v>
      </c>
      <c r="L894" s="635">
        <f t="shared" si="81"/>
        <v>0</v>
      </c>
      <c r="M894" s="713">
        <f t="shared" si="79"/>
        <v>460539</v>
      </c>
      <c r="N894" s="574"/>
      <c r="O894" s="574"/>
      <c r="P894" s="573" t="s">
        <v>1273</v>
      </c>
      <c r="Q894" s="573" t="s">
        <v>271</v>
      </c>
      <c r="R894" s="573" t="s">
        <v>73</v>
      </c>
      <c r="S894" s="573" t="s">
        <v>237</v>
      </c>
    </row>
    <row r="895" spans="1:19" s="26" customFormat="1" ht="20.100000000000001" customHeight="1">
      <c r="A895" s="573" t="s">
        <v>235</v>
      </c>
      <c r="B895" s="574" t="s">
        <v>1272</v>
      </c>
      <c r="C895" s="573" t="s">
        <v>371</v>
      </c>
      <c r="D895" s="575" t="s">
        <v>3718</v>
      </c>
      <c r="E895" s="575" t="s">
        <v>617</v>
      </c>
      <c r="F895" s="573" t="s">
        <v>688</v>
      </c>
      <c r="G895" s="573">
        <v>0</v>
      </c>
      <c r="H895" s="576">
        <v>220</v>
      </c>
      <c r="I895" s="577">
        <v>110000</v>
      </c>
      <c r="J895" s="576">
        <v>31.3</v>
      </c>
      <c r="K895" s="635">
        <f t="shared" si="80"/>
        <v>6886</v>
      </c>
      <c r="L895" s="635">
        <f t="shared" si="81"/>
        <v>6.8860000000000001</v>
      </c>
      <c r="M895" s="713">
        <f t="shared" si="79"/>
        <v>24200000</v>
      </c>
      <c r="N895" s="574"/>
      <c r="O895" s="574" t="s">
        <v>1718</v>
      </c>
      <c r="P895" s="573" t="s">
        <v>35</v>
      </c>
      <c r="Q895" s="573" t="s">
        <v>370</v>
      </c>
      <c r="R895" s="573" t="s">
        <v>60</v>
      </c>
      <c r="S895" s="573" t="s">
        <v>1274</v>
      </c>
    </row>
    <row r="896" spans="1:19" s="26" customFormat="1" ht="20.100000000000001" customHeight="1">
      <c r="A896" s="573" t="s">
        <v>235</v>
      </c>
      <c r="B896" s="574" t="s">
        <v>1272</v>
      </c>
      <c r="C896" s="573" t="s">
        <v>371</v>
      </c>
      <c r="D896" s="575" t="s">
        <v>3718</v>
      </c>
      <c r="E896" s="575" t="s">
        <v>617</v>
      </c>
      <c r="F896" s="573" t="s">
        <v>512</v>
      </c>
      <c r="G896" s="574"/>
      <c r="H896" s="576">
        <v>110</v>
      </c>
      <c r="I896" s="577">
        <v>45281</v>
      </c>
      <c r="J896" s="576">
        <v>11.8</v>
      </c>
      <c r="K896" s="635">
        <f t="shared" si="80"/>
        <v>1298</v>
      </c>
      <c r="L896" s="635">
        <f t="shared" si="81"/>
        <v>1.298</v>
      </c>
      <c r="M896" s="713">
        <f t="shared" si="79"/>
        <v>4980910</v>
      </c>
      <c r="N896" s="574"/>
      <c r="O896" s="574" t="s">
        <v>583</v>
      </c>
      <c r="P896" s="573" t="s">
        <v>35</v>
      </c>
      <c r="Q896" s="573" t="s">
        <v>270</v>
      </c>
      <c r="R896" s="573" t="s">
        <v>60</v>
      </c>
      <c r="S896" s="573" t="s">
        <v>213</v>
      </c>
    </row>
    <row r="897" spans="1:19" s="26" customFormat="1" ht="20.100000000000001" customHeight="1">
      <c r="A897" s="573" t="s">
        <v>235</v>
      </c>
      <c r="B897" s="574" t="s">
        <v>1272</v>
      </c>
      <c r="C897" s="573" t="s">
        <v>371</v>
      </c>
      <c r="D897" s="575" t="s">
        <v>3718</v>
      </c>
      <c r="E897" s="575" t="s">
        <v>617</v>
      </c>
      <c r="F897" s="573" t="s">
        <v>513</v>
      </c>
      <c r="G897" s="574"/>
      <c r="H897" s="576">
        <v>110</v>
      </c>
      <c r="I897" s="577">
        <v>59266</v>
      </c>
      <c r="J897" s="576">
        <v>15.6</v>
      </c>
      <c r="K897" s="635">
        <f t="shared" si="80"/>
        <v>1716</v>
      </c>
      <c r="L897" s="635">
        <f t="shared" si="81"/>
        <v>1.716</v>
      </c>
      <c r="M897" s="713">
        <f t="shared" si="79"/>
        <v>6519260</v>
      </c>
      <c r="N897" s="574"/>
      <c r="O897" s="574" t="s">
        <v>579</v>
      </c>
      <c r="P897" s="573" t="s">
        <v>35</v>
      </c>
      <c r="Q897" s="573" t="s">
        <v>270</v>
      </c>
      <c r="R897" s="573" t="s">
        <v>60</v>
      </c>
      <c r="S897" s="573" t="s">
        <v>213</v>
      </c>
    </row>
    <row r="898" spans="1:19" s="26" customFormat="1" ht="20.100000000000001" customHeight="1">
      <c r="A898" s="573" t="s">
        <v>235</v>
      </c>
      <c r="B898" s="574" t="s">
        <v>1272</v>
      </c>
      <c r="C898" s="573" t="s">
        <v>371</v>
      </c>
      <c r="D898" s="575" t="s">
        <v>3718</v>
      </c>
      <c r="E898" s="575" t="s">
        <v>617</v>
      </c>
      <c r="F898" s="573" t="s">
        <v>385</v>
      </c>
      <c r="G898" s="574"/>
      <c r="H898" s="576">
        <v>110</v>
      </c>
      <c r="I898" s="576">
        <v>541</v>
      </c>
      <c r="J898" s="576" t="s">
        <v>765</v>
      </c>
      <c r="K898" s="635" t="str">
        <f t="shared" si="80"/>
        <v>0</v>
      </c>
      <c r="L898" s="635">
        <f t="shared" si="81"/>
        <v>0</v>
      </c>
      <c r="M898" s="713">
        <f t="shared" si="79"/>
        <v>59510</v>
      </c>
      <c r="N898" s="574"/>
      <c r="O898" s="574" t="s">
        <v>2125</v>
      </c>
      <c r="P898" s="573" t="s">
        <v>35</v>
      </c>
      <c r="Q898" s="573" t="s">
        <v>336</v>
      </c>
      <c r="R898" s="573" t="s">
        <v>73</v>
      </c>
      <c r="S898" s="573" t="s">
        <v>213</v>
      </c>
    </row>
    <row r="899" spans="1:19" s="34" customFormat="1" ht="20.100000000000001" customHeight="1">
      <c r="A899" s="573" t="s">
        <v>235</v>
      </c>
      <c r="B899" s="574" t="s">
        <v>1272</v>
      </c>
      <c r="C899" s="573" t="s">
        <v>371</v>
      </c>
      <c r="D899" s="575" t="s">
        <v>3718</v>
      </c>
      <c r="E899" s="575" t="s">
        <v>617</v>
      </c>
      <c r="F899" s="573" t="s">
        <v>337</v>
      </c>
      <c r="G899" s="574"/>
      <c r="H899" s="576">
        <v>110</v>
      </c>
      <c r="I899" s="577">
        <v>14365</v>
      </c>
      <c r="J899" s="576" t="s">
        <v>765</v>
      </c>
      <c r="K899" s="635" t="str">
        <f t="shared" si="80"/>
        <v>0</v>
      </c>
      <c r="L899" s="635">
        <f t="shared" si="81"/>
        <v>0</v>
      </c>
      <c r="M899" s="713">
        <f t="shared" si="79"/>
        <v>1580150</v>
      </c>
      <c r="N899" s="574"/>
      <c r="O899" s="574" t="s">
        <v>2117</v>
      </c>
      <c r="P899" s="573" t="s">
        <v>35</v>
      </c>
      <c r="Q899" s="573" t="s">
        <v>336</v>
      </c>
      <c r="R899" s="573" t="s">
        <v>73</v>
      </c>
      <c r="S899" s="573" t="s">
        <v>213</v>
      </c>
    </row>
    <row r="900" spans="1:19" s="34" customFormat="1" ht="20.100000000000001" customHeight="1">
      <c r="A900" s="573" t="s">
        <v>235</v>
      </c>
      <c r="B900" s="574" t="s">
        <v>1272</v>
      </c>
      <c r="C900" s="573" t="s">
        <v>371</v>
      </c>
      <c r="D900" s="575" t="s">
        <v>3718</v>
      </c>
      <c r="E900" s="575" t="s">
        <v>617</v>
      </c>
      <c r="F900" s="573" t="s">
        <v>421</v>
      </c>
      <c r="G900" s="574"/>
      <c r="H900" s="576">
        <v>110</v>
      </c>
      <c r="I900" s="577">
        <v>70010</v>
      </c>
      <c r="J900" s="576" t="s">
        <v>765</v>
      </c>
      <c r="K900" s="635" t="str">
        <f t="shared" si="80"/>
        <v>0</v>
      </c>
      <c r="L900" s="635">
        <f t="shared" si="81"/>
        <v>0</v>
      </c>
      <c r="M900" s="713">
        <f t="shared" si="79"/>
        <v>7701100</v>
      </c>
      <c r="N900" s="574"/>
      <c r="O900" s="574" t="s">
        <v>2117</v>
      </c>
      <c r="P900" s="573" t="s">
        <v>35</v>
      </c>
      <c r="Q900" s="573" t="s">
        <v>276</v>
      </c>
      <c r="R900" s="573" t="s">
        <v>73</v>
      </c>
      <c r="S900" s="573" t="s">
        <v>213</v>
      </c>
    </row>
    <row r="901" spans="1:19" s="34" customFormat="1" ht="20.100000000000001" customHeight="1">
      <c r="A901" s="573" t="s">
        <v>235</v>
      </c>
      <c r="B901" s="574" t="s">
        <v>1272</v>
      </c>
      <c r="C901" s="573" t="s">
        <v>371</v>
      </c>
      <c r="D901" s="575" t="s">
        <v>3718</v>
      </c>
      <c r="E901" s="575" t="s">
        <v>617</v>
      </c>
      <c r="F901" s="573" t="s">
        <v>418</v>
      </c>
      <c r="G901" s="574"/>
      <c r="H901" s="576">
        <v>110</v>
      </c>
      <c r="I901" s="577">
        <v>18794</v>
      </c>
      <c r="J901" s="576" t="s">
        <v>765</v>
      </c>
      <c r="K901" s="635" t="str">
        <f t="shared" si="80"/>
        <v>0</v>
      </c>
      <c r="L901" s="635">
        <f t="shared" si="81"/>
        <v>0</v>
      </c>
      <c r="M901" s="713">
        <f t="shared" si="79"/>
        <v>2067340</v>
      </c>
      <c r="N901" s="574"/>
      <c r="O901" s="574" t="s">
        <v>2124</v>
      </c>
      <c r="P901" s="573" t="s">
        <v>35</v>
      </c>
      <c r="Q901" s="573" t="s">
        <v>360</v>
      </c>
      <c r="R901" s="573" t="s">
        <v>73</v>
      </c>
      <c r="S901" s="573" t="s">
        <v>213</v>
      </c>
    </row>
    <row r="902" spans="1:19" s="26" customFormat="1" ht="20.100000000000001" customHeight="1">
      <c r="A902" s="573" t="s">
        <v>235</v>
      </c>
      <c r="B902" s="574" t="s">
        <v>1272</v>
      </c>
      <c r="C902" s="573" t="s">
        <v>371</v>
      </c>
      <c r="D902" s="575" t="s">
        <v>3718</v>
      </c>
      <c r="E902" s="575" t="s">
        <v>617</v>
      </c>
      <c r="F902" s="573" t="s">
        <v>387</v>
      </c>
      <c r="G902" s="574"/>
      <c r="H902" s="576">
        <v>110</v>
      </c>
      <c r="I902" s="577">
        <v>16831</v>
      </c>
      <c r="J902" s="576" t="s">
        <v>765</v>
      </c>
      <c r="K902" s="635" t="str">
        <f t="shared" si="80"/>
        <v>0</v>
      </c>
      <c r="L902" s="635">
        <f t="shared" si="81"/>
        <v>0</v>
      </c>
      <c r="M902" s="713">
        <f t="shared" si="79"/>
        <v>1851410</v>
      </c>
      <c r="N902" s="574"/>
      <c r="O902" s="574" t="s">
        <v>2124</v>
      </c>
      <c r="P902" s="573" t="s">
        <v>35</v>
      </c>
      <c r="Q902" s="573" t="s">
        <v>360</v>
      </c>
      <c r="R902" s="573" t="s">
        <v>73</v>
      </c>
      <c r="S902" s="573" t="s">
        <v>213</v>
      </c>
    </row>
    <row r="903" spans="1:19" s="26" customFormat="1" ht="20.100000000000001" customHeight="1">
      <c r="A903" s="573" t="s">
        <v>235</v>
      </c>
      <c r="B903" s="574" t="s">
        <v>1272</v>
      </c>
      <c r="C903" s="573" t="s">
        <v>371</v>
      </c>
      <c r="D903" s="575" t="s">
        <v>3718</v>
      </c>
      <c r="E903" s="575" t="s">
        <v>617</v>
      </c>
      <c r="F903" s="573" t="s">
        <v>82</v>
      </c>
      <c r="G903" s="574"/>
      <c r="H903" s="576">
        <v>110</v>
      </c>
      <c r="I903" s="577">
        <v>13324</v>
      </c>
      <c r="J903" s="576" t="s">
        <v>765</v>
      </c>
      <c r="K903" s="635" t="str">
        <f t="shared" si="80"/>
        <v>0</v>
      </c>
      <c r="L903" s="635">
        <f t="shared" si="81"/>
        <v>0</v>
      </c>
      <c r="M903" s="713">
        <f t="shared" si="79"/>
        <v>1465640</v>
      </c>
      <c r="N903" s="574"/>
      <c r="O903" s="574" t="s">
        <v>2124</v>
      </c>
      <c r="P903" s="573" t="s">
        <v>35</v>
      </c>
      <c r="Q903" s="573" t="s">
        <v>336</v>
      </c>
      <c r="R903" s="573" t="s">
        <v>73</v>
      </c>
      <c r="S903" s="573" t="s">
        <v>213</v>
      </c>
    </row>
    <row r="904" spans="1:19" s="26" customFormat="1" ht="20.100000000000001" customHeight="1">
      <c r="A904" s="573" t="s">
        <v>235</v>
      </c>
      <c r="B904" s="574" t="s">
        <v>1272</v>
      </c>
      <c r="C904" s="573" t="s">
        <v>371</v>
      </c>
      <c r="D904" s="575" t="s">
        <v>3718</v>
      </c>
      <c r="E904" s="575" t="s">
        <v>617</v>
      </c>
      <c r="F904" s="573" t="s">
        <v>1115</v>
      </c>
      <c r="G904" s="574"/>
      <c r="H904" s="576">
        <v>110</v>
      </c>
      <c r="I904" s="577">
        <v>8065</v>
      </c>
      <c r="J904" s="576" t="s">
        <v>765</v>
      </c>
      <c r="K904" s="635" t="str">
        <f t="shared" si="80"/>
        <v>0</v>
      </c>
      <c r="L904" s="635">
        <f t="shared" si="81"/>
        <v>0</v>
      </c>
      <c r="M904" s="713">
        <f t="shared" si="79"/>
        <v>887150</v>
      </c>
      <c r="N904" s="574"/>
      <c r="O904" s="574" t="s">
        <v>2124</v>
      </c>
      <c r="P904" s="573" t="s">
        <v>35</v>
      </c>
      <c r="Q904" s="573" t="s">
        <v>336</v>
      </c>
      <c r="R904" s="573" t="s">
        <v>73</v>
      </c>
      <c r="S904" s="573" t="s">
        <v>213</v>
      </c>
    </row>
    <row r="905" spans="1:19" s="26" customFormat="1" ht="20.100000000000001" customHeight="1">
      <c r="A905" s="573" t="s">
        <v>235</v>
      </c>
      <c r="B905" s="574" t="s">
        <v>1272</v>
      </c>
      <c r="C905" s="573" t="s">
        <v>371</v>
      </c>
      <c r="D905" s="575" t="s">
        <v>3718</v>
      </c>
      <c r="E905" s="575" t="s">
        <v>617</v>
      </c>
      <c r="F905" s="573" t="s">
        <v>275</v>
      </c>
      <c r="G905" s="574"/>
      <c r="H905" s="576">
        <v>110</v>
      </c>
      <c r="I905" s="577">
        <v>71250</v>
      </c>
      <c r="J905" s="576" t="s">
        <v>765</v>
      </c>
      <c r="K905" s="635" t="str">
        <f t="shared" si="80"/>
        <v>0</v>
      </c>
      <c r="L905" s="635">
        <f t="shared" si="81"/>
        <v>0</v>
      </c>
      <c r="M905" s="713">
        <f t="shared" si="79"/>
        <v>7837500</v>
      </c>
      <c r="N905" s="574"/>
      <c r="O905" s="574" t="s">
        <v>2124</v>
      </c>
      <c r="P905" s="573" t="s">
        <v>35</v>
      </c>
      <c r="Q905" s="573" t="s">
        <v>276</v>
      </c>
      <c r="R905" s="573" t="s">
        <v>73</v>
      </c>
      <c r="S905" s="573" t="s">
        <v>213</v>
      </c>
    </row>
    <row r="906" spans="1:19" s="26" customFormat="1" ht="20.100000000000001" customHeight="1">
      <c r="A906" s="573" t="s">
        <v>235</v>
      </c>
      <c r="B906" s="574" t="s">
        <v>1272</v>
      </c>
      <c r="C906" s="573" t="s">
        <v>371</v>
      </c>
      <c r="D906" s="575" t="s">
        <v>3718</v>
      </c>
      <c r="E906" s="575" t="s">
        <v>617</v>
      </c>
      <c r="F906" s="573" t="s">
        <v>420</v>
      </c>
      <c r="G906" s="574"/>
      <c r="H906" s="576">
        <v>110</v>
      </c>
      <c r="I906" s="577">
        <v>8000</v>
      </c>
      <c r="J906" s="576" t="s">
        <v>765</v>
      </c>
      <c r="K906" s="635" t="str">
        <f t="shared" si="80"/>
        <v>0</v>
      </c>
      <c r="L906" s="635">
        <f t="shared" si="81"/>
        <v>0</v>
      </c>
      <c r="M906" s="713">
        <f t="shared" si="79"/>
        <v>880000</v>
      </c>
      <c r="N906" s="574"/>
      <c r="O906" s="574"/>
      <c r="P906" s="573" t="s">
        <v>35</v>
      </c>
      <c r="Q906" s="573" t="s">
        <v>336</v>
      </c>
      <c r="R906" s="573" t="s">
        <v>73</v>
      </c>
      <c r="S906" s="573" t="s">
        <v>213</v>
      </c>
    </row>
    <row r="907" spans="1:19" s="26" customFormat="1" ht="20.100000000000001" customHeight="1">
      <c r="A907" s="573" t="s">
        <v>235</v>
      </c>
      <c r="B907" s="574" t="s">
        <v>1272</v>
      </c>
      <c r="C907" s="573" t="s">
        <v>371</v>
      </c>
      <c r="D907" s="575" t="s">
        <v>3718</v>
      </c>
      <c r="E907" s="575" t="s">
        <v>617</v>
      </c>
      <c r="F907" s="573" t="s">
        <v>164</v>
      </c>
      <c r="G907" s="574"/>
      <c r="H907" s="576">
        <v>110</v>
      </c>
      <c r="I907" s="577">
        <v>17000</v>
      </c>
      <c r="J907" s="576" t="s">
        <v>765</v>
      </c>
      <c r="K907" s="635" t="str">
        <f t="shared" si="80"/>
        <v>0</v>
      </c>
      <c r="L907" s="635">
        <f t="shared" si="81"/>
        <v>0</v>
      </c>
      <c r="M907" s="713">
        <f t="shared" ref="M907:M970" si="82">H907*I907</f>
        <v>1870000</v>
      </c>
      <c r="N907" s="574"/>
      <c r="O907" s="574"/>
      <c r="P907" s="573" t="s">
        <v>35</v>
      </c>
      <c r="Q907" s="573" t="s">
        <v>360</v>
      </c>
      <c r="R907" s="573" t="s">
        <v>73</v>
      </c>
      <c r="S907" s="573" t="s">
        <v>213</v>
      </c>
    </row>
    <row r="908" spans="1:19" s="26" customFormat="1" ht="20.100000000000001" customHeight="1">
      <c r="A908" s="573" t="s">
        <v>235</v>
      </c>
      <c r="B908" s="574" t="s">
        <v>1272</v>
      </c>
      <c r="C908" s="573" t="s">
        <v>371</v>
      </c>
      <c r="D908" s="575" t="s">
        <v>3718</v>
      </c>
      <c r="E908" s="575" t="s">
        <v>617</v>
      </c>
      <c r="F908" s="573" t="s">
        <v>437</v>
      </c>
      <c r="G908" s="574"/>
      <c r="H908" s="576">
        <v>110</v>
      </c>
      <c r="I908" s="577">
        <v>15000</v>
      </c>
      <c r="J908" s="576" t="s">
        <v>765</v>
      </c>
      <c r="K908" s="635" t="str">
        <f t="shared" si="80"/>
        <v>0</v>
      </c>
      <c r="L908" s="635">
        <f t="shared" si="81"/>
        <v>0</v>
      </c>
      <c r="M908" s="713">
        <f t="shared" si="82"/>
        <v>1650000</v>
      </c>
      <c r="N908" s="574"/>
      <c r="O908" s="574"/>
      <c r="P908" s="573" t="s">
        <v>35</v>
      </c>
      <c r="Q908" s="573" t="s">
        <v>336</v>
      </c>
      <c r="R908" s="573" t="s">
        <v>73</v>
      </c>
      <c r="S908" s="573" t="s">
        <v>213</v>
      </c>
    </row>
    <row r="909" spans="1:19" s="26" customFormat="1" ht="20.100000000000001" customHeight="1">
      <c r="A909" s="573" t="s">
        <v>235</v>
      </c>
      <c r="B909" s="574" t="s">
        <v>1272</v>
      </c>
      <c r="C909" s="573" t="s">
        <v>371</v>
      </c>
      <c r="D909" s="575" t="s">
        <v>3718</v>
      </c>
      <c r="E909" s="575" t="s">
        <v>617</v>
      </c>
      <c r="F909" s="573" t="s">
        <v>198</v>
      </c>
      <c r="G909" s="574"/>
      <c r="H909" s="576">
        <v>220</v>
      </c>
      <c r="I909" s="577">
        <v>28000</v>
      </c>
      <c r="J909" s="576" t="s">
        <v>765</v>
      </c>
      <c r="K909" s="635" t="str">
        <f t="shared" si="80"/>
        <v>0</v>
      </c>
      <c r="L909" s="635">
        <f t="shared" si="81"/>
        <v>0</v>
      </c>
      <c r="M909" s="713">
        <f t="shared" si="82"/>
        <v>6160000</v>
      </c>
      <c r="N909" s="574"/>
      <c r="O909" s="574"/>
      <c r="P909" s="573" t="s">
        <v>35</v>
      </c>
      <c r="Q909" s="573" t="s">
        <v>360</v>
      </c>
      <c r="R909" s="573" t="s">
        <v>73</v>
      </c>
      <c r="S909" s="573" t="s">
        <v>213</v>
      </c>
    </row>
    <row r="910" spans="1:19" s="34" customFormat="1" ht="20.100000000000001" customHeight="1">
      <c r="A910" s="573" t="s">
        <v>235</v>
      </c>
      <c r="B910" s="574" t="s">
        <v>1275</v>
      </c>
      <c r="C910" s="573" t="s">
        <v>371</v>
      </c>
      <c r="D910" s="575" t="s">
        <v>3718</v>
      </c>
      <c r="E910" s="575" t="s">
        <v>617</v>
      </c>
      <c r="F910" s="573" t="s">
        <v>373</v>
      </c>
      <c r="G910" s="574"/>
      <c r="H910" s="576">
        <v>90</v>
      </c>
      <c r="I910" s="577">
        <v>14306</v>
      </c>
      <c r="J910" s="576" t="s">
        <v>765</v>
      </c>
      <c r="K910" s="635" t="str">
        <f t="shared" si="80"/>
        <v>0</v>
      </c>
      <c r="L910" s="635">
        <f t="shared" si="81"/>
        <v>0</v>
      </c>
      <c r="M910" s="713">
        <f t="shared" si="82"/>
        <v>1287540</v>
      </c>
      <c r="N910" s="574"/>
      <c r="O910" s="574" t="s">
        <v>2124</v>
      </c>
      <c r="P910" s="573" t="s">
        <v>35</v>
      </c>
      <c r="Q910" s="573" t="s">
        <v>336</v>
      </c>
      <c r="R910" s="573" t="s">
        <v>73</v>
      </c>
      <c r="S910" s="573" t="s">
        <v>213</v>
      </c>
    </row>
    <row r="911" spans="1:19" s="34" customFormat="1" ht="20.100000000000001" customHeight="1">
      <c r="A911" s="573" t="s">
        <v>235</v>
      </c>
      <c r="B911" s="574" t="s">
        <v>1275</v>
      </c>
      <c r="C911" s="573" t="s">
        <v>371</v>
      </c>
      <c r="D911" s="575" t="s">
        <v>3718</v>
      </c>
      <c r="E911" s="575" t="s">
        <v>617</v>
      </c>
      <c r="F911" s="573" t="s">
        <v>81</v>
      </c>
      <c r="G911" s="574"/>
      <c r="H911" s="576">
        <v>90</v>
      </c>
      <c r="I911" s="577">
        <v>5821</v>
      </c>
      <c r="J911" s="576" t="s">
        <v>765</v>
      </c>
      <c r="K911" s="635" t="str">
        <f t="shared" ref="K911:K974" si="83">IFERROR(J911*H911,"0")</f>
        <v>0</v>
      </c>
      <c r="L911" s="635">
        <f t="shared" si="81"/>
        <v>0</v>
      </c>
      <c r="M911" s="713">
        <f t="shared" si="82"/>
        <v>523890</v>
      </c>
      <c r="N911" s="574"/>
      <c r="O911" s="574" t="s">
        <v>2124</v>
      </c>
      <c r="P911" s="573" t="s">
        <v>35</v>
      </c>
      <c r="Q911" s="573" t="s">
        <v>336</v>
      </c>
      <c r="R911" s="573" t="s">
        <v>73</v>
      </c>
      <c r="S911" s="573" t="s">
        <v>213</v>
      </c>
    </row>
    <row r="912" spans="1:19" s="34" customFormat="1" ht="20.100000000000001" customHeight="1">
      <c r="A912" s="573" t="s">
        <v>235</v>
      </c>
      <c r="B912" s="574" t="s">
        <v>1275</v>
      </c>
      <c r="C912" s="573" t="s">
        <v>371</v>
      </c>
      <c r="D912" s="575" t="s">
        <v>3718</v>
      </c>
      <c r="E912" s="575" t="s">
        <v>617</v>
      </c>
      <c r="F912" s="573" t="s">
        <v>373</v>
      </c>
      <c r="G912" s="574"/>
      <c r="H912" s="576">
        <v>92</v>
      </c>
      <c r="I912" s="577">
        <v>14800</v>
      </c>
      <c r="J912" s="576" t="s">
        <v>765</v>
      </c>
      <c r="K912" s="635" t="str">
        <f t="shared" si="83"/>
        <v>0</v>
      </c>
      <c r="L912" s="635">
        <f t="shared" ref="L912:L975" si="84">IFERROR(K912/1000,"0")</f>
        <v>0</v>
      </c>
      <c r="M912" s="713">
        <f t="shared" si="82"/>
        <v>1361600</v>
      </c>
      <c r="N912" s="574"/>
      <c r="O912" s="574" t="s">
        <v>2117</v>
      </c>
      <c r="P912" s="573" t="s">
        <v>35</v>
      </c>
      <c r="Q912" s="573" t="s">
        <v>336</v>
      </c>
      <c r="R912" s="573" t="s">
        <v>73</v>
      </c>
      <c r="S912" s="573" t="s">
        <v>213</v>
      </c>
    </row>
    <row r="913" spans="1:19" s="26" customFormat="1" ht="20.100000000000001" customHeight="1">
      <c r="A913" s="573" t="s">
        <v>235</v>
      </c>
      <c r="B913" s="574" t="s">
        <v>1275</v>
      </c>
      <c r="C913" s="573" t="s">
        <v>371</v>
      </c>
      <c r="D913" s="575" t="s">
        <v>3718</v>
      </c>
      <c r="E913" s="575" t="s">
        <v>617</v>
      </c>
      <c r="F913" s="573" t="s">
        <v>81</v>
      </c>
      <c r="G913" s="574"/>
      <c r="H913" s="576">
        <v>92</v>
      </c>
      <c r="I913" s="577">
        <v>6022</v>
      </c>
      <c r="J913" s="576" t="s">
        <v>765</v>
      </c>
      <c r="K913" s="635" t="str">
        <f t="shared" si="83"/>
        <v>0</v>
      </c>
      <c r="L913" s="635">
        <f t="shared" si="84"/>
        <v>0</v>
      </c>
      <c r="M913" s="713">
        <f t="shared" si="82"/>
        <v>554024</v>
      </c>
      <c r="N913" s="574"/>
      <c r="O913" s="574" t="s">
        <v>2117</v>
      </c>
      <c r="P913" s="573" t="s">
        <v>35</v>
      </c>
      <c r="Q913" s="573" t="s">
        <v>336</v>
      </c>
      <c r="R913" s="573" t="s">
        <v>73</v>
      </c>
      <c r="S913" s="573" t="s">
        <v>213</v>
      </c>
    </row>
    <row r="914" spans="1:19" s="26" customFormat="1" ht="20.100000000000001" customHeight="1">
      <c r="A914" s="573" t="s">
        <v>235</v>
      </c>
      <c r="B914" s="574" t="s">
        <v>1275</v>
      </c>
      <c r="C914" s="573" t="s">
        <v>371</v>
      </c>
      <c r="D914" s="575" t="s">
        <v>3718</v>
      </c>
      <c r="E914" s="575" t="s">
        <v>617</v>
      </c>
      <c r="F914" s="573" t="s">
        <v>84</v>
      </c>
      <c r="G914" s="574"/>
      <c r="H914" s="576">
        <v>90</v>
      </c>
      <c r="I914" s="577">
        <v>4942</v>
      </c>
      <c r="J914" s="576" t="s">
        <v>765</v>
      </c>
      <c r="K914" s="635" t="str">
        <f t="shared" si="83"/>
        <v>0</v>
      </c>
      <c r="L914" s="635">
        <f t="shared" si="84"/>
        <v>0</v>
      </c>
      <c r="M914" s="713">
        <f t="shared" si="82"/>
        <v>444780</v>
      </c>
      <c r="N914" s="574"/>
      <c r="O914" s="574" t="s">
        <v>2125</v>
      </c>
      <c r="P914" s="573" t="s">
        <v>35</v>
      </c>
      <c r="Q914" s="573" t="s">
        <v>336</v>
      </c>
      <c r="R914" s="573" t="s">
        <v>73</v>
      </c>
      <c r="S914" s="573" t="s">
        <v>213</v>
      </c>
    </row>
    <row r="915" spans="1:19" s="26" customFormat="1" ht="20.100000000000001" customHeight="1">
      <c r="A915" s="573" t="s">
        <v>235</v>
      </c>
      <c r="B915" s="574" t="s">
        <v>1275</v>
      </c>
      <c r="C915" s="573" t="s">
        <v>371</v>
      </c>
      <c r="D915" s="575" t="s">
        <v>3718</v>
      </c>
      <c r="E915" s="575" t="s">
        <v>617</v>
      </c>
      <c r="F915" s="573" t="s">
        <v>81</v>
      </c>
      <c r="G915" s="574"/>
      <c r="H915" s="576">
        <v>90</v>
      </c>
      <c r="I915" s="577">
        <v>3603</v>
      </c>
      <c r="J915" s="576" t="s">
        <v>765</v>
      </c>
      <c r="K915" s="635" t="str">
        <f t="shared" si="83"/>
        <v>0</v>
      </c>
      <c r="L915" s="635">
        <f t="shared" si="84"/>
        <v>0</v>
      </c>
      <c r="M915" s="713">
        <f t="shared" si="82"/>
        <v>324270</v>
      </c>
      <c r="N915" s="574"/>
      <c r="O915" s="574" t="s">
        <v>2125</v>
      </c>
      <c r="P915" s="573" t="s">
        <v>35</v>
      </c>
      <c r="Q915" s="573" t="s">
        <v>336</v>
      </c>
      <c r="R915" s="573" t="s">
        <v>73</v>
      </c>
      <c r="S915" s="573" t="s">
        <v>213</v>
      </c>
    </row>
    <row r="916" spans="1:19" s="26" customFormat="1" ht="20.100000000000001" customHeight="1">
      <c r="A916" s="573" t="s">
        <v>467</v>
      </c>
      <c r="B916" s="574" t="s">
        <v>1284</v>
      </c>
      <c r="C916" s="573" t="s">
        <v>371</v>
      </c>
      <c r="D916" s="575" t="s">
        <v>3718</v>
      </c>
      <c r="E916" s="575" t="s">
        <v>617</v>
      </c>
      <c r="F916" s="573" t="s">
        <v>719</v>
      </c>
      <c r="G916" s="573">
        <v>223</v>
      </c>
      <c r="H916" s="576">
        <v>623</v>
      </c>
      <c r="I916" s="577">
        <v>144000</v>
      </c>
      <c r="J916" s="576">
        <v>31.9</v>
      </c>
      <c r="K916" s="635">
        <f t="shared" si="83"/>
        <v>19873.7</v>
      </c>
      <c r="L916" s="635">
        <f t="shared" si="84"/>
        <v>19.873699999999999</v>
      </c>
      <c r="M916" s="713">
        <f t="shared" si="82"/>
        <v>89712000</v>
      </c>
      <c r="N916" s="574"/>
      <c r="O916" s="574" t="s">
        <v>598</v>
      </c>
      <c r="P916" s="573" t="s">
        <v>1273</v>
      </c>
      <c r="Q916" s="573" t="s">
        <v>370</v>
      </c>
      <c r="R916" s="573" t="s">
        <v>60</v>
      </c>
      <c r="S916" s="573" t="s">
        <v>237</v>
      </c>
    </row>
    <row r="917" spans="1:19" s="26" customFormat="1" ht="20.100000000000001" customHeight="1">
      <c r="A917" s="573" t="s">
        <v>467</v>
      </c>
      <c r="B917" s="574" t="s">
        <v>1284</v>
      </c>
      <c r="C917" s="573" t="s">
        <v>371</v>
      </c>
      <c r="D917" s="575" t="s">
        <v>3718</v>
      </c>
      <c r="E917" s="575" t="s">
        <v>617</v>
      </c>
      <c r="F917" s="573" t="s">
        <v>568</v>
      </c>
      <c r="G917" s="573" t="s">
        <v>2110</v>
      </c>
      <c r="H917" s="576">
        <v>274</v>
      </c>
      <c r="I917" s="577">
        <v>60411</v>
      </c>
      <c r="J917" s="576">
        <v>15.5</v>
      </c>
      <c r="K917" s="635">
        <f t="shared" si="83"/>
        <v>4247</v>
      </c>
      <c r="L917" s="635">
        <f t="shared" si="84"/>
        <v>4.2469999999999999</v>
      </c>
      <c r="M917" s="713">
        <f t="shared" si="82"/>
        <v>16552614</v>
      </c>
      <c r="N917" s="574"/>
      <c r="O917" s="574" t="s">
        <v>1009</v>
      </c>
      <c r="P917" s="573" t="s">
        <v>1273</v>
      </c>
      <c r="Q917" s="573" t="s">
        <v>270</v>
      </c>
      <c r="R917" s="573" t="s">
        <v>60</v>
      </c>
      <c r="S917" s="573" t="s">
        <v>237</v>
      </c>
    </row>
    <row r="918" spans="1:19" s="26" customFormat="1" ht="20.100000000000001" customHeight="1">
      <c r="A918" s="573" t="s">
        <v>467</v>
      </c>
      <c r="B918" s="574" t="s">
        <v>1284</v>
      </c>
      <c r="C918" s="573" t="s">
        <v>371</v>
      </c>
      <c r="D918" s="575" t="s">
        <v>3718</v>
      </c>
      <c r="E918" s="575" t="s">
        <v>617</v>
      </c>
      <c r="F918" s="573" t="s">
        <v>645</v>
      </c>
      <c r="G918" s="574"/>
      <c r="H918" s="576">
        <v>349</v>
      </c>
      <c r="I918" s="577">
        <v>61933</v>
      </c>
      <c r="J918" s="576">
        <v>14</v>
      </c>
      <c r="K918" s="635">
        <f t="shared" si="83"/>
        <v>4886</v>
      </c>
      <c r="L918" s="635">
        <f t="shared" si="84"/>
        <v>4.8860000000000001</v>
      </c>
      <c r="M918" s="713">
        <f t="shared" si="82"/>
        <v>21614617</v>
      </c>
      <c r="N918" s="574"/>
      <c r="O918" s="574" t="s">
        <v>1009</v>
      </c>
      <c r="P918" s="573" t="s">
        <v>1273</v>
      </c>
      <c r="Q918" s="573" t="s">
        <v>270</v>
      </c>
      <c r="R918" s="573" t="s">
        <v>60</v>
      </c>
      <c r="S918" s="573" t="s">
        <v>237</v>
      </c>
    </row>
    <row r="919" spans="1:19" s="26" customFormat="1" ht="20.100000000000001" customHeight="1">
      <c r="A919" s="573" t="s">
        <v>806</v>
      </c>
      <c r="B919" s="574" t="s">
        <v>1448</v>
      </c>
      <c r="C919" s="573" t="s">
        <v>371</v>
      </c>
      <c r="D919" s="575" t="s">
        <v>3718</v>
      </c>
      <c r="E919" s="575" t="s">
        <v>617</v>
      </c>
      <c r="F919" s="573" t="s">
        <v>440</v>
      </c>
      <c r="G919" s="574"/>
      <c r="H919" s="576">
        <v>226</v>
      </c>
      <c r="I919" s="577">
        <v>228333</v>
      </c>
      <c r="J919" s="576">
        <v>37</v>
      </c>
      <c r="K919" s="635">
        <f t="shared" si="83"/>
        <v>8362</v>
      </c>
      <c r="L919" s="635">
        <f t="shared" si="84"/>
        <v>8.3620000000000001</v>
      </c>
      <c r="M919" s="713">
        <f t="shared" si="82"/>
        <v>51603258</v>
      </c>
      <c r="N919" s="574"/>
      <c r="O919" s="574" t="s">
        <v>598</v>
      </c>
      <c r="P919" s="573" t="s">
        <v>1273</v>
      </c>
      <c r="Q919" s="573" t="s">
        <v>327</v>
      </c>
      <c r="R919" s="573" t="s">
        <v>60</v>
      </c>
      <c r="S919" s="573" t="s">
        <v>237</v>
      </c>
    </row>
    <row r="920" spans="1:19" s="26" customFormat="1" ht="20.100000000000001" customHeight="1">
      <c r="A920" s="573" t="s">
        <v>806</v>
      </c>
      <c r="B920" s="574" t="s">
        <v>1448</v>
      </c>
      <c r="C920" s="573" t="s">
        <v>371</v>
      </c>
      <c r="D920" s="575" t="s">
        <v>3718</v>
      </c>
      <c r="E920" s="575" t="s">
        <v>617</v>
      </c>
      <c r="F920" s="573" t="s">
        <v>1325</v>
      </c>
      <c r="G920" s="574"/>
      <c r="H920" s="576">
        <v>113</v>
      </c>
      <c r="I920" s="577">
        <v>12000</v>
      </c>
      <c r="J920" s="574" t="s">
        <v>765</v>
      </c>
      <c r="K920" s="635" t="str">
        <f t="shared" si="83"/>
        <v>0</v>
      </c>
      <c r="L920" s="635">
        <f t="shared" si="84"/>
        <v>0</v>
      </c>
      <c r="M920" s="713">
        <f t="shared" si="82"/>
        <v>1356000</v>
      </c>
      <c r="N920" s="574"/>
      <c r="O920" s="574"/>
      <c r="P920" s="573" t="s">
        <v>1273</v>
      </c>
      <c r="Q920" s="573" t="s">
        <v>575</v>
      </c>
      <c r="R920" s="573" t="s">
        <v>375</v>
      </c>
      <c r="S920" s="573" t="s">
        <v>237</v>
      </c>
    </row>
    <row r="921" spans="1:19" s="26" customFormat="1" ht="20.100000000000001" customHeight="1">
      <c r="A921" s="573" t="s">
        <v>1182</v>
      </c>
      <c r="B921" s="574" t="s">
        <v>2132</v>
      </c>
      <c r="C921" s="573" t="s">
        <v>371</v>
      </c>
      <c r="D921" s="575" t="s">
        <v>3718</v>
      </c>
      <c r="E921" s="575" t="s">
        <v>617</v>
      </c>
      <c r="F921" s="573" t="s">
        <v>65</v>
      </c>
      <c r="G921" s="574"/>
      <c r="H921" s="576">
        <v>56</v>
      </c>
      <c r="I921" s="577">
        <v>192520</v>
      </c>
      <c r="J921" s="576">
        <v>27</v>
      </c>
      <c r="K921" s="635">
        <f t="shared" si="83"/>
        <v>1512</v>
      </c>
      <c r="L921" s="635">
        <f t="shared" si="84"/>
        <v>1.512</v>
      </c>
      <c r="M921" s="713">
        <f t="shared" si="82"/>
        <v>10781120</v>
      </c>
      <c r="N921" s="574"/>
      <c r="O921" s="574"/>
      <c r="P921" s="573" t="s">
        <v>1361</v>
      </c>
      <c r="Q921" s="573" t="s">
        <v>343</v>
      </c>
      <c r="R921" s="573" t="s">
        <v>60</v>
      </c>
      <c r="S921" s="574"/>
    </row>
    <row r="922" spans="1:19" s="34" customFormat="1" ht="20.100000000000001" customHeight="1">
      <c r="A922" s="573" t="s">
        <v>455</v>
      </c>
      <c r="B922" s="574" t="s">
        <v>578</v>
      </c>
      <c r="C922" s="573" t="s">
        <v>472</v>
      </c>
      <c r="D922" s="575" t="s">
        <v>3718</v>
      </c>
      <c r="E922" s="575" t="s">
        <v>617</v>
      </c>
      <c r="F922" s="573" t="s">
        <v>2134</v>
      </c>
      <c r="G922" s="574"/>
      <c r="H922" s="576">
        <v>422</v>
      </c>
      <c r="I922" s="577">
        <v>54066</v>
      </c>
      <c r="J922" s="576">
        <v>15.5</v>
      </c>
      <c r="K922" s="635">
        <f t="shared" si="83"/>
        <v>6541</v>
      </c>
      <c r="L922" s="635">
        <f t="shared" si="84"/>
        <v>6.5410000000000004</v>
      </c>
      <c r="M922" s="713">
        <f t="shared" si="82"/>
        <v>22815852</v>
      </c>
      <c r="N922" s="574"/>
      <c r="O922" s="574" t="s">
        <v>576</v>
      </c>
      <c r="P922" s="573" t="s">
        <v>372</v>
      </c>
      <c r="Q922" s="573" t="s">
        <v>270</v>
      </c>
      <c r="R922" s="573" t="s">
        <v>68</v>
      </c>
      <c r="S922" s="573" t="s">
        <v>109</v>
      </c>
    </row>
    <row r="923" spans="1:19" s="34" customFormat="1" ht="20.100000000000001" customHeight="1">
      <c r="A923" s="573" t="s">
        <v>455</v>
      </c>
      <c r="B923" s="574" t="s">
        <v>578</v>
      </c>
      <c r="C923" s="573" t="s">
        <v>472</v>
      </c>
      <c r="D923" s="575" t="s">
        <v>3718</v>
      </c>
      <c r="E923" s="575" t="s">
        <v>617</v>
      </c>
      <c r="F923" s="573" t="s">
        <v>71</v>
      </c>
      <c r="G923" s="574"/>
      <c r="H923" s="576">
        <v>422</v>
      </c>
      <c r="I923" s="577">
        <v>28407</v>
      </c>
      <c r="J923" s="576" t="s">
        <v>765</v>
      </c>
      <c r="K923" s="635" t="str">
        <f t="shared" si="83"/>
        <v>0</v>
      </c>
      <c r="L923" s="635">
        <f t="shared" si="84"/>
        <v>0</v>
      </c>
      <c r="M923" s="713">
        <f t="shared" si="82"/>
        <v>11987754</v>
      </c>
      <c r="N923" s="574"/>
      <c r="O923" s="574" t="s">
        <v>572</v>
      </c>
      <c r="P923" s="573" t="s">
        <v>372</v>
      </c>
      <c r="Q923" s="573" t="s">
        <v>271</v>
      </c>
      <c r="R923" s="573" t="s">
        <v>73</v>
      </c>
      <c r="S923" s="573" t="s">
        <v>109</v>
      </c>
    </row>
    <row r="924" spans="1:19" s="34" customFormat="1" ht="20.100000000000001" customHeight="1">
      <c r="A924" s="573" t="s">
        <v>455</v>
      </c>
      <c r="B924" s="574" t="s">
        <v>578</v>
      </c>
      <c r="C924" s="573" t="s">
        <v>472</v>
      </c>
      <c r="D924" s="575" t="s">
        <v>3718</v>
      </c>
      <c r="E924" s="575" t="s">
        <v>617</v>
      </c>
      <c r="F924" s="573" t="s">
        <v>743</v>
      </c>
      <c r="G924" s="574"/>
      <c r="H924" s="576">
        <v>422</v>
      </c>
      <c r="I924" s="577">
        <v>94071</v>
      </c>
      <c r="J924" s="576" t="s">
        <v>765</v>
      </c>
      <c r="K924" s="635" t="str">
        <f t="shared" si="83"/>
        <v>0</v>
      </c>
      <c r="L924" s="635">
        <f t="shared" si="84"/>
        <v>0</v>
      </c>
      <c r="M924" s="713">
        <f t="shared" si="82"/>
        <v>39697962</v>
      </c>
      <c r="N924" s="574"/>
      <c r="O924" s="574" t="s">
        <v>573</v>
      </c>
      <c r="P924" s="573" t="s">
        <v>372</v>
      </c>
      <c r="Q924" s="573" t="s">
        <v>276</v>
      </c>
      <c r="R924" s="573" t="s">
        <v>73</v>
      </c>
      <c r="S924" s="573" t="s">
        <v>109</v>
      </c>
    </row>
    <row r="925" spans="1:19" s="26" customFormat="1" ht="20.100000000000001" customHeight="1">
      <c r="A925" s="573" t="s">
        <v>455</v>
      </c>
      <c r="B925" s="574" t="s">
        <v>578</v>
      </c>
      <c r="C925" s="573" t="s">
        <v>472</v>
      </c>
      <c r="D925" s="575" t="s">
        <v>3718</v>
      </c>
      <c r="E925" s="575" t="s">
        <v>617</v>
      </c>
      <c r="F925" s="573" t="s">
        <v>945</v>
      </c>
      <c r="G925" s="574"/>
      <c r="H925" s="576">
        <v>422</v>
      </c>
      <c r="I925" s="577">
        <v>14346</v>
      </c>
      <c r="J925" s="576" t="s">
        <v>765</v>
      </c>
      <c r="K925" s="635" t="str">
        <f t="shared" si="83"/>
        <v>0</v>
      </c>
      <c r="L925" s="635">
        <f t="shared" si="84"/>
        <v>0</v>
      </c>
      <c r="M925" s="713">
        <f t="shared" si="82"/>
        <v>6054012</v>
      </c>
      <c r="N925" s="574"/>
      <c r="O925" s="574" t="s">
        <v>573</v>
      </c>
      <c r="P925" s="573" t="s">
        <v>372</v>
      </c>
      <c r="Q925" s="573" t="s">
        <v>336</v>
      </c>
      <c r="R925" s="573" t="s">
        <v>73</v>
      </c>
      <c r="S925" s="573" t="s">
        <v>109</v>
      </c>
    </row>
    <row r="926" spans="1:19" s="26" customFormat="1" ht="20.100000000000001" customHeight="1">
      <c r="A926" s="573" t="s">
        <v>455</v>
      </c>
      <c r="B926" s="574" t="s">
        <v>578</v>
      </c>
      <c r="C926" s="573" t="s">
        <v>472</v>
      </c>
      <c r="D926" s="575" t="s">
        <v>3718</v>
      </c>
      <c r="E926" s="575" t="s">
        <v>617</v>
      </c>
      <c r="F926" s="573" t="s">
        <v>534</v>
      </c>
      <c r="G926" s="574"/>
      <c r="H926" s="576">
        <v>782</v>
      </c>
      <c r="I926" s="577">
        <v>44572</v>
      </c>
      <c r="J926" s="576" t="s">
        <v>765</v>
      </c>
      <c r="K926" s="635" t="str">
        <f t="shared" si="83"/>
        <v>0</v>
      </c>
      <c r="L926" s="635">
        <f t="shared" si="84"/>
        <v>0</v>
      </c>
      <c r="M926" s="713">
        <f t="shared" si="82"/>
        <v>34855304</v>
      </c>
      <c r="N926" s="574"/>
      <c r="O926" s="574" t="s">
        <v>570</v>
      </c>
      <c r="P926" s="573" t="s">
        <v>372</v>
      </c>
      <c r="Q926" s="573" t="s">
        <v>278</v>
      </c>
      <c r="R926" s="573" t="s">
        <v>73</v>
      </c>
      <c r="S926" s="573" t="s">
        <v>109</v>
      </c>
    </row>
    <row r="927" spans="1:19" s="26" customFormat="1" ht="20.100000000000001" customHeight="1">
      <c r="A927" s="573" t="s">
        <v>455</v>
      </c>
      <c r="B927" s="574" t="s">
        <v>293</v>
      </c>
      <c r="C927" s="573" t="s">
        <v>472</v>
      </c>
      <c r="D927" s="575" t="s">
        <v>3718</v>
      </c>
      <c r="E927" s="575" t="s">
        <v>617</v>
      </c>
      <c r="F927" s="573" t="s">
        <v>57</v>
      </c>
      <c r="G927" s="573" t="s">
        <v>58</v>
      </c>
      <c r="H927" s="576">
        <v>565</v>
      </c>
      <c r="I927" s="577">
        <v>147800</v>
      </c>
      <c r="J927" s="576">
        <v>34.6</v>
      </c>
      <c r="K927" s="635">
        <f t="shared" si="83"/>
        <v>19549</v>
      </c>
      <c r="L927" s="635">
        <f t="shared" si="84"/>
        <v>19.548999999999999</v>
      </c>
      <c r="M927" s="713">
        <f t="shared" si="82"/>
        <v>83507000</v>
      </c>
      <c r="N927" s="574"/>
      <c r="O927" s="574"/>
      <c r="P927" s="573" t="s">
        <v>372</v>
      </c>
      <c r="Q927" s="573" t="s">
        <v>327</v>
      </c>
      <c r="R927" s="573" t="s">
        <v>60</v>
      </c>
      <c r="S927" s="573" t="s">
        <v>66</v>
      </c>
    </row>
    <row r="928" spans="1:19" s="26" customFormat="1" ht="20.100000000000001" customHeight="1">
      <c r="A928" s="573" t="s">
        <v>455</v>
      </c>
      <c r="B928" s="574" t="s">
        <v>293</v>
      </c>
      <c r="C928" s="573" t="s">
        <v>472</v>
      </c>
      <c r="D928" s="575" t="s">
        <v>3718</v>
      </c>
      <c r="E928" s="575" t="s">
        <v>617</v>
      </c>
      <c r="F928" s="573" t="s">
        <v>719</v>
      </c>
      <c r="G928" s="573">
        <v>315</v>
      </c>
      <c r="H928" s="576">
        <v>565</v>
      </c>
      <c r="I928" s="577">
        <v>116600</v>
      </c>
      <c r="J928" s="576">
        <v>31.9</v>
      </c>
      <c r="K928" s="635">
        <f t="shared" si="83"/>
        <v>18023.5</v>
      </c>
      <c r="L928" s="635">
        <f t="shared" si="84"/>
        <v>18.023499999999999</v>
      </c>
      <c r="M928" s="713">
        <f t="shared" si="82"/>
        <v>65879000</v>
      </c>
      <c r="N928" s="574"/>
      <c r="O928" s="574"/>
      <c r="P928" s="573" t="s">
        <v>372</v>
      </c>
      <c r="Q928" s="573" t="s">
        <v>370</v>
      </c>
      <c r="R928" s="573" t="s">
        <v>60</v>
      </c>
      <c r="S928" s="573" t="s">
        <v>66</v>
      </c>
    </row>
    <row r="929" spans="1:19" s="26" customFormat="1" ht="20.100000000000001" customHeight="1">
      <c r="A929" s="573" t="s">
        <v>455</v>
      </c>
      <c r="B929" s="574" t="s">
        <v>293</v>
      </c>
      <c r="C929" s="573" t="s">
        <v>472</v>
      </c>
      <c r="D929" s="575" t="s">
        <v>3718</v>
      </c>
      <c r="E929" s="575" t="s">
        <v>617</v>
      </c>
      <c r="F929" s="573" t="s">
        <v>568</v>
      </c>
      <c r="G929" s="573" t="s">
        <v>2110</v>
      </c>
      <c r="H929" s="577">
        <v>1130</v>
      </c>
      <c r="I929" s="577">
        <v>52800</v>
      </c>
      <c r="J929" s="576">
        <v>15.5</v>
      </c>
      <c r="K929" s="635">
        <f t="shared" si="83"/>
        <v>17515</v>
      </c>
      <c r="L929" s="635">
        <f t="shared" si="84"/>
        <v>17.515000000000001</v>
      </c>
      <c r="M929" s="713">
        <f t="shared" si="82"/>
        <v>59664000</v>
      </c>
      <c r="N929" s="574"/>
      <c r="O929" s="574" t="s">
        <v>62</v>
      </c>
      <c r="P929" s="573" t="s">
        <v>372</v>
      </c>
      <c r="Q929" s="573" t="s">
        <v>270</v>
      </c>
      <c r="R929" s="573" t="s">
        <v>60</v>
      </c>
      <c r="S929" s="573" t="s">
        <v>66</v>
      </c>
    </row>
    <row r="930" spans="1:19" s="26" customFormat="1" ht="20.100000000000001" customHeight="1">
      <c r="A930" s="573" t="s">
        <v>455</v>
      </c>
      <c r="B930" s="574" t="s">
        <v>293</v>
      </c>
      <c r="C930" s="573" t="s">
        <v>472</v>
      </c>
      <c r="D930" s="575" t="s">
        <v>3718</v>
      </c>
      <c r="E930" s="575" t="s">
        <v>617</v>
      </c>
      <c r="F930" s="573" t="s">
        <v>335</v>
      </c>
      <c r="G930" s="574"/>
      <c r="H930" s="577">
        <v>1130</v>
      </c>
      <c r="I930" s="577">
        <v>29100</v>
      </c>
      <c r="J930" s="576" t="s">
        <v>765</v>
      </c>
      <c r="K930" s="635" t="str">
        <f t="shared" si="83"/>
        <v>0</v>
      </c>
      <c r="L930" s="635">
        <f t="shared" si="84"/>
        <v>0</v>
      </c>
      <c r="M930" s="713">
        <f t="shared" si="82"/>
        <v>32883000</v>
      </c>
      <c r="N930" s="574"/>
      <c r="O930" s="574"/>
      <c r="P930" s="573" t="s">
        <v>372</v>
      </c>
      <c r="Q930" s="573" t="s">
        <v>271</v>
      </c>
      <c r="R930" s="573" t="s">
        <v>73</v>
      </c>
      <c r="S930" s="573" t="s">
        <v>66</v>
      </c>
    </row>
    <row r="931" spans="1:19" s="26" customFormat="1" ht="20.100000000000001" customHeight="1">
      <c r="A931" s="573" t="s">
        <v>455</v>
      </c>
      <c r="B931" s="574" t="s">
        <v>293</v>
      </c>
      <c r="C931" s="573" t="s">
        <v>472</v>
      </c>
      <c r="D931" s="575" t="s">
        <v>3718</v>
      </c>
      <c r="E931" s="575" t="s">
        <v>617</v>
      </c>
      <c r="F931" s="573" t="s">
        <v>624</v>
      </c>
      <c r="G931" s="574"/>
      <c r="H931" s="576">
        <v>565</v>
      </c>
      <c r="I931" s="577">
        <v>46600</v>
      </c>
      <c r="J931" s="576" t="s">
        <v>765</v>
      </c>
      <c r="K931" s="635" t="str">
        <f t="shared" si="83"/>
        <v>0</v>
      </c>
      <c r="L931" s="635">
        <f t="shared" si="84"/>
        <v>0</v>
      </c>
      <c r="M931" s="713">
        <f t="shared" si="82"/>
        <v>26329000</v>
      </c>
      <c r="N931" s="574"/>
      <c r="O931" s="574"/>
      <c r="P931" s="573" t="s">
        <v>372</v>
      </c>
      <c r="Q931" s="573" t="s">
        <v>272</v>
      </c>
      <c r="R931" s="573" t="s">
        <v>73</v>
      </c>
      <c r="S931" s="573" t="s">
        <v>66</v>
      </c>
    </row>
    <row r="932" spans="1:19" s="26" customFormat="1" ht="20.100000000000001" customHeight="1">
      <c r="A932" s="573" t="s">
        <v>455</v>
      </c>
      <c r="B932" s="574" t="s">
        <v>293</v>
      </c>
      <c r="C932" s="573" t="s">
        <v>472</v>
      </c>
      <c r="D932" s="575" t="s">
        <v>3718</v>
      </c>
      <c r="E932" s="575" t="s">
        <v>617</v>
      </c>
      <c r="F932" s="573" t="s">
        <v>743</v>
      </c>
      <c r="G932" s="574"/>
      <c r="H932" s="576">
        <v>565</v>
      </c>
      <c r="I932" s="577">
        <v>94100</v>
      </c>
      <c r="J932" s="576" t="s">
        <v>765</v>
      </c>
      <c r="K932" s="635" t="str">
        <f t="shared" si="83"/>
        <v>0</v>
      </c>
      <c r="L932" s="635">
        <f t="shared" si="84"/>
        <v>0</v>
      </c>
      <c r="M932" s="713">
        <f t="shared" si="82"/>
        <v>53166500</v>
      </c>
      <c r="N932" s="574"/>
      <c r="O932" s="574"/>
      <c r="P932" s="573" t="s">
        <v>372</v>
      </c>
      <c r="Q932" s="573" t="s">
        <v>276</v>
      </c>
      <c r="R932" s="573" t="s">
        <v>73</v>
      </c>
      <c r="S932" s="573" t="s">
        <v>66</v>
      </c>
    </row>
    <row r="933" spans="1:19" s="34" customFormat="1" ht="20.100000000000001" customHeight="1">
      <c r="A933" s="573" t="s">
        <v>455</v>
      </c>
      <c r="B933" s="574" t="s">
        <v>293</v>
      </c>
      <c r="C933" s="573" t="s">
        <v>472</v>
      </c>
      <c r="D933" s="575" t="s">
        <v>3718</v>
      </c>
      <c r="E933" s="575" t="s">
        <v>617</v>
      </c>
      <c r="F933" s="573" t="s">
        <v>389</v>
      </c>
      <c r="G933" s="574"/>
      <c r="H933" s="576">
        <v>565</v>
      </c>
      <c r="I933" s="577">
        <v>10600</v>
      </c>
      <c r="J933" s="576" t="s">
        <v>765</v>
      </c>
      <c r="K933" s="635" t="str">
        <f t="shared" si="83"/>
        <v>0</v>
      </c>
      <c r="L933" s="635">
        <f t="shared" si="84"/>
        <v>0</v>
      </c>
      <c r="M933" s="713">
        <f t="shared" si="82"/>
        <v>5989000</v>
      </c>
      <c r="N933" s="574"/>
      <c r="O933" s="574"/>
      <c r="P933" s="573" t="s">
        <v>372</v>
      </c>
      <c r="Q933" s="573" t="s">
        <v>280</v>
      </c>
      <c r="R933" s="573" t="s">
        <v>73</v>
      </c>
      <c r="S933" s="573" t="s">
        <v>66</v>
      </c>
    </row>
    <row r="934" spans="1:19" s="34" customFormat="1" ht="20.100000000000001" customHeight="1">
      <c r="A934" s="573" t="s">
        <v>455</v>
      </c>
      <c r="B934" s="574" t="s">
        <v>293</v>
      </c>
      <c r="C934" s="573" t="s">
        <v>472</v>
      </c>
      <c r="D934" s="575" t="s">
        <v>3718</v>
      </c>
      <c r="E934" s="575" t="s">
        <v>617</v>
      </c>
      <c r="F934" s="573" t="s">
        <v>348</v>
      </c>
      <c r="G934" s="574"/>
      <c r="H934" s="576">
        <v>500</v>
      </c>
      <c r="I934" s="577">
        <v>7900</v>
      </c>
      <c r="J934" s="576" t="s">
        <v>765</v>
      </c>
      <c r="K934" s="635" t="str">
        <f t="shared" si="83"/>
        <v>0</v>
      </c>
      <c r="L934" s="635">
        <f t="shared" si="84"/>
        <v>0</v>
      </c>
      <c r="M934" s="713">
        <f t="shared" si="82"/>
        <v>3950000</v>
      </c>
      <c r="N934" s="574"/>
      <c r="O934" s="574"/>
      <c r="P934" s="573" t="s">
        <v>372</v>
      </c>
      <c r="Q934" s="573" t="s">
        <v>280</v>
      </c>
      <c r="R934" s="573" t="s">
        <v>73</v>
      </c>
      <c r="S934" s="573" t="s">
        <v>66</v>
      </c>
    </row>
    <row r="935" spans="1:19" s="34" customFormat="1" ht="20.100000000000001" customHeight="1">
      <c r="A935" s="573" t="s">
        <v>455</v>
      </c>
      <c r="B935" s="574" t="s">
        <v>293</v>
      </c>
      <c r="C935" s="573" t="s">
        <v>472</v>
      </c>
      <c r="D935" s="575" t="s">
        <v>3718</v>
      </c>
      <c r="E935" s="575" t="s">
        <v>617</v>
      </c>
      <c r="F935" s="573" t="s">
        <v>349</v>
      </c>
      <c r="G935" s="574"/>
      <c r="H935" s="576">
        <v>500</v>
      </c>
      <c r="I935" s="577">
        <v>7900</v>
      </c>
      <c r="J935" s="576" t="s">
        <v>765</v>
      </c>
      <c r="K935" s="635" t="str">
        <f t="shared" si="83"/>
        <v>0</v>
      </c>
      <c r="L935" s="635">
        <f t="shared" si="84"/>
        <v>0</v>
      </c>
      <c r="M935" s="713">
        <f t="shared" si="82"/>
        <v>3950000</v>
      </c>
      <c r="N935" s="574"/>
      <c r="O935" s="574"/>
      <c r="P935" s="573" t="s">
        <v>372</v>
      </c>
      <c r="Q935" s="573" t="s">
        <v>280</v>
      </c>
      <c r="R935" s="573" t="s">
        <v>73</v>
      </c>
      <c r="S935" s="573" t="s">
        <v>66</v>
      </c>
    </row>
    <row r="936" spans="1:19" s="26" customFormat="1" ht="20.100000000000001" customHeight="1">
      <c r="A936" s="573" t="s">
        <v>455</v>
      </c>
      <c r="B936" s="574" t="s">
        <v>819</v>
      </c>
      <c r="C936" s="573" t="s">
        <v>472</v>
      </c>
      <c r="D936" s="575" t="s">
        <v>3718</v>
      </c>
      <c r="E936" s="575" t="s">
        <v>617</v>
      </c>
      <c r="F936" s="573" t="s">
        <v>57</v>
      </c>
      <c r="G936" s="573" t="s">
        <v>58</v>
      </c>
      <c r="H936" s="576">
        <v>228</v>
      </c>
      <c r="I936" s="577">
        <v>147800</v>
      </c>
      <c r="J936" s="576">
        <v>34.6</v>
      </c>
      <c r="K936" s="635">
        <f t="shared" si="83"/>
        <v>7888.8</v>
      </c>
      <c r="L936" s="635">
        <f t="shared" si="84"/>
        <v>7.8887999999999998</v>
      </c>
      <c r="M936" s="713">
        <f t="shared" si="82"/>
        <v>33698400</v>
      </c>
      <c r="N936" s="574"/>
      <c r="O936" s="574"/>
      <c r="P936" s="573" t="s">
        <v>372</v>
      </c>
      <c r="Q936" s="573" t="s">
        <v>327</v>
      </c>
      <c r="R936" s="573" t="s">
        <v>60</v>
      </c>
      <c r="S936" s="573" t="s">
        <v>66</v>
      </c>
    </row>
    <row r="937" spans="1:19" s="26" customFormat="1" ht="20.100000000000001" customHeight="1">
      <c r="A937" s="573" t="s">
        <v>455</v>
      </c>
      <c r="B937" s="574" t="s">
        <v>819</v>
      </c>
      <c r="C937" s="573" t="s">
        <v>472</v>
      </c>
      <c r="D937" s="575" t="s">
        <v>3718</v>
      </c>
      <c r="E937" s="575" t="s">
        <v>617</v>
      </c>
      <c r="F937" s="573" t="s">
        <v>401</v>
      </c>
      <c r="G937" s="573" t="s">
        <v>58</v>
      </c>
      <c r="H937" s="576">
        <v>309</v>
      </c>
      <c r="I937" s="577">
        <v>61600</v>
      </c>
      <c r="J937" s="576">
        <v>9.4</v>
      </c>
      <c r="K937" s="635">
        <f t="shared" si="83"/>
        <v>2904.6</v>
      </c>
      <c r="L937" s="635">
        <f t="shared" si="84"/>
        <v>2.9045999999999998</v>
      </c>
      <c r="M937" s="713">
        <f t="shared" si="82"/>
        <v>19034400</v>
      </c>
      <c r="N937" s="574"/>
      <c r="O937" s="574"/>
      <c r="P937" s="573" t="s">
        <v>372</v>
      </c>
      <c r="Q937" s="573" t="s">
        <v>344</v>
      </c>
      <c r="R937" s="573" t="s">
        <v>60</v>
      </c>
      <c r="S937" s="573" t="s">
        <v>66</v>
      </c>
    </row>
    <row r="938" spans="1:19" s="26" customFormat="1" ht="20.100000000000001" customHeight="1">
      <c r="A938" s="573" t="s">
        <v>455</v>
      </c>
      <c r="B938" s="574" t="s">
        <v>819</v>
      </c>
      <c r="C938" s="573" t="s">
        <v>472</v>
      </c>
      <c r="D938" s="575" t="s">
        <v>3718</v>
      </c>
      <c r="E938" s="575" t="s">
        <v>617</v>
      </c>
      <c r="F938" s="573" t="s">
        <v>568</v>
      </c>
      <c r="G938" s="573" t="s">
        <v>2110</v>
      </c>
      <c r="H938" s="576">
        <v>124</v>
      </c>
      <c r="I938" s="577">
        <v>53200</v>
      </c>
      <c r="J938" s="576">
        <v>15.5</v>
      </c>
      <c r="K938" s="635">
        <f t="shared" si="83"/>
        <v>1922</v>
      </c>
      <c r="L938" s="635">
        <f t="shared" si="84"/>
        <v>1.9219999999999999</v>
      </c>
      <c r="M938" s="713">
        <f t="shared" si="82"/>
        <v>6596800</v>
      </c>
      <c r="N938" s="574" t="s">
        <v>61</v>
      </c>
      <c r="O938" s="574" t="s">
        <v>62</v>
      </c>
      <c r="P938" s="573" t="s">
        <v>372</v>
      </c>
      <c r="Q938" s="573" t="s">
        <v>270</v>
      </c>
      <c r="R938" s="573" t="s">
        <v>60</v>
      </c>
      <c r="S938" s="573" t="s">
        <v>66</v>
      </c>
    </row>
    <row r="939" spans="1:19" s="26" customFormat="1" ht="20.100000000000001" customHeight="1">
      <c r="A939" s="573" t="s">
        <v>455</v>
      </c>
      <c r="B939" s="574" t="s">
        <v>819</v>
      </c>
      <c r="C939" s="573" t="s">
        <v>472</v>
      </c>
      <c r="D939" s="575" t="s">
        <v>3718</v>
      </c>
      <c r="E939" s="575" t="s">
        <v>617</v>
      </c>
      <c r="F939" s="573" t="s">
        <v>743</v>
      </c>
      <c r="G939" s="574"/>
      <c r="H939" s="576">
        <v>240</v>
      </c>
      <c r="I939" s="577">
        <v>94000</v>
      </c>
      <c r="J939" s="576" t="s">
        <v>765</v>
      </c>
      <c r="K939" s="635" t="str">
        <f t="shared" si="83"/>
        <v>0</v>
      </c>
      <c r="L939" s="635">
        <f t="shared" si="84"/>
        <v>0</v>
      </c>
      <c r="M939" s="713">
        <f t="shared" si="82"/>
        <v>22560000</v>
      </c>
      <c r="N939" s="574"/>
      <c r="O939" s="574" t="s">
        <v>2013</v>
      </c>
      <c r="P939" s="573" t="s">
        <v>372</v>
      </c>
      <c r="Q939" s="573" t="s">
        <v>276</v>
      </c>
      <c r="R939" s="573" t="s">
        <v>73</v>
      </c>
      <c r="S939" s="573" t="s">
        <v>66</v>
      </c>
    </row>
    <row r="940" spans="1:19" s="26" customFormat="1" ht="20.100000000000001" customHeight="1">
      <c r="A940" s="573" t="s">
        <v>455</v>
      </c>
      <c r="B940" s="574" t="s">
        <v>819</v>
      </c>
      <c r="C940" s="573" t="s">
        <v>472</v>
      </c>
      <c r="D940" s="575" t="s">
        <v>3718</v>
      </c>
      <c r="E940" s="575" t="s">
        <v>617</v>
      </c>
      <c r="F940" s="573" t="s">
        <v>395</v>
      </c>
      <c r="G940" s="574"/>
      <c r="H940" s="576">
        <v>616</v>
      </c>
      <c r="I940" s="577">
        <v>66900</v>
      </c>
      <c r="J940" s="576" t="s">
        <v>765</v>
      </c>
      <c r="K940" s="635" t="str">
        <f t="shared" si="83"/>
        <v>0</v>
      </c>
      <c r="L940" s="635">
        <f t="shared" si="84"/>
        <v>0</v>
      </c>
      <c r="M940" s="713">
        <f t="shared" si="82"/>
        <v>41210400</v>
      </c>
      <c r="N940" s="574"/>
      <c r="O940" s="574" t="s">
        <v>2013</v>
      </c>
      <c r="P940" s="573" t="s">
        <v>372</v>
      </c>
      <c r="Q940" s="573" t="s">
        <v>278</v>
      </c>
      <c r="R940" s="573" t="s">
        <v>73</v>
      </c>
      <c r="S940" s="573" t="s">
        <v>66</v>
      </c>
    </row>
    <row r="941" spans="1:19" s="26" customFormat="1" ht="20.100000000000001" customHeight="1">
      <c r="A941" s="573" t="s">
        <v>455</v>
      </c>
      <c r="B941" s="574" t="s">
        <v>819</v>
      </c>
      <c r="C941" s="573" t="s">
        <v>472</v>
      </c>
      <c r="D941" s="575" t="s">
        <v>3718</v>
      </c>
      <c r="E941" s="575" t="s">
        <v>617</v>
      </c>
      <c r="F941" s="573" t="s">
        <v>556</v>
      </c>
      <c r="G941" s="574"/>
      <c r="H941" s="576">
        <v>740</v>
      </c>
      <c r="I941" s="577">
        <v>2100</v>
      </c>
      <c r="J941" s="576" t="s">
        <v>765</v>
      </c>
      <c r="K941" s="635" t="str">
        <f t="shared" si="83"/>
        <v>0</v>
      </c>
      <c r="L941" s="635">
        <f t="shared" si="84"/>
        <v>0</v>
      </c>
      <c r="M941" s="713">
        <f t="shared" si="82"/>
        <v>1554000</v>
      </c>
      <c r="N941" s="574"/>
      <c r="O941" s="574"/>
      <c r="P941" s="573" t="s">
        <v>372</v>
      </c>
      <c r="Q941" s="573" t="s">
        <v>336</v>
      </c>
      <c r="R941" s="573" t="s">
        <v>73</v>
      </c>
      <c r="S941" s="573" t="s">
        <v>66</v>
      </c>
    </row>
    <row r="942" spans="1:19" s="26" customFormat="1" ht="20.100000000000001" customHeight="1">
      <c r="A942" s="573" t="s">
        <v>455</v>
      </c>
      <c r="B942" s="574" t="s">
        <v>2145</v>
      </c>
      <c r="C942" s="573" t="s">
        <v>472</v>
      </c>
      <c r="D942" s="575" t="s">
        <v>3718</v>
      </c>
      <c r="E942" s="575" t="s">
        <v>617</v>
      </c>
      <c r="F942" s="573" t="s">
        <v>223</v>
      </c>
      <c r="G942" s="574"/>
      <c r="H942" s="576">
        <v>422</v>
      </c>
      <c r="I942" s="577">
        <v>85000</v>
      </c>
      <c r="J942" s="576">
        <v>33</v>
      </c>
      <c r="K942" s="635">
        <f t="shared" si="83"/>
        <v>13926</v>
      </c>
      <c r="L942" s="635">
        <f t="shared" si="84"/>
        <v>13.926</v>
      </c>
      <c r="M942" s="713">
        <f t="shared" si="82"/>
        <v>35870000</v>
      </c>
      <c r="N942" s="574"/>
      <c r="O942" s="574" t="s">
        <v>574</v>
      </c>
      <c r="P942" s="573" t="s">
        <v>372</v>
      </c>
      <c r="Q942" s="573" t="s">
        <v>370</v>
      </c>
      <c r="R942" s="573" t="s">
        <v>68</v>
      </c>
      <c r="S942" s="573" t="s">
        <v>109</v>
      </c>
    </row>
    <row r="943" spans="1:19" s="26" customFormat="1" ht="20.100000000000001" customHeight="1">
      <c r="A943" s="573" t="s">
        <v>455</v>
      </c>
      <c r="B943" s="574" t="s">
        <v>2146</v>
      </c>
      <c r="C943" s="573" t="s">
        <v>472</v>
      </c>
      <c r="D943" s="575" t="s">
        <v>3718</v>
      </c>
      <c r="E943" s="575" t="s">
        <v>617</v>
      </c>
      <c r="F943" s="573" t="s">
        <v>534</v>
      </c>
      <c r="G943" s="574"/>
      <c r="H943" s="576">
        <v>616</v>
      </c>
      <c r="I943" s="577">
        <v>66900</v>
      </c>
      <c r="J943" s="576" t="s">
        <v>765</v>
      </c>
      <c r="K943" s="635" t="str">
        <f t="shared" si="83"/>
        <v>0</v>
      </c>
      <c r="L943" s="635">
        <f t="shared" si="84"/>
        <v>0</v>
      </c>
      <c r="M943" s="713">
        <f t="shared" si="82"/>
        <v>41210400</v>
      </c>
      <c r="N943" s="574"/>
      <c r="O943" s="574" t="s">
        <v>2147</v>
      </c>
      <c r="P943" s="573" t="s">
        <v>372</v>
      </c>
      <c r="Q943" s="573" t="s">
        <v>278</v>
      </c>
      <c r="R943" s="573" t="s">
        <v>73</v>
      </c>
      <c r="S943" s="573" t="s">
        <v>66</v>
      </c>
    </row>
    <row r="944" spans="1:19" s="26" customFormat="1" ht="20.100000000000001" customHeight="1">
      <c r="A944" s="573" t="s">
        <v>455</v>
      </c>
      <c r="B944" s="574" t="s">
        <v>2148</v>
      </c>
      <c r="C944" s="573" t="s">
        <v>472</v>
      </c>
      <c r="D944" s="575" t="s">
        <v>3718</v>
      </c>
      <c r="E944" s="575" t="s">
        <v>617</v>
      </c>
      <c r="F944" s="573" t="s">
        <v>719</v>
      </c>
      <c r="G944" s="573">
        <v>0</v>
      </c>
      <c r="H944" s="576">
        <v>100</v>
      </c>
      <c r="I944" s="574"/>
      <c r="J944" s="576">
        <v>30.2</v>
      </c>
      <c r="K944" s="635">
        <f t="shared" si="83"/>
        <v>3020</v>
      </c>
      <c r="L944" s="635">
        <f t="shared" si="84"/>
        <v>3.02</v>
      </c>
      <c r="M944" s="713">
        <f t="shared" si="82"/>
        <v>0</v>
      </c>
      <c r="N944" s="574"/>
      <c r="O944" s="574"/>
      <c r="P944" s="573" t="s">
        <v>372</v>
      </c>
      <c r="Q944" s="573" t="s">
        <v>370</v>
      </c>
      <c r="R944" s="573" t="s">
        <v>60</v>
      </c>
      <c r="S944" s="573" t="s">
        <v>213</v>
      </c>
    </row>
    <row r="945" spans="1:19" s="34" customFormat="1" ht="20.100000000000001" customHeight="1">
      <c r="A945" s="573" t="s">
        <v>455</v>
      </c>
      <c r="B945" s="574" t="s">
        <v>2148</v>
      </c>
      <c r="C945" s="573" t="s">
        <v>472</v>
      </c>
      <c r="D945" s="575" t="s">
        <v>3718</v>
      </c>
      <c r="E945" s="575" t="s">
        <v>617</v>
      </c>
      <c r="F945" s="573" t="s">
        <v>568</v>
      </c>
      <c r="G945" s="573" t="s">
        <v>2110</v>
      </c>
      <c r="H945" s="576">
        <v>100</v>
      </c>
      <c r="I945" s="574"/>
      <c r="J945" s="576">
        <v>22.5</v>
      </c>
      <c r="K945" s="635">
        <f t="shared" si="83"/>
        <v>2250</v>
      </c>
      <c r="L945" s="635">
        <f t="shared" si="84"/>
        <v>2.25</v>
      </c>
      <c r="M945" s="713">
        <f t="shared" si="82"/>
        <v>0</v>
      </c>
      <c r="N945" s="574"/>
      <c r="O945" s="574"/>
      <c r="P945" s="573" t="s">
        <v>372</v>
      </c>
      <c r="Q945" s="573" t="s">
        <v>270</v>
      </c>
      <c r="R945" s="573" t="s">
        <v>60</v>
      </c>
      <c r="S945" s="573" t="s">
        <v>213</v>
      </c>
    </row>
    <row r="946" spans="1:19" s="34" customFormat="1" ht="20.100000000000001" customHeight="1">
      <c r="A946" s="573" t="s">
        <v>455</v>
      </c>
      <c r="B946" s="574" t="s">
        <v>2148</v>
      </c>
      <c r="C946" s="573" t="s">
        <v>472</v>
      </c>
      <c r="D946" s="575" t="s">
        <v>3718</v>
      </c>
      <c r="E946" s="575" t="s">
        <v>617</v>
      </c>
      <c r="F946" s="573" t="s">
        <v>2149</v>
      </c>
      <c r="G946" s="574"/>
      <c r="H946" s="576">
        <v>100</v>
      </c>
      <c r="I946" s="574"/>
      <c r="J946" s="574"/>
      <c r="K946" s="635">
        <f t="shared" si="83"/>
        <v>0</v>
      </c>
      <c r="L946" s="635">
        <f t="shared" si="84"/>
        <v>0</v>
      </c>
      <c r="M946" s="713">
        <f t="shared" si="82"/>
        <v>0</v>
      </c>
      <c r="N946" s="574"/>
      <c r="O946" s="574"/>
      <c r="P946" s="573" t="s">
        <v>372</v>
      </c>
      <c r="Q946" s="573" t="s">
        <v>271</v>
      </c>
      <c r="R946" s="573" t="s">
        <v>73</v>
      </c>
      <c r="S946" s="573" t="s">
        <v>213</v>
      </c>
    </row>
    <row r="947" spans="1:19" s="34" customFormat="1" ht="20.100000000000001" customHeight="1">
      <c r="A947" s="573" t="s">
        <v>455</v>
      </c>
      <c r="B947" s="574" t="s">
        <v>2148</v>
      </c>
      <c r="C947" s="573" t="s">
        <v>472</v>
      </c>
      <c r="D947" s="575" t="s">
        <v>3718</v>
      </c>
      <c r="E947" s="575" t="s">
        <v>617</v>
      </c>
      <c r="F947" s="573" t="s">
        <v>2150</v>
      </c>
      <c r="G947" s="574"/>
      <c r="H947" s="576">
        <v>100</v>
      </c>
      <c r="I947" s="574"/>
      <c r="J947" s="574"/>
      <c r="K947" s="635">
        <f t="shared" si="83"/>
        <v>0</v>
      </c>
      <c r="L947" s="635">
        <f t="shared" si="84"/>
        <v>0</v>
      </c>
      <c r="M947" s="713">
        <f t="shared" si="82"/>
        <v>0</v>
      </c>
      <c r="N947" s="574"/>
      <c r="O947" s="574"/>
      <c r="P947" s="573" t="s">
        <v>372</v>
      </c>
      <c r="Q947" s="573" t="s">
        <v>276</v>
      </c>
      <c r="R947" s="573" t="s">
        <v>73</v>
      </c>
      <c r="S947" s="573" t="s">
        <v>213</v>
      </c>
    </row>
    <row r="948" spans="1:19" s="26" customFormat="1" ht="20.100000000000001" customHeight="1">
      <c r="A948" s="573" t="s">
        <v>113</v>
      </c>
      <c r="B948" s="574" t="s">
        <v>2159</v>
      </c>
      <c r="C948" s="573" t="s">
        <v>365</v>
      </c>
      <c r="D948" s="575" t="s">
        <v>3718</v>
      </c>
      <c r="E948" s="575" t="s">
        <v>617</v>
      </c>
      <c r="F948" s="573" t="s">
        <v>84</v>
      </c>
      <c r="G948" s="574"/>
      <c r="H948" s="576">
        <v>766</v>
      </c>
      <c r="I948" s="577">
        <v>4802</v>
      </c>
      <c r="J948" s="574" t="s">
        <v>765</v>
      </c>
      <c r="K948" s="635" t="str">
        <f t="shared" si="83"/>
        <v>0</v>
      </c>
      <c r="L948" s="635">
        <f t="shared" si="84"/>
        <v>0</v>
      </c>
      <c r="M948" s="713">
        <f t="shared" si="82"/>
        <v>3678332</v>
      </c>
      <c r="N948" s="574"/>
      <c r="O948" s="574" t="s">
        <v>550</v>
      </c>
      <c r="P948" s="573" t="s">
        <v>269</v>
      </c>
      <c r="Q948" s="573" t="s">
        <v>336</v>
      </c>
      <c r="R948" s="573" t="s">
        <v>73</v>
      </c>
      <c r="S948" s="573" t="s">
        <v>152</v>
      </c>
    </row>
    <row r="949" spans="1:19" s="26" customFormat="1" ht="20.100000000000001" customHeight="1">
      <c r="A949" s="573" t="s">
        <v>113</v>
      </c>
      <c r="B949" s="574" t="s">
        <v>2160</v>
      </c>
      <c r="C949" s="573" t="s">
        <v>365</v>
      </c>
      <c r="D949" s="575" t="s">
        <v>3718</v>
      </c>
      <c r="E949" s="575" t="s">
        <v>617</v>
      </c>
      <c r="F949" s="573" t="s">
        <v>84</v>
      </c>
      <c r="G949" s="574"/>
      <c r="H949" s="576">
        <v>766</v>
      </c>
      <c r="I949" s="577">
        <v>4802</v>
      </c>
      <c r="J949" s="574" t="s">
        <v>765</v>
      </c>
      <c r="K949" s="635" t="str">
        <f t="shared" si="83"/>
        <v>0</v>
      </c>
      <c r="L949" s="635">
        <f t="shared" si="84"/>
        <v>0</v>
      </c>
      <c r="M949" s="713">
        <f t="shared" si="82"/>
        <v>3678332</v>
      </c>
      <c r="N949" s="574"/>
      <c r="O949" s="574" t="s">
        <v>550</v>
      </c>
      <c r="P949" s="573" t="s">
        <v>269</v>
      </c>
      <c r="Q949" s="573" t="s">
        <v>336</v>
      </c>
      <c r="R949" s="573" t="s">
        <v>73</v>
      </c>
      <c r="S949" s="573" t="s">
        <v>152</v>
      </c>
    </row>
    <row r="950" spans="1:19" s="26" customFormat="1" ht="20.100000000000001" customHeight="1">
      <c r="A950" s="573" t="s">
        <v>113</v>
      </c>
      <c r="B950" s="574" t="s">
        <v>2161</v>
      </c>
      <c r="C950" s="573" t="s">
        <v>365</v>
      </c>
      <c r="D950" s="575" t="s">
        <v>3718</v>
      </c>
      <c r="E950" s="575" t="s">
        <v>617</v>
      </c>
      <c r="F950" s="573" t="s">
        <v>415</v>
      </c>
      <c r="G950" s="574"/>
      <c r="H950" s="576">
        <v>1057</v>
      </c>
      <c r="I950" s="577">
        <v>10400</v>
      </c>
      <c r="J950" s="576" t="s">
        <v>765</v>
      </c>
      <c r="K950" s="635" t="str">
        <f t="shared" si="83"/>
        <v>0</v>
      </c>
      <c r="L950" s="635">
        <f t="shared" si="84"/>
        <v>0</v>
      </c>
      <c r="M950" s="713">
        <f t="shared" si="82"/>
        <v>10992800</v>
      </c>
      <c r="N950" s="574"/>
      <c r="O950" s="574"/>
      <c r="P950" s="573" t="s">
        <v>269</v>
      </c>
      <c r="Q950" s="573" t="s">
        <v>336</v>
      </c>
      <c r="R950" s="573" t="s">
        <v>73</v>
      </c>
      <c r="S950" s="573" t="s">
        <v>66</v>
      </c>
    </row>
    <row r="951" spans="1:19" s="26" customFormat="1" ht="20.100000000000001" customHeight="1">
      <c r="A951" s="573" t="s">
        <v>113</v>
      </c>
      <c r="B951" s="574" t="s">
        <v>2164</v>
      </c>
      <c r="C951" s="573" t="s">
        <v>365</v>
      </c>
      <c r="D951" s="575" t="s">
        <v>3718</v>
      </c>
      <c r="E951" s="575" t="s">
        <v>617</v>
      </c>
      <c r="F951" s="573" t="s">
        <v>454</v>
      </c>
      <c r="G951" s="574"/>
      <c r="H951" s="576">
        <v>762</v>
      </c>
      <c r="I951" s="577">
        <v>56500</v>
      </c>
      <c r="J951" s="576">
        <v>37.5</v>
      </c>
      <c r="K951" s="635">
        <f t="shared" si="83"/>
        <v>28575</v>
      </c>
      <c r="L951" s="635">
        <f t="shared" si="84"/>
        <v>28.574999999999999</v>
      </c>
      <c r="M951" s="713">
        <f t="shared" si="82"/>
        <v>43053000</v>
      </c>
      <c r="N951" s="574"/>
      <c r="O951" s="574"/>
      <c r="P951" s="573" t="s">
        <v>269</v>
      </c>
      <c r="Q951" s="573" t="s">
        <v>370</v>
      </c>
      <c r="R951" s="573" t="s">
        <v>68</v>
      </c>
      <c r="S951" s="573" t="s">
        <v>66</v>
      </c>
    </row>
    <row r="952" spans="1:19" s="26" customFormat="1" ht="20.100000000000001" customHeight="1">
      <c r="A952" s="573" t="s">
        <v>113</v>
      </c>
      <c r="B952" s="574" t="s">
        <v>2164</v>
      </c>
      <c r="C952" s="573" t="s">
        <v>365</v>
      </c>
      <c r="D952" s="575" t="s">
        <v>3718</v>
      </c>
      <c r="E952" s="575" t="s">
        <v>617</v>
      </c>
      <c r="F952" s="573" t="s">
        <v>546</v>
      </c>
      <c r="G952" s="574"/>
      <c r="H952" s="576">
        <v>696</v>
      </c>
      <c r="I952" s="577">
        <v>18952</v>
      </c>
      <c r="J952" s="576">
        <v>17.5</v>
      </c>
      <c r="K952" s="635">
        <f t="shared" si="83"/>
        <v>12180</v>
      </c>
      <c r="L952" s="635">
        <f t="shared" si="84"/>
        <v>12.18</v>
      </c>
      <c r="M952" s="713">
        <f t="shared" si="82"/>
        <v>13190592</v>
      </c>
      <c r="N952" s="574"/>
      <c r="O952" s="574"/>
      <c r="P952" s="573" t="s">
        <v>269</v>
      </c>
      <c r="Q952" s="573" t="s">
        <v>270</v>
      </c>
      <c r="R952" s="573" t="s">
        <v>68</v>
      </c>
      <c r="S952" s="573" t="s">
        <v>66</v>
      </c>
    </row>
    <row r="953" spans="1:19" s="26" customFormat="1" ht="20.100000000000001" customHeight="1">
      <c r="A953" s="573" t="s">
        <v>770</v>
      </c>
      <c r="B953" s="574" t="s">
        <v>532</v>
      </c>
      <c r="C953" s="573" t="s">
        <v>515</v>
      </c>
      <c r="D953" s="575" t="s">
        <v>3718</v>
      </c>
      <c r="E953" s="575" t="s">
        <v>617</v>
      </c>
      <c r="F953" s="573" t="s">
        <v>1219</v>
      </c>
      <c r="G953" s="574"/>
      <c r="H953" s="576">
        <v>599</v>
      </c>
      <c r="I953" s="577">
        <v>30714</v>
      </c>
      <c r="J953" s="576">
        <v>14</v>
      </c>
      <c r="K953" s="635">
        <f t="shared" si="83"/>
        <v>8386</v>
      </c>
      <c r="L953" s="635">
        <f t="shared" si="84"/>
        <v>8.3859999999999992</v>
      </c>
      <c r="M953" s="713">
        <f t="shared" si="82"/>
        <v>18397686</v>
      </c>
      <c r="N953" s="574"/>
      <c r="O953" s="574" t="s">
        <v>525</v>
      </c>
      <c r="P953" s="573" t="s">
        <v>482</v>
      </c>
      <c r="Q953" s="573" t="s">
        <v>270</v>
      </c>
      <c r="R953" s="573" t="s">
        <v>68</v>
      </c>
      <c r="S953" s="573" t="s">
        <v>40</v>
      </c>
    </row>
    <row r="954" spans="1:19" s="26" customFormat="1" ht="20.100000000000001" customHeight="1">
      <c r="A954" s="573" t="s">
        <v>770</v>
      </c>
      <c r="B954" s="574" t="s">
        <v>532</v>
      </c>
      <c r="C954" s="573" t="s">
        <v>515</v>
      </c>
      <c r="D954" s="575" t="s">
        <v>3718</v>
      </c>
      <c r="E954" s="575" t="s">
        <v>617</v>
      </c>
      <c r="F954" s="573" t="s">
        <v>1220</v>
      </c>
      <c r="G954" s="574"/>
      <c r="H954" s="576">
        <v>599</v>
      </c>
      <c r="I954" s="577">
        <v>44838</v>
      </c>
      <c r="J954" s="576">
        <v>15.5</v>
      </c>
      <c r="K954" s="635">
        <f t="shared" si="83"/>
        <v>9284.5</v>
      </c>
      <c r="L954" s="635">
        <f t="shared" si="84"/>
        <v>9.2844999999999995</v>
      </c>
      <c r="M954" s="713">
        <f t="shared" si="82"/>
        <v>26857962</v>
      </c>
      <c r="N954" s="574"/>
      <c r="O954" s="574" t="s">
        <v>528</v>
      </c>
      <c r="P954" s="573" t="s">
        <v>482</v>
      </c>
      <c r="Q954" s="573" t="s">
        <v>270</v>
      </c>
      <c r="R954" s="573" t="s">
        <v>68</v>
      </c>
      <c r="S954" s="573" t="s">
        <v>40</v>
      </c>
    </row>
    <row r="955" spans="1:19" s="26" customFormat="1" ht="20.100000000000001" customHeight="1">
      <c r="A955" s="573" t="s">
        <v>770</v>
      </c>
      <c r="B955" s="574" t="s">
        <v>532</v>
      </c>
      <c r="C955" s="573" t="s">
        <v>515</v>
      </c>
      <c r="D955" s="575" t="s">
        <v>3718</v>
      </c>
      <c r="E955" s="575" t="s">
        <v>617</v>
      </c>
      <c r="F955" s="573" t="s">
        <v>524</v>
      </c>
      <c r="G955" s="574"/>
      <c r="H955" s="576">
        <v>599</v>
      </c>
      <c r="I955" s="577">
        <v>121242</v>
      </c>
      <c r="J955" s="576">
        <v>42</v>
      </c>
      <c r="K955" s="635">
        <f t="shared" si="83"/>
        <v>25158</v>
      </c>
      <c r="L955" s="635">
        <f t="shared" si="84"/>
        <v>25.158000000000001</v>
      </c>
      <c r="M955" s="713">
        <f t="shared" si="82"/>
        <v>72623958</v>
      </c>
      <c r="N955" s="574"/>
      <c r="O955" s="574" t="s">
        <v>520</v>
      </c>
      <c r="P955" s="573" t="s">
        <v>482</v>
      </c>
      <c r="Q955" s="573" t="s">
        <v>327</v>
      </c>
      <c r="R955" s="573" t="s">
        <v>68</v>
      </c>
      <c r="S955" s="573" t="s">
        <v>40</v>
      </c>
    </row>
    <row r="956" spans="1:19" s="34" customFormat="1" ht="20.100000000000001" customHeight="1">
      <c r="A956" s="573" t="s">
        <v>770</v>
      </c>
      <c r="B956" s="574" t="s">
        <v>532</v>
      </c>
      <c r="C956" s="573" t="s">
        <v>515</v>
      </c>
      <c r="D956" s="575" t="s">
        <v>3718</v>
      </c>
      <c r="E956" s="575" t="s">
        <v>617</v>
      </c>
      <c r="F956" s="573" t="s">
        <v>67</v>
      </c>
      <c r="G956" s="574"/>
      <c r="H956" s="576">
        <v>599</v>
      </c>
      <c r="I956" s="577">
        <v>94000</v>
      </c>
      <c r="J956" s="576">
        <v>40.5</v>
      </c>
      <c r="K956" s="635">
        <f t="shared" si="83"/>
        <v>24259.5</v>
      </c>
      <c r="L956" s="635">
        <f t="shared" si="84"/>
        <v>24.259499999999999</v>
      </c>
      <c r="M956" s="713">
        <f t="shared" si="82"/>
        <v>56306000</v>
      </c>
      <c r="N956" s="574"/>
      <c r="O956" s="574" t="s">
        <v>520</v>
      </c>
      <c r="P956" s="573" t="s">
        <v>482</v>
      </c>
      <c r="Q956" s="573" t="s">
        <v>403</v>
      </c>
      <c r="R956" s="573" t="s">
        <v>68</v>
      </c>
      <c r="S956" s="573" t="s">
        <v>40</v>
      </c>
    </row>
    <row r="957" spans="1:19" s="34" customFormat="1" ht="20.100000000000001" customHeight="1">
      <c r="A957" s="573" t="s">
        <v>407</v>
      </c>
      <c r="B957" s="574" t="s">
        <v>2179</v>
      </c>
      <c r="C957" s="573" t="s">
        <v>64</v>
      </c>
      <c r="D957" s="575" t="s">
        <v>3718</v>
      </c>
      <c r="E957" s="575" t="s">
        <v>617</v>
      </c>
      <c r="F957" s="573" t="s">
        <v>1101</v>
      </c>
      <c r="G957" s="573" t="s">
        <v>58</v>
      </c>
      <c r="H957" s="576">
        <v>820</v>
      </c>
      <c r="I957" s="577">
        <v>109700</v>
      </c>
      <c r="J957" s="576">
        <v>41.8</v>
      </c>
      <c r="K957" s="635">
        <f t="shared" si="83"/>
        <v>34276</v>
      </c>
      <c r="L957" s="635">
        <f t="shared" si="84"/>
        <v>34.276000000000003</v>
      </c>
      <c r="M957" s="713">
        <f t="shared" si="82"/>
        <v>89954000</v>
      </c>
      <c r="N957" s="574"/>
      <c r="O957" s="574"/>
      <c r="P957" s="573" t="s">
        <v>284</v>
      </c>
      <c r="Q957" s="573" t="s">
        <v>403</v>
      </c>
      <c r="R957" s="573" t="s">
        <v>60</v>
      </c>
      <c r="S957" s="573" t="s">
        <v>40</v>
      </c>
    </row>
    <row r="958" spans="1:19" s="34" customFormat="1" ht="20.100000000000001" customHeight="1">
      <c r="A958" s="573" t="s">
        <v>407</v>
      </c>
      <c r="B958" s="574" t="s">
        <v>2180</v>
      </c>
      <c r="C958" s="573" t="s">
        <v>64</v>
      </c>
      <c r="D958" s="575" t="s">
        <v>3718</v>
      </c>
      <c r="E958" s="575" t="s">
        <v>617</v>
      </c>
      <c r="F958" s="573" t="s">
        <v>2181</v>
      </c>
      <c r="G958" s="573" t="s">
        <v>58</v>
      </c>
      <c r="H958" s="576">
        <v>538</v>
      </c>
      <c r="I958" s="577">
        <v>63000</v>
      </c>
      <c r="J958" s="576">
        <v>20</v>
      </c>
      <c r="K958" s="635">
        <f t="shared" si="83"/>
        <v>10760</v>
      </c>
      <c r="L958" s="635">
        <f t="shared" si="84"/>
        <v>10.76</v>
      </c>
      <c r="M958" s="713">
        <f t="shared" si="82"/>
        <v>33894000</v>
      </c>
      <c r="N958" s="574"/>
      <c r="O958" s="953" t="s">
        <v>2182</v>
      </c>
      <c r="P958" s="573" t="s">
        <v>284</v>
      </c>
      <c r="Q958" s="573" t="s">
        <v>345</v>
      </c>
      <c r="R958" s="573" t="s">
        <v>60</v>
      </c>
      <c r="S958" s="573" t="s">
        <v>40</v>
      </c>
    </row>
    <row r="959" spans="1:19" s="26" customFormat="1" ht="20.100000000000001" customHeight="1">
      <c r="A959" s="573" t="s">
        <v>407</v>
      </c>
      <c r="B959" s="574" t="s">
        <v>2184</v>
      </c>
      <c r="C959" s="573" t="s">
        <v>64</v>
      </c>
      <c r="D959" s="575" t="s">
        <v>3718</v>
      </c>
      <c r="E959" s="575" t="s">
        <v>617</v>
      </c>
      <c r="F959" s="573" t="s">
        <v>401</v>
      </c>
      <c r="G959" s="573" t="s">
        <v>58</v>
      </c>
      <c r="H959" s="576">
        <v>110</v>
      </c>
      <c r="I959" s="577">
        <v>49000</v>
      </c>
      <c r="J959" s="576">
        <v>9.4</v>
      </c>
      <c r="K959" s="635">
        <f t="shared" si="83"/>
        <v>1034</v>
      </c>
      <c r="L959" s="635">
        <f t="shared" si="84"/>
        <v>1.034</v>
      </c>
      <c r="M959" s="713">
        <f t="shared" si="82"/>
        <v>5390000</v>
      </c>
      <c r="N959" s="574"/>
      <c r="O959" s="574"/>
      <c r="P959" s="573" t="s">
        <v>284</v>
      </c>
      <c r="Q959" s="573" t="s">
        <v>344</v>
      </c>
      <c r="R959" s="573" t="s">
        <v>60</v>
      </c>
      <c r="S959" s="573" t="s">
        <v>40</v>
      </c>
    </row>
    <row r="960" spans="1:19" s="26" customFormat="1" ht="20.100000000000001" customHeight="1">
      <c r="A960" s="573" t="s">
        <v>407</v>
      </c>
      <c r="B960" s="574" t="s">
        <v>2180</v>
      </c>
      <c r="C960" s="573" t="s">
        <v>64</v>
      </c>
      <c r="D960" s="575" t="s">
        <v>3718</v>
      </c>
      <c r="E960" s="575" t="s">
        <v>617</v>
      </c>
      <c r="F960" s="573" t="s">
        <v>656</v>
      </c>
      <c r="G960" s="573" t="s">
        <v>58</v>
      </c>
      <c r="H960" s="576">
        <v>600</v>
      </c>
      <c r="I960" s="577">
        <v>49000</v>
      </c>
      <c r="J960" s="576">
        <v>9.4</v>
      </c>
      <c r="K960" s="635">
        <f t="shared" si="83"/>
        <v>5640</v>
      </c>
      <c r="L960" s="635">
        <f t="shared" si="84"/>
        <v>5.64</v>
      </c>
      <c r="M960" s="713">
        <f t="shared" si="82"/>
        <v>29400000</v>
      </c>
      <c r="N960" s="574"/>
      <c r="O960" s="953" t="s">
        <v>2185</v>
      </c>
      <c r="P960" s="573" t="s">
        <v>284</v>
      </c>
      <c r="Q960" s="573" t="s">
        <v>344</v>
      </c>
      <c r="R960" s="573" t="s">
        <v>60</v>
      </c>
      <c r="S960" s="573" t="s">
        <v>40</v>
      </c>
    </row>
    <row r="961" spans="1:19" s="26" customFormat="1" ht="20.100000000000001" customHeight="1">
      <c r="A961" s="573" t="s">
        <v>407</v>
      </c>
      <c r="B961" s="574" t="s">
        <v>2180</v>
      </c>
      <c r="C961" s="573" t="s">
        <v>64</v>
      </c>
      <c r="D961" s="575" t="s">
        <v>3718</v>
      </c>
      <c r="E961" s="575" t="s">
        <v>617</v>
      </c>
      <c r="F961" s="573" t="s">
        <v>422</v>
      </c>
      <c r="G961" s="574"/>
      <c r="H961" s="576">
        <v>950</v>
      </c>
      <c r="I961" s="577">
        <v>27000</v>
      </c>
      <c r="J961" s="576" t="s">
        <v>765</v>
      </c>
      <c r="K961" s="635" t="str">
        <f t="shared" si="83"/>
        <v>0</v>
      </c>
      <c r="L961" s="635">
        <f t="shared" si="84"/>
        <v>0</v>
      </c>
      <c r="M961" s="713">
        <f t="shared" si="82"/>
        <v>25650000</v>
      </c>
      <c r="N961" s="574"/>
      <c r="O961" s="574"/>
      <c r="P961" s="573" t="s">
        <v>284</v>
      </c>
      <c r="Q961" s="573" t="s">
        <v>271</v>
      </c>
      <c r="R961" s="573" t="s">
        <v>73</v>
      </c>
      <c r="S961" s="573" t="s">
        <v>40</v>
      </c>
    </row>
    <row r="962" spans="1:19" s="26" customFormat="1" ht="20.100000000000001" customHeight="1">
      <c r="A962" s="573" t="s">
        <v>407</v>
      </c>
      <c r="B962" s="574" t="s">
        <v>2183</v>
      </c>
      <c r="C962" s="573" t="s">
        <v>64</v>
      </c>
      <c r="D962" s="575" t="s">
        <v>3718</v>
      </c>
      <c r="E962" s="575" t="s">
        <v>617</v>
      </c>
      <c r="F962" s="573" t="s">
        <v>656</v>
      </c>
      <c r="G962" s="573" t="s">
        <v>58</v>
      </c>
      <c r="H962" s="576">
        <v>357</v>
      </c>
      <c r="I962" s="577">
        <v>49000</v>
      </c>
      <c r="J962" s="576">
        <v>9.4</v>
      </c>
      <c r="K962" s="635">
        <f t="shared" si="83"/>
        <v>3355.8</v>
      </c>
      <c r="L962" s="635">
        <f t="shared" si="84"/>
        <v>3.3558000000000003</v>
      </c>
      <c r="M962" s="713">
        <f t="shared" si="82"/>
        <v>17493000</v>
      </c>
      <c r="N962" s="574"/>
      <c r="O962" s="953" t="s">
        <v>2185</v>
      </c>
      <c r="P962" s="573" t="s">
        <v>284</v>
      </c>
      <c r="Q962" s="573" t="s">
        <v>344</v>
      </c>
      <c r="R962" s="573" t="s">
        <v>60</v>
      </c>
      <c r="S962" s="573" t="s">
        <v>40</v>
      </c>
    </row>
    <row r="963" spans="1:19" s="26" customFormat="1" ht="20.100000000000001" customHeight="1">
      <c r="A963" s="573" t="s">
        <v>407</v>
      </c>
      <c r="B963" s="574" t="s">
        <v>2180</v>
      </c>
      <c r="C963" s="573" t="s">
        <v>64</v>
      </c>
      <c r="D963" s="575" t="s">
        <v>3718</v>
      </c>
      <c r="E963" s="575" t="s">
        <v>617</v>
      </c>
      <c r="F963" s="573" t="s">
        <v>337</v>
      </c>
      <c r="G963" s="574"/>
      <c r="H963" s="577">
        <v>1100</v>
      </c>
      <c r="I963" s="577">
        <v>12000</v>
      </c>
      <c r="J963" s="576" t="s">
        <v>765</v>
      </c>
      <c r="K963" s="635" t="str">
        <f t="shared" si="83"/>
        <v>0</v>
      </c>
      <c r="L963" s="635">
        <f t="shared" si="84"/>
        <v>0</v>
      </c>
      <c r="M963" s="713">
        <f t="shared" si="82"/>
        <v>13200000</v>
      </c>
      <c r="N963" s="574"/>
      <c r="O963" s="574"/>
      <c r="P963" s="573" t="s">
        <v>284</v>
      </c>
      <c r="Q963" s="573" t="s">
        <v>274</v>
      </c>
      <c r="R963" s="573" t="s">
        <v>73</v>
      </c>
      <c r="S963" s="573" t="s">
        <v>40</v>
      </c>
    </row>
    <row r="964" spans="1:19" s="26" customFormat="1" ht="20.100000000000001" customHeight="1">
      <c r="A964" s="573" t="s">
        <v>407</v>
      </c>
      <c r="B964" s="574" t="s">
        <v>2183</v>
      </c>
      <c r="C964" s="573" t="s">
        <v>64</v>
      </c>
      <c r="D964" s="575" t="s">
        <v>3718</v>
      </c>
      <c r="E964" s="575" t="s">
        <v>617</v>
      </c>
      <c r="F964" s="573" t="s">
        <v>337</v>
      </c>
      <c r="G964" s="574"/>
      <c r="H964" s="577">
        <v>1206</v>
      </c>
      <c r="I964" s="577">
        <v>12000</v>
      </c>
      <c r="J964" s="576" t="s">
        <v>765</v>
      </c>
      <c r="K964" s="635" t="str">
        <f t="shared" si="83"/>
        <v>0</v>
      </c>
      <c r="L964" s="635">
        <f t="shared" si="84"/>
        <v>0</v>
      </c>
      <c r="M964" s="713">
        <f t="shared" si="82"/>
        <v>14472000</v>
      </c>
      <c r="N964" s="574"/>
      <c r="O964" s="574"/>
      <c r="P964" s="573" t="s">
        <v>284</v>
      </c>
      <c r="Q964" s="573" t="s">
        <v>274</v>
      </c>
      <c r="R964" s="573" t="s">
        <v>73</v>
      </c>
      <c r="S964" s="573" t="s">
        <v>40</v>
      </c>
    </row>
    <row r="965" spans="1:19" s="26" customFormat="1" ht="20.100000000000001" customHeight="1">
      <c r="A965" s="573" t="s">
        <v>1043</v>
      </c>
      <c r="B965" s="574" t="s">
        <v>1044</v>
      </c>
      <c r="C965" s="573" t="s">
        <v>64</v>
      </c>
      <c r="D965" s="575" t="s">
        <v>3718</v>
      </c>
      <c r="E965" s="575" t="s">
        <v>617</v>
      </c>
      <c r="F965" s="573" t="s">
        <v>1045</v>
      </c>
      <c r="G965" s="574"/>
      <c r="H965" s="576">
        <v>188</v>
      </c>
      <c r="I965" s="577">
        <v>60750</v>
      </c>
      <c r="J965" s="576">
        <v>10.3</v>
      </c>
      <c r="K965" s="635">
        <f t="shared" si="83"/>
        <v>1936.4</v>
      </c>
      <c r="L965" s="635">
        <f t="shared" si="84"/>
        <v>1.9364000000000001</v>
      </c>
      <c r="M965" s="713">
        <f t="shared" si="82"/>
        <v>11421000</v>
      </c>
      <c r="N965" s="574"/>
      <c r="O965" s="574"/>
      <c r="P965" s="573" t="s">
        <v>284</v>
      </c>
      <c r="Q965" s="573" t="s">
        <v>357</v>
      </c>
      <c r="R965" s="573" t="s">
        <v>68</v>
      </c>
      <c r="S965" s="573" t="s">
        <v>59</v>
      </c>
    </row>
    <row r="966" spans="1:19" s="26" customFormat="1" ht="20.100000000000001" customHeight="1">
      <c r="A966" s="573" t="s">
        <v>1043</v>
      </c>
      <c r="B966" s="574" t="s">
        <v>1044</v>
      </c>
      <c r="C966" s="573" t="s">
        <v>64</v>
      </c>
      <c r="D966" s="575" t="s">
        <v>3718</v>
      </c>
      <c r="E966" s="575" t="s">
        <v>617</v>
      </c>
      <c r="F966" s="573" t="s">
        <v>779</v>
      </c>
      <c r="G966" s="574"/>
      <c r="H966" s="576">
        <v>188</v>
      </c>
      <c r="I966" s="577">
        <v>86343</v>
      </c>
      <c r="J966" s="574" t="s">
        <v>765</v>
      </c>
      <c r="K966" s="635" t="str">
        <f t="shared" si="83"/>
        <v>0</v>
      </c>
      <c r="L966" s="635">
        <f t="shared" si="84"/>
        <v>0</v>
      </c>
      <c r="M966" s="713">
        <f t="shared" si="82"/>
        <v>16232484</v>
      </c>
      <c r="N966" s="574"/>
      <c r="O966" s="574"/>
      <c r="P966" s="573" t="s">
        <v>284</v>
      </c>
      <c r="Q966" s="573" t="s">
        <v>271</v>
      </c>
      <c r="R966" s="573" t="s">
        <v>73</v>
      </c>
      <c r="S966" s="573" t="s">
        <v>59</v>
      </c>
    </row>
    <row r="967" spans="1:19" s="26" customFormat="1" ht="20.100000000000001" customHeight="1">
      <c r="A967" s="573" t="s">
        <v>1043</v>
      </c>
      <c r="B967" s="574" t="s">
        <v>1044</v>
      </c>
      <c r="C967" s="573" t="s">
        <v>64</v>
      </c>
      <c r="D967" s="575" t="s">
        <v>3718</v>
      </c>
      <c r="E967" s="575" t="s">
        <v>617</v>
      </c>
      <c r="F967" s="573" t="s">
        <v>422</v>
      </c>
      <c r="G967" s="574"/>
      <c r="H967" s="576">
        <v>83</v>
      </c>
      <c r="I967" s="577">
        <v>47036</v>
      </c>
      <c r="J967" s="574" t="s">
        <v>765</v>
      </c>
      <c r="K967" s="635" t="str">
        <f t="shared" si="83"/>
        <v>0</v>
      </c>
      <c r="L967" s="635">
        <f t="shared" si="84"/>
        <v>0</v>
      </c>
      <c r="M967" s="713">
        <f t="shared" si="82"/>
        <v>3903988</v>
      </c>
      <c r="N967" s="574"/>
      <c r="O967" s="574"/>
      <c r="P967" s="573" t="s">
        <v>284</v>
      </c>
      <c r="Q967" s="573" t="s">
        <v>271</v>
      </c>
      <c r="R967" s="573" t="s">
        <v>73</v>
      </c>
      <c r="S967" s="573" t="s">
        <v>59</v>
      </c>
    </row>
    <row r="968" spans="1:19" s="34" customFormat="1" ht="20.100000000000001" customHeight="1">
      <c r="A968" s="573" t="s">
        <v>1043</v>
      </c>
      <c r="B968" s="574" t="s">
        <v>1044</v>
      </c>
      <c r="C968" s="573" t="s">
        <v>64</v>
      </c>
      <c r="D968" s="575" t="s">
        <v>3718</v>
      </c>
      <c r="E968" s="575" t="s">
        <v>617</v>
      </c>
      <c r="F968" s="573" t="s">
        <v>743</v>
      </c>
      <c r="G968" s="574"/>
      <c r="H968" s="576">
        <v>83</v>
      </c>
      <c r="I968" s="577">
        <v>118855</v>
      </c>
      <c r="J968" s="574" t="s">
        <v>765</v>
      </c>
      <c r="K968" s="635" t="str">
        <f t="shared" si="83"/>
        <v>0</v>
      </c>
      <c r="L968" s="635">
        <f t="shared" si="84"/>
        <v>0</v>
      </c>
      <c r="M968" s="713">
        <f t="shared" si="82"/>
        <v>9864965</v>
      </c>
      <c r="N968" s="574"/>
      <c r="O968" s="574"/>
      <c r="P968" s="573" t="s">
        <v>284</v>
      </c>
      <c r="Q968" s="573" t="s">
        <v>276</v>
      </c>
      <c r="R968" s="573" t="s">
        <v>73</v>
      </c>
      <c r="S968" s="573" t="s">
        <v>59</v>
      </c>
    </row>
    <row r="969" spans="1:19" s="34" customFormat="1" ht="20.100000000000001" customHeight="1">
      <c r="A969" s="573" t="s">
        <v>1043</v>
      </c>
      <c r="B969" s="574" t="s">
        <v>1044</v>
      </c>
      <c r="C969" s="573" t="s">
        <v>64</v>
      </c>
      <c r="D969" s="575" t="s">
        <v>3718</v>
      </c>
      <c r="E969" s="575" t="s">
        <v>617</v>
      </c>
      <c r="F969" s="573" t="s">
        <v>350</v>
      </c>
      <c r="G969" s="574"/>
      <c r="H969" s="576">
        <v>271</v>
      </c>
      <c r="I969" s="577">
        <v>26370</v>
      </c>
      <c r="J969" s="574" t="s">
        <v>765</v>
      </c>
      <c r="K969" s="635" t="str">
        <f t="shared" si="83"/>
        <v>0</v>
      </c>
      <c r="L969" s="635">
        <f t="shared" si="84"/>
        <v>0</v>
      </c>
      <c r="M969" s="713">
        <f t="shared" si="82"/>
        <v>7146270</v>
      </c>
      <c r="N969" s="574"/>
      <c r="O969" s="574"/>
      <c r="P969" s="573" t="s">
        <v>284</v>
      </c>
      <c r="Q969" s="573" t="s">
        <v>336</v>
      </c>
      <c r="R969" s="573" t="s">
        <v>73</v>
      </c>
      <c r="S969" s="573" t="s">
        <v>59</v>
      </c>
    </row>
    <row r="970" spans="1:19" s="34" customFormat="1" ht="20.100000000000001" customHeight="1">
      <c r="A970" s="573" t="s">
        <v>1043</v>
      </c>
      <c r="B970" s="574" t="s">
        <v>1044</v>
      </c>
      <c r="C970" s="573" t="s">
        <v>64</v>
      </c>
      <c r="D970" s="575" t="s">
        <v>3718</v>
      </c>
      <c r="E970" s="575" t="s">
        <v>617</v>
      </c>
      <c r="F970" s="573" t="s">
        <v>77</v>
      </c>
      <c r="G970" s="574"/>
      <c r="H970" s="576">
        <v>94</v>
      </c>
      <c r="I970" s="577">
        <v>68727</v>
      </c>
      <c r="J970" s="574" t="s">
        <v>765</v>
      </c>
      <c r="K970" s="635" t="str">
        <f t="shared" si="83"/>
        <v>0</v>
      </c>
      <c r="L970" s="635">
        <f t="shared" si="84"/>
        <v>0</v>
      </c>
      <c r="M970" s="713">
        <f t="shared" si="82"/>
        <v>6460338</v>
      </c>
      <c r="N970" s="574"/>
      <c r="O970" s="574"/>
      <c r="P970" s="573" t="s">
        <v>284</v>
      </c>
      <c r="Q970" s="573" t="s">
        <v>278</v>
      </c>
      <c r="R970" s="573" t="s">
        <v>73</v>
      </c>
      <c r="S970" s="573" t="s">
        <v>59</v>
      </c>
    </row>
    <row r="971" spans="1:19" s="26" customFormat="1" ht="20.100000000000001" customHeight="1">
      <c r="A971" s="573" t="s">
        <v>1043</v>
      </c>
      <c r="B971" s="574" t="s">
        <v>1044</v>
      </c>
      <c r="C971" s="573" t="s">
        <v>64</v>
      </c>
      <c r="D971" s="575" t="s">
        <v>3718</v>
      </c>
      <c r="E971" s="575" t="s">
        <v>617</v>
      </c>
      <c r="F971" s="573" t="s">
        <v>943</v>
      </c>
      <c r="G971" s="574"/>
      <c r="H971" s="576">
        <v>105</v>
      </c>
      <c r="I971" s="577">
        <v>443970</v>
      </c>
      <c r="J971" s="574" t="s">
        <v>765</v>
      </c>
      <c r="K971" s="635" t="str">
        <f t="shared" si="83"/>
        <v>0</v>
      </c>
      <c r="L971" s="635">
        <f t="shared" si="84"/>
        <v>0</v>
      </c>
      <c r="M971" s="713">
        <f t="shared" ref="M971:M1034" si="85">H971*I971</f>
        <v>46616850</v>
      </c>
      <c r="N971" s="574"/>
      <c r="O971" s="574"/>
      <c r="P971" s="573" t="s">
        <v>284</v>
      </c>
      <c r="Q971" s="573" t="s">
        <v>276</v>
      </c>
      <c r="R971" s="573" t="s">
        <v>73</v>
      </c>
      <c r="S971" s="573" t="s">
        <v>59</v>
      </c>
    </row>
    <row r="972" spans="1:19" s="26" customFormat="1" ht="20.100000000000001" customHeight="1">
      <c r="A972" s="573" t="s">
        <v>1043</v>
      </c>
      <c r="B972" s="574" t="s">
        <v>1044</v>
      </c>
      <c r="C972" s="573" t="s">
        <v>64</v>
      </c>
      <c r="D972" s="575" t="s">
        <v>3718</v>
      </c>
      <c r="E972" s="575" t="s">
        <v>617</v>
      </c>
      <c r="F972" s="573" t="s">
        <v>431</v>
      </c>
      <c r="G972" s="574"/>
      <c r="H972" s="576">
        <v>54</v>
      </c>
      <c r="I972" s="577">
        <v>62022</v>
      </c>
      <c r="J972" s="574" t="s">
        <v>765</v>
      </c>
      <c r="K972" s="635" t="str">
        <f t="shared" si="83"/>
        <v>0</v>
      </c>
      <c r="L972" s="635">
        <f t="shared" si="84"/>
        <v>0</v>
      </c>
      <c r="M972" s="713">
        <f t="shared" si="85"/>
        <v>3349188</v>
      </c>
      <c r="N972" s="574"/>
      <c r="O972" s="574"/>
      <c r="P972" s="573" t="s">
        <v>284</v>
      </c>
      <c r="Q972" s="573" t="s">
        <v>278</v>
      </c>
      <c r="R972" s="573" t="s">
        <v>73</v>
      </c>
      <c r="S972" s="573" t="s">
        <v>59</v>
      </c>
    </row>
    <row r="973" spans="1:19" s="26" customFormat="1" ht="20.100000000000001" customHeight="1">
      <c r="A973" s="573" t="s">
        <v>1043</v>
      </c>
      <c r="B973" s="574" t="s">
        <v>1044</v>
      </c>
      <c r="C973" s="573" t="s">
        <v>64</v>
      </c>
      <c r="D973" s="575" t="s">
        <v>3718</v>
      </c>
      <c r="E973" s="575" t="s">
        <v>617</v>
      </c>
      <c r="F973" s="573" t="s">
        <v>348</v>
      </c>
      <c r="G973" s="574"/>
      <c r="H973" s="576">
        <v>94</v>
      </c>
      <c r="I973" s="577">
        <v>8595</v>
      </c>
      <c r="J973" s="574" t="s">
        <v>765</v>
      </c>
      <c r="K973" s="635" t="str">
        <f t="shared" si="83"/>
        <v>0</v>
      </c>
      <c r="L973" s="635">
        <f t="shared" si="84"/>
        <v>0</v>
      </c>
      <c r="M973" s="713">
        <f t="shared" si="85"/>
        <v>807930</v>
      </c>
      <c r="N973" s="574"/>
      <c r="O973" s="574"/>
      <c r="P973" s="573" t="s">
        <v>284</v>
      </c>
      <c r="Q973" s="573" t="s">
        <v>336</v>
      </c>
      <c r="R973" s="573" t="s">
        <v>73</v>
      </c>
      <c r="S973" s="573" t="s">
        <v>59</v>
      </c>
    </row>
    <row r="974" spans="1:19" s="26" customFormat="1" ht="20.100000000000001" customHeight="1">
      <c r="A974" s="573" t="s">
        <v>1043</v>
      </c>
      <c r="B974" s="574" t="s">
        <v>1044</v>
      </c>
      <c r="C974" s="573" t="s">
        <v>64</v>
      </c>
      <c r="D974" s="575" t="s">
        <v>3718</v>
      </c>
      <c r="E974" s="575" t="s">
        <v>617</v>
      </c>
      <c r="F974" s="573" t="s">
        <v>349</v>
      </c>
      <c r="G974" s="574"/>
      <c r="H974" s="576">
        <v>94</v>
      </c>
      <c r="I974" s="577">
        <v>8595</v>
      </c>
      <c r="J974" s="574" t="s">
        <v>765</v>
      </c>
      <c r="K974" s="635" t="str">
        <f t="shared" si="83"/>
        <v>0</v>
      </c>
      <c r="L974" s="635">
        <f t="shared" si="84"/>
        <v>0</v>
      </c>
      <c r="M974" s="713">
        <f t="shared" si="85"/>
        <v>807930</v>
      </c>
      <c r="N974" s="574"/>
      <c r="O974" s="574"/>
      <c r="P974" s="573" t="s">
        <v>284</v>
      </c>
      <c r="Q974" s="573" t="s">
        <v>336</v>
      </c>
      <c r="R974" s="573" t="s">
        <v>73</v>
      </c>
      <c r="S974" s="573" t="s">
        <v>59</v>
      </c>
    </row>
    <row r="975" spans="1:19" s="26" customFormat="1" ht="20.100000000000001" customHeight="1">
      <c r="A975" s="573" t="s">
        <v>409</v>
      </c>
      <c r="B975" s="574" t="s">
        <v>1536</v>
      </c>
      <c r="C975" s="573" t="s">
        <v>64</v>
      </c>
      <c r="D975" s="575" t="s">
        <v>3718</v>
      </c>
      <c r="E975" s="575" t="s">
        <v>617</v>
      </c>
      <c r="F975" s="573" t="s">
        <v>223</v>
      </c>
      <c r="G975" s="574"/>
      <c r="H975" s="576">
        <v>192</v>
      </c>
      <c r="I975" s="577">
        <v>78000</v>
      </c>
      <c r="J975" s="576">
        <v>33</v>
      </c>
      <c r="K975" s="635">
        <f t="shared" ref="K975:K1038" si="86">IFERROR(J975*H975,"0")</f>
        <v>6336</v>
      </c>
      <c r="L975" s="635">
        <f t="shared" si="84"/>
        <v>6.3360000000000003</v>
      </c>
      <c r="M975" s="713">
        <f t="shared" si="85"/>
        <v>14976000</v>
      </c>
      <c r="N975" s="574"/>
      <c r="O975" s="574"/>
      <c r="P975" s="573" t="s">
        <v>284</v>
      </c>
      <c r="Q975" s="573" t="s">
        <v>370</v>
      </c>
      <c r="R975" s="573" t="s">
        <v>68</v>
      </c>
      <c r="S975" s="573" t="s">
        <v>1274</v>
      </c>
    </row>
    <row r="976" spans="1:19" s="26" customFormat="1" ht="20.100000000000001" customHeight="1">
      <c r="A976" s="573" t="s">
        <v>409</v>
      </c>
      <c r="B976" s="574" t="s">
        <v>1536</v>
      </c>
      <c r="C976" s="573" t="s">
        <v>64</v>
      </c>
      <c r="D976" s="575" t="s">
        <v>3718</v>
      </c>
      <c r="E976" s="575" t="s">
        <v>617</v>
      </c>
      <c r="F976" s="573" t="s">
        <v>356</v>
      </c>
      <c r="G976" s="574"/>
      <c r="H976" s="576">
        <v>190</v>
      </c>
      <c r="I976" s="577">
        <v>130000</v>
      </c>
      <c r="J976" s="576">
        <v>42.5</v>
      </c>
      <c r="K976" s="635">
        <f t="shared" si="86"/>
        <v>8075</v>
      </c>
      <c r="L976" s="635">
        <f t="shared" ref="L976:L1040" si="87">IFERROR(K976/1000,"0")</f>
        <v>8.0749999999999993</v>
      </c>
      <c r="M976" s="713">
        <f t="shared" si="85"/>
        <v>24700000</v>
      </c>
      <c r="N976" s="574"/>
      <c r="O976" s="574"/>
      <c r="P976" s="573" t="s">
        <v>284</v>
      </c>
      <c r="Q976" s="573" t="s">
        <v>327</v>
      </c>
      <c r="R976" s="573" t="s">
        <v>68</v>
      </c>
      <c r="S976" s="573" t="s">
        <v>1274</v>
      </c>
    </row>
    <row r="977" spans="1:19" s="26" customFormat="1" ht="20.100000000000001" customHeight="1">
      <c r="A977" s="573" t="s">
        <v>409</v>
      </c>
      <c r="B977" s="574" t="s">
        <v>1536</v>
      </c>
      <c r="C977" s="573" t="s">
        <v>64</v>
      </c>
      <c r="D977" s="575" t="s">
        <v>3718</v>
      </c>
      <c r="E977" s="575" t="s">
        <v>617</v>
      </c>
      <c r="F977" s="573" t="s">
        <v>65</v>
      </c>
      <c r="G977" s="574"/>
      <c r="H977" s="576">
        <v>22</v>
      </c>
      <c r="I977" s="577">
        <v>157490</v>
      </c>
      <c r="J977" s="576">
        <v>27</v>
      </c>
      <c r="K977" s="635">
        <f t="shared" si="86"/>
        <v>594</v>
      </c>
      <c r="L977" s="635">
        <f>IFERROR(K977/1000,"0")</f>
        <v>0.59399999999999997</v>
      </c>
      <c r="M977" s="713">
        <f t="shared" si="85"/>
        <v>3464780</v>
      </c>
      <c r="N977" s="574"/>
      <c r="O977" s="574"/>
      <c r="P977" s="573" t="s">
        <v>284</v>
      </c>
      <c r="Q977" s="573" t="s">
        <v>343</v>
      </c>
      <c r="R977" s="573" t="s">
        <v>60</v>
      </c>
      <c r="S977" s="573" t="s">
        <v>1274</v>
      </c>
    </row>
    <row r="978" spans="1:19" s="26" customFormat="1" ht="20.100000000000001" customHeight="1">
      <c r="A978" s="573" t="s">
        <v>409</v>
      </c>
      <c r="B978" s="574" t="s">
        <v>1536</v>
      </c>
      <c r="C978" s="573" t="s">
        <v>64</v>
      </c>
      <c r="D978" s="575" t="s">
        <v>3718</v>
      </c>
      <c r="E978" s="575" t="s">
        <v>617</v>
      </c>
      <c r="F978" s="573" t="s">
        <v>590</v>
      </c>
      <c r="G978" s="574"/>
      <c r="H978" s="576">
        <v>402</v>
      </c>
      <c r="I978" s="577">
        <v>23677</v>
      </c>
      <c r="J978" s="576">
        <v>15</v>
      </c>
      <c r="K978" s="635">
        <f t="shared" si="86"/>
        <v>6030</v>
      </c>
      <c r="L978" s="635">
        <f t="shared" si="87"/>
        <v>6.03</v>
      </c>
      <c r="M978" s="713">
        <f t="shared" si="85"/>
        <v>9518154</v>
      </c>
      <c r="N978" s="574"/>
      <c r="O978" s="574"/>
      <c r="P978" s="573" t="s">
        <v>284</v>
      </c>
      <c r="Q978" s="573" t="s">
        <v>270</v>
      </c>
      <c r="R978" s="573" t="s">
        <v>68</v>
      </c>
      <c r="S978" s="573" t="s">
        <v>1274</v>
      </c>
    </row>
    <row r="979" spans="1:19" s="34" customFormat="1" ht="20.100000000000001" customHeight="1">
      <c r="A979" s="573" t="s">
        <v>409</v>
      </c>
      <c r="B979" s="574" t="s">
        <v>1536</v>
      </c>
      <c r="C979" s="573" t="s">
        <v>64</v>
      </c>
      <c r="D979" s="575" t="s">
        <v>3718</v>
      </c>
      <c r="E979" s="575" t="s">
        <v>617</v>
      </c>
      <c r="F979" s="573" t="s">
        <v>445</v>
      </c>
      <c r="G979" s="574"/>
      <c r="H979" s="576">
        <v>402</v>
      </c>
      <c r="I979" s="577">
        <v>41872</v>
      </c>
      <c r="J979" s="574"/>
      <c r="K979" s="635">
        <f t="shared" si="86"/>
        <v>0</v>
      </c>
      <c r="L979" s="635">
        <f t="shared" si="87"/>
        <v>0</v>
      </c>
      <c r="M979" s="713">
        <f t="shared" si="85"/>
        <v>16832544</v>
      </c>
      <c r="N979" s="574"/>
      <c r="O979" s="574"/>
      <c r="P979" s="573" t="s">
        <v>284</v>
      </c>
      <c r="Q979" s="573" t="s">
        <v>271</v>
      </c>
      <c r="R979" s="573" t="s">
        <v>73</v>
      </c>
      <c r="S979" s="573" t="s">
        <v>1274</v>
      </c>
    </row>
    <row r="980" spans="1:19" s="34" customFormat="1" ht="20.100000000000001" customHeight="1">
      <c r="A980" s="573" t="s">
        <v>409</v>
      </c>
      <c r="B980" s="574" t="s">
        <v>1536</v>
      </c>
      <c r="C980" s="573" t="s">
        <v>64</v>
      </c>
      <c r="D980" s="575" t="s">
        <v>3718</v>
      </c>
      <c r="E980" s="575" t="s">
        <v>617</v>
      </c>
      <c r="F980" s="573" t="s">
        <v>446</v>
      </c>
      <c r="G980" s="574"/>
      <c r="H980" s="576">
        <v>212</v>
      </c>
      <c r="I980" s="577">
        <v>64000</v>
      </c>
      <c r="J980" s="574"/>
      <c r="K980" s="635">
        <f t="shared" si="86"/>
        <v>0</v>
      </c>
      <c r="L980" s="635">
        <f t="shared" si="87"/>
        <v>0</v>
      </c>
      <c r="M980" s="713">
        <f t="shared" si="85"/>
        <v>13568000</v>
      </c>
      <c r="N980" s="574"/>
      <c r="O980" s="574"/>
      <c r="P980" s="573" t="s">
        <v>284</v>
      </c>
      <c r="Q980" s="573" t="s">
        <v>272</v>
      </c>
      <c r="R980" s="573" t="s">
        <v>73</v>
      </c>
      <c r="S980" s="573" t="s">
        <v>1274</v>
      </c>
    </row>
    <row r="981" spans="1:19" s="34" customFormat="1" ht="20.100000000000001" customHeight="1">
      <c r="A981" s="573" t="s">
        <v>409</v>
      </c>
      <c r="B981" s="574" t="s">
        <v>1536</v>
      </c>
      <c r="C981" s="573" t="s">
        <v>64</v>
      </c>
      <c r="D981" s="575" t="s">
        <v>3718</v>
      </c>
      <c r="E981" s="575" t="s">
        <v>617</v>
      </c>
      <c r="F981" s="573" t="s">
        <v>83</v>
      </c>
      <c r="G981" s="574"/>
      <c r="H981" s="576">
        <v>212</v>
      </c>
      <c r="I981" s="577">
        <v>11544</v>
      </c>
      <c r="J981" s="574"/>
      <c r="K981" s="635">
        <f t="shared" si="86"/>
        <v>0</v>
      </c>
      <c r="L981" s="635">
        <f t="shared" si="87"/>
        <v>0</v>
      </c>
      <c r="M981" s="713">
        <f t="shared" si="85"/>
        <v>2447328</v>
      </c>
      <c r="N981" s="574"/>
      <c r="O981" s="574"/>
      <c r="P981" s="573" t="s">
        <v>284</v>
      </c>
      <c r="Q981" s="573" t="s">
        <v>274</v>
      </c>
      <c r="R981" s="573" t="s">
        <v>73</v>
      </c>
      <c r="S981" s="573" t="s">
        <v>1274</v>
      </c>
    </row>
    <row r="982" spans="1:19" s="26" customFormat="1" ht="20.100000000000001" customHeight="1">
      <c r="A982" s="573" t="s">
        <v>409</v>
      </c>
      <c r="B982" s="574" t="s">
        <v>1536</v>
      </c>
      <c r="C982" s="573" t="s">
        <v>64</v>
      </c>
      <c r="D982" s="575" t="s">
        <v>3718</v>
      </c>
      <c r="E982" s="575" t="s">
        <v>617</v>
      </c>
      <c r="F982" s="573" t="s">
        <v>404</v>
      </c>
      <c r="G982" s="574"/>
      <c r="H982" s="576">
        <v>190</v>
      </c>
      <c r="I982" s="577">
        <v>76366</v>
      </c>
      <c r="J982" s="574"/>
      <c r="K982" s="635">
        <f t="shared" si="86"/>
        <v>0</v>
      </c>
      <c r="L982" s="635">
        <f t="shared" si="87"/>
        <v>0</v>
      </c>
      <c r="M982" s="713">
        <f t="shared" si="85"/>
        <v>14509540</v>
      </c>
      <c r="N982" s="574"/>
      <c r="O982" s="574"/>
      <c r="P982" s="573" t="s">
        <v>284</v>
      </c>
      <c r="Q982" s="573" t="s">
        <v>276</v>
      </c>
      <c r="R982" s="573" t="s">
        <v>73</v>
      </c>
      <c r="S982" s="573" t="s">
        <v>1274</v>
      </c>
    </row>
    <row r="983" spans="1:19" s="26" customFormat="1" ht="20.100000000000001" customHeight="1">
      <c r="A983" s="573" t="s">
        <v>409</v>
      </c>
      <c r="B983" s="574" t="s">
        <v>1536</v>
      </c>
      <c r="C983" s="573" t="s">
        <v>64</v>
      </c>
      <c r="D983" s="575" t="s">
        <v>3718</v>
      </c>
      <c r="E983" s="575" t="s">
        <v>617</v>
      </c>
      <c r="F983" s="573" t="s">
        <v>77</v>
      </c>
      <c r="G983" s="574"/>
      <c r="H983" s="576">
        <v>212</v>
      </c>
      <c r="I983" s="577">
        <v>70298</v>
      </c>
      <c r="J983" s="574"/>
      <c r="K983" s="635">
        <f t="shared" si="86"/>
        <v>0</v>
      </c>
      <c r="L983" s="635">
        <f t="shared" si="87"/>
        <v>0</v>
      </c>
      <c r="M983" s="713">
        <f t="shared" si="85"/>
        <v>14903176</v>
      </c>
      <c r="N983" s="574"/>
      <c r="O983" s="574"/>
      <c r="P983" s="573" t="s">
        <v>284</v>
      </c>
      <c r="Q983" s="573" t="s">
        <v>278</v>
      </c>
      <c r="R983" s="573" t="s">
        <v>73</v>
      </c>
      <c r="S983" s="573" t="s">
        <v>1274</v>
      </c>
    </row>
    <row r="984" spans="1:19" s="26" customFormat="1" ht="20.100000000000001" customHeight="1">
      <c r="A984" s="573" t="s">
        <v>409</v>
      </c>
      <c r="B984" s="574" t="s">
        <v>1536</v>
      </c>
      <c r="C984" s="573" t="s">
        <v>64</v>
      </c>
      <c r="D984" s="575" t="s">
        <v>3718</v>
      </c>
      <c r="E984" s="575" t="s">
        <v>617</v>
      </c>
      <c r="F984" s="573" t="s">
        <v>78</v>
      </c>
      <c r="G984" s="574"/>
      <c r="H984" s="576">
        <v>210</v>
      </c>
      <c r="I984" s="577">
        <v>7685</v>
      </c>
      <c r="J984" s="574"/>
      <c r="K984" s="635">
        <f t="shared" si="86"/>
        <v>0</v>
      </c>
      <c r="L984" s="635">
        <f t="shared" si="87"/>
        <v>0</v>
      </c>
      <c r="M984" s="713">
        <f t="shared" si="85"/>
        <v>1613850</v>
      </c>
      <c r="N984" s="574"/>
      <c r="O984" s="574"/>
      <c r="P984" s="573" t="s">
        <v>284</v>
      </c>
      <c r="Q984" s="573" t="s">
        <v>280</v>
      </c>
      <c r="R984" s="573" t="s">
        <v>73</v>
      </c>
      <c r="S984" s="573" t="s">
        <v>1274</v>
      </c>
    </row>
    <row r="985" spans="1:19" s="26" customFormat="1" ht="20.100000000000001" customHeight="1">
      <c r="A985" s="573" t="s">
        <v>409</v>
      </c>
      <c r="B985" s="574" t="s">
        <v>1536</v>
      </c>
      <c r="C985" s="573" t="s">
        <v>64</v>
      </c>
      <c r="D985" s="575" t="s">
        <v>3718</v>
      </c>
      <c r="E985" s="575" t="s">
        <v>617</v>
      </c>
      <c r="F985" s="573" t="s">
        <v>411</v>
      </c>
      <c r="G985" s="574"/>
      <c r="H985" s="576">
        <v>212</v>
      </c>
      <c r="I985" s="577">
        <v>5618</v>
      </c>
      <c r="J985" s="574"/>
      <c r="K985" s="635">
        <f t="shared" si="86"/>
        <v>0</v>
      </c>
      <c r="L985" s="635">
        <f t="shared" si="87"/>
        <v>0</v>
      </c>
      <c r="M985" s="713">
        <f t="shared" si="85"/>
        <v>1191016</v>
      </c>
      <c r="N985" s="574"/>
      <c r="O985" s="574"/>
      <c r="P985" s="573" t="s">
        <v>284</v>
      </c>
      <c r="Q985" s="573" t="s">
        <v>280</v>
      </c>
      <c r="R985" s="573" t="s">
        <v>73</v>
      </c>
      <c r="S985" s="573" t="s">
        <v>1274</v>
      </c>
    </row>
    <row r="986" spans="1:19" s="26" customFormat="1" ht="20.100000000000001" customHeight="1">
      <c r="A986" s="573" t="s">
        <v>409</v>
      </c>
      <c r="B986" s="574" t="s">
        <v>1536</v>
      </c>
      <c r="C986" s="573" t="s">
        <v>64</v>
      </c>
      <c r="D986" s="575" t="s">
        <v>3718</v>
      </c>
      <c r="E986" s="575" t="s">
        <v>617</v>
      </c>
      <c r="F986" s="573" t="s">
        <v>412</v>
      </c>
      <c r="G986" s="574"/>
      <c r="H986" s="576">
        <v>212</v>
      </c>
      <c r="I986" s="577">
        <v>5618</v>
      </c>
      <c r="J986" s="574"/>
      <c r="K986" s="635">
        <f t="shared" si="86"/>
        <v>0</v>
      </c>
      <c r="L986" s="635">
        <f t="shared" si="87"/>
        <v>0</v>
      </c>
      <c r="M986" s="713">
        <f t="shared" si="85"/>
        <v>1191016</v>
      </c>
      <c r="N986" s="574"/>
      <c r="O986" s="574"/>
      <c r="P986" s="573" t="s">
        <v>284</v>
      </c>
      <c r="Q986" s="573" t="s">
        <v>280</v>
      </c>
      <c r="R986" s="573" t="s">
        <v>73</v>
      </c>
      <c r="S986" s="573" t="s">
        <v>1274</v>
      </c>
    </row>
    <row r="987" spans="1:19" s="26" customFormat="1" ht="20.100000000000001" customHeight="1">
      <c r="A987" s="573" t="s">
        <v>409</v>
      </c>
      <c r="B987" s="574" t="s">
        <v>1536</v>
      </c>
      <c r="C987" s="573" t="s">
        <v>64</v>
      </c>
      <c r="D987" s="575" t="s">
        <v>3718</v>
      </c>
      <c r="E987" s="575" t="s">
        <v>617</v>
      </c>
      <c r="F987" s="573" t="s">
        <v>79</v>
      </c>
      <c r="G987" s="574"/>
      <c r="H987" s="576">
        <v>212</v>
      </c>
      <c r="I987" s="577">
        <v>6076</v>
      </c>
      <c r="J987" s="574"/>
      <c r="K987" s="635">
        <f t="shared" si="86"/>
        <v>0</v>
      </c>
      <c r="L987" s="635">
        <f t="shared" si="87"/>
        <v>0</v>
      </c>
      <c r="M987" s="713">
        <f t="shared" si="85"/>
        <v>1288112</v>
      </c>
      <c r="N987" s="574"/>
      <c r="O987" s="574"/>
      <c r="P987" s="573" t="s">
        <v>284</v>
      </c>
      <c r="Q987" s="573" t="s">
        <v>280</v>
      </c>
      <c r="R987" s="573" t="s">
        <v>73</v>
      </c>
      <c r="S987" s="573" t="s">
        <v>1274</v>
      </c>
    </row>
    <row r="988" spans="1:19" s="26" customFormat="1" ht="20.100000000000001" customHeight="1">
      <c r="A988" s="573" t="s">
        <v>409</v>
      </c>
      <c r="B988" s="574" t="s">
        <v>1536</v>
      </c>
      <c r="C988" s="573" t="s">
        <v>64</v>
      </c>
      <c r="D988" s="575" t="s">
        <v>3718</v>
      </c>
      <c r="E988" s="575" t="s">
        <v>617</v>
      </c>
      <c r="F988" s="573" t="s">
        <v>80</v>
      </c>
      <c r="G988" s="574"/>
      <c r="H988" s="576">
        <v>212</v>
      </c>
      <c r="I988" s="577">
        <v>6076</v>
      </c>
      <c r="J988" s="574"/>
      <c r="K988" s="635">
        <f t="shared" si="86"/>
        <v>0</v>
      </c>
      <c r="L988" s="635">
        <f t="shared" si="87"/>
        <v>0</v>
      </c>
      <c r="M988" s="713">
        <f t="shared" si="85"/>
        <v>1288112</v>
      </c>
      <c r="N988" s="574"/>
      <c r="O988" s="574"/>
      <c r="P988" s="573" t="s">
        <v>284</v>
      </c>
      <c r="Q988" s="573" t="s">
        <v>280</v>
      </c>
      <c r="R988" s="573" t="s">
        <v>73</v>
      </c>
      <c r="S988" s="573" t="s">
        <v>1274</v>
      </c>
    </row>
    <row r="989" spans="1:19" s="26" customFormat="1" ht="20.100000000000001" customHeight="1">
      <c r="A989" s="573" t="s">
        <v>708</v>
      </c>
      <c r="B989" s="574" t="s">
        <v>958</v>
      </c>
      <c r="C989" s="573" t="s">
        <v>368</v>
      </c>
      <c r="D989" s="575" t="s">
        <v>3718</v>
      </c>
      <c r="E989" s="575" t="s">
        <v>617</v>
      </c>
      <c r="F989" s="573" t="s">
        <v>874</v>
      </c>
      <c r="G989" s="574"/>
      <c r="H989" s="576">
        <v>82</v>
      </c>
      <c r="I989" s="577">
        <v>151513</v>
      </c>
      <c r="J989" s="576">
        <v>37</v>
      </c>
      <c r="K989" s="635">
        <f t="shared" si="86"/>
        <v>3034</v>
      </c>
      <c r="L989" s="635">
        <f t="shared" si="87"/>
        <v>3.0339999999999998</v>
      </c>
      <c r="M989" s="713">
        <f t="shared" si="85"/>
        <v>12424066</v>
      </c>
      <c r="N989" s="574"/>
      <c r="O989" s="574"/>
      <c r="P989" s="573" t="s">
        <v>1361</v>
      </c>
      <c r="Q989" s="573" t="s">
        <v>361</v>
      </c>
      <c r="R989" s="573" t="s">
        <v>68</v>
      </c>
      <c r="S989" s="573" t="s">
        <v>152</v>
      </c>
    </row>
    <row r="990" spans="1:19" s="26" customFormat="1" ht="20.100000000000001" customHeight="1">
      <c r="A990" s="573" t="s">
        <v>708</v>
      </c>
      <c r="B990" s="574" t="s">
        <v>958</v>
      </c>
      <c r="C990" s="573" t="s">
        <v>368</v>
      </c>
      <c r="D990" s="575" t="s">
        <v>3718</v>
      </c>
      <c r="E990" s="575" t="s">
        <v>617</v>
      </c>
      <c r="F990" s="573" t="s">
        <v>2196</v>
      </c>
      <c r="G990" s="574"/>
      <c r="H990" s="576">
        <v>78</v>
      </c>
      <c r="I990" s="577">
        <v>42613</v>
      </c>
      <c r="J990" s="574" t="s">
        <v>765</v>
      </c>
      <c r="K990" s="635" t="str">
        <f t="shared" si="86"/>
        <v>0</v>
      </c>
      <c r="L990" s="635">
        <f t="shared" si="87"/>
        <v>0</v>
      </c>
      <c r="M990" s="713">
        <f t="shared" si="85"/>
        <v>3323814</v>
      </c>
      <c r="N990" s="574"/>
      <c r="O990" s="574"/>
      <c r="P990" s="573" t="s">
        <v>1361</v>
      </c>
      <c r="Q990" s="573" t="s">
        <v>613</v>
      </c>
      <c r="R990" s="573" t="s">
        <v>73</v>
      </c>
      <c r="S990" s="573" t="s">
        <v>152</v>
      </c>
    </row>
    <row r="991" spans="1:19" s="34" customFormat="1" ht="20.100000000000001" customHeight="1">
      <c r="A991" s="573" t="s">
        <v>708</v>
      </c>
      <c r="B991" s="574" t="s">
        <v>958</v>
      </c>
      <c r="C991" s="573" t="s">
        <v>368</v>
      </c>
      <c r="D991" s="575" t="s">
        <v>3718</v>
      </c>
      <c r="E991" s="575" t="s">
        <v>617</v>
      </c>
      <c r="F991" s="573" t="s">
        <v>362</v>
      </c>
      <c r="G991" s="574"/>
      <c r="H991" s="576">
        <v>61</v>
      </c>
      <c r="I991" s="577">
        <v>38250</v>
      </c>
      <c r="J991" s="576">
        <v>8.5</v>
      </c>
      <c r="K991" s="635">
        <f t="shared" si="86"/>
        <v>518.5</v>
      </c>
      <c r="L991" s="635">
        <f t="shared" si="87"/>
        <v>0.51849999999999996</v>
      </c>
      <c r="M991" s="713">
        <f t="shared" si="85"/>
        <v>2333250</v>
      </c>
      <c r="N991" s="574"/>
      <c r="O991" s="574"/>
      <c r="P991" s="573" t="s">
        <v>1361</v>
      </c>
      <c r="Q991" s="573" t="s">
        <v>344</v>
      </c>
      <c r="R991" s="573" t="s">
        <v>68</v>
      </c>
      <c r="S991" s="573" t="s">
        <v>152</v>
      </c>
    </row>
    <row r="992" spans="1:19" s="34" customFormat="1" ht="20.100000000000001" customHeight="1">
      <c r="A992" s="573" t="s">
        <v>708</v>
      </c>
      <c r="B992" s="574" t="s">
        <v>958</v>
      </c>
      <c r="C992" s="573" t="s">
        <v>368</v>
      </c>
      <c r="D992" s="575" t="s">
        <v>3718</v>
      </c>
      <c r="E992" s="575" t="s">
        <v>617</v>
      </c>
      <c r="F992" s="573" t="s">
        <v>661</v>
      </c>
      <c r="G992" s="574"/>
      <c r="H992" s="576">
        <v>5</v>
      </c>
      <c r="I992" s="577">
        <v>91981</v>
      </c>
      <c r="J992" s="576">
        <v>21.5</v>
      </c>
      <c r="K992" s="635">
        <f t="shared" si="86"/>
        <v>107.5</v>
      </c>
      <c r="L992" s="635">
        <f t="shared" si="87"/>
        <v>0.1075</v>
      </c>
      <c r="M992" s="713">
        <f t="shared" si="85"/>
        <v>459905</v>
      </c>
      <c r="N992" s="574"/>
      <c r="O992" s="574"/>
      <c r="P992" s="573" t="s">
        <v>1361</v>
      </c>
      <c r="Q992" s="573" t="s">
        <v>341</v>
      </c>
      <c r="R992" s="573" t="s">
        <v>60</v>
      </c>
      <c r="S992" s="573" t="s">
        <v>152</v>
      </c>
    </row>
    <row r="993" spans="1:19" s="34" customFormat="1" ht="20.100000000000001" customHeight="1">
      <c r="A993" s="573" t="s">
        <v>708</v>
      </c>
      <c r="B993" s="574" t="s">
        <v>958</v>
      </c>
      <c r="C993" s="573" t="s">
        <v>368</v>
      </c>
      <c r="D993" s="575" t="s">
        <v>3718</v>
      </c>
      <c r="E993" s="575" t="s">
        <v>617</v>
      </c>
      <c r="F993" s="573" t="s">
        <v>404</v>
      </c>
      <c r="G993" s="574"/>
      <c r="H993" s="576">
        <v>4</v>
      </c>
      <c r="I993" s="577">
        <v>114216</v>
      </c>
      <c r="J993" s="574" t="s">
        <v>765</v>
      </c>
      <c r="K993" s="635" t="str">
        <f t="shared" si="86"/>
        <v>0</v>
      </c>
      <c r="L993" s="635">
        <f t="shared" si="87"/>
        <v>0</v>
      </c>
      <c r="M993" s="713">
        <f t="shared" si="85"/>
        <v>456864</v>
      </c>
      <c r="N993" s="574"/>
      <c r="O993" s="574"/>
      <c r="P993" s="573" t="s">
        <v>1361</v>
      </c>
      <c r="Q993" s="573" t="s">
        <v>276</v>
      </c>
      <c r="R993" s="573" t="s">
        <v>73</v>
      </c>
      <c r="S993" s="573" t="s">
        <v>152</v>
      </c>
    </row>
    <row r="994" spans="1:19" s="26" customFormat="1" ht="20.100000000000001" customHeight="1">
      <c r="A994" s="573" t="s">
        <v>708</v>
      </c>
      <c r="B994" s="574" t="s">
        <v>958</v>
      </c>
      <c r="C994" s="573" t="s">
        <v>368</v>
      </c>
      <c r="D994" s="575" t="s">
        <v>3718</v>
      </c>
      <c r="E994" s="575" t="s">
        <v>617</v>
      </c>
      <c r="F994" s="573" t="s">
        <v>2198</v>
      </c>
      <c r="G994" s="574"/>
      <c r="H994" s="576">
        <v>64</v>
      </c>
      <c r="I994" s="577">
        <v>36000</v>
      </c>
      <c r="J994" s="574" t="s">
        <v>765</v>
      </c>
      <c r="K994" s="635" t="str">
        <f t="shared" si="86"/>
        <v>0</v>
      </c>
      <c r="L994" s="635">
        <f t="shared" si="87"/>
        <v>0</v>
      </c>
      <c r="M994" s="713">
        <f t="shared" si="85"/>
        <v>2304000</v>
      </c>
      <c r="N994" s="574"/>
      <c r="O994" s="574" t="s">
        <v>2199</v>
      </c>
      <c r="P994" s="573" t="s">
        <v>1361</v>
      </c>
      <c r="Q994" s="573" t="s">
        <v>271</v>
      </c>
      <c r="R994" s="573" t="s">
        <v>73</v>
      </c>
      <c r="S994" s="573" t="s">
        <v>152</v>
      </c>
    </row>
    <row r="995" spans="1:19" s="26" customFormat="1" ht="20.100000000000001" customHeight="1">
      <c r="A995" s="573" t="s">
        <v>708</v>
      </c>
      <c r="B995" s="574" t="s">
        <v>958</v>
      </c>
      <c r="C995" s="573" t="s">
        <v>368</v>
      </c>
      <c r="D995" s="575" t="s">
        <v>3718</v>
      </c>
      <c r="E995" s="575" t="s">
        <v>617</v>
      </c>
      <c r="F995" s="573" t="s">
        <v>2200</v>
      </c>
      <c r="G995" s="574"/>
      <c r="H995" s="576">
        <v>4</v>
      </c>
      <c r="I995" s="577">
        <v>107100</v>
      </c>
      <c r="J995" s="574" t="s">
        <v>765</v>
      </c>
      <c r="K995" s="635" t="str">
        <f t="shared" si="86"/>
        <v>0</v>
      </c>
      <c r="L995" s="635">
        <f t="shared" si="87"/>
        <v>0</v>
      </c>
      <c r="M995" s="713">
        <f t="shared" si="85"/>
        <v>428400</v>
      </c>
      <c r="N995" s="574"/>
      <c r="O995" s="573" t="s">
        <v>2199</v>
      </c>
      <c r="P995" s="573" t="s">
        <v>1361</v>
      </c>
      <c r="Q995" s="573" t="s">
        <v>271</v>
      </c>
      <c r="R995" s="573" t="s">
        <v>73</v>
      </c>
      <c r="S995" s="573" t="s">
        <v>152</v>
      </c>
    </row>
    <row r="996" spans="1:19" s="26" customFormat="1" ht="20.100000000000001" customHeight="1">
      <c r="A996" s="573" t="s">
        <v>708</v>
      </c>
      <c r="B996" s="574" t="s">
        <v>958</v>
      </c>
      <c r="C996" s="573" t="s">
        <v>368</v>
      </c>
      <c r="D996" s="575" t="s">
        <v>3718</v>
      </c>
      <c r="E996" s="575" t="s">
        <v>617</v>
      </c>
      <c r="F996" s="573" t="s">
        <v>1965</v>
      </c>
      <c r="G996" s="574"/>
      <c r="H996" s="576">
        <v>14</v>
      </c>
      <c r="I996" s="577">
        <v>36803</v>
      </c>
      <c r="J996" s="574" t="s">
        <v>765</v>
      </c>
      <c r="K996" s="635" t="str">
        <f t="shared" si="86"/>
        <v>0</v>
      </c>
      <c r="L996" s="635">
        <f t="shared" si="87"/>
        <v>0</v>
      </c>
      <c r="M996" s="713">
        <f t="shared" si="85"/>
        <v>515242</v>
      </c>
      <c r="N996" s="574"/>
      <c r="O996" s="574" t="s">
        <v>2201</v>
      </c>
      <c r="P996" s="573" t="s">
        <v>1361</v>
      </c>
      <c r="Q996" s="573" t="s">
        <v>358</v>
      </c>
      <c r="R996" s="573" t="s">
        <v>73</v>
      </c>
      <c r="S996" s="573" t="s">
        <v>152</v>
      </c>
    </row>
    <row r="997" spans="1:19" s="26" customFormat="1" ht="20.100000000000001" customHeight="1">
      <c r="A997" s="573" t="s">
        <v>708</v>
      </c>
      <c r="B997" s="574" t="s">
        <v>958</v>
      </c>
      <c r="C997" s="573" t="s">
        <v>368</v>
      </c>
      <c r="D997" s="575" t="s">
        <v>3718</v>
      </c>
      <c r="E997" s="575" t="s">
        <v>617</v>
      </c>
      <c r="F997" s="573" t="s">
        <v>757</v>
      </c>
      <c r="G997" s="574"/>
      <c r="H997" s="576">
        <v>82</v>
      </c>
      <c r="I997" s="577">
        <v>20700</v>
      </c>
      <c r="J997" s="574" t="s">
        <v>765</v>
      </c>
      <c r="K997" s="635" t="str">
        <f t="shared" si="86"/>
        <v>0</v>
      </c>
      <c r="L997" s="635">
        <f t="shared" si="87"/>
        <v>0</v>
      </c>
      <c r="M997" s="713">
        <f t="shared" si="85"/>
        <v>1697400</v>
      </c>
      <c r="N997" s="574"/>
      <c r="O997" s="574"/>
      <c r="P997" s="573" t="s">
        <v>1361</v>
      </c>
      <c r="Q997" s="573" t="s">
        <v>336</v>
      </c>
      <c r="R997" s="573" t="s">
        <v>73</v>
      </c>
      <c r="S997" s="573" t="s">
        <v>152</v>
      </c>
    </row>
    <row r="998" spans="1:19" s="26" customFormat="1" ht="20.100000000000001" customHeight="1">
      <c r="A998" s="573" t="s">
        <v>708</v>
      </c>
      <c r="B998" s="574" t="s">
        <v>958</v>
      </c>
      <c r="C998" s="573" t="s">
        <v>368</v>
      </c>
      <c r="D998" s="575" t="s">
        <v>3718</v>
      </c>
      <c r="E998" s="575" t="s">
        <v>617</v>
      </c>
      <c r="F998" s="573" t="s">
        <v>758</v>
      </c>
      <c r="G998" s="574"/>
      <c r="H998" s="576">
        <v>64</v>
      </c>
      <c r="I998" s="577">
        <v>16650</v>
      </c>
      <c r="J998" s="574" t="s">
        <v>765</v>
      </c>
      <c r="K998" s="635" t="str">
        <f t="shared" si="86"/>
        <v>0</v>
      </c>
      <c r="L998" s="635">
        <f t="shared" si="87"/>
        <v>0</v>
      </c>
      <c r="M998" s="713">
        <f t="shared" si="85"/>
        <v>1065600</v>
      </c>
      <c r="N998" s="574"/>
      <c r="O998" s="574"/>
      <c r="P998" s="573" t="s">
        <v>1361</v>
      </c>
      <c r="Q998" s="573" t="s">
        <v>336</v>
      </c>
      <c r="R998" s="573" t="s">
        <v>73</v>
      </c>
      <c r="S998" s="573" t="s">
        <v>152</v>
      </c>
    </row>
    <row r="999" spans="1:19" s="26" customFormat="1" ht="20.100000000000001" customHeight="1">
      <c r="A999" s="573" t="s">
        <v>744</v>
      </c>
      <c r="B999" s="574" t="s">
        <v>998</v>
      </c>
      <c r="C999" s="573" t="s">
        <v>368</v>
      </c>
      <c r="D999" s="575" t="s">
        <v>3718</v>
      </c>
      <c r="E999" s="575" t="s">
        <v>617</v>
      </c>
      <c r="F999" s="573" t="s">
        <v>71</v>
      </c>
      <c r="G999" s="574"/>
      <c r="H999" s="576">
        <v>477</v>
      </c>
      <c r="I999" s="577">
        <v>31000</v>
      </c>
      <c r="J999" s="574"/>
      <c r="K999" s="635">
        <f t="shared" si="86"/>
        <v>0</v>
      </c>
      <c r="L999" s="635">
        <f t="shared" si="87"/>
        <v>0</v>
      </c>
      <c r="M999" s="713">
        <f t="shared" si="85"/>
        <v>14787000</v>
      </c>
      <c r="N999" s="574"/>
      <c r="O999" s="574"/>
      <c r="P999" s="573" t="s">
        <v>1361</v>
      </c>
      <c r="Q999" s="573" t="s">
        <v>271</v>
      </c>
      <c r="R999" s="573" t="s">
        <v>73</v>
      </c>
      <c r="S999" s="573" t="s">
        <v>109</v>
      </c>
    </row>
    <row r="1000" spans="1:19" s="26" customFormat="1" ht="20.100000000000001" customHeight="1">
      <c r="A1000" s="573" t="s">
        <v>744</v>
      </c>
      <c r="B1000" s="574" t="s">
        <v>998</v>
      </c>
      <c r="C1000" s="573" t="s">
        <v>368</v>
      </c>
      <c r="D1000" s="575" t="s">
        <v>3718</v>
      </c>
      <c r="E1000" s="575" t="s">
        <v>617</v>
      </c>
      <c r="F1000" s="573" t="s">
        <v>460</v>
      </c>
      <c r="G1000" s="574"/>
      <c r="H1000" s="576">
        <v>589</v>
      </c>
      <c r="I1000" s="577">
        <v>74000</v>
      </c>
      <c r="J1000" s="574"/>
      <c r="K1000" s="635">
        <f t="shared" si="86"/>
        <v>0</v>
      </c>
      <c r="L1000" s="635">
        <f t="shared" si="87"/>
        <v>0</v>
      </c>
      <c r="M1000" s="713">
        <f t="shared" si="85"/>
        <v>43586000</v>
      </c>
      <c r="N1000" s="574"/>
      <c r="O1000" s="573" t="s">
        <v>1001</v>
      </c>
      <c r="P1000" s="573" t="s">
        <v>1361</v>
      </c>
      <c r="Q1000" s="573" t="s">
        <v>276</v>
      </c>
      <c r="R1000" s="573" t="s">
        <v>73</v>
      </c>
      <c r="S1000" s="573" t="s">
        <v>109</v>
      </c>
    </row>
    <row r="1001" spans="1:19" s="26" customFormat="1" ht="20.100000000000001" customHeight="1">
      <c r="A1001" s="573" t="s">
        <v>744</v>
      </c>
      <c r="B1001" s="574" t="s">
        <v>998</v>
      </c>
      <c r="C1001" s="573" t="s">
        <v>368</v>
      </c>
      <c r="D1001" s="575" t="s">
        <v>3718</v>
      </c>
      <c r="E1001" s="575" t="s">
        <v>617</v>
      </c>
      <c r="F1001" s="573" t="s">
        <v>983</v>
      </c>
      <c r="G1001" s="574"/>
      <c r="H1001" s="576">
        <v>471</v>
      </c>
      <c r="I1001" s="577">
        <v>9900</v>
      </c>
      <c r="J1001" s="574"/>
      <c r="K1001" s="635">
        <f t="shared" si="86"/>
        <v>0</v>
      </c>
      <c r="L1001" s="635">
        <f t="shared" si="87"/>
        <v>0</v>
      </c>
      <c r="M1001" s="713">
        <f t="shared" si="85"/>
        <v>4662900</v>
      </c>
      <c r="N1001" s="574"/>
      <c r="O1001" s="573" t="s">
        <v>1001</v>
      </c>
      <c r="P1001" s="573" t="s">
        <v>1361</v>
      </c>
      <c r="Q1001" s="573" t="s">
        <v>276</v>
      </c>
      <c r="R1001" s="573" t="s">
        <v>73</v>
      </c>
      <c r="S1001" s="573" t="s">
        <v>109</v>
      </c>
    </row>
    <row r="1002" spans="1:19" s="34" customFormat="1" ht="20.100000000000001" customHeight="1">
      <c r="A1002" s="573" t="s">
        <v>744</v>
      </c>
      <c r="B1002" s="574" t="s">
        <v>998</v>
      </c>
      <c r="C1002" s="573" t="s">
        <v>368</v>
      </c>
      <c r="D1002" s="575" t="s">
        <v>3718</v>
      </c>
      <c r="E1002" s="575" t="s">
        <v>617</v>
      </c>
      <c r="F1002" s="573" t="s">
        <v>337</v>
      </c>
      <c r="G1002" s="574"/>
      <c r="H1002" s="576">
        <v>589</v>
      </c>
      <c r="I1002" s="577">
        <v>17000</v>
      </c>
      <c r="J1002" s="574"/>
      <c r="K1002" s="635">
        <f t="shared" si="86"/>
        <v>0</v>
      </c>
      <c r="L1002" s="635">
        <f t="shared" si="87"/>
        <v>0</v>
      </c>
      <c r="M1002" s="713">
        <f t="shared" si="85"/>
        <v>10013000</v>
      </c>
      <c r="N1002" s="574"/>
      <c r="O1002" s="574"/>
      <c r="P1002" s="573" t="s">
        <v>1361</v>
      </c>
      <c r="Q1002" s="573" t="s">
        <v>274</v>
      </c>
      <c r="R1002" s="573" t="s">
        <v>73</v>
      </c>
      <c r="S1002" s="573" t="s">
        <v>109</v>
      </c>
    </row>
    <row r="1003" spans="1:19" s="34" customFormat="1" ht="20.100000000000001" customHeight="1">
      <c r="A1003" s="573" t="s">
        <v>744</v>
      </c>
      <c r="B1003" s="574" t="s">
        <v>998</v>
      </c>
      <c r="C1003" s="573" t="s">
        <v>368</v>
      </c>
      <c r="D1003" s="575" t="s">
        <v>3718</v>
      </c>
      <c r="E1003" s="575" t="s">
        <v>617</v>
      </c>
      <c r="F1003" s="573" t="s">
        <v>1002</v>
      </c>
      <c r="G1003" s="574"/>
      <c r="H1003" s="576">
        <v>591</v>
      </c>
      <c r="I1003" s="577">
        <v>50000</v>
      </c>
      <c r="J1003" s="574"/>
      <c r="K1003" s="635">
        <f t="shared" si="86"/>
        <v>0</v>
      </c>
      <c r="L1003" s="635">
        <f t="shared" si="87"/>
        <v>0</v>
      </c>
      <c r="M1003" s="713">
        <f t="shared" si="85"/>
        <v>29550000</v>
      </c>
      <c r="N1003" s="574"/>
      <c r="O1003" s="952" t="s">
        <v>1003</v>
      </c>
      <c r="P1003" s="573" t="s">
        <v>1361</v>
      </c>
      <c r="Q1003" s="573" t="s">
        <v>280</v>
      </c>
      <c r="R1003" s="573" t="s">
        <v>73</v>
      </c>
      <c r="S1003" s="573" t="s">
        <v>109</v>
      </c>
    </row>
    <row r="1004" spans="1:19" s="34" customFormat="1" ht="20.100000000000001" customHeight="1">
      <c r="A1004" s="573" t="s">
        <v>214</v>
      </c>
      <c r="B1004" s="574" t="s">
        <v>1432</v>
      </c>
      <c r="C1004" s="573" t="s">
        <v>368</v>
      </c>
      <c r="D1004" s="575" t="s">
        <v>3718</v>
      </c>
      <c r="E1004" s="575" t="s">
        <v>617</v>
      </c>
      <c r="F1004" s="573" t="s">
        <v>391</v>
      </c>
      <c r="G1004" s="574"/>
      <c r="H1004" s="576">
        <v>98</v>
      </c>
      <c r="I1004" s="577">
        <v>7300</v>
      </c>
      <c r="J1004" s="574" t="s">
        <v>765</v>
      </c>
      <c r="K1004" s="635" t="str">
        <f t="shared" si="86"/>
        <v>0</v>
      </c>
      <c r="L1004" s="635">
        <f t="shared" si="87"/>
        <v>0</v>
      </c>
      <c r="M1004" s="713">
        <f t="shared" si="85"/>
        <v>715400</v>
      </c>
      <c r="N1004" s="574"/>
      <c r="O1004" s="574" t="s">
        <v>2034</v>
      </c>
      <c r="P1004" s="573" t="s">
        <v>1361</v>
      </c>
      <c r="Q1004" s="573" t="s">
        <v>336</v>
      </c>
      <c r="R1004" s="573" t="s">
        <v>73</v>
      </c>
      <c r="S1004" s="573" t="s">
        <v>213</v>
      </c>
    </row>
    <row r="1005" spans="1:19" s="26" customFormat="1" ht="20.100000000000001" customHeight="1">
      <c r="A1005" s="573" t="s">
        <v>214</v>
      </c>
      <c r="B1005" s="574" t="s">
        <v>1432</v>
      </c>
      <c r="C1005" s="573" t="s">
        <v>368</v>
      </c>
      <c r="D1005" s="575" t="s">
        <v>3718</v>
      </c>
      <c r="E1005" s="575" t="s">
        <v>617</v>
      </c>
      <c r="F1005" s="573" t="s">
        <v>393</v>
      </c>
      <c r="G1005" s="574"/>
      <c r="H1005" s="576">
        <v>98</v>
      </c>
      <c r="I1005" s="577">
        <v>7300</v>
      </c>
      <c r="J1005" s="574" t="s">
        <v>765</v>
      </c>
      <c r="K1005" s="635" t="str">
        <f t="shared" si="86"/>
        <v>0</v>
      </c>
      <c r="L1005" s="635">
        <f t="shared" si="87"/>
        <v>0</v>
      </c>
      <c r="M1005" s="713">
        <f t="shared" si="85"/>
        <v>715400</v>
      </c>
      <c r="N1005" s="574"/>
      <c r="O1005" s="574" t="s">
        <v>2034</v>
      </c>
      <c r="P1005" s="573" t="s">
        <v>1361</v>
      </c>
      <c r="Q1005" s="573" t="s">
        <v>336</v>
      </c>
      <c r="R1005" s="573" t="s">
        <v>73</v>
      </c>
      <c r="S1005" s="573" t="s">
        <v>213</v>
      </c>
    </row>
    <row r="1006" spans="1:19" s="26" customFormat="1" ht="20.100000000000001" customHeight="1">
      <c r="A1006" s="573" t="s">
        <v>1214</v>
      </c>
      <c r="B1006" s="574" t="s">
        <v>2207</v>
      </c>
      <c r="C1006" s="573" t="s">
        <v>56</v>
      </c>
      <c r="D1006" s="575" t="s">
        <v>3718</v>
      </c>
      <c r="E1006" s="575" t="s">
        <v>617</v>
      </c>
      <c r="F1006" s="573" t="s">
        <v>85</v>
      </c>
      <c r="G1006" s="574"/>
      <c r="H1006" s="577">
        <v>1296</v>
      </c>
      <c r="I1006" s="577">
        <v>10300</v>
      </c>
      <c r="J1006" s="576" t="s">
        <v>765</v>
      </c>
      <c r="K1006" s="635" t="str">
        <f t="shared" si="86"/>
        <v>0</v>
      </c>
      <c r="L1006" s="635">
        <f t="shared" si="87"/>
        <v>0</v>
      </c>
      <c r="M1006" s="713">
        <f t="shared" si="85"/>
        <v>13348800</v>
      </c>
      <c r="N1006" s="574"/>
      <c r="O1006" s="574"/>
      <c r="P1006" s="573" t="s">
        <v>1163</v>
      </c>
      <c r="Q1006" s="573" t="s">
        <v>340</v>
      </c>
      <c r="R1006" s="573" t="s">
        <v>73</v>
      </c>
      <c r="S1006" s="573" t="s">
        <v>90</v>
      </c>
    </row>
    <row r="1007" spans="1:19" s="26" customFormat="1" ht="20.100000000000001" customHeight="1">
      <c r="A1007" s="573" t="s">
        <v>1634</v>
      </c>
      <c r="B1007" s="574" t="s">
        <v>1635</v>
      </c>
      <c r="C1007" s="573" t="s">
        <v>803</v>
      </c>
      <c r="D1007" s="575" t="s">
        <v>3718</v>
      </c>
      <c r="E1007" s="575" t="s">
        <v>617</v>
      </c>
      <c r="F1007" s="573" t="s">
        <v>763</v>
      </c>
      <c r="G1007" s="574"/>
      <c r="H1007" s="576">
        <v>507</v>
      </c>
      <c r="I1007" s="577">
        <v>66650</v>
      </c>
      <c r="J1007" s="576">
        <v>33</v>
      </c>
      <c r="K1007" s="635">
        <f t="shared" si="86"/>
        <v>16731</v>
      </c>
      <c r="L1007" s="635">
        <f t="shared" si="87"/>
        <v>16.731000000000002</v>
      </c>
      <c r="M1007" s="713">
        <f t="shared" si="85"/>
        <v>33791550</v>
      </c>
      <c r="N1007" s="574"/>
      <c r="O1007" s="574" t="s">
        <v>837</v>
      </c>
      <c r="P1007" s="573" t="s">
        <v>225</v>
      </c>
      <c r="Q1007" s="573" t="s">
        <v>358</v>
      </c>
      <c r="R1007" s="573" t="s">
        <v>68</v>
      </c>
      <c r="S1007" s="573" t="s">
        <v>213</v>
      </c>
    </row>
    <row r="1008" spans="1:19" s="26" customFormat="1" ht="20.100000000000001" customHeight="1">
      <c r="A1008" s="573" t="s">
        <v>1634</v>
      </c>
      <c r="B1008" s="574" t="s">
        <v>1635</v>
      </c>
      <c r="C1008" s="573" t="s">
        <v>803</v>
      </c>
      <c r="D1008" s="575" t="s">
        <v>3718</v>
      </c>
      <c r="E1008" s="575" t="s">
        <v>617</v>
      </c>
      <c r="F1008" s="573" t="s">
        <v>880</v>
      </c>
      <c r="G1008" s="574"/>
      <c r="H1008" s="577">
        <v>1575</v>
      </c>
      <c r="I1008" s="577">
        <v>3287</v>
      </c>
      <c r="J1008" s="574" t="s">
        <v>765</v>
      </c>
      <c r="K1008" s="635" t="str">
        <f t="shared" si="86"/>
        <v>0</v>
      </c>
      <c r="L1008" s="635">
        <f t="shared" si="87"/>
        <v>0</v>
      </c>
      <c r="M1008" s="713">
        <f t="shared" si="85"/>
        <v>5177025</v>
      </c>
      <c r="N1008" s="574"/>
      <c r="O1008" s="574" t="s">
        <v>837</v>
      </c>
      <c r="P1008" s="573" t="s">
        <v>225</v>
      </c>
      <c r="Q1008" s="573" t="s">
        <v>336</v>
      </c>
      <c r="R1008" s="573" t="s">
        <v>73</v>
      </c>
      <c r="S1008" s="573" t="s">
        <v>213</v>
      </c>
    </row>
    <row r="1009" spans="1:19" s="26" customFormat="1" ht="20.100000000000001" customHeight="1">
      <c r="A1009" s="573" t="s">
        <v>1634</v>
      </c>
      <c r="B1009" s="574" t="s">
        <v>1635</v>
      </c>
      <c r="C1009" s="573" t="s">
        <v>803</v>
      </c>
      <c r="D1009" s="575" t="s">
        <v>3718</v>
      </c>
      <c r="E1009" s="575" t="s">
        <v>617</v>
      </c>
      <c r="F1009" s="573" t="s">
        <v>1387</v>
      </c>
      <c r="G1009" s="574"/>
      <c r="H1009" s="576">
        <v>507</v>
      </c>
      <c r="I1009" s="577">
        <v>13822</v>
      </c>
      <c r="J1009" s="574" t="s">
        <v>765</v>
      </c>
      <c r="K1009" s="635" t="str">
        <f t="shared" si="86"/>
        <v>0</v>
      </c>
      <c r="L1009" s="635">
        <f t="shared" si="87"/>
        <v>0</v>
      </c>
      <c r="M1009" s="713">
        <f t="shared" si="85"/>
        <v>7007754</v>
      </c>
      <c r="N1009" s="574"/>
      <c r="O1009" s="574" t="s">
        <v>2210</v>
      </c>
      <c r="P1009" s="573" t="s">
        <v>225</v>
      </c>
      <c r="Q1009" s="573" t="s">
        <v>577</v>
      </c>
      <c r="R1009" s="573" t="s">
        <v>375</v>
      </c>
      <c r="S1009" s="573" t="s">
        <v>213</v>
      </c>
    </row>
    <row r="1010" spans="1:19" s="26" customFormat="1" ht="20.100000000000001" customHeight="1">
      <c r="A1010" s="573" t="s">
        <v>1634</v>
      </c>
      <c r="B1010" s="574" t="s">
        <v>1635</v>
      </c>
      <c r="C1010" s="573" t="s">
        <v>803</v>
      </c>
      <c r="D1010" s="575" t="s">
        <v>3718</v>
      </c>
      <c r="E1010" s="575" t="s">
        <v>617</v>
      </c>
      <c r="F1010" s="573" t="s">
        <v>588</v>
      </c>
      <c r="G1010" s="574"/>
      <c r="H1010" s="576">
        <v>507</v>
      </c>
      <c r="I1010" s="577">
        <v>40654</v>
      </c>
      <c r="J1010" s="576">
        <v>15</v>
      </c>
      <c r="K1010" s="635">
        <f t="shared" si="86"/>
        <v>7605</v>
      </c>
      <c r="L1010" s="635">
        <f t="shared" si="87"/>
        <v>7.6050000000000004</v>
      </c>
      <c r="M1010" s="713">
        <f t="shared" si="85"/>
        <v>20611578</v>
      </c>
      <c r="N1010" s="574"/>
      <c r="O1010" s="574" t="s">
        <v>2210</v>
      </c>
      <c r="P1010" s="573" t="s">
        <v>225</v>
      </c>
      <c r="Q1010" s="573" t="s">
        <v>270</v>
      </c>
      <c r="R1010" s="573" t="s">
        <v>68</v>
      </c>
      <c r="S1010" s="573" t="s">
        <v>213</v>
      </c>
    </row>
    <row r="1011" spans="1:19" s="26" customFormat="1" ht="20.100000000000001" customHeight="1">
      <c r="A1011" s="573" t="s">
        <v>1634</v>
      </c>
      <c r="B1011" s="574" t="s">
        <v>1635</v>
      </c>
      <c r="C1011" s="573" t="s">
        <v>803</v>
      </c>
      <c r="D1011" s="575" t="s">
        <v>3718</v>
      </c>
      <c r="E1011" s="575" t="s">
        <v>617</v>
      </c>
      <c r="F1011" s="573" t="s">
        <v>1186</v>
      </c>
      <c r="G1011" s="574"/>
      <c r="H1011" s="576">
        <v>398</v>
      </c>
      <c r="I1011" s="577">
        <v>34281</v>
      </c>
      <c r="J1011" s="574" t="s">
        <v>765</v>
      </c>
      <c r="K1011" s="635" t="str">
        <f t="shared" si="86"/>
        <v>0</v>
      </c>
      <c r="L1011" s="635">
        <f t="shared" si="87"/>
        <v>0</v>
      </c>
      <c r="M1011" s="713">
        <f t="shared" si="85"/>
        <v>13643838</v>
      </c>
      <c r="N1011" s="574"/>
      <c r="O1011" s="574" t="s">
        <v>2036</v>
      </c>
      <c r="P1011" s="573" t="s">
        <v>225</v>
      </c>
      <c r="Q1011" s="573" t="s">
        <v>271</v>
      </c>
      <c r="R1011" s="573" t="s">
        <v>73</v>
      </c>
      <c r="S1011" s="573" t="s">
        <v>213</v>
      </c>
    </row>
    <row r="1012" spans="1:19" s="26" customFormat="1" ht="20.100000000000001" customHeight="1">
      <c r="A1012" s="573" t="s">
        <v>1634</v>
      </c>
      <c r="B1012" s="574" t="s">
        <v>1635</v>
      </c>
      <c r="C1012" s="573" t="s">
        <v>803</v>
      </c>
      <c r="D1012" s="575" t="s">
        <v>3718</v>
      </c>
      <c r="E1012" s="575" t="s">
        <v>617</v>
      </c>
      <c r="F1012" s="573" t="s">
        <v>881</v>
      </c>
      <c r="G1012" s="574"/>
      <c r="H1012" s="576">
        <v>398</v>
      </c>
      <c r="I1012" s="577">
        <v>9667</v>
      </c>
      <c r="J1012" s="574" t="s">
        <v>765</v>
      </c>
      <c r="K1012" s="635" t="str">
        <f t="shared" si="86"/>
        <v>0</v>
      </c>
      <c r="L1012" s="635">
        <f t="shared" si="87"/>
        <v>0</v>
      </c>
      <c r="M1012" s="713">
        <f t="shared" si="85"/>
        <v>3847466</v>
      </c>
      <c r="N1012" s="574"/>
      <c r="O1012" s="574" t="s">
        <v>2036</v>
      </c>
      <c r="P1012" s="573" t="s">
        <v>225</v>
      </c>
      <c r="Q1012" s="573" t="s">
        <v>336</v>
      </c>
      <c r="R1012" s="573" t="s">
        <v>73</v>
      </c>
      <c r="S1012" s="573" t="s">
        <v>213</v>
      </c>
    </row>
    <row r="1013" spans="1:19" s="26" customFormat="1" ht="20.100000000000001" customHeight="1">
      <c r="A1013" s="573" t="s">
        <v>1634</v>
      </c>
      <c r="B1013" s="574" t="s">
        <v>1635</v>
      </c>
      <c r="C1013" s="573" t="s">
        <v>803</v>
      </c>
      <c r="D1013" s="575" t="s">
        <v>3718</v>
      </c>
      <c r="E1013" s="575" t="s">
        <v>617</v>
      </c>
      <c r="F1013" s="573" t="s">
        <v>882</v>
      </c>
      <c r="G1013" s="574"/>
      <c r="H1013" s="576">
        <v>398</v>
      </c>
      <c r="I1013" s="577">
        <v>7608</v>
      </c>
      <c r="J1013" s="574" t="s">
        <v>765</v>
      </c>
      <c r="K1013" s="635" t="str">
        <f t="shared" si="86"/>
        <v>0</v>
      </c>
      <c r="L1013" s="635">
        <f t="shared" si="87"/>
        <v>0</v>
      </c>
      <c r="M1013" s="713">
        <f t="shared" si="85"/>
        <v>3027984</v>
      </c>
      <c r="N1013" s="574"/>
      <c r="O1013" s="574" t="s">
        <v>2036</v>
      </c>
      <c r="P1013" s="573" t="s">
        <v>225</v>
      </c>
      <c r="Q1013" s="573" t="s">
        <v>336</v>
      </c>
      <c r="R1013" s="573" t="s">
        <v>73</v>
      </c>
      <c r="S1013" s="573" t="s">
        <v>213</v>
      </c>
    </row>
    <row r="1014" spans="1:19" s="34" customFormat="1" ht="20.100000000000001" customHeight="1">
      <c r="A1014" s="573" t="s">
        <v>1634</v>
      </c>
      <c r="B1014" s="574" t="s">
        <v>1635</v>
      </c>
      <c r="C1014" s="573" t="s">
        <v>803</v>
      </c>
      <c r="D1014" s="575" t="s">
        <v>3718</v>
      </c>
      <c r="E1014" s="575" t="s">
        <v>617</v>
      </c>
      <c r="F1014" s="573" t="s">
        <v>1639</v>
      </c>
      <c r="G1014" s="574"/>
      <c r="H1014" s="576">
        <v>398</v>
      </c>
      <c r="I1014" s="577">
        <v>41983</v>
      </c>
      <c r="J1014" s="574" t="s">
        <v>765</v>
      </c>
      <c r="K1014" s="635" t="str">
        <f t="shared" si="86"/>
        <v>0</v>
      </c>
      <c r="L1014" s="635">
        <f t="shared" si="87"/>
        <v>0</v>
      </c>
      <c r="M1014" s="713">
        <f t="shared" si="85"/>
        <v>16709234</v>
      </c>
      <c r="N1014" s="574"/>
      <c r="O1014" s="574"/>
      <c r="P1014" s="573" t="s">
        <v>225</v>
      </c>
      <c r="Q1014" s="573" t="s">
        <v>585</v>
      </c>
      <c r="R1014" s="573" t="s">
        <v>73</v>
      </c>
      <c r="S1014" s="573" t="s">
        <v>213</v>
      </c>
    </row>
    <row r="1015" spans="1:19" s="34" customFormat="1" ht="20.100000000000001" customHeight="1">
      <c r="A1015" s="573" t="s">
        <v>1634</v>
      </c>
      <c r="B1015" s="574" t="s">
        <v>1635</v>
      </c>
      <c r="C1015" s="573" t="s">
        <v>803</v>
      </c>
      <c r="D1015" s="575" t="s">
        <v>3718</v>
      </c>
      <c r="E1015" s="575" t="s">
        <v>617</v>
      </c>
      <c r="F1015" s="573" t="s">
        <v>1580</v>
      </c>
      <c r="G1015" s="574"/>
      <c r="H1015" s="576">
        <v>398</v>
      </c>
      <c r="I1015" s="577">
        <v>10588</v>
      </c>
      <c r="J1015" s="574" t="s">
        <v>765</v>
      </c>
      <c r="K1015" s="635" t="str">
        <f t="shared" si="86"/>
        <v>0</v>
      </c>
      <c r="L1015" s="635">
        <f t="shared" si="87"/>
        <v>0</v>
      </c>
      <c r="M1015" s="713">
        <f t="shared" si="85"/>
        <v>4214024</v>
      </c>
      <c r="N1015" s="574"/>
      <c r="O1015" s="574"/>
      <c r="P1015" s="573" t="s">
        <v>225</v>
      </c>
      <c r="Q1015" s="573" t="s">
        <v>336</v>
      </c>
      <c r="R1015" s="573" t="s">
        <v>73</v>
      </c>
      <c r="S1015" s="573" t="s">
        <v>213</v>
      </c>
    </row>
    <row r="1016" spans="1:19" s="34" customFormat="1" ht="20.100000000000001" customHeight="1">
      <c r="A1016" s="573" t="s">
        <v>1634</v>
      </c>
      <c r="B1016" s="574" t="s">
        <v>1635</v>
      </c>
      <c r="C1016" s="573" t="s">
        <v>803</v>
      </c>
      <c r="D1016" s="575" t="s">
        <v>3718</v>
      </c>
      <c r="E1016" s="575" t="s">
        <v>617</v>
      </c>
      <c r="F1016" s="573" t="s">
        <v>442</v>
      </c>
      <c r="G1016" s="574"/>
      <c r="H1016" s="576">
        <v>398</v>
      </c>
      <c r="I1016" s="576">
        <v>921</v>
      </c>
      <c r="J1016" s="574" t="s">
        <v>765</v>
      </c>
      <c r="K1016" s="635" t="str">
        <f t="shared" si="86"/>
        <v>0</v>
      </c>
      <c r="L1016" s="635">
        <f t="shared" si="87"/>
        <v>0</v>
      </c>
      <c r="M1016" s="713">
        <f t="shared" si="85"/>
        <v>366558</v>
      </c>
      <c r="N1016" s="574"/>
      <c r="O1016" s="574"/>
      <c r="P1016" s="573" t="s">
        <v>225</v>
      </c>
      <c r="Q1016" s="573" t="s">
        <v>336</v>
      </c>
      <c r="R1016" s="573" t="s">
        <v>73</v>
      </c>
      <c r="S1016" s="573" t="s">
        <v>213</v>
      </c>
    </row>
    <row r="1017" spans="1:19" s="26" customFormat="1" ht="20.100000000000001" customHeight="1">
      <c r="A1017" s="573" t="s">
        <v>1634</v>
      </c>
      <c r="B1017" s="574" t="s">
        <v>1635</v>
      </c>
      <c r="C1017" s="573" t="s">
        <v>803</v>
      </c>
      <c r="D1017" s="575" t="s">
        <v>3718</v>
      </c>
      <c r="E1017" s="575" t="s">
        <v>617</v>
      </c>
      <c r="F1017" s="573" t="s">
        <v>1107</v>
      </c>
      <c r="G1017" s="574"/>
      <c r="H1017" s="576">
        <v>136</v>
      </c>
      <c r="I1017" s="577">
        <v>68862</v>
      </c>
      <c r="J1017" s="574" t="s">
        <v>765</v>
      </c>
      <c r="K1017" s="635" t="str">
        <f t="shared" si="86"/>
        <v>0</v>
      </c>
      <c r="L1017" s="635">
        <f t="shared" si="87"/>
        <v>0</v>
      </c>
      <c r="M1017" s="713">
        <f t="shared" si="85"/>
        <v>9365232</v>
      </c>
      <c r="N1017" s="574"/>
      <c r="O1017" s="574" t="s">
        <v>2211</v>
      </c>
      <c r="P1017" s="573" t="s">
        <v>225</v>
      </c>
      <c r="Q1017" s="573" t="s">
        <v>585</v>
      </c>
      <c r="R1017" s="573" t="s">
        <v>73</v>
      </c>
      <c r="S1017" s="573" t="s">
        <v>213</v>
      </c>
    </row>
    <row r="1018" spans="1:19" s="26" customFormat="1" ht="20.100000000000001" customHeight="1">
      <c r="A1018" s="573" t="s">
        <v>1634</v>
      </c>
      <c r="B1018" s="574" t="s">
        <v>1635</v>
      </c>
      <c r="C1018" s="573" t="s">
        <v>803</v>
      </c>
      <c r="D1018" s="575" t="s">
        <v>3718</v>
      </c>
      <c r="E1018" s="575" t="s">
        <v>617</v>
      </c>
      <c r="F1018" s="573" t="s">
        <v>881</v>
      </c>
      <c r="G1018" s="574"/>
      <c r="H1018" s="576">
        <v>136</v>
      </c>
      <c r="I1018" s="577">
        <v>9837</v>
      </c>
      <c r="J1018" s="574" t="s">
        <v>765</v>
      </c>
      <c r="K1018" s="635" t="str">
        <f t="shared" si="86"/>
        <v>0</v>
      </c>
      <c r="L1018" s="635">
        <f t="shared" si="87"/>
        <v>0</v>
      </c>
      <c r="M1018" s="713">
        <f t="shared" si="85"/>
        <v>1337832</v>
      </c>
      <c r="N1018" s="574"/>
      <c r="O1018" s="574" t="s">
        <v>2211</v>
      </c>
      <c r="P1018" s="573" t="s">
        <v>225</v>
      </c>
      <c r="Q1018" s="573" t="s">
        <v>336</v>
      </c>
      <c r="R1018" s="573" t="s">
        <v>73</v>
      </c>
      <c r="S1018" s="573" t="s">
        <v>213</v>
      </c>
    </row>
    <row r="1019" spans="1:19" s="26" customFormat="1" ht="20.100000000000001" customHeight="1">
      <c r="A1019" s="573" t="s">
        <v>1634</v>
      </c>
      <c r="B1019" s="574" t="s">
        <v>1635</v>
      </c>
      <c r="C1019" s="573" t="s">
        <v>803</v>
      </c>
      <c r="D1019" s="575" t="s">
        <v>3718</v>
      </c>
      <c r="E1019" s="575" t="s">
        <v>617</v>
      </c>
      <c r="F1019" s="573" t="s">
        <v>882</v>
      </c>
      <c r="G1019" s="574"/>
      <c r="H1019" s="576">
        <v>136</v>
      </c>
      <c r="I1019" s="577">
        <v>7742</v>
      </c>
      <c r="J1019" s="574" t="s">
        <v>765</v>
      </c>
      <c r="K1019" s="635" t="str">
        <f t="shared" si="86"/>
        <v>0</v>
      </c>
      <c r="L1019" s="635">
        <f t="shared" si="87"/>
        <v>0</v>
      </c>
      <c r="M1019" s="713">
        <f t="shared" si="85"/>
        <v>1052912</v>
      </c>
      <c r="N1019" s="574"/>
      <c r="O1019" s="574" t="s">
        <v>2211</v>
      </c>
      <c r="P1019" s="573" t="s">
        <v>225</v>
      </c>
      <c r="Q1019" s="573" t="s">
        <v>336</v>
      </c>
      <c r="R1019" s="573" t="s">
        <v>73</v>
      </c>
      <c r="S1019" s="573" t="s">
        <v>213</v>
      </c>
    </row>
    <row r="1020" spans="1:19" s="26" customFormat="1" ht="20.100000000000001" customHeight="1">
      <c r="A1020" s="573" t="s">
        <v>1118</v>
      </c>
      <c r="B1020" s="574" t="s">
        <v>2212</v>
      </c>
      <c r="C1020" s="573" t="s">
        <v>371</v>
      </c>
      <c r="D1020" s="575" t="s">
        <v>3718</v>
      </c>
      <c r="E1020" s="575" t="s">
        <v>617</v>
      </c>
      <c r="F1020" s="573" t="s">
        <v>2213</v>
      </c>
      <c r="G1020" s="574"/>
      <c r="H1020" s="576">
        <v>146</v>
      </c>
      <c r="I1020" s="577">
        <v>173311</v>
      </c>
      <c r="J1020" s="576">
        <v>32</v>
      </c>
      <c r="K1020" s="635">
        <f t="shared" si="86"/>
        <v>4672</v>
      </c>
      <c r="L1020" s="635">
        <f t="shared" si="87"/>
        <v>4.6719999999999997</v>
      </c>
      <c r="M1020" s="713">
        <f t="shared" si="85"/>
        <v>25303406</v>
      </c>
      <c r="N1020" s="574"/>
      <c r="O1020" s="574"/>
      <c r="P1020" s="573" t="s">
        <v>1273</v>
      </c>
      <c r="Q1020" s="573" t="s">
        <v>343</v>
      </c>
      <c r="R1020" s="573" t="s">
        <v>68</v>
      </c>
      <c r="S1020" s="573" t="s">
        <v>213</v>
      </c>
    </row>
    <row r="1021" spans="1:19" s="26" customFormat="1" ht="20.100000000000001" customHeight="1">
      <c r="A1021" s="573" t="s">
        <v>1268</v>
      </c>
      <c r="B1021" s="574" t="s">
        <v>1920</v>
      </c>
      <c r="C1021" s="573" t="s">
        <v>425</v>
      </c>
      <c r="D1021" s="575" t="s">
        <v>3718</v>
      </c>
      <c r="E1021" s="575" t="s">
        <v>617</v>
      </c>
      <c r="F1021" s="573" t="s">
        <v>909</v>
      </c>
      <c r="G1021" s="574"/>
      <c r="H1021" s="576">
        <v>180</v>
      </c>
      <c r="I1021" s="577">
        <v>50400</v>
      </c>
      <c r="J1021" s="576">
        <v>19</v>
      </c>
      <c r="K1021" s="635">
        <f t="shared" si="86"/>
        <v>3420</v>
      </c>
      <c r="L1021" s="635">
        <f t="shared" si="87"/>
        <v>3.42</v>
      </c>
      <c r="M1021" s="713">
        <f t="shared" si="85"/>
        <v>9072000</v>
      </c>
      <c r="N1021" s="574"/>
      <c r="O1021" s="574" t="s">
        <v>1921</v>
      </c>
      <c r="P1021" s="573" t="s">
        <v>372</v>
      </c>
      <c r="Q1021" s="573" t="s">
        <v>361</v>
      </c>
      <c r="R1021" s="573" t="s">
        <v>68</v>
      </c>
      <c r="S1021" s="573" t="s">
        <v>237</v>
      </c>
    </row>
    <row r="1022" spans="1:19" s="26" customFormat="1" ht="20.100000000000001" customHeight="1">
      <c r="A1022" s="573" t="s">
        <v>1268</v>
      </c>
      <c r="B1022" s="574" t="s">
        <v>1920</v>
      </c>
      <c r="C1022" s="573" t="s">
        <v>425</v>
      </c>
      <c r="D1022" s="575" t="s">
        <v>3718</v>
      </c>
      <c r="E1022" s="575" t="s">
        <v>617</v>
      </c>
      <c r="F1022" s="573" t="s">
        <v>612</v>
      </c>
      <c r="G1022" s="574"/>
      <c r="H1022" s="576">
        <v>180</v>
      </c>
      <c r="I1022" s="577">
        <v>42000</v>
      </c>
      <c r="J1022" s="574" t="s">
        <v>765</v>
      </c>
      <c r="K1022" s="635" t="str">
        <f t="shared" si="86"/>
        <v>0</v>
      </c>
      <c r="L1022" s="635">
        <f t="shared" si="87"/>
        <v>0</v>
      </c>
      <c r="M1022" s="713">
        <f t="shared" si="85"/>
        <v>7560000</v>
      </c>
      <c r="N1022" s="574"/>
      <c r="O1022" s="574" t="s">
        <v>1921</v>
      </c>
      <c r="P1022" s="573" t="s">
        <v>372</v>
      </c>
      <c r="Q1022" s="573" t="s">
        <v>336</v>
      </c>
      <c r="R1022" s="573" t="s">
        <v>73</v>
      </c>
      <c r="S1022" s="573" t="s">
        <v>237</v>
      </c>
    </row>
    <row r="1023" spans="1:19" s="26" customFormat="1" ht="20.100000000000001" customHeight="1">
      <c r="A1023" s="573" t="s">
        <v>1268</v>
      </c>
      <c r="B1023" s="574" t="s">
        <v>1920</v>
      </c>
      <c r="C1023" s="573" t="s">
        <v>425</v>
      </c>
      <c r="D1023" s="575" t="s">
        <v>3718</v>
      </c>
      <c r="E1023" s="575" t="s">
        <v>617</v>
      </c>
      <c r="F1023" s="573" t="s">
        <v>363</v>
      </c>
      <c r="G1023" s="574"/>
      <c r="H1023" s="576">
        <v>90</v>
      </c>
      <c r="I1023" s="577">
        <v>102240</v>
      </c>
      <c r="J1023" s="576">
        <v>42</v>
      </c>
      <c r="K1023" s="635">
        <f t="shared" si="86"/>
        <v>3780</v>
      </c>
      <c r="L1023" s="635">
        <f t="shared" si="87"/>
        <v>3.78</v>
      </c>
      <c r="M1023" s="713">
        <f t="shared" si="85"/>
        <v>9201600</v>
      </c>
      <c r="N1023" s="574"/>
      <c r="O1023" s="574"/>
      <c r="P1023" s="573" t="s">
        <v>372</v>
      </c>
      <c r="Q1023" s="573" t="s">
        <v>364</v>
      </c>
      <c r="R1023" s="573" t="s">
        <v>68</v>
      </c>
      <c r="S1023" s="573" t="s">
        <v>237</v>
      </c>
    </row>
    <row r="1024" spans="1:19" s="26" customFormat="1" ht="20.100000000000001" customHeight="1">
      <c r="A1024" s="573" t="s">
        <v>1268</v>
      </c>
      <c r="B1024" s="574" t="s">
        <v>1920</v>
      </c>
      <c r="C1024" s="573" t="s">
        <v>425</v>
      </c>
      <c r="D1024" s="575" t="s">
        <v>3718</v>
      </c>
      <c r="E1024" s="575" t="s">
        <v>617</v>
      </c>
      <c r="F1024" s="573" t="s">
        <v>966</v>
      </c>
      <c r="G1024" s="574"/>
      <c r="H1024" s="576">
        <v>165</v>
      </c>
      <c r="I1024" s="577">
        <v>315000</v>
      </c>
      <c r="J1024" s="574" t="s">
        <v>765</v>
      </c>
      <c r="K1024" s="635" t="str">
        <f t="shared" si="86"/>
        <v>0</v>
      </c>
      <c r="L1024" s="635">
        <f t="shared" si="87"/>
        <v>0</v>
      </c>
      <c r="M1024" s="713">
        <f t="shared" si="85"/>
        <v>51975000</v>
      </c>
      <c r="N1024" s="574"/>
      <c r="O1024" s="574"/>
      <c r="P1024" s="573" t="s">
        <v>372</v>
      </c>
      <c r="Q1024" s="573" t="s">
        <v>336</v>
      </c>
      <c r="R1024" s="573" t="s">
        <v>73</v>
      </c>
      <c r="S1024" s="573" t="s">
        <v>237</v>
      </c>
    </row>
    <row r="1025" spans="1:19" s="34" customFormat="1" ht="20.100000000000001" customHeight="1">
      <c r="A1025" s="573" t="s">
        <v>1945</v>
      </c>
      <c r="B1025" s="574" t="s">
        <v>1946</v>
      </c>
      <c r="C1025" s="573" t="s">
        <v>1947</v>
      </c>
      <c r="D1025" s="575" t="s">
        <v>3718</v>
      </c>
      <c r="E1025" s="575" t="s">
        <v>617</v>
      </c>
      <c r="F1025" s="573" t="s">
        <v>363</v>
      </c>
      <c r="G1025" s="574"/>
      <c r="H1025" s="576">
        <v>96</v>
      </c>
      <c r="I1025" s="577">
        <v>122120</v>
      </c>
      <c r="J1025" s="576">
        <v>42</v>
      </c>
      <c r="K1025" s="635">
        <f t="shared" si="86"/>
        <v>4032</v>
      </c>
      <c r="L1025" s="635">
        <f t="shared" si="87"/>
        <v>4.032</v>
      </c>
      <c r="M1025" s="713">
        <f t="shared" si="85"/>
        <v>11723520</v>
      </c>
      <c r="N1025" s="574"/>
      <c r="O1025" s="574"/>
      <c r="P1025" s="573" t="s">
        <v>761</v>
      </c>
      <c r="Q1025" s="573" t="s">
        <v>364</v>
      </c>
      <c r="R1025" s="573" t="s">
        <v>68</v>
      </c>
      <c r="S1025" s="573" t="s">
        <v>213</v>
      </c>
    </row>
    <row r="1026" spans="1:19" s="34" customFormat="1" ht="20.100000000000001" customHeight="1">
      <c r="A1026" s="573" t="s">
        <v>1945</v>
      </c>
      <c r="B1026" s="574" t="s">
        <v>1946</v>
      </c>
      <c r="C1026" s="573" t="s">
        <v>1947</v>
      </c>
      <c r="D1026" s="575" t="s">
        <v>3718</v>
      </c>
      <c r="E1026" s="575" t="s">
        <v>617</v>
      </c>
      <c r="F1026" s="573" t="s">
        <v>223</v>
      </c>
      <c r="G1026" s="574"/>
      <c r="H1026" s="576">
        <v>15</v>
      </c>
      <c r="I1026" s="577">
        <v>84927</v>
      </c>
      <c r="J1026" s="576">
        <v>20</v>
      </c>
      <c r="K1026" s="635">
        <f t="shared" si="86"/>
        <v>300</v>
      </c>
      <c r="L1026" s="635">
        <f t="shared" si="87"/>
        <v>0.3</v>
      </c>
      <c r="M1026" s="713">
        <f t="shared" si="85"/>
        <v>1273905</v>
      </c>
      <c r="N1026" s="574"/>
      <c r="O1026" s="574" t="s">
        <v>837</v>
      </c>
      <c r="P1026" s="573" t="s">
        <v>761</v>
      </c>
      <c r="Q1026" s="573" t="s">
        <v>370</v>
      </c>
      <c r="R1026" s="573" t="s">
        <v>68</v>
      </c>
      <c r="S1026" s="573" t="s">
        <v>213</v>
      </c>
    </row>
    <row r="1027" spans="1:19" s="34" customFormat="1" ht="20.100000000000001" customHeight="1">
      <c r="A1027" s="573" t="s">
        <v>1945</v>
      </c>
      <c r="B1027" s="574" t="s">
        <v>1946</v>
      </c>
      <c r="C1027" s="573" t="s">
        <v>1947</v>
      </c>
      <c r="D1027" s="575" t="s">
        <v>3718</v>
      </c>
      <c r="E1027" s="575" t="s">
        <v>617</v>
      </c>
      <c r="F1027" s="573" t="s">
        <v>880</v>
      </c>
      <c r="G1027" s="574"/>
      <c r="H1027" s="576">
        <v>15</v>
      </c>
      <c r="I1027" s="577">
        <v>3597</v>
      </c>
      <c r="J1027" s="574" t="s">
        <v>765</v>
      </c>
      <c r="K1027" s="635" t="str">
        <f t="shared" si="86"/>
        <v>0</v>
      </c>
      <c r="L1027" s="635">
        <f t="shared" si="87"/>
        <v>0</v>
      </c>
      <c r="M1027" s="713">
        <f t="shared" si="85"/>
        <v>53955</v>
      </c>
      <c r="N1027" s="574"/>
      <c r="O1027" s="574" t="s">
        <v>837</v>
      </c>
      <c r="P1027" s="573" t="s">
        <v>761</v>
      </c>
      <c r="Q1027" s="573" t="s">
        <v>336</v>
      </c>
      <c r="R1027" s="573" t="s">
        <v>73</v>
      </c>
      <c r="S1027" s="573" t="s">
        <v>213</v>
      </c>
    </row>
    <row r="1028" spans="1:19" s="26" customFormat="1" ht="20.100000000000001" customHeight="1">
      <c r="A1028" s="573" t="s">
        <v>1945</v>
      </c>
      <c r="B1028" s="574" t="s">
        <v>1946</v>
      </c>
      <c r="C1028" s="573" t="s">
        <v>1947</v>
      </c>
      <c r="D1028" s="575" t="s">
        <v>3718</v>
      </c>
      <c r="E1028" s="575" t="s">
        <v>617</v>
      </c>
      <c r="F1028" s="573" t="s">
        <v>880</v>
      </c>
      <c r="G1028" s="574"/>
      <c r="H1028" s="576">
        <v>75</v>
      </c>
      <c r="I1028" s="577">
        <v>3600</v>
      </c>
      <c r="J1028" s="574" t="s">
        <v>765</v>
      </c>
      <c r="K1028" s="635" t="str">
        <f t="shared" si="86"/>
        <v>0</v>
      </c>
      <c r="L1028" s="635">
        <f t="shared" si="87"/>
        <v>0</v>
      </c>
      <c r="M1028" s="713">
        <f t="shared" si="85"/>
        <v>270000</v>
      </c>
      <c r="N1028" s="574"/>
      <c r="O1028" s="574" t="s">
        <v>2036</v>
      </c>
      <c r="P1028" s="573" t="s">
        <v>761</v>
      </c>
      <c r="Q1028" s="573" t="s">
        <v>336</v>
      </c>
      <c r="R1028" s="573" t="s">
        <v>73</v>
      </c>
      <c r="S1028" s="573" t="s">
        <v>213</v>
      </c>
    </row>
    <row r="1029" spans="1:19" s="26" customFormat="1" ht="20.100000000000001" customHeight="1">
      <c r="A1029" s="573" t="s">
        <v>1945</v>
      </c>
      <c r="B1029" s="574" t="s">
        <v>1946</v>
      </c>
      <c r="C1029" s="573" t="s">
        <v>1947</v>
      </c>
      <c r="D1029" s="575" t="s">
        <v>3718</v>
      </c>
      <c r="E1029" s="575" t="s">
        <v>617</v>
      </c>
      <c r="F1029" s="573" t="s">
        <v>880</v>
      </c>
      <c r="G1029" s="574"/>
      <c r="H1029" s="576">
        <v>75</v>
      </c>
      <c r="I1029" s="577">
        <v>3600</v>
      </c>
      <c r="J1029" s="574" t="s">
        <v>765</v>
      </c>
      <c r="K1029" s="635" t="str">
        <f t="shared" si="86"/>
        <v>0</v>
      </c>
      <c r="L1029" s="635">
        <f t="shared" si="87"/>
        <v>0</v>
      </c>
      <c r="M1029" s="713">
        <f t="shared" si="85"/>
        <v>270000</v>
      </c>
      <c r="N1029" s="574"/>
      <c r="O1029" s="574" t="s">
        <v>2036</v>
      </c>
      <c r="P1029" s="573" t="s">
        <v>761</v>
      </c>
      <c r="Q1029" s="573" t="s">
        <v>336</v>
      </c>
      <c r="R1029" s="573" t="s">
        <v>73</v>
      </c>
      <c r="S1029" s="573" t="s">
        <v>213</v>
      </c>
    </row>
    <row r="1030" spans="1:19" s="26" customFormat="1" ht="20.100000000000001" customHeight="1">
      <c r="A1030" s="573" t="s">
        <v>1945</v>
      </c>
      <c r="B1030" s="574" t="s">
        <v>1946</v>
      </c>
      <c r="C1030" s="573" t="s">
        <v>1947</v>
      </c>
      <c r="D1030" s="575" t="s">
        <v>3718</v>
      </c>
      <c r="E1030" s="575" t="s">
        <v>617</v>
      </c>
      <c r="F1030" s="573" t="s">
        <v>881</v>
      </c>
      <c r="G1030" s="574"/>
      <c r="H1030" s="576">
        <v>75</v>
      </c>
      <c r="I1030" s="577">
        <v>10800</v>
      </c>
      <c r="J1030" s="574" t="s">
        <v>765</v>
      </c>
      <c r="K1030" s="635" t="str">
        <f t="shared" si="86"/>
        <v>0</v>
      </c>
      <c r="L1030" s="635">
        <f t="shared" si="87"/>
        <v>0</v>
      </c>
      <c r="M1030" s="713">
        <f t="shared" si="85"/>
        <v>810000</v>
      </c>
      <c r="N1030" s="574"/>
      <c r="O1030" s="574" t="s">
        <v>2036</v>
      </c>
      <c r="P1030" s="573" t="s">
        <v>761</v>
      </c>
      <c r="Q1030" s="573" t="s">
        <v>336</v>
      </c>
      <c r="R1030" s="573" t="s">
        <v>73</v>
      </c>
      <c r="S1030" s="573" t="s">
        <v>213</v>
      </c>
    </row>
    <row r="1031" spans="1:19" s="26" customFormat="1" ht="20.100000000000001" customHeight="1">
      <c r="A1031" s="573" t="s">
        <v>1945</v>
      </c>
      <c r="B1031" s="574" t="s">
        <v>1946</v>
      </c>
      <c r="C1031" s="573" t="s">
        <v>1947</v>
      </c>
      <c r="D1031" s="575" t="s">
        <v>3718</v>
      </c>
      <c r="E1031" s="575" t="s">
        <v>617</v>
      </c>
      <c r="F1031" s="573" t="s">
        <v>882</v>
      </c>
      <c r="G1031" s="574"/>
      <c r="H1031" s="576">
        <v>75</v>
      </c>
      <c r="I1031" s="577">
        <v>8500</v>
      </c>
      <c r="J1031" s="574" t="s">
        <v>765</v>
      </c>
      <c r="K1031" s="635" t="str">
        <f t="shared" si="86"/>
        <v>0</v>
      </c>
      <c r="L1031" s="635">
        <f t="shared" si="87"/>
        <v>0</v>
      </c>
      <c r="M1031" s="713">
        <f t="shared" si="85"/>
        <v>637500</v>
      </c>
      <c r="N1031" s="574"/>
      <c r="O1031" s="574" t="s">
        <v>2036</v>
      </c>
      <c r="P1031" s="573" t="s">
        <v>761</v>
      </c>
      <c r="Q1031" s="573" t="s">
        <v>336</v>
      </c>
      <c r="R1031" s="573" t="s">
        <v>73</v>
      </c>
      <c r="S1031" s="573" t="s">
        <v>213</v>
      </c>
    </row>
    <row r="1032" spans="1:19" s="26" customFormat="1" ht="20.100000000000001" customHeight="1">
      <c r="A1032" s="573" t="s">
        <v>1945</v>
      </c>
      <c r="B1032" s="574" t="s">
        <v>1946</v>
      </c>
      <c r="C1032" s="573" t="s">
        <v>1947</v>
      </c>
      <c r="D1032" s="575" t="s">
        <v>3718</v>
      </c>
      <c r="E1032" s="575" t="s">
        <v>617</v>
      </c>
      <c r="F1032" s="573" t="s">
        <v>1963</v>
      </c>
      <c r="G1032" s="574"/>
      <c r="H1032" s="576">
        <v>75</v>
      </c>
      <c r="I1032" s="577">
        <v>35600</v>
      </c>
      <c r="J1032" s="574" t="s">
        <v>765</v>
      </c>
      <c r="K1032" s="635" t="str">
        <f t="shared" si="86"/>
        <v>0</v>
      </c>
      <c r="L1032" s="635">
        <f t="shared" si="87"/>
        <v>0</v>
      </c>
      <c r="M1032" s="713">
        <f t="shared" si="85"/>
        <v>2670000</v>
      </c>
      <c r="N1032" s="574"/>
      <c r="O1032" s="574" t="s">
        <v>2036</v>
      </c>
      <c r="P1032" s="573" t="s">
        <v>761</v>
      </c>
      <c r="Q1032" s="573" t="s">
        <v>358</v>
      </c>
      <c r="R1032" s="573" t="s">
        <v>73</v>
      </c>
      <c r="S1032" s="573" t="s">
        <v>213</v>
      </c>
    </row>
    <row r="1033" spans="1:19" s="26" customFormat="1" ht="20.100000000000001" customHeight="1">
      <c r="A1033" s="573" t="s">
        <v>1945</v>
      </c>
      <c r="B1033" s="574" t="s">
        <v>1946</v>
      </c>
      <c r="C1033" s="573" t="s">
        <v>1947</v>
      </c>
      <c r="D1033" s="575" t="s">
        <v>3718</v>
      </c>
      <c r="E1033" s="575" t="s">
        <v>617</v>
      </c>
      <c r="F1033" s="573" t="s">
        <v>670</v>
      </c>
      <c r="G1033" s="574"/>
      <c r="H1033" s="576">
        <v>31</v>
      </c>
      <c r="I1033" s="577">
        <v>90902</v>
      </c>
      <c r="J1033" s="576">
        <v>23</v>
      </c>
      <c r="K1033" s="635">
        <f t="shared" si="86"/>
        <v>713</v>
      </c>
      <c r="L1033" s="635">
        <f t="shared" si="87"/>
        <v>0.71299999999999997</v>
      </c>
      <c r="M1033" s="713">
        <f t="shared" si="85"/>
        <v>2817962</v>
      </c>
      <c r="N1033" s="574"/>
      <c r="O1033" s="574" t="s">
        <v>2226</v>
      </c>
      <c r="P1033" s="573" t="s">
        <v>761</v>
      </c>
      <c r="Q1033" s="573" t="s">
        <v>628</v>
      </c>
      <c r="R1033" s="573" t="s">
        <v>68</v>
      </c>
      <c r="S1033" s="573" t="s">
        <v>213</v>
      </c>
    </row>
    <row r="1034" spans="1:19" s="26" customFormat="1" ht="20.100000000000001" customHeight="1">
      <c r="A1034" s="573" t="s">
        <v>1945</v>
      </c>
      <c r="B1034" s="574" t="s">
        <v>1946</v>
      </c>
      <c r="C1034" s="573" t="s">
        <v>1947</v>
      </c>
      <c r="D1034" s="575" t="s">
        <v>3718</v>
      </c>
      <c r="E1034" s="575" t="s">
        <v>617</v>
      </c>
      <c r="F1034" s="573" t="s">
        <v>1643</v>
      </c>
      <c r="G1034" s="574"/>
      <c r="H1034" s="576">
        <v>31</v>
      </c>
      <c r="I1034" s="577">
        <v>12918</v>
      </c>
      <c r="J1034" s="574" t="s">
        <v>765</v>
      </c>
      <c r="K1034" s="635" t="str">
        <f t="shared" si="86"/>
        <v>0</v>
      </c>
      <c r="L1034" s="635">
        <f t="shared" si="87"/>
        <v>0</v>
      </c>
      <c r="M1034" s="713">
        <f t="shared" si="85"/>
        <v>400458</v>
      </c>
      <c r="N1034" s="574"/>
      <c r="O1034" s="574" t="s">
        <v>2226</v>
      </c>
      <c r="P1034" s="573" t="s">
        <v>761</v>
      </c>
      <c r="Q1034" s="573" t="s">
        <v>336</v>
      </c>
      <c r="R1034" s="573" t="s">
        <v>73</v>
      </c>
      <c r="S1034" s="573" t="s">
        <v>213</v>
      </c>
    </row>
    <row r="1035" spans="1:19" s="26" customFormat="1" ht="20.100000000000001" customHeight="1">
      <c r="A1035" s="573" t="s">
        <v>1945</v>
      </c>
      <c r="B1035" s="574" t="s">
        <v>1946</v>
      </c>
      <c r="C1035" s="573" t="s">
        <v>1947</v>
      </c>
      <c r="D1035" s="575" t="s">
        <v>3718</v>
      </c>
      <c r="E1035" s="575" t="s">
        <v>617</v>
      </c>
      <c r="F1035" s="573" t="s">
        <v>909</v>
      </c>
      <c r="G1035" s="574"/>
      <c r="H1035" s="576">
        <v>121</v>
      </c>
      <c r="I1035" s="577">
        <v>50276</v>
      </c>
      <c r="J1035" s="576">
        <v>19</v>
      </c>
      <c r="K1035" s="635">
        <f t="shared" si="86"/>
        <v>2299</v>
      </c>
      <c r="L1035" s="635">
        <f t="shared" si="87"/>
        <v>2.2989999999999999</v>
      </c>
      <c r="M1035" s="713">
        <f t="shared" ref="M1035:M1098" si="88">H1035*I1035</f>
        <v>6083396</v>
      </c>
      <c r="N1035" s="574"/>
      <c r="O1035" s="574" t="s">
        <v>2227</v>
      </c>
      <c r="P1035" s="573" t="s">
        <v>761</v>
      </c>
      <c r="Q1035" s="573" t="s">
        <v>361</v>
      </c>
      <c r="R1035" s="573" t="s">
        <v>68</v>
      </c>
      <c r="S1035" s="573" t="s">
        <v>213</v>
      </c>
    </row>
    <row r="1036" spans="1:19" s="26" customFormat="1" ht="20.100000000000001" customHeight="1">
      <c r="A1036" s="573" t="s">
        <v>1945</v>
      </c>
      <c r="B1036" s="574" t="s">
        <v>1946</v>
      </c>
      <c r="C1036" s="573" t="s">
        <v>1947</v>
      </c>
      <c r="D1036" s="575" t="s">
        <v>3718</v>
      </c>
      <c r="E1036" s="575" t="s">
        <v>617</v>
      </c>
      <c r="F1036" s="573" t="s">
        <v>612</v>
      </c>
      <c r="G1036" s="574"/>
      <c r="H1036" s="576">
        <v>121</v>
      </c>
      <c r="I1036" s="577">
        <v>41897</v>
      </c>
      <c r="J1036" s="574" t="s">
        <v>765</v>
      </c>
      <c r="K1036" s="635" t="str">
        <f t="shared" si="86"/>
        <v>0</v>
      </c>
      <c r="L1036" s="635">
        <f t="shared" si="87"/>
        <v>0</v>
      </c>
      <c r="M1036" s="713">
        <f t="shared" si="88"/>
        <v>5069537</v>
      </c>
      <c r="N1036" s="574"/>
      <c r="O1036" s="574" t="s">
        <v>2227</v>
      </c>
      <c r="P1036" s="573" t="s">
        <v>761</v>
      </c>
      <c r="Q1036" s="573" t="s">
        <v>336</v>
      </c>
      <c r="R1036" s="573" t="s">
        <v>73</v>
      </c>
      <c r="S1036" s="573" t="s">
        <v>213</v>
      </c>
    </row>
    <row r="1037" spans="1:19" s="34" customFormat="1" ht="20.100000000000001" customHeight="1">
      <c r="A1037" s="573" t="s">
        <v>1945</v>
      </c>
      <c r="B1037" s="574" t="s">
        <v>1946</v>
      </c>
      <c r="C1037" s="573" t="s">
        <v>1947</v>
      </c>
      <c r="D1037" s="575" t="s">
        <v>3718</v>
      </c>
      <c r="E1037" s="575" t="s">
        <v>617</v>
      </c>
      <c r="F1037" s="573" t="s">
        <v>1387</v>
      </c>
      <c r="G1037" s="574"/>
      <c r="H1037" s="576">
        <v>23</v>
      </c>
      <c r="I1037" s="577">
        <v>15239</v>
      </c>
      <c r="J1037" s="574" t="s">
        <v>765</v>
      </c>
      <c r="K1037" s="635" t="str">
        <f t="shared" si="86"/>
        <v>0</v>
      </c>
      <c r="L1037" s="635">
        <f t="shared" si="87"/>
        <v>0</v>
      </c>
      <c r="M1037" s="713">
        <f t="shared" si="88"/>
        <v>350497</v>
      </c>
      <c r="N1037" s="574"/>
      <c r="O1037" s="574" t="s">
        <v>2210</v>
      </c>
      <c r="P1037" s="573" t="s">
        <v>761</v>
      </c>
      <c r="Q1037" s="573" t="s">
        <v>577</v>
      </c>
      <c r="R1037" s="573" t="s">
        <v>375</v>
      </c>
      <c r="S1037" s="573" t="s">
        <v>213</v>
      </c>
    </row>
    <row r="1038" spans="1:19" s="34" customFormat="1" ht="20.100000000000001" customHeight="1">
      <c r="A1038" s="573" t="s">
        <v>436</v>
      </c>
      <c r="B1038" s="574" t="s">
        <v>1885</v>
      </c>
      <c r="C1038" s="573" t="s">
        <v>371</v>
      </c>
      <c r="D1038" s="575" t="s">
        <v>3718</v>
      </c>
      <c r="E1038" s="575" t="s">
        <v>617</v>
      </c>
      <c r="F1038" s="573" t="s">
        <v>423</v>
      </c>
      <c r="G1038" s="574"/>
      <c r="H1038" s="576">
        <v>168</v>
      </c>
      <c r="I1038" s="577">
        <v>400000</v>
      </c>
      <c r="J1038" s="576"/>
      <c r="K1038" s="635">
        <f t="shared" si="86"/>
        <v>0</v>
      </c>
      <c r="L1038" s="635">
        <f t="shared" si="87"/>
        <v>0</v>
      </c>
      <c r="M1038" s="713">
        <f t="shared" si="88"/>
        <v>67200000</v>
      </c>
      <c r="N1038" s="574"/>
      <c r="O1038" s="574"/>
      <c r="P1038" s="573"/>
      <c r="Q1038" s="573"/>
      <c r="R1038" s="573" t="s">
        <v>240</v>
      </c>
      <c r="S1038" s="573"/>
    </row>
    <row r="1039" spans="1:19" s="34" customFormat="1" ht="20.100000000000001" customHeight="1">
      <c r="A1039" s="573" t="s">
        <v>436</v>
      </c>
      <c r="B1039" s="574" t="s">
        <v>491</v>
      </c>
      <c r="C1039" s="573" t="s">
        <v>371</v>
      </c>
      <c r="D1039" s="575" t="s">
        <v>3718</v>
      </c>
      <c r="E1039" s="575" t="s">
        <v>617</v>
      </c>
      <c r="F1039" s="573" t="s">
        <v>649</v>
      </c>
      <c r="G1039" s="574"/>
      <c r="H1039" s="576">
        <v>183</v>
      </c>
      <c r="I1039" s="577">
        <v>88000</v>
      </c>
      <c r="J1039" s="574">
        <v>14.7</v>
      </c>
      <c r="K1039" s="635">
        <f t="shared" ref="K1039:K1056" si="89">IFERROR(J1039*H1039,"0")</f>
        <v>2690.1</v>
      </c>
      <c r="L1039" s="635">
        <f t="shared" si="87"/>
        <v>2.6900999999999997</v>
      </c>
      <c r="M1039" s="713">
        <f t="shared" si="88"/>
        <v>16104000</v>
      </c>
      <c r="N1039" s="574"/>
      <c r="O1039" s="574"/>
      <c r="P1039" s="573"/>
      <c r="Q1039" s="573"/>
      <c r="R1039" s="573" t="s">
        <v>27</v>
      </c>
      <c r="S1039" s="573"/>
    </row>
    <row r="1040" spans="1:19" s="26" customFormat="1" ht="20.100000000000001" customHeight="1">
      <c r="A1040" s="573" t="s">
        <v>436</v>
      </c>
      <c r="B1040" s="574" t="s">
        <v>491</v>
      </c>
      <c r="C1040" s="573" t="s">
        <v>371</v>
      </c>
      <c r="D1040" s="575" t="s">
        <v>3718</v>
      </c>
      <c r="E1040" s="575" t="s">
        <v>617</v>
      </c>
      <c r="F1040" s="573" t="s">
        <v>163</v>
      </c>
      <c r="G1040" s="574"/>
      <c r="H1040" s="576">
        <v>183</v>
      </c>
      <c r="I1040" s="577">
        <v>14000</v>
      </c>
      <c r="J1040" s="574" t="s">
        <v>765</v>
      </c>
      <c r="K1040" s="635" t="str">
        <f t="shared" si="89"/>
        <v>0</v>
      </c>
      <c r="L1040" s="635">
        <f t="shared" si="87"/>
        <v>0</v>
      </c>
      <c r="M1040" s="713">
        <f t="shared" si="88"/>
        <v>2562000</v>
      </c>
      <c r="N1040" s="574"/>
      <c r="O1040" s="574"/>
      <c r="P1040" s="573"/>
      <c r="Q1040" s="573"/>
      <c r="R1040" s="573" t="s">
        <v>30</v>
      </c>
      <c r="S1040" s="573"/>
    </row>
    <row r="1041" spans="1:19" s="26" customFormat="1" ht="20.100000000000001" customHeight="1">
      <c r="A1041" s="573" t="s">
        <v>436</v>
      </c>
      <c r="B1041" s="574" t="s">
        <v>491</v>
      </c>
      <c r="C1041" s="573" t="s">
        <v>371</v>
      </c>
      <c r="D1041" s="575" t="s">
        <v>3718</v>
      </c>
      <c r="E1041" s="575" t="s">
        <v>617</v>
      </c>
      <c r="F1041" s="573" t="s">
        <v>187</v>
      </c>
      <c r="G1041" s="574"/>
      <c r="H1041" s="576">
        <v>183</v>
      </c>
      <c r="I1041" s="577">
        <v>23000</v>
      </c>
      <c r="J1041" s="574" t="s">
        <v>765</v>
      </c>
      <c r="K1041" s="635" t="str">
        <f t="shared" si="89"/>
        <v>0</v>
      </c>
      <c r="L1041" s="635">
        <f t="shared" ref="L1041:L1056" si="90">IFERROR(K1041/1000,"0")</f>
        <v>0</v>
      </c>
      <c r="M1041" s="713">
        <f t="shared" si="88"/>
        <v>4209000</v>
      </c>
      <c r="N1041" s="574"/>
      <c r="O1041" s="574"/>
      <c r="P1041" s="573"/>
      <c r="Q1041" s="573"/>
      <c r="R1041" s="573" t="s">
        <v>30</v>
      </c>
      <c r="S1041" s="573"/>
    </row>
    <row r="1042" spans="1:19" s="26" customFormat="1" ht="20.100000000000001" customHeight="1">
      <c r="A1042" s="573" t="s">
        <v>436</v>
      </c>
      <c r="B1042" s="574" t="s">
        <v>491</v>
      </c>
      <c r="C1042" s="573" t="s">
        <v>371</v>
      </c>
      <c r="D1042" s="575" t="s">
        <v>3718</v>
      </c>
      <c r="E1042" s="575" t="s">
        <v>617</v>
      </c>
      <c r="F1042" s="573" t="s">
        <v>419</v>
      </c>
      <c r="G1042" s="574"/>
      <c r="H1042" s="576">
        <v>196</v>
      </c>
      <c r="I1042" s="577">
        <v>59658</v>
      </c>
      <c r="J1042" s="574" t="s">
        <v>765</v>
      </c>
      <c r="K1042" s="635" t="str">
        <f t="shared" si="89"/>
        <v>0</v>
      </c>
      <c r="L1042" s="635">
        <f t="shared" si="90"/>
        <v>0</v>
      </c>
      <c r="M1042" s="713">
        <f t="shared" si="88"/>
        <v>11692968</v>
      </c>
      <c r="N1042" s="574"/>
      <c r="O1042" s="574"/>
      <c r="P1042" s="573"/>
      <c r="Q1042" s="573"/>
      <c r="R1042" s="573" t="s">
        <v>30</v>
      </c>
      <c r="S1042" s="573"/>
    </row>
    <row r="1043" spans="1:19" s="26" customFormat="1" ht="20.100000000000001" customHeight="1">
      <c r="A1043" s="573" t="s">
        <v>806</v>
      </c>
      <c r="B1043" s="574" t="s">
        <v>2098</v>
      </c>
      <c r="C1043" s="573" t="s">
        <v>371</v>
      </c>
      <c r="D1043" s="575" t="s">
        <v>3718</v>
      </c>
      <c r="E1043" s="575" t="s">
        <v>617</v>
      </c>
      <c r="F1043" s="573" t="s">
        <v>643</v>
      </c>
      <c r="G1043" s="574"/>
      <c r="H1043" s="576">
        <v>668</v>
      </c>
      <c r="I1043" s="577">
        <v>56600</v>
      </c>
      <c r="J1043" s="574">
        <v>15.5</v>
      </c>
      <c r="K1043" s="635">
        <f t="shared" si="89"/>
        <v>10354</v>
      </c>
      <c r="L1043" s="635">
        <f t="shared" si="90"/>
        <v>10.353999999999999</v>
      </c>
      <c r="M1043" s="713">
        <f t="shared" si="88"/>
        <v>37808800</v>
      </c>
      <c r="N1043" s="574"/>
      <c r="O1043" s="574"/>
      <c r="P1043" s="573"/>
      <c r="Q1043" s="573"/>
      <c r="R1043" s="573" t="s">
        <v>27</v>
      </c>
      <c r="S1043" s="573"/>
    </row>
    <row r="1044" spans="1:19" s="26" customFormat="1" ht="20.100000000000001" customHeight="1">
      <c r="A1044" s="573" t="s">
        <v>235</v>
      </c>
      <c r="B1044" s="574" t="s">
        <v>2100</v>
      </c>
      <c r="C1044" s="573" t="s">
        <v>371</v>
      </c>
      <c r="D1044" s="575" t="s">
        <v>3718</v>
      </c>
      <c r="E1044" s="575" t="s">
        <v>617</v>
      </c>
      <c r="F1044" s="573" t="s">
        <v>512</v>
      </c>
      <c r="G1044" s="574"/>
      <c r="H1044" s="576">
        <v>298</v>
      </c>
      <c r="I1044" s="577">
        <v>45000</v>
      </c>
      <c r="J1044" s="576">
        <v>11.8</v>
      </c>
      <c r="K1044" s="635">
        <f t="shared" si="89"/>
        <v>3516.4</v>
      </c>
      <c r="L1044" s="635">
        <f t="shared" si="90"/>
        <v>3.5164</v>
      </c>
      <c r="M1044" s="713">
        <f t="shared" si="88"/>
        <v>13410000</v>
      </c>
      <c r="N1044" s="574"/>
      <c r="O1044" s="574"/>
      <c r="P1044" s="573"/>
      <c r="Q1044" s="573"/>
      <c r="R1044" s="573" t="s">
        <v>27</v>
      </c>
      <c r="S1044" s="573"/>
    </row>
    <row r="1045" spans="1:19" s="26" customFormat="1" ht="20.100000000000001" customHeight="1">
      <c r="A1045" s="573" t="s">
        <v>235</v>
      </c>
      <c r="B1045" s="574" t="s">
        <v>2100</v>
      </c>
      <c r="C1045" s="573" t="s">
        <v>371</v>
      </c>
      <c r="D1045" s="575" t="s">
        <v>3718</v>
      </c>
      <c r="E1045" s="575" t="s">
        <v>617</v>
      </c>
      <c r="F1045" s="573" t="s">
        <v>513</v>
      </c>
      <c r="G1045" s="574"/>
      <c r="H1045" s="576">
        <v>298</v>
      </c>
      <c r="I1045" s="577">
        <v>74000</v>
      </c>
      <c r="J1045" s="574">
        <v>15.6</v>
      </c>
      <c r="K1045" s="635">
        <f t="shared" si="89"/>
        <v>4648.8</v>
      </c>
      <c r="L1045" s="635">
        <f t="shared" si="90"/>
        <v>4.6488000000000005</v>
      </c>
      <c r="M1045" s="713">
        <f t="shared" si="88"/>
        <v>22052000</v>
      </c>
      <c r="N1045" s="574"/>
      <c r="O1045" s="574"/>
      <c r="P1045" s="573"/>
      <c r="Q1045" s="573"/>
      <c r="R1045" s="573" t="s">
        <v>27</v>
      </c>
      <c r="S1045" s="573"/>
    </row>
    <row r="1046" spans="1:19" s="26" customFormat="1" ht="20.100000000000001" customHeight="1">
      <c r="A1046" s="573" t="s">
        <v>235</v>
      </c>
      <c r="B1046" s="574" t="s">
        <v>2100</v>
      </c>
      <c r="C1046" s="573" t="s">
        <v>371</v>
      </c>
      <c r="D1046" s="575" t="s">
        <v>3718</v>
      </c>
      <c r="E1046" s="575" t="s">
        <v>617</v>
      </c>
      <c r="F1046" s="573" t="s">
        <v>342</v>
      </c>
      <c r="G1046" s="574"/>
      <c r="H1046" s="576">
        <v>56</v>
      </c>
      <c r="I1046" s="577">
        <v>137728</v>
      </c>
      <c r="J1046" s="574">
        <v>27</v>
      </c>
      <c r="K1046" s="635">
        <f t="shared" si="89"/>
        <v>1512</v>
      </c>
      <c r="L1046" s="635">
        <f t="shared" si="90"/>
        <v>1.512</v>
      </c>
      <c r="M1046" s="713">
        <f t="shared" si="88"/>
        <v>7712768</v>
      </c>
      <c r="N1046" s="574"/>
      <c r="O1046" s="574"/>
      <c r="P1046" s="573"/>
      <c r="Q1046" s="573"/>
      <c r="R1046" s="573" t="s">
        <v>27</v>
      </c>
      <c r="S1046" s="573"/>
    </row>
    <row r="1047" spans="1:19" s="26" customFormat="1" ht="20.100000000000001" customHeight="1">
      <c r="A1047" s="573" t="s">
        <v>235</v>
      </c>
      <c r="B1047" s="574" t="s">
        <v>2100</v>
      </c>
      <c r="C1047" s="573" t="s">
        <v>371</v>
      </c>
      <c r="D1047" s="575" t="s">
        <v>3718</v>
      </c>
      <c r="E1047" s="575" t="s">
        <v>617</v>
      </c>
      <c r="F1047" s="573" t="s">
        <v>688</v>
      </c>
      <c r="G1047" s="574"/>
      <c r="H1047" s="576">
        <v>540</v>
      </c>
      <c r="I1047" s="577">
        <v>76000</v>
      </c>
      <c r="J1047" s="574">
        <v>31.3</v>
      </c>
      <c r="K1047" s="635">
        <f t="shared" si="89"/>
        <v>16902</v>
      </c>
      <c r="L1047" s="635">
        <f t="shared" si="90"/>
        <v>16.902000000000001</v>
      </c>
      <c r="M1047" s="713">
        <f t="shared" si="88"/>
        <v>41040000</v>
      </c>
      <c r="N1047" s="573"/>
      <c r="O1047" s="574"/>
      <c r="P1047" s="573"/>
      <c r="Q1047" s="573"/>
      <c r="R1047" s="573" t="s">
        <v>27</v>
      </c>
      <c r="S1047" s="574"/>
    </row>
    <row r="1048" spans="1:19" s="34" customFormat="1" ht="20.100000000000001" customHeight="1">
      <c r="A1048" s="573" t="s">
        <v>1118</v>
      </c>
      <c r="B1048" s="574" t="s">
        <v>2122</v>
      </c>
      <c r="C1048" s="573" t="s">
        <v>371</v>
      </c>
      <c r="D1048" s="575" t="s">
        <v>3718</v>
      </c>
      <c r="E1048" s="575" t="s">
        <v>617</v>
      </c>
      <c r="F1048" s="573" t="s">
        <v>743</v>
      </c>
      <c r="G1048" s="574"/>
      <c r="H1048" s="576">
        <v>202</v>
      </c>
      <c r="I1048" s="577">
        <v>62986</v>
      </c>
      <c r="J1048" s="574" t="s">
        <v>765</v>
      </c>
      <c r="K1048" s="635" t="str">
        <f t="shared" si="89"/>
        <v>0</v>
      </c>
      <c r="L1048" s="635">
        <f t="shared" si="90"/>
        <v>0</v>
      </c>
      <c r="M1048" s="713">
        <f t="shared" si="88"/>
        <v>12723172</v>
      </c>
      <c r="N1048" s="954"/>
      <c r="O1048" s="574"/>
      <c r="P1048" s="573"/>
      <c r="Q1048" s="573"/>
      <c r="R1048" s="573" t="s">
        <v>30</v>
      </c>
      <c r="S1048" s="574"/>
    </row>
    <row r="1049" spans="1:19" s="34" customFormat="1" ht="20.100000000000001" customHeight="1">
      <c r="A1049" s="573" t="s">
        <v>1118</v>
      </c>
      <c r="B1049" s="574" t="s">
        <v>2122</v>
      </c>
      <c r="C1049" s="573" t="s">
        <v>371</v>
      </c>
      <c r="D1049" s="575" t="s">
        <v>3718</v>
      </c>
      <c r="E1049" s="575" t="s">
        <v>617</v>
      </c>
      <c r="F1049" s="573" t="s">
        <v>945</v>
      </c>
      <c r="G1049" s="574"/>
      <c r="H1049" s="577">
        <v>202</v>
      </c>
      <c r="I1049" s="577">
        <v>15746</v>
      </c>
      <c r="J1049" s="574" t="s">
        <v>765</v>
      </c>
      <c r="K1049" s="635" t="str">
        <f t="shared" si="89"/>
        <v>0</v>
      </c>
      <c r="L1049" s="635">
        <f t="shared" si="90"/>
        <v>0</v>
      </c>
      <c r="M1049" s="713">
        <f t="shared" si="88"/>
        <v>3180692</v>
      </c>
      <c r="N1049" s="573"/>
      <c r="O1049" s="573"/>
      <c r="P1049" s="573"/>
      <c r="Q1049" s="573"/>
      <c r="R1049" s="573" t="s">
        <v>30</v>
      </c>
      <c r="S1049" s="574"/>
    </row>
    <row r="1050" spans="1:19" s="34" customFormat="1" ht="20.100000000000001" customHeight="1">
      <c r="A1050" s="573" t="s">
        <v>235</v>
      </c>
      <c r="B1050" s="574" t="s">
        <v>1272</v>
      </c>
      <c r="C1050" s="573" t="s">
        <v>371</v>
      </c>
      <c r="D1050" s="575" t="s">
        <v>3718</v>
      </c>
      <c r="E1050" s="575" t="s">
        <v>617</v>
      </c>
      <c r="F1050" s="573" t="s">
        <v>422</v>
      </c>
      <c r="G1050" s="574"/>
      <c r="H1050" s="576">
        <v>110</v>
      </c>
      <c r="I1050" s="577">
        <v>29719</v>
      </c>
      <c r="J1050" s="574" t="s">
        <v>765</v>
      </c>
      <c r="K1050" s="635" t="str">
        <f t="shared" si="89"/>
        <v>0</v>
      </c>
      <c r="L1050" s="635">
        <f t="shared" si="90"/>
        <v>0</v>
      </c>
      <c r="M1050" s="713">
        <f t="shared" si="88"/>
        <v>3269090</v>
      </c>
      <c r="N1050" s="573"/>
      <c r="O1050" s="574"/>
      <c r="P1050" s="573"/>
      <c r="Q1050" s="573"/>
      <c r="R1050" s="573" t="s">
        <v>30</v>
      </c>
      <c r="S1050" s="574"/>
    </row>
    <row r="1051" spans="1:19" s="26" customFormat="1" ht="20.100000000000001" customHeight="1">
      <c r="A1051" s="573" t="s">
        <v>235</v>
      </c>
      <c r="B1051" s="574" t="s">
        <v>1272</v>
      </c>
      <c r="C1051" s="573" t="s">
        <v>371</v>
      </c>
      <c r="D1051" s="575" t="s">
        <v>3718</v>
      </c>
      <c r="E1051" s="575" t="s">
        <v>617</v>
      </c>
      <c r="F1051" s="573" t="s">
        <v>159</v>
      </c>
      <c r="G1051" s="574"/>
      <c r="H1051" s="577">
        <v>110</v>
      </c>
      <c r="I1051" s="577">
        <v>14000</v>
      </c>
      <c r="J1051" s="574" t="s">
        <v>765</v>
      </c>
      <c r="K1051" s="635" t="str">
        <f t="shared" si="89"/>
        <v>0</v>
      </c>
      <c r="L1051" s="635">
        <f t="shared" si="90"/>
        <v>0</v>
      </c>
      <c r="M1051" s="713">
        <f t="shared" si="88"/>
        <v>1540000</v>
      </c>
      <c r="N1051" s="573"/>
      <c r="O1051" s="574"/>
      <c r="P1051" s="573"/>
      <c r="Q1051" s="573"/>
      <c r="R1051" s="573" t="s">
        <v>30</v>
      </c>
      <c r="S1051" s="574"/>
    </row>
    <row r="1052" spans="1:19" s="26" customFormat="1" ht="20.100000000000001" customHeight="1">
      <c r="A1052" s="573" t="s">
        <v>467</v>
      </c>
      <c r="B1052" s="574" t="s">
        <v>1283</v>
      </c>
      <c r="C1052" s="573" t="s">
        <v>371</v>
      </c>
      <c r="D1052" s="575" t="s">
        <v>3718</v>
      </c>
      <c r="E1052" s="575" t="s">
        <v>617</v>
      </c>
      <c r="F1052" s="573" t="s">
        <v>719</v>
      </c>
      <c r="G1052" s="574"/>
      <c r="H1052" s="576">
        <v>540</v>
      </c>
      <c r="I1052" s="577">
        <v>144000</v>
      </c>
      <c r="J1052" s="574">
        <v>31.9</v>
      </c>
      <c r="K1052" s="635">
        <f t="shared" si="89"/>
        <v>17226</v>
      </c>
      <c r="L1052" s="635">
        <f t="shared" si="90"/>
        <v>17.225999999999999</v>
      </c>
      <c r="M1052" s="713">
        <f t="shared" si="88"/>
        <v>77760000</v>
      </c>
      <c r="N1052" s="573"/>
      <c r="O1052" s="574"/>
      <c r="P1052" s="573"/>
      <c r="Q1052" s="573"/>
      <c r="R1052" s="573" t="s">
        <v>27</v>
      </c>
      <c r="S1052" s="574"/>
    </row>
    <row r="1053" spans="1:19" s="26" customFormat="1" ht="20.100000000000001" customHeight="1">
      <c r="A1053" s="573" t="s">
        <v>467</v>
      </c>
      <c r="B1053" s="574" t="s">
        <v>1283</v>
      </c>
      <c r="C1053" s="573" t="s">
        <v>371</v>
      </c>
      <c r="D1053" s="575" t="s">
        <v>3718</v>
      </c>
      <c r="E1053" s="575" t="s">
        <v>617</v>
      </c>
      <c r="F1053" s="573" t="s">
        <v>568</v>
      </c>
      <c r="G1053" s="574"/>
      <c r="H1053" s="576">
        <v>270</v>
      </c>
      <c r="I1053" s="577">
        <v>60411</v>
      </c>
      <c r="J1053" s="574">
        <v>15.5</v>
      </c>
      <c r="K1053" s="635">
        <f t="shared" si="89"/>
        <v>4185</v>
      </c>
      <c r="L1053" s="635">
        <f t="shared" si="90"/>
        <v>4.1849999999999996</v>
      </c>
      <c r="M1053" s="713">
        <f t="shared" si="88"/>
        <v>16310970</v>
      </c>
      <c r="N1053" s="573"/>
      <c r="O1053" s="574"/>
      <c r="P1053" s="573"/>
      <c r="Q1053" s="573"/>
      <c r="R1053" s="573" t="s">
        <v>27</v>
      </c>
      <c r="S1053" s="574"/>
    </row>
    <row r="1054" spans="1:19" s="26" customFormat="1" ht="20.100000000000001" customHeight="1">
      <c r="A1054" s="573" t="s">
        <v>467</v>
      </c>
      <c r="B1054" s="574" t="s">
        <v>1283</v>
      </c>
      <c r="C1054" s="573" t="s">
        <v>371</v>
      </c>
      <c r="D1054" s="575" t="s">
        <v>3718</v>
      </c>
      <c r="E1054" s="575" t="s">
        <v>617</v>
      </c>
      <c r="F1054" s="573" t="s">
        <v>1010</v>
      </c>
      <c r="G1054" s="574"/>
      <c r="H1054" s="576">
        <v>270</v>
      </c>
      <c r="I1054" s="577">
        <v>59630</v>
      </c>
      <c r="J1054" s="574">
        <v>13.3</v>
      </c>
      <c r="K1054" s="635">
        <f t="shared" si="89"/>
        <v>3591</v>
      </c>
      <c r="L1054" s="635">
        <f t="shared" si="90"/>
        <v>3.5910000000000002</v>
      </c>
      <c r="M1054" s="713">
        <f t="shared" si="88"/>
        <v>16100100</v>
      </c>
      <c r="N1054" s="573"/>
      <c r="O1054" s="573"/>
      <c r="P1054" s="573"/>
      <c r="Q1054" s="573"/>
      <c r="R1054" s="573" t="s">
        <v>27</v>
      </c>
      <c r="S1054" s="574"/>
    </row>
    <row r="1055" spans="1:19" s="26" customFormat="1" ht="20.100000000000001" customHeight="1">
      <c r="A1055" s="573" t="s">
        <v>113</v>
      </c>
      <c r="B1055" s="574" t="s">
        <v>466</v>
      </c>
      <c r="C1055" s="573" t="s">
        <v>365</v>
      </c>
      <c r="D1055" s="575" t="s">
        <v>3718</v>
      </c>
      <c r="E1055" s="575" t="s">
        <v>617</v>
      </c>
      <c r="F1055" s="573" t="s">
        <v>454</v>
      </c>
      <c r="G1055" s="574"/>
      <c r="H1055" s="576">
        <v>256</v>
      </c>
      <c r="I1055" s="577">
        <v>56500</v>
      </c>
      <c r="J1055" s="574">
        <v>37.5</v>
      </c>
      <c r="K1055" s="635">
        <f t="shared" si="89"/>
        <v>9600</v>
      </c>
      <c r="L1055" s="635">
        <f t="shared" si="90"/>
        <v>9.6</v>
      </c>
      <c r="M1055" s="713">
        <f t="shared" si="88"/>
        <v>14464000</v>
      </c>
      <c r="N1055" s="573"/>
      <c r="O1055" s="574"/>
      <c r="P1055" s="573"/>
      <c r="Q1055" s="573"/>
      <c r="R1055" s="573" t="s">
        <v>28</v>
      </c>
      <c r="S1055" s="574"/>
    </row>
    <row r="1056" spans="1:19" s="26" customFormat="1" ht="20.100000000000001" customHeight="1">
      <c r="A1056" s="573" t="s">
        <v>436</v>
      </c>
      <c r="B1056" s="574" t="s">
        <v>1412</v>
      </c>
      <c r="C1056" s="573" t="s">
        <v>371</v>
      </c>
      <c r="D1056" s="575" t="s">
        <v>3718</v>
      </c>
      <c r="E1056" s="575" t="s">
        <v>617</v>
      </c>
      <c r="F1056" s="573" t="s">
        <v>423</v>
      </c>
      <c r="G1056" s="574"/>
      <c r="H1056" s="577">
        <v>1000</v>
      </c>
      <c r="I1056" s="577">
        <v>400000</v>
      </c>
      <c r="J1056" s="574" t="s">
        <v>765</v>
      </c>
      <c r="K1056" s="635" t="str">
        <f t="shared" si="89"/>
        <v>0</v>
      </c>
      <c r="L1056" s="635">
        <f t="shared" si="90"/>
        <v>0</v>
      </c>
      <c r="M1056" s="713">
        <f t="shared" si="88"/>
        <v>400000000</v>
      </c>
      <c r="N1056" s="573"/>
      <c r="O1056" s="574"/>
      <c r="P1056" s="573"/>
      <c r="Q1056" s="573"/>
      <c r="R1056" s="573" t="s">
        <v>240</v>
      </c>
      <c r="S1056" s="574"/>
    </row>
    <row r="1057" spans="1:20" s="207" customFormat="1" ht="20.100000000000001" customHeight="1">
      <c r="A1057" s="581" t="s">
        <v>1836</v>
      </c>
      <c r="B1057" s="955" t="s">
        <v>2408</v>
      </c>
      <c r="C1057" s="594" t="s">
        <v>2409</v>
      </c>
      <c r="D1057" s="956" t="s">
        <v>3718</v>
      </c>
      <c r="E1057" s="584" t="s">
        <v>2410</v>
      </c>
      <c r="F1057" s="593" t="s">
        <v>1837</v>
      </c>
      <c r="G1057" s="593"/>
      <c r="H1057" s="586">
        <v>90</v>
      </c>
      <c r="I1057" s="586">
        <v>117000</v>
      </c>
      <c r="J1057" s="587"/>
      <c r="K1057" s="587"/>
      <c r="L1057" s="587"/>
      <c r="M1057" s="713">
        <f t="shared" si="88"/>
        <v>10530000</v>
      </c>
      <c r="N1057" s="594" t="s">
        <v>1212</v>
      </c>
      <c r="O1057" s="957"/>
      <c r="P1057" s="587" t="s">
        <v>1838</v>
      </c>
      <c r="Q1057" s="957" t="s">
        <v>137</v>
      </c>
      <c r="R1057" s="587" t="s">
        <v>1548</v>
      </c>
      <c r="S1057" s="590"/>
    </row>
    <row r="1058" spans="1:20" s="207" customFormat="1" ht="20.100000000000001" customHeight="1">
      <c r="A1058" s="581" t="s">
        <v>2411</v>
      </c>
      <c r="B1058" s="582" t="s">
        <v>2412</v>
      </c>
      <c r="C1058" s="583" t="s">
        <v>1840</v>
      </c>
      <c r="D1058" s="956" t="s">
        <v>3718</v>
      </c>
      <c r="E1058" s="584" t="s">
        <v>2410</v>
      </c>
      <c r="F1058" s="585" t="s">
        <v>2413</v>
      </c>
      <c r="G1058" s="585"/>
      <c r="H1058" s="586">
        <v>699</v>
      </c>
      <c r="I1058" s="586">
        <v>137000</v>
      </c>
      <c r="J1058" s="587"/>
      <c r="K1058" s="587"/>
      <c r="L1058" s="587"/>
      <c r="M1058" s="713">
        <f t="shared" si="88"/>
        <v>95763000</v>
      </c>
      <c r="N1058" s="588" t="s">
        <v>2414</v>
      </c>
      <c r="O1058" s="589"/>
      <c r="P1058" s="587" t="s">
        <v>1841</v>
      </c>
      <c r="Q1058" s="589" t="s">
        <v>1235</v>
      </c>
      <c r="R1058" s="587" t="s">
        <v>1548</v>
      </c>
      <c r="S1058" s="590"/>
    </row>
    <row r="1059" spans="1:20" s="207" customFormat="1" ht="20.100000000000001" customHeight="1">
      <c r="A1059" s="581" t="s">
        <v>1839</v>
      </c>
      <c r="B1059" s="582" t="s">
        <v>2415</v>
      </c>
      <c r="C1059" s="583" t="s">
        <v>1626</v>
      </c>
      <c r="D1059" s="956" t="s">
        <v>3718</v>
      </c>
      <c r="E1059" s="584" t="s">
        <v>2410</v>
      </c>
      <c r="F1059" s="593" t="s">
        <v>1842</v>
      </c>
      <c r="G1059" s="593"/>
      <c r="H1059" s="586">
        <v>1200</v>
      </c>
      <c r="I1059" s="586">
        <v>240893</v>
      </c>
      <c r="J1059" s="587"/>
      <c r="K1059" s="587"/>
      <c r="L1059" s="587"/>
      <c r="M1059" s="713">
        <f t="shared" si="88"/>
        <v>289071600</v>
      </c>
      <c r="N1059" s="594" t="s">
        <v>1843</v>
      </c>
      <c r="O1059" s="587" t="s">
        <v>1844</v>
      </c>
      <c r="P1059" s="587" t="s">
        <v>1232</v>
      </c>
      <c r="Q1059" s="589" t="s">
        <v>1235</v>
      </c>
      <c r="R1059" s="587" t="s">
        <v>1548</v>
      </c>
      <c r="S1059" s="590"/>
      <c r="T1059" s="267"/>
    </row>
    <row r="1060" spans="1:20" s="207" customFormat="1" ht="20.100000000000001" customHeight="1">
      <c r="A1060" s="581" t="s">
        <v>1836</v>
      </c>
      <c r="B1060" s="582" t="s">
        <v>2416</v>
      </c>
      <c r="C1060" s="583" t="s">
        <v>1226</v>
      </c>
      <c r="D1060" s="956" t="s">
        <v>3718</v>
      </c>
      <c r="E1060" s="584" t="s">
        <v>2410</v>
      </c>
      <c r="F1060" s="593" t="s">
        <v>1230</v>
      </c>
      <c r="G1060" s="593"/>
      <c r="H1060" s="586">
        <v>662</v>
      </c>
      <c r="I1060" s="586">
        <v>180000</v>
      </c>
      <c r="J1060" s="587"/>
      <c r="K1060" s="587"/>
      <c r="L1060" s="587"/>
      <c r="M1060" s="713">
        <f t="shared" si="88"/>
        <v>119160000</v>
      </c>
      <c r="N1060" s="594" t="s">
        <v>1212</v>
      </c>
      <c r="O1060" s="589"/>
      <c r="P1060" s="587" t="s">
        <v>1237</v>
      </c>
      <c r="Q1060" s="589" t="s">
        <v>1235</v>
      </c>
      <c r="R1060" s="587" t="s">
        <v>1548</v>
      </c>
      <c r="S1060" s="590"/>
    </row>
    <row r="1061" spans="1:20" s="207" customFormat="1" ht="20.100000000000001" customHeight="1">
      <c r="A1061" s="581" t="s">
        <v>1836</v>
      </c>
      <c r="B1061" s="582" t="s">
        <v>2416</v>
      </c>
      <c r="C1061" s="583" t="s">
        <v>1226</v>
      </c>
      <c r="D1061" s="956" t="s">
        <v>3718</v>
      </c>
      <c r="E1061" s="584" t="s">
        <v>2410</v>
      </c>
      <c r="F1061" s="593" t="s">
        <v>1837</v>
      </c>
      <c r="G1061" s="593"/>
      <c r="H1061" s="586">
        <v>1244</v>
      </c>
      <c r="I1061" s="586">
        <v>130000</v>
      </c>
      <c r="J1061" s="587"/>
      <c r="K1061" s="587"/>
      <c r="L1061" s="587"/>
      <c r="M1061" s="713">
        <f t="shared" si="88"/>
        <v>161720000</v>
      </c>
      <c r="N1061" s="594" t="s">
        <v>1212</v>
      </c>
      <c r="O1061" s="589"/>
      <c r="P1061" s="587" t="s">
        <v>1237</v>
      </c>
      <c r="Q1061" s="589" t="s">
        <v>1228</v>
      </c>
      <c r="R1061" s="587" t="s">
        <v>1548</v>
      </c>
      <c r="S1061" s="590"/>
    </row>
    <row r="1062" spans="1:20" s="207" customFormat="1" ht="20.100000000000001" customHeight="1">
      <c r="A1062" s="581" t="s">
        <v>2417</v>
      </c>
      <c r="B1062" s="582" t="s">
        <v>1846</v>
      </c>
      <c r="C1062" s="583" t="s">
        <v>1847</v>
      </c>
      <c r="D1062" s="956" t="s">
        <v>3718</v>
      </c>
      <c r="E1062" s="584" t="s">
        <v>2410</v>
      </c>
      <c r="F1062" s="593" t="s">
        <v>1848</v>
      </c>
      <c r="G1062" s="593"/>
      <c r="H1062" s="586">
        <v>315</v>
      </c>
      <c r="I1062" s="586">
        <v>436306.2</v>
      </c>
      <c r="J1062" s="587"/>
      <c r="K1062" s="587"/>
      <c r="L1062" s="587"/>
      <c r="M1062" s="713">
        <f t="shared" si="88"/>
        <v>137436453</v>
      </c>
      <c r="N1062" s="594" t="s">
        <v>1212</v>
      </c>
      <c r="O1062" s="587" t="s">
        <v>1849</v>
      </c>
      <c r="P1062" s="587" t="s">
        <v>1229</v>
      </c>
      <c r="Q1062" s="589" t="s">
        <v>1235</v>
      </c>
      <c r="R1062" s="587" t="s">
        <v>1548</v>
      </c>
      <c r="S1062" s="590"/>
    </row>
    <row r="1063" spans="1:20" s="207" customFormat="1" ht="20.100000000000001" customHeight="1">
      <c r="A1063" s="958" t="s">
        <v>436</v>
      </c>
      <c r="B1063" s="955" t="s">
        <v>2418</v>
      </c>
      <c r="C1063" s="594" t="s">
        <v>45</v>
      </c>
      <c r="D1063" s="956" t="s">
        <v>3718</v>
      </c>
      <c r="E1063" s="584" t="s">
        <v>2410</v>
      </c>
      <c r="F1063" s="585" t="s">
        <v>2419</v>
      </c>
      <c r="G1063" s="585"/>
      <c r="H1063" s="586">
        <v>406</v>
      </c>
      <c r="I1063" s="586">
        <v>205000</v>
      </c>
      <c r="J1063" s="587"/>
      <c r="K1063" s="587"/>
      <c r="L1063" s="587"/>
      <c r="M1063" s="713">
        <f t="shared" si="88"/>
        <v>83230000</v>
      </c>
      <c r="N1063" s="594" t="s">
        <v>1212</v>
      </c>
      <c r="O1063" s="928" t="s">
        <v>2420</v>
      </c>
      <c r="P1063" s="587" t="s">
        <v>417</v>
      </c>
      <c r="Q1063" s="957" t="s">
        <v>119</v>
      </c>
      <c r="R1063" s="587" t="s">
        <v>1548</v>
      </c>
      <c r="S1063" s="590"/>
      <c r="T1063" s="267"/>
    </row>
    <row r="1064" spans="1:20" s="207" customFormat="1" ht="20.100000000000001" customHeight="1">
      <c r="A1064" s="958" t="s">
        <v>436</v>
      </c>
      <c r="B1064" s="955" t="s">
        <v>2418</v>
      </c>
      <c r="C1064" s="594" t="s">
        <v>45</v>
      </c>
      <c r="D1064" s="956" t="s">
        <v>3718</v>
      </c>
      <c r="E1064" s="584" t="s">
        <v>2410</v>
      </c>
      <c r="F1064" s="593" t="s">
        <v>1837</v>
      </c>
      <c r="G1064" s="593"/>
      <c r="H1064" s="586">
        <v>854</v>
      </c>
      <c r="I1064" s="586">
        <v>117000</v>
      </c>
      <c r="J1064" s="587"/>
      <c r="K1064" s="587"/>
      <c r="L1064" s="587"/>
      <c r="M1064" s="713">
        <f t="shared" si="88"/>
        <v>99918000</v>
      </c>
      <c r="N1064" s="594" t="s">
        <v>1212</v>
      </c>
      <c r="O1064" s="957"/>
      <c r="P1064" s="587" t="s">
        <v>417</v>
      </c>
      <c r="Q1064" s="957" t="s">
        <v>137</v>
      </c>
      <c r="R1064" s="587" t="s">
        <v>1548</v>
      </c>
      <c r="S1064" s="590"/>
      <c r="T1064" s="267"/>
    </row>
    <row r="1065" spans="1:20" s="207" customFormat="1" ht="20.100000000000001" customHeight="1">
      <c r="A1065" s="926" t="s">
        <v>2421</v>
      </c>
      <c r="B1065" s="582" t="s">
        <v>2422</v>
      </c>
      <c r="C1065" s="594" t="s">
        <v>64</v>
      </c>
      <c r="D1065" s="956" t="s">
        <v>3718</v>
      </c>
      <c r="E1065" s="584" t="s">
        <v>2410</v>
      </c>
      <c r="F1065" s="593" t="s">
        <v>69</v>
      </c>
      <c r="G1065" s="593"/>
      <c r="H1065" s="586">
        <v>601</v>
      </c>
      <c r="I1065" s="586">
        <v>134767.26620000001</v>
      </c>
      <c r="J1065" s="927"/>
      <c r="K1065" s="927"/>
      <c r="L1065" s="927"/>
      <c r="M1065" s="713">
        <f t="shared" si="88"/>
        <v>80995126.986200005</v>
      </c>
      <c r="N1065" s="594" t="s">
        <v>1212</v>
      </c>
      <c r="O1065" s="593"/>
      <c r="P1065" s="927" t="s">
        <v>1229</v>
      </c>
      <c r="Q1065" s="593" t="s">
        <v>354</v>
      </c>
      <c r="R1065" s="927" t="s">
        <v>1548</v>
      </c>
      <c r="S1065" s="929"/>
      <c r="T1065" s="267"/>
    </row>
    <row r="1066" spans="1:20" s="207" customFormat="1" ht="20.100000000000001" customHeight="1">
      <c r="A1066" s="926" t="s">
        <v>221</v>
      </c>
      <c r="B1066" s="582" t="s">
        <v>2423</v>
      </c>
      <c r="C1066" s="594" t="s">
        <v>368</v>
      </c>
      <c r="D1066" s="959" t="s">
        <v>3718</v>
      </c>
      <c r="E1066" s="592" t="s">
        <v>2410</v>
      </c>
      <c r="F1066" s="593" t="s">
        <v>2424</v>
      </c>
      <c r="G1066" s="593"/>
      <c r="H1066" s="586">
        <v>106</v>
      </c>
      <c r="I1066" s="586">
        <v>257800</v>
      </c>
      <c r="J1066" s="927"/>
      <c r="K1066" s="927"/>
      <c r="L1066" s="927"/>
      <c r="M1066" s="713">
        <f t="shared" si="88"/>
        <v>27326800</v>
      </c>
      <c r="N1066" s="594" t="s">
        <v>1212</v>
      </c>
      <c r="O1066" s="593"/>
      <c r="P1066" s="927" t="s">
        <v>1841</v>
      </c>
      <c r="Q1066" s="593" t="s">
        <v>354</v>
      </c>
      <c r="R1066" s="927" t="s">
        <v>1548</v>
      </c>
      <c r="S1066" s="929"/>
      <c r="T1066" s="267"/>
    </row>
    <row r="1067" spans="1:20" s="207" customFormat="1" ht="20.100000000000001" customHeight="1">
      <c r="A1067" s="926" t="s">
        <v>2425</v>
      </c>
      <c r="B1067" s="582" t="s">
        <v>2426</v>
      </c>
      <c r="C1067" s="594" t="s">
        <v>1226</v>
      </c>
      <c r="D1067" s="959" t="s">
        <v>3718</v>
      </c>
      <c r="E1067" s="592" t="s">
        <v>2410</v>
      </c>
      <c r="F1067" s="593" t="s">
        <v>1851</v>
      </c>
      <c r="G1067" s="593"/>
      <c r="H1067" s="586">
        <v>155</v>
      </c>
      <c r="I1067" s="586">
        <v>209583</v>
      </c>
      <c r="J1067" s="927"/>
      <c r="K1067" s="927"/>
      <c r="L1067" s="927"/>
      <c r="M1067" s="713">
        <f t="shared" si="88"/>
        <v>32485365</v>
      </c>
      <c r="N1067" s="594" t="s">
        <v>1212</v>
      </c>
      <c r="O1067" s="593"/>
      <c r="P1067" s="927" t="s">
        <v>1853</v>
      </c>
      <c r="Q1067" s="593" t="s">
        <v>354</v>
      </c>
      <c r="R1067" s="927" t="s">
        <v>1548</v>
      </c>
      <c r="S1067" s="929"/>
    </row>
    <row r="1068" spans="1:20" s="33" customFormat="1" ht="20.100000000000001" customHeight="1">
      <c r="A1068" s="573" t="s">
        <v>351</v>
      </c>
      <c r="B1068" s="574" t="s">
        <v>2005</v>
      </c>
      <c r="C1068" s="573" t="s">
        <v>352</v>
      </c>
      <c r="D1068" s="575" t="s">
        <v>232</v>
      </c>
      <c r="E1068" s="575" t="s">
        <v>232</v>
      </c>
      <c r="F1068" s="573" t="s">
        <v>337</v>
      </c>
      <c r="G1068" s="574"/>
      <c r="H1068" s="577">
        <v>492</v>
      </c>
      <c r="I1068" s="960">
        <v>12500</v>
      </c>
      <c r="J1068" s="961">
        <v>0</v>
      </c>
      <c r="K1068" s="574" t="s">
        <v>765</v>
      </c>
      <c r="L1068" s="574" t="s">
        <v>765</v>
      </c>
      <c r="M1068" s="713">
        <f t="shared" si="88"/>
        <v>6150000</v>
      </c>
      <c r="N1068" s="574"/>
      <c r="O1068" s="574"/>
      <c r="P1068" s="573" t="s">
        <v>761</v>
      </c>
      <c r="Q1068" s="573" t="s">
        <v>274</v>
      </c>
      <c r="R1068" s="573" t="s">
        <v>73</v>
      </c>
      <c r="S1068" s="573" t="s">
        <v>761</v>
      </c>
    </row>
    <row r="1069" spans="1:20" s="207" customFormat="1" ht="20.100000000000001" customHeight="1">
      <c r="A1069" s="581" t="s">
        <v>692</v>
      </c>
      <c r="B1069" s="582" t="s">
        <v>845</v>
      </c>
      <c r="C1069" s="583" t="s">
        <v>693</v>
      </c>
      <c r="D1069" s="575" t="s">
        <v>232</v>
      </c>
      <c r="E1069" s="575" t="s">
        <v>232</v>
      </c>
      <c r="F1069" s="593" t="s">
        <v>694</v>
      </c>
      <c r="G1069" s="593"/>
      <c r="H1069" s="586">
        <v>180</v>
      </c>
      <c r="I1069" s="586">
        <v>47000</v>
      </c>
      <c r="J1069" s="962">
        <v>35</v>
      </c>
      <c r="K1069" s="714">
        <f>H1069*J1069</f>
        <v>6300</v>
      </c>
      <c r="L1069" s="714">
        <f>K1069/1000</f>
        <v>6.3</v>
      </c>
      <c r="M1069" s="713">
        <f t="shared" si="88"/>
        <v>8460000</v>
      </c>
      <c r="N1069" s="594"/>
      <c r="O1069" s="587" t="s">
        <v>1140</v>
      </c>
      <c r="P1069" s="587" t="s">
        <v>1164</v>
      </c>
      <c r="Q1069" s="589" t="s">
        <v>358</v>
      </c>
      <c r="R1069" s="587" t="s">
        <v>68</v>
      </c>
      <c r="S1069" s="590"/>
    </row>
    <row r="1070" spans="1:20" s="207" customFormat="1" ht="20.100000000000001" customHeight="1">
      <c r="A1070" s="958" t="s">
        <v>692</v>
      </c>
      <c r="B1070" s="955" t="s">
        <v>845</v>
      </c>
      <c r="C1070" s="594" t="s">
        <v>693</v>
      </c>
      <c r="D1070" s="575" t="s">
        <v>232</v>
      </c>
      <c r="E1070" s="575" t="s">
        <v>232</v>
      </c>
      <c r="F1070" s="585" t="s">
        <v>642</v>
      </c>
      <c r="G1070" s="585"/>
      <c r="H1070" s="586">
        <v>180</v>
      </c>
      <c r="I1070" s="586">
        <v>25272</v>
      </c>
      <c r="J1070" s="962">
        <v>17.5</v>
      </c>
      <c r="K1070" s="714">
        <f t="shared" ref="K1070:K1131" si="91">H1070*J1070</f>
        <v>3150</v>
      </c>
      <c r="L1070" s="714">
        <f t="shared" ref="L1070:L1131" si="92">K1070/1000</f>
        <v>3.15</v>
      </c>
      <c r="M1070" s="713">
        <f t="shared" si="88"/>
        <v>4548960</v>
      </c>
      <c r="N1070" s="594"/>
      <c r="O1070" s="928" t="s">
        <v>1140</v>
      </c>
      <c r="P1070" s="587" t="s">
        <v>1164</v>
      </c>
      <c r="Q1070" s="957" t="s">
        <v>270</v>
      </c>
      <c r="R1070" s="587" t="s">
        <v>68</v>
      </c>
      <c r="S1070" s="590"/>
      <c r="T1070" s="267"/>
    </row>
    <row r="1071" spans="1:20" s="207" customFormat="1" ht="20.100000000000001" customHeight="1">
      <c r="A1071" s="958" t="s">
        <v>791</v>
      </c>
      <c r="B1071" s="955" t="s">
        <v>1310</v>
      </c>
      <c r="C1071" s="594" t="s">
        <v>792</v>
      </c>
      <c r="D1071" s="575" t="s">
        <v>232</v>
      </c>
      <c r="E1071" s="575" t="s">
        <v>232</v>
      </c>
      <c r="F1071" s="585" t="s">
        <v>81</v>
      </c>
      <c r="G1071" s="585"/>
      <c r="H1071" s="586">
        <v>320</v>
      </c>
      <c r="I1071" s="586">
        <v>4100</v>
      </c>
      <c r="J1071" s="962">
        <v>0</v>
      </c>
      <c r="K1071" s="714">
        <f t="shared" si="91"/>
        <v>0</v>
      </c>
      <c r="L1071" s="714">
        <f t="shared" si="92"/>
        <v>0</v>
      </c>
      <c r="M1071" s="713">
        <f t="shared" si="88"/>
        <v>1312000</v>
      </c>
      <c r="N1071" s="594"/>
      <c r="O1071" s="928"/>
      <c r="P1071" s="587" t="s">
        <v>761</v>
      </c>
      <c r="Q1071" s="957" t="s">
        <v>336</v>
      </c>
      <c r="R1071" s="587" t="s">
        <v>73</v>
      </c>
      <c r="S1071" s="590"/>
      <c r="T1071" s="267"/>
    </row>
    <row r="1072" spans="1:20" s="207" customFormat="1" ht="20.100000000000001" customHeight="1">
      <c r="A1072" s="958" t="s">
        <v>791</v>
      </c>
      <c r="B1072" s="955" t="s">
        <v>1310</v>
      </c>
      <c r="C1072" s="594" t="s">
        <v>792</v>
      </c>
      <c r="D1072" s="575" t="s">
        <v>232</v>
      </c>
      <c r="E1072" s="575" t="s">
        <v>232</v>
      </c>
      <c r="F1072" s="585" t="s">
        <v>84</v>
      </c>
      <c r="G1072" s="585"/>
      <c r="H1072" s="586">
        <v>320</v>
      </c>
      <c r="I1072" s="586">
        <v>5700</v>
      </c>
      <c r="J1072" s="962">
        <v>0</v>
      </c>
      <c r="K1072" s="714">
        <f t="shared" si="91"/>
        <v>0</v>
      </c>
      <c r="L1072" s="714">
        <f t="shared" si="92"/>
        <v>0</v>
      </c>
      <c r="M1072" s="713">
        <f t="shared" si="88"/>
        <v>1824000</v>
      </c>
      <c r="N1072" s="594"/>
      <c r="O1072" s="928"/>
      <c r="P1072" s="587" t="s">
        <v>761</v>
      </c>
      <c r="Q1072" s="957" t="s">
        <v>339</v>
      </c>
      <c r="R1072" s="587" t="s">
        <v>73</v>
      </c>
      <c r="S1072" s="590"/>
      <c r="T1072" s="267"/>
    </row>
    <row r="1073" spans="1:20" s="207" customFormat="1" ht="20.100000000000001" customHeight="1">
      <c r="A1073" s="958" t="s">
        <v>791</v>
      </c>
      <c r="B1073" s="955" t="s">
        <v>1310</v>
      </c>
      <c r="C1073" s="594" t="s">
        <v>792</v>
      </c>
      <c r="D1073" s="575" t="s">
        <v>232</v>
      </c>
      <c r="E1073" s="575" t="s">
        <v>232</v>
      </c>
      <c r="F1073" s="585" t="s">
        <v>85</v>
      </c>
      <c r="G1073" s="585"/>
      <c r="H1073" s="586">
        <v>640</v>
      </c>
      <c r="I1073" s="586">
        <v>11300</v>
      </c>
      <c r="J1073" s="962">
        <v>0</v>
      </c>
      <c r="K1073" s="714">
        <f t="shared" si="91"/>
        <v>0</v>
      </c>
      <c r="L1073" s="714">
        <f t="shared" si="92"/>
        <v>0</v>
      </c>
      <c r="M1073" s="713">
        <f t="shared" si="88"/>
        <v>7232000</v>
      </c>
      <c r="N1073" s="594"/>
      <c r="O1073" s="928"/>
      <c r="P1073" s="587" t="s">
        <v>761</v>
      </c>
      <c r="Q1073" s="957" t="s">
        <v>340</v>
      </c>
      <c r="R1073" s="587" t="s">
        <v>73</v>
      </c>
      <c r="S1073" s="590"/>
      <c r="T1073" s="267"/>
    </row>
    <row r="1074" spans="1:20" s="207" customFormat="1" ht="20.100000000000001" customHeight="1">
      <c r="A1074" s="958" t="s">
        <v>791</v>
      </c>
      <c r="B1074" s="955" t="s">
        <v>1312</v>
      </c>
      <c r="C1074" s="594" t="s">
        <v>792</v>
      </c>
      <c r="D1074" s="575" t="s">
        <v>232</v>
      </c>
      <c r="E1074" s="575" t="s">
        <v>232</v>
      </c>
      <c r="F1074" s="585" t="s">
        <v>81</v>
      </c>
      <c r="G1074" s="585"/>
      <c r="H1074" s="586">
        <v>320</v>
      </c>
      <c r="I1074" s="586">
        <v>4100</v>
      </c>
      <c r="J1074" s="962">
        <v>0</v>
      </c>
      <c r="K1074" s="714">
        <f t="shared" si="91"/>
        <v>0</v>
      </c>
      <c r="L1074" s="714">
        <f t="shared" si="92"/>
        <v>0</v>
      </c>
      <c r="M1074" s="713">
        <f t="shared" si="88"/>
        <v>1312000</v>
      </c>
      <c r="N1074" s="594"/>
      <c r="O1074" s="928" t="s">
        <v>854</v>
      </c>
      <c r="P1074" s="587" t="s">
        <v>761</v>
      </c>
      <c r="Q1074" s="957" t="s">
        <v>336</v>
      </c>
      <c r="R1074" s="587" t="s">
        <v>73</v>
      </c>
      <c r="S1074" s="590"/>
      <c r="T1074" s="267"/>
    </row>
    <row r="1075" spans="1:20" s="207" customFormat="1" ht="20.100000000000001" customHeight="1">
      <c r="A1075" s="958" t="s">
        <v>791</v>
      </c>
      <c r="B1075" s="955" t="s">
        <v>1312</v>
      </c>
      <c r="C1075" s="594" t="s">
        <v>792</v>
      </c>
      <c r="D1075" s="575" t="s">
        <v>232</v>
      </c>
      <c r="E1075" s="575" t="s">
        <v>232</v>
      </c>
      <c r="F1075" s="585" t="s">
        <v>84</v>
      </c>
      <c r="G1075" s="585"/>
      <c r="H1075" s="586">
        <v>320</v>
      </c>
      <c r="I1075" s="586">
        <v>5700</v>
      </c>
      <c r="J1075" s="962">
        <v>0</v>
      </c>
      <c r="K1075" s="714">
        <f t="shared" si="91"/>
        <v>0</v>
      </c>
      <c r="L1075" s="714">
        <f t="shared" si="92"/>
        <v>0</v>
      </c>
      <c r="M1075" s="713">
        <f t="shared" si="88"/>
        <v>1824000</v>
      </c>
      <c r="N1075" s="594"/>
      <c r="O1075" s="928"/>
      <c r="P1075" s="587" t="s">
        <v>761</v>
      </c>
      <c r="Q1075" s="957" t="s">
        <v>339</v>
      </c>
      <c r="R1075" s="587" t="s">
        <v>73</v>
      </c>
      <c r="S1075" s="590"/>
      <c r="T1075" s="267"/>
    </row>
    <row r="1076" spans="1:20" s="207" customFormat="1" ht="20.100000000000001" customHeight="1">
      <c r="A1076" s="958" t="s">
        <v>791</v>
      </c>
      <c r="B1076" s="955" t="s">
        <v>1312</v>
      </c>
      <c r="C1076" s="594" t="s">
        <v>792</v>
      </c>
      <c r="D1076" s="575" t="s">
        <v>232</v>
      </c>
      <c r="E1076" s="575" t="s">
        <v>232</v>
      </c>
      <c r="F1076" s="593" t="s">
        <v>85</v>
      </c>
      <c r="G1076" s="593"/>
      <c r="H1076" s="586">
        <v>640</v>
      </c>
      <c r="I1076" s="586">
        <v>11300</v>
      </c>
      <c r="J1076" s="962">
        <v>0</v>
      </c>
      <c r="K1076" s="714">
        <f t="shared" si="91"/>
        <v>0</v>
      </c>
      <c r="L1076" s="714">
        <f t="shared" si="92"/>
        <v>0</v>
      </c>
      <c r="M1076" s="713">
        <f t="shared" si="88"/>
        <v>7232000</v>
      </c>
      <c r="N1076" s="594"/>
      <c r="O1076" s="957"/>
      <c r="P1076" s="587" t="s">
        <v>761</v>
      </c>
      <c r="Q1076" s="957" t="s">
        <v>340</v>
      </c>
      <c r="R1076" s="587" t="s">
        <v>73</v>
      </c>
      <c r="S1076" s="590"/>
      <c r="T1076" s="267"/>
    </row>
    <row r="1077" spans="1:20" s="207" customFormat="1" ht="20.100000000000001" customHeight="1">
      <c r="A1077" s="926" t="s">
        <v>63</v>
      </c>
      <c r="B1077" s="582" t="s">
        <v>2026</v>
      </c>
      <c r="C1077" s="594" t="s">
        <v>866</v>
      </c>
      <c r="D1077" s="575" t="s">
        <v>232</v>
      </c>
      <c r="E1077" s="575" t="s">
        <v>232</v>
      </c>
      <c r="F1077" s="593" t="s">
        <v>2025</v>
      </c>
      <c r="G1077" s="593"/>
      <c r="H1077" s="586">
        <v>347</v>
      </c>
      <c r="I1077" s="586">
        <v>202500</v>
      </c>
      <c r="J1077" s="963">
        <v>30.5</v>
      </c>
      <c r="K1077" s="714">
        <f t="shared" si="91"/>
        <v>10583.5</v>
      </c>
      <c r="L1077" s="714">
        <f t="shared" si="92"/>
        <v>10.583500000000001</v>
      </c>
      <c r="M1077" s="713">
        <f t="shared" si="88"/>
        <v>70267500</v>
      </c>
      <c r="N1077" s="594"/>
      <c r="O1077" s="593" t="s">
        <v>2019</v>
      </c>
      <c r="P1077" s="927" t="s">
        <v>225</v>
      </c>
      <c r="Q1077" s="593" t="s">
        <v>343</v>
      </c>
      <c r="R1077" s="927" t="s">
        <v>60</v>
      </c>
      <c r="S1077" s="929"/>
      <c r="T1077" s="267"/>
    </row>
    <row r="1078" spans="1:20" s="207" customFormat="1" ht="20.100000000000001" customHeight="1">
      <c r="A1078" s="926" t="s">
        <v>436</v>
      </c>
      <c r="B1078" s="582" t="s">
        <v>1885</v>
      </c>
      <c r="C1078" s="594" t="s">
        <v>371</v>
      </c>
      <c r="D1078" s="575" t="s">
        <v>232</v>
      </c>
      <c r="E1078" s="575" t="s">
        <v>232</v>
      </c>
      <c r="F1078" s="593" t="s">
        <v>423</v>
      </c>
      <c r="G1078" s="593"/>
      <c r="H1078" s="586">
        <v>19</v>
      </c>
      <c r="I1078" s="586">
        <v>400000</v>
      </c>
      <c r="J1078" s="963">
        <v>0</v>
      </c>
      <c r="K1078" s="714">
        <f t="shared" si="91"/>
        <v>0</v>
      </c>
      <c r="L1078" s="714">
        <f t="shared" si="92"/>
        <v>0</v>
      </c>
      <c r="M1078" s="713">
        <f t="shared" si="88"/>
        <v>7600000</v>
      </c>
      <c r="N1078" s="594"/>
      <c r="O1078" s="593" t="s">
        <v>2022</v>
      </c>
      <c r="P1078" s="927" t="s">
        <v>759</v>
      </c>
      <c r="Q1078" s="593" t="s">
        <v>374</v>
      </c>
      <c r="R1078" s="927" t="s">
        <v>375</v>
      </c>
      <c r="S1078" s="929"/>
    </row>
    <row r="1079" spans="1:20" s="207" customFormat="1" ht="20.100000000000001" customHeight="1">
      <c r="A1079" s="581" t="s">
        <v>822</v>
      </c>
      <c r="B1079" s="582" t="s">
        <v>2312</v>
      </c>
      <c r="C1079" s="583" t="s">
        <v>736</v>
      </c>
      <c r="D1079" s="575" t="s">
        <v>232</v>
      </c>
      <c r="E1079" s="575" t="s">
        <v>232</v>
      </c>
      <c r="F1079" s="593" t="s">
        <v>1023</v>
      </c>
      <c r="G1079" s="593"/>
      <c r="H1079" s="586">
        <v>2</v>
      </c>
      <c r="I1079" s="586">
        <v>130504</v>
      </c>
      <c r="J1079" s="962">
        <v>31</v>
      </c>
      <c r="K1079" s="714">
        <f t="shared" si="91"/>
        <v>62</v>
      </c>
      <c r="L1079" s="714">
        <f t="shared" si="92"/>
        <v>6.2E-2</v>
      </c>
      <c r="M1079" s="713">
        <f t="shared" si="88"/>
        <v>261008</v>
      </c>
      <c r="N1079" s="594"/>
      <c r="O1079" s="587" t="s">
        <v>2224</v>
      </c>
      <c r="P1079" s="587" t="s">
        <v>759</v>
      </c>
      <c r="Q1079" s="589" t="s">
        <v>327</v>
      </c>
      <c r="R1079" s="587" t="s">
        <v>68</v>
      </c>
      <c r="S1079" s="590"/>
    </row>
    <row r="1080" spans="1:20" s="207" customFormat="1" ht="20.100000000000001" customHeight="1">
      <c r="A1080" s="958" t="s">
        <v>822</v>
      </c>
      <c r="B1080" s="955" t="s">
        <v>2312</v>
      </c>
      <c r="C1080" s="594" t="s">
        <v>736</v>
      </c>
      <c r="D1080" s="575" t="s">
        <v>232</v>
      </c>
      <c r="E1080" s="575" t="s">
        <v>232</v>
      </c>
      <c r="F1080" s="585" t="s">
        <v>880</v>
      </c>
      <c r="G1080" s="585"/>
      <c r="H1080" s="586">
        <v>2</v>
      </c>
      <c r="I1080" s="586">
        <v>3586</v>
      </c>
      <c r="J1080" s="962">
        <v>0</v>
      </c>
      <c r="K1080" s="714">
        <f t="shared" si="91"/>
        <v>0</v>
      </c>
      <c r="L1080" s="714">
        <f t="shared" si="92"/>
        <v>0</v>
      </c>
      <c r="M1080" s="713">
        <f t="shared" si="88"/>
        <v>7172</v>
      </c>
      <c r="N1080" s="594"/>
      <c r="O1080" s="928" t="s">
        <v>2222</v>
      </c>
      <c r="P1080" s="587" t="s">
        <v>759</v>
      </c>
      <c r="Q1080" s="957" t="s">
        <v>336</v>
      </c>
      <c r="R1080" s="587" t="s">
        <v>73</v>
      </c>
      <c r="S1080" s="590"/>
      <c r="T1080" s="267"/>
    </row>
    <row r="1081" spans="1:20" s="207" customFormat="1" ht="20.100000000000001" customHeight="1">
      <c r="A1081" s="958" t="s">
        <v>822</v>
      </c>
      <c r="B1081" s="955" t="s">
        <v>2312</v>
      </c>
      <c r="C1081" s="594" t="s">
        <v>736</v>
      </c>
      <c r="D1081" s="575" t="s">
        <v>232</v>
      </c>
      <c r="E1081" s="575" t="s">
        <v>232</v>
      </c>
      <c r="F1081" s="585" t="s">
        <v>909</v>
      </c>
      <c r="G1081" s="585"/>
      <c r="H1081" s="586">
        <v>10</v>
      </c>
      <c r="I1081" s="586">
        <v>53384</v>
      </c>
      <c r="J1081" s="962">
        <v>19</v>
      </c>
      <c r="K1081" s="714">
        <f t="shared" si="91"/>
        <v>190</v>
      </c>
      <c r="L1081" s="714">
        <f t="shared" si="92"/>
        <v>0.19</v>
      </c>
      <c r="M1081" s="713">
        <f t="shared" si="88"/>
        <v>533840</v>
      </c>
      <c r="N1081" s="594"/>
      <c r="O1081" s="928" t="s">
        <v>2223</v>
      </c>
      <c r="P1081" s="587" t="s">
        <v>759</v>
      </c>
      <c r="Q1081" s="957" t="s">
        <v>361</v>
      </c>
      <c r="R1081" s="587" t="s">
        <v>68</v>
      </c>
      <c r="S1081" s="590"/>
      <c r="T1081" s="267"/>
    </row>
    <row r="1082" spans="1:20" s="207" customFormat="1" ht="20.100000000000001" customHeight="1">
      <c r="A1082" s="958" t="s">
        <v>822</v>
      </c>
      <c r="B1082" s="955" t="s">
        <v>2312</v>
      </c>
      <c r="C1082" s="594" t="s">
        <v>736</v>
      </c>
      <c r="D1082" s="575" t="s">
        <v>232</v>
      </c>
      <c r="E1082" s="575" t="s">
        <v>232</v>
      </c>
      <c r="F1082" s="585" t="s">
        <v>714</v>
      </c>
      <c r="G1082" s="585"/>
      <c r="H1082" s="586">
        <v>10</v>
      </c>
      <c r="I1082" s="586">
        <v>59810</v>
      </c>
      <c r="J1082" s="962">
        <v>0</v>
      </c>
      <c r="K1082" s="714">
        <f t="shared" si="91"/>
        <v>0</v>
      </c>
      <c r="L1082" s="714">
        <f t="shared" si="92"/>
        <v>0</v>
      </c>
      <c r="M1082" s="713">
        <f t="shared" si="88"/>
        <v>598100</v>
      </c>
      <c r="N1082" s="594"/>
      <c r="O1082" s="928" t="s">
        <v>1918</v>
      </c>
      <c r="P1082" s="587" t="s">
        <v>759</v>
      </c>
      <c r="Q1082" s="957" t="s">
        <v>336</v>
      </c>
      <c r="R1082" s="587" t="s">
        <v>73</v>
      </c>
      <c r="S1082" s="590"/>
      <c r="T1082" s="267"/>
    </row>
    <row r="1083" spans="1:20" s="207" customFormat="1" ht="20.100000000000001" customHeight="1">
      <c r="A1083" s="958" t="s">
        <v>822</v>
      </c>
      <c r="B1083" s="955" t="s">
        <v>2312</v>
      </c>
      <c r="C1083" s="594" t="s">
        <v>736</v>
      </c>
      <c r="D1083" s="575" t="s">
        <v>232</v>
      </c>
      <c r="E1083" s="575" t="s">
        <v>232</v>
      </c>
      <c r="F1083" s="585" t="s">
        <v>909</v>
      </c>
      <c r="G1083" s="585"/>
      <c r="H1083" s="586">
        <v>1</v>
      </c>
      <c r="I1083" s="586">
        <v>53717</v>
      </c>
      <c r="J1083" s="962">
        <v>19</v>
      </c>
      <c r="K1083" s="714">
        <f t="shared" si="91"/>
        <v>19</v>
      </c>
      <c r="L1083" s="714">
        <f t="shared" si="92"/>
        <v>1.9E-2</v>
      </c>
      <c r="M1083" s="713">
        <f t="shared" si="88"/>
        <v>53717</v>
      </c>
      <c r="N1083" s="594"/>
      <c r="O1083" s="928" t="s">
        <v>1918</v>
      </c>
      <c r="P1083" s="587" t="s">
        <v>759</v>
      </c>
      <c r="Q1083" s="957" t="s">
        <v>361</v>
      </c>
      <c r="R1083" s="587" t="s">
        <v>68</v>
      </c>
      <c r="S1083" s="590"/>
      <c r="T1083" s="267"/>
    </row>
    <row r="1084" spans="1:20" s="207" customFormat="1" ht="20.100000000000001" customHeight="1">
      <c r="A1084" s="958" t="s">
        <v>822</v>
      </c>
      <c r="B1084" s="955" t="s">
        <v>2312</v>
      </c>
      <c r="C1084" s="594" t="s">
        <v>736</v>
      </c>
      <c r="D1084" s="575" t="s">
        <v>232</v>
      </c>
      <c r="E1084" s="575" t="s">
        <v>232</v>
      </c>
      <c r="F1084" s="585" t="s">
        <v>630</v>
      </c>
      <c r="G1084" s="585"/>
      <c r="H1084" s="586">
        <v>1</v>
      </c>
      <c r="I1084" s="586">
        <v>119372</v>
      </c>
      <c r="J1084" s="962">
        <v>0</v>
      </c>
      <c r="K1084" s="714">
        <f t="shared" si="91"/>
        <v>0</v>
      </c>
      <c r="L1084" s="714">
        <f t="shared" si="92"/>
        <v>0</v>
      </c>
      <c r="M1084" s="713">
        <f t="shared" si="88"/>
        <v>119372</v>
      </c>
      <c r="N1084" s="594"/>
      <c r="O1084" s="928" t="s">
        <v>1918</v>
      </c>
      <c r="P1084" s="587" t="s">
        <v>759</v>
      </c>
      <c r="Q1084" s="957" t="s">
        <v>336</v>
      </c>
      <c r="R1084" s="587" t="s">
        <v>73</v>
      </c>
      <c r="S1084" s="590"/>
      <c r="T1084" s="267"/>
    </row>
    <row r="1085" spans="1:20" s="207" customFormat="1" ht="20.100000000000001" customHeight="1">
      <c r="A1085" s="958" t="s">
        <v>822</v>
      </c>
      <c r="B1085" s="955" t="s">
        <v>2312</v>
      </c>
      <c r="C1085" s="594" t="s">
        <v>736</v>
      </c>
      <c r="D1085" s="575" t="s">
        <v>232</v>
      </c>
      <c r="E1085" s="575" t="s">
        <v>232</v>
      </c>
      <c r="F1085" s="585" t="s">
        <v>662</v>
      </c>
      <c r="G1085" s="585"/>
      <c r="H1085" s="586">
        <v>32</v>
      </c>
      <c r="I1085" s="586">
        <v>44447</v>
      </c>
      <c r="J1085" s="962">
        <v>11.5</v>
      </c>
      <c r="K1085" s="714">
        <f t="shared" si="91"/>
        <v>368</v>
      </c>
      <c r="L1085" s="714">
        <f t="shared" si="92"/>
        <v>0.36799999999999999</v>
      </c>
      <c r="M1085" s="713">
        <f t="shared" si="88"/>
        <v>1422304</v>
      </c>
      <c r="N1085" s="594"/>
      <c r="O1085" s="928" t="s">
        <v>1921</v>
      </c>
      <c r="P1085" s="587" t="s">
        <v>759</v>
      </c>
      <c r="Q1085" s="957" t="s">
        <v>270</v>
      </c>
      <c r="R1085" s="587" t="s">
        <v>68</v>
      </c>
      <c r="S1085" s="590"/>
      <c r="T1085" s="267"/>
    </row>
    <row r="1086" spans="1:20" s="207" customFormat="1" ht="20.100000000000001" customHeight="1">
      <c r="A1086" s="958" t="s">
        <v>822</v>
      </c>
      <c r="B1086" s="955" t="s">
        <v>2312</v>
      </c>
      <c r="C1086" s="594" t="s">
        <v>736</v>
      </c>
      <c r="D1086" s="575" t="s">
        <v>232</v>
      </c>
      <c r="E1086" s="575" t="s">
        <v>232</v>
      </c>
      <c r="F1086" s="593" t="s">
        <v>362</v>
      </c>
      <c r="G1086" s="593"/>
      <c r="H1086" s="586">
        <v>10</v>
      </c>
      <c r="I1086" s="586">
        <v>40000</v>
      </c>
      <c r="J1086" s="962">
        <v>8.5</v>
      </c>
      <c r="K1086" s="714">
        <f t="shared" si="91"/>
        <v>85</v>
      </c>
      <c r="L1086" s="714">
        <f t="shared" si="92"/>
        <v>8.5000000000000006E-2</v>
      </c>
      <c r="M1086" s="713">
        <f t="shared" si="88"/>
        <v>400000</v>
      </c>
      <c r="N1086" s="594"/>
      <c r="O1086" s="957" t="s">
        <v>1921</v>
      </c>
      <c r="P1086" s="587" t="s">
        <v>759</v>
      </c>
      <c r="Q1086" s="957" t="s">
        <v>344</v>
      </c>
      <c r="R1086" s="587" t="s">
        <v>68</v>
      </c>
      <c r="S1086" s="590"/>
      <c r="T1086" s="267"/>
    </row>
    <row r="1087" spans="1:20" s="207" customFormat="1" ht="20.100000000000001" customHeight="1">
      <c r="A1087" s="926" t="s">
        <v>822</v>
      </c>
      <c r="B1087" s="582" t="s">
        <v>2312</v>
      </c>
      <c r="C1087" s="594" t="s">
        <v>736</v>
      </c>
      <c r="D1087" s="575" t="s">
        <v>232</v>
      </c>
      <c r="E1087" s="575" t="s">
        <v>232</v>
      </c>
      <c r="F1087" s="593" t="s">
        <v>267</v>
      </c>
      <c r="G1087" s="593"/>
      <c r="H1087" s="586">
        <v>54</v>
      </c>
      <c r="I1087" s="586">
        <v>62563</v>
      </c>
      <c r="J1087" s="963">
        <v>7.2</v>
      </c>
      <c r="K1087" s="714">
        <f t="shared" si="91"/>
        <v>388.8</v>
      </c>
      <c r="L1087" s="714">
        <f t="shared" si="92"/>
        <v>0.38880000000000003</v>
      </c>
      <c r="M1087" s="713">
        <f t="shared" si="88"/>
        <v>3378402</v>
      </c>
      <c r="N1087" s="594"/>
      <c r="O1087" s="593"/>
      <c r="P1087" s="927" t="s">
        <v>759</v>
      </c>
      <c r="Q1087" s="593" t="s">
        <v>344</v>
      </c>
      <c r="R1087" s="927" t="s">
        <v>60</v>
      </c>
      <c r="S1087" s="929"/>
      <c r="T1087" s="267"/>
    </row>
    <row r="1088" spans="1:20" s="207" customFormat="1" ht="20.100000000000001" customHeight="1">
      <c r="A1088" s="926" t="s">
        <v>822</v>
      </c>
      <c r="B1088" s="582" t="s">
        <v>2312</v>
      </c>
      <c r="C1088" s="594" t="s">
        <v>736</v>
      </c>
      <c r="D1088" s="575" t="s">
        <v>232</v>
      </c>
      <c r="E1088" s="575" t="s">
        <v>232</v>
      </c>
      <c r="F1088" s="593" t="s">
        <v>970</v>
      </c>
      <c r="G1088" s="593"/>
      <c r="H1088" s="586">
        <v>97</v>
      </c>
      <c r="I1088" s="586">
        <v>42784</v>
      </c>
      <c r="J1088" s="963">
        <v>0</v>
      </c>
      <c r="K1088" s="714">
        <f t="shared" si="91"/>
        <v>0</v>
      </c>
      <c r="L1088" s="714">
        <f t="shared" si="92"/>
        <v>0</v>
      </c>
      <c r="M1088" s="713">
        <f t="shared" si="88"/>
        <v>4150048</v>
      </c>
      <c r="N1088" s="594"/>
      <c r="O1088" s="593"/>
      <c r="P1088" s="927" t="s">
        <v>759</v>
      </c>
      <c r="Q1088" s="593" t="s">
        <v>271</v>
      </c>
      <c r="R1088" s="927" t="s">
        <v>73</v>
      </c>
      <c r="S1088" s="929"/>
    </row>
    <row r="1089" spans="1:20" s="207" customFormat="1" ht="20.100000000000001" customHeight="1">
      <c r="A1089" s="581" t="s">
        <v>822</v>
      </c>
      <c r="B1089" s="582" t="s">
        <v>2312</v>
      </c>
      <c r="C1089" s="583" t="s">
        <v>736</v>
      </c>
      <c r="D1089" s="575" t="s">
        <v>232</v>
      </c>
      <c r="E1089" s="575" t="s">
        <v>232</v>
      </c>
      <c r="F1089" s="593" t="s">
        <v>880</v>
      </c>
      <c r="G1089" s="593"/>
      <c r="H1089" s="586">
        <v>97</v>
      </c>
      <c r="I1089" s="586">
        <v>3493</v>
      </c>
      <c r="J1089" s="962">
        <v>0</v>
      </c>
      <c r="K1089" s="714">
        <f t="shared" si="91"/>
        <v>0</v>
      </c>
      <c r="L1089" s="714">
        <f t="shared" si="92"/>
        <v>0</v>
      </c>
      <c r="M1089" s="713">
        <f t="shared" si="88"/>
        <v>338821</v>
      </c>
      <c r="N1089" s="594"/>
      <c r="O1089" s="587" t="s">
        <v>837</v>
      </c>
      <c r="P1089" s="587" t="s">
        <v>759</v>
      </c>
      <c r="Q1089" s="589" t="s">
        <v>336</v>
      </c>
      <c r="R1089" s="587" t="s">
        <v>73</v>
      </c>
      <c r="S1089" s="590"/>
    </row>
    <row r="1090" spans="1:20" s="207" customFormat="1" ht="20.100000000000001" customHeight="1">
      <c r="A1090" s="958" t="s">
        <v>822</v>
      </c>
      <c r="B1090" s="955" t="s">
        <v>2312</v>
      </c>
      <c r="C1090" s="594" t="s">
        <v>736</v>
      </c>
      <c r="D1090" s="575" t="s">
        <v>232</v>
      </c>
      <c r="E1090" s="575" t="s">
        <v>232</v>
      </c>
      <c r="F1090" s="585" t="s">
        <v>880</v>
      </c>
      <c r="G1090" s="585"/>
      <c r="H1090" s="586">
        <v>97</v>
      </c>
      <c r="I1090" s="586">
        <v>3493</v>
      </c>
      <c r="J1090" s="962">
        <v>0</v>
      </c>
      <c r="K1090" s="714">
        <f t="shared" si="91"/>
        <v>0</v>
      </c>
      <c r="L1090" s="714">
        <f t="shared" si="92"/>
        <v>0</v>
      </c>
      <c r="M1090" s="713">
        <f t="shared" si="88"/>
        <v>338821</v>
      </c>
      <c r="N1090" s="594"/>
      <c r="O1090" s="928" t="s">
        <v>837</v>
      </c>
      <c r="P1090" s="587" t="s">
        <v>759</v>
      </c>
      <c r="Q1090" s="957" t="s">
        <v>336</v>
      </c>
      <c r="R1090" s="587" t="s">
        <v>73</v>
      </c>
      <c r="S1090" s="590"/>
      <c r="T1090" s="267"/>
    </row>
    <row r="1091" spans="1:20" s="207" customFormat="1" ht="20.100000000000001" customHeight="1">
      <c r="A1091" s="958" t="s">
        <v>822</v>
      </c>
      <c r="B1091" s="955" t="s">
        <v>2312</v>
      </c>
      <c r="C1091" s="594" t="s">
        <v>736</v>
      </c>
      <c r="D1091" s="575" t="s">
        <v>232</v>
      </c>
      <c r="E1091" s="575" t="s">
        <v>232</v>
      </c>
      <c r="F1091" s="585" t="s">
        <v>882</v>
      </c>
      <c r="G1091" s="585"/>
      <c r="H1091" s="586">
        <v>97</v>
      </c>
      <c r="I1091" s="586">
        <v>8246</v>
      </c>
      <c r="J1091" s="962">
        <v>0</v>
      </c>
      <c r="K1091" s="714">
        <f t="shared" si="91"/>
        <v>0</v>
      </c>
      <c r="L1091" s="714">
        <f t="shared" si="92"/>
        <v>0</v>
      </c>
      <c r="M1091" s="713">
        <f t="shared" si="88"/>
        <v>799862</v>
      </c>
      <c r="N1091" s="594"/>
      <c r="O1091" s="928" t="s">
        <v>2031</v>
      </c>
      <c r="P1091" s="587" t="s">
        <v>759</v>
      </c>
      <c r="Q1091" s="957" t="s">
        <v>336</v>
      </c>
      <c r="R1091" s="587" t="s">
        <v>73</v>
      </c>
      <c r="S1091" s="590"/>
      <c r="T1091" s="267"/>
    </row>
    <row r="1092" spans="1:20" s="207" customFormat="1" ht="20.100000000000001" customHeight="1">
      <c r="A1092" s="958" t="s">
        <v>822</v>
      </c>
      <c r="B1092" s="955" t="s">
        <v>2312</v>
      </c>
      <c r="C1092" s="594" t="s">
        <v>736</v>
      </c>
      <c r="D1092" s="575" t="s">
        <v>232</v>
      </c>
      <c r="E1092" s="575" t="s">
        <v>232</v>
      </c>
      <c r="F1092" s="585" t="s">
        <v>1575</v>
      </c>
      <c r="G1092" s="585"/>
      <c r="H1092" s="586">
        <v>97</v>
      </c>
      <c r="I1092" s="586">
        <v>6985</v>
      </c>
      <c r="J1092" s="962">
        <v>0</v>
      </c>
      <c r="K1092" s="714">
        <f t="shared" si="91"/>
        <v>0</v>
      </c>
      <c r="L1092" s="714">
        <f t="shared" si="92"/>
        <v>0</v>
      </c>
      <c r="M1092" s="713">
        <f t="shared" si="88"/>
        <v>677545</v>
      </c>
      <c r="N1092" s="594"/>
      <c r="O1092" s="928" t="s">
        <v>2031</v>
      </c>
      <c r="P1092" s="587" t="s">
        <v>759</v>
      </c>
      <c r="Q1092" s="957" t="s">
        <v>336</v>
      </c>
      <c r="R1092" s="587" t="s">
        <v>73</v>
      </c>
      <c r="S1092" s="590"/>
      <c r="T1092" s="267"/>
    </row>
    <row r="1093" spans="1:20" s="207" customFormat="1" ht="20.100000000000001" customHeight="1">
      <c r="A1093" s="958" t="s">
        <v>822</v>
      </c>
      <c r="B1093" s="955" t="s">
        <v>2312</v>
      </c>
      <c r="C1093" s="594" t="s">
        <v>736</v>
      </c>
      <c r="D1093" s="575" t="s">
        <v>232</v>
      </c>
      <c r="E1093" s="575" t="s">
        <v>232</v>
      </c>
      <c r="F1093" s="585" t="s">
        <v>756</v>
      </c>
      <c r="G1093" s="585"/>
      <c r="H1093" s="586">
        <v>3</v>
      </c>
      <c r="I1093" s="586">
        <v>44303</v>
      </c>
      <c r="J1093" s="962">
        <v>0</v>
      </c>
      <c r="K1093" s="714">
        <f t="shared" si="91"/>
        <v>0</v>
      </c>
      <c r="L1093" s="714">
        <f t="shared" si="92"/>
        <v>0</v>
      </c>
      <c r="M1093" s="713">
        <f t="shared" si="88"/>
        <v>132909</v>
      </c>
      <c r="N1093" s="594"/>
      <c r="O1093" s="928" t="s">
        <v>2036</v>
      </c>
      <c r="P1093" s="587" t="s">
        <v>759</v>
      </c>
      <c r="Q1093" s="957" t="s">
        <v>271</v>
      </c>
      <c r="R1093" s="587" t="s">
        <v>73</v>
      </c>
      <c r="S1093" s="590"/>
      <c r="T1093" s="267"/>
    </row>
    <row r="1094" spans="1:20" s="207" customFormat="1" ht="20.100000000000001" customHeight="1">
      <c r="A1094" s="958" t="s">
        <v>822</v>
      </c>
      <c r="B1094" s="955" t="s">
        <v>2312</v>
      </c>
      <c r="C1094" s="594" t="s">
        <v>736</v>
      </c>
      <c r="D1094" s="575" t="s">
        <v>232</v>
      </c>
      <c r="E1094" s="575" t="s">
        <v>232</v>
      </c>
      <c r="F1094" s="585" t="s">
        <v>880</v>
      </c>
      <c r="G1094" s="585"/>
      <c r="H1094" s="586">
        <v>3</v>
      </c>
      <c r="I1094" s="586">
        <v>3568</v>
      </c>
      <c r="J1094" s="962">
        <v>0</v>
      </c>
      <c r="K1094" s="714">
        <f t="shared" si="91"/>
        <v>0</v>
      </c>
      <c r="L1094" s="714">
        <f t="shared" si="92"/>
        <v>0</v>
      </c>
      <c r="M1094" s="713">
        <f t="shared" si="88"/>
        <v>10704</v>
      </c>
      <c r="N1094" s="594"/>
      <c r="O1094" s="928" t="s">
        <v>2036</v>
      </c>
      <c r="P1094" s="587" t="s">
        <v>759</v>
      </c>
      <c r="Q1094" s="957" t="s">
        <v>336</v>
      </c>
      <c r="R1094" s="587" t="s">
        <v>73</v>
      </c>
      <c r="S1094" s="590"/>
      <c r="T1094" s="267"/>
    </row>
    <row r="1095" spans="1:20" s="207" customFormat="1" ht="20.100000000000001" customHeight="1">
      <c r="A1095" s="958" t="s">
        <v>822</v>
      </c>
      <c r="B1095" s="955" t="s">
        <v>2312</v>
      </c>
      <c r="C1095" s="594" t="s">
        <v>736</v>
      </c>
      <c r="D1095" s="575" t="s">
        <v>232</v>
      </c>
      <c r="E1095" s="575" t="s">
        <v>232</v>
      </c>
      <c r="F1095" s="585" t="s">
        <v>880</v>
      </c>
      <c r="G1095" s="585"/>
      <c r="H1095" s="586">
        <v>3</v>
      </c>
      <c r="I1095" s="586">
        <v>3568</v>
      </c>
      <c r="J1095" s="962">
        <v>0</v>
      </c>
      <c r="K1095" s="714">
        <f t="shared" si="91"/>
        <v>0</v>
      </c>
      <c r="L1095" s="714">
        <f t="shared" si="92"/>
        <v>0</v>
      </c>
      <c r="M1095" s="713">
        <f t="shared" si="88"/>
        <v>10704</v>
      </c>
      <c r="N1095" s="594"/>
      <c r="O1095" s="928" t="s">
        <v>2036</v>
      </c>
      <c r="P1095" s="587" t="s">
        <v>759</v>
      </c>
      <c r="Q1095" s="957" t="s">
        <v>336</v>
      </c>
      <c r="R1095" s="587" t="s">
        <v>73</v>
      </c>
      <c r="S1095" s="590"/>
      <c r="T1095" s="267"/>
    </row>
    <row r="1096" spans="1:20" s="207" customFormat="1" ht="20.100000000000001" customHeight="1">
      <c r="A1096" s="958" t="s">
        <v>822</v>
      </c>
      <c r="B1096" s="955" t="s">
        <v>2312</v>
      </c>
      <c r="C1096" s="594" t="s">
        <v>736</v>
      </c>
      <c r="D1096" s="575" t="s">
        <v>232</v>
      </c>
      <c r="E1096" s="575" t="s">
        <v>232</v>
      </c>
      <c r="F1096" s="593" t="s">
        <v>1575</v>
      </c>
      <c r="G1096" s="593"/>
      <c r="H1096" s="586">
        <v>3</v>
      </c>
      <c r="I1096" s="586">
        <v>7136</v>
      </c>
      <c r="J1096" s="962">
        <v>0</v>
      </c>
      <c r="K1096" s="714">
        <f t="shared" si="91"/>
        <v>0</v>
      </c>
      <c r="L1096" s="714">
        <f t="shared" si="92"/>
        <v>0</v>
      </c>
      <c r="M1096" s="713">
        <f t="shared" si="88"/>
        <v>21408</v>
      </c>
      <c r="N1096" s="594"/>
      <c r="O1096" s="957" t="s">
        <v>2036</v>
      </c>
      <c r="P1096" s="587" t="s">
        <v>759</v>
      </c>
      <c r="Q1096" s="957" t="s">
        <v>336</v>
      </c>
      <c r="R1096" s="587" t="s">
        <v>73</v>
      </c>
      <c r="S1096" s="590"/>
      <c r="T1096" s="267"/>
    </row>
    <row r="1097" spans="1:20" s="207" customFormat="1" ht="20.100000000000001" customHeight="1">
      <c r="A1097" s="926" t="s">
        <v>822</v>
      </c>
      <c r="B1097" s="582" t="s">
        <v>2312</v>
      </c>
      <c r="C1097" s="594" t="s">
        <v>736</v>
      </c>
      <c r="D1097" s="575" t="s">
        <v>232</v>
      </c>
      <c r="E1097" s="575" t="s">
        <v>232</v>
      </c>
      <c r="F1097" s="593" t="s">
        <v>882</v>
      </c>
      <c r="G1097" s="593"/>
      <c r="H1097" s="586">
        <v>3</v>
      </c>
      <c r="I1097" s="586">
        <v>8425</v>
      </c>
      <c r="J1097" s="963">
        <v>0</v>
      </c>
      <c r="K1097" s="714">
        <f t="shared" si="91"/>
        <v>0</v>
      </c>
      <c r="L1097" s="714">
        <f t="shared" si="92"/>
        <v>0</v>
      </c>
      <c r="M1097" s="713">
        <f t="shared" si="88"/>
        <v>25275</v>
      </c>
      <c r="N1097" s="594"/>
      <c r="O1097" s="593" t="s">
        <v>2036</v>
      </c>
      <c r="P1097" s="927" t="s">
        <v>759</v>
      </c>
      <c r="Q1097" s="593" t="s">
        <v>336</v>
      </c>
      <c r="R1097" s="927" t="s">
        <v>73</v>
      </c>
      <c r="S1097" s="929"/>
      <c r="T1097" s="267"/>
    </row>
    <row r="1098" spans="1:20" s="207" customFormat="1" ht="20.100000000000001" customHeight="1">
      <c r="A1098" s="926" t="s">
        <v>398</v>
      </c>
      <c r="B1098" s="582" t="s">
        <v>599</v>
      </c>
      <c r="C1098" s="594" t="s">
        <v>399</v>
      </c>
      <c r="D1098" s="575" t="s">
        <v>232</v>
      </c>
      <c r="E1098" s="575" t="s">
        <v>232</v>
      </c>
      <c r="F1098" s="593" t="s">
        <v>648</v>
      </c>
      <c r="G1098" s="593"/>
      <c r="H1098" s="586">
        <v>678</v>
      </c>
      <c r="I1098" s="586">
        <v>39068</v>
      </c>
      <c r="J1098" s="963">
        <v>13.3</v>
      </c>
      <c r="K1098" s="714">
        <f t="shared" si="91"/>
        <v>9017.4</v>
      </c>
      <c r="L1098" s="714">
        <f t="shared" si="92"/>
        <v>9.0174000000000003</v>
      </c>
      <c r="M1098" s="713">
        <f t="shared" si="88"/>
        <v>26488104</v>
      </c>
      <c r="N1098" s="594"/>
      <c r="O1098" s="593"/>
      <c r="P1098" s="927" t="s">
        <v>90</v>
      </c>
      <c r="Q1098" s="593" t="s">
        <v>270</v>
      </c>
      <c r="R1098" s="927" t="s">
        <v>60</v>
      </c>
      <c r="S1098" s="929"/>
    </row>
    <row r="1099" spans="1:20" s="207" customFormat="1" ht="20.100000000000001" customHeight="1">
      <c r="A1099" s="581" t="s">
        <v>398</v>
      </c>
      <c r="B1099" s="582" t="s">
        <v>599</v>
      </c>
      <c r="C1099" s="583" t="s">
        <v>399</v>
      </c>
      <c r="D1099" s="575" t="s">
        <v>232</v>
      </c>
      <c r="E1099" s="575" t="s">
        <v>232</v>
      </c>
      <c r="F1099" s="593" t="s">
        <v>688</v>
      </c>
      <c r="G1099" s="593"/>
      <c r="H1099" s="586">
        <v>1356</v>
      </c>
      <c r="I1099" s="586">
        <v>86000</v>
      </c>
      <c r="J1099" s="962">
        <v>31.3</v>
      </c>
      <c r="K1099" s="714">
        <f t="shared" si="91"/>
        <v>42442.8</v>
      </c>
      <c r="L1099" s="714">
        <f t="shared" si="92"/>
        <v>42.442800000000005</v>
      </c>
      <c r="M1099" s="713">
        <f t="shared" ref="M1099:M1162" si="93">H1099*I1099</f>
        <v>116616000</v>
      </c>
      <c r="N1099" s="594"/>
      <c r="O1099" s="587" t="s">
        <v>72</v>
      </c>
      <c r="P1099" s="587" t="s">
        <v>90</v>
      </c>
      <c r="Q1099" s="589" t="s">
        <v>370</v>
      </c>
      <c r="R1099" s="587" t="s">
        <v>60</v>
      </c>
      <c r="S1099" s="590"/>
    </row>
    <row r="1100" spans="1:20" s="207" customFormat="1" ht="20.100000000000001" customHeight="1">
      <c r="A1100" s="958" t="s">
        <v>129</v>
      </c>
      <c r="B1100" s="955" t="s">
        <v>1092</v>
      </c>
      <c r="C1100" s="594" t="s">
        <v>399</v>
      </c>
      <c r="D1100" s="575" t="s">
        <v>232</v>
      </c>
      <c r="E1100" s="575" t="s">
        <v>232</v>
      </c>
      <c r="F1100" s="585" t="s">
        <v>1093</v>
      </c>
      <c r="G1100" s="585"/>
      <c r="H1100" s="586">
        <v>24</v>
      </c>
      <c r="I1100" s="586">
        <v>108800</v>
      </c>
      <c r="J1100" s="962">
        <v>17.5</v>
      </c>
      <c r="K1100" s="714">
        <f t="shared" si="91"/>
        <v>420</v>
      </c>
      <c r="L1100" s="714">
        <f t="shared" si="92"/>
        <v>0.42</v>
      </c>
      <c r="M1100" s="713">
        <f t="shared" si="93"/>
        <v>2611200</v>
      </c>
      <c r="N1100" s="594"/>
      <c r="O1100" s="928" t="s">
        <v>1022</v>
      </c>
      <c r="P1100" s="587" t="s">
        <v>90</v>
      </c>
      <c r="Q1100" s="957" t="s">
        <v>755</v>
      </c>
      <c r="R1100" s="587" t="s">
        <v>60</v>
      </c>
      <c r="S1100" s="590"/>
      <c r="T1100" s="267"/>
    </row>
    <row r="1101" spans="1:20" s="207" customFormat="1" ht="20.100000000000001" customHeight="1">
      <c r="A1101" s="958" t="s">
        <v>864</v>
      </c>
      <c r="B1101" s="955" t="s">
        <v>2043</v>
      </c>
      <c r="C1101" s="594" t="s">
        <v>399</v>
      </c>
      <c r="D1101" s="575" t="s">
        <v>232</v>
      </c>
      <c r="E1101" s="575" t="s">
        <v>232</v>
      </c>
      <c r="F1101" s="585" t="s">
        <v>401</v>
      </c>
      <c r="G1101" s="585"/>
      <c r="H1101" s="586">
        <v>200</v>
      </c>
      <c r="I1101" s="586">
        <v>52200</v>
      </c>
      <c r="J1101" s="962">
        <v>9.4</v>
      </c>
      <c r="K1101" s="714">
        <f t="shared" si="91"/>
        <v>1880</v>
      </c>
      <c r="L1101" s="714">
        <f t="shared" si="92"/>
        <v>1.88</v>
      </c>
      <c r="M1101" s="713">
        <f t="shared" si="93"/>
        <v>10440000</v>
      </c>
      <c r="N1101" s="594"/>
      <c r="O1101" s="928" t="s">
        <v>853</v>
      </c>
      <c r="P1101" s="587" t="s">
        <v>90</v>
      </c>
      <c r="Q1101" s="957" t="s">
        <v>344</v>
      </c>
      <c r="R1101" s="587" t="s">
        <v>60</v>
      </c>
      <c r="S1101" s="590"/>
      <c r="T1101" s="267"/>
    </row>
    <row r="1102" spans="1:20" s="207" customFormat="1" ht="20.100000000000001" customHeight="1">
      <c r="A1102" s="958" t="s">
        <v>822</v>
      </c>
      <c r="B1102" s="955" t="s">
        <v>2312</v>
      </c>
      <c r="C1102" s="594" t="s">
        <v>736</v>
      </c>
      <c r="D1102" s="575" t="s">
        <v>232</v>
      </c>
      <c r="E1102" s="575" t="s">
        <v>232</v>
      </c>
      <c r="F1102" s="585" t="s">
        <v>670</v>
      </c>
      <c r="G1102" s="585"/>
      <c r="H1102" s="586">
        <v>14</v>
      </c>
      <c r="I1102" s="586">
        <v>95000</v>
      </c>
      <c r="J1102" s="962">
        <v>22.5</v>
      </c>
      <c r="K1102" s="714">
        <f t="shared" si="91"/>
        <v>315</v>
      </c>
      <c r="L1102" s="714">
        <f t="shared" si="92"/>
        <v>0.315</v>
      </c>
      <c r="M1102" s="713">
        <f t="shared" si="93"/>
        <v>1330000</v>
      </c>
      <c r="N1102" s="594"/>
      <c r="O1102" s="928" t="s">
        <v>535</v>
      </c>
      <c r="P1102" s="587" t="s">
        <v>759</v>
      </c>
      <c r="Q1102" s="957" t="s">
        <v>628</v>
      </c>
      <c r="R1102" s="587" t="s">
        <v>68</v>
      </c>
      <c r="S1102" s="590"/>
      <c r="T1102" s="267"/>
    </row>
    <row r="1103" spans="1:20" s="207" customFormat="1" ht="20.100000000000001" customHeight="1">
      <c r="A1103" s="958" t="s">
        <v>822</v>
      </c>
      <c r="B1103" s="955" t="s">
        <v>2312</v>
      </c>
      <c r="C1103" s="594" t="s">
        <v>736</v>
      </c>
      <c r="D1103" s="575" t="s">
        <v>232</v>
      </c>
      <c r="E1103" s="575" t="s">
        <v>232</v>
      </c>
      <c r="F1103" s="585" t="s">
        <v>1643</v>
      </c>
      <c r="G1103" s="585"/>
      <c r="H1103" s="586">
        <v>14</v>
      </c>
      <c r="I1103" s="586">
        <v>13500</v>
      </c>
      <c r="J1103" s="962">
        <v>0</v>
      </c>
      <c r="K1103" s="714">
        <f t="shared" si="91"/>
        <v>0</v>
      </c>
      <c r="L1103" s="714">
        <f t="shared" si="92"/>
        <v>0</v>
      </c>
      <c r="M1103" s="713">
        <f t="shared" si="93"/>
        <v>189000</v>
      </c>
      <c r="N1103" s="594"/>
      <c r="O1103" s="928"/>
      <c r="P1103" s="587" t="s">
        <v>759</v>
      </c>
      <c r="Q1103" s="957" t="s">
        <v>336</v>
      </c>
      <c r="R1103" s="587" t="s">
        <v>73</v>
      </c>
      <c r="S1103" s="590"/>
      <c r="T1103" s="267"/>
    </row>
    <row r="1104" spans="1:20" s="207" customFormat="1" ht="20.100000000000001" customHeight="1">
      <c r="A1104" s="958" t="s">
        <v>822</v>
      </c>
      <c r="B1104" s="955" t="s">
        <v>2312</v>
      </c>
      <c r="C1104" s="594" t="s">
        <v>736</v>
      </c>
      <c r="D1104" s="575" t="s">
        <v>232</v>
      </c>
      <c r="E1104" s="575" t="s">
        <v>232</v>
      </c>
      <c r="F1104" s="593" t="s">
        <v>780</v>
      </c>
      <c r="G1104" s="593"/>
      <c r="H1104" s="586">
        <v>2</v>
      </c>
      <c r="I1104" s="586">
        <v>142723</v>
      </c>
      <c r="J1104" s="962">
        <v>27</v>
      </c>
      <c r="K1104" s="714">
        <f t="shared" si="91"/>
        <v>54</v>
      </c>
      <c r="L1104" s="714">
        <f t="shared" si="92"/>
        <v>5.3999999999999999E-2</v>
      </c>
      <c r="M1104" s="713">
        <f t="shared" si="93"/>
        <v>285446</v>
      </c>
      <c r="N1104" s="594"/>
      <c r="O1104" s="957"/>
      <c r="P1104" s="587" t="s">
        <v>759</v>
      </c>
      <c r="Q1104" s="957" t="s">
        <v>364</v>
      </c>
      <c r="R1104" s="587" t="s">
        <v>68</v>
      </c>
      <c r="S1104" s="590"/>
      <c r="T1104" s="267"/>
    </row>
    <row r="1105" spans="1:20" s="207" customFormat="1" ht="20.100000000000001" customHeight="1">
      <c r="A1105" s="926" t="s">
        <v>822</v>
      </c>
      <c r="B1105" s="582" t="s">
        <v>2312</v>
      </c>
      <c r="C1105" s="594" t="s">
        <v>736</v>
      </c>
      <c r="D1105" s="575" t="s">
        <v>232</v>
      </c>
      <c r="E1105" s="575" t="s">
        <v>232</v>
      </c>
      <c r="F1105" s="593" t="s">
        <v>363</v>
      </c>
      <c r="G1105" s="593"/>
      <c r="H1105" s="586">
        <v>44</v>
      </c>
      <c r="I1105" s="586">
        <v>127800</v>
      </c>
      <c r="J1105" s="963">
        <v>41.5</v>
      </c>
      <c r="K1105" s="714">
        <f t="shared" si="91"/>
        <v>1826</v>
      </c>
      <c r="L1105" s="714">
        <f t="shared" si="92"/>
        <v>1.8260000000000001</v>
      </c>
      <c r="M1105" s="713">
        <f t="shared" si="93"/>
        <v>5623200</v>
      </c>
      <c r="N1105" s="594"/>
      <c r="O1105" s="593"/>
      <c r="P1105" s="927" t="s">
        <v>759</v>
      </c>
      <c r="Q1105" s="593" t="s">
        <v>364</v>
      </c>
      <c r="R1105" s="927" t="s">
        <v>68</v>
      </c>
      <c r="S1105" s="929"/>
      <c r="T1105" s="267"/>
    </row>
    <row r="1106" spans="1:20" s="207" customFormat="1" ht="20.100000000000001" customHeight="1">
      <c r="A1106" s="926" t="s">
        <v>822</v>
      </c>
      <c r="B1106" s="582" t="s">
        <v>2312</v>
      </c>
      <c r="C1106" s="594" t="s">
        <v>736</v>
      </c>
      <c r="D1106" s="575" t="s">
        <v>232</v>
      </c>
      <c r="E1106" s="575" t="s">
        <v>232</v>
      </c>
      <c r="F1106" s="593" t="s">
        <v>778</v>
      </c>
      <c r="G1106" s="593"/>
      <c r="H1106" s="586">
        <v>14</v>
      </c>
      <c r="I1106" s="586">
        <v>103000</v>
      </c>
      <c r="J1106" s="963">
        <v>0</v>
      </c>
      <c r="K1106" s="714">
        <f t="shared" si="91"/>
        <v>0</v>
      </c>
      <c r="L1106" s="714">
        <f t="shared" si="92"/>
        <v>0</v>
      </c>
      <c r="M1106" s="713">
        <f t="shared" si="93"/>
        <v>1442000</v>
      </c>
      <c r="N1106" s="594"/>
      <c r="O1106" s="593" t="s">
        <v>2034</v>
      </c>
      <c r="P1106" s="927" t="s">
        <v>759</v>
      </c>
      <c r="Q1106" s="593" t="s">
        <v>336</v>
      </c>
      <c r="R1106" s="927" t="s">
        <v>73</v>
      </c>
      <c r="S1106" s="929"/>
    </row>
    <row r="1107" spans="1:20" s="207" customFormat="1" ht="20.100000000000001" customHeight="1">
      <c r="A1107" s="581" t="s">
        <v>822</v>
      </c>
      <c r="B1107" s="582" t="s">
        <v>2312</v>
      </c>
      <c r="C1107" s="583" t="s">
        <v>736</v>
      </c>
      <c r="D1107" s="575" t="s">
        <v>232</v>
      </c>
      <c r="E1107" s="575" t="s">
        <v>232</v>
      </c>
      <c r="F1107" s="593" t="s">
        <v>2318</v>
      </c>
      <c r="G1107" s="593"/>
      <c r="H1107" s="586">
        <v>2</v>
      </c>
      <c r="I1107" s="586">
        <v>71000</v>
      </c>
      <c r="J1107" s="962">
        <v>0</v>
      </c>
      <c r="K1107" s="714">
        <f t="shared" si="91"/>
        <v>0</v>
      </c>
      <c r="L1107" s="714">
        <f t="shared" si="92"/>
        <v>0</v>
      </c>
      <c r="M1107" s="713">
        <f t="shared" si="93"/>
        <v>142000</v>
      </c>
      <c r="N1107" s="594"/>
      <c r="O1107" s="587" t="s">
        <v>2034</v>
      </c>
      <c r="P1107" s="587" t="s">
        <v>759</v>
      </c>
      <c r="Q1107" s="589" t="s">
        <v>272</v>
      </c>
      <c r="R1107" s="587" t="s">
        <v>73</v>
      </c>
      <c r="S1107" s="590"/>
    </row>
    <row r="1108" spans="1:20" s="207" customFormat="1" ht="20.100000000000001" customHeight="1">
      <c r="A1108" s="958" t="s">
        <v>1268</v>
      </c>
      <c r="B1108" s="955" t="s">
        <v>1269</v>
      </c>
      <c r="C1108" s="594" t="s">
        <v>425</v>
      </c>
      <c r="D1108" s="575" t="s">
        <v>232</v>
      </c>
      <c r="E1108" s="575" t="s">
        <v>232</v>
      </c>
      <c r="F1108" s="585" t="s">
        <v>1083</v>
      </c>
      <c r="G1108" s="585"/>
      <c r="H1108" s="586">
        <v>117</v>
      </c>
      <c r="I1108" s="586">
        <v>204133</v>
      </c>
      <c r="J1108" s="962">
        <v>29.1</v>
      </c>
      <c r="K1108" s="714">
        <f t="shared" si="91"/>
        <v>3404.7000000000003</v>
      </c>
      <c r="L1108" s="714">
        <f t="shared" si="92"/>
        <v>3.4047000000000001</v>
      </c>
      <c r="M1108" s="713">
        <f t="shared" si="93"/>
        <v>23883561</v>
      </c>
      <c r="N1108" s="594"/>
      <c r="O1108" s="928" t="s">
        <v>1138</v>
      </c>
      <c r="P1108" s="587" t="s">
        <v>372</v>
      </c>
      <c r="Q1108" s="957" t="s">
        <v>691</v>
      </c>
      <c r="R1108" s="587" t="s">
        <v>60</v>
      </c>
      <c r="S1108" s="590"/>
      <c r="T1108" s="267"/>
    </row>
    <row r="1109" spans="1:20" s="207" customFormat="1" ht="20.100000000000001" customHeight="1">
      <c r="A1109" s="958" t="s">
        <v>1268</v>
      </c>
      <c r="B1109" s="955" t="s">
        <v>1269</v>
      </c>
      <c r="C1109" s="594" t="s">
        <v>425</v>
      </c>
      <c r="D1109" s="575" t="s">
        <v>232</v>
      </c>
      <c r="E1109" s="575" t="s">
        <v>232</v>
      </c>
      <c r="F1109" s="585" t="s">
        <v>267</v>
      </c>
      <c r="G1109" s="585"/>
      <c r="H1109" s="586">
        <v>52</v>
      </c>
      <c r="I1109" s="586">
        <v>69300</v>
      </c>
      <c r="J1109" s="962">
        <v>7.2</v>
      </c>
      <c r="K1109" s="714">
        <f t="shared" si="91"/>
        <v>374.40000000000003</v>
      </c>
      <c r="L1109" s="714">
        <f t="shared" si="92"/>
        <v>0.37440000000000001</v>
      </c>
      <c r="M1109" s="713">
        <f t="shared" si="93"/>
        <v>3603600</v>
      </c>
      <c r="N1109" s="594"/>
      <c r="O1109" s="928" t="s">
        <v>1138</v>
      </c>
      <c r="P1109" s="587" t="s">
        <v>372</v>
      </c>
      <c r="Q1109" s="957" t="s">
        <v>344</v>
      </c>
      <c r="R1109" s="587" t="s">
        <v>60</v>
      </c>
      <c r="S1109" s="590"/>
      <c r="T1109" s="267"/>
    </row>
    <row r="1110" spans="1:20" s="207" customFormat="1" ht="20.100000000000001" customHeight="1">
      <c r="A1110" s="958" t="s">
        <v>1268</v>
      </c>
      <c r="B1110" s="955" t="s">
        <v>1269</v>
      </c>
      <c r="C1110" s="594" t="s">
        <v>425</v>
      </c>
      <c r="D1110" s="575" t="s">
        <v>232</v>
      </c>
      <c r="E1110" s="575" t="s">
        <v>232</v>
      </c>
      <c r="F1110" s="585" t="s">
        <v>959</v>
      </c>
      <c r="G1110" s="585"/>
      <c r="H1110" s="586">
        <v>52</v>
      </c>
      <c r="I1110" s="586">
        <v>129649</v>
      </c>
      <c r="J1110" s="962">
        <v>40.299999999999997</v>
      </c>
      <c r="K1110" s="714">
        <f t="shared" si="91"/>
        <v>2095.6</v>
      </c>
      <c r="L1110" s="714">
        <f t="shared" si="92"/>
        <v>2.0956000000000001</v>
      </c>
      <c r="M1110" s="713">
        <f t="shared" si="93"/>
        <v>6741748</v>
      </c>
      <c r="N1110" s="594"/>
      <c r="O1110" s="928" t="s">
        <v>2056</v>
      </c>
      <c r="P1110" s="587" t="s">
        <v>372</v>
      </c>
      <c r="Q1110" s="957" t="s">
        <v>364</v>
      </c>
      <c r="R1110" s="587" t="s">
        <v>68</v>
      </c>
      <c r="S1110" s="590"/>
      <c r="T1110" s="267"/>
    </row>
    <row r="1111" spans="1:20" s="207" customFormat="1" ht="20.100000000000001" customHeight="1">
      <c r="A1111" s="958" t="s">
        <v>1268</v>
      </c>
      <c r="B1111" s="955" t="s">
        <v>1269</v>
      </c>
      <c r="C1111" s="594" t="s">
        <v>425</v>
      </c>
      <c r="D1111" s="575" t="s">
        <v>232</v>
      </c>
      <c r="E1111" s="575" t="s">
        <v>232</v>
      </c>
      <c r="F1111" s="585" t="s">
        <v>634</v>
      </c>
      <c r="G1111" s="585"/>
      <c r="H1111" s="586">
        <v>13</v>
      </c>
      <c r="I1111" s="586">
        <v>54000</v>
      </c>
      <c r="J1111" s="962">
        <v>0</v>
      </c>
      <c r="K1111" s="714">
        <f t="shared" si="91"/>
        <v>0</v>
      </c>
      <c r="L1111" s="714">
        <f t="shared" si="92"/>
        <v>0</v>
      </c>
      <c r="M1111" s="713">
        <f t="shared" si="93"/>
        <v>702000</v>
      </c>
      <c r="N1111" s="594"/>
      <c r="O1111" s="928" t="s">
        <v>2056</v>
      </c>
      <c r="P1111" s="587" t="s">
        <v>372</v>
      </c>
      <c r="Q1111" s="957" t="s">
        <v>336</v>
      </c>
      <c r="R1111" s="587" t="s">
        <v>73</v>
      </c>
      <c r="S1111" s="590"/>
      <c r="T1111" s="267"/>
    </row>
    <row r="1112" spans="1:20" s="207" customFormat="1" ht="20.100000000000001" customHeight="1">
      <c r="A1112" s="958" t="s">
        <v>1268</v>
      </c>
      <c r="B1112" s="955" t="s">
        <v>1269</v>
      </c>
      <c r="C1112" s="594" t="s">
        <v>425</v>
      </c>
      <c r="D1112" s="575" t="s">
        <v>232</v>
      </c>
      <c r="E1112" s="575" t="s">
        <v>232</v>
      </c>
      <c r="F1112" s="585" t="s">
        <v>422</v>
      </c>
      <c r="G1112" s="585"/>
      <c r="H1112" s="586">
        <v>52</v>
      </c>
      <c r="I1112" s="586">
        <v>45000</v>
      </c>
      <c r="J1112" s="962">
        <v>0</v>
      </c>
      <c r="K1112" s="714">
        <f t="shared" si="91"/>
        <v>0</v>
      </c>
      <c r="L1112" s="714">
        <f t="shared" si="92"/>
        <v>0</v>
      </c>
      <c r="M1112" s="713">
        <f t="shared" si="93"/>
        <v>2340000</v>
      </c>
      <c r="N1112" s="594"/>
      <c r="O1112" s="928" t="s">
        <v>1595</v>
      </c>
      <c r="P1112" s="587" t="s">
        <v>372</v>
      </c>
      <c r="Q1112" s="957" t="s">
        <v>271</v>
      </c>
      <c r="R1112" s="587" t="s">
        <v>73</v>
      </c>
      <c r="S1112" s="590"/>
      <c r="T1112" s="267"/>
    </row>
    <row r="1113" spans="1:20" s="207" customFormat="1" ht="20.100000000000001" customHeight="1">
      <c r="A1113" s="958" t="s">
        <v>1268</v>
      </c>
      <c r="B1113" s="955" t="s">
        <v>1269</v>
      </c>
      <c r="C1113" s="594" t="s">
        <v>425</v>
      </c>
      <c r="D1113" s="575" t="s">
        <v>232</v>
      </c>
      <c r="E1113" s="575" t="s">
        <v>232</v>
      </c>
      <c r="F1113" s="585" t="s">
        <v>748</v>
      </c>
      <c r="G1113" s="585"/>
      <c r="H1113" s="586">
        <v>117</v>
      </c>
      <c r="I1113" s="586">
        <v>15300</v>
      </c>
      <c r="J1113" s="962">
        <v>0</v>
      </c>
      <c r="K1113" s="714">
        <f t="shared" si="91"/>
        <v>0</v>
      </c>
      <c r="L1113" s="714">
        <f t="shared" si="92"/>
        <v>0</v>
      </c>
      <c r="M1113" s="713">
        <f t="shared" si="93"/>
        <v>1790100</v>
      </c>
      <c r="N1113" s="594"/>
      <c r="O1113" s="928" t="s">
        <v>1595</v>
      </c>
      <c r="P1113" s="587" t="s">
        <v>372</v>
      </c>
      <c r="Q1113" s="957" t="s">
        <v>360</v>
      </c>
      <c r="R1113" s="587" t="s">
        <v>73</v>
      </c>
      <c r="S1113" s="590"/>
      <c r="T1113" s="267"/>
    </row>
    <row r="1114" spans="1:20" s="207" customFormat="1" ht="20.100000000000001" customHeight="1">
      <c r="A1114" s="958" t="s">
        <v>1268</v>
      </c>
      <c r="B1114" s="955" t="s">
        <v>1269</v>
      </c>
      <c r="C1114" s="594" t="s">
        <v>425</v>
      </c>
      <c r="D1114" s="556" t="s">
        <v>232</v>
      </c>
      <c r="E1114" s="556" t="s">
        <v>232</v>
      </c>
      <c r="F1114" s="593" t="s">
        <v>670</v>
      </c>
      <c r="G1114" s="593"/>
      <c r="H1114" s="586">
        <v>13</v>
      </c>
      <c r="I1114" s="586">
        <v>104211</v>
      </c>
      <c r="J1114" s="962">
        <v>22.5</v>
      </c>
      <c r="K1114" s="714">
        <f t="shared" si="91"/>
        <v>292.5</v>
      </c>
      <c r="L1114" s="714">
        <f t="shared" si="92"/>
        <v>0.29249999999999998</v>
      </c>
      <c r="M1114" s="713">
        <f t="shared" si="93"/>
        <v>1354743</v>
      </c>
      <c r="N1114" s="594"/>
      <c r="O1114" s="957" t="s">
        <v>1395</v>
      </c>
      <c r="P1114" s="587" t="s">
        <v>372</v>
      </c>
      <c r="Q1114" s="957" t="s">
        <v>628</v>
      </c>
      <c r="R1114" s="587" t="s">
        <v>68</v>
      </c>
      <c r="S1114" s="590"/>
      <c r="T1114" s="267"/>
    </row>
    <row r="1115" spans="1:20" s="207" customFormat="1" ht="20.100000000000001" customHeight="1">
      <c r="A1115" s="926" t="s">
        <v>1268</v>
      </c>
      <c r="B1115" s="582" t="s">
        <v>1269</v>
      </c>
      <c r="C1115" s="594" t="s">
        <v>425</v>
      </c>
      <c r="D1115" s="556" t="s">
        <v>232</v>
      </c>
      <c r="E1115" s="556" t="s">
        <v>232</v>
      </c>
      <c r="F1115" s="593" t="s">
        <v>1643</v>
      </c>
      <c r="G1115" s="593"/>
      <c r="H1115" s="586">
        <v>13</v>
      </c>
      <c r="I1115" s="586">
        <v>12790</v>
      </c>
      <c r="J1115" s="963">
        <v>0</v>
      </c>
      <c r="K1115" s="714">
        <f t="shared" si="91"/>
        <v>0</v>
      </c>
      <c r="L1115" s="714">
        <f t="shared" si="92"/>
        <v>0</v>
      </c>
      <c r="M1115" s="713">
        <f t="shared" si="93"/>
        <v>166270</v>
      </c>
      <c r="N1115" s="594"/>
      <c r="O1115" s="593" t="s">
        <v>1397</v>
      </c>
      <c r="P1115" s="927" t="s">
        <v>372</v>
      </c>
      <c r="Q1115" s="593" t="s">
        <v>336</v>
      </c>
      <c r="R1115" s="927" t="s">
        <v>73</v>
      </c>
      <c r="S1115" s="929"/>
      <c r="T1115" s="267"/>
    </row>
    <row r="1116" spans="1:20" s="207" customFormat="1" ht="20.100000000000001" customHeight="1">
      <c r="A1116" s="926" t="s">
        <v>744</v>
      </c>
      <c r="B1116" s="582" t="s">
        <v>2058</v>
      </c>
      <c r="C1116" s="594" t="s">
        <v>425</v>
      </c>
      <c r="D1116" s="556" t="s">
        <v>232</v>
      </c>
      <c r="E1116" s="556" t="s">
        <v>232</v>
      </c>
      <c r="F1116" s="593" t="s">
        <v>2059</v>
      </c>
      <c r="G1116" s="593"/>
      <c r="H1116" s="586">
        <v>141</v>
      </c>
      <c r="I1116" s="586">
        <v>53980</v>
      </c>
      <c r="J1116" s="963">
        <v>35</v>
      </c>
      <c r="K1116" s="714">
        <f t="shared" si="91"/>
        <v>4935</v>
      </c>
      <c r="L1116" s="714">
        <f t="shared" si="92"/>
        <v>4.9349999999999996</v>
      </c>
      <c r="M1116" s="713">
        <f t="shared" si="93"/>
        <v>7611180</v>
      </c>
      <c r="N1116" s="594"/>
      <c r="O1116" s="593" t="s">
        <v>1071</v>
      </c>
      <c r="P1116" s="927" t="s">
        <v>372</v>
      </c>
      <c r="Q1116" s="593" t="s">
        <v>358</v>
      </c>
      <c r="R1116" s="927" t="s">
        <v>68</v>
      </c>
      <c r="S1116" s="929"/>
    </row>
    <row r="1117" spans="1:20" s="207" customFormat="1" ht="20.100000000000001" customHeight="1">
      <c r="A1117" s="581" t="s">
        <v>744</v>
      </c>
      <c r="B1117" s="582" t="s">
        <v>2058</v>
      </c>
      <c r="C1117" s="583" t="s">
        <v>425</v>
      </c>
      <c r="D1117" s="556" t="s">
        <v>232</v>
      </c>
      <c r="E1117" s="556" t="s">
        <v>232</v>
      </c>
      <c r="F1117" s="593" t="s">
        <v>2060</v>
      </c>
      <c r="G1117" s="593"/>
      <c r="H1117" s="586">
        <v>141</v>
      </c>
      <c r="I1117" s="586">
        <v>21990</v>
      </c>
      <c r="J1117" s="962">
        <v>23.5</v>
      </c>
      <c r="K1117" s="714">
        <f t="shared" si="91"/>
        <v>3313.5</v>
      </c>
      <c r="L1117" s="714">
        <f t="shared" si="92"/>
        <v>3.3134999999999999</v>
      </c>
      <c r="M1117" s="713">
        <f t="shared" si="93"/>
        <v>3100590</v>
      </c>
      <c r="N1117" s="594"/>
      <c r="O1117" s="587" t="s">
        <v>2072</v>
      </c>
      <c r="P1117" s="587" t="s">
        <v>372</v>
      </c>
      <c r="Q1117" s="589" t="s">
        <v>358</v>
      </c>
      <c r="R1117" s="587" t="s">
        <v>68</v>
      </c>
      <c r="S1117" s="590"/>
    </row>
    <row r="1118" spans="1:20" s="207" customFormat="1" ht="20.100000000000001" customHeight="1">
      <c r="A1118" s="958" t="s">
        <v>744</v>
      </c>
      <c r="B1118" s="955" t="s">
        <v>2058</v>
      </c>
      <c r="C1118" s="594" t="s">
        <v>425</v>
      </c>
      <c r="D1118" s="556" t="s">
        <v>232</v>
      </c>
      <c r="E1118" s="556" t="s">
        <v>232</v>
      </c>
      <c r="F1118" s="585" t="s">
        <v>2061</v>
      </c>
      <c r="G1118" s="585"/>
      <c r="H1118" s="586">
        <v>141</v>
      </c>
      <c r="I1118" s="586">
        <v>10000</v>
      </c>
      <c r="J1118" s="962"/>
      <c r="K1118" s="714">
        <f t="shared" si="91"/>
        <v>0</v>
      </c>
      <c r="L1118" s="714">
        <f t="shared" si="92"/>
        <v>0</v>
      </c>
      <c r="M1118" s="713">
        <f t="shared" si="93"/>
        <v>1410000</v>
      </c>
      <c r="N1118" s="594"/>
      <c r="O1118" s="928" t="s">
        <v>2072</v>
      </c>
      <c r="P1118" s="587" t="s">
        <v>372</v>
      </c>
      <c r="Q1118" s="957" t="s">
        <v>358</v>
      </c>
      <c r="R1118" s="587" t="s">
        <v>68</v>
      </c>
      <c r="S1118" s="590"/>
      <c r="T1118" s="267"/>
    </row>
    <row r="1119" spans="1:20" s="207" customFormat="1" ht="20.100000000000001" customHeight="1">
      <c r="A1119" s="958" t="s">
        <v>822</v>
      </c>
      <c r="B1119" s="955" t="s">
        <v>2312</v>
      </c>
      <c r="C1119" s="594" t="s">
        <v>736</v>
      </c>
      <c r="D1119" s="556" t="s">
        <v>232</v>
      </c>
      <c r="E1119" s="556" t="s">
        <v>232</v>
      </c>
      <c r="F1119" s="585" t="s">
        <v>534</v>
      </c>
      <c r="G1119" s="585"/>
      <c r="H1119" s="586">
        <v>18</v>
      </c>
      <c r="I1119" s="586">
        <v>55164</v>
      </c>
      <c r="J1119" s="962">
        <v>0</v>
      </c>
      <c r="K1119" s="714">
        <f t="shared" si="91"/>
        <v>0</v>
      </c>
      <c r="L1119" s="714">
        <f t="shared" si="92"/>
        <v>0</v>
      </c>
      <c r="M1119" s="713">
        <f t="shared" si="93"/>
        <v>992952</v>
      </c>
      <c r="N1119" s="594"/>
      <c r="O1119" s="928" t="s">
        <v>2225</v>
      </c>
      <c r="P1119" s="587" t="s">
        <v>759</v>
      </c>
      <c r="Q1119" s="957" t="s">
        <v>278</v>
      </c>
      <c r="R1119" s="587" t="s">
        <v>73</v>
      </c>
      <c r="S1119" s="590"/>
      <c r="T1119" s="267"/>
    </row>
    <row r="1120" spans="1:20" s="207" customFormat="1" ht="20.100000000000001" customHeight="1">
      <c r="A1120" s="958" t="s">
        <v>822</v>
      </c>
      <c r="B1120" s="955" t="s">
        <v>2312</v>
      </c>
      <c r="C1120" s="594" t="s">
        <v>736</v>
      </c>
      <c r="D1120" s="556" t="s">
        <v>232</v>
      </c>
      <c r="E1120" s="556" t="s">
        <v>232</v>
      </c>
      <c r="F1120" s="585" t="s">
        <v>2113</v>
      </c>
      <c r="G1120" s="585"/>
      <c r="H1120" s="586">
        <v>18</v>
      </c>
      <c r="I1120" s="586">
        <v>7313</v>
      </c>
      <c r="J1120" s="962">
        <v>0</v>
      </c>
      <c r="K1120" s="714">
        <f t="shared" si="91"/>
        <v>0</v>
      </c>
      <c r="L1120" s="714">
        <f t="shared" si="92"/>
        <v>0</v>
      </c>
      <c r="M1120" s="713">
        <f t="shared" si="93"/>
        <v>131634</v>
      </c>
      <c r="N1120" s="594"/>
      <c r="O1120" s="928" t="s">
        <v>2225</v>
      </c>
      <c r="P1120" s="587" t="s">
        <v>759</v>
      </c>
      <c r="Q1120" s="957" t="s">
        <v>336</v>
      </c>
      <c r="R1120" s="587" t="s">
        <v>73</v>
      </c>
      <c r="S1120" s="590"/>
      <c r="T1120" s="267"/>
    </row>
    <row r="1121" spans="1:20" s="207" customFormat="1" ht="20.100000000000001" customHeight="1">
      <c r="A1121" s="958" t="s">
        <v>822</v>
      </c>
      <c r="B1121" s="955" t="s">
        <v>2312</v>
      </c>
      <c r="C1121" s="594" t="s">
        <v>736</v>
      </c>
      <c r="D1121" s="556" t="s">
        <v>232</v>
      </c>
      <c r="E1121" s="556" t="s">
        <v>232</v>
      </c>
      <c r="F1121" s="585" t="s">
        <v>880</v>
      </c>
      <c r="G1121" s="585"/>
      <c r="H1121" s="586">
        <v>18</v>
      </c>
      <c r="I1121" s="586">
        <v>3761</v>
      </c>
      <c r="J1121" s="962">
        <v>0</v>
      </c>
      <c r="K1121" s="714">
        <f t="shared" si="91"/>
        <v>0</v>
      </c>
      <c r="L1121" s="714">
        <f t="shared" si="92"/>
        <v>0</v>
      </c>
      <c r="M1121" s="713">
        <f t="shared" si="93"/>
        <v>67698</v>
      </c>
      <c r="N1121" s="594"/>
      <c r="O1121" s="928" t="s">
        <v>2225</v>
      </c>
      <c r="P1121" s="587" t="s">
        <v>759</v>
      </c>
      <c r="Q1121" s="957" t="s">
        <v>336</v>
      </c>
      <c r="R1121" s="587" t="s">
        <v>73</v>
      </c>
      <c r="S1121" s="590"/>
      <c r="T1121" s="267"/>
    </row>
    <row r="1122" spans="1:20" s="207" customFormat="1" ht="20.100000000000001" customHeight="1">
      <c r="A1122" s="958" t="s">
        <v>822</v>
      </c>
      <c r="B1122" s="955" t="s">
        <v>2312</v>
      </c>
      <c r="C1122" s="594" t="s">
        <v>736</v>
      </c>
      <c r="D1122" s="556" t="s">
        <v>232</v>
      </c>
      <c r="E1122" s="556" t="s">
        <v>232</v>
      </c>
      <c r="F1122" s="585" t="s">
        <v>880</v>
      </c>
      <c r="G1122" s="585"/>
      <c r="H1122" s="586">
        <v>18</v>
      </c>
      <c r="I1122" s="586">
        <v>3761</v>
      </c>
      <c r="J1122" s="962">
        <v>0</v>
      </c>
      <c r="K1122" s="714">
        <f t="shared" si="91"/>
        <v>0</v>
      </c>
      <c r="L1122" s="714">
        <f t="shared" si="92"/>
        <v>0</v>
      </c>
      <c r="M1122" s="713">
        <f t="shared" si="93"/>
        <v>67698</v>
      </c>
      <c r="N1122" s="594"/>
      <c r="O1122" s="928" t="s">
        <v>2225</v>
      </c>
      <c r="P1122" s="587" t="s">
        <v>759</v>
      </c>
      <c r="Q1122" s="957" t="s">
        <v>336</v>
      </c>
      <c r="R1122" s="587" t="s">
        <v>73</v>
      </c>
      <c r="S1122" s="590"/>
      <c r="T1122" s="267"/>
    </row>
    <row r="1123" spans="1:20" s="207" customFormat="1" ht="20.100000000000001" customHeight="1">
      <c r="A1123" s="958" t="s">
        <v>822</v>
      </c>
      <c r="B1123" s="955" t="s">
        <v>2312</v>
      </c>
      <c r="C1123" s="594" t="s">
        <v>736</v>
      </c>
      <c r="D1123" s="556" t="s">
        <v>232</v>
      </c>
      <c r="E1123" s="556" t="s">
        <v>232</v>
      </c>
      <c r="F1123" s="585" t="s">
        <v>612</v>
      </c>
      <c r="G1123" s="585"/>
      <c r="H1123" s="586">
        <v>110</v>
      </c>
      <c r="I1123" s="586">
        <v>41470</v>
      </c>
      <c r="J1123" s="962">
        <v>0</v>
      </c>
      <c r="K1123" s="714">
        <f t="shared" si="91"/>
        <v>0</v>
      </c>
      <c r="L1123" s="714">
        <f t="shared" si="92"/>
        <v>0</v>
      </c>
      <c r="M1123" s="713">
        <f t="shared" si="93"/>
        <v>4561700</v>
      </c>
      <c r="N1123" s="594"/>
      <c r="O1123" s="928"/>
      <c r="P1123" s="587" t="s">
        <v>759</v>
      </c>
      <c r="Q1123" s="957" t="s">
        <v>336</v>
      </c>
      <c r="R1123" s="587" t="s">
        <v>73</v>
      </c>
      <c r="S1123" s="590"/>
      <c r="T1123" s="267"/>
    </row>
    <row r="1124" spans="1:20" s="207" customFormat="1" ht="20.100000000000001" customHeight="1">
      <c r="A1124" s="958" t="s">
        <v>822</v>
      </c>
      <c r="B1124" s="955" t="s">
        <v>2312</v>
      </c>
      <c r="C1124" s="594" t="s">
        <v>736</v>
      </c>
      <c r="D1124" s="556" t="s">
        <v>232</v>
      </c>
      <c r="E1124" s="556" t="s">
        <v>232</v>
      </c>
      <c r="F1124" s="593" t="s">
        <v>874</v>
      </c>
      <c r="G1124" s="593"/>
      <c r="H1124" s="586">
        <v>110</v>
      </c>
      <c r="I1124" s="586">
        <v>114255</v>
      </c>
      <c r="J1124" s="962">
        <v>37</v>
      </c>
      <c r="K1124" s="714">
        <f t="shared" si="91"/>
        <v>4070</v>
      </c>
      <c r="L1124" s="714">
        <f t="shared" si="92"/>
        <v>4.07</v>
      </c>
      <c r="M1124" s="713">
        <f t="shared" si="93"/>
        <v>12568050</v>
      </c>
      <c r="N1124" s="594"/>
      <c r="O1124" s="957"/>
      <c r="P1124" s="587" t="s">
        <v>759</v>
      </c>
      <c r="Q1124" s="957" t="s">
        <v>361</v>
      </c>
      <c r="R1124" s="587" t="s">
        <v>68</v>
      </c>
      <c r="S1124" s="590"/>
      <c r="T1124" s="267"/>
    </row>
    <row r="1125" spans="1:20" s="207" customFormat="1" ht="20.100000000000001" customHeight="1">
      <c r="A1125" s="926" t="s">
        <v>822</v>
      </c>
      <c r="B1125" s="582" t="s">
        <v>2312</v>
      </c>
      <c r="C1125" s="594" t="s">
        <v>736</v>
      </c>
      <c r="D1125" s="556" t="s">
        <v>232</v>
      </c>
      <c r="E1125" s="556" t="s">
        <v>232</v>
      </c>
      <c r="F1125" s="593" t="s">
        <v>874</v>
      </c>
      <c r="G1125" s="593"/>
      <c r="H1125" s="586">
        <v>12</v>
      </c>
      <c r="I1125" s="586">
        <v>123288</v>
      </c>
      <c r="J1125" s="963">
        <v>37</v>
      </c>
      <c r="K1125" s="714">
        <f t="shared" si="91"/>
        <v>444</v>
      </c>
      <c r="L1125" s="714">
        <f t="shared" si="92"/>
        <v>0.44400000000000001</v>
      </c>
      <c r="M1125" s="713">
        <f t="shared" si="93"/>
        <v>1479456</v>
      </c>
      <c r="N1125" s="594"/>
      <c r="O1125" s="593" t="s">
        <v>1087</v>
      </c>
      <c r="P1125" s="927" t="s">
        <v>759</v>
      </c>
      <c r="Q1125" s="593" t="s">
        <v>361</v>
      </c>
      <c r="R1125" s="927" t="s">
        <v>68</v>
      </c>
      <c r="S1125" s="929"/>
      <c r="T1125" s="267"/>
    </row>
    <row r="1126" spans="1:20" s="207" customFormat="1" ht="20.100000000000001" customHeight="1">
      <c r="A1126" s="926" t="s">
        <v>822</v>
      </c>
      <c r="B1126" s="582" t="s">
        <v>2312</v>
      </c>
      <c r="C1126" s="594" t="s">
        <v>736</v>
      </c>
      <c r="D1126" s="556" t="s">
        <v>232</v>
      </c>
      <c r="E1126" s="556" t="s">
        <v>232</v>
      </c>
      <c r="F1126" s="593" t="s">
        <v>1045</v>
      </c>
      <c r="G1126" s="593"/>
      <c r="H1126" s="586">
        <v>1</v>
      </c>
      <c r="I1126" s="586">
        <v>64000</v>
      </c>
      <c r="J1126" s="963">
        <v>10.3</v>
      </c>
      <c r="K1126" s="714">
        <f t="shared" si="91"/>
        <v>10.3</v>
      </c>
      <c r="L1126" s="714">
        <f t="shared" si="92"/>
        <v>1.03E-2</v>
      </c>
      <c r="M1126" s="713">
        <f t="shared" si="93"/>
        <v>64000</v>
      </c>
      <c r="N1126" s="594"/>
      <c r="O1126" s="593" t="s">
        <v>1087</v>
      </c>
      <c r="P1126" s="927" t="s">
        <v>759</v>
      </c>
      <c r="Q1126" s="593" t="s">
        <v>357</v>
      </c>
      <c r="R1126" s="927" t="s">
        <v>68</v>
      </c>
      <c r="S1126" s="929"/>
    </row>
    <row r="1127" spans="1:20" s="207" customFormat="1" ht="20.100000000000001" customHeight="1">
      <c r="A1127" s="581" t="s">
        <v>822</v>
      </c>
      <c r="B1127" s="582" t="s">
        <v>2312</v>
      </c>
      <c r="C1127" s="583" t="s">
        <v>736</v>
      </c>
      <c r="D1127" s="556" t="s">
        <v>232</v>
      </c>
      <c r="E1127" s="556" t="s">
        <v>232</v>
      </c>
      <c r="F1127" s="593" t="s">
        <v>773</v>
      </c>
      <c r="G1127" s="593"/>
      <c r="H1127" s="586">
        <v>23</v>
      </c>
      <c r="I1127" s="586">
        <v>14000</v>
      </c>
      <c r="J1127" s="962">
        <v>0</v>
      </c>
      <c r="K1127" s="714">
        <f t="shared" si="91"/>
        <v>0</v>
      </c>
      <c r="L1127" s="714">
        <f t="shared" si="92"/>
        <v>0</v>
      </c>
      <c r="M1127" s="713">
        <f t="shared" si="93"/>
        <v>322000</v>
      </c>
      <c r="N1127" s="594"/>
      <c r="O1127" s="587" t="s">
        <v>1929</v>
      </c>
      <c r="P1127" s="587" t="s">
        <v>759</v>
      </c>
      <c r="Q1127" s="589" t="s">
        <v>360</v>
      </c>
      <c r="R1127" s="587" t="s">
        <v>73</v>
      </c>
      <c r="S1127" s="590"/>
    </row>
    <row r="1128" spans="1:20" s="207" customFormat="1" ht="20.100000000000001" customHeight="1">
      <c r="A1128" s="958" t="s">
        <v>822</v>
      </c>
      <c r="B1128" s="955" t="s">
        <v>2312</v>
      </c>
      <c r="C1128" s="594" t="s">
        <v>736</v>
      </c>
      <c r="D1128" s="556" t="s">
        <v>232</v>
      </c>
      <c r="E1128" s="556" t="s">
        <v>232</v>
      </c>
      <c r="F1128" s="585" t="s">
        <v>2321</v>
      </c>
      <c r="G1128" s="585"/>
      <c r="H1128" s="586">
        <v>83</v>
      </c>
      <c r="I1128" s="586">
        <v>7000</v>
      </c>
      <c r="J1128" s="962">
        <v>0</v>
      </c>
      <c r="K1128" s="714">
        <f t="shared" si="91"/>
        <v>0</v>
      </c>
      <c r="L1128" s="714">
        <f t="shared" si="92"/>
        <v>0</v>
      </c>
      <c r="M1128" s="713">
        <f t="shared" si="93"/>
        <v>581000</v>
      </c>
      <c r="N1128" s="594"/>
      <c r="O1128" s="928" t="s">
        <v>1929</v>
      </c>
      <c r="P1128" s="587" t="s">
        <v>759</v>
      </c>
      <c r="Q1128" s="957" t="s">
        <v>360</v>
      </c>
      <c r="R1128" s="587" t="s">
        <v>73</v>
      </c>
      <c r="S1128" s="590"/>
      <c r="T1128" s="267"/>
    </row>
    <row r="1129" spans="1:20" s="207" customFormat="1" ht="20.100000000000001" customHeight="1">
      <c r="A1129" s="958" t="s">
        <v>822</v>
      </c>
      <c r="B1129" s="955" t="s">
        <v>2312</v>
      </c>
      <c r="C1129" s="594" t="s">
        <v>736</v>
      </c>
      <c r="D1129" s="556" t="s">
        <v>232</v>
      </c>
      <c r="E1129" s="556" t="s">
        <v>232</v>
      </c>
      <c r="F1129" s="585" t="s">
        <v>79</v>
      </c>
      <c r="G1129" s="585"/>
      <c r="H1129" s="586">
        <v>18</v>
      </c>
      <c r="I1129" s="586">
        <v>7600</v>
      </c>
      <c r="J1129" s="962">
        <v>0</v>
      </c>
      <c r="K1129" s="714">
        <f t="shared" si="91"/>
        <v>0</v>
      </c>
      <c r="L1129" s="714">
        <f t="shared" si="92"/>
        <v>0</v>
      </c>
      <c r="M1129" s="713">
        <f t="shared" si="93"/>
        <v>136800</v>
      </c>
      <c r="N1129" s="594"/>
      <c r="O1129" s="928" t="s">
        <v>1929</v>
      </c>
      <c r="P1129" s="587" t="s">
        <v>759</v>
      </c>
      <c r="Q1129" s="957" t="s">
        <v>336</v>
      </c>
      <c r="R1129" s="587" t="s">
        <v>73</v>
      </c>
      <c r="S1129" s="590"/>
      <c r="T1129" s="267"/>
    </row>
    <row r="1130" spans="1:20" s="207" customFormat="1" ht="20.100000000000001" customHeight="1">
      <c r="A1130" s="958" t="s">
        <v>822</v>
      </c>
      <c r="B1130" s="955" t="s">
        <v>2312</v>
      </c>
      <c r="C1130" s="594" t="s">
        <v>736</v>
      </c>
      <c r="D1130" s="556" t="s">
        <v>232</v>
      </c>
      <c r="E1130" s="556" t="s">
        <v>232</v>
      </c>
      <c r="F1130" s="585" t="s">
        <v>2322</v>
      </c>
      <c r="G1130" s="585"/>
      <c r="H1130" s="586">
        <v>14</v>
      </c>
      <c r="I1130" s="586">
        <v>95700</v>
      </c>
      <c r="J1130" s="962">
        <v>0</v>
      </c>
      <c r="K1130" s="714">
        <f t="shared" si="91"/>
        <v>0</v>
      </c>
      <c r="L1130" s="714">
        <f t="shared" si="92"/>
        <v>0</v>
      </c>
      <c r="M1130" s="713">
        <f t="shared" si="93"/>
        <v>1339800</v>
      </c>
      <c r="N1130" s="594"/>
      <c r="O1130" s="928" t="s">
        <v>1929</v>
      </c>
      <c r="P1130" s="587" t="s">
        <v>759</v>
      </c>
      <c r="Q1130" s="957" t="s">
        <v>336</v>
      </c>
      <c r="R1130" s="587" t="s">
        <v>73</v>
      </c>
      <c r="S1130" s="590"/>
      <c r="T1130" s="267"/>
    </row>
    <row r="1131" spans="1:20" s="207" customFormat="1" ht="20.100000000000001" customHeight="1">
      <c r="A1131" s="958" t="s">
        <v>822</v>
      </c>
      <c r="B1131" s="955" t="s">
        <v>2312</v>
      </c>
      <c r="C1131" s="594" t="s">
        <v>736</v>
      </c>
      <c r="D1131" s="556" t="s">
        <v>232</v>
      </c>
      <c r="E1131" s="556" t="s">
        <v>232</v>
      </c>
      <c r="F1131" s="585" t="s">
        <v>2323</v>
      </c>
      <c r="G1131" s="585"/>
      <c r="H1131" s="586">
        <v>14</v>
      </c>
      <c r="I1131" s="586">
        <v>66500</v>
      </c>
      <c r="J1131" s="962">
        <v>0</v>
      </c>
      <c r="K1131" s="714">
        <f t="shared" si="91"/>
        <v>0</v>
      </c>
      <c r="L1131" s="714">
        <f t="shared" si="92"/>
        <v>0</v>
      </c>
      <c r="M1131" s="713">
        <f t="shared" si="93"/>
        <v>931000</v>
      </c>
      <c r="N1131" s="594"/>
      <c r="O1131" s="928"/>
      <c r="P1131" s="587" t="s">
        <v>759</v>
      </c>
      <c r="Q1131" s="957" t="s">
        <v>336</v>
      </c>
      <c r="R1131" s="587" t="s">
        <v>73</v>
      </c>
      <c r="S1131" s="590"/>
      <c r="T1131" s="267"/>
    </row>
    <row r="1132" spans="1:20" s="207" customFormat="1" ht="20.100000000000001" customHeight="1">
      <c r="A1132" s="958" t="s">
        <v>822</v>
      </c>
      <c r="B1132" s="955" t="s">
        <v>2312</v>
      </c>
      <c r="C1132" s="594" t="s">
        <v>736</v>
      </c>
      <c r="D1132" s="556" t="s">
        <v>232</v>
      </c>
      <c r="E1132" s="556" t="s">
        <v>232</v>
      </c>
      <c r="F1132" s="585" t="s">
        <v>1517</v>
      </c>
      <c r="G1132" s="585"/>
      <c r="H1132" s="586">
        <v>14</v>
      </c>
      <c r="I1132" s="586">
        <v>145000</v>
      </c>
      <c r="J1132" s="962">
        <v>0</v>
      </c>
      <c r="K1132" s="714">
        <f t="shared" ref="K1132:K1200" si="94">H1132*J1132</f>
        <v>0</v>
      </c>
      <c r="L1132" s="714">
        <f t="shared" ref="L1132:L1200" si="95">K1132/1000</f>
        <v>0</v>
      </c>
      <c r="M1132" s="713">
        <f t="shared" si="93"/>
        <v>2030000</v>
      </c>
      <c r="N1132" s="594"/>
      <c r="O1132" s="928"/>
      <c r="P1132" s="587" t="s">
        <v>759</v>
      </c>
      <c r="Q1132" s="957" t="s">
        <v>336</v>
      </c>
      <c r="R1132" s="587" t="s">
        <v>73</v>
      </c>
      <c r="S1132" s="590"/>
      <c r="T1132" s="267"/>
    </row>
    <row r="1133" spans="1:20" s="207" customFormat="1" ht="20.100000000000001" customHeight="1">
      <c r="A1133" s="958" t="s">
        <v>822</v>
      </c>
      <c r="B1133" s="955" t="s">
        <v>2312</v>
      </c>
      <c r="C1133" s="594" t="s">
        <v>736</v>
      </c>
      <c r="D1133" s="556" t="s">
        <v>232</v>
      </c>
      <c r="E1133" s="556" t="s">
        <v>232</v>
      </c>
      <c r="F1133" s="585" t="s">
        <v>1014</v>
      </c>
      <c r="G1133" s="585"/>
      <c r="H1133" s="586">
        <v>4</v>
      </c>
      <c r="I1133" s="586">
        <v>154917</v>
      </c>
      <c r="J1133" s="962">
        <v>43</v>
      </c>
      <c r="K1133" s="714">
        <f t="shared" si="94"/>
        <v>172</v>
      </c>
      <c r="L1133" s="714">
        <f t="shared" si="95"/>
        <v>0.17199999999999999</v>
      </c>
      <c r="M1133" s="713">
        <f t="shared" si="93"/>
        <v>619668</v>
      </c>
      <c r="N1133" s="594"/>
      <c r="O1133" s="928" t="s">
        <v>1930</v>
      </c>
      <c r="P1133" s="587" t="s">
        <v>759</v>
      </c>
      <c r="Q1133" s="957" t="s">
        <v>370</v>
      </c>
      <c r="R1133" s="587" t="s">
        <v>68</v>
      </c>
      <c r="S1133" s="590"/>
      <c r="T1133" s="267"/>
    </row>
    <row r="1134" spans="1:20" s="207" customFormat="1" ht="20.100000000000001" customHeight="1">
      <c r="A1134" s="958" t="s">
        <v>822</v>
      </c>
      <c r="B1134" s="955" t="s">
        <v>2312</v>
      </c>
      <c r="C1134" s="594" t="s">
        <v>736</v>
      </c>
      <c r="D1134" s="556" t="s">
        <v>232</v>
      </c>
      <c r="E1134" s="556" t="s">
        <v>232</v>
      </c>
      <c r="F1134" s="593" t="s">
        <v>880</v>
      </c>
      <c r="G1134" s="593"/>
      <c r="H1134" s="586">
        <v>4</v>
      </c>
      <c r="I1134" s="586">
        <v>3598</v>
      </c>
      <c r="J1134" s="962">
        <v>0</v>
      </c>
      <c r="K1134" s="714">
        <f t="shared" si="94"/>
        <v>0</v>
      </c>
      <c r="L1134" s="714">
        <f t="shared" si="95"/>
        <v>0</v>
      </c>
      <c r="M1134" s="713">
        <f t="shared" si="93"/>
        <v>14392</v>
      </c>
      <c r="N1134" s="594"/>
      <c r="O1134" s="957" t="s">
        <v>1744</v>
      </c>
      <c r="P1134" s="587" t="s">
        <v>759</v>
      </c>
      <c r="Q1134" s="957" t="s">
        <v>336</v>
      </c>
      <c r="R1134" s="587" t="s">
        <v>73</v>
      </c>
      <c r="S1134" s="590"/>
      <c r="T1134" s="267"/>
    </row>
    <row r="1135" spans="1:20" s="207" customFormat="1" ht="20.100000000000001" customHeight="1">
      <c r="A1135" s="926" t="s">
        <v>822</v>
      </c>
      <c r="B1135" s="582" t="s">
        <v>2312</v>
      </c>
      <c r="C1135" s="594" t="s">
        <v>736</v>
      </c>
      <c r="D1135" s="556" t="s">
        <v>232</v>
      </c>
      <c r="E1135" s="556" t="s">
        <v>232</v>
      </c>
      <c r="F1135" s="593" t="s">
        <v>2325</v>
      </c>
      <c r="G1135" s="593"/>
      <c r="H1135" s="586">
        <v>77</v>
      </c>
      <c r="I1135" s="586">
        <v>112136</v>
      </c>
      <c r="J1135" s="963">
        <v>0</v>
      </c>
      <c r="K1135" s="714">
        <f t="shared" si="94"/>
        <v>0</v>
      </c>
      <c r="L1135" s="714">
        <f t="shared" si="95"/>
        <v>0</v>
      </c>
      <c r="M1135" s="713">
        <f t="shared" si="93"/>
        <v>8634472</v>
      </c>
      <c r="N1135" s="594"/>
      <c r="O1135" s="593" t="s">
        <v>1744</v>
      </c>
      <c r="P1135" s="927" t="s">
        <v>759</v>
      </c>
      <c r="Q1135" s="593" t="s">
        <v>2428</v>
      </c>
      <c r="R1135" s="927" t="s">
        <v>73</v>
      </c>
      <c r="S1135" s="929"/>
      <c r="T1135" s="267"/>
    </row>
    <row r="1136" spans="1:20" s="207" customFormat="1" ht="20.100000000000001" customHeight="1">
      <c r="A1136" s="926" t="s">
        <v>822</v>
      </c>
      <c r="B1136" s="582" t="s">
        <v>2312</v>
      </c>
      <c r="C1136" s="594" t="s">
        <v>736</v>
      </c>
      <c r="D1136" s="556" t="s">
        <v>232</v>
      </c>
      <c r="E1136" s="556" t="s">
        <v>232</v>
      </c>
      <c r="F1136" s="593" t="s">
        <v>2327</v>
      </c>
      <c r="G1136" s="593"/>
      <c r="H1136" s="586">
        <v>77</v>
      </c>
      <c r="I1136" s="586">
        <v>10864</v>
      </c>
      <c r="J1136" s="963">
        <v>0</v>
      </c>
      <c r="K1136" s="714">
        <f t="shared" si="94"/>
        <v>0</v>
      </c>
      <c r="L1136" s="714">
        <f t="shared" si="95"/>
        <v>0</v>
      </c>
      <c r="M1136" s="713">
        <f t="shared" si="93"/>
        <v>836528</v>
      </c>
      <c r="N1136" s="594"/>
      <c r="O1136" s="593" t="s">
        <v>1931</v>
      </c>
      <c r="P1136" s="927" t="s">
        <v>759</v>
      </c>
      <c r="Q1136" s="593" t="s">
        <v>336</v>
      </c>
      <c r="R1136" s="927" t="s">
        <v>73</v>
      </c>
      <c r="S1136" s="929"/>
    </row>
    <row r="1137" spans="1:20" s="207" customFormat="1" ht="20.100000000000001" customHeight="1">
      <c r="A1137" s="581" t="s">
        <v>1033</v>
      </c>
      <c r="B1137" s="582" t="s">
        <v>1266</v>
      </c>
      <c r="C1137" s="583" t="s">
        <v>355</v>
      </c>
      <c r="D1137" s="556" t="s">
        <v>232</v>
      </c>
      <c r="E1137" s="556" t="s">
        <v>232</v>
      </c>
      <c r="F1137" s="593" t="s">
        <v>589</v>
      </c>
      <c r="G1137" s="593"/>
      <c r="H1137" s="586">
        <v>1066</v>
      </c>
      <c r="I1137" s="586">
        <v>24454</v>
      </c>
      <c r="J1137" s="962">
        <v>15</v>
      </c>
      <c r="K1137" s="714">
        <f t="shared" si="94"/>
        <v>15990</v>
      </c>
      <c r="L1137" s="714">
        <f t="shared" si="95"/>
        <v>15.99</v>
      </c>
      <c r="M1137" s="713">
        <f t="shared" si="93"/>
        <v>26067964</v>
      </c>
      <c r="N1137" s="594"/>
      <c r="O1137" s="587"/>
      <c r="P1137" s="587" t="s">
        <v>1164</v>
      </c>
      <c r="Q1137" s="589" t="s">
        <v>270</v>
      </c>
      <c r="R1137" s="587" t="s">
        <v>68</v>
      </c>
      <c r="S1137" s="590"/>
    </row>
    <row r="1138" spans="1:20" s="207" customFormat="1" ht="20.100000000000001" customHeight="1">
      <c r="A1138" s="958" t="s">
        <v>1033</v>
      </c>
      <c r="B1138" s="955" t="s">
        <v>1266</v>
      </c>
      <c r="C1138" s="594" t="s">
        <v>355</v>
      </c>
      <c r="D1138" s="556" t="s">
        <v>232</v>
      </c>
      <c r="E1138" s="556" t="s">
        <v>232</v>
      </c>
      <c r="F1138" s="585" t="s">
        <v>694</v>
      </c>
      <c r="G1138" s="585"/>
      <c r="H1138" s="586">
        <v>1066</v>
      </c>
      <c r="I1138" s="586">
        <v>57200</v>
      </c>
      <c r="J1138" s="962">
        <v>35.5</v>
      </c>
      <c r="K1138" s="714">
        <f t="shared" si="94"/>
        <v>37843</v>
      </c>
      <c r="L1138" s="714">
        <f t="shared" si="95"/>
        <v>37.843000000000004</v>
      </c>
      <c r="M1138" s="713">
        <f t="shared" si="93"/>
        <v>60975200</v>
      </c>
      <c r="N1138" s="594"/>
      <c r="O1138" s="928"/>
      <c r="P1138" s="587" t="s">
        <v>1164</v>
      </c>
      <c r="Q1138" s="957" t="s">
        <v>358</v>
      </c>
      <c r="R1138" s="587" t="s">
        <v>68</v>
      </c>
      <c r="S1138" s="590"/>
      <c r="T1138" s="267"/>
    </row>
    <row r="1139" spans="1:20" s="207" customFormat="1" ht="20.100000000000001" customHeight="1">
      <c r="A1139" s="958" t="s">
        <v>1033</v>
      </c>
      <c r="B1139" s="955" t="s">
        <v>2082</v>
      </c>
      <c r="C1139" s="594" t="s">
        <v>355</v>
      </c>
      <c r="D1139" s="556" t="s">
        <v>232</v>
      </c>
      <c r="E1139" s="556" t="s">
        <v>232</v>
      </c>
      <c r="F1139" s="585" t="s">
        <v>671</v>
      </c>
      <c r="G1139" s="585"/>
      <c r="H1139" s="586">
        <v>206</v>
      </c>
      <c r="I1139" s="586">
        <v>60309</v>
      </c>
      <c r="J1139" s="962">
        <v>24</v>
      </c>
      <c r="K1139" s="714">
        <f t="shared" si="94"/>
        <v>4944</v>
      </c>
      <c r="L1139" s="714">
        <f t="shared" si="95"/>
        <v>4.944</v>
      </c>
      <c r="M1139" s="713">
        <f t="shared" si="93"/>
        <v>12423654</v>
      </c>
      <c r="N1139" s="594"/>
      <c r="O1139" s="928"/>
      <c r="P1139" s="587" t="s">
        <v>1164</v>
      </c>
      <c r="Q1139" s="957" t="s">
        <v>341</v>
      </c>
      <c r="R1139" s="587" t="s">
        <v>68</v>
      </c>
      <c r="S1139" s="590"/>
      <c r="T1139" s="267"/>
    </row>
    <row r="1140" spans="1:20" s="207" customFormat="1" ht="20.100000000000001" customHeight="1">
      <c r="A1140" s="958" t="s">
        <v>1033</v>
      </c>
      <c r="B1140" s="955" t="s">
        <v>2082</v>
      </c>
      <c r="C1140" s="594" t="s">
        <v>355</v>
      </c>
      <c r="D1140" s="556" t="s">
        <v>232</v>
      </c>
      <c r="E1140" s="556" t="s">
        <v>232</v>
      </c>
      <c r="F1140" s="585" t="s">
        <v>65</v>
      </c>
      <c r="G1140" s="585"/>
      <c r="H1140" s="586">
        <v>206</v>
      </c>
      <c r="I1140" s="586">
        <v>145813</v>
      </c>
      <c r="J1140" s="962">
        <v>29.3</v>
      </c>
      <c r="K1140" s="714">
        <f t="shared" si="94"/>
        <v>6035.8</v>
      </c>
      <c r="L1140" s="714">
        <f t="shared" si="95"/>
        <v>6.0358000000000001</v>
      </c>
      <c r="M1140" s="713">
        <f t="shared" si="93"/>
        <v>30037478</v>
      </c>
      <c r="N1140" s="594"/>
      <c r="O1140" s="928"/>
      <c r="P1140" s="587" t="s">
        <v>1164</v>
      </c>
      <c r="Q1140" s="957" t="s">
        <v>343</v>
      </c>
      <c r="R1140" s="587" t="s">
        <v>60</v>
      </c>
      <c r="S1140" s="590"/>
      <c r="T1140" s="267"/>
    </row>
    <row r="1141" spans="1:20" s="33" customFormat="1" ht="20.100000000000001" customHeight="1">
      <c r="A1141" s="557" t="s">
        <v>235</v>
      </c>
      <c r="B1141" s="563" t="s">
        <v>2092</v>
      </c>
      <c r="C1141" s="557" t="s">
        <v>371</v>
      </c>
      <c r="D1141" s="556" t="s">
        <v>232</v>
      </c>
      <c r="E1141" s="556" t="s">
        <v>232</v>
      </c>
      <c r="F1141" s="557" t="s">
        <v>373</v>
      </c>
      <c r="G1141" s="563"/>
      <c r="H1141" s="559">
        <v>1906</v>
      </c>
      <c r="I1141" s="964">
        <v>15000</v>
      </c>
      <c r="J1141" s="558">
        <v>0</v>
      </c>
      <c r="K1141" s="560" t="s">
        <v>765</v>
      </c>
      <c r="L1141" s="560" t="s">
        <v>765</v>
      </c>
      <c r="M1141" s="713">
        <f t="shared" si="93"/>
        <v>28590000</v>
      </c>
      <c r="N1141" s="563"/>
      <c r="O1141" s="563" t="s">
        <v>1367</v>
      </c>
      <c r="P1141" s="557" t="s">
        <v>35</v>
      </c>
      <c r="Q1141" s="557" t="s">
        <v>340</v>
      </c>
      <c r="R1141" s="557" t="s">
        <v>73</v>
      </c>
      <c r="S1141" s="557" t="s">
        <v>152</v>
      </c>
    </row>
    <row r="1142" spans="1:20" s="207" customFormat="1" ht="20.100000000000001" customHeight="1">
      <c r="A1142" s="958" t="s">
        <v>436</v>
      </c>
      <c r="B1142" s="955" t="s">
        <v>491</v>
      </c>
      <c r="C1142" s="594" t="s">
        <v>371</v>
      </c>
      <c r="D1142" s="556" t="s">
        <v>232</v>
      </c>
      <c r="E1142" s="556" t="s">
        <v>232</v>
      </c>
      <c r="F1142" s="585" t="s">
        <v>649</v>
      </c>
      <c r="G1142" s="585"/>
      <c r="H1142" s="586">
        <v>1649</v>
      </c>
      <c r="I1142" s="586">
        <v>88000</v>
      </c>
      <c r="J1142" s="962">
        <v>14.7</v>
      </c>
      <c r="K1142" s="714">
        <f t="shared" si="94"/>
        <v>24240.3</v>
      </c>
      <c r="L1142" s="714">
        <f t="shared" si="95"/>
        <v>24.240299999999998</v>
      </c>
      <c r="M1142" s="713">
        <f t="shared" si="93"/>
        <v>145112000</v>
      </c>
      <c r="N1142" s="594"/>
      <c r="O1142" s="928"/>
      <c r="P1142" s="587" t="s">
        <v>483</v>
      </c>
      <c r="Q1142" s="957" t="s">
        <v>902</v>
      </c>
      <c r="R1142" s="587" t="s">
        <v>60</v>
      </c>
      <c r="S1142" s="590"/>
      <c r="T1142" s="267"/>
    </row>
    <row r="1143" spans="1:20" s="207" customFormat="1" ht="20.100000000000001" customHeight="1">
      <c r="A1143" s="958" t="s">
        <v>436</v>
      </c>
      <c r="B1143" s="955" t="s">
        <v>491</v>
      </c>
      <c r="C1143" s="594" t="s">
        <v>371</v>
      </c>
      <c r="D1143" s="556" t="s">
        <v>232</v>
      </c>
      <c r="E1143" s="556" t="s">
        <v>232</v>
      </c>
      <c r="F1143" s="585" t="s">
        <v>163</v>
      </c>
      <c r="G1143" s="585"/>
      <c r="H1143" s="586">
        <v>1649</v>
      </c>
      <c r="I1143" s="586">
        <v>14000</v>
      </c>
      <c r="J1143" s="962">
        <v>0</v>
      </c>
      <c r="K1143" s="714">
        <f t="shared" si="94"/>
        <v>0</v>
      </c>
      <c r="L1143" s="714">
        <f t="shared" si="95"/>
        <v>0</v>
      </c>
      <c r="M1143" s="713">
        <f t="shared" si="93"/>
        <v>23086000</v>
      </c>
      <c r="N1143" s="594"/>
      <c r="O1143" s="928"/>
      <c r="P1143" s="587" t="s">
        <v>483</v>
      </c>
      <c r="Q1143" s="957" t="s">
        <v>360</v>
      </c>
      <c r="R1143" s="587" t="s">
        <v>73</v>
      </c>
      <c r="S1143" s="590"/>
      <c r="T1143" s="267"/>
    </row>
    <row r="1144" spans="1:20" s="207" customFormat="1" ht="20.100000000000001" customHeight="1">
      <c r="A1144" s="958" t="s">
        <v>436</v>
      </c>
      <c r="B1144" s="955" t="s">
        <v>491</v>
      </c>
      <c r="C1144" s="594" t="s">
        <v>371</v>
      </c>
      <c r="D1144" s="556" t="s">
        <v>232</v>
      </c>
      <c r="E1144" s="556" t="s">
        <v>232</v>
      </c>
      <c r="F1144" s="585" t="s">
        <v>187</v>
      </c>
      <c r="G1144" s="585"/>
      <c r="H1144" s="586">
        <v>1649</v>
      </c>
      <c r="I1144" s="586">
        <v>23000</v>
      </c>
      <c r="J1144" s="962">
        <v>0</v>
      </c>
      <c r="K1144" s="714">
        <f t="shared" si="94"/>
        <v>0</v>
      </c>
      <c r="L1144" s="714">
        <f t="shared" si="95"/>
        <v>0</v>
      </c>
      <c r="M1144" s="713">
        <f t="shared" si="93"/>
        <v>37927000</v>
      </c>
      <c r="N1144" s="594"/>
      <c r="O1144" s="928"/>
      <c r="P1144" s="587" t="s">
        <v>483</v>
      </c>
      <c r="Q1144" s="957" t="s">
        <v>360</v>
      </c>
      <c r="R1144" s="587" t="s">
        <v>73</v>
      </c>
      <c r="S1144" s="590"/>
      <c r="T1144" s="267"/>
    </row>
    <row r="1145" spans="1:20" s="207" customFormat="1" ht="20.100000000000001" customHeight="1">
      <c r="A1145" s="958" t="s">
        <v>436</v>
      </c>
      <c r="B1145" s="955" t="s">
        <v>491</v>
      </c>
      <c r="C1145" s="594" t="s">
        <v>371</v>
      </c>
      <c r="D1145" s="556" t="s">
        <v>232</v>
      </c>
      <c r="E1145" s="556" t="s">
        <v>232</v>
      </c>
      <c r="F1145" s="593" t="s">
        <v>419</v>
      </c>
      <c r="G1145" s="593"/>
      <c r="H1145" s="586">
        <v>720</v>
      </c>
      <c r="I1145" s="586">
        <v>59658</v>
      </c>
      <c r="J1145" s="962">
        <v>0</v>
      </c>
      <c r="K1145" s="714">
        <f t="shared" si="94"/>
        <v>0</v>
      </c>
      <c r="L1145" s="714">
        <f t="shared" si="95"/>
        <v>0</v>
      </c>
      <c r="M1145" s="713">
        <f t="shared" si="93"/>
        <v>42953760</v>
      </c>
      <c r="N1145" s="594"/>
      <c r="O1145" s="957"/>
      <c r="P1145" s="587" t="s">
        <v>483</v>
      </c>
      <c r="Q1145" s="957" t="s">
        <v>278</v>
      </c>
      <c r="R1145" s="587" t="s">
        <v>73</v>
      </c>
      <c r="S1145" s="590"/>
      <c r="T1145" s="267"/>
    </row>
    <row r="1146" spans="1:20" s="207" customFormat="1" ht="20.100000000000001" customHeight="1">
      <c r="A1146" s="926" t="s">
        <v>806</v>
      </c>
      <c r="B1146" s="582" t="s">
        <v>2098</v>
      </c>
      <c r="C1146" s="594" t="s">
        <v>371</v>
      </c>
      <c r="D1146" s="556" t="s">
        <v>232</v>
      </c>
      <c r="E1146" s="556" t="s">
        <v>232</v>
      </c>
      <c r="F1146" s="593" t="s">
        <v>643</v>
      </c>
      <c r="G1146" s="593"/>
      <c r="H1146" s="586">
        <v>1332</v>
      </c>
      <c r="I1146" s="586">
        <v>56600</v>
      </c>
      <c r="J1146" s="963">
        <v>15.5</v>
      </c>
      <c r="K1146" s="714">
        <f t="shared" si="94"/>
        <v>20646</v>
      </c>
      <c r="L1146" s="714">
        <f t="shared" si="95"/>
        <v>20.646000000000001</v>
      </c>
      <c r="M1146" s="713">
        <f t="shared" si="93"/>
        <v>75391200</v>
      </c>
      <c r="N1146" s="594"/>
      <c r="O1146" s="593" t="s">
        <v>542</v>
      </c>
      <c r="P1146" s="927" t="s">
        <v>1273</v>
      </c>
      <c r="Q1146" s="593" t="s">
        <v>270</v>
      </c>
      <c r="R1146" s="927" t="s">
        <v>60</v>
      </c>
      <c r="S1146" s="929"/>
      <c r="T1146" s="267"/>
    </row>
    <row r="1147" spans="1:20" s="207" customFormat="1" ht="20.100000000000001" customHeight="1">
      <c r="A1147" s="926" t="s">
        <v>806</v>
      </c>
      <c r="B1147" s="582" t="s">
        <v>2098</v>
      </c>
      <c r="C1147" s="594" t="s">
        <v>371</v>
      </c>
      <c r="D1147" s="556" t="s">
        <v>232</v>
      </c>
      <c r="E1147" s="556" t="s">
        <v>232</v>
      </c>
      <c r="F1147" s="593" t="s">
        <v>335</v>
      </c>
      <c r="G1147" s="593"/>
      <c r="H1147" s="586">
        <v>1294</v>
      </c>
      <c r="I1147" s="586">
        <v>36900</v>
      </c>
      <c r="J1147" s="963">
        <v>0</v>
      </c>
      <c r="K1147" s="714">
        <f t="shared" si="94"/>
        <v>0</v>
      </c>
      <c r="L1147" s="714">
        <f t="shared" si="95"/>
        <v>0</v>
      </c>
      <c r="M1147" s="713">
        <f t="shared" si="93"/>
        <v>47748600</v>
      </c>
      <c r="N1147" s="594"/>
      <c r="O1147" s="593" t="s">
        <v>1035</v>
      </c>
      <c r="P1147" s="927" t="s">
        <v>1273</v>
      </c>
      <c r="Q1147" s="593" t="s">
        <v>271</v>
      </c>
      <c r="R1147" s="927" t="s">
        <v>73</v>
      </c>
      <c r="S1147" s="929"/>
    </row>
    <row r="1148" spans="1:20" s="207" customFormat="1" ht="20.100000000000001" customHeight="1">
      <c r="A1148" s="581" t="s">
        <v>806</v>
      </c>
      <c r="B1148" s="582" t="s">
        <v>2098</v>
      </c>
      <c r="C1148" s="583" t="s">
        <v>371</v>
      </c>
      <c r="D1148" s="556" t="s">
        <v>232</v>
      </c>
      <c r="E1148" s="556" t="s">
        <v>232</v>
      </c>
      <c r="F1148" s="593" t="s">
        <v>624</v>
      </c>
      <c r="G1148" s="593"/>
      <c r="H1148" s="586">
        <v>1294</v>
      </c>
      <c r="I1148" s="586">
        <v>59900</v>
      </c>
      <c r="J1148" s="962">
        <v>0</v>
      </c>
      <c r="K1148" s="714">
        <f t="shared" si="94"/>
        <v>0</v>
      </c>
      <c r="L1148" s="714">
        <f t="shared" si="95"/>
        <v>0</v>
      </c>
      <c r="M1148" s="713">
        <f t="shared" si="93"/>
        <v>77510600</v>
      </c>
      <c r="N1148" s="594"/>
      <c r="O1148" s="587" t="s">
        <v>542</v>
      </c>
      <c r="P1148" s="587" t="s">
        <v>1273</v>
      </c>
      <c r="Q1148" s="589" t="s">
        <v>272</v>
      </c>
      <c r="R1148" s="587" t="s">
        <v>73</v>
      </c>
      <c r="S1148" s="590"/>
    </row>
    <row r="1149" spans="1:20" s="207" customFormat="1" ht="20.100000000000001" customHeight="1">
      <c r="A1149" s="958" t="s">
        <v>806</v>
      </c>
      <c r="B1149" s="955" t="s">
        <v>2098</v>
      </c>
      <c r="C1149" s="594" t="s">
        <v>371</v>
      </c>
      <c r="D1149" s="556" t="s">
        <v>232</v>
      </c>
      <c r="E1149" s="556" t="s">
        <v>232</v>
      </c>
      <c r="F1149" s="585" t="s">
        <v>337</v>
      </c>
      <c r="G1149" s="585"/>
      <c r="H1149" s="586">
        <v>1294</v>
      </c>
      <c r="I1149" s="586">
        <v>19500</v>
      </c>
      <c r="J1149" s="962">
        <v>0</v>
      </c>
      <c r="K1149" s="714">
        <f t="shared" si="94"/>
        <v>0</v>
      </c>
      <c r="L1149" s="714">
        <f t="shared" si="95"/>
        <v>0</v>
      </c>
      <c r="M1149" s="713">
        <f t="shared" si="93"/>
        <v>25233000</v>
      </c>
      <c r="N1149" s="594"/>
      <c r="O1149" s="928"/>
      <c r="P1149" s="587" t="s">
        <v>1273</v>
      </c>
      <c r="Q1149" s="957" t="s">
        <v>274</v>
      </c>
      <c r="R1149" s="587" t="s">
        <v>73</v>
      </c>
      <c r="S1149" s="590"/>
      <c r="T1149" s="267"/>
    </row>
    <row r="1150" spans="1:20" s="207" customFormat="1" ht="20.100000000000001" customHeight="1">
      <c r="A1150" s="958" t="s">
        <v>806</v>
      </c>
      <c r="B1150" s="955" t="s">
        <v>2099</v>
      </c>
      <c r="C1150" s="594" t="s">
        <v>371</v>
      </c>
      <c r="D1150" s="556" t="s">
        <v>232</v>
      </c>
      <c r="E1150" s="556" t="s">
        <v>232</v>
      </c>
      <c r="F1150" s="585" t="s">
        <v>337</v>
      </c>
      <c r="G1150" s="585"/>
      <c r="H1150" s="586">
        <v>1966</v>
      </c>
      <c r="I1150" s="586">
        <v>19500</v>
      </c>
      <c r="J1150" s="962">
        <v>0</v>
      </c>
      <c r="K1150" s="714">
        <f t="shared" si="94"/>
        <v>0</v>
      </c>
      <c r="L1150" s="714">
        <f t="shared" si="95"/>
        <v>0</v>
      </c>
      <c r="M1150" s="713">
        <f t="shared" si="93"/>
        <v>38337000</v>
      </c>
      <c r="N1150" s="594"/>
      <c r="O1150" s="928"/>
      <c r="P1150" s="587" t="s">
        <v>1273</v>
      </c>
      <c r="Q1150" s="957" t="s">
        <v>274</v>
      </c>
      <c r="R1150" s="587" t="s">
        <v>73</v>
      </c>
      <c r="S1150" s="590"/>
      <c r="T1150" s="267"/>
    </row>
    <row r="1151" spans="1:20" s="207" customFormat="1" ht="20.100000000000001" customHeight="1">
      <c r="A1151" s="958" t="s">
        <v>806</v>
      </c>
      <c r="B1151" s="955" t="s">
        <v>2109</v>
      </c>
      <c r="C1151" s="594" t="s">
        <v>371</v>
      </c>
      <c r="D1151" s="556" t="s">
        <v>232</v>
      </c>
      <c r="E1151" s="556" t="s">
        <v>232</v>
      </c>
      <c r="F1151" s="585" t="s">
        <v>719</v>
      </c>
      <c r="G1151" s="585"/>
      <c r="H1151" s="586">
        <v>666</v>
      </c>
      <c r="I1151" s="586">
        <v>141000</v>
      </c>
      <c r="J1151" s="962">
        <v>31.9</v>
      </c>
      <c r="K1151" s="714">
        <f t="shared" si="94"/>
        <v>21245.399999999998</v>
      </c>
      <c r="L1151" s="714">
        <f t="shared" si="95"/>
        <v>21.245399999999997</v>
      </c>
      <c r="M1151" s="713">
        <f t="shared" si="93"/>
        <v>93906000</v>
      </c>
      <c r="N1151" s="594"/>
      <c r="O1151" s="928"/>
      <c r="P1151" s="587" t="s">
        <v>1273</v>
      </c>
      <c r="Q1151" s="957" t="s">
        <v>370</v>
      </c>
      <c r="R1151" s="587" t="s">
        <v>60</v>
      </c>
      <c r="S1151" s="590"/>
      <c r="T1151" s="267"/>
    </row>
    <row r="1152" spans="1:20" s="207" customFormat="1" ht="20.100000000000001" customHeight="1">
      <c r="A1152" s="958" t="s">
        <v>1118</v>
      </c>
      <c r="B1152" s="955" t="s">
        <v>2122</v>
      </c>
      <c r="C1152" s="594" t="s">
        <v>371</v>
      </c>
      <c r="D1152" s="556" t="s">
        <v>232</v>
      </c>
      <c r="E1152" s="556" t="s">
        <v>232</v>
      </c>
      <c r="F1152" s="585" t="s">
        <v>743</v>
      </c>
      <c r="G1152" s="585"/>
      <c r="H1152" s="586">
        <v>180</v>
      </c>
      <c r="I1152" s="586">
        <v>62986</v>
      </c>
      <c r="J1152" s="962">
        <v>0</v>
      </c>
      <c r="K1152" s="714">
        <f t="shared" si="94"/>
        <v>0</v>
      </c>
      <c r="L1152" s="714">
        <f t="shared" si="95"/>
        <v>0</v>
      </c>
      <c r="M1152" s="713">
        <f t="shared" si="93"/>
        <v>11337480</v>
      </c>
      <c r="N1152" s="594"/>
      <c r="O1152" s="928" t="s">
        <v>2112</v>
      </c>
      <c r="P1152" s="587" t="s">
        <v>1273</v>
      </c>
      <c r="Q1152" s="957" t="s">
        <v>276</v>
      </c>
      <c r="R1152" s="587" t="s">
        <v>73</v>
      </c>
      <c r="S1152" s="590"/>
      <c r="T1152" s="267"/>
    </row>
    <row r="1153" spans="1:20" s="207" customFormat="1" ht="20.100000000000001" customHeight="1">
      <c r="A1153" s="958" t="s">
        <v>1118</v>
      </c>
      <c r="B1153" s="955" t="s">
        <v>2122</v>
      </c>
      <c r="C1153" s="594" t="s">
        <v>371</v>
      </c>
      <c r="D1153" s="556" t="s">
        <v>232</v>
      </c>
      <c r="E1153" s="556" t="s">
        <v>232</v>
      </c>
      <c r="F1153" s="585" t="s">
        <v>945</v>
      </c>
      <c r="G1153" s="585"/>
      <c r="H1153" s="586">
        <v>180</v>
      </c>
      <c r="I1153" s="586">
        <v>15746</v>
      </c>
      <c r="J1153" s="962">
        <v>0</v>
      </c>
      <c r="K1153" s="714">
        <f t="shared" si="94"/>
        <v>0</v>
      </c>
      <c r="L1153" s="714">
        <f t="shared" si="95"/>
        <v>0</v>
      </c>
      <c r="M1153" s="713">
        <f t="shared" si="93"/>
        <v>2834280</v>
      </c>
      <c r="N1153" s="594"/>
      <c r="O1153" s="928" t="s">
        <v>2112</v>
      </c>
      <c r="P1153" s="587" t="s">
        <v>1273</v>
      </c>
      <c r="Q1153" s="957" t="s">
        <v>336</v>
      </c>
      <c r="R1153" s="587" t="s">
        <v>73</v>
      </c>
      <c r="S1153" s="590"/>
      <c r="T1153" s="267"/>
    </row>
    <row r="1154" spans="1:20" s="207" customFormat="1" ht="20.100000000000001" customHeight="1">
      <c r="A1154" s="958" t="s">
        <v>1118</v>
      </c>
      <c r="B1154" s="955" t="s">
        <v>1122</v>
      </c>
      <c r="C1154" s="594" t="s">
        <v>371</v>
      </c>
      <c r="D1154" s="556" t="s">
        <v>232</v>
      </c>
      <c r="E1154" s="556" t="s">
        <v>232</v>
      </c>
      <c r="F1154" s="585" t="s">
        <v>81</v>
      </c>
      <c r="G1154" s="585"/>
      <c r="H1154" s="586">
        <v>382</v>
      </c>
      <c r="I1154" s="586">
        <v>5741</v>
      </c>
      <c r="J1154" s="962">
        <v>0</v>
      </c>
      <c r="K1154" s="714">
        <f t="shared" si="94"/>
        <v>0</v>
      </c>
      <c r="L1154" s="714">
        <f t="shared" si="95"/>
        <v>0</v>
      </c>
      <c r="M1154" s="713">
        <f t="shared" si="93"/>
        <v>2193062</v>
      </c>
      <c r="N1154" s="594"/>
      <c r="O1154" s="928"/>
      <c r="P1154" s="587" t="s">
        <v>1273</v>
      </c>
      <c r="Q1154" s="957" t="s">
        <v>336</v>
      </c>
      <c r="R1154" s="587" t="s">
        <v>73</v>
      </c>
      <c r="S1154" s="590"/>
      <c r="T1154" s="267"/>
    </row>
    <row r="1155" spans="1:20" s="207" customFormat="1" ht="20.100000000000001" customHeight="1">
      <c r="A1155" s="958" t="s">
        <v>1118</v>
      </c>
      <c r="B1155" s="955" t="s">
        <v>1122</v>
      </c>
      <c r="C1155" s="594" t="s">
        <v>371</v>
      </c>
      <c r="D1155" s="556" t="s">
        <v>232</v>
      </c>
      <c r="E1155" s="556" t="s">
        <v>232</v>
      </c>
      <c r="F1155" s="593" t="s">
        <v>85</v>
      </c>
      <c r="G1155" s="593"/>
      <c r="H1155" s="586">
        <v>382</v>
      </c>
      <c r="I1155" s="586">
        <v>12384</v>
      </c>
      <c r="J1155" s="962">
        <v>0</v>
      </c>
      <c r="K1155" s="714">
        <f t="shared" si="94"/>
        <v>0</v>
      </c>
      <c r="L1155" s="714">
        <f t="shared" si="95"/>
        <v>0</v>
      </c>
      <c r="M1155" s="713">
        <f t="shared" si="93"/>
        <v>4730688</v>
      </c>
      <c r="N1155" s="594"/>
      <c r="O1155" s="957"/>
      <c r="P1155" s="587" t="s">
        <v>1273</v>
      </c>
      <c r="Q1155" s="957" t="s">
        <v>336</v>
      </c>
      <c r="R1155" s="587" t="s">
        <v>73</v>
      </c>
      <c r="S1155" s="590"/>
      <c r="T1155" s="267"/>
    </row>
    <row r="1156" spans="1:20" s="207" customFormat="1" ht="20.100000000000001" customHeight="1">
      <c r="A1156" s="926" t="s">
        <v>1118</v>
      </c>
      <c r="B1156" s="582" t="s">
        <v>1122</v>
      </c>
      <c r="C1156" s="594" t="s">
        <v>371</v>
      </c>
      <c r="D1156" s="556" t="s">
        <v>232</v>
      </c>
      <c r="E1156" s="556" t="s">
        <v>232</v>
      </c>
      <c r="F1156" s="593" t="s">
        <v>1121</v>
      </c>
      <c r="G1156" s="593"/>
      <c r="H1156" s="586">
        <v>382</v>
      </c>
      <c r="I1156" s="586">
        <v>15582</v>
      </c>
      <c r="J1156" s="963">
        <v>0</v>
      </c>
      <c r="K1156" s="714">
        <f t="shared" si="94"/>
        <v>0</v>
      </c>
      <c r="L1156" s="714">
        <f t="shared" si="95"/>
        <v>0</v>
      </c>
      <c r="M1156" s="713">
        <f t="shared" si="93"/>
        <v>5952324</v>
      </c>
      <c r="N1156" s="594"/>
      <c r="O1156" s="593" t="s">
        <v>2114</v>
      </c>
      <c r="P1156" s="927" t="s">
        <v>1273</v>
      </c>
      <c r="Q1156" s="593" t="s">
        <v>336</v>
      </c>
      <c r="R1156" s="927" t="s">
        <v>73</v>
      </c>
      <c r="S1156" s="929"/>
      <c r="T1156" s="267"/>
    </row>
    <row r="1157" spans="1:20" s="207" customFormat="1" ht="20.100000000000001" customHeight="1">
      <c r="A1157" s="926" t="s">
        <v>1118</v>
      </c>
      <c r="B1157" s="582" t="s">
        <v>1122</v>
      </c>
      <c r="C1157" s="594" t="s">
        <v>371</v>
      </c>
      <c r="D1157" s="556" t="s">
        <v>232</v>
      </c>
      <c r="E1157" s="556" t="s">
        <v>232</v>
      </c>
      <c r="F1157" s="593" t="s">
        <v>338</v>
      </c>
      <c r="G1157" s="593"/>
      <c r="H1157" s="586">
        <v>292</v>
      </c>
      <c r="I1157" s="586">
        <v>4040</v>
      </c>
      <c r="J1157" s="963">
        <v>0</v>
      </c>
      <c r="K1157" s="714">
        <f t="shared" si="94"/>
        <v>0</v>
      </c>
      <c r="L1157" s="714">
        <f t="shared" si="95"/>
        <v>0</v>
      </c>
      <c r="M1157" s="713">
        <f t="shared" si="93"/>
        <v>1179680</v>
      </c>
      <c r="N1157" s="594"/>
      <c r="O1157" s="593" t="s">
        <v>2115</v>
      </c>
      <c r="P1157" s="927" t="s">
        <v>1273</v>
      </c>
      <c r="Q1157" s="593" t="s">
        <v>336</v>
      </c>
      <c r="R1157" s="927" t="s">
        <v>73</v>
      </c>
      <c r="S1157" s="929"/>
    </row>
    <row r="1158" spans="1:20" s="33" customFormat="1" ht="20.100000000000001" customHeight="1">
      <c r="A1158" s="557" t="s">
        <v>235</v>
      </c>
      <c r="B1158" s="563" t="s">
        <v>1272</v>
      </c>
      <c r="C1158" s="557" t="s">
        <v>371</v>
      </c>
      <c r="D1158" s="556" t="s">
        <v>232</v>
      </c>
      <c r="E1158" s="556" t="s">
        <v>232</v>
      </c>
      <c r="F1158" s="557" t="s">
        <v>422</v>
      </c>
      <c r="G1158" s="563"/>
      <c r="H1158" s="560">
        <v>110</v>
      </c>
      <c r="I1158" s="964">
        <v>29719</v>
      </c>
      <c r="J1158" s="558">
        <v>0</v>
      </c>
      <c r="K1158" s="560" t="s">
        <v>765</v>
      </c>
      <c r="L1158" s="560" t="s">
        <v>765</v>
      </c>
      <c r="M1158" s="713">
        <f t="shared" si="93"/>
        <v>3269090</v>
      </c>
      <c r="N1158" s="563"/>
      <c r="O1158" s="563" t="s">
        <v>1128</v>
      </c>
      <c r="P1158" s="557" t="s">
        <v>35</v>
      </c>
      <c r="Q1158" s="557" t="s">
        <v>271</v>
      </c>
      <c r="R1158" s="557" t="s">
        <v>73</v>
      </c>
      <c r="S1158" s="557" t="s">
        <v>213</v>
      </c>
    </row>
    <row r="1159" spans="1:20" s="1" customFormat="1" ht="20.100000000000001" customHeight="1">
      <c r="A1159" s="557" t="s">
        <v>235</v>
      </c>
      <c r="B1159" s="563" t="s">
        <v>1272</v>
      </c>
      <c r="C1159" s="557" t="s">
        <v>371</v>
      </c>
      <c r="D1159" s="556" t="s">
        <v>232</v>
      </c>
      <c r="E1159" s="556" t="s">
        <v>232</v>
      </c>
      <c r="F1159" s="557" t="s">
        <v>159</v>
      </c>
      <c r="G1159" s="563"/>
      <c r="H1159" s="560">
        <v>110</v>
      </c>
      <c r="I1159" s="964">
        <v>14000</v>
      </c>
      <c r="J1159" s="558">
        <v>0</v>
      </c>
      <c r="K1159" s="560" t="s">
        <v>765</v>
      </c>
      <c r="L1159" s="560" t="s">
        <v>765</v>
      </c>
      <c r="M1159" s="713">
        <f t="shared" si="93"/>
        <v>1540000</v>
      </c>
      <c r="N1159" s="563"/>
      <c r="O1159" s="563" t="s">
        <v>1128</v>
      </c>
      <c r="P1159" s="557" t="s">
        <v>35</v>
      </c>
      <c r="Q1159" s="557" t="s">
        <v>360</v>
      </c>
      <c r="R1159" s="557" t="s">
        <v>73</v>
      </c>
      <c r="S1159" s="557" t="s">
        <v>213</v>
      </c>
    </row>
    <row r="1160" spans="1:20" s="207" customFormat="1" ht="20.100000000000001" customHeight="1">
      <c r="A1160" s="581" t="s">
        <v>467</v>
      </c>
      <c r="B1160" s="582" t="s">
        <v>1283</v>
      </c>
      <c r="C1160" s="583" t="s">
        <v>371</v>
      </c>
      <c r="D1160" s="556" t="s">
        <v>232</v>
      </c>
      <c r="E1160" s="556" t="s">
        <v>232</v>
      </c>
      <c r="F1160" s="593" t="s">
        <v>719</v>
      </c>
      <c r="G1160" s="593"/>
      <c r="H1160" s="586">
        <v>732</v>
      </c>
      <c r="I1160" s="586">
        <v>144000</v>
      </c>
      <c r="J1160" s="962">
        <v>31.9</v>
      </c>
      <c r="K1160" s="714">
        <f t="shared" si="94"/>
        <v>23350.799999999999</v>
      </c>
      <c r="L1160" s="714">
        <f t="shared" si="95"/>
        <v>23.3508</v>
      </c>
      <c r="M1160" s="713">
        <f t="shared" si="93"/>
        <v>105408000</v>
      </c>
      <c r="N1160" s="594"/>
      <c r="O1160" s="587" t="s">
        <v>1009</v>
      </c>
      <c r="P1160" s="587" t="s">
        <v>1273</v>
      </c>
      <c r="Q1160" s="589" t="s">
        <v>370</v>
      </c>
      <c r="R1160" s="587" t="s">
        <v>60</v>
      </c>
      <c r="S1160" s="590"/>
    </row>
    <row r="1161" spans="1:20" s="207" customFormat="1" ht="20.100000000000001" customHeight="1">
      <c r="A1161" s="958" t="s">
        <v>467</v>
      </c>
      <c r="B1161" s="955" t="s">
        <v>1283</v>
      </c>
      <c r="C1161" s="594" t="s">
        <v>371</v>
      </c>
      <c r="D1161" s="556" t="s">
        <v>232</v>
      </c>
      <c r="E1161" s="556" t="s">
        <v>232</v>
      </c>
      <c r="F1161" s="585" t="s">
        <v>568</v>
      </c>
      <c r="G1161" s="585"/>
      <c r="H1161" s="586">
        <v>385</v>
      </c>
      <c r="I1161" s="586">
        <v>60411</v>
      </c>
      <c r="J1161" s="962">
        <v>15.5</v>
      </c>
      <c r="K1161" s="714">
        <f t="shared" si="94"/>
        <v>5967.5</v>
      </c>
      <c r="L1161" s="714">
        <f t="shared" si="95"/>
        <v>5.9675000000000002</v>
      </c>
      <c r="M1161" s="713">
        <f t="shared" si="93"/>
        <v>23258235</v>
      </c>
      <c r="N1161" s="594"/>
      <c r="O1161" s="928" t="s">
        <v>1009</v>
      </c>
      <c r="P1161" s="587" t="s">
        <v>1273</v>
      </c>
      <c r="Q1161" s="957" t="s">
        <v>270</v>
      </c>
      <c r="R1161" s="587" t="s">
        <v>60</v>
      </c>
      <c r="S1161" s="590"/>
      <c r="T1161" s="267"/>
    </row>
    <row r="1162" spans="1:20" s="207" customFormat="1" ht="20.100000000000001" customHeight="1">
      <c r="A1162" s="958" t="s">
        <v>467</v>
      </c>
      <c r="B1162" s="955" t="s">
        <v>1283</v>
      </c>
      <c r="C1162" s="594" t="s">
        <v>371</v>
      </c>
      <c r="D1162" s="556" t="s">
        <v>232</v>
      </c>
      <c r="E1162" s="556" t="s">
        <v>232</v>
      </c>
      <c r="F1162" s="585" t="s">
        <v>1010</v>
      </c>
      <c r="G1162" s="585"/>
      <c r="H1162" s="586">
        <v>378</v>
      </c>
      <c r="I1162" s="586">
        <v>59630</v>
      </c>
      <c r="J1162" s="962">
        <v>13.3</v>
      </c>
      <c r="K1162" s="714">
        <f t="shared" si="94"/>
        <v>5027.4000000000005</v>
      </c>
      <c r="L1162" s="714">
        <f t="shared" si="95"/>
        <v>5.027400000000001</v>
      </c>
      <c r="M1162" s="713">
        <f t="shared" si="93"/>
        <v>22540140</v>
      </c>
      <c r="N1162" s="594"/>
      <c r="O1162" s="928" t="s">
        <v>598</v>
      </c>
      <c r="P1162" s="587" t="s">
        <v>1273</v>
      </c>
      <c r="Q1162" s="957" t="s">
        <v>270</v>
      </c>
      <c r="R1162" s="587" t="s">
        <v>60</v>
      </c>
      <c r="S1162" s="590"/>
      <c r="T1162" s="267"/>
    </row>
    <row r="1163" spans="1:20" s="207" customFormat="1" ht="20.100000000000001" customHeight="1">
      <c r="A1163" s="958" t="s">
        <v>467</v>
      </c>
      <c r="B1163" s="955" t="s">
        <v>1283</v>
      </c>
      <c r="C1163" s="594" t="s">
        <v>371</v>
      </c>
      <c r="D1163" s="556" t="s">
        <v>232</v>
      </c>
      <c r="E1163" s="556" t="s">
        <v>232</v>
      </c>
      <c r="F1163" s="585" t="s">
        <v>668</v>
      </c>
      <c r="G1163" s="585"/>
      <c r="H1163" s="586">
        <v>4</v>
      </c>
      <c r="I1163" s="586">
        <v>65004</v>
      </c>
      <c r="J1163" s="962">
        <v>11.8</v>
      </c>
      <c r="K1163" s="714">
        <f t="shared" si="94"/>
        <v>47.2</v>
      </c>
      <c r="L1163" s="714">
        <f t="shared" si="95"/>
        <v>4.7200000000000006E-2</v>
      </c>
      <c r="M1163" s="713">
        <f t="shared" ref="M1163:M1226" si="96">H1163*I1163</f>
        <v>260016</v>
      </c>
      <c r="N1163" s="594"/>
      <c r="O1163" s="928" t="s">
        <v>62</v>
      </c>
      <c r="P1163" s="587" t="s">
        <v>1273</v>
      </c>
      <c r="Q1163" s="957" t="s">
        <v>270</v>
      </c>
      <c r="R1163" s="587" t="s">
        <v>60</v>
      </c>
      <c r="S1163" s="590"/>
      <c r="T1163" s="267"/>
    </row>
    <row r="1164" spans="1:20" s="207" customFormat="1" ht="20.100000000000001" customHeight="1">
      <c r="A1164" s="958" t="s">
        <v>467</v>
      </c>
      <c r="B1164" s="955" t="s">
        <v>1283</v>
      </c>
      <c r="C1164" s="594" t="s">
        <v>371</v>
      </c>
      <c r="D1164" s="556" t="s">
        <v>232</v>
      </c>
      <c r="E1164" s="556" t="s">
        <v>232</v>
      </c>
      <c r="F1164" s="585" t="s">
        <v>768</v>
      </c>
      <c r="G1164" s="585"/>
      <c r="H1164" s="586">
        <v>14</v>
      </c>
      <c r="I1164" s="586">
        <v>254638</v>
      </c>
      <c r="J1164" s="962">
        <v>41.1</v>
      </c>
      <c r="K1164" s="714">
        <f t="shared" si="94"/>
        <v>575.4</v>
      </c>
      <c r="L1164" s="714">
        <f t="shared" si="95"/>
        <v>0.57540000000000002</v>
      </c>
      <c r="M1164" s="713">
        <f t="shared" si="96"/>
        <v>3564932</v>
      </c>
      <c r="N1164" s="594"/>
      <c r="O1164" s="928" t="s">
        <v>1189</v>
      </c>
      <c r="P1164" s="587" t="s">
        <v>1273</v>
      </c>
      <c r="Q1164" s="957" t="s">
        <v>364</v>
      </c>
      <c r="R1164" s="587" t="s">
        <v>60</v>
      </c>
      <c r="S1164" s="590"/>
      <c r="T1164" s="267"/>
    </row>
    <row r="1165" spans="1:20" s="207" customFormat="1" ht="20.100000000000001" customHeight="1">
      <c r="A1165" s="958" t="s">
        <v>467</v>
      </c>
      <c r="B1165" s="955" t="s">
        <v>1283</v>
      </c>
      <c r="C1165" s="594" t="s">
        <v>371</v>
      </c>
      <c r="D1165" s="556" t="s">
        <v>232</v>
      </c>
      <c r="E1165" s="556" t="s">
        <v>232</v>
      </c>
      <c r="F1165" s="585" t="s">
        <v>909</v>
      </c>
      <c r="G1165" s="585"/>
      <c r="H1165" s="586">
        <v>14</v>
      </c>
      <c r="I1165" s="586">
        <v>62390</v>
      </c>
      <c r="J1165" s="962">
        <v>19</v>
      </c>
      <c r="K1165" s="714">
        <f t="shared" si="94"/>
        <v>266</v>
      </c>
      <c r="L1165" s="714">
        <f t="shared" si="95"/>
        <v>0.26600000000000001</v>
      </c>
      <c r="M1165" s="713">
        <f t="shared" si="96"/>
        <v>873460</v>
      </c>
      <c r="N1165" s="594"/>
      <c r="O1165" s="928" t="s">
        <v>1189</v>
      </c>
      <c r="P1165" s="587" t="s">
        <v>1273</v>
      </c>
      <c r="Q1165" s="957" t="s">
        <v>361</v>
      </c>
      <c r="R1165" s="587" t="s">
        <v>68</v>
      </c>
      <c r="S1165" s="590"/>
      <c r="T1165" s="267"/>
    </row>
    <row r="1166" spans="1:20" s="207" customFormat="1" ht="20.100000000000001" customHeight="1">
      <c r="A1166" s="958" t="s">
        <v>467</v>
      </c>
      <c r="B1166" s="955" t="s">
        <v>1283</v>
      </c>
      <c r="C1166" s="594" t="s">
        <v>371</v>
      </c>
      <c r="D1166" s="556" t="s">
        <v>232</v>
      </c>
      <c r="E1166" s="556" t="s">
        <v>232</v>
      </c>
      <c r="F1166" s="585" t="s">
        <v>669</v>
      </c>
      <c r="G1166" s="585"/>
      <c r="H1166" s="586">
        <v>4</v>
      </c>
      <c r="I1166" s="586">
        <v>107801</v>
      </c>
      <c r="J1166" s="962">
        <v>22.5</v>
      </c>
      <c r="K1166" s="714">
        <f t="shared" si="94"/>
        <v>90</v>
      </c>
      <c r="L1166" s="714">
        <f t="shared" si="95"/>
        <v>0.09</v>
      </c>
      <c r="M1166" s="713">
        <f t="shared" si="96"/>
        <v>431204</v>
      </c>
      <c r="N1166" s="594"/>
      <c r="O1166" s="928" t="s">
        <v>1012</v>
      </c>
      <c r="P1166" s="587" t="s">
        <v>1273</v>
      </c>
      <c r="Q1166" s="957" t="s">
        <v>628</v>
      </c>
      <c r="R1166" s="587" t="s">
        <v>60</v>
      </c>
      <c r="S1166" s="590"/>
      <c r="T1166" s="267"/>
    </row>
    <row r="1167" spans="1:20" s="207" customFormat="1" ht="20.100000000000001" customHeight="1">
      <c r="A1167" s="958" t="s">
        <v>467</v>
      </c>
      <c r="B1167" s="955" t="s">
        <v>1283</v>
      </c>
      <c r="C1167" s="594" t="s">
        <v>371</v>
      </c>
      <c r="D1167" s="556" t="s">
        <v>232</v>
      </c>
      <c r="E1167" s="556" t="s">
        <v>232</v>
      </c>
      <c r="F1167" s="593" t="s">
        <v>1733</v>
      </c>
      <c r="G1167" s="593"/>
      <c r="H1167" s="586">
        <v>2</v>
      </c>
      <c r="I1167" s="586">
        <v>57374</v>
      </c>
      <c r="J1167" s="962">
        <v>8</v>
      </c>
      <c r="K1167" s="714">
        <f t="shared" si="94"/>
        <v>16</v>
      </c>
      <c r="L1167" s="714">
        <f t="shared" si="95"/>
        <v>1.6E-2</v>
      </c>
      <c r="M1167" s="713">
        <f t="shared" si="96"/>
        <v>114748</v>
      </c>
      <c r="N1167" s="594"/>
      <c r="O1167" s="957" t="s">
        <v>1012</v>
      </c>
      <c r="P1167" s="587" t="s">
        <v>1273</v>
      </c>
      <c r="Q1167" s="957" t="s">
        <v>755</v>
      </c>
      <c r="R1167" s="587" t="s">
        <v>68</v>
      </c>
      <c r="S1167" s="590"/>
      <c r="T1167" s="267"/>
    </row>
    <row r="1168" spans="1:20" s="207" customFormat="1" ht="20.100000000000001" customHeight="1">
      <c r="A1168" s="926" t="s">
        <v>467</v>
      </c>
      <c r="B1168" s="582" t="s">
        <v>1283</v>
      </c>
      <c r="C1168" s="594" t="s">
        <v>371</v>
      </c>
      <c r="D1168" s="556" t="s">
        <v>232</v>
      </c>
      <c r="E1168" s="556" t="s">
        <v>232</v>
      </c>
      <c r="F1168" s="593" t="s">
        <v>909</v>
      </c>
      <c r="G1168" s="593"/>
      <c r="H1168" s="586">
        <v>27</v>
      </c>
      <c r="I1168" s="586">
        <v>62654</v>
      </c>
      <c r="J1168" s="963">
        <v>19</v>
      </c>
      <c r="K1168" s="714">
        <f t="shared" si="94"/>
        <v>513</v>
      </c>
      <c r="L1168" s="714">
        <f t="shared" si="95"/>
        <v>0.51300000000000001</v>
      </c>
      <c r="M1168" s="713">
        <f t="shared" si="96"/>
        <v>1691658</v>
      </c>
      <c r="N1168" s="594"/>
      <c r="O1168" s="593"/>
      <c r="P1168" s="927" t="s">
        <v>1273</v>
      </c>
      <c r="Q1168" s="593" t="s">
        <v>361</v>
      </c>
      <c r="R1168" s="927" t="s">
        <v>68</v>
      </c>
      <c r="S1168" s="929"/>
      <c r="T1168" s="267"/>
    </row>
    <row r="1169" spans="1:20" s="207" customFormat="1" ht="20.100000000000001" customHeight="1">
      <c r="A1169" s="926" t="s">
        <v>467</v>
      </c>
      <c r="B1169" s="582" t="s">
        <v>1283</v>
      </c>
      <c r="C1169" s="594" t="s">
        <v>371</v>
      </c>
      <c r="D1169" s="556" t="s">
        <v>232</v>
      </c>
      <c r="E1169" s="556" t="s">
        <v>232</v>
      </c>
      <c r="F1169" s="593" t="s">
        <v>1023</v>
      </c>
      <c r="G1169" s="593"/>
      <c r="H1169" s="586">
        <v>4</v>
      </c>
      <c r="I1169" s="586">
        <v>145003</v>
      </c>
      <c r="J1169" s="963">
        <v>31</v>
      </c>
      <c r="K1169" s="714">
        <f t="shared" si="94"/>
        <v>124</v>
      </c>
      <c r="L1169" s="714">
        <f t="shared" si="95"/>
        <v>0.124</v>
      </c>
      <c r="M1169" s="713">
        <f t="shared" si="96"/>
        <v>580012</v>
      </c>
      <c r="N1169" s="594"/>
      <c r="O1169" s="593"/>
      <c r="P1169" s="927" t="s">
        <v>1273</v>
      </c>
      <c r="Q1169" s="593" t="s">
        <v>327</v>
      </c>
      <c r="R1169" s="927" t="s">
        <v>68</v>
      </c>
      <c r="S1169" s="929"/>
    </row>
    <row r="1170" spans="1:20" s="207" customFormat="1" ht="20.100000000000001" customHeight="1">
      <c r="A1170" s="581" t="s">
        <v>467</v>
      </c>
      <c r="B1170" s="582" t="s">
        <v>1283</v>
      </c>
      <c r="C1170" s="583" t="s">
        <v>371</v>
      </c>
      <c r="D1170" s="556" t="s">
        <v>232</v>
      </c>
      <c r="E1170" s="556" t="s">
        <v>232</v>
      </c>
      <c r="F1170" s="593" t="s">
        <v>780</v>
      </c>
      <c r="G1170" s="593"/>
      <c r="H1170" s="586">
        <v>4</v>
      </c>
      <c r="I1170" s="586">
        <v>154894</v>
      </c>
      <c r="J1170" s="962">
        <v>27</v>
      </c>
      <c r="K1170" s="714">
        <f t="shared" si="94"/>
        <v>108</v>
      </c>
      <c r="L1170" s="714">
        <f t="shared" si="95"/>
        <v>0.108</v>
      </c>
      <c r="M1170" s="713">
        <f t="shared" si="96"/>
        <v>619576</v>
      </c>
      <c r="N1170" s="594"/>
      <c r="O1170" s="587"/>
      <c r="P1170" s="587" t="s">
        <v>1273</v>
      </c>
      <c r="Q1170" s="589" t="s">
        <v>364</v>
      </c>
      <c r="R1170" s="587" t="s">
        <v>68</v>
      </c>
      <c r="S1170" s="590"/>
    </row>
    <row r="1171" spans="1:20" s="207" customFormat="1" ht="20.100000000000001" customHeight="1">
      <c r="A1171" s="958" t="s">
        <v>467</v>
      </c>
      <c r="B1171" s="955" t="s">
        <v>1283</v>
      </c>
      <c r="C1171" s="594" t="s">
        <v>371</v>
      </c>
      <c r="D1171" s="556" t="s">
        <v>232</v>
      </c>
      <c r="E1171" s="556" t="s">
        <v>232</v>
      </c>
      <c r="F1171" s="585" t="s">
        <v>2126</v>
      </c>
      <c r="G1171" s="585"/>
      <c r="H1171" s="586">
        <v>5</v>
      </c>
      <c r="I1171" s="586">
        <v>51514</v>
      </c>
      <c r="J1171" s="962">
        <v>12.1</v>
      </c>
      <c r="K1171" s="714">
        <f t="shared" si="94"/>
        <v>60.5</v>
      </c>
      <c r="L1171" s="714">
        <f t="shared" si="95"/>
        <v>6.0499999999999998E-2</v>
      </c>
      <c r="M1171" s="713">
        <f t="shared" si="96"/>
        <v>257570</v>
      </c>
      <c r="N1171" s="594"/>
      <c r="O1171" s="928"/>
      <c r="P1171" s="587" t="s">
        <v>1273</v>
      </c>
      <c r="Q1171" s="957" t="s">
        <v>755</v>
      </c>
      <c r="R1171" s="587" t="s">
        <v>60</v>
      </c>
      <c r="S1171" s="590"/>
      <c r="T1171" s="267"/>
    </row>
    <row r="1172" spans="1:20" s="207" customFormat="1" ht="20.100000000000001" customHeight="1">
      <c r="A1172" s="958" t="s">
        <v>467</v>
      </c>
      <c r="B1172" s="955" t="s">
        <v>1283</v>
      </c>
      <c r="C1172" s="594" t="s">
        <v>371</v>
      </c>
      <c r="D1172" s="556" t="s">
        <v>232</v>
      </c>
      <c r="E1172" s="556" t="s">
        <v>232</v>
      </c>
      <c r="F1172" s="585" t="s">
        <v>714</v>
      </c>
      <c r="G1172" s="585"/>
      <c r="H1172" s="586">
        <v>14</v>
      </c>
      <c r="I1172" s="586">
        <v>69900</v>
      </c>
      <c r="J1172" s="962">
        <v>0</v>
      </c>
      <c r="K1172" s="714">
        <f t="shared" si="94"/>
        <v>0</v>
      </c>
      <c r="L1172" s="714">
        <f t="shared" si="95"/>
        <v>0</v>
      </c>
      <c r="M1172" s="713">
        <f t="shared" si="96"/>
        <v>978600</v>
      </c>
      <c r="N1172" s="594"/>
      <c r="O1172" s="928"/>
      <c r="P1172" s="587" t="s">
        <v>1273</v>
      </c>
      <c r="Q1172" s="957" t="s">
        <v>336</v>
      </c>
      <c r="R1172" s="587" t="s">
        <v>73</v>
      </c>
      <c r="S1172" s="590"/>
      <c r="T1172" s="267"/>
    </row>
    <row r="1173" spans="1:20" s="207" customFormat="1" ht="20.100000000000001" customHeight="1">
      <c r="A1173" s="958" t="s">
        <v>467</v>
      </c>
      <c r="B1173" s="955" t="s">
        <v>1283</v>
      </c>
      <c r="C1173" s="594" t="s">
        <v>371</v>
      </c>
      <c r="D1173" s="556" t="s">
        <v>232</v>
      </c>
      <c r="E1173" s="556" t="s">
        <v>232</v>
      </c>
      <c r="F1173" s="585" t="s">
        <v>756</v>
      </c>
      <c r="G1173" s="585"/>
      <c r="H1173" s="586">
        <v>5</v>
      </c>
      <c r="I1173" s="586">
        <v>51171</v>
      </c>
      <c r="J1173" s="962">
        <v>0</v>
      </c>
      <c r="K1173" s="714">
        <f t="shared" si="94"/>
        <v>0</v>
      </c>
      <c r="L1173" s="714">
        <f t="shared" si="95"/>
        <v>0</v>
      </c>
      <c r="M1173" s="713">
        <f t="shared" si="96"/>
        <v>255855</v>
      </c>
      <c r="N1173" s="594"/>
      <c r="O1173" s="928" t="s">
        <v>1271</v>
      </c>
      <c r="P1173" s="587" t="s">
        <v>1273</v>
      </c>
      <c r="Q1173" s="957" t="s">
        <v>271</v>
      </c>
      <c r="R1173" s="587" t="s">
        <v>73</v>
      </c>
      <c r="S1173" s="590"/>
      <c r="T1173" s="267"/>
    </row>
    <row r="1174" spans="1:20" s="207" customFormat="1" ht="20.100000000000001" customHeight="1">
      <c r="A1174" s="958" t="s">
        <v>467</v>
      </c>
      <c r="B1174" s="955" t="s">
        <v>1283</v>
      </c>
      <c r="C1174" s="594" t="s">
        <v>371</v>
      </c>
      <c r="D1174" s="556" t="s">
        <v>232</v>
      </c>
      <c r="E1174" s="556" t="s">
        <v>232</v>
      </c>
      <c r="F1174" s="585" t="s">
        <v>754</v>
      </c>
      <c r="G1174" s="585"/>
      <c r="H1174" s="586">
        <v>4</v>
      </c>
      <c r="I1174" s="586">
        <v>59866</v>
      </c>
      <c r="J1174" s="962">
        <v>0</v>
      </c>
      <c r="K1174" s="714">
        <f t="shared" si="94"/>
        <v>0</v>
      </c>
      <c r="L1174" s="714">
        <f t="shared" si="95"/>
        <v>0</v>
      </c>
      <c r="M1174" s="713">
        <f t="shared" si="96"/>
        <v>239464</v>
      </c>
      <c r="N1174" s="594"/>
      <c r="O1174" s="928" t="s">
        <v>1718</v>
      </c>
      <c r="P1174" s="587" t="s">
        <v>1273</v>
      </c>
      <c r="Q1174" s="957" t="s">
        <v>336</v>
      </c>
      <c r="R1174" s="587" t="s">
        <v>73</v>
      </c>
      <c r="S1174" s="590"/>
      <c r="T1174" s="267"/>
    </row>
    <row r="1175" spans="1:20" s="207" customFormat="1" ht="20.100000000000001" customHeight="1">
      <c r="A1175" s="958" t="s">
        <v>467</v>
      </c>
      <c r="B1175" s="955" t="s">
        <v>1283</v>
      </c>
      <c r="C1175" s="594" t="s">
        <v>371</v>
      </c>
      <c r="D1175" s="556" t="s">
        <v>232</v>
      </c>
      <c r="E1175" s="556" t="s">
        <v>232</v>
      </c>
      <c r="F1175" s="585" t="s">
        <v>634</v>
      </c>
      <c r="G1175" s="585"/>
      <c r="H1175" s="586">
        <v>7</v>
      </c>
      <c r="I1175" s="586">
        <v>61199</v>
      </c>
      <c r="J1175" s="962">
        <v>0</v>
      </c>
      <c r="K1175" s="714">
        <f t="shared" si="94"/>
        <v>0</v>
      </c>
      <c r="L1175" s="714">
        <f t="shared" si="95"/>
        <v>0</v>
      </c>
      <c r="M1175" s="713">
        <f t="shared" si="96"/>
        <v>428393</v>
      </c>
      <c r="N1175" s="594"/>
      <c r="O1175" s="928" t="s">
        <v>583</v>
      </c>
      <c r="P1175" s="587" t="s">
        <v>1273</v>
      </c>
      <c r="Q1175" s="957" t="s">
        <v>336</v>
      </c>
      <c r="R1175" s="587" t="s">
        <v>73</v>
      </c>
      <c r="S1175" s="590"/>
      <c r="T1175" s="267"/>
    </row>
    <row r="1176" spans="1:20" s="207" customFormat="1" ht="20.100000000000001" customHeight="1">
      <c r="A1176" s="958" t="s">
        <v>467</v>
      </c>
      <c r="B1176" s="955" t="s">
        <v>1283</v>
      </c>
      <c r="C1176" s="594" t="s">
        <v>371</v>
      </c>
      <c r="D1176" s="556" t="s">
        <v>232</v>
      </c>
      <c r="E1176" s="556" t="s">
        <v>232</v>
      </c>
      <c r="F1176" s="585" t="s">
        <v>778</v>
      </c>
      <c r="G1176" s="585"/>
      <c r="H1176" s="586">
        <v>14</v>
      </c>
      <c r="I1176" s="586">
        <v>115000</v>
      </c>
      <c r="J1176" s="962">
        <v>0</v>
      </c>
      <c r="K1176" s="714">
        <f t="shared" si="94"/>
        <v>0</v>
      </c>
      <c r="L1176" s="714">
        <f t="shared" si="95"/>
        <v>0</v>
      </c>
      <c r="M1176" s="713">
        <f t="shared" si="96"/>
        <v>1610000</v>
      </c>
      <c r="N1176" s="594"/>
      <c r="O1176" s="928" t="s">
        <v>579</v>
      </c>
      <c r="P1176" s="587" t="s">
        <v>1273</v>
      </c>
      <c r="Q1176" s="957" t="s">
        <v>336</v>
      </c>
      <c r="R1176" s="587" t="s">
        <v>73</v>
      </c>
      <c r="S1176" s="590"/>
      <c r="T1176" s="267"/>
    </row>
    <row r="1177" spans="1:20" s="207" customFormat="1" ht="20.100000000000001" customHeight="1">
      <c r="A1177" s="958" t="s">
        <v>467</v>
      </c>
      <c r="B1177" s="955" t="s">
        <v>1283</v>
      </c>
      <c r="C1177" s="594" t="s">
        <v>371</v>
      </c>
      <c r="D1177" s="556" t="s">
        <v>232</v>
      </c>
      <c r="E1177" s="556" t="s">
        <v>232</v>
      </c>
      <c r="F1177" s="593" t="s">
        <v>1643</v>
      </c>
      <c r="G1177" s="593"/>
      <c r="H1177" s="586">
        <v>4</v>
      </c>
      <c r="I1177" s="586">
        <v>15319</v>
      </c>
      <c r="J1177" s="962">
        <v>0</v>
      </c>
      <c r="K1177" s="714">
        <f t="shared" si="94"/>
        <v>0</v>
      </c>
      <c r="L1177" s="714">
        <f t="shared" si="95"/>
        <v>0</v>
      </c>
      <c r="M1177" s="713">
        <f t="shared" si="96"/>
        <v>61276</v>
      </c>
      <c r="N1177" s="594"/>
      <c r="O1177" s="957" t="s">
        <v>2125</v>
      </c>
      <c r="P1177" s="587" t="s">
        <v>1273</v>
      </c>
      <c r="Q1177" s="957" t="s">
        <v>336</v>
      </c>
      <c r="R1177" s="587" t="s">
        <v>73</v>
      </c>
      <c r="S1177" s="590"/>
      <c r="T1177" s="267"/>
    </row>
    <row r="1178" spans="1:20" s="207" customFormat="1" ht="20.100000000000001" customHeight="1">
      <c r="A1178" s="926" t="s">
        <v>467</v>
      </c>
      <c r="B1178" s="582" t="s">
        <v>1283</v>
      </c>
      <c r="C1178" s="594" t="s">
        <v>371</v>
      </c>
      <c r="D1178" s="556" t="s">
        <v>232</v>
      </c>
      <c r="E1178" s="556" t="s">
        <v>232</v>
      </c>
      <c r="F1178" s="593" t="s">
        <v>1643</v>
      </c>
      <c r="G1178" s="593"/>
      <c r="H1178" s="586">
        <v>4</v>
      </c>
      <c r="I1178" s="586">
        <v>15319</v>
      </c>
      <c r="J1178" s="963">
        <v>0</v>
      </c>
      <c r="K1178" s="714">
        <f t="shared" si="94"/>
        <v>0</v>
      </c>
      <c r="L1178" s="714">
        <f t="shared" si="95"/>
        <v>0</v>
      </c>
      <c r="M1178" s="713">
        <f t="shared" si="96"/>
        <v>61276</v>
      </c>
      <c r="N1178" s="594"/>
      <c r="O1178" s="593" t="s">
        <v>2125</v>
      </c>
      <c r="P1178" s="927" t="s">
        <v>1273</v>
      </c>
      <c r="Q1178" s="593" t="s">
        <v>336</v>
      </c>
      <c r="R1178" s="927" t="s">
        <v>73</v>
      </c>
      <c r="S1178" s="929"/>
      <c r="T1178" s="267"/>
    </row>
    <row r="1179" spans="1:20" s="207" customFormat="1" ht="20.100000000000001" customHeight="1">
      <c r="A1179" s="926" t="s">
        <v>467</v>
      </c>
      <c r="B1179" s="582" t="s">
        <v>1283</v>
      </c>
      <c r="C1179" s="594" t="s">
        <v>371</v>
      </c>
      <c r="D1179" s="556" t="s">
        <v>232</v>
      </c>
      <c r="E1179" s="556" t="s">
        <v>232</v>
      </c>
      <c r="F1179" s="593" t="s">
        <v>630</v>
      </c>
      <c r="G1179" s="593"/>
      <c r="H1179" s="586">
        <v>27</v>
      </c>
      <c r="I1179" s="586">
        <v>139231</v>
      </c>
      <c r="J1179" s="963">
        <v>0</v>
      </c>
      <c r="K1179" s="714">
        <f t="shared" si="94"/>
        <v>0</v>
      </c>
      <c r="L1179" s="714">
        <f t="shared" si="95"/>
        <v>0</v>
      </c>
      <c r="M1179" s="713">
        <f t="shared" si="96"/>
        <v>3759237</v>
      </c>
      <c r="N1179" s="594"/>
      <c r="O1179" s="593" t="s">
        <v>2125</v>
      </c>
      <c r="P1179" s="927" t="s">
        <v>1273</v>
      </c>
      <c r="Q1179" s="593" t="s">
        <v>336</v>
      </c>
      <c r="R1179" s="927" t="s">
        <v>73</v>
      </c>
      <c r="S1179" s="929"/>
    </row>
    <row r="1180" spans="1:20" s="207" customFormat="1" ht="20.100000000000001" customHeight="1">
      <c r="A1180" s="581" t="s">
        <v>467</v>
      </c>
      <c r="B1180" s="582" t="s">
        <v>1283</v>
      </c>
      <c r="C1180" s="583" t="s">
        <v>371</v>
      </c>
      <c r="D1180" s="556" t="s">
        <v>232</v>
      </c>
      <c r="E1180" s="556" t="s">
        <v>232</v>
      </c>
      <c r="F1180" s="593" t="s">
        <v>631</v>
      </c>
      <c r="G1180" s="593"/>
      <c r="H1180" s="586">
        <v>27</v>
      </c>
      <c r="I1180" s="586">
        <v>38289</v>
      </c>
      <c r="J1180" s="962">
        <v>0</v>
      </c>
      <c r="K1180" s="714">
        <f t="shared" si="94"/>
        <v>0</v>
      </c>
      <c r="L1180" s="714">
        <f t="shared" si="95"/>
        <v>0</v>
      </c>
      <c r="M1180" s="713">
        <f t="shared" si="96"/>
        <v>1033803</v>
      </c>
      <c r="N1180" s="594"/>
      <c r="O1180" s="587" t="s">
        <v>2116</v>
      </c>
      <c r="P1180" s="587" t="s">
        <v>1273</v>
      </c>
      <c r="Q1180" s="589" t="s">
        <v>336</v>
      </c>
      <c r="R1180" s="587" t="s">
        <v>73</v>
      </c>
      <c r="S1180" s="590"/>
    </row>
    <row r="1181" spans="1:20" s="207" customFormat="1" ht="20.100000000000001" customHeight="1">
      <c r="A1181" s="958" t="s">
        <v>467</v>
      </c>
      <c r="B1181" s="955" t="s">
        <v>1283</v>
      </c>
      <c r="C1181" s="594" t="s">
        <v>371</v>
      </c>
      <c r="D1181" s="556" t="s">
        <v>232</v>
      </c>
      <c r="E1181" s="556" t="s">
        <v>232</v>
      </c>
      <c r="F1181" s="585" t="s">
        <v>632</v>
      </c>
      <c r="G1181" s="585"/>
      <c r="H1181" s="586">
        <v>27</v>
      </c>
      <c r="I1181" s="586">
        <v>67063</v>
      </c>
      <c r="J1181" s="962">
        <v>0</v>
      </c>
      <c r="K1181" s="714">
        <f t="shared" si="94"/>
        <v>0</v>
      </c>
      <c r="L1181" s="714">
        <f t="shared" si="95"/>
        <v>0</v>
      </c>
      <c r="M1181" s="713">
        <f t="shared" si="96"/>
        <v>1810701</v>
      </c>
      <c r="N1181" s="594"/>
      <c r="O1181" s="928"/>
      <c r="P1181" s="587" t="s">
        <v>1273</v>
      </c>
      <c r="Q1181" s="957" t="s">
        <v>336</v>
      </c>
      <c r="R1181" s="587" t="s">
        <v>73</v>
      </c>
      <c r="S1181" s="590"/>
      <c r="T1181" s="267"/>
    </row>
    <row r="1182" spans="1:20" s="207" customFormat="1" ht="20.100000000000001" customHeight="1">
      <c r="A1182" s="958" t="s">
        <v>235</v>
      </c>
      <c r="B1182" s="955" t="s">
        <v>2100</v>
      </c>
      <c r="C1182" s="594" t="s">
        <v>371</v>
      </c>
      <c r="D1182" s="556" t="s">
        <v>232</v>
      </c>
      <c r="E1182" s="556" t="s">
        <v>232</v>
      </c>
      <c r="F1182" s="585" t="s">
        <v>649</v>
      </c>
      <c r="G1182" s="585"/>
      <c r="H1182" s="586">
        <v>4</v>
      </c>
      <c r="I1182" s="586">
        <v>88000</v>
      </c>
      <c r="J1182" s="962">
        <v>14.7</v>
      </c>
      <c r="K1182" s="714">
        <f t="shared" si="94"/>
        <v>58.8</v>
      </c>
      <c r="L1182" s="714">
        <f t="shared" si="95"/>
        <v>5.8799999999999998E-2</v>
      </c>
      <c r="M1182" s="713">
        <f t="shared" si="96"/>
        <v>352000</v>
      </c>
      <c r="N1182" s="594"/>
      <c r="O1182" s="928"/>
      <c r="P1182" s="587" t="s">
        <v>483</v>
      </c>
      <c r="Q1182" s="957" t="s">
        <v>357</v>
      </c>
      <c r="R1182" s="587" t="s">
        <v>60</v>
      </c>
      <c r="S1182" s="590"/>
      <c r="T1182" s="267"/>
    </row>
    <row r="1183" spans="1:20" s="207" customFormat="1" ht="20.100000000000001" customHeight="1">
      <c r="A1183" s="958" t="s">
        <v>129</v>
      </c>
      <c r="B1183" s="955" t="s">
        <v>1582</v>
      </c>
      <c r="C1183" s="594" t="s">
        <v>371</v>
      </c>
      <c r="D1183" s="556" t="s">
        <v>232</v>
      </c>
      <c r="E1183" s="556" t="s">
        <v>232</v>
      </c>
      <c r="F1183" s="585" t="s">
        <v>348</v>
      </c>
      <c r="G1183" s="585"/>
      <c r="H1183" s="586">
        <v>1553</v>
      </c>
      <c r="I1183" s="586">
        <v>6850</v>
      </c>
      <c r="J1183" s="962">
        <v>0</v>
      </c>
      <c r="K1183" s="714">
        <f t="shared" si="94"/>
        <v>0</v>
      </c>
      <c r="L1183" s="714">
        <f t="shared" si="95"/>
        <v>0</v>
      </c>
      <c r="M1183" s="713">
        <f t="shared" si="96"/>
        <v>10638050</v>
      </c>
      <c r="N1183" s="594"/>
      <c r="O1183" s="928"/>
      <c r="P1183" s="587" t="s">
        <v>1273</v>
      </c>
      <c r="Q1183" s="957" t="s">
        <v>336</v>
      </c>
      <c r="R1183" s="587" t="s">
        <v>73</v>
      </c>
      <c r="S1183" s="590"/>
      <c r="T1183" s="267"/>
    </row>
    <row r="1184" spans="1:20" s="207" customFormat="1" ht="20.100000000000001" customHeight="1">
      <c r="A1184" s="958" t="s">
        <v>129</v>
      </c>
      <c r="B1184" s="955" t="s">
        <v>1582</v>
      </c>
      <c r="C1184" s="594" t="s">
        <v>371</v>
      </c>
      <c r="D1184" s="556" t="s">
        <v>232</v>
      </c>
      <c r="E1184" s="556" t="s">
        <v>232</v>
      </c>
      <c r="F1184" s="585" t="s">
        <v>442</v>
      </c>
      <c r="G1184" s="585"/>
      <c r="H1184" s="586">
        <v>1553</v>
      </c>
      <c r="I1184" s="586">
        <v>753</v>
      </c>
      <c r="J1184" s="962">
        <v>0</v>
      </c>
      <c r="K1184" s="714">
        <f t="shared" si="94"/>
        <v>0</v>
      </c>
      <c r="L1184" s="714">
        <f t="shared" si="95"/>
        <v>0</v>
      </c>
      <c r="M1184" s="713">
        <f t="shared" si="96"/>
        <v>1169409</v>
      </c>
      <c r="N1184" s="594"/>
      <c r="O1184" s="928"/>
      <c r="P1184" s="587" t="s">
        <v>1273</v>
      </c>
      <c r="Q1184" s="957" t="s">
        <v>336</v>
      </c>
      <c r="R1184" s="587" t="s">
        <v>73</v>
      </c>
      <c r="S1184" s="590"/>
      <c r="T1184" s="267"/>
    </row>
    <row r="1185" spans="1:20" s="207" customFormat="1" ht="20.100000000000001" customHeight="1">
      <c r="A1185" s="958" t="s">
        <v>129</v>
      </c>
      <c r="B1185" s="955" t="s">
        <v>1582</v>
      </c>
      <c r="C1185" s="594" t="s">
        <v>371</v>
      </c>
      <c r="D1185" s="556" t="s">
        <v>232</v>
      </c>
      <c r="E1185" s="556" t="s">
        <v>232</v>
      </c>
      <c r="F1185" s="585" t="s">
        <v>81</v>
      </c>
      <c r="G1185" s="585"/>
      <c r="H1185" s="586">
        <v>1553</v>
      </c>
      <c r="I1185" s="586">
        <v>5269</v>
      </c>
      <c r="J1185" s="962">
        <v>0</v>
      </c>
      <c r="K1185" s="714">
        <f t="shared" si="94"/>
        <v>0</v>
      </c>
      <c r="L1185" s="714">
        <f t="shared" si="95"/>
        <v>0</v>
      </c>
      <c r="M1185" s="713">
        <f t="shared" si="96"/>
        <v>8182757</v>
      </c>
      <c r="N1185" s="594"/>
      <c r="O1185" s="928" t="s">
        <v>598</v>
      </c>
      <c r="P1185" s="587" t="s">
        <v>1273</v>
      </c>
      <c r="Q1185" s="957" t="s">
        <v>336</v>
      </c>
      <c r="R1185" s="587" t="s">
        <v>73</v>
      </c>
      <c r="S1185" s="590"/>
      <c r="T1185" s="267"/>
    </row>
    <row r="1186" spans="1:20" s="207" customFormat="1" ht="20.100000000000001" customHeight="1">
      <c r="A1186" s="958" t="s">
        <v>129</v>
      </c>
      <c r="B1186" s="955" t="s">
        <v>1582</v>
      </c>
      <c r="C1186" s="594" t="s">
        <v>371</v>
      </c>
      <c r="D1186" s="556" t="s">
        <v>232</v>
      </c>
      <c r="E1186" s="556" t="s">
        <v>232</v>
      </c>
      <c r="F1186" s="585" t="s">
        <v>385</v>
      </c>
      <c r="G1186" s="585"/>
      <c r="H1186" s="586">
        <v>1553</v>
      </c>
      <c r="I1186" s="586">
        <v>903</v>
      </c>
      <c r="J1186" s="962">
        <v>0</v>
      </c>
      <c r="K1186" s="714">
        <f t="shared" si="94"/>
        <v>0</v>
      </c>
      <c r="L1186" s="714">
        <f t="shared" si="95"/>
        <v>0</v>
      </c>
      <c r="M1186" s="713">
        <f t="shared" si="96"/>
        <v>1402359</v>
      </c>
      <c r="N1186" s="594"/>
      <c r="O1186" s="928"/>
      <c r="P1186" s="587" t="s">
        <v>1273</v>
      </c>
      <c r="Q1186" s="957" t="s">
        <v>336</v>
      </c>
      <c r="R1186" s="587" t="s">
        <v>73</v>
      </c>
      <c r="S1186" s="590"/>
      <c r="T1186" s="267"/>
    </row>
    <row r="1187" spans="1:20" s="207" customFormat="1" ht="20.100000000000001" customHeight="1">
      <c r="A1187" s="958" t="s">
        <v>129</v>
      </c>
      <c r="B1187" s="955" t="s">
        <v>1582</v>
      </c>
      <c r="C1187" s="594" t="s">
        <v>371</v>
      </c>
      <c r="D1187" s="556" t="s">
        <v>232</v>
      </c>
      <c r="E1187" s="556" t="s">
        <v>232</v>
      </c>
      <c r="F1187" s="593" t="s">
        <v>84</v>
      </c>
      <c r="G1187" s="593"/>
      <c r="H1187" s="586">
        <v>1553</v>
      </c>
      <c r="I1187" s="586">
        <v>7226</v>
      </c>
      <c r="J1187" s="962">
        <v>0</v>
      </c>
      <c r="K1187" s="714">
        <f t="shared" si="94"/>
        <v>0</v>
      </c>
      <c r="L1187" s="714">
        <f t="shared" si="95"/>
        <v>0</v>
      </c>
      <c r="M1187" s="713">
        <f t="shared" si="96"/>
        <v>11221978</v>
      </c>
      <c r="N1187" s="594"/>
      <c r="O1187" s="957" t="s">
        <v>62</v>
      </c>
      <c r="P1187" s="587" t="s">
        <v>1273</v>
      </c>
      <c r="Q1187" s="957" t="s">
        <v>336</v>
      </c>
      <c r="R1187" s="587" t="s">
        <v>73</v>
      </c>
      <c r="S1187" s="590"/>
      <c r="T1187" s="267"/>
    </row>
    <row r="1188" spans="1:20" s="207" customFormat="1" ht="20.100000000000001" customHeight="1">
      <c r="A1188" s="926" t="s">
        <v>129</v>
      </c>
      <c r="B1188" s="582" t="s">
        <v>1582</v>
      </c>
      <c r="C1188" s="594" t="s">
        <v>371</v>
      </c>
      <c r="D1188" s="556" t="s">
        <v>232</v>
      </c>
      <c r="E1188" s="556" t="s">
        <v>232</v>
      </c>
      <c r="F1188" s="593" t="s">
        <v>350</v>
      </c>
      <c r="G1188" s="593"/>
      <c r="H1188" s="586">
        <v>905</v>
      </c>
      <c r="I1188" s="586">
        <v>19000</v>
      </c>
      <c r="J1188" s="963">
        <v>0</v>
      </c>
      <c r="K1188" s="714">
        <f t="shared" si="94"/>
        <v>0</v>
      </c>
      <c r="L1188" s="714">
        <f t="shared" si="95"/>
        <v>0</v>
      </c>
      <c r="M1188" s="713">
        <f t="shared" si="96"/>
        <v>17195000</v>
      </c>
      <c r="N1188" s="594"/>
      <c r="O1188" s="593" t="s">
        <v>62</v>
      </c>
      <c r="P1188" s="927" t="s">
        <v>1273</v>
      </c>
      <c r="Q1188" s="593" t="s">
        <v>336</v>
      </c>
      <c r="R1188" s="927" t="s">
        <v>73</v>
      </c>
      <c r="S1188" s="929"/>
      <c r="T1188" s="267"/>
    </row>
    <row r="1189" spans="1:20" s="207" customFormat="1" ht="20.100000000000001" customHeight="1">
      <c r="A1189" s="926" t="s">
        <v>129</v>
      </c>
      <c r="B1189" s="582" t="s">
        <v>1582</v>
      </c>
      <c r="C1189" s="594" t="s">
        <v>371</v>
      </c>
      <c r="D1189" s="556" t="s">
        <v>232</v>
      </c>
      <c r="E1189" s="556" t="s">
        <v>232</v>
      </c>
      <c r="F1189" s="593" t="s">
        <v>348</v>
      </c>
      <c r="G1189" s="593"/>
      <c r="H1189" s="586">
        <v>2184</v>
      </c>
      <c r="I1189" s="586">
        <v>6700</v>
      </c>
      <c r="J1189" s="963">
        <v>0</v>
      </c>
      <c r="K1189" s="714">
        <f t="shared" si="94"/>
        <v>0</v>
      </c>
      <c r="L1189" s="714">
        <f t="shared" si="95"/>
        <v>0</v>
      </c>
      <c r="M1189" s="713">
        <f t="shared" si="96"/>
        <v>14632800</v>
      </c>
      <c r="N1189" s="594"/>
      <c r="O1189" s="593" t="s">
        <v>1188</v>
      </c>
      <c r="P1189" s="927" t="s">
        <v>1273</v>
      </c>
      <c r="Q1189" s="593" t="s">
        <v>336</v>
      </c>
      <c r="R1189" s="927" t="s">
        <v>73</v>
      </c>
      <c r="S1189" s="929"/>
    </row>
    <row r="1190" spans="1:20" s="207" customFormat="1" ht="20.100000000000001" customHeight="1">
      <c r="A1190" s="581" t="s">
        <v>129</v>
      </c>
      <c r="B1190" s="582" t="s">
        <v>1582</v>
      </c>
      <c r="C1190" s="583" t="s">
        <v>371</v>
      </c>
      <c r="D1190" s="556" t="s">
        <v>232</v>
      </c>
      <c r="E1190" s="556" t="s">
        <v>232</v>
      </c>
      <c r="F1190" s="593" t="s">
        <v>349</v>
      </c>
      <c r="G1190" s="593"/>
      <c r="H1190" s="586">
        <v>2184</v>
      </c>
      <c r="I1190" s="586">
        <v>6700</v>
      </c>
      <c r="J1190" s="962">
        <v>0</v>
      </c>
      <c r="K1190" s="714">
        <f t="shared" si="94"/>
        <v>0</v>
      </c>
      <c r="L1190" s="714">
        <f t="shared" si="95"/>
        <v>0</v>
      </c>
      <c r="M1190" s="713">
        <f t="shared" si="96"/>
        <v>14632800</v>
      </c>
      <c r="N1190" s="594"/>
      <c r="O1190" s="587"/>
      <c r="P1190" s="587" t="s">
        <v>1273</v>
      </c>
      <c r="Q1190" s="589" t="s">
        <v>336</v>
      </c>
      <c r="R1190" s="587" t="s">
        <v>73</v>
      </c>
      <c r="S1190" s="590"/>
    </row>
    <row r="1191" spans="1:20" s="207" customFormat="1" ht="20.100000000000001" customHeight="1">
      <c r="A1191" s="958" t="s">
        <v>455</v>
      </c>
      <c r="B1191" s="955" t="s">
        <v>578</v>
      </c>
      <c r="C1191" s="594" t="s">
        <v>472</v>
      </c>
      <c r="D1191" s="556" t="s">
        <v>232</v>
      </c>
      <c r="E1191" s="556" t="s">
        <v>232</v>
      </c>
      <c r="F1191" s="585" t="s">
        <v>348</v>
      </c>
      <c r="G1191" s="585"/>
      <c r="H1191" s="586">
        <v>554</v>
      </c>
      <c r="I1191" s="586">
        <v>7902</v>
      </c>
      <c r="J1191" s="962">
        <v>0</v>
      </c>
      <c r="K1191" s="714">
        <f t="shared" si="94"/>
        <v>0</v>
      </c>
      <c r="L1191" s="714">
        <f t="shared" si="95"/>
        <v>0</v>
      </c>
      <c r="M1191" s="713">
        <f t="shared" si="96"/>
        <v>4377708</v>
      </c>
      <c r="N1191" s="594"/>
      <c r="O1191" s="928"/>
      <c r="P1191" s="587" t="s">
        <v>372</v>
      </c>
      <c r="Q1191" s="957" t="s">
        <v>336</v>
      </c>
      <c r="R1191" s="587" t="s">
        <v>73</v>
      </c>
      <c r="S1191" s="590"/>
      <c r="T1191" s="267"/>
    </row>
    <row r="1192" spans="1:20" s="207" customFormat="1" ht="20.100000000000001" customHeight="1">
      <c r="A1192" s="958" t="s">
        <v>455</v>
      </c>
      <c r="B1192" s="955" t="s">
        <v>578</v>
      </c>
      <c r="C1192" s="594" t="s">
        <v>472</v>
      </c>
      <c r="D1192" s="556" t="s">
        <v>232</v>
      </c>
      <c r="E1192" s="556" t="s">
        <v>232</v>
      </c>
      <c r="F1192" s="585" t="s">
        <v>85</v>
      </c>
      <c r="G1192" s="585"/>
      <c r="H1192" s="586">
        <v>782</v>
      </c>
      <c r="I1192" s="586">
        <v>11283</v>
      </c>
      <c r="J1192" s="962">
        <v>0</v>
      </c>
      <c r="K1192" s="714">
        <f t="shared" si="94"/>
        <v>0</v>
      </c>
      <c r="L1192" s="714">
        <f t="shared" si="95"/>
        <v>0</v>
      </c>
      <c r="M1192" s="713">
        <f t="shared" si="96"/>
        <v>8823306</v>
      </c>
      <c r="N1192" s="594"/>
      <c r="O1192" s="928"/>
      <c r="P1192" s="587" t="s">
        <v>372</v>
      </c>
      <c r="Q1192" s="957" t="s">
        <v>340</v>
      </c>
      <c r="R1192" s="587" t="s">
        <v>73</v>
      </c>
      <c r="S1192" s="590"/>
      <c r="T1192" s="267"/>
    </row>
    <row r="1193" spans="1:20" s="207" customFormat="1" ht="20.100000000000001" customHeight="1">
      <c r="A1193" s="958" t="s">
        <v>455</v>
      </c>
      <c r="B1193" s="955" t="s">
        <v>293</v>
      </c>
      <c r="C1193" s="594" t="s">
        <v>472</v>
      </c>
      <c r="D1193" s="556" t="s">
        <v>232</v>
      </c>
      <c r="E1193" s="556" t="s">
        <v>232</v>
      </c>
      <c r="F1193" s="585" t="s">
        <v>395</v>
      </c>
      <c r="G1193" s="585"/>
      <c r="H1193" s="586">
        <v>565</v>
      </c>
      <c r="I1193" s="586">
        <v>68400</v>
      </c>
      <c r="J1193" s="962">
        <v>0</v>
      </c>
      <c r="K1193" s="714">
        <f t="shared" si="94"/>
        <v>0</v>
      </c>
      <c r="L1193" s="714">
        <f t="shared" si="95"/>
        <v>0</v>
      </c>
      <c r="M1193" s="713">
        <f t="shared" si="96"/>
        <v>38646000</v>
      </c>
      <c r="N1193" s="594"/>
      <c r="O1193" s="928"/>
      <c r="P1193" s="587" t="s">
        <v>372</v>
      </c>
      <c r="Q1193" s="957" t="s">
        <v>278</v>
      </c>
      <c r="R1193" s="587" t="s">
        <v>73</v>
      </c>
      <c r="S1193" s="590"/>
      <c r="T1193" s="267"/>
    </row>
    <row r="1194" spans="1:20" s="207" customFormat="1" ht="20.100000000000001" customHeight="1">
      <c r="A1194" s="958" t="s">
        <v>455</v>
      </c>
      <c r="B1194" s="955" t="s">
        <v>2135</v>
      </c>
      <c r="C1194" s="594" t="s">
        <v>472</v>
      </c>
      <c r="D1194" s="556" t="s">
        <v>232</v>
      </c>
      <c r="E1194" s="556" t="s">
        <v>232</v>
      </c>
      <c r="F1194" s="585" t="s">
        <v>349</v>
      </c>
      <c r="G1194" s="585"/>
      <c r="H1194" s="586">
        <v>745</v>
      </c>
      <c r="I1194" s="586">
        <v>7900</v>
      </c>
      <c r="J1194" s="962">
        <v>0</v>
      </c>
      <c r="K1194" s="714">
        <f t="shared" si="94"/>
        <v>0</v>
      </c>
      <c r="L1194" s="714">
        <f t="shared" si="95"/>
        <v>0</v>
      </c>
      <c r="M1194" s="713">
        <f t="shared" si="96"/>
        <v>5885500</v>
      </c>
      <c r="N1194" s="594"/>
      <c r="O1194" s="928" t="s">
        <v>2117</v>
      </c>
      <c r="P1194" s="587" t="s">
        <v>372</v>
      </c>
      <c r="Q1194" s="957" t="s">
        <v>280</v>
      </c>
      <c r="R1194" s="587" t="s">
        <v>73</v>
      </c>
      <c r="S1194" s="590"/>
      <c r="T1194" s="267"/>
    </row>
    <row r="1195" spans="1:20" s="207" customFormat="1" ht="20.100000000000001" customHeight="1">
      <c r="A1195" s="958" t="s">
        <v>455</v>
      </c>
      <c r="B1195" s="955" t="s">
        <v>2135</v>
      </c>
      <c r="C1195" s="594" t="s">
        <v>472</v>
      </c>
      <c r="D1195" s="556" t="s">
        <v>232</v>
      </c>
      <c r="E1195" s="556" t="s">
        <v>232</v>
      </c>
      <c r="F1195" s="585" t="s">
        <v>389</v>
      </c>
      <c r="G1195" s="585"/>
      <c r="H1195" s="586">
        <v>400</v>
      </c>
      <c r="I1195" s="586">
        <v>10470</v>
      </c>
      <c r="J1195" s="962">
        <v>0</v>
      </c>
      <c r="K1195" s="714">
        <f t="shared" si="94"/>
        <v>0</v>
      </c>
      <c r="L1195" s="714">
        <f t="shared" si="95"/>
        <v>0</v>
      </c>
      <c r="M1195" s="713">
        <f t="shared" si="96"/>
        <v>4188000</v>
      </c>
      <c r="N1195" s="594"/>
      <c r="O1195" s="928" t="s">
        <v>2111</v>
      </c>
      <c r="P1195" s="587" t="s">
        <v>372</v>
      </c>
      <c r="Q1195" s="957" t="s">
        <v>280</v>
      </c>
      <c r="R1195" s="587" t="s">
        <v>73</v>
      </c>
      <c r="S1195" s="590"/>
      <c r="T1195" s="267"/>
    </row>
    <row r="1196" spans="1:20" s="34" customFormat="1" ht="20.100000000000001" customHeight="1">
      <c r="A1196" s="557" t="s">
        <v>113</v>
      </c>
      <c r="B1196" s="563" t="s">
        <v>295</v>
      </c>
      <c r="C1196" s="557" t="s">
        <v>365</v>
      </c>
      <c r="D1196" s="556" t="s">
        <v>232</v>
      </c>
      <c r="E1196" s="556" t="s">
        <v>232</v>
      </c>
      <c r="F1196" s="557" t="s">
        <v>81</v>
      </c>
      <c r="G1196" s="563"/>
      <c r="H1196" s="559">
        <v>1057</v>
      </c>
      <c r="I1196" s="964">
        <v>3400</v>
      </c>
      <c r="J1196" s="558">
        <v>0</v>
      </c>
      <c r="K1196" s="559">
        <v>13001</v>
      </c>
      <c r="L1196" s="560">
        <v>13</v>
      </c>
      <c r="M1196" s="713">
        <f t="shared" si="96"/>
        <v>3593800</v>
      </c>
      <c r="N1196" s="563"/>
      <c r="O1196" s="563" t="s">
        <v>2141</v>
      </c>
      <c r="P1196" s="557" t="s">
        <v>269</v>
      </c>
      <c r="Q1196" s="557" t="s">
        <v>336</v>
      </c>
      <c r="R1196" s="557" t="s">
        <v>73</v>
      </c>
      <c r="S1196" s="557" t="s">
        <v>66</v>
      </c>
    </row>
    <row r="1197" spans="1:20" s="34" customFormat="1" ht="20.100000000000001" customHeight="1">
      <c r="A1197" s="557" t="s">
        <v>113</v>
      </c>
      <c r="B1197" s="563" t="s">
        <v>295</v>
      </c>
      <c r="C1197" s="557" t="s">
        <v>365</v>
      </c>
      <c r="D1197" s="556" t="s">
        <v>232</v>
      </c>
      <c r="E1197" s="556" t="s">
        <v>232</v>
      </c>
      <c r="F1197" s="557" t="s">
        <v>84</v>
      </c>
      <c r="G1197" s="563"/>
      <c r="H1197" s="559">
        <v>1057</v>
      </c>
      <c r="I1197" s="964">
        <v>4700</v>
      </c>
      <c r="J1197" s="558">
        <v>0</v>
      </c>
      <c r="K1197" s="559">
        <v>5038</v>
      </c>
      <c r="L1197" s="560">
        <v>5</v>
      </c>
      <c r="M1197" s="713">
        <f t="shared" si="96"/>
        <v>4967900</v>
      </c>
      <c r="N1197" s="563"/>
      <c r="O1197" s="563" t="s">
        <v>2143</v>
      </c>
      <c r="P1197" s="557" t="s">
        <v>269</v>
      </c>
      <c r="Q1197" s="557" t="s">
        <v>340</v>
      </c>
      <c r="R1197" s="557" t="s">
        <v>73</v>
      </c>
      <c r="S1197" s="557" t="s">
        <v>66</v>
      </c>
    </row>
    <row r="1198" spans="1:20" s="207" customFormat="1" ht="20.100000000000001" customHeight="1">
      <c r="A1198" s="958" t="s">
        <v>113</v>
      </c>
      <c r="B1198" s="955" t="s">
        <v>2164</v>
      </c>
      <c r="C1198" s="594" t="s">
        <v>365</v>
      </c>
      <c r="D1198" s="556" t="s">
        <v>232</v>
      </c>
      <c r="E1198" s="556" t="s">
        <v>232</v>
      </c>
      <c r="F1198" s="585" t="s">
        <v>277</v>
      </c>
      <c r="G1198" s="585"/>
      <c r="H1198" s="586">
        <v>443</v>
      </c>
      <c r="I1198" s="586">
        <v>39600</v>
      </c>
      <c r="J1198" s="962">
        <v>0</v>
      </c>
      <c r="K1198" s="714">
        <f t="shared" si="94"/>
        <v>0</v>
      </c>
      <c r="L1198" s="714">
        <f t="shared" si="95"/>
        <v>0</v>
      </c>
      <c r="M1198" s="713">
        <f t="shared" si="96"/>
        <v>17542800</v>
      </c>
      <c r="N1198" s="594"/>
      <c r="O1198" s="928" t="s">
        <v>1374</v>
      </c>
      <c r="P1198" s="587" t="s">
        <v>269</v>
      </c>
      <c r="Q1198" s="957" t="s">
        <v>278</v>
      </c>
      <c r="R1198" s="587" t="s">
        <v>73</v>
      </c>
      <c r="S1198" s="590"/>
      <c r="T1198" s="267"/>
    </row>
    <row r="1199" spans="1:20" s="207" customFormat="1" ht="20.100000000000001" customHeight="1">
      <c r="A1199" s="958" t="s">
        <v>113</v>
      </c>
      <c r="B1199" s="955" t="s">
        <v>2164</v>
      </c>
      <c r="C1199" s="594" t="s">
        <v>365</v>
      </c>
      <c r="D1199" s="556" t="s">
        <v>232</v>
      </c>
      <c r="E1199" s="556" t="s">
        <v>232</v>
      </c>
      <c r="F1199" s="593" t="s">
        <v>75</v>
      </c>
      <c r="G1199" s="593"/>
      <c r="H1199" s="586">
        <v>443</v>
      </c>
      <c r="I1199" s="586">
        <v>40456</v>
      </c>
      <c r="J1199" s="962">
        <v>0</v>
      </c>
      <c r="K1199" s="714">
        <f t="shared" si="94"/>
        <v>0</v>
      </c>
      <c r="L1199" s="714">
        <f t="shared" si="95"/>
        <v>0</v>
      </c>
      <c r="M1199" s="713">
        <f t="shared" si="96"/>
        <v>17922008</v>
      </c>
      <c r="N1199" s="594"/>
      <c r="O1199" s="957" t="s">
        <v>573</v>
      </c>
      <c r="P1199" s="587" t="s">
        <v>269</v>
      </c>
      <c r="Q1199" s="957" t="s">
        <v>272</v>
      </c>
      <c r="R1199" s="587" t="s">
        <v>73</v>
      </c>
      <c r="S1199" s="590"/>
      <c r="T1199" s="267"/>
    </row>
    <row r="1200" spans="1:20" s="207" customFormat="1" ht="20.100000000000001" customHeight="1">
      <c r="A1200" s="926" t="s">
        <v>113</v>
      </c>
      <c r="B1200" s="582" t="s">
        <v>2164</v>
      </c>
      <c r="C1200" s="594" t="s">
        <v>365</v>
      </c>
      <c r="D1200" s="556" t="s">
        <v>232</v>
      </c>
      <c r="E1200" s="556" t="s">
        <v>232</v>
      </c>
      <c r="F1200" s="593" t="s">
        <v>83</v>
      </c>
      <c r="G1200" s="593"/>
      <c r="H1200" s="586">
        <v>443</v>
      </c>
      <c r="I1200" s="586">
        <v>7694</v>
      </c>
      <c r="J1200" s="963">
        <v>0</v>
      </c>
      <c r="K1200" s="714">
        <f t="shared" si="94"/>
        <v>0</v>
      </c>
      <c r="L1200" s="714">
        <f t="shared" si="95"/>
        <v>0</v>
      </c>
      <c r="M1200" s="713">
        <f t="shared" si="96"/>
        <v>3408442</v>
      </c>
      <c r="N1200" s="594"/>
      <c r="O1200" s="593" t="s">
        <v>574</v>
      </c>
      <c r="P1200" s="927" t="s">
        <v>269</v>
      </c>
      <c r="Q1200" s="593" t="s">
        <v>274</v>
      </c>
      <c r="R1200" s="927" t="s">
        <v>73</v>
      </c>
      <c r="S1200" s="929"/>
      <c r="T1200" s="267"/>
    </row>
    <row r="1201" spans="1:20" s="207" customFormat="1" ht="20.100000000000001" customHeight="1">
      <c r="A1201" s="926" t="s">
        <v>113</v>
      </c>
      <c r="B1201" s="582" t="s">
        <v>2164</v>
      </c>
      <c r="C1201" s="594" t="s">
        <v>365</v>
      </c>
      <c r="D1201" s="556" t="s">
        <v>232</v>
      </c>
      <c r="E1201" s="556" t="s">
        <v>232</v>
      </c>
      <c r="F1201" s="593" t="s">
        <v>350</v>
      </c>
      <c r="G1201" s="593"/>
      <c r="H1201" s="586">
        <v>886</v>
      </c>
      <c r="I1201" s="586">
        <v>13950</v>
      </c>
      <c r="J1201" s="963">
        <v>0</v>
      </c>
      <c r="K1201" s="714">
        <f t="shared" ref="K1201:K1269" si="97">H1201*J1201</f>
        <v>0</v>
      </c>
      <c r="L1201" s="714">
        <f t="shared" ref="L1201:L1269" si="98">K1201/1000</f>
        <v>0</v>
      </c>
      <c r="M1201" s="713">
        <f t="shared" si="96"/>
        <v>12359700</v>
      </c>
      <c r="N1201" s="594"/>
      <c r="O1201" s="593" t="s">
        <v>1375</v>
      </c>
      <c r="P1201" s="927" t="s">
        <v>269</v>
      </c>
      <c r="Q1201" s="593" t="s">
        <v>336</v>
      </c>
      <c r="R1201" s="927" t="s">
        <v>73</v>
      </c>
      <c r="S1201" s="929"/>
    </row>
    <row r="1202" spans="1:20" s="207" customFormat="1" ht="20.100000000000001" customHeight="1">
      <c r="A1202" s="581" t="s">
        <v>113</v>
      </c>
      <c r="B1202" s="582" t="s">
        <v>2164</v>
      </c>
      <c r="C1202" s="583" t="s">
        <v>365</v>
      </c>
      <c r="D1202" s="556" t="s">
        <v>232</v>
      </c>
      <c r="E1202" s="556" t="s">
        <v>232</v>
      </c>
      <c r="F1202" s="593" t="s">
        <v>71</v>
      </c>
      <c r="G1202" s="593"/>
      <c r="H1202" s="586">
        <v>886</v>
      </c>
      <c r="I1202" s="586">
        <v>22370</v>
      </c>
      <c r="J1202" s="962">
        <v>0</v>
      </c>
      <c r="K1202" s="714">
        <f t="shared" si="97"/>
        <v>0</v>
      </c>
      <c r="L1202" s="714">
        <f t="shared" si="98"/>
        <v>0</v>
      </c>
      <c r="M1202" s="713">
        <f t="shared" si="96"/>
        <v>19819820</v>
      </c>
      <c r="N1202" s="594"/>
      <c r="O1202" s="587" t="s">
        <v>574</v>
      </c>
      <c r="P1202" s="587" t="s">
        <v>269</v>
      </c>
      <c r="Q1202" s="589" t="s">
        <v>271</v>
      </c>
      <c r="R1202" s="587" t="s">
        <v>73</v>
      </c>
      <c r="S1202" s="590"/>
    </row>
    <row r="1203" spans="1:20" s="207" customFormat="1" ht="20.100000000000001" customHeight="1">
      <c r="A1203" s="958" t="s">
        <v>113</v>
      </c>
      <c r="B1203" s="955" t="s">
        <v>2164</v>
      </c>
      <c r="C1203" s="594" t="s">
        <v>365</v>
      </c>
      <c r="D1203" s="556" t="s">
        <v>232</v>
      </c>
      <c r="E1203" s="556" t="s">
        <v>232</v>
      </c>
      <c r="F1203" s="585" t="s">
        <v>404</v>
      </c>
      <c r="G1203" s="585"/>
      <c r="H1203" s="586">
        <v>443</v>
      </c>
      <c r="I1203" s="586">
        <v>65595</v>
      </c>
      <c r="J1203" s="962">
        <v>0</v>
      </c>
      <c r="K1203" s="714">
        <f t="shared" si="97"/>
        <v>0</v>
      </c>
      <c r="L1203" s="714">
        <f t="shared" si="98"/>
        <v>0</v>
      </c>
      <c r="M1203" s="713">
        <f t="shared" si="96"/>
        <v>29058585</v>
      </c>
      <c r="N1203" s="594"/>
      <c r="O1203" s="928" t="s">
        <v>2147</v>
      </c>
      <c r="P1203" s="587" t="s">
        <v>269</v>
      </c>
      <c r="Q1203" s="957" t="s">
        <v>276</v>
      </c>
      <c r="R1203" s="587" t="s">
        <v>73</v>
      </c>
      <c r="S1203" s="590"/>
      <c r="T1203" s="267"/>
    </row>
    <row r="1204" spans="1:20" s="207" customFormat="1" ht="20.100000000000001" customHeight="1">
      <c r="A1204" s="958" t="s">
        <v>113</v>
      </c>
      <c r="B1204" s="955" t="s">
        <v>466</v>
      </c>
      <c r="C1204" s="594" t="s">
        <v>365</v>
      </c>
      <c r="D1204" s="556" t="s">
        <v>232</v>
      </c>
      <c r="E1204" s="556" t="s">
        <v>232</v>
      </c>
      <c r="F1204" s="585" t="s">
        <v>454</v>
      </c>
      <c r="G1204" s="585"/>
      <c r="H1204" s="586">
        <v>1750</v>
      </c>
      <c r="I1204" s="586">
        <v>56500</v>
      </c>
      <c r="J1204" s="962">
        <v>37.5</v>
      </c>
      <c r="K1204" s="714">
        <f t="shared" si="97"/>
        <v>65625</v>
      </c>
      <c r="L1204" s="714">
        <f t="shared" si="98"/>
        <v>65.625</v>
      </c>
      <c r="M1204" s="713">
        <f t="shared" si="96"/>
        <v>98875000</v>
      </c>
      <c r="N1204" s="594"/>
      <c r="O1204" s="928"/>
      <c r="P1204" s="587" t="s">
        <v>269</v>
      </c>
      <c r="Q1204" s="957" t="s">
        <v>370</v>
      </c>
      <c r="R1204" s="587" t="s">
        <v>68</v>
      </c>
      <c r="S1204" s="590"/>
      <c r="T1204" s="267"/>
    </row>
    <row r="1205" spans="1:20" s="207" customFormat="1" ht="20.100000000000001" customHeight="1">
      <c r="A1205" s="958" t="s">
        <v>113</v>
      </c>
      <c r="B1205" s="955" t="s">
        <v>466</v>
      </c>
      <c r="C1205" s="594" t="s">
        <v>365</v>
      </c>
      <c r="D1205" s="556" t="s">
        <v>232</v>
      </c>
      <c r="E1205" s="556" t="s">
        <v>232</v>
      </c>
      <c r="F1205" s="585" t="s">
        <v>546</v>
      </c>
      <c r="G1205" s="585"/>
      <c r="H1205" s="586">
        <v>1921</v>
      </c>
      <c r="I1205" s="586">
        <v>18952</v>
      </c>
      <c r="J1205" s="962">
        <v>17.5</v>
      </c>
      <c r="K1205" s="714">
        <f t="shared" si="97"/>
        <v>33617.5</v>
      </c>
      <c r="L1205" s="714">
        <f t="shared" si="98"/>
        <v>33.6175</v>
      </c>
      <c r="M1205" s="713">
        <f t="shared" si="96"/>
        <v>36406792</v>
      </c>
      <c r="N1205" s="594"/>
      <c r="O1205" s="928"/>
      <c r="P1205" s="587" t="s">
        <v>269</v>
      </c>
      <c r="Q1205" s="957" t="s">
        <v>270</v>
      </c>
      <c r="R1205" s="587" t="s">
        <v>68</v>
      </c>
      <c r="S1205" s="590"/>
      <c r="T1205" s="267"/>
    </row>
    <row r="1206" spans="1:20" s="207" customFormat="1" ht="20.100000000000001" customHeight="1">
      <c r="A1206" s="958" t="s">
        <v>113</v>
      </c>
      <c r="B1206" s="955" t="s">
        <v>466</v>
      </c>
      <c r="C1206" s="594" t="s">
        <v>365</v>
      </c>
      <c r="D1206" s="556" t="s">
        <v>232</v>
      </c>
      <c r="E1206" s="556" t="s">
        <v>232</v>
      </c>
      <c r="F1206" s="585" t="s">
        <v>404</v>
      </c>
      <c r="G1206" s="585"/>
      <c r="H1206" s="586">
        <v>1019</v>
      </c>
      <c r="I1206" s="586">
        <v>65595</v>
      </c>
      <c r="J1206" s="962">
        <v>0</v>
      </c>
      <c r="K1206" s="714">
        <f t="shared" si="97"/>
        <v>0</v>
      </c>
      <c r="L1206" s="714">
        <f t="shared" si="98"/>
        <v>0</v>
      </c>
      <c r="M1206" s="713">
        <f t="shared" si="96"/>
        <v>66841305</v>
      </c>
      <c r="N1206" s="594"/>
      <c r="O1206" s="928"/>
      <c r="P1206" s="587" t="s">
        <v>269</v>
      </c>
      <c r="Q1206" s="957" t="s">
        <v>276</v>
      </c>
      <c r="R1206" s="587" t="s">
        <v>73</v>
      </c>
      <c r="S1206" s="590"/>
      <c r="T1206" s="267"/>
    </row>
    <row r="1207" spans="1:20" s="207" customFormat="1" ht="20.100000000000001" customHeight="1">
      <c r="A1207" s="958" t="s">
        <v>113</v>
      </c>
      <c r="B1207" s="955" t="s">
        <v>466</v>
      </c>
      <c r="C1207" s="594" t="s">
        <v>365</v>
      </c>
      <c r="D1207" s="556" t="s">
        <v>232</v>
      </c>
      <c r="E1207" s="556" t="s">
        <v>232</v>
      </c>
      <c r="F1207" s="585" t="s">
        <v>71</v>
      </c>
      <c r="G1207" s="585"/>
      <c r="H1207" s="586">
        <v>2038</v>
      </c>
      <c r="I1207" s="586">
        <v>22370</v>
      </c>
      <c r="J1207" s="962">
        <v>0</v>
      </c>
      <c r="K1207" s="714">
        <f t="shared" si="97"/>
        <v>0</v>
      </c>
      <c r="L1207" s="714">
        <f t="shared" si="98"/>
        <v>0</v>
      </c>
      <c r="M1207" s="713">
        <f t="shared" si="96"/>
        <v>45590060</v>
      </c>
      <c r="N1207" s="594"/>
      <c r="O1207" s="928"/>
      <c r="P1207" s="587" t="s">
        <v>269</v>
      </c>
      <c r="Q1207" s="957" t="s">
        <v>271</v>
      </c>
      <c r="R1207" s="587" t="s">
        <v>73</v>
      </c>
      <c r="S1207" s="590"/>
      <c r="T1207" s="267"/>
    </row>
    <row r="1208" spans="1:20" s="207" customFormat="1" ht="20.100000000000001" customHeight="1">
      <c r="A1208" s="958" t="s">
        <v>113</v>
      </c>
      <c r="B1208" s="955" t="s">
        <v>466</v>
      </c>
      <c r="C1208" s="594" t="s">
        <v>365</v>
      </c>
      <c r="D1208" s="556" t="s">
        <v>232</v>
      </c>
      <c r="E1208" s="556" t="s">
        <v>232</v>
      </c>
      <c r="F1208" s="585" t="s">
        <v>391</v>
      </c>
      <c r="G1208" s="585"/>
      <c r="H1208" s="586">
        <v>2038</v>
      </c>
      <c r="I1208" s="586">
        <v>4950</v>
      </c>
      <c r="J1208" s="962">
        <v>0</v>
      </c>
      <c r="K1208" s="714">
        <f t="shared" si="97"/>
        <v>0</v>
      </c>
      <c r="L1208" s="714">
        <f t="shared" si="98"/>
        <v>0</v>
      </c>
      <c r="M1208" s="713">
        <f t="shared" si="96"/>
        <v>10088100</v>
      </c>
      <c r="N1208" s="594"/>
      <c r="O1208" s="928" t="s">
        <v>1138</v>
      </c>
      <c r="P1208" s="587" t="s">
        <v>269</v>
      </c>
      <c r="Q1208" s="957" t="s">
        <v>280</v>
      </c>
      <c r="R1208" s="587" t="s">
        <v>73</v>
      </c>
      <c r="S1208" s="590"/>
      <c r="T1208" s="267"/>
    </row>
    <row r="1209" spans="1:20" s="207" customFormat="1" ht="20.100000000000001" customHeight="1">
      <c r="A1209" s="958" t="s">
        <v>113</v>
      </c>
      <c r="B1209" s="955" t="s">
        <v>466</v>
      </c>
      <c r="C1209" s="594" t="s">
        <v>365</v>
      </c>
      <c r="D1209" s="556" t="s">
        <v>232</v>
      </c>
      <c r="E1209" s="556" t="s">
        <v>232</v>
      </c>
      <c r="F1209" s="593" t="s">
        <v>393</v>
      </c>
      <c r="G1209" s="593"/>
      <c r="H1209" s="586">
        <v>2038</v>
      </c>
      <c r="I1209" s="586">
        <v>4950</v>
      </c>
      <c r="J1209" s="962">
        <v>0</v>
      </c>
      <c r="K1209" s="714">
        <f t="shared" si="97"/>
        <v>0</v>
      </c>
      <c r="L1209" s="714">
        <f t="shared" si="98"/>
        <v>0</v>
      </c>
      <c r="M1209" s="713">
        <f t="shared" si="96"/>
        <v>10088100</v>
      </c>
      <c r="N1209" s="594"/>
      <c r="O1209" s="957" t="s">
        <v>2151</v>
      </c>
      <c r="P1209" s="587" t="s">
        <v>269</v>
      </c>
      <c r="Q1209" s="957" t="s">
        <v>280</v>
      </c>
      <c r="R1209" s="587" t="s">
        <v>73</v>
      </c>
      <c r="S1209" s="590"/>
      <c r="T1209" s="267"/>
    </row>
    <row r="1210" spans="1:20" s="207" customFormat="1" ht="20.100000000000001" customHeight="1">
      <c r="A1210" s="926" t="s">
        <v>113</v>
      </c>
      <c r="B1210" s="582" t="s">
        <v>466</v>
      </c>
      <c r="C1210" s="594" t="s">
        <v>365</v>
      </c>
      <c r="D1210" s="556" t="s">
        <v>232</v>
      </c>
      <c r="E1210" s="556" t="s">
        <v>232</v>
      </c>
      <c r="F1210" s="593" t="s">
        <v>390</v>
      </c>
      <c r="G1210" s="593"/>
      <c r="H1210" s="586">
        <v>2038</v>
      </c>
      <c r="I1210" s="586">
        <v>5777</v>
      </c>
      <c r="J1210" s="963">
        <v>0</v>
      </c>
      <c r="K1210" s="714">
        <f t="shared" si="97"/>
        <v>0</v>
      </c>
      <c r="L1210" s="714">
        <f t="shared" si="98"/>
        <v>0</v>
      </c>
      <c r="M1210" s="713">
        <f t="shared" si="96"/>
        <v>11773526</v>
      </c>
      <c r="N1210" s="594"/>
      <c r="O1210" s="593" t="s">
        <v>2151</v>
      </c>
      <c r="P1210" s="927" t="s">
        <v>269</v>
      </c>
      <c r="Q1210" s="593" t="s">
        <v>280</v>
      </c>
      <c r="R1210" s="927" t="s">
        <v>73</v>
      </c>
      <c r="S1210" s="929"/>
      <c r="T1210" s="267"/>
    </row>
    <row r="1211" spans="1:20" s="207" customFormat="1" ht="20.100000000000001" customHeight="1">
      <c r="A1211" s="926" t="s">
        <v>113</v>
      </c>
      <c r="B1211" s="582" t="s">
        <v>466</v>
      </c>
      <c r="C1211" s="594" t="s">
        <v>365</v>
      </c>
      <c r="D1211" s="556" t="s">
        <v>232</v>
      </c>
      <c r="E1211" s="556" t="s">
        <v>232</v>
      </c>
      <c r="F1211" s="593" t="s">
        <v>83</v>
      </c>
      <c r="G1211" s="593"/>
      <c r="H1211" s="586">
        <v>1019</v>
      </c>
      <c r="I1211" s="586">
        <v>7694</v>
      </c>
      <c r="J1211" s="963">
        <v>0</v>
      </c>
      <c r="K1211" s="714">
        <f t="shared" si="97"/>
        <v>0</v>
      </c>
      <c r="L1211" s="714">
        <f t="shared" si="98"/>
        <v>0</v>
      </c>
      <c r="M1211" s="713">
        <f t="shared" si="96"/>
        <v>7840186</v>
      </c>
      <c r="N1211" s="594"/>
      <c r="O1211" s="593"/>
      <c r="P1211" s="927" t="s">
        <v>269</v>
      </c>
      <c r="Q1211" s="593" t="s">
        <v>274</v>
      </c>
      <c r="R1211" s="927" t="s">
        <v>73</v>
      </c>
      <c r="S1211" s="929"/>
    </row>
    <row r="1212" spans="1:20" s="207" customFormat="1" ht="20.100000000000001" customHeight="1">
      <c r="A1212" s="581" t="s">
        <v>113</v>
      </c>
      <c r="B1212" s="582" t="s">
        <v>466</v>
      </c>
      <c r="C1212" s="583" t="s">
        <v>365</v>
      </c>
      <c r="D1212" s="556" t="s">
        <v>232</v>
      </c>
      <c r="E1212" s="556" t="s">
        <v>232</v>
      </c>
      <c r="F1212" s="593" t="s">
        <v>75</v>
      </c>
      <c r="G1212" s="593"/>
      <c r="H1212" s="586">
        <v>1019</v>
      </c>
      <c r="I1212" s="586">
        <v>40456</v>
      </c>
      <c r="J1212" s="962">
        <v>0</v>
      </c>
      <c r="K1212" s="714">
        <f t="shared" si="97"/>
        <v>0</v>
      </c>
      <c r="L1212" s="714">
        <f t="shared" si="98"/>
        <v>0</v>
      </c>
      <c r="M1212" s="713">
        <f t="shared" si="96"/>
        <v>41224664</v>
      </c>
      <c r="N1212" s="594"/>
      <c r="O1212" s="587" t="s">
        <v>2152</v>
      </c>
      <c r="P1212" s="587" t="s">
        <v>269</v>
      </c>
      <c r="Q1212" s="589" t="s">
        <v>272</v>
      </c>
      <c r="R1212" s="587" t="s">
        <v>73</v>
      </c>
      <c r="S1212" s="590"/>
    </row>
    <row r="1213" spans="1:20" s="207" customFormat="1" ht="20.100000000000001" customHeight="1">
      <c r="A1213" s="958" t="s">
        <v>113</v>
      </c>
      <c r="B1213" s="955" t="s">
        <v>466</v>
      </c>
      <c r="C1213" s="594" t="s">
        <v>365</v>
      </c>
      <c r="D1213" s="556" t="s">
        <v>232</v>
      </c>
      <c r="E1213" s="556" t="s">
        <v>232</v>
      </c>
      <c r="F1213" s="585" t="s">
        <v>277</v>
      </c>
      <c r="G1213" s="585"/>
      <c r="H1213" s="586">
        <v>1019</v>
      </c>
      <c r="I1213" s="586">
        <v>39600</v>
      </c>
      <c r="J1213" s="962">
        <v>0</v>
      </c>
      <c r="K1213" s="714">
        <f t="shared" si="97"/>
        <v>0</v>
      </c>
      <c r="L1213" s="714">
        <f t="shared" si="98"/>
        <v>0</v>
      </c>
      <c r="M1213" s="713">
        <f t="shared" si="96"/>
        <v>40352400</v>
      </c>
      <c r="N1213" s="594"/>
      <c r="O1213" s="928" t="s">
        <v>2152</v>
      </c>
      <c r="P1213" s="587" t="s">
        <v>269</v>
      </c>
      <c r="Q1213" s="957" t="s">
        <v>278</v>
      </c>
      <c r="R1213" s="587" t="s">
        <v>73</v>
      </c>
      <c r="S1213" s="590"/>
      <c r="T1213" s="267"/>
    </row>
    <row r="1214" spans="1:20" s="207" customFormat="1" ht="20.100000000000001" customHeight="1">
      <c r="A1214" s="958" t="s">
        <v>10</v>
      </c>
      <c r="B1214" s="955" t="s">
        <v>1053</v>
      </c>
      <c r="C1214" s="594" t="s">
        <v>1024</v>
      </c>
      <c r="D1214" s="556" t="s">
        <v>232</v>
      </c>
      <c r="E1214" s="556" t="s">
        <v>232</v>
      </c>
      <c r="F1214" s="585" t="s">
        <v>65</v>
      </c>
      <c r="G1214" s="585"/>
      <c r="H1214" s="586">
        <v>129</v>
      </c>
      <c r="I1214" s="586">
        <v>212850</v>
      </c>
      <c r="J1214" s="962">
        <v>29.3</v>
      </c>
      <c r="K1214" s="714">
        <f t="shared" si="97"/>
        <v>3779.7000000000003</v>
      </c>
      <c r="L1214" s="714">
        <f t="shared" si="98"/>
        <v>3.7797000000000001</v>
      </c>
      <c r="M1214" s="713">
        <f t="shared" si="96"/>
        <v>27457650</v>
      </c>
      <c r="N1214" s="594"/>
      <c r="O1214" s="928" t="s">
        <v>2431</v>
      </c>
      <c r="P1214" s="587" t="s">
        <v>1164</v>
      </c>
      <c r="Q1214" s="957" t="s">
        <v>343</v>
      </c>
      <c r="R1214" s="587" t="s">
        <v>60</v>
      </c>
      <c r="S1214" s="590"/>
      <c r="T1214" s="267"/>
    </row>
    <row r="1215" spans="1:20" s="207" customFormat="1" ht="20.100000000000001" customHeight="1">
      <c r="A1215" s="958" t="s">
        <v>10</v>
      </c>
      <c r="B1215" s="955" t="s">
        <v>1053</v>
      </c>
      <c r="C1215" s="594" t="s">
        <v>1024</v>
      </c>
      <c r="D1215" s="556" t="s">
        <v>232</v>
      </c>
      <c r="E1215" s="556" t="s">
        <v>232</v>
      </c>
      <c r="F1215" s="585" t="s">
        <v>672</v>
      </c>
      <c r="G1215" s="585"/>
      <c r="H1215" s="586">
        <v>1152</v>
      </c>
      <c r="I1215" s="586">
        <v>63310</v>
      </c>
      <c r="J1215" s="962">
        <v>14</v>
      </c>
      <c r="K1215" s="714">
        <f t="shared" si="97"/>
        <v>16128</v>
      </c>
      <c r="L1215" s="714">
        <f t="shared" si="98"/>
        <v>16.128</v>
      </c>
      <c r="M1215" s="713">
        <f t="shared" si="96"/>
        <v>72933120</v>
      </c>
      <c r="N1215" s="594"/>
      <c r="O1215" s="928" t="s">
        <v>2432</v>
      </c>
      <c r="P1215" s="587" t="s">
        <v>1164</v>
      </c>
      <c r="Q1215" s="957" t="s">
        <v>270</v>
      </c>
      <c r="R1215" s="587" t="s">
        <v>60</v>
      </c>
      <c r="S1215" s="590"/>
      <c r="T1215" s="267"/>
    </row>
    <row r="1216" spans="1:20" s="207" customFormat="1" ht="20.100000000000001" customHeight="1">
      <c r="A1216" s="958" t="s">
        <v>10</v>
      </c>
      <c r="B1216" s="955" t="s">
        <v>1053</v>
      </c>
      <c r="C1216" s="594" t="s">
        <v>1024</v>
      </c>
      <c r="D1216" s="556" t="s">
        <v>232</v>
      </c>
      <c r="E1216" s="556" t="s">
        <v>232</v>
      </c>
      <c r="F1216" s="585" t="s">
        <v>57</v>
      </c>
      <c r="G1216" s="585"/>
      <c r="H1216" s="586">
        <v>502</v>
      </c>
      <c r="I1216" s="586">
        <v>184300</v>
      </c>
      <c r="J1216" s="962">
        <v>34.6</v>
      </c>
      <c r="K1216" s="714">
        <f t="shared" si="97"/>
        <v>17369.2</v>
      </c>
      <c r="L1216" s="714">
        <f t="shared" si="98"/>
        <v>17.369199999999999</v>
      </c>
      <c r="M1216" s="713">
        <f t="shared" si="96"/>
        <v>92518600</v>
      </c>
      <c r="N1216" s="594"/>
      <c r="O1216" s="928" t="s">
        <v>2433</v>
      </c>
      <c r="P1216" s="587" t="s">
        <v>1164</v>
      </c>
      <c r="Q1216" s="957" t="s">
        <v>327</v>
      </c>
      <c r="R1216" s="587" t="s">
        <v>60</v>
      </c>
      <c r="S1216" s="590"/>
      <c r="T1216" s="267"/>
    </row>
    <row r="1217" spans="1:22" s="207" customFormat="1" ht="20.100000000000001" customHeight="1">
      <c r="A1217" s="958" t="s">
        <v>770</v>
      </c>
      <c r="B1217" s="955" t="s">
        <v>1143</v>
      </c>
      <c r="C1217" s="594" t="s">
        <v>515</v>
      </c>
      <c r="D1217" s="556" t="s">
        <v>232</v>
      </c>
      <c r="E1217" s="556" t="s">
        <v>232</v>
      </c>
      <c r="F1217" s="585" t="s">
        <v>1219</v>
      </c>
      <c r="G1217" s="585"/>
      <c r="H1217" s="586">
        <v>189</v>
      </c>
      <c r="I1217" s="586">
        <v>31726</v>
      </c>
      <c r="J1217" s="962">
        <v>14</v>
      </c>
      <c r="K1217" s="714">
        <f t="shared" si="97"/>
        <v>2646</v>
      </c>
      <c r="L1217" s="714">
        <f t="shared" si="98"/>
        <v>2.6459999999999999</v>
      </c>
      <c r="M1217" s="713">
        <f t="shared" si="96"/>
        <v>5996214</v>
      </c>
      <c r="N1217" s="594"/>
      <c r="O1217" s="928" t="s">
        <v>2156</v>
      </c>
      <c r="P1217" s="587" t="s">
        <v>482</v>
      </c>
      <c r="Q1217" s="957" t="s">
        <v>270</v>
      </c>
      <c r="R1217" s="587" t="s">
        <v>68</v>
      </c>
      <c r="S1217" s="590"/>
      <c r="T1217" s="267"/>
    </row>
    <row r="1218" spans="1:22" s="207" customFormat="1" ht="20.100000000000001" customHeight="1">
      <c r="A1218" s="958" t="s">
        <v>770</v>
      </c>
      <c r="B1218" s="955" t="s">
        <v>1143</v>
      </c>
      <c r="C1218" s="594" t="s">
        <v>515</v>
      </c>
      <c r="D1218" s="556" t="s">
        <v>232</v>
      </c>
      <c r="E1218" s="556" t="s">
        <v>232</v>
      </c>
      <c r="F1218" s="593" t="s">
        <v>1391</v>
      </c>
      <c r="G1218" s="593"/>
      <c r="H1218" s="586">
        <v>325</v>
      </c>
      <c r="I1218" s="586">
        <v>48532</v>
      </c>
      <c r="J1218" s="962">
        <v>15.5</v>
      </c>
      <c r="K1218" s="714">
        <f t="shared" si="97"/>
        <v>5037.5</v>
      </c>
      <c r="L1218" s="714">
        <f t="shared" si="98"/>
        <v>5.0374999999999996</v>
      </c>
      <c r="M1218" s="713">
        <f t="shared" si="96"/>
        <v>15772900</v>
      </c>
      <c r="N1218" s="594"/>
      <c r="O1218" s="957" t="s">
        <v>2152</v>
      </c>
      <c r="P1218" s="587" t="s">
        <v>482</v>
      </c>
      <c r="Q1218" s="957" t="s">
        <v>270</v>
      </c>
      <c r="R1218" s="587" t="s">
        <v>68</v>
      </c>
      <c r="S1218" s="590"/>
      <c r="T1218" s="267"/>
    </row>
    <row r="1219" spans="1:22" s="207" customFormat="1" ht="20.100000000000001" customHeight="1">
      <c r="A1219" s="926" t="s">
        <v>770</v>
      </c>
      <c r="B1219" s="582" t="s">
        <v>2174</v>
      </c>
      <c r="C1219" s="594" t="s">
        <v>515</v>
      </c>
      <c r="D1219" s="556" t="s">
        <v>232</v>
      </c>
      <c r="E1219" s="556" t="s">
        <v>232</v>
      </c>
      <c r="F1219" s="593" t="s">
        <v>1389</v>
      </c>
      <c r="G1219" s="593"/>
      <c r="H1219" s="586">
        <v>100</v>
      </c>
      <c r="I1219" s="586">
        <v>74727</v>
      </c>
      <c r="J1219" s="963">
        <v>16.5</v>
      </c>
      <c r="K1219" s="714">
        <f t="shared" si="97"/>
        <v>1650</v>
      </c>
      <c r="L1219" s="714">
        <f t="shared" si="98"/>
        <v>1.65</v>
      </c>
      <c r="M1219" s="713">
        <f t="shared" si="96"/>
        <v>7472700</v>
      </c>
      <c r="N1219" s="594"/>
      <c r="O1219" s="593"/>
      <c r="P1219" s="927" t="s">
        <v>482</v>
      </c>
      <c r="Q1219" s="593" t="s">
        <v>344</v>
      </c>
      <c r="R1219" s="927" t="s">
        <v>60</v>
      </c>
      <c r="S1219" s="929"/>
      <c r="T1219" s="267"/>
    </row>
    <row r="1220" spans="1:22" s="207" customFormat="1" ht="20.100000000000001" customHeight="1">
      <c r="A1220" s="926" t="s">
        <v>407</v>
      </c>
      <c r="B1220" s="582" t="s">
        <v>2180</v>
      </c>
      <c r="C1220" s="594" t="s">
        <v>64</v>
      </c>
      <c r="D1220" s="556" t="s">
        <v>232</v>
      </c>
      <c r="E1220" s="556" t="s">
        <v>232</v>
      </c>
      <c r="F1220" s="593" t="s">
        <v>1101</v>
      </c>
      <c r="G1220" s="593"/>
      <c r="H1220" s="586">
        <v>794</v>
      </c>
      <c r="I1220" s="586">
        <v>109700</v>
      </c>
      <c r="J1220" s="963">
        <v>41.8</v>
      </c>
      <c r="K1220" s="714">
        <f t="shared" si="97"/>
        <v>33189.199999999997</v>
      </c>
      <c r="L1220" s="714">
        <f t="shared" si="98"/>
        <v>33.1892</v>
      </c>
      <c r="M1220" s="713">
        <f t="shared" si="96"/>
        <v>87101800</v>
      </c>
      <c r="N1220" s="594"/>
      <c r="O1220" s="593"/>
      <c r="P1220" s="927" t="s">
        <v>284</v>
      </c>
      <c r="Q1220" s="593" t="s">
        <v>403</v>
      </c>
      <c r="R1220" s="927" t="s">
        <v>60</v>
      </c>
      <c r="S1220" s="929"/>
    </row>
    <row r="1221" spans="1:22" s="207" customFormat="1" ht="20.100000000000001" customHeight="1">
      <c r="A1221" s="581" t="s">
        <v>407</v>
      </c>
      <c r="B1221" s="582" t="s">
        <v>2183</v>
      </c>
      <c r="C1221" s="583" t="s">
        <v>64</v>
      </c>
      <c r="D1221" s="556" t="s">
        <v>232</v>
      </c>
      <c r="E1221" s="556" t="s">
        <v>232</v>
      </c>
      <c r="F1221" s="593" t="s">
        <v>2181</v>
      </c>
      <c r="G1221" s="593"/>
      <c r="H1221" s="586">
        <v>245</v>
      </c>
      <c r="I1221" s="586">
        <v>63000</v>
      </c>
      <c r="J1221" s="962">
        <v>20</v>
      </c>
      <c r="K1221" s="714">
        <f t="shared" si="97"/>
        <v>4900</v>
      </c>
      <c r="L1221" s="714">
        <f t="shared" si="98"/>
        <v>4.9000000000000004</v>
      </c>
      <c r="M1221" s="713">
        <f t="shared" si="96"/>
        <v>15435000</v>
      </c>
      <c r="N1221" s="594"/>
      <c r="O1221" s="587"/>
      <c r="P1221" s="587" t="s">
        <v>284</v>
      </c>
      <c r="Q1221" s="589" t="s">
        <v>345</v>
      </c>
      <c r="R1221" s="587" t="s">
        <v>60</v>
      </c>
      <c r="S1221" s="590"/>
    </row>
    <row r="1222" spans="1:22" s="207" customFormat="1" ht="20.100000000000001" customHeight="1">
      <c r="A1222" s="958" t="s">
        <v>407</v>
      </c>
      <c r="B1222" s="955" t="s">
        <v>2183</v>
      </c>
      <c r="C1222" s="594" t="s">
        <v>64</v>
      </c>
      <c r="D1222" s="556" t="s">
        <v>232</v>
      </c>
      <c r="E1222" s="556" t="s">
        <v>232</v>
      </c>
      <c r="F1222" s="585" t="s">
        <v>422</v>
      </c>
      <c r="G1222" s="585"/>
      <c r="H1222" s="586">
        <v>786</v>
      </c>
      <c r="I1222" s="586">
        <v>27000</v>
      </c>
      <c r="J1222" s="962">
        <v>0</v>
      </c>
      <c r="K1222" s="714">
        <f t="shared" si="97"/>
        <v>0</v>
      </c>
      <c r="L1222" s="714">
        <f t="shared" si="98"/>
        <v>0</v>
      </c>
      <c r="M1222" s="713">
        <f t="shared" si="96"/>
        <v>21222000</v>
      </c>
      <c r="N1222" s="594"/>
      <c r="O1222" s="928"/>
      <c r="P1222" s="587" t="s">
        <v>284</v>
      </c>
      <c r="Q1222" s="957" t="s">
        <v>271</v>
      </c>
      <c r="R1222" s="587" t="s">
        <v>73</v>
      </c>
      <c r="S1222" s="590"/>
      <c r="T1222" s="267"/>
    </row>
    <row r="1223" spans="1:22" s="207" customFormat="1" ht="20.100000000000001" customHeight="1">
      <c r="A1223" s="958" t="s">
        <v>407</v>
      </c>
      <c r="B1223" s="955" t="s">
        <v>2184</v>
      </c>
      <c r="C1223" s="594" t="s">
        <v>64</v>
      </c>
      <c r="D1223" s="556" t="s">
        <v>232</v>
      </c>
      <c r="E1223" s="556" t="s">
        <v>232</v>
      </c>
      <c r="F1223" s="585" t="s">
        <v>2186</v>
      </c>
      <c r="G1223" s="585"/>
      <c r="H1223" s="586">
        <v>292</v>
      </c>
      <c r="I1223" s="586">
        <v>78700</v>
      </c>
      <c r="J1223" s="962">
        <v>0</v>
      </c>
      <c r="K1223" s="714">
        <f t="shared" si="97"/>
        <v>0</v>
      </c>
      <c r="L1223" s="714">
        <f t="shared" si="98"/>
        <v>0</v>
      </c>
      <c r="M1223" s="713">
        <f t="shared" si="96"/>
        <v>22980400</v>
      </c>
      <c r="N1223" s="594"/>
      <c r="O1223" s="928"/>
      <c r="P1223" s="587" t="s">
        <v>284</v>
      </c>
      <c r="Q1223" s="957" t="s">
        <v>271</v>
      </c>
      <c r="R1223" s="587" t="s">
        <v>73</v>
      </c>
      <c r="S1223" s="590"/>
      <c r="T1223" s="267"/>
    </row>
    <row r="1224" spans="1:22" s="207" customFormat="1" ht="20.100000000000001" customHeight="1">
      <c r="A1224" s="958" t="s">
        <v>443</v>
      </c>
      <c r="B1224" s="955" t="s">
        <v>444</v>
      </c>
      <c r="C1224" s="594" t="s">
        <v>64</v>
      </c>
      <c r="D1224" s="556" t="s">
        <v>232</v>
      </c>
      <c r="E1224" s="556" t="s">
        <v>232</v>
      </c>
      <c r="F1224" s="585" t="s">
        <v>445</v>
      </c>
      <c r="G1224" s="585"/>
      <c r="H1224" s="586">
        <v>250</v>
      </c>
      <c r="I1224" s="586">
        <v>42094</v>
      </c>
      <c r="J1224" s="962">
        <v>0</v>
      </c>
      <c r="K1224" s="714">
        <f t="shared" si="97"/>
        <v>0</v>
      </c>
      <c r="L1224" s="714">
        <f t="shared" si="98"/>
        <v>0</v>
      </c>
      <c r="M1224" s="713">
        <f t="shared" si="96"/>
        <v>10523500</v>
      </c>
      <c r="N1224" s="594"/>
      <c r="O1224" s="928"/>
      <c r="P1224" s="587" t="s">
        <v>284</v>
      </c>
      <c r="Q1224" s="957" t="s">
        <v>271</v>
      </c>
      <c r="R1224" s="587" t="s">
        <v>73</v>
      </c>
      <c r="S1224" s="590"/>
      <c r="T1224" s="267"/>
    </row>
    <row r="1225" spans="1:22" s="122" customFormat="1" ht="20.100000000000001" customHeight="1">
      <c r="A1225" s="557" t="s">
        <v>886</v>
      </c>
      <c r="B1225" s="563" t="s">
        <v>1574</v>
      </c>
      <c r="C1225" s="557" t="s">
        <v>64</v>
      </c>
      <c r="D1225" s="556" t="s">
        <v>232</v>
      </c>
      <c r="E1225" s="556" t="s">
        <v>232</v>
      </c>
      <c r="F1225" s="557" t="s">
        <v>277</v>
      </c>
      <c r="G1225" s="563"/>
      <c r="H1225" s="559">
        <v>1005</v>
      </c>
      <c r="I1225" s="965">
        <v>94000</v>
      </c>
      <c r="J1225" s="966">
        <v>0</v>
      </c>
      <c r="K1225" s="967" t="s">
        <v>765</v>
      </c>
      <c r="L1225" s="967" t="s">
        <v>765</v>
      </c>
      <c r="M1225" s="713">
        <f t="shared" si="96"/>
        <v>94470000</v>
      </c>
      <c r="N1225" s="563"/>
      <c r="O1225" s="967" t="s">
        <v>520</v>
      </c>
      <c r="P1225" s="557" t="s">
        <v>284</v>
      </c>
      <c r="Q1225" s="627" t="s">
        <v>278</v>
      </c>
      <c r="R1225" s="627" t="s">
        <v>73</v>
      </c>
      <c r="S1225" s="627" t="s">
        <v>1076</v>
      </c>
      <c r="T1225" s="122" t="s">
        <v>1655</v>
      </c>
      <c r="U1225" s="122" t="s">
        <v>1656</v>
      </c>
      <c r="V1225" s="237"/>
    </row>
    <row r="1226" spans="1:22" s="207" customFormat="1" ht="20.100000000000001" customHeight="1">
      <c r="A1226" s="958" t="s">
        <v>708</v>
      </c>
      <c r="B1226" s="955" t="s">
        <v>958</v>
      </c>
      <c r="C1226" s="594" t="s">
        <v>368</v>
      </c>
      <c r="D1226" s="556" t="s">
        <v>232</v>
      </c>
      <c r="E1226" s="556" t="s">
        <v>232</v>
      </c>
      <c r="F1226" s="585" t="s">
        <v>2197</v>
      </c>
      <c r="G1226" s="585"/>
      <c r="H1226" s="586">
        <v>30</v>
      </c>
      <c r="I1226" s="586">
        <v>132765</v>
      </c>
      <c r="J1226" s="962">
        <v>23.3</v>
      </c>
      <c r="K1226" s="714">
        <f t="shared" si="97"/>
        <v>699</v>
      </c>
      <c r="L1226" s="714">
        <f t="shared" si="98"/>
        <v>0.69899999999999995</v>
      </c>
      <c r="M1226" s="713">
        <f t="shared" si="96"/>
        <v>3982950</v>
      </c>
      <c r="N1226" s="594"/>
      <c r="O1226" s="928"/>
      <c r="P1226" s="587" t="s">
        <v>1361</v>
      </c>
      <c r="Q1226" s="957" t="s">
        <v>364</v>
      </c>
      <c r="R1226" s="587" t="s">
        <v>60</v>
      </c>
      <c r="S1226" s="590"/>
      <c r="T1226" s="267"/>
    </row>
    <row r="1227" spans="1:22" s="207" customFormat="1" ht="20.100000000000001" customHeight="1">
      <c r="A1227" s="958" t="s">
        <v>1102</v>
      </c>
      <c r="B1227" s="955" t="s">
        <v>2203</v>
      </c>
      <c r="C1227" s="594" t="s">
        <v>368</v>
      </c>
      <c r="D1227" s="556" t="s">
        <v>232</v>
      </c>
      <c r="E1227" s="556" t="s">
        <v>232</v>
      </c>
      <c r="F1227" s="585" t="s">
        <v>65</v>
      </c>
      <c r="G1227" s="585"/>
      <c r="H1227" s="586">
        <v>140</v>
      </c>
      <c r="I1227" s="586">
        <v>150492</v>
      </c>
      <c r="J1227" s="962">
        <v>29.3</v>
      </c>
      <c r="K1227" s="714">
        <f t="shared" si="97"/>
        <v>4102</v>
      </c>
      <c r="L1227" s="714">
        <f t="shared" si="98"/>
        <v>4.1020000000000003</v>
      </c>
      <c r="M1227" s="713">
        <f t="shared" ref="M1227:M1290" si="99">H1227*I1227</f>
        <v>21068880</v>
      </c>
      <c r="N1227" s="594"/>
      <c r="O1227" s="928"/>
      <c r="P1227" s="587" t="s">
        <v>1361</v>
      </c>
      <c r="Q1227" s="957" t="s">
        <v>343</v>
      </c>
      <c r="R1227" s="587" t="s">
        <v>60</v>
      </c>
      <c r="S1227" s="590"/>
      <c r="T1227" s="267"/>
    </row>
    <row r="1228" spans="1:22" s="207" customFormat="1" ht="20.100000000000001" customHeight="1">
      <c r="A1228" s="958" t="s">
        <v>398</v>
      </c>
      <c r="B1228" s="955" t="s">
        <v>1741</v>
      </c>
      <c r="C1228" s="594" t="s">
        <v>515</v>
      </c>
      <c r="D1228" s="556" t="s">
        <v>232</v>
      </c>
      <c r="E1228" s="556" t="s">
        <v>232</v>
      </c>
      <c r="F1228" s="585" t="s">
        <v>67</v>
      </c>
      <c r="G1228" s="585"/>
      <c r="H1228" s="586">
        <v>120</v>
      </c>
      <c r="I1228" s="586">
        <v>160000</v>
      </c>
      <c r="J1228" s="962"/>
      <c r="K1228" s="714">
        <f t="shared" si="97"/>
        <v>0</v>
      </c>
      <c r="L1228" s="714">
        <f t="shared" si="98"/>
        <v>0</v>
      </c>
      <c r="M1228" s="713">
        <f t="shared" si="99"/>
        <v>19200000</v>
      </c>
      <c r="N1228" s="594"/>
      <c r="O1228" s="928"/>
      <c r="P1228" s="587" t="s">
        <v>482</v>
      </c>
      <c r="Q1228" s="957" t="s">
        <v>403</v>
      </c>
      <c r="R1228" s="587" t="s">
        <v>68</v>
      </c>
      <c r="S1228" s="590"/>
      <c r="T1228" s="267"/>
    </row>
    <row r="1229" spans="1:22" s="207" customFormat="1" ht="20.100000000000001" customHeight="1">
      <c r="A1229" s="958" t="s">
        <v>806</v>
      </c>
      <c r="B1229" s="955" t="s">
        <v>1749</v>
      </c>
      <c r="C1229" s="594" t="s">
        <v>371</v>
      </c>
      <c r="D1229" s="556" t="s">
        <v>232</v>
      </c>
      <c r="E1229" s="556" t="s">
        <v>232</v>
      </c>
      <c r="F1229" s="593" t="s">
        <v>719</v>
      </c>
      <c r="G1229" s="593"/>
      <c r="H1229" s="586">
        <v>171</v>
      </c>
      <c r="I1229" s="586">
        <v>143940</v>
      </c>
      <c r="J1229" s="962">
        <v>32</v>
      </c>
      <c r="K1229" s="714">
        <f t="shared" si="97"/>
        <v>5472</v>
      </c>
      <c r="L1229" s="714">
        <f t="shared" si="98"/>
        <v>5.4720000000000004</v>
      </c>
      <c r="M1229" s="713">
        <f t="shared" si="99"/>
        <v>24613740</v>
      </c>
      <c r="N1229" s="594"/>
      <c r="O1229" s="957" t="s">
        <v>1174</v>
      </c>
      <c r="P1229" s="587" t="s">
        <v>1273</v>
      </c>
      <c r="Q1229" s="957" t="s">
        <v>370</v>
      </c>
      <c r="R1229" s="587" t="s">
        <v>60</v>
      </c>
      <c r="S1229" s="590"/>
      <c r="T1229" s="267"/>
    </row>
    <row r="1230" spans="1:22" s="207" customFormat="1" ht="20.100000000000001" customHeight="1">
      <c r="A1230" s="926" t="s">
        <v>806</v>
      </c>
      <c r="B1230" s="582" t="s">
        <v>1749</v>
      </c>
      <c r="C1230" s="594" t="s">
        <v>371</v>
      </c>
      <c r="D1230" s="556" t="s">
        <v>232</v>
      </c>
      <c r="E1230" s="556" t="s">
        <v>232</v>
      </c>
      <c r="F1230" s="593" t="s">
        <v>568</v>
      </c>
      <c r="G1230" s="593"/>
      <c r="H1230" s="586">
        <v>171</v>
      </c>
      <c r="I1230" s="586">
        <v>60411</v>
      </c>
      <c r="J1230" s="963">
        <v>15.5</v>
      </c>
      <c r="K1230" s="714">
        <f t="shared" si="97"/>
        <v>2650.5</v>
      </c>
      <c r="L1230" s="714">
        <f t="shared" si="98"/>
        <v>2.6505000000000001</v>
      </c>
      <c r="M1230" s="713">
        <f t="shared" si="99"/>
        <v>10330281</v>
      </c>
      <c r="N1230" s="594"/>
      <c r="O1230" s="593" t="s">
        <v>1174</v>
      </c>
      <c r="P1230" s="927" t="s">
        <v>1273</v>
      </c>
      <c r="Q1230" s="593" t="s">
        <v>270</v>
      </c>
      <c r="R1230" s="927" t="s">
        <v>60</v>
      </c>
      <c r="S1230" s="929"/>
      <c r="T1230" s="267"/>
    </row>
    <row r="1231" spans="1:22" s="207" customFormat="1" ht="20.100000000000001" customHeight="1">
      <c r="A1231" s="926" t="s">
        <v>1634</v>
      </c>
      <c r="B1231" s="582" t="s">
        <v>1635</v>
      </c>
      <c r="C1231" s="594" t="s">
        <v>803</v>
      </c>
      <c r="D1231" s="556" t="s">
        <v>232</v>
      </c>
      <c r="E1231" s="556" t="s">
        <v>232</v>
      </c>
      <c r="F1231" s="593" t="s">
        <v>81</v>
      </c>
      <c r="G1231" s="593"/>
      <c r="H1231" s="586">
        <v>398</v>
      </c>
      <c r="I1231" s="586">
        <v>6445</v>
      </c>
      <c r="J1231" s="963">
        <v>0</v>
      </c>
      <c r="K1231" s="714">
        <f t="shared" si="97"/>
        <v>0</v>
      </c>
      <c r="L1231" s="714">
        <f t="shared" si="98"/>
        <v>0</v>
      </c>
      <c r="M1231" s="713">
        <f t="shared" si="99"/>
        <v>2565110</v>
      </c>
      <c r="N1231" s="594"/>
      <c r="O1231" s="593" t="s">
        <v>1416</v>
      </c>
      <c r="P1231" s="927" t="s">
        <v>225</v>
      </c>
      <c r="Q1231" s="593" t="s">
        <v>336</v>
      </c>
      <c r="R1231" s="927" t="s">
        <v>73</v>
      </c>
      <c r="S1231" s="929"/>
    </row>
    <row r="1232" spans="1:22" s="207" customFormat="1" ht="20.100000000000001" customHeight="1">
      <c r="A1232" s="581" t="s">
        <v>1634</v>
      </c>
      <c r="B1232" s="582" t="s">
        <v>1635</v>
      </c>
      <c r="C1232" s="583" t="s">
        <v>803</v>
      </c>
      <c r="D1232" s="556" t="s">
        <v>232</v>
      </c>
      <c r="E1232" s="556" t="s">
        <v>232</v>
      </c>
      <c r="F1232" s="593" t="s">
        <v>367</v>
      </c>
      <c r="G1232" s="593"/>
      <c r="H1232" s="586">
        <v>398</v>
      </c>
      <c r="I1232" s="586">
        <v>5064</v>
      </c>
      <c r="J1232" s="962">
        <v>0</v>
      </c>
      <c r="K1232" s="714">
        <f t="shared" si="97"/>
        <v>0</v>
      </c>
      <c r="L1232" s="714">
        <f t="shared" si="98"/>
        <v>0</v>
      </c>
      <c r="M1232" s="713">
        <f t="shared" si="99"/>
        <v>2015472</v>
      </c>
      <c r="N1232" s="594"/>
      <c r="O1232" s="587"/>
      <c r="P1232" s="587" t="s">
        <v>225</v>
      </c>
      <c r="Q1232" s="589" t="s">
        <v>336</v>
      </c>
      <c r="R1232" s="587" t="s">
        <v>73</v>
      </c>
      <c r="S1232" s="590"/>
    </row>
    <row r="1233" spans="1:20" s="34" customFormat="1" ht="20.100000000000001" customHeight="1">
      <c r="A1233" s="595" t="s">
        <v>886</v>
      </c>
      <c r="B1233" s="187" t="s">
        <v>1942</v>
      </c>
      <c r="C1233" s="596" t="s">
        <v>64</v>
      </c>
      <c r="D1233" s="968" t="s">
        <v>232</v>
      </c>
      <c r="E1233" s="968" t="s">
        <v>232</v>
      </c>
      <c r="F1233" s="595" t="s">
        <v>625</v>
      </c>
      <c r="G1233" s="595"/>
      <c r="H1233" s="565">
        <v>110</v>
      </c>
      <c r="I1233" s="565">
        <v>59340</v>
      </c>
      <c r="J1233" s="565">
        <v>0</v>
      </c>
      <c r="K1233" s="565"/>
      <c r="L1233" s="608"/>
      <c r="M1233" s="713">
        <f t="shared" si="99"/>
        <v>6527400</v>
      </c>
      <c r="N1233" s="628"/>
      <c r="O1233" s="187"/>
      <c r="P1233" s="595" t="s">
        <v>284</v>
      </c>
      <c r="Q1233" s="596" t="s">
        <v>278</v>
      </c>
      <c r="R1233" s="595" t="s">
        <v>73</v>
      </c>
      <c r="S1233" s="608" t="s">
        <v>1076</v>
      </c>
    </row>
    <row r="1234" spans="1:20" s="34" customFormat="1" ht="20.100000000000001" customHeight="1">
      <c r="A1234" s="595" t="s">
        <v>886</v>
      </c>
      <c r="B1234" s="187" t="s">
        <v>1942</v>
      </c>
      <c r="C1234" s="596" t="s">
        <v>64</v>
      </c>
      <c r="D1234" s="968" t="s">
        <v>232</v>
      </c>
      <c r="E1234" s="968" t="s">
        <v>232</v>
      </c>
      <c r="F1234" s="595" t="s">
        <v>1944</v>
      </c>
      <c r="G1234" s="595"/>
      <c r="H1234" s="565">
        <v>110</v>
      </c>
      <c r="I1234" s="565">
        <v>11206</v>
      </c>
      <c r="J1234" s="565">
        <v>0</v>
      </c>
      <c r="K1234" s="565"/>
      <c r="L1234" s="608"/>
      <c r="M1234" s="713">
        <f t="shared" si="99"/>
        <v>1232660</v>
      </c>
      <c r="N1234" s="628"/>
      <c r="O1234" s="187"/>
      <c r="P1234" s="595" t="s">
        <v>284</v>
      </c>
      <c r="Q1234" s="596" t="s">
        <v>336</v>
      </c>
      <c r="R1234" s="595" t="s">
        <v>73</v>
      </c>
      <c r="S1234" s="608" t="s">
        <v>1076</v>
      </c>
    </row>
    <row r="1235" spans="1:20" s="34" customFormat="1" ht="20.100000000000001" customHeight="1">
      <c r="A1235" s="595" t="s">
        <v>436</v>
      </c>
      <c r="B1235" s="187" t="s">
        <v>1412</v>
      </c>
      <c r="C1235" s="596" t="s">
        <v>371</v>
      </c>
      <c r="D1235" s="968" t="s">
        <v>232</v>
      </c>
      <c r="E1235" s="968" t="s">
        <v>232</v>
      </c>
      <c r="F1235" s="595" t="s">
        <v>423</v>
      </c>
      <c r="G1235" s="595"/>
      <c r="H1235" s="565">
        <v>366</v>
      </c>
      <c r="I1235" s="565">
        <v>14365</v>
      </c>
      <c r="J1235" s="565">
        <v>0</v>
      </c>
      <c r="K1235" s="565"/>
      <c r="L1235" s="608"/>
      <c r="M1235" s="713">
        <f t="shared" si="99"/>
        <v>5257590</v>
      </c>
      <c r="N1235" s="628"/>
      <c r="O1235" s="187" t="s">
        <v>2117</v>
      </c>
      <c r="P1235" s="595" t="s">
        <v>1407</v>
      </c>
      <c r="Q1235" s="596" t="s">
        <v>374</v>
      </c>
      <c r="R1235" s="595" t="s">
        <v>375</v>
      </c>
      <c r="S1235" s="608" t="s">
        <v>152</v>
      </c>
    </row>
    <row r="1236" spans="1:20" s="207" customFormat="1" ht="20.100000000000001" customHeight="1">
      <c r="A1236" s="958" t="s">
        <v>903</v>
      </c>
      <c r="B1236" s="955" t="s">
        <v>2029</v>
      </c>
      <c r="C1236" s="594" t="s">
        <v>904</v>
      </c>
      <c r="D1236" s="968" t="s">
        <v>232</v>
      </c>
      <c r="E1236" s="968" t="s">
        <v>232</v>
      </c>
      <c r="F1236" s="585" t="s">
        <v>1837</v>
      </c>
      <c r="G1236" s="585"/>
      <c r="H1236" s="586">
        <v>440</v>
      </c>
      <c r="I1236" s="586">
        <v>138000</v>
      </c>
      <c r="J1236" s="962"/>
      <c r="K1236" s="714">
        <f t="shared" si="97"/>
        <v>0</v>
      </c>
      <c r="L1236" s="714">
        <f t="shared" si="98"/>
        <v>0</v>
      </c>
      <c r="M1236" s="713">
        <f t="shared" si="99"/>
        <v>60720000</v>
      </c>
      <c r="N1236" s="594"/>
      <c r="O1236" s="928"/>
      <c r="P1236" s="587" t="s">
        <v>759</v>
      </c>
      <c r="Q1236" s="957" t="s">
        <v>281</v>
      </c>
      <c r="R1236" s="587" t="s">
        <v>70</v>
      </c>
      <c r="S1236" s="590"/>
      <c r="T1236" s="267"/>
    </row>
    <row r="1237" spans="1:20" s="207" customFormat="1" ht="20.100000000000001" customHeight="1">
      <c r="A1237" s="958" t="s">
        <v>2337</v>
      </c>
      <c r="B1237" s="955" t="s">
        <v>2255</v>
      </c>
      <c r="C1237" s="594" t="s">
        <v>475</v>
      </c>
      <c r="D1237" s="968" t="s">
        <v>232</v>
      </c>
      <c r="E1237" s="968" t="s">
        <v>232</v>
      </c>
      <c r="F1237" s="585" t="s">
        <v>909</v>
      </c>
      <c r="G1237" s="585"/>
      <c r="H1237" s="586">
        <v>116</v>
      </c>
      <c r="I1237" s="586">
        <v>45400</v>
      </c>
      <c r="J1237" s="962">
        <v>19</v>
      </c>
      <c r="K1237" s="714">
        <f t="shared" si="97"/>
        <v>2204</v>
      </c>
      <c r="L1237" s="714">
        <f t="shared" si="98"/>
        <v>2.2040000000000002</v>
      </c>
      <c r="M1237" s="713">
        <f t="shared" si="99"/>
        <v>5266400</v>
      </c>
      <c r="N1237" s="594"/>
      <c r="O1237" s="928" t="s">
        <v>1936</v>
      </c>
      <c r="P1237" s="587" t="s">
        <v>1163</v>
      </c>
      <c r="Q1237" s="957" t="s">
        <v>361</v>
      </c>
      <c r="R1237" s="587" t="s">
        <v>68</v>
      </c>
      <c r="S1237" s="590"/>
      <c r="T1237" s="267"/>
    </row>
    <row r="1238" spans="1:20" s="207" customFormat="1" ht="20.100000000000001" customHeight="1">
      <c r="A1238" s="958" t="s">
        <v>2337</v>
      </c>
      <c r="B1238" s="955" t="s">
        <v>2255</v>
      </c>
      <c r="C1238" s="594" t="s">
        <v>475</v>
      </c>
      <c r="D1238" s="968" t="s">
        <v>232</v>
      </c>
      <c r="E1238" s="968" t="s">
        <v>232</v>
      </c>
      <c r="F1238" s="585" t="s">
        <v>612</v>
      </c>
      <c r="G1238" s="585"/>
      <c r="H1238" s="586">
        <v>116</v>
      </c>
      <c r="I1238" s="586">
        <v>47700</v>
      </c>
      <c r="J1238" s="962">
        <v>0</v>
      </c>
      <c r="K1238" s="714">
        <f t="shared" si="97"/>
        <v>0</v>
      </c>
      <c r="L1238" s="714">
        <f t="shared" si="98"/>
        <v>0</v>
      </c>
      <c r="M1238" s="713">
        <f t="shared" si="99"/>
        <v>5533200</v>
      </c>
      <c r="N1238" s="594"/>
      <c r="O1238" s="928" t="s">
        <v>1936</v>
      </c>
      <c r="P1238" s="587" t="s">
        <v>1163</v>
      </c>
      <c r="Q1238" s="957" t="s">
        <v>336</v>
      </c>
      <c r="R1238" s="587" t="s">
        <v>73</v>
      </c>
      <c r="S1238" s="590"/>
      <c r="T1238" s="267"/>
    </row>
    <row r="1239" spans="1:20" s="207" customFormat="1" ht="20.100000000000001" customHeight="1">
      <c r="A1239" s="958" t="s">
        <v>2337</v>
      </c>
      <c r="B1239" s="955" t="s">
        <v>2255</v>
      </c>
      <c r="C1239" s="594" t="s">
        <v>475</v>
      </c>
      <c r="D1239" s="968" t="s">
        <v>232</v>
      </c>
      <c r="E1239" s="968" t="s">
        <v>232</v>
      </c>
      <c r="F1239" s="585" t="s">
        <v>909</v>
      </c>
      <c r="G1239" s="585"/>
      <c r="H1239" s="586">
        <v>5</v>
      </c>
      <c r="I1239" s="586">
        <v>45400</v>
      </c>
      <c r="J1239" s="962">
        <v>19</v>
      </c>
      <c r="K1239" s="714">
        <f t="shared" si="97"/>
        <v>95</v>
      </c>
      <c r="L1239" s="714">
        <f t="shared" si="98"/>
        <v>9.5000000000000001E-2</v>
      </c>
      <c r="M1239" s="713">
        <f t="shared" si="99"/>
        <v>227000</v>
      </c>
      <c r="N1239" s="594"/>
      <c r="O1239" s="928" t="s">
        <v>1936</v>
      </c>
      <c r="P1239" s="587" t="s">
        <v>1163</v>
      </c>
      <c r="Q1239" s="957" t="s">
        <v>361</v>
      </c>
      <c r="R1239" s="587" t="s">
        <v>68</v>
      </c>
      <c r="S1239" s="590"/>
      <c r="T1239" s="267"/>
    </row>
    <row r="1240" spans="1:20" s="207" customFormat="1" ht="20.100000000000001" customHeight="1">
      <c r="A1240" s="958" t="s">
        <v>2337</v>
      </c>
      <c r="B1240" s="955" t="s">
        <v>2255</v>
      </c>
      <c r="C1240" s="594" t="s">
        <v>475</v>
      </c>
      <c r="D1240" s="968" t="s">
        <v>232</v>
      </c>
      <c r="E1240" s="968" t="s">
        <v>232</v>
      </c>
      <c r="F1240" s="585" t="s">
        <v>964</v>
      </c>
      <c r="G1240" s="585"/>
      <c r="H1240" s="586">
        <v>5</v>
      </c>
      <c r="I1240" s="586">
        <v>50400</v>
      </c>
      <c r="J1240" s="962">
        <v>0</v>
      </c>
      <c r="K1240" s="714">
        <f t="shared" si="97"/>
        <v>0</v>
      </c>
      <c r="L1240" s="714">
        <f t="shared" si="98"/>
        <v>0</v>
      </c>
      <c r="M1240" s="713">
        <f t="shared" si="99"/>
        <v>252000</v>
      </c>
      <c r="N1240" s="594"/>
      <c r="O1240" s="928"/>
      <c r="P1240" s="587" t="s">
        <v>1163</v>
      </c>
      <c r="Q1240" s="957" t="s">
        <v>336</v>
      </c>
      <c r="R1240" s="587" t="s">
        <v>73</v>
      </c>
      <c r="S1240" s="590"/>
      <c r="T1240" s="267"/>
    </row>
    <row r="1241" spans="1:20" s="207" customFormat="1" ht="20.100000000000001" customHeight="1">
      <c r="A1241" s="926" t="s">
        <v>2337</v>
      </c>
      <c r="B1241" s="582" t="s">
        <v>2255</v>
      </c>
      <c r="C1241" s="594" t="s">
        <v>475</v>
      </c>
      <c r="D1241" s="968" t="s">
        <v>232</v>
      </c>
      <c r="E1241" s="968" t="s">
        <v>232</v>
      </c>
      <c r="F1241" s="593" t="s">
        <v>363</v>
      </c>
      <c r="G1241" s="593"/>
      <c r="H1241" s="586">
        <v>92</v>
      </c>
      <c r="I1241" s="586">
        <v>127800</v>
      </c>
      <c r="J1241" s="963">
        <v>41.5</v>
      </c>
      <c r="K1241" s="714">
        <f t="shared" si="97"/>
        <v>3818</v>
      </c>
      <c r="L1241" s="714">
        <f t="shared" si="98"/>
        <v>3.8180000000000001</v>
      </c>
      <c r="M1241" s="713">
        <f t="shared" si="99"/>
        <v>11757600</v>
      </c>
      <c r="N1241" s="594"/>
      <c r="O1241" s="593" t="s">
        <v>1938</v>
      </c>
      <c r="P1241" s="927" t="s">
        <v>1163</v>
      </c>
      <c r="Q1241" s="593" t="s">
        <v>364</v>
      </c>
      <c r="R1241" s="927" t="s">
        <v>68</v>
      </c>
      <c r="S1241" s="929"/>
      <c r="T1241" s="267"/>
    </row>
    <row r="1242" spans="1:20" s="207" customFormat="1" ht="20.100000000000001" customHeight="1">
      <c r="A1242" s="926" t="s">
        <v>2337</v>
      </c>
      <c r="B1242" s="582" t="s">
        <v>2255</v>
      </c>
      <c r="C1242" s="594" t="s">
        <v>475</v>
      </c>
      <c r="D1242" s="968" t="s">
        <v>232</v>
      </c>
      <c r="E1242" s="968" t="s">
        <v>232</v>
      </c>
      <c r="F1242" s="593" t="s">
        <v>669</v>
      </c>
      <c r="G1242" s="593"/>
      <c r="H1242" s="586">
        <v>22</v>
      </c>
      <c r="I1242" s="586">
        <v>107250</v>
      </c>
      <c r="J1242" s="963">
        <v>22.5</v>
      </c>
      <c r="K1242" s="714">
        <f t="shared" si="97"/>
        <v>495</v>
      </c>
      <c r="L1242" s="714">
        <f t="shared" si="98"/>
        <v>0.495</v>
      </c>
      <c r="M1242" s="713">
        <f t="shared" si="99"/>
        <v>2359500</v>
      </c>
      <c r="N1242" s="594"/>
      <c r="O1242" s="593" t="s">
        <v>1938</v>
      </c>
      <c r="P1242" s="927" t="s">
        <v>1163</v>
      </c>
      <c r="Q1242" s="593" t="s">
        <v>628</v>
      </c>
      <c r="R1242" s="927" t="s">
        <v>68</v>
      </c>
      <c r="S1242" s="929"/>
    </row>
    <row r="1243" spans="1:20" s="207" customFormat="1" ht="20.100000000000001" customHeight="1">
      <c r="A1243" s="581" t="s">
        <v>2337</v>
      </c>
      <c r="B1243" s="582" t="s">
        <v>2255</v>
      </c>
      <c r="C1243" s="583" t="s">
        <v>475</v>
      </c>
      <c r="D1243" s="968" t="s">
        <v>232</v>
      </c>
      <c r="E1243" s="968" t="s">
        <v>232</v>
      </c>
      <c r="F1243" s="593" t="s">
        <v>1643</v>
      </c>
      <c r="G1243" s="593"/>
      <c r="H1243" s="586">
        <v>22</v>
      </c>
      <c r="I1243" s="586">
        <v>13163</v>
      </c>
      <c r="J1243" s="962">
        <v>0</v>
      </c>
      <c r="K1243" s="714">
        <f t="shared" si="97"/>
        <v>0</v>
      </c>
      <c r="L1243" s="714">
        <f t="shared" si="98"/>
        <v>0</v>
      </c>
      <c r="M1243" s="713">
        <f t="shared" si="99"/>
        <v>289586</v>
      </c>
      <c r="N1243" s="594"/>
      <c r="O1243" s="587"/>
      <c r="P1243" s="587" t="s">
        <v>1163</v>
      </c>
      <c r="Q1243" s="589" t="s">
        <v>336</v>
      </c>
      <c r="R1243" s="587" t="s">
        <v>73</v>
      </c>
      <c r="S1243" s="590"/>
    </row>
    <row r="1244" spans="1:20" s="207" customFormat="1" ht="20.100000000000001" customHeight="1">
      <c r="A1244" s="958" t="s">
        <v>2337</v>
      </c>
      <c r="B1244" s="955" t="s">
        <v>2255</v>
      </c>
      <c r="C1244" s="594" t="s">
        <v>475</v>
      </c>
      <c r="D1244" s="968" t="s">
        <v>232</v>
      </c>
      <c r="E1244" s="968" t="s">
        <v>232</v>
      </c>
      <c r="F1244" s="585" t="s">
        <v>626</v>
      </c>
      <c r="G1244" s="585"/>
      <c r="H1244" s="586">
        <v>60</v>
      </c>
      <c r="I1244" s="586">
        <v>34200</v>
      </c>
      <c r="J1244" s="962">
        <v>8.5</v>
      </c>
      <c r="K1244" s="714">
        <f t="shared" si="97"/>
        <v>510</v>
      </c>
      <c r="L1244" s="714">
        <f t="shared" si="98"/>
        <v>0.51</v>
      </c>
      <c r="M1244" s="713">
        <f t="shared" si="99"/>
        <v>2052000</v>
      </c>
      <c r="N1244" s="594"/>
      <c r="O1244" s="928"/>
      <c r="P1244" s="587" t="s">
        <v>1163</v>
      </c>
      <c r="Q1244" s="957" t="s">
        <v>344</v>
      </c>
      <c r="R1244" s="587" t="s">
        <v>68</v>
      </c>
      <c r="S1244" s="590"/>
      <c r="T1244" s="267"/>
    </row>
    <row r="1245" spans="1:20" s="207" customFormat="1" ht="20.100000000000001" customHeight="1">
      <c r="A1245" s="958" t="s">
        <v>2337</v>
      </c>
      <c r="B1245" s="955" t="s">
        <v>2255</v>
      </c>
      <c r="C1245" s="594" t="s">
        <v>475</v>
      </c>
      <c r="D1245" s="968" t="s">
        <v>232</v>
      </c>
      <c r="E1245" s="968" t="s">
        <v>232</v>
      </c>
      <c r="F1245" s="585" t="s">
        <v>335</v>
      </c>
      <c r="G1245" s="585"/>
      <c r="H1245" s="586">
        <v>60</v>
      </c>
      <c r="I1245" s="586">
        <v>38300</v>
      </c>
      <c r="J1245" s="962">
        <v>0</v>
      </c>
      <c r="K1245" s="714">
        <f t="shared" si="97"/>
        <v>0</v>
      </c>
      <c r="L1245" s="714">
        <f t="shared" si="98"/>
        <v>0</v>
      </c>
      <c r="M1245" s="713">
        <f t="shared" si="99"/>
        <v>2298000</v>
      </c>
      <c r="N1245" s="594"/>
      <c r="O1245" s="928"/>
      <c r="P1245" s="587" t="s">
        <v>1163</v>
      </c>
      <c r="Q1245" s="957" t="s">
        <v>271</v>
      </c>
      <c r="R1245" s="587" t="s">
        <v>73</v>
      </c>
      <c r="S1245" s="590"/>
      <c r="T1245" s="267"/>
    </row>
    <row r="1246" spans="1:20" s="207" customFormat="1" ht="20.100000000000001" customHeight="1">
      <c r="A1246" s="958" t="s">
        <v>2337</v>
      </c>
      <c r="B1246" s="955" t="s">
        <v>2255</v>
      </c>
      <c r="C1246" s="594" t="s">
        <v>475</v>
      </c>
      <c r="D1246" s="968" t="s">
        <v>232</v>
      </c>
      <c r="E1246" s="968" t="s">
        <v>232</v>
      </c>
      <c r="F1246" s="585" t="s">
        <v>1575</v>
      </c>
      <c r="G1246" s="585"/>
      <c r="H1246" s="586">
        <v>60</v>
      </c>
      <c r="I1246" s="586">
        <v>7200</v>
      </c>
      <c r="J1246" s="962">
        <v>0</v>
      </c>
      <c r="K1246" s="714">
        <f t="shared" si="97"/>
        <v>0</v>
      </c>
      <c r="L1246" s="714">
        <f t="shared" si="98"/>
        <v>0</v>
      </c>
      <c r="M1246" s="713">
        <f t="shared" si="99"/>
        <v>432000</v>
      </c>
      <c r="N1246" s="594"/>
      <c r="O1246" s="928" t="s">
        <v>1203</v>
      </c>
      <c r="P1246" s="587" t="s">
        <v>1163</v>
      </c>
      <c r="Q1246" s="957" t="s">
        <v>336</v>
      </c>
      <c r="R1246" s="587" t="s">
        <v>73</v>
      </c>
      <c r="S1246" s="590"/>
      <c r="T1246" s="267"/>
    </row>
    <row r="1247" spans="1:20" s="207" customFormat="1" ht="20.100000000000001" customHeight="1">
      <c r="A1247" s="958" t="s">
        <v>2337</v>
      </c>
      <c r="B1247" s="955" t="s">
        <v>2255</v>
      </c>
      <c r="C1247" s="594" t="s">
        <v>475</v>
      </c>
      <c r="D1247" s="968" t="s">
        <v>232</v>
      </c>
      <c r="E1247" s="968" t="s">
        <v>232</v>
      </c>
      <c r="F1247" s="585" t="s">
        <v>711</v>
      </c>
      <c r="G1247" s="585"/>
      <c r="H1247" s="586">
        <v>56</v>
      </c>
      <c r="I1247" s="586">
        <v>4600</v>
      </c>
      <c r="J1247" s="962">
        <v>0</v>
      </c>
      <c r="K1247" s="714">
        <f t="shared" si="97"/>
        <v>0</v>
      </c>
      <c r="L1247" s="714">
        <f t="shared" si="98"/>
        <v>0</v>
      </c>
      <c r="M1247" s="713">
        <f t="shared" si="99"/>
        <v>257600</v>
      </c>
      <c r="N1247" s="594"/>
      <c r="O1247" s="928" t="s">
        <v>1203</v>
      </c>
      <c r="P1247" s="587" t="s">
        <v>1163</v>
      </c>
      <c r="Q1247" s="957" t="s">
        <v>360</v>
      </c>
      <c r="R1247" s="587" t="s">
        <v>73</v>
      </c>
      <c r="S1247" s="590"/>
      <c r="T1247" s="267"/>
    </row>
    <row r="1248" spans="1:20" s="207" customFormat="1" ht="20.100000000000001" customHeight="1">
      <c r="A1248" s="958" t="s">
        <v>2337</v>
      </c>
      <c r="B1248" s="955" t="s">
        <v>2255</v>
      </c>
      <c r="C1248" s="594" t="s">
        <v>475</v>
      </c>
      <c r="D1248" s="968" t="s">
        <v>232</v>
      </c>
      <c r="E1248" s="968" t="s">
        <v>232</v>
      </c>
      <c r="F1248" s="585" t="s">
        <v>710</v>
      </c>
      <c r="G1248" s="585"/>
      <c r="H1248" s="586">
        <v>56</v>
      </c>
      <c r="I1248" s="586">
        <v>5100</v>
      </c>
      <c r="J1248" s="962">
        <v>0</v>
      </c>
      <c r="K1248" s="714">
        <f t="shared" si="97"/>
        <v>0</v>
      </c>
      <c r="L1248" s="714">
        <f t="shared" si="98"/>
        <v>0</v>
      </c>
      <c r="M1248" s="713">
        <f t="shared" si="99"/>
        <v>285600</v>
      </c>
      <c r="N1248" s="594"/>
      <c r="O1248" s="928"/>
      <c r="P1248" s="587" t="s">
        <v>1163</v>
      </c>
      <c r="Q1248" s="957" t="s">
        <v>360</v>
      </c>
      <c r="R1248" s="587" t="s">
        <v>73</v>
      </c>
      <c r="S1248" s="590"/>
      <c r="T1248" s="267"/>
    </row>
    <row r="1249" spans="1:20" s="207" customFormat="1" ht="20.100000000000001" customHeight="1">
      <c r="A1249" s="958" t="s">
        <v>351</v>
      </c>
      <c r="B1249" s="955" t="s">
        <v>2350</v>
      </c>
      <c r="C1249" s="594" t="s">
        <v>352</v>
      </c>
      <c r="D1249" s="968" t="s">
        <v>232</v>
      </c>
      <c r="E1249" s="968" t="s">
        <v>232</v>
      </c>
      <c r="F1249" s="585" t="s">
        <v>267</v>
      </c>
      <c r="G1249" s="585"/>
      <c r="H1249" s="586">
        <v>36</v>
      </c>
      <c r="I1249" s="586">
        <v>76981</v>
      </c>
      <c r="J1249" s="962">
        <v>7.2</v>
      </c>
      <c r="K1249" s="714">
        <f t="shared" si="97"/>
        <v>259.2</v>
      </c>
      <c r="L1249" s="714">
        <f t="shared" si="98"/>
        <v>0.25919999999999999</v>
      </c>
      <c r="M1249" s="713">
        <f t="shared" si="99"/>
        <v>2771316</v>
      </c>
      <c r="N1249" s="594"/>
      <c r="O1249" s="928" t="s">
        <v>2210</v>
      </c>
      <c r="P1249" s="587" t="s">
        <v>761</v>
      </c>
      <c r="Q1249" s="957" t="s">
        <v>344</v>
      </c>
      <c r="R1249" s="587" t="s">
        <v>60</v>
      </c>
      <c r="S1249" s="590"/>
      <c r="T1249" s="267"/>
    </row>
    <row r="1250" spans="1:20" s="207" customFormat="1" ht="20.100000000000001" customHeight="1">
      <c r="A1250" s="958" t="s">
        <v>351</v>
      </c>
      <c r="B1250" s="955" t="s">
        <v>2350</v>
      </c>
      <c r="C1250" s="594" t="s">
        <v>352</v>
      </c>
      <c r="D1250" s="968" t="s">
        <v>232</v>
      </c>
      <c r="E1250" s="968" t="s">
        <v>232</v>
      </c>
      <c r="F1250" s="593" t="s">
        <v>71</v>
      </c>
      <c r="G1250" s="593"/>
      <c r="H1250" s="586">
        <v>36</v>
      </c>
      <c r="I1250" s="586">
        <v>38782</v>
      </c>
      <c r="J1250" s="962">
        <v>0</v>
      </c>
      <c r="K1250" s="714">
        <f t="shared" si="97"/>
        <v>0</v>
      </c>
      <c r="L1250" s="714">
        <f t="shared" si="98"/>
        <v>0</v>
      </c>
      <c r="M1250" s="713">
        <f t="shared" si="99"/>
        <v>1396152</v>
      </c>
      <c r="N1250" s="594"/>
      <c r="O1250" s="957" t="s">
        <v>2210</v>
      </c>
      <c r="P1250" s="587" t="s">
        <v>761</v>
      </c>
      <c r="Q1250" s="957" t="s">
        <v>271</v>
      </c>
      <c r="R1250" s="587" t="s">
        <v>73</v>
      </c>
      <c r="S1250" s="590"/>
      <c r="T1250" s="267"/>
    </row>
    <row r="1251" spans="1:20" s="207" customFormat="1" ht="20.100000000000001" customHeight="1">
      <c r="A1251" s="926" t="s">
        <v>351</v>
      </c>
      <c r="B1251" s="582" t="s">
        <v>2350</v>
      </c>
      <c r="C1251" s="594" t="s">
        <v>352</v>
      </c>
      <c r="D1251" s="968" t="s">
        <v>232</v>
      </c>
      <c r="E1251" s="968" t="s">
        <v>232</v>
      </c>
      <c r="F1251" s="593" t="s">
        <v>880</v>
      </c>
      <c r="G1251" s="593"/>
      <c r="H1251" s="586">
        <v>36</v>
      </c>
      <c r="I1251" s="586">
        <v>3645</v>
      </c>
      <c r="J1251" s="963">
        <v>0</v>
      </c>
      <c r="K1251" s="714">
        <f t="shared" si="97"/>
        <v>0</v>
      </c>
      <c r="L1251" s="714">
        <f t="shared" si="98"/>
        <v>0</v>
      </c>
      <c r="M1251" s="713">
        <f t="shared" si="99"/>
        <v>131220</v>
      </c>
      <c r="N1251" s="594"/>
      <c r="O1251" s="593" t="s">
        <v>1013</v>
      </c>
      <c r="P1251" s="927" t="s">
        <v>761</v>
      </c>
      <c r="Q1251" s="593" t="s">
        <v>336</v>
      </c>
      <c r="R1251" s="927" t="s">
        <v>73</v>
      </c>
      <c r="S1251" s="929"/>
      <c r="T1251" s="267"/>
    </row>
    <row r="1252" spans="1:20" s="207" customFormat="1" ht="20.100000000000001" customHeight="1">
      <c r="A1252" s="926" t="s">
        <v>351</v>
      </c>
      <c r="B1252" s="582" t="s">
        <v>2350</v>
      </c>
      <c r="C1252" s="594" t="s">
        <v>352</v>
      </c>
      <c r="D1252" s="968" t="s">
        <v>232</v>
      </c>
      <c r="E1252" s="968" t="s">
        <v>232</v>
      </c>
      <c r="F1252" s="593" t="s">
        <v>880</v>
      </c>
      <c r="G1252" s="593"/>
      <c r="H1252" s="586">
        <v>36</v>
      </c>
      <c r="I1252" s="586">
        <v>3645</v>
      </c>
      <c r="J1252" s="963">
        <v>0</v>
      </c>
      <c r="K1252" s="714">
        <f t="shared" si="97"/>
        <v>0</v>
      </c>
      <c r="L1252" s="714">
        <f t="shared" si="98"/>
        <v>0</v>
      </c>
      <c r="M1252" s="713">
        <f t="shared" si="99"/>
        <v>131220</v>
      </c>
      <c r="N1252" s="594"/>
      <c r="O1252" s="593" t="s">
        <v>1013</v>
      </c>
      <c r="P1252" s="927" t="s">
        <v>761</v>
      </c>
      <c r="Q1252" s="593" t="s">
        <v>336</v>
      </c>
      <c r="R1252" s="927" t="s">
        <v>73</v>
      </c>
      <c r="S1252" s="929"/>
    </row>
    <row r="1253" spans="1:20" s="207" customFormat="1" ht="20.100000000000001" customHeight="1">
      <c r="A1253" s="581" t="s">
        <v>351</v>
      </c>
      <c r="B1253" s="582" t="s">
        <v>2350</v>
      </c>
      <c r="C1253" s="583" t="s">
        <v>352</v>
      </c>
      <c r="D1253" s="968" t="s">
        <v>232</v>
      </c>
      <c r="E1253" s="968" t="s">
        <v>232</v>
      </c>
      <c r="F1253" s="593" t="s">
        <v>882</v>
      </c>
      <c r="G1253" s="593"/>
      <c r="H1253" s="586">
        <v>36</v>
      </c>
      <c r="I1253" s="586">
        <v>8607</v>
      </c>
      <c r="J1253" s="962">
        <v>0</v>
      </c>
      <c r="K1253" s="714">
        <f t="shared" si="97"/>
        <v>0</v>
      </c>
      <c r="L1253" s="714">
        <f t="shared" si="98"/>
        <v>0</v>
      </c>
      <c r="M1253" s="713">
        <f t="shared" si="99"/>
        <v>309852</v>
      </c>
      <c r="N1253" s="594"/>
      <c r="O1253" s="587" t="s">
        <v>1013</v>
      </c>
      <c r="P1253" s="587" t="s">
        <v>761</v>
      </c>
      <c r="Q1253" s="589" t="s">
        <v>336</v>
      </c>
      <c r="R1253" s="587" t="s">
        <v>73</v>
      </c>
      <c r="S1253" s="590"/>
    </row>
    <row r="1254" spans="1:20" s="207" customFormat="1" ht="20.100000000000001" customHeight="1">
      <c r="A1254" s="958" t="s">
        <v>351</v>
      </c>
      <c r="B1254" s="955" t="s">
        <v>2350</v>
      </c>
      <c r="C1254" s="594" t="s">
        <v>352</v>
      </c>
      <c r="D1254" s="968" t="s">
        <v>232</v>
      </c>
      <c r="E1254" s="968" t="s">
        <v>232</v>
      </c>
      <c r="F1254" s="585" t="s">
        <v>1575</v>
      </c>
      <c r="G1254" s="585"/>
      <c r="H1254" s="586">
        <v>36</v>
      </c>
      <c r="I1254" s="586">
        <v>7291</v>
      </c>
      <c r="J1254" s="962">
        <v>0</v>
      </c>
      <c r="K1254" s="714">
        <f t="shared" si="97"/>
        <v>0</v>
      </c>
      <c r="L1254" s="714">
        <f t="shared" si="98"/>
        <v>0</v>
      </c>
      <c r="M1254" s="713">
        <f t="shared" si="99"/>
        <v>262476</v>
      </c>
      <c r="N1254" s="594"/>
      <c r="O1254" s="928" t="s">
        <v>1013</v>
      </c>
      <c r="P1254" s="587" t="s">
        <v>761</v>
      </c>
      <c r="Q1254" s="957" t="s">
        <v>336</v>
      </c>
      <c r="R1254" s="587" t="s">
        <v>73</v>
      </c>
      <c r="S1254" s="590"/>
      <c r="T1254" s="267"/>
    </row>
    <row r="1255" spans="1:20" s="207" customFormat="1" ht="20.100000000000001" customHeight="1">
      <c r="A1255" s="958" t="s">
        <v>351</v>
      </c>
      <c r="B1255" s="955" t="s">
        <v>2350</v>
      </c>
      <c r="C1255" s="594" t="s">
        <v>352</v>
      </c>
      <c r="D1255" s="968" t="s">
        <v>232</v>
      </c>
      <c r="E1255" s="968" t="s">
        <v>232</v>
      </c>
      <c r="F1255" s="585" t="s">
        <v>768</v>
      </c>
      <c r="G1255" s="585"/>
      <c r="H1255" s="586">
        <v>29</v>
      </c>
      <c r="I1255" s="586">
        <v>217736</v>
      </c>
      <c r="J1255" s="962">
        <v>41.1</v>
      </c>
      <c r="K1255" s="714">
        <f t="shared" si="97"/>
        <v>1191.9000000000001</v>
      </c>
      <c r="L1255" s="714">
        <f t="shared" si="98"/>
        <v>1.1919000000000002</v>
      </c>
      <c r="M1255" s="713">
        <f t="shared" si="99"/>
        <v>6314344</v>
      </c>
      <c r="N1255" s="594"/>
      <c r="O1255" s="928" t="s">
        <v>1013</v>
      </c>
      <c r="P1255" s="587" t="s">
        <v>761</v>
      </c>
      <c r="Q1255" s="957" t="s">
        <v>364</v>
      </c>
      <c r="R1255" s="587" t="s">
        <v>60</v>
      </c>
      <c r="S1255" s="590"/>
      <c r="T1255" s="267"/>
    </row>
    <row r="1256" spans="1:20" s="207" customFormat="1" ht="20.100000000000001" customHeight="1">
      <c r="A1256" s="958" t="s">
        <v>351</v>
      </c>
      <c r="B1256" s="955" t="s">
        <v>2350</v>
      </c>
      <c r="C1256" s="594" t="s">
        <v>352</v>
      </c>
      <c r="D1256" s="968" t="s">
        <v>232</v>
      </c>
      <c r="E1256" s="968" t="s">
        <v>232</v>
      </c>
      <c r="F1256" s="585" t="s">
        <v>1643</v>
      </c>
      <c r="G1256" s="585"/>
      <c r="H1256" s="586">
        <v>3</v>
      </c>
      <c r="I1256" s="586">
        <v>15085</v>
      </c>
      <c r="J1256" s="962">
        <v>0</v>
      </c>
      <c r="K1256" s="714">
        <f t="shared" si="97"/>
        <v>0</v>
      </c>
      <c r="L1256" s="714">
        <f t="shared" si="98"/>
        <v>0</v>
      </c>
      <c r="M1256" s="713">
        <f t="shared" si="99"/>
        <v>45255</v>
      </c>
      <c r="N1256" s="594"/>
      <c r="O1256" s="928"/>
      <c r="P1256" s="587" t="s">
        <v>761</v>
      </c>
      <c r="Q1256" s="957" t="s">
        <v>336</v>
      </c>
      <c r="R1256" s="587" t="s">
        <v>73</v>
      </c>
      <c r="S1256" s="590"/>
      <c r="T1256" s="267"/>
    </row>
    <row r="1257" spans="1:20" s="207" customFormat="1" ht="20.100000000000001" customHeight="1">
      <c r="A1257" s="958" t="s">
        <v>351</v>
      </c>
      <c r="B1257" s="955" t="s">
        <v>2350</v>
      </c>
      <c r="C1257" s="594" t="s">
        <v>352</v>
      </c>
      <c r="D1257" s="968" t="s">
        <v>232</v>
      </c>
      <c r="E1257" s="968" t="s">
        <v>232</v>
      </c>
      <c r="F1257" s="585" t="s">
        <v>670</v>
      </c>
      <c r="G1257" s="585"/>
      <c r="H1257" s="586">
        <v>3</v>
      </c>
      <c r="I1257" s="586">
        <v>106154</v>
      </c>
      <c r="J1257" s="962">
        <v>22.5</v>
      </c>
      <c r="K1257" s="714">
        <f t="shared" si="97"/>
        <v>67.5</v>
      </c>
      <c r="L1257" s="714">
        <f t="shared" si="98"/>
        <v>6.7500000000000004E-2</v>
      </c>
      <c r="M1257" s="713">
        <f t="shared" si="99"/>
        <v>318462</v>
      </c>
      <c r="N1257" s="594"/>
      <c r="O1257" s="928" t="s">
        <v>854</v>
      </c>
      <c r="P1257" s="587" t="s">
        <v>761</v>
      </c>
      <c r="Q1257" s="957" t="s">
        <v>628</v>
      </c>
      <c r="R1257" s="587" t="s">
        <v>68</v>
      </c>
      <c r="S1257" s="590"/>
      <c r="T1257" s="267"/>
    </row>
    <row r="1258" spans="1:20" s="207" customFormat="1" ht="20.100000000000001" customHeight="1">
      <c r="A1258" s="958" t="s">
        <v>351</v>
      </c>
      <c r="B1258" s="955" t="s">
        <v>2350</v>
      </c>
      <c r="C1258" s="594" t="s">
        <v>352</v>
      </c>
      <c r="D1258" s="968" t="s">
        <v>232</v>
      </c>
      <c r="E1258" s="968" t="s">
        <v>232</v>
      </c>
      <c r="F1258" s="585" t="s">
        <v>748</v>
      </c>
      <c r="G1258" s="585"/>
      <c r="H1258" s="586">
        <v>56</v>
      </c>
      <c r="I1258" s="586">
        <v>16490</v>
      </c>
      <c r="J1258" s="962">
        <v>0</v>
      </c>
      <c r="K1258" s="714">
        <f t="shared" si="97"/>
        <v>0</v>
      </c>
      <c r="L1258" s="714">
        <f t="shared" si="98"/>
        <v>0</v>
      </c>
      <c r="M1258" s="713">
        <f t="shared" si="99"/>
        <v>923440</v>
      </c>
      <c r="N1258" s="594"/>
      <c r="O1258" s="928"/>
      <c r="P1258" s="587" t="s">
        <v>761</v>
      </c>
      <c r="Q1258" s="957" t="s">
        <v>360</v>
      </c>
      <c r="R1258" s="587" t="s">
        <v>73</v>
      </c>
      <c r="S1258" s="590"/>
      <c r="T1258" s="267"/>
    </row>
    <row r="1259" spans="1:20" s="207" customFormat="1" ht="20.100000000000001" customHeight="1">
      <c r="A1259" s="958" t="s">
        <v>351</v>
      </c>
      <c r="B1259" s="955" t="s">
        <v>2350</v>
      </c>
      <c r="C1259" s="594" t="s">
        <v>352</v>
      </c>
      <c r="D1259" s="968" t="s">
        <v>232</v>
      </c>
      <c r="E1259" s="968" t="s">
        <v>232</v>
      </c>
      <c r="F1259" s="585" t="s">
        <v>758</v>
      </c>
      <c r="G1259" s="585"/>
      <c r="H1259" s="586">
        <v>21</v>
      </c>
      <c r="I1259" s="586">
        <v>17490</v>
      </c>
      <c r="J1259" s="962">
        <v>0</v>
      </c>
      <c r="K1259" s="714">
        <f t="shared" si="97"/>
        <v>0</v>
      </c>
      <c r="L1259" s="714">
        <f t="shared" si="98"/>
        <v>0</v>
      </c>
      <c r="M1259" s="713">
        <f t="shared" si="99"/>
        <v>367290</v>
      </c>
      <c r="N1259" s="594"/>
      <c r="O1259" s="928" t="s">
        <v>1956</v>
      </c>
      <c r="P1259" s="587" t="s">
        <v>761</v>
      </c>
      <c r="Q1259" s="957" t="s">
        <v>336</v>
      </c>
      <c r="R1259" s="587" t="s">
        <v>73</v>
      </c>
      <c r="S1259" s="590"/>
      <c r="T1259" s="267"/>
    </row>
    <row r="1260" spans="1:20" s="207" customFormat="1" ht="20.100000000000001" customHeight="1">
      <c r="A1260" s="958" t="s">
        <v>351</v>
      </c>
      <c r="B1260" s="955" t="s">
        <v>2350</v>
      </c>
      <c r="C1260" s="594" t="s">
        <v>352</v>
      </c>
      <c r="D1260" s="968" t="s">
        <v>232</v>
      </c>
      <c r="E1260" s="968" t="s">
        <v>232</v>
      </c>
      <c r="F1260" s="593" t="s">
        <v>966</v>
      </c>
      <c r="G1260" s="593"/>
      <c r="H1260" s="586">
        <v>14</v>
      </c>
      <c r="I1260" s="586">
        <v>440640</v>
      </c>
      <c r="J1260" s="962">
        <v>0</v>
      </c>
      <c r="K1260" s="714">
        <f t="shared" si="97"/>
        <v>0</v>
      </c>
      <c r="L1260" s="714">
        <f t="shared" si="98"/>
        <v>0</v>
      </c>
      <c r="M1260" s="713">
        <f t="shared" si="99"/>
        <v>6168960</v>
      </c>
      <c r="N1260" s="594"/>
      <c r="O1260" s="957" t="s">
        <v>1956</v>
      </c>
      <c r="P1260" s="587" t="s">
        <v>761</v>
      </c>
      <c r="Q1260" s="957" t="s">
        <v>336</v>
      </c>
      <c r="R1260" s="587" t="s">
        <v>73</v>
      </c>
      <c r="S1260" s="590"/>
      <c r="T1260" s="267"/>
    </row>
    <row r="1261" spans="1:20" s="207" customFormat="1" ht="20.100000000000001" customHeight="1">
      <c r="A1261" s="926" t="s">
        <v>351</v>
      </c>
      <c r="B1261" s="582" t="s">
        <v>2350</v>
      </c>
      <c r="C1261" s="594" t="s">
        <v>352</v>
      </c>
      <c r="D1261" s="968" t="s">
        <v>232</v>
      </c>
      <c r="E1261" s="968" t="s">
        <v>232</v>
      </c>
      <c r="F1261" s="593" t="s">
        <v>774</v>
      </c>
      <c r="G1261" s="593"/>
      <c r="H1261" s="586">
        <v>6</v>
      </c>
      <c r="I1261" s="586">
        <v>130820</v>
      </c>
      <c r="J1261" s="963">
        <v>0</v>
      </c>
      <c r="K1261" s="714">
        <f t="shared" si="97"/>
        <v>0</v>
      </c>
      <c r="L1261" s="714">
        <f t="shared" si="98"/>
        <v>0</v>
      </c>
      <c r="M1261" s="713">
        <f t="shared" si="99"/>
        <v>784920</v>
      </c>
      <c r="N1261" s="594"/>
      <c r="O1261" s="593" t="s">
        <v>542</v>
      </c>
      <c r="P1261" s="927" t="s">
        <v>761</v>
      </c>
      <c r="Q1261" s="593" t="s">
        <v>360</v>
      </c>
      <c r="R1261" s="927" t="s">
        <v>73</v>
      </c>
      <c r="S1261" s="929"/>
      <c r="T1261" s="267"/>
    </row>
    <row r="1262" spans="1:20" s="207" customFormat="1" ht="20.100000000000001" customHeight="1">
      <c r="A1262" s="926" t="s">
        <v>351</v>
      </c>
      <c r="B1262" s="582" t="s">
        <v>2350</v>
      </c>
      <c r="C1262" s="594" t="s">
        <v>352</v>
      </c>
      <c r="D1262" s="968" t="s">
        <v>232</v>
      </c>
      <c r="E1262" s="968" t="s">
        <v>232</v>
      </c>
      <c r="F1262" s="593" t="s">
        <v>2353</v>
      </c>
      <c r="G1262" s="593"/>
      <c r="H1262" s="586">
        <v>76</v>
      </c>
      <c r="I1262" s="586">
        <v>186990</v>
      </c>
      <c r="J1262" s="963">
        <v>0</v>
      </c>
      <c r="K1262" s="714">
        <f t="shared" si="97"/>
        <v>0</v>
      </c>
      <c r="L1262" s="714">
        <f t="shared" si="98"/>
        <v>0</v>
      </c>
      <c r="M1262" s="713">
        <f t="shared" si="99"/>
        <v>14211240</v>
      </c>
      <c r="N1262" s="594"/>
      <c r="O1262" s="593" t="s">
        <v>542</v>
      </c>
      <c r="P1262" s="927" t="s">
        <v>761</v>
      </c>
      <c r="Q1262" s="593" t="s">
        <v>784</v>
      </c>
      <c r="R1262" s="927" t="s">
        <v>73</v>
      </c>
      <c r="S1262" s="929"/>
    </row>
    <row r="1263" spans="1:20" s="207" customFormat="1" ht="20.100000000000001" customHeight="1">
      <c r="A1263" s="581" t="s">
        <v>351</v>
      </c>
      <c r="B1263" s="582" t="s">
        <v>2350</v>
      </c>
      <c r="C1263" s="583" t="s">
        <v>352</v>
      </c>
      <c r="D1263" s="968" t="s">
        <v>232</v>
      </c>
      <c r="E1263" s="968" t="s">
        <v>232</v>
      </c>
      <c r="F1263" s="593" t="s">
        <v>2139</v>
      </c>
      <c r="G1263" s="593"/>
      <c r="H1263" s="586">
        <v>87</v>
      </c>
      <c r="I1263" s="586">
        <v>197070</v>
      </c>
      <c r="J1263" s="962">
        <v>0</v>
      </c>
      <c r="K1263" s="714">
        <f t="shared" si="97"/>
        <v>0</v>
      </c>
      <c r="L1263" s="714">
        <f t="shared" si="98"/>
        <v>0</v>
      </c>
      <c r="M1263" s="713">
        <f t="shared" si="99"/>
        <v>17145090</v>
      </c>
      <c r="N1263" s="594"/>
      <c r="O1263" s="587" t="s">
        <v>1957</v>
      </c>
      <c r="P1263" s="587" t="s">
        <v>761</v>
      </c>
      <c r="Q1263" s="589" t="s">
        <v>1049</v>
      </c>
      <c r="R1263" s="587" t="s">
        <v>73</v>
      </c>
      <c r="S1263" s="590"/>
    </row>
    <row r="1264" spans="1:20" s="207" customFormat="1" ht="20.100000000000001" customHeight="1">
      <c r="A1264" s="958" t="s">
        <v>351</v>
      </c>
      <c r="B1264" s="955" t="s">
        <v>2350</v>
      </c>
      <c r="C1264" s="594" t="s">
        <v>352</v>
      </c>
      <c r="D1264" s="968" t="s">
        <v>232</v>
      </c>
      <c r="E1264" s="968" t="s">
        <v>232</v>
      </c>
      <c r="F1264" s="585" t="s">
        <v>2356</v>
      </c>
      <c r="G1264" s="585"/>
      <c r="H1264" s="586">
        <v>7</v>
      </c>
      <c r="I1264" s="586">
        <v>133070</v>
      </c>
      <c r="J1264" s="962">
        <v>0</v>
      </c>
      <c r="K1264" s="714">
        <f>H1264*J1264</f>
        <v>0</v>
      </c>
      <c r="L1264" s="714">
        <f>K1264/1000</f>
        <v>0</v>
      </c>
      <c r="M1264" s="713">
        <f t="shared" si="99"/>
        <v>931490</v>
      </c>
      <c r="N1264" s="594"/>
      <c r="O1264" s="928" t="s">
        <v>940</v>
      </c>
      <c r="P1264" s="587" t="s">
        <v>761</v>
      </c>
      <c r="Q1264" s="957" t="s">
        <v>784</v>
      </c>
      <c r="R1264" s="587" t="s">
        <v>73</v>
      </c>
      <c r="S1264" s="590"/>
      <c r="T1264" s="267"/>
    </row>
    <row r="1265" spans="1:20" s="207" customFormat="1" ht="20.100000000000001" customHeight="1">
      <c r="A1265" s="958" t="s">
        <v>351</v>
      </c>
      <c r="B1265" s="955" t="s">
        <v>2350</v>
      </c>
      <c r="C1265" s="594" t="s">
        <v>352</v>
      </c>
      <c r="D1265" s="968" t="s">
        <v>232</v>
      </c>
      <c r="E1265" s="968" t="s">
        <v>232</v>
      </c>
      <c r="F1265" s="585" t="s">
        <v>746</v>
      </c>
      <c r="G1265" s="585"/>
      <c r="H1265" s="586">
        <v>87</v>
      </c>
      <c r="I1265" s="586">
        <v>17490</v>
      </c>
      <c r="J1265" s="962">
        <v>0</v>
      </c>
      <c r="K1265" s="714">
        <f>H1265*J1265</f>
        <v>0</v>
      </c>
      <c r="L1265" s="714">
        <f>K1265/1000</f>
        <v>0</v>
      </c>
      <c r="M1265" s="713">
        <f t="shared" si="99"/>
        <v>1521630</v>
      </c>
      <c r="N1265" s="594"/>
      <c r="O1265" s="928" t="s">
        <v>586</v>
      </c>
      <c r="P1265" s="587" t="s">
        <v>761</v>
      </c>
      <c r="Q1265" s="957" t="s">
        <v>360</v>
      </c>
      <c r="R1265" s="587" t="s">
        <v>73</v>
      </c>
      <c r="S1265" s="590"/>
      <c r="T1265" s="267"/>
    </row>
    <row r="1266" spans="1:20" s="207" customFormat="1" ht="20.100000000000001" customHeight="1">
      <c r="A1266" s="958" t="s">
        <v>859</v>
      </c>
      <c r="B1266" s="955" t="s">
        <v>2357</v>
      </c>
      <c r="C1266" s="594" t="s">
        <v>56</v>
      </c>
      <c r="D1266" s="968" t="s">
        <v>232</v>
      </c>
      <c r="E1266" s="968" t="s">
        <v>232</v>
      </c>
      <c r="F1266" s="585" t="s">
        <v>694</v>
      </c>
      <c r="G1266" s="585"/>
      <c r="H1266" s="586">
        <v>150</v>
      </c>
      <c r="I1266" s="586">
        <v>60850</v>
      </c>
      <c r="J1266" s="962">
        <v>35.5</v>
      </c>
      <c r="K1266" s="714">
        <f>H1266*J1266</f>
        <v>5325</v>
      </c>
      <c r="L1266" s="714">
        <f>K1266/1000</f>
        <v>5.3250000000000002</v>
      </c>
      <c r="M1266" s="713">
        <f t="shared" si="99"/>
        <v>9127500</v>
      </c>
      <c r="N1266" s="594"/>
      <c r="O1266" s="928" t="s">
        <v>587</v>
      </c>
      <c r="P1266" s="587" t="s">
        <v>1163</v>
      </c>
      <c r="Q1266" s="957" t="s">
        <v>358</v>
      </c>
      <c r="R1266" s="587" t="s">
        <v>68</v>
      </c>
      <c r="S1266" s="590"/>
      <c r="T1266" s="267"/>
    </row>
    <row r="1267" spans="1:20" s="207" customFormat="1" ht="20.100000000000001" customHeight="1">
      <c r="A1267" s="958" t="s">
        <v>859</v>
      </c>
      <c r="B1267" s="955" t="s">
        <v>2357</v>
      </c>
      <c r="C1267" s="594" t="s">
        <v>56</v>
      </c>
      <c r="D1267" s="968" t="s">
        <v>232</v>
      </c>
      <c r="E1267" s="968" t="s">
        <v>232</v>
      </c>
      <c r="F1267" s="585" t="s">
        <v>880</v>
      </c>
      <c r="G1267" s="585"/>
      <c r="H1267" s="586">
        <v>150</v>
      </c>
      <c r="I1267" s="586">
        <v>4000</v>
      </c>
      <c r="J1267" s="962">
        <v>0</v>
      </c>
      <c r="K1267" s="714">
        <f>H1267*J1267</f>
        <v>0</v>
      </c>
      <c r="L1267" s="714">
        <f>K1267/1000</f>
        <v>0</v>
      </c>
      <c r="M1267" s="713">
        <f t="shared" si="99"/>
        <v>600000</v>
      </c>
      <c r="N1267" s="594"/>
      <c r="O1267" s="928" t="s">
        <v>586</v>
      </c>
      <c r="P1267" s="587" t="s">
        <v>1163</v>
      </c>
      <c r="Q1267" s="957" t="s">
        <v>336</v>
      </c>
      <c r="R1267" s="587" t="s">
        <v>73</v>
      </c>
      <c r="S1267" s="590"/>
      <c r="T1267" s="267"/>
    </row>
    <row r="1268" spans="1:20" s="207" customFormat="1" ht="20.100000000000001" customHeight="1">
      <c r="A1268" s="958" t="s">
        <v>859</v>
      </c>
      <c r="B1268" s="955" t="s">
        <v>2357</v>
      </c>
      <c r="C1268" s="594" t="s">
        <v>56</v>
      </c>
      <c r="D1268" s="968" t="s">
        <v>232</v>
      </c>
      <c r="E1268" s="968" t="s">
        <v>232</v>
      </c>
      <c r="F1268" s="585" t="s">
        <v>589</v>
      </c>
      <c r="G1268" s="585"/>
      <c r="H1268" s="586">
        <v>150</v>
      </c>
      <c r="I1268" s="586">
        <v>29800</v>
      </c>
      <c r="J1268" s="962">
        <v>15</v>
      </c>
      <c r="K1268" s="714">
        <f t="shared" si="97"/>
        <v>2250</v>
      </c>
      <c r="L1268" s="714">
        <f t="shared" si="98"/>
        <v>2.25</v>
      </c>
      <c r="M1268" s="713">
        <f t="shared" si="99"/>
        <v>4470000</v>
      </c>
      <c r="N1268" s="594"/>
      <c r="O1268" s="928" t="s">
        <v>587</v>
      </c>
      <c r="P1268" s="587" t="s">
        <v>1163</v>
      </c>
      <c r="Q1268" s="957" t="s">
        <v>270</v>
      </c>
      <c r="R1268" s="587" t="s">
        <v>68</v>
      </c>
      <c r="S1268" s="590"/>
      <c r="T1268" s="267"/>
    </row>
    <row r="1269" spans="1:20" s="207" customFormat="1" ht="20.100000000000001" customHeight="1">
      <c r="A1269" s="958" t="s">
        <v>859</v>
      </c>
      <c r="B1269" s="955" t="s">
        <v>2357</v>
      </c>
      <c r="C1269" s="594" t="s">
        <v>56</v>
      </c>
      <c r="D1269" s="968" t="s">
        <v>232</v>
      </c>
      <c r="E1269" s="968" t="s">
        <v>232</v>
      </c>
      <c r="F1269" s="585" t="s">
        <v>739</v>
      </c>
      <c r="G1269" s="585"/>
      <c r="H1269" s="586">
        <v>150</v>
      </c>
      <c r="I1269" s="586">
        <v>61500</v>
      </c>
      <c r="J1269" s="962">
        <v>0</v>
      </c>
      <c r="K1269" s="714">
        <f t="shared" si="97"/>
        <v>0</v>
      </c>
      <c r="L1269" s="714">
        <f t="shared" si="98"/>
        <v>0</v>
      </c>
      <c r="M1269" s="713">
        <f t="shared" si="99"/>
        <v>9225000</v>
      </c>
      <c r="N1269" s="594"/>
      <c r="O1269" s="928" t="s">
        <v>1958</v>
      </c>
      <c r="P1269" s="587" t="s">
        <v>1163</v>
      </c>
      <c r="Q1269" s="957" t="s">
        <v>271</v>
      </c>
      <c r="R1269" s="587" t="s">
        <v>73</v>
      </c>
      <c r="S1269" s="590"/>
      <c r="T1269" s="267"/>
    </row>
    <row r="1270" spans="1:20" s="207" customFormat="1" ht="20.100000000000001" customHeight="1">
      <c r="A1270" s="958" t="s">
        <v>859</v>
      </c>
      <c r="B1270" s="955" t="s">
        <v>2357</v>
      </c>
      <c r="C1270" s="594" t="s">
        <v>56</v>
      </c>
      <c r="D1270" s="968" t="s">
        <v>232</v>
      </c>
      <c r="E1270" s="968" t="s">
        <v>232</v>
      </c>
      <c r="F1270" s="585" t="s">
        <v>880</v>
      </c>
      <c r="G1270" s="585"/>
      <c r="H1270" s="586">
        <v>150</v>
      </c>
      <c r="I1270" s="586">
        <v>4000</v>
      </c>
      <c r="J1270" s="962">
        <v>0</v>
      </c>
      <c r="K1270" s="714">
        <f>H1270*J1270</f>
        <v>0</v>
      </c>
      <c r="L1270" s="714">
        <f t="shared" ref="L1270:L1276" si="100">K1270/1000</f>
        <v>0</v>
      </c>
      <c r="M1270" s="713">
        <f t="shared" si="99"/>
        <v>600000</v>
      </c>
      <c r="N1270" s="594"/>
      <c r="O1270" s="928" t="s">
        <v>2229</v>
      </c>
      <c r="P1270" s="587" t="s">
        <v>1163</v>
      </c>
      <c r="Q1270" s="957" t="s">
        <v>336</v>
      </c>
      <c r="R1270" s="587" t="s">
        <v>73</v>
      </c>
      <c r="S1270" s="590"/>
      <c r="T1270" s="267"/>
    </row>
    <row r="1271" spans="1:20" s="207" customFormat="1" ht="20.100000000000001" customHeight="1">
      <c r="A1271" s="958" t="s">
        <v>859</v>
      </c>
      <c r="B1271" s="955" t="s">
        <v>2357</v>
      </c>
      <c r="C1271" s="594" t="s">
        <v>56</v>
      </c>
      <c r="D1271" s="968" t="s">
        <v>232</v>
      </c>
      <c r="E1271" s="968" t="s">
        <v>232</v>
      </c>
      <c r="F1271" s="585" t="s">
        <v>880</v>
      </c>
      <c r="G1271" s="585"/>
      <c r="H1271" s="586">
        <v>150</v>
      </c>
      <c r="I1271" s="586">
        <v>4000</v>
      </c>
      <c r="J1271" s="962">
        <v>0</v>
      </c>
      <c r="K1271" s="714">
        <f>H1271*J1271</f>
        <v>0</v>
      </c>
      <c r="L1271" s="714">
        <f t="shared" si="100"/>
        <v>0</v>
      </c>
      <c r="M1271" s="713">
        <f t="shared" si="99"/>
        <v>600000</v>
      </c>
      <c r="N1271" s="594"/>
      <c r="O1271" s="928" t="s">
        <v>2229</v>
      </c>
      <c r="P1271" s="587" t="s">
        <v>1163</v>
      </c>
      <c r="Q1271" s="957" t="s">
        <v>336</v>
      </c>
      <c r="R1271" s="587" t="s">
        <v>73</v>
      </c>
      <c r="S1271" s="590"/>
      <c r="T1271" s="267"/>
    </row>
    <row r="1272" spans="1:20" s="207" customFormat="1" ht="20.100000000000001" customHeight="1">
      <c r="A1272" s="958" t="s">
        <v>859</v>
      </c>
      <c r="B1272" s="955" t="s">
        <v>2357</v>
      </c>
      <c r="C1272" s="594" t="s">
        <v>56</v>
      </c>
      <c r="D1272" s="968" t="s">
        <v>232</v>
      </c>
      <c r="E1272" s="968" t="s">
        <v>232</v>
      </c>
      <c r="F1272" s="585" t="s">
        <v>1575</v>
      </c>
      <c r="G1272" s="585"/>
      <c r="H1272" s="586">
        <v>150</v>
      </c>
      <c r="I1272" s="586">
        <v>7000</v>
      </c>
      <c r="J1272" s="962">
        <v>0</v>
      </c>
      <c r="K1272" s="714">
        <f>H1272*J1272</f>
        <v>0</v>
      </c>
      <c r="L1272" s="714">
        <f t="shared" si="100"/>
        <v>0</v>
      </c>
      <c r="M1272" s="713">
        <f t="shared" si="99"/>
        <v>1050000</v>
      </c>
      <c r="N1272" s="594"/>
      <c r="O1272" s="928" t="s">
        <v>2230</v>
      </c>
      <c r="P1272" s="587" t="s">
        <v>1163</v>
      </c>
      <c r="Q1272" s="957" t="s">
        <v>336</v>
      </c>
      <c r="R1272" s="587" t="s">
        <v>73</v>
      </c>
      <c r="S1272" s="590"/>
      <c r="T1272" s="267"/>
    </row>
    <row r="1273" spans="1:20" s="34" customFormat="1" ht="20.100000000000001" customHeight="1">
      <c r="A1273" s="595" t="s">
        <v>467</v>
      </c>
      <c r="B1273" s="187" t="s">
        <v>2361</v>
      </c>
      <c r="C1273" s="596" t="s">
        <v>371</v>
      </c>
      <c r="D1273" s="968" t="s">
        <v>232</v>
      </c>
      <c r="E1273" s="968" t="s">
        <v>232</v>
      </c>
      <c r="F1273" s="595" t="s">
        <v>742</v>
      </c>
      <c r="G1273" s="595"/>
      <c r="H1273" s="565">
        <v>17</v>
      </c>
      <c r="I1273" s="565">
        <v>3506</v>
      </c>
      <c r="J1273" s="565">
        <v>40.299999999999997</v>
      </c>
      <c r="K1273" s="565">
        <f>J1273*H1273</f>
        <v>685.09999999999991</v>
      </c>
      <c r="L1273" s="608">
        <f t="shared" si="100"/>
        <v>0.68509999999999993</v>
      </c>
      <c r="M1273" s="713">
        <f t="shared" si="99"/>
        <v>59602</v>
      </c>
      <c r="N1273" s="557"/>
      <c r="O1273" s="187"/>
      <c r="P1273" s="595" t="s">
        <v>1273</v>
      </c>
      <c r="Q1273" s="596" t="s">
        <v>364</v>
      </c>
      <c r="R1273" s="595" t="s">
        <v>60</v>
      </c>
      <c r="S1273" s="608" t="s">
        <v>237</v>
      </c>
    </row>
    <row r="1274" spans="1:20" s="34" customFormat="1" ht="20.100000000000001" customHeight="1">
      <c r="A1274" s="595" t="s">
        <v>467</v>
      </c>
      <c r="B1274" s="187" t="s">
        <v>2361</v>
      </c>
      <c r="C1274" s="596" t="s">
        <v>371</v>
      </c>
      <c r="D1274" s="968" t="s">
        <v>232</v>
      </c>
      <c r="E1274" s="968" t="s">
        <v>232</v>
      </c>
      <c r="F1274" s="595" t="s">
        <v>670</v>
      </c>
      <c r="G1274" s="595"/>
      <c r="H1274" s="565">
        <v>3</v>
      </c>
      <c r="I1274" s="565">
        <v>10519</v>
      </c>
      <c r="J1274" s="565">
        <v>22.5</v>
      </c>
      <c r="K1274" s="565">
        <f>J1274*H1274</f>
        <v>67.5</v>
      </c>
      <c r="L1274" s="608">
        <f t="shared" si="100"/>
        <v>6.7500000000000004E-2</v>
      </c>
      <c r="M1274" s="713">
        <f t="shared" si="99"/>
        <v>31557</v>
      </c>
      <c r="N1274" s="557"/>
      <c r="O1274" s="187"/>
      <c r="P1274" s="595" t="s">
        <v>1273</v>
      </c>
      <c r="Q1274" s="596" t="s">
        <v>628</v>
      </c>
      <c r="R1274" s="595" t="s">
        <v>68</v>
      </c>
      <c r="S1274" s="608" t="s">
        <v>237</v>
      </c>
    </row>
    <row r="1275" spans="1:20" s="34" customFormat="1" ht="20.100000000000001" customHeight="1">
      <c r="A1275" s="595" t="s">
        <v>467</v>
      </c>
      <c r="B1275" s="187" t="s">
        <v>2361</v>
      </c>
      <c r="C1275" s="596" t="s">
        <v>371</v>
      </c>
      <c r="D1275" s="968" t="s">
        <v>232</v>
      </c>
      <c r="E1275" s="968" t="s">
        <v>232</v>
      </c>
      <c r="F1275" s="595" t="s">
        <v>1643</v>
      </c>
      <c r="G1275" s="595"/>
      <c r="H1275" s="565">
        <v>3</v>
      </c>
      <c r="I1275" s="565">
        <v>8279</v>
      </c>
      <c r="J1275" s="565">
        <v>0</v>
      </c>
      <c r="K1275" s="565">
        <f>J1275*H1275</f>
        <v>0</v>
      </c>
      <c r="L1275" s="608">
        <f t="shared" si="100"/>
        <v>0</v>
      </c>
      <c r="M1275" s="713">
        <f t="shared" si="99"/>
        <v>24837</v>
      </c>
      <c r="N1275" s="557"/>
      <c r="O1275" s="187"/>
      <c r="P1275" s="595" t="s">
        <v>1273</v>
      </c>
      <c r="Q1275" s="596" t="s">
        <v>336</v>
      </c>
      <c r="R1275" s="595" t="s">
        <v>73</v>
      </c>
      <c r="S1275" s="608" t="s">
        <v>237</v>
      </c>
    </row>
    <row r="1276" spans="1:20" s="34" customFormat="1" ht="20.100000000000001" customHeight="1">
      <c r="A1276" s="595" t="s">
        <v>467</v>
      </c>
      <c r="B1276" s="187" t="s">
        <v>2361</v>
      </c>
      <c r="C1276" s="596" t="s">
        <v>371</v>
      </c>
      <c r="D1276" s="968" t="s">
        <v>232</v>
      </c>
      <c r="E1276" s="968" t="s">
        <v>232</v>
      </c>
      <c r="F1276" s="595" t="s">
        <v>1643</v>
      </c>
      <c r="G1276" s="595"/>
      <c r="H1276" s="565">
        <v>3</v>
      </c>
      <c r="I1276" s="565">
        <v>22790</v>
      </c>
      <c r="J1276" s="565">
        <v>0</v>
      </c>
      <c r="K1276" s="565">
        <f>J1276*H1276</f>
        <v>0</v>
      </c>
      <c r="L1276" s="608">
        <f t="shared" si="100"/>
        <v>0</v>
      </c>
      <c r="M1276" s="713">
        <f t="shared" si="99"/>
        <v>68370</v>
      </c>
      <c r="N1276" s="557"/>
      <c r="O1276" s="187"/>
      <c r="P1276" s="595" t="s">
        <v>1273</v>
      </c>
      <c r="Q1276" s="596" t="s">
        <v>336</v>
      </c>
      <c r="R1276" s="595" t="s">
        <v>73</v>
      </c>
      <c r="S1276" s="608" t="s">
        <v>237</v>
      </c>
    </row>
    <row r="1277" spans="1:20" s="34" customFormat="1" ht="20.100000000000001" customHeight="1">
      <c r="A1277" s="595" t="s">
        <v>2297</v>
      </c>
      <c r="B1277" s="187" t="s">
        <v>2395</v>
      </c>
      <c r="C1277" s="596" t="s">
        <v>262</v>
      </c>
      <c r="D1277" s="968" t="s">
        <v>232</v>
      </c>
      <c r="E1277" s="968" t="s">
        <v>232</v>
      </c>
      <c r="F1277" s="595" t="s">
        <v>707</v>
      </c>
      <c r="G1277" s="595"/>
      <c r="H1277" s="565">
        <v>54</v>
      </c>
      <c r="I1277" s="565">
        <v>130500</v>
      </c>
      <c r="J1277" s="565">
        <v>46</v>
      </c>
      <c r="K1277" s="565">
        <f t="shared" ref="K1277:K1312" si="101">J1277*H1277</f>
        <v>2484</v>
      </c>
      <c r="L1277" s="608">
        <f t="shared" ref="L1277:L1317" si="102">K1277/1000</f>
        <v>2.484</v>
      </c>
      <c r="M1277" s="713">
        <f t="shared" si="99"/>
        <v>7047000</v>
      </c>
      <c r="N1277" s="557" t="s">
        <v>1623</v>
      </c>
      <c r="O1277" s="187" t="s">
        <v>2034</v>
      </c>
      <c r="P1277" s="595" t="s">
        <v>269</v>
      </c>
      <c r="Q1277" s="596" t="s">
        <v>403</v>
      </c>
      <c r="R1277" s="595" t="s">
        <v>68</v>
      </c>
      <c r="S1277" s="608" t="s">
        <v>213</v>
      </c>
    </row>
    <row r="1278" spans="1:20" s="34" customFormat="1" ht="20.100000000000001" customHeight="1">
      <c r="A1278" s="595" t="s">
        <v>2297</v>
      </c>
      <c r="B1278" s="187" t="s">
        <v>2395</v>
      </c>
      <c r="C1278" s="596" t="s">
        <v>262</v>
      </c>
      <c r="D1278" s="968" t="s">
        <v>232</v>
      </c>
      <c r="E1278" s="968" t="s">
        <v>232</v>
      </c>
      <c r="F1278" s="595" t="s">
        <v>880</v>
      </c>
      <c r="G1278" s="595"/>
      <c r="H1278" s="565">
        <v>54</v>
      </c>
      <c r="I1278" s="565">
        <v>164500</v>
      </c>
      <c r="J1278" s="565">
        <v>0</v>
      </c>
      <c r="K1278" s="565">
        <f t="shared" si="101"/>
        <v>0</v>
      </c>
      <c r="L1278" s="608">
        <f t="shared" si="102"/>
        <v>0</v>
      </c>
      <c r="M1278" s="713">
        <f t="shared" si="99"/>
        <v>8883000</v>
      </c>
      <c r="N1278" s="557" t="s">
        <v>1213</v>
      </c>
      <c r="O1278" s="187" t="s">
        <v>2034</v>
      </c>
      <c r="P1278" s="595" t="s">
        <v>269</v>
      </c>
      <c r="Q1278" s="596" t="s">
        <v>336</v>
      </c>
      <c r="R1278" s="595" t="s">
        <v>73</v>
      </c>
      <c r="S1278" s="608" t="s">
        <v>213</v>
      </c>
    </row>
    <row r="1279" spans="1:20" s="34" customFormat="1" ht="20.100000000000001" customHeight="1">
      <c r="A1279" s="595" t="s">
        <v>2297</v>
      </c>
      <c r="B1279" s="187" t="s">
        <v>2395</v>
      </c>
      <c r="C1279" s="596" t="s">
        <v>262</v>
      </c>
      <c r="D1279" s="968" t="s">
        <v>232</v>
      </c>
      <c r="E1279" s="968" t="s">
        <v>232</v>
      </c>
      <c r="F1279" s="595" t="s">
        <v>909</v>
      </c>
      <c r="G1279" s="595"/>
      <c r="H1279" s="565">
        <v>58</v>
      </c>
      <c r="I1279" s="565">
        <v>140000</v>
      </c>
      <c r="J1279" s="565">
        <v>19</v>
      </c>
      <c r="K1279" s="565">
        <f t="shared" si="101"/>
        <v>1102</v>
      </c>
      <c r="L1279" s="608">
        <f t="shared" si="102"/>
        <v>1.1020000000000001</v>
      </c>
      <c r="M1279" s="713">
        <f t="shared" si="99"/>
        <v>8120000</v>
      </c>
      <c r="N1279" s="557" t="s">
        <v>1623</v>
      </c>
      <c r="O1279" s="187"/>
      <c r="P1279" s="595" t="s">
        <v>269</v>
      </c>
      <c r="Q1279" s="596" t="s">
        <v>361</v>
      </c>
      <c r="R1279" s="595" t="s">
        <v>68</v>
      </c>
      <c r="S1279" s="608" t="s">
        <v>213</v>
      </c>
    </row>
    <row r="1280" spans="1:20" s="34" customFormat="1" ht="20.100000000000001" customHeight="1">
      <c r="A1280" s="595" t="s">
        <v>2297</v>
      </c>
      <c r="B1280" s="187" t="s">
        <v>2395</v>
      </c>
      <c r="C1280" s="596" t="s">
        <v>262</v>
      </c>
      <c r="D1280" s="968" t="s">
        <v>232</v>
      </c>
      <c r="E1280" s="968" t="s">
        <v>232</v>
      </c>
      <c r="F1280" s="595" t="s">
        <v>612</v>
      </c>
      <c r="G1280" s="595"/>
      <c r="H1280" s="565">
        <v>58</v>
      </c>
      <c r="I1280" s="565">
        <v>117000</v>
      </c>
      <c r="J1280" s="565">
        <v>0</v>
      </c>
      <c r="K1280" s="565">
        <f t="shared" si="101"/>
        <v>0</v>
      </c>
      <c r="L1280" s="608">
        <f t="shared" si="102"/>
        <v>0</v>
      </c>
      <c r="M1280" s="713">
        <f t="shared" si="99"/>
        <v>6786000</v>
      </c>
      <c r="N1280" s="557" t="s">
        <v>1623</v>
      </c>
      <c r="O1280" s="187"/>
      <c r="P1280" s="595" t="s">
        <v>269</v>
      </c>
      <c r="Q1280" s="596" t="s">
        <v>336</v>
      </c>
      <c r="R1280" s="595" t="s">
        <v>73</v>
      </c>
      <c r="S1280" s="608" t="s">
        <v>213</v>
      </c>
    </row>
    <row r="1281" spans="1:19" s="34" customFormat="1" ht="20.100000000000001" customHeight="1">
      <c r="A1281" s="595" t="s">
        <v>2297</v>
      </c>
      <c r="B1281" s="187" t="s">
        <v>2395</v>
      </c>
      <c r="C1281" s="596" t="s">
        <v>262</v>
      </c>
      <c r="D1281" s="968" t="s">
        <v>232</v>
      </c>
      <c r="E1281" s="968" t="s">
        <v>232</v>
      </c>
      <c r="F1281" s="595" t="s">
        <v>909</v>
      </c>
      <c r="G1281" s="595"/>
      <c r="H1281" s="565">
        <v>4</v>
      </c>
      <c r="I1281" s="565">
        <v>140470</v>
      </c>
      <c r="J1281" s="565">
        <v>19</v>
      </c>
      <c r="K1281" s="565">
        <f t="shared" si="101"/>
        <v>76</v>
      </c>
      <c r="L1281" s="608">
        <f t="shared" si="102"/>
        <v>7.5999999999999998E-2</v>
      </c>
      <c r="M1281" s="713">
        <f t="shared" si="99"/>
        <v>561880</v>
      </c>
      <c r="N1281" s="557" t="s">
        <v>1213</v>
      </c>
      <c r="O1281" s="187"/>
      <c r="P1281" s="595" t="s">
        <v>269</v>
      </c>
      <c r="Q1281" s="596" t="s">
        <v>361</v>
      </c>
      <c r="R1281" s="595" t="s">
        <v>68</v>
      </c>
      <c r="S1281" s="608" t="s">
        <v>213</v>
      </c>
    </row>
    <row r="1282" spans="1:19" s="34" customFormat="1" ht="20.100000000000001" customHeight="1">
      <c r="A1282" s="595" t="s">
        <v>2297</v>
      </c>
      <c r="B1282" s="187" t="s">
        <v>2395</v>
      </c>
      <c r="C1282" s="596" t="s">
        <v>262</v>
      </c>
      <c r="D1282" s="968" t="s">
        <v>232</v>
      </c>
      <c r="E1282" s="968" t="s">
        <v>232</v>
      </c>
      <c r="F1282" s="595" t="s">
        <v>630</v>
      </c>
      <c r="G1282" s="595"/>
      <c r="H1282" s="565">
        <v>4</v>
      </c>
      <c r="I1282" s="565">
        <v>129570</v>
      </c>
      <c r="J1282" s="565">
        <v>0</v>
      </c>
      <c r="K1282" s="565">
        <f t="shared" si="101"/>
        <v>0</v>
      </c>
      <c r="L1282" s="608">
        <f t="shared" si="102"/>
        <v>0</v>
      </c>
      <c r="M1282" s="713">
        <f t="shared" si="99"/>
        <v>518280</v>
      </c>
      <c r="N1282" s="557" t="s">
        <v>1623</v>
      </c>
      <c r="O1282" s="187"/>
      <c r="P1282" s="595" t="s">
        <v>269</v>
      </c>
      <c r="Q1282" s="596" t="s">
        <v>336</v>
      </c>
      <c r="R1282" s="595" t="s">
        <v>73</v>
      </c>
      <c r="S1282" s="608" t="s">
        <v>213</v>
      </c>
    </row>
    <row r="1283" spans="1:19" s="34" customFormat="1" ht="20.100000000000001" customHeight="1">
      <c r="A1283" s="595" t="s">
        <v>2297</v>
      </c>
      <c r="B1283" s="187" t="s">
        <v>2395</v>
      </c>
      <c r="C1283" s="596" t="s">
        <v>262</v>
      </c>
      <c r="D1283" s="968" t="s">
        <v>232</v>
      </c>
      <c r="E1283" s="968" t="s">
        <v>232</v>
      </c>
      <c r="F1283" s="595" t="s">
        <v>363</v>
      </c>
      <c r="G1283" s="595"/>
      <c r="H1283" s="565">
        <v>56</v>
      </c>
      <c r="I1283" s="565">
        <v>130000</v>
      </c>
      <c r="J1283" s="565">
        <v>41.5</v>
      </c>
      <c r="K1283" s="565">
        <f t="shared" si="101"/>
        <v>2324</v>
      </c>
      <c r="L1283" s="608">
        <f t="shared" si="102"/>
        <v>2.3239999999999998</v>
      </c>
      <c r="M1283" s="713">
        <f t="shared" si="99"/>
        <v>7280000</v>
      </c>
      <c r="N1283" s="557" t="s">
        <v>1623</v>
      </c>
      <c r="O1283" s="187"/>
      <c r="P1283" s="595" t="s">
        <v>269</v>
      </c>
      <c r="Q1283" s="596" t="s">
        <v>364</v>
      </c>
      <c r="R1283" s="595" t="s">
        <v>68</v>
      </c>
      <c r="S1283" s="608" t="s">
        <v>213</v>
      </c>
    </row>
    <row r="1284" spans="1:19" s="34" customFormat="1" ht="20.100000000000001" customHeight="1">
      <c r="A1284" s="595" t="s">
        <v>2297</v>
      </c>
      <c r="B1284" s="187" t="s">
        <v>2395</v>
      </c>
      <c r="C1284" s="596" t="s">
        <v>262</v>
      </c>
      <c r="D1284" s="968" t="s">
        <v>232</v>
      </c>
      <c r="E1284" s="968" t="s">
        <v>232</v>
      </c>
      <c r="F1284" s="595" t="s">
        <v>1387</v>
      </c>
      <c r="G1284" s="595"/>
      <c r="H1284" s="565">
        <v>2</v>
      </c>
      <c r="I1284" s="565">
        <v>136200</v>
      </c>
      <c r="J1284" s="565">
        <v>0</v>
      </c>
      <c r="K1284" s="565">
        <f t="shared" si="101"/>
        <v>0</v>
      </c>
      <c r="L1284" s="608">
        <f t="shared" si="102"/>
        <v>0</v>
      </c>
      <c r="M1284" s="713">
        <f t="shared" si="99"/>
        <v>272400</v>
      </c>
      <c r="N1284" s="557" t="s">
        <v>1213</v>
      </c>
      <c r="O1284" s="187"/>
      <c r="P1284" s="595" t="s">
        <v>269</v>
      </c>
      <c r="Q1284" s="596" t="s">
        <v>577</v>
      </c>
      <c r="R1284" s="595" t="s">
        <v>375</v>
      </c>
      <c r="S1284" s="608" t="s">
        <v>213</v>
      </c>
    </row>
    <row r="1285" spans="1:19" s="34" customFormat="1" ht="20.100000000000001" customHeight="1">
      <c r="A1285" s="595" t="s">
        <v>2297</v>
      </c>
      <c r="B1285" s="187" t="s">
        <v>2395</v>
      </c>
      <c r="C1285" s="596" t="s">
        <v>262</v>
      </c>
      <c r="D1285" s="968" t="s">
        <v>232</v>
      </c>
      <c r="E1285" s="968" t="s">
        <v>232</v>
      </c>
      <c r="F1285" s="595" t="s">
        <v>642</v>
      </c>
      <c r="G1285" s="595"/>
      <c r="H1285" s="565">
        <v>2</v>
      </c>
      <c r="I1285" s="565">
        <v>230000</v>
      </c>
      <c r="J1285" s="565">
        <v>17.5</v>
      </c>
      <c r="K1285" s="565">
        <f t="shared" si="101"/>
        <v>35</v>
      </c>
      <c r="L1285" s="608">
        <f t="shared" si="102"/>
        <v>3.5000000000000003E-2</v>
      </c>
      <c r="M1285" s="713">
        <f t="shared" si="99"/>
        <v>460000</v>
      </c>
      <c r="N1285" s="557" t="s">
        <v>1623</v>
      </c>
      <c r="O1285" s="187"/>
      <c r="P1285" s="595" t="s">
        <v>269</v>
      </c>
      <c r="Q1285" s="596" t="s">
        <v>270</v>
      </c>
      <c r="R1285" s="595" t="s">
        <v>68</v>
      </c>
      <c r="S1285" s="608" t="s">
        <v>213</v>
      </c>
    </row>
    <row r="1286" spans="1:19" s="34" customFormat="1" ht="20.100000000000001" customHeight="1">
      <c r="A1286" s="595" t="s">
        <v>2297</v>
      </c>
      <c r="B1286" s="187" t="s">
        <v>2395</v>
      </c>
      <c r="C1286" s="596" t="s">
        <v>262</v>
      </c>
      <c r="D1286" s="968" t="s">
        <v>232</v>
      </c>
      <c r="E1286" s="968" t="s">
        <v>232</v>
      </c>
      <c r="F1286" s="595" t="s">
        <v>1733</v>
      </c>
      <c r="G1286" s="595"/>
      <c r="H1286" s="565">
        <v>2</v>
      </c>
      <c r="I1286" s="565">
        <v>117000</v>
      </c>
      <c r="J1286" s="565">
        <v>8</v>
      </c>
      <c r="K1286" s="565">
        <f t="shared" si="101"/>
        <v>16</v>
      </c>
      <c r="L1286" s="608">
        <f t="shared" si="102"/>
        <v>1.6E-2</v>
      </c>
      <c r="M1286" s="713">
        <f t="shared" si="99"/>
        <v>234000</v>
      </c>
      <c r="N1286" s="557" t="s">
        <v>1623</v>
      </c>
      <c r="O1286" s="187"/>
      <c r="P1286" s="595" t="s">
        <v>269</v>
      </c>
      <c r="Q1286" s="596" t="s">
        <v>755</v>
      </c>
      <c r="R1286" s="595" t="s">
        <v>68</v>
      </c>
      <c r="S1286" s="608" t="s">
        <v>213</v>
      </c>
    </row>
    <row r="1287" spans="1:19" s="34" customFormat="1" ht="20.100000000000001" customHeight="1">
      <c r="A1287" s="595" t="s">
        <v>2297</v>
      </c>
      <c r="B1287" s="187" t="s">
        <v>2395</v>
      </c>
      <c r="C1287" s="596" t="s">
        <v>262</v>
      </c>
      <c r="D1287" s="968" t="s">
        <v>232</v>
      </c>
      <c r="E1287" s="968" t="s">
        <v>232</v>
      </c>
      <c r="F1287" s="595" t="s">
        <v>267</v>
      </c>
      <c r="G1287" s="595"/>
      <c r="H1287" s="565">
        <v>58</v>
      </c>
      <c r="I1287" s="565">
        <v>176539</v>
      </c>
      <c r="J1287" s="565">
        <v>7.2</v>
      </c>
      <c r="K1287" s="565">
        <f t="shared" si="101"/>
        <v>417.6</v>
      </c>
      <c r="L1287" s="608">
        <f t="shared" si="102"/>
        <v>0.41760000000000003</v>
      </c>
      <c r="M1287" s="713">
        <f t="shared" si="99"/>
        <v>10239262</v>
      </c>
      <c r="N1287" s="557" t="s">
        <v>1623</v>
      </c>
      <c r="O1287" s="187"/>
      <c r="P1287" s="595" t="s">
        <v>269</v>
      </c>
      <c r="Q1287" s="596" t="s">
        <v>344</v>
      </c>
      <c r="R1287" s="595" t="s">
        <v>60</v>
      </c>
      <c r="S1287" s="608" t="s">
        <v>213</v>
      </c>
    </row>
    <row r="1288" spans="1:19" s="34" customFormat="1" ht="20.100000000000001" customHeight="1">
      <c r="A1288" s="595" t="s">
        <v>2297</v>
      </c>
      <c r="B1288" s="187" t="s">
        <v>2395</v>
      </c>
      <c r="C1288" s="596" t="s">
        <v>262</v>
      </c>
      <c r="D1288" s="968" t="s">
        <v>232</v>
      </c>
      <c r="E1288" s="968" t="s">
        <v>232</v>
      </c>
      <c r="F1288" s="595" t="s">
        <v>750</v>
      </c>
      <c r="G1288" s="595"/>
      <c r="H1288" s="565">
        <v>4</v>
      </c>
      <c r="I1288" s="565">
        <v>190677</v>
      </c>
      <c r="J1288" s="565">
        <v>0</v>
      </c>
      <c r="K1288" s="565">
        <f t="shared" si="101"/>
        <v>0</v>
      </c>
      <c r="L1288" s="608">
        <f t="shared" si="102"/>
        <v>0</v>
      </c>
      <c r="M1288" s="713">
        <f t="shared" si="99"/>
        <v>762708</v>
      </c>
      <c r="N1288" s="557"/>
      <c r="O1288" s="187"/>
      <c r="P1288" s="595" t="s">
        <v>269</v>
      </c>
      <c r="Q1288" s="596" t="s">
        <v>271</v>
      </c>
      <c r="R1288" s="595" t="s">
        <v>73</v>
      </c>
      <c r="S1288" s="608" t="s">
        <v>213</v>
      </c>
    </row>
    <row r="1289" spans="1:19" s="34" customFormat="1" ht="20.100000000000001" customHeight="1">
      <c r="A1289" s="595" t="s">
        <v>2297</v>
      </c>
      <c r="B1289" s="187" t="s">
        <v>2395</v>
      </c>
      <c r="C1289" s="596" t="s">
        <v>262</v>
      </c>
      <c r="D1289" s="968" t="s">
        <v>232</v>
      </c>
      <c r="E1289" s="968" t="s">
        <v>232</v>
      </c>
      <c r="F1289" s="595" t="s">
        <v>880</v>
      </c>
      <c r="G1289" s="595"/>
      <c r="H1289" s="565">
        <v>4</v>
      </c>
      <c r="I1289" s="565">
        <v>160220</v>
      </c>
      <c r="J1289" s="565">
        <v>0</v>
      </c>
      <c r="K1289" s="565">
        <f t="shared" si="101"/>
        <v>0</v>
      </c>
      <c r="L1289" s="608">
        <f t="shared" si="102"/>
        <v>0</v>
      </c>
      <c r="M1289" s="713">
        <f t="shared" si="99"/>
        <v>640880</v>
      </c>
      <c r="N1289" s="557" t="s">
        <v>1623</v>
      </c>
      <c r="O1289" s="187"/>
      <c r="P1289" s="595" t="s">
        <v>269</v>
      </c>
      <c r="Q1289" s="596" t="s">
        <v>336</v>
      </c>
      <c r="R1289" s="595" t="s">
        <v>73</v>
      </c>
      <c r="S1289" s="608" t="s">
        <v>213</v>
      </c>
    </row>
    <row r="1290" spans="1:19" s="34" customFormat="1" ht="20.100000000000001" customHeight="1">
      <c r="A1290" s="595" t="s">
        <v>2297</v>
      </c>
      <c r="B1290" s="187" t="s">
        <v>2395</v>
      </c>
      <c r="C1290" s="596" t="s">
        <v>262</v>
      </c>
      <c r="D1290" s="968" t="s">
        <v>232</v>
      </c>
      <c r="E1290" s="968" t="s">
        <v>232</v>
      </c>
      <c r="F1290" s="595" t="s">
        <v>880</v>
      </c>
      <c r="G1290" s="595"/>
      <c r="H1290" s="565">
        <v>4</v>
      </c>
      <c r="I1290" s="565">
        <v>103500</v>
      </c>
      <c r="J1290" s="565">
        <v>0</v>
      </c>
      <c r="K1290" s="565">
        <f t="shared" si="101"/>
        <v>0</v>
      </c>
      <c r="L1290" s="608">
        <f t="shared" si="102"/>
        <v>0</v>
      </c>
      <c r="M1290" s="713">
        <f t="shared" si="99"/>
        <v>414000</v>
      </c>
      <c r="N1290" s="557" t="s">
        <v>1623</v>
      </c>
      <c r="O1290" s="187"/>
      <c r="P1290" s="595" t="s">
        <v>269</v>
      </c>
      <c r="Q1290" s="596" t="s">
        <v>336</v>
      </c>
      <c r="R1290" s="595" t="s">
        <v>73</v>
      </c>
      <c r="S1290" s="608" t="s">
        <v>213</v>
      </c>
    </row>
    <row r="1291" spans="1:19" s="34" customFormat="1" ht="20.100000000000001" customHeight="1">
      <c r="A1291" s="595" t="s">
        <v>2297</v>
      </c>
      <c r="B1291" s="187" t="s">
        <v>2395</v>
      </c>
      <c r="C1291" s="596" t="s">
        <v>262</v>
      </c>
      <c r="D1291" s="968" t="s">
        <v>232</v>
      </c>
      <c r="E1291" s="968" t="s">
        <v>232</v>
      </c>
      <c r="F1291" s="595" t="s">
        <v>1575</v>
      </c>
      <c r="G1291" s="595"/>
      <c r="H1291" s="565">
        <v>4</v>
      </c>
      <c r="I1291" s="565">
        <v>174224</v>
      </c>
      <c r="J1291" s="565">
        <v>0</v>
      </c>
      <c r="K1291" s="565">
        <f t="shared" si="101"/>
        <v>0</v>
      </c>
      <c r="L1291" s="608">
        <f t="shared" si="102"/>
        <v>0</v>
      </c>
      <c r="M1291" s="713">
        <f t="shared" ref="M1291:M1354" si="103">H1291*I1291</f>
        <v>696896</v>
      </c>
      <c r="N1291" s="557" t="s">
        <v>1623</v>
      </c>
      <c r="O1291" s="187"/>
      <c r="P1291" s="595" t="s">
        <v>269</v>
      </c>
      <c r="Q1291" s="596" t="s">
        <v>336</v>
      </c>
      <c r="R1291" s="595" t="s">
        <v>73</v>
      </c>
      <c r="S1291" s="608" t="s">
        <v>213</v>
      </c>
    </row>
    <row r="1292" spans="1:19" s="34" customFormat="1" ht="20.100000000000001" customHeight="1">
      <c r="A1292" s="595" t="s">
        <v>2297</v>
      </c>
      <c r="B1292" s="187" t="s">
        <v>2395</v>
      </c>
      <c r="C1292" s="596" t="s">
        <v>262</v>
      </c>
      <c r="D1292" s="968" t="s">
        <v>232</v>
      </c>
      <c r="E1292" s="968" t="s">
        <v>232</v>
      </c>
      <c r="F1292" s="595" t="s">
        <v>882</v>
      </c>
      <c r="G1292" s="595"/>
      <c r="H1292" s="565">
        <v>4</v>
      </c>
      <c r="I1292" s="565">
        <v>69500</v>
      </c>
      <c r="J1292" s="565">
        <v>0</v>
      </c>
      <c r="K1292" s="565">
        <f t="shared" si="101"/>
        <v>0</v>
      </c>
      <c r="L1292" s="608">
        <f t="shared" si="102"/>
        <v>0</v>
      </c>
      <c r="M1292" s="713">
        <f t="shared" si="103"/>
        <v>278000</v>
      </c>
      <c r="N1292" s="557" t="s">
        <v>2243</v>
      </c>
      <c r="O1292" s="187"/>
      <c r="P1292" s="595" t="s">
        <v>269</v>
      </c>
      <c r="Q1292" s="596" t="s">
        <v>336</v>
      </c>
      <c r="R1292" s="595" t="s">
        <v>73</v>
      </c>
      <c r="S1292" s="608" t="s">
        <v>213</v>
      </c>
    </row>
    <row r="1293" spans="1:19" s="34" customFormat="1" ht="20.100000000000001" customHeight="1">
      <c r="A1293" s="595" t="s">
        <v>2297</v>
      </c>
      <c r="B1293" s="187" t="s">
        <v>2395</v>
      </c>
      <c r="C1293" s="596" t="s">
        <v>262</v>
      </c>
      <c r="D1293" s="968" t="s">
        <v>232</v>
      </c>
      <c r="E1293" s="968" t="s">
        <v>232</v>
      </c>
      <c r="F1293" s="595" t="s">
        <v>335</v>
      </c>
      <c r="G1293" s="595"/>
      <c r="H1293" s="565">
        <v>58</v>
      </c>
      <c r="I1293" s="565">
        <v>111800</v>
      </c>
      <c r="J1293" s="565">
        <v>0</v>
      </c>
      <c r="K1293" s="565">
        <f t="shared" si="101"/>
        <v>0</v>
      </c>
      <c r="L1293" s="608">
        <f t="shared" si="102"/>
        <v>0</v>
      </c>
      <c r="M1293" s="713">
        <f t="shared" si="103"/>
        <v>6484400</v>
      </c>
      <c r="N1293" s="557" t="s">
        <v>1623</v>
      </c>
      <c r="O1293" s="187"/>
      <c r="P1293" s="595" t="s">
        <v>269</v>
      </c>
      <c r="Q1293" s="596" t="s">
        <v>271</v>
      </c>
      <c r="R1293" s="595" t="s">
        <v>73</v>
      </c>
      <c r="S1293" s="608" t="s">
        <v>213</v>
      </c>
    </row>
    <row r="1294" spans="1:19" s="34" customFormat="1" ht="20.100000000000001" customHeight="1">
      <c r="A1294" s="595" t="s">
        <v>2297</v>
      </c>
      <c r="B1294" s="187" t="s">
        <v>2395</v>
      </c>
      <c r="C1294" s="596" t="s">
        <v>262</v>
      </c>
      <c r="D1294" s="968" t="s">
        <v>232</v>
      </c>
      <c r="E1294" s="968" t="s">
        <v>232</v>
      </c>
      <c r="F1294" s="595" t="s">
        <v>880</v>
      </c>
      <c r="G1294" s="595"/>
      <c r="H1294" s="565">
        <v>58</v>
      </c>
      <c r="I1294" s="565">
        <v>193200</v>
      </c>
      <c r="J1294" s="565">
        <v>0</v>
      </c>
      <c r="K1294" s="565">
        <f t="shared" si="101"/>
        <v>0</v>
      </c>
      <c r="L1294" s="608">
        <f t="shared" si="102"/>
        <v>0</v>
      </c>
      <c r="M1294" s="713">
        <f t="shared" si="103"/>
        <v>11205600</v>
      </c>
      <c r="N1294" s="557" t="s">
        <v>1623</v>
      </c>
      <c r="O1294" s="187"/>
      <c r="P1294" s="595" t="s">
        <v>269</v>
      </c>
      <c r="Q1294" s="596" t="s">
        <v>336</v>
      </c>
      <c r="R1294" s="595" t="s">
        <v>73</v>
      </c>
      <c r="S1294" s="608" t="s">
        <v>213</v>
      </c>
    </row>
    <row r="1295" spans="1:19" s="34" customFormat="1" ht="20.100000000000001" customHeight="1">
      <c r="A1295" s="595" t="s">
        <v>2297</v>
      </c>
      <c r="B1295" s="187" t="s">
        <v>2395</v>
      </c>
      <c r="C1295" s="596" t="s">
        <v>262</v>
      </c>
      <c r="D1295" s="968" t="s">
        <v>232</v>
      </c>
      <c r="E1295" s="968" t="s">
        <v>232</v>
      </c>
      <c r="F1295" s="595" t="s">
        <v>881</v>
      </c>
      <c r="G1295" s="595"/>
      <c r="H1295" s="565">
        <v>58</v>
      </c>
      <c r="I1295" s="565">
        <v>125000</v>
      </c>
      <c r="J1295" s="565">
        <v>0</v>
      </c>
      <c r="K1295" s="565">
        <f t="shared" si="101"/>
        <v>0</v>
      </c>
      <c r="L1295" s="608">
        <f t="shared" si="102"/>
        <v>0</v>
      </c>
      <c r="M1295" s="713">
        <f t="shared" si="103"/>
        <v>7250000</v>
      </c>
      <c r="N1295" s="557" t="s">
        <v>1623</v>
      </c>
      <c r="O1295" s="187"/>
      <c r="P1295" s="595" t="s">
        <v>269</v>
      </c>
      <c r="Q1295" s="596" t="s">
        <v>336</v>
      </c>
      <c r="R1295" s="595" t="s">
        <v>73</v>
      </c>
      <c r="S1295" s="608" t="s">
        <v>213</v>
      </c>
    </row>
    <row r="1296" spans="1:19" s="34" customFormat="1" ht="20.100000000000001" customHeight="1">
      <c r="A1296" s="595" t="s">
        <v>2297</v>
      </c>
      <c r="B1296" s="187" t="s">
        <v>2395</v>
      </c>
      <c r="C1296" s="596" t="s">
        <v>262</v>
      </c>
      <c r="D1296" s="968" t="s">
        <v>232</v>
      </c>
      <c r="E1296" s="968" t="s">
        <v>232</v>
      </c>
      <c r="F1296" s="595" t="s">
        <v>882</v>
      </c>
      <c r="G1296" s="595"/>
      <c r="H1296" s="565">
        <v>58</v>
      </c>
      <c r="I1296" s="565">
        <v>200000</v>
      </c>
      <c r="J1296" s="565">
        <v>0</v>
      </c>
      <c r="K1296" s="565">
        <f t="shared" si="101"/>
        <v>0</v>
      </c>
      <c r="L1296" s="608">
        <f t="shared" si="102"/>
        <v>0</v>
      </c>
      <c r="M1296" s="713">
        <f t="shared" si="103"/>
        <v>11600000</v>
      </c>
      <c r="N1296" s="557" t="s">
        <v>1629</v>
      </c>
      <c r="O1296" s="187"/>
      <c r="P1296" s="595" t="s">
        <v>269</v>
      </c>
      <c r="Q1296" s="596" t="s">
        <v>336</v>
      </c>
      <c r="R1296" s="595" t="s">
        <v>73</v>
      </c>
      <c r="S1296" s="608" t="s">
        <v>213</v>
      </c>
    </row>
    <row r="1297" spans="1:19" s="34" customFormat="1" ht="20.100000000000001" customHeight="1">
      <c r="A1297" s="595" t="s">
        <v>2297</v>
      </c>
      <c r="B1297" s="187" t="s">
        <v>2395</v>
      </c>
      <c r="C1297" s="596" t="s">
        <v>262</v>
      </c>
      <c r="D1297" s="968" t="s">
        <v>232</v>
      </c>
      <c r="E1297" s="968" t="s">
        <v>232</v>
      </c>
      <c r="F1297" s="595" t="s">
        <v>880</v>
      </c>
      <c r="G1297" s="595"/>
      <c r="H1297" s="565">
        <v>58</v>
      </c>
      <c r="I1297" s="565">
        <v>348780</v>
      </c>
      <c r="J1297" s="565">
        <v>0</v>
      </c>
      <c r="K1297" s="565">
        <f t="shared" si="101"/>
        <v>0</v>
      </c>
      <c r="L1297" s="608">
        <f t="shared" si="102"/>
        <v>0</v>
      </c>
      <c r="M1297" s="713">
        <f t="shared" si="103"/>
        <v>20229240</v>
      </c>
      <c r="N1297" s="557" t="s">
        <v>2441</v>
      </c>
      <c r="O1297" s="187"/>
      <c r="P1297" s="595" t="s">
        <v>269</v>
      </c>
      <c r="Q1297" s="596" t="s">
        <v>336</v>
      </c>
      <c r="R1297" s="595" t="s">
        <v>73</v>
      </c>
      <c r="S1297" s="608" t="s">
        <v>213</v>
      </c>
    </row>
    <row r="1298" spans="1:19" s="34" customFormat="1" ht="20.100000000000001" customHeight="1">
      <c r="A1298" s="595" t="s">
        <v>2297</v>
      </c>
      <c r="B1298" s="187" t="s">
        <v>2395</v>
      </c>
      <c r="C1298" s="596" t="s">
        <v>262</v>
      </c>
      <c r="D1298" s="968" t="s">
        <v>232</v>
      </c>
      <c r="E1298" s="968" t="s">
        <v>232</v>
      </c>
      <c r="F1298" s="595" t="s">
        <v>669</v>
      </c>
      <c r="G1298" s="595"/>
      <c r="H1298" s="565">
        <v>27</v>
      </c>
      <c r="I1298" s="565">
        <v>168825</v>
      </c>
      <c r="J1298" s="565">
        <v>22.5</v>
      </c>
      <c r="K1298" s="565">
        <f t="shared" si="101"/>
        <v>607.5</v>
      </c>
      <c r="L1298" s="608">
        <f t="shared" si="102"/>
        <v>0.60750000000000004</v>
      </c>
      <c r="M1298" s="713">
        <f t="shared" si="103"/>
        <v>4558275</v>
      </c>
      <c r="N1298" s="557" t="s">
        <v>1623</v>
      </c>
      <c r="O1298" s="187"/>
      <c r="P1298" s="595" t="s">
        <v>269</v>
      </c>
      <c r="Q1298" s="596" t="s">
        <v>628</v>
      </c>
      <c r="R1298" s="595" t="s">
        <v>68</v>
      </c>
      <c r="S1298" s="608" t="s">
        <v>213</v>
      </c>
    </row>
    <row r="1299" spans="1:19" s="34" customFormat="1" ht="20.100000000000001" customHeight="1">
      <c r="A1299" s="595" t="s">
        <v>2297</v>
      </c>
      <c r="B1299" s="187" t="s">
        <v>2395</v>
      </c>
      <c r="C1299" s="596" t="s">
        <v>262</v>
      </c>
      <c r="D1299" s="968" t="s">
        <v>232</v>
      </c>
      <c r="E1299" s="968" t="s">
        <v>232</v>
      </c>
      <c r="F1299" s="595" t="s">
        <v>1643</v>
      </c>
      <c r="G1299" s="595"/>
      <c r="H1299" s="565">
        <v>27</v>
      </c>
      <c r="I1299" s="565">
        <v>176008</v>
      </c>
      <c r="J1299" s="565">
        <v>0</v>
      </c>
      <c r="K1299" s="565">
        <f t="shared" si="101"/>
        <v>0</v>
      </c>
      <c r="L1299" s="608">
        <f t="shared" si="102"/>
        <v>0</v>
      </c>
      <c r="M1299" s="713">
        <f t="shared" si="103"/>
        <v>4752216</v>
      </c>
      <c r="N1299" s="557" t="s">
        <v>1623</v>
      </c>
      <c r="O1299" s="187"/>
      <c r="P1299" s="595" t="s">
        <v>269</v>
      </c>
      <c r="Q1299" s="596" t="s">
        <v>336</v>
      </c>
      <c r="R1299" s="595" t="s">
        <v>73</v>
      </c>
      <c r="S1299" s="608" t="s">
        <v>213</v>
      </c>
    </row>
    <row r="1300" spans="1:19" s="34" customFormat="1" ht="20.100000000000001" customHeight="1">
      <c r="A1300" s="595" t="s">
        <v>2297</v>
      </c>
      <c r="B1300" s="187" t="s">
        <v>2395</v>
      </c>
      <c r="C1300" s="596" t="s">
        <v>262</v>
      </c>
      <c r="D1300" s="968" t="s">
        <v>232</v>
      </c>
      <c r="E1300" s="968" t="s">
        <v>232</v>
      </c>
      <c r="F1300" s="595" t="s">
        <v>75</v>
      </c>
      <c r="G1300" s="595"/>
      <c r="H1300" s="565">
        <v>4</v>
      </c>
      <c r="I1300" s="565">
        <v>117000</v>
      </c>
      <c r="J1300" s="565">
        <v>0</v>
      </c>
      <c r="K1300" s="565">
        <f t="shared" si="101"/>
        <v>0</v>
      </c>
      <c r="L1300" s="608">
        <f t="shared" si="102"/>
        <v>0</v>
      </c>
      <c r="M1300" s="713">
        <f t="shared" si="103"/>
        <v>468000</v>
      </c>
      <c r="N1300" s="557" t="s">
        <v>1623</v>
      </c>
      <c r="O1300" s="187"/>
      <c r="P1300" s="595" t="s">
        <v>269</v>
      </c>
      <c r="Q1300" s="596" t="s">
        <v>272</v>
      </c>
      <c r="R1300" s="595" t="s">
        <v>73</v>
      </c>
      <c r="S1300" s="608" t="s">
        <v>213</v>
      </c>
    </row>
    <row r="1301" spans="1:19" s="34" customFormat="1" ht="20.100000000000001" customHeight="1">
      <c r="A1301" s="595" t="s">
        <v>2297</v>
      </c>
      <c r="B1301" s="187" t="s">
        <v>2395</v>
      </c>
      <c r="C1301" s="596" t="s">
        <v>262</v>
      </c>
      <c r="D1301" s="968" t="s">
        <v>232</v>
      </c>
      <c r="E1301" s="968" t="s">
        <v>232</v>
      </c>
      <c r="F1301" s="595" t="s">
        <v>1937</v>
      </c>
      <c r="G1301" s="595"/>
      <c r="H1301" s="565">
        <v>4</v>
      </c>
      <c r="I1301" s="565">
        <v>181342</v>
      </c>
      <c r="J1301" s="565">
        <v>0</v>
      </c>
      <c r="K1301" s="565">
        <f t="shared" si="101"/>
        <v>0</v>
      </c>
      <c r="L1301" s="608">
        <f t="shared" si="102"/>
        <v>0</v>
      </c>
      <c r="M1301" s="713">
        <f t="shared" si="103"/>
        <v>725368</v>
      </c>
      <c r="N1301" s="557" t="s">
        <v>1623</v>
      </c>
      <c r="O1301" s="187"/>
      <c r="P1301" s="595" t="s">
        <v>269</v>
      </c>
      <c r="Q1301" s="596" t="s">
        <v>336</v>
      </c>
      <c r="R1301" s="595" t="s">
        <v>73</v>
      </c>
      <c r="S1301" s="608" t="s">
        <v>213</v>
      </c>
    </row>
    <row r="1302" spans="1:19" s="34" customFormat="1" ht="20.100000000000001" customHeight="1">
      <c r="A1302" s="595" t="s">
        <v>2297</v>
      </c>
      <c r="B1302" s="187" t="s">
        <v>2395</v>
      </c>
      <c r="C1302" s="596" t="s">
        <v>262</v>
      </c>
      <c r="D1302" s="968" t="s">
        <v>232</v>
      </c>
      <c r="E1302" s="968" t="s">
        <v>232</v>
      </c>
      <c r="F1302" s="595" t="s">
        <v>442</v>
      </c>
      <c r="G1302" s="595"/>
      <c r="H1302" s="565">
        <v>4</v>
      </c>
      <c r="I1302" s="565">
        <v>100000</v>
      </c>
      <c r="J1302" s="565">
        <v>0</v>
      </c>
      <c r="K1302" s="565">
        <f t="shared" si="101"/>
        <v>0</v>
      </c>
      <c r="L1302" s="608">
        <f t="shared" si="102"/>
        <v>0</v>
      </c>
      <c r="M1302" s="713">
        <f t="shared" si="103"/>
        <v>400000</v>
      </c>
      <c r="N1302" s="557" t="s">
        <v>1623</v>
      </c>
      <c r="O1302" s="187" t="s">
        <v>2237</v>
      </c>
      <c r="P1302" s="595" t="s">
        <v>269</v>
      </c>
      <c r="Q1302" s="596" t="s">
        <v>336</v>
      </c>
      <c r="R1302" s="595" t="s">
        <v>73</v>
      </c>
      <c r="S1302" s="608" t="s">
        <v>213</v>
      </c>
    </row>
    <row r="1303" spans="1:19" s="34" customFormat="1" ht="20.100000000000001" customHeight="1">
      <c r="A1303" s="595" t="s">
        <v>2297</v>
      </c>
      <c r="B1303" s="187" t="s">
        <v>2395</v>
      </c>
      <c r="C1303" s="596" t="s">
        <v>262</v>
      </c>
      <c r="D1303" s="968" t="s">
        <v>232</v>
      </c>
      <c r="E1303" s="968" t="s">
        <v>232</v>
      </c>
      <c r="F1303" s="595" t="s">
        <v>81</v>
      </c>
      <c r="G1303" s="595"/>
      <c r="H1303" s="565">
        <v>4</v>
      </c>
      <c r="I1303" s="565">
        <v>200000</v>
      </c>
      <c r="J1303" s="565">
        <v>0</v>
      </c>
      <c r="K1303" s="565">
        <f t="shared" si="101"/>
        <v>0</v>
      </c>
      <c r="L1303" s="608">
        <f t="shared" si="102"/>
        <v>0</v>
      </c>
      <c r="M1303" s="713">
        <f t="shared" si="103"/>
        <v>800000</v>
      </c>
      <c r="N1303" s="557" t="s">
        <v>1623</v>
      </c>
      <c r="O1303" s="187" t="s">
        <v>2245</v>
      </c>
      <c r="P1303" s="595" t="s">
        <v>269</v>
      </c>
      <c r="Q1303" s="596" t="s">
        <v>336</v>
      </c>
      <c r="R1303" s="595" t="s">
        <v>73</v>
      </c>
      <c r="S1303" s="608" t="s">
        <v>213</v>
      </c>
    </row>
    <row r="1304" spans="1:19" s="34" customFormat="1" ht="20.100000000000001" customHeight="1">
      <c r="A1304" s="595" t="s">
        <v>2297</v>
      </c>
      <c r="B1304" s="187" t="s">
        <v>2395</v>
      </c>
      <c r="C1304" s="596" t="s">
        <v>262</v>
      </c>
      <c r="D1304" s="968" t="s">
        <v>232</v>
      </c>
      <c r="E1304" s="968" t="s">
        <v>232</v>
      </c>
      <c r="F1304" s="595" t="s">
        <v>367</v>
      </c>
      <c r="G1304" s="595"/>
      <c r="H1304" s="565">
        <v>4</v>
      </c>
      <c r="I1304" s="565">
        <v>125000</v>
      </c>
      <c r="J1304" s="565">
        <v>0</v>
      </c>
      <c r="K1304" s="565">
        <f t="shared" si="101"/>
        <v>0</v>
      </c>
      <c r="L1304" s="608">
        <f t="shared" si="102"/>
        <v>0</v>
      </c>
      <c r="M1304" s="713">
        <f t="shared" si="103"/>
        <v>500000</v>
      </c>
      <c r="N1304" s="557" t="s">
        <v>1623</v>
      </c>
      <c r="O1304" s="187"/>
      <c r="P1304" s="595" t="s">
        <v>269</v>
      </c>
      <c r="Q1304" s="596" t="s">
        <v>336</v>
      </c>
      <c r="R1304" s="595" t="s">
        <v>73</v>
      </c>
      <c r="S1304" s="608" t="s">
        <v>213</v>
      </c>
    </row>
    <row r="1305" spans="1:19" s="34" customFormat="1" ht="20.100000000000001" customHeight="1">
      <c r="A1305" s="595" t="s">
        <v>2297</v>
      </c>
      <c r="B1305" s="187" t="s">
        <v>2395</v>
      </c>
      <c r="C1305" s="596" t="s">
        <v>262</v>
      </c>
      <c r="D1305" s="968" t="s">
        <v>232</v>
      </c>
      <c r="E1305" s="968" t="s">
        <v>232</v>
      </c>
      <c r="F1305" s="595" t="s">
        <v>273</v>
      </c>
      <c r="G1305" s="595"/>
      <c r="H1305" s="565">
        <v>4</v>
      </c>
      <c r="I1305" s="565">
        <v>467348</v>
      </c>
      <c r="J1305" s="565">
        <v>0</v>
      </c>
      <c r="K1305" s="565">
        <f t="shared" si="101"/>
        <v>0</v>
      </c>
      <c r="L1305" s="608">
        <f t="shared" si="102"/>
        <v>0</v>
      </c>
      <c r="M1305" s="713">
        <f t="shared" si="103"/>
        <v>1869392</v>
      </c>
      <c r="N1305" s="557" t="s">
        <v>2440</v>
      </c>
      <c r="O1305" s="187"/>
      <c r="P1305" s="595" t="s">
        <v>269</v>
      </c>
      <c r="Q1305" s="596" t="s">
        <v>336</v>
      </c>
      <c r="R1305" s="595" t="s">
        <v>73</v>
      </c>
      <c r="S1305" s="608" t="s">
        <v>213</v>
      </c>
    </row>
    <row r="1306" spans="1:19" s="34" customFormat="1" ht="20.100000000000001" customHeight="1">
      <c r="A1306" s="595" t="s">
        <v>2297</v>
      </c>
      <c r="B1306" s="187" t="s">
        <v>2395</v>
      </c>
      <c r="C1306" s="596" t="s">
        <v>262</v>
      </c>
      <c r="D1306" s="968" t="s">
        <v>232</v>
      </c>
      <c r="E1306" s="968" t="s">
        <v>232</v>
      </c>
      <c r="F1306" s="595" t="s">
        <v>2399</v>
      </c>
      <c r="G1306" s="595"/>
      <c r="H1306" s="565">
        <v>64</v>
      </c>
      <c r="I1306" s="565">
        <v>179120</v>
      </c>
      <c r="J1306" s="565">
        <v>0</v>
      </c>
      <c r="K1306" s="565">
        <f t="shared" si="101"/>
        <v>0</v>
      </c>
      <c r="L1306" s="608">
        <f t="shared" si="102"/>
        <v>0</v>
      </c>
      <c r="M1306" s="713">
        <f t="shared" si="103"/>
        <v>11463680</v>
      </c>
      <c r="N1306" s="557" t="s">
        <v>1623</v>
      </c>
      <c r="O1306" s="187"/>
      <c r="P1306" s="595" t="s">
        <v>269</v>
      </c>
      <c r="Q1306" s="596" t="s">
        <v>360</v>
      </c>
      <c r="R1306" s="595" t="s">
        <v>73</v>
      </c>
      <c r="S1306" s="608" t="s">
        <v>213</v>
      </c>
    </row>
    <row r="1307" spans="1:19" s="34" customFormat="1" ht="20.100000000000001" customHeight="1">
      <c r="A1307" s="595" t="s">
        <v>2297</v>
      </c>
      <c r="B1307" s="187" t="s">
        <v>2395</v>
      </c>
      <c r="C1307" s="596" t="s">
        <v>262</v>
      </c>
      <c r="D1307" s="968" t="s">
        <v>232</v>
      </c>
      <c r="E1307" s="968" t="s">
        <v>232</v>
      </c>
      <c r="F1307" s="595" t="s">
        <v>2382</v>
      </c>
      <c r="G1307" s="595"/>
      <c r="H1307" s="565">
        <v>116</v>
      </c>
      <c r="I1307" s="565">
        <v>115200</v>
      </c>
      <c r="J1307" s="565">
        <v>0</v>
      </c>
      <c r="K1307" s="565">
        <f t="shared" si="101"/>
        <v>0</v>
      </c>
      <c r="L1307" s="608">
        <f t="shared" si="102"/>
        <v>0</v>
      </c>
      <c r="M1307" s="713">
        <f t="shared" si="103"/>
        <v>13363200</v>
      </c>
      <c r="N1307" s="557" t="s">
        <v>1623</v>
      </c>
      <c r="O1307" s="187"/>
      <c r="P1307" s="595" t="s">
        <v>269</v>
      </c>
      <c r="Q1307" s="596" t="s">
        <v>360</v>
      </c>
      <c r="R1307" s="595" t="s">
        <v>73</v>
      </c>
      <c r="S1307" s="608" t="s">
        <v>213</v>
      </c>
    </row>
    <row r="1308" spans="1:19" s="34" customFormat="1" ht="20.100000000000001" customHeight="1">
      <c r="A1308" s="595" t="s">
        <v>2297</v>
      </c>
      <c r="B1308" s="187" t="s">
        <v>2395</v>
      </c>
      <c r="C1308" s="596" t="s">
        <v>262</v>
      </c>
      <c r="D1308" s="968" t="s">
        <v>232</v>
      </c>
      <c r="E1308" s="968" t="s">
        <v>232</v>
      </c>
      <c r="F1308" s="595" t="s">
        <v>711</v>
      </c>
      <c r="G1308" s="595"/>
      <c r="H1308" s="565">
        <v>66</v>
      </c>
      <c r="I1308" s="565">
        <v>181343</v>
      </c>
      <c r="J1308" s="565">
        <v>0</v>
      </c>
      <c r="K1308" s="565">
        <f t="shared" si="101"/>
        <v>0</v>
      </c>
      <c r="L1308" s="608">
        <f t="shared" si="102"/>
        <v>0</v>
      </c>
      <c r="M1308" s="713">
        <f t="shared" si="103"/>
        <v>11968638</v>
      </c>
      <c r="N1308" s="557" t="s">
        <v>1623</v>
      </c>
      <c r="O1308" s="187"/>
      <c r="P1308" s="595" t="s">
        <v>269</v>
      </c>
      <c r="Q1308" s="596" t="s">
        <v>360</v>
      </c>
      <c r="R1308" s="595" t="s">
        <v>73</v>
      </c>
      <c r="S1308" s="608" t="s">
        <v>213</v>
      </c>
    </row>
    <row r="1309" spans="1:19" s="34" customFormat="1" ht="20.100000000000001" customHeight="1">
      <c r="A1309" s="595" t="s">
        <v>2297</v>
      </c>
      <c r="B1309" s="187" t="s">
        <v>2395</v>
      </c>
      <c r="C1309" s="596" t="s">
        <v>262</v>
      </c>
      <c r="D1309" s="968" t="s">
        <v>232</v>
      </c>
      <c r="E1309" s="968" t="s">
        <v>232</v>
      </c>
      <c r="F1309" s="595" t="s">
        <v>632</v>
      </c>
      <c r="G1309" s="595"/>
      <c r="H1309" s="565">
        <v>8</v>
      </c>
      <c r="I1309" s="565">
        <v>117000</v>
      </c>
      <c r="J1309" s="565">
        <v>0</v>
      </c>
      <c r="K1309" s="565">
        <f t="shared" si="101"/>
        <v>0</v>
      </c>
      <c r="L1309" s="608">
        <f t="shared" si="102"/>
        <v>0</v>
      </c>
      <c r="M1309" s="713">
        <f t="shared" si="103"/>
        <v>936000</v>
      </c>
      <c r="N1309" s="557" t="s">
        <v>1623</v>
      </c>
      <c r="O1309" s="187"/>
      <c r="P1309" s="595" t="s">
        <v>269</v>
      </c>
      <c r="Q1309" s="596" t="s">
        <v>336</v>
      </c>
      <c r="R1309" s="595" t="s">
        <v>73</v>
      </c>
      <c r="S1309" s="608" t="s">
        <v>213</v>
      </c>
    </row>
    <row r="1310" spans="1:19" s="34" customFormat="1" ht="20.100000000000001" customHeight="1">
      <c r="A1310" s="595" t="s">
        <v>2297</v>
      </c>
      <c r="B1310" s="187" t="s">
        <v>2395</v>
      </c>
      <c r="C1310" s="596" t="s">
        <v>262</v>
      </c>
      <c r="D1310" s="968" t="s">
        <v>232</v>
      </c>
      <c r="E1310" s="968" t="s">
        <v>232</v>
      </c>
      <c r="F1310" s="595" t="s">
        <v>631</v>
      </c>
      <c r="G1310" s="595"/>
      <c r="H1310" s="565">
        <v>4</v>
      </c>
      <c r="I1310" s="565">
        <v>133800</v>
      </c>
      <c r="J1310" s="565">
        <v>0</v>
      </c>
      <c r="K1310" s="565">
        <f t="shared" si="101"/>
        <v>0</v>
      </c>
      <c r="L1310" s="608">
        <f t="shared" si="102"/>
        <v>0</v>
      </c>
      <c r="M1310" s="713">
        <f t="shared" si="103"/>
        <v>535200</v>
      </c>
      <c r="N1310" s="557" t="s">
        <v>1623</v>
      </c>
      <c r="O1310" s="187"/>
      <c r="P1310" s="595" t="s">
        <v>269</v>
      </c>
      <c r="Q1310" s="596" t="s">
        <v>336</v>
      </c>
      <c r="R1310" s="595" t="s">
        <v>73</v>
      </c>
      <c r="S1310" s="608" t="s">
        <v>213</v>
      </c>
    </row>
    <row r="1311" spans="1:19" s="34" customFormat="1" ht="20.100000000000001" customHeight="1">
      <c r="A1311" s="595" t="s">
        <v>2297</v>
      </c>
      <c r="B1311" s="187" t="s">
        <v>2395</v>
      </c>
      <c r="C1311" s="596" t="s">
        <v>262</v>
      </c>
      <c r="D1311" s="968" t="s">
        <v>232</v>
      </c>
      <c r="E1311" s="968" t="s">
        <v>232</v>
      </c>
      <c r="F1311" s="595" t="s">
        <v>634</v>
      </c>
      <c r="G1311" s="595"/>
      <c r="H1311" s="565">
        <v>29</v>
      </c>
      <c r="I1311" s="565">
        <v>167200</v>
      </c>
      <c r="J1311" s="565">
        <v>0</v>
      </c>
      <c r="K1311" s="565">
        <f t="shared" si="101"/>
        <v>0</v>
      </c>
      <c r="L1311" s="608">
        <f t="shared" si="102"/>
        <v>0</v>
      </c>
      <c r="M1311" s="713">
        <f t="shared" si="103"/>
        <v>4848800</v>
      </c>
      <c r="N1311" s="557" t="s">
        <v>1623</v>
      </c>
      <c r="O1311" s="187" t="s">
        <v>1615</v>
      </c>
      <c r="P1311" s="595" t="s">
        <v>269</v>
      </c>
      <c r="Q1311" s="596" t="s">
        <v>336</v>
      </c>
      <c r="R1311" s="595" t="s">
        <v>73</v>
      </c>
      <c r="S1311" s="608" t="s">
        <v>213</v>
      </c>
    </row>
    <row r="1312" spans="1:19" s="34" customFormat="1" ht="20.100000000000001" customHeight="1">
      <c r="A1312" s="595" t="s">
        <v>2297</v>
      </c>
      <c r="B1312" s="187" t="s">
        <v>2395</v>
      </c>
      <c r="C1312" s="596" t="s">
        <v>262</v>
      </c>
      <c r="D1312" s="968" t="s">
        <v>232</v>
      </c>
      <c r="E1312" s="968" t="s">
        <v>232</v>
      </c>
      <c r="F1312" s="595" t="s">
        <v>1099</v>
      </c>
      <c r="G1312" s="595"/>
      <c r="H1312" s="565">
        <v>2</v>
      </c>
      <c r="I1312" s="565">
        <v>436306</v>
      </c>
      <c r="J1312" s="565">
        <v>0</v>
      </c>
      <c r="K1312" s="565">
        <f t="shared" si="101"/>
        <v>0</v>
      </c>
      <c r="L1312" s="608">
        <f t="shared" si="102"/>
        <v>0</v>
      </c>
      <c r="M1312" s="713">
        <f t="shared" si="103"/>
        <v>872612</v>
      </c>
      <c r="N1312" s="557" t="s">
        <v>2234</v>
      </c>
      <c r="O1312" s="187"/>
      <c r="P1312" s="595" t="s">
        <v>269</v>
      </c>
      <c r="Q1312" s="596" t="s">
        <v>360</v>
      </c>
      <c r="R1312" s="595" t="s">
        <v>73</v>
      </c>
      <c r="S1312" s="608" t="s">
        <v>213</v>
      </c>
    </row>
    <row r="1313" spans="1:20" s="207" customFormat="1" ht="20.100000000000001" customHeight="1">
      <c r="A1313" s="958" t="s">
        <v>2404</v>
      </c>
      <c r="B1313" s="955" t="s">
        <v>2405</v>
      </c>
      <c r="C1313" s="594" t="s">
        <v>475</v>
      </c>
      <c r="D1313" s="968" t="s">
        <v>232</v>
      </c>
      <c r="E1313" s="968" t="s">
        <v>232</v>
      </c>
      <c r="F1313" s="585" t="s">
        <v>694</v>
      </c>
      <c r="G1313" s="585"/>
      <c r="H1313" s="586">
        <v>60</v>
      </c>
      <c r="I1313" s="586">
        <v>54000</v>
      </c>
      <c r="J1313" s="962">
        <v>35</v>
      </c>
      <c r="K1313" s="714">
        <f>H1313*J1313</f>
        <v>2100</v>
      </c>
      <c r="L1313" s="714">
        <f t="shared" si="102"/>
        <v>2.1</v>
      </c>
      <c r="M1313" s="713">
        <f t="shared" si="103"/>
        <v>3240000</v>
      </c>
      <c r="N1313" s="594"/>
      <c r="O1313" s="928"/>
      <c r="P1313" s="587" t="s">
        <v>1163</v>
      </c>
      <c r="Q1313" s="957" t="s">
        <v>358</v>
      </c>
      <c r="R1313" s="587" t="s">
        <v>68</v>
      </c>
      <c r="S1313" s="590"/>
      <c r="T1313" s="267"/>
    </row>
    <row r="1314" spans="1:20" s="207" customFormat="1" ht="20.100000000000001" customHeight="1">
      <c r="A1314" s="958" t="s">
        <v>110</v>
      </c>
      <c r="B1314" s="955" t="s">
        <v>1243</v>
      </c>
      <c r="C1314" s="594" t="s">
        <v>912</v>
      </c>
      <c r="D1314" s="968" t="s">
        <v>232</v>
      </c>
      <c r="E1314" s="968" t="s">
        <v>232</v>
      </c>
      <c r="F1314" s="593" t="s">
        <v>2232</v>
      </c>
      <c r="G1314" s="593"/>
      <c r="H1314" s="586">
        <v>150</v>
      </c>
      <c r="I1314" s="586">
        <v>150400</v>
      </c>
      <c r="J1314" s="962"/>
      <c r="K1314" s="714">
        <f>H1314*J1314</f>
        <v>0</v>
      </c>
      <c r="L1314" s="714">
        <f t="shared" si="102"/>
        <v>0</v>
      </c>
      <c r="M1314" s="713">
        <f t="shared" si="103"/>
        <v>22560000</v>
      </c>
      <c r="N1314" s="594"/>
      <c r="O1314" s="957"/>
      <c r="P1314" s="587" t="s">
        <v>372</v>
      </c>
      <c r="Q1314" s="957" t="s">
        <v>354</v>
      </c>
      <c r="R1314" s="587" t="s">
        <v>70</v>
      </c>
      <c r="S1314" s="590"/>
      <c r="T1314" s="267"/>
    </row>
    <row r="1315" spans="1:20" s="207" customFormat="1" ht="20.100000000000001" customHeight="1">
      <c r="A1315" s="926" t="s">
        <v>351</v>
      </c>
      <c r="B1315" s="582" t="s">
        <v>2443</v>
      </c>
      <c r="C1315" s="594" t="s">
        <v>352</v>
      </c>
      <c r="D1315" s="968" t="s">
        <v>232</v>
      </c>
      <c r="E1315" s="968" t="s">
        <v>232</v>
      </c>
      <c r="F1315" s="593" t="s">
        <v>539</v>
      </c>
      <c r="G1315" s="593"/>
      <c r="H1315" s="586">
        <v>274</v>
      </c>
      <c r="I1315" s="586">
        <v>136470</v>
      </c>
      <c r="J1315" s="963"/>
      <c r="K1315" s="714">
        <f>H1315*J1315</f>
        <v>0</v>
      </c>
      <c r="L1315" s="714">
        <f t="shared" si="102"/>
        <v>0</v>
      </c>
      <c r="M1315" s="713">
        <f t="shared" si="103"/>
        <v>37392780</v>
      </c>
      <c r="N1315" s="594"/>
      <c r="O1315" s="593"/>
      <c r="P1315" s="927" t="s">
        <v>761</v>
      </c>
      <c r="Q1315" s="593" t="s">
        <v>354</v>
      </c>
      <c r="R1315" s="927" t="s">
        <v>70</v>
      </c>
      <c r="S1315" s="929"/>
      <c r="T1315" s="267"/>
    </row>
    <row r="1316" spans="1:20" s="207" customFormat="1" ht="20.100000000000001" customHeight="1">
      <c r="A1316" s="926" t="s">
        <v>1118</v>
      </c>
      <c r="B1316" s="582" t="s">
        <v>1122</v>
      </c>
      <c r="C1316" s="594" t="s">
        <v>371</v>
      </c>
      <c r="D1316" s="968" t="s">
        <v>232</v>
      </c>
      <c r="E1316" s="968" t="s">
        <v>232</v>
      </c>
      <c r="F1316" s="593" t="s">
        <v>353</v>
      </c>
      <c r="G1316" s="593"/>
      <c r="H1316" s="586">
        <v>56</v>
      </c>
      <c r="I1316" s="586">
        <v>190937</v>
      </c>
      <c r="J1316" s="963"/>
      <c r="K1316" s="714">
        <f>H1316*J1316</f>
        <v>0</v>
      </c>
      <c r="L1316" s="714">
        <f t="shared" si="102"/>
        <v>0</v>
      </c>
      <c r="M1316" s="713">
        <f t="shared" si="103"/>
        <v>10692472</v>
      </c>
      <c r="N1316" s="594"/>
      <c r="O1316" s="593"/>
      <c r="P1316" s="927" t="s">
        <v>1273</v>
      </c>
      <c r="Q1316" s="593" t="s">
        <v>354</v>
      </c>
      <c r="R1316" s="927" t="s">
        <v>70</v>
      </c>
      <c r="S1316" s="929"/>
    </row>
    <row r="1317" spans="1:20" s="207" customFormat="1" ht="20.100000000000001" customHeight="1">
      <c r="A1317" s="581" t="s">
        <v>63</v>
      </c>
      <c r="B1317" s="582" t="s">
        <v>1244</v>
      </c>
      <c r="C1317" s="583" t="s">
        <v>368</v>
      </c>
      <c r="D1317" s="968" t="s">
        <v>232</v>
      </c>
      <c r="E1317" s="968" t="s">
        <v>232</v>
      </c>
      <c r="F1317" s="593" t="s">
        <v>1245</v>
      </c>
      <c r="G1317" s="593"/>
      <c r="H1317" s="586">
        <v>536</v>
      </c>
      <c r="I1317" s="586">
        <v>222400</v>
      </c>
      <c r="J1317" s="962"/>
      <c r="K1317" s="714">
        <f>H1317*J1317</f>
        <v>0</v>
      </c>
      <c r="L1317" s="714">
        <f t="shared" si="102"/>
        <v>0</v>
      </c>
      <c r="M1317" s="713">
        <f t="shared" si="103"/>
        <v>119206400</v>
      </c>
      <c r="N1317" s="594"/>
      <c r="O1317" s="587"/>
      <c r="P1317" s="587" t="s">
        <v>1361</v>
      </c>
      <c r="Q1317" s="589" t="s">
        <v>354</v>
      </c>
      <c r="R1317" s="587" t="s">
        <v>70</v>
      </c>
      <c r="S1317" s="590"/>
    </row>
    <row r="1318" spans="1:20" s="33" customFormat="1" ht="20.100000000000001" customHeight="1">
      <c r="A1318" s="557" t="s">
        <v>806</v>
      </c>
      <c r="B1318" s="563" t="s">
        <v>2097</v>
      </c>
      <c r="C1318" s="557" t="s">
        <v>371</v>
      </c>
      <c r="D1318" s="556" t="s">
        <v>232</v>
      </c>
      <c r="E1318" s="556" t="s">
        <v>232</v>
      </c>
      <c r="F1318" s="557" t="s">
        <v>402</v>
      </c>
      <c r="G1318" s="563"/>
      <c r="H1318" s="559">
        <v>1600</v>
      </c>
      <c r="I1318" s="964">
        <v>148400</v>
      </c>
      <c r="J1318" s="969">
        <v>36.4</v>
      </c>
      <c r="K1318" s="559">
        <f>J1318*H1318</f>
        <v>58240</v>
      </c>
      <c r="L1318" s="970">
        <f>K1318/1000</f>
        <v>58.24</v>
      </c>
      <c r="M1318" s="713">
        <f t="shared" si="103"/>
        <v>237440000</v>
      </c>
      <c r="N1318" s="563"/>
      <c r="O1318" s="563" t="s">
        <v>695</v>
      </c>
      <c r="P1318" s="557" t="s">
        <v>1273</v>
      </c>
      <c r="Q1318" s="557" t="s">
        <v>403</v>
      </c>
      <c r="R1318" s="557" t="s">
        <v>60</v>
      </c>
      <c r="S1318" s="557" t="s">
        <v>40</v>
      </c>
    </row>
    <row r="1319" spans="1:20" s="33" customFormat="1" ht="20.100000000000001" customHeight="1">
      <c r="A1319" s="557" t="s">
        <v>806</v>
      </c>
      <c r="B1319" s="563" t="s">
        <v>2099</v>
      </c>
      <c r="C1319" s="557" t="s">
        <v>371</v>
      </c>
      <c r="D1319" s="556" t="s">
        <v>232</v>
      </c>
      <c r="E1319" s="556" t="s">
        <v>232</v>
      </c>
      <c r="F1319" s="557" t="s">
        <v>335</v>
      </c>
      <c r="G1319" s="563"/>
      <c r="H1319" s="559">
        <v>1184</v>
      </c>
      <c r="I1319" s="964">
        <v>36900</v>
      </c>
      <c r="J1319" s="969">
        <v>0</v>
      </c>
      <c r="K1319" s="559">
        <f>J1319*H1319</f>
        <v>0</v>
      </c>
      <c r="L1319" s="970">
        <f>K1319/1000</f>
        <v>0</v>
      </c>
      <c r="M1319" s="713">
        <f t="shared" si="103"/>
        <v>43689600</v>
      </c>
      <c r="N1319" s="563"/>
      <c r="O1319" s="563"/>
      <c r="P1319" s="557" t="s">
        <v>1273</v>
      </c>
      <c r="Q1319" s="557" t="s">
        <v>271</v>
      </c>
      <c r="R1319" s="557" t="s">
        <v>73</v>
      </c>
      <c r="S1319" s="557" t="s">
        <v>40</v>
      </c>
    </row>
    <row r="1320" spans="1:20" s="33" customFormat="1" ht="20.100000000000001" customHeight="1">
      <c r="A1320" s="557" t="s">
        <v>806</v>
      </c>
      <c r="B1320" s="563" t="s">
        <v>2099</v>
      </c>
      <c r="C1320" s="557" t="s">
        <v>371</v>
      </c>
      <c r="D1320" s="556" t="s">
        <v>232</v>
      </c>
      <c r="E1320" s="556" t="s">
        <v>232</v>
      </c>
      <c r="F1320" s="557" t="s">
        <v>624</v>
      </c>
      <c r="G1320" s="563"/>
      <c r="H1320" s="559">
        <v>944</v>
      </c>
      <c r="I1320" s="964">
        <v>59900</v>
      </c>
      <c r="J1320" s="969">
        <v>0</v>
      </c>
      <c r="K1320" s="559">
        <f>J1320*H1320</f>
        <v>0</v>
      </c>
      <c r="L1320" s="970">
        <f>K1320/1000</f>
        <v>0</v>
      </c>
      <c r="M1320" s="713">
        <f t="shared" si="103"/>
        <v>56545600</v>
      </c>
      <c r="N1320" s="563"/>
      <c r="O1320" s="563"/>
      <c r="P1320" s="557" t="s">
        <v>1273</v>
      </c>
      <c r="Q1320" s="557" t="s">
        <v>272</v>
      </c>
      <c r="R1320" s="557" t="s">
        <v>73</v>
      </c>
      <c r="S1320" s="557" t="s">
        <v>40</v>
      </c>
    </row>
    <row r="1321" spans="1:20" s="33" customFormat="1" ht="20.100000000000001" customHeight="1">
      <c r="A1321" s="557" t="s">
        <v>398</v>
      </c>
      <c r="B1321" s="563" t="s">
        <v>2038</v>
      </c>
      <c r="C1321" s="557" t="s">
        <v>399</v>
      </c>
      <c r="D1321" s="556" t="s">
        <v>232</v>
      </c>
      <c r="E1321" s="556" t="s">
        <v>458</v>
      </c>
      <c r="F1321" s="557" t="s">
        <v>401</v>
      </c>
      <c r="G1321" s="563"/>
      <c r="H1321" s="559">
        <v>322</v>
      </c>
      <c r="I1321" s="964">
        <v>60606</v>
      </c>
      <c r="J1321" s="969">
        <v>9.4</v>
      </c>
      <c r="K1321" s="558">
        <f t="shared" ref="K1321:K1354" si="104">J1321*H1321</f>
        <v>3026.8</v>
      </c>
      <c r="L1321" s="558">
        <f t="shared" ref="L1321:L1354" si="105">K1321/1000</f>
        <v>3.0268000000000002</v>
      </c>
      <c r="M1321" s="713">
        <f t="shared" si="103"/>
        <v>19515132</v>
      </c>
      <c r="N1321" s="563"/>
      <c r="O1321" s="563" t="s">
        <v>72</v>
      </c>
      <c r="P1321" s="557" t="s">
        <v>90</v>
      </c>
      <c r="Q1321" s="557" t="s">
        <v>344</v>
      </c>
      <c r="R1321" s="557" t="s">
        <v>60</v>
      </c>
      <c r="S1321" s="557" t="s">
        <v>109</v>
      </c>
    </row>
    <row r="1322" spans="1:20" s="33" customFormat="1" ht="20.100000000000001" customHeight="1">
      <c r="A1322" s="557" t="s">
        <v>129</v>
      </c>
      <c r="B1322" s="563" t="s">
        <v>2039</v>
      </c>
      <c r="C1322" s="557" t="s">
        <v>399</v>
      </c>
      <c r="D1322" s="556" t="s">
        <v>232</v>
      </c>
      <c r="E1322" s="556" t="s">
        <v>458</v>
      </c>
      <c r="F1322" s="557" t="s">
        <v>402</v>
      </c>
      <c r="G1322" s="563"/>
      <c r="H1322" s="559">
        <v>744</v>
      </c>
      <c r="I1322" s="964">
        <v>147000</v>
      </c>
      <c r="J1322" s="969">
        <v>36.4</v>
      </c>
      <c r="K1322" s="558">
        <f t="shared" si="104"/>
        <v>27081.599999999999</v>
      </c>
      <c r="L1322" s="558">
        <f t="shared" si="105"/>
        <v>27.081599999999998</v>
      </c>
      <c r="M1322" s="713">
        <f t="shared" si="103"/>
        <v>109368000</v>
      </c>
      <c r="N1322" s="563"/>
      <c r="O1322" s="563" t="s">
        <v>72</v>
      </c>
      <c r="P1322" s="557" t="s">
        <v>90</v>
      </c>
      <c r="Q1322" s="557" t="s">
        <v>403</v>
      </c>
      <c r="R1322" s="557" t="s">
        <v>60</v>
      </c>
      <c r="S1322" s="557" t="s">
        <v>109</v>
      </c>
    </row>
    <row r="1323" spans="1:20" s="33" customFormat="1" ht="20.100000000000001" customHeight="1">
      <c r="A1323" s="557" t="s">
        <v>398</v>
      </c>
      <c r="B1323" s="563" t="s">
        <v>1343</v>
      </c>
      <c r="C1323" s="557" t="s">
        <v>399</v>
      </c>
      <c r="D1323" s="556" t="s">
        <v>232</v>
      </c>
      <c r="E1323" s="556" t="s">
        <v>458</v>
      </c>
      <c r="F1323" s="557" t="s">
        <v>401</v>
      </c>
      <c r="G1323" s="563"/>
      <c r="H1323" s="559">
        <v>320</v>
      </c>
      <c r="I1323" s="964">
        <v>54600</v>
      </c>
      <c r="J1323" s="969">
        <v>9</v>
      </c>
      <c r="K1323" s="558">
        <f t="shared" si="104"/>
        <v>2880</v>
      </c>
      <c r="L1323" s="558">
        <f t="shared" si="105"/>
        <v>2.88</v>
      </c>
      <c r="M1323" s="713">
        <f t="shared" si="103"/>
        <v>17472000</v>
      </c>
      <c r="N1323" s="563"/>
      <c r="O1323" s="563"/>
      <c r="P1323" s="557" t="s">
        <v>90</v>
      </c>
      <c r="Q1323" s="557" t="s">
        <v>344</v>
      </c>
      <c r="R1323" s="557" t="s">
        <v>60</v>
      </c>
      <c r="S1323" s="557" t="s">
        <v>1076</v>
      </c>
    </row>
    <row r="1324" spans="1:20" s="33" customFormat="1" ht="20.100000000000001" customHeight="1">
      <c r="A1324" s="557" t="s">
        <v>806</v>
      </c>
      <c r="B1324" s="563" t="s">
        <v>2097</v>
      </c>
      <c r="C1324" s="557" t="s">
        <v>371</v>
      </c>
      <c r="D1324" s="556" t="s">
        <v>232</v>
      </c>
      <c r="E1324" s="556" t="s">
        <v>458</v>
      </c>
      <c r="F1324" s="557" t="s">
        <v>402</v>
      </c>
      <c r="G1324" s="563"/>
      <c r="H1324" s="559">
        <v>1600</v>
      </c>
      <c r="I1324" s="964">
        <v>148400</v>
      </c>
      <c r="J1324" s="969">
        <v>36.4</v>
      </c>
      <c r="K1324" s="558">
        <f t="shared" si="104"/>
        <v>58240</v>
      </c>
      <c r="L1324" s="558">
        <f t="shared" si="105"/>
        <v>58.24</v>
      </c>
      <c r="M1324" s="713">
        <f t="shared" si="103"/>
        <v>237440000</v>
      </c>
      <c r="N1324" s="563"/>
      <c r="O1324" s="563" t="s">
        <v>695</v>
      </c>
      <c r="P1324" s="557" t="s">
        <v>1273</v>
      </c>
      <c r="Q1324" s="557" t="s">
        <v>403</v>
      </c>
      <c r="R1324" s="557" t="s">
        <v>60</v>
      </c>
      <c r="S1324" s="557" t="s">
        <v>40</v>
      </c>
    </row>
    <row r="1325" spans="1:20" s="33" customFormat="1" ht="20.100000000000001" customHeight="1">
      <c r="A1325" s="557" t="s">
        <v>806</v>
      </c>
      <c r="B1325" s="563" t="s">
        <v>2099</v>
      </c>
      <c r="C1325" s="557" t="s">
        <v>371</v>
      </c>
      <c r="D1325" s="556" t="s">
        <v>232</v>
      </c>
      <c r="E1325" s="556" t="s">
        <v>458</v>
      </c>
      <c r="F1325" s="557" t="s">
        <v>643</v>
      </c>
      <c r="G1325" s="563"/>
      <c r="H1325" s="559">
        <v>320</v>
      </c>
      <c r="I1325" s="964">
        <v>56600</v>
      </c>
      <c r="J1325" s="969">
        <v>15.5</v>
      </c>
      <c r="K1325" s="558">
        <f t="shared" si="104"/>
        <v>4960</v>
      </c>
      <c r="L1325" s="558">
        <f t="shared" si="105"/>
        <v>4.96</v>
      </c>
      <c r="M1325" s="713">
        <f t="shared" si="103"/>
        <v>18112000</v>
      </c>
      <c r="N1325" s="563"/>
      <c r="O1325" s="563" t="s">
        <v>695</v>
      </c>
      <c r="P1325" s="557" t="s">
        <v>1273</v>
      </c>
      <c r="Q1325" s="557" t="s">
        <v>270</v>
      </c>
      <c r="R1325" s="557" t="s">
        <v>60</v>
      </c>
      <c r="S1325" s="557" t="s">
        <v>40</v>
      </c>
    </row>
    <row r="1326" spans="1:20" s="33" customFormat="1" ht="20.100000000000001" customHeight="1">
      <c r="A1326" s="557" t="s">
        <v>806</v>
      </c>
      <c r="B1326" s="563" t="s">
        <v>2099</v>
      </c>
      <c r="C1326" s="557" t="s">
        <v>371</v>
      </c>
      <c r="D1326" s="556" t="s">
        <v>232</v>
      </c>
      <c r="E1326" s="556" t="s">
        <v>458</v>
      </c>
      <c r="F1326" s="557" t="s">
        <v>335</v>
      </c>
      <c r="G1326" s="563"/>
      <c r="H1326" s="559">
        <v>1184</v>
      </c>
      <c r="I1326" s="964">
        <v>36900</v>
      </c>
      <c r="J1326" s="969">
        <v>0</v>
      </c>
      <c r="K1326" s="558">
        <f t="shared" si="104"/>
        <v>0</v>
      </c>
      <c r="L1326" s="558">
        <f t="shared" si="105"/>
        <v>0</v>
      </c>
      <c r="M1326" s="713">
        <f t="shared" si="103"/>
        <v>43689600</v>
      </c>
      <c r="N1326" s="563"/>
      <c r="O1326" s="563"/>
      <c r="P1326" s="557" t="s">
        <v>1273</v>
      </c>
      <c r="Q1326" s="557" t="s">
        <v>271</v>
      </c>
      <c r="R1326" s="557" t="s">
        <v>73</v>
      </c>
      <c r="S1326" s="557" t="s">
        <v>40</v>
      </c>
    </row>
    <row r="1327" spans="1:20" s="33" customFormat="1" ht="20.100000000000001" customHeight="1">
      <c r="A1327" s="557" t="s">
        <v>806</v>
      </c>
      <c r="B1327" s="563" t="s">
        <v>2099</v>
      </c>
      <c r="C1327" s="557" t="s">
        <v>371</v>
      </c>
      <c r="D1327" s="556" t="s">
        <v>232</v>
      </c>
      <c r="E1327" s="556" t="s">
        <v>458</v>
      </c>
      <c r="F1327" s="557" t="s">
        <v>624</v>
      </c>
      <c r="G1327" s="563"/>
      <c r="H1327" s="559">
        <v>944</v>
      </c>
      <c r="I1327" s="964">
        <v>59900</v>
      </c>
      <c r="J1327" s="969">
        <v>0</v>
      </c>
      <c r="K1327" s="558">
        <f t="shared" si="104"/>
        <v>0</v>
      </c>
      <c r="L1327" s="558">
        <f t="shared" si="105"/>
        <v>0</v>
      </c>
      <c r="M1327" s="713">
        <f t="shared" si="103"/>
        <v>56545600</v>
      </c>
      <c r="N1327" s="563"/>
      <c r="O1327" s="563"/>
      <c r="P1327" s="557" t="s">
        <v>1273</v>
      </c>
      <c r="Q1327" s="557" t="s">
        <v>272</v>
      </c>
      <c r="R1327" s="557" t="s">
        <v>73</v>
      </c>
      <c r="S1327" s="557" t="s">
        <v>40</v>
      </c>
    </row>
    <row r="1328" spans="1:20" s="33" customFormat="1" ht="20.100000000000001" customHeight="1">
      <c r="A1328" s="557" t="s">
        <v>455</v>
      </c>
      <c r="B1328" s="563" t="s">
        <v>2135</v>
      </c>
      <c r="C1328" s="557" t="s">
        <v>472</v>
      </c>
      <c r="D1328" s="556" t="s">
        <v>232</v>
      </c>
      <c r="E1328" s="556" t="s">
        <v>458</v>
      </c>
      <c r="F1328" s="557" t="s">
        <v>660</v>
      </c>
      <c r="G1328" s="563"/>
      <c r="H1328" s="559">
        <v>667</v>
      </c>
      <c r="I1328" s="964">
        <v>87033</v>
      </c>
      <c r="J1328" s="969">
        <v>18.7</v>
      </c>
      <c r="K1328" s="558">
        <f t="shared" si="104"/>
        <v>12472.9</v>
      </c>
      <c r="L1328" s="558">
        <f t="shared" si="105"/>
        <v>12.472899999999999</v>
      </c>
      <c r="M1328" s="713">
        <f t="shared" si="103"/>
        <v>58051011</v>
      </c>
      <c r="N1328" s="563"/>
      <c r="O1328" s="563"/>
      <c r="P1328" s="557" t="s">
        <v>372</v>
      </c>
      <c r="Q1328" s="557" t="s">
        <v>341</v>
      </c>
      <c r="R1328" s="557" t="s">
        <v>60</v>
      </c>
      <c r="S1328" s="557" t="s">
        <v>66</v>
      </c>
    </row>
    <row r="1329" spans="1:19" s="33" customFormat="1" ht="20.100000000000001" customHeight="1">
      <c r="A1329" s="557" t="s">
        <v>455</v>
      </c>
      <c r="B1329" s="563" t="s">
        <v>2135</v>
      </c>
      <c r="C1329" s="557" t="s">
        <v>472</v>
      </c>
      <c r="D1329" s="556" t="s">
        <v>232</v>
      </c>
      <c r="E1329" s="556" t="s">
        <v>458</v>
      </c>
      <c r="F1329" s="557" t="s">
        <v>427</v>
      </c>
      <c r="G1329" s="563"/>
      <c r="H1329" s="559">
        <v>594</v>
      </c>
      <c r="I1329" s="964">
        <v>190133</v>
      </c>
      <c r="J1329" s="969">
        <v>42.3</v>
      </c>
      <c r="K1329" s="558">
        <f t="shared" si="104"/>
        <v>25126.199999999997</v>
      </c>
      <c r="L1329" s="558">
        <f t="shared" si="105"/>
        <v>25.126199999999997</v>
      </c>
      <c r="M1329" s="713">
        <f t="shared" si="103"/>
        <v>112939002</v>
      </c>
      <c r="N1329" s="563"/>
      <c r="O1329" s="563" t="s">
        <v>2116</v>
      </c>
      <c r="P1329" s="557" t="s">
        <v>372</v>
      </c>
      <c r="Q1329" s="557" t="s">
        <v>327</v>
      </c>
      <c r="R1329" s="557" t="s">
        <v>60</v>
      </c>
      <c r="S1329" s="557" t="s">
        <v>66</v>
      </c>
    </row>
    <row r="1330" spans="1:19" s="33" customFormat="1" ht="20.100000000000001" customHeight="1">
      <c r="A1330" s="557" t="s">
        <v>455</v>
      </c>
      <c r="B1330" s="563" t="s">
        <v>2135</v>
      </c>
      <c r="C1330" s="557" t="s">
        <v>472</v>
      </c>
      <c r="D1330" s="556" t="s">
        <v>232</v>
      </c>
      <c r="E1330" s="556" t="s">
        <v>458</v>
      </c>
      <c r="F1330" s="557" t="s">
        <v>348</v>
      </c>
      <c r="G1330" s="563"/>
      <c r="H1330" s="559">
        <v>400</v>
      </c>
      <c r="I1330" s="964">
        <v>7900</v>
      </c>
      <c r="J1330" s="969">
        <v>0</v>
      </c>
      <c r="K1330" s="558">
        <f t="shared" si="104"/>
        <v>0</v>
      </c>
      <c r="L1330" s="558">
        <f t="shared" si="105"/>
        <v>0</v>
      </c>
      <c r="M1330" s="713">
        <f t="shared" si="103"/>
        <v>3160000</v>
      </c>
      <c r="N1330" s="563"/>
      <c r="O1330" s="563" t="s">
        <v>2111</v>
      </c>
      <c r="P1330" s="557" t="s">
        <v>372</v>
      </c>
      <c r="Q1330" s="557" t="s">
        <v>280</v>
      </c>
      <c r="R1330" s="557" t="s">
        <v>73</v>
      </c>
      <c r="S1330" s="557" t="s">
        <v>66</v>
      </c>
    </row>
    <row r="1331" spans="1:19" s="33" customFormat="1" ht="20.100000000000001" customHeight="1">
      <c r="A1331" s="557" t="s">
        <v>110</v>
      </c>
      <c r="B1331" s="563" t="s">
        <v>1346</v>
      </c>
      <c r="C1331" s="557" t="s">
        <v>912</v>
      </c>
      <c r="D1331" s="556" t="s">
        <v>232</v>
      </c>
      <c r="E1331" s="556" t="s">
        <v>836</v>
      </c>
      <c r="F1331" s="557" t="s">
        <v>1017</v>
      </c>
      <c r="G1331" s="563"/>
      <c r="H1331" s="559">
        <v>54</v>
      </c>
      <c r="I1331" s="964">
        <v>136084</v>
      </c>
      <c r="J1331" s="969">
        <v>47</v>
      </c>
      <c r="K1331" s="558">
        <f t="shared" si="104"/>
        <v>2538</v>
      </c>
      <c r="L1331" s="558">
        <f t="shared" si="105"/>
        <v>2.5379999999999998</v>
      </c>
      <c r="M1331" s="713">
        <f t="shared" si="103"/>
        <v>7348536</v>
      </c>
      <c r="N1331" s="563"/>
      <c r="O1331" s="563" t="s">
        <v>2154</v>
      </c>
      <c r="P1331" s="557" t="s">
        <v>372</v>
      </c>
      <c r="Q1331" s="557" t="s">
        <v>327</v>
      </c>
      <c r="R1331" s="557" t="s">
        <v>68</v>
      </c>
      <c r="S1331" s="557" t="s">
        <v>152</v>
      </c>
    </row>
    <row r="1332" spans="1:19" s="33" customFormat="1" ht="20.100000000000001" customHeight="1">
      <c r="A1332" s="557" t="s">
        <v>407</v>
      </c>
      <c r="B1332" s="563" t="s">
        <v>2183</v>
      </c>
      <c r="C1332" s="557" t="s">
        <v>64</v>
      </c>
      <c r="D1332" s="556" t="s">
        <v>232</v>
      </c>
      <c r="E1332" s="556" t="s">
        <v>458</v>
      </c>
      <c r="F1332" s="557" t="s">
        <v>1101</v>
      </c>
      <c r="G1332" s="563"/>
      <c r="H1332" s="559">
        <v>308</v>
      </c>
      <c r="I1332" s="964">
        <v>109700</v>
      </c>
      <c r="J1332" s="969">
        <v>41.8</v>
      </c>
      <c r="K1332" s="558">
        <f t="shared" si="104"/>
        <v>12874.4</v>
      </c>
      <c r="L1332" s="558">
        <f t="shared" si="105"/>
        <v>12.8744</v>
      </c>
      <c r="M1332" s="713">
        <f t="shared" si="103"/>
        <v>33787600</v>
      </c>
      <c r="N1332" s="563"/>
      <c r="O1332" s="563"/>
      <c r="P1332" s="557" t="s">
        <v>284</v>
      </c>
      <c r="Q1332" s="557" t="s">
        <v>403</v>
      </c>
      <c r="R1332" s="557" t="s">
        <v>60</v>
      </c>
      <c r="S1332" s="557" t="s">
        <v>40</v>
      </c>
    </row>
    <row r="1333" spans="1:19" s="33" customFormat="1" ht="20.100000000000001" customHeight="1">
      <c r="A1333" s="557" t="s">
        <v>407</v>
      </c>
      <c r="B1333" s="563" t="s">
        <v>2179</v>
      </c>
      <c r="C1333" s="557" t="s">
        <v>64</v>
      </c>
      <c r="D1333" s="556" t="s">
        <v>232</v>
      </c>
      <c r="E1333" s="556" t="s">
        <v>458</v>
      </c>
      <c r="F1333" s="557" t="s">
        <v>405</v>
      </c>
      <c r="G1333" s="563"/>
      <c r="H1333" s="559">
        <v>545</v>
      </c>
      <c r="I1333" s="964">
        <v>42300</v>
      </c>
      <c r="J1333" s="969">
        <v>0</v>
      </c>
      <c r="K1333" s="558">
        <f t="shared" si="104"/>
        <v>0</v>
      </c>
      <c r="L1333" s="558">
        <f t="shared" si="105"/>
        <v>0</v>
      </c>
      <c r="M1333" s="713">
        <f t="shared" si="103"/>
        <v>23053500</v>
      </c>
      <c r="N1333" s="563"/>
      <c r="O1333" s="563"/>
      <c r="P1333" s="557" t="s">
        <v>284</v>
      </c>
      <c r="Q1333" s="557" t="s">
        <v>278</v>
      </c>
      <c r="R1333" s="557" t="s">
        <v>73</v>
      </c>
      <c r="S1333" s="557" t="s">
        <v>40</v>
      </c>
    </row>
    <row r="1334" spans="1:19" s="33" customFormat="1" ht="20.100000000000001" customHeight="1">
      <c r="A1334" s="557" t="s">
        <v>443</v>
      </c>
      <c r="B1334" s="563" t="s">
        <v>444</v>
      </c>
      <c r="C1334" s="557" t="s">
        <v>64</v>
      </c>
      <c r="D1334" s="556" t="s">
        <v>232</v>
      </c>
      <c r="E1334" s="556" t="s">
        <v>458</v>
      </c>
      <c r="F1334" s="557" t="s">
        <v>267</v>
      </c>
      <c r="G1334" s="563"/>
      <c r="H1334" s="559">
        <v>76</v>
      </c>
      <c r="I1334" s="964">
        <v>55000</v>
      </c>
      <c r="J1334" s="969">
        <v>7.2</v>
      </c>
      <c r="K1334" s="558">
        <f t="shared" si="104"/>
        <v>547.20000000000005</v>
      </c>
      <c r="L1334" s="558">
        <f t="shared" si="105"/>
        <v>0.54720000000000002</v>
      </c>
      <c r="M1334" s="713">
        <f t="shared" si="103"/>
        <v>4180000</v>
      </c>
      <c r="N1334" s="563"/>
      <c r="O1334" s="563"/>
      <c r="P1334" s="557" t="s">
        <v>284</v>
      </c>
      <c r="Q1334" s="557" t="s">
        <v>344</v>
      </c>
      <c r="R1334" s="557" t="s">
        <v>60</v>
      </c>
      <c r="S1334" s="557" t="s">
        <v>213</v>
      </c>
    </row>
    <row r="1335" spans="1:19" s="33" customFormat="1" ht="20.100000000000001" customHeight="1">
      <c r="A1335" s="557" t="s">
        <v>443</v>
      </c>
      <c r="B1335" s="563" t="s">
        <v>444</v>
      </c>
      <c r="C1335" s="557" t="s">
        <v>64</v>
      </c>
      <c r="D1335" s="556" t="s">
        <v>232</v>
      </c>
      <c r="E1335" s="556" t="s">
        <v>458</v>
      </c>
      <c r="F1335" s="557" t="s">
        <v>401</v>
      </c>
      <c r="G1335" s="563"/>
      <c r="H1335" s="559">
        <v>76</v>
      </c>
      <c r="I1335" s="964">
        <v>62000</v>
      </c>
      <c r="J1335" s="969">
        <v>9.4</v>
      </c>
      <c r="K1335" s="558">
        <f t="shared" si="104"/>
        <v>714.4</v>
      </c>
      <c r="L1335" s="558">
        <f t="shared" si="105"/>
        <v>0.71439999999999992</v>
      </c>
      <c r="M1335" s="713">
        <f t="shared" si="103"/>
        <v>4712000</v>
      </c>
      <c r="N1335" s="563"/>
      <c r="O1335" s="563"/>
      <c r="P1335" s="557" t="s">
        <v>284</v>
      </c>
      <c r="Q1335" s="557" t="s">
        <v>344</v>
      </c>
      <c r="R1335" s="557" t="s">
        <v>60</v>
      </c>
      <c r="S1335" s="557" t="s">
        <v>213</v>
      </c>
    </row>
    <row r="1336" spans="1:19" s="33" customFormat="1" ht="20.100000000000001" customHeight="1">
      <c r="A1336" s="557" t="s">
        <v>443</v>
      </c>
      <c r="B1336" s="563" t="s">
        <v>444</v>
      </c>
      <c r="C1336" s="557" t="s">
        <v>64</v>
      </c>
      <c r="D1336" s="556" t="s">
        <v>232</v>
      </c>
      <c r="E1336" s="556" t="s">
        <v>458</v>
      </c>
      <c r="F1336" s="557" t="s">
        <v>83</v>
      </c>
      <c r="G1336" s="563"/>
      <c r="H1336" s="559">
        <v>127</v>
      </c>
      <c r="I1336" s="964">
        <v>12000</v>
      </c>
      <c r="J1336" s="969">
        <v>0</v>
      </c>
      <c r="K1336" s="558">
        <f t="shared" si="104"/>
        <v>0</v>
      </c>
      <c r="L1336" s="558">
        <f t="shared" si="105"/>
        <v>0</v>
      </c>
      <c r="M1336" s="713">
        <f t="shared" si="103"/>
        <v>1524000</v>
      </c>
      <c r="N1336" s="563"/>
      <c r="O1336" s="563"/>
      <c r="P1336" s="557" t="s">
        <v>284</v>
      </c>
      <c r="Q1336" s="557" t="s">
        <v>274</v>
      </c>
      <c r="R1336" s="557" t="s">
        <v>73</v>
      </c>
      <c r="S1336" s="557" t="s">
        <v>213</v>
      </c>
    </row>
    <row r="1337" spans="1:19" s="33" customFormat="1" ht="20.100000000000001" customHeight="1">
      <c r="A1337" s="557" t="s">
        <v>443</v>
      </c>
      <c r="B1337" s="563" t="s">
        <v>444</v>
      </c>
      <c r="C1337" s="557" t="s">
        <v>64</v>
      </c>
      <c r="D1337" s="556" t="s">
        <v>232</v>
      </c>
      <c r="E1337" s="556" t="s">
        <v>458</v>
      </c>
      <c r="F1337" s="557" t="s">
        <v>447</v>
      </c>
      <c r="G1337" s="563"/>
      <c r="H1337" s="559">
        <v>198</v>
      </c>
      <c r="I1337" s="964">
        <v>77580</v>
      </c>
      <c r="J1337" s="969">
        <v>0</v>
      </c>
      <c r="K1337" s="558">
        <f t="shared" si="104"/>
        <v>0</v>
      </c>
      <c r="L1337" s="558">
        <f t="shared" si="105"/>
        <v>0</v>
      </c>
      <c r="M1337" s="713">
        <f t="shared" si="103"/>
        <v>15360840</v>
      </c>
      <c r="N1337" s="563"/>
      <c r="O1337" s="563"/>
      <c r="P1337" s="557" t="s">
        <v>284</v>
      </c>
      <c r="Q1337" s="557" t="s">
        <v>278</v>
      </c>
      <c r="R1337" s="557" t="s">
        <v>73</v>
      </c>
      <c r="S1337" s="557" t="s">
        <v>213</v>
      </c>
    </row>
    <row r="1338" spans="1:19" s="33" customFormat="1" ht="20.100000000000001" customHeight="1">
      <c r="A1338" s="557" t="s">
        <v>443</v>
      </c>
      <c r="B1338" s="563" t="s">
        <v>444</v>
      </c>
      <c r="C1338" s="557" t="s">
        <v>64</v>
      </c>
      <c r="D1338" s="556" t="s">
        <v>232</v>
      </c>
      <c r="E1338" s="556" t="s">
        <v>458</v>
      </c>
      <c r="F1338" s="557" t="s">
        <v>389</v>
      </c>
      <c r="G1338" s="563"/>
      <c r="H1338" s="559">
        <v>126</v>
      </c>
      <c r="I1338" s="964">
        <v>12586</v>
      </c>
      <c r="J1338" s="969">
        <v>0</v>
      </c>
      <c r="K1338" s="558">
        <f t="shared" si="104"/>
        <v>0</v>
      </c>
      <c r="L1338" s="558">
        <f t="shared" si="105"/>
        <v>0</v>
      </c>
      <c r="M1338" s="713">
        <f t="shared" si="103"/>
        <v>1585836</v>
      </c>
      <c r="N1338" s="563"/>
      <c r="O1338" s="563" t="s">
        <v>1138</v>
      </c>
      <c r="P1338" s="557" t="s">
        <v>284</v>
      </c>
      <c r="Q1338" s="557" t="s">
        <v>280</v>
      </c>
      <c r="R1338" s="557" t="s">
        <v>73</v>
      </c>
      <c r="S1338" s="557" t="s">
        <v>213</v>
      </c>
    </row>
    <row r="1339" spans="1:19" s="33" customFormat="1" ht="20.100000000000001" customHeight="1">
      <c r="A1339" s="557" t="s">
        <v>2215</v>
      </c>
      <c r="B1339" s="563" t="s">
        <v>2216</v>
      </c>
      <c r="C1339" s="557" t="s">
        <v>760</v>
      </c>
      <c r="D1339" s="556" t="s">
        <v>232</v>
      </c>
      <c r="E1339" s="556" t="s">
        <v>458</v>
      </c>
      <c r="F1339" s="557" t="s">
        <v>356</v>
      </c>
      <c r="G1339" s="563"/>
      <c r="H1339" s="559">
        <v>122</v>
      </c>
      <c r="I1339" s="964">
        <v>155000</v>
      </c>
      <c r="J1339" s="969">
        <v>43</v>
      </c>
      <c r="K1339" s="558">
        <f t="shared" si="104"/>
        <v>5246</v>
      </c>
      <c r="L1339" s="558">
        <f t="shared" si="105"/>
        <v>5.2460000000000004</v>
      </c>
      <c r="M1339" s="713">
        <f t="shared" si="103"/>
        <v>18910000</v>
      </c>
      <c r="N1339" s="563"/>
      <c r="O1339" s="563" t="s">
        <v>598</v>
      </c>
      <c r="P1339" s="557" t="s">
        <v>761</v>
      </c>
      <c r="Q1339" s="557" t="s">
        <v>327</v>
      </c>
      <c r="R1339" s="557" t="s">
        <v>68</v>
      </c>
      <c r="S1339" s="557" t="s">
        <v>213</v>
      </c>
    </row>
    <row r="1340" spans="1:19" s="33" customFormat="1" ht="20.100000000000001" customHeight="1">
      <c r="A1340" s="557" t="s">
        <v>2215</v>
      </c>
      <c r="B1340" s="563" t="s">
        <v>2216</v>
      </c>
      <c r="C1340" s="557" t="s">
        <v>760</v>
      </c>
      <c r="D1340" s="556" t="s">
        <v>232</v>
      </c>
      <c r="E1340" s="556" t="s">
        <v>458</v>
      </c>
      <c r="F1340" s="557" t="s">
        <v>541</v>
      </c>
      <c r="G1340" s="563"/>
      <c r="H1340" s="559">
        <v>122</v>
      </c>
      <c r="I1340" s="964">
        <v>96000</v>
      </c>
      <c r="J1340" s="969">
        <v>19</v>
      </c>
      <c r="K1340" s="558">
        <f t="shared" si="104"/>
        <v>2318</v>
      </c>
      <c r="L1340" s="558">
        <f t="shared" si="105"/>
        <v>2.3180000000000001</v>
      </c>
      <c r="M1340" s="713">
        <f t="shared" si="103"/>
        <v>11712000</v>
      </c>
      <c r="N1340" s="563"/>
      <c r="O1340" s="563"/>
      <c r="P1340" s="557" t="s">
        <v>761</v>
      </c>
      <c r="Q1340" s="557" t="s">
        <v>341</v>
      </c>
      <c r="R1340" s="557" t="s">
        <v>60</v>
      </c>
      <c r="S1340" s="557" t="s">
        <v>213</v>
      </c>
    </row>
    <row r="1341" spans="1:19" s="33" customFormat="1" ht="20.100000000000001" customHeight="1">
      <c r="A1341" s="557" t="s">
        <v>2215</v>
      </c>
      <c r="B1341" s="563" t="s">
        <v>2216</v>
      </c>
      <c r="C1341" s="557" t="s">
        <v>760</v>
      </c>
      <c r="D1341" s="556" t="s">
        <v>232</v>
      </c>
      <c r="E1341" s="556" t="s">
        <v>458</v>
      </c>
      <c r="F1341" s="557" t="s">
        <v>335</v>
      </c>
      <c r="G1341" s="563"/>
      <c r="H1341" s="559">
        <v>122</v>
      </c>
      <c r="I1341" s="964">
        <v>38300</v>
      </c>
      <c r="J1341" s="969">
        <v>0</v>
      </c>
      <c r="K1341" s="558">
        <f t="shared" si="104"/>
        <v>0</v>
      </c>
      <c r="L1341" s="558">
        <f t="shared" si="105"/>
        <v>0</v>
      </c>
      <c r="M1341" s="713">
        <f t="shared" si="103"/>
        <v>4672600</v>
      </c>
      <c r="N1341" s="563"/>
      <c r="O1341" s="563" t="s">
        <v>62</v>
      </c>
      <c r="P1341" s="557" t="s">
        <v>761</v>
      </c>
      <c r="Q1341" s="557" t="s">
        <v>271</v>
      </c>
      <c r="R1341" s="557" t="s">
        <v>73</v>
      </c>
      <c r="S1341" s="557" t="s">
        <v>213</v>
      </c>
    </row>
    <row r="1342" spans="1:19" s="33" customFormat="1" ht="20.100000000000001" customHeight="1">
      <c r="A1342" s="557" t="s">
        <v>2215</v>
      </c>
      <c r="B1342" s="563" t="s">
        <v>2216</v>
      </c>
      <c r="C1342" s="557" t="s">
        <v>760</v>
      </c>
      <c r="D1342" s="556" t="s">
        <v>232</v>
      </c>
      <c r="E1342" s="556" t="s">
        <v>458</v>
      </c>
      <c r="F1342" s="557" t="s">
        <v>624</v>
      </c>
      <c r="G1342" s="563"/>
      <c r="H1342" s="559">
        <v>61</v>
      </c>
      <c r="I1342" s="964">
        <v>59000</v>
      </c>
      <c r="J1342" s="969">
        <v>0</v>
      </c>
      <c r="K1342" s="558">
        <f t="shared" si="104"/>
        <v>0</v>
      </c>
      <c r="L1342" s="558">
        <f t="shared" si="105"/>
        <v>0</v>
      </c>
      <c r="M1342" s="713">
        <f t="shared" si="103"/>
        <v>3599000</v>
      </c>
      <c r="N1342" s="563"/>
      <c r="O1342" s="563"/>
      <c r="P1342" s="557" t="s">
        <v>761</v>
      </c>
      <c r="Q1342" s="557" t="s">
        <v>272</v>
      </c>
      <c r="R1342" s="557" t="s">
        <v>73</v>
      </c>
      <c r="S1342" s="557" t="s">
        <v>213</v>
      </c>
    </row>
    <row r="1343" spans="1:19" s="33" customFormat="1" ht="20.100000000000001" customHeight="1">
      <c r="A1343" s="557" t="s">
        <v>2215</v>
      </c>
      <c r="B1343" s="563" t="s">
        <v>2216</v>
      </c>
      <c r="C1343" s="557" t="s">
        <v>760</v>
      </c>
      <c r="D1343" s="556" t="s">
        <v>232</v>
      </c>
      <c r="E1343" s="556" t="s">
        <v>458</v>
      </c>
      <c r="F1343" s="557" t="s">
        <v>1139</v>
      </c>
      <c r="G1343" s="563"/>
      <c r="H1343" s="559">
        <v>61</v>
      </c>
      <c r="I1343" s="964">
        <v>134000</v>
      </c>
      <c r="J1343" s="969">
        <v>0</v>
      </c>
      <c r="K1343" s="558">
        <f t="shared" si="104"/>
        <v>0</v>
      </c>
      <c r="L1343" s="558">
        <f t="shared" si="105"/>
        <v>0</v>
      </c>
      <c r="M1343" s="713">
        <f t="shared" si="103"/>
        <v>8174000</v>
      </c>
      <c r="N1343" s="563"/>
      <c r="O1343" s="563"/>
      <c r="P1343" s="557" t="s">
        <v>761</v>
      </c>
      <c r="Q1343" s="557" t="s">
        <v>276</v>
      </c>
      <c r="R1343" s="557" t="s">
        <v>73</v>
      </c>
      <c r="S1343" s="557" t="s">
        <v>213</v>
      </c>
    </row>
    <row r="1344" spans="1:19" s="33" customFormat="1" ht="20.100000000000001" customHeight="1">
      <c r="A1344" s="557" t="s">
        <v>398</v>
      </c>
      <c r="B1344" s="563" t="s">
        <v>2032</v>
      </c>
      <c r="C1344" s="557" t="s">
        <v>1171</v>
      </c>
      <c r="D1344" s="556" t="s">
        <v>232</v>
      </c>
      <c r="E1344" s="556" t="s">
        <v>458</v>
      </c>
      <c r="F1344" s="557" t="s">
        <v>401</v>
      </c>
      <c r="G1344" s="563"/>
      <c r="H1344" s="559">
        <v>200</v>
      </c>
      <c r="I1344" s="964">
        <v>63000</v>
      </c>
      <c r="J1344" s="969">
        <v>9.4</v>
      </c>
      <c r="K1344" s="558">
        <f t="shared" si="104"/>
        <v>1880</v>
      </c>
      <c r="L1344" s="558">
        <f t="shared" si="105"/>
        <v>1.88</v>
      </c>
      <c r="M1344" s="713">
        <f t="shared" si="103"/>
        <v>12600000</v>
      </c>
      <c r="N1344" s="563"/>
      <c r="O1344" s="563"/>
      <c r="P1344" s="557" t="s">
        <v>759</v>
      </c>
      <c r="Q1344" s="557" t="s">
        <v>344</v>
      </c>
      <c r="R1344" s="557" t="s">
        <v>60</v>
      </c>
      <c r="S1344" s="557" t="s">
        <v>213</v>
      </c>
    </row>
    <row r="1345" spans="1:22" s="33" customFormat="1" ht="20.100000000000001" customHeight="1">
      <c r="A1345" s="557" t="s">
        <v>808</v>
      </c>
      <c r="B1345" s="563" t="s">
        <v>2378</v>
      </c>
      <c r="C1345" s="557" t="s">
        <v>2379</v>
      </c>
      <c r="D1345" s="556" t="s">
        <v>232</v>
      </c>
      <c r="E1345" s="556" t="s">
        <v>516</v>
      </c>
      <c r="F1345" s="557" t="s">
        <v>350</v>
      </c>
      <c r="G1345" s="563"/>
      <c r="H1345" s="559">
        <v>18</v>
      </c>
      <c r="I1345" s="964">
        <v>25200</v>
      </c>
      <c r="J1345" s="969">
        <v>0</v>
      </c>
      <c r="K1345" s="558">
        <f t="shared" si="104"/>
        <v>0</v>
      </c>
      <c r="L1345" s="558">
        <f t="shared" si="105"/>
        <v>0</v>
      </c>
      <c r="M1345" s="713">
        <f t="shared" si="103"/>
        <v>453600</v>
      </c>
      <c r="N1345" s="563"/>
      <c r="O1345" s="563" t="s">
        <v>2439</v>
      </c>
      <c r="P1345" s="557" t="s">
        <v>761</v>
      </c>
      <c r="Q1345" s="557" t="s">
        <v>336</v>
      </c>
      <c r="R1345" s="557" t="s">
        <v>73</v>
      </c>
      <c r="S1345" s="557" t="s">
        <v>152</v>
      </c>
    </row>
    <row r="1346" spans="1:22" s="33" customFormat="1" ht="20.100000000000001" customHeight="1">
      <c r="A1346" s="557" t="s">
        <v>808</v>
      </c>
      <c r="B1346" s="563" t="s">
        <v>2378</v>
      </c>
      <c r="C1346" s="557" t="s">
        <v>2379</v>
      </c>
      <c r="D1346" s="556" t="s">
        <v>232</v>
      </c>
      <c r="E1346" s="556" t="s">
        <v>516</v>
      </c>
      <c r="F1346" s="557" t="s">
        <v>2382</v>
      </c>
      <c r="G1346" s="563"/>
      <c r="H1346" s="559">
        <v>18</v>
      </c>
      <c r="I1346" s="964">
        <v>10800</v>
      </c>
      <c r="J1346" s="969">
        <v>0</v>
      </c>
      <c r="K1346" s="558">
        <f t="shared" si="104"/>
        <v>0</v>
      </c>
      <c r="L1346" s="558">
        <f t="shared" si="105"/>
        <v>0</v>
      </c>
      <c r="M1346" s="713">
        <f t="shared" si="103"/>
        <v>194400</v>
      </c>
      <c r="N1346" s="563"/>
      <c r="O1346" s="563"/>
      <c r="P1346" s="557" t="s">
        <v>761</v>
      </c>
      <c r="Q1346" s="557" t="s">
        <v>360</v>
      </c>
      <c r="R1346" s="557" t="s">
        <v>73</v>
      </c>
      <c r="S1346" s="557" t="s">
        <v>152</v>
      </c>
    </row>
    <row r="1347" spans="1:22" s="33" customFormat="1" ht="20.100000000000001" customHeight="1">
      <c r="A1347" s="557" t="s">
        <v>808</v>
      </c>
      <c r="B1347" s="563" t="s">
        <v>2378</v>
      </c>
      <c r="C1347" s="557" t="s">
        <v>2379</v>
      </c>
      <c r="D1347" s="556" t="s">
        <v>232</v>
      </c>
      <c r="E1347" s="556" t="s">
        <v>516</v>
      </c>
      <c r="F1347" s="557" t="s">
        <v>764</v>
      </c>
      <c r="G1347" s="563"/>
      <c r="H1347" s="559">
        <v>18</v>
      </c>
      <c r="I1347" s="964">
        <v>12150</v>
      </c>
      <c r="J1347" s="969">
        <v>0</v>
      </c>
      <c r="K1347" s="558">
        <f t="shared" si="104"/>
        <v>0</v>
      </c>
      <c r="L1347" s="558">
        <f t="shared" si="105"/>
        <v>0</v>
      </c>
      <c r="M1347" s="713">
        <f t="shared" si="103"/>
        <v>218700</v>
      </c>
      <c r="N1347" s="563"/>
      <c r="O1347" s="563" t="s">
        <v>2237</v>
      </c>
      <c r="P1347" s="557" t="s">
        <v>761</v>
      </c>
      <c r="Q1347" s="557" t="s">
        <v>360</v>
      </c>
      <c r="R1347" s="557" t="s">
        <v>73</v>
      </c>
      <c r="S1347" s="557" t="s">
        <v>152</v>
      </c>
    </row>
    <row r="1348" spans="1:22" s="33" customFormat="1" ht="20.100000000000001" customHeight="1">
      <c r="A1348" s="557" t="s">
        <v>808</v>
      </c>
      <c r="B1348" s="563" t="s">
        <v>2378</v>
      </c>
      <c r="C1348" s="557" t="s">
        <v>2379</v>
      </c>
      <c r="D1348" s="556" t="s">
        <v>232</v>
      </c>
      <c r="E1348" s="556" t="s">
        <v>516</v>
      </c>
      <c r="F1348" s="557" t="s">
        <v>2383</v>
      </c>
      <c r="G1348" s="563"/>
      <c r="H1348" s="559">
        <v>18</v>
      </c>
      <c r="I1348" s="964">
        <v>29160</v>
      </c>
      <c r="J1348" s="969">
        <v>0</v>
      </c>
      <c r="K1348" s="558">
        <f t="shared" si="104"/>
        <v>0</v>
      </c>
      <c r="L1348" s="558">
        <f t="shared" si="105"/>
        <v>0</v>
      </c>
      <c r="M1348" s="713">
        <f t="shared" si="103"/>
        <v>524880</v>
      </c>
      <c r="N1348" s="563"/>
      <c r="O1348" s="563" t="s">
        <v>2237</v>
      </c>
      <c r="P1348" s="557" t="s">
        <v>761</v>
      </c>
      <c r="Q1348" s="557" t="s">
        <v>358</v>
      </c>
      <c r="R1348" s="557" t="s">
        <v>73</v>
      </c>
      <c r="S1348" s="557" t="s">
        <v>152</v>
      </c>
    </row>
    <row r="1349" spans="1:22" s="33" customFormat="1" ht="20.100000000000001" customHeight="1">
      <c r="A1349" s="557" t="s">
        <v>808</v>
      </c>
      <c r="B1349" s="563" t="s">
        <v>2378</v>
      </c>
      <c r="C1349" s="557" t="s">
        <v>2379</v>
      </c>
      <c r="D1349" s="556" t="s">
        <v>232</v>
      </c>
      <c r="E1349" s="556" t="s">
        <v>516</v>
      </c>
      <c r="F1349" s="557" t="s">
        <v>412</v>
      </c>
      <c r="G1349" s="563"/>
      <c r="H1349" s="559">
        <v>18</v>
      </c>
      <c r="I1349" s="964">
        <v>6410</v>
      </c>
      <c r="J1349" s="969">
        <v>0</v>
      </c>
      <c r="K1349" s="558">
        <f t="shared" si="104"/>
        <v>0</v>
      </c>
      <c r="L1349" s="558">
        <f t="shared" si="105"/>
        <v>0</v>
      </c>
      <c r="M1349" s="713">
        <f t="shared" si="103"/>
        <v>115380</v>
      </c>
      <c r="N1349" s="563"/>
      <c r="O1349" s="563"/>
      <c r="P1349" s="557" t="s">
        <v>761</v>
      </c>
      <c r="Q1349" s="557" t="s">
        <v>336</v>
      </c>
      <c r="R1349" s="557" t="s">
        <v>73</v>
      </c>
      <c r="S1349" s="557" t="s">
        <v>152</v>
      </c>
    </row>
    <row r="1350" spans="1:22" s="33" customFormat="1" ht="20.100000000000001" customHeight="1">
      <c r="A1350" s="557" t="s">
        <v>808</v>
      </c>
      <c r="B1350" s="563" t="s">
        <v>2378</v>
      </c>
      <c r="C1350" s="557" t="s">
        <v>2379</v>
      </c>
      <c r="D1350" s="556" t="s">
        <v>232</v>
      </c>
      <c r="E1350" s="556" t="s">
        <v>516</v>
      </c>
      <c r="F1350" s="557" t="s">
        <v>432</v>
      </c>
      <c r="G1350" s="563"/>
      <c r="H1350" s="559">
        <v>18</v>
      </c>
      <c r="I1350" s="964">
        <v>18692</v>
      </c>
      <c r="J1350" s="969">
        <v>0</v>
      </c>
      <c r="K1350" s="558">
        <f t="shared" si="104"/>
        <v>0</v>
      </c>
      <c r="L1350" s="558">
        <f t="shared" si="105"/>
        <v>0</v>
      </c>
      <c r="M1350" s="713">
        <f t="shared" si="103"/>
        <v>336456</v>
      </c>
      <c r="N1350" s="563"/>
      <c r="O1350" s="563"/>
      <c r="P1350" s="557" t="s">
        <v>761</v>
      </c>
      <c r="Q1350" s="557" t="s">
        <v>336</v>
      </c>
      <c r="R1350" s="557" t="s">
        <v>73</v>
      </c>
      <c r="S1350" s="557" t="s">
        <v>152</v>
      </c>
    </row>
    <row r="1351" spans="1:22" s="33" customFormat="1" ht="20.100000000000001" customHeight="1">
      <c r="A1351" s="557" t="s">
        <v>808</v>
      </c>
      <c r="B1351" s="563" t="s">
        <v>2378</v>
      </c>
      <c r="C1351" s="557" t="s">
        <v>2379</v>
      </c>
      <c r="D1351" s="556" t="s">
        <v>232</v>
      </c>
      <c r="E1351" s="556" t="s">
        <v>516</v>
      </c>
      <c r="F1351" s="557" t="s">
        <v>338</v>
      </c>
      <c r="G1351" s="563"/>
      <c r="H1351" s="559">
        <v>18</v>
      </c>
      <c r="I1351" s="964">
        <v>4298</v>
      </c>
      <c r="J1351" s="969">
        <v>0</v>
      </c>
      <c r="K1351" s="558">
        <f t="shared" si="104"/>
        <v>0</v>
      </c>
      <c r="L1351" s="558">
        <f t="shared" si="105"/>
        <v>0</v>
      </c>
      <c r="M1351" s="713">
        <f t="shared" si="103"/>
        <v>77364</v>
      </c>
      <c r="N1351" s="563"/>
      <c r="O1351" s="563"/>
      <c r="P1351" s="557" t="s">
        <v>761</v>
      </c>
      <c r="Q1351" s="557" t="s">
        <v>336</v>
      </c>
      <c r="R1351" s="557" t="s">
        <v>73</v>
      </c>
      <c r="S1351" s="557" t="s">
        <v>152</v>
      </c>
    </row>
    <row r="1352" spans="1:22" s="33" customFormat="1" ht="20.100000000000001" customHeight="1">
      <c r="A1352" s="557" t="s">
        <v>808</v>
      </c>
      <c r="B1352" s="563" t="s">
        <v>2378</v>
      </c>
      <c r="C1352" s="557" t="s">
        <v>2379</v>
      </c>
      <c r="D1352" s="556" t="s">
        <v>232</v>
      </c>
      <c r="E1352" s="556" t="s">
        <v>516</v>
      </c>
      <c r="F1352" s="557" t="s">
        <v>2385</v>
      </c>
      <c r="G1352" s="563"/>
      <c r="H1352" s="559">
        <v>18</v>
      </c>
      <c r="I1352" s="964">
        <v>102980</v>
      </c>
      <c r="J1352" s="969">
        <v>0</v>
      </c>
      <c r="K1352" s="558">
        <f t="shared" si="104"/>
        <v>0</v>
      </c>
      <c r="L1352" s="558">
        <f t="shared" si="105"/>
        <v>0</v>
      </c>
      <c r="M1352" s="713">
        <f t="shared" si="103"/>
        <v>1853640</v>
      </c>
      <c r="N1352" s="563"/>
      <c r="O1352" s="563"/>
      <c r="P1352" s="557" t="s">
        <v>761</v>
      </c>
      <c r="Q1352" s="557" t="s">
        <v>358</v>
      </c>
      <c r="R1352" s="557" t="s">
        <v>73</v>
      </c>
      <c r="S1352" s="557" t="s">
        <v>152</v>
      </c>
    </row>
    <row r="1353" spans="1:22" s="33" customFormat="1" ht="20.100000000000001" customHeight="1">
      <c r="A1353" s="557" t="s">
        <v>129</v>
      </c>
      <c r="B1353" s="563" t="s">
        <v>2235</v>
      </c>
      <c r="C1353" s="557" t="s">
        <v>1626</v>
      </c>
      <c r="D1353" s="556" t="s">
        <v>232</v>
      </c>
      <c r="E1353" s="556" t="s">
        <v>458</v>
      </c>
      <c r="F1353" s="557" t="s">
        <v>1631</v>
      </c>
      <c r="G1353" s="563"/>
      <c r="H1353" s="559">
        <v>456</v>
      </c>
      <c r="I1353" s="964">
        <v>240893</v>
      </c>
      <c r="J1353" s="969"/>
      <c r="K1353" s="558">
        <f t="shared" si="104"/>
        <v>0</v>
      </c>
      <c r="L1353" s="558">
        <f t="shared" si="105"/>
        <v>0</v>
      </c>
      <c r="M1353" s="713">
        <f t="shared" si="103"/>
        <v>109847208</v>
      </c>
      <c r="N1353" s="563"/>
      <c r="O1353" s="563"/>
      <c r="P1353" s="557" t="s">
        <v>90</v>
      </c>
      <c r="Q1353" s="557" t="s">
        <v>354</v>
      </c>
      <c r="R1353" s="557" t="s">
        <v>70</v>
      </c>
      <c r="S1353" s="557"/>
    </row>
    <row r="1354" spans="1:22" s="122" customFormat="1" ht="20.100000000000001" customHeight="1">
      <c r="A1354" s="573" t="s">
        <v>490</v>
      </c>
      <c r="B1354" s="574" t="s">
        <v>1537</v>
      </c>
      <c r="C1354" s="573" t="s">
        <v>64</v>
      </c>
      <c r="D1354" s="575" t="s">
        <v>232</v>
      </c>
      <c r="E1354" s="575" t="s">
        <v>458</v>
      </c>
      <c r="F1354" s="573" t="s">
        <v>651</v>
      </c>
      <c r="G1354" s="574"/>
      <c r="H1354" s="577">
        <v>150</v>
      </c>
      <c r="I1354" s="960">
        <v>75000</v>
      </c>
      <c r="J1354" s="961">
        <v>20</v>
      </c>
      <c r="K1354" s="577">
        <f t="shared" si="104"/>
        <v>3000</v>
      </c>
      <c r="L1354" s="971">
        <f t="shared" si="105"/>
        <v>3</v>
      </c>
      <c r="M1354" s="713">
        <f t="shared" si="103"/>
        <v>11250000</v>
      </c>
      <c r="N1354" s="573" t="s">
        <v>2564</v>
      </c>
      <c r="O1354" s="574"/>
      <c r="P1354" s="573" t="s">
        <v>284</v>
      </c>
      <c r="Q1354" s="573" t="s">
        <v>341</v>
      </c>
      <c r="R1354" s="573" t="s">
        <v>60</v>
      </c>
      <c r="S1354" s="573" t="s">
        <v>1274</v>
      </c>
      <c r="T1354" s="122" t="s">
        <v>160</v>
      </c>
      <c r="U1354" s="122" t="s">
        <v>160</v>
      </c>
      <c r="V1354" s="237"/>
    </row>
    <row r="1355" spans="1:22" ht="20.100000000000001" customHeight="1">
      <c r="A1355" s="557" t="s">
        <v>2509</v>
      </c>
      <c r="B1355" s="563" t="s">
        <v>2510</v>
      </c>
      <c r="C1355" s="557" t="s">
        <v>2379</v>
      </c>
      <c r="D1355" s="575" t="s">
        <v>458</v>
      </c>
      <c r="E1355" s="563"/>
      <c r="F1355" s="557" t="s">
        <v>950</v>
      </c>
      <c r="G1355" s="563"/>
      <c r="H1355" s="558">
        <v>213</v>
      </c>
      <c r="I1355" s="972">
        <v>51991</v>
      </c>
      <c r="J1355" s="969">
        <v>22</v>
      </c>
      <c r="K1355" s="635">
        <f t="shared" ref="K1355:K1418" si="106">IFERROR(J1355*H1355/100,"0")</f>
        <v>46.86</v>
      </c>
      <c r="L1355" s="635">
        <f t="shared" ref="L1355:L1418" si="107">IFERROR(K1355/10,"0")</f>
        <v>4.6859999999999999</v>
      </c>
      <c r="M1355" s="713">
        <f t="shared" ref="M1355:M1418" si="108">H1355*I1355</f>
        <v>11074083</v>
      </c>
      <c r="N1355" s="563"/>
      <c r="O1355" s="563" t="s">
        <v>2566</v>
      </c>
      <c r="P1355" s="557" t="s">
        <v>761</v>
      </c>
      <c r="Q1355" s="567" t="s">
        <v>358</v>
      </c>
      <c r="R1355" s="567" t="s">
        <v>68</v>
      </c>
      <c r="S1355" s="567" t="s">
        <v>152</v>
      </c>
    </row>
    <row r="1356" spans="1:22" ht="20.100000000000001" customHeight="1">
      <c r="A1356" s="557" t="s">
        <v>2509</v>
      </c>
      <c r="B1356" s="563" t="s">
        <v>2510</v>
      </c>
      <c r="C1356" s="557" t="s">
        <v>2379</v>
      </c>
      <c r="D1356" s="575" t="s">
        <v>458</v>
      </c>
      <c r="E1356" s="563"/>
      <c r="F1356" s="557" t="s">
        <v>2511</v>
      </c>
      <c r="G1356" s="563"/>
      <c r="H1356" s="558">
        <v>223</v>
      </c>
      <c r="I1356" s="972">
        <v>17100</v>
      </c>
      <c r="J1356" s="969"/>
      <c r="K1356" s="635">
        <f t="shared" si="106"/>
        <v>0</v>
      </c>
      <c r="L1356" s="635">
        <f t="shared" si="107"/>
        <v>0</v>
      </c>
      <c r="M1356" s="713">
        <f t="shared" si="108"/>
        <v>3813300</v>
      </c>
      <c r="N1356" s="563"/>
      <c r="O1356" s="563" t="s">
        <v>2548</v>
      </c>
      <c r="P1356" s="557" t="s">
        <v>761</v>
      </c>
      <c r="Q1356" s="567" t="s">
        <v>360</v>
      </c>
      <c r="R1356" s="567" t="s">
        <v>73</v>
      </c>
      <c r="S1356" s="567" t="s">
        <v>152</v>
      </c>
    </row>
    <row r="1357" spans="1:22" ht="20.100000000000001" customHeight="1">
      <c r="A1357" s="557" t="s">
        <v>2509</v>
      </c>
      <c r="B1357" s="563" t="s">
        <v>2510</v>
      </c>
      <c r="C1357" s="557" t="s">
        <v>2379</v>
      </c>
      <c r="D1357" s="575" t="s">
        <v>458</v>
      </c>
      <c r="E1357" s="563"/>
      <c r="F1357" s="557" t="s">
        <v>997</v>
      </c>
      <c r="G1357" s="563"/>
      <c r="H1357" s="558">
        <v>213</v>
      </c>
      <c r="I1357" s="972">
        <v>11302</v>
      </c>
      <c r="J1357" s="969">
        <v>8</v>
      </c>
      <c r="K1357" s="635">
        <f t="shared" si="106"/>
        <v>17.04</v>
      </c>
      <c r="L1357" s="635">
        <f t="shared" si="107"/>
        <v>1.704</v>
      </c>
      <c r="M1357" s="713">
        <f t="shared" si="108"/>
        <v>2407326</v>
      </c>
      <c r="N1357" s="563"/>
      <c r="O1357" s="563" t="s">
        <v>2567</v>
      </c>
      <c r="P1357" s="557" t="s">
        <v>761</v>
      </c>
      <c r="Q1357" s="567" t="s">
        <v>577</v>
      </c>
      <c r="R1357" s="567" t="s">
        <v>68</v>
      </c>
      <c r="S1357" s="567" t="s">
        <v>152</v>
      </c>
    </row>
    <row r="1358" spans="1:22" ht="20.100000000000001" customHeight="1">
      <c r="A1358" s="557" t="s">
        <v>2509</v>
      </c>
      <c r="B1358" s="563" t="s">
        <v>2510</v>
      </c>
      <c r="C1358" s="557" t="s">
        <v>2379</v>
      </c>
      <c r="D1358" s="575" t="s">
        <v>458</v>
      </c>
      <c r="E1358" s="563"/>
      <c r="F1358" s="557" t="s">
        <v>642</v>
      </c>
      <c r="G1358" s="563"/>
      <c r="H1358" s="558">
        <v>213</v>
      </c>
      <c r="I1358" s="972">
        <v>29198</v>
      </c>
      <c r="J1358" s="969">
        <v>18</v>
      </c>
      <c r="K1358" s="635">
        <f t="shared" si="106"/>
        <v>38.340000000000003</v>
      </c>
      <c r="L1358" s="635">
        <f t="shared" si="107"/>
        <v>3.8340000000000005</v>
      </c>
      <c r="M1358" s="713">
        <f t="shared" si="108"/>
        <v>6219174</v>
      </c>
      <c r="N1358" s="563"/>
      <c r="O1358" s="563" t="s">
        <v>2567</v>
      </c>
      <c r="P1358" s="557" t="s">
        <v>761</v>
      </c>
      <c r="Q1358" s="567" t="s">
        <v>270</v>
      </c>
      <c r="R1358" s="567" t="s">
        <v>68</v>
      </c>
      <c r="S1358" s="567" t="s">
        <v>152</v>
      </c>
    </row>
    <row r="1359" spans="1:22" ht="20.100000000000001" customHeight="1">
      <c r="A1359" s="557" t="s">
        <v>2509</v>
      </c>
      <c r="B1359" s="563" t="s">
        <v>2510</v>
      </c>
      <c r="C1359" s="557" t="s">
        <v>2379</v>
      </c>
      <c r="D1359" s="575" t="s">
        <v>458</v>
      </c>
      <c r="E1359" s="563"/>
      <c r="F1359" s="557" t="s">
        <v>775</v>
      </c>
      <c r="G1359" s="563"/>
      <c r="H1359" s="558">
        <v>45</v>
      </c>
      <c r="I1359" s="972">
        <v>5850</v>
      </c>
      <c r="J1359" s="969"/>
      <c r="K1359" s="635">
        <f t="shared" si="106"/>
        <v>0</v>
      </c>
      <c r="L1359" s="635">
        <f t="shared" si="107"/>
        <v>0</v>
      </c>
      <c r="M1359" s="713">
        <f t="shared" si="108"/>
        <v>263250</v>
      </c>
      <c r="N1359" s="563"/>
      <c r="O1359" s="563"/>
      <c r="P1359" s="557" t="s">
        <v>761</v>
      </c>
      <c r="Q1359" s="567" t="s">
        <v>360</v>
      </c>
      <c r="R1359" s="567" t="s">
        <v>73</v>
      </c>
      <c r="S1359" s="567" t="s">
        <v>152</v>
      </c>
    </row>
    <row r="1360" spans="1:22" ht="20.100000000000001" customHeight="1">
      <c r="A1360" s="557" t="s">
        <v>2509</v>
      </c>
      <c r="B1360" s="563" t="s">
        <v>2510</v>
      </c>
      <c r="C1360" s="557" t="s">
        <v>2379</v>
      </c>
      <c r="D1360" s="575" t="s">
        <v>458</v>
      </c>
      <c r="E1360" s="563"/>
      <c r="F1360" s="557" t="s">
        <v>711</v>
      </c>
      <c r="G1360" s="563"/>
      <c r="H1360" s="558">
        <v>45</v>
      </c>
      <c r="I1360" s="972">
        <v>4500</v>
      </c>
      <c r="J1360" s="969"/>
      <c r="K1360" s="635">
        <f t="shared" si="106"/>
        <v>0</v>
      </c>
      <c r="L1360" s="635">
        <f t="shared" si="107"/>
        <v>0</v>
      </c>
      <c r="M1360" s="713">
        <f t="shared" si="108"/>
        <v>202500</v>
      </c>
      <c r="N1360" s="563"/>
      <c r="O1360" s="563"/>
      <c r="P1360" s="557" t="s">
        <v>761</v>
      </c>
      <c r="Q1360" s="567" t="s">
        <v>360</v>
      </c>
      <c r="R1360" s="567" t="s">
        <v>73</v>
      </c>
      <c r="S1360" s="567" t="s">
        <v>152</v>
      </c>
    </row>
    <row r="1361" spans="1:19" ht="20.100000000000001" customHeight="1">
      <c r="A1361" s="573" t="s">
        <v>2509</v>
      </c>
      <c r="B1361" s="574" t="s">
        <v>2510</v>
      </c>
      <c r="C1361" s="573" t="s">
        <v>2379</v>
      </c>
      <c r="D1361" s="575" t="s">
        <v>458</v>
      </c>
      <c r="E1361" s="574"/>
      <c r="F1361" s="573" t="s">
        <v>985</v>
      </c>
      <c r="G1361" s="574"/>
      <c r="H1361" s="635">
        <v>62</v>
      </c>
      <c r="I1361" s="973">
        <v>6750</v>
      </c>
      <c r="J1361" s="961"/>
      <c r="K1361" s="635">
        <f t="shared" si="106"/>
        <v>0</v>
      </c>
      <c r="L1361" s="635">
        <f t="shared" si="107"/>
        <v>0</v>
      </c>
      <c r="M1361" s="713">
        <f t="shared" si="108"/>
        <v>418500</v>
      </c>
      <c r="N1361" s="573"/>
      <c r="O1361" s="574"/>
      <c r="P1361" s="573" t="s">
        <v>761</v>
      </c>
      <c r="Q1361" s="952" t="s">
        <v>336</v>
      </c>
      <c r="R1361" s="952" t="s">
        <v>73</v>
      </c>
      <c r="S1361" s="952" t="s">
        <v>152</v>
      </c>
    </row>
    <row r="1362" spans="1:19" ht="20.100000000000001" customHeight="1">
      <c r="A1362" s="557" t="s">
        <v>2509</v>
      </c>
      <c r="B1362" s="563" t="s">
        <v>2510</v>
      </c>
      <c r="C1362" s="557" t="s">
        <v>2379</v>
      </c>
      <c r="D1362" s="575" t="s">
        <v>458</v>
      </c>
      <c r="E1362" s="563"/>
      <c r="F1362" s="557" t="s">
        <v>758</v>
      </c>
      <c r="G1362" s="563"/>
      <c r="H1362" s="558">
        <v>10</v>
      </c>
      <c r="I1362" s="972">
        <v>16200</v>
      </c>
      <c r="J1362" s="969"/>
      <c r="K1362" s="635">
        <f t="shared" si="106"/>
        <v>0</v>
      </c>
      <c r="L1362" s="635">
        <f t="shared" si="107"/>
        <v>0</v>
      </c>
      <c r="M1362" s="713">
        <f t="shared" si="108"/>
        <v>162000</v>
      </c>
      <c r="N1362" s="563"/>
      <c r="O1362" s="563"/>
      <c r="P1362" s="557" t="s">
        <v>761</v>
      </c>
      <c r="Q1362" s="567" t="s">
        <v>336</v>
      </c>
      <c r="R1362" s="567" t="s">
        <v>73</v>
      </c>
      <c r="S1362" s="567" t="s">
        <v>152</v>
      </c>
    </row>
    <row r="1363" spans="1:19" ht="20.100000000000001" customHeight="1">
      <c r="A1363" s="557" t="s">
        <v>2509</v>
      </c>
      <c r="B1363" s="563" t="s">
        <v>2510</v>
      </c>
      <c r="C1363" s="557" t="s">
        <v>2379</v>
      </c>
      <c r="D1363" s="575" t="s">
        <v>458</v>
      </c>
      <c r="E1363" s="563"/>
      <c r="F1363" s="557" t="s">
        <v>1327</v>
      </c>
      <c r="G1363" s="563"/>
      <c r="H1363" s="558">
        <v>26</v>
      </c>
      <c r="I1363" s="972">
        <v>31500</v>
      </c>
      <c r="J1363" s="969"/>
      <c r="K1363" s="635">
        <f t="shared" si="106"/>
        <v>0</v>
      </c>
      <c r="L1363" s="635">
        <f t="shared" si="107"/>
        <v>0</v>
      </c>
      <c r="M1363" s="713">
        <f t="shared" si="108"/>
        <v>819000</v>
      </c>
      <c r="N1363" s="563"/>
      <c r="O1363" s="563"/>
      <c r="P1363" s="557" t="s">
        <v>761</v>
      </c>
      <c r="Q1363" s="567" t="s">
        <v>336</v>
      </c>
      <c r="R1363" s="567" t="s">
        <v>73</v>
      </c>
      <c r="S1363" s="567" t="s">
        <v>152</v>
      </c>
    </row>
    <row r="1364" spans="1:19" ht="20.100000000000001" customHeight="1">
      <c r="A1364" s="557" t="s">
        <v>744</v>
      </c>
      <c r="B1364" s="563" t="s">
        <v>998</v>
      </c>
      <c r="C1364" s="557" t="s">
        <v>368</v>
      </c>
      <c r="D1364" s="575" t="s">
        <v>458</v>
      </c>
      <c r="E1364" s="563"/>
      <c r="F1364" s="557" t="s">
        <v>419</v>
      </c>
      <c r="G1364" s="563"/>
      <c r="H1364" s="558">
        <v>591</v>
      </c>
      <c r="I1364" s="972">
        <v>133000</v>
      </c>
      <c r="J1364" s="969"/>
      <c r="K1364" s="635">
        <f t="shared" si="106"/>
        <v>0</v>
      </c>
      <c r="L1364" s="635">
        <f t="shared" si="107"/>
        <v>0</v>
      </c>
      <c r="M1364" s="713">
        <f t="shared" si="108"/>
        <v>78603000</v>
      </c>
      <c r="N1364" s="563"/>
      <c r="O1364" s="563"/>
      <c r="P1364" s="557" t="s">
        <v>1361</v>
      </c>
      <c r="Q1364" s="567" t="s">
        <v>278</v>
      </c>
      <c r="R1364" s="567" t="s">
        <v>73</v>
      </c>
      <c r="S1364" s="567" t="s">
        <v>109</v>
      </c>
    </row>
    <row r="1365" spans="1:19" ht="20.100000000000001" customHeight="1">
      <c r="A1365" s="557" t="s">
        <v>1102</v>
      </c>
      <c r="B1365" s="563" t="s">
        <v>2202</v>
      </c>
      <c r="C1365" s="557" t="s">
        <v>368</v>
      </c>
      <c r="D1365" s="575" t="s">
        <v>458</v>
      </c>
      <c r="E1365" s="563"/>
      <c r="F1365" s="557" t="s">
        <v>524</v>
      </c>
      <c r="G1365" s="563"/>
      <c r="H1365" s="558">
        <v>214</v>
      </c>
      <c r="I1365" s="972">
        <v>150000</v>
      </c>
      <c r="J1365" s="969">
        <v>42</v>
      </c>
      <c r="K1365" s="635">
        <f t="shared" si="106"/>
        <v>89.88</v>
      </c>
      <c r="L1365" s="635">
        <f t="shared" si="107"/>
        <v>8.9879999999999995</v>
      </c>
      <c r="M1365" s="713">
        <f t="shared" si="108"/>
        <v>32100000</v>
      </c>
      <c r="N1365" s="563"/>
      <c r="O1365" s="563"/>
      <c r="P1365" s="557" t="s">
        <v>1361</v>
      </c>
      <c r="Q1365" s="567" t="s">
        <v>327</v>
      </c>
      <c r="R1365" s="567" t="s">
        <v>68</v>
      </c>
      <c r="S1365" s="567"/>
    </row>
    <row r="1366" spans="1:19" ht="20.100000000000001" customHeight="1">
      <c r="A1366" s="557" t="s">
        <v>1102</v>
      </c>
      <c r="B1366" s="563" t="s">
        <v>2202</v>
      </c>
      <c r="C1366" s="557" t="s">
        <v>368</v>
      </c>
      <c r="D1366" s="575" t="s">
        <v>458</v>
      </c>
      <c r="E1366" s="563"/>
      <c r="F1366" s="557" t="s">
        <v>724</v>
      </c>
      <c r="G1366" s="563"/>
      <c r="H1366" s="558">
        <v>428</v>
      </c>
      <c r="I1366" s="972">
        <v>50000</v>
      </c>
      <c r="J1366" s="969">
        <v>24</v>
      </c>
      <c r="K1366" s="635">
        <f t="shared" si="106"/>
        <v>102.72</v>
      </c>
      <c r="L1366" s="635">
        <f t="shared" si="107"/>
        <v>10.272</v>
      </c>
      <c r="M1366" s="713">
        <f t="shared" si="108"/>
        <v>21400000</v>
      </c>
      <c r="N1366" s="563"/>
      <c r="O1366" s="563"/>
      <c r="P1366" s="557" t="s">
        <v>1361</v>
      </c>
      <c r="Q1366" s="567" t="s">
        <v>341</v>
      </c>
      <c r="R1366" s="567" t="s">
        <v>68</v>
      </c>
      <c r="S1366" s="567"/>
    </row>
    <row r="1367" spans="1:19" ht="20.100000000000001" customHeight="1">
      <c r="A1367" s="557" t="s">
        <v>1102</v>
      </c>
      <c r="B1367" s="563" t="s">
        <v>2202</v>
      </c>
      <c r="C1367" s="557" t="s">
        <v>368</v>
      </c>
      <c r="D1367" s="575" t="s">
        <v>458</v>
      </c>
      <c r="E1367" s="563"/>
      <c r="F1367" s="557" t="s">
        <v>65</v>
      </c>
      <c r="G1367" s="563"/>
      <c r="H1367" s="558">
        <v>214</v>
      </c>
      <c r="I1367" s="972">
        <v>150492</v>
      </c>
      <c r="J1367" s="969">
        <v>29</v>
      </c>
      <c r="K1367" s="635">
        <f t="shared" si="106"/>
        <v>62.06</v>
      </c>
      <c r="L1367" s="635">
        <f t="shared" si="107"/>
        <v>6.2060000000000004</v>
      </c>
      <c r="M1367" s="713">
        <f t="shared" si="108"/>
        <v>32205288</v>
      </c>
      <c r="N1367" s="563"/>
      <c r="O1367" s="563"/>
      <c r="P1367" s="557" t="s">
        <v>1361</v>
      </c>
      <c r="Q1367" s="567" t="s">
        <v>343</v>
      </c>
      <c r="R1367" s="567" t="s">
        <v>60</v>
      </c>
      <c r="S1367" s="567" t="s">
        <v>152</v>
      </c>
    </row>
    <row r="1368" spans="1:19" ht="20.100000000000001" customHeight="1">
      <c r="A1368" s="573" t="s">
        <v>221</v>
      </c>
      <c r="B1368" s="574" t="s">
        <v>2205</v>
      </c>
      <c r="C1368" s="573" t="s">
        <v>368</v>
      </c>
      <c r="D1368" s="575" t="s">
        <v>458</v>
      </c>
      <c r="E1368" s="574"/>
      <c r="F1368" s="573" t="s">
        <v>1014</v>
      </c>
      <c r="G1368" s="574"/>
      <c r="H1368" s="635">
        <v>228</v>
      </c>
      <c r="I1368" s="973">
        <v>130000</v>
      </c>
      <c r="J1368" s="961">
        <v>43</v>
      </c>
      <c r="K1368" s="635">
        <f t="shared" si="106"/>
        <v>98.04</v>
      </c>
      <c r="L1368" s="635">
        <f t="shared" si="107"/>
        <v>9.8040000000000003</v>
      </c>
      <c r="M1368" s="713">
        <f t="shared" si="108"/>
        <v>29640000</v>
      </c>
      <c r="N1368" s="573"/>
      <c r="O1368" s="574"/>
      <c r="P1368" s="573" t="s">
        <v>1361</v>
      </c>
      <c r="Q1368" s="952" t="s">
        <v>370</v>
      </c>
      <c r="R1368" s="952" t="s">
        <v>68</v>
      </c>
      <c r="S1368" s="952" t="s">
        <v>1076</v>
      </c>
    </row>
    <row r="1369" spans="1:19" ht="20.100000000000001" customHeight="1">
      <c r="A1369" s="557" t="s">
        <v>221</v>
      </c>
      <c r="B1369" s="563" t="s">
        <v>2205</v>
      </c>
      <c r="C1369" s="557" t="s">
        <v>368</v>
      </c>
      <c r="D1369" s="575" t="s">
        <v>458</v>
      </c>
      <c r="E1369" s="563"/>
      <c r="F1369" s="557" t="s">
        <v>65</v>
      </c>
      <c r="G1369" s="563"/>
      <c r="H1369" s="558">
        <v>228</v>
      </c>
      <c r="I1369" s="972">
        <v>131132</v>
      </c>
      <c r="J1369" s="969">
        <v>29</v>
      </c>
      <c r="K1369" s="635">
        <f t="shared" si="106"/>
        <v>66.12</v>
      </c>
      <c r="L1369" s="635">
        <f t="shared" si="107"/>
        <v>6.6120000000000001</v>
      </c>
      <c r="M1369" s="713">
        <f t="shared" si="108"/>
        <v>29898096</v>
      </c>
      <c r="N1369" s="563"/>
      <c r="O1369" s="563"/>
      <c r="P1369" s="557" t="s">
        <v>1361</v>
      </c>
      <c r="Q1369" s="567" t="s">
        <v>343</v>
      </c>
      <c r="R1369" s="567" t="s">
        <v>60</v>
      </c>
      <c r="S1369" s="567" t="s">
        <v>1076</v>
      </c>
    </row>
    <row r="1370" spans="1:19" ht="20.100000000000001" customHeight="1">
      <c r="A1370" s="557" t="s">
        <v>221</v>
      </c>
      <c r="B1370" s="563" t="s">
        <v>2205</v>
      </c>
      <c r="C1370" s="557" t="s">
        <v>368</v>
      </c>
      <c r="D1370" s="575" t="s">
        <v>458</v>
      </c>
      <c r="E1370" s="563"/>
      <c r="F1370" s="557" t="s">
        <v>727</v>
      </c>
      <c r="G1370" s="563"/>
      <c r="H1370" s="558">
        <v>228</v>
      </c>
      <c r="I1370" s="972">
        <v>44110</v>
      </c>
      <c r="J1370" s="969">
        <v>23</v>
      </c>
      <c r="K1370" s="635">
        <f t="shared" si="106"/>
        <v>52.44</v>
      </c>
      <c r="L1370" s="635">
        <f t="shared" si="107"/>
        <v>5.2439999999999998</v>
      </c>
      <c r="M1370" s="713">
        <f t="shared" si="108"/>
        <v>10057080</v>
      </c>
      <c r="N1370" s="563"/>
      <c r="O1370" s="563"/>
      <c r="P1370" s="557" t="s">
        <v>1361</v>
      </c>
      <c r="Q1370" s="567" t="s">
        <v>358</v>
      </c>
      <c r="R1370" s="567" t="s">
        <v>68</v>
      </c>
      <c r="S1370" s="567" t="s">
        <v>1076</v>
      </c>
    </row>
    <row r="1371" spans="1:19" ht="20.100000000000001" customHeight="1">
      <c r="A1371" s="557" t="s">
        <v>221</v>
      </c>
      <c r="B1371" s="563" t="s">
        <v>2205</v>
      </c>
      <c r="C1371" s="557" t="s">
        <v>368</v>
      </c>
      <c r="D1371" s="575" t="s">
        <v>458</v>
      </c>
      <c r="E1371" s="563"/>
      <c r="F1371" s="557" t="s">
        <v>724</v>
      </c>
      <c r="G1371" s="563"/>
      <c r="H1371" s="558">
        <v>228</v>
      </c>
      <c r="I1371" s="972">
        <v>56050</v>
      </c>
      <c r="J1371" s="969">
        <v>24</v>
      </c>
      <c r="K1371" s="635">
        <f t="shared" si="106"/>
        <v>54.72</v>
      </c>
      <c r="L1371" s="635">
        <f t="shared" si="107"/>
        <v>5.4719999999999995</v>
      </c>
      <c r="M1371" s="713">
        <f t="shared" si="108"/>
        <v>12779400</v>
      </c>
      <c r="N1371" s="563" t="s">
        <v>559</v>
      </c>
      <c r="O1371" s="563"/>
      <c r="P1371" s="557" t="s">
        <v>1361</v>
      </c>
      <c r="Q1371" s="567" t="s">
        <v>341</v>
      </c>
      <c r="R1371" s="567" t="s">
        <v>68</v>
      </c>
      <c r="S1371" s="567" t="s">
        <v>1076</v>
      </c>
    </row>
    <row r="1372" spans="1:19" ht="20.100000000000001" customHeight="1">
      <c r="A1372" s="557" t="s">
        <v>221</v>
      </c>
      <c r="B1372" s="563" t="s">
        <v>2205</v>
      </c>
      <c r="C1372" s="557" t="s">
        <v>368</v>
      </c>
      <c r="D1372" s="575" t="s">
        <v>458</v>
      </c>
      <c r="E1372" s="563"/>
      <c r="F1372" s="557" t="s">
        <v>1265</v>
      </c>
      <c r="G1372" s="563"/>
      <c r="H1372" s="558">
        <v>228</v>
      </c>
      <c r="I1372" s="972">
        <v>122573</v>
      </c>
      <c r="J1372" s="969"/>
      <c r="K1372" s="635">
        <f t="shared" si="106"/>
        <v>0</v>
      </c>
      <c r="L1372" s="635">
        <f t="shared" si="107"/>
        <v>0</v>
      </c>
      <c r="M1372" s="713">
        <f t="shared" si="108"/>
        <v>27946644</v>
      </c>
      <c r="N1372" s="563"/>
      <c r="O1372" s="563"/>
      <c r="P1372" s="557" t="s">
        <v>1361</v>
      </c>
      <c r="Q1372" s="567" t="s">
        <v>276</v>
      </c>
      <c r="R1372" s="567" t="s">
        <v>73</v>
      </c>
      <c r="S1372" s="567" t="s">
        <v>1076</v>
      </c>
    </row>
    <row r="1373" spans="1:19" ht="20.100000000000001" customHeight="1">
      <c r="A1373" s="557" t="s">
        <v>221</v>
      </c>
      <c r="B1373" s="563" t="s">
        <v>2205</v>
      </c>
      <c r="C1373" s="557" t="s">
        <v>368</v>
      </c>
      <c r="D1373" s="575" t="s">
        <v>458</v>
      </c>
      <c r="E1373" s="563"/>
      <c r="F1373" s="557" t="s">
        <v>82</v>
      </c>
      <c r="G1373" s="563"/>
      <c r="H1373" s="558">
        <v>228</v>
      </c>
      <c r="I1373" s="972">
        <v>11427</v>
      </c>
      <c r="J1373" s="969"/>
      <c r="K1373" s="635">
        <f t="shared" si="106"/>
        <v>0</v>
      </c>
      <c r="L1373" s="635">
        <f t="shared" si="107"/>
        <v>0</v>
      </c>
      <c r="M1373" s="713">
        <f t="shared" si="108"/>
        <v>2605356</v>
      </c>
      <c r="N1373" s="563"/>
      <c r="O1373" s="563"/>
      <c r="P1373" s="557" t="s">
        <v>1361</v>
      </c>
      <c r="Q1373" s="567" t="s">
        <v>336</v>
      </c>
      <c r="R1373" s="567" t="s">
        <v>73</v>
      </c>
      <c r="S1373" s="567" t="s">
        <v>1076</v>
      </c>
    </row>
    <row r="1374" spans="1:19" ht="20.100000000000001" customHeight="1">
      <c r="A1374" s="557" t="s">
        <v>221</v>
      </c>
      <c r="B1374" s="563" t="s">
        <v>1818</v>
      </c>
      <c r="C1374" s="557" t="s">
        <v>368</v>
      </c>
      <c r="D1374" s="575" t="s">
        <v>458</v>
      </c>
      <c r="E1374" s="563"/>
      <c r="F1374" s="557" t="s">
        <v>1014</v>
      </c>
      <c r="G1374" s="563"/>
      <c r="H1374" s="558">
        <v>228</v>
      </c>
      <c r="I1374" s="972">
        <v>130000</v>
      </c>
      <c r="J1374" s="969">
        <v>43</v>
      </c>
      <c r="K1374" s="635">
        <f t="shared" si="106"/>
        <v>98.04</v>
      </c>
      <c r="L1374" s="635">
        <f t="shared" si="107"/>
        <v>9.8040000000000003</v>
      </c>
      <c r="M1374" s="713">
        <f t="shared" si="108"/>
        <v>29640000</v>
      </c>
      <c r="N1374" s="563"/>
      <c r="O1374" s="563"/>
      <c r="P1374" s="557" t="s">
        <v>1361</v>
      </c>
      <c r="Q1374" s="567" t="s">
        <v>370</v>
      </c>
      <c r="R1374" s="567" t="s">
        <v>68</v>
      </c>
      <c r="S1374" s="567" t="s">
        <v>1076</v>
      </c>
    </row>
    <row r="1375" spans="1:19" ht="20.100000000000001" customHeight="1">
      <c r="A1375" s="573" t="s">
        <v>221</v>
      </c>
      <c r="B1375" s="574" t="s">
        <v>1818</v>
      </c>
      <c r="C1375" s="573" t="s">
        <v>368</v>
      </c>
      <c r="D1375" s="575" t="s">
        <v>458</v>
      </c>
      <c r="E1375" s="574"/>
      <c r="F1375" s="573" t="s">
        <v>65</v>
      </c>
      <c r="G1375" s="574"/>
      <c r="H1375" s="635">
        <v>228</v>
      </c>
      <c r="I1375" s="973">
        <v>131132</v>
      </c>
      <c r="J1375" s="961">
        <v>29</v>
      </c>
      <c r="K1375" s="635">
        <f t="shared" si="106"/>
        <v>66.12</v>
      </c>
      <c r="L1375" s="635">
        <f t="shared" si="107"/>
        <v>6.6120000000000001</v>
      </c>
      <c r="M1375" s="713">
        <f t="shared" si="108"/>
        <v>29898096</v>
      </c>
      <c r="N1375" s="573"/>
      <c r="O1375" s="574"/>
      <c r="P1375" s="573" t="s">
        <v>1361</v>
      </c>
      <c r="Q1375" s="952" t="s">
        <v>343</v>
      </c>
      <c r="R1375" s="952" t="s">
        <v>60</v>
      </c>
      <c r="S1375" s="952" t="s">
        <v>1076</v>
      </c>
    </row>
    <row r="1376" spans="1:19" ht="20.100000000000001" customHeight="1">
      <c r="A1376" s="557" t="s">
        <v>221</v>
      </c>
      <c r="B1376" s="563" t="s">
        <v>1818</v>
      </c>
      <c r="C1376" s="557" t="s">
        <v>368</v>
      </c>
      <c r="D1376" s="575" t="s">
        <v>458</v>
      </c>
      <c r="E1376" s="563"/>
      <c r="F1376" s="557" t="s">
        <v>727</v>
      </c>
      <c r="G1376" s="563"/>
      <c r="H1376" s="558">
        <v>228</v>
      </c>
      <c r="I1376" s="972">
        <v>44110</v>
      </c>
      <c r="J1376" s="969">
        <v>23</v>
      </c>
      <c r="K1376" s="635">
        <f t="shared" si="106"/>
        <v>52.44</v>
      </c>
      <c r="L1376" s="635">
        <f t="shared" si="107"/>
        <v>5.2439999999999998</v>
      </c>
      <c r="M1376" s="713">
        <f t="shared" si="108"/>
        <v>10057080</v>
      </c>
      <c r="N1376" s="563"/>
      <c r="O1376" s="563"/>
      <c r="P1376" s="557" t="s">
        <v>1361</v>
      </c>
      <c r="Q1376" s="567" t="s">
        <v>358</v>
      </c>
      <c r="R1376" s="567" t="s">
        <v>68</v>
      </c>
      <c r="S1376" s="567" t="s">
        <v>1076</v>
      </c>
    </row>
    <row r="1377" spans="1:19" ht="20.100000000000001" customHeight="1">
      <c r="A1377" s="557" t="s">
        <v>221</v>
      </c>
      <c r="B1377" s="563" t="s">
        <v>1818</v>
      </c>
      <c r="C1377" s="557" t="s">
        <v>368</v>
      </c>
      <c r="D1377" s="575" t="s">
        <v>458</v>
      </c>
      <c r="E1377" s="563"/>
      <c r="F1377" s="557" t="s">
        <v>724</v>
      </c>
      <c r="G1377" s="563"/>
      <c r="H1377" s="558">
        <v>228</v>
      </c>
      <c r="I1377" s="972">
        <v>56050</v>
      </c>
      <c r="J1377" s="969">
        <v>24</v>
      </c>
      <c r="K1377" s="635">
        <f t="shared" si="106"/>
        <v>54.72</v>
      </c>
      <c r="L1377" s="635">
        <f t="shared" si="107"/>
        <v>5.4719999999999995</v>
      </c>
      <c r="M1377" s="713">
        <f t="shared" si="108"/>
        <v>12779400</v>
      </c>
      <c r="N1377" s="563"/>
      <c r="O1377" s="563"/>
      <c r="P1377" s="557" t="s">
        <v>1361</v>
      </c>
      <c r="Q1377" s="567" t="s">
        <v>341</v>
      </c>
      <c r="R1377" s="567" t="s">
        <v>68</v>
      </c>
      <c r="S1377" s="567" t="s">
        <v>1076</v>
      </c>
    </row>
    <row r="1378" spans="1:19" ht="20.100000000000001" customHeight="1">
      <c r="A1378" s="557" t="s">
        <v>221</v>
      </c>
      <c r="B1378" s="563" t="s">
        <v>1818</v>
      </c>
      <c r="C1378" s="557" t="s">
        <v>368</v>
      </c>
      <c r="D1378" s="575" t="s">
        <v>458</v>
      </c>
      <c r="E1378" s="563"/>
      <c r="F1378" s="557" t="s">
        <v>1265</v>
      </c>
      <c r="G1378" s="563"/>
      <c r="H1378" s="558">
        <v>228</v>
      </c>
      <c r="I1378" s="972">
        <v>122573</v>
      </c>
      <c r="J1378" s="969"/>
      <c r="K1378" s="635">
        <f t="shared" si="106"/>
        <v>0</v>
      </c>
      <c r="L1378" s="635">
        <f t="shared" si="107"/>
        <v>0</v>
      </c>
      <c r="M1378" s="713">
        <f t="shared" si="108"/>
        <v>27946644</v>
      </c>
      <c r="N1378" s="563"/>
      <c r="O1378" s="563"/>
      <c r="P1378" s="557" t="s">
        <v>1361</v>
      </c>
      <c r="Q1378" s="567" t="s">
        <v>276</v>
      </c>
      <c r="R1378" s="567" t="s">
        <v>73</v>
      </c>
      <c r="S1378" s="567" t="s">
        <v>1076</v>
      </c>
    </row>
    <row r="1379" spans="1:19" ht="20.100000000000001" customHeight="1">
      <c r="A1379" s="557" t="s">
        <v>221</v>
      </c>
      <c r="B1379" s="563" t="s">
        <v>1818</v>
      </c>
      <c r="C1379" s="557" t="s">
        <v>368</v>
      </c>
      <c r="D1379" s="575" t="s">
        <v>458</v>
      </c>
      <c r="E1379" s="563"/>
      <c r="F1379" s="557" t="s">
        <v>82</v>
      </c>
      <c r="G1379" s="563"/>
      <c r="H1379" s="558">
        <v>228</v>
      </c>
      <c r="I1379" s="972">
        <v>11427</v>
      </c>
      <c r="J1379" s="969"/>
      <c r="K1379" s="635">
        <f t="shared" si="106"/>
        <v>0</v>
      </c>
      <c r="L1379" s="635">
        <f t="shared" si="107"/>
        <v>0</v>
      </c>
      <c r="M1379" s="713">
        <f t="shared" si="108"/>
        <v>2605356</v>
      </c>
      <c r="N1379" s="563"/>
      <c r="O1379" s="563"/>
      <c r="P1379" s="557" t="s">
        <v>1361</v>
      </c>
      <c r="Q1379" s="567" t="s">
        <v>336</v>
      </c>
      <c r="R1379" s="567" t="s">
        <v>73</v>
      </c>
      <c r="S1379" s="567" t="s">
        <v>1076</v>
      </c>
    </row>
    <row r="1380" spans="1:19" ht="20.100000000000001" customHeight="1">
      <c r="A1380" s="557" t="s">
        <v>1102</v>
      </c>
      <c r="B1380" s="563" t="s">
        <v>2203</v>
      </c>
      <c r="C1380" s="557" t="s">
        <v>368</v>
      </c>
      <c r="D1380" s="575" t="s">
        <v>458</v>
      </c>
      <c r="E1380" s="563"/>
      <c r="F1380" s="557" t="s">
        <v>69</v>
      </c>
      <c r="G1380" s="563"/>
      <c r="H1380" s="558">
        <v>140</v>
      </c>
      <c r="I1380" s="972">
        <v>149250</v>
      </c>
      <c r="J1380" s="969"/>
      <c r="K1380" s="635">
        <f t="shared" si="106"/>
        <v>0</v>
      </c>
      <c r="L1380" s="635">
        <f t="shared" si="107"/>
        <v>0</v>
      </c>
      <c r="M1380" s="713">
        <f t="shared" si="108"/>
        <v>20895000</v>
      </c>
      <c r="N1380" s="563" t="s">
        <v>1623</v>
      </c>
      <c r="O1380" s="563"/>
      <c r="P1380" s="557" t="s">
        <v>1361</v>
      </c>
      <c r="Q1380" s="567" t="s">
        <v>354</v>
      </c>
      <c r="R1380" s="567" t="s">
        <v>70</v>
      </c>
      <c r="S1380" s="567"/>
    </row>
    <row r="1381" spans="1:19" ht="20.100000000000001" customHeight="1">
      <c r="A1381" s="557" t="s">
        <v>407</v>
      </c>
      <c r="B1381" s="563" t="s">
        <v>2183</v>
      </c>
      <c r="C1381" s="557" t="s">
        <v>64</v>
      </c>
      <c r="D1381" s="575" t="s">
        <v>458</v>
      </c>
      <c r="E1381" s="563"/>
      <c r="F1381" s="557" t="s">
        <v>1101</v>
      </c>
      <c r="G1381" s="563"/>
      <c r="H1381" s="558">
        <v>1098</v>
      </c>
      <c r="I1381" s="972">
        <v>109700</v>
      </c>
      <c r="J1381" s="969">
        <v>42</v>
      </c>
      <c r="K1381" s="635">
        <f t="shared" si="106"/>
        <v>461.16</v>
      </c>
      <c r="L1381" s="635">
        <f t="shared" si="107"/>
        <v>46.116</v>
      </c>
      <c r="M1381" s="713">
        <f t="shared" si="108"/>
        <v>120450600</v>
      </c>
      <c r="N1381" s="563"/>
      <c r="O1381" s="563"/>
      <c r="P1381" s="557" t="s">
        <v>284</v>
      </c>
      <c r="Q1381" s="567" t="s">
        <v>403</v>
      </c>
      <c r="R1381" s="567" t="s">
        <v>60</v>
      </c>
      <c r="S1381" s="567" t="s">
        <v>40</v>
      </c>
    </row>
    <row r="1382" spans="1:19" ht="20.100000000000001" customHeight="1">
      <c r="A1382" s="573" t="s">
        <v>407</v>
      </c>
      <c r="B1382" s="574" t="s">
        <v>2179</v>
      </c>
      <c r="C1382" s="573" t="s">
        <v>64</v>
      </c>
      <c r="D1382" s="575" t="s">
        <v>458</v>
      </c>
      <c r="E1382" s="574"/>
      <c r="F1382" s="573" t="s">
        <v>430</v>
      </c>
      <c r="G1382" s="574"/>
      <c r="H1382" s="635">
        <v>1100</v>
      </c>
      <c r="I1382" s="973">
        <v>45000</v>
      </c>
      <c r="J1382" s="961"/>
      <c r="K1382" s="635">
        <f t="shared" si="106"/>
        <v>0</v>
      </c>
      <c r="L1382" s="635">
        <f t="shared" si="107"/>
        <v>0</v>
      </c>
      <c r="M1382" s="713">
        <f t="shared" si="108"/>
        <v>49500000</v>
      </c>
      <c r="N1382" s="573"/>
      <c r="O1382" s="574"/>
      <c r="P1382" s="573" t="s">
        <v>284</v>
      </c>
      <c r="Q1382" s="952" t="s">
        <v>272</v>
      </c>
      <c r="R1382" s="952" t="s">
        <v>73</v>
      </c>
      <c r="S1382" s="952" t="s">
        <v>40</v>
      </c>
    </row>
    <row r="1383" spans="1:19" ht="20.100000000000001" customHeight="1">
      <c r="A1383" s="557" t="s">
        <v>407</v>
      </c>
      <c r="B1383" s="563" t="s">
        <v>2180</v>
      </c>
      <c r="C1383" s="557" t="s">
        <v>64</v>
      </c>
      <c r="D1383" s="575" t="s">
        <v>458</v>
      </c>
      <c r="E1383" s="563"/>
      <c r="F1383" s="557" t="s">
        <v>430</v>
      </c>
      <c r="G1383" s="563"/>
      <c r="H1383" s="558">
        <v>1100</v>
      </c>
      <c r="I1383" s="972">
        <v>45000</v>
      </c>
      <c r="J1383" s="969"/>
      <c r="K1383" s="635">
        <f t="shared" si="106"/>
        <v>0</v>
      </c>
      <c r="L1383" s="635">
        <f t="shared" si="107"/>
        <v>0</v>
      </c>
      <c r="M1383" s="713">
        <f t="shared" si="108"/>
        <v>49500000</v>
      </c>
      <c r="N1383" s="563"/>
      <c r="O1383" s="563"/>
      <c r="P1383" s="557" t="s">
        <v>284</v>
      </c>
      <c r="Q1383" s="567" t="s">
        <v>272</v>
      </c>
      <c r="R1383" s="567" t="s">
        <v>73</v>
      </c>
      <c r="S1383" s="567" t="s">
        <v>40</v>
      </c>
    </row>
    <row r="1384" spans="1:19" ht="20.100000000000001" customHeight="1">
      <c r="A1384" s="557" t="s">
        <v>407</v>
      </c>
      <c r="B1384" s="563" t="s">
        <v>2183</v>
      </c>
      <c r="C1384" s="557" t="s">
        <v>64</v>
      </c>
      <c r="D1384" s="575" t="s">
        <v>458</v>
      </c>
      <c r="E1384" s="563"/>
      <c r="F1384" s="557" t="s">
        <v>430</v>
      </c>
      <c r="G1384" s="563"/>
      <c r="H1384" s="558">
        <v>1206</v>
      </c>
      <c r="I1384" s="972">
        <v>45000</v>
      </c>
      <c r="J1384" s="969"/>
      <c r="K1384" s="635">
        <f t="shared" si="106"/>
        <v>0</v>
      </c>
      <c r="L1384" s="635">
        <f t="shared" si="107"/>
        <v>0</v>
      </c>
      <c r="M1384" s="713">
        <f t="shared" si="108"/>
        <v>54270000</v>
      </c>
      <c r="N1384" s="563"/>
      <c r="O1384" s="563"/>
      <c r="P1384" s="557" t="s">
        <v>284</v>
      </c>
      <c r="Q1384" s="567" t="s">
        <v>272</v>
      </c>
      <c r="R1384" s="567" t="s">
        <v>73</v>
      </c>
      <c r="S1384" s="567" t="s">
        <v>40</v>
      </c>
    </row>
    <row r="1385" spans="1:19" ht="20.100000000000001" customHeight="1">
      <c r="A1385" s="557" t="s">
        <v>407</v>
      </c>
      <c r="B1385" s="563" t="s">
        <v>2184</v>
      </c>
      <c r="C1385" s="557" t="s">
        <v>64</v>
      </c>
      <c r="D1385" s="575" t="s">
        <v>458</v>
      </c>
      <c r="E1385" s="563"/>
      <c r="F1385" s="557" t="s">
        <v>2187</v>
      </c>
      <c r="G1385" s="563"/>
      <c r="H1385" s="558">
        <v>292</v>
      </c>
      <c r="I1385" s="972">
        <v>150000</v>
      </c>
      <c r="J1385" s="969"/>
      <c r="K1385" s="635">
        <f t="shared" si="106"/>
        <v>0</v>
      </c>
      <c r="L1385" s="635">
        <f t="shared" si="107"/>
        <v>0</v>
      </c>
      <c r="M1385" s="713">
        <f t="shared" si="108"/>
        <v>43800000</v>
      </c>
      <c r="N1385" s="563"/>
      <c r="O1385" s="563"/>
      <c r="P1385" s="557" t="s">
        <v>284</v>
      </c>
      <c r="Q1385" s="567" t="s">
        <v>272</v>
      </c>
      <c r="R1385" s="567" t="s">
        <v>73</v>
      </c>
      <c r="S1385" s="567" t="s">
        <v>40</v>
      </c>
    </row>
    <row r="1386" spans="1:19" ht="20.100000000000001" customHeight="1">
      <c r="A1386" s="557" t="s">
        <v>407</v>
      </c>
      <c r="B1386" s="563" t="s">
        <v>2179</v>
      </c>
      <c r="C1386" s="557" t="s">
        <v>64</v>
      </c>
      <c r="D1386" s="575" t="s">
        <v>458</v>
      </c>
      <c r="E1386" s="563"/>
      <c r="F1386" s="557" t="s">
        <v>405</v>
      </c>
      <c r="G1386" s="563"/>
      <c r="H1386" s="558">
        <v>55</v>
      </c>
      <c r="I1386" s="972">
        <v>42300</v>
      </c>
      <c r="J1386" s="969"/>
      <c r="K1386" s="635">
        <f t="shared" si="106"/>
        <v>0</v>
      </c>
      <c r="L1386" s="635">
        <f t="shared" si="107"/>
        <v>0</v>
      </c>
      <c r="M1386" s="713">
        <f t="shared" si="108"/>
        <v>2326500</v>
      </c>
      <c r="N1386" s="563"/>
      <c r="O1386" s="563"/>
      <c r="P1386" s="557" t="s">
        <v>284</v>
      </c>
      <c r="Q1386" s="567" t="s">
        <v>278</v>
      </c>
      <c r="R1386" s="567" t="s">
        <v>73</v>
      </c>
      <c r="S1386" s="567" t="s">
        <v>40</v>
      </c>
    </row>
    <row r="1387" spans="1:19" ht="20.100000000000001" customHeight="1">
      <c r="A1387" s="557" t="s">
        <v>407</v>
      </c>
      <c r="B1387" s="563" t="s">
        <v>2180</v>
      </c>
      <c r="C1387" s="557" t="s">
        <v>64</v>
      </c>
      <c r="D1387" s="575" t="s">
        <v>458</v>
      </c>
      <c r="E1387" s="563"/>
      <c r="F1387" s="557" t="s">
        <v>405</v>
      </c>
      <c r="G1387" s="563"/>
      <c r="H1387" s="558">
        <v>600</v>
      </c>
      <c r="I1387" s="972">
        <v>42300</v>
      </c>
      <c r="J1387" s="969"/>
      <c r="K1387" s="635">
        <f t="shared" si="106"/>
        <v>0</v>
      </c>
      <c r="L1387" s="635">
        <f t="shared" si="107"/>
        <v>0</v>
      </c>
      <c r="M1387" s="713">
        <f t="shared" si="108"/>
        <v>25380000</v>
      </c>
      <c r="N1387" s="563"/>
      <c r="O1387" s="563"/>
      <c r="P1387" s="557" t="s">
        <v>284</v>
      </c>
      <c r="Q1387" s="567" t="s">
        <v>278</v>
      </c>
      <c r="R1387" s="567" t="s">
        <v>73</v>
      </c>
      <c r="S1387" s="567" t="s">
        <v>40</v>
      </c>
    </row>
    <row r="1388" spans="1:19" ht="20.100000000000001" customHeight="1">
      <c r="A1388" s="557" t="s">
        <v>407</v>
      </c>
      <c r="B1388" s="563" t="s">
        <v>2183</v>
      </c>
      <c r="C1388" s="557" t="s">
        <v>64</v>
      </c>
      <c r="D1388" s="575" t="s">
        <v>458</v>
      </c>
      <c r="E1388" s="563"/>
      <c r="F1388" s="557" t="s">
        <v>405</v>
      </c>
      <c r="G1388" s="563"/>
      <c r="H1388" s="558">
        <v>649</v>
      </c>
      <c r="I1388" s="972">
        <v>42300</v>
      </c>
      <c r="J1388" s="969"/>
      <c r="K1388" s="635">
        <f t="shared" si="106"/>
        <v>0</v>
      </c>
      <c r="L1388" s="635">
        <f t="shared" si="107"/>
        <v>0</v>
      </c>
      <c r="M1388" s="713">
        <f t="shared" si="108"/>
        <v>27452700</v>
      </c>
      <c r="N1388" s="563"/>
      <c r="O1388" s="563"/>
      <c r="P1388" s="557" t="s">
        <v>284</v>
      </c>
      <c r="Q1388" s="567" t="s">
        <v>278</v>
      </c>
      <c r="R1388" s="567" t="s">
        <v>73</v>
      </c>
      <c r="S1388" s="567" t="s">
        <v>40</v>
      </c>
    </row>
    <row r="1389" spans="1:19" ht="20.100000000000001" customHeight="1">
      <c r="A1389" s="573" t="s">
        <v>443</v>
      </c>
      <c r="B1389" s="574" t="s">
        <v>444</v>
      </c>
      <c r="C1389" s="573" t="s">
        <v>64</v>
      </c>
      <c r="D1389" s="575" t="s">
        <v>458</v>
      </c>
      <c r="E1389" s="574"/>
      <c r="F1389" s="573" t="s">
        <v>267</v>
      </c>
      <c r="G1389" s="574"/>
      <c r="H1389" s="635">
        <v>74</v>
      </c>
      <c r="I1389" s="973">
        <v>55000</v>
      </c>
      <c r="J1389" s="961">
        <v>7</v>
      </c>
      <c r="K1389" s="635">
        <f t="shared" si="106"/>
        <v>5.18</v>
      </c>
      <c r="L1389" s="635">
        <f t="shared" si="107"/>
        <v>0.51800000000000002</v>
      </c>
      <c r="M1389" s="713">
        <f t="shared" si="108"/>
        <v>4070000</v>
      </c>
      <c r="N1389" s="573" t="s">
        <v>1620</v>
      </c>
      <c r="O1389" s="574"/>
      <c r="P1389" s="573" t="s">
        <v>284</v>
      </c>
      <c r="Q1389" s="952" t="s">
        <v>344</v>
      </c>
      <c r="R1389" s="952" t="s">
        <v>60</v>
      </c>
      <c r="S1389" s="952" t="s">
        <v>213</v>
      </c>
    </row>
    <row r="1390" spans="1:19" ht="20.100000000000001" customHeight="1">
      <c r="A1390" s="557" t="s">
        <v>443</v>
      </c>
      <c r="B1390" s="563" t="s">
        <v>444</v>
      </c>
      <c r="C1390" s="557" t="s">
        <v>64</v>
      </c>
      <c r="D1390" s="575" t="s">
        <v>458</v>
      </c>
      <c r="E1390" s="563"/>
      <c r="F1390" s="557" t="s">
        <v>401</v>
      </c>
      <c r="G1390" s="563"/>
      <c r="H1390" s="558">
        <v>74</v>
      </c>
      <c r="I1390" s="972">
        <v>62000</v>
      </c>
      <c r="J1390" s="969">
        <v>9</v>
      </c>
      <c r="K1390" s="635">
        <f t="shared" si="106"/>
        <v>6.66</v>
      </c>
      <c r="L1390" s="635">
        <f t="shared" si="107"/>
        <v>0.66600000000000004</v>
      </c>
      <c r="M1390" s="713">
        <f t="shared" si="108"/>
        <v>4588000</v>
      </c>
      <c r="N1390" s="563" t="s">
        <v>1620</v>
      </c>
      <c r="O1390" s="563"/>
      <c r="P1390" s="557" t="s">
        <v>284</v>
      </c>
      <c r="Q1390" s="567" t="s">
        <v>344</v>
      </c>
      <c r="R1390" s="567" t="s">
        <v>60</v>
      </c>
      <c r="S1390" s="567" t="s">
        <v>213</v>
      </c>
    </row>
    <row r="1391" spans="1:19" ht="20.100000000000001" customHeight="1">
      <c r="A1391" s="557" t="s">
        <v>443</v>
      </c>
      <c r="B1391" s="563" t="s">
        <v>444</v>
      </c>
      <c r="C1391" s="557" t="s">
        <v>64</v>
      </c>
      <c r="D1391" s="575" t="s">
        <v>458</v>
      </c>
      <c r="E1391" s="563"/>
      <c r="F1391" s="557" t="s">
        <v>427</v>
      </c>
      <c r="G1391" s="563"/>
      <c r="H1391" s="558">
        <v>500</v>
      </c>
      <c r="I1391" s="972">
        <v>180022</v>
      </c>
      <c r="J1391" s="969">
        <v>42</v>
      </c>
      <c r="K1391" s="635">
        <f t="shared" si="106"/>
        <v>210</v>
      </c>
      <c r="L1391" s="635">
        <f t="shared" si="107"/>
        <v>21</v>
      </c>
      <c r="M1391" s="713">
        <f t="shared" si="108"/>
        <v>90011000</v>
      </c>
      <c r="N1391" s="563"/>
      <c r="O1391" s="563"/>
      <c r="P1391" s="557" t="s">
        <v>284</v>
      </c>
      <c r="Q1391" s="567" t="s">
        <v>327</v>
      </c>
      <c r="R1391" s="567" t="s">
        <v>60</v>
      </c>
      <c r="S1391" s="567" t="s">
        <v>213</v>
      </c>
    </row>
    <row r="1392" spans="1:19" ht="20.100000000000001" customHeight="1">
      <c r="A1392" s="557" t="s">
        <v>443</v>
      </c>
      <c r="B1392" s="563" t="s">
        <v>444</v>
      </c>
      <c r="C1392" s="557" t="s">
        <v>64</v>
      </c>
      <c r="D1392" s="575" t="s">
        <v>458</v>
      </c>
      <c r="E1392" s="563"/>
      <c r="F1392" s="557" t="s">
        <v>83</v>
      </c>
      <c r="G1392" s="563"/>
      <c r="H1392" s="558">
        <v>123</v>
      </c>
      <c r="I1392" s="972">
        <v>12000</v>
      </c>
      <c r="J1392" s="969"/>
      <c r="K1392" s="635">
        <f t="shared" si="106"/>
        <v>0</v>
      </c>
      <c r="L1392" s="635">
        <f t="shared" si="107"/>
        <v>0</v>
      </c>
      <c r="M1392" s="713">
        <f t="shared" si="108"/>
        <v>1476000</v>
      </c>
      <c r="N1392" s="563"/>
      <c r="O1392" s="563"/>
      <c r="P1392" s="557" t="s">
        <v>284</v>
      </c>
      <c r="Q1392" s="567" t="s">
        <v>274</v>
      </c>
      <c r="R1392" s="567" t="s">
        <v>73</v>
      </c>
      <c r="S1392" s="567" t="s">
        <v>213</v>
      </c>
    </row>
    <row r="1393" spans="1:19" ht="20.100000000000001" customHeight="1">
      <c r="A1393" s="557" t="s">
        <v>443</v>
      </c>
      <c r="B1393" s="563" t="s">
        <v>444</v>
      </c>
      <c r="C1393" s="557" t="s">
        <v>64</v>
      </c>
      <c r="D1393" s="575" t="s">
        <v>458</v>
      </c>
      <c r="E1393" s="563"/>
      <c r="F1393" s="557" t="s">
        <v>446</v>
      </c>
      <c r="G1393" s="563"/>
      <c r="H1393" s="558">
        <v>250</v>
      </c>
      <c r="I1393" s="972">
        <v>68000</v>
      </c>
      <c r="J1393" s="969"/>
      <c r="K1393" s="635">
        <f t="shared" si="106"/>
        <v>0</v>
      </c>
      <c r="L1393" s="635">
        <f t="shared" si="107"/>
        <v>0</v>
      </c>
      <c r="M1393" s="713">
        <f t="shared" si="108"/>
        <v>17000000</v>
      </c>
      <c r="N1393" s="563"/>
      <c r="O1393" s="563"/>
      <c r="P1393" s="557" t="s">
        <v>284</v>
      </c>
      <c r="Q1393" s="567" t="s">
        <v>272</v>
      </c>
      <c r="R1393" s="567" t="s">
        <v>73</v>
      </c>
      <c r="S1393" s="567" t="s">
        <v>213</v>
      </c>
    </row>
    <row r="1394" spans="1:19" ht="20.100000000000001" customHeight="1">
      <c r="A1394" s="557" t="s">
        <v>443</v>
      </c>
      <c r="B1394" s="563" t="s">
        <v>444</v>
      </c>
      <c r="C1394" s="557" t="s">
        <v>64</v>
      </c>
      <c r="D1394" s="575" t="s">
        <v>458</v>
      </c>
      <c r="E1394" s="563"/>
      <c r="F1394" s="557" t="s">
        <v>447</v>
      </c>
      <c r="G1394" s="563"/>
      <c r="H1394" s="558">
        <v>202</v>
      </c>
      <c r="I1394" s="972">
        <v>77580</v>
      </c>
      <c r="J1394" s="969"/>
      <c r="K1394" s="635">
        <f t="shared" si="106"/>
        <v>0</v>
      </c>
      <c r="L1394" s="635">
        <f t="shared" si="107"/>
        <v>0</v>
      </c>
      <c r="M1394" s="713">
        <f t="shared" si="108"/>
        <v>15671160</v>
      </c>
      <c r="N1394" s="563"/>
      <c r="O1394" s="563"/>
      <c r="P1394" s="557" t="s">
        <v>284</v>
      </c>
      <c r="Q1394" s="567" t="s">
        <v>278</v>
      </c>
      <c r="R1394" s="567" t="s">
        <v>73</v>
      </c>
      <c r="S1394" s="567" t="s">
        <v>213</v>
      </c>
    </row>
    <row r="1395" spans="1:19" ht="20.100000000000001" customHeight="1">
      <c r="A1395" s="557" t="s">
        <v>443</v>
      </c>
      <c r="B1395" s="563" t="s">
        <v>444</v>
      </c>
      <c r="C1395" s="557" t="s">
        <v>64</v>
      </c>
      <c r="D1395" s="575" t="s">
        <v>458</v>
      </c>
      <c r="E1395" s="563"/>
      <c r="F1395" s="557" t="s">
        <v>389</v>
      </c>
      <c r="G1395" s="563"/>
      <c r="H1395" s="558">
        <v>124</v>
      </c>
      <c r="I1395" s="972">
        <v>12586</v>
      </c>
      <c r="J1395" s="969"/>
      <c r="K1395" s="635">
        <f t="shared" si="106"/>
        <v>0</v>
      </c>
      <c r="L1395" s="635">
        <f t="shared" si="107"/>
        <v>0</v>
      </c>
      <c r="M1395" s="713">
        <f t="shared" si="108"/>
        <v>1560664</v>
      </c>
      <c r="N1395" s="563"/>
      <c r="O1395" s="563"/>
      <c r="P1395" s="557" t="s">
        <v>284</v>
      </c>
      <c r="Q1395" s="567" t="s">
        <v>280</v>
      </c>
      <c r="R1395" s="567" t="s">
        <v>73</v>
      </c>
      <c r="S1395" s="567" t="s">
        <v>213</v>
      </c>
    </row>
    <row r="1396" spans="1:19" ht="20.100000000000001" customHeight="1">
      <c r="A1396" s="573" t="s">
        <v>490</v>
      </c>
      <c r="B1396" s="574" t="s">
        <v>1537</v>
      </c>
      <c r="C1396" s="573" t="s">
        <v>64</v>
      </c>
      <c r="D1396" s="575" t="s">
        <v>458</v>
      </c>
      <c r="E1396" s="574"/>
      <c r="F1396" s="573" t="s">
        <v>404</v>
      </c>
      <c r="G1396" s="574"/>
      <c r="H1396" s="635">
        <v>496</v>
      </c>
      <c r="I1396" s="973">
        <v>110000</v>
      </c>
      <c r="J1396" s="961"/>
      <c r="K1396" s="635">
        <f t="shared" si="106"/>
        <v>0</v>
      </c>
      <c r="L1396" s="635">
        <f t="shared" si="107"/>
        <v>0</v>
      </c>
      <c r="M1396" s="713">
        <f t="shared" si="108"/>
        <v>54560000</v>
      </c>
      <c r="N1396" s="573"/>
      <c r="O1396" s="574"/>
      <c r="P1396" s="573" t="s">
        <v>284</v>
      </c>
      <c r="Q1396" s="952" t="s">
        <v>276</v>
      </c>
      <c r="R1396" s="952" t="s">
        <v>73</v>
      </c>
      <c r="S1396" s="952" t="s">
        <v>1274</v>
      </c>
    </row>
    <row r="1397" spans="1:19" ht="20.100000000000001" customHeight="1">
      <c r="A1397" s="557" t="s">
        <v>490</v>
      </c>
      <c r="B1397" s="563" t="s">
        <v>1537</v>
      </c>
      <c r="C1397" s="557" t="s">
        <v>64</v>
      </c>
      <c r="D1397" s="575" t="s">
        <v>458</v>
      </c>
      <c r="E1397" s="563"/>
      <c r="F1397" s="557" t="s">
        <v>71</v>
      </c>
      <c r="G1397" s="563"/>
      <c r="H1397" s="558">
        <v>592</v>
      </c>
      <c r="I1397" s="972">
        <v>63000</v>
      </c>
      <c r="J1397" s="969"/>
      <c r="K1397" s="635">
        <f t="shared" si="106"/>
        <v>0</v>
      </c>
      <c r="L1397" s="635">
        <f t="shared" si="107"/>
        <v>0</v>
      </c>
      <c r="M1397" s="713">
        <f t="shared" si="108"/>
        <v>37296000</v>
      </c>
      <c r="N1397" s="563"/>
      <c r="O1397" s="563"/>
      <c r="P1397" s="557" t="s">
        <v>284</v>
      </c>
      <c r="Q1397" s="567" t="s">
        <v>271</v>
      </c>
      <c r="R1397" s="567" t="s">
        <v>73</v>
      </c>
      <c r="S1397" s="567" t="s">
        <v>1274</v>
      </c>
    </row>
    <row r="1398" spans="1:19" ht="20.100000000000001" customHeight="1">
      <c r="A1398" s="557" t="s">
        <v>490</v>
      </c>
      <c r="B1398" s="563" t="s">
        <v>1537</v>
      </c>
      <c r="C1398" s="557" t="s">
        <v>64</v>
      </c>
      <c r="D1398" s="575" t="s">
        <v>458</v>
      </c>
      <c r="E1398" s="563"/>
      <c r="F1398" s="557" t="s">
        <v>79</v>
      </c>
      <c r="G1398" s="563"/>
      <c r="H1398" s="558">
        <v>400</v>
      </c>
      <c r="I1398" s="972">
        <v>7200</v>
      </c>
      <c r="J1398" s="969"/>
      <c r="K1398" s="635">
        <f t="shared" si="106"/>
        <v>0</v>
      </c>
      <c r="L1398" s="635">
        <f t="shared" si="107"/>
        <v>0</v>
      </c>
      <c r="M1398" s="713">
        <f t="shared" si="108"/>
        <v>2880000</v>
      </c>
      <c r="N1398" s="563"/>
      <c r="O1398" s="563"/>
      <c r="P1398" s="557" t="s">
        <v>284</v>
      </c>
      <c r="Q1398" s="567" t="s">
        <v>280</v>
      </c>
      <c r="R1398" s="567" t="s">
        <v>73</v>
      </c>
      <c r="S1398" s="567" t="s">
        <v>1274</v>
      </c>
    </row>
    <row r="1399" spans="1:19" ht="20.100000000000001" customHeight="1">
      <c r="A1399" s="557" t="s">
        <v>490</v>
      </c>
      <c r="B1399" s="563" t="s">
        <v>1537</v>
      </c>
      <c r="C1399" s="557" t="s">
        <v>64</v>
      </c>
      <c r="D1399" s="575" t="s">
        <v>458</v>
      </c>
      <c r="E1399" s="563"/>
      <c r="F1399" s="557" t="s">
        <v>80</v>
      </c>
      <c r="G1399" s="563"/>
      <c r="H1399" s="558">
        <v>400</v>
      </c>
      <c r="I1399" s="972">
        <v>7200</v>
      </c>
      <c r="J1399" s="969"/>
      <c r="K1399" s="635">
        <f t="shared" si="106"/>
        <v>0</v>
      </c>
      <c r="L1399" s="635">
        <f t="shared" si="107"/>
        <v>0</v>
      </c>
      <c r="M1399" s="713">
        <f t="shared" si="108"/>
        <v>2880000</v>
      </c>
      <c r="N1399" s="563"/>
      <c r="O1399" s="563"/>
      <c r="P1399" s="557" t="s">
        <v>284</v>
      </c>
      <c r="Q1399" s="567" t="s">
        <v>280</v>
      </c>
      <c r="R1399" s="567" t="s">
        <v>73</v>
      </c>
      <c r="S1399" s="567" t="s">
        <v>1274</v>
      </c>
    </row>
    <row r="1400" spans="1:19" ht="20.100000000000001" customHeight="1">
      <c r="A1400" s="557" t="s">
        <v>490</v>
      </c>
      <c r="B1400" s="563" t="s">
        <v>1537</v>
      </c>
      <c r="C1400" s="557" t="s">
        <v>64</v>
      </c>
      <c r="D1400" s="575" t="s">
        <v>458</v>
      </c>
      <c r="E1400" s="563"/>
      <c r="F1400" s="557" t="s">
        <v>411</v>
      </c>
      <c r="G1400" s="563"/>
      <c r="H1400" s="558">
        <v>400</v>
      </c>
      <c r="I1400" s="972">
        <v>6000</v>
      </c>
      <c r="J1400" s="969"/>
      <c r="K1400" s="635">
        <f t="shared" si="106"/>
        <v>0</v>
      </c>
      <c r="L1400" s="635">
        <f t="shared" si="107"/>
        <v>0</v>
      </c>
      <c r="M1400" s="713">
        <f t="shared" si="108"/>
        <v>2400000</v>
      </c>
      <c r="N1400" s="563"/>
      <c r="O1400" s="563"/>
      <c r="P1400" s="557" t="s">
        <v>284</v>
      </c>
      <c r="Q1400" s="567" t="s">
        <v>280</v>
      </c>
      <c r="R1400" s="567" t="s">
        <v>73</v>
      </c>
      <c r="S1400" s="567" t="s">
        <v>1274</v>
      </c>
    </row>
    <row r="1401" spans="1:19" ht="20.100000000000001" customHeight="1">
      <c r="A1401" s="557" t="s">
        <v>490</v>
      </c>
      <c r="B1401" s="563" t="s">
        <v>1537</v>
      </c>
      <c r="C1401" s="557" t="s">
        <v>64</v>
      </c>
      <c r="D1401" s="575" t="s">
        <v>458</v>
      </c>
      <c r="E1401" s="563"/>
      <c r="F1401" s="557" t="s">
        <v>412</v>
      </c>
      <c r="G1401" s="563"/>
      <c r="H1401" s="558">
        <v>400</v>
      </c>
      <c r="I1401" s="972">
        <v>6000</v>
      </c>
      <c r="J1401" s="969"/>
      <c r="K1401" s="635">
        <f t="shared" si="106"/>
        <v>0</v>
      </c>
      <c r="L1401" s="635">
        <f t="shared" si="107"/>
        <v>0</v>
      </c>
      <c r="M1401" s="713">
        <f t="shared" si="108"/>
        <v>2400000</v>
      </c>
      <c r="N1401" s="563"/>
      <c r="O1401" s="563"/>
      <c r="P1401" s="557" t="s">
        <v>284</v>
      </c>
      <c r="Q1401" s="567" t="s">
        <v>280</v>
      </c>
      <c r="R1401" s="567" t="s">
        <v>73</v>
      </c>
      <c r="S1401" s="567" t="s">
        <v>1274</v>
      </c>
    </row>
    <row r="1402" spans="1:19" ht="20.100000000000001" customHeight="1">
      <c r="A1402" s="557" t="s">
        <v>490</v>
      </c>
      <c r="B1402" s="563" t="s">
        <v>1537</v>
      </c>
      <c r="C1402" s="557" t="s">
        <v>64</v>
      </c>
      <c r="D1402" s="575" t="s">
        <v>458</v>
      </c>
      <c r="E1402" s="563"/>
      <c r="F1402" s="557" t="s">
        <v>277</v>
      </c>
      <c r="G1402" s="563"/>
      <c r="H1402" s="558">
        <v>496</v>
      </c>
      <c r="I1402" s="972">
        <v>50000</v>
      </c>
      <c r="J1402" s="969"/>
      <c r="K1402" s="635">
        <f t="shared" si="106"/>
        <v>0</v>
      </c>
      <c r="L1402" s="635">
        <f t="shared" si="107"/>
        <v>0</v>
      </c>
      <c r="M1402" s="713">
        <f t="shared" si="108"/>
        <v>24800000</v>
      </c>
      <c r="N1402" s="563"/>
      <c r="O1402" s="563"/>
      <c r="P1402" s="557" t="s">
        <v>284</v>
      </c>
      <c r="Q1402" s="567" t="s">
        <v>278</v>
      </c>
      <c r="R1402" s="567" t="s">
        <v>73</v>
      </c>
      <c r="S1402" s="567" t="s">
        <v>1274</v>
      </c>
    </row>
    <row r="1403" spans="1:19" ht="20.100000000000001" customHeight="1">
      <c r="A1403" s="573" t="s">
        <v>490</v>
      </c>
      <c r="B1403" s="574" t="s">
        <v>1537</v>
      </c>
      <c r="C1403" s="573" t="s">
        <v>64</v>
      </c>
      <c r="D1403" s="575" t="s">
        <v>458</v>
      </c>
      <c r="E1403" s="574"/>
      <c r="F1403" s="573" t="s">
        <v>651</v>
      </c>
      <c r="G1403" s="574"/>
      <c r="H1403" s="635">
        <v>150</v>
      </c>
      <c r="I1403" s="973">
        <v>75000</v>
      </c>
      <c r="J1403" s="961">
        <v>20</v>
      </c>
      <c r="K1403" s="635">
        <f t="shared" si="106"/>
        <v>30</v>
      </c>
      <c r="L1403" s="635">
        <f t="shared" si="107"/>
        <v>3</v>
      </c>
      <c r="M1403" s="713">
        <f t="shared" si="108"/>
        <v>11250000</v>
      </c>
      <c r="N1403" s="573" t="s">
        <v>1620</v>
      </c>
      <c r="O1403" s="574"/>
      <c r="P1403" s="573" t="s">
        <v>284</v>
      </c>
      <c r="Q1403" s="952" t="s">
        <v>341</v>
      </c>
      <c r="R1403" s="952" t="s">
        <v>60</v>
      </c>
      <c r="S1403" s="952" t="s">
        <v>1274</v>
      </c>
    </row>
    <row r="1404" spans="1:19" ht="20.100000000000001" customHeight="1">
      <c r="A1404" s="557" t="s">
        <v>490</v>
      </c>
      <c r="B1404" s="563" t="s">
        <v>1537</v>
      </c>
      <c r="C1404" s="557" t="s">
        <v>64</v>
      </c>
      <c r="D1404" s="575" t="s">
        <v>458</v>
      </c>
      <c r="E1404" s="563"/>
      <c r="F1404" s="557" t="s">
        <v>1091</v>
      </c>
      <c r="G1404" s="563"/>
      <c r="H1404" s="558">
        <v>196</v>
      </c>
      <c r="I1404" s="972">
        <v>63000</v>
      </c>
      <c r="J1404" s="969">
        <v>17</v>
      </c>
      <c r="K1404" s="635">
        <f t="shared" si="106"/>
        <v>33.32</v>
      </c>
      <c r="L1404" s="635">
        <f t="shared" si="107"/>
        <v>3.3319999999999999</v>
      </c>
      <c r="M1404" s="713">
        <f t="shared" si="108"/>
        <v>12348000</v>
      </c>
      <c r="N1404" s="563"/>
      <c r="O1404" s="563"/>
      <c r="P1404" s="557" t="s">
        <v>284</v>
      </c>
      <c r="Q1404" s="567" t="s">
        <v>345</v>
      </c>
      <c r="R1404" s="567" t="s">
        <v>68</v>
      </c>
      <c r="S1404" s="567" t="s">
        <v>1274</v>
      </c>
    </row>
    <row r="1405" spans="1:19" ht="20.100000000000001" customHeight="1">
      <c r="A1405" s="557" t="s">
        <v>490</v>
      </c>
      <c r="B1405" s="563" t="s">
        <v>1537</v>
      </c>
      <c r="C1405" s="557" t="s">
        <v>64</v>
      </c>
      <c r="D1405" s="575" t="s">
        <v>458</v>
      </c>
      <c r="E1405" s="563"/>
      <c r="F1405" s="557" t="s">
        <v>590</v>
      </c>
      <c r="G1405" s="563"/>
      <c r="H1405" s="558">
        <v>200</v>
      </c>
      <c r="I1405" s="972">
        <v>28000</v>
      </c>
      <c r="J1405" s="969">
        <v>15</v>
      </c>
      <c r="K1405" s="635">
        <f t="shared" si="106"/>
        <v>30</v>
      </c>
      <c r="L1405" s="635">
        <f t="shared" si="107"/>
        <v>3</v>
      </c>
      <c r="M1405" s="713">
        <f t="shared" si="108"/>
        <v>5600000</v>
      </c>
      <c r="N1405" s="563"/>
      <c r="O1405" s="563"/>
      <c r="P1405" s="557" t="s">
        <v>284</v>
      </c>
      <c r="Q1405" s="567" t="s">
        <v>270</v>
      </c>
      <c r="R1405" s="567" t="s">
        <v>68</v>
      </c>
      <c r="S1405" s="567" t="s">
        <v>1274</v>
      </c>
    </row>
    <row r="1406" spans="1:19" ht="20.100000000000001" customHeight="1">
      <c r="A1406" s="557" t="s">
        <v>490</v>
      </c>
      <c r="B1406" s="563" t="s">
        <v>1537</v>
      </c>
      <c r="C1406" s="557" t="s">
        <v>64</v>
      </c>
      <c r="D1406" s="575" t="s">
        <v>458</v>
      </c>
      <c r="E1406" s="563"/>
      <c r="F1406" s="557" t="s">
        <v>223</v>
      </c>
      <c r="G1406" s="563"/>
      <c r="H1406" s="558">
        <v>496</v>
      </c>
      <c r="I1406" s="972">
        <v>78000</v>
      </c>
      <c r="J1406" s="969">
        <v>33</v>
      </c>
      <c r="K1406" s="635">
        <f t="shared" si="106"/>
        <v>163.68</v>
      </c>
      <c r="L1406" s="635">
        <f t="shared" si="107"/>
        <v>16.368000000000002</v>
      </c>
      <c r="M1406" s="713">
        <f t="shared" si="108"/>
        <v>38688000</v>
      </c>
      <c r="N1406" s="563"/>
      <c r="O1406" s="563"/>
      <c r="P1406" s="557" t="s">
        <v>284</v>
      </c>
      <c r="Q1406" s="567" t="s">
        <v>370</v>
      </c>
      <c r="R1406" s="567" t="s">
        <v>68</v>
      </c>
      <c r="S1406" s="567" t="s">
        <v>1274</v>
      </c>
    </row>
    <row r="1407" spans="1:19" ht="20.100000000000001" customHeight="1">
      <c r="A1407" s="557" t="s">
        <v>490</v>
      </c>
      <c r="B1407" s="563" t="s">
        <v>1537</v>
      </c>
      <c r="C1407" s="557" t="s">
        <v>64</v>
      </c>
      <c r="D1407" s="575" t="s">
        <v>458</v>
      </c>
      <c r="E1407" s="563"/>
      <c r="F1407" s="557" t="s">
        <v>356</v>
      </c>
      <c r="G1407" s="563"/>
      <c r="H1407" s="558">
        <v>200</v>
      </c>
      <c r="I1407" s="972">
        <v>130000</v>
      </c>
      <c r="J1407" s="969">
        <v>43</v>
      </c>
      <c r="K1407" s="635">
        <f t="shared" si="106"/>
        <v>86</v>
      </c>
      <c r="L1407" s="635">
        <f t="shared" si="107"/>
        <v>8.6</v>
      </c>
      <c r="M1407" s="713">
        <f t="shared" si="108"/>
        <v>26000000</v>
      </c>
      <c r="N1407" s="563"/>
      <c r="O1407" s="563"/>
      <c r="P1407" s="557" t="s">
        <v>284</v>
      </c>
      <c r="Q1407" s="567" t="s">
        <v>327</v>
      </c>
      <c r="R1407" s="567" t="s">
        <v>68</v>
      </c>
      <c r="S1407" s="567" t="s">
        <v>1274</v>
      </c>
    </row>
    <row r="1408" spans="1:19" ht="20.100000000000001" customHeight="1">
      <c r="A1408" s="557" t="s">
        <v>490</v>
      </c>
      <c r="B1408" s="563" t="s">
        <v>2272</v>
      </c>
      <c r="C1408" s="557" t="s">
        <v>64</v>
      </c>
      <c r="D1408" s="575" t="s">
        <v>458</v>
      </c>
      <c r="E1408" s="563"/>
      <c r="F1408" s="557" t="s">
        <v>75</v>
      </c>
      <c r="G1408" s="563"/>
      <c r="H1408" s="558">
        <v>200</v>
      </c>
      <c r="I1408" s="972">
        <v>40009</v>
      </c>
      <c r="J1408" s="969"/>
      <c r="K1408" s="635">
        <f t="shared" si="106"/>
        <v>0</v>
      </c>
      <c r="L1408" s="635">
        <f t="shared" si="107"/>
        <v>0</v>
      </c>
      <c r="M1408" s="713">
        <f t="shared" si="108"/>
        <v>8001800</v>
      </c>
      <c r="N1408" s="563"/>
      <c r="O1408" s="563"/>
      <c r="P1408" s="557" t="s">
        <v>284</v>
      </c>
      <c r="Q1408" s="567" t="s">
        <v>272</v>
      </c>
      <c r="R1408" s="567" t="s">
        <v>73</v>
      </c>
      <c r="S1408" s="567" t="s">
        <v>213</v>
      </c>
    </row>
    <row r="1409" spans="1:19" ht="20.100000000000001" customHeight="1">
      <c r="A1409" s="557" t="s">
        <v>490</v>
      </c>
      <c r="B1409" s="563" t="s">
        <v>2272</v>
      </c>
      <c r="C1409" s="557" t="s">
        <v>64</v>
      </c>
      <c r="D1409" s="575" t="s">
        <v>458</v>
      </c>
      <c r="E1409" s="563"/>
      <c r="F1409" s="557" t="s">
        <v>83</v>
      </c>
      <c r="G1409" s="563"/>
      <c r="H1409" s="558">
        <v>200</v>
      </c>
      <c r="I1409" s="972">
        <v>9679</v>
      </c>
      <c r="J1409" s="969"/>
      <c r="K1409" s="635">
        <f t="shared" si="106"/>
        <v>0</v>
      </c>
      <c r="L1409" s="635">
        <f t="shared" si="107"/>
        <v>0</v>
      </c>
      <c r="M1409" s="713">
        <f t="shared" si="108"/>
        <v>1935800</v>
      </c>
      <c r="N1409" s="563"/>
      <c r="O1409" s="563"/>
      <c r="P1409" s="557" t="s">
        <v>284</v>
      </c>
      <c r="Q1409" s="567" t="s">
        <v>336</v>
      </c>
      <c r="R1409" s="567" t="s">
        <v>73</v>
      </c>
      <c r="S1409" s="567" t="s">
        <v>213</v>
      </c>
    </row>
    <row r="1410" spans="1:19" ht="20.100000000000001" customHeight="1">
      <c r="A1410" s="573" t="s">
        <v>2493</v>
      </c>
      <c r="B1410" s="574" t="s">
        <v>2494</v>
      </c>
      <c r="C1410" s="573" t="s">
        <v>64</v>
      </c>
      <c r="D1410" s="575" t="s">
        <v>458</v>
      </c>
      <c r="E1410" s="574"/>
      <c r="F1410" s="573" t="s">
        <v>1748</v>
      </c>
      <c r="G1410" s="574"/>
      <c r="H1410" s="635">
        <v>96</v>
      </c>
      <c r="I1410" s="973">
        <v>79059</v>
      </c>
      <c r="J1410" s="961">
        <v>25</v>
      </c>
      <c r="K1410" s="635">
        <f t="shared" si="106"/>
        <v>24</v>
      </c>
      <c r="L1410" s="635">
        <f t="shared" si="107"/>
        <v>2.4</v>
      </c>
      <c r="M1410" s="713">
        <f t="shared" si="108"/>
        <v>7589664</v>
      </c>
      <c r="N1410" s="573"/>
      <c r="O1410" s="574" t="s">
        <v>2532</v>
      </c>
      <c r="P1410" s="573" t="s">
        <v>284</v>
      </c>
      <c r="Q1410" s="952" t="s">
        <v>361</v>
      </c>
      <c r="R1410" s="952" t="s">
        <v>68</v>
      </c>
      <c r="S1410" s="952" t="s">
        <v>237</v>
      </c>
    </row>
    <row r="1411" spans="1:19" ht="20.100000000000001" customHeight="1">
      <c r="A1411" s="557" t="s">
        <v>2493</v>
      </c>
      <c r="B1411" s="563" t="s">
        <v>2494</v>
      </c>
      <c r="C1411" s="557" t="s">
        <v>64</v>
      </c>
      <c r="D1411" s="575" t="s">
        <v>458</v>
      </c>
      <c r="E1411" s="563"/>
      <c r="F1411" s="557" t="s">
        <v>612</v>
      </c>
      <c r="G1411" s="563"/>
      <c r="H1411" s="558">
        <v>96</v>
      </c>
      <c r="I1411" s="972">
        <v>42353</v>
      </c>
      <c r="J1411" s="969"/>
      <c r="K1411" s="635">
        <f t="shared" si="106"/>
        <v>0</v>
      </c>
      <c r="L1411" s="635">
        <f t="shared" si="107"/>
        <v>0</v>
      </c>
      <c r="M1411" s="713">
        <f t="shared" si="108"/>
        <v>4065888</v>
      </c>
      <c r="N1411" s="563"/>
      <c r="O1411" s="563" t="s">
        <v>2532</v>
      </c>
      <c r="P1411" s="557" t="s">
        <v>284</v>
      </c>
      <c r="Q1411" s="567" t="s">
        <v>336</v>
      </c>
      <c r="R1411" s="567" t="s">
        <v>73</v>
      </c>
      <c r="S1411" s="567" t="s">
        <v>237</v>
      </c>
    </row>
    <row r="1412" spans="1:19" ht="20.100000000000001" customHeight="1">
      <c r="A1412" s="557" t="s">
        <v>2493</v>
      </c>
      <c r="B1412" s="563" t="s">
        <v>2494</v>
      </c>
      <c r="C1412" s="557" t="s">
        <v>64</v>
      </c>
      <c r="D1412" s="575" t="s">
        <v>458</v>
      </c>
      <c r="E1412" s="563"/>
      <c r="F1412" s="557" t="s">
        <v>363</v>
      </c>
      <c r="G1412" s="563"/>
      <c r="H1412" s="558">
        <v>38</v>
      </c>
      <c r="I1412" s="972">
        <v>102240</v>
      </c>
      <c r="J1412" s="969">
        <v>42</v>
      </c>
      <c r="K1412" s="635">
        <f t="shared" si="106"/>
        <v>15.96</v>
      </c>
      <c r="L1412" s="635">
        <f t="shared" si="107"/>
        <v>1.5960000000000001</v>
      </c>
      <c r="M1412" s="713">
        <f t="shared" si="108"/>
        <v>3885120</v>
      </c>
      <c r="N1412" s="563"/>
      <c r="O1412" s="563" t="s">
        <v>2533</v>
      </c>
      <c r="P1412" s="557" t="s">
        <v>284</v>
      </c>
      <c r="Q1412" s="567" t="s">
        <v>364</v>
      </c>
      <c r="R1412" s="567" t="s">
        <v>68</v>
      </c>
      <c r="S1412" s="567" t="s">
        <v>237</v>
      </c>
    </row>
    <row r="1413" spans="1:19" ht="20.100000000000001" customHeight="1">
      <c r="A1413" s="557" t="s">
        <v>2493</v>
      </c>
      <c r="B1413" s="563" t="s">
        <v>2494</v>
      </c>
      <c r="C1413" s="557" t="s">
        <v>64</v>
      </c>
      <c r="D1413" s="575" t="s">
        <v>458</v>
      </c>
      <c r="E1413" s="563"/>
      <c r="F1413" s="557" t="s">
        <v>1135</v>
      </c>
      <c r="G1413" s="563"/>
      <c r="H1413" s="558">
        <v>72</v>
      </c>
      <c r="I1413" s="972">
        <v>13069</v>
      </c>
      <c r="J1413" s="969"/>
      <c r="K1413" s="635">
        <f t="shared" si="106"/>
        <v>0</v>
      </c>
      <c r="L1413" s="635">
        <f t="shared" si="107"/>
        <v>0</v>
      </c>
      <c r="M1413" s="713">
        <f t="shared" si="108"/>
        <v>940968</v>
      </c>
      <c r="N1413" s="563"/>
      <c r="O1413" s="563"/>
      <c r="P1413" s="557" t="s">
        <v>284</v>
      </c>
      <c r="Q1413" s="567" t="s">
        <v>336</v>
      </c>
      <c r="R1413" s="567" t="s">
        <v>73</v>
      </c>
      <c r="S1413" s="567" t="s">
        <v>237</v>
      </c>
    </row>
    <row r="1414" spans="1:19" ht="20.100000000000001" customHeight="1">
      <c r="A1414" s="557" t="s">
        <v>2493</v>
      </c>
      <c r="B1414" s="563" t="s">
        <v>2494</v>
      </c>
      <c r="C1414" s="557" t="s">
        <v>64</v>
      </c>
      <c r="D1414" s="575" t="s">
        <v>458</v>
      </c>
      <c r="E1414" s="563"/>
      <c r="F1414" s="557" t="s">
        <v>961</v>
      </c>
      <c r="G1414" s="563"/>
      <c r="H1414" s="558">
        <v>28</v>
      </c>
      <c r="I1414" s="972">
        <v>87300</v>
      </c>
      <c r="J1414" s="969"/>
      <c r="K1414" s="635">
        <f t="shared" si="106"/>
        <v>0</v>
      </c>
      <c r="L1414" s="635">
        <f t="shared" si="107"/>
        <v>0</v>
      </c>
      <c r="M1414" s="713">
        <f t="shared" si="108"/>
        <v>2444400</v>
      </c>
      <c r="N1414" s="563"/>
      <c r="O1414" s="563"/>
      <c r="P1414" s="557" t="s">
        <v>284</v>
      </c>
      <c r="Q1414" s="567" t="s">
        <v>336</v>
      </c>
      <c r="R1414" s="567" t="s">
        <v>73</v>
      </c>
      <c r="S1414" s="567" t="s">
        <v>237</v>
      </c>
    </row>
    <row r="1415" spans="1:19" ht="20.100000000000001" customHeight="1">
      <c r="A1415" s="557" t="s">
        <v>2493</v>
      </c>
      <c r="B1415" s="563" t="s">
        <v>2494</v>
      </c>
      <c r="C1415" s="557" t="s">
        <v>64</v>
      </c>
      <c r="D1415" s="575" t="s">
        <v>458</v>
      </c>
      <c r="E1415" s="563"/>
      <c r="F1415" s="557" t="s">
        <v>711</v>
      </c>
      <c r="G1415" s="563"/>
      <c r="H1415" s="558">
        <v>74</v>
      </c>
      <c r="I1415" s="972">
        <v>4500</v>
      </c>
      <c r="J1415" s="969"/>
      <c r="K1415" s="635">
        <f t="shared" si="106"/>
        <v>0</v>
      </c>
      <c r="L1415" s="635">
        <f t="shared" si="107"/>
        <v>0</v>
      </c>
      <c r="M1415" s="713">
        <f t="shared" si="108"/>
        <v>333000</v>
      </c>
      <c r="N1415" s="563"/>
      <c r="O1415" s="563"/>
      <c r="P1415" s="557" t="s">
        <v>284</v>
      </c>
      <c r="Q1415" s="567" t="s">
        <v>360</v>
      </c>
      <c r="R1415" s="567" t="s">
        <v>73</v>
      </c>
      <c r="S1415" s="567" t="s">
        <v>237</v>
      </c>
    </row>
    <row r="1416" spans="1:19" ht="20.100000000000001" customHeight="1">
      <c r="A1416" s="557" t="s">
        <v>2493</v>
      </c>
      <c r="B1416" s="563" t="s">
        <v>2494</v>
      </c>
      <c r="C1416" s="557" t="s">
        <v>64</v>
      </c>
      <c r="D1416" s="575" t="s">
        <v>458</v>
      </c>
      <c r="E1416" s="563"/>
      <c r="F1416" s="557" t="s">
        <v>402</v>
      </c>
      <c r="G1416" s="563"/>
      <c r="H1416" s="558">
        <v>20</v>
      </c>
      <c r="I1416" s="972">
        <v>184737</v>
      </c>
      <c r="J1416" s="969">
        <v>26</v>
      </c>
      <c r="K1416" s="635">
        <f t="shared" si="106"/>
        <v>5.2</v>
      </c>
      <c r="L1416" s="635">
        <f t="shared" si="107"/>
        <v>0.52</v>
      </c>
      <c r="M1416" s="713">
        <f t="shared" si="108"/>
        <v>3694740</v>
      </c>
      <c r="N1416" s="563"/>
      <c r="O1416" s="563" t="s">
        <v>2536</v>
      </c>
      <c r="P1416" s="557" t="s">
        <v>284</v>
      </c>
      <c r="Q1416" s="567" t="s">
        <v>403</v>
      </c>
      <c r="R1416" s="567" t="s">
        <v>60</v>
      </c>
      <c r="S1416" s="567" t="s">
        <v>237</v>
      </c>
    </row>
    <row r="1417" spans="1:19" ht="20.100000000000001" customHeight="1">
      <c r="A1417" s="573" t="s">
        <v>735</v>
      </c>
      <c r="B1417" s="574" t="s">
        <v>1042</v>
      </c>
      <c r="C1417" s="573" t="s">
        <v>64</v>
      </c>
      <c r="D1417" s="575" t="s">
        <v>458</v>
      </c>
      <c r="E1417" s="574"/>
      <c r="F1417" s="573" t="s">
        <v>1041</v>
      </c>
      <c r="G1417" s="574"/>
      <c r="H1417" s="635">
        <v>294</v>
      </c>
      <c r="I1417" s="973">
        <v>436306</v>
      </c>
      <c r="J1417" s="961"/>
      <c r="K1417" s="635">
        <f t="shared" si="106"/>
        <v>0</v>
      </c>
      <c r="L1417" s="635">
        <f t="shared" si="107"/>
        <v>0</v>
      </c>
      <c r="M1417" s="713">
        <f t="shared" si="108"/>
        <v>128273964</v>
      </c>
      <c r="N1417" s="573" t="s">
        <v>1623</v>
      </c>
      <c r="O1417" s="574" t="s">
        <v>2579</v>
      </c>
      <c r="P1417" s="573" t="s">
        <v>284</v>
      </c>
      <c r="Q1417" s="952" t="s">
        <v>354</v>
      </c>
      <c r="R1417" s="952" t="s">
        <v>70</v>
      </c>
      <c r="S1417" s="952"/>
    </row>
    <row r="1418" spans="1:19" ht="20.100000000000001" customHeight="1">
      <c r="A1418" s="557" t="s">
        <v>129</v>
      </c>
      <c r="B1418" s="563" t="s">
        <v>2563</v>
      </c>
      <c r="C1418" s="557" t="s">
        <v>64</v>
      </c>
      <c r="D1418" s="575" t="s">
        <v>458</v>
      </c>
      <c r="E1418" s="563"/>
      <c r="F1418" s="557" t="s">
        <v>2238</v>
      </c>
      <c r="G1418" s="563"/>
      <c r="H1418" s="558">
        <v>576</v>
      </c>
      <c r="I1418" s="972">
        <v>255100</v>
      </c>
      <c r="J1418" s="969"/>
      <c r="K1418" s="635">
        <f t="shared" si="106"/>
        <v>0</v>
      </c>
      <c r="L1418" s="635">
        <f t="shared" si="107"/>
        <v>0</v>
      </c>
      <c r="M1418" s="713">
        <f t="shared" si="108"/>
        <v>146937600</v>
      </c>
      <c r="N1418" s="563" t="s">
        <v>1623</v>
      </c>
      <c r="O1418" s="563"/>
      <c r="P1418" s="557" t="s">
        <v>284</v>
      </c>
      <c r="Q1418" s="567" t="s">
        <v>354</v>
      </c>
      <c r="R1418" s="567" t="s">
        <v>70</v>
      </c>
      <c r="S1418" s="567"/>
    </row>
    <row r="1419" spans="1:19" ht="20.100000000000001" customHeight="1">
      <c r="A1419" s="557" t="s">
        <v>129</v>
      </c>
      <c r="B1419" s="563" t="s">
        <v>2563</v>
      </c>
      <c r="C1419" s="557" t="s">
        <v>64</v>
      </c>
      <c r="D1419" s="575" t="s">
        <v>458</v>
      </c>
      <c r="E1419" s="563"/>
      <c r="F1419" s="557" t="s">
        <v>426</v>
      </c>
      <c r="G1419" s="563"/>
      <c r="H1419" s="558">
        <v>560</v>
      </c>
      <c r="I1419" s="972">
        <v>159900</v>
      </c>
      <c r="J1419" s="969"/>
      <c r="K1419" s="635">
        <f t="shared" ref="K1419:K1482" si="109">IFERROR(J1419*H1419/100,"0")</f>
        <v>0</v>
      </c>
      <c r="L1419" s="635">
        <f t="shared" ref="L1419:L1482" si="110">IFERROR(K1419/10,"0")</f>
        <v>0</v>
      </c>
      <c r="M1419" s="713">
        <f t="shared" ref="M1419:M1482" si="111">H1419*I1419</f>
        <v>89544000</v>
      </c>
      <c r="N1419" s="563" t="s">
        <v>1623</v>
      </c>
      <c r="O1419" s="563"/>
      <c r="P1419" s="557" t="s">
        <v>284</v>
      </c>
      <c r="Q1419" s="567" t="s">
        <v>354</v>
      </c>
      <c r="R1419" s="567" t="s">
        <v>70</v>
      </c>
      <c r="S1419" s="567"/>
    </row>
    <row r="1420" spans="1:19" ht="20.100000000000001" customHeight="1">
      <c r="A1420" s="557" t="s">
        <v>1043</v>
      </c>
      <c r="B1420" s="563" t="s">
        <v>1044</v>
      </c>
      <c r="C1420" s="557" t="s">
        <v>64</v>
      </c>
      <c r="D1420" s="575" t="s">
        <v>458</v>
      </c>
      <c r="E1420" s="563"/>
      <c r="F1420" s="557" t="s">
        <v>353</v>
      </c>
      <c r="G1420" s="563"/>
      <c r="H1420" s="558">
        <v>105</v>
      </c>
      <c r="I1420" s="972">
        <v>226662</v>
      </c>
      <c r="J1420" s="969"/>
      <c r="K1420" s="635">
        <f t="shared" si="109"/>
        <v>0</v>
      </c>
      <c r="L1420" s="635">
        <f t="shared" si="110"/>
        <v>0</v>
      </c>
      <c r="M1420" s="713">
        <f t="shared" si="111"/>
        <v>23799510</v>
      </c>
      <c r="N1420" s="563" t="s">
        <v>1623</v>
      </c>
      <c r="O1420" s="563"/>
      <c r="P1420" s="557" t="s">
        <v>284</v>
      </c>
      <c r="Q1420" s="567" t="s">
        <v>354</v>
      </c>
      <c r="R1420" s="567" t="s">
        <v>70</v>
      </c>
      <c r="S1420" s="567"/>
    </row>
    <row r="1421" spans="1:19" ht="20.100000000000001" customHeight="1">
      <c r="A1421" s="557" t="s">
        <v>10</v>
      </c>
      <c r="B1421" s="563" t="s">
        <v>1053</v>
      </c>
      <c r="C1421" s="557" t="s">
        <v>1024</v>
      </c>
      <c r="D1421" s="575" t="s">
        <v>458</v>
      </c>
      <c r="E1421" s="563"/>
      <c r="F1421" s="557" t="s">
        <v>719</v>
      </c>
      <c r="G1421" s="563"/>
      <c r="H1421" s="558">
        <v>1095</v>
      </c>
      <c r="I1421" s="972">
        <v>167450</v>
      </c>
      <c r="J1421" s="969">
        <v>32</v>
      </c>
      <c r="K1421" s="635">
        <f t="shared" si="109"/>
        <v>350.4</v>
      </c>
      <c r="L1421" s="635">
        <f t="shared" si="110"/>
        <v>35.04</v>
      </c>
      <c r="M1421" s="713">
        <f t="shared" si="111"/>
        <v>183357750</v>
      </c>
      <c r="N1421" s="563"/>
      <c r="O1421" s="563"/>
      <c r="P1421" s="557" t="s">
        <v>1164</v>
      </c>
      <c r="Q1421" s="567" t="s">
        <v>370</v>
      </c>
      <c r="R1421" s="567" t="s">
        <v>60</v>
      </c>
      <c r="S1421" s="567" t="s">
        <v>109</v>
      </c>
    </row>
    <row r="1422" spans="1:19" ht="20.100000000000001" customHeight="1">
      <c r="A1422" s="557" t="s">
        <v>10</v>
      </c>
      <c r="B1422" s="563" t="s">
        <v>1053</v>
      </c>
      <c r="C1422" s="557" t="s">
        <v>1024</v>
      </c>
      <c r="D1422" s="575" t="s">
        <v>458</v>
      </c>
      <c r="E1422" s="563"/>
      <c r="F1422" s="557" t="s">
        <v>65</v>
      </c>
      <c r="G1422" s="563"/>
      <c r="H1422" s="558">
        <v>82</v>
      </c>
      <c r="I1422" s="972">
        <v>215550</v>
      </c>
      <c r="J1422" s="969">
        <v>29</v>
      </c>
      <c r="K1422" s="635">
        <f t="shared" si="109"/>
        <v>23.78</v>
      </c>
      <c r="L1422" s="635">
        <f t="shared" si="110"/>
        <v>2.3780000000000001</v>
      </c>
      <c r="M1422" s="713">
        <f t="shared" si="111"/>
        <v>17675100</v>
      </c>
      <c r="N1422" s="563"/>
      <c r="O1422" s="563"/>
      <c r="P1422" s="557" t="s">
        <v>1164</v>
      </c>
      <c r="Q1422" s="567" t="s">
        <v>343</v>
      </c>
      <c r="R1422" s="567" t="s">
        <v>60</v>
      </c>
      <c r="S1422" s="567" t="s">
        <v>109</v>
      </c>
    </row>
    <row r="1423" spans="1:19" ht="20.100000000000001" customHeight="1">
      <c r="A1423" s="557" t="s">
        <v>10</v>
      </c>
      <c r="B1423" s="563" t="s">
        <v>1053</v>
      </c>
      <c r="C1423" s="557" t="s">
        <v>1024</v>
      </c>
      <c r="D1423" s="575" t="s">
        <v>458</v>
      </c>
      <c r="E1423" s="563"/>
      <c r="F1423" s="557" t="s">
        <v>672</v>
      </c>
      <c r="G1423" s="563"/>
      <c r="H1423" s="558">
        <v>1002</v>
      </c>
      <c r="I1423" s="972">
        <v>65450</v>
      </c>
      <c r="J1423" s="969">
        <v>14</v>
      </c>
      <c r="K1423" s="635">
        <f t="shared" si="109"/>
        <v>140.28</v>
      </c>
      <c r="L1423" s="635">
        <f t="shared" si="110"/>
        <v>14.028</v>
      </c>
      <c r="M1423" s="713">
        <f t="shared" si="111"/>
        <v>65580900</v>
      </c>
      <c r="N1423" s="563" t="s">
        <v>1620</v>
      </c>
      <c r="O1423" s="563"/>
      <c r="P1423" s="557" t="s">
        <v>1164</v>
      </c>
      <c r="Q1423" s="567" t="s">
        <v>270</v>
      </c>
      <c r="R1423" s="567" t="s">
        <v>60</v>
      </c>
      <c r="S1423" s="567" t="s">
        <v>109</v>
      </c>
    </row>
    <row r="1424" spans="1:19" ht="20.100000000000001" customHeight="1">
      <c r="A1424" s="573" t="s">
        <v>10</v>
      </c>
      <c r="B1424" s="574" t="s">
        <v>1053</v>
      </c>
      <c r="C1424" s="573" t="s">
        <v>1024</v>
      </c>
      <c r="D1424" s="575" t="s">
        <v>458</v>
      </c>
      <c r="E1424" s="574"/>
      <c r="F1424" s="573" t="s">
        <v>57</v>
      </c>
      <c r="G1424" s="574"/>
      <c r="H1424" s="635">
        <v>345</v>
      </c>
      <c r="I1424" s="973">
        <v>187000</v>
      </c>
      <c r="J1424" s="961">
        <v>35</v>
      </c>
      <c r="K1424" s="635">
        <f t="shared" si="109"/>
        <v>120.75</v>
      </c>
      <c r="L1424" s="635">
        <f t="shared" si="110"/>
        <v>12.074999999999999</v>
      </c>
      <c r="M1424" s="713">
        <f t="shared" si="111"/>
        <v>64515000</v>
      </c>
      <c r="N1424" s="573"/>
      <c r="O1424" s="574"/>
      <c r="P1424" s="573" t="s">
        <v>1164</v>
      </c>
      <c r="Q1424" s="952" t="s">
        <v>327</v>
      </c>
      <c r="R1424" s="952" t="s">
        <v>60</v>
      </c>
      <c r="S1424" s="952" t="s">
        <v>109</v>
      </c>
    </row>
    <row r="1425" spans="1:19" ht="20.100000000000001" customHeight="1">
      <c r="A1425" s="557" t="s">
        <v>1952</v>
      </c>
      <c r="B1425" s="563" t="s">
        <v>1953</v>
      </c>
      <c r="C1425" s="557" t="s">
        <v>1954</v>
      </c>
      <c r="D1425" s="575" t="s">
        <v>458</v>
      </c>
      <c r="E1425" s="563"/>
      <c r="F1425" s="557" t="s">
        <v>2228</v>
      </c>
      <c r="G1425" s="563"/>
      <c r="H1425" s="558">
        <v>60</v>
      </c>
      <c r="I1425" s="972">
        <v>148750</v>
      </c>
      <c r="J1425" s="969">
        <v>12</v>
      </c>
      <c r="K1425" s="635">
        <f t="shared" si="109"/>
        <v>7.2</v>
      </c>
      <c r="L1425" s="635">
        <f t="shared" si="110"/>
        <v>0.72</v>
      </c>
      <c r="M1425" s="713">
        <f t="shared" si="111"/>
        <v>8925000</v>
      </c>
      <c r="N1425" s="563"/>
      <c r="O1425" s="563"/>
      <c r="P1425" s="557" t="s">
        <v>269</v>
      </c>
      <c r="Q1425" s="567" t="s">
        <v>481</v>
      </c>
      <c r="R1425" s="567" t="s">
        <v>68</v>
      </c>
      <c r="S1425" s="567" t="s">
        <v>109</v>
      </c>
    </row>
    <row r="1426" spans="1:19" ht="20.100000000000001" customHeight="1">
      <c r="A1426" s="557" t="s">
        <v>1952</v>
      </c>
      <c r="B1426" s="563" t="s">
        <v>1953</v>
      </c>
      <c r="C1426" s="557" t="s">
        <v>1954</v>
      </c>
      <c r="D1426" s="575" t="s">
        <v>458</v>
      </c>
      <c r="E1426" s="563"/>
      <c r="F1426" s="557" t="s">
        <v>1014</v>
      </c>
      <c r="G1426" s="563"/>
      <c r="H1426" s="558">
        <v>60</v>
      </c>
      <c r="I1426" s="972">
        <v>150742</v>
      </c>
      <c r="J1426" s="969">
        <v>33</v>
      </c>
      <c r="K1426" s="635">
        <f t="shared" si="109"/>
        <v>19.8</v>
      </c>
      <c r="L1426" s="635">
        <f t="shared" si="110"/>
        <v>1.98</v>
      </c>
      <c r="M1426" s="713">
        <f t="shared" si="111"/>
        <v>9044520</v>
      </c>
      <c r="N1426" s="563"/>
      <c r="O1426" s="563"/>
      <c r="P1426" s="557" t="s">
        <v>269</v>
      </c>
      <c r="Q1426" s="567" t="s">
        <v>370</v>
      </c>
      <c r="R1426" s="567" t="s">
        <v>68</v>
      </c>
      <c r="S1426" s="567" t="s">
        <v>109</v>
      </c>
    </row>
    <row r="1427" spans="1:19" ht="20.100000000000001" customHeight="1">
      <c r="A1427" s="557" t="s">
        <v>1952</v>
      </c>
      <c r="B1427" s="563" t="s">
        <v>1953</v>
      </c>
      <c r="C1427" s="557" t="s">
        <v>1954</v>
      </c>
      <c r="D1427" s="575" t="s">
        <v>458</v>
      </c>
      <c r="E1427" s="563"/>
      <c r="F1427" s="557" t="s">
        <v>657</v>
      </c>
      <c r="G1427" s="563"/>
      <c r="H1427" s="558">
        <v>80</v>
      </c>
      <c r="I1427" s="972">
        <v>89377</v>
      </c>
      <c r="J1427" s="969">
        <v>27</v>
      </c>
      <c r="K1427" s="635">
        <f t="shared" si="109"/>
        <v>21.6</v>
      </c>
      <c r="L1427" s="635">
        <f t="shared" si="110"/>
        <v>2.16</v>
      </c>
      <c r="M1427" s="713">
        <f t="shared" si="111"/>
        <v>7150160</v>
      </c>
      <c r="N1427" s="563"/>
      <c r="O1427" s="563"/>
      <c r="P1427" s="557" t="s">
        <v>269</v>
      </c>
      <c r="Q1427" s="567" t="s">
        <v>341</v>
      </c>
      <c r="R1427" s="567" t="s">
        <v>68</v>
      </c>
      <c r="S1427" s="567" t="s">
        <v>109</v>
      </c>
    </row>
    <row r="1428" spans="1:19" ht="20.100000000000001" customHeight="1">
      <c r="A1428" s="557" t="s">
        <v>1952</v>
      </c>
      <c r="B1428" s="563" t="s">
        <v>1953</v>
      </c>
      <c r="C1428" s="557" t="s">
        <v>1954</v>
      </c>
      <c r="D1428" s="575" t="s">
        <v>458</v>
      </c>
      <c r="E1428" s="563"/>
      <c r="F1428" s="557" t="s">
        <v>671</v>
      </c>
      <c r="G1428" s="563"/>
      <c r="H1428" s="558">
        <v>40</v>
      </c>
      <c r="I1428" s="972">
        <v>72394</v>
      </c>
      <c r="J1428" s="969">
        <v>24</v>
      </c>
      <c r="K1428" s="635">
        <f t="shared" si="109"/>
        <v>9.6</v>
      </c>
      <c r="L1428" s="635">
        <f t="shared" si="110"/>
        <v>0.96</v>
      </c>
      <c r="M1428" s="713">
        <f t="shared" si="111"/>
        <v>2895760</v>
      </c>
      <c r="N1428" s="563"/>
      <c r="O1428" s="563"/>
      <c r="P1428" s="557" t="s">
        <v>269</v>
      </c>
      <c r="Q1428" s="567" t="s">
        <v>341</v>
      </c>
      <c r="R1428" s="567" t="s">
        <v>68</v>
      </c>
      <c r="S1428" s="567" t="s">
        <v>109</v>
      </c>
    </row>
    <row r="1429" spans="1:19" ht="20.100000000000001" customHeight="1">
      <c r="A1429" s="557" t="s">
        <v>1952</v>
      </c>
      <c r="B1429" s="563" t="s">
        <v>1953</v>
      </c>
      <c r="C1429" s="557" t="s">
        <v>1954</v>
      </c>
      <c r="D1429" s="575" t="s">
        <v>458</v>
      </c>
      <c r="E1429" s="563"/>
      <c r="F1429" s="557" t="s">
        <v>363</v>
      </c>
      <c r="G1429" s="563"/>
      <c r="H1429" s="558">
        <v>18</v>
      </c>
      <c r="I1429" s="972">
        <v>139160</v>
      </c>
      <c r="J1429" s="969">
        <v>42</v>
      </c>
      <c r="K1429" s="635">
        <f t="shared" si="109"/>
        <v>7.56</v>
      </c>
      <c r="L1429" s="635">
        <f t="shared" si="110"/>
        <v>0.75600000000000001</v>
      </c>
      <c r="M1429" s="713">
        <f t="shared" si="111"/>
        <v>2504880</v>
      </c>
      <c r="N1429" s="563"/>
      <c r="O1429" s="563"/>
      <c r="P1429" s="557" t="s">
        <v>269</v>
      </c>
      <c r="Q1429" s="567" t="s">
        <v>364</v>
      </c>
      <c r="R1429" s="567" t="s">
        <v>68</v>
      </c>
      <c r="S1429" s="567" t="s">
        <v>109</v>
      </c>
    </row>
    <row r="1430" spans="1:19" ht="20.100000000000001" customHeight="1">
      <c r="A1430" s="557" t="s">
        <v>1952</v>
      </c>
      <c r="B1430" s="563" t="s">
        <v>1953</v>
      </c>
      <c r="C1430" s="557" t="s">
        <v>1954</v>
      </c>
      <c r="D1430" s="575" t="s">
        <v>458</v>
      </c>
      <c r="E1430" s="563"/>
      <c r="F1430" s="557" t="s">
        <v>78</v>
      </c>
      <c r="G1430" s="563"/>
      <c r="H1430" s="558">
        <v>40</v>
      </c>
      <c r="I1430" s="972">
        <v>11550</v>
      </c>
      <c r="J1430" s="969"/>
      <c r="K1430" s="635">
        <f t="shared" si="109"/>
        <v>0</v>
      </c>
      <c r="L1430" s="635">
        <f t="shared" si="110"/>
        <v>0</v>
      </c>
      <c r="M1430" s="713">
        <f t="shared" si="111"/>
        <v>462000</v>
      </c>
      <c r="N1430" s="563"/>
      <c r="O1430" s="563"/>
      <c r="P1430" s="557" t="s">
        <v>269</v>
      </c>
      <c r="Q1430" s="567" t="s">
        <v>336</v>
      </c>
      <c r="R1430" s="567" t="s">
        <v>73</v>
      </c>
      <c r="S1430" s="567" t="s">
        <v>109</v>
      </c>
    </row>
    <row r="1431" spans="1:19" ht="20.100000000000001" customHeight="1">
      <c r="A1431" s="573" t="s">
        <v>1952</v>
      </c>
      <c r="B1431" s="574" t="s">
        <v>1953</v>
      </c>
      <c r="C1431" s="573" t="s">
        <v>1954</v>
      </c>
      <c r="D1431" s="575" t="s">
        <v>458</v>
      </c>
      <c r="E1431" s="574"/>
      <c r="F1431" s="573" t="s">
        <v>2437</v>
      </c>
      <c r="G1431" s="574"/>
      <c r="H1431" s="635">
        <v>20</v>
      </c>
      <c r="I1431" s="973">
        <v>11550</v>
      </c>
      <c r="J1431" s="961"/>
      <c r="K1431" s="635">
        <f t="shared" si="109"/>
        <v>0</v>
      </c>
      <c r="L1431" s="635">
        <f t="shared" si="110"/>
        <v>0</v>
      </c>
      <c r="M1431" s="713">
        <f t="shared" si="111"/>
        <v>231000</v>
      </c>
      <c r="N1431" s="573"/>
      <c r="O1431" s="574"/>
      <c r="P1431" s="573" t="s">
        <v>269</v>
      </c>
      <c r="Q1431" s="952" t="s">
        <v>336</v>
      </c>
      <c r="R1431" s="952" t="s">
        <v>73</v>
      </c>
      <c r="S1431" s="952" t="s">
        <v>109</v>
      </c>
    </row>
    <row r="1432" spans="1:19" ht="20.100000000000001" customHeight="1">
      <c r="A1432" s="557" t="s">
        <v>1952</v>
      </c>
      <c r="B1432" s="563" t="s">
        <v>1953</v>
      </c>
      <c r="C1432" s="557" t="s">
        <v>1954</v>
      </c>
      <c r="D1432" s="575" t="s">
        <v>458</v>
      </c>
      <c r="E1432" s="563"/>
      <c r="F1432" s="557" t="s">
        <v>79</v>
      </c>
      <c r="G1432" s="563"/>
      <c r="H1432" s="558">
        <v>20</v>
      </c>
      <c r="I1432" s="972">
        <v>7600</v>
      </c>
      <c r="J1432" s="969"/>
      <c r="K1432" s="635">
        <f t="shared" si="109"/>
        <v>0</v>
      </c>
      <c r="L1432" s="635">
        <f t="shared" si="110"/>
        <v>0</v>
      </c>
      <c r="M1432" s="713">
        <f t="shared" si="111"/>
        <v>152000</v>
      </c>
      <c r="N1432" s="563"/>
      <c r="O1432" s="563"/>
      <c r="P1432" s="557" t="s">
        <v>269</v>
      </c>
      <c r="Q1432" s="567" t="s">
        <v>336</v>
      </c>
      <c r="R1432" s="567" t="s">
        <v>73</v>
      </c>
      <c r="S1432" s="567" t="s">
        <v>109</v>
      </c>
    </row>
    <row r="1433" spans="1:19" ht="20.100000000000001" customHeight="1">
      <c r="A1433" s="557" t="s">
        <v>1952</v>
      </c>
      <c r="B1433" s="563" t="s">
        <v>1953</v>
      </c>
      <c r="C1433" s="557" t="s">
        <v>1954</v>
      </c>
      <c r="D1433" s="575" t="s">
        <v>458</v>
      </c>
      <c r="E1433" s="563"/>
      <c r="F1433" s="557" t="s">
        <v>80</v>
      </c>
      <c r="G1433" s="563"/>
      <c r="H1433" s="558">
        <v>20</v>
      </c>
      <c r="I1433" s="972">
        <v>7600</v>
      </c>
      <c r="J1433" s="969"/>
      <c r="K1433" s="635">
        <f t="shared" si="109"/>
        <v>0</v>
      </c>
      <c r="L1433" s="635">
        <f t="shared" si="110"/>
        <v>0</v>
      </c>
      <c r="M1433" s="713">
        <f t="shared" si="111"/>
        <v>152000</v>
      </c>
      <c r="N1433" s="563"/>
      <c r="O1433" s="563"/>
      <c r="P1433" s="557" t="s">
        <v>269</v>
      </c>
      <c r="Q1433" s="567" t="s">
        <v>336</v>
      </c>
      <c r="R1433" s="567" t="s">
        <v>73</v>
      </c>
      <c r="S1433" s="567" t="s">
        <v>109</v>
      </c>
    </row>
    <row r="1434" spans="1:19" ht="20.100000000000001" customHeight="1">
      <c r="A1434" s="557" t="s">
        <v>1952</v>
      </c>
      <c r="B1434" s="563" t="s">
        <v>1953</v>
      </c>
      <c r="C1434" s="557" t="s">
        <v>1954</v>
      </c>
      <c r="D1434" s="575" t="s">
        <v>458</v>
      </c>
      <c r="E1434" s="563"/>
      <c r="F1434" s="557" t="s">
        <v>433</v>
      </c>
      <c r="G1434" s="563"/>
      <c r="H1434" s="558">
        <v>60</v>
      </c>
      <c r="I1434" s="972">
        <v>9600</v>
      </c>
      <c r="J1434" s="969"/>
      <c r="K1434" s="635">
        <f t="shared" si="109"/>
        <v>0</v>
      </c>
      <c r="L1434" s="635">
        <f t="shared" si="110"/>
        <v>0</v>
      </c>
      <c r="M1434" s="713">
        <f t="shared" si="111"/>
        <v>576000</v>
      </c>
      <c r="N1434" s="563"/>
      <c r="O1434" s="563"/>
      <c r="P1434" s="557" t="s">
        <v>269</v>
      </c>
      <c r="Q1434" s="567" t="s">
        <v>336</v>
      </c>
      <c r="R1434" s="567" t="s">
        <v>73</v>
      </c>
      <c r="S1434" s="567" t="s">
        <v>109</v>
      </c>
    </row>
    <row r="1435" spans="1:19" ht="20.100000000000001" customHeight="1">
      <c r="A1435" s="557" t="s">
        <v>110</v>
      </c>
      <c r="B1435" s="563" t="s">
        <v>1346</v>
      </c>
      <c r="C1435" s="557" t="s">
        <v>912</v>
      </c>
      <c r="D1435" s="575" t="s">
        <v>458</v>
      </c>
      <c r="E1435" s="563"/>
      <c r="F1435" s="557" t="s">
        <v>1325</v>
      </c>
      <c r="G1435" s="563"/>
      <c r="H1435" s="558">
        <v>198</v>
      </c>
      <c r="I1435" s="972">
        <v>8275</v>
      </c>
      <c r="J1435" s="969"/>
      <c r="K1435" s="635">
        <f t="shared" si="109"/>
        <v>0</v>
      </c>
      <c r="L1435" s="635">
        <f t="shared" si="110"/>
        <v>0</v>
      </c>
      <c r="M1435" s="713">
        <f t="shared" si="111"/>
        <v>1638450</v>
      </c>
      <c r="N1435" s="563"/>
      <c r="O1435" s="563"/>
      <c r="P1435" s="557" t="s">
        <v>372</v>
      </c>
      <c r="Q1435" s="567" t="s">
        <v>575</v>
      </c>
      <c r="R1435" s="567" t="s">
        <v>375</v>
      </c>
      <c r="S1435" s="567" t="s">
        <v>152</v>
      </c>
    </row>
    <row r="1436" spans="1:19" ht="20.100000000000001" customHeight="1">
      <c r="A1436" s="557" t="s">
        <v>110</v>
      </c>
      <c r="B1436" s="563" t="s">
        <v>1346</v>
      </c>
      <c r="C1436" s="557" t="s">
        <v>912</v>
      </c>
      <c r="D1436" s="575" t="s">
        <v>458</v>
      </c>
      <c r="E1436" s="563"/>
      <c r="F1436" s="557" t="s">
        <v>454</v>
      </c>
      <c r="G1436" s="563"/>
      <c r="H1436" s="558">
        <v>198</v>
      </c>
      <c r="I1436" s="972">
        <v>67522</v>
      </c>
      <c r="J1436" s="969">
        <v>38</v>
      </c>
      <c r="K1436" s="635">
        <f t="shared" si="109"/>
        <v>75.239999999999995</v>
      </c>
      <c r="L1436" s="635">
        <f t="shared" si="110"/>
        <v>7.5239999999999991</v>
      </c>
      <c r="M1436" s="713">
        <f t="shared" si="111"/>
        <v>13369356</v>
      </c>
      <c r="N1436" s="563"/>
      <c r="O1436" s="563"/>
      <c r="P1436" s="557" t="s">
        <v>372</v>
      </c>
      <c r="Q1436" s="567" t="s">
        <v>370</v>
      </c>
      <c r="R1436" s="567" t="s">
        <v>68</v>
      </c>
      <c r="S1436" s="567" t="s">
        <v>152</v>
      </c>
    </row>
    <row r="1437" spans="1:19" ht="20.100000000000001" customHeight="1">
      <c r="A1437" s="557" t="s">
        <v>110</v>
      </c>
      <c r="B1437" s="563" t="s">
        <v>1346</v>
      </c>
      <c r="C1437" s="557" t="s">
        <v>912</v>
      </c>
      <c r="D1437" s="575" t="s">
        <v>458</v>
      </c>
      <c r="E1437" s="563"/>
      <c r="F1437" s="557" t="s">
        <v>1017</v>
      </c>
      <c r="G1437" s="563"/>
      <c r="H1437" s="558">
        <v>144</v>
      </c>
      <c r="I1437" s="972">
        <v>136084</v>
      </c>
      <c r="J1437" s="969">
        <v>47</v>
      </c>
      <c r="K1437" s="635">
        <f t="shared" si="109"/>
        <v>67.680000000000007</v>
      </c>
      <c r="L1437" s="635">
        <f t="shared" si="110"/>
        <v>6.7680000000000007</v>
      </c>
      <c r="M1437" s="713">
        <f t="shared" si="111"/>
        <v>19596096</v>
      </c>
      <c r="N1437" s="563"/>
      <c r="O1437" s="563"/>
      <c r="P1437" s="557" t="s">
        <v>372</v>
      </c>
      <c r="Q1437" s="567" t="s">
        <v>327</v>
      </c>
      <c r="R1437" s="567" t="s">
        <v>68</v>
      </c>
      <c r="S1437" s="567" t="s">
        <v>152</v>
      </c>
    </row>
    <row r="1438" spans="1:19" ht="20.100000000000001" customHeight="1">
      <c r="A1438" s="573" t="s">
        <v>2400</v>
      </c>
      <c r="B1438" s="574" t="s">
        <v>2442</v>
      </c>
      <c r="C1438" s="573" t="s">
        <v>1032</v>
      </c>
      <c r="D1438" s="575" t="s">
        <v>458</v>
      </c>
      <c r="E1438" s="574"/>
      <c r="F1438" s="573" t="s">
        <v>2402</v>
      </c>
      <c r="G1438" s="574"/>
      <c r="H1438" s="635">
        <v>240</v>
      </c>
      <c r="I1438" s="973">
        <v>163701</v>
      </c>
      <c r="J1438" s="961"/>
      <c r="K1438" s="635">
        <f t="shared" si="109"/>
        <v>0</v>
      </c>
      <c r="L1438" s="635">
        <f t="shared" si="110"/>
        <v>0</v>
      </c>
      <c r="M1438" s="713">
        <f t="shared" si="111"/>
        <v>39288240</v>
      </c>
      <c r="N1438" s="573" t="s">
        <v>1623</v>
      </c>
      <c r="O1438" s="574"/>
      <c r="P1438" s="573" t="s">
        <v>90</v>
      </c>
      <c r="Q1438" s="952" t="s">
        <v>281</v>
      </c>
      <c r="R1438" s="952" t="s">
        <v>70</v>
      </c>
      <c r="S1438" s="952" t="s">
        <v>35</v>
      </c>
    </row>
    <row r="1439" spans="1:19" ht="20.100000000000001" customHeight="1">
      <c r="A1439" s="557" t="s">
        <v>113</v>
      </c>
      <c r="B1439" s="563" t="s">
        <v>2153</v>
      </c>
      <c r="C1439" s="557" t="s">
        <v>365</v>
      </c>
      <c r="D1439" s="575" t="s">
        <v>458</v>
      </c>
      <c r="E1439" s="563"/>
      <c r="F1439" s="557" t="s">
        <v>350</v>
      </c>
      <c r="G1439" s="563"/>
      <c r="H1439" s="558">
        <v>424</v>
      </c>
      <c r="I1439" s="972">
        <v>18900</v>
      </c>
      <c r="J1439" s="969"/>
      <c r="K1439" s="635">
        <f t="shared" si="109"/>
        <v>0</v>
      </c>
      <c r="L1439" s="635">
        <f t="shared" si="110"/>
        <v>0</v>
      </c>
      <c r="M1439" s="713">
        <f t="shared" si="111"/>
        <v>8013600</v>
      </c>
      <c r="N1439" s="563"/>
      <c r="O1439" s="563"/>
      <c r="P1439" s="557" t="s">
        <v>269</v>
      </c>
      <c r="Q1439" s="567" t="s">
        <v>336</v>
      </c>
      <c r="R1439" s="567" t="s">
        <v>73</v>
      </c>
      <c r="S1439" s="567" t="s">
        <v>152</v>
      </c>
    </row>
    <row r="1440" spans="1:19" ht="20.100000000000001" customHeight="1">
      <c r="A1440" s="557" t="s">
        <v>113</v>
      </c>
      <c r="B1440" s="563" t="s">
        <v>2155</v>
      </c>
      <c r="C1440" s="557" t="s">
        <v>365</v>
      </c>
      <c r="D1440" s="575" t="s">
        <v>458</v>
      </c>
      <c r="E1440" s="563"/>
      <c r="F1440" s="557" t="s">
        <v>350</v>
      </c>
      <c r="G1440" s="563"/>
      <c r="H1440" s="558">
        <v>425</v>
      </c>
      <c r="I1440" s="972">
        <v>18900</v>
      </c>
      <c r="J1440" s="969"/>
      <c r="K1440" s="635">
        <f t="shared" si="109"/>
        <v>0</v>
      </c>
      <c r="L1440" s="635">
        <f t="shared" si="110"/>
        <v>0</v>
      </c>
      <c r="M1440" s="713">
        <f t="shared" si="111"/>
        <v>8032500</v>
      </c>
      <c r="N1440" s="563"/>
      <c r="O1440" s="563"/>
      <c r="P1440" s="557" t="s">
        <v>269</v>
      </c>
      <c r="Q1440" s="567" t="s">
        <v>336</v>
      </c>
      <c r="R1440" s="567" t="s">
        <v>73</v>
      </c>
      <c r="S1440" s="567" t="s">
        <v>152</v>
      </c>
    </row>
    <row r="1441" spans="1:19" ht="20.100000000000001" customHeight="1">
      <c r="A1441" s="557" t="s">
        <v>455</v>
      </c>
      <c r="B1441" s="563" t="s">
        <v>819</v>
      </c>
      <c r="C1441" s="557" t="s">
        <v>472</v>
      </c>
      <c r="D1441" s="575" t="s">
        <v>458</v>
      </c>
      <c r="E1441" s="563"/>
      <c r="F1441" s="557" t="s">
        <v>81</v>
      </c>
      <c r="G1441" s="563"/>
      <c r="H1441" s="558">
        <v>616</v>
      </c>
      <c r="I1441" s="972">
        <v>4100</v>
      </c>
      <c r="J1441" s="969"/>
      <c r="K1441" s="635">
        <f t="shared" si="109"/>
        <v>0</v>
      </c>
      <c r="L1441" s="635">
        <f t="shared" si="110"/>
        <v>0</v>
      </c>
      <c r="M1441" s="713">
        <f t="shared" si="111"/>
        <v>2525600</v>
      </c>
      <c r="N1441" s="563"/>
      <c r="O1441" s="563"/>
      <c r="P1441" s="557" t="s">
        <v>372</v>
      </c>
      <c r="Q1441" s="567" t="s">
        <v>336</v>
      </c>
      <c r="R1441" s="567" t="s">
        <v>73</v>
      </c>
      <c r="S1441" s="567" t="s">
        <v>66</v>
      </c>
    </row>
    <row r="1442" spans="1:19" ht="20.100000000000001" customHeight="1">
      <c r="A1442" s="557" t="s">
        <v>455</v>
      </c>
      <c r="B1442" s="563" t="s">
        <v>819</v>
      </c>
      <c r="C1442" s="557" t="s">
        <v>472</v>
      </c>
      <c r="D1442" s="575" t="s">
        <v>458</v>
      </c>
      <c r="E1442" s="563"/>
      <c r="F1442" s="557" t="s">
        <v>84</v>
      </c>
      <c r="G1442" s="563"/>
      <c r="H1442" s="558">
        <v>616</v>
      </c>
      <c r="I1442" s="972">
        <v>5700</v>
      </c>
      <c r="J1442" s="969"/>
      <c r="K1442" s="635">
        <f t="shared" si="109"/>
        <v>0</v>
      </c>
      <c r="L1442" s="635">
        <f t="shared" si="110"/>
        <v>0</v>
      </c>
      <c r="M1442" s="713">
        <f t="shared" si="111"/>
        <v>3511200</v>
      </c>
      <c r="N1442" s="563"/>
      <c r="O1442" s="563"/>
      <c r="P1442" s="557" t="s">
        <v>372</v>
      </c>
      <c r="Q1442" s="567" t="s">
        <v>339</v>
      </c>
      <c r="R1442" s="567" t="s">
        <v>73</v>
      </c>
      <c r="S1442" s="567" t="s">
        <v>66</v>
      </c>
    </row>
    <row r="1443" spans="1:19" ht="20.100000000000001" customHeight="1">
      <c r="A1443" s="557" t="s">
        <v>455</v>
      </c>
      <c r="B1443" s="563" t="s">
        <v>819</v>
      </c>
      <c r="C1443" s="557" t="s">
        <v>472</v>
      </c>
      <c r="D1443" s="575" t="s">
        <v>458</v>
      </c>
      <c r="E1443" s="563"/>
      <c r="F1443" s="557" t="s">
        <v>85</v>
      </c>
      <c r="G1443" s="563"/>
      <c r="H1443" s="558">
        <v>1352</v>
      </c>
      <c r="I1443" s="972">
        <v>11300</v>
      </c>
      <c r="J1443" s="969"/>
      <c r="K1443" s="635">
        <f t="shared" si="109"/>
        <v>0</v>
      </c>
      <c r="L1443" s="635">
        <f t="shared" si="110"/>
        <v>0</v>
      </c>
      <c r="M1443" s="713">
        <f t="shared" si="111"/>
        <v>15277600</v>
      </c>
      <c r="N1443" s="563"/>
      <c r="O1443" s="563"/>
      <c r="P1443" s="557" t="s">
        <v>372</v>
      </c>
      <c r="Q1443" s="567" t="s">
        <v>340</v>
      </c>
      <c r="R1443" s="567" t="s">
        <v>73</v>
      </c>
      <c r="S1443" s="567" t="s">
        <v>66</v>
      </c>
    </row>
    <row r="1444" spans="1:19" ht="20.100000000000001" customHeight="1">
      <c r="A1444" s="557" t="s">
        <v>455</v>
      </c>
      <c r="B1444" s="563" t="s">
        <v>2135</v>
      </c>
      <c r="C1444" s="557" t="s">
        <v>472</v>
      </c>
      <c r="D1444" s="575" t="s">
        <v>458</v>
      </c>
      <c r="E1444" s="563"/>
      <c r="F1444" s="557" t="s">
        <v>660</v>
      </c>
      <c r="G1444" s="563"/>
      <c r="H1444" s="558">
        <v>78</v>
      </c>
      <c r="I1444" s="972">
        <v>87033</v>
      </c>
      <c r="J1444" s="969">
        <v>19</v>
      </c>
      <c r="K1444" s="635">
        <f t="shared" si="109"/>
        <v>14.82</v>
      </c>
      <c r="L1444" s="635">
        <f t="shared" si="110"/>
        <v>1.482</v>
      </c>
      <c r="M1444" s="713">
        <f t="shared" si="111"/>
        <v>6788574</v>
      </c>
      <c r="N1444" s="563" t="s">
        <v>61</v>
      </c>
      <c r="O1444" s="563"/>
      <c r="P1444" s="557" t="s">
        <v>372</v>
      </c>
      <c r="Q1444" s="567" t="s">
        <v>341</v>
      </c>
      <c r="R1444" s="567" t="s">
        <v>60</v>
      </c>
      <c r="S1444" s="567" t="s">
        <v>66</v>
      </c>
    </row>
    <row r="1445" spans="1:19" ht="20.100000000000001" customHeight="1">
      <c r="A1445" s="573" t="s">
        <v>455</v>
      </c>
      <c r="B1445" s="574" t="s">
        <v>2135</v>
      </c>
      <c r="C1445" s="573" t="s">
        <v>472</v>
      </c>
      <c r="D1445" s="575" t="s">
        <v>458</v>
      </c>
      <c r="E1445" s="574"/>
      <c r="F1445" s="573" t="s">
        <v>445</v>
      </c>
      <c r="G1445" s="574"/>
      <c r="H1445" s="635">
        <v>745</v>
      </c>
      <c r="I1445" s="973">
        <v>47825</v>
      </c>
      <c r="J1445" s="961"/>
      <c r="K1445" s="635">
        <f t="shared" si="109"/>
        <v>0</v>
      </c>
      <c r="L1445" s="635">
        <f t="shared" si="110"/>
        <v>0</v>
      </c>
      <c r="M1445" s="713">
        <f t="shared" si="111"/>
        <v>35629625</v>
      </c>
      <c r="N1445" s="573"/>
      <c r="O1445" s="574"/>
      <c r="P1445" s="573" t="s">
        <v>372</v>
      </c>
      <c r="Q1445" s="952" t="s">
        <v>271</v>
      </c>
      <c r="R1445" s="952" t="s">
        <v>73</v>
      </c>
      <c r="S1445" s="952" t="s">
        <v>66</v>
      </c>
    </row>
    <row r="1446" spans="1:19" ht="20.100000000000001" customHeight="1">
      <c r="A1446" s="557" t="s">
        <v>455</v>
      </c>
      <c r="B1446" s="563" t="s">
        <v>2135</v>
      </c>
      <c r="C1446" s="557" t="s">
        <v>472</v>
      </c>
      <c r="D1446" s="575" t="s">
        <v>458</v>
      </c>
      <c r="E1446" s="563"/>
      <c r="F1446" s="557" t="s">
        <v>624</v>
      </c>
      <c r="G1446" s="563"/>
      <c r="H1446" s="558">
        <v>400</v>
      </c>
      <c r="I1446" s="972">
        <v>46625</v>
      </c>
      <c r="J1446" s="969"/>
      <c r="K1446" s="635">
        <f t="shared" si="109"/>
        <v>0</v>
      </c>
      <c r="L1446" s="635">
        <f t="shared" si="110"/>
        <v>0</v>
      </c>
      <c r="M1446" s="713">
        <f t="shared" si="111"/>
        <v>18650000</v>
      </c>
      <c r="N1446" s="563"/>
      <c r="O1446" s="563"/>
      <c r="P1446" s="557" t="s">
        <v>372</v>
      </c>
      <c r="Q1446" s="567" t="s">
        <v>272</v>
      </c>
      <c r="R1446" s="567" t="s">
        <v>73</v>
      </c>
      <c r="S1446" s="567" t="s">
        <v>66</v>
      </c>
    </row>
    <row r="1447" spans="1:19" ht="20.100000000000001" customHeight="1">
      <c r="A1447" s="557" t="s">
        <v>455</v>
      </c>
      <c r="B1447" s="563" t="s">
        <v>2135</v>
      </c>
      <c r="C1447" s="557" t="s">
        <v>472</v>
      </c>
      <c r="D1447" s="575" t="s">
        <v>458</v>
      </c>
      <c r="E1447" s="563"/>
      <c r="F1447" s="557" t="s">
        <v>275</v>
      </c>
      <c r="G1447" s="563"/>
      <c r="H1447" s="558">
        <v>400</v>
      </c>
      <c r="I1447" s="972">
        <v>157300</v>
      </c>
      <c r="J1447" s="969"/>
      <c r="K1447" s="635">
        <f t="shared" si="109"/>
        <v>0</v>
      </c>
      <c r="L1447" s="635">
        <f t="shared" si="110"/>
        <v>0</v>
      </c>
      <c r="M1447" s="713">
        <f t="shared" si="111"/>
        <v>62920000</v>
      </c>
      <c r="N1447" s="563"/>
      <c r="O1447" s="563"/>
      <c r="P1447" s="557" t="s">
        <v>372</v>
      </c>
      <c r="Q1447" s="567" t="s">
        <v>276</v>
      </c>
      <c r="R1447" s="567" t="s">
        <v>73</v>
      </c>
      <c r="S1447" s="567" t="s">
        <v>66</v>
      </c>
    </row>
    <row r="1448" spans="1:19" ht="20.100000000000001" customHeight="1">
      <c r="A1448" s="557" t="s">
        <v>455</v>
      </c>
      <c r="B1448" s="563" t="s">
        <v>2135</v>
      </c>
      <c r="C1448" s="557" t="s">
        <v>472</v>
      </c>
      <c r="D1448" s="575" t="s">
        <v>458</v>
      </c>
      <c r="E1448" s="563"/>
      <c r="F1448" s="557" t="s">
        <v>83</v>
      </c>
      <c r="G1448" s="563"/>
      <c r="H1448" s="558">
        <v>400</v>
      </c>
      <c r="I1448" s="972">
        <v>18500</v>
      </c>
      <c r="J1448" s="969"/>
      <c r="K1448" s="635">
        <f t="shared" si="109"/>
        <v>0</v>
      </c>
      <c r="L1448" s="635">
        <f t="shared" si="110"/>
        <v>0</v>
      </c>
      <c r="M1448" s="713">
        <f t="shared" si="111"/>
        <v>7400000</v>
      </c>
      <c r="N1448" s="563"/>
      <c r="O1448" s="563"/>
      <c r="P1448" s="557" t="s">
        <v>372</v>
      </c>
      <c r="Q1448" s="567" t="s">
        <v>274</v>
      </c>
      <c r="R1448" s="567" t="s">
        <v>73</v>
      </c>
      <c r="S1448" s="567" t="s">
        <v>66</v>
      </c>
    </row>
    <row r="1449" spans="1:19" ht="20.100000000000001" customHeight="1">
      <c r="A1449" s="557" t="s">
        <v>455</v>
      </c>
      <c r="B1449" s="563" t="s">
        <v>2135</v>
      </c>
      <c r="C1449" s="557" t="s">
        <v>472</v>
      </c>
      <c r="D1449" s="575" t="s">
        <v>458</v>
      </c>
      <c r="E1449" s="563"/>
      <c r="F1449" s="557" t="s">
        <v>348</v>
      </c>
      <c r="G1449" s="563"/>
      <c r="H1449" s="558">
        <v>345</v>
      </c>
      <c r="I1449" s="972">
        <v>7900</v>
      </c>
      <c r="J1449" s="969"/>
      <c r="K1449" s="635">
        <f t="shared" si="109"/>
        <v>0</v>
      </c>
      <c r="L1449" s="635">
        <f t="shared" si="110"/>
        <v>0</v>
      </c>
      <c r="M1449" s="713">
        <f t="shared" si="111"/>
        <v>2725500</v>
      </c>
      <c r="N1449" s="563"/>
      <c r="O1449" s="563"/>
      <c r="P1449" s="557" t="s">
        <v>372</v>
      </c>
      <c r="Q1449" s="567" t="s">
        <v>280</v>
      </c>
      <c r="R1449" s="567" t="s">
        <v>73</v>
      </c>
      <c r="S1449" s="567" t="s">
        <v>66</v>
      </c>
    </row>
    <row r="1450" spans="1:19" ht="20.100000000000001" customHeight="1">
      <c r="A1450" s="557" t="s">
        <v>455</v>
      </c>
      <c r="B1450" s="563" t="s">
        <v>1835</v>
      </c>
      <c r="C1450" s="557" t="s">
        <v>472</v>
      </c>
      <c r="D1450" s="575" t="s">
        <v>458</v>
      </c>
      <c r="E1450" s="563"/>
      <c r="F1450" s="557" t="s">
        <v>349</v>
      </c>
      <c r="G1450" s="563"/>
      <c r="H1450" s="558">
        <v>745</v>
      </c>
      <c r="I1450" s="972">
        <v>7900</v>
      </c>
      <c r="J1450" s="969"/>
      <c r="K1450" s="635">
        <f t="shared" si="109"/>
        <v>0</v>
      </c>
      <c r="L1450" s="635">
        <f t="shared" si="110"/>
        <v>0</v>
      </c>
      <c r="M1450" s="713">
        <f t="shared" si="111"/>
        <v>5885500</v>
      </c>
      <c r="N1450" s="563"/>
      <c r="O1450" s="563"/>
      <c r="P1450" s="557" t="s">
        <v>372</v>
      </c>
      <c r="Q1450" s="567" t="s">
        <v>280</v>
      </c>
      <c r="R1450" s="567" t="s">
        <v>73</v>
      </c>
      <c r="S1450" s="567" t="s">
        <v>66</v>
      </c>
    </row>
    <row r="1451" spans="1:19" ht="20.100000000000001" customHeight="1">
      <c r="A1451" s="557" t="s">
        <v>455</v>
      </c>
      <c r="B1451" s="563" t="s">
        <v>1835</v>
      </c>
      <c r="C1451" s="557" t="s">
        <v>472</v>
      </c>
      <c r="D1451" s="575" t="s">
        <v>458</v>
      </c>
      <c r="E1451" s="563"/>
      <c r="F1451" s="557" t="s">
        <v>83</v>
      </c>
      <c r="G1451" s="563"/>
      <c r="H1451" s="558">
        <v>345</v>
      </c>
      <c r="I1451" s="972">
        <v>18500</v>
      </c>
      <c r="J1451" s="969"/>
      <c r="K1451" s="635">
        <f t="shared" si="109"/>
        <v>0</v>
      </c>
      <c r="L1451" s="635">
        <f t="shared" si="110"/>
        <v>0</v>
      </c>
      <c r="M1451" s="713">
        <f t="shared" si="111"/>
        <v>6382500</v>
      </c>
      <c r="N1451" s="563"/>
      <c r="O1451" s="563"/>
      <c r="P1451" s="557" t="s">
        <v>372</v>
      </c>
      <c r="Q1451" s="567" t="s">
        <v>274</v>
      </c>
      <c r="R1451" s="567" t="s">
        <v>73</v>
      </c>
      <c r="S1451" s="567" t="s">
        <v>66</v>
      </c>
    </row>
    <row r="1452" spans="1:19" ht="20.100000000000001" customHeight="1">
      <c r="A1452" s="573" t="s">
        <v>455</v>
      </c>
      <c r="B1452" s="574" t="s">
        <v>1835</v>
      </c>
      <c r="C1452" s="573" t="s">
        <v>472</v>
      </c>
      <c r="D1452" s="575" t="s">
        <v>458</v>
      </c>
      <c r="E1452" s="574"/>
      <c r="F1452" s="573" t="s">
        <v>389</v>
      </c>
      <c r="G1452" s="574"/>
      <c r="H1452" s="635">
        <v>345</v>
      </c>
      <c r="I1452" s="973">
        <v>10470</v>
      </c>
      <c r="J1452" s="961"/>
      <c r="K1452" s="635">
        <f t="shared" si="109"/>
        <v>0</v>
      </c>
      <c r="L1452" s="635">
        <f t="shared" si="110"/>
        <v>0</v>
      </c>
      <c r="M1452" s="713">
        <f t="shared" si="111"/>
        <v>3612150</v>
      </c>
      <c r="N1452" s="573"/>
      <c r="O1452" s="574"/>
      <c r="P1452" s="573" t="s">
        <v>372</v>
      </c>
      <c r="Q1452" s="952" t="s">
        <v>280</v>
      </c>
      <c r="R1452" s="952" t="s">
        <v>73</v>
      </c>
      <c r="S1452" s="952" t="s">
        <v>66</v>
      </c>
    </row>
    <row r="1453" spans="1:19" ht="20.100000000000001" customHeight="1">
      <c r="A1453" s="557" t="s">
        <v>455</v>
      </c>
      <c r="B1453" s="563" t="s">
        <v>1835</v>
      </c>
      <c r="C1453" s="557" t="s">
        <v>472</v>
      </c>
      <c r="D1453" s="575" t="s">
        <v>458</v>
      </c>
      <c r="E1453" s="563"/>
      <c r="F1453" s="557" t="s">
        <v>348</v>
      </c>
      <c r="G1453" s="563"/>
      <c r="H1453" s="558">
        <v>745</v>
      </c>
      <c r="I1453" s="972">
        <v>7900</v>
      </c>
      <c r="J1453" s="969"/>
      <c r="K1453" s="635">
        <f t="shared" si="109"/>
        <v>0</v>
      </c>
      <c r="L1453" s="635">
        <f t="shared" si="110"/>
        <v>0</v>
      </c>
      <c r="M1453" s="713">
        <f t="shared" si="111"/>
        <v>5885500</v>
      </c>
      <c r="N1453" s="563"/>
      <c r="O1453" s="563"/>
      <c r="P1453" s="557" t="s">
        <v>372</v>
      </c>
      <c r="Q1453" s="567" t="s">
        <v>280</v>
      </c>
      <c r="R1453" s="567" t="s">
        <v>73</v>
      </c>
      <c r="S1453" s="567" t="s">
        <v>66</v>
      </c>
    </row>
    <row r="1454" spans="1:19" ht="20.100000000000001" customHeight="1">
      <c r="A1454" s="557" t="s">
        <v>806</v>
      </c>
      <c r="B1454" s="563" t="s">
        <v>2097</v>
      </c>
      <c r="C1454" s="557" t="s">
        <v>371</v>
      </c>
      <c r="D1454" s="575" t="s">
        <v>458</v>
      </c>
      <c r="E1454" s="563"/>
      <c r="F1454" s="557" t="s">
        <v>402</v>
      </c>
      <c r="G1454" s="563"/>
      <c r="H1454" s="558">
        <v>400</v>
      </c>
      <c r="I1454" s="972">
        <v>148400</v>
      </c>
      <c r="J1454" s="969">
        <v>36</v>
      </c>
      <c r="K1454" s="635">
        <f t="shared" si="109"/>
        <v>144</v>
      </c>
      <c r="L1454" s="635">
        <f t="shared" si="110"/>
        <v>14.4</v>
      </c>
      <c r="M1454" s="713">
        <f t="shared" si="111"/>
        <v>59360000</v>
      </c>
      <c r="N1454" s="563"/>
      <c r="O1454" s="563"/>
      <c r="P1454" s="557" t="s">
        <v>1273</v>
      </c>
      <c r="Q1454" s="567" t="s">
        <v>403</v>
      </c>
      <c r="R1454" s="567" t="s">
        <v>60</v>
      </c>
      <c r="S1454" s="567" t="s">
        <v>40</v>
      </c>
    </row>
    <row r="1455" spans="1:19" ht="20.100000000000001" customHeight="1">
      <c r="A1455" s="557" t="s">
        <v>806</v>
      </c>
      <c r="B1455" s="563" t="s">
        <v>2099</v>
      </c>
      <c r="C1455" s="557" t="s">
        <v>371</v>
      </c>
      <c r="D1455" s="575" t="s">
        <v>458</v>
      </c>
      <c r="E1455" s="563"/>
      <c r="F1455" s="557" t="s">
        <v>643</v>
      </c>
      <c r="G1455" s="563"/>
      <c r="H1455" s="558">
        <v>1668</v>
      </c>
      <c r="I1455" s="972">
        <v>56600</v>
      </c>
      <c r="J1455" s="969">
        <v>16</v>
      </c>
      <c r="K1455" s="635">
        <f t="shared" si="109"/>
        <v>266.88</v>
      </c>
      <c r="L1455" s="635">
        <f t="shared" si="110"/>
        <v>26.687999999999999</v>
      </c>
      <c r="M1455" s="713">
        <f t="shared" si="111"/>
        <v>94408800</v>
      </c>
      <c r="N1455" s="563" t="s">
        <v>1620</v>
      </c>
      <c r="O1455" s="563"/>
      <c r="P1455" s="557" t="s">
        <v>1273</v>
      </c>
      <c r="Q1455" s="567" t="s">
        <v>270</v>
      </c>
      <c r="R1455" s="567" t="s">
        <v>60</v>
      </c>
      <c r="S1455" s="567" t="s">
        <v>40</v>
      </c>
    </row>
    <row r="1456" spans="1:19" ht="20.100000000000001" customHeight="1">
      <c r="A1456" s="557" t="s">
        <v>806</v>
      </c>
      <c r="B1456" s="563" t="s">
        <v>2099</v>
      </c>
      <c r="C1456" s="557" t="s">
        <v>371</v>
      </c>
      <c r="D1456" s="575" t="s">
        <v>458</v>
      </c>
      <c r="E1456" s="563"/>
      <c r="F1456" s="557" t="s">
        <v>335</v>
      </c>
      <c r="G1456" s="563"/>
      <c r="H1456" s="558">
        <v>782</v>
      </c>
      <c r="I1456" s="972">
        <v>36900</v>
      </c>
      <c r="J1456" s="969"/>
      <c r="K1456" s="635">
        <f t="shared" si="109"/>
        <v>0</v>
      </c>
      <c r="L1456" s="635">
        <f t="shared" si="110"/>
        <v>0</v>
      </c>
      <c r="M1456" s="713">
        <f t="shared" si="111"/>
        <v>28855800</v>
      </c>
      <c r="N1456" s="563"/>
      <c r="O1456" s="563"/>
      <c r="P1456" s="557" t="s">
        <v>1273</v>
      </c>
      <c r="Q1456" s="567" t="s">
        <v>271</v>
      </c>
      <c r="R1456" s="567" t="s">
        <v>73</v>
      </c>
      <c r="S1456" s="567" t="s">
        <v>40</v>
      </c>
    </row>
    <row r="1457" spans="1:19" ht="20.100000000000001" customHeight="1">
      <c r="A1457" s="557" t="s">
        <v>806</v>
      </c>
      <c r="B1457" s="563" t="s">
        <v>2099</v>
      </c>
      <c r="C1457" s="557" t="s">
        <v>371</v>
      </c>
      <c r="D1457" s="575" t="s">
        <v>458</v>
      </c>
      <c r="E1457" s="563"/>
      <c r="F1457" s="557" t="s">
        <v>624</v>
      </c>
      <c r="G1457" s="563"/>
      <c r="H1457" s="558">
        <v>1022</v>
      </c>
      <c r="I1457" s="972">
        <v>59900</v>
      </c>
      <c r="J1457" s="969"/>
      <c r="K1457" s="635">
        <f t="shared" si="109"/>
        <v>0</v>
      </c>
      <c r="L1457" s="635">
        <f t="shared" si="110"/>
        <v>0</v>
      </c>
      <c r="M1457" s="713">
        <f t="shared" si="111"/>
        <v>61217800</v>
      </c>
      <c r="N1457" s="563"/>
      <c r="O1457" s="563"/>
      <c r="P1457" s="557" t="s">
        <v>1273</v>
      </c>
      <c r="Q1457" s="567" t="s">
        <v>272</v>
      </c>
      <c r="R1457" s="567" t="s">
        <v>73</v>
      </c>
      <c r="S1457" s="567" t="s">
        <v>40</v>
      </c>
    </row>
    <row r="1458" spans="1:19" ht="20.100000000000001" customHeight="1">
      <c r="A1458" s="557" t="s">
        <v>806</v>
      </c>
      <c r="B1458" s="563" t="s">
        <v>1270</v>
      </c>
      <c r="C1458" s="557" t="s">
        <v>371</v>
      </c>
      <c r="D1458" s="575" t="s">
        <v>458</v>
      </c>
      <c r="E1458" s="563"/>
      <c r="F1458" s="557" t="s">
        <v>722</v>
      </c>
      <c r="G1458" s="563"/>
      <c r="H1458" s="558">
        <v>107</v>
      </c>
      <c r="I1458" s="972">
        <v>64932</v>
      </c>
      <c r="J1458" s="969">
        <v>16</v>
      </c>
      <c r="K1458" s="635">
        <f t="shared" si="109"/>
        <v>17.12</v>
      </c>
      <c r="L1458" s="635">
        <f t="shared" si="110"/>
        <v>1.7120000000000002</v>
      </c>
      <c r="M1458" s="713">
        <f t="shared" si="111"/>
        <v>6947724</v>
      </c>
      <c r="N1458" s="563" t="s">
        <v>1620</v>
      </c>
      <c r="O1458" s="563"/>
      <c r="P1458" s="557" t="s">
        <v>1273</v>
      </c>
      <c r="Q1458" s="567" t="s">
        <v>270</v>
      </c>
      <c r="R1458" s="567" t="s">
        <v>60</v>
      </c>
      <c r="S1458" s="567" t="s">
        <v>237</v>
      </c>
    </row>
    <row r="1459" spans="1:19" ht="20.100000000000001" customHeight="1">
      <c r="A1459" s="573" t="s">
        <v>806</v>
      </c>
      <c r="B1459" s="574" t="s">
        <v>1270</v>
      </c>
      <c r="C1459" s="573" t="s">
        <v>371</v>
      </c>
      <c r="D1459" s="575" t="s">
        <v>458</v>
      </c>
      <c r="E1459" s="574"/>
      <c r="F1459" s="573" t="s">
        <v>267</v>
      </c>
      <c r="G1459" s="574"/>
      <c r="H1459" s="635">
        <v>214</v>
      </c>
      <c r="I1459" s="973">
        <v>48125</v>
      </c>
      <c r="J1459" s="961">
        <v>7</v>
      </c>
      <c r="K1459" s="635">
        <f t="shared" si="109"/>
        <v>14.98</v>
      </c>
      <c r="L1459" s="635">
        <f t="shared" si="110"/>
        <v>1.498</v>
      </c>
      <c r="M1459" s="713">
        <f t="shared" si="111"/>
        <v>10298750</v>
      </c>
      <c r="N1459" s="573" t="s">
        <v>1620</v>
      </c>
      <c r="O1459" s="574"/>
      <c r="P1459" s="573" t="s">
        <v>1273</v>
      </c>
      <c r="Q1459" s="952" t="s">
        <v>344</v>
      </c>
      <c r="R1459" s="952" t="s">
        <v>60</v>
      </c>
      <c r="S1459" s="952" t="s">
        <v>237</v>
      </c>
    </row>
    <row r="1460" spans="1:19" ht="20.100000000000001" customHeight="1">
      <c r="A1460" s="557" t="s">
        <v>235</v>
      </c>
      <c r="B1460" s="563" t="s">
        <v>1272</v>
      </c>
      <c r="C1460" s="557" t="s">
        <v>371</v>
      </c>
      <c r="D1460" s="575" t="s">
        <v>458</v>
      </c>
      <c r="E1460" s="563"/>
      <c r="F1460" s="557" t="s">
        <v>84</v>
      </c>
      <c r="G1460" s="563"/>
      <c r="H1460" s="558">
        <v>110</v>
      </c>
      <c r="I1460" s="972">
        <v>4942</v>
      </c>
      <c r="J1460" s="969"/>
      <c r="K1460" s="635">
        <f t="shared" si="109"/>
        <v>0</v>
      </c>
      <c r="L1460" s="635">
        <f t="shared" si="110"/>
        <v>0</v>
      </c>
      <c r="M1460" s="713">
        <f t="shared" si="111"/>
        <v>543620</v>
      </c>
      <c r="N1460" s="563"/>
      <c r="O1460" s="563"/>
      <c r="P1460" s="557" t="s">
        <v>35</v>
      </c>
      <c r="Q1460" s="567" t="s">
        <v>336</v>
      </c>
      <c r="R1460" s="567" t="s">
        <v>73</v>
      </c>
      <c r="S1460" s="567" t="s">
        <v>213</v>
      </c>
    </row>
    <row r="1461" spans="1:19" ht="20.100000000000001" customHeight="1">
      <c r="A1461" s="557" t="s">
        <v>235</v>
      </c>
      <c r="B1461" s="563" t="s">
        <v>1272</v>
      </c>
      <c r="C1461" s="557" t="s">
        <v>371</v>
      </c>
      <c r="D1461" s="575" t="s">
        <v>458</v>
      </c>
      <c r="E1461" s="563"/>
      <c r="F1461" s="557" t="s">
        <v>81</v>
      </c>
      <c r="G1461" s="563"/>
      <c r="H1461" s="558">
        <v>110</v>
      </c>
      <c r="I1461" s="972">
        <v>3603</v>
      </c>
      <c r="J1461" s="969"/>
      <c r="K1461" s="635">
        <f t="shared" si="109"/>
        <v>0</v>
      </c>
      <c r="L1461" s="635">
        <f t="shared" si="110"/>
        <v>0</v>
      </c>
      <c r="M1461" s="713">
        <f t="shared" si="111"/>
        <v>396330</v>
      </c>
      <c r="N1461" s="563"/>
      <c r="O1461" s="563"/>
      <c r="P1461" s="557" t="s">
        <v>35</v>
      </c>
      <c r="Q1461" s="567" t="s">
        <v>336</v>
      </c>
      <c r="R1461" s="567" t="s">
        <v>73</v>
      </c>
      <c r="S1461" s="567" t="s">
        <v>213</v>
      </c>
    </row>
    <row r="1462" spans="1:19" ht="20.100000000000001" customHeight="1">
      <c r="A1462" s="557" t="s">
        <v>235</v>
      </c>
      <c r="B1462" s="563" t="s">
        <v>1272</v>
      </c>
      <c r="C1462" s="557" t="s">
        <v>371</v>
      </c>
      <c r="D1462" s="575" t="s">
        <v>458</v>
      </c>
      <c r="E1462" s="563"/>
      <c r="F1462" s="557" t="s">
        <v>373</v>
      </c>
      <c r="G1462" s="563"/>
      <c r="H1462" s="558">
        <v>110</v>
      </c>
      <c r="I1462" s="972">
        <v>14800</v>
      </c>
      <c r="J1462" s="969"/>
      <c r="K1462" s="635">
        <f t="shared" si="109"/>
        <v>0</v>
      </c>
      <c r="L1462" s="635">
        <f t="shared" si="110"/>
        <v>0</v>
      </c>
      <c r="M1462" s="713">
        <f t="shared" si="111"/>
        <v>1628000</v>
      </c>
      <c r="N1462" s="563"/>
      <c r="O1462" s="563"/>
      <c r="P1462" s="557" t="s">
        <v>35</v>
      </c>
      <c r="Q1462" s="567" t="s">
        <v>336</v>
      </c>
      <c r="R1462" s="567" t="s">
        <v>73</v>
      </c>
      <c r="S1462" s="567" t="s">
        <v>213</v>
      </c>
    </row>
    <row r="1463" spans="1:19" ht="20.100000000000001" customHeight="1">
      <c r="A1463" s="557" t="s">
        <v>235</v>
      </c>
      <c r="B1463" s="563" t="s">
        <v>1272</v>
      </c>
      <c r="C1463" s="557" t="s">
        <v>371</v>
      </c>
      <c r="D1463" s="575" t="s">
        <v>458</v>
      </c>
      <c r="E1463" s="563"/>
      <c r="F1463" s="557" t="s">
        <v>81</v>
      </c>
      <c r="G1463" s="563"/>
      <c r="H1463" s="558">
        <v>110</v>
      </c>
      <c r="I1463" s="972">
        <v>6022</v>
      </c>
      <c r="J1463" s="969"/>
      <c r="K1463" s="635">
        <f t="shared" si="109"/>
        <v>0</v>
      </c>
      <c r="L1463" s="635">
        <f t="shared" si="110"/>
        <v>0</v>
      </c>
      <c r="M1463" s="713">
        <f t="shared" si="111"/>
        <v>662420</v>
      </c>
      <c r="N1463" s="563"/>
      <c r="O1463" s="563"/>
      <c r="P1463" s="557" t="s">
        <v>35</v>
      </c>
      <c r="Q1463" s="567" t="s">
        <v>336</v>
      </c>
      <c r="R1463" s="567" t="s">
        <v>73</v>
      </c>
      <c r="S1463" s="567" t="s">
        <v>213</v>
      </c>
    </row>
    <row r="1464" spans="1:19" ht="20.100000000000001" customHeight="1">
      <c r="A1464" s="557" t="s">
        <v>235</v>
      </c>
      <c r="B1464" s="563" t="s">
        <v>1272</v>
      </c>
      <c r="C1464" s="557" t="s">
        <v>371</v>
      </c>
      <c r="D1464" s="575" t="s">
        <v>458</v>
      </c>
      <c r="E1464" s="563"/>
      <c r="F1464" s="557" t="s">
        <v>373</v>
      </c>
      <c r="G1464" s="563"/>
      <c r="H1464" s="558">
        <v>110</v>
      </c>
      <c r="I1464" s="972">
        <v>14306</v>
      </c>
      <c r="J1464" s="969"/>
      <c r="K1464" s="635">
        <f t="shared" si="109"/>
        <v>0</v>
      </c>
      <c r="L1464" s="635">
        <f t="shared" si="110"/>
        <v>0</v>
      </c>
      <c r="M1464" s="713">
        <f t="shared" si="111"/>
        <v>1573660</v>
      </c>
      <c r="N1464" s="563"/>
      <c r="O1464" s="563"/>
      <c r="P1464" s="557" t="s">
        <v>35</v>
      </c>
      <c r="Q1464" s="567" t="s">
        <v>336</v>
      </c>
      <c r="R1464" s="567" t="s">
        <v>73</v>
      </c>
      <c r="S1464" s="567" t="s">
        <v>213</v>
      </c>
    </row>
    <row r="1465" spans="1:19" ht="20.100000000000001" customHeight="1">
      <c r="A1465" s="557" t="s">
        <v>235</v>
      </c>
      <c r="B1465" s="563" t="s">
        <v>1272</v>
      </c>
      <c r="C1465" s="557" t="s">
        <v>371</v>
      </c>
      <c r="D1465" s="575" t="s">
        <v>458</v>
      </c>
      <c r="E1465" s="563"/>
      <c r="F1465" s="557" t="s">
        <v>81</v>
      </c>
      <c r="G1465" s="563"/>
      <c r="H1465" s="558">
        <v>110</v>
      </c>
      <c r="I1465" s="972">
        <v>5821</v>
      </c>
      <c r="J1465" s="969"/>
      <c r="K1465" s="635">
        <f t="shared" si="109"/>
        <v>0</v>
      </c>
      <c r="L1465" s="635">
        <f t="shared" si="110"/>
        <v>0</v>
      </c>
      <c r="M1465" s="713">
        <f t="shared" si="111"/>
        <v>640310</v>
      </c>
      <c r="N1465" s="563"/>
      <c r="O1465" s="563"/>
      <c r="P1465" s="557" t="s">
        <v>35</v>
      </c>
      <c r="Q1465" s="567" t="s">
        <v>336</v>
      </c>
      <c r="R1465" s="567" t="s">
        <v>73</v>
      </c>
      <c r="S1465" s="567" t="s">
        <v>213</v>
      </c>
    </row>
    <row r="1466" spans="1:19" ht="20.100000000000001" customHeight="1">
      <c r="A1466" s="573" t="s">
        <v>235</v>
      </c>
      <c r="B1466" s="574" t="s">
        <v>1272</v>
      </c>
      <c r="C1466" s="573" t="s">
        <v>371</v>
      </c>
      <c r="D1466" s="575" t="s">
        <v>458</v>
      </c>
      <c r="E1466" s="574"/>
      <c r="F1466" s="573" t="s">
        <v>1837</v>
      </c>
      <c r="G1466" s="574"/>
      <c r="H1466" s="635">
        <v>110</v>
      </c>
      <c r="I1466" s="973">
        <v>117000</v>
      </c>
      <c r="J1466" s="961"/>
      <c r="K1466" s="635">
        <f t="shared" si="109"/>
        <v>0</v>
      </c>
      <c r="L1466" s="635">
        <f t="shared" si="110"/>
        <v>0</v>
      </c>
      <c r="M1466" s="713">
        <f t="shared" si="111"/>
        <v>12870000</v>
      </c>
      <c r="N1466" s="573" t="s">
        <v>1623</v>
      </c>
      <c r="O1466" s="574"/>
      <c r="P1466" s="573" t="s">
        <v>35</v>
      </c>
      <c r="Q1466" s="952" t="s">
        <v>281</v>
      </c>
      <c r="R1466" s="952" t="s">
        <v>70</v>
      </c>
      <c r="S1466" s="952"/>
    </row>
    <row r="1467" spans="1:19" ht="20.100000000000001" customHeight="1">
      <c r="A1467" s="557" t="s">
        <v>436</v>
      </c>
      <c r="B1467" s="563" t="s">
        <v>919</v>
      </c>
      <c r="C1467" s="557" t="s">
        <v>371</v>
      </c>
      <c r="D1467" s="575" t="s">
        <v>458</v>
      </c>
      <c r="E1467" s="563"/>
      <c r="F1467" s="557" t="s">
        <v>373</v>
      </c>
      <c r="G1467" s="563"/>
      <c r="H1467" s="558">
        <v>374</v>
      </c>
      <c r="I1467" s="972">
        <v>15649</v>
      </c>
      <c r="J1467" s="969"/>
      <c r="K1467" s="635">
        <f t="shared" si="109"/>
        <v>0</v>
      </c>
      <c r="L1467" s="635">
        <f t="shared" si="110"/>
        <v>0</v>
      </c>
      <c r="M1467" s="713">
        <f t="shared" si="111"/>
        <v>5852726</v>
      </c>
      <c r="N1467" s="563"/>
      <c r="O1467" s="563"/>
      <c r="P1467" s="557" t="s">
        <v>483</v>
      </c>
      <c r="Q1467" s="567" t="s">
        <v>340</v>
      </c>
      <c r="R1467" s="567" t="s">
        <v>73</v>
      </c>
      <c r="S1467" s="567" t="s">
        <v>213</v>
      </c>
    </row>
    <row r="1468" spans="1:19" ht="20.100000000000001" customHeight="1">
      <c r="A1468" s="557" t="s">
        <v>436</v>
      </c>
      <c r="B1468" s="563" t="s">
        <v>2586</v>
      </c>
      <c r="C1468" s="557" t="s">
        <v>371</v>
      </c>
      <c r="D1468" s="575" t="s">
        <v>458</v>
      </c>
      <c r="E1468" s="563"/>
      <c r="F1468" s="557" t="s">
        <v>502</v>
      </c>
      <c r="G1468" s="563"/>
      <c r="H1468" s="558">
        <v>916</v>
      </c>
      <c r="I1468" s="972">
        <v>43342</v>
      </c>
      <c r="J1468" s="969"/>
      <c r="K1468" s="635">
        <f t="shared" si="109"/>
        <v>0</v>
      </c>
      <c r="L1468" s="635">
        <f t="shared" si="110"/>
        <v>0</v>
      </c>
      <c r="M1468" s="713">
        <f t="shared" si="111"/>
        <v>39701272</v>
      </c>
      <c r="N1468" s="563"/>
      <c r="O1468" s="563"/>
      <c r="P1468" s="557" t="s">
        <v>483</v>
      </c>
      <c r="Q1468" s="567" t="s">
        <v>336</v>
      </c>
      <c r="R1468" s="567" t="s">
        <v>73</v>
      </c>
      <c r="S1468" s="567" t="s">
        <v>152</v>
      </c>
    </row>
    <row r="1469" spans="1:19" ht="20.100000000000001" customHeight="1">
      <c r="A1469" s="557" t="s">
        <v>235</v>
      </c>
      <c r="B1469" s="563" t="s">
        <v>2100</v>
      </c>
      <c r="C1469" s="557" t="s">
        <v>371</v>
      </c>
      <c r="D1469" s="575" t="s">
        <v>458</v>
      </c>
      <c r="E1469" s="563"/>
      <c r="F1469" s="557" t="s">
        <v>512</v>
      </c>
      <c r="G1469" s="563"/>
      <c r="H1469" s="558">
        <v>274</v>
      </c>
      <c r="I1469" s="972">
        <v>45000</v>
      </c>
      <c r="J1469" s="969">
        <v>12</v>
      </c>
      <c r="K1469" s="635">
        <f t="shared" si="109"/>
        <v>32.880000000000003</v>
      </c>
      <c r="L1469" s="635">
        <f t="shared" si="110"/>
        <v>3.2880000000000003</v>
      </c>
      <c r="M1469" s="713">
        <f t="shared" si="111"/>
        <v>12330000</v>
      </c>
      <c r="N1469" s="563" t="s">
        <v>61</v>
      </c>
      <c r="O1469" s="563"/>
      <c r="P1469" s="557" t="s">
        <v>483</v>
      </c>
      <c r="Q1469" s="567" t="s">
        <v>270</v>
      </c>
      <c r="R1469" s="567" t="s">
        <v>60</v>
      </c>
      <c r="S1469" s="567" t="s">
        <v>152</v>
      </c>
    </row>
    <row r="1470" spans="1:19" ht="20.100000000000001" customHeight="1">
      <c r="A1470" s="557" t="s">
        <v>235</v>
      </c>
      <c r="B1470" s="563" t="s">
        <v>2100</v>
      </c>
      <c r="C1470" s="557" t="s">
        <v>371</v>
      </c>
      <c r="D1470" s="575" t="s">
        <v>458</v>
      </c>
      <c r="E1470" s="563"/>
      <c r="F1470" s="557" t="s">
        <v>513</v>
      </c>
      <c r="G1470" s="563"/>
      <c r="H1470" s="558">
        <v>274</v>
      </c>
      <c r="I1470" s="972">
        <v>74000</v>
      </c>
      <c r="J1470" s="969">
        <v>16</v>
      </c>
      <c r="K1470" s="635">
        <f t="shared" si="109"/>
        <v>43.84</v>
      </c>
      <c r="L1470" s="635">
        <f t="shared" si="110"/>
        <v>4.3840000000000003</v>
      </c>
      <c r="M1470" s="713">
        <f t="shared" si="111"/>
        <v>20276000</v>
      </c>
      <c r="N1470" s="563" t="s">
        <v>61</v>
      </c>
      <c r="O1470" s="563"/>
      <c r="P1470" s="557" t="s">
        <v>483</v>
      </c>
      <c r="Q1470" s="567" t="s">
        <v>270</v>
      </c>
      <c r="R1470" s="567" t="s">
        <v>60</v>
      </c>
      <c r="S1470" s="567" t="s">
        <v>152</v>
      </c>
    </row>
    <row r="1471" spans="1:19" ht="20.100000000000001" customHeight="1">
      <c r="A1471" s="557" t="s">
        <v>235</v>
      </c>
      <c r="B1471" s="563" t="s">
        <v>2100</v>
      </c>
      <c r="C1471" s="557" t="s">
        <v>371</v>
      </c>
      <c r="D1471" s="575" t="s">
        <v>458</v>
      </c>
      <c r="E1471" s="563"/>
      <c r="F1471" s="557" t="s">
        <v>342</v>
      </c>
      <c r="G1471" s="563"/>
      <c r="H1471" s="558">
        <v>98</v>
      </c>
      <c r="I1471" s="972">
        <v>137728</v>
      </c>
      <c r="J1471" s="969">
        <v>27</v>
      </c>
      <c r="K1471" s="635">
        <f t="shared" si="109"/>
        <v>26.46</v>
      </c>
      <c r="L1471" s="635">
        <f t="shared" si="110"/>
        <v>2.6459999999999999</v>
      </c>
      <c r="M1471" s="713">
        <f t="shared" si="111"/>
        <v>13497344</v>
      </c>
      <c r="N1471" s="563"/>
      <c r="O1471" s="563"/>
      <c r="P1471" s="557" t="s">
        <v>483</v>
      </c>
      <c r="Q1471" s="567" t="s">
        <v>343</v>
      </c>
      <c r="R1471" s="567" t="s">
        <v>60</v>
      </c>
      <c r="S1471" s="567" t="s">
        <v>213</v>
      </c>
    </row>
    <row r="1472" spans="1:19" ht="20.100000000000001" customHeight="1">
      <c r="A1472" s="557" t="s">
        <v>235</v>
      </c>
      <c r="B1472" s="563" t="s">
        <v>2100</v>
      </c>
      <c r="C1472" s="557" t="s">
        <v>371</v>
      </c>
      <c r="D1472" s="575" t="s">
        <v>458</v>
      </c>
      <c r="E1472" s="563"/>
      <c r="F1472" s="557" t="s">
        <v>688</v>
      </c>
      <c r="G1472" s="563"/>
      <c r="H1472" s="558">
        <v>990</v>
      </c>
      <c r="I1472" s="972">
        <v>76000</v>
      </c>
      <c r="J1472" s="969">
        <v>31</v>
      </c>
      <c r="K1472" s="635">
        <f t="shared" si="109"/>
        <v>306.89999999999998</v>
      </c>
      <c r="L1472" s="635">
        <f t="shared" si="110"/>
        <v>30.689999999999998</v>
      </c>
      <c r="M1472" s="713">
        <f t="shared" si="111"/>
        <v>75240000</v>
      </c>
      <c r="N1472" s="563"/>
      <c r="O1472" s="563"/>
      <c r="P1472" s="557" t="s">
        <v>483</v>
      </c>
      <c r="Q1472" s="567" t="s">
        <v>370</v>
      </c>
      <c r="R1472" s="567" t="s">
        <v>60</v>
      </c>
      <c r="S1472" s="567" t="s">
        <v>213</v>
      </c>
    </row>
    <row r="1473" spans="1:19" ht="20.100000000000001" customHeight="1">
      <c r="A1473" s="573" t="s">
        <v>235</v>
      </c>
      <c r="B1473" s="574" t="s">
        <v>2103</v>
      </c>
      <c r="C1473" s="573" t="s">
        <v>371</v>
      </c>
      <c r="D1473" s="575" t="s">
        <v>458</v>
      </c>
      <c r="E1473" s="574"/>
      <c r="F1473" s="573" t="s">
        <v>342</v>
      </c>
      <c r="G1473" s="574"/>
      <c r="H1473" s="635">
        <v>180</v>
      </c>
      <c r="I1473" s="973">
        <v>137728</v>
      </c>
      <c r="J1473" s="961">
        <v>27</v>
      </c>
      <c r="K1473" s="635">
        <f t="shared" si="109"/>
        <v>48.6</v>
      </c>
      <c r="L1473" s="635">
        <f t="shared" si="110"/>
        <v>4.8600000000000003</v>
      </c>
      <c r="M1473" s="713">
        <f t="shared" si="111"/>
        <v>24791040</v>
      </c>
      <c r="N1473" s="573"/>
      <c r="O1473" s="574"/>
      <c r="P1473" s="573" t="s">
        <v>483</v>
      </c>
      <c r="Q1473" s="952" t="s">
        <v>343</v>
      </c>
      <c r="R1473" s="952" t="s">
        <v>60</v>
      </c>
      <c r="S1473" s="952" t="s">
        <v>213</v>
      </c>
    </row>
    <row r="1474" spans="1:19" ht="20.100000000000001" customHeight="1">
      <c r="A1474" s="557" t="s">
        <v>235</v>
      </c>
      <c r="B1474" s="563" t="s">
        <v>2104</v>
      </c>
      <c r="C1474" s="557" t="s">
        <v>371</v>
      </c>
      <c r="D1474" s="575" t="s">
        <v>458</v>
      </c>
      <c r="E1474" s="563"/>
      <c r="F1474" s="557" t="s">
        <v>342</v>
      </c>
      <c r="G1474" s="563"/>
      <c r="H1474" s="558">
        <v>180</v>
      </c>
      <c r="I1474" s="972">
        <v>137728</v>
      </c>
      <c r="J1474" s="969">
        <v>27</v>
      </c>
      <c r="K1474" s="635">
        <f t="shared" si="109"/>
        <v>48.6</v>
      </c>
      <c r="L1474" s="635">
        <f t="shared" si="110"/>
        <v>4.8600000000000003</v>
      </c>
      <c r="M1474" s="713">
        <f t="shared" si="111"/>
        <v>24791040</v>
      </c>
      <c r="N1474" s="563"/>
      <c r="O1474" s="563"/>
      <c r="P1474" s="557" t="s">
        <v>483</v>
      </c>
      <c r="Q1474" s="567" t="s">
        <v>343</v>
      </c>
      <c r="R1474" s="567" t="s">
        <v>60</v>
      </c>
      <c r="S1474" s="567" t="s">
        <v>213</v>
      </c>
    </row>
    <row r="1475" spans="1:19" ht="20.100000000000001" customHeight="1">
      <c r="A1475" s="557" t="s">
        <v>235</v>
      </c>
      <c r="B1475" s="563" t="s">
        <v>2103</v>
      </c>
      <c r="C1475" s="557" t="s">
        <v>371</v>
      </c>
      <c r="D1475" s="575" t="s">
        <v>458</v>
      </c>
      <c r="E1475" s="563"/>
      <c r="F1475" s="557" t="s">
        <v>422</v>
      </c>
      <c r="G1475" s="563"/>
      <c r="H1475" s="558">
        <v>992</v>
      </c>
      <c r="I1475" s="972">
        <v>24793</v>
      </c>
      <c r="J1475" s="969"/>
      <c r="K1475" s="635">
        <f t="shared" si="109"/>
        <v>0</v>
      </c>
      <c r="L1475" s="635">
        <f t="shared" si="110"/>
        <v>0</v>
      </c>
      <c r="M1475" s="713">
        <f t="shared" si="111"/>
        <v>24594656</v>
      </c>
      <c r="N1475" s="563"/>
      <c r="O1475" s="563"/>
      <c r="P1475" s="557" t="s">
        <v>483</v>
      </c>
      <c r="Q1475" s="567" t="s">
        <v>271</v>
      </c>
      <c r="R1475" s="567" t="s">
        <v>73</v>
      </c>
      <c r="S1475" s="567" t="s">
        <v>213</v>
      </c>
    </row>
    <row r="1476" spans="1:19" ht="20.100000000000001" customHeight="1">
      <c r="A1476" s="557" t="s">
        <v>235</v>
      </c>
      <c r="B1476" s="563" t="s">
        <v>2103</v>
      </c>
      <c r="C1476" s="557" t="s">
        <v>371</v>
      </c>
      <c r="D1476" s="575" t="s">
        <v>458</v>
      </c>
      <c r="E1476" s="563"/>
      <c r="F1476" s="557" t="s">
        <v>512</v>
      </c>
      <c r="G1476" s="563"/>
      <c r="H1476" s="558">
        <v>496</v>
      </c>
      <c r="I1476" s="972">
        <v>32865</v>
      </c>
      <c r="J1476" s="969">
        <v>12</v>
      </c>
      <c r="K1476" s="635">
        <f t="shared" si="109"/>
        <v>59.52</v>
      </c>
      <c r="L1476" s="635">
        <f t="shared" si="110"/>
        <v>5.952</v>
      </c>
      <c r="M1476" s="713">
        <f t="shared" si="111"/>
        <v>16301040</v>
      </c>
      <c r="N1476" s="563" t="s">
        <v>61</v>
      </c>
      <c r="O1476" s="563"/>
      <c r="P1476" s="557" t="s">
        <v>483</v>
      </c>
      <c r="Q1476" s="567" t="s">
        <v>270</v>
      </c>
      <c r="R1476" s="567" t="s">
        <v>60</v>
      </c>
      <c r="S1476" s="567" t="s">
        <v>213</v>
      </c>
    </row>
    <row r="1477" spans="1:19" ht="20.100000000000001" customHeight="1">
      <c r="A1477" s="557" t="s">
        <v>235</v>
      </c>
      <c r="B1477" s="563" t="s">
        <v>2103</v>
      </c>
      <c r="C1477" s="557" t="s">
        <v>371</v>
      </c>
      <c r="D1477" s="575" t="s">
        <v>458</v>
      </c>
      <c r="E1477" s="563"/>
      <c r="F1477" s="557" t="s">
        <v>513</v>
      </c>
      <c r="G1477" s="563"/>
      <c r="H1477" s="558">
        <v>496</v>
      </c>
      <c r="I1477" s="972">
        <v>57706</v>
      </c>
      <c r="J1477" s="969">
        <v>16</v>
      </c>
      <c r="K1477" s="635">
        <f t="shared" si="109"/>
        <v>79.36</v>
      </c>
      <c r="L1477" s="635">
        <f t="shared" si="110"/>
        <v>7.9359999999999999</v>
      </c>
      <c r="M1477" s="713">
        <f t="shared" si="111"/>
        <v>28622176</v>
      </c>
      <c r="N1477" s="563" t="s">
        <v>61</v>
      </c>
      <c r="O1477" s="563"/>
      <c r="P1477" s="557" t="s">
        <v>483</v>
      </c>
      <c r="Q1477" s="567" t="s">
        <v>270</v>
      </c>
      <c r="R1477" s="567" t="s">
        <v>60</v>
      </c>
      <c r="S1477" s="567" t="s">
        <v>213</v>
      </c>
    </row>
    <row r="1478" spans="1:19" ht="20.100000000000001" customHeight="1">
      <c r="A1478" s="557" t="s">
        <v>436</v>
      </c>
      <c r="B1478" s="563" t="s">
        <v>919</v>
      </c>
      <c r="C1478" s="557" t="s">
        <v>371</v>
      </c>
      <c r="D1478" s="575" t="s">
        <v>458</v>
      </c>
      <c r="E1478" s="563"/>
      <c r="F1478" s="557" t="s">
        <v>1837</v>
      </c>
      <c r="G1478" s="563"/>
      <c r="H1478" s="558">
        <v>192</v>
      </c>
      <c r="I1478" s="972">
        <v>117000</v>
      </c>
      <c r="J1478" s="969"/>
      <c r="K1478" s="635">
        <f t="shared" si="109"/>
        <v>0</v>
      </c>
      <c r="L1478" s="635">
        <f t="shared" si="110"/>
        <v>0</v>
      </c>
      <c r="M1478" s="713">
        <f t="shared" si="111"/>
        <v>22464000</v>
      </c>
      <c r="N1478" s="563" t="s">
        <v>1623</v>
      </c>
      <c r="O1478" s="563"/>
      <c r="P1478" s="557" t="s">
        <v>483</v>
      </c>
      <c r="Q1478" s="567" t="s">
        <v>281</v>
      </c>
      <c r="R1478" s="567" t="s">
        <v>70</v>
      </c>
      <c r="S1478" s="567"/>
    </row>
    <row r="1479" spans="1:19" ht="20.100000000000001" customHeight="1">
      <c r="A1479" s="557" t="s">
        <v>436</v>
      </c>
      <c r="B1479" s="563" t="s">
        <v>551</v>
      </c>
      <c r="C1479" s="557" t="s">
        <v>371</v>
      </c>
      <c r="D1479" s="575" t="s">
        <v>458</v>
      </c>
      <c r="E1479" s="563"/>
      <c r="F1479" s="557" t="s">
        <v>1837</v>
      </c>
      <c r="G1479" s="563"/>
      <c r="H1479" s="558">
        <v>935</v>
      </c>
      <c r="I1479" s="972">
        <v>117000</v>
      </c>
      <c r="J1479" s="969"/>
      <c r="K1479" s="635">
        <f t="shared" si="109"/>
        <v>0</v>
      </c>
      <c r="L1479" s="635">
        <f t="shared" si="110"/>
        <v>0</v>
      </c>
      <c r="M1479" s="713">
        <f t="shared" si="111"/>
        <v>109395000</v>
      </c>
      <c r="N1479" s="563" t="s">
        <v>1623</v>
      </c>
      <c r="O1479" s="563"/>
      <c r="P1479" s="557" t="s">
        <v>483</v>
      </c>
      <c r="Q1479" s="567" t="s">
        <v>281</v>
      </c>
      <c r="R1479" s="567" t="s">
        <v>70</v>
      </c>
      <c r="S1479" s="567"/>
    </row>
    <row r="1480" spans="1:19" ht="20.100000000000001" customHeight="1">
      <c r="A1480" s="573" t="s">
        <v>436</v>
      </c>
      <c r="B1480" s="574" t="s">
        <v>551</v>
      </c>
      <c r="C1480" s="573" t="s">
        <v>371</v>
      </c>
      <c r="D1480" s="575" t="s">
        <v>458</v>
      </c>
      <c r="E1480" s="574"/>
      <c r="F1480" s="573" t="s">
        <v>353</v>
      </c>
      <c r="G1480" s="574"/>
      <c r="H1480" s="635">
        <v>120</v>
      </c>
      <c r="I1480" s="973">
        <v>183825</v>
      </c>
      <c r="J1480" s="961"/>
      <c r="K1480" s="635">
        <f t="shared" si="109"/>
        <v>0</v>
      </c>
      <c r="L1480" s="635">
        <f t="shared" si="110"/>
        <v>0</v>
      </c>
      <c r="M1480" s="713">
        <f t="shared" si="111"/>
        <v>22059000</v>
      </c>
      <c r="N1480" s="573" t="s">
        <v>1623</v>
      </c>
      <c r="O1480" s="574"/>
      <c r="P1480" s="573" t="s">
        <v>483</v>
      </c>
      <c r="Q1480" s="952" t="s">
        <v>354</v>
      </c>
      <c r="R1480" s="952" t="s">
        <v>70</v>
      </c>
      <c r="S1480" s="952"/>
    </row>
    <row r="1481" spans="1:19" ht="20.100000000000001" customHeight="1">
      <c r="A1481" s="557" t="s">
        <v>436</v>
      </c>
      <c r="B1481" s="563" t="s">
        <v>2231</v>
      </c>
      <c r="C1481" s="557" t="s">
        <v>371</v>
      </c>
      <c r="D1481" s="575" t="s">
        <v>458</v>
      </c>
      <c r="E1481" s="563"/>
      <c r="F1481" s="557" t="s">
        <v>423</v>
      </c>
      <c r="G1481" s="563"/>
      <c r="H1481" s="558">
        <v>100</v>
      </c>
      <c r="I1481" s="972">
        <v>400000</v>
      </c>
      <c r="J1481" s="969"/>
      <c r="K1481" s="635">
        <f t="shared" si="109"/>
        <v>0</v>
      </c>
      <c r="L1481" s="635">
        <f t="shared" si="110"/>
        <v>0</v>
      </c>
      <c r="M1481" s="713">
        <f t="shared" si="111"/>
        <v>40000000</v>
      </c>
      <c r="N1481" s="563"/>
      <c r="O1481" s="563"/>
      <c r="P1481" s="557" t="s">
        <v>225</v>
      </c>
      <c r="Q1481" s="567" t="s">
        <v>374</v>
      </c>
      <c r="R1481" s="567" t="s">
        <v>375</v>
      </c>
      <c r="S1481" s="567" t="s">
        <v>152</v>
      </c>
    </row>
    <row r="1482" spans="1:19" ht="20.100000000000001" customHeight="1">
      <c r="A1482" s="557" t="s">
        <v>1033</v>
      </c>
      <c r="B1482" s="563" t="s">
        <v>2594</v>
      </c>
      <c r="C1482" s="557" t="s">
        <v>355</v>
      </c>
      <c r="D1482" s="575" t="s">
        <v>458</v>
      </c>
      <c r="E1482" s="563"/>
      <c r="F1482" s="557" t="s">
        <v>69</v>
      </c>
      <c r="G1482" s="563"/>
      <c r="H1482" s="558">
        <v>212</v>
      </c>
      <c r="I1482" s="972">
        <v>149000</v>
      </c>
      <c r="J1482" s="969"/>
      <c r="K1482" s="635">
        <f t="shared" si="109"/>
        <v>0</v>
      </c>
      <c r="L1482" s="635">
        <f t="shared" si="110"/>
        <v>0</v>
      </c>
      <c r="M1482" s="713">
        <f t="shared" si="111"/>
        <v>31588000</v>
      </c>
      <c r="N1482" s="563" t="s">
        <v>1623</v>
      </c>
      <c r="O1482" s="563"/>
      <c r="P1482" s="557" t="s">
        <v>1164</v>
      </c>
      <c r="Q1482" s="567" t="s">
        <v>354</v>
      </c>
      <c r="R1482" s="567" t="s">
        <v>70</v>
      </c>
      <c r="S1482" s="567"/>
    </row>
    <row r="1483" spans="1:19" ht="20.100000000000001" customHeight="1">
      <c r="A1483" s="557" t="s">
        <v>2076</v>
      </c>
      <c r="B1483" s="563" t="s">
        <v>2077</v>
      </c>
      <c r="C1483" s="557" t="s">
        <v>2078</v>
      </c>
      <c r="D1483" s="575" t="s">
        <v>458</v>
      </c>
      <c r="E1483" s="563"/>
      <c r="F1483" s="557" t="s">
        <v>1066</v>
      </c>
      <c r="G1483" s="563"/>
      <c r="H1483" s="558">
        <v>117</v>
      </c>
      <c r="I1483" s="972">
        <v>150000</v>
      </c>
      <c r="J1483" s="969">
        <v>39</v>
      </c>
      <c r="K1483" s="635">
        <f t="shared" ref="K1483:K1546" si="112">IFERROR(J1483*H1483/100,"0")</f>
        <v>45.63</v>
      </c>
      <c r="L1483" s="635">
        <f t="shared" ref="L1483:L1546" si="113">IFERROR(K1483/10,"0")</f>
        <v>4.5630000000000006</v>
      </c>
      <c r="M1483" s="713">
        <f t="shared" ref="M1483:M1546" si="114">H1483*I1483</f>
        <v>17550000</v>
      </c>
      <c r="N1483" s="563"/>
      <c r="O1483" s="563"/>
      <c r="P1483" s="557" t="s">
        <v>225</v>
      </c>
      <c r="Q1483" s="567" t="s">
        <v>361</v>
      </c>
      <c r="R1483" s="567" t="s">
        <v>68</v>
      </c>
      <c r="S1483" s="567"/>
    </row>
    <row r="1484" spans="1:19" ht="20.100000000000001" customHeight="1">
      <c r="A1484" s="557" t="s">
        <v>2076</v>
      </c>
      <c r="B1484" s="563" t="s">
        <v>2077</v>
      </c>
      <c r="C1484" s="557" t="s">
        <v>2078</v>
      </c>
      <c r="D1484" s="575" t="s">
        <v>458</v>
      </c>
      <c r="E1484" s="563"/>
      <c r="F1484" s="557" t="s">
        <v>1736</v>
      </c>
      <c r="G1484" s="563"/>
      <c r="H1484" s="558">
        <v>11</v>
      </c>
      <c r="I1484" s="972">
        <v>97000</v>
      </c>
      <c r="J1484" s="969">
        <v>15</v>
      </c>
      <c r="K1484" s="635">
        <f t="shared" si="112"/>
        <v>1.65</v>
      </c>
      <c r="L1484" s="635">
        <f t="shared" si="113"/>
        <v>0.16499999999999998</v>
      </c>
      <c r="M1484" s="713">
        <f t="shared" si="114"/>
        <v>1067000</v>
      </c>
      <c r="N1484" s="563" t="s">
        <v>1620</v>
      </c>
      <c r="O1484" s="563"/>
      <c r="P1484" s="557" t="s">
        <v>225</v>
      </c>
      <c r="Q1484" s="567" t="s">
        <v>270</v>
      </c>
      <c r="R1484" s="567" t="s">
        <v>60</v>
      </c>
      <c r="S1484" s="567"/>
    </row>
    <row r="1485" spans="1:19" ht="20.100000000000001" customHeight="1">
      <c r="A1485" s="557" t="s">
        <v>806</v>
      </c>
      <c r="B1485" s="563" t="s">
        <v>2233</v>
      </c>
      <c r="C1485" s="557" t="s">
        <v>809</v>
      </c>
      <c r="D1485" s="575" t="s">
        <v>458</v>
      </c>
      <c r="E1485" s="563"/>
      <c r="F1485" s="557" t="s">
        <v>1277</v>
      </c>
      <c r="G1485" s="563"/>
      <c r="H1485" s="558">
        <v>370</v>
      </c>
      <c r="I1485" s="972">
        <v>418342</v>
      </c>
      <c r="J1485" s="969"/>
      <c r="K1485" s="635">
        <f t="shared" si="112"/>
        <v>0</v>
      </c>
      <c r="L1485" s="635">
        <f t="shared" si="113"/>
        <v>0</v>
      </c>
      <c r="M1485" s="713">
        <f t="shared" si="114"/>
        <v>154786540</v>
      </c>
      <c r="N1485" s="563" t="s">
        <v>2234</v>
      </c>
      <c r="O1485" s="563" t="s">
        <v>2595</v>
      </c>
      <c r="P1485" s="557" t="s">
        <v>761</v>
      </c>
      <c r="Q1485" s="567" t="s">
        <v>354</v>
      </c>
      <c r="R1485" s="567" t="s">
        <v>70</v>
      </c>
      <c r="S1485" s="567"/>
    </row>
    <row r="1486" spans="1:19" ht="20.100000000000001" customHeight="1">
      <c r="A1486" s="557" t="s">
        <v>407</v>
      </c>
      <c r="B1486" s="563" t="s">
        <v>2033</v>
      </c>
      <c r="C1486" s="557" t="s">
        <v>197</v>
      </c>
      <c r="D1486" s="575" t="s">
        <v>458</v>
      </c>
      <c r="E1486" s="563"/>
      <c r="F1486" s="557" t="s">
        <v>83</v>
      </c>
      <c r="G1486" s="563"/>
      <c r="H1486" s="558">
        <v>2058</v>
      </c>
      <c r="I1486" s="972">
        <v>12000</v>
      </c>
      <c r="J1486" s="969"/>
      <c r="K1486" s="635">
        <f t="shared" si="112"/>
        <v>0</v>
      </c>
      <c r="L1486" s="635">
        <f t="shared" si="113"/>
        <v>0</v>
      </c>
      <c r="M1486" s="713">
        <f t="shared" si="114"/>
        <v>24696000</v>
      </c>
      <c r="N1486" s="563"/>
      <c r="O1486" s="563"/>
      <c r="P1486" s="557" t="s">
        <v>759</v>
      </c>
      <c r="Q1486" s="567" t="s">
        <v>274</v>
      </c>
      <c r="R1486" s="567" t="s">
        <v>73</v>
      </c>
      <c r="S1486" s="567" t="s">
        <v>213</v>
      </c>
    </row>
    <row r="1487" spans="1:19" ht="20.100000000000001" customHeight="1">
      <c r="A1487" s="573" t="s">
        <v>407</v>
      </c>
      <c r="B1487" s="574" t="s">
        <v>2033</v>
      </c>
      <c r="C1487" s="573" t="s">
        <v>197</v>
      </c>
      <c r="D1487" s="575" t="s">
        <v>458</v>
      </c>
      <c r="E1487" s="574"/>
      <c r="F1487" s="573" t="s">
        <v>159</v>
      </c>
      <c r="G1487" s="574"/>
      <c r="H1487" s="635">
        <v>2058</v>
      </c>
      <c r="I1487" s="973">
        <v>14400</v>
      </c>
      <c r="J1487" s="961"/>
      <c r="K1487" s="635">
        <f t="shared" si="112"/>
        <v>0</v>
      </c>
      <c r="L1487" s="635">
        <f t="shared" si="113"/>
        <v>0</v>
      </c>
      <c r="M1487" s="713">
        <f t="shared" si="114"/>
        <v>29635200</v>
      </c>
      <c r="N1487" s="573"/>
      <c r="O1487" s="574"/>
      <c r="P1487" s="573" t="s">
        <v>759</v>
      </c>
      <c r="Q1487" s="952" t="s">
        <v>360</v>
      </c>
      <c r="R1487" s="952" t="s">
        <v>73</v>
      </c>
      <c r="S1487" s="952" t="s">
        <v>213</v>
      </c>
    </row>
    <row r="1488" spans="1:19" ht="20.100000000000001" customHeight="1">
      <c r="A1488" s="557" t="s">
        <v>407</v>
      </c>
      <c r="B1488" s="563" t="s">
        <v>2033</v>
      </c>
      <c r="C1488" s="557" t="s">
        <v>197</v>
      </c>
      <c r="D1488" s="575" t="s">
        <v>458</v>
      </c>
      <c r="E1488" s="563"/>
      <c r="F1488" s="557" t="s">
        <v>160</v>
      </c>
      <c r="G1488" s="563"/>
      <c r="H1488" s="558">
        <v>2058</v>
      </c>
      <c r="I1488" s="972">
        <v>24600</v>
      </c>
      <c r="J1488" s="969"/>
      <c r="K1488" s="635">
        <f t="shared" si="112"/>
        <v>0</v>
      </c>
      <c r="L1488" s="635">
        <f t="shared" si="113"/>
        <v>0</v>
      </c>
      <c r="M1488" s="713">
        <f t="shared" si="114"/>
        <v>50626800</v>
      </c>
      <c r="N1488" s="563"/>
      <c r="O1488" s="563"/>
      <c r="P1488" s="557" t="s">
        <v>759</v>
      </c>
      <c r="Q1488" s="567" t="s">
        <v>360</v>
      </c>
      <c r="R1488" s="567" t="s">
        <v>73</v>
      </c>
      <c r="S1488" s="567" t="s">
        <v>213</v>
      </c>
    </row>
    <row r="1489" spans="1:19" ht="20.100000000000001" customHeight="1">
      <c r="A1489" s="557" t="s">
        <v>407</v>
      </c>
      <c r="B1489" s="563" t="s">
        <v>2033</v>
      </c>
      <c r="C1489" s="557" t="s">
        <v>197</v>
      </c>
      <c r="D1489" s="575" t="s">
        <v>458</v>
      </c>
      <c r="E1489" s="563"/>
      <c r="F1489" s="557" t="s">
        <v>829</v>
      </c>
      <c r="G1489" s="563"/>
      <c r="H1489" s="558">
        <v>2058</v>
      </c>
      <c r="I1489" s="972">
        <v>18000</v>
      </c>
      <c r="J1489" s="969"/>
      <c r="K1489" s="635">
        <f t="shared" si="112"/>
        <v>0</v>
      </c>
      <c r="L1489" s="635">
        <f t="shared" si="113"/>
        <v>0</v>
      </c>
      <c r="M1489" s="713">
        <f t="shared" si="114"/>
        <v>37044000</v>
      </c>
      <c r="N1489" s="563"/>
      <c r="O1489" s="563"/>
      <c r="P1489" s="557" t="s">
        <v>759</v>
      </c>
      <c r="Q1489" s="567" t="s">
        <v>360</v>
      </c>
      <c r="R1489" s="567" t="s">
        <v>73</v>
      </c>
      <c r="S1489" s="567" t="s">
        <v>213</v>
      </c>
    </row>
    <row r="1490" spans="1:19" ht="20.100000000000001" customHeight="1">
      <c r="A1490" s="557" t="s">
        <v>398</v>
      </c>
      <c r="B1490" s="563" t="s">
        <v>2032</v>
      </c>
      <c r="C1490" s="557" t="s">
        <v>1171</v>
      </c>
      <c r="D1490" s="575" t="s">
        <v>458</v>
      </c>
      <c r="E1490" s="563"/>
      <c r="F1490" s="557" t="s">
        <v>401</v>
      </c>
      <c r="G1490" s="563"/>
      <c r="H1490" s="558">
        <v>646</v>
      </c>
      <c r="I1490" s="972">
        <v>63000</v>
      </c>
      <c r="J1490" s="969">
        <v>9</v>
      </c>
      <c r="K1490" s="635">
        <f t="shared" si="112"/>
        <v>58.14</v>
      </c>
      <c r="L1490" s="635">
        <f t="shared" si="113"/>
        <v>5.8140000000000001</v>
      </c>
      <c r="M1490" s="713">
        <f t="shared" si="114"/>
        <v>40698000</v>
      </c>
      <c r="N1490" s="563" t="s">
        <v>1620</v>
      </c>
      <c r="O1490" s="563"/>
      <c r="P1490" s="557" t="s">
        <v>759</v>
      </c>
      <c r="Q1490" s="567" t="s">
        <v>344</v>
      </c>
      <c r="R1490" s="567" t="s">
        <v>60</v>
      </c>
      <c r="S1490" s="567" t="s">
        <v>213</v>
      </c>
    </row>
    <row r="1491" spans="1:19" ht="20.100000000000001" customHeight="1">
      <c r="A1491" s="557" t="s">
        <v>2486</v>
      </c>
      <c r="B1491" s="563" t="s">
        <v>2487</v>
      </c>
      <c r="C1491" s="557" t="s">
        <v>2488</v>
      </c>
      <c r="D1491" s="575" t="s">
        <v>458</v>
      </c>
      <c r="E1491" s="563"/>
      <c r="F1491" s="557" t="s">
        <v>353</v>
      </c>
      <c r="G1491" s="563"/>
      <c r="H1491" s="558">
        <v>126</v>
      </c>
      <c r="I1491" s="972">
        <v>197897</v>
      </c>
      <c r="J1491" s="969"/>
      <c r="K1491" s="635">
        <f t="shared" si="112"/>
        <v>0</v>
      </c>
      <c r="L1491" s="635">
        <f t="shared" si="113"/>
        <v>0</v>
      </c>
      <c r="M1491" s="713">
        <f t="shared" si="114"/>
        <v>24935022</v>
      </c>
      <c r="N1491" s="563"/>
      <c r="O1491" s="563" t="s">
        <v>854</v>
      </c>
      <c r="P1491" s="557" t="s">
        <v>759</v>
      </c>
      <c r="Q1491" s="567" t="s">
        <v>354</v>
      </c>
      <c r="R1491" s="567" t="s">
        <v>70</v>
      </c>
      <c r="S1491" s="567" t="s">
        <v>213</v>
      </c>
    </row>
    <row r="1492" spans="1:19" ht="20.100000000000001" customHeight="1">
      <c r="A1492" s="557" t="s">
        <v>2486</v>
      </c>
      <c r="B1492" s="563" t="s">
        <v>2487</v>
      </c>
      <c r="C1492" s="557" t="s">
        <v>2488</v>
      </c>
      <c r="D1492" s="575" t="s">
        <v>458</v>
      </c>
      <c r="E1492" s="563"/>
      <c r="F1492" s="557" t="s">
        <v>342</v>
      </c>
      <c r="G1492" s="563"/>
      <c r="H1492" s="558">
        <v>126</v>
      </c>
      <c r="I1492" s="972">
        <v>163662</v>
      </c>
      <c r="J1492" s="969">
        <v>27</v>
      </c>
      <c r="K1492" s="635">
        <f t="shared" si="112"/>
        <v>34.020000000000003</v>
      </c>
      <c r="L1492" s="635">
        <f t="shared" si="113"/>
        <v>3.4020000000000001</v>
      </c>
      <c r="M1492" s="713">
        <f t="shared" si="114"/>
        <v>20621412</v>
      </c>
      <c r="N1492" s="563"/>
      <c r="O1492" s="563" t="s">
        <v>854</v>
      </c>
      <c r="P1492" s="557" t="s">
        <v>759</v>
      </c>
      <c r="Q1492" s="567" t="s">
        <v>343</v>
      </c>
      <c r="R1492" s="567" t="s">
        <v>60</v>
      </c>
      <c r="S1492" s="567" t="s">
        <v>213</v>
      </c>
    </row>
    <row r="1493" spans="1:19" ht="20.100000000000001" customHeight="1">
      <c r="A1493" s="557" t="s">
        <v>2486</v>
      </c>
      <c r="B1493" s="563" t="s">
        <v>2487</v>
      </c>
      <c r="C1493" s="557" t="s">
        <v>2488</v>
      </c>
      <c r="D1493" s="575" t="s">
        <v>458</v>
      </c>
      <c r="E1493" s="563"/>
      <c r="F1493" s="557" t="s">
        <v>880</v>
      </c>
      <c r="G1493" s="563"/>
      <c r="H1493" s="558">
        <v>126</v>
      </c>
      <c r="I1493" s="972">
        <v>3006</v>
      </c>
      <c r="J1493" s="969"/>
      <c r="K1493" s="635">
        <f t="shared" si="112"/>
        <v>0</v>
      </c>
      <c r="L1493" s="635">
        <f t="shared" si="113"/>
        <v>0</v>
      </c>
      <c r="M1493" s="713">
        <f t="shared" si="114"/>
        <v>378756</v>
      </c>
      <c r="N1493" s="563"/>
      <c r="O1493" s="563" t="s">
        <v>854</v>
      </c>
      <c r="P1493" s="557" t="s">
        <v>759</v>
      </c>
      <c r="Q1493" s="567" t="s">
        <v>336</v>
      </c>
      <c r="R1493" s="567" t="s">
        <v>73</v>
      </c>
      <c r="S1493" s="567" t="s">
        <v>213</v>
      </c>
    </row>
    <row r="1494" spans="1:19" ht="20.100000000000001" customHeight="1">
      <c r="A1494" s="573" t="s">
        <v>2486</v>
      </c>
      <c r="B1494" s="574" t="s">
        <v>2487</v>
      </c>
      <c r="C1494" s="573" t="s">
        <v>2488</v>
      </c>
      <c r="D1494" s="575" t="s">
        <v>458</v>
      </c>
      <c r="E1494" s="574"/>
      <c r="F1494" s="573" t="s">
        <v>267</v>
      </c>
      <c r="G1494" s="574"/>
      <c r="H1494" s="635">
        <v>96</v>
      </c>
      <c r="I1494" s="973">
        <v>65450</v>
      </c>
      <c r="J1494" s="961">
        <v>7</v>
      </c>
      <c r="K1494" s="635">
        <f t="shared" si="112"/>
        <v>6.72</v>
      </c>
      <c r="L1494" s="635">
        <f t="shared" si="113"/>
        <v>0.67199999999999993</v>
      </c>
      <c r="M1494" s="713">
        <f t="shared" si="114"/>
        <v>6283200</v>
      </c>
      <c r="N1494" s="573"/>
      <c r="O1494" s="574" t="s">
        <v>2598</v>
      </c>
      <c r="P1494" s="573" t="s">
        <v>759</v>
      </c>
      <c r="Q1494" s="952" t="s">
        <v>344</v>
      </c>
      <c r="R1494" s="952" t="s">
        <v>60</v>
      </c>
      <c r="S1494" s="952" t="s">
        <v>213</v>
      </c>
    </row>
    <row r="1495" spans="1:19" ht="20.100000000000001" customHeight="1">
      <c r="A1495" s="557" t="s">
        <v>2486</v>
      </c>
      <c r="B1495" s="563" t="s">
        <v>2487</v>
      </c>
      <c r="C1495" s="557" t="s">
        <v>2488</v>
      </c>
      <c r="D1495" s="575" t="s">
        <v>458</v>
      </c>
      <c r="E1495" s="563"/>
      <c r="F1495" s="557" t="s">
        <v>363</v>
      </c>
      <c r="G1495" s="563"/>
      <c r="H1495" s="558">
        <v>108</v>
      </c>
      <c r="I1495" s="972">
        <v>124960</v>
      </c>
      <c r="J1495" s="969">
        <v>42</v>
      </c>
      <c r="K1495" s="635">
        <f t="shared" si="112"/>
        <v>45.36</v>
      </c>
      <c r="L1495" s="635">
        <f t="shared" si="113"/>
        <v>4.5359999999999996</v>
      </c>
      <c r="M1495" s="713">
        <f t="shared" si="114"/>
        <v>13495680</v>
      </c>
      <c r="N1495" s="563"/>
      <c r="O1495" s="563" t="s">
        <v>611</v>
      </c>
      <c r="P1495" s="557" t="s">
        <v>759</v>
      </c>
      <c r="Q1495" s="567" t="s">
        <v>364</v>
      </c>
      <c r="R1495" s="567" t="s">
        <v>68</v>
      </c>
      <c r="S1495" s="567" t="s">
        <v>213</v>
      </c>
    </row>
    <row r="1496" spans="1:19" ht="20.100000000000001" customHeight="1">
      <c r="A1496" s="557" t="s">
        <v>489</v>
      </c>
      <c r="B1496" s="563" t="s">
        <v>2030</v>
      </c>
      <c r="C1496" s="557" t="s">
        <v>736</v>
      </c>
      <c r="D1496" s="575" t="s">
        <v>458</v>
      </c>
      <c r="E1496" s="563"/>
      <c r="F1496" s="557" t="s">
        <v>1748</v>
      </c>
      <c r="G1496" s="563"/>
      <c r="H1496" s="558">
        <v>120</v>
      </c>
      <c r="I1496" s="972">
        <v>80000</v>
      </c>
      <c r="J1496" s="969">
        <v>33</v>
      </c>
      <c r="K1496" s="635">
        <f t="shared" si="112"/>
        <v>39.6</v>
      </c>
      <c r="L1496" s="635">
        <f t="shared" si="113"/>
        <v>3.96</v>
      </c>
      <c r="M1496" s="713">
        <f t="shared" si="114"/>
        <v>9600000</v>
      </c>
      <c r="N1496" s="563"/>
      <c r="O1496" s="563"/>
      <c r="P1496" s="557" t="s">
        <v>759</v>
      </c>
      <c r="Q1496" s="567" t="s">
        <v>361</v>
      </c>
      <c r="R1496" s="567" t="s">
        <v>68</v>
      </c>
      <c r="S1496" s="567" t="s">
        <v>213</v>
      </c>
    </row>
    <row r="1497" spans="1:19" ht="20.100000000000001" customHeight="1">
      <c r="A1497" s="557" t="s">
        <v>489</v>
      </c>
      <c r="B1497" s="563" t="s">
        <v>2030</v>
      </c>
      <c r="C1497" s="557" t="s">
        <v>736</v>
      </c>
      <c r="D1497" s="575" t="s">
        <v>458</v>
      </c>
      <c r="E1497" s="563"/>
      <c r="F1497" s="557" t="s">
        <v>363</v>
      </c>
      <c r="G1497" s="563"/>
      <c r="H1497" s="558">
        <v>64</v>
      </c>
      <c r="I1497" s="972">
        <v>220000</v>
      </c>
      <c r="J1497" s="969">
        <v>24</v>
      </c>
      <c r="K1497" s="635">
        <f t="shared" si="112"/>
        <v>15.36</v>
      </c>
      <c r="L1497" s="635">
        <f t="shared" si="113"/>
        <v>1.536</v>
      </c>
      <c r="M1497" s="713">
        <f t="shared" si="114"/>
        <v>14080000</v>
      </c>
      <c r="N1497" s="563"/>
      <c r="O1497" s="563"/>
      <c r="P1497" s="557" t="s">
        <v>759</v>
      </c>
      <c r="Q1497" s="567" t="s">
        <v>364</v>
      </c>
      <c r="R1497" s="567" t="s">
        <v>68</v>
      </c>
      <c r="S1497" s="567" t="s">
        <v>213</v>
      </c>
    </row>
    <row r="1498" spans="1:19" ht="20.100000000000001" customHeight="1">
      <c r="A1498" s="557" t="s">
        <v>489</v>
      </c>
      <c r="B1498" s="563" t="s">
        <v>2030</v>
      </c>
      <c r="C1498" s="557" t="s">
        <v>736</v>
      </c>
      <c r="D1498" s="575" t="s">
        <v>458</v>
      </c>
      <c r="E1498" s="563"/>
      <c r="F1498" s="557" t="s">
        <v>362</v>
      </c>
      <c r="G1498" s="563"/>
      <c r="H1498" s="558">
        <v>77</v>
      </c>
      <c r="I1498" s="972">
        <v>40000</v>
      </c>
      <c r="J1498" s="969">
        <v>9</v>
      </c>
      <c r="K1498" s="635">
        <f t="shared" si="112"/>
        <v>6.93</v>
      </c>
      <c r="L1498" s="635">
        <f t="shared" si="113"/>
        <v>0.69299999999999995</v>
      </c>
      <c r="M1498" s="713">
        <f t="shared" si="114"/>
        <v>3080000</v>
      </c>
      <c r="N1498" s="563"/>
      <c r="O1498" s="563"/>
      <c r="P1498" s="557" t="s">
        <v>759</v>
      </c>
      <c r="Q1498" s="567" t="s">
        <v>344</v>
      </c>
      <c r="R1498" s="567" t="s">
        <v>68</v>
      </c>
      <c r="S1498" s="567" t="s">
        <v>213</v>
      </c>
    </row>
    <row r="1499" spans="1:19" ht="20.100000000000001" customHeight="1">
      <c r="A1499" s="557" t="s">
        <v>489</v>
      </c>
      <c r="B1499" s="563" t="s">
        <v>2492</v>
      </c>
      <c r="C1499" s="557" t="s">
        <v>736</v>
      </c>
      <c r="D1499" s="575" t="s">
        <v>458</v>
      </c>
      <c r="E1499" s="563"/>
      <c r="F1499" s="557" t="s">
        <v>1387</v>
      </c>
      <c r="G1499" s="563"/>
      <c r="H1499" s="558">
        <v>9</v>
      </c>
      <c r="I1499" s="972">
        <v>15262</v>
      </c>
      <c r="J1499" s="969"/>
      <c r="K1499" s="635">
        <f t="shared" si="112"/>
        <v>0</v>
      </c>
      <c r="L1499" s="635">
        <f t="shared" si="113"/>
        <v>0</v>
      </c>
      <c r="M1499" s="713">
        <f t="shared" si="114"/>
        <v>137358</v>
      </c>
      <c r="N1499" s="563"/>
      <c r="O1499" s="563" t="s">
        <v>2301</v>
      </c>
      <c r="P1499" s="557" t="s">
        <v>759</v>
      </c>
      <c r="Q1499" s="567" t="s">
        <v>577</v>
      </c>
      <c r="R1499" s="567" t="s">
        <v>375</v>
      </c>
      <c r="S1499" s="567" t="s">
        <v>213</v>
      </c>
    </row>
    <row r="1500" spans="1:19" ht="20.100000000000001" customHeight="1">
      <c r="A1500" s="557" t="s">
        <v>489</v>
      </c>
      <c r="B1500" s="563" t="s">
        <v>2492</v>
      </c>
      <c r="C1500" s="557" t="s">
        <v>736</v>
      </c>
      <c r="D1500" s="575" t="s">
        <v>458</v>
      </c>
      <c r="E1500" s="563"/>
      <c r="F1500" s="557" t="s">
        <v>668</v>
      </c>
      <c r="G1500" s="563"/>
      <c r="H1500" s="558">
        <v>9</v>
      </c>
      <c r="I1500" s="972">
        <v>61847</v>
      </c>
      <c r="J1500" s="969">
        <v>12</v>
      </c>
      <c r="K1500" s="635">
        <f t="shared" si="112"/>
        <v>1.08</v>
      </c>
      <c r="L1500" s="635">
        <f t="shared" si="113"/>
        <v>0.10800000000000001</v>
      </c>
      <c r="M1500" s="713">
        <f t="shared" si="114"/>
        <v>556623</v>
      </c>
      <c r="N1500" s="563"/>
      <c r="O1500" s="563" t="s">
        <v>2301</v>
      </c>
      <c r="P1500" s="557" t="s">
        <v>759</v>
      </c>
      <c r="Q1500" s="567" t="s">
        <v>270</v>
      </c>
      <c r="R1500" s="567" t="s">
        <v>60</v>
      </c>
      <c r="S1500" s="567" t="s">
        <v>213</v>
      </c>
    </row>
    <row r="1501" spans="1:19" ht="20.100000000000001" customHeight="1">
      <c r="A1501" s="573" t="s">
        <v>489</v>
      </c>
      <c r="B1501" s="574" t="s">
        <v>2492</v>
      </c>
      <c r="C1501" s="573" t="s">
        <v>736</v>
      </c>
      <c r="D1501" s="575" t="s">
        <v>458</v>
      </c>
      <c r="E1501" s="574"/>
      <c r="F1501" s="573" t="s">
        <v>670</v>
      </c>
      <c r="G1501" s="574"/>
      <c r="H1501" s="635">
        <v>12</v>
      </c>
      <c r="I1501" s="973">
        <v>93137</v>
      </c>
      <c r="J1501" s="961">
        <v>23</v>
      </c>
      <c r="K1501" s="635">
        <f t="shared" si="112"/>
        <v>2.76</v>
      </c>
      <c r="L1501" s="635">
        <f t="shared" si="113"/>
        <v>0.27599999999999997</v>
      </c>
      <c r="M1501" s="713">
        <f t="shared" si="114"/>
        <v>1117644</v>
      </c>
      <c r="N1501" s="573"/>
      <c r="O1501" s="574" t="s">
        <v>2226</v>
      </c>
      <c r="P1501" s="573" t="s">
        <v>759</v>
      </c>
      <c r="Q1501" s="952" t="s">
        <v>628</v>
      </c>
      <c r="R1501" s="952" t="s">
        <v>68</v>
      </c>
      <c r="S1501" s="952" t="s">
        <v>213</v>
      </c>
    </row>
    <row r="1502" spans="1:19" ht="20.100000000000001" customHeight="1">
      <c r="A1502" s="557" t="s">
        <v>489</v>
      </c>
      <c r="B1502" s="563" t="s">
        <v>2492</v>
      </c>
      <c r="C1502" s="557" t="s">
        <v>736</v>
      </c>
      <c r="D1502" s="575" t="s">
        <v>458</v>
      </c>
      <c r="E1502" s="563"/>
      <c r="F1502" s="557" t="s">
        <v>1643</v>
      </c>
      <c r="G1502" s="563"/>
      <c r="H1502" s="558">
        <v>12</v>
      </c>
      <c r="I1502" s="972">
        <v>13235</v>
      </c>
      <c r="J1502" s="969"/>
      <c r="K1502" s="635">
        <f t="shared" si="112"/>
        <v>0</v>
      </c>
      <c r="L1502" s="635">
        <f t="shared" si="113"/>
        <v>0</v>
      </c>
      <c r="M1502" s="713">
        <f t="shared" si="114"/>
        <v>158820</v>
      </c>
      <c r="N1502" s="563"/>
      <c r="O1502" s="563" t="s">
        <v>2226</v>
      </c>
      <c r="P1502" s="557" t="s">
        <v>759</v>
      </c>
      <c r="Q1502" s="567" t="s">
        <v>336</v>
      </c>
      <c r="R1502" s="567" t="s">
        <v>73</v>
      </c>
      <c r="S1502" s="567" t="s">
        <v>213</v>
      </c>
    </row>
    <row r="1503" spans="1:19" ht="20.100000000000001" customHeight="1">
      <c r="A1503" s="557" t="s">
        <v>398</v>
      </c>
      <c r="B1503" s="563" t="s">
        <v>2038</v>
      </c>
      <c r="C1503" s="557" t="s">
        <v>399</v>
      </c>
      <c r="D1503" s="575" t="s">
        <v>458</v>
      </c>
      <c r="E1503" s="563"/>
      <c r="F1503" s="557" t="s">
        <v>401</v>
      </c>
      <c r="G1503" s="563"/>
      <c r="H1503" s="558">
        <v>17</v>
      </c>
      <c r="I1503" s="972">
        <v>60606</v>
      </c>
      <c r="J1503" s="969">
        <v>9</v>
      </c>
      <c r="K1503" s="635">
        <f t="shared" si="112"/>
        <v>1.53</v>
      </c>
      <c r="L1503" s="635">
        <f t="shared" si="113"/>
        <v>0.153</v>
      </c>
      <c r="M1503" s="713">
        <f t="shared" si="114"/>
        <v>1030302</v>
      </c>
      <c r="N1503" s="563" t="s">
        <v>1620</v>
      </c>
      <c r="O1503" s="563"/>
      <c r="P1503" s="557" t="s">
        <v>90</v>
      </c>
      <c r="Q1503" s="567" t="s">
        <v>344</v>
      </c>
      <c r="R1503" s="567" t="s">
        <v>60</v>
      </c>
      <c r="S1503" s="567" t="s">
        <v>109</v>
      </c>
    </row>
    <row r="1504" spans="1:19" ht="20.100000000000001" customHeight="1">
      <c r="A1504" s="557" t="s">
        <v>129</v>
      </c>
      <c r="B1504" s="563" t="s">
        <v>2039</v>
      </c>
      <c r="C1504" s="557" t="s">
        <v>399</v>
      </c>
      <c r="D1504" s="575" t="s">
        <v>458</v>
      </c>
      <c r="E1504" s="563"/>
      <c r="F1504" s="557" t="s">
        <v>402</v>
      </c>
      <c r="G1504" s="563"/>
      <c r="H1504" s="558">
        <v>2156</v>
      </c>
      <c r="I1504" s="972">
        <v>147000</v>
      </c>
      <c r="J1504" s="969">
        <v>36</v>
      </c>
      <c r="K1504" s="635">
        <f t="shared" si="112"/>
        <v>776.16</v>
      </c>
      <c r="L1504" s="635">
        <f t="shared" si="113"/>
        <v>77.616</v>
      </c>
      <c r="M1504" s="713">
        <f t="shared" si="114"/>
        <v>316932000</v>
      </c>
      <c r="N1504" s="563"/>
      <c r="O1504" s="563"/>
      <c r="P1504" s="557" t="s">
        <v>90</v>
      </c>
      <c r="Q1504" s="567" t="s">
        <v>403</v>
      </c>
      <c r="R1504" s="567" t="s">
        <v>60</v>
      </c>
      <c r="S1504" s="567" t="s">
        <v>109</v>
      </c>
    </row>
    <row r="1505" spans="1:19" ht="20.100000000000001" customHeight="1">
      <c r="A1505" s="557" t="s">
        <v>129</v>
      </c>
      <c r="B1505" s="563" t="s">
        <v>2039</v>
      </c>
      <c r="C1505" s="557" t="s">
        <v>399</v>
      </c>
      <c r="D1505" s="575" t="s">
        <v>458</v>
      </c>
      <c r="E1505" s="563"/>
      <c r="F1505" s="557" t="s">
        <v>517</v>
      </c>
      <c r="G1505" s="563"/>
      <c r="H1505" s="558">
        <v>1933</v>
      </c>
      <c r="I1505" s="972">
        <v>57755</v>
      </c>
      <c r="J1505" s="969">
        <v>16</v>
      </c>
      <c r="K1505" s="635">
        <f t="shared" si="112"/>
        <v>309.27999999999997</v>
      </c>
      <c r="L1505" s="635">
        <f t="shared" si="113"/>
        <v>30.927999999999997</v>
      </c>
      <c r="M1505" s="713">
        <f t="shared" si="114"/>
        <v>111640415</v>
      </c>
      <c r="N1505" s="563" t="s">
        <v>61</v>
      </c>
      <c r="O1505" s="563"/>
      <c r="P1505" s="557" t="s">
        <v>90</v>
      </c>
      <c r="Q1505" s="567" t="s">
        <v>270</v>
      </c>
      <c r="R1505" s="567" t="s">
        <v>60</v>
      </c>
      <c r="S1505" s="567" t="s">
        <v>109</v>
      </c>
    </row>
    <row r="1506" spans="1:19" ht="20.100000000000001" customHeight="1">
      <c r="A1506" s="557" t="s">
        <v>864</v>
      </c>
      <c r="B1506" s="563" t="s">
        <v>2599</v>
      </c>
      <c r="C1506" s="557" t="s">
        <v>399</v>
      </c>
      <c r="D1506" s="575" t="s">
        <v>458</v>
      </c>
      <c r="E1506" s="563"/>
      <c r="F1506" s="557" t="s">
        <v>657</v>
      </c>
      <c r="G1506" s="563"/>
      <c r="H1506" s="558">
        <v>457</v>
      </c>
      <c r="I1506" s="972">
        <v>67038</v>
      </c>
      <c r="J1506" s="969">
        <v>27</v>
      </c>
      <c r="K1506" s="635">
        <f t="shared" si="112"/>
        <v>123.39</v>
      </c>
      <c r="L1506" s="635">
        <f t="shared" si="113"/>
        <v>12.339</v>
      </c>
      <c r="M1506" s="713">
        <f t="shared" si="114"/>
        <v>30636366</v>
      </c>
      <c r="N1506" s="563"/>
      <c r="O1506" s="563"/>
      <c r="P1506" s="557" t="s">
        <v>90</v>
      </c>
      <c r="Q1506" s="567" t="s">
        <v>341</v>
      </c>
      <c r="R1506" s="567" t="s">
        <v>68</v>
      </c>
      <c r="S1506" s="567"/>
    </row>
    <row r="1507" spans="1:19" ht="20.100000000000001" customHeight="1">
      <c r="A1507" s="557" t="s">
        <v>864</v>
      </c>
      <c r="B1507" s="563" t="s">
        <v>2599</v>
      </c>
      <c r="C1507" s="557" t="s">
        <v>399</v>
      </c>
      <c r="D1507" s="575" t="s">
        <v>458</v>
      </c>
      <c r="E1507" s="563"/>
      <c r="F1507" s="557" t="s">
        <v>1014</v>
      </c>
      <c r="G1507" s="563"/>
      <c r="H1507" s="558">
        <v>1106</v>
      </c>
      <c r="I1507" s="972">
        <v>104000</v>
      </c>
      <c r="J1507" s="969">
        <v>36</v>
      </c>
      <c r="K1507" s="635">
        <f t="shared" si="112"/>
        <v>398.16</v>
      </c>
      <c r="L1507" s="635">
        <f t="shared" si="113"/>
        <v>39.816000000000003</v>
      </c>
      <c r="M1507" s="713">
        <f t="shared" si="114"/>
        <v>115024000</v>
      </c>
      <c r="N1507" s="563"/>
      <c r="O1507" s="563"/>
      <c r="P1507" s="557" t="s">
        <v>90</v>
      </c>
      <c r="Q1507" s="567" t="s">
        <v>370</v>
      </c>
      <c r="R1507" s="567" t="s">
        <v>68</v>
      </c>
      <c r="S1507" s="567"/>
    </row>
    <row r="1508" spans="1:19" ht="20.100000000000001" customHeight="1">
      <c r="A1508" s="573" t="s">
        <v>129</v>
      </c>
      <c r="B1508" s="574" t="s">
        <v>1702</v>
      </c>
      <c r="C1508" s="573" t="s">
        <v>399</v>
      </c>
      <c r="D1508" s="575" t="s">
        <v>458</v>
      </c>
      <c r="E1508" s="574"/>
      <c r="F1508" s="573" t="s">
        <v>880</v>
      </c>
      <c r="G1508" s="574"/>
      <c r="H1508" s="635">
        <v>87</v>
      </c>
      <c r="I1508" s="973">
        <v>2521</v>
      </c>
      <c r="J1508" s="961"/>
      <c r="K1508" s="635">
        <f t="shared" si="112"/>
        <v>0</v>
      </c>
      <c r="L1508" s="635">
        <f t="shared" si="113"/>
        <v>0</v>
      </c>
      <c r="M1508" s="713">
        <f t="shared" si="114"/>
        <v>219327</v>
      </c>
      <c r="N1508" s="573"/>
      <c r="O1508" s="574"/>
      <c r="P1508" s="573" t="s">
        <v>90</v>
      </c>
      <c r="Q1508" s="952" t="s">
        <v>336</v>
      </c>
      <c r="R1508" s="952" t="s">
        <v>73</v>
      </c>
      <c r="S1508" s="952" t="s">
        <v>109</v>
      </c>
    </row>
    <row r="1509" spans="1:19" ht="20.100000000000001" customHeight="1">
      <c r="A1509" s="557" t="s">
        <v>129</v>
      </c>
      <c r="B1509" s="563" t="s">
        <v>1702</v>
      </c>
      <c r="C1509" s="557" t="s">
        <v>399</v>
      </c>
      <c r="D1509" s="575" t="s">
        <v>458</v>
      </c>
      <c r="E1509" s="563"/>
      <c r="F1509" s="557" t="s">
        <v>1276</v>
      </c>
      <c r="G1509" s="563"/>
      <c r="H1509" s="558">
        <v>87</v>
      </c>
      <c r="I1509" s="972">
        <v>437633</v>
      </c>
      <c r="J1509" s="969">
        <v>31</v>
      </c>
      <c r="K1509" s="635">
        <f t="shared" si="112"/>
        <v>26.97</v>
      </c>
      <c r="L1509" s="635">
        <f t="shared" si="113"/>
        <v>2.6970000000000001</v>
      </c>
      <c r="M1509" s="713">
        <f t="shared" si="114"/>
        <v>38074071</v>
      </c>
      <c r="N1509" s="563"/>
      <c r="O1509" s="563"/>
      <c r="P1509" s="557" t="s">
        <v>90</v>
      </c>
      <c r="Q1509" s="567" t="s">
        <v>343</v>
      </c>
      <c r="R1509" s="567" t="s">
        <v>60</v>
      </c>
      <c r="S1509" s="567" t="s">
        <v>109</v>
      </c>
    </row>
    <row r="1510" spans="1:19" ht="20.100000000000001" customHeight="1">
      <c r="A1510" s="557" t="s">
        <v>129</v>
      </c>
      <c r="B1510" s="563" t="s">
        <v>1078</v>
      </c>
      <c r="C1510" s="557" t="s">
        <v>399</v>
      </c>
      <c r="D1510" s="575" t="s">
        <v>458</v>
      </c>
      <c r="E1510" s="563"/>
      <c r="F1510" s="557" t="s">
        <v>353</v>
      </c>
      <c r="G1510" s="563"/>
      <c r="H1510" s="558">
        <v>269</v>
      </c>
      <c r="I1510" s="972">
        <v>173352</v>
      </c>
      <c r="J1510" s="969"/>
      <c r="K1510" s="635">
        <f t="shared" si="112"/>
        <v>0</v>
      </c>
      <c r="L1510" s="635">
        <f t="shared" si="113"/>
        <v>0</v>
      </c>
      <c r="M1510" s="713">
        <f t="shared" si="114"/>
        <v>46631688</v>
      </c>
      <c r="N1510" s="563" t="s">
        <v>1623</v>
      </c>
      <c r="O1510" s="563"/>
      <c r="P1510" s="557" t="s">
        <v>90</v>
      </c>
      <c r="Q1510" s="567" t="s">
        <v>354</v>
      </c>
      <c r="R1510" s="567" t="s">
        <v>70</v>
      </c>
      <c r="S1510" s="567"/>
    </row>
    <row r="1511" spans="1:19" ht="20.100000000000001" customHeight="1">
      <c r="A1511" s="557" t="s">
        <v>144</v>
      </c>
      <c r="B1511" s="563" t="s">
        <v>2220</v>
      </c>
      <c r="C1511" s="557" t="s">
        <v>145</v>
      </c>
      <c r="D1511" s="575" t="s">
        <v>458</v>
      </c>
      <c r="E1511" s="563"/>
      <c r="F1511" s="557" t="s">
        <v>65</v>
      </c>
      <c r="G1511" s="563"/>
      <c r="H1511" s="558">
        <v>185</v>
      </c>
      <c r="I1511" s="972">
        <v>161863</v>
      </c>
      <c r="J1511" s="969">
        <v>27</v>
      </c>
      <c r="K1511" s="635">
        <f t="shared" si="112"/>
        <v>49.95</v>
      </c>
      <c r="L1511" s="635">
        <f t="shared" si="113"/>
        <v>4.9950000000000001</v>
      </c>
      <c r="M1511" s="713">
        <f t="shared" si="114"/>
        <v>29944655</v>
      </c>
      <c r="N1511" s="563"/>
      <c r="O1511" s="563"/>
      <c r="P1511" s="557" t="s">
        <v>269</v>
      </c>
      <c r="Q1511" s="567" t="s">
        <v>343</v>
      </c>
      <c r="R1511" s="567" t="s">
        <v>60</v>
      </c>
      <c r="S1511" s="567"/>
    </row>
    <row r="1512" spans="1:19" ht="20.100000000000001" customHeight="1">
      <c r="A1512" s="557" t="s">
        <v>144</v>
      </c>
      <c r="B1512" s="563" t="s">
        <v>2220</v>
      </c>
      <c r="C1512" s="557" t="s">
        <v>145</v>
      </c>
      <c r="D1512" s="575" t="s">
        <v>458</v>
      </c>
      <c r="E1512" s="563"/>
      <c r="F1512" s="557" t="s">
        <v>694</v>
      </c>
      <c r="G1512" s="563"/>
      <c r="H1512" s="558">
        <v>929</v>
      </c>
      <c r="I1512" s="972">
        <v>58486</v>
      </c>
      <c r="J1512" s="969">
        <v>35</v>
      </c>
      <c r="K1512" s="635">
        <f t="shared" si="112"/>
        <v>325.14999999999998</v>
      </c>
      <c r="L1512" s="635">
        <f t="shared" si="113"/>
        <v>32.515000000000001</v>
      </c>
      <c r="M1512" s="713">
        <f t="shared" si="114"/>
        <v>54333494</v>
      </c>
      <c r="N1512" s="563"/>
      <c r="O1512" s="563"/>
      <c r="P1512" s="557" t="s">
        <v>269</v>
      </c>
      <c r="Q1512" s="567" t="s">
        <v>358</v>
      </c>
      <c r="R1512" s="567" t="s">
        <v>68</v>
      </c>
      <c r="S1512" s="567"/>
    </row>
    <row r="1513" spans="1:19" ht="20.100000000000001" customHeight="1">
      <c r="A1513" s="557" t="s">
        <v>144</v>
      </c>
      <c r="B1513" s="563" t="s">
        <v>2220</v>
      </c>
      <c r="C1513" s="557" t="s">
        <v>145</v>
      </c>
      <c r="D1513" s="575" t="s">
        <v>458</v>
      </c>
      <c r="E1513" s="563"/>
      <c r="F1513" s="557" t="s">
        <v>589</v>
      </c>
      <c r="G1513" s="563"/>
      <c r="H1513" s="558">
        <v>974</v>
      </c>
      <c r="I1513" s="972">
        <v>27762</v>
      </c>
      <c r="J1513" s="969">
        <v>15</v>
      </c>
      <c r="K1513" s="635">
        <f t="shared" si="112"/>
        <v>146.1</v>
      </c>
      <c r="L1513" s="635">
        <f t="shared" si="113"/>
        <v>14.61</v>
      </c>
      <c r="M1513" s="713">
        <f t="shared" si="114"/>
        <v>27040188</v>
      </c>
      <c r="N1513" s="563"/>
      <c r="O1513" s="563"/>
      <c r="P1513" s="557" t="s">
        <v>269</v>
      </c>
      <c r="Q1513" s="567" t="s">
        <v>755</v>
      </c>
      <c r="R1513" s="567" t="s">
        <v>68</v>
      </c>
      <c r="S1513" s="567"/>
    </row>
    <row r="1514" spans="1:19" ht="20.100000000000001" customHeight="1">
      <c r="A1514" s="557" t="s">
        <v>63</v>
      </c>
      <c r="B1514" s="563" t="s">
        <v>2027</v>
      </c>
      <c r="C1514" s="557" t="s">
        <v>866</v>
      </c>
      <c r="D1514" s="575" t="s">
        <v>458</v>
      </c>
      <c r="E1514" s="563"/>
      <c r="F1514" s="557" t="s">
        <v>2025</v>
      </c>
      <c r="G1514" s="563"/>
      <c r="H1514" s="558">
        <v>1311</v>
      </c>
      <c r="I1514" s="972">
        <v>202500</v>
      </c>
      <c r="J1514" s="969">
        <v>31</v>
      </c>
      <c r="K1514" s="635">
        <f t="shared" si="112"/>
        <v>406.41</v>
      </c>
      <c r="L1514" s="635">
        <f t="shared" si="113"/>
        <v>40.641000000000005</v>
      </c>
      <c r="M1514" s="713">
        <f t="shared" si="114"/>
        <v>265477500</v>
      </c>
      <c r="N1514" s="563"/>
      <c r="O1514" s="563"/>
      <c r="P1514" s="557" t="s">
        <v>225</v>
      </c>
      <c r="Q1514" s="567" t="s">
        <v>343</v>
      </c>
      <c r="R1514" s="567" t="s">
        <v>60</v>
      </c>
      <c r="S1514" s="567" t="s">
        <v>59</v>
      </c>
    </row>
    <row r="1515" spans="1:19" ht="20.100000000000001" customHeight="1">
      <c r="A1515" s="573" t="s">
        <v>1072</v>
      </c>
      <c r="B1515" s="574" t="s">
        <v>2512</v>
      </c>
      <c r="C1515" s="573" t="s">
        <v>792</v>
      </c>
      <c r="D1515" s="575" t="s">
        <v>458</v>
      </c>
      <c r="E1515" s="574"/>
      <c r="F1515" s="573" t="s">
        <v>629</v>
      </c>
      <c r="G1515" s="574"/>
      <c r="H1515" s="635">
        <v>12</v>
      </c>
      <c r="I1515" s="973">
        <v>130504</v>
      </c>
      <c r="J1515" s="961">
        <v>31</v>
      </c>
      <c r="K1515" s="635">
        <f t="shared" si="112"/>
        <v>3.72</v>
      </c>
      <c r="L1515" s="635">
        <f t="shared" si="113"/>
        <v>0.372</v>
      </c>
      <c r="M1515" s="713">
        <f t="shared" si="114"/>
        <v>1566048</v>
      </c>
      <c r="N1515" s="573"/>
      <c r="O1515" s="574" t="s">
        <v>2552</v>
      </c>
      <c r="P1515" s="573" t="s">
        <v>761</v>
      </c>
      <c r="Q1515" s="952" t="s">
        <v>327</v>
      </c>
      <c r="R1515" s="952" t="s">
        <v>68</v>
      </c>
      <c r="S1515" s="952" t="s">
        <v>1076</v>
      </c>
    </row>
    <row r="1516" spans="1:19" ht="20.100000000000001" customHeight="1">
      <c r="A1516" s="557" t="s">
        <v>1072</v>
      </c>
      <c r="B1516" s="563" t="s">
        <v>2512</v>
      </c>
      <c r="C1516" s="557" t="s">
        <v>792</v>
      </c>
      <c r="D1516" s="575" t="s">
        <v>458</v>
      </c>
      <c r="E1516" s="563"/>
      <c r="F1516" s="557" t="s">
        <v>880</v>
      </c>
      <c r="G1516" s="563"/>
      <c r="H1516" s="558">
        <v>432</v>
      </c>
      <c r="I1516" s="972">
        <v>3586</v>
      </c>
      <c r="J1516" s="969"/>
      <c r="K1516" s="635">
        <f t="shared" si="112"/>
        <v>0</v>
      </c>
      <c r="L1516" s="635">
        <f t="shared" si="113"/>
        <v>0</v>
      </c>
      <c r="M1516" s="713">
        <f t="shared" si="114"/>
        <v>1549152</v>
      </c>
      <c r="N1516" s="563"/>
      <c r="O1516" s="563" t="s">
        <v>2552</v>
      </c>
      <c r="P1516" s="557" t="s">
        <v>761</v>
      </c>
      <c r="Q1516" s="567" t="s">
        <v>336</v>
      </c>
      <c r="R1516" s="567" t="s">
        <v>73</v>
      </c>
      <c r="S1516" s="567" t="s">
        <v>1076</v>
      </c>
    </row>
    <row r="1517" spans="1:19" ht="20.100000000000001" customHeight="1">
      <c r="A1517" s="557" t="s">
        <v>1072</v>
      </c>
      <c r="B1517" s="563" t="s">
        <v>2512</v>
      </c>
      <c r="C1517" s="557" t="s">
        <v>792</v>
      </c>
      <c r="D1517" s="575" t="s">
        <v>458</v>
      </c>
      <c r="E1517" s="563"/>
      <c r="F1517" s="557" t="s">
        <v>612</v>
      </c>
      <c r="G1517" s="563"/>
      <c r="H1517" s="558">
        <v>5</v>
      </c>
      <c r="I1517" s="972">
        <v>45161</v>
      </c>
      <c r="J1517" s="969"/>
      <c r="K1517" s="635">
        <f t="shared" si="112"/>
        <v>0</v>
      </c>
      <c r="L1517" s="635">
        <f t="shared" si="113"/>
        <v>0</v>
      </c>
      <c r="M1517" s="713">
        <f t="shared" si="114"/>
        <v>225805</v>
      </c>
      <c r="N1517" s="563"/>
      <c r="O1517" s="563" t="s">
        <v>2553</v>
      </c>
      <c r="P1517" s="557" t="s">
        <v>761</v>
      </c>
      <c r="Q1517" s="567" t="s">
        <v>336</v>
      </c>
      <c r="R1517" s="567" t="s">
        <v>73</v>
      </c>
      <c r="S1517" s="567" t="s">
        <v>1076</v>
      </c>
    </row>
    <row r="1518" spans="1:19" ht="20.100000000000001" customHeight="1">
      <c r="A1518" s="557" t="s">
        <v>1072</v>
      </c>
      <c r="B1518" s="563" t="s">
        <v>2512</v>
      </c>
      <c r="C1518" s="557" t="s">
        <v>792</v>
      </c>
      <c r="D1518" s="575" t="s">
        <v>458</v>
      </c>
      <c r="E1518" s="563"/>
      <c r="F1518" s="557" t="s">
        <v>2513</v>
      </c>
      <c r="G1518" s="563"/>
      <c r="H1518" s="558">
        <v>5</v>
      </c>
      <c r="I1518" s="972">
        <v>83298</v>
      </c>
      <c r="J1518" s="969">
        <v>8</v>
      </c>
      <c r="K1518" s="635">
        <f t="shared" si="112"/>
        <v>0.4</v>
      </c>
      <c r="L1518" s="635">
        <f t="shared" si="113"/>
        <v>0.04</v>
      </c>
      <c r="M1518" s="713">
        <f t="shared" si="114"/>
        <v>416490</v>
      </c>
      <c r="N1518" s="563"/>
      <c r="O1518" s="563" t="s">
        <v>2553</v>
      </c>
      <c r="P1518" s="557" t="s">
        <v>761</v>
      </c>
      <c r="Q1518" s="567" t="s">
        <v>361</v>
      </c>
      <c r="R1518" s="567" t="s">
        <v>68</v>
      </c>
      <c r="S1518" s="567" t="s">
        <v>1076</v>
      </c>
    </row>
    <row r="1519" spans="1:19" ht="20.100000000000001" customHeight="1">
      <c r="A1519" s="557" t="s">
        <v>1072</v>
      </c>
      <c r="B1519" s="563" t="s">
        <v>2512</v>
      </c>
      <c r="C1519" s="557" t="s">
        <v>792</v>
      </c>
      <c r="D1519" s="575" t="s">
        <v>458</v>
      </c>
      <c r="E1519" s="563"/>
      <c r="F1519" s="557" t="s">
        <v>780</v>
      </c>
      <c r="G1519" s="563"/>
      <c r="H1519" s="558">
        <v>2</v>
      </c>
      <c r="I1519" s="972">
        <v>121702</v>
      </c>
      <c r="J1519" s="969">
        <v>27</v>
      </c>
      <c r="K1519" s="635">
        <f t="shared" si="112"/>
        <v>0.54</v>
      </c>
      <c r="L1519" s="635">
        <f t="shared" si="113"/>
        <v>5.4000000000000006E-2</v>
      </c>
      <c r="M1519" s="713">
        <f t="shared" si="114"/>
        <v>243404</v>
      </c>
      <c r="N1519" s="563"/>
      <c r="O1519" s="563" t="s">
        <v>2554</v>
      </c>
      <c r="P1519" s="557" t="s">
        <v>761</v>
      </c>
      <c r="Q1519" s="567" t="s">
        <v>364</v>
      </c>
      <c r="R1519" s="567" t="s">
        <v>68</v>
      </c>
      <c r="S1519" s="567" t="s">
        <v>1076</v>
      </c>
    </row>
    <row r="1520" spans="1:19" ht="20.100000000000001" customHeight="1">
      <c r="A1520" s="557" t="s">
        <v>1072</v>
      </c>
      <c r="B1520" s="563" t="s">
        <v>2512</v>
      </c>
      <c r="C1520" s="557" t="s">
        <v>792</v>
      </c>
      <c r="D1520" s="575" t="s">
        <v>458</v>
      </c>
      <c r="E1520" s="563"/>
      <c r="F1520" s="557" t="s">
        <v>756</v>
      </c>
      <c r="G1520" s="563"/>
      <c r="H1520" s="558">
        <v>8</v>
      </c>
      <c r="I1520" s="972">
        <v>44700</v>
      </c>
      <c r="J1520" s="969"/>
      <c r="K1520" s="635">
        <f t="shared" si="112"/>
        <v>0</v>
      </c>
      <c r="L1520" s="635">
        <f t="shared" si="113"/>
        <v>0</v>
      </c>
      <c r="M1520" s="713">
        <f t="shared" si="114"/>
        <v>357600</v>
      </c>
      <c r="N1520" s="563"/>
      <c r="O1520" s="563" t="s">
        <v>1203</v>
      </c>
      <c r="P1520" s="557" t="s">
        <v>761</v>
      </c>
      <c r="Q1520" s="567" t="s">
        <v>271</v>
      </c>
      <c r="R1520" s="567" t="s">
        <v>73</v>
      </c>
      <c r="S1520" s="567" t="s">
        <v>1076</v>
      </c>
    </row>
    <row r="1521" spans="1:19" ht="20.100000000000001" customHeight="1">
      <c r="A1521" s="557" t="s">
        <v>1072</v>
      </c>
      <c r="B1521" s="563" t="s">
        <v>2512</v>
      </c>
      <c r="C1521" s="557" t="s">
        <v>792</v>
      </c>
      <c r="D1521" s="575" t="s">
        <v>458</v>
      </c>
      <c r="E1521" s="563"/>
      <c r="F1521" s="557" t="s">
        <v>1575</v>
      </c>
      <c r="G1521" s="563"/>
      <c r="H1521" s="558">
        <v>8</v>
      </c>
      <c r="I1521" s="972">
        <v>7200</v>
      </c>
      <c r="J1521" s="969"/>
      <c r="K1521" s="635">
        <f t="shared" si="112"/>
        <v>0</v>
      </c>
      <c r="L1521" s="635">
        <f t="shared" si="113"/>
        <v>0</v>
      </c>
      <c r="M1521" s="713">
        <f t="shared" si="114"/>
        <v>57600</v>
      </c>
      <c r="N1521" s="563"/>
      <c r="O1521" s="563" t="s">
        <v>1203</v>
      </c>
      <c r="P1521" s="557" t="s">
        <v>761</v>
      </c>
      <c r="Q1521" s="567" t="s">
        <v>336</v>
      </c>
      <c r="R1521" s="567" t="s">
        <v>73</v>
      </c>
      <c r="S1521" s="567" t="s">
        <v>1076</v>
      </c>
    </row>
    <row r="1522" spans="1:19" ht="20.100000000000001" customHeight="1">
      <c r="A1522" s="573" t="s">
        <v>1072</v>
      </c>
      <c r="B1522" s="574" t="s">
        <v>2512</v>
      </c>
      <c r="C1522" s="573" t="s">
        <v>792</v>
      </c>
      <c r="D1522" s="575" t="s">
        <v>458</v>
      </c>
      <c r="E1522" s="574"/>
      <c r="F1522" s="573" t="s">
        <v>882</v>
      </c>
      <c r="G1522" s="574"/>
      <c r="H1522" s="635">
        <v>8</v>
      </c>
      <c r="I1522" s="973">
        <v>8500</v>
      </c>
      <c r="J1522" s="961"/>
      <c r="K1522" s="635">
        <f t="shared" si="112"/>
        <v>0</v>
      </c>
      <c r="L1522" s="635">
        <f t="shared" si="113"/>
        <v>0</v>
      </c>
      <c r="M1522" s="713">
        <f t="shared" si="114"/>
        <v>68000</v>
      </c>
      <c r="N1522" s="573"/>
      <c r="O1522" s="574" t="s">
        <v>1203</v>
      </c>
      <c r="P1522" s="573" t="s">
        <v>761</v>
      </c>
      <c r="Q1522" s="952" t="s">
        <v>336</v>
      </c>
      <c r="R1522" s="952" t="s">
        <v>73</v>
      </c>
      <c r="S1522" s="952" t="s">
        <v>1076</v>
      </c>
    </row>
    <row r="1523" spans="1:19" ht="20.100000000000001" customHeight="1">
      <c r="A1523" s="557" t="s">
        <v>1072</v>
      </c>
      <c r="B1523" s="563" t="s">
        <v>2512</v>
      </c>
      <c r="C1523" s="557" t="s">
        <v>792</v>
      </c>
      <c r="D1523" s="575" t="s">
        <v>458</v>
      </c>
      <c r="E1523" s="563"/>
      <c r="F1523" s="557" t="s">
        <v>464</v>
      </c>
      <c r="G1523" s="563"/>
      <c r="H1523" s="558">
        <v>12</v>
      </c>
      <c r="I1523" s="972">
        <v>11200</v>
      </c>
      <c r="J1523" s="969"/>
      <c r="K1523" s="635">
        <f t="shared" si="112"/>
        <v>0</v>
      </c>
      <c r="L1523" s="635">
        <f t="shared" si="113"/>
        <v>0</v>
      </c>
      <c r="M1523" s="713">
        <f t="shared" si="114"/>
        <v>134400</v>
      </c>
      <c r="N1523" s="563"/>
      <c r="O1523" s="563" t="s">
        <v>543</v>
      </c>
      <c r="P1523" s="557" t="s">
        <v>761</v>
      </c>
      <c r="Q1523" s="567" t="s">
        <v>360</v>
      </c>
      <c r="R1523" s="567" t="s">
        <v>73</v>
      </c>
      <c r="S1523" s="567" t="s">
        <v>1076</v>
      </c>
    </row>
    <row r="1524" spans="1:19" ht="20.100000000000001" customHeight="1">
      <c r="A1524" s="557" t="s">
        <v>1072</v>
      </c>
      <c r="B1524" s="563" t="s">
        <v>2512</v>
      </c>
      <c r="C1524" s="557" t="s">
        <v>792</v>
      </c>
      <c r="D1524" s="575" t="s">
        <v>458</v>
      </c>
      <c r="E1524" s="563"/>
      <c r="F1524" s="557" t="s">
        <v>75</v>
      </c>
      <c r="G1524" s="563"/>
      <c r="H1524" s="558">
        <v>20</v>
      </c>
      <c r="I1524" s="972">
        <v>66285</v>
      </c>
      <c r="J1524" s="969"/>
      <c r="K1524" s="635">
        <f t="shared" si="112"/>
        <v>0</v>
      </c>
      <c r="L1524" s="635">
        <f t="shared" si="113"/>
        <v>0</v>
      </c>
      <c r="M1524" s="713">
        <f t="shared" si="114"/>
        <v>1325700</v>
      </c>
      <c r="N1524" s="563"/>
      <c r="O1524" s="563" t="s">
        <v>2555</v>
      </c>
      <c r="P1524" s="557" t="s">
        <v>761</v>
      </c>
      <c r="Q1524" s="567" t="s">
        <v>272</v>
      </c>
      <c r="R1524" s="567" t="s">
        <v>73</v>
      </c>
      <c r="S1524" s="567" t="s">
        <v>1076</v>
      </c>
    </row>
    <row r="1525" spans="1:19" ht="20.100000000000001" customHeight="1">
      <c r="A1525" s="557" t="s">
        <v>1072</v>
      </c>
      <c r="B1525" s="563" t="s">
        <v>2512</v>
      </c>
      <c r="C1525" s="557" t="s">
        <v>792</v>
      </c>
      <c r="D1525" s="575" t="s">
        <v>458</v>
      </c>
      <c r="E1525" s="563"/>
      <c r="F1525" s="557" t="s">
        <v>83</v>
      </c>
      <c r="G1525" s="563"/>
      <c r="H1525" s="558">
        <v>20</v>
      </c>
      <c r="I1525" s="972">
        <v>12015</v>
      </c>
      <c r="J1525" s="969"/>
      <c r="K1525" s="635">
        <f t="shared" si="112"/>
        <v>0</v>
      </c>
      <c r="L1525" s="635">
        <f t="shared" si="113"/>
        <v>0</v>
      </c>
      <c r="M1525" s="713">
        <f t="shared" si="114"/>
        <v>240300</v>
      </c>
      <c r="N1525" s="563"/>
      <c r="O1525" s="563" t="s">
        <v>2555</v>
      </c>
      <c r="P1525" s="557" t="s">
        <v>761</v>
      </c>
      <c r="Q1525" s="567" t="s">
        <v>336</v>
      </c>
      <c r="R1525" s="567" t="s">
        <v>73</v>
      </c>
      <c r="S1525" s="567" t="s">
        <v>1076</v>
      </c>
    </row>
    <row r="1526" spans="1:19" ht="20.100000000000001" customHeight="1">
      <c r="A1526" s="557" t="s">
        <v>1072</v>
      </c>
      <c r="B1526" s="563" t="s">
        <v>2512</v>
      </c>
      <c r="C1526" s="557" t="s">
        <v>792</v>
      </c>
      <c r="D1526" s="575" t="s">
        <v>458</v>
      </c>
      <c r="E1526" s="563"/>
      <c r="F1526" s="557" t="s">
        <v>534</v>
      </c>
      <c r="G1526" s="563"/>
      <c r="H1526" s="558">
        <v>23</v>
      </c>
      <c r="I1526" s="972">
        <v>59800</v>
      </c>
      <c r="J1526" s="969"/>
      <c r="K1526" s="635">
        <f t="shared" si="112"/>
        <v>0</v>
      </c>
      <c r="L1526" s="635">
        <f t="shared" si="113"/>
        <v>0</v>
      </c>
      <c r="M1526" s="713">
        <f t="shared" si="114"/>
        <v>1375400</v>
      </c>
      <c r="N1526" s="563"/>
      <c r="O1526" s="563" t="s">
        <v>879</v>
      </c>
      <c r="P1526" s="557" t="s">
        <v>761</v>
      </c>
      <c r="Q1526" s="567" t="s">
        <v>278</v>
      </c>
      <c r="R1526" s="567" t="s">
        <v>73</v>
      </c>
      <c r="S1526" s="567" t="s">
        <v>1076</v>
      </c>
    </row>
    <row r="1527" spans="1:19" ht="20.100000000000001" customHeight="1">
      <c r="A1527" s="557" t="s">
        <v>1072</v>
      </c>
      <c r="B1527" s="563" t="s">
        <v>2512</v>
      </c>
      <c r="C1527" s="557" t="s">
        <v>792</v>
      </c>
      <c r="D1527" s="575" t="s">
        <v>458</v>
      </c>
      <c r="E1527" s="563"/>
      <c r="F1527" s="557" t="s">
        <v>1951</v>
      </c>
      <c r="G1527" s="563"/>
      <c r="H1527" s="558">
        <v>4</v>
      </c>
      <c r="I1527" s="972">
        <v>39000</v>
      </c>
      <c r="J1527" s="969">
        <v>8</v>
      </c>
      <c r="K1527" s="635">
        <f t="shared" si="112"/>
        <v>0.32</v>
      </c>
      <c r="L1527" s="635">
        <f t="shared" si="113"/>
        <v>3.2000000000000001E-2</v>
      </c>
      <c r="M1527" s="713">
        <f t="shared" si="114"/>
        <v>156000</v>
      </c>
      <c r="N1527" s="563"/>
      <c r="O1527" s="563"/>
      <c r="P1527" s="557" t="s">
        <v>761</v>
      </c>
      <c r="Q1527" s="567" t="s">
        <v>344</v>
      </c>
      <c r="R1527" s="567" t="s">
        <v>68</v>
      </c>
      <c r="S1527" s="567" t="s">
        <v>1076</v>
      </c>
    </row>
    <row r="1528" spans="1:19" ht="20.100000000000001" customHeight="1">
      <c r="A1528" s="557" t="s">
        <v>1072</v>
      </c>
      <c r="B1528" s="563" t="s">
        <v>2512</v>
      </c>
      <c r="C1528" s="557" t="s">
        <v>792</v>
      </c>
      <c r="D1528" s="575" t="s">
        <v>458</v>
      </c>
      <c r="E1528" s="563"/>
      <c r="F1528" s="557" t="s">
        <v>909</v>
      </c>
      <c r="G1528" s="563"/>
      <c r="H1528" s="558">
        <v>62</v>
      </c>
      <c r="I1528" s="972">
        <v>52371</v>
      </c>
      <c r="J1528" s="969">
        <v>19</v>
      </c>
      <c r="K1528" s="635">
        <f t="shared" si="112"/>
        <v>11.78</v>
      </c>
      <c r="L1528" s="635">
        <f t="shared" si="113"/>
        <v>1.1779999999999999</v>
      </c>
      <c r="M1528" s="713">
        <f t="shared" si="114"/>
        <v>3247002</v>
      </c>
      <c r="N1528" s="563"/>
      <c r="O1528" s="563" t="s">
        <v>1087</v>
      </c>
      <c r="P1528" s="557" t="s">
        <v>761</v>
      </c>
      <c r="Q1528" s="567" t="s">
        <v>361</v>
      </c>
      <c r="R1528" s="567" t="s">
        <v>68</v>
      </c>
      <c r="S1528" s="567" t="s">
        <v>1076</v>
      </c>
    </row>
    <row r="1529" spans="1:19" ht="20.100000000000001" customHeight="1">
      <c r="A1529" s="573" t="s">
        <v>1072</v>
      </c>
      <c r="B1529" s="574" t="s">
        <v>2512</v>
      </c>
      <c r="C1529" s="573" t="s">
        <v>792</v>
      </c>
      <c r="D1529" s="575" t="s">
        <v>458</v>
      </c>
      <c r="E1529" s="574"/>
      <c r="F1529" s="573" t="s">
        <v>612</v>
      </c>
      <c r="G1529" s="574"/>
      <c r="H1529" s="635">
        <v>62</v>
      </c>
      <c r="I1529" s="973">
        <v>43642</v>
      </c>
      <c r="J1529" s="961"/>
      <c r="K1529" s="635">
        <f t="shared" si="112"/>
        <v>0</v>
      </c>
      <c r="L1529" s="635">
        <f t="shared" si="113"/>
        <v>0</v>
      </c>
      <c r="M1529" s="713">
        <f t="shared" si="114"/>
        <v>2705804</v>
      </c>
      <c r="N1529" s="573"/>
      <c r="O1529" s="574" t="s">
        <v>1087</v>
      </c>
      <c r="P1529" s="573" t="s">
        <v>761</v>
      </c>
      <c r="Q1529" s="952" t="s">
        <v>336</v>
      </c>
      <c r="R1529" s="952" t="s">
        <v>73</v>
      </c>
      <c r="S1529" s="952" t="s">
        <v>1076</v>
      </c>
    </row>
    <row r="1530" spans="1:19" ht="20.100000000000001" customHeight="1">
      <c r="A1530" s="557" t="s">
        <v>1072</v>
      </c>
      <c r="B1530" s="563" t="s">
        <v>2512</v>
      </c>
      <c r="C1530" s="557" t="s">
        <v>792</v>
      </c>
      <c r="D1530" s="575" t="s">
        <v>458</v>
      </c>
      <c r="E1530" s="563"/>
      <c r="F1530" s="557" t="s">
        <v>909</v>
      </c>
      <c r="G1530" s="563"/>
      <c r="H1530" s="558">
        <v>36</v>
      </c>
      <c r="I1530" s="972">
        <v>52162</v>
      </c>
      <c r="J1530" s="969">
        <v>19</v>
      </c>
      <c r="K1530" s="635">
        <f t="shared" si="112"/>
        <v>6.84</v>
      </c>
      <c r="L1530" s="635">
        <f t="shared" si="113"/>
        <v>0.68399999999999994</v>
      </c>
      <c r="M1530" s="713">
        <f t="shared" si="114"/>
        <v>1877832</v>
      </c>
      <c r="N1530" s="563"/>
      <c r="O1530" s="563" t="s">
        <v>2557</v>
      </c>
      <c r="P1530" s="557" t="s">
        <v>761</v>
      </c>
      <c r="Q1530" s="567" t="s">
        <v>361</v>
      </c>
      <c r="R1530" s="567" t="s">
        <v>68</v>
      </c>
      <c r="S1530" s="567" t="s">
        <v>1076</v>
      </c>
    </row>
    <row r="1531" spans="1:19" ht="20.100000000000001" customHeight="1">
      <c r="A1531" s="557" t="s">
        <v>1072</v>
      </c>
      <c r="B1531" s="563" t="s">
        <v>2512</v>
      </c>
      <c r="C1531" s="557" t="s">
        <v>792</v>
      </c>
      <c r="D1531" s="575" t="s">
        <v>458</v>
      </c>
      <c r="E1531" s="563"/>
      <c r="F1531" s="557" t="s">
        <v>630</v>
      </c>
      <c r="G1531" s="563"/>
      <c r="H1531" s="558">
        <v>36</v>
      </c>
      <c r="I1531" s="972">
        <v>115916</v>
      </c>
      <c r="J1531" s="969"/>
      <c r="K1531" s="635">
        <f t="shared" si="112"/>
        <v>0</v>
      </c>
      <c r="L1531" s="635">
        <f t="shared" si="113"/>
        <v>0</v>
      </c>
      <c r="M1531" s="713">
        <f t="shared" si="114"/>
        <v>4172976</v>
      </c>
      <c r="N1531" s="563"/>
      <c r="O1531" s="563" t="s">
        <v>2557</v>
      </c>
      <c r="P1531" s="557" t="s">
        <v>761</v>
      </c>
      <c r="Q1531" s="567" t="s">
        <v>336</v>
      </c>
      <c r="R1531" s="567" t="s">
        <v>73</v>
      </c>
      <c r="S1531" s="567" t="s">
        <v>1076</v>
      </c>
    </row>
    <row r="1532" spans="1:19" ht="20.100000000000001" customHeight="1">
      <c r="A1532" s="557" t="s">
        <v>1072</v>
      </c>
      <c r="B1532" s="563" t="s">
        <v>2512</v>
      </c>
      <c r="C1532" s="557" t="s">
        <v>792</v>
      </c>
      <c r="D1532" s="575" t="s">
        <v>458</v>
      </c>
      <c r="E1532" s="563"/>
      <c r="F1532" s="557" t="s">
        <v>363</v>
      </c>
      <c r="G1532" s="563"/>
      <c r="H1532" s="558">
        <v>101</v>
      </c>
      <c r="I1532" s="972">
        <v>138024</v>
      </c>
      <c r="J1532" s="969">
        <v>42</v>
      </c>
      <c r="K1532" s="635">
        <f t="shared" si="112"/>
        <v>42.42</v>
      </c>
      <c r="L1532" s="635">
        <f t="shared" si="113"/>
        <v>4.242</v>
      </c>
      <c r="M1532" s="713">
        <f t="shared" si="114"/>
        <v>13940424</v>
      </c>
      <c r="N1532" s="563"/>
      <c r="O1532" s="563" t="s">
        <v>1933</v>
      </c>
      <c r="P1532" s="557" t="s">
        <v>761</v>
      </c>
      <c r="Q1532" s="567" t="s">
        <v>364</v>
      </c>
      <c r="R1532" s="567" t="s">
        <v>68</v>
      </c>
      <c r="S1532" s="567" t="s">
        <v>1076</v>
      </c>
    </row>
    <row r="1533" spans="1:19" ht="20.100000000000001" customHeight="1">
      <c r="A1533" s="557" t="s">
        <v>1072</v>
      </c>
      <c r="B1533" s="563" t="s">
        <v>2512</v>
      </c>
      <c r="C1533" s="557" t="s">
        <v>792</v>
      </c>
      <c r="D1533" s="575" t="s">
        <v>458</v>
      </c>
      <c r="E1533" s="563"/>
      <c r="F1533" s="557" t="s">
        <v>1387</v>
      </c>
      <c r="G1533" s="563"/>
      <c r="H1533" s="558">
        <v>56</v>
      </c>
      <c r="I1533" s="972">
        <v>15300</v>
      </c>
      <c r="J1533" s="969"/>
      <c r="K1533" s="635">
        <f t="shared" si="112"/>
        <v>0</v>
      </c>
      <c r="L1533" s="635">
        <f t="shared" si="113"/>
        <v>0</v>
      </c>
      <c r="M1533" s="713">
        <f t="shared" si="114"/>
        <v>856800</v>
      </c>
      <c r="N1533" s="563"/>
      <c r="O1533" s="563" t="s">
        <v>2558</v>
      </c>
      <c r="P1533" s="557" t="s">
        <v>761</v>
      </c>
      <c r="Q1533" s="567" t="s">
        <v>577</v>
      </c>
      <c r="R1533" s="567" t="s">
        <v>375</v>
      </c>
      <c r="S1533" s="567" t="s">
        <v>1076</v>
      </c>
    </row>
    <row r="1534" spans="1:19" ht="20.100000000000001" customHeight="1">
      <c r="A1534" s="557" t="s">
        <v>1072</v>
      </c>
      <c r="B1534" s="563" t="s">
        <v>2512</v>
      </c>
      <c r="C1534" s="557" t="s">
        <v>792</v>
      </c>
      <c r="D1534" s="575" t="s">
        <v>458</v>
      </c>
      <c r="E1534" s="563"/>
      <c r="F1534" s="557" t="s">
        <v>642</v>
      </c>
      <c r="G1534" s="563"/>
      <c r="H1534" s="558">
        <v>56</v>
      </c>
      <c r="I1534" s="972">
        <v>31000</v>
      </c>
      <c r="J1534" s="969">
        <v>18</v>
      </c>
      <c r="K1534" s="635">
        <f t="shared" si="112"/>
        <v>10.08</v>
      </c>
      <c r="L1534" s="635">
        <f t="shared" si="113"/>
        <v>1.008</v>
      </c>
      <c r="M1534" s="713">
        <f t="shared" si="114"/>
        <v>1736000</v>
      </c>
      <c r="N1534" s="563"/>
      <c r="O1534" s="563" t="s">
        <v>2558</v>
      </c>
      <c r="P1534" s="557" t="s">
        <v>761</v>
      </c>
      <c r="Q1534" s="567" t="s">
        <v>270</v>
      </c>
      <c r="R1534" s="567" t="s">
        <v>68</v>
      </c>
      <c r="S1534" s="567" t="s">
        <v>1076</v>
      </c>
    </row>
    <row r="1535" spans="1:19" ht="20.100000000000001" customHeight="1">
      <c r="A1535" s="557" t="s">
        <v>1072</v>
      </c>
      <c r="B1535" s="563" t="s">
        <v>2512</v>
      </c>
      <c r="C1535" s="557" t="s">
        <v>792</v>
      </c>
      <c r="D1535" s="575" t="s">
        <v>458</v>
      </c>
      <c r="E1535" s="563"/>
      <c r="F1535" s="557" t="s">
        <v>2142</v>
      </c>
      <c r="G1535" s="563"/>
      <c r="H1535" s="558">
        <v>48</v>
      </c>
      <c r="I1535" s="972">
        <v>97757</v>
      </c>
      <c r="J1535" s="969"/>
      <c r="K1535" s="635">
        <f t="shared" si="112"/>
        <v>0</v>
      </c>
      <c r="L1535" s="635">
        <f t="shared" si="113"/>
        <v>0</v>
      </c>
      <c r="M1535" s="713">
        <f t="shared" si="114"/>
        <v>4692336</v>
      </c>
      <c r="N1535" s="563"/>
      <c r="O1535" s="563" t="s">
        <v>1203</v>
      </c>
      <c r="P1535" s="557" t="s">
        <v>761</v>
      </c>
      <c r="Q1535" s="567" t="s">
        <v>271</v>
      </c>
      <c r="R1535" s="567" t="s">
        <v>73</v>
      </c>
      <c r="S1535" s="567" t="s">
        <v>1076</v>
      </c>
    </row>
    <row r="1536" spans="1:19" ht="20.100000000000001" customHeight="1">
      <c r="A1536" s="573" t="s">
        <v>1072</v>
      </c>
      <c r="B1536" s="574" t="s">
        <v>2512</v>
      </c>
      <c r="C1536" s="573" t="s">
        <v>792</v>
      </c>
      <c r="D1536" s="575" t="s">
        <v>458</v>
      </c>
      <c r="E1536" s="574"/>
      <c r="F1536" s="573" t="s">
        <v>882</v>
      </c>
      <c r="G1536" s="574"/>
      <c r="H1536" s="635">
        <v>48</v>
      </c>
      <c r="I1536" s="973">
        <v>8479</v>
      </c>
      <c r="J1536" s="961"/>
      <c r="K1536" s="635">
        <f t="shared" si="112"/>
        <v>0</v>
      </c>
      <c r="L1536" s="635">
        <f t="shared" si="113"/>
        <v>0</v>
      </c>
      <c r="M1536" s="713">
        <f t="shared" si="114"/>
        <v>406992</v>
      </c>
      <c r="N1536" s="573"/>
      <c r="O1536" s="574" t="s">
        <v>1203</v>
      </c>
      <c r="P1536" s="573" t="s">
        <v>761</v>
      </c>
      <c r="Q1536" s="952" t="s">
        <v>336</v>
      </c>
      <c r="R1536" s="952" t="s">
        <v>73</v>
      </c>
      <c r="S1536" s="952" t="s">
        <v>1076</v>
      </c>
    </row>
    <row r="1537" spans="1:19" ht="20.100000000000001" customHeight="1">
      <c r="A1537" s="557" t="s">
        <v>1072</v>
      </c>
      <c r="B1537" s="563" t="s">
        <v>2512</v>
      </c>
      <c r="C1537" s="557" t="s">
        <v>792</v>
      </c>
      <c r="D1537" s="575" t="s">
        <v>458</v>
      </c>
      <c r="E1537" s="563"/>
      <c r="F1537" s="557" t="s">
        <v>1575</v>
      </c>
      <c r="G1537" s="563"/>
      <c r="H1537" s="558">
        <v>48</v>
      </c>
      <c r="I1537" s="972">
        <v>7182</v>
      </c>
      <c r="J1537" s="969"/>
      <c r="K1537" s="635">
        <f t="shared" si="112"/>
        <v>0</v>
      </c>
      <c r="L1537" s="635">
        <f t="shared" si="113"/>
        <v>0</v>
      </c>
      <c r="M1537" s="713">
        <f t="shared" si="114"/>
        <v>344736</v>
      </c>
      <c r="N1537" s="563"/>
      <c r="O1537" s="563" t="s">
        <v>1203</v>
      </c>
      <c r="P1537" s="557" t="s">
        <v>761</v>
      </c>
      <c r="Q1537" s="567" t="s">
        <v>336</v>
      </c>
      <c r="R1537" s="567" t="s">
        <v>73</v>
      </c>
      <c r="S1537" s="567" t="s">
        <v>1076</v>
      </c>
    </row>
    <row r="1538" spans="1:19" ht="20.100000000000001" customHeight="1">
      <c r="A1538" s="557" t="s">
        <v>1072</v>
      </c>
      <c r="B1538" s="563" t="s">
        <v>2512</v>
      </c>
      <c r="C1538" s="557" t="s">
        <v>792</v>
      </c>
      <c r="D1538" s="575" t="s">
        <v>458</v>
      </c>
      <c r="E1538" s="563"/>
      <c r="F1538" s="557" t="s">
        <v>335</v>
      </c>
      <c r="G1538" s="563"/>
      <c r="H1538" s="558">
        <v>137</v>
      </c>
      <c r="I1538" s="972">
        <v>38300</v>
      </c>
      <c r="J1538" s="969"/>
      <c r="K1538" s="635">
        <f t="shared" si="112"/>
        <v>0</v>
      </c>
      <c r="L1538" s="635">
        <f t="shared" si="113"/>
        <v>0</v>
      </c>
      <c r="M1538" s="713">
        <f t="shared" si="114"/>
        <v>5247100</v>
      </c>
      <c r="N1538" s="563"/>
      <c r="O1538" s="563" t="s">
        <v>1294</v>
      </c>
      <c r="P1538" s="557" t="s">
        <v>761</v>
      </c>
      <c r="Q1538" s="567" t="s">
        <v>271</v>
      </c>
      <c r="R1538" s="567" t="s">
        <v>73</v>
      </c>
      <c r="S1538" s="567" t="s">
        <v>1076</v>
      </c>
    </row>
    <row r="1539" spans="1:19" ht="20.100000000000001" customHeight="1">
      <c r="A1539" s="557" t="s">
        <v>1072</v>
      </c>
      <c r="B1539" s="563" t="s">
        <v>2512</v>
      </c>
      <c r="C1539" s="557" t="s">
        <v>792</v>
      </c>
      <c r="D1539" s="575" t="s">
        <v>458</v>
      </c>
      <c r="E1539" s="563"/>
      <c r="F1539" s="557" t="s">
        <v>881</v>
      </c>
      <c r="G1539" s="563"/>
      <c r="H1539" s="558">
        <v>137</v>
      </c>
      <c r="I1539" s="972">
        <v>10800</v>
      </c>
      <c r="J1539" s="969"/>
      <c r="K1539" s="635">
        <f t="shared" si="112"/>
        <v>0</v>
      </c>
      <c r="L1539" s="635">
        <f t="shared" si="113"/>
        <v>0</v>
      </c>
      <c r="M1539" s="713">
        <f t="shared" si="114"/>
        <v>1479600</v>
      </c>
      <c r="N1539" s="563"/>
      <c r="O1539" s="563" t="s">
        <v>1294</v>
      </c>
      <c r="P1539" s="557" t="s">
        <v>761</v>
      </c>
      <c r="Q1539" s="567" t="s">
        <v>336</v>
      </c>
      <c r="R1539" s="567" t="s">
        <v>73</v>
      </c>
      <c r="S1539" s="567" t="s">
        <v>1076</v>
      </c>
    </row>
    <row r="1540" spans="1:19" ht="20.100000000000001" customHeight="1">
      <c r="A1540" s="557" t="s">
        <v>1072</v>
      </c>
      <c r="B1540" s="563" t="s">
        <v>2512</v>
      </c>
      <c r="C1540" s="557" t="s">
        <v>792</v>
      </c>
      <c r="D1540" s="575" t="s">
        <v>458</v>
      </c>
      <c r="E1540" s="563"/>
      <c r="F1540" s="557" t="s">
        <v>882</v>
      </c>
      <c r="G1540" s="563"/>
      <c r="H1540" s="558">
        <v>137</v>
      </c>
      <c r="I1540" s="972">
        <v>8500</v>
      </c>
      <c r="J1540" s="969"/>
      <c r="K1540" s="635">
        <f t="shared" si="112"/>
        <v>0</v>
      </c>
      <c r="L1540" s="635">
        <f t="shared" si="113"/>
        <v>0</v>
      </c>
      <c r="M1540" s="713">
        <f t="shared" si="114"/>
        <v>1164500</v>
      </c>
      <c r="N1540" s="563"/>
      <c r="O1540" s="563" t="s">
        <v>1294</v>
      </c>
      <c r="P1540" s="557" t="s">
        <v>761</v>
      </c>
      <c r="Q1540" s="567" t="s">
        <v>336</v>
      </c>
      <c r="R1540" s="567" t="s">
        <v>73</v>
      </c>
      <c r="S1540" s="567" t="s">
        <v>1076</v>
      </c>
    </row>
    <row r="1541" spans="1:19" ht="20.100000000000001" customHeight="1">
      <c r="A1541" s="557" t="s">
        <v>1072</v>
      </c>
      <c r="B1541" s="563" t="s">
        <v>2512</v>
      </c>
      <c r="C1541" s="557" t="s">
        <v>792</v>
      </c>
      <c r="D1541" s="575" t="s">
        <v>458</v>
      </c>
      <c r="E1541" s="563"/>
      <c r="F1541" s="557" t="s">
        <v>1643</v>
      </c>
      <c r="G1541" s="563"/>
      <c r="H1541" s="558">
        <v>20</v>
      </c>
      <c r="I1541" s="972">
        <v>13500</v>
      </c>
      <c r="J1541" s="969"/>
      <c r="K1541" s="635">
        <f t="shared" si="112"/>
        <v>0</v>
      </c>
      <c r="L1541" s="635">
        <f t="shared" si="113"/>
        <v>0</v>
      </c>
      <c r="M1541" s="713">
        <f t="shared" si="114"/>
        <v>270000</v>
      </c>
      <c r="N1541" s="563"/>
      <c r="O1541" s="563" t="s">
        <v>2340</v>
      </c>
      <c r="P1541" s="557" t="s">
        <v>761</v>
      </c>
      <c r="Q1541" s="567" t="s">
        <v>336</v>
      </c>
      <c r="R1541" s="567" t="s">
        <v>73</v>
      </c>
      <c r="S1541" s="567" t="s">
        <v>1076</v>
      </c>
    </row>
    <row r="1542" spans="1:19" ht="20.100000000000001" customHeight="1">
      <c r="A1542" s="557" t="s">
        <v>1072</v>
      </c>
      <c r="B1542" s="563" t="s">
        <v>2512</v>
      </c>
      <c r="C1542" s="557" t="s">
        <v>792</v>
      </c>
      <c r="D1542" s="575" t="s">
        <v>458</v>
      </c>
      <c r="E1542" s="563"/>
      <c r="F1542" s="557" t="s">
        <v>670</v>
      </c>
      <c r="G1542" s="563"/>
      <c r="H1542" s="558">
        <v>20</v>
      </c>
      <c r="I1542" s="972">
        <v>95000</v>
      </c>
      <c r="J1542" s="969">
        <v>23</v>
      </c>
      <c r="K1542" s="635">
        <f t="shared" si="112"/>
        <v>4.5999999999999996</v>
      </c>
      <c r="L1542" s="635">
        <f t="shared" si="113"/>
        <v>0.45999999999999996</v>
      </c>
      <c r="M1542" s="713">
        <f t="shared" si="114"/>
        <v>1900000</v>
      </c>
      <c r="N1542" s="563"/>
      <c r="O1542" s="563" t="s">
        <v>2340</v>
      </c>
      <c r="P1542" s="557" t="s">
        <v>761</v>
      </c>
      <c r="Q1542" s="567" t="s">
        <v>628</v>
      </c>
      <c r="R1542" s="567" t="s">
        <v>68</v>
      </c>
      <c r="S1542" s="567" t="s">
        <v>1076</v>
      </c>
    </row>
    <row r="1543" spans="1:19" ht="20.100000000000001" customHeight="1">
      <c r="A1543" s="573" t="s">
        <v>1072</v>
      </c>
      <c r="B1543" s="574" t="s">
        <v>2512</v>
      </c>
      <c r="C1543" s="573" t="s">
        <v>792</v>
      </c>
      <c r="D1543" s="575" t="s">
        <v>458</v>
      </c>
      <c r="E1543" s="574"/>
      <c r="F1543" s="573" t="s">
        <v>1643</v>
      </c>
      <c r="G1543" s="574"/>
      <c r="H1543" s="635">
        <v>20</v>
      </c>
      <c r="I1543" s="973">
        <v>13500</v>
      </c>
      <c r="J1543" s="961"/>
      <c r="K1543" s="635">
        <f t="shared" si="112"/>
        <v>0</v>
      </c>
      <c r="L1543" s="635">
        <f t="shared" si="113"/>
        <v>0</v>
      </c>
      <c r="M1543" s="713">
        <f t="shared" si="114"/>
        <v>270000</v>
      </c>
      <c r="N1543" s="573"/>
      <c r="O1543" s="574" t="s">
        <v>2340</v>
      </c>
      <c r="P1543" s="573" t="s">
        <v>761</v>
      </c>
      <c r="Q1543" s="952" t="s">
        <v>336</v>
      </c>
      <c r="R1543" s="952" t="s">
        <v>73</v>
      </c>
      <c r="S1543" s="952" t="s">
        <v>1076</v>
      </c>
    </row>
    <row r="1544" spans="1:19" ht="20.100000000000001" customHeight="1">
      <c r="A1544" s="557" t="s">
        <v>351</v>
      </c>
      <c r="B1544" s="563" t="s">
        <v>2005</v>
      </c>
      <c r="C1544" s="557" t="s">
        <v>352</v>
      </c>
      <c r="D1544" s="575" t="s">
        <v>458</v>
      </c>
      <c r="E1544" s="563"/>
      <c r="F1544" s="557" t="s">
        <v>342</v>
      </c>
      <c r="G1544" s="563"/>
      <c r="H1544" s="558">
        <v>984</v>
      </c>
      <c r="I1544" s="972">
        <v>100000</v>
      </c>
      <c r="J1544" s="969">
        <v>27</v>
      </c>
      <c r="K1544" s="635">
        <f t="shared" si="112"/>
        <v>265.68</v>
      </c>
      <c r="L1544" s="635">
        <f t="shared" si="113"/>
        <v>26.568000000000001</v>
      </c>
      <c r="M1544" s="713">
        <f t="shared" si="114"/>
        <v>98400000</v>
      </c>
      <c r="N1544" s="563"/>
      <c r="O1544" s="563"/>
      <c r="P1544" s="557" t="s">
        <v>761</v>
      </c>
      <c r="Q1544" s="567" t="s">
        <v>343</v>
      </c>
      <c r="R1544" s="567" t="s">
        <v>60</v>
      </c>
      <c r="S1544" s="567" t="s">
        <v>761</v>
      </c>
    </row>
    <row r="1545" spans="1:19" ht="20.100000000000001" customHeight="1">
      <c r="A1545" s="557" t="s">
        <v>351</v>
      </c>
      <c r="B1545" s="563" t="s">
        <v>2005</v>
      </c>
      <c r="C1545" s="557" t="s">
        <v>352</v>
      </c>
      <c r="D1545" s="575" t="s">
        <v>458</v>
      </c>
      <c r="E1545" s="563"/>
      <c r="F1545" s="557" t="s">
        <v>722</v>
      </c>
      <c r="G1545" s="563"/>
      <c r="H1545" s="558">
        <v>492</v>
      </c>
      <c r="I1545" s="972">
        <v>40700</v>
      </c>
      <c r="J1545" s="969">
        <v>16</v>
      </c>
      <c r="K1545" s="635">
        <f t="shared" si="112"/>
        <v>78.72</v>
      </c>
      <c r="L1545" s="635">
        <f t="shared" si="113"/>
        <v>7.8719999999999999</v>
      </c>
      <c r="M1545" s="713">
        <f t="shared" si="114"/>
        <v>20024400</v>
      </c>
      <c r="N1545" s="563" t="s">
        <v>1620</v>
      </c>
      <c r="O1545" s="563"/>
      <c r="P1545" s="557" t="s">
        <v>761</v>
      </c>
      <c r="Q1545" s="567" t="s">
        <v>270</v>
      </c>
      <c r="R1545" s="567" t="s">
        <v>60</v>
      </c>
      <c r="S1545" s="567" t="s">
        <v>761</v>
      </c>
    </row>
    <row r="1546" spans="1:19" ht="20.100000000000001" customHeight="1">
      <c r="A1546" s="557" t="s">
        <v>351</v>
      </c>
      <c r="B1546" s="563" t="s">
        <v>2005</v>
      </c>
      <c r="C1546" s="557" t="s">
        <v>352</v>
      </c>
      <c r="D1546" s="575" t="s">
        <v>458</v>
      </c>
      <c r="E1546" s="563"/>
      <c r="F1546" s="557" t="s">
        <v>538</v>
      </c>
      <c r="G1546" s="563"/>
      <c r="H1546" s="558">
        <v>492</v>
      </c>
      <c r="I1546" s="972">
        <v>34600</v>
      </c>
      <c r="J1546" s="969">
        <v>16</v>
      </c>
      <c r="K1546" s="635">
        <f t="shared" si="112"/>
        <v>78.72</v>
      </c>
      <c r="L1546" s="635">
        <f t="shared" si="113"/>
        <v>7.8719999999999999</v>
      </c>
      <c r="M1546" s="713">
        <f t="shared" si="114"/>
        <v>17023200</v>
      </c>
      <c r="N1546" s="563" t="s">
        <v>1620</v>
      </c>
      <c r="O1546" s="563"/>
      <c r="P1546" s="557" t="s">
        <v>761</v>
      </c>
      <c r="Q1546" s="567" t="s">
        <v>270</v>
      </c>
      <c r="R1546" s="567" t="s">
        <v>60</v>
      </c>
      <c r="S1546" s="567" t="s">
        <v>761</v>
      </c>
    </row>
    <row r="1547" spans="1:19" ht="20.100000000000001" customHeight="1">
      <c r="A1547" s="557" t="s">
        <v>351</v>
      </c>
      <c r="B1547" s="563" t="s">
        <v>2005</v>
      </c>
      <c r="C1547" s="557" t="s">
        <v>352</v>
      </c>
      <c r="D1547" s="575" t="s">
        <v>458</v>
      </c>
      <c r="E1547" s="563"/>
      <c r="F1547" s="557" t="s">
        <v>71</v>
      </c>
      <c r="G1547" s="563"/>
      <c r="H1547" s="558">
        <v>984</v>
      </c>
      <c r="I1547" s="972">
        <v>22300</v>
      </c>
      <c r="J1547" s="969"/>
      <c r="K1547" s="635">
        <f t="shared" ref="K1547:K1587" si="115">IFERROR(J1547*H1547/100,"0")</f>
        <v>0</v>
      </c>
      <c r="L1547" s="635">
        <f t="shared" ref="L1547:L1610" si="116">IFERROR(K1547/10,"0")</f>
        <v>0</v>
      </c>
      <c r="M1547" s="713">
        <f t="shared" ref="M1547:M1610" si="117">H1547*I1547</f>
        <v>21943200</v>
      </c>
      <c r="N1547" s="563"/>
      <c r="O1547" s="563"/>
      <c r="P1547" s="557" t="s">
        <v>761</v>
      </c>
      <c r="Q1547" s="567" t="s">
        <v>271</v>
      </c>
      <c r="R1547" s="567" t="s">
        <v>73</v>
      </c>
      <c r="S1547" s="567" t="s">
        <v>761</v>
      </c>
    </row>
    <row r="1548" spans="1:19" ht="20.100000000000001" customHeight="1">
      <c r="A1548" s="557" t="s">
        <v>351</v>
      </c>
      <c r="B1548" s="563" t="s">
        <v>2005</v>
      </c>
      <c r="C1548" s="557" t="s">
        <v>352</v>
      </c>
      <c r="D1548" s="575" t="s">
        <v>458</v>
      </c>
      <c r="E1548" s="563"/>
      <c r="F1548" s="557" t="s">
        <v>75</v>
      </c>
      <c r="G1548" s="563"/>
      <c r="H1548" s="558">
        <v>492</v>
      </c>
      <c r="I1548" s="972">
        <v>24700</v>
      </c>
      <c r="J1548" s="969"/>
      <c r="K1548" s="635">
        <f t="shared" si="115"/>
        <v>0</v>
      </c>
      <c r="L1548" s="635">
        <f t="shared" si="116"/>
        <v>0</v>
      </c>
      <c r="M1548" s="713">
        <f t="shared" si="117"/>
        <v>12152400</v>
      </c>
      <c r="N1548" s="563"/>
      <c r="O1548" s="563"/>
      <c r="P1548" s="557" t="s">
        <v>761</v>
      </c>
      <c r="Q1548" s="567" t="s">
        <v>272</v>
      </c>
      <c r="R1548" s="567" t="s">
        <v>73</v>
      </c>
      <c r="S1548" s="567" t="s">
        <v>761</v>
      </c>
    </row>
    <row r="1549" spans="1:19" ht="20.100000000000001" customHeight="1">
      <c r="A1549" s="557" t="s">
        <v>351</v>
      </c>
      <c r="B1549" s="563" t="s">
        <v>2005</v>
      </c>
      <c r="C1549" s="557" t="s">
        <v>352</v>
      </c>
      <c r="D1549" s="575" t="s">
        <v>458</v>
      </c>
      <c r="E1549" s="563"/>
      <c r="F1549" s="557" t="s">
        <v>275</v>
      </c>
      <c r="G1549" s="563"/>
      <c r="H1549" s="558">
        <v>492</v>
      </c>
      <c r="I1549" s="972">
        <v>92800</v>
      </c>
      <c r="J1549" s="969"/>
      <c r="K1549" s="635">
        <f t="shared" si="115"/>
        <v>0</v>
      </c>
      <c r="L1549" s="635">
        <f t="shared" si="116"/>
        <v>0</v>
      </c>
      <c r="M1549" s="713">
        <f t="shared" si="117"/>
        <v>45657600</v>
      </c>
      <c r="N1549" s="563"/>
      <c r="O1549" s="563"/>
      <c r="P1549" s="557" t="s">
        <v>761</v>
      </c>
      <c r="Q1549" s="567" t="s">
        <v>276</v>
      </c>
      <c r="R1549" s="567" t="s">
        <v>73</v>
      </c>
      <c r="S1549" s="567" t="s">
        <v>761</v>
      </c>
    </row>
    <row r="1550" spans="1:19" ht="20.100000000000001" customHeight="1">
      <c r="A1550" s="573" t="s">
        <v>351</v>
      </c>
      <c r="B1550" s="574" t="s">
        <v>2005</v>
      </c>
      <c r="C1550" s="573" t="s">
        <v>352</v>
      </c>
      <c r="D1550" s="575" t="s">
        <v>458</v>
      </c>
      <c r="E1550" s="574"/>
      <c r="F1550" s="573" t="s">
        <v>534</v>
      </c>
      <c r="G1550" s="574"/>
      <c r="H1550" s="635">
        <v>492</v>
      </c>
      <c r="I1550" s="973">
        <v>37000</v>
      </c>
      <c r="J1550" s="961"/>
      <c r="K1550" s="635">
        <f t="shared" si="115"/>
        <v>0</v>
      </c>
      <c r="L1550" s="635">
        <f t="shared" si="116"/>
        <v>0</v>
      </c>
      <c r="M1550" s="713">
        <f t="shared" si="117"/>
        <v>18204000</v>
      </c>
      <c r="N1550" s="573"/>
      <c r="O1550" s="574" t="s">
        <v>2004</v>
      </c>
      <c r="P1550" s="573" t="s">
        <v>761</v>
      </c>
      <c r="Q1550" s="952" t="s">
        <v>278</v>
      </c>
      <c r="R1550" s="952" t="s">
        <v>73</v>
      </c>
      <c r="S1550" s="952" t="s">
        <v>761</v>
      </c>
    </row>
    <row r="1551" spans="1:19" ht="20.100000000000001" customHeight="1">
      <c r="A1551" s="557" t="s">
        <v>351</v>
      </c>
      <c r="B1551" s="563" t="s">
        <v>2005</v>
      </c>
      <c r="C1551" s="557" t="s">
        <v>352</v>
      </c>
      <c r="D1551" s="575" t="s">
        <v>458</v>
      </c>
      <c r="E1551" s="563"/>
      <c r="F1551" s="557" t="s">
        <v>387</v>
      </c>
      <c r="G1551" s="563"/>
      <c r="H1551" s="558">
        <v>492</v>
      </c>
      <c r="I1551" s="972">
        <v>13500</v>
      </c>
      <c r="J1551" s="969"/>
      <c r="K1551" s="635">
        <f t="shared" si="115"/>
        <v>0</v>
      </c>
      <c r="L1551" s="635">
        <f t="shared" si="116"/>
        <v>0</v>
      </c>
      <c r="M1551" s="713">
        <f t="shared" si="117"/>
        <v>6642000</v>
      </c>
      <c r="N1551" s="563"/>
      <c r="O1551" s="563"/>
      <c r="P1551" s="557" t="s">
        <v>761</v>
      </c>
      <c r="Q1551" s="567" t="s">
        <v>360</v>
      </c>
      <c r="R1551" s="567" t="s">
        <v>73</v>
      </c>
      <c r="S1551" s="567" t="s">
        <v>761</v>
      </c>
    </row>
    <row r="1552" spans="1:19" ht="20.100000000000001" customHeight="1">
      <c r="A1552" s="557" t="s">
        <v>351</v>
      </c>
      <c r="B1552" s="563" t="s">
        <v>2005</v>
      </c>
      <c r="C1552" s="557" t="s">
        <v>352</v>
      </c>
      <c r="D1552" s="575" t="s">
        <v>458</v>
      </c>
      <c r="E1552" s="563"/>
      <c r="F1552" s="557" t="s">
        <v>78</v>
      </c>
      <c r="G1552" s="563"/>
      <c r="H1552" s="558">
        <v>446</v>
      </c>
      <c r="I1552" s="972">
        <v>6900</v>
      </c>
      <c r="J1552" s="969"/>
      <c r="K1552" s="635">
        <f t="shared" si="115"/>
        <v>0</v>
      </c>
      <c r="L1552" s="635">
        <f t="shared" si="116"/>
        <v>0</v>
      </c>
      <c r="M1552" s="713">
        <f t="shared" si="117"/>
        <v>3077400</v>
      </c>
      <c r="N1552" s="563"/>
      <c r="O1552" s="563"/>
      <c r="P1552" s="557" t="s">
        <v>761</v>
      </c>
      <c r="Q1552" s="567" t="s">
        <v>280</v>
      </c>
      <c r="R1552" s="567" t="s">
        <v>73</v>
      </c>
      <c r="S1552" s="567" t="s">
        <v>761</v>
      </c>
    </row>
    <row r="1553" spans="1:19" ht="20.100000000000001" customHeight="1">
      <c r="A1553" s="557" t="s">
        <v>351</v>
      </c>
      <c r="B1553" s="563" t="s">
        <v>2005</v>
      </c>
      <c r="C1553" s="557" t="s">
        <v>352</v>
      </c>
      <c r="D1553" s="575" t="s">
        <v>458</v>
      </c>
      <c r="E1553" s="563"/>
      <c r="F1553" s="557" t="s">
        <v>79</v>
      </c>
      <c r="G1553" s="563"/>
      <c r="H1553" s="558">
        <v>492</v>
      </c>
      <c r="I1553" s="972">
        <v>5200</v>
      </c>
      <c r="J1553" s="969"/>
      <c r="K1553" s="635">
        <f t="shared" si="115"/>
        <v>0</v>
      </c>
      <c r="L1553" s="635">
        <f t="shared" si="116"/>
        <v>0</v>
      </c>
      <c r="M1553" s="713">
        <f t="shared" si="117"/>
        <v>2558400</v>
      </c>
      <c r="N1553" s="563"/>
      <c r="O1553" s="563"/>
      <c r="P1553" s="557" t="s">
        <v>761</v>
      </c>
      <c r="Q1553" s="567" t="s">
        <v>280</v>
      </c>
      <c r="R1553" s="567" t="s">
        <v>73</v>
      </c>
      <c r="S1553" s="567" t="s">
        <v>761</v>
      </c>
    </row>
    <row r="1554" spans="1:19" ht="20.100000000000001" customHeight="1">
      <c r="A1554" s="557" t="s">
        <v>351</v>
      </c>
      <c r="B1554" s="563" t="s">
        <v>2005</v>
      </c>
      <c r="C1554" s="557" t="s">
        <v>352</v>
      </c>
      <c r="D1554" s="575" t="s">
        <v>458</v>
      </c>
      <c r="E1554" s="563"/>
      <c r="F1554" s="557" t="s">
        <v>80</v>
      </c>
      <c r="G1554" s="563"/>
      <c r="H1554" s="558">
        <v>492</v>
      </c>
      <c r="I1554" s="972">
        <v>5200</v>
      </c>
      <c r="J1554" s="969"/>
      <c r="K1554" s="635">
        <f t="shared" si="115"/>
        <v>0</v>
      </c>
      <c r="L1554" s="635">
        <f t="shared" si="116"/>
        <v>0</v>
      </c>
      <c r="M1554" s="713">
        <f t="shared" si="117"/>
        <v>2558400</v>
      </c>
      <c r="N1554" s="563"/>
      <c r="O1554" s="563"/>
      <c r="P1554" s="557" t="s">
        <v>761</v>
      </c>
      <c r="Q1554" s="567" t="s">
        <v>280</v>
      </c>
      <c r="R1554" s="567" t="s">
        <v>73</v>
      </c>
      <c r="S1554" s="567" t="s">
        <v>761</v>
      </c>
    </row>
    <row r="1555" spans="1:19" ht="20.100000000000001" customHeight="1">
      <c r="A1555" s="557" t="s">
        <v>351</v>
      </c>
      <c r="B1555" s="563" t="s">
        <v>2005</v>
      </c>
      <c r="C1555" s="557" t="s">
        <v>352</v>
      </c>
      <c r="D1555" s="575" t="s">
        <v>458</v>
      </c>
      <c r="E1555" s="563"/>
      <c r="F1555" s="557" t="s">
        <v>411</v>
      </c>
      <c r="G1555" s="563"/>
      <c r="H1555" s="558">
        <v>492</v>
      </c>
      <c r="I1555" s="972">
        <v>4500</v>
      </c>
      <c r="J1555" s="969"/>
      <c r="K1555" s="635">
        <f t="shared" si="115"/>
        <v>0</v>
      </c>
      <c r="L1555" s="635">
        <f t="shared" si="116"/>
        <v>0</v>
      </c>
      <c r="M1555" s="713">
        <f t="shared" si="117"/>
        <v>2214000</v>
      </c>
      <c r="N1555" s="563"/>
      <c r="O1555" s="563"/>
      <c r="P1555" s="557" t="s">
        <v>761</v>
      </c>
      <c r="Q1555" s="567" t="s">
        <v>280</v>
      </c>
      <c r="R1555" s="567" t="s">
        <v>73</v>
      </c>
      <c r="S1555" s="567" t="s">
        <v>761</v>
      </c>
    </row>
    <row r="1556" spans="1:19" ht="20.100000000000001" customHeight="1">
      <c r="A1556" s="557" t="s">
        <v>351</v>
      </c>
      <c r="B1556" s="563" t="s">
        <v>2005</v>
      </c>
      <c r="C1556" s="557" t="s">
        <v>352</v>
      </c>
      <c r="D1556" s="575" t="s">
        <v>458</v>
      </c>
      <c r="E1556" s="563"/>
      <c r="F1556" s="557" t="s">
        <v>412</v>
      </c>
      <c r="G1556" s="563"/>
      <c r="H1556" s="558">
        <v>492</v>
      </c>
      <c r="I1556" s="972">
        <v>4500</v>
      </c>
      <c r="J1556" s="969"/>
      <c r="K1556" s="635">
        <f t="shared" si="115"/>
        <v>0</v>
      </c>
      <c r="L1556" s="635">
        <f t="shared" si="116"/>
        <v>0</v>
      </c>
      <c r="M1556" s="713">
        <f t="shared" si="117"/>
        <v>2214000</v>
      </c>
      <c r="N1556" s="563"/>
      <c r="O1556" s="563"/>
      <c r="P1556" s="557" t="s">
        <v>761</v>
      </c>
      <c r="Q1556" s="567" t="s">
        <v>280</v>
      </c>
      <c r="R1556" s="567" t="s">
        <v>73</v>
      </c>
      <c r="S1556" s="567" t="s">
        <v>761</v>
      </c>
    </row>
    <row r="1557" spans="1:19" ht="20.100000000000001" customHeight="1">
      <c r="A1557" s="573" t="s">
        <v>351</v>
      </c>
      <c r="B1557" s="574" t="s">
        <v>2005</v>
      </c>
      <c r="C1557" s="573" t="s">
        <v>352</v>
      </c>
      <c r="D1557" s="575" t="s">
        <v>458</v>
      </c>
      <c r="E1557" s="574"/>
      <c r="F1557" s="573" t="s">
        <v>81</v>
      </c>
      <c r="G1557" s="574"/>
      <c r="H1557" s="635">
        <v>938</v>
      </c>
      <c r="I1557" s="973">
        <v>4400</v>
      </c>
      <c r="J1557" s="961"/>
      <c r="K1557" s="635">
        <f t="shared" si="115"/>
        <v>0</v>
      </c>
      <c r="L1557" s="635">
        <f t="shared" si="116"/>
        <v>0</v>
      </c>
      <c r="M1557" s="713">
        <f t="shared" si="117"/>
        <v>4127200</v>
      </c>
      <c r="N1557" s="573"/>
      <c r="O1557" s="574" t="s">
        <v>62</v>
      </c>
      <c r="P1557" s="573" t="s">
        <v>761</v>
      </c>
      <c r="Q1557" s="952" t="s">
        <v>336</v>
      </c>
      <c r="R1557" s="952" t="s">
        <v>73</v>
      </c>
      <c r="S1557" s="952" t="s">
        <v>761</v>
      </c>
    </row>
    <row r="1558" spans="1:19" ht="20.100000000000001" customHeight="1">
      <c r="A1558" s="557" t="s">
        <v>351</v>
      </c>
      <c r="B1558" s="563" t="s">
        <v>2005</v>
      </c>
      <c r="C1558" s="557" t="s">
        <v>352</v>
      </c>
      <c r="D1558" s="575" t="s">
        <v>458</v>
      </c>
      <c r="E1558" s="563"/>
      <c r="F1558" s="557" t="s">
        <v>350</v>
      </c>
      <c r="G1558" s="563"/>
      <c r="H1558" s="558">
        <v>492</v>
      </c>
      <c r="I1558" s="972">
        <v>15000</v>
      </c>
      <c r="J1558" s="969"/>
      <c r="K1558" s="635">
        <f t="shared" si="115"/>
        <v>0</v>
      </c>
      <c r="L1558" s="635">
        <f t="shared" si="116"/>
        <v>0</v>
      </c>
      <c r="M1558" s="713">
        <f t="shared" si="117"/>
        <v>7380000</v>
      </c>
      <c r="N1558" s="563"/>
      <c r="O1558" s="563" t="s">
        <v>62</v>
      </c>
      <c r="P1558" s="557" t="s">
        <v>761</v>
      </c>
      <c r="Q1558" s="567" t="s">
        <v>336</v>
      </c>
      <c r="R1558" s="567" t="s">
        <v>73</v>
      </c>
      <c r="S1558" s="567" t="s">
        <v>761</v>
      </c>
    </row>
    <row r="1559" spans="1:19" ht="20.100000000000001" customHeight="1">
      <c r="A1559" s="557" t="s">
        <v>351</v>
      </c>
      <c r="B1559" s="563" t="s">
        <v>2007</v>
      </c>
      <c r="C1559" s="557" t="s">
        <v>352</v>
      </c>
      <c r="D1559" s="575" t="s">
        <v>458</v>
      </c>
      <c r="E1559" s="563"/>
      <c r="F1559" s="557" t="s">
        <v>75</v>
      </c>
      <c r="G1559" s="563"/>
      <c r="H1559" s="558">
        <v>500</v>
      </c>
      <c r="I1559" s="972">
        <v>31427</v>
      </c>
      <c r="J1559" s="969"/>
      <c r="K1559" s="635">
        <f t="shared" si="115"/>
        <v>0</v>
      </c>
      <c r="L1559" s="635">
        <f t="shared" si="116"/>
        <v>0</v>
      </c>
      <c r="M1559" s="713">
        <f t="shared" si="117"/>
        <v>15713500</v>
      </c>
      <c r="N1559" s="563"/>
      <c r="O1559" s="563"/>
      <c r="P1559" s="557" t="s">
        <v>761</v>
      </c>
      <c r="Q1559" s="567" t="s">
        <v>272</v>
      </c>
      <c r="R1559" s="567" t="s">
        <v>73</v>
      </c>
      <c r="S1559" s="567" t="s">
        <v>152</v>
      </c>
    </row>
    <row r="1560" spans="1:19" ht="20.100000000000001" customHeight="1">
      <c r="A1560" s="557" t="s">
        <v>351</v>
      </c>
      <c r="B1560" s="563" t="s">
        <v>2007</v>
      </c>
      <c r="C1560" s="557" t="s">
        <v>352</v>
      </c>
      <c r="D1560" s="575" t="s">
        <v>458</v>
      </c>
      <c r="E1560" s="563"/>
      <c r="F1560" s="557" t="s">
        <v>387</v>
      </c>
      <c r="G1560" s="563"/>
      <c r="H1560" s="558">
        <v>600</v>
      </c>
      <c r="I1560" s="972">
        <v>14797</v>
      </c>
      <c r="J1560" s="969"/>
      <c r="K1560" s="635">
        <f t="shared" si="115"/>
        <v>0</v>
      </c>
      <c r="L1560" s="635">
        <f t="shared" si="116"/>
        <v>0</v>
      </c>
      <c r="M1560" s="713">
        <f t="shared" si="117"/>
        <v>8878200</v>
      </c>
      <c r="N1560" s="563"/>
      <c r="O1560" s="563"/>
      <c r="P1560" s="557" t="s">
        <v>761</v>
      </c>
      <c r="Q1560" s="567" t="s">
        <v>360</v>
      </c>
      <c r="R1560" s="567" t="s">
        <v>73</v>
      </c>
      <c r="S1560" s="567" t="s">
        <v>152</v>
      </c>
    </row>
    <row r="1561" spans="1:19" ht="20.100000000000001" customHeight="1">
      <c r="A1561" s="557" t="s">
        <v>351</v>
      </c>
      <c r="B1561" s="563" t="s">
        <v>2007</v>
      </c>
      <c r="C1561" s="557" t="s">
        <v>352</v>
      </c>
      <c r="D1561" s="575" t="s">
        <v>458</v>
      </c>
      <c r="E1561" s="563"/>
      <c r="F1561" s="557" t="s">
        <v>275</v>
      </c>
      <c r="G1561" s="563"/>
      <c r="H1561" s="558">
        <v>600</v>
      </c>
      <c r="I1561" s="972">
        <v>89523</v>
      </c>
      <c r="J1561" s="969"/>
      <c r="K1561" s="635">
        <f t="shared" si="115"/>
        <v>0</v>
      </c>
      <c r="L1561" s="635">
        <f t="shared" si="116"/>
        <v>0</v>
      </c>
      <c r="M1561" s="713">
        <f t="shared" si="117"/>
        <v>53713800</v>
      </c>
      <c r="N1561" s="563" t="s">
        <v>2006</v>
      </c>
      <c r="O1561" s="563"/>
      <c r="P1561" s="557" t="s">
        <v>761</v>
      </c>
      <c r="Q1561" s="567" t="s">
        <v>276</v>
      </c>
      <c r="R1561" s="567" t="s">
        <v>73</v>
      </c>
      <c r="S1561" s="567" t="s">
        <v>152</v>
      </c>
    </row>
    <row r="1562" spans="1:19" ht="20.100000000000001" customHeight="1">
      <c r="A1562" s="557" t="s">
        <v>351</v>
      </c>
      <c r="B1562" s="563" t="s">
        <v>2007</v>
      </c>
      <c r="C1562" s="557" t="s">
        <v>352</v>
      </c>
      <c r="D1562" s="575" t="s">
        <v>458</v>
      </c>
      <c r="E1562" s="563"/>
      <c r="F1562" s="557" t="s">
        <v>82</v>
      </c>
      <c r="G1562" s="563"/>
      <c r="H1562" s="558">
        <v>600</v>
      </c>
      <c r="I1562" s="972">
        <v>12779</v>
      </c>
      <c r="J1562" s="969"/>
      <c r="K1562" s="635">
        <f t="shared" si="115"/>
        <v>0</v>
      </c>
      <c r="L1562" s="635">
        <f t="shared" si="116"/>
        <v>0</v>
      </c>
      <c r="M1562" s="713">
        <f t="shared" si="117"/>
        <v>7667400</v>
      </c>
      <c r="N1562" s="563"/>
      <c r="O1562" s="563"/>
      <c r="P1562" s="557" t="s">
        <v>761</v>
      </c>
      <c r="Q1562" s="567" t="s">
        <v>336</v>
      </c>
      <c r="R1562" s="567" t="s">
        <v>73</v>
      </c>
      <c r="S1562" s="567" t="s">
        <v>152</v>
      </c>
    </row>
    <row r="1563" spans="1:19" ht="20.100000000000001" customHeight="1">
      <c r="A1563" s="557" t="s">
        <v>351</v>
      </c>
      <c r="B1563" s="563" t="s">
        <v>492</v>
      </c>
      <c r="C1563" s="557" t="s">
        <v>352</v>
      </c>
      <c r="D1563" s="575" t="s">
        <v>458</v>
      </c>
      <c r="E1563" s="563"/>
      <c r="F1563" s="557" t="s">
        <v>78</v>
      </c>
      <c r="G1563" s="563"/>
      <c r="H1563" s="558">
        <v>917</v>
      </c>
      <c r="I1563" s="972">
        <v>7652</v>
      </c>
      <c r="J1563" s="969"/>
      <c r="K1563" s="635">
        <f t="shared" si="115"/>
        <v>0</v>
      </c>
      <c r="L1563" s="635">
        <f t="shared" si="116"/>
        <v>0</v>
      </c>
      <c r="M1563" s="713">
        <f t="shared" si="117"/>
        <v>7016884</v>
      </c>
      <c r="N1563" s="563"/>
      <c r="O1563" s="563"/>
      <c r="P1563" s="557" t="s">
        <v>761</v>
      </c>
      <c r="Q1563" s="567" t="s">
        <v>280</v>
      </c>
      <c r="R1563" s="567" t="s">
        <v>73</v>
      </c>
      <c r="S1563" s="567" t="s">
        <v>152</v>
      </c>
    </row>
    <row r="1564" spans="1:19" ht="20.100000000000001" customHeight="1">
      <c r="A1564" s="573" t="s">
        <v>351</v>
      </c>
      <c r="B1564" s="574" t="s">
        <v>492</v>
      </c>
      <c r="C1564" s="573" t="s">
        <v>352</v>
      </c>
      <c r="D1564" s="575" t="s">
        <v>458</v>
      </c>
      <c r="E1564" s="574"/>
      <c r="F1564" s="573" t="s">
        <v>391</v>
      </c>
      <c r="G1564" s="574"/>
      <c r="H1564" s="635">
        <v>917</v>
      </c>
      <c r="I1564" s="973">
        <v>5850</v>
      </c>
      <c r="J1564" s="961"/>
      <c r="K1564" s="635">
        <f t="shared" si="115"/>
        <v>0</v>
      </c>
      <c r="L1564" s="635">
        <f t="shared" si="116"/>
        <v>0</v>
      </c>
      <c r="M1564" s="713">
        <f t="shared" si="117"/>
        <v>5364450</v>
      </c>
      <c r="N1564" s="573"/>
      <c r="O1564" s="574"/>
      <c r="P1564" s="573" t="s">
        <v>761</v>
      </c>
      <c r="Q1564" s="952" t="s">
        <v>280</v>
      </c>
      <c r="R1564" s="952" t="s">
        <v>73</v>
      </c>
      <c r="S1564" s="952" t="s">
        <v>152</v>
      </c>
    </row>
    <row r="1565" spans="1:19" ht="20.100000000000001" customHeight="1">
      <c r="A1565" s="557" t="s">
        <v>351</v>
      </c>
      <c r="B1565" s="563" t="s">
        <v>492</v>
      </c>
      <c r="C1565" s="557" t="s">
        <v>352</v>
      </c>
      <c r="D1565" s="575" t="s">
        <v>458</v>
      </c>
      <c r="E1565" s="563"/>
      <c r="F1565" s="557" t="s">
        <v>393</v>
      </c>
      <c r="G1565" s="563"/>
      <c r="H1565" s="558">
        <v>917</v>
      </c>
      <c r="I1565" s="972">
        <v>5850</v>
      </c>
      <c r="J1565" s="969"/>
      <c r="K1565" s="635">
        <f t="shared" si="115"/>
        <v>0</v>
      </c>
      <c r="L1565" s="635">
        <f t="shared" si="116"/>
        <v>0</v>
      </c>
      <c r="M1565" s="713">
        <f t="shared" si="117"/>
        <v>5364450</v>
      </c>
      <c r="N1565" s="563"/>
      <c r="O1565" s="563"/>
      <c r="P1565" s="557" t="s">
        <v>761</v>
      </c>
      <c r="Q1565" s="567" t="s">
        <v>280</v>
      </c>
      <c r="R1565" s="567" t="s">
        <v>73</v>
      </c>
      <c r="S1565" s="567" t="s">
        <v>152</v>
      </c>
    </row>
    <row r="1566" spans="1:19" ht="20.100000000000001" customHeight="1">
      <c r="A1566" s="557" t="s">
        <v>351</v>
      </c>
      <c r="B1566" s="563" t="s">
        <v>492</v>
      </c>
      <c r="C1566" s="557" t="s">
        <v>352</v>
      </c>
      <c r="D1566" s="575" t="s">
        <v>458</v>
      </c>
      <c r="E1566" s="563"/>
      <c r="F1566" s="557" t="s">
        <v>392</v>
      </c>
      <c r="G1566" s="563"/>
      <c r="H1566" s="558">
        <v>917</v>
      </c>
      <c r="I1566" s="972">
        <v>4950</v>
      </c>
      <c r="J1566" s="969"/>
      <c r="K1566" s="635">
        <f t="shared" si="115"/>
        <v>0</v>
      </c>
      <c r="L1566" s="635">
        <f t="shared" si="116"/>
        <v>0</v>
      </c>
      <c r="M1566" s="713">
        <f t="shared" si="117"/>
        <v>4539150</v>
      </c>
      <c r="N1566" s="563"/>
      <c r="O1566" s="563"/>
      <c r="P1566" s="557" t="s">
        <v>761</v>
      </c>
      <c r="Q1566" s="567" t="s">
        <v>280</v>
      </c>
      <c r="R1566" s="567" t="s">
        <v>73</v>
      </c>
      <c r="S1566" s="567" t="s">
        <v>152</v>
      </c>
    </row>
    <row r="1567" spans="1:19" ht="20.100000000000001" customHeight="1">
      <c r="A1567" s="557" t="s">
        <v>351</v>
      </c>
      <c r="B1567" s="563" t="s">
        <v>492</v>
      </c>
      <c r="C1567" s="557" t="s">
        <v>352</v>
      </c>
      <c r="D1567" s="575" t="s">
        <v>458</v>
      </c>
      <c r="E1567" s="563"/>
      <c r="F1567" s="557" t="s">
        <v>394</v>
      </c>
      <c r="G1567" s="563"/>
      <c r="H1567" s="558">
        <v>917</v>
      </c>
      <c r="I1567" s="972">
        <v>4950</v>
      </c>
      <c r="J1567" s="969"/>
      <c r="K1567" s="635">
        <f t="shared" si="115"/>
        <v>0</v>
      </c>
      <c r="L1567" s="635">
        <f t="shared" si="116"/>
        <v>0</v>
      </c>
      <c r="M1567" s="713">
        <f t="shared" si="117"/>
        <v>4539150</v>
      </c>
      <c r="N1567" s="563"/>
      <c r="O1567" s="563"/>
      <c r="P1567" s="557" t="s">
        <v>761</v>
      </c>
      <c r="Q1567" s="567" t="s">
        <v>280</v>
      </c>
      <c r="R1567" s="567" t="s">
        <v>73</v>
      </c>
      <c r="S1567" s="567" t="s">
        <v>152</v>
      </c>
    </row>
    <row r="1568" spans="1:19" ht="20.100000000000001" customHeight="1">
      <c r="A1568" s="557" t="s">
        <v>351</v>
      </c>
      <c r="B1568" s="563" t="s">
        <v>2007</v>
      </c>
      <c r="C1568" s="557" t="s">
        <v>352</v>
      </c>
      <c r="D1568" s="575" t="s">
        <v>458</v>
      </c>
      <c r="E1568" s="563"/>
      <c r="F1568" s="557" t="s">
        <v>396</v>
      </c>
      <c r="G1568" s="563"/>
      <c r="H1568" s="558">
        <v>917</v>
      </c>
      <c r="I1568" s="972">
        <v>27810</v>
      </c>
      <c r="J1568" s="969"/>
      <c r="K1568" s="635">
        <f t="shared" si="115"/>
        <v>0</v>
      </c>
      <c r="L1568" s="635">
        <f t="shared" si="116"/>
        <v>0</v>
      </c>
      <c r="M1568" s="713">
        <f t="shared" si="117"/>
        <v>25501770</v>
      </c>
      <c r="N1568" s="563"/>
      <c r="O1568" s="563"/>
      <c r="P1568" s="557" t="s">
        <v>761</v>
      </c>
      <c r="Q1568" s="567" t="s">
        <v>271</v>
      </c>
      <c r="R1568" s="567" t="s">
        <v>73</v>
      </c>
      <c r="S1568" s="567" t="s">
        <v>152</v>
      </c>
    </row>
    <row r="1569" spans="1:19" ht="20.100000000000001" customHeight="1">
      <c r="A1569" s="557" t="s">
        <v>351</v>
      </c>
      <c r="B1569" s="563" t="s">
        <v>2007</v>
      </c>
      <c r="C1569" s="557" t="s">
        <v>352</v>
      </c>
      <c r="D1569" s="575" t="s">
        <v>458</v>
      </c>
      <c r="E1569" s="563"/>
      <c r="F1569" s="557" t="s">
        <v>350</v>
      </c>
      <c r="G1569" s="563"/>
      <c r="H1569" s="558">
        <v>500</v>
      </c>
      <c r="I1569" s="972">
        <v>8629</v>
      </c>
      <c r="J1569" s="969"/>
      <c r="K1569" s="635">
        <f t="shared" si="115"/>
        <v>0</v>
      </c>
      <c r="L1569" s="635">
        <f t="shared" si="116"/>
        <v>0</v>
      </c>
      <c r="M1569" s="713">
        <f t="shared" si="117"/>
        <v>4314500</v>
      </c>
      <c r="N1569" s="563"/>
      <c r="O1569" s="563" t="s">
        <v>507</v>
      </c>
      <c r="P1569" s="557" t="s">
        <v>761</v>
      </c>
      <c r="Q1569" s="567" t="s">
        <v>336</v>
      </c>
      <c r="R1569" s="567" t="s">
        <v>73</v>
      </c>
      <c r="S1569" s="567" t="s">
        <v>152</v>
      </c>
    </row>
    <row r="1570" spans="1:19" ht="20.100000000000001" customHeight="1">
      <c r="A1570" s="557" t="s">
        <v>351</v>
      </c>
      <c r="B1570" s="563" t="s">
        <v>2007</v>
      </c>
      <c r="C1570" s="557" t="s">
        <v>352</v>
      </c>
      <c r="D1570" s="575" t="s">
        <v>458</v>
      </c>
      <c r="E1570" s="563"/>
      <c r="F1570" s="557" t="s">
        <v>509</v>
      </c>
      <c r="G1570" s="563"/>
      <c r="H1570" s="558">
        <v>600</v>
      </c>
      <c r="I1570" s="972">
        <v>1223</v>
      </c>
      <c r="J1570" s="969"/>
      <c r="K1570" s="635">
        <f t="shared" si="115"/>
        <v>0</v>
      </c>
      <c r="L1570" s="635">
        <f t="shared" si="116"/>
        <v>0</v>
      </c>
      <c r="M1570" s="713">
        <f t="shared" si="117"/>
        <v>733800</v>
      </c>
      <c r="N1570" s="563"/>
      <c r="O1570" s="563"/>
      <c r="P1570" s="557" t="s">
        <v>761</v>
      </c>
      <c r="Q1570" s="567" t="s">
        <v>336</v>
      </c>
      <c r="R1570" s="567" t="s">
        <v>73</v>
      </c>
      <c r="S1570" s="567" t="s">
        <v>152</v>
      </c>
    </row>
    <row r="1571" spans="1:19" ht="20.100000000000001" customHeight="1">
      <c r="A1571" s="573" t="s">
        <v>351</v>
      </c>
      <c r="B1571" s="574" t="s">
        <v>2007</v>
      </c>
      <c r="C1571" s="573" t="s">
        <v>352</v>
      </c>
      <c r="D1571" s="575" t="s">
        <v>458</v>
      </c>
      <c r="E1571" s="574"/>
      <c r="F1571" s="573" t="s">
        <v>81</v>
      </c>
      <c r="G1571" s="574"/>
      <c r="H1571" s="635">
        <v>600</v>
      </c>
      <c r="I1571" s="973">
        <v>4756</v>
      </c>
      <c r="J1571" s="961"/>
      <c r="K1571" s="635">
        <f t="shared" si="115"/>
        <v>0</v>
      </c>
      <c r="L1571" s="635">
        <f t="shared" si="116"/>
        <v>0</v>
      </c>
      <c r="M1571" s="713">
        <f t="shared" si="117"/>
        <v>2853600</v>
      </c>
      <c r="N1571" s="573"/>
      <c r="O1571" s="574"/>
      <c r="P1571" s="573" t="s">
        <v>761</v>
      </c>
      <c r="Q1571" s="952" t="s">
        <v>336</v>
      </c>
      <c r="R1571" s="952" t="s">
        <v>73</v>
      </c>
      <c r="S1571" s="952" t="s">
        <v>152</v>
      </c>
    </row>
    <row r="1572" spans="1:19" ht="20.100000000000001" customHeight="1">
      <c r="A1572" s="557" t="s">
        <v>351</v>
      </c>
      <c r="B1572" s="563" t="s">
        <v>2007</v>
      </c>
      <c r="C1572" s="557" t="s">
        <v>352</v>
      </c>
      <c r="D1572" s="575" t="s">
        <v>458</v>
      </c>
      <c r="E1572" s="563"/>
      <c r="F1572" s="557" t="s">
        <v>386</v>
      </c>
      <c r="G1572" s="563"/>
      <c r="H1572" s="558">
        <v>600</v>
      </c>
      <c r="I1572" s="972">
        <v>1359</v>
      </c>
      <c r="J1572" s="969"/>
      <c r="K1572" s="635">
        <f t="shared" si="115"/>
        <v>0</v>
      </c>
      <c r="L1572" s="635">
        <f t="shared" si="116"/>
        <v>0</v>
      </c>
      <c r="M1572" s="713">
        <f t="shared" si="117"/>
        <v>815400</v>
      </c>
      <c r="N1572" s="563"/>
      <c r="O1572" s="563"/>
      <c r="P1572" s="557" t="s">
        <v>761</v>
      </c>
      <c r="Q1572" s="567" t="s">
        <v>336</v>
      </c>
      <c r="R1572" s="567" t="s">
        <v>73</v>
      </c>
      <c r="S1572" s="567" t="s">
        <v>152</v>
      </c>
    </row>
    <row r="1573" spans="1:19" ht="20.100000000000001" customHeight="1">
      <c r="A1573" s="557" t="s">
        <v>351</v>
      </c>
      <c r="B1573" s="563" t="s">
        <v>2007</v>
      </c>
      <c r="C1573" s="557" t="s">
        <v>352</v>
      </c>
      <c r="D1573" s="575" t="s">
        <v>458</v>
      </c>
      <c r="E1573" s="563"/>
      <c r="F1573" s="557" t="s">
        <v>337</v>
      </c>
      <c r="G1573" s="563"/>
      <c r="H1573" s="558">
        <v>500</v>
      </c>
      <c r="I1573" s="972">
        <v>14000</v>
      </c>
      <c r="J1573" s="969"/>
      <c r="K1573" s="635">
        <f t="shared" si="115"/>
        <v>0</v>
      </c>
      <c r="L1573" s="635">
        <f t="shared" si="116"/>
        <v>0</v>
      </c>
      <c r="M1573" s="713">
        <f t="shared" si="117"/>
        <v>7000000</v>
      </c>
      <c r="N1573" s="563"/>
      <c r="O1573" s="563"/>
      <c r="P1573" s="557" t="s">
        <v>761</v>
      </c>
      <c r="Q1573" s="567" t="s">
        <v>274</v>
      </c>
      <c r="R1573" s="567" t="s">
        <v>73</v>
      </c>
      <c r="S1573" s="567" t="s">
        <v>152</v>
      </c>
    </row>
    <row r="1574" spans="1:19" ht="20.100000000000001" customHeight="1">
      <c r="A1574" s="557" t="s">
        <v>351</v>
      </c>
      <c r="B1574" s="563" t="s">
        <v>2007</v>
      </c>
      <c r="C1574" s="557" t="s">
        <v>352</v>
      </c>
      <c r="D1574" s="575" t="s">
        <v>458</v>
      </c>
      <c r="E1574" s="563"/>
      <c r="F1574" s="557" t="s">
        <v>65</v>
      </c>
      <c r="G1574" s="563"/>
      <c r="H1574" s="558">
        <v>917</v>
      </c>
      <c r="I1574" s="972">
        <v>160613</v>
      </c>
      <c r="J1574" s="969">
        <v>29</v>
      </c>
      <c r="K1574" s="635">
        <f t="shared" si="115"/>
        <v>265.93</v>
      </c>
      <c r="L1574" s="635">
        <f t="shared" si="116"/>
        <v>26.593</v>
      </c>
      <c r="M1574" s="713">
        <f t="shared" si="117"/>
        <v>147282121</v>
      </c>
      <c r="N1574" s="563"/>
      <c r="O1574" s="563"/>
      <c r="P1574" s="557" t="s">
        <v>761</v>
      </c>
      <c r="Q1574" s="567" t="s">
        <v>343</v>
      </c>
      <c r="R1574" s="567" t="s">
        <v>60</v>
      </c>
      <c r="S1574" s="567" t="s">
        <v>152</v>
      </c>
    </row>
    <row r="1575" spans="1:19" ht="20.100000000000001" customHeight="1">
      <c r="A1575" s="557" t="s">
        <v>351</v>
      </c>
      <c r="B1575" s="563" t="s">
        <v>2007</v>
      </c>
      <c r="C1575" s="557" t="s">
        <v>352</v>
      </c>
      <c r="D1575" s="575" t="s">
        <v>458</v>
      </c>
      <c r="E1575" s="563"/>
      <c r="F1575" s="557" t="s">
        <v>538</v>
      </c>
      <c r="G1575" s="563"/>
      <c r="H1575" s="558">
        <v>500</v>
      </c>
      <c r="I1575" s="972">
        <v>51558</v>
      </c>
      <c r="J1575" s="969">
        <v>16</v>
      </c>
      <c r="K1575" s="635">
        <f t="shared" si="115"/>
        <v>80</v>
      </c>
      <c r="L1575" s="635">
        <f t="shared" si="116"/>
        <v>8</v>
      </c>
      <c r="M1575" s="713">
        <f t="shared" si="117"/>
        <v>25779000</v>
      </c>
      <c r="N1575" s="563" t="s">
        <v>1620</v>
      </c>
      <c r="O1575" s="563"/>
      <c r="P1575" s="557" t="s">
        <v>761</v>
      </c>
      <c r="Q1575" s="567" t="s">
        <v>270</v>
      </c>
      <c r="R1575" s="567" t="s">
        <v>60</v>
      </c>
      <c r="S1575" s="567" t="s">
        <v>152</v>
      </c>
    </row>
    <row r="1576" spans="1:19" ht="20.100000000000001" customHeight="1">
      <c r="A1576" s="557" t="s">
        <v>351</v>
      </c>
      <c r="B1576" s="563" t="s">
        <v>2007</v>
      </c>
      <c r="C1576" s="557" t="s">
        <v>352</v>
      </c>
      <c r="D1576" s="575" t="s">
        <v>458</v>
      </c>
      <c r="E1576" s="563"/>
      <c r="F1576" s="557" t="s">
        <v>536</v>
      </c>
      <c r="G1576" s="563"/>
      <c r="H1576" s="558">
        <v>224</v>
      </c>
      <c r="I1576" s="972">
        <v>72610</v>
      </c>
      <c r="J1576" s="969">
        <v>18</v>
      </c>
      <c r="K1576" s="635">
        <f t="shared" si="115"/>
        <v>40.32</v>
      </c>
      <c r="L1576" s="635">
        <f t="shared" si="116"/>
        <v>4.032</v>
      </c>
      <c r="M1576" s="713">
        <f t="shared" si="117"/>
        <v>16264640</v>
      </c>
      <c r="N1576" s="563" t="s">
        <v>1620</v>
      </c>
      <c r="O1576" s="563"/>
      <c r="P1576" s="557" t="s">
        <v>761</v>
      </c>
      <c r="Q1576" s="567" t="s">
        <v>537</v>
      </c>
      <c r="R1576" s="567" t="s">
        <v>60</v>
      </c>
      <c r="S1576" s="567" t="s">
        <v>152</v>
      </c>
    </row>
    <row r="1577" spans="1:19" ht="20.100000000000001" customHeight="1">
      <c r="A1577" s="557" t="s">
        <v>351</v>
      </c>
      <c r="B1577" s="563" t="s">
        <v>2008</v>
      </c>
      <c r="C1577" s="557" t="s">
        <v>352</v>
      </c>
      <c r="D1577" s="575" t="s">
        <v>458</v>
      </c>
      <c r="E1577" s="563"/>
      <c r="F1577" s="557" t="s">
        <v>538</v>
      </c>
      <c r="G1577" s="563"/>
      <c r="H1577" s="558">
        <v>1000</v>
      </c>
      <c r="I1577" s="972">
        <v>49916</v>
      </c>
      <c r="J1577" s="969">
        <v>16</v>
      </c>
      <c r="K1577" s="635">
        <f t="shared" si="115"/>
        <v>160</v>
      </c>
      <c r="L1577" s="635">
        <f t="shared" si="116"/>
        <v>16</v>
      </c>
      <c r="M1577" s="713">
        <f t="shared" si="117"/>
        <v>49916000</v>
      </c>
      <c r="N1577" s="563" t="s">
        <v>1620</v>
      </c>
      <c r="O1577" s="563"/>
      <c r="P1577" s="557" t="s">
        <v>761</v>
      </c>
      <c r="Q1577" s="567" t="s">
        <v>270</v>
      </c>
      <c r="R1577" s="567" t="s">
        <v>60</v>
      </c>
      <c r="S1577" s="567" t="s">
        <v>152</v>
      </c>
    </row>
    <row r="1578" spans="1:19" ht="20.100000000000001" customHeight="1">
      <c r="A1578" s="573" t="s">
        <v>351</v>
      </c>
      <c r="B1578" s="574" t="s">
        <v>2008</v>
      </c>
      <c r="C1578" s="573" t="s">
        <v>352</v>
      </c>
      <c r="D1578" s="575" t="s">
        <v>458</v>
      </c>
      <c r="E1578" s="574"/>
      <c r="F1578" s="573" t="s">
        <v>71</v>
      </c>
      <c r="G1578" s="574"/>
      <c r="H1578" s="635">
        <v>1000</v>
      </c>
      <c r="I1578" s="973">
        <v>31844</v>
      </c>
      <c r="J1578" s="961"/>
      <c r="K1578" s="635">
        <f t="shared" si="115"/>
        <v>0</v>
      </c>
      <c r="L1578" s="635">
        <f t="shared" si="116"/>
        <v>0</v>
      </c>
      <c r="M1578" s="713">
        <f t="shared" si="117"/>
        <v>31844000</v>
      </c>
      <c r="N1578" s="573"/>
      <c r="O1578" s="574"/>
      <c r="P1578" s="573" t="s">
        <v>761</v>
      </c>
      <c r="Q1578" s="952" t="s">
        <v>878</v>
      </c>
      <c r="R1578" s="952" t="s">
        <v>73</v>
      </c>
      <c r="S1578" s="952" t="s">
        <v>152</v>
      </c>
    </row>
    <row r="1579" spans="1:19" ht="20.100000000000001" customHeight="1">
      <c r="A1579" s="557" t="s">
        <v>351</v>
      </c>
      <c r="B1579" s="563" t="s">
        <v>2008</v>
      </c>
      <c r="C1579" s="557" t="s">
        <v>352</v>
      </c>
      <c r="D1579" s="575" t="s">
        <v>458</v>
      </c>
      <c r="E1579" s="563"/>
      <c r="F1579" s="557" t="s">
        <v>75</v>
      </c>
      <c r="G1579" s="563"/>
      <c r="H1579" s="558">
        <v>500</v>
      </c>
      <c r="I1579" s="972">
        <v>40587</v>
      </c>
      <c r="J1579" s="969"/>
      <c r="K1579" s="635">
        <f t="shared" si="115"/>
        <v>0</v>
      </c>
      <c r="L1579" s="635">
        <f t="shared" si="116"/>
        <v>0</v>
      </c>
      <c r="M1579" s="713">
        <f t="shared" si="117"/>
        <v>20293500</v>
      </c>
      <c r="N1579" s="563"/>
      <c r="O1579" s="563"/>
      <c r="P1579" s="557" t="s">
        <v>761</v>
      </c>
      <c r="Q1579" s="567" t="s">
        <v>272</v>
      </c>
      <c r="R1579" s="567" t="s">
        <v>73</v>
      </c>
      <c r="S1579" s="567" t="s">
        <v>152</v>
      </c>
    </row>
    <row r="1580" spans="1:19" ht="20.100000000000001" customHeight="1">
      <c r="A1580" s="557" t="s">
        <v>351</v>
      </c>
      <c r="B1580" s="563" t="s">
        <v>1030</v>
      </c>
      <c r="C1580" s="557" t="s">
        <v>352</v>
      </c>
      <c r="D1580" s="575" t="s">
        <v>458</v>
      </c>
      <c r="E1580" s="563"/>
      <c r="F1580" s="557" t="s">
        <v>337</v>
      </c>
      <c r="G1580" s="563"/>
      <c r="H1580" s="558">
        <v>856</v>
      </c>
      <c r="I1580" s="972">
        <v>15400</v>
      </c>
      <c r="J1580" s="969"/>
      <c r="K1580" s="635">
        <f t="shared" si="115"/>
        <v>0</v>
      </c>
      <c r="L1580" s="635">
        <f t="shared" si="116"/>
        <v>0</v>
      </c>
      <c r="M1580" s="713">
        <f t="shared" si="117"/>
        <v>13182400</v>
      </c>
      <c r="N1580" s="563"/>
      <c r="O1580" s="563"/>
      <c r="P1580" s="557" t="s">
        <v>761</v>
      </c>
      <c r="Q1580" s="567" t="s">
        <v>274</v>
      </c>
      <c r="R1580" s="567" t="s">
        <v>73</v>
      </c>
      <c r="S1580" s="567" t="s">
        <v>152</v>
      </c>
    </row>
    <row r="1581" spans="1:19" ht="20.100000000000001" customHeight="1">
      <c r="A1581" s="557" t="s">
        <v>351</v>
      </c>
      <c r="B1581" s="563" t="s">
        <v>2008</v>
      </c>
      <c r="C1581" s="557" t="s">
        <v>352</v>
      </c>
      <c r="D1581" s="575" t="s">
        <v>458</v>
      </c>
      <c r="E1581" s="563"/>
      <c r="F1581" s="557" t="s">
        <v>275</v>
      </c>
      <c r="G1581" s="563"/>
      <c r="H1581" s="558">
        <v>500</v>
      </c>
      <c r="I1581" s="972">
        <v>94832</v>
      </c>
      <c r="J1581" s="969"/>
      <c r="K1581" s="635">
        <f t="shared" si="115"/>
        <v>0</v>
      </c>
      <c r="L1581" s="635">
        <f t="shared" si="116"/>
        <v>0</v>
      </c>
      <c r="M1581" s="713">
        <f t="shared" si="117"/>
        <v>47416000</v>
      </c>
      <c r="N1581" s="563"/>
      <c r="O1581" s="563"/>
      <c r="P1581" s="557" t="s">
        <v>761</v>
      </c>
      <c r="Q1581" s="567" t="s">
        <v>276</v>
      </c>
      <c r="R1581" s="567" t="s">
        <v>73</v>
      </c>
      <c r="S1581" s="567" t="s">
        <v>152</v>
      </c>
    </row>
    <row r="1582" spans="1:19" ht="20.100000000000001" customHeight="1">
      <c r="A1582" s="557" t="s">
        <v>351</v>
      </c>
      <c r="B1582" s="563" t="s">
        <v>1030</v>
      </c>
      <c r="C1582" s="557" t="s">
        <v>352</v>
      </c>
      <c r="D1582" s="575" t="s">
        <v>458</v>
      </c>
      <c r="E1582" s="563"/>
      <c r="F1582" s="557" t="s">
        <v>350</v>
      </c>
      <c r="G1582" s="563"/>
      <c r="H1582" s="558">
        <v>856</v>
      </c>
      <c r="I1582" s="972">
        <v>8627</v>
      </c>
      <c r="J1582" s="969"/>
      <c r="K1582" s="635">
        <f t="shared" si="115"/>
        <v>0</v>
      </c>
      <c r="L1582" s="635">
        <f t="shared" si="116"/>
        <v>0</v>
      </c>
      <c r="M1582" s="713">
        <f t="shared" si="117"/>
        <v>7384712</v>
      </c>
      <c r="N1582" s="563"/>
      <c r="O1582" s="563"/>
      <c r="P1582" s="557" t="s">
        <v>761</v>
      </c>
      <c r="Q1582" s="567" t="s">
        <v>336</v>
      </c>
      <c r="R1582" s="567" t="s">
        <v>73</v>
      </c>
      <c r="S1582" s="567" t="s">
        <v>152</v>
      </c>
    </row>
    <row r="1583" spans="1:19" ht="20.100000000000001" customHeight="1">
      <c r="A1583" s="557" t="s">
        <v>351</v>
      </c>
      <c r="B1583" s="563" t="s">
        <v>1030</v>
      </c>
      <c r="C1583" s="557" t="s">
        <v>352</v>
      </c>
      <c r="D1583" s="575" t="s">
        <v>458</v>
      </c>
      <c r="E1583" s="563"/>
      <c r="F1583" s="557" t="s">
        <v>390</v>
      </c>
      <c r="G1583" s="563"/>
      <c r="H1583" s="558">
        <v>856</v>
      </c>
      <c r="I1583" s="972">
        <v>8523</v>
      </c>
      <c r="J1583" s="969"/>
      <c r="K1583" s="635">
        <f t="shared" si="115"/>
        <v>0</v>
      </c>
      <c r="L1583" s="635">
        <f t="shared" si="116"/>
        <v>0</v>
      </c>
      <c r="M1583" s="713">
        <f t="shared" si="117"/>
        <v>7295688</v>
      </c>
      <c r="N1583" s="563"/>
      <c r="O1583" s="563"/>
      <c r="P1583" s="557" t="s">
        <v>761</v>
      </c>
      <c r="Q1583" s="567" t="s">
        <v>280</v>
      </c>
      <c r="R1583" s="567" t="s">
        <v>73</v>
      </c>
      <c r="S1583" s="567" t="s">
        <v>152</v>
      </c>
    </row>
    <row r="1584" spans="1:19" ht="20.100000000000001" customHeight="1">
      <c r="A1584" s="557" t="s">
        <v>351</v>
      </c>
      <c r="B1584" s="563" t="s">
        <v>1030</v>
      </c>
      <c r="C1584" s="557" t="s">
        <v>352</v>
      </c>
      <c r="D1584" s="575" t="s">
        <v>458</v>
      </c>
      <c r="E1584" s="563"/>
      <c r="F1584" s="557" t="s">
        <v>391</v>
      </c>
      <c r="G1584" s="563"/>
      <c r="H1584" s="558">
        <v>856</v>
      </c>
      <c r="I1584" s="972">
        <v>6750</v>
      </c>
      <c r="J1584" s="969"/>
      <c r="K1584" s="635">
        <f t="shared" si="115"/>
        <v>0</v>
      </c>
      <c r="L1584" s="635">
        <f t="shared" si="116"/>
        <v>0</v>
      </c>
      <c r="M1584" s="713">
        <f t="shared" si="117"/>
        <v>5778000</v>
      </c>
      <c r="N1584" s="563"/>
      <c r="O1584" s="563"/>
      <c r="P1584" s="557" t="s">
        <v>761</v>
      </c>
      <c r="Q1584" s="567" t="s">
        <v>280</v>
      </c>
      <c r="R1584" s="567" t="s">
        <v>73</v>
      </c>
      <c r="S1584" s="567" t="s">
        <v>152</v>
      </c>
    </row>
    <row r="1585" spans="1:19" ht="20.100000000000001" customHeight="1">
      <c r="A1585" s="573" t="s">
        <v>351</v>
      </c>
      <c r="B1585" s="574" t="s">
        <v>1030</v>
      </c>
      <c r="C1585" s="573" t="s">
        <v>352</v>
      </c>
      <c r="D1585" s="575" t="s">
        <v>458</v>
      </c>
      <c r="E1585" s="574"/>
      <c r="F1585" s="573" t="s">
        <v>393</v>
      </c>
      <c r="G1585" s="574"/>
      <c r="H1585" s="635">
        <v>856</v>
      </c>
      <c r="I1585" s="973">
        <v>6750</v>
      </c>
      <c r="J1585" s="961"/>
      <c r="K1585" s="635">
        <f t="shared" si="115"/>
        <v>0</v>
      </c>
      <c r="L1585" s="635">
        <f t="shared" si="116"/>
        <v>0</v>
      </c>
      <c r="M1585" s="713">
        <f t="shared" si="117"/>
        <v>5778000</v>
      </c>
      <c r="N1585" s="573"/>
      <c r="O1585" s="574"/>
      <c r="P1585" s="573" t="s">
        <v>761</v>
      </c>
      <c r="Q1585" s="952" t="s">
        <v>280</v>
      </c>
      <c r="R1585" s="952" t="s">
        <v>73</v>
      </c>
      <c r="S1585" s="952" t="s">
        <v>152</v>
      </c>
    </row>
    <row r="1586" spans="1:19" ht="20.100000000000001" customHeight="1">
      <c r="A1586" s="557" t="s">
        <v>351</v>
      </c>
      <c r="B1586" s="563" t="s">
        <v>2008</v>
      </c>
      <c r="C1586" s="557" t="s">
        <v>352</v>
      </c>
      <c r="D1586" s="575" t="s">
        <v>458</v>
      </c>
      <c r="E1586" s="563"/>
      <c r="F1586" s="557" t="s">
        <v>392</v>
      </c>
      <c r="G1586" s="563"/>
      <c r="H1586" s="558">
        <v>500</v>
      </c>
      <c r="I1586" s="972">
        <v>6600</v>
      </c>
      <c r="J1586" s="969"/>
      <c r="K1586" s="635">
        <f t="shared" si="115"/>
        <v>0</v>
      </c>
      <c r="L1586" s="635">
        <f t="shared" si="116"/>
        <v>0</v>
      </c>
      <c r="M1586" s="713">
        <f t="shared" si="117"/>
        <v>3300000</v>
      </c>
      <c r="N1586" s="563"/>
      <c r="O1586" s="563"/>
      <c r="P1586" s="557" t="s">
        <v>761</v>
      </c>
      <c r="Q1586" s="567" t="s">
        <v>280</v>
      </c>
      <c r="R1586" s="567" t="s">
        <v>73</v>
      </c>
      <c r="S1586" s="567" t="s">
        <v>152</v>
      </c>
    </row>
    <row r="1587" spans="1:19" ht="20.100000000000001" customHeight="1">
      <c r="A1587" s="557" t="s">
        <v>351</v>
      </c>
      <c r="B1587" s="563" t="s">
        <v>2008</v>
      </c>
      <c r="C1587" s="557" t="s">
        <v>352</v>
      </c>
      <c r="D1587" s="575" t="s">
        <v>458</v>
      </c>
      <c r="E1587" s="563"/>
      <c r="F1587" s="557" t="s">
        <v>394</v>
      </c>
      <c r="G1587" s="563"/>
      <c r="H1587" s="558">
        <v>500</v>
      </c>
      <c r="I1587" s="972">
        <v>6600</v>
      </c>
      <c r="J1587" s="969"/>
      <c r="K1587" s="635">
        <f t="shared" si="115"/>
        <v>0</v>
      </c>
      <c r="L1587" s="635">
        <f t="shared" si="116"/>
        <v>0</v>
      </c>
      <c r="M1587" s="713">
        <f t="shared" si="117"/>
        <v>3300000</v>
      </c>
      <c r="N1587" s="563"/>
      <c r="O1587" s="563"/>
      <c r="P1587" s="557" t="s">
        <v>761</v>
      </c>
      <c r="Q1587" s="567" t="s">
        <v>280</v>
      </c>
      <c r="R1587" s="567" t="s">
        <v>73</v>
      </c>
      <c r="S1587" s="567" t="s">
        <v>152</v>
      </c>
    </row>
    <row r="1588" spans="1:19" ht="20.100000000000001" customHeight="1">
      <c r="A1588" s="557" t="s">
        <v>770</v>
      </c>
      <c r="B1588" s="563" t="s">
        <v>2434</v>
      </c>
      <c r="C1588" s="557" t="s">
        <v>64</v>
      </c>
      <c r="D1588" s="575" t="s">
        <v>458</v>
      </c>
      <c r="E1588" s="563"/>
      <c r="F1588" s="557" t="s">
        <v>65</v>
      </c>
      <c r="G1588" s="563"/>
      <c r="H1588" s="559">
        <v>672</v>
      </c>
      <c r="I1588" s="964">
        <v>200000</v>
      </c>
      <c r="J1588" s="969">
        <v>29</v>
      </c>
      <c r="K1588" s="635">
        <f t="shared" ref="K1588:K1619" si="118">IFERROR(J1588*H1588/100,"0")</f>
        <v>194.88</v>
      </c>
      <c r="L1588" s="635">
        <f t="shared" si="116"/>
        <v>19.488</v>
      </c>
      <c r="M1588" s="713">
        <f t="shared" si="117"/>
        <v>134400000</v>
      </c>
      <c r="N1588" s="563"/>
      <c r="O1588" s="563"/>
      <c r="P1588" s="567" t="s">
        <v>284</v>
      </c>
      <c r="Q1588" s="567" t="s">
        <v>270</v>
      </c>
      <c r="R1588" s="567" t="s">
        <v>60</v>
      </c>
      <c r="S1588" s="567" t="s">
        <v>40</v>
      </c>
    </row>
    <row r="1589" spans="1:19" ht="20.100000000000001" customHeight="1">
      <c r="A1589" s="557" t="s">
        <v>2493</v>
      </c>
      <c r="B1589" s="563" t="s">
        <v>2494</v>
      </c>
      <c r="C1589" s="557" t="s">
        <v>64</v>
      </c>
      <c r="D1589" s="575" t="s">
        <v>458</v>
      </c>
      <c r="E1589" s="563"/>
      <c r="F1589" s="557" t="s">
        <v>2491</v>
      </c>
      <c r="G1589" s="563"/>
      <c r="H1589" s="559">
        <v>69</v>
      </c>
      <c r="I1589" s="964">
        <v>29703</v>
      </c>
      <c r="J1589" s="969">
        <v>9</v>
      </c>
      <c r="K1589" s="635">
        <f t="shared" si="118"/>
        <v>6.21</v>
      </c>
      <c r="L1589" s="635">
        <f t="shared" si="116"/>
        <v>0.621</v>
      </c>
      <c r="M1589" s="713">
        <f t="shared" si="117"/>
        <v>2049507</v>
      </c>
      <c r="N1589" s="563"/>
      <c r="O1589" s="563"/>
      <c r="P1589" s="567" t="s">
        <v>284</v>
      </c>
      <c r="Q1589" s="567" t="s">
        <v>344</v>
      </c>
      <c r="R1589" s="567" t="s">
        <v>68</v>
      </c>
      <c r="S1589" s="567" t="s">
        <v>237</v>
      </c>
    </row>
    <row r="1590" spans="1:19" ht="20.100000000000001" customHeight="1">
      <c r="A1590" s="557" t="s">
        <v>2493</v>
      </c>
      <c r="B1590" s="563" t="s">
        <v>2494</v>
      </c>
      <c r="C1590" s="557" t="s">
        <v>64</v>
      </c>
      <c r="D1590" s="575" t="s">
        <v>458</v>
      </c>
      <c r="E1590" s="563"/>
      <c r="F1590" s="557" t="s">
        <v>670</v>
      </c>
      <c r="G1590" s="563"/>
      <c r="H1590" s="559">
        <v>1</v>
      </c>
      <c r="I1590" s="964">
        <v>111158</v>
      </c>
      <c r="J1590" s="969">
        <v>23</v>
      </c>
      <c r="K1590" s="635">
        <f t="shared" si="118"/>
        <v>0.23</v>
      </c>
      <c r="L1590" s="635">
        <f t="shared" si="116"/>
        <v>2.3E-2</v>
      </c>
      <c r="M1590" s="713">
        <f t="shared" si="117"/>
        <v>111158</v>
      </c>
      <c r="N1590" s="563"/>
      <c r="O1590" s="563" t="s">
        <v>2534</v>
      </c>
      <c r="P1590" s="567" t="s">
        <v>284</v>
      </c>
      <c r="Q1590" s="567" t="s">
        <v>628</v>
      </c>
      <c r="R1590" s="567" t="s">
        <v>68</v>
      </c>
      <c r="S1590" s="567" t="s">
        <v>237</v>
      </c>
    </row>
    <row r="1591" spans="1:19" ht="20.100000000000001" customHeight="1">
      <c r="A1591" s="557" t="s">
        <v>2493</v>
      </c>
      <c r="B1591" s="563" t="s">
        <v>2494</v>
      </c>
      <c r="C1591" s="557" t="s">
        <v>64</v>
      </c>
      <c r="D1591" s="575" t="s">
        <v>458</v>
      </c>
      <c r="E1591" s="563"/>
      <c r="F1591" s="557" t="s">
        <v>1643</v>
      </c>
      <c r="G1591" s="563"/>
      <c r="H1591" s="559">
        <v>1</v>
      </c>
      <c r="I1591" s="964">
        <v>13642</v>
      </c>
      <c r="J1591" s="969"/>
      <c r="K1591" s="635">
        <f t="shared" si="118"/>
        <v>0</v>
      </c>
      <c r="L1591" s="635">
        <f t="shared" si="116"/>
        <v>0</v>
      </c>
      <c r="M1591" s="713">
        <f t="shared" si="117"/>
        <v>13642</v>
      </c>
      <c r="N1591" s="563"/>
      <c r="O1591" s="563" t="s">
        <v>2534</v>
      </c>
      <c r="P1591" s="567" t="s">
        <v>284</v>
      </c>
      <c r="Q1591" s="567" t="s">
        <v>336</v>
      </c>
      <c r="R1591" s="567" t="s">
        <v>73</v>
      </c>
      <c r="S1591" s="567" t="s">
        <v>237</v>
      </c>
    </row>
    <row r="1592" spans="1:19" ht="20.100000000000001" customHeight="1">
      <c r="A1592" s="573" t="s">
        <v>2493</v>
      </c>
      <c r="B1592" s="574" t="s">
        <v>2494</v>
      </c>
      <c r="C1592" s="573" t="s">
        <v>64</v>
      </c>
      <c r="D1592" s="575" t="s">
        <v>458</v>
      </c>
      <c r="E1592" s="574"/>
      <c r="F1592" s="573" t="s">
        <v>71</v>
      </c>
      <c r="G1592" s="574"/>
      <c r="H1592" s="577">
        <v>69</v>
      </c>
      <c r="I1592" s="960">
        <v>36172</v>
      </c>
      <c r="J1592" s="961"/>
      <c r="K1592" s="635">
        <f t="shared" si="118"/>
        <v>0</v>
      </c>
      <c r="L1592" s="635">
        <f t="shared" si="116"/>
        <v>0</v>
      </c>
      <c r="M1592" s="713">
        <f t="shared" si="117"/>
        <v>2495868</v>
      </c>
      <c r="N1592" s="573"/>
      <c r="O1592" s="574" t="s">
        <v>2530</v>
      </c>
      <c r="P1592" s="952" t="s">
        <v>284</v>
      </c>
      <c r="Q1592" s="952" t="s">
        <v>271</v>
      </c>
      <c r="R1592" s="952" t="s">
        <v>73</v>
      </c>
      <c r="S1592" s="952" t="s">
        <v>237</v>
      </c>
    </row>
    <row r="1593" spans="1:19" ht="20.100000000000001" customHeight="1">
      <c r="A1593" s="557" t="s">
        <v>2493</v>
      </c>
      <c r="B1593" s="563" t="s">
        <v>2494</v>
      </c>
      <c r="C1593" s="557" t="s">
        <v>64</v>
      </c>
      <c r="D1593" s="575" t="s">
        <v>458</v>
      </c>
      <c r="E1593" s="563"/>
      <c r="F1593" s="557" t="s">
        <v>880</v>
      </c>
      <c r="G1593" s="563"/>
      <c r="H1593" s="559">
        <v>184</v>
      </c>
      <c r="I1593" s="964">
        <v>3400</v>
      </c>
      <c r="J1593" s="969"/>
      <c r="K1593" s="635">
        <f t="shared" si="118"/>
        <v>0</v>
      </c>
      <c r="L1593" s="635">
        <f t="shared" si="116"/>
        <v>0</v>
      </c>
      <c r="M1593" s="713">
        <f t="shared" si="117"/>
        <v>625600</v>
      </c>
      <c r="N1593" s="563"/>
      <c r="O1593" s="563" t="s">
        <v>2530</v>
      </c>
      <c r="P1593" s="567" t="s">
        <v>284</v>
      </c>
      <c r="Q1593" s="567" t="s">
        <v>336</v>
      </c>
      <c r="R1593" s="567" t="s">
        <v>73</v>
      </c>
      <c r="S1593" s="567" t="s">
        <v>237</v>
      </c>
    </row>
    <row r="1594" spans="1:19" ht="20.100000000000001" customHeight="1">
      <c r="A1594" s="557" t="s">
        <v>2493</v>
      </c>
      <c r="B1594" s="563" t="s">
        <v>2494</v>
      </c>
      <c r="C1594" s="557" t="s">
        <v>64</v>
      </c>
      <c r="D1594" s="575" t="s">
        <v>458</v>
      </c>
      <c r="E1594" s="563"/>
      <c r="F1594" s="557" t="s">
        <v>881</v>
      </c>
      <c r="G1594" s="563"/>
      <c r="H1594" s="559">
        <v>69</v>
      </c>
      <c r="I1594" s="964">
        <v>10200</v>
      </c>
      <c r="J1594" s="969"/>
      <c r="K1594" s="635">
        <f t="shared" si="118"/>
        <v>0</v>
      </c>
      <c r="L1594" s="635">
        <f t="shared" si="116"/>
        <v>0</v>
      </c>
      <c r="M1594" s="713">
        <f t="shared" si="117"/>
        <v>703800</v>
      </c>
      <c r="N1594" s="563"/>
      <c r="O1594" s="563" t="s">
        <v>2530</v>
      </c>
      <c r="P1594" s="567" t="s">
        <v>284</v>
      </c>
      <c r="Q1594" s="567" t="s">
        <v>336</v>
      </c>
      <c r="R1594" s="567" t="s">
        <v>73</v>
      </c>
      <c r="S1594" s="567" t="s">
        <v>237</v>
      </c>
    </row>
    <row r="1595" spans="1:19" ht="20.100000000000001" customHeight="1">
      <c r="A1595" s="557" t="s">
        <v>2493</v>
      </c>
      <c r="B1595" s="563" t="s">
        <v>2494</v>
      </c>
      <c r="C1595" s="557" t="s">
        <v>64</v>
      </c>
      <c r="D1595" s="575" t="s">
        <v>458</v>
      </c>
      <c r="E1595" s="563"/>
      <c r="F1595" s="557" t="s">
        <v>882</v>
      </c>
      <c r="G1595" s="563"/>
      <c r="H1595" s="559">
        <v>69</v>
      </c>
      <c r="I1595" s="964">
        <v>8028</v>
      </c>
      <c r="J1595" s="969"/>
      <c r="K1595" s="635">
        <f t="shared" si="118"/>
        <v>0</v>
      </c>
      <c r="L1595" s="635">
        <f t="shared" si="116"/>
        <v>0</v>
      </c>
      <c r="M1595" s="713">
        <f t="shared" si="117"/>
        <v>553932</v>
      </c>
      <c r="N1595" s="563"/>
      <c r="O1595" s="563" t="s">
        <v>2530</v>
      </c>
      <c r="P1595" s="567" t="s">
        <v>284</v>
      </c>
      <c r="Q1595" s="567" t="s">
        <v>336</v>
      </c>
      <c r="R1595" s="567" t="s">
        <v>73</v>
      </c>
      <c r="S1595" s="567" t="s">
        <v>237</v>
      </c>
    </row>
    <row r="1596" spans="1:19" ht="20.100000000000001" customHeight="1">
      <c r="A1596" s="557" t="s">
        <v>2493</v>
      </c>
      <c r="B1596" s="563" t="s">
        <v>2494</v>
      </c>
      <c r="C1596" s="557" t="s">
        <v>64</v>
      </c>
      <c r="D1596" s="575" t="s">
        <v>458</v>
      </c>
      <c r="E1596" s="563"/>
      <c r="F1596" s="557" t="s">
        <v>710</v>
      </c>
      <c r="G1596" s="563"/>
      <c r="H1596" s="559">
        <v>34</v>
      </c>
      <c r="I1596" s="964">
        <v>4500</v>
      </c>
      <c r="J1596" s="969"/>
      <c r="K1596" s="635">
        <f t="shared" si="118"/>
        <v>0</v>
      </c>
      <c r="L1596" s="635">
        <f t="shared" si="116"/>
        <v>0</v>
      </c>
      <c r="M1596" s="713">
        <f t="shared" si="117"/>
        <v>153000</v>
      </c>
      <c r="N1596" s="563"/>
      <c r="O1596" s="563"/>
      <c r="P1596" s="567" t="s">
        <v>284</v>
      </c>
      <c r="Q1596" s="567" t="s">
        <v>360</v>
      </c>
      <c r="R1596" s="567" t="s">
        <v>73</v>
      </c>
      <c r="S1596" s="567" t="s">
        <v>237</v>
      </c>
    </row>
    <row r="1597" spans="1:19" ht="20.100000000000001" customHeight="1">
      <c r="A1597" s="557" t="s">
        <v>455</v>
      </c>
      <c r="B1597" s="563" t="s">
        <v>2135</v>
      </c>
      <c r="C1597" s="557" t="s">
        <v>472</v>
      </c>
      <c r="D1597" s="575" t="s">
        <v>458</v>
      </c>
      <c r="E1597" s="563"/>
      <c r="F1597" s="557" t="s">
        <v>427</v>
      </c>
      <c r="G1597" s="563"/>
      <c r="H1597" s="559">
        <v>56</v>
      </c>
      <c r="I1597" s="964">
        <v>190133</v>
      </c>
      <c r="J1597" s="969">
        <v>42</v>
      </c>
      <c r="K1597" s="635">
        <f t="shared" si="118"/>
        <v>23.52</v>
      </c>
      <c r="L1597" s="635">
        <f t="shared" si="116"/>
        <v>2.3519999999999999</v>
      </c>
      <c r="M1597" s="713">
        <f t="shared" si="117"/>
        <v>10647448</v>
      </c>
      <c r="N1597" s="563"/>
      <c r="O1597" s="563"/>
      <c r="P1597" s="567" t="s">
        <v>372</v>
      </c>
      <c r="Q1597" s="567" t="s">
        <v>327</v>
      </c>
      <c r="R1597" s="567" t="s">
        <v>60</v>
      </c>
      <c r="S1597" s="567" t="s">
        <v>66</v>
      </c>
    </row>
    <row r="1598" spans="1:19" ht="20.100000000000001" customHeight="1">
      <c r="A1598" s="557" t="s">
        <v>455</v>
      </c>
      <c r="B1598" s="563" t="s">
        <v>1835</v>
      </c>
      <c r="C1598" s="557" t="s">
        <v>472</v>
      </c>
      <c r="D1598" s="575" t="s">
        <v>458</v>
      </c>
      <c r="E1598" s="563"/>
      <c r="F1598" s="557" t="s">
        <v>660</v>
      </c>
      <c r="G1598" s="563"/>
      <c r="H1598" s="559">
        <v>434</v>
      </c>
      <c r="I1598" s="964">
        <v>87033</v>
      </c>
      <c r="J1598" s="969">
        <v>19</v>
      </c>
      <c r="K1598" s="635">
        <f t="shared" si="118"/>
        <v>82.46</v>
      </c>
      <c r="L1598" s="635">
        <f t="shared" si="116"/>
        <v>8.2459999999999987</v>
      </c>
      <c r="M1598" s="713">
        <f t="shared" si="117"/>
        <v>37772322</v>
      </c>
      <c r="N1598" s="563" t="s">
        <v>61</v>
      </c>
      <c r="O1598" s="563"/>
      <c r="P1598" s="567" t="s">
        <v>372</v>
      </c>
      <c r="Q1598" s="567" t="s">
        <v>341</v>
      </c>
      <c r="R1598" s="567" t="s">
        <v>60</v>
      </c>
      <c r="S1598" s="567" t="s">
        <v>66</v>
      </c>
    </row>
    <row r="1599" spans="1:19" ht="20.100000000000001" customHeight="1">
      <c r="A1599" s="573" t="s">
        <v>806</v>
      </c>
      <c r="B1599" s="574" t="s">
        <v>2098</v>
      </c>
      <c r="C1599" s="573" t="s">
        <v>371</v>
      </c>
      <c r="D1599" s="575" t="s">
        <v>458</v>
      </c>
      <c r="E1599" s="574"/>
      <c r="F1599" s="573" t="s">
        <v>402</v>
      </c>
      <c r="G1599" s="574"/>
      <c r="H1599" s="577">
        <v>1906</v>
      </c>
      <c r="I1599" s="960">
        <v>148400</v>
      </c>
      <c r="J1599" s="961">
        <v>36</v>
      </c>
      <c r="K1599" s="635">
        <f t="shared" si="118"/>
        <v>686.16</v>
      </c>
      <c r="L1599" s="635">
        <f t="shared" si="116"/>
        <v>68.616</v>
      </c>
      <c r="M1599" s="713">
        <f t="shared" si="117"/>
        <v>282850400</v>
      </c>
      <c r="N1599" s="573"/>
      <c r="O1599" s="574"/>
      <c r="P1599" s="952" t="s">
        <v>1273</v>
      </c>
      <c r="Q1599" s="952" t="s">
        <v>403</v>
      </c>
      <c r="R1599" s="952" t="s">
        <v>60</v>
      </c>
      <c r="S1599" s="952" t="s">
        <v>40</v>
      </c>
    </row>
    <row r="1600" spans="1:19" ht="20.100000000000001" customHeight="1">
      <c r="A1600" s="557" t="s">
        <v>235</v>
      </c>
      <c r="B1600" s="563" t="s">
        <v>2103</v>
      </c>
      <c r="C1600" s="557" t="s">
        <v>371</v>
      </c>
      <c r="D1600" s="575" t="s">
        <v>458</v>
      </c>
      <c r="E1600" s="563"/>
      <c r="F1600" s="557" t="s">
        <v>688</v>
      </c>
      <c r="G1600" s="563"/>
      <c r="H1600" s="559">
        <v>600</v>
      </c>
      <c r="I1600" s="964">
        <v>76000</v>
      </c>
      <c r="J1600" s="969">
        <v>31</v>
      </c>
      <c r="K1600" s="635">
        <f t="shared" si="118"/>
        <v>186</v>
      </c>
      <c r="L1600" s="635">
        <f t="shared" si="116"/>
        <v>18.600000000000001</v>
      </c>
      <c r="M1600" s="713">
        <f t="shared" si="117"/>
        <v>45600000</v>
      </c>
      <c r="N1600" s="563"/>
      <c r="O1600" s="563"/>
      <c r="P1600" s="567" t="s">
        <v>483</v>
      </c>
      <c r="Q1600" s="567" t="s">
        <v>370</v>
      </c>
      <c r="R1600" s="567" t="s">
        <v>60</v>
      </c>
      <c r="S1600" s="567" t="s">
        <v>213</v>
      </c>
    </row>
    <row r="1601" spans="1:19" ht="20.100000000000001" customHeight="1">
      <c r="A1601" s="557" t="s">
        <v>235</v>
      </c>
      <c r="B1601" s="563" t="s">
        <v>1124</v>
      </c>
      <c r="C1601" s="557" t="s">
        <v>371</v>
      </c>
      <c r="D1601" s="575" t="s">
        <v>458</v>
      </c>
      <c r="E1601" s="563"/>
      <c r="F1601" s="557" t="s">
        <v>513</v>
      </c>
      <c r="G1601" s="563"/>
      <c r="H1601" s="559">
        <v>200</v>
      </c>
      <c r="I1601" s="964">
        <v>59266</v>
      </c>
      <c r="J1601" s="969">
        <v>16</v>
      </c>
      <c r="K1601" s="635">
        <f t="shared" si="118"/>
        <v>32</v>
      </c>
      <c r="L1601" s="635">
        <f t="shared" si="116"/>
        <v>3.2</v>
      </c>
      <c r="M1601" s="713">
        <f t="shared" si="117"/>
        <v>11853200</v>
      </c>
      <c r="N1601" s="563" t="s">
        <v>61</v>
      </c>
      <c r="O1601" s="563"/>
      <c r="P1601" s="567" t="s">
        <v>483</v>
      </c>
      <c r="Q1601" s="567" t="s">
        <v>270</v>
      </c>
      <c r="R1601" s="567" t="s">
        <v>60</v>
      </c>
      <c r="S1601" s="567" t="s">
        <v>213</v>
      </c>
    </row>
    <row r="1602" spans="1:19" ht="20.100000000000001" customHeight="1">
      <c r="A1602" s="557" t="s">
        <v>235</v>
      </c>
      <c r="B1602" s="563" t="s">
        <v>1124</v>
      </c>
      <c r="C1602" s="557" t="s">
        <v>371</v>
      </c>
      <c r="D1602" s="575" t="s">
        <v>458</v>
      </c>
      <c r="E1602" s="563"/>
      <c r="F1602" s="557" t="s">
        <v>512</v>
      </c>
      <c r="G1602" s="563"/>
      <c r="H1602" s="559">
        <v>200</v>
      </c>
      <c r="I1602" s="964">
        <v>45281</v>
      </c>
      <c r="J1602" s="969">
        <v>12</v>
      </c>
      <c r="K1602" s="635">
        <f t="shared" si="118"/>
        <v>24</v>
      </c>
      <c r="L1602" s="635">
        <f t="shared" si="116"/>
        <v>2.4</v>
      </c>
      <c r="M1602" s="713">
        <f t="shared" si="117"/>
        <v>9056200</v>
      </c>
      <c r="N1602" s="563" t="s">
        <v>61</v>
      </c>
      <c r="O1602" s="563"/>
      <c r="P1602" s="567" t="s">
        <v>483</v>
      </c>
      <c r="Q1602" s="567" t="s">
        <v>270</v>
      </c>
      <c r="R1602" s="567" t="s">
        <v>60</v>
      </c>
      <c r="S1602" s="567" t="s">
        <v>213</v>
      </c>
    </row>
    <row r="1603" spans="1:19" ht="20.100000000000001" customHeight="1">
      <c r="A1603" s="557" t="s">
        <v>235</v>
      </c>
      <c r="B1603" s="563" t="s">
        <v>1124</v>
      </c>
      <c r="C1603" s="557" t="s">
        <v>371</v>
      </c>
      <c r="D1603" s="575" t="s">
        <v>458</v>
      </c>
      <c r="E1603" s="563"/>
      <c r="F1603" s="557" t="s">
        <v>422</v>
      </c>
      <c r="G1603" s="563"/>
      <c r="H1603" s="559">
        <v>400</v>
      </c>
      <c r="I1603" s="964">
        <v>29719</v>
      </c>
      <c r="J1603" s="969"/>
      <c r="K1603" s="635">
        <f t="shared" si="118"/>
        <v>0</v>
      </c>
      <c r="L1603" s="635">
        <f t="shared" si="116"/>
        <v>0</v>
      </c>
      <c r="M1603" s="713">
        <f t="shared" si="117"/>
        <v>11887600</v>
      </c>
      <c r="N1603" s="563"/>
      <c r="O1603" s="563"/>
      <c r="P1603" s="567" t="s">
        <v>483</v>
      </c>
      <c r="Q1603" s="567" t="s">
        <v>271</v>
      </c>
      <c r="R1603" s="567" t="s">
        <v>73</v>
      </c>
      <c r="S1603" s="567" t="s">
        <v>213</v>
      </c>
    </row>
    <row r="1604" spans="1:19" ht="20.100000000000001" customHeight="1">
      <c r="A1604" s="557" t="s">
        <v>235</v>
      </c>
      <c r="B1604" s="563" t="s">
        <v>1124</v>
      </c>
      <c r="C1604" s="557" t="s">
        <v>371</v>
      </c>
      <c r="D1604" s="575" t="s">
        <v>458</v>
      </c>
      <c r="E1604" s="563"/>
      <c r="F1604" s="557" t="s">
        <v>688</v>
      </c>
      <c r="G1604" s="563"/>
      <c r="H1604" s="559">
        <v>300</v>
      </c>
      <c r="I1604" s="964">
        <v>110000</v>
      </c>
      <c r="J1604" s="969">
        <v>31</v>
      </c>
      <c r="K1604" s="635">
        <f t="shared" si="118"/>
        <v>93</v>
      </c>
      <c r="L1604" s="635">
        <f t="shared" si="116"/>
        <v>9.3000000000000007</v>
      </c>
      <c r="M1604" s="713">
        <f t="shared" si="117"/>
        <v>33000000</v>
      </c>
      <c r="N1604" s="563"/>
      <c r="O1604" s="563"/>
      <c r="P1604" s="567" t="s">
        <v>483</v>
      </c>
      <c r="Q1604" s="567" t="s">
        <v>370</v>
      </c>
      <c r="R1604" s="567" t="s">
        <v>60</v>
      </c>
      <c r="S1604" s="567" t="s">
        <v>213</v>
      </c>
    </row>
    <row r="1605" spans="1:19" ht="20.100000000000001" customHeight="1">
      <c r="A1605" s="557" t="s">
        <v>110</v>
      </c>
      <c r="B1605" s="563" t="s">
        <v>2073</v>
      </c>
      <c r="C1605" s="557" t="s">
        <v>995</v>
      </c>
      <c r="D1605" s="575" t="s">
        <v>458</v>
      </c>
      <c r="E1605" s="563"/>
      <c r="F1605" s="557" t="s">
        <v>2074</v>
      </c>
      <c r="G1605" s="563"/>
      <c r="H1605" s="559">
        <v>120</v>
      </c>
      <c r="I1605" s="964">
        <v>265000</v>
      </c>
      <c r="J1605" s="969">
        <v>26</v>
      </c>
      <c r="K1605" s="635">
        <f t="shared" si="118"/>
        <v>31.2</v>
      </c>
      <c r="L1605" s="635">
        <f t="shared" si="116"/>
        <v>3.12</v>
      </c>
      <c r="M1605" s="713">
        <f t="shared" si="117"/>
        <v>31800000</v>
      </c>
      <c r="N1605" s="563"/>
      <c r="O1605" s="563"/>
      <c r="P1605" s="567" t="s">
        <v>482</v>
      </c>
      <c r="Q1605" s="567" t="s">
        <v>343</v>
      </c>
      <c r="R1605" s="567" t="s">
        <v>60</v>
      </c>
      <c r="S1605" s="567" t="s">
        <v>59</v>
      </c>
    </row>
    <row r="1606" spans="1:19" ht="20.100000000000001" customHeight="1">
      <c r="A1606" s="557" t="s">
        <v>398</v>
      </c>
      <c r="B1606" s="563" t="s">
        <v>2032</v>
      </c>
      <c r="C1606" s="557" t="s">
        <v>1171</v>
      </c>
      <c r="D1606" s="575" t="s">
        <v>458</v>
      </c>
      <c r="E1606" s="563"/>
      <c r="F1606" s="557" t="s">
        <v>719</v>
      </c>
      <c r="G1606" s="563"/>
      <c r="H1606" s="559">
        <v>650</v>
      </c>
      <c r="I1606" s="964">
        <v>127000</v>
      </c>
      <c r="J1606" s="969">
        <v>30</v>
      </c>
      <c r="K1606" s="635">
        <f t="shared" si="118"/>
        <v>195</v>
      </c>
      <c r="L1606" s="635">
        <f t="shared" si="116"/>
        <v>19.5</v>
      </c>
      <c r="M1606" s="713">
        <f t="shared" si="117"/>
        <v>82550000</v>
      </c>
      <c r="N1606" s="563"/>
      <c r="O1606" s="563"/>
      <c r="P1606" s="567" t="s">
        <v>759</v>
      </c>
      <c r="Q1606" s="567" t="s">
        <v>370</v>
      </c>
      <c r="R1606" s="567" t="s">
        <v>60</v>
      </c>
      <c r="S1606" s="567" t="s">
        <v>213</v>
      </c>
    </row>
    <row r="1607" spans="1:19" ht="20.100000000000001" customHeight="1">
      <c r="A1607" s="557" t="s">
        <v>398</v>
      </c>
      <c r="B1607" s="563" t="s">
        <v>2032</v>
      </c>
      <c r="C1607" s="557" t="s">
        <v>1171</v>
      </c>
      <c r="D1607" s="575" t="s">
        <v>458</v>
      </c>
      <c r="E1607" s="563"/>
      <c r="F1607" s="557" t="s">
        <v>517</v>
      </c>
      <c r="G1607" s="563"/>
      <c r="H1607" s="559">
        <v>480</v>
      </c>
      <c r="I1607" s="964">
        <v>54050</v>
      </c>
      <c r="J1607" s="969">
        <v>16</v>
      </c>
      <c r="K1607" s="635">
        <f t="shared" si="118"/>
        <v>76.8</v>
      </c>
      <c r="L1607" s="635">
        <f t="shared" si="116"/>
        <v>7.68</v>
      </c>
      <c r="M1607" s="713">
        <f t="shared" si="117"/>
        <v>25944000</v>
      </c>
      <c r="N1607" s="563" t="s">
        <v>61</v>
      </c>
      <c r="O1607" s="563"/>
      <c r="P1607" s="567" t="s">
        <v>759</v>
      </c>
      <c r="Q1607" s="567" t="s">
        <v>270</v>
      </c>
      <c r="R1607" s="567" t="s">
        <v>60</v>
      </c>
      <c r="S1607" s="567" t="s">
        <v>213</v>
      </c>
    </row>
    <row r="1608" spans="1:19" ht="20.100000000000001" customHeight="1">
      <c r="A1608" s="573" t="s">
        <v>639</v>
      </c>
      <c r="B1608" s="574" t="s">
        <v>640</v>
      </c>
      <c r="C1608" s="573" t="s">
        <v>641</v>
      </c>
      <c r="D1608" s="575" t="s">
        <v>458</v>
      </c>
      <c r="E1608" s="574"/>
      <c r="F1608" s="573" t="s">
        <v>353</v>
      </c>
      <c r="G1608" s="574"/>
      <c r="H1608" s="577">
        <v>1225</v>
      </c>
      <c r="I1608" s="960">
        <v>156600</v>
      </c>
      <c r="J1608" s="961"/>
      <c r="K1608" s="635">
        <f t="shared" si="118"/>
        <v>0</v>
      </c>
      <c r="L1608" s="635">
        <f t="shared" si="116"/>
        <v>0</v>
      </c>
      <c r="M1608" s="713">
        <f t="shared" si="117"/>
        <v>191835000</v>
      </c>
      <c r="N1608" s="573" t="s">
        <v>1623</v>
      </c>
      <c r="O1608" s="574"/>
      <c r="P1608" s="952" t="s">
        <v>482</v>
      </c>
      <c r="Q1608" s="952" t="s">
        <v>354</v>
      </c>
      <c r="R1608" s="952" t="s">
        <v>70</v>
      </c>
      <c r="S1608" s="952"/>
    </row>
    <row r="1609" spans="1:19" ht="20.100000000000001" customHeight="1">
      <c r="A1609" s="557" t="s">
        <v>129</v>
      </c>
      <c r="B1609" s="563" t="s">
        <v>2040</v>
      </c>
      <c r="C1609" s="557" t="s">
        <v>399</v>
      </c>
      <c r="D1609" s="575" t="s">
        <v>458</v>
      </c>
      <c r="E1609" s="563"/>
      <c r="F1609" s="557" t="s">
        <v>517</v>
      </c>
      <c r="G1609" s="563"/>
      <c r="H1609" s="559">
        <v>2891</v>
      </c>
      <c r="I1609" s="964">
        <v>57755</v>
      </c>
      <c r="J1609" s="969">
        <v>16</v>
      </c>
      <c r="K1609" s="635">
        <f t="shared" si="118"/>
        <v>462.56</v>
      </c>
      <c r="L1609" s="635">
        <f t="shared" si="116"/>
        <v>46.256</v>
      </c>
      <c r="M1609" s="713">
        <f t="shared" si="117"/>
        <v>166969705</v>
      </c>
      <c r="N1609" s="563" t="s">
        <v>61</v>
      </c>
      <c r="O1609" s="563"/>
      <c r="P1609" s="567" t="s">
        <v>90</v>
      </c>
      <c r="Q1609" s="567" t="s">
        <v>270</v>
      </c>
      <c r="R1609" s="567" t="s">
        <v>60</v>
      </c>
      <c r="S1609" s="567" t="s">
        <v>109</v>
      </c>
    </row>
    <row r="1610" spans="1:19" ht="20.100000000000001" customHeight="1">
      <c r="A1610" s="557" t="s">
        <v>864</v>
      </c>
      <c r="B1610" s="563" t="s">
        <v>2044</v>
      </c>
      <c r="C1610" s="557" t="s">
        <v>399</v>
      </c>
      <c r="D1610" s="575" t="s">
        <v>458</v>
      </c>
      <c r="E1610" s="563"/>
      <c r="F1610" s="557" t="s">
        <v>401</v>
      </c>
      <c r="G1610" s="563"/>
      <c r="H1610" s="559">
        <v>720</v>
      </c>
      <c r="I1610" s="964">
        <v>52200</v>
      </c>
      <c r="J1610" s="969">
        <v>9</v>
      </c>
      <c r="K1610" s="635">
        <f t="shared" si="118"/>
        <v>64.8</v>
      </c>
      <c r="L1610" s="635">
        <f t="shared" si="116"/>
        <v>6.4799999999999995</v>
      </c>
      <c r="M1610" s="713">
        <f t="shared" si="117"/>
        <v>37584000</v>
      </c>
      <c r="N1610" s="563" t="s">
        <v>1620</v>
      </c>
      <c r="O1610" s="563"/>
      <c r="P1610" s="567" t="s">
        <v>90</v>
      </c>
      <c r="Q1610" s="567" t="s">
        <v>344</v>
      </c>
      <c r="R1610" s="567" t="s">
        <v>60</v>
      </c>
      <c r="S1610" s="567" t="s">
        <v>40</v>
      </c>
    </row>
    <row r="1611" spans="1:19" ht="20.100000000000001" customHeight="1">
      <c r="A1611" s="557" t="s">
        <v>129</v>
      </c>
      <c r="B1611" s="563" t="s">
        <v>2235</v>
      </c>
      <c r="C1611" s="557" t="s">
        <v>399</v>
      </c>
      <c r="D1611" s="575" t="s">
        <v>458</v>
      </c>
      <c r="E1611" s="563"/>
      <c r="F1611" s="557" t="s">
        <v>1631</v>
      </c>
      <c r="G1611" s="563"/>
      <c r="H1611" s="559">
        <v>4377</v>
      </c>
      <c r="I1611" s="964">
        <v>240893</v>
      </c>
      <c r="J1611" s="969"/>
      <c r="K1611" s="635">
        <f t="shared" si="118"/>
        <v>0</v>
      </c>
      <c r="L1611" s="635">
        <f t="shared" ref="L1611:L1619" si="119">IFERROR(K1611/10,"0")</f>
        <v>0</v>
      </c>
      <c r="M1611" s="713">
        <f t="shared" ref="M1611:M1674" si="120">H1611*I1611</f>
        <v>1054388661</v>
      </c>
      <c r="N1611" s="563" t="s">
        <v>1623</v>
      </c>
      <c r="O1611" s="563" t="s">
        <v>2601</v>
      </c>
      <c r="P1611" s="567" t="s">
        <v>90</v>
      </c>
      <c r="Q1611" s="567" t="s">
        <v>354</v>
      </c>
      <c r="R1611" s="567" t="s">
        <v>70</v>
      </c>
      <c r="S1611" s="567"/>
    </row>
    <row r="1612" spans="1:19" ht="20.100000000000001" customHeight="1">
      <c r="A1612" s="557" t="s">
        <v>1072</v>
      </c>
      <c r="B1612" s="563" t="s">
        <v>2512</v>
      </c>
      <c r="C1612" s="557" t="s">
        <v>792</v>
      </c>
      <c r="D1612" s="575" t="s">
        <v>458</v>
      </c>
      <c r="E1612" s="563"/>
      <c r="F1612" s="557" t="s">
        <v>909</v>
      </c>
      <c r="G1612" s="563"/>
      <c r="H1612" s="559">
        <v>90</v>
      </c>
      <c r="I1612" s="964">
        <v>52481</v>
      </c>
      <c r="J1612" s="969">
        <v>19</v>
      </c>
      <c r="K1612" s="635">
        <f t="shared" si="118"/>
        <v>17.100000000000001</v>
      </c>
      <c r="L1612" s="635">
        <f t="shared" si="119"/>
        <v>1.7100000000000002</v>
      </c>
      <c r="M1612" s="713">
        <f t="shared" si="120"/>
        <v>4723290</v>
      </c>
      <c r="N1612" s="563"/>
      <c r="O1612" s="563" t="s">
        <v>2556</v>
      </c>
      <c r="P1612" s="567" t="s">
        <v>761</v>
      </c>
      <c r="Q1612" s="567" t="s">
        <v>361</v>
      </c>
      <c r="R1612" s="567" t="s">
        <v>68</v>
      </c>
      <c r="S1612" s="567" t="s">
        <v>1076</v>
      </c>
    </row>
    <row r="1613" spans="1:19" ht="20.100000000000001" customHeight="1">
      <c r="A1613" s="557" t="s">
        <v>1072</v>
      </c>
      <c r="B1613" s="563" t="s">
        <v>2512</v>
      </c>
      <c r="C1613" s="557" t="s">
        <v>792</v>
      </c>
      <c r="D1613" s="575" t="s">
        <v>458</v>
      </c>
      <c r="E1613" s="563"/>
      <c r="F1613" s="557" t="s">
        <v>714</v>
      </c>
      <c r="G1613" s="563"/>
      <c r="H1613" s="559">
        <v>90</v>
      </c>
      <c r="I1613" s="964">
        <v>58798</v>
      </c>
      <c r="J1613" s="969"/>
      <c r="K1613" s="635">
        <f t="shared" si="118"/>
        <v>0</v>
      </c>
      <c r="L1613" s="635">
        <f t="shared" si="119"/>
        <v>0</v>
      </c>
      <c r="M1613" s="713">
        <f t="shared" si="120"/>
        <v>5291820</v>
      </c>
      <c r="N1613" s="563"/>
      <c r="O1613" s="563" t="s">
        <v>2556</v>
      </c>
      <c r="P1613" s="567" t="s">
        <v>761</v>
      </c>
      <c r="Q1613" s="567" t="s">
        <v>336</v>
      </c>
      <c r="R1613" s="567" t="s">
        <v>73</v>
      </c>
      <c r="S1613" s="567" t="s">
        <v>1076</v>
      </c>
    </row>
    <row r="1614" spans="1:19" ht="20.100000000000001" customHeight="1">
      <c r="A1614" s="557" t="s">
        <v>2215</v>
      </c>
      <c r="B1614" s="563" t="s">
        <v>2216</v>
      </c>
      <c r="C1614" s="557" t="s">
        <v>760</v>
      </c>
      <c r="D1614" s="575" t="s">
        <v>458</v>
      </c>
      <c r="E1614" s="563"/>
      <c r="F1614" s="557" t="s">
        <v>356</v>
      </c>
      <c r="G1614" s="563"/>
      <c r="H1614" s="559">
        <v>96</v>
      </c>
      <c r="I1614" s="964">
        <v>155000</v>
      </c>
      <c r="J1614" s="969">
        <v>43</v>
      </c>
      <c r="K1614" s="635">
        <f t="shared" si="118"/>
        <v>41.28</v>
      </c>
      <c r="L1614" s="635">
        <f t="shared" si="119"/>
        <v>4.1280000000000001</v>
      </c>
      <c r="M1614" s="713">
        <f t="shared" si="120"/>
        <v>14880000</v>
      </c>
      <c r="N1614" s="563"/>
      <c r="O1614" s="563"/>
      <c r="P1614" s="567" t="s">
        <v>1407</v>
      </c>
      <c r="Q1614" s="567" t="s">
        <v>327</v>
      </c>
      <c r="R1614" s="567" t="s">
        <v>68</v>
      </c>
      <c r="S1614" s="567" t="s">
        <v>213</v>
      </c>
    </row>
    <row r="1615" spans="1:19" ht="20.100000000000001" customHeight="1">
      <c r="A1615" s="573" t="s">
        <v>2215</v>
      </c>
      <c r="B1615" s="574" t="s">
        <v>2216</v>
      </c>
      <c r="C1615" s="573" t="s">
        <v>760</v>
      </c>
      <c r="D1615" s="575" t="s">
        <v>458</v>
      </c>
      <c r="E1615" s="574"/>
      <c r="F1615" s="573" t="s">
        <v>541</v>
      </c>
      <c r="G1615" s="574"/>
      <c r="H1615" s="577">
        <v>96</v>
      </c>
      <c r="I1615" s="960">
        <v>96000</v>
      </c>
      <c r="J1615" s="961">
        <v>19</v>
      </c>
      <c r="K1615" s="635">
        <f t="shared" si="118"/>
        <v>18.239999999999998</v>
      </c>
      <c r="L1615" s="635">
        <f t="shared" si="119"/>
        <v>1.8239999999999998</v>
      </c>
      <c r="M1615" s="713">
        <f t="shared" si="120"/>
        <v>9216000</v>
      </c>
      <c r="N1615" s="573" t="s">
        <v>1620</v>
      </c>
      <c r="O1615" s="574"/>
      <c r="P1615" s="952" t="s">
        <v>1407</v>
      </c>
      <c r="Q1615" s="952" t="s">
        <v>341</v>
      </c>
      <c r="R1615" s="952" t="s">
        <v>60</v>
      </c>
      <c r="S1615" s="952" t="s">
        <v>213</v>
      </c>
    </row>
    <row r="1616" spans="1:19" ht="20.100000000000001" customHeight="1">
      <c r="A1616" s="557" t="s">
        <v>2215</v>
      </c>
      <c r="B1616" s="563" t="s">
        <v>2216</v>
      </c>
      <c r="C1616" s="557" t="s">
        <v>760</v>
      </c>
      <c r="D1616" s="575" t="s">
        <v>458</v>
      </c>
      <c r="E1616" s="563"/>
      <c r="F1616" s="557" t="s">
        <v>335</v>
      </c>
      <c r="G1616" s="563"/>
      <c r="H1616" s="559">
        <v>96</v>
      </c>
      <c r="I1616" s="964">
        <v>38300</v>
      </c>
      <c r="J1616" s="969"/>
      <c r="K1616" s="635">
        <f t="shared" si="118"/>
        <v>0</v>
      </c>
      <c r="L1616" s="635">
        <f t="shared" si="119"/>
        <v>0</v>
      </c>
      <c r="M1616" s="713">
        <f t="shared" si="120"/>
        <v>3676800</v>
      </c>
      <c r="N1616" s="563"/>
      <c r="O1616" s="563"/>
      <c r="P1616" s="567" t="s">
        <v>1407</v>
      </c>
      <c r="Q1616" s="567" t="s">
        <v>271</v>
      </c>
      <c r="R1616" s="567" t="s">
        <v>73</v>
      </c>
      <c r="S1616" s="567" t="s">
        <v>213</v>
      </c>
    </row>
    <row r="1617" spans="1:19" ht="20.100000000000001" customHeight="1">
      <c r="A1617" s="557" t="s">
        <v>2215</v>
      </c>
      <c r="B1617" s="563" t="s">
        <v>2216</v>
      </c>
      <c r="C1617" s="557" t="s">
        <v>760</v>
      </c>
      <c r="D1617" s="575" t="s">
        <v>458</v>
      </c>
      <c r="E1617" s="563"/>
      <c r="F1617" s="557" t="s">
        <v>624</v>
      </c>
      <c r="G1617" s="563"/>
      <c r="H1617" s="559">
        <v>45</v>
      </c>
      <c r="I1617" s="964">
        <v>59000</v>
      </c>
      <c r="J1617" s="969"/>
      <c r="K1617" s="635">
        <f t="shared" si="118"/>
        <v>0</v>
      </c>
      <c r="L1617" s="635">
        <f t="shared" si="119"/>
        <v>0</v>
      </c>
      <c r="M1617" s="713">
        <f t="shared" si="120"/>
        <v>2655000</v>
      </c>
      <c r="N1617" s="563"/>
      <c r="O1617" s="563"/>
      <c r="P1617" s="567" t="s">
        <v>1407</v>
      </c>
      <c r="Q1617" s="567" t="s">
        <v>272</v>
      </c>
      <c r="R1617" s="567" t="s">
        <v>73</v>
      </c>
      <c r="S1617" s="567" t="s">
        <v>213</v>
      </c>
    </row>
    <row r="1618" spans="1:19" ht="20.100000000000001" customHeight="1">
      <c r="A1618" s="557" t="s">
        <v>2215</v>
      </c>
      <c r="B1618" s="563" t="s">
        <v>2216</v>
      </c>
      <c r="C1618" s="557" t="s">
        <v>760</v>
      </c>
      <c r="D1618" s="575" t="s">
        <v>458</v>
      </c>
      <c r="E1618" s="563"/>
      <c r="F1618" s="557" t="s">
        <v>1139</v>
      </c>
      <c r="G1618" s="563"/>
      <c r="H1618" s="559">
        <v>45</v>
      </c>
      <c r="I1618" s="964">
        <v>134000</v>
      </c>
      <c r="J1618" s="969"/>
      <c r="K1618" s="635">
        <f t="shared" si="118"/>
        <v>0</v>
      </c>
      <c r="L1618" s="635">
        <f t="shared" si="119"/>
        <v>0</v>
      </c>
      <c r="M1618" s="713">
        <f t="shared" si="120"/>
        <v>6030000</v>
      </c>
      <c r="N1618" s="563"/>
      <c r="O1618" s="563"/>
      <c r="P1618" s="567" t="s">
        <v>1407</v>
      </c>
      <c r="Q1618" s="567" t="s">
        <v>276</v>
      </c>
      <c r="R1618" s="567" t="s">
        <v>73</v>
      </c>
      <c r="S1618" s="567" t="s">
        <v>213</v>
      </c>
    </row>
    <row r="1619" spans="1:19" ht="20.100000000000001" customHeight="1">
      <c r="A1619" s="557" t="s">
        <v>351</v>
      </c>
      <c r="B1619" s="563" t="s">
        <v>2603</v>
      </c>
      <c r="C1619" s="557" t="s">
        <v>352</v>
      </c>
      <c r="D1619" s="575" t="s">
        <v>458</v>
      </c>
      <c r="E1619" s="563"/>
      <c r="F1619" s="557" t="s">
        <v>538</v>
      </c>
      <c r="G1619" s="563"/>
      <c r="H1619" s="559">
        <v>193</v>
      </c>
      <c r="I1619" s="964">
        <v>51558</v>
      </c>
      <c r="J1619" s="969">
        <v>16</v>
      </c>
      <c r="K1619" s="635">
        <f t="shared" si="118"/>
        <v>30.88</v>
      </c>
      <c r="L1619" s="635">
        <f t="shared" si="119"/>
        <v>3.0880000000000001</v>
      </c>
      <c r="M1619" s="713">
        <f t="shared" si="120"/>
        <v>9950694</v>
      </c>
      <c r="N1619" s="563" t="s">
        <v>1620</v>
      </c>
      <c r="O1619" s="563"/>
      <c r="P1619" s="567" t="s">
        <v>761</v>
      </c>
      <c r="Q1619" s="567" t="s">
        <v>270</v>
      </c>
      <c r="R1619" s="567" t="s">
        <v>60</v>
      </c>
      <c r="S1619" s="567" t="s">
        <v>152</v>
      </c>
    </row>
    <row r="1620" spans="1:19" ht="20.100000000000001" customHeight="1">
      <c r="A1620" s="557" t="s">
        <v>41</v>
      </c>
      <c r="B1620" s="563" t="s">
        <v>2569</v>
      </c>
      <c r="C1620" s="974" t="s">
        <v>56</v>
      </c>
      <c r="D1620" s="975" t="s">
        <v>1850</v>
      </c>
      <c r="E1620" s="976"/>
      <c r="F1620" s="557" t="s">
        <v>719</v>
      </c>
      <c r="G1620" s="563"/>
      <c r="H1620" s="558">
        <v>418</v>
      </c>
      <c r="I1620" s="972">
        <v>127000</v>
      </c>
      <c r="J1620" s="969">
        <v>32</v>
      </c>
      <c r="K1620" s="635">
        <f t="shared" ref="K1620:K1683" si="121">IFERROR(J1620*H1620/100,"0")</f>
        <v>133.76</v>
      </c>
      <c r="L1620" s="635">
        <f t="shared" ref="L1620:L1683" si="122">IFERROR(K1620/10,"0")</f>
        <v>13.375999999999999</v>
      </c>
      <c r="M1620" s="713">
        <f t="shared" si="120"/>
        <v>53086000</v>
      </c>
      <c r="N1620" s="563"/>
      <c r="O1620" s="563" t="s">
        <v>2566</v>
      </c>
      <c r="P1620" s="557" t="s">
        <v>1163</v>
      </c>
      <c r="Q1620" s="567" t="s">
        <v>370</v>
      </c>
      <c r="R1620" s="567" t="s">
        <v>60</v>
      </c>
      <c r="S1620" s="567" t="s">
        <v>109</v>
      </c>
    </row>
    <row r="1621" spans="1:19" ht="20.100000000000001" customHeight="1">
      <c r="A1621" s="557" t="s">
        <v>41</v>
      </c>
      <c r="B1621" s="563" t="s">
        <v>2569</v>
      </c>
      <c r="C1621" s="974" t="s">
        <v>56</v>
      </c>
      <c r="D1621" s="975" t="s">
        <v>1850</v>
      </c>
      <c r="E1621" s="976"/>
      <c r="F1621" s="557" t="s">
        <v>342</v>
      </c>
      <c r="G1621" s="563"/>
      <c r="H1621" s="558">
        <v>418</v>
      </c>
      <c r="I1621" s="972">
        <v>136041</v>
      </c>
      <c r="J1621" s="969">
        <v>27</v>
      </c>
      <c r="K1621" s="635">
        <f t="shared" si="121"/>
        <v>112.86</v>
      </c>
      <c r="L1621" s="635">
        <f t="shared" si="122"/>
        <v>11.286</v>
      </c>
      <c r="M1621" s="713">
        <f t="shared" si="120"/>
        <v>56865138</v>
      </c>
      <c r="N1621" s="563"/>
      <c r="O1621" s="563" t="s">
        <v>2548</v>
      </c>
      <c r="P1621" s="557" t="s">
        <v>1163</v>
      </c>
      <c r="Q1621" s="567" t="s">
        <v>343</v>
      </c>
      <c r="R1621" s="567" t="s">
        <v>60</v>
      </c>
      <c r="S1621" s="567" t="s">
        <v>109</v>
      </c>
    </row>
    <row r="1622" spans="1:19" ht="20.100000000000001" customHeight="1">
      <c r="A1622" s="557" t="s">
        <v>41</v>
      </c>
      <c r="B1622" s="563" t="s">
        <v>2569</v>
      </c>
      <c r="C1622" s="974" t="s">
        <v>56</v>
      </c>
      <c r="D1622" s="975" t="s">
        <v>1850</v>
      </c>
      <c r="E1622" s="976"/>
      <c r="F1622" s="557" t="s">
        <v>654</v>
      </c>
      <c r="G1622" s="563"/>
      <c r="H1622" s="558">
        <v>418</v>
      </c>
      <c r="I1622" s="972">
        <v>59085</v>
      </c>
      <c r="J1622" s="969">
        <v>14</v>
      </c>
      <c r="K1622" s="635">
        <f t="shared" si="121"/>
        <v>58.52</v>
      </c>
      <c r="L1622" s="635">
        <f t="shared" si="122"/>
        <v>5.8520000000000003</v>
      </c>
      <c r="M1622" s="713">
        <f t="shared" si="120"/>
        <v>24697530</v>
      </c>
      <c r="N1622" s="563"/>
      <c r="O1622" s="563" t="s">
        <v>2567</v>
      </c>
      <c r="P1622" s="557" t="s">
        <v>1163</v>
      </c>
      <c r="Q1622" s="567" t="s">
        <v>270</v>
      </c>
      <c r="R1622" s="567" t="s">
        <v>60</v>
      </c>
      <c r="S1622" s="567" t="s">
        <v>109</v>
      </c>
    </row>
    <row r="1623" spans="1:19" ht="20.100000000000001" customHeight="1">
      <c r="A1623" s="557" t="s">
        <v>41</v>
      </c>
      <c r="B1623" s="563" t="s">
        <v>2569</v>
      </c>
      <c r="C1623" s="974" t="s">
        <v>56</v>
      </c>
      <c r="D1623" s="975" t="s">
        <v>1850</v>
      </c>
      <c r="E1623" s="976"/>
      <c r="F1623" s="557" t="s">
        <v>653</v>
      </c>
      <c r="G1623" s="563"/>
      <c r="H1623" s="558">
        <v>418</v>
      </c>
      <c r="I1623" s="972">
        <v>55024</v>
      </c>
      <c r="J1623" s="969">
        <v>12</v>
      </c>
      <c r="K1623" s="635">
        <f t="shared" si="121"/>
        <v>50.16</v>
      </c>
      <c r="L1623" s="635">
        <f t="shared" si="122"/>
        <v>5.016</v>
      </c>
      <c r="M1623" s="713">
        <f t="shared" si="120"/>
        <v>23000032</v>
      </c>
      <c r="N1623" s="563"/>
      <c r="O1623" s="563" t="s">
        <v>2567</v>
      </c>
      <c r="P1623" s="557" t="s">
        <v>1163</v>
      </c>
      <c r="Q1623" s="567" t="s">
        <v>270</v>
      </c>
      <c r="R1623" s="567" t="s">
        <v>60</v>
      </c>
      <c r="S1623" s="567" t="s">
        <v>109</v>
      </c>
    </row>
    <row r="1624" spans="1:19" ht="20.100000000000001" customHeight="1">
      <c r="A1624" s="557" t="s">
        <v>781</v>
      </c>
      <c r="B1624" s="563" t="s">
        <v>2000</v>
      </c>
      <c r="C1624" s="974" t="s">
        <v>912</v>
      </c>
      <c r="D1624" s="975" t="s">
        <v>1850</v>
      </c>
      <c r="E1624" s="976"/>
      <c r="F1624" s="557" t="s">
        <v>2001</v>
      </c>
      <c r="G1624" s="563"/>
      <c r="H1624" s="558">
        <v>300</v>
      </c>
      <c r="I1624" s="972">
        <v>250000</v>
      </c>
      <c r="J1624" s="969">
        <v>30</v>
      </c>
      <c r="K1624" s="635">
        <f t="shared" si="121"/>
        <v>90</v>
      </c>
      <c r="L1624" s="635">
        <f t="shared" si="122"/>
        <v>9</v>
      </c>
      <c r="M1624" s="713">
        <f t="shared" si="120"/>
        <v>75000000</v>
      </c>
      <c r="N1624" s="563"/>
      <c r="O1624" s="563"/>
      <c r="P1624" s="557" t="s">
        <v>372</v>
      </c>
      <c r="Q1624" s="567" t="s">
        <v>343</v>
      </c>
      <c r="R1624" s="567" t="s">
        <v>60</v>
      </c>
      <c r="S1624" s="567"/>
    </row>
    <row r="1625" spans="1:19" ht="20.100000000000001" customHeight="1">
      <c r="A1625" s="557" t="s">
        <v>781</v>
      </c>
      <c r="B1625" s="563" t="s">
        <v>2002</v>
      </c>
      <c r="C1625" s="974" t="s">
        <v>912</v>
      </c>
      <c r="D1625" s="975" t="s">
        <v>1850</v>
      </c>
      <c r="E1625" s="976"/>
      <c r="F1625" s="557" t="s">
        <v>2001</v>
      </c>
      <c r="G1625" s="563"/>
      <c r="H1625" s="558">
        <v>361</v>
      </c>
      <c r="I1625" s="972">
        <v>250000</v>
      </c>
      <c r="J1625" s="969">
        <v>30</v>
      </c>
      <c r="K1625" s="635">
        <f t="shared" si="121"/>
        <v>108.3</v>
      </c>
      <c r="L1625" s="635">
        <f t="shared" si="122"/>
        <v>10.83</v>
      </c>
      <c r="M1625" s="713">
        <f t="shared" si="120"/>
        <v>90250000</v>
      </c>
      <c r="N1625" s="563"/>
      <c r="O1625" s="563"/>
      <c r="P1625" s="557" t="s">
        <v>372</v>
      </c>
      <c r="Q1625" s="567" t="s">
        <v>343</v>
      </c>
      <c r="R1625" s="567" t="s">
        <v>60</v>
      </c>
      <c r="S1625" s="567"/>
    </row>
    <row r="1626" spans="1:19" ht="20.100000000000001" customHeight="1">
      <c r="A1626" s="573" t="s">
        <v>455</v>
      </c>
      <c r="B1626" s="574" t="s">
        <v>293</v>
      </c>
      <c r="C1626" s="977" t="s">
        <v>472</v>
      </c>
      <c r="D1626" s="975" t="s">
        <v>1850</v>
      </c>
      <c r="E1626" s="978"/>
      <c r="F1626" s="573" t="s">
        <v>81</v>
      </c>
      <c r="G1626" s="574"/>
      <c r="H1626" s="635">
        <v>565</v>
      </c>
      <c r="I1626" s="973">
        <v>4200</v>
      </c>
      <c r="J1626" s="961"/>
      <c r="K1626" s="635">
        <f t="shared" si="121"/>
        <v>0</v>
      </c>
      <c r="L1626" s="635">
        <f t="shared" si="122"/>
        <v>0</v>
      </c>
      <c r="M1626" s="713">
        <f t="shared" si="120"/>
        <v>2373000</v>
      </c>
      <c r="N1626" s="573"/>
      <c r="O1626" s="574"/>
      <c r="P1626" s="573" t="s">
        <v>372</v>
      </c>
      <c r="Q1626" s="952" t="s">
        <v>336</v>
      </c>
      <c r="R1626" s="952" t="s">
        <v>73</v>
      </c>
      <c r="S1626" s="952" t="s">
        <v>66</v>
      </c>
    </row>
    <row r="1627" spans="1:19" ht="20.100000000000001" customHeight="1">
      <c r="A1627" s="557" t="s">
        <v>455</v>
      </c>
      <c r="B1627" s="563" t="s">
        <v>293</v>
      </c>
      <c r="C1627" s="974" t="s">
        <v>472</v>
      </c>
      <c r="D1627" s="975" t="s">
        <v>1850</v>
      </c>
      <c r="E1627" s="976"/>
      <c r="F1627" s="557" t="s">
        <v>84</v>
      </c>
      <c r="G1627" s="563"/>
      <c r="H1627" s="558">
        <v>565</v>
      </c>
      <c r="I1627" s="972">
        <v>5800</v>
      </c>
      <c r="J1627" s="969"/>
      <c r="K1627" s="635">
        <f t="shared" si="121"/>
        <v>0</v>
      </c>
      <c r="L1627" s="635">
        <f t="shared" si="122"/>
        <v>0</v>
      </c>
      <c r="M1627" s="713">
        <f t="shared" si="120"/>
        <v>3277000</v>
      </c>
      <c r="N1627" s="563"/>
      <c r="O1627" s="563"/>
      <c r="P1627" s="557" t="s">
        <v>372</v>
      </c>
      <c r="Q1627" s="567" t="s">
        <v>339</v>
      </c>
      <c r="R1627" s="567" t="s">
        <v>73</v>
      </c>
      <c r="S1627" s="567" t="s">
        <v>66</v>
      </c>
    </row>
    <row r="1628" spans="1:19" ht="20.100000000000001" customHeight="1">
      <c r="A1628" s="557" t="s">
        <v>455</v>
      </c>
      <c r="B1628" s="563" t="s">
        <v>293</v>
      </c>
      <c r="C1628" s="974" t="s">
        <v>472</v>
      </c>
      <c r="D1628" s="975" t="s">
        <v>1850</v>
      </c>
      <c r="E1628" s="976"/>
      <c r="F1628" s="557" t="s">
        <v>85</v>
      </c>
      <c r="G1628" s="563"/>
      <c r="H1628" s="558">
        <v>1130</v>
      </c>
      <c r="I1628" s="972">
        <v>11100</v>
      </c>
      <c r="J1628" s="969"/>
      <c r="K1628" s="635">
        <f t="shared" si="121"/>
        <v>0</v>
      </c>
      <c r="L1628" s="635">
        <f t="shared" si="122"/>
        <v>0</v>
      </c>
      <c r="M1628" s="713">
        <f t="shared" si="120"/>
        <v>12543000</v>
      </c>
      <c r="N1628" s="563"/>
      <c r="O1628" s="563"/>
      <c r="P1628" s="557" t="s">
        <v>372</v>
      </c>
      <c r="Q1628" s="567" t="s">
        <v>340</v>
      </c>
      <c r="R1628" s="567" t="s">
        <v>73</v>
      </c>
      <c r="S1628" s="567" t="s">
        <v>66</v>
      </c>
    </row>
    <row r="1629" spans="1:19" ht="20.100000000000001" customHeight="1">
      <c r="A1629" s="557" t="s">
        <v>455</v>
      </c>
      <c r="B1629" s="563" t="s">
        <v>2135</v>
      </c>
      <c r="C1629" s="974" t="s">
        <v>472</v>
      </c>
      <c r="D1629" s="975" t="s">
        <v>1850</v>
      </c>
      <c r="E1629" s="976"/>
      <c r="F1629" s="557" t="s">
        <v>427</v>
      </c>
      <c r="G1629" s="563"/>
      <c r="H1629" s="558">
        <v>95</v>
      </c>
      <c r="I1629" s="972">
        <v>190133</v>
      </c>
      <c r="J1629" s="969">
        <v>42</v>
      </c>
      <c r="K1629" s="635">
        <f t="shared" si="121"/>
        <v>39.9</v>
      </c>
      <c r="L1629" s="635">
        <f t="shared" si="122"/>
        <v>3.9899999999999998</v>
      </c>
      <c r="M1629" s="713">
        <f t="shared" si="120"/>
        <v>18062635</v>
      </c>
      <c r="N1629" s="563"/>
      <c r="O1629" s="563"/>
      <c r="P1629" s="557" t="s">
        <v>372</v>
      </c>
      <c r="Q1629" s="567" t="s">
        <v>327</v>
      </c>
      <c r="R1629" s="567" t="s">
        <v>60</v>
      </c>
      <c r="S1629" s="567" t="s">
        <v>66</v>
      </c>
    </row>
    <row r="1630" spans="1:19" ht="20.100000000000001" customHeight="1">
      <c r="A1630" s="557" t="s">
        <v>455</v>
      </c>
      <c r="B1630" s="563" t="s">
        <v>1835</v>
      </c>
      <c r="C1630" s="974" t="s">
        <v>472</v>
      </c>
      <c r="D1630" s="975" t="s">
        <v>1850</v>
      </c>
      <c r="E1630" s="976"/>
      <c r="F1630" s="557" t="s">
        <v>660</v>
      </c>
      <c r="G1630" s="563"/>
      <c r="H1630" s="558">
        <v>311</v>
      </c>
      <c r="I1630" s="972">
        <v>87033</v>
      </c>
      <c r="J1630" s="969">
        <v>19</v>
      </c>
      <c r="K1630" s="635">
        <f t="shared" si="121"/>
        <v>59.09</v>
      </c>
      <c r="L1630" s="635">
        <f t="shared" si="122"/>
        <v>5.9090000000000007</v>
      </c>
      <c r="M1630" s="713">
        <f t="shared" si="120"/>
        <v>27067263</v>
      </c>
      <c r="N1630" s="563"/>
      <c r="O1630" s="563"/>
      <c r="P1630" s="557" t="s">
        <v>372</v>
      </c>
      <c r="Q1630" s="567" t="s">
        <v>341</v>
      </c>
      <c r="R1630" s="567" t="s">
        <v>60</v>
      </c>
      <c r="S1630" s="567" t="s">
        <v>66</v>
      </c>
    </row>
    <row r="1631" spans="1:19" ht="20.100000000000001" customHeight="1">
      <c r="A1631" s="557" t="s">
        <v>455</v>
      </c>
      <c r="B1631" s="563" t="s">
        <v>1835</v>
      </c>
      <c r="C1631" s="974" t="s">
        <v>472</v>
      </c>
      <c r="D1631" s="975" t="s">
        <v>1850</v>
      </c>
      <c r="E1631" s="976"/>
      <c r="F1631" s="557" t="s">
        <v>427</v>
      </c>
      <c r="G1631" s="563"/>
      <c r="H1631" s="558">
        <v>745</v>
      </c>
      <c r="I1631" s="972">
        <v>190133</v>
      </c>
      <c r="J1631" s="969">
        <v>42</v>
      </c>
      <c r="K1631" s="635">
        <f t="shared" si="121"/>
        <v>312.89999999999998</v>
      </c>
      <c r="L1631" s="635">
        <f t="shared" si="122"/>
        <v>31.29</v>
      </c>
      <c r="M1631" s="713">
        <f t="shared" si="120"/>
        <v>141649085</v>
      </c>
      <c r="N1631" s="563"/>
      <c r="O1631" s="563"/>
      <c r="P1631" s="557" t="s">
        <v>372</v>
      </c>
      <c r="Q1631" s="567" t="s">
        <v>327</v>
      </c>
      <c r="R1631" s="567" t="s">
        <v>60</v>
      </c>
      <c r="S1631" s="567" t="s">
        <v>66</v>
      </c>
    </row>
    <row r="1632" spans="1:19" ht="20.100000000000001" customHeight="1">
      <c r="A1632" s="557" t="s">
        <v>455</v>
      </c>
      <c r="B1632" s="563" t="s">
        <v>1835</v>
      </c>
      <c r="C1632" s="974" t="s">
        <v>472</v>
      </c>
      <c r="D1632" s="975" t="s">
        <v>1850</v>
      </c>
      <c r="E1632" s="976"/>
      <c r="F1632" s="557" t="s">
        <v>445</v>
      </c>
      <c r="G1632" s="563"/>
      <c r="H1632" s="558">
        <v>745</v>
      </c>
      <c r="I1632" s="972">
        <v>47825</v>
      </c>
      <c r="J1632" s="969"/>
      <c r="K1632" s="635">
        <f t="shared" si="121"/>
        <v>0</v>
      </c>
      <c r="L1632" s="635">
        <f t="shared" si="122"/>
        <v>0</v>
      </c>
      <c r="M1632" s="713">
        <f t="shared" si="120"/>
        <v>35629625</v>
      </c>
      <c r="N1632" s="563"/>
      <c r="O1632" s="563"/>
      <c r="P1632" s="557" t="s">
        <v>372</v>
      </c>
      <c r="Q1632" s="567" t="s">
        <v>271</v>
      </c>
      <c r="R1632" s="567" t="s">
        <v>73</v>
      </c>
      <c r="S1632" s="567" t="s">
        <v>66</v>
      </c>
    </row>
    <row r="1633" spans="1:19" ht="20.100000000000001" customHeight="1">
      <c r="A1633" s="573" t="s">
        <v>455</v>
      </c>
      <c r="B1633" s="574" t="s">
        <v>1835</v>
      </c>
      <c r="C1633" s="977" t="s">
        <v>472</v>
      </c>
      <c r="D1633" s="975" t="s">
        <v>1850</v>
      </c>
      <c r="E1633" s="978"/>
      <c r="F1633" s="573" t="s">
        <v>624</v>
      </c>
      <c r="G1633" s="574"/>
      <c r="H1633" s="635">
        <v>345</v>
      </c>
      <c r="I1633" s="973">
        <v>46625</v>
      </c>
      <c r="J1633" s="961"/>
      <c r="K1633" s="635">
        <f t="shared" si="121"/>
        <v>0</v>
      </c>
      <c r="L1633" s="635">
        <f t="shared" si="122"/>
        <v>0</v>
      </c>
      <c r="M1633" s="713">
        <f t="shared" si="120"/>
        <v>16085625</v>
      </c>
      <c r="N1633" s="573"/>
      <c r="O1633" s="574"/>
      <c r="P1633" s="573" t="s">
        <v>372</v>
      </c>
      <c r="Q1633" s="952" t="s">
        <v>272</v>
      </c>
      <c r="R1633" s="952" t="s">
        <v>73</v>
      </c>
      <c r="S1633" s="952" t="s">
        <v>66</v>
      </c>
    </row>
    <row r="1634" spans="1:19" ht="20.100000000000001" customHeight="1">
      <c r="A1634" s="557" t="s">
        <v>455</v>
      </c>
      <c r="B1634" s="563" t="s">
        <v>1835</v>
      </c>
      <c r="C1634" s="974" t="s">
        <v>472</v>
      </c>
      <c r="D1634" s="975" t="s">
        <v>1850</v>
      </c>
      <c r="E1634" s="976"/>
      <c r="F1634" s="557" t="s">
        <v>275</v>
      </c>
      <c r="G1634" s="563"/>
      <c r="H1634" s="558">
        <v>345</v>
      </c>
      <c r="I1634" s="972">
        <v>157300</v>
      </c>
      <c r="J1634" s="969"/>
      <c r="K1634" s="635">
        <f t="shared" si="121"/>
        <v>0</v>
      </c>
      <c r="L1634" s="635">
        <f t="shared" si="122"/>
        <v>0</v>
      </c>
      <c r="M1634" s="713">
        <f t="shared" si="120"/>
        <v>54268500</v>
      </c>
      <c r="N1634" s="563"/>
      <c r="O1634" s="563"/>
      <c r="P1634" s="557" t="s">
        <v>372</v>
      </c>
      <c r="Q1634" s="567" t="s">
        <v>276</v>
      </c>
      <c r="R1634" s="567" t="s">
        <v>73</v>
      </c>
      <c r="S1634" s="567" t="s">
        <v>66</v>
      </c>
    </row>
    <row r="1635" spans="1:19" ht="20.100000000000001" customHeight="1">
      <c r="A1635" s="557" t="s">
        <v>455</v>
      </c>
      <c r="B1635" s="563" t="s">
        <v>456</v>
      </c>
      <c r="C1635" s="974" t="s">
        <v>472</v>
      </c>
      <c r="D1635" s="975" t="s">
        <v>1850</v>
      </c>
      <c r="E1635" s="976"/>
      <c r="F1635" s="557" t="s">
        <v>85</v>
      </c>
      <c r="G1635" s="563"/>
      <c r="H1635" s="558">
        <v>745</v>
      </c>
      <c r="I1635" s="972">
        <v>11175</v>
      </c>
      <c r="J1635" s="969"/>
      <c r="K1635" s="635">
        <f t="shared" si="121"/>
        <v>0</v>
      </c>
      <c r="L1635" s="635">
        <f t="shared" si="122"/>
        <v>0</v>
      </c>
      <c r="M1635" s="713">
        <f t="shared" si="120"/>
        <v>8325375</v>
      </c>
      <c r="N1635" s="563"/>
      <c r="O1635" s="563"/>
      <c r="P1635" s="557" t="s">
        <v>372</v>
      </c>
      <c r="Q1635" s="567" t="s">
        <v>340</v>
      </c>
      <c r="R1635" s="567" t="s">
        <v>73</v>
      </c>
      <c r="S1635" s="567" t="s">
        <v>66</v>
      </c>
    </row>
    <row r="1636" spans="1:19" ht="20.100000000000001" customHeight="1">
      <c r="A1636" s="557" t="s">
        <v>455</v>
      </c>
      <c r="B1636" s="563" t="s">
        <v>456</v>
      </c>
      <c r="C1636" s="974" t="s">
        <v>472</v>
      </c>
      <c r="D1636" s="975" t="s">
        <v>1850</v>
      </c>
      <c r="E1636" s="976"/>
      <c r="F1636" s="557" t="s">
        <v>84</v>
      </c>
      <c r="G1636" s="563"/>
      <c r="H1636" s="558">
        <v>745</v>
      </c>
      <c r="I1636" s="972">
        <v>5744</v>
      </c>
      <c r="J1636" s="969"/>
      <c r="K1636" s="635">
        <f t="shared" si="121"/>
        <v>0</v>
      </c>
      <c r="L1636" s="635">
        <f t="shared" si="122"/>
        <v>0</v>
      </c>
      <c r="M1636" s="713">
        <f t="shared" si="120"/>
        <v>4279280</v>
      </c>
      <c r="N1636" s="563" t="s">
        <v>559</v>
      </c>
      <c r="O1636" s="563"/>
      <c r="P1636" s="557" t="s">
        <v>372</v>
      </c>
      <c r="Q1636" s="567" t="s">
        <v>339</v>
      </c>
      <c r="R1636" s="567" t="s">
        <v>73</v>
      </c>
      <c r="S1636" s="567" t="s">
        <v>66</v>
      </c>
    </row>
    <row r="1637" spans="1:19" ht="20.100000000000001" customHeight="1">
      <c r="A1637" s="557" t="s">
        <v>455</v>
      </c>
      <c r="B1637" s="563" t="s">
        <v>456</v>
      </c>
      <c r="C1637" s="974" t="s">
        <v>472</v>
      </c>
      <c r="D1637" s="975" t="s">
        <v>1850</v>
      </c>
      <c r="E1637" s="976"/>
      <c r="F1637" s="557" t="s">
        <v>81</v>
      </c>
      <c r="G1637" s="563"/>
      <c r="H1637" s="558">
        <v>745</v>
      </c>
      <c r="I1637" s="972">
        <v>4188</v>
      </c>
      <c r="J1637" s="969"/>
      <c r="K1637" s="635">
        <f t="shared" si="121"/>
        <v>0</v>
      </c>
      <c r="L1637" s="635">
        <f t="shared" si="122"/>
        <v>0</v>
      </c>
      <c r="M1637" s="713">
        <f t="shared" si="120"/>
        <v>3120060</v>
      </c>
      <c r="N1637" s="563"/>
      <c r="O1637" s="563"/>
      <c r="P1637" s="557" t="s">
        <v>372</v>
      </c>
      <c r="Q1637" s="567" t="s">
        <v>336</v>
      </c>
      <c r="R1637" s="567" t="s">
        <v>73</v>
      </c>
      <c r="S1637" s="567" t="s">
        <v>66</v>
      </c>
    </row>
    <row r="1638" spans="1:19" ht="20.100000000000001" customHeight="1">
      <c r="A1638" s="557" t="s">
        <v>455</v>
      </c>
      <c r="B1638" s="563" t="s">
        <v>2387</v>
      </c>
      <c r="C1638" s="974" t="s">
        <v>472</v>
      </c>
      <c r="D1638" s="975" t="s">
        <v>1850</v>
      </c>
      <c r="E1638" s="976"/>
      <c r="F1638" s="557" t="s">
        <v>880</v>
      </c>
      <c r="G1638" s="563"/>
      <c r="H1638" s="558">
        <v>152</v>
      </c>
      <c r="I1638" s="972">
        <v>4250</v>
      </c>
      <c r="J1638" s="969"/>
      <c r="K1638" s="635">
        <f t="shared" si="121"/>
        <v>0</v>
      </c>
      <c r="L1638" s="635">
        <f t="shared" si="122"/>
        <v>0</v>
      </c>
      <c r="M1638" s="713">
        <f t="shared" si="120"/>
        <v>646000</v>
      </c>
      <c r="N1638" s="563"/>
      <c r="O1638" s="563"/>
      <c r="P1638" s="557" t="s">
        <v>372</v>
      </c>
      <c r="Q1638" s="567" t="s">
        <v>336</v>
      </c>
      <c r="R1638" s="567" t="s">
        <v>73</v>
      </c>
      <c r="S1638" s="567" t="s">
        <v>109</v>
      </c>
    </row>
    <row r="1639" spans="1:19" ht="20.100000000000001" customHeight="1">
      <c r="A1639" s="557" t="s">
        <v>455</v>
      </c>
      <c r="B1639" s="563" t="s">
        <v>2387</v>
      </c>
      <c r="C1639" s="974" t="s">
        <v>472</v>
      </c>
      <c r="D1639" s="975" t="s">
        <v>1850</v>
      </c>
      <c r="E1639" s="976"/>
      <c r="F1639" s="557" t="s">
        <v>880</v>
      </c>
      <c r="G1639" s="563"/>
      <c r="H1639" s="558">
        <v>152</v>
      </c>
      <c r="I1639" s="972">
        <v>4250</v>
      </c>
      <c r="J1639" s="969"/>
      <c r="K1639" s="635">
        <f t="shared" si="121"/>
        <v>0</v>
      </c>
      <c r="L1639" s="635">
        <f t="shared" si="122"/>
        <v>0</v>
      </c>
      <c r="M1639" s="713">
        <f t="shared" si="120"/>
        <v>646000</v>
      </c>
      <c r="N1639" s="563"/>
      <c r="O1639" s="563"/>
      <c r="P1639" s="557" t="s">
        <v>372</v>
      </c>
      <c r="Q1639" s="567" t="s">
        <v>336</v>
      </c>
      <c r="R1639" s="567" t="s">
        <v>73</v>
      </c>
      <c r="S1639" s="567" t="s">
        <v>109</v>
      </c>
    </row>
    <row r="1640" spans="1:19" ht="20.100000000000001" customHeight="1">
      <c r="A1640" s="573" t="s">
        <v>455</v>
      </c>
      <c r="B1640" s="574" t="s">
        <v>2387</v>
      </c>
      <c r="C1640" s="977" t="s">
        <v>472</v>
      </c>
      <c r="D1640" s="975" t="s">
        <v>1850</v>
      </c>
      <c r="E1640" s="978"/>
      <c r="F1640" s="573" t="s">
        <v>880</v>
      </c>
      <c r="G1640" s="574"/>
      <c r="H1640" s="635">
        <v>21</v>
      </c>
      <c r="I1640" s="973">
        <v>3270</v>
      </c>
      <c r="J1640" s="961"/>
      <c r="K1640" s="635">
        <f t="shared" si="121"/>
        <v>0</v>
      </c>
      <c r="L1640" s="635">
        <f t="shared" si="122"/>
        <v>0</v>
      </c>
      <c r="M1640" s="713">
        <f t="shared" si="120"/>
        <v>68670</v>
      </c>
      <c r="N1640" s="573"/>
      <c r="O1640" s="574"/>
      <c r="P1640" s="573" t="s">
        <v>372</v>
      </c>
      <c r="Q1640" s="952" t="s">
        <v>336</v>
      </c>
      <c r="R1640" s="952" t="s">
        <v>73</v>
      </c>
      <c r="S1640" s="952" t="s">
        <v>109</v>
      </c>
    </row>
    <row r="1641" spans="1:19" ht="20.100000000000001" customHeight="1">
      <c r="A1641" s="557" t="s">
        <v>2701</v>
      </c>
      <c r="B1641" s="563" t="s">
        <v>2702</v>
      </c>
      <c r="C1641" s="974" t="s">
        <v>1170</v>
      </c>
      <c r="D1641" s="975" t="s">
        <v>1850</v>
      </c>
      <c r="E1641" s="976"/>
      <c r="F1641" s="557" t="s">
        <v>1331</v>
      </c>
      <c r="G1641" s="563"/>
      <c r="H1641" s="558">
        <v>141</v>
      </c>
      <c r="I1641" s="972">
        <v>8100</v>
      </c>
      <c r="J1641" s="969" t="s">
        <v>765</v>
      </c>
      <c r="K1641" s="635" t="str">
        <f t="shared" si="121"/>
        <v>0</v>
      </c>
      <c r="L1641" s="635">
        <f t="shared" si="122"/>
        <v>0</v>
      </c>
      <c r="M1641" s="713">
        <f t="shared" si="120"/>
        <v>1142100</v>
      </c>
      <c r="N1641" s="563"/>
      <c r="O1641" s="563"/>
      <c r="P1641" s="557" t="s">
        <v>372</v>
      </c>
      <c r="Q1641" s="567" t="s">
        <v>336</v>
      </c>
      <c r="R1641" s="567" t="s">
        <v>73</v>
      </c>
      <c r="S1641" s="567" t="s">
        <v>237</v>
      </c>
    </row>
    <row r="1642" spans="1:19" ht="20.100000000000001" customHeight="1">
      <c r="A1642" s="557" t="s">
        <v>2701</v>
      </c>
      <c r="B1642" s="563" t="s">
        <v>2702</v>
      </c>
      <c r="C1642" s="974" t="s">
        <v>1170</v>
      </c>
      <c r="D1642" s="975" t="s">
        <v>1850</v>
      </c>
      <c r="E1642" s="976"/>
      <c r="F1642" s="557" t="s">
        <v>1331</v>
      </c>
      <c r="G1642" s="563"/>
      <c r="H1642" s="558">
        <v>141</v>
      </c>
      <c r="I1642" s="972">
        <v>8100</v>
      </c>
      <c r="J1642" s="969" t="s">
        <v>765</v>
      </c>
      <c r="K1642" s="635" t="str">
        <f t="shared" si="121"/>
        <v>0</v>
      </c>
      <c r="L1642" s="635">
        <f t="shared" si="122"/>
        <v>0</v>
      </c>
      <c r="M1642" s="713">
        <f t="shared" si="120"/>
        <v>1142100</v>
      </c>
      <c r="N1642" s="563"/>
      <c r="O1642" s="563"/>
      <c r="P1642" s="557" t="s">
        <v>372</v>
      </c>
      <c r="Q1642" s="567" t="s">
        <v>336</v>
      </c>
      <c r="R1642" s="567" t="s">
        <v>73</v>
      </c>
      <c r="S1642" s="567" t="s">
        <v>237</v>
      </c>
    </row>
    <row r="1643" spans="1:19" ht="20.100000000000001" customHeight="1">
      <c r="A1643" s="557" t="s">
        <v>2701</v>
      </c>
      <c r="B1643" s="563" t="s">
        <v>2702</v>
      </c>
      <c r="C1643" s="974" t="s">
        <v>1170</v>
      </c>
      <c r="D1643" s="975" t="s">
        <v>1850</v>
      </c>
      <c r="E1643" s="976"/>
      <c r="F1643" s="557" t="s">
        <v>440</v>
      </c>
      <c r="G1643" s="563"/>
      <c r="H1643" s="558">
        <v>130</v>
      </c>
      <c r="I1643" s="972">
        <v>207716</v>
      </c>
      <c r="J1643" s="969">
        <v>36.9</v>
      </c>
      <c r="K1643" s="635">
        <f t="shared" si="121"/>
        <v>47.97</v>
      </c>
      <c r="L1643" s="635">
        <f t="shared" si="122"/>
        <v>4.7969999999999997</v>
      </c>
      <c r="M1643" s="713">
        <f t="shared" si="120"/>
        <v>27003080</v>
      </c>
      <c r="N1643" s="563"/>
      <c r="O1643" s="563"/>
      <c r="P1643" s="557" t="s">
        <v>372</v>
      </c>
      <c r="Q1643" s="567" t="s">
        <v>327</v>
      </c>
      <c r="R1643" s="567" t="s">
        <v>60</v>
      </c>
      <c r="S1643" s="567" t="s">
        <v>237</v>
      </c>
    </row>
    <row r="1644" spans="1:19" ht="20.100000000000001" customHeight="1">
      <c r="A1644" s="557" t="s">
        <v>2701</v>
      </c>
      <c r="B1644" s="563" t="s">
        <v>2702</v>
      </c>
      <c r="C1644" s="974" t="s">
        <v>1170</v>
      </c>
      <c r="D1644" s="975" t="s">
        <v>1850</v>
      </c>
      <c r="E1644" s="976"/>
      <c r="F1644" s="557" t="s">
        <v>880</v>
      </c>
      <c r="G1644" s="563"/>
      <c r="H1644" s="558">
        <v>130</v>
      </c>
      <c r="I1644" s="972">
        <v>3251</v>
      </c>
      <c r="J1644" s="969" t="s">
        <v>765</v>
      </c>
      <c r="K1644" s="635" t="str">
        <f t="shared" si="121"/>
        <v>0</v>
      </c>
      <c r="L1644" s="635">
        <f t="shared" si="122"/>
        <v>0</v>
      </c>
      <c r="M1644" s="713">
        <f t="shared" si="120"/>
        <v>422630</v>
      </c>
      <c r="N1644" s="563"/>
      <c r="O1644" s="563"/>
      <c r="P1644" s="557" t="s">
        <v>372</v>
      </c>
      <c r="Q1644" s="567" t="s">
        <v>336</v>
      </c>
      <c r="R1644" s="567" t="s">
        <v>73</v>
      </c>
      <c r="S1644" s="567" t="s">
        <v>237</v>
      </c>
    </row>
    <row r="1645" spans="1:19" ht="20.100000000000001" customHeight="1">
      <c r="A1645" s="557" t="s">
        <v>2701</v>
      </c>
      <c r="B1645" s="563" t="s">
        <v>2702</v>
      </c>
      <c r="C1645" s="974" t="s">
        <v>1170</v>
      </c>
      <c r="D1645" s="975" t="s">
        <v>1850</v>
      </c>
      <c r="E1645" s="976"/>
      <c r="F1645" s="557" t="s">
        <v>2399</v>
      </c>
      <c r="G1645" s="563"/>
      <c r="H1645" s="558">
        <v>130</v>
      </c>
      <c r="I1645" s="972">
        <v>9900</v>
      </c>
      <c r="J1645" s="969" t="s">
        <v>765</v>
      </c>
      <c r="K1645" s="635" t="str">
        <f t="shared" si="121"/>
        <v>0</v>
      </c>
      <c r="L1645" s="635">
        <f t="shared" si="122"/>
        <v>0</v>
      </c>
      <c r="M1645" s="713">
        <f t="shared" si="120"/>
        <v>1287000</v>
      </c>
      <c r="N1645" s="563" t="s">
        <v>1623</v>
      </c>
      <c r="O1645" s="563"/>
      <c r="P1645" s="557" t="s">
        <v>372</v>
      </c>
      <c r="Q1645" s="567" t="s">
        <v>360</v>
      </c>
      <c r="R1645" s="567" t="s">
        <v>73</v>
      </c>
      <c r="S1645" s="567" t="s">
        <v>237</v>
      </c>
    </row>
    <row r="1646" spans="1:19" ht="20.100000000000001" customHeight="1">
      <c r="A1646" s="557" t="s">
        <v>2701</v>
      </c>
      <c r="B1646" s="563" t="s">
        <v>2702</v>
      </c>
      <c r="C1646" s="974" t="s">
        <v>1170</v>
      </c>
      <c r="D1646" s="975" t="s">
        <v>1850</v>
      </c>
      <c r="E1646" s="976"/>
      <c r="F1646" s="557" t="s">
        <v>463</v>
      </c>
      <c r="G1646" s="563"/>
      <c r="H1646" s="558">
        <v>130</v>
      </c>
      <c r="I1646" s="972">
        <v>12510</v>
      </c>
      <c r="J1646" s="969" t="s">
        <v>765</v>
      </c>
      <c r="K1646" s="635" t="str">
        <f t="shared" si="121"/>
        <v>0</v>
      </c>
      <c r="L1646" s="635">
        <f t="shared" si="122"/>
        <v>0</v>
      </c>
      <c r="M1646" s="713">
        <f t="shared" si="120"/>
        <v>1626300</v>
      </c>
      <c r="N1646" s="563"/>
      <c r="O1646" s="563"/>
      <c r="P1646" s="557" t="s">
        <v>372</v>
      </c>
      <c r="Q1646" s="567" t="s">
        <v>360</v>
      </c>
      <c r="R1646" s="567" t="s">
        <v>73</v>
      </c>
      <c r="S1646" s="567" t="s">
        <v>237</v>
      </c>
    </row>
    <row r="1647" spans="1:19" ht="20.100000000000001" customHeight="1">
      <c r="A1647" s="573" t="s">
        <v>2701</v>
      </c>
      <c r="B1647" s="574" t="s">
        <v>2702</v>
      </c>
      <c r="C1647" s="977" t="s">
        <v>1170</v>
      </c>
      <c r="D1647" s="975" t="s">
        <v>1850</v>
      </c>
      <c r="E1647" s="978"/>
      <c r="F1647" s="573" t="s">
        <v>1575</v>
      </c>
      <c r="G1647" s="574"/>
      <c r="H1647" s="635">
        <v>135</v>
      </c>
      <c r="I1647" s="973">
        <v>6676</v>
      </c>
      <c r="J1647" s="961" t="s">
        <v>765</v>
      </c>
      <c r="K1647" s="635" t="str">
        <f t="shared" si="121"/>
        <v>0</v>
      </c>
      <c r="L1647" s="635">
        <f t="shared" si="122"/>
        <v>0</v>
      </c>
      <c r="M1647" s="713">
        <f t="shared" si="120"/>
        <v>901260</v>
      </c>
      <c r="N1647" s="573"/>
      <c r="O1647" s="574"/>
      <c r="P1647" s="573" t="s">
        <v>372</v>
      </c>
      <c r="Q1647" s="952" t="s">
        <v>336</v>
      </c>
      <c r="R1647" s="952" t="s">
        <v>73</v>
      </c>
      <c r="S1647" s="952" t="s">
        <v>237</v>
      </c>
    </row>
    <row r="1648" spans="1:19" ht="20.100000000000001" customHeight="1">
      <c r="A1648" s="557" t="s">
        <v>2701</v>
      </c>
      <c r="B1648" s="563" t="s">
        <v>2702</v>
      </c>
      <c r="C1648" s="974" t="s">
        <v>1170</v>
      </c>
      <c r="D1648" s="975" t="s">
        <v>1850</v>
      </c>
      <c r="E1648" s="976"/>
      <c r="F1648" s="557" t="s">
        <v>2383</v>
      </c>
      <c r="G1648" s="563"/>
      <c r="H1648" s="558">
        <v>135</v>
      </c>
      <c r="I1648" s="972">
        <v>27074</v>
      </c>
      <c r="J1648" s="969" t="s">
        <v>765</v>
      </c>
      <c r="K1648" s="635" t="str">
        <f t="shared" si="121"/>
        <v>0</v>
      </c>
      <c r="L1648" s="635">
        <f t="shared" si="122"/>
        <v>0</v>
      </c>
      <c r="M1648" s="713">
        <f t="shared" si="120"/>
        <v>3654990</v>
      </c>
      <c r="N1648" s="563"/>
      <c r="O1648" s="563"/>
      <c r="P1648" s="557" t="s">
        <v>372</v>
      </c>
      <c r="Q1648" s="567" t="s">
        <v>358</v>
      </c>
      <c r="R1648" s="567" t="s">
        <v>73</v>
      </c>
      <c r="S1648" s="567" t="s">
        <v>237</v>
      </c>
    </row>
    <row r="1649" spans="1:19" ht="20.100000000000001" customHeight="1">
      <c r="A1649" s="557" t="s">
        <v>2701</v>
      </c>
      <c r="B1649" s="563" t="s">
        <v>2702</v>
      </c>
      <c r="C1649" s="974" t="s">
        <v>1170</v>
      </c>
      <c r="D1649" s="975" t="s">
        <v>1850</v>
      </c>
      <c r="E1649" s="976"/>
      <c r="F1649" s="557" t="s">
        <v>337</v>
      </c>
      <c r="G1649" s="563"/>
      <c r="H1649" s="558">
        <v>141</v>
      </c>
      <c r="I1649" s="972">
        <v>18000</v>
      </c>
      <c r="J1649" s="969" t="s">
        <v>765</v>
      </c>
      <c r="K1649" s="635" t="str">
        <f t="shared" si="121"/>
        <v>0</v>
      </c>
      <c r="L1649" s="635">
        <f t="shared" si="122"/>
        <v>0</v>
      </c>
      <c r="M1649" s="713">
        <f t="shared" si="120"/>
        <v>2538000</v>
      </c>
      <c r="N1649" s="563"/>
      <c r="O1649" s="563"/>
      <c r="P1649" s="557" t="s">
        <v>372</v>
      </c>
      <c r="Q1649" s="567" t="s">
        <v>336</v>
      </c>
      <c r="R1649" s="567" t="s">
        <v>73</v>
      </c>
      <c r="S1649" s="567" t="s">
        <v>237</v>
      </c>
    </row>
    <row r="1650" spans="1:19" ht="20.100000000000001" customHeight="1">
      <c r="A1650" s="557" t="s">
        <v>2701</v>
      </c>
      <c r="B1650" s="563" t="s">
        <v>2702</v>
      </c>
      <c r="C1650" s="974" t="s">
        <v>1170</v>
      </c>
      <c r="D1650" s="975" t="s">
        <v>1850</v>
      </c>
      <c r="E1650" s="976"/>
      <c r="F1650" s="557" t="s">
        <v>2465</v>
      </c>
      <c r="G1650" s="563"/>
      <c r="H1650" s="558">
        <v>141</v>
      </c>
      <c r="I1650" s="972">
        <v>46800</v>
      </c>
      <c r="J1650" s="969" t="s">
        <v>765</v>
      </c>
      <c r="K1650" s="635" t="str">
        <f t="shared" si="121"/>
        <v>0</v>
      </c>
      <c r="L1650" s="635">
        <f t="shared" si="122"/>
        <v>0</v>
      </c>
      <c r="M1650" s="713">
        <f t="shared" si="120"/>
        <v>6598800</v>
      </c>
      <c r="N1650" s="563"/>
      <c r="O1650" s="563"/>
      <c r="P1650" s="557" t="s">
        <v>372</v>
      </c>
      <c r="Q1650" s="567" t="s">
        <v>358</v>
      </c>
      <c r="R1650" s="567" t="s">
        <v>73</v>
      </c>
      <c r="S1650" s="567" t="s">
        <v>237</v>
      </c>
    </row>
    <row r="1651" spans="1:19" ht="20.100000000000001" customHeight="1">
      <c r="A1651" s="557" t="s">
        <v>2701</v>
      </c>
      <c r="B1651" s="563" t="s">
        <v>2702</v>
      </c>
      <c r="C1651" s="974" t="s">
        <v>1170</v>
      </c>
      <c r="D1651" s="975" t="s">
        <v>1850</v>
      </c>
      <c r="E1651" s="976"/>
      <c r="F1651" s="557" t="s">
        <v>997</v>
      </c>
      <c r="G1651" s="563"/>
      <c r="H1651" s="558">
        <v>132</v>
      </c>
      <c r="I1651" s="972">
        <v>10823</v>
      </c>
      <c r="J1651" s="969">
        <v>7.5</v>
      </c>
      <c r="K1651" s="635">
        <f t="shared" si="121"/>
        <v>9.9</v>
      </c>
      <c r="L1651" s="635">
        <f t="shared" si="122"/>
        <v>0.99</v>
      </c>
      <c r="M1651" s="713">
        <f t="shared" si="120"/>
        <v>1428636</v>
      </c>
      <c r="N1651" s="563"/>
      <c r="O1651" s="563"/>
      <c r="P1651" s="557" t="s">
        <v>372</v>
      </c>
      <c r="Q1651" s="567" t="s">
        <v>577</v>
      </c>
      <c r="R1651" s="567" t="s">
        <v>375</v>
      </c>
      <c r="S1651" s="567" t="s">
        <v>237</v>
      </c>
    </row>
    <row r="1652" spans="1:19" ht="20.100000000000001" customHeight="1">
      <c r="A1652" s="557" t="s">
        <v>2701</v>
      </c>
      <c r="B1652" s="563" t="s">
        <v>2702</v>
      </c>
      <c r="C1652" s="974" t="s">
        <v>1170</v>
      </c>
      <c r="D1652" s="975" t="s">
        <v>1850</v>
      </c>
      <c r="E1652" s="976"/>
      <c r="F1652" s="557" t="s">
        <v>642</v>
      </c>
      <c r="G1652" s="563"/>
      <c r="H1652" s="558">
        <v>132</v>
      </c>
      <c r="I1652" s="972">
        <v>27960</v>
      </c>
      <c r="J1652" s="969">
        <v>17.5</v>
      </c>
      <c r="K1652" s="635">
        <f t="shared" si="121"/>
        <v>23.1</v>
      </c>
      <c r="L1652" s="635">
        <f t="shared" si="122"/>
        <v>2.31</v>
      </c>
      <c r="M1652" s="713">
        <f t="shared" si="120"/>
        <v>3690720</v>
      </c>
      <c r="N1652" s="563"/>
      <c r="O1652" s="563"/>
      <c r="P1652" s="557" t="s">
        <v>372</v>
      </c>
      <c r="Q1652" s="567" t="s">
        <v>270</v>
      </c>
      <c r="R1652" s="567" t="s">
        <v>68</v>
      </c>
      <c r="S1652" s="567" t="s">
        <v>237</v>
      </c>
    </row>
    <row r="1653" spans="1:19" ht="20.100000000000001" customHeight="1">
      <c r="A1653" s="557" t="s">
        <v>2701</v>
      </c>
      <c r="B1653" s="563" t="s">
        <v>2702</v>
      </c>
      <c r="C1653" s="974" t="s">
        <v>1170</v>
      </c>
      <c r="D1653" s="975" t="s">
        <v>1850</v>
      </c>
      <c r="E1653" s="976"/>
      <c r="F1653" s="557" t="s">
        <v>2518</v>
      </c>
      <c r="G1653" s="563"/>
      <c r="H1653" s="558">
        <v>144</v>
      </c>
      <c r="I1653" s="972">
        <v>73800</v>
      </c>
      <c r="J1653" s="969" t="s">
        <v>765</v>
      </c>
      <c r="K1653" s="635" t="str">
        <f t="shared" si="121"/>
        <v>0</v>
      </c>
      <c r="L1653" s="635">
        <f t="shared" si="122"/>
        <v>0</v>
      </c>
      <c r="M1653" s="713">
        <f t="shared" si="120"/>
        <v>10627200</v>
      </c>
      <c r="N1653" s="563"/>
      <c r="O1653" s="563"/>
      <c r="P1653" s="557" t="s">
        <v>372</v>
      </c>
      <c r="Q1653" s="567" t="s">
        <v>336</v>
      </c>
      <c r="R1653" s="567" t="s">
        <v>73</v>
      </c>
      <c r="S1653" s="567" t="s">
        <v>237</v>
      </c>
    </row>
    <row r="1654" spans="1:19" ht="20.100000000000001" customHeight="1">
      <c r="A1654" s="573" t="s">
        <v>2701</v>
      </c>
      <c r="B1654" s="574" t="s">
        <v>2702</v>
      </c>
      <c r="C1654" s="977" t="s">
        <v>1170</v>
      </c>
      <c r="D1654" s="975" t="s">
        <v>1850</v>
      </c>
      <c r="E1654" s="978"/>
      <c r="F1654" s="573" t="s">
        <v>799</v>
      </c>
      <c r="G1654" s="574"/>
      <c r="H1654" s="635">
        <v>144</v>
      </c>
      <c r="I1654" s="973">
        <v>90000</v>
      </c>
      <c r="J1654" s="961" t="s">
        <v>765</v>
      </c>
      <c r="K1654" s="635" t="str">
        <f t="shared" si="121"/>
        <v>0</v>
      </c>
      <c r="L1654" s="635">
        <f t="shared" si="122"/>
        <v>0</v>
      </c>
      <c r="M1654" s="713">
        <f t="shared" si="120"/>
        <v>12960000</v>
      </c>
      <c r="N1654" s="573" t="s">
        <v>1620</v>
      </c>
      <c r="O1654" s="574"/>
      <c r="P1654" s="573" t="s">
        <v>372</v>
      </c>
      <c r="Q1654" s="952" t="s">
        <v>336</v>
      </c>
      <c r="R1654" s="952" t="s">
        <v>73</v>
      </c>
      <c r="S1654" s="952" t="s">
        <v>237</v>
      </c>
    </row>
    <row r="1655" spans="1:19" ht="20.100000000000001" customHeight="1">
      <c r="A1655" s="557" t="s">
        <v>806</v>
      </c>
      <c r="B1655" s="563" t="s">
        <v>2098</v>
      </c>
      <c r="C1655" s="974" t="s">
        <v>371</v>
      </c>
      <c r="D1655" s="975" t="s">
        <v>1850</v>
      </c>
      <c r="E1655" s="976"/>
      <c r="F1655" s="557" t="s">
        <v>402</v>
      </c>
      <c r="G1655" s="563"/>
      <c r="H1655" s="558">
        <v>94</v>
      </c>
      <c r="I1655" s="972">
        <v>148400</v>
      </c>
      <c r="J1655" s="969">
        <v>36</v>
      </c>
      <c r="K1655" s="635">
        <f t="shared" si="121"/>
        <v>33.840000000000003</v>
      </c>
      <c r="L1655" s="635">
        <f t="shared" si="122"/>
        <v>3.3840000000000003</v>
      </c>
      <c r="M1655" s="713">
        <f t="shared" si="120"/>
        <v>13949600</v>
      </c>
      <c r="N1655" s="563" t="s">
        <v>1620</v>
      </c>
      <c r="O1655" s="563"/>
      <c r="P1655" s="557" t="s">
        <v>1273</v>
      </c>
      <c r="Q1655" s="567" t="s">
        <v>403</v>
      </c>
      <c r="R1655" s="567" t="s">
        <v>60</v>
      </c>
      <c r="S1655" s="567" t="s">
        <v>40</v>
      </c>
    </row>
    <row r="1656" spans="1:19" ht="20.100000000000001" customHeight="1">
      <c r="A1656" s="557" t="s">
        <v>806</v>
      </c>
      <c r="B1656" s="563" t="s">
        <v>2099</v>
      </c>
      <c r="C1656" s="974" t="s">
        <v>371</v>
      </c>
      <c r="D1656" s="975" t="s">
        <v>1850</v>
      </c>
      <c r="E1656" s="976"/>
      <c r="F1656" s="557" t="s">
        <v>402</v>
      </c>
      <c r="G1656" s="563"/>
      <c r="H1656" s="558">
        <v>1988</v>
      </c>
      <c r="I1656" s="972">
        <v>148400</v>
      </c>
      <c r="J1656" s="969">
        <v>36</v>
      </c>
      <c r="K1656" s="635">
        <f t="shared" si="121"/>
        <v>715.68</v>
      </c>
      <c r="L1656" s="635">
        <f t="shared" si="122"/>
        <v>71.567999999999998</v>
      </c>
      <c r="M1656" s="713">
        <f t="shared" si="120"/>
        <v>295019200</v>
      </c>
      <c r="N1656" s="563"/>
      <c r="O1656" s="563"/>
      <c r="P1656" s="557" t="s">
        <v>1273</v>
      </c>
      <c r="Q1656" s="567" t="s">
        <v>403</v>
      </c>
      <c r="R1656" s="567" t="s">
        <v>60</v>
      </c>
      <c r="S1656" s="567" t="s">
        <v>40</v>
      </c>
    </row>
    <row r="1657" spans="1:19" ht="20.100000000000001" customHeight="1">
      <c r="A1657" s="557" t="s">
        <v>407</v>
      </c>
      <c r="B1657" s="563" t="s">
        <v>457</v>
      </c>
      <c r="C1657" s="974" t="s">
        <v>371</v>
      </c>
      <c r="D1657" s="975" t="s">
        <v>1850</v>
      </c>
      <c r="E1657" s="976"/>
      <c r="F1657" s="557" t="s">
        <v>77</v>
      </c>
      <c r="G1657" s="563"/>
      <c r="H1657" s="558">
        <v>497</v>
      </c>
      <c r="I1657" s="972">
        <v>72727</v>
      </c>
      <c r="J1657" s="969"/>
      <c r="K1657" s="635">
        <f t="shared" si="121"/>
        <v>0</v>
      </c>
      <c r="L1657" s="635">
        <f t="shared" si="122"/>
        <v>0</v>
      </c>
      <c r="M1657" s="713">
        <f t="shared" si="120"/>
        <v>36145319</v>
      </c>
      <c r="N1657" s="563"/>
      <c r="O1657" s="563"/>
      <c r="P1657" s="557" t="s">
        <v>1273</v>
      </c>
      <c r="Q1657" s="567" t="s">
        <v>278</v>
      </c>
      <c r="R1657" s="567" t="s">
        <v>73</v>
      </c>
      <c r="S1657" s="567" t="s">
        <v>40</v>
      </c>
    </row>
    <row r="1658" spans="1:19" ht="20.100000000000001" customHeight="1">
      <c r="A1658" s="557" t="s">
        <v>407</v>
      </c>
      <c r="B1658" s="563" t="s">
        <v>457</v>
      </c>
      <c r="C1658" s="974" t="s">
        <v>371</v>
      </c>
      <c r="D1658" s="975" t="s">
        <v>1850</v>
      </c>
      <c r="E1658" s="976"/>
      <c r="F1658" s="557" t="s">
        <v>459</v>
      </c>
      <c r="G1658" s="563"/>
      <c r="H1658" s="558">
        <v>294</v>
      </c>
      <c r="I1658" s="972">
        <v>38455</v>
      </c>
      <c r="J1658" s="969"/>
      <c r="K1658" s="635">
        <f t="shared" si="121"/>
        <v>0</v>
      </c>
      <c r="L1658" s="635">
        <f t="shared" si="122"/>
        <v>0</v>
      </c>
      <c r="M1658" s="713">
        <f t="shared" si="120"/>
        <v>11305770</v>
      </c>
      <c r="N1658" s="563"/>
      <c r="O1658" s="563"/>
      <c r="P1658" s="557" t="s">
        <v>1273</v>
      </c>
      <c r="Q1658" s="567" t="s">
        <v>271</v>
      </c>
      <c r="R1658" s="567" t="s">
        <v>73</v>
      </c>
      <c r="S1658" s="567" t="s">
        <v>40</v>
      </c>
    </row>
    <row r="1659" spans="1:19" ht="20.100000000000001" customHeight="1">
      <c r="A1659" s="557" t="s">
        <v>407</v>
      </c>
      <c r="B1659" s="563" t="s">
        <v>457</v>
      </c>
      <c r="C1659" s="974" t="s">
        <v>371</v>
      </c>
      <c r="D1659" s="975" t="s">
        <v>1850</v>
      </c>
      <c r="E1659" s="976"/>
      <c r="F1659" s="557" t="s">
        <v>83</v>
      </c>
      <c r="G1659" s="563"/>
      <c r="H1659" s="558">
        <v>294</v>
      </c>
      <c r="I1659" s="972">
        <v>12000</v>
      </c>
      <c r="J1659" s="969"/>
      <c r="K1659" s="635">
        <f t="shared" si="121"/>
        <v>0</v>
      </c>
      <c r="L1659" s="635">
        <f t="shared" si="122"/>
        <v>0</v>
      </c>
      <c r="M1659" s="713">
        <f t="shared" si="120"/>
        <v>3528000</v>
      </c>
      <c r="N1659" s="563"/>
      <c r="O1659" s="563"/>
      <c r="P1659" s="557" t="s">
        <v>1273</v>
      </c>
      <c r="Q1659" s="567" t="s">
        <v>274</v>
      </c>
      <c r="R1659" s="567" t="s">
        <v>73</v>
      </c>
      <c r="S1659" s="567" t="s">
        <v>40</v>
      </c>
    </row>
    <row r="1660" spans="1:19" ht="20.100000000000001" customHeight="1">
      <c r="A1660" s="557" t="s">
        <v>407</v>
      </c>
      <c r="B1660" s="563" t="s">
        <v>457</v>
      </c>
      <c r="C1660" s="974" t="s">
        <v>371</v>
      </c>
      <c r="D1660" s="975" t="s">
        <v>1850</v>
      </c>
      <c r="E1660" s="976"/>
      <c r="F1660" s="557" t="s">
        <v>348</v>
      </c>
      <c r="G1660" s="563"/>
      <c r="H1660" s="558">
        <v>497</v>
      </c>
      <c r="I1660" s="972">
        <v>5155</v>
      </c>
      <c r="J1660" s="969"/>
      <c r="K1660" s="635">
        <f t="shared" si="121"/>
        <v>0</v>
      </c>
      <c r="L1660" s="635">
        <f t="shared" si="122"/>
        <v>0</v>
      </c>
      <c r="M1660" s="713">
        <f t="shared" si="120"/>
        <v>2562035</v>
      </c>
      <c r="N1660" s="563"/>
      <c r="O1660" s="563"/>
      <c r="P1660" s="557" t="s">
        <v>1273</v>
      </c>
      <c r="Q1660" s="567" t="s">
        <v>280</v>
      </c>
      <c r="R1660" s="567" t="s">
        <v>73</v>
      </c>
      <c r="S1660" s="567" t="s">
        <v>40</v>
      </c>
    </row>
    <row r="1661" spans="1:19" ht="20.100000000000001" customHeight="1">
      <c r="A1661" s="573" t="s">
        <v>407</v>
      </c>
      <c r="B1661" s="574" t="s">
        <v>457</v>
      </c>
      <c r="C1661" s="977" t="s">
        <v>371</v>
      </c>
      <c r="D1661" s="975" t="s">
        <v>1850</v>
      </c>
      <c r="E1661" s="978"/>
      <c r="F1661" s="573" t="s">
        <v>349</v>
      </c>
      <c r="G1661" s="574"/>
      <c r="H1661" s="635">
        <v>497</v>
      </c>
      <c r="I1661" s="973">
        <v>5155</v>
      </c>
      <c r="J1661" s="961"/>
      <c r="K1661" s="635">
        <f t="shared" si="121"/>
        <v>0</v>
      </c>
      <c r="L1661" s="635">
        <f t="shared" si="122"/>
        <v>0</v>
      </c>
      <c r="M1661" s="713">
        <f t="shared" si="120"/>
        <v>2562035</v>
      </c>
      <c r="N1661" s="573"/>
      <c r="O1661" s="574"/>
      <c r="P1661" s="573" t="s">
        <v>1273</v>
      </c>
      <c r="Q1661" s="952" t="s">
        <v>280</v>
      </c>
      <c r="R1661" s="952" t="s">
        <v>73</v>
      </c>
      <c r="S1661" s="952" t="s">
        <v>40</v>
      </c>
    </row>
    <row r="1662" spans="1:19" ht="20.100000000000001" customHeight="1">
      <c r="A1662" s="557" t="s">
        <v>407</v>
      </c>
      <c r="B1662" s="563" t="s">
        <v>457</v>
      </c>
      <c r="C1662" s="974" t="s">
        <v>371</v>
      </c>
      <c r="D1662" s="975" t="s">
        <v>1850</v>
      </c>
      <c r="E1662" s="976"/>
      <c r="F1662" s="557" t="s">
        <v>385</v>
      </c>
      <c r="G1662" s="563"/>
      <c r="H1662" s="558">
        <v>497</v>
      </c>
      <c r="I1662" s="972">
        <v>595</v>
      </c>
      <c r="J1662" s="969"/>
      <c r="K1662" s="635">
        <f t="shared" si="121"/>
        <v>0</v>
      </c>
      <c r="L1662" s="635">
        <f t="shared" si="122"/>
        <v>0</v>
      </c>
      <c r="M1662" s="713">
        <f t="shared" si="120"/>
        <v>295715</v>
      </c>
      <c r="N1662" s="563"/>
      <c r="O1662" s="563"/>
      <c r="P1662" s="557" t="s">
        <v>1273</v>
      </c>
      <c r="Q1662" s="567" t="s">
        <v>336</v>
      </c>
      <c r="R1662" s="567" t="s">
        <v>73</v>
      </c>
      <c r="S1662" s="567" t="s">
        <v>40</v>
      </c>
    </row>
    <row r="1663" spans="1:19" ht="20.100000000000001" customHeight="1">
      <c r="A1663" s="557" t="s">
        <v>407</v>
      </c>
      <c r="B1663" s="563" t="s">
        <v>457</v>
      </c>
      <c r="C1663" s="974" t="s">
        <v>371</v>
      </c>
      <c r="D1663" s="975" t="s">
        <v>1850</v>
      </c>
      <c r="E1663" s="976"/>
      <c r="F1663" s="557" t="s">
        <v>385</v>
      </c>
      <c r="G1663" s="563"/>
      <c r="H1663" s="558">
        <v>497</v>
      </c>
      <c r="I1663" s="972">
        <v>595</v>
      </c>
      <c r="J1663" s="969"/>
      <c r="K1663" s="635">
        <f t="shared" si="121"/>
        <v>0</v>
      </c>
      <c r="L1663" s="635">
        <f t="shared" si="122"/>
        <v>0</v>
      </c>
      <c r="M1663" s="713">
        <f t="shared" si="120"/>
        <v>295715</v>
      </c>
      <c r="N1663" s="563"/>
      <c r="O1663" s="563"/>
      <c r="P1663" s="557" t="s">
        <v>1273</v>
      </c>
      <c r="Q1663" s="567" t="s">
        <v>336</v>
      </c>
      <c r="R1663" s="567" t="s">
        <v>73</v>
      </c>
      <c r="S1663" s="567" t="s">
        <v>40</v>
      </c>
    </row>
    <row r="1664" spans="1:19" ht="20.100000000000001" customHeight="1">
      <c r="A1664" s="557" t="s">
        <v>407</v>
      </c>
      <c r="B1664" s="563" t="s">
        <v>457</v>
      </c>
      <c r="C1664" s="974" t="s">
        <v>371</v>
      </c>
      <c r="D1664" s="975" t="s">
        <v>1850</v>
      </c>
      <c r="E1664" s="976"/>
      <c r="F1664" s="557" t="s">
        <v>422</v>
      </c>
      <c r="G1664" s="563"/>
      <c r="H1664" s="558">
        <v>497</v>
      </c>
      <c r="I1664" s="972">
        <v>36914</v>
      </c>
      <c r="J1664" s="969"/>
      <c r="K1664" s="635">
        <f t="shared" si="121"/>
        <v>0</v>
      </c>
      <c r="L1664" s="635">
        <f t="shared" si="122"/>
        <v>0</v>
      </c>
      <c r="M1664" s="713">
        <f t="shared" si="120"/>
        <v>18346258</v>
      </c>
      <c r="N1664" s="563"/>
      <c r="O1664" s="563"/>
      <c r="P1664" s="557" t="s">
        <v>1273</v>
      </c>
      <c r="Q1664" s="567" t="s">
        <v>271</v>
      </c>
      <c r="R1664" s="567" t="s">
        <v>73</v>
      </c>
      <c r="S1664" s="567" t="s">
        <v>40</v>
      </c>
    </row>
    <row r="1665" spans="1:19" ht="20.100000000000001" customHeight="1">
      <c r="A1665" s="557" t="s">
        <v>407</v>
      </c>
      <c r="B1665" s="563" t="s">
        <v>457</v>
      </c>
      <c r="C1665" s="974" t="s">
        <v>371</v>
      </c>
      <c r="D1665" s="975" t="s">
        <v>1850</v>
      </c>
      <c r="E1665" s="976"/>
      <c r="F1665" s="557" t="s">
        <v>275</v>
      </c>
      <c r="G1665" s="563"/>
      <c r="H1665" s="558">
        <v>497</v>
      </c>
      <c r="I1665" s="972">
        <v>130000</v>
      </c>
      <c r="J1665" s="969"/>
      <c r="K1665" s="635">
        <f t="shared" si="121"/>
        <v>0</v>
      </c>
      <c r="L1665" s="635">
        <f t="shared" si="122"/>
        <v>0</v>
      </c>
      <c r="M1665" s="713">
        <f t="shared" si="120"/>
        <v>64610000</v>
      </c>
      <c r="N1665" s="563"/>
      <c r="O1665" s="563"/>
      <c r="P1665" s="557" t="s">
        <v>1273</v>
      </c>
      <c r="Q1665" s="567" t="s">
        <v>276</v>
      </c>
      <c r="R1665" s="567" t="s">
        <v>73</v>
      </c>
      <c r="S1665" s="567" t="s">
        <v>40</v>
      </c>
    </row>
    <row r="1666" spans="1:19" ht="20.100000000000001" customHeight="1">
      <c r="A1666" s="557" t="s">
        <v>407</v>
      </c>
      <c r="B1666" s="563" t="s">
        <v>457</v>
      </c>
      <c r="C1666" s="974" t="s">
        <v>371</v>
      </c>
      <c r="D1666" s="975" t="s">
        <v>1850</v>
      </c>
      <c r="E1666" s="976"/>
      <c r="F1666" s="557" t="s">
        <v>390</v>
      </c>
      <c r="G1666" s="563"/>
      <c r="H1666" s="558">
        <v>497</v>
      </c>
      <c r="I1666" s="972">
        <v>6243</v>
      </c>
      <c r="J1666" s="969"/>
      <c r="K1666" s="635">
        <f t="shared" si="121"/>
        <v>0</v>
      </c>
      <c r="L1666" s="635">
        <f t="shared" si="122"/>
        <v>0</v>
      </c>
      <c r="M1666" s="713">
        <f t="shared" si="120"/>
        <v>3102771</v>
      </c>
      <c r="N1666" s="563"/>
      <c r="O1666" s="563"/>
      <c r="P1666" s="557" t="s">
        <v>1273</v>
      </c>
      <c r="Q1666" s="567" t="s">
        <v>280</v>
      </c>
      <c r="R1666" s="567" t="s">
        <v>73</v>
      </c>
      <c r="S1666" s="567" t="s">
        <v>40</v>
      </c>
    </row>
    <row r="1667" spans="1:19" ht="20.100000000000001" customHeight="1">
      <c r="A1667" s="557" t="s">
        <v>407</v>
      </c>
      <c r="B1667" s="563" t="s">
        <v>457</v>
      </c>
      <c r="C1667" s="974" t="s">
        <v>371</v>
      </c>
      <c r="D1667" s="975" t="s">
        <v>1850</v>
      </c>
      <c r="E1667" s="976"/>
      <c r="F1667" s="557" t="s">
        <v>386</v>
      </c>
      <c r="G1667" s="563"/>
      <c r="H1667" s="558">
        <v>497</v>
      </c>
      <c r="I1667" s="972">
        <v>1081</v>
      </c>
      <c r="J1667" s="969"/>
      <c r="K1667" s="635">
        <f t="shared" si="121"/>
        <v>0</v>
      </c>
      <c r="L1667" s="635">
        <f t="shared" si="122"/>
        <v>0</v>
      </c>
      <c r="M1667" s="713">
        <f t="shared" si="120"/>
        <v>537257</v>
      </c>
      <c r="N1667" s="563"/>
      <c r="O1667" s="563"/>
      <c r="P1667" s="557" t="s">
        <v>1273</v>
      </c>
      <c r="Q1667" s="567" t="s">
        <v>336</v>
      </c>
      <c r="R1667" s="567" t="s">
        <v>73</v>
      </c>
      <c r="S1667" s="567" t="s">
        <v>40</v>
      </c>
    </row>
    <row r="1668" spans="1:19" ht="20.100000000000001" customHeight="1">
      <c r="A1668" s="573" t="s">
        <v>407</v>
      </c>
      <c r="B1668" s="574" t="s">
        <v>457</v>
      </c>
      <c r="C1668" s="977" t="s">
        <v>371</v>
      </c>
      <c r="D1668" s="975" t="s">
        <v>1850</v>
      </c>
      <c r="E1668" s="978"/>
      <c r="F1668" s="573" t="s">
        <v>460</v>
      </c>
      <c r="G1668" s="574"/>
      <c r="H1668" s="635">
        <v>294</v>
      </c>
      <c r="I1668" s="973">
        <v>95000</v>
      </c>
      <c r="J1668" s="961"/>
      <c r="K1668" s="635">
        <f t="shared" si="121"/>
        <v>0</v>
      </c>
      <c r="L1668" s="635">
        <f t="shared" si="122"/>
        <v>0</v>
      </c>
      <c r="M1668" s="713">
        <f t="shared" si="120"/>
        <v>27930000</v>
      </c>
      <c r="N1668" s="573" t="s">
        <v>1620</v>
      </c>
      <c r="O1668" s="574"/>
      <c r="P1668" s="573" t="s">
        <v>1273</v>
      </c>
      <c r="Q1668" s="952" t="s">
        <v>276</v>
      </c>
      <c r="R1668" s="952" t="s">
        <v>73</v>
      </c>
      <c r="S1668" s="952" t="s">
        <v>40</v>
      </c>
    </row>
    <row r="1669" spans="1:19" ht="20.100000000000001" customHeight="1">
      <c r="A1669" s="557" t="s">
        <v>806</v>
      </c>
      <c r="B1669" s="563" t="s">
        <v>1060</v>
      </c>
      <c r="C1669" s="974" t="s">
        <v>371</v>
      </c>
      <c r="D1669" s="975" t="s">
        <v>1850</v>
      </c>
      <c r="E1669" s="976"/>
      <c r="F1669" s="557" t="s">
        <v>719</v>
      </c>
      <c r="G1669" s="563"/>
      <c r="H1669" s="558">
        <v>1523</v>
      </c>
      <c r="I1669" s="972">
        <v>145300</v>
      </c>
      <c r="J1669" s="969">
        <v>32</v>
      </c>
      <c r="K1669" s="635">
        <f t="shared" si="121"/>
        <v>487.36</v>
      </c>
      <c r="L1669" s="635">
        <f t="shared" si="122"/>
        <v>48.736000000000004</v>
      </c>
      <c r="M1669" s="713">
        <f t="shared" si="120"/>
        <v>221291900</v>
      </c>
      <c r="N1669" s="563"/>
      <c r="O1669" s="563"/>
      <c r="P1669" s="557" t="s">
        <v>1273</v>
      </c>
      <c r="Q1669" s="567" t="s">
        <v>370</v>
      </c>
      <c r="R1669" s="567" t="s">
        <v>60</v>
      </c>
      <c r="S1669" s="567" t="s">
        <v>40</v>
      </c>
    </row>
    <row r="1670" spans="1:19" ht="20.100000000000001" customHeight="1">
      <c r="A1670" s="557" t="s">
        <v>806</v>
      </c>
      <c r="B1670" s="563" t="s">
        <v>1060</v>
      </c>
      <c r="C1670" s="974" t="s">
        <v>371</v>
      </c>
      <c r="D1670" s="975" t="s">
        <v>1850</v>
      </c>
      <c r="E1670" s="976"/>
      <c r="F1670" s="557" t="s">
        <v>568</v>
      </c>
      <c r="G1670" s="563"/>
      <c r="H1670" s="558">
        <v>1523</v>
      </c>
      <c r="I1670" s="972">
        <v>60411</v>
      </c>
      <c r="J1670" s="969">
        <v>16</v>
      </c>
      <c r="K1670" s="635">
        <f t="shared" si="121"/>
        <v>243.68</v>
      </c>
      <c r="L1670" s="635">
        <f t="shared" si="122"/>
        <v>24.368000000000002</v>
      </c>
      <c r="M1670" s="713">
        <f t="shared" si="120"/>
        <v>92005953</v>
      </c>
      <c r="N1670" s="563"/>
      <c r="O1670" s="563"/>
      <c r="P1670" s="557" t="s">
        <v>1273</v>
      </c>
      <c r="Q1670" s="567" t="s">
        <v>270</v>
      </c>
      <c r="R1670" s="567" t="s">
        <v>60</v>
      </c>
      <c r="S1670" s="567" t="s">
        <v>40</v>
      </c>
    </row>
    <row r="1671" spans="1:19" ht="20.100000000000001" customHeight="1">
      <c r="A1671" s="557" t="s">
        <v>467</v>
      </c>
      <c r="B1671" s="563" t="s">
        <v>1401</v>
      </c>
      <c r="C1671" s="974" t="s">
        <v>371</v>
      </c>
      <c r="D1671" s="975" t="s">
        <v>1850</v>
      </c>
      <c r="E1671" s="976"/>
      <c r="F1671" s="557" t="s">
        <v>719</v>
      </c>
      <c r="G1671" s="563"/>
      <c r="H1671" s="558">
        <v>296</v>
      </c>
      <c r="I1671" s="972">
        <v>52418</v>
      </c>
      <c r="J1671" s="969">
        <v>11</v>
      </c>
      <c r="K1671" s="635">
        <f t="shared" si="121"/>
        <v>32.56</v>
      </c>
      <c r="L1671" s="635">
        <f t="shared" si="122"/>
        <v>3.2560000000000002</v>
      </c>
      <c r="M1671" s="713">
        <f t="shared" si="120"/>
        <v>15515728</v>
      </c>
      <c r="N1671" s="563"/>
      <c r="O1671" s="563"/>
      <c r="P1671" s="557" t="s">
        <v>1273</v>
      </c>
      <c r="Q1671" s="567" t="s">
        <v>370</v>
      </c>
      <c r="R1671" s="567" t="s">
        <v>60</v>
      </c>
      <c r="S1671" s="567" t="s">
        <v>237</v>
      </c>
    </row>
    <row r="1672" spans="1:19" ht="20.100000000000001" customHeight="1">
      <c r="A1672" s="557" t="s">
        <v>467</v>
      </c>
      <c r="B1672" s="563" t="s">
        <v>1401</v>
      </c>
      <c r="C1672" s="974" t="s">
        <v>371</v>
      </c>
      <c r="D1672" s="975" t="s">
        <v>1850</v>
      </c>
      <c r="E1672" s="976"/>
      <c r="F1672" s="557" t="s">
        <v>57</v>
      </c>
      <c r="G1672" s="563"/>
      <c r="H1672" s="558">
        <v>148</v>
      </c>
      <c r="I1672" s="972">
        <v>181986</v>
      </c>
      <c r="J1672" s="969">
        <v>35</v>
      </c>
      <c r="K1672" s="635">
        <f t="shared" si="121"/>
        <v>51.8</v>
      </c>
      <c r="L1672" s="635">
        <f t="shared" si="122"/>
        <v>5.18</v>
      </c>
      <c r="M1672" s="713">
        <f t="shared" si="120"/>
        <v>26933928</v>
      </c>
      <c r="N1672" s="563"/>
      <c r="O1672" s="563"/>
      <c r="P1672" s="557" t="s">
        <v>1273</v>
      </c>
      <c r="Q1672" s="567" t="s">
        <v>327</v>
      </c>
      <c r="R1672" s="567" t="s">
        <v>60</v>
      </c>
      <c r="S1672" s="567" t="s">
        <v>237</v>
      </c>
    </row>
    <row r="1673" spans="1:19" ht="20.100000000000001" customHeight="1">
      <c r="A1673" s="557" t="s">
        <v>467</v>
      </c>
      <c r="B1673" s="563" t="s">
        <v>1401</v>
      </c>
      <c r="C1673" s="974" t="s">
        <v>371</v>
      </c>
      <c r="D1673" s="975" t="s">
        <v>1850</v>
      </c>
      <c r="E1673" s="976"/>
      <c r="F1673" s="557" t="s">
        <v>568</v>
      </c>
      <c r="G1673" s="563"/>
      <c r="H1673" s="558">
        <v>296</v>
      </c>
      <c r="I1673" s="972">
        <v>60411</v>
      </c>
      <c r="J1673" s="969">
        <v>16</v>
      </c>
      <c r="K1673" s="635">
        <f t="shared" si="121"/>
        <v>47.36</v>
      </c>
      <c r="L1673" s="635">
        <f t="shared" si="122"/>
        <v>4.7359999999999998</v>
      </c>
      <c r="M1673" s="713">
        <f t="shared" si="120"/>
        <v>17881656</v>
      </c>
      <c r="N1673" s="563"/>
      <c r="O1673" s="563"/>
      <c r="P1673" s="557" t="s">
        <v>1273</v>
      </c>
      <c r="Q1673" s="567" t="s">
        <v>270</v>
      </c>
      <c r="R1673" s="567" t="s">
        <v>60</v>
      </c>
      <c r="S1673" s="567" t="s">
        <v>237</v>
      </c>
    </row>
    <row r="1674" spans="1:19" ht="20.100000000000001" customHeight="1">
      <c r="A1674" s="557" t="s">
        <v>467</v>
      </c>
      <c r="B1674" s="563" t="s">
        <v>1401</v>
      </c>
      <c r="C1674" s="974" t="s">
        <v>371</v>
      </c>
      <c r="D1674" s="975" t="s">
        <v>1850</v>
      </c>
      <c r="E1674" s="976"/>
      <c r="F1674" s="557" t="s">
        <v>1387</v>
      </c>
      <c r="G1674" s="563"/>
      <c r="H1674" s="558">
        <v>296</v>
      </c>
      <c r="I1674" s="972">
        <v>13396</v>
      </c>
      <c r="J1674" s="969"/>
      <c r="K1674" s="635">
        <f t="shared" si="121"/>
        <v>0</v>
      </c>
      <c r="L1674" s="635">
        <f t="shared" si="122"/>
        <v>0</v>
      </c>
      <c r="M1674" s="713">
        <f t="shared" si="120"/>
        <v>3965216</v>
      </c>
      <c r="N1674" s="563"/>
      <c r="O1674" s="563"/>
      <c r="P1674" s="557" t="s">
        <v>1273</v>
      </c>
      <c r="Q1674" s="567" t="s">
        <v>577</v>
      </c>
      <c r="R1674" s="567" t="s">
        <v>375</v>
      </c>
      <c r="S1674" s="567" t="s">
        <v>237</v>
      </c>
    </row>
    <row r="1675" spans="1:19" ht="20.100000000000001" customHeight="1">
      <c r="A1675" s="573" t="s">
        <v>467</v>
      </c>
      <c r="B1675" s="574" t="s">
        <v>1401</v>
      </c>
      <c r="C1675" s="977" t="s">
        <v>371</v>
      </c>
      <c r="D1675" s="975" t="s">
        <v>1850</v>
      </c>
      <c r="E1675" s="978"/>
      <c r="F1675" s="573" t="s">
        <v>1010</v>
      </c>
      <c r="G1675" s="574"/>
      <c r="H1675" s="635">
        <v>296</v>
      </c>
      <c r="I1675" s="973">
        <v>59630</v>
      </c>
      <c r="J1675" s="961">
        <v>13</v>
      </c>
      <c r="K1675" s="635">
        <f t="shared" si="121"/>
        <v>38.479999999999997</v>
      </c>
      <c r="L1675" s="635">
        <f t="shared" si="122"/>
        <v>3.8479999999999999</v>
      </c>
      <c r="M1675" s="713">
        <f t="shared" ref="M1675:M1738" si="123">H1675*I1675</f>
        <v>17650480</v>
      </c>
      <c r="N1675" s="573"/>
      <c r="O1675" s="574" t="s">
        <v>2532</v>
      </c>
      <c r="P1675" s="573" t="s">
        <v>1273</v>
      </c>
      <c r="Q1675" s="952" t="s">
        <v>270</v>
      </c>
      <c r="R1675" s="952" t="s">
        <v>60</v>
      </c>
      <c r="S1675" s="952" t="s">
        <v>237</v>
      </c>
    </row>
    <row r="1676" spans="1:19" ht="20.100000000000001" customHeight="1">
      <c r="A1676" s="557" t="s">
        <v>467</v>
      </c>
      <c r="B1676" s="563" t="s">
        <v>1401</v>
      </c>
      <c r="C1676" s="974" t="s">
        <v>371</v>
      </c>
      <c r="D1676" s="975" t="s">
        <v>1850</v>
      </c>
      <c r="E1676" s="976"/>
      <c r="F1676" s="557" t="s">
        <v>1399</v>
      </c>
      <c r="G1676" s="563"/>
      <c r="H1676" s="558">
        <v>296</v>
      </c>
      <c r="I1676" s="972">
        <v>13222</v>
      </c>
      <c r="J1676" s="969"/>
      <c r="K1676" s="635">
        <f t="shared" si="121"/>
        <v>0</v>
      </c>
      <c r="L1676" s="635">
        <f t="shared" si="122"/>
        <v>0</v>
      </c>
      <c r="M1676" s="713">
        <f t="shared" si="123"/>
        <v>3913712</v>
      </c>
      <c r="N1676" s="563"/>
      <c r="O1676" s="563" t="s">
        <v>2532</v>
      </c>
      <c r="P1676" s="557" t="s">
        <v>1273</v>
      </c>
      <c r="Q1676" s="567" t="s">
        <v>577</v>
      </c>
      <c r="R1676" s="567" t="s">
        <v>375</v>
      </c>
      <c r="S1676" s="567" t="s">
        <v>237</v>
      </c>
    </row>
    <row r="1677" spans="1:19" ht="20.100000000000001" customHeight="1">
      <c r="A1677" s="557" t="s">
        <v>467</v>
      </c>
      <c r="B1677" s="563" t="s">
        <v>2129</v>
      </c>
      <c r="C1677" s="974" t="s">
        <v>371</v>
      </c>
      <c r="D1677" s="975" t="s">
        <v>1850</v>
      </c>
      <c r="E1677" s="976"/>
      <c r="F1677" s="557" t="s">
        <v>1733</v>
      </c>
      <c r="G1677" s="563"/>
      <c r="H1677" s="558">
        <v>104</v>
      </c>
      <c r="I1677" s="972">
        <v>57374</v>
      </c>
      <c r="J1677" s="969">
        <v>8</v>
      </c>
      <c r="K1677" s="635">
        <f t="shared" si="121"/>
        <v>8.32</v>
      </c>
      <c r="L1677" s="635">
        <f t="shared" si="122"/>
        <v>0.83200000000000007</v>
      </c>
      <c r="M1677" s="713">
        <f t="shared" si="123"/>
        <v>5966896</v>
      </c>
      <c r="N1677" s="563"/>
      <c r="O1677" s="563" t="s">
        <v>2533</v>
      </c>
      <c r="P1677" s="557" t="s">
        <v>1273</v>
      </c>
      <c r="Q1677" s="567" t="s">
        <v>755</v>
      </c>
      <c r="R1677" s="567" t="s">
        <v>68</v>
      </c>
      <c r="S1677" s="567" t="s">
        <v>237</v>
      </c>
    </row>
    <row r="1678" spans="1:19" ht="20.100000000000001" customHeight="1">
      <c r="A1678" s="557" t="s">
        <v>806</v>
      </c>
      <c r="B1678" s="563" t="s">
        <v>2133</v>
      </c>
      <c r="C1678" s="974" t="s">
        <v>371</v>
      </c>
      <c r="D1678" s="975" t="s">
        <v>1850</v>
      </c>
      <c r="E1678" s="976"/>
      <c r="F1678" s="557" t="s">
        <v>267</v>
      </c>
      <c r="G1678" s="563"/>
      <c r="H1678" s="558">
        <v>250</v>
      </c>
      <c r="I1678" s="972">
        <v>80000</v>
      </c>
      <c r="J1678" s="969">
        <v>7</v>
      </c>
      <c r="K1678" s="635">
        <f t="shared" si="121"/>
        <v>17.5</v>
      </c>
      <c r="L1678" s="635">
        <f t="shared" si="122"/>
        <v>1.75</v>
      </c>
      <c r="M1678" s="713">
        <f t="shared" si="123"/>
        <v>20000000</v>
      </c>
      <c r="N1678" s="563"/>
      <c r="O1678" s="563"/>
      <c r="P1678" s="557" t="s">
        <v>1273</v>
      </c>
      <c r="Q1678" s="567" t="s">
        <v>344</v>
      </c>
      <c r="R1678" s="567" t="s">
        <v>60</v>
      </c>
      <c r="S1678" s="567" t="s">
        <v>237</v>
      </c>
    </row>
    <row r="1679" spans="1:19" ht="20.100000000000001" customHeight="1">
      <c r="A1679" s="557" t="s">
        <v>806</v>
      </c>
      <c r="B1679" s="563" t="s">
        <v>2133</v>
      </c>
      <c r="C1679" s="974" t="s">
        <v>371</v>
      </c>
      <c r="D1679" s="975" t="s">
        <v>1850</v>
      </c>
      <c r="E1679" s="976"/>
      <c r="F1679" s="557" t="s">
        <v>909</v>
      </c>
      <c r="G1679" s="563"/>
      <c r="H1679" s="558">
        <v>150</v>
      </c>
      <c r="I1679" s="972">
        <v>61364</v>
      </c>
      <c r="J1679" s="969">
        <v>19</v>
      </c>
      <c r="K1679" s="635">
        <f t="shared" si="121"/>
        <v>28.5</v>
      </c>
      <c r="L1679" s="635">
        <f t="shared" si="122"/>
        <v>2.85</v>
      </c>
      <c r="M1679" s="713">
        <f t="shared" si="123"/>
        <v>9204600</v>
      </c>
      <c r="N1679" s="563"/>
      <c r="O1679" s="563"/>
      <c r="P1679" s="557" t="s">
        <v>1273</v>
      </c>
      <c r="Q1679" s="567" t="s">
        <v>361</v>
      </c>
      <c r="R1679" s="567" t="s">
        <v>68</v>
      </c>
      <c r="S1679" s="567" t="s">
        <v>237</v>
      </c>
    </row>
    <row r="1680" spans="1:19" ht="20.100000000000001" customHeight="1">
      <c r="A1680" s="557" t="s">
        <v>806</v>
      </c>
      <c r="B1680" s="563" t="s">
        <v>2133</v>
      </c>
      <c r="C1680" s="974" t="s">
        <v>371</v>
      </c>
      <c r="D1680" s="975" t="s">
        <v>1850</v>
      </c>
      <c r="E1680" s="976"/>
      <c r="F1680" s="557" t="s">
        <v>612</v>
      </c>
      <c r="G1680" s="563"/>
      <c r="H1680" s="558">
        <v>150</v>
      </c>
      <c r="I1680" s="972">
        <v>51136</v>
      </c>
      <c r="J1680" s="969"/>
      <c r="K1680" s="635">
        <f t="shared" si="121"/>
        <v>0</v>
      </c>
      <c r="L1680" s="635">
        <f t="shared" si="122"/>
        <v>0</v>
      </c>
      <c r="M1680" s="713">
        <f t="shared" si="123"/>
        <v>7670400</v>
      </c>
      <c r="N1680" s="563"/>
      <c r="O1680" s="563"/>
      <c r="P1680" s="557" t="s">
        <v>1273</v>
      </c>
      <c r="Q1680" s="567" t="s">
        <v>336</v>
      </c>
      <c r="R1680" s="567" t="s">
        <v>73</v>
      </c>
      <c r="S1680" s="567" t="s">
        <v>237</v>
      </c>
    </row>
    <row r="1681" spans="1:19" ht="20.100000000000001" customHeight="1">
      <c r="A1681" s="557" t="s">
        <v>806</v>
      </c>
      <c r="B1681" s="563" t="s">
        <v>2133</v>
      </c>
      <c r="C1681" s="974" t="s">
        <v>371</v>
      </c>
      <c r="D1681" s="975" t="s">
        <v>1850</v>
      </c>
      <c r="E1681" s="976"/>
      <c r="F1681" s="557" t="s">
        <v>768</v>
      </c>
      <c r="G1681" s="563"/>
      <c r="H1681" s="558">
        <v>88</v>
      </c>
      <c r="I1681" s="972">
        <v>254638</v>
      </c>
      <c r="J1681" s="969">
        <v>41</v>
      </c>
      <c r="K1681" s="635">
        <f t="shared" si="121"/>
        <v>36.08</v>
      </c>
      <c r="L1681" s="635">
        <f t="shared" si="122"/>
        <v>3.6079999999999997</v>
      </c>
      <c r="M1681" s="713">
        <f t="shared" si="123"/>
        <v>22408144</v>
      </c>
      <c r="N1681" s="563"/>
      <c r="O1681" s="563" t="s">
        <v>2536</v>
      </c>
      <c r="P1681" s="557" t="s">
        <v>1273</v>
      </c>
      <c r="Q1681" s="567" t="s">
        <v>364</v>
      </c>
      <c r="R1681" s="567" t="s">
        <v>60</v>
      </c>
      <c r="S1681" s="567" t="s">
        <v>237</v>
      </c>
    </row>
    <row r="1682" spans="1:19" ht="20.100000000000001" customHeight="1">
      <c r="A1682" s="573" t="s">
        <v>806</v>
      </c>
      <c r="B1682" s="574" t="s">
        <v>2133</v>
      </c>
      <c r="C1682" s="977" t="s">
        <v>371</v>
      </c>
      <c r="D1682" s="975" t="s">
        <v>1850</v>
      </c>
      <c r="E1682" s="978"/>
      <c r="F1682" s="573" t="s">
        <v>670</v>
      </c>
      <c r="G1682" s="574"/>
      <c r="H1682" s="635">
        <v>48</v>
      </c>
      <c r="I1682" s="973">
        <v>111764</v>
      </c>
      <c r="J1682" s="961">
        <v>27</v>
      </c>
      <c r="K1682" s="635">
        <f t="shared" si="121"/>
        <v>12.96</v>
      </c>
      <c r="L1682" s="635">
        <f t="shared" si="122"/>
        <v>1.296</v>
      </c>
      <c r="M1682" s="713">
        <f t="shared" si="123"/>
        <v>5364672</v>
      </c>
      <c r="N1682" s="573" t="s">
        <v>1623</v>
      </c>
      <c r="O1682" s="574" t="s">
        <v>2579</v>
      </c>
      <c r="P1682" s="573" t="s">
        <v>1273</v>
      </c>
      <c r="Q1682" s="952" t="s">
        <v>628</v>
      </c>
      <c r="R1682" s="952" t="s">
        <v>68</v>
      </c>
      <c r="S1682" s="952" t="s">
        <v>237</v>
      </c>
    </row>
    <row r="1683" spans="1:19" ht="20.100000000000001" customHeight="1">
      <c r="A1683" s="557" t="s">
        <v>806</v>
      </c>
      <c r="B1683" s="563" t="s">
        <v>2133</v>
      </c>
      <c r="C1683" s="974" t="s">
        <v>371</v>
      </c>
      <c r="D1683" s="975" t="s">
        <v>1850</v>
      </c>
      <c r="E1683" s="976"/>
      <c r="F1683" s="557" t="s">
        <v>626</v>
      </c>
      <c r="G1683" s="563"/>
      <c r="H1683" s="558">
        <v>32</v>
      </c>
      <c r="I1683" s="972">
        <v>40000</v>
      </c>
      <c r="J1683" s="969">
        <v>6</v>
      </c>
      <c r="K1683" s="635">
        <f t="shared" si="121"/>
        <v>1.92</v>
      </c>
      <c r="L1683" s="635">
        <f t="shared" si="122"/>
        <v>0.192</v>
      </c>
      <c r="M1683" s="713">
        <f t="shared" si="123"/>
        <v>1280000</v>
      </c>
      <c r="N1683" s="563" t="s">
        <v>1623</v>
      </c>
      <c r="O1683" s="563"/>
      <c r="P1683" s="557" t="s">
        <v>1273</v>
      </c>
      <c r="Q1683" s="567" t="s">
        <v>344</v>
      </c>
      <c r="R1683" s="567" t="s">
        <v>68</v>
      </c>
      <c r="S1683" s="567" t="s">
        <v>237</v>
      </c>
    </row>
    <row r="1684" spans="1:19" ht="20.100000000000001" customHeight="1">
      <c r="A1684" s="557" t="s">
        <v>806</v>
      </c>
      <c r="B1684" s="563" t="s">
        <v>2133</v>
      </c>
      <c r="C1684" s="974" t="s">
        <v>371</v>
      </c>
      <c r="D1684" s="975" t="s">
        <v>1850</v>
      </c>
      <c r="E1684" s="976"/>
      <c r="F1684" s="557" t="s">
        <v>568</v>
      </c>
      <c r="G1684" s="563"/>
      <c r="H1684" s="558">
        <v>51</v>
      </c>
      <c r="I1684" s="972">
        <v>60411</v>
      </c>
      <c r="J1684" s="969">
        <v>16</v>
      </c>
      <c r="K1684" s="635">
        <f t="shared" ref="K1684:K1747" si="124">IFERROR(J1684*H1684/100,"0")</f>
        <v>8.16</v>
      </c>
      <c r="L1684" s="635">
        <f t="shared" ref="L1684:L1747" si="125">IFERROR(K1684/10,"0")</f>
        <v>0.81600000000000006</v>
      </c>
      <c r="M1684" s="713">
        <f t="shared" si="123"/>
        <v>3080961</v>
      </c>
      <c r="N1684" s="563" t="s">
        <v>1623</v>
      </c>
      <c r="O1684" s="563"/>
      <c r="P1684" s="557" t="s">
        <v>1273</v>
      </c>
      <c r="Q1684" s="567" t="s">
        <v>270</v>
      </c>
      <c r="R1684" s="567" t="s">
        <v>60</v>
      </c>
      <c r="S1684" s="567" t="s">
        <v>237</v>
      </c>
    </row>
    <row r="1685" spans="1:19" ht="20.100000000000001" customHeight="1">
      <c r="A1685" s="557" t="s">
        <v>806</v>
      </c>
      <c r="B1685" s="563" t="s">
        <v>2133</v>
      </c>
      <c r="C1685" s="974" t="s">
        <v>371</v>
      </c>
      <c r="D1685" s="975" t="s">
        <v>1850</v>
      </c>
      <c r="E1685" s="976"/>
      <c r="F1685" s="557" t="s">
        <v>719</v>
      </c>
      <c r="G1685" s="563"/>
      <c r="H1685" s="558">
        <v>238</v>
      </c>
      <c r="I1685" s="972">
        <v>144000</v>
      </c>
      <c r="J1685" s="969">
        <v>32</v>
      </c>
      <c r="K1685" s="635">
        <f t="shared" si="124"/>
        <v>76.16</v>
      </c>
      <c r="L1685" s="635">
        <f t="shared" si="125"/>
        <v>7.6159999999999997</v>
      </c>
      <c r="M1685" s="713">
        <f t="shared" si="123"/>
        <v>34272000</v>
      </c>
      <c r="N1685" s="563" t="s">
        <v>1623</v>
      </c>
      <c r="O1685" s="563"/>
      <c r="P1685" s="557" t="s">
        <v>1273</v>
      </c>
      <c r="Q1685" s="567" t="s">
        <v>370</v>
      </c>
      <c r="R1685" s="567" t="s">
        <v>60</v>
      </c>
      <c r="S1685" s="567" t="s">
        <v>237</v>
      </c>
    </row>
    <row r="1686" spans="1:19" ht="20.100000000000001" customHeight="1">
      <c r="A1686" s="557" t="s">
        <v>806</v>
      </c>
      <c r="B1686" s="563" t="s">
        <v>2133</v>
      </c>
      <c r="C1686" s="974" t="s">
        <v>371</v>
      </c>
      <c r="D1686" s="975" t="s">
        <v>1850</v>
      </c>
      <c r="E1686" s="976"/>
      <c r="F1686" s="557" t="s">
        <v>363</v>
      </c>
      <c r="G1686" s="563"/>
      <c r="H1686" s="558">
        <v>46</v>
      </c>
      <c r="I1686" s="972">
        <v>159040</v>
      </c>
      <c r="J1686" s="969">
        <v>42</v>
      </c>
      <c r="K1686" s="635">
        <f t="shared" si="124"/>
        <v>19.32</v>
      </c>
      <c r="L1686" s="635">
        <f t="shared" si="125"/>
        <v>1.9319999999999999</v>
      </c>
      <c r="M1686" s="713">
        <f t="shared" si="123"/>
        <v>7315840</v>
      </c>
      <c r="N1686" s="563"/>
      <c r="O1686" s="563"/>
      <c r="P1686" s="557" t="s">
        <v>1273</v>
      </c>
      <c r="Q1686" s="567" t="s">
        <v>364</v>
      </c>
      <c r="R1686" s="567" t="s">
        <v>68</v>
      </c>
      <c r="S1686" s="567" t="s">
        <v>237</v>
      </c>
    </row>
    <row r="1687" spans="1:19" ht="20.100000000000001" customHeight="1">
      <c r="A1687" s="557" t="s">
        <v>2489</v>
      </c>
      <c r="B1687" s="563" t="s">
        <v>2490</v>
      </c>
      <c r="C1687" s="974" t="s">
        <v>533</v>
      </c>
      <c r="D1687" s="975" t="s">
        <v>1850</v>
      </c>
      <c r="E1687" s="976"/>
      <c r="F1687" s="557" t="s">
        <v>950</v>
      </c>
      <c r="G1687" s="563"/>
      <c r="H1687" s="558">
        <v>31</v>
      </c>
      <c r="I1687" s="972">
        <v>53580</v>
      </c>
      <c r="J1687" s="969">
        <v>22</v>
      </c>
      <c r="K1687" s="635">
        <f t="shared" si="124"/>
        <v>6.82</v>
      </c>
      <c r="L1687" s="635">
        <f t="shared" si="125"/>
        <v>0.68200000000000005</v>
      </c>
      <c r="M1687" s="713">
        <f t="shared" si="123"/>
        <v>1660980</v>
      </c>
      <c r="N1687" s="563"/>
      <c r="O1687" s="563"/>
      <c r="P1687" s="557" t="s">
        <v>1361</v>
      </c>
      <c r="Q1687" s="567" t="s">
        <v>358</v>
      </c>
      <c r="R1687" s="567" t="s">
        <v>68</v>
      </c>
      <c r="S1687" s="567" t="s">
        <v>237</v>
      </c>
    </row>
    <row r="1688" spans="1:19" ht="20.100000000000001" customHeight="1">
      <c r="A1688" s="557" t="s">
        <v>2489</v>
      </c>
      <c r="B1688" s="563" t="s">
        <v>2490</v>
      </c>
      <c r="C1688" s="974" t="s">
        <v>533</v>
      </c>
      <c r="D1688" s="975" t="s">
        <v>1850</v>
      </c>
      <c r="E1688" s="976"/>
      <c r="F1688" s="557" t="s">
        <v>880</v>
      </c>
      <c r="G1688" s="563"/>
      <c r="H1688" s="558">
        <v>531</v>
      </c>
      <c r="I1688" s="972">
        <v>3572</v>
      </c>
      <c r="J1688" s="969"/>
      <c r="K1688" s="635">
        <f t="shared" si="124"/>
        <v>0</v>
      </c>
      <c r="L1688" s="635">
        <f t="shared" si="125"/>
        <v>0</v>
      </c>
      <c r="M1688" s="713">
        <f t="shared" si="123"/>
        <v>1896732</v>
      </c>
      <c r="N1688" s="563" t="s">
        <v>1620</v>
      </c>
      <c r="O1688" s="563"/>
      <c r="P1688" s="557" t="s">
        <v>1361</v>
      </c>
      <c r="Q1688" s="567" t="s">
        <v>336</v>
      </c>
      <c r="R1688" s="567" t="s">
        <v>73</v>
      </c>
      <c r="S1688" s="567" t="s">
        <v>237</v>
      </c>
    </row>
    <row r="1689" spans="1:19" ht="20.100000000000001" customHeight="1">
      <c r="A1689" s="573" t="s">
        <v>2489</v>
      </c>
      <c r="B1689" s="574" t="s">
        <v>2490</v>
      </c>
      <c r="C1689" s="977" t="s">
        <v>533</v>
      </c>
      <c r="D1689" s="975" t="s">
        <v>1850</v>
      </c>
      <c r="E1689" s="978"/>
      <c r="F1689" s="573" t="s">
        <v>881</v>
      </c>
      <c r="G1689" s="574"/>
      <c r="H1689" s="635">
        <v>202</v>
      </c>
      <c r="I1689" s="973">
        <v>9934</v>
      </c>
      <c r="J1689" s="961"/>
      <c r="K1689" s="635">
        <f t="shared" si="124"/>
        <v>0</v>
      </c>
      <c r="L1689" s="635">
        <f t="shared" si="125"/>
        <v>0</v>
      </c>
      <c r="M1689" s="713">
        <f t="shared" si="123"/>
        <v>2006668</v>
      </c>
      <c r="N1689" s="573"/>
      <c r="O1689" s="574"/>
      <c r="P1689" s="573" t="s">
        <v>1361</v>
      </c>
      <c r="Q1689" s="952" t="s">
        <v>336</v>
      </c>
      <c r="R1689" s="952" t="s">
        <v>73</v>
      </c>
      <c r="S1689" s="952" t="s">
        <v>237</v>
      </c>
    </row>
    <row r="1690" spans="1:19" ht="20.100000000000001" customHeight="1">
      <c r="A1690" s="557" t="s">
        <v>2489</v>
      </c>
      <c r="B1690" s="563" t="s">
        <v>2490</v>
      </c>
      <c r="C1690" s="974" t="s">
        <v>533</v>
      </c>
      <c r="D1690" s="975" t="s">
        <v>1850</v>
      </c>
      <c r="E1690" s="976"/>
      <c r="F1690" s="557" t="s">
        <v>881</v>
      </c>
      <c r="G1690" s="563"/>
      <c r="H1690" s="558">
        <v>8</v>
      </c>
      <c r="I1690" s="972">
        <v>10487</v>
      </c>
      <c r="J1690" s="969"/>
      <c r="K1690" s="635">
        <f t="shared" si="124"/>
        <v>0</v>
      </c>
      <c r="L1690" s="635">
        <f t="shared" si="125"/>
        <v>0</v>
      </c>
      <c r="M1690" s="713">
        <f t="shared" si="123"/>
        <v>83896</v>
      </c>
      <c r="N1690" s="563"/>
      <c r="O1690" s="563"/>
      <c r="P1690" s="557" t="s">
        <v>1361</v>
      </c>
      <c r="Q1690" s="567" t="s">
        <v>336</v>
      </c>
      <c r="R1690" s="567" t="s">
        <v>73</v>
      </c>
      <c r="S1690" s="567" t="s">
        <v>237</v>
      </c>
    </row>
    <row r="1691" spans="1:19" ht="20.100000000000001" customHeight="1">
      <c r="A1691" s="557" t="s">
        <v>2489</v>
      </c>
      <c r="B1691" s="563" t="s">
        <v>2490</v>
      </c>
      <c r="C1691" s="974" t="s">
        <v>533</v>
      </c>
      <c r="D1691" s="975" t="s">
        <v>1850</v>
      </c>
      <c r="E1691" s="976"/>
      <c r="F1691" s="557" t="s">
        <v>882</v>
      </c>
      <c r="G1691" s="563"/>
      <c r="H1691" s="558">
        <v>8</v>
      </c>
      <c r="I1691" s="972">
        <v>8254</v>
      </c>
      <c r="J1691" s="969"/>
      <c r="K1691" s="635">
        <f t="shared" si="124"/>
        <v>0</v>
      </c>
      <c r="L1691" s="635">
        <f t="shared" si="125"/>
        <v>0</v>
      </c>
      <c r="M1691" s="713">
        <f t="shared" si="123"/>
        <v>66032</v>
      </c>
      <c r="N1691" s="563"/>
      <c r="O1691" s="563"/>
      <c r="P1691" s="557" t="s">
        <v>1361</v>
      </c>
      <c r="Q1691" s="567" t="s">
        <v>336</v>
      </c>
      <c r="R1691" s="567" t="s">
        <v>73</v>
      </c>
      <c r="S1691" s="567" t="s">
        <v>237</v>
      </c>
    </row>
    <row r="1692" spans="1:19" ht="20.100000000000001" customHeight="1">
      <c r="A1692" s="557" t="s">
        <v>2489</v>
      </c>
      <c r="B1692" s="563" t="s">
        <v>2490</v>
      </c>
      <c r="C1692" s="974" t="s">
        <v>533</v>
      </c>
      <c r="D1692" s="975" t="s">
        <v>1850</v>
      </c>
      <c r="E1692" s="976"/>
      <c r="F1692" s="557" t="s">
        <v>1948</v>
      </c>
      <c r="G1692" s="563"/>
      <c r="H1692" s="558">
        <v>8</v>
      </c>
      <c r="I1692" s="972">
        <v>34568</v>
      </c>
      <c r="J1692" s="969"/>
      <c r="K1692" s="635">
        <f t="shared" si="124"/>
        <v>0</v>
      </c>
      <c r="L1692" s="635">
        <f t="shared" si="125"/>
        <v>0</v>
      </c>
      <c r="M1692" s="713">
        <f t="shared" si="123"/>
        <v>276544</v>
      </c>
      <c r="N1692" s="563"/>
      <c r="O1692" s="563"/>
      <c r="P1692" s="557" t="s">
        <v>1361</v>
      </c>
      <c r="Q1692" s="567" t="s">
        <v>358</v>
      </c>
      <c r="R1692" s="567" t="s">
        <v>73</v>
      </c>
      <c r="S1692" s="567" t="s">
        <v>237</v>
      </c>
    </row>
    <row r="1693" spans="1:19" ht="20.100000000000001" customHeight="1">
      <c r="A1693" s="557" t="s">
        <v>2489</v>
      </c>
      <c r="B1693" s="563" t="s">
        <v>2490</v>
      </c>
      <c r="C1693" s="974" t="s">
        <v>533</v>
      </c>
      <c r="D1693" s="975" t="s">
        <v>1850</v>
      </c>
      <c r="E1693" s="976"/>
      <c r="F1693" s="557" t="s">
        <v>970</v>
      </c>
      <c r="G1693" s="563"/>
      <c r="H1693" s="558">
        <v>40</v>
      </c>
      <c r="I1693" s="972">
        <v>40477</v>
      </c>
      <c r="J1693" s="969"/>
      <c r="K1693" s="635">
        <f t="shared" si="124"/>
        <v>0</v>
      </c>
      <c r="L1693" s="635">
        <f t="shared" si="125"/>
        <v>0</v>
      </c>
      <c r="M1693" s="713">
        <f t="shared" si="123"/>
        <v>1619080</v>
      </c>
      <c r="N1693" s="563"/>
      <c r="O1693" s="563"/>
      <c r="P1693" s="557" t="s">
        <v>1361</v>
      </c>
      <c r="Q1693" s="567" t="s">
        <v>271</v>
      </c>
      <c r="R1693" s="567" t="s">
        <v>73</v>
      </c>
      <c r="S1693" s="567" t="s">
        <v>237</v>
      </c>
    </row>
    <row r="1694" spans="1:19" ht="20.100000000000001" customHeight="1">
      <c r="A1694" s="557" t="s">
        <v>2489</v>
      </c>
      <c r="B1694" s="563" t="s">
        <v>2490</v>
      </c>
      <c r="C1694" s="974" t="s">
        <v>533</v>
      </c>
      <c r="D1694" s="975" t="s">
        <v>1850</v>
      </c>
      <c r="E1694" s="976"/>
      <c r="F1694" s="557" t="s">
        <v>881</v>
      </c>
      <c r="G1694" s="563"/>
      <c r="H1694" s="558">
        <v>40</v>
      </c>
      <c r="I1694" s="972">
        <v>9913</v>
      </c>
      <c r="J1694" s="969"/>
      <c r="K1694" s="635">
        <f t="shared" si="124"/>
        <v>0</v>
      </c>
      <c r="L1694" s="635">
        <f t="shared" si="125"/>
        <v>0</v>
      </c>
      <c r="M1694" s="713">
        <f t="shared" si="123"/>
        <v>396520</v>
      </c>
      <c r="N1694" s="563"/>
      <c r="O1694" s="563"/>
      <c r="P1694" s="557" t="s">
        <v>1361</v>
      </c>
      <c r="Q1694" s="567" t="s">
        <v>336</v>
      </c>
      <c r="R1694" s="567" t="s">
        <v>73</v>
      </c>
      <c r="S1694" s="567" t="s">
        <v>237</v>
      </c>
    </row>
    <row r="1695" spans="1:19" ht="20.100000000000001" customHeight="1">
      <c r="A1695" s="557" t="s">
        <v>2489</v>
      </c>
      <c r="B1695" s="563" t="s">
        <v>2490</v>
      </c>
      <c r="C1695" s="974" t="s">
        <v>533</v>
      </c>
      <c r="D1695" s="975" t="s">
        <v>1850</v>
      </c>
      <c r="E1695" s="976"/>
      <c r="F1695" s="557" t="s">
        <v>882</v>
      </c>
      <c r="G1695" s="563"/>
      <c r="H1695" s="558">
        <v>40</v>
      </c>
      <c r="I1695" s="972">
        <v>7802</v>
      </c>
      <c r="J1695" s="969"/>
      <c r="K1695" s="635">
        <f t="shared" si="124"/>
        <v>0</v>
      </c>
      <c r="L1695" s="635">
        <f t="shared" si="125"/>
        <v>0</v>
      </c>
      <c r="M1695" s="713">
        <f t="shared" si="123"/>
        <v>312080</v>
      </c>
      <c r="N1695" s="563"/>
      <c r="O1695" s="563"/>
      <c r="P1695" s="557" t="s">
        <v>1361</v>
      </c>
      <c r="Q1695" s="567" t="s">
        <v>336</v>
      </c>
      <c r="R1695" s="567" t="s">
        <v>73</v>
      </c>
      <c r="S1695" s="567" t="s">
        <v>237</v>
      </c>
    </row>
    <row r="1696" spans="1:19" ht="20.100000000000001" customHeight="1">
      <c r="A1696" s="573" t="s">
        <v>843</v>
      </c>
      <c r="B1696" s="574" t="s">
        <v>2571</v>
      </c>
      <c r="C1696" s="977" t="s">
        <v>368</v>
      </c>
      <c r="D1696" s="975" t="s">
        <v>1850</v>
      </c>
      <c r="E1696" s="978"/>
      <c r="F1696" s="573" t="s">
        <v>342</v>
      </c>
      <c r="G1696" s="574"/>
      <c r="H1696" s="635">
        <v>720</v>
      </c>
      <c r="I1696" s="973">
        <v>104000</v>
      </c>
      <c r="J1696" s="961">
        <v>27</v>
      </c>
      <c r="K1696" s="635">
        <f t="shared" si="124"/>
        <v>194.4</v>
      </c>
      <c r="L1696" s="635">
        <f t="shared" si="125"/>
        <v>19.440000000000001</v>
      </c>
      <c r="M1696" s="713">
        <f t="shared" si="123"/>
        <v>74880000</v>
      </c>
      <c r="N1696" s="573"/>
      <c r="O1696" s="574"/>
      <c r="P1696" s="573" t="s">
        <v>1361</v>
      </c>
      <c r="Q1696" s="952" t="s">
        <v>343</v>
      </c>
      <c r="R1696" s="952" t="s">
        <v>60</v>
      </c>
      <c r="S1696" s="952" t="s">
        <v>152</v>
      </c>
    </row>
    <row r="1697" spans="1:19" ht="20.100000000000001" customHeight="1">
      <c r="A1697" s="557" t="s">
        <v>843</v>
      </c>
      <c r="B1697" s="563" t="s">
        <v>2571</v>
      </c>
      <c r="C1697" s="974" t="s">
        <v>368</v>
      </c>
      <c r="D1697" s="975" t="s">
        <v>1850</v>
      </c>
      <c r="E1697" s="976"/>
      <c r="F1697" s="557" t="s">
        <v>592</v>
      </c>
      <c r="G1697" s="563"/>
      <c r="H1697" s="558">
        <v>720</v>
      </c>
      <c r="I1697" s="972">
        <v>50000</v>
      </c>
      <c r="J1697" s="969">
        <v>15</v>
      </c>
      <c r="K1697" s="635">
        <f t="shared" si="124"/>
        <v>108</v>
      </c>
      <c r="L1697" s="635">
        <f t="shared" si="125"/>
        <v>10.8</v>
      </c>
      <c r="M1697" s="713">
        <f t="shared" si="123"/>
        <v>36000000</v>
      </c>
      <c r="N1697" s="563"/>
      <c r="O1697" s="563"/>
      <c r="P1697" s="557" t="s">
        <v>1361</v>
      </c>
      <c r="Q1697" s="567" t="s">
        <v>902</v>
      </c>
      <c r="R1697" s="567" t="s">
        <v>60</v>
      </c>
      <c r="S1697" s="567" t="s">
        <v>152</v>
      </c>
    </row>
    <row r="1698" spans="1:19" ht="20.100000000000001" customHeight="1">
      <c r="A1698" s="557" t="s">
        <v>1102</v>
      </c>
      <c r="B1698" s="563" t="s">
        <v>1817</v>
      </c>
      <c r="C1698" s="974" t="s">
        <v>368</v>
      </c>
      <c r="D1698" s="975" t="s">
        <v>1850</v>
      </c>
      <c r="E1698" s="976"/>
      <c r="F1698" s="557" t="s">
        <v>524</v>
      </c>
      <c r="G1698" s="563"/>
      <c r="H1698" s="558">
        <v>214</v>
      </c>
      <c r="I1698" s="972">
        <v>150000</v>
      </c>
      <c r="J1698" s="969">
        <v>42</v>
      </c>
      <c r="K1698" s="635">
        <f t="shared" si="124"/>
        <v>89.88</v>
      </c>
      <c r="L1698" s="635">
        <f t="shared" si="125"/>
        <v>8.9879999999999995</v>
      </c>
      <c r="M1698" s="713">
        <f t="shared" si="123"/>
        <v>32100000</v>
      </c>
      <c r="N1698" s="563"/>
      <c r="O1698" s="563"/>
      <c r="P1698" s="557" t="s">
        <v>1361</v>
      </c>
      <c r="Q1698" s="567" t="s">
        <v>327</v>
      </c>
      <c r="R1698" s="567" t="s">
        <v>68</v>
      </c>
      <c r="S1698" s="567"/>
    </row>
    <row r="1699" spans="1:19" ht="20.100000000000001" customHeight="1">
      <c r="A1699" s="557" t="s">
        <v>1102</v>
      </c>
      <c r="B1699" s="563" t="s">
        <v>1817</v>
      </c>
      <c r="C1699" s="974" t="s">
        <v>368</v>
      </c>
      <c r="D1699" s="975" t="s">
        <v>1850</v>
      </c>
      <c r="E1699" s="976"/>
      <c r="F1699" s="557" t="s">
        <v>724</v>
      </c>
      <c r="G1699" s="563"/>
      <c r="H1699" s="558">
        <v>428</v>
      </c>
      <c r="I1699" s="972">
        <v>50000</v>
      </c>
      <c r="J1699" s="969">
        <v>24</v>
      </c>
      <c r="K1699" s="635">
        <f t="shared" si="124"/>
        <v>102.72</v>
      </c>
      <c r="L1699" s="635">
        <f t="shared" si="125"/>
        <v>10.272</v>
      </c>
      <c r="M1699" s="713">
        <f t="shared" si="123"/>
        <v>21400000</v>
      </c>
      <c r="N1699" s="563"/>
      <c r="O1699" s="563"/>
      <c r="P1699" s="557" t="s">
        <v>1361</v>
      </c>
      <c r="Q1699" s="567" t="s">
        <v>341</v>
      </c>
      <c r="R1699" s="567" t="s">
        <v>68</v>
      </c>
      <c r="S1699" s="567"/>
    </row>
    <row r="1700" spans="1:19" ht="20.100000000000001" customHeight="1">
      <c r="A1700" s="557" t="s">
        <v>1102</v>
      </c>
      <c r="B1700" s="563" t="s">
        <v>1817</v>
      </c>
      <c r="C1700" s="974" t="s">
        <v>368</v>
      </c>
      <c r="D1700" s="975" t="s">
        <v>1850</v>
      </c>
      <c r="E1700" s="976"/>
      <c r="F1700" s="557" t="s">
        <v>65</v>
      </c>
      <c r="G1700" s="563"/>
      <c r="H1700" s="558">
        <v>214</v>
      </c>
      <c r="I1700" s="972">
        <v>150492</v>
      </c>
      <c r="J1700" s="969">
        <v>29</v>
      </c>
      <c r="K1700" s="635">
        <f t="shared" si="124"/>
        <v>62.06</v>
      </c>
      <c r="L1700" s="635">
        <f t="shared" si="125"/>
        <v>6.2060000000000004</v>
      </c>
      <c r="M1700" s="713">
        <f t="shared" si="123"/>
        <v>32205288</v>
      </c>
      <c r="N1700" s="563"/>
      <c r="O1700" s="563"/>
      <c r="P1700" s="557" t="s">
        <v>1361</v>
      </c>
      <c r="Q1700" s="567" t="s">
        <v>343</v>
      </c>
      <c r="R1700" s="567" t="s">
        <v>60</v>
      </c>
      <c r="S1700" s="567" t="s">
        <v>152</v>
      </c>
    </row>
    <row r="1701" spans="1:19" ht="20.100000000000001" customHeight="1">
      <c r="A1701" s="557" t="s">
        <v>2519</v>
      </c>
      <c r="B1701" s="563" t="s">
        <v>2520</v>
      </c>
      <c r="C1701" s="974" t="s">
        <v>368</v>
      </c>
      <c r="D1701" s="975" t="s">
        <v>1850</v>
      </c>
      <c r="E1701" s="976"/>
      <c r="F1701" s="557" t="s">
        <v>65</v>
      </c>
      <c r="G1701" s="563"/>
      <c r="H1701" s="558">
        <v>70</v>
      </c>
      <c r="I1701" s="972">
        <v>177474</v>
      </c>
      <c r="J1701" s="969">
        <v>29</v>
      </c>
      <c r="K1701" s="635">
        <f t="shared" si="124"/>
        <v>20.3</v>
      </c>
      <c r="L1701" s="635">
        <f t="shared" si="125"/>
        <v>2.0300000000000002</v>
      </c>
      <c r="M1701" s="713">
        <f t="shared" si="123"/>
        <v>12423180</v>
      </c>
      <c r="N1701" s="563"/>
      <c r="O1701" s="563"/>
      <c r="P1701" s="557" t="s">
        <v>1361</v>
      </c>
      <c r="Q1701" s="567" t="s">
        <v>343</v>
      </c>
      <c r="R1701" s="567" t="s">
        <v>60</v>
      </c>
      <c r="S1701" s="567" t="s">
        <v>59</v>
      </c>
    </row>
    <row r="1702" spans="1:19" ht="20.100000000000001" customHeight="1">
      <c r="A1702" s="557" t="s">
        <v>2519</v>
      </c>
      <c r="B1702" s="563" t="s">
        <v>2520</v>
      </c>
      <c r="C1702" s="974" t="s">
        <v>368</v>
      </c>
      <c r="D1702" s="975" t="s">
        <v>1850</v>
      </c>
      <c r="E1702" s="976"/>
      <c r="F1702" s="557" t="s">
        <v>880</v>
      </c>
      <c r="G1702" s="563"/>
      <c r="H1702" s="558">
        <v>70</v>
      </c>
      <c r="I1702" s="972">
        <v>3179</v>
      </c>
      <c r="J1702" s="969"/>
      <c r="K1702" s="635">
        <f t="shared" si="124"/>
        <v>0</v>
      </c>
      <c r="L1702" s="635">
        <f t="shared" si="125"/>
        <v>0</v>
      </c>
      <c r="M1702" s="713">
        <f t="shared" si="123"/>
        <v>222530</v>
      </c>
      <c r="N1702" s="563"/>
      <c r="O1702" s="563"/>
      <c r="P1702" s="557" t="s">
        <v>1361</v>
      </c>
      <c r="Q1702" s="567" t="s">
        <v>336</v>
      </c>
      <c r="R1702" s="567" t="s">
        <v>73</v>
      </c>
      <c r="S1702" s="567" t="s">
        <v>59</v>
      </c>
    </row>
    <row r="1703" spans="1:19" ht="20.100000000000001" customHeight="1">
      <c r="A1703" s="573" t="s">
        <v>1728</v>
      </c>
      <c r="B1703" s="574" t="s">
        <v>1729</v>
      </c>
      <c r="C1703" s="977" t="s">
        <v>1730</v>
      </c>
      <c r="D1703" s="975" t="s">
        <v>1850</v>
      </c>
      <c r="E1703" s="978"/>
      <c r="F1703" s="573" t="s">
        <v>963</v>
      </c>
      <c r="G1703" s="574"/>
      <c r="H1703" s="635">
        <v>5</v>
      </c>
      <c r="I1703" s="973">
        <v>320500</v>
      </c>
      <c r="J1703" s="961"/>
      <c r="K1703" s="635">
        <f t="shared" si="124"/>
        <v>0</v>
      </c>
      <c r="L1703" s="635">
        <f t="shared" si="125"/>
        <v>0</v>
      </c>
      <c r="M1703" s="713">
        <f t="shared" si="123"/>
        <v>1602500</v>
      </c>
      <c r="N1703" s="573" t="s">
        <v>1623</v>
      </c>
      <c r="O1703" s="574"/>
      <c r="P1703" s="573" t="s">
        <v>1361</v>
      </c>
      <c r="Q1703" s="952" t="s">
        <v>1731</v>
      </c>
      <c r="R1703" s="952" t="s">
        <v>375</v>
      </c>
      <c r="S1703" s="952" t="s">
        <v>59</v>
      </c>
    </row>
    <row r="1704" spans="1:19" ht="20.100000000000001" customHeight="1">
      <c r="A1704" s="557" t="s">
        <v>1728</v>
      </c>
      <c r="B1704" s="563" t="s">
        <v>1729</v>
      </c>
      <c r="C1704" s="974" t="s">
        <v>1730</v>
      </c>
      <c r="D1704" s="975" t="s">
        <v>1850</v>
      </c>
      <c r="E1704" s="976"/>
      <c r="F1704" s="557" t="s">
        <v>267</v>
      </c>
      <c r="G1704" s="563"/>
      <c r="H1704" s="558">
        <v>3</v>
      </c>
      <c r="I1704" s="972">
        <v>80000</v>
      </c>
      <c r="J1704" s="969">
        <v>7</v>
      </c>
      <c r="K1704" s="635">
        <f t="shared" si="124"/>
        <v>0.21</v>
      </c>
      <c r="L1704" s="635">
        <f t="shared" si="125"/>
        <v>2.0999999999999998E-2</v>
      </c>
      <c r="M1704" s="713">
        <f t="shared" si="123"/>
        <v>240000</v>
      </c>
      <c r="N1704" s="563"/>
      <c r="O1704" s="563"/>
      <c r="P1704" s="557" t="s">
        <v>1361</v>
      </c>
      <c r="Q1704" s="567" t="s">
        <v>344</v>
      </c>
      <c r="R1704" s="567" t="s">
        <v>60</v>
      </c>
      <c r="S1704" s="567" t="s">
        <v>59</v>
      </c>
    </row>
    <row r="1705" spans="1:19" ht="20.100000000000001" customHeight="1">
      <c r="A1705" s="557" t="s">
        <v>1728</v>
      </c>
      <c r="B1705" s="563" t="s">
        <v>1729</v>
      </c>
      <c r="C1705" s="974" t="s">
        <v>1730</v>
      </c>
      <c r="D1705" s="975" t="s">
        <v>1850</v>
      </c>
      <c r="E1705" s="976"/>
      <c r="F1705" s="557" t="s">
        <v>1732</v>
      </c>
      <c r="G1705" s="563"/>
      <c r="H1705" s="558">
        <v>3</v>
      </c>
      <c r="I1705" s="972">
        <v>179800</v>
      </c>
      <c r="J1705" s="969">
        <v>35</v>
      </c>
      <c r="K1705" s="635">
        <f t="shared" si="124"/>
        <v>1.05</v>
      </c>
      <c r="L1705" s="635">
        <f t="shared" si="125"/>
        <v>0.10500000000000001</v>
      </c>
      <c r="M1705" s="713">
        <f t="shared" si="123"/>
        <v>539400</v>
      </c>
      <c r="N1705" s="563"/>
      <c r="O1705" s="563"/>
      <c r="P1705" s="557" t="s">
        <v>1361</v>
      </c>
      <c r="Q1705" s="567" t="s">
        <v>364</v>
      </c>
      <c r="R1705" s="567" t="s">
        <v>68</v>
      </c>
      <c r="S1705" s="567" t="s">
        <v>59</v>
      </c>
    </row>
    <row r="1706" spans="1:19" ht="20.100000000000001" customHeight="1">
      <c r="A1706" s="557" t="s">
        <v>1728</v>
      </c>
      <c r="B1706" s="563" t="s">
        <v>1729</v>
      </c>
      <c r="C1706" s="974" t="s">
        <v>1730</v>
      </c>
      <c r="D1706" s="975" t="s">
        <v>1850</v>
      </c>
      <c r="E1706" s="976"/>
      <c r="F1706" s="557" t="s">
        <v>1733</v>
      </c>
      <c r="G1706" s="563"/>
      <c r="H1706" s="558">
        <v>2</v>
      </c>
      <c r="I1706" s="972">
        <v>61700</v>
      </c>
      <c r="J1706" s="969">
        <v>8</v>
      </c>
      <c r="K1706" s="635">
        <f t="shared" si="124"/>
        <v>0.16</v>
      </c>
      <c r="L1706" s="635">
        <f t="shared" si="125"/>
        <v>1.6E-2</v>
      </c>
      <c r="M1706" s="713">
        <f t="shared" si="123"/>
        <v>123400</v>
      </c>
      <c r="N1706" s="563"/>
      <c r="O1706" s="563"/>
      <c r="P1706" s="557" t="s">
        <v>1361</v>
      </c>
      <c r="Q1706" s="567" t="s">
        <v>1734</v>
      </c>
      <c r="R1706" s="567" t="s">
        <v>68</v>
      </c>
      <c r="S1706" s="567" t="s">
        <v>59</v>
      </c>
    </row>
    <row r="1707" spans="1:19" ht="20.100000000000001" customHeight="1">
      <c r="A1707" s="557" t="s">
        <v>1728</v>
      </c>
      <c r="B1707" s="563" t="s">
        <v>1729</v>
      </c>
      <c r="C1707" s="974" t="s">
        <v>1730</v>
      </c>
      <c r="D1707" s="975" t="s">
        <v>1850</v>
      </c>
      <c r="E1707" s="976"/>
      <c r="F1707" s="557" t="s">
        <v>1575</v>
      </c>
      <c r="G1707" s="563"/>
      <c r="H1707" s="558">
        <v>52</v>
      </c>
      <c r="I1707" s="972">
        <v>7200</v>
      </c>
      <c r="J1707" s="969"/>
      <c r="K1707" s="635">
        <f t="shared" si="124"/>
        <v>0</v>
      </c>
      <c r="L1707" s="635">
        <f t="shared" si="125"/>
        <v>0</v>
      </c>
      <c r="M1707" s="713">
        <f t="shared" si="123"/>
        <v>374400</v>
      </c>
      <c r="N1707" s="563"/>
      <c r="O1707" s="563"/>
      <c r="P1707" s="557" t="s">
        <v>1361</v>
      </c>
      <c r="Q1707" s="567" t="s">
        <v>1735</v>
      </c>
      <c r="R1707" s="567" t="s">
        <v>375</v>
      </c>
      <c r="S1707" s="567" t="s">
        <v>59</v>
      </c>
    </row>
    <row r="1708" spans="1:19" ht="20.100000000000001" customHeight="1">
      <c r="A1708" s="557" t="s">
        <v>1728</v>
      </c>
      <c r="B1708" s="563" t="s">
        <v>1729</v>
      </c>
      <c r="C1708" s="974" t="s">
        <v>1730</v>
      </c>
      <c r="D1708" s="975" t="s">
        <v>1850</v>
      </c>
      <c r="E1708" s="976"/>
      <c r="F1708" s="557" t="s">
        <v>1736</v>
      </c>
      <c r="G1708" s="563"/>
      <c r="H1708" s="558">
        <v>3</v>
      </c>
      <c r="I1708" s="972">
        <v>107700</v>
      </c>
      <c r="J1708" s="969">
        <v>15</v>
      </c>
      <c r="K1708" s="635">
        <f t="shared" si="124"/>
        <v>0.45</v>
      </c>
      <c r="L1708" s="635">
        <f t="shared" si="125"/>
        <v>4.4999999999999998E-2</v>
      </c>
      <c r="M1708" s="713">
        <f t="shared" si="123"/>
        <v>323100</v>
      </c>
      <c r="N1708" s="563"/>
      <c r="O1708" s="563"/>
      <c r="P1708" s="557" t="s">
        <v>1361</v>
      </c>
      <c r="Q1708" s="567" t="s">
        <v>270</v>
      </c>
      <c r="R1708" s="567" t="s">
        <v>60</v>
      </c>
      <c r="S1708" s="567" t="s">
        <v>59</v>
      </c>
    </row>
    <row r="1709" spans="1:19" ht="20.100000000000001" customHeight="1">
      <c r="A1709" s="557" t="s">
        <v>1728</v>
      </c>
      <c r="B1709" s="563" t="s">
        <v>1729</v>
      </c>
      <c r="C1709" s="974" t="s">
        <v>1730</v>
      </c>
      <c r="D1709" s="975" t="s">
        <v>1850</v>
      </c>
      <c r="E1709" s="976"/>
      <c r="F1709" s="557" t="s">
        <v>909</v>
      </c>
      <c r="G1709" s="563"/>
      <c r="H1709" s="558">
        <v>8</v>
      </c>
      <c r="I1709" s="972">
        <v>115500</v>
      </c>
      <c r="J1709" s="969">
        <v>19</v>
      </c>
      <c r="K1709" s="635">
        <f t="shared" si="124"/>
        <v>1.52</v>
      </c>
      <c r="L1709" s="635">
        <f t="shared" si="125"/>
        <v>0.152</v>
      </c>
      <c r="M1709" s="713">
        <f t="shared" si="123"/>
        <v>924000</v>
      </c>
      <c r="N1709" s="563" t="s">
        <v>61</v>
      </c>
      <c r="O1709" s="563"/>
      <c r="P1709" s="557" t="s">
        <v>1361</v>
      </c>
      <c r="Q1709" s="567" t="s">
        <v>361</v>
      </c>
      <c r="R1709" s="567" t="s">
        <v>68</v>
      </c>
      <c r="S1709" s="567" t="s">
        <v>59</v>
      </c>
    </row>
    <row r="1710" spans="1:19" ht="20.100000000000001" customHeight="1">
      <c r="A1710" s="573" t="s">
        <v>1728</v>
      </c>
      <c r="B1710" s="574" t="s">
        <v>1729</v>
      </c>
      <c r="C1710" s="977" t="s">
        <v>1730</v>
      </c>
      <c r="D1710" s="975" t="s">
        <v>1850</v>
      </c>
      <c r="E1710" s="978"/>
      <c r="F1710" s="573" t="s">
        <v>1292</v>
      </c>
      <c r="G1710" s="574"/>
      <c r="H1710" s="635">
        <v>5</v>
      </c>
      <c r="I1710" s="973">
        <v>366900</v>
      </c>
      <c r="J1710" s="961">
        <v>39</v>
      </c>
      <c r="K1710" s="635">
        <f t="shared" si="124"/>
        <v>1.95</v>
      </c>
      <c r="L1710" s="635">
        <f t="shared" si="125"/>
        <v>0.19500000000000001</v>
      </c>
      <c r="M1710" s="713">
        <f t="shared" si="123"/>
        <v>1834500</v>
      </c>
      <c r="N1710" s="573"/>
      <c r="O1710" s="574"/>
      <c r="P1710" s="573" t="s">
        <v>1361</v>
      </c>
      <c r="Q1710" s="952" t="s">
        <v>996</v>
      </c>
      <c r="R1710" s="952" t="s">
        <v>60</v>
      </c>
      <c r="S1710" s="952" t="s">
        <v>59</v>
      </c>
    </row>
    <row r="1711" spans="1:19" ht="20.100000000000001" customHeight="1">
      <c r="A1711" s="557" t="s">
        <v>1728</v>
      </c>
      <c r="B1711" s="563" t="s">
        <v>1729</v>
      </c>
      <c r="C1711" s="974" t="s">
        <v>1730</v>
      </c>
      <c r="D1711" s="975" t="s">
        <v>1850</v>
      </c>
      <c r="E1711" s="976"/>
      <c r="F1711" s="557" t="s">
        <v>750</v>
      </c>
      <c r="G1711" s="563"/>
      <c r="H1711" s="558">
        <v>3</v>
      </c>
      <c r="I1711" s="972">
        <v>114600</v>
      </c>
      <c r="J1711" s="969"/>
      <c r="K1711" s="635">
        <f t="shared" si="124"/>
        <v>0</v>
      </c>
      <c r="L1711" s="635">
        <f t="shared" si="125"/>
        <v>0</v>
      </c>
      <c r="M1711" s="713">
        <f t="shared" si="123"/>
        <v>343800</v>
      </c>
      <c r="N1711" s="563"/>
      <c r="O1711" s="563"/>
      <c r="P1711" s="557" t="s">
        <v>1361</v>
      </c>
      <c r="Q1711" s="567" t="s">
        <v>1737</v>
      </c>
      <c r="R1711" s="567" t="s">
        <v>73</v>
      </c>
      <c r="S1711" s="567" t="s">
        <v>59</v>
      </c>
    </row>
    <row r="1712" spans="1:19" ht="20.100000000000001" customHeight="1">
      <c r="A1712" s="557" t="s">
        <v>1728</v>
      </c>
      <c r="B1712" s="563" t="s">
        <v>1729</v>
      </c>
      <c r="C1712" s="974" t="s">
        <v>1730</v>
      </c>
      <c r="D1712" s="975" t="s">
        <v>1850</v>
      </c>
      <c r="E1712" s="976"/>
      <c r="F1712" s="557" t="s">
        <v>670</v>
      </c>
      <c r="G1712" s="563"/>
      <c r="H1712" s="558">
        <v>5</v>
      </c>
      <c r="I1712" s="972">
        <v>127500</v>
      </c>
      <c r="J1712" s="969">
        <v>27</v>
      </c>
      <c r="K1712" s="635">
        <f t="shared" si="124"/>
        <v>1.35</v>
      </c>
      <c r="L1712" s="635">
        <f t="shared" si="125"/>
        <v>0.13500000000000001</v>
      </c>
      <c r="M1712" s="713">
        <f t="shared" si="123"/>
        <v>637500</v>
      </c>
      <c r="N1712" s="563"/>
      <c r="O1712" s="563"/>
      <c r="P1712" s="557" t="s">
        <v>1361</v>
      </c>
      <c r="Q1712" s="567" t="s">
        <v>628</v>
      </c>
      <c r="R1712" s="567" t="s">
        <v>68</v>
      </c>
      <c r="S1712" s="567" t="s">
        <v>59</v>
      </c>
    </row>
    <row r="1713" spans="1:19" ht="20.100000000000001" customHeight="1">
      <c r="A1713" s="557" t="s">
        <v>1728</v>
      </c>
      <c r="B1713" s="563" t="s">
        <v>1729</v>
      </c>
      <c r="C1713" s="974" t="s">
        <v>1730</v>
      </c>
      <c r="D1713" s="975" t="s">
        <v>1850</v>
      </c>
      <c r="E1713" s="976"/>
      <c r="F1713" s="557" t="s">
        <v>1099</v>
      </c>
      <c r="G1713" s="563"/>
      <c r="H1713" s="558">
        <v>4</v>
      </c>
      <c r="I1713" s="972">
        <v>92700</v>
      </c>
      <c r="J1713" s="969"/>
      <c r="K1713" s="635">
        <f t="shared" si="124"/>
        <v>0</v>
      </c>
      <c r="L1713" s="635">
        <f t="shared" si="125"/>
        <v>0</v>
      </c>
      <c r="M1713" s="713">
        <f t="shared" si="123"/>
        <v>370800</v>
      </c>
      <c r="N1713" s="563"/>
      <c r="O1713" s="563"/>
      <c r="P1713" s="557" t="s">
        <v>1361</v>
      </c>
      <c r="Q1713" s="567" t="s">
        <v>1731</v>
      </c>
      <c r="R1713" s="567" t="s">
        <v>375</v>
      </c>
      <c r="S1713" s="567" t="s">
        <v>59</v>
      </c>
    </row>
    <row r="1714" spans="1:19" ht="20.100000000000001" customHeight="1">
      <c r="A1714" s="557" t="s">
        <v>1728</v>
      </c>
      <c r="B1714" s="563" t="s">
        <v>1729</v>
      </c>
      <c r="C1714" s="974" t="s">
        <v>1730</v>
      </c>
      <c r="D1714" s="975" t="s">
        <v>1850</v>
      </c>
      <c r="E1714" s="976"/>
      <c r="F1714" s="557" t="s">
        <v>768</v>
      </c>
      <c r="G1714" s="563"/>
      <c r="H1714" s="558">
        <v>32</v>
      </c>
      <c r="I1714" s="972">
        <v>352500</v>
      </c>
      <c r="J1714" s="969">
        <v>41</v>
      </c>
      <c r="K1714" s="635">
        <f t="shared" si="124"/>
        <v>13.12</v>
      </c>
      <c r="L1714" s="635">
        <f t="shared" si="125"/>
        <v>1.3119999999999998</v>
      </c>
      <c r="M1714" s="713">
        <f t="shared" si="123"/>
        <v>11280000</v>
      </c>
      <c r="N1714" s="563"/>
      <c r="O1714" s="563"/>
      <c r="P1714" s="557" t="s">
        <v>1361</v>
      </c>
      <c r="Q1714" s="567" t="s">
        <v>364</v>
      </c>
      <c r="R1714" s="567" t="s">
        <v>60</v>
      </c>
      <c r="S1714" s="567" t="s">
        <v>59</v>
      </c>
    </row>
    <row r="1715" spans="1:19" ht="20.100000000000001" customHeight="1">
      <c r="A1715" s="557" t="s">
        <v>1728</v>
      </c>
      <c r="B1715" s="563" t="s">
        <v>1729</v>
      </c>
      <c r="C1715" s="974" t="s">
        <v>1730</v>
      </c>
      <c r="D1715" s="975" t="s">
        <v>1850</v>
      </c>
      <c r="E1715" s="976"/>
      <c r="F1715" s="557" t="s">
        <v>1517</v>
      </c>
      <c r="G1715" s="563"/>
      <c r="H1715" s="558">
        <v>6</v>
      </c>
      <c r="I1715" s="972">
        <v>145000</v>
      </c>
      <c r="J1715" s="969"/>
      <c r="K1715" s="635">
        <f t="shared" si="124"/>
        <v>0</v>
      </c>
      <c r="L1715" s="635">
        <f t="shared" si="125"/>
        <v>0</v>
      </c>
      <c r="M1715" s="713">
        <f t="shared" si="123"/>
        <v>870000</v>
      </c>
      <c r="N1715" s="563"/>
      <c r="O1715" s="563"/>
      <c r="P1715" s="557" t="s">
        <v>1361</v>
      </c>
      <c r="Q1715" s="567" t="s">
        <v>1740</v>
      </c>
      <c r="R1715" s="567" t="s">
        <v>375</v>
      </c>
      <c r="S1715" s="567" t="s">
        <v>59</v>
      </c>
    </row>
    <row r="1716" spans="1:19" ht="20.100000000000001" customHeight="1">
      <c r="A1716" s="557" t="s">
        <v>1728</v>
      </c>
      <c r="B1716" s="563" t="s">
        <v>1729</v>
      </c>
      <c r="C1716" s="974" t="s">
        <v>1730</v>
      </c>
      <c r="D1716" s="975" t="s">
        <v>1850</v>
      </c>
      <c r="E1716" s="976"/>
      <c r="F1716" s="557" t="s">
        <v>1066</v>
      </c>
      <c r="G1716" s="563"/>
      <c r="H1716" s="558">
        <v>3</v>
      </c>
      <c r="I1716" s="972">
        <v>256000</v>
      </c>
      <c r="J1716" s="969">
        <v>40</v>
      </c>
      <c r="K1716" s="635">
        <f t="shared" si="124"/>
        <v>1.2</v>
      </c>
      <c r="L1716" s="635">
        <f t="shared" si="125"/>
        <v>0.12</v>
      </c>
      <c r="M1716" s="713">
        <f t="shared" si="123"/>
        <v>768000</v>
      </c>
      <c r="N1716" s="563"/>
      <c r="O1716" s="563"/>
      <c r="P1716" s="557" t="s">
        <v>1361</v>
      </c>
      <c r="Q1716" s="567" t="s">
        <v>361</v>
      </c>
      <c r="R1716" s="567" t="s">
        <v>68</v>
      </c>
      <c r="S1716" s="567" t="s">
        <v>59</v>
      </c>
    </row>
    <row r="1717" spans="1:19" ht="20.100000000000001" customHeight="1">
      <c r="A1717" s="573" t="s">
        <v>1102</v>
      </c>
      <c r="B1717" s="574" t="s">
        <v>2203</v>
      </c>
      <c r="C1717" s="977" t="s">
        <v>368</v>
      </c>
      <c r="D1717" s="975" t="s">
        <v>1850</v>
      </c>
      <c r="E1717" s="978"/>
      <c r="F1717" s="573" t="s">
        <v>69</v>
      </c>
      <c r="G1717" s="574"/>
      <c r="H1717" s="635">
        <v>140</v>
      </c>
      <c r="I1717" s="973">
        <v>149250</v>
      </c>
      <c r="J1717" s="961"/>
      <c r="K1717" s="635">
        <f t="shared" si="124"/>
        <v>0</v>
      </c>
      <c r="L1717" s="635">
        <f t="shared" si="125"/>
        <v>0</v>
      </c>
      <c r="M1717" s="713">
        <f t="shared" si="123"/>
        <v>20895000</v>
      </c>
      <c r="N1717" s="573"/>
      <c r="O1717" s="574"/>
      <c r="P1717" s="573" t="s">
        <v>1361</v>
      </c>
      <c r="Q1717" s="952" t="s">
        <v>354</v>
      </c>
      <c r="R1717" s="952" t="s">
        <v>70</v>
      </c>
      <c r="S1717" s="952"/>
    </row>
    <row r="1718" spans="1:19" ht="20.100000000000001" customHeight="1">
      <c r="A1718" s="557" t="s">
        <v>1728</v>
      </c>
      <c r="B1718" s="563" t="s">
        <v>1729</v>
      </c>
      <c r="C1718" s="974" t="s">
        <v>2444</v>
      </c>
      <c r="D1718" s="975" t="s">
        <v>1850</v>
      </c>
      <c r="E1718" s="976"/>
      <c r="F1718" s="557" t="s">
        <v>1738</v>
      </c>
      <c r="G1718" s="563"/>
      <c r="H1718" s="558">
        <v>683</v>
      </c>
      <c r="I1718" s="972">
        <v>320279</v>
      </c>
      <c r="J1718" s="969"/>
      <c r="K1718" s="635">
        <f t="shared" si="124"/>
        <v>0</v>
      </c>
      <c r="L1718" s="635">
        <f t="shared" si="125"/>
        <v>0</v>
      </c>
      <c r="M1718" s="713">
        <f t="shared" si="123"/>
        <v>218750557</v>
      </c>
      <c r="N1718" s="563"/>
      <c r="O1718" s="563"/>
      <c r="P1718" s="557" t="s">
        <v>1361</v>
      </c>
      <c r="Q1718" s="567" t="s">
        <v>354</v>
      </c>
      <c r="R1718" s="567" t="s">
        <v>70</v>
      </c>
      <c r="S1718" s="567"/>
    </row>
    <row r="1719" spans="1:19" ht="20.100000000000001" customHeight="1">
      <c r="A1719" s="557" t="s">
        <v>2519</v>
      </c>
      <c r="B1719" s="563" t="s">
        <v>2520</v>
      </c>
      <c r="C1719" s="974" t="s">
        <v>368</v>
      </c>
      <c r="D1719" s="975" t="s">
        <v>1850</v>
      </c>
      <c r="E1719" s="976"/>
      <c r="F1719" s="557" t="s">
        <v>539</v>
      </c>
      <c r="G1719" s="563"/>
      <c r="H1719" s="558">
        <v>70</v>
      </c>
      <c r="I1719" s="972">
        <v>188953</v>
      </c>
      <c r="J1719" s="969"/>
      <c r="K1719" s="635">
        <f t="shared" si="124"/>
        <v>0</v>
      </c>
      <c r="L1719" s="635">
        <f t="shared" si="125"/>
        <v>0</v>
      </c>
      <c r="M1719" s="713">
        <f t="shared" si="123"/>
        <v>13226710</v>
      </c>
      <c r="N1719" s="563"/>
      <c r="O1719" s="563"/>
      <c r="P1719" s="557" t="s">
        <v>1361</v>
      </c>
      <c r="Q1719" s="567" t="s">
        <v>354</v>
      </c>
      <c r="R1719" s="567" t="s">
        <v>70</v>
      </c>
      <c r="S1719" s="567"/>
    </row>
    <row r="1720" spans="1:19" ht="20.100000000000001" customHeight="1">
      <c r="A1720" s="557" t="s">
        <v>708</v>
      </c>
      <c r="B1720" s="563" t="s">
        <v>2611</v>
      </c>
      <c r="C1720" s="974" t="s">
        <v>2609</v>
      </c>
      <c r="D1720" s="975" t="s">
        <v>1850</v>
      </c>
      <c r="E1720" s="976"/>
      <c r="F1720" s="557" t="s">
        <v>2228</v>
      </c>
      <c r="G1720" s="563"/>
      <c r="H1720" s="558">
        <v>54</v>
      </c>
      <c r="I1720" s="972">
        <v>175500</v>
      </c>
      <c r="J1720" s="969">
        <v>34</v>
      </c>
      <c r="K1720" s="635">
        <f t="shared" si="124"/>
        <v>18.36</v>
      </c>
      <c r="L1720" s="635">
        <f t="shared" si="125"/>
        <v>1.8359999999999999</v>
      </c>
      <c r="M1720" s="713">
        <f t="shared" si="123"/>
        <v>9477000</v>
      </c>
      <c r="N1720" s="563" t="s">
        <v>1620</v>
      </c>
      <c r="O1720" s="563"/>
      <c r="P1720" s="557" t="s">
        <v>1361</v>
      </c>
      <c r="Q1720" s="567" t="s">
        <v>2471</v>
      </c>
      <c r="R1720" s="567" t="s">
        <v>68</v>
      </c>
      <c r="S1720" s="567" t="s">
        <v>152</v>
      </c>
    </row>
    <row r="1721" spans="1:19" ht="20.100000000000001" customHeight="1">
      <c r="A1721" s="557" t="s">
        <v>708</v>
      </c>
      <c r="B1721" s="563" t="s">
        <v>2611</v>
      </c>
      <c r="C1721" s="974" t="s">
        <v>2609</v>
      </c>
      <c r="D1721" s="975" t="s">
        <v>1850</v>
      </c>
      <c r="E1721" s="976"/>
      <c r="F1721" s="557" t="s">
        <v>959</v>
      </c>
      <c r="G1721" s="563"/>
      <c r="H1721" s="558">
        <v>28</v>
      </c>
      <c r="I1721" s="972">
        <v>252000</v>
      </c>
      <c r="J1721" s="969">
        <v>40</v>
      </c>
      <c r="K1721" s="635">
        <f t="shared" si="124"/>
        <v>11.2</v>
      </c>
      <c r="L1721" s="635">
        <f t="shared" si="125"/>
        <v>1.1199999999999999</v>
      </c>
      <c r="M1721" s="713">
        <f t="shared" si="123"/>
        <v>7056000</v>
      </c>
      <c r="N1721" s="563"/>
      <c r="O1721" s="563"/>
      <c r="P1721" s="557" t="s">
        <v>1361</v>
      </c>
      <c r="Q1721" s="567" t="s">
        <v>364</v>
      </c>
      <c r="R1721" s="567" t="s">
        <v>68</v>
      </c>
      <c r="S1721" s="567" t="s">
        <v>152</v>
      </c>
    </row>
    <row r="1722" spans="1:19" ht="20.100000000000001" customHeight="1">
      <c r="A1722" s="557" t="s">
        <v>708</v>
      </c>
      <c r="B1722" s="563" t="s">
        <v>2611</v>
      </c>
      <c r="C1722" s="974" t="s">
        <v>2609</v>
      </c>
      <c r="D1722" s="975" t="s">
        <v>1850</v>
      </c>
      <c r="E1722" s="976"/>
      <c r="F1722" s="557" t="s">
        <v>2772</v>
      </c>
      <c r="G1722" s="563"/>
      <c r="H1722" s="558">
        <v>12</v>
      </c>
      <c r="I1722" s="972">
        <v>47700</v>
      </c>
      <c r="J1722" s="969"/>
      <c r="K1722" s="635">
        <f t="shared" si="124"/>
        <v>0</v>
      </c>
      <c r="L1722" s="635">
        <f t="shared" si="125"/>
        <v>0</v>
      </c>
      <c r="M1722" s="713">
        <f t="shared" si="123"/>
        <v>572400</v>
      </c>
      <c r="N1722" s="563"/>
      <c r="O1722" s="563"/>
      <c r="P1722" s="557" t="s">
        <v>1361</v>
      </c>
      <c r="Q1722" s="567" t="s">
        <v>358</v>
      </c>
      <c r="R1722" s="567" t="s">
        <v>73</v>
      </c>
      <c r="S1722" s="567" t="s">
        <v>152</v>
      </c>
    </row>
    <row r="1723" spans="1:19" ht="20.100000000000001" customHeight="1">
      <c r="A1723" s="557" t="s">
        <v>708</v>
      </c>
      <c r="B1723" s="563" t="s">
        <v>2611</v>
      </c>
      <c r="C1723" s="974" t="s">
        <v>2609</v>
      </c>
      <c r="D1723" s="975" t="s">
        <v>1850</v>
      </c>
      <c r="E1723" s="976"/>
      <c r="F1723" s="557" t="s">
        <v>709</v>
      </c>
      <c r="G1723" s="563"/>
      <c r="H1723" s="558">
        <v>54</v>
      </c>
      <c r="I1723" s="972">
        <v>10800</v>
      </c>
      <c r="J1723" s="969"/>
      <c r="K1723" s="635">
        <f t="shared" si="124"/>
        <v>0</v>
      </c>
      <c r="L1723" s="635">
        <f t="shared" si="125"/>
        <v>0</v>
      </c>
      <c r="M1723" s="713">
        <f t="shared" si="123"/>
        <v>583200</v>
      </c>
      <c r="N1723" s="563" t="s">
        <v>1620</v>
      </c>
      <c r="O1723" s="563"/>
      <c r="P1723" s="557" t="s">
        <v>1361</v>
      </c>
      <c r="Q1723" s="567" t="s">
        <v>336</v>
      </c>
      <c r="R1723" s="567" t="s">
        <v>73</v>
      </c>
      <c r="S1723" s="567" t="s">
        <v>152</v>
      </c>
    </row>
    <row r="1724" spans="1:19" ht="20.100000000000001" customHeight="1">
      <c r="A1724" s="573" t="s">
        <v>708</v>
      </c>
      <c r="B1724" s="574" t="s">
        <v>2611</v>
      </c>
      <c r="C1724" s="977" t="s">
        <v>2609</v>
      </c>
      <c r="D1724" s="975" t="s">
        <v>1850</v>
      </c>
      <c r="E1724" s="978"/>
      <c r="F1724" s="573" t="s">
        <v>445</v>
      </c>
      <c r="G1724" s="574"/>
      <c r="H1724" s="635">
        <v>42</v>
      </c>
      <c r="I1724" s="973">
        <v>70200</v>
      </c>
      <c r="J1724" s="961"/>
      <c r="K1724" s="635">
        <f t="shared" si="124"/>
        <v>0</v>
      </c>
      <c r="L1724" s="635">
        <f t="shared" si="125"/>
        <v>0</v>
      </c>
      <c r="M1724" s="713">
        <f t="shared" si="123"/>
        <v>2948400</v>
      </c>
      <c r="N1724" s="573" t="s">
        <v>1620</v>
      </c>
      <c r="O1724" s="574"/>
      <c r="P1724" s="573" t="s">
        <v>1361</v>
      </c>
      <c r="Q1724" s="952" t="s">
        <v>271</v>
      </c>
      <c r="R1724" s="952" t="s">
        <v>73</v>
      </c>
      <c r="S1724" s="952" t="s">
        <v>152</v>
      </c>
    </row>
    <row r="1725" spans="1:19" ht="20.100000000000001" customHeight="1">
      <c r="A1725" s="557" t="s">
        <v>708</v>
      </c>
      <c r="B1725" s="563" t="s">
        <v>2611</v>
      </c>
      <c r="C1725" s="974" t="s">
        <v>2609</v>
      </c>
      <c r="D1725" s="975" t="s">
        <v>1850</v>
      </c>
      <c r="E1725" s="976"/>
      <c r="F1725" s="557" t="s">
        <v>267</v>
      </c>
      <c r="G1725" s="563"/>
      <c r="H1725" s="558">
        <v>36</v>
      </c>
      <c r="I1725" s="972">
        <v>73800</v>
      </c>
      <c r="J1725" s="969">
        <v>7</v>
      </c>
      <c r="K1725" s="635">
        <f t="shared" si="124"/>
        <v>2.52</v>
      </c>
      <c r="L1725" s="635">
        <f t="shared" si="125"/>
        <v>0.252</v>
      </c>
      <c r="M1725" s="713">
        <f t="shared" si="123"/>
        <v>2656800</v>
      </c>
      <c r="N1725" s="563"/>
      <c r="O1725" s="563"/>
      <c r="P1725" s="557" t="s">
        <v>1361</v>
      </c>
      <c r="Q1725" s="567" t="s">
        <v>344</v>
      </c>
      <c r="R1725" s="567" t="s">
        <v>60</v>
      </c>
      <c r="S1725" s="567" t="s">
        <v>152</v>
      </c>
    </row>
    <row r="1726" spans="1:19" ht="20.100000000000001" customHeight="1">
      <c r="A1726" s="557" t="s">
        <v>708</v>
      </c>
      <c r="B1726" s="563" t="s">
        <v>2611</v>
      </c>
      <c r="C1726" s="974" t="s">
        <v>2609</v>
      </c>
      <c r="D1726" s="975" t="s">
        <v>1850</v>
      </c>
      <c r="E1726" s="976"/>
      <c r="F1726" s="557" t="s">
        <v>669</v>
      </c>
      <c r="G1726" s="563"/>
      <c r="H1726" s="558">
        <v>4</v>
      </c>
      <c r="I1726" s="972">
        <v>143100</v>
      </c>
      <c r="J1726" s="969">
        <v>23</v>
      </c>
      <c r="K1726" s="635">
        <f t="shared" si="124"/>
        <v>0.92</v>
      </c>
      <c r="L1726" s="635">
        <f t="shared" si="125"/>
        <v>9.1999999999999998E-2</v>
      </c>
      <c r="M1726" s="713">
        <f t="shared" si="123"/>
        <v>572400</v>
      </c>
      <c r="N1726" s="563"/>
      <c r="O1726" s="563"/>
      <c r="P1726" s="557" t="s">
        <v>1361</v>
      </c>
      <c r="Q1726" s="567" t="s">
        <v>628</v>
      </c>
      <c r="R1726" s="567" t="s">
        <v>60</v>
      </c>
      <c r="S1726" s="567" t="s">
        <v>152</v>
      </c>
    </row>
    <row r="1727" spans="1:19" ht="20.100000000000001" customHeight="1">
      <c r="A1727" s="557" t="s">
        <v>235</v>
      </c>
      <c r="B1727" s="563" t="s">
        <v>840</v>
      </c>
      <c r="C1727" s="974" t="s">
        <v>371</v>
      </c>
      <c r="D1727" s="975" t="s">
        <v>1850</v>
      </c>
      <c r="E1727" s="976"/>
      <c r="F1727" s="557" t="s">
        <v>373</v>
      </c>
      <c r="G1727" s="563"/>
      <c r="H1727" s="558">
        <v>806</v>
      </c>
      <c r="I1727" s="972">
        <v>14196</v>
      </c>
      <c r="J1727" s="969"/>
      <c r="K1727" s="635">
        <f t="shared" si="124"/>
        <v>0</v>
      </c>
      <c r="L1727" s="635">
        <f t="shared" si="125"/>
        <v>0</v>
      </c>
      <c r="M1727" s="713">
        <f t="shared" si="123"/>
        <v>11441976</v>
      </c>
      <c r="N1727" s="563"/>
      <c r="O1727" s="563"/>
      <c r="P1727" s="557" t="s">
        <v>35</v>
      </c>
      <c r="Q1727" s="567" t="s">
        <v>340</v>
      </c>
      <c r="R1727" s="567" t="s">
        <v>73</v>
      </c>
      <c r="S1727" s="567" t="s">
        <v>213</v>
      </c>
    </row>
    <row r="1728" spans="1:19" ht="20.100000000000001" customHeight="1">
      <c r="A1728" s="557" t="s">
        <v>235</v>
      </c>
      <c r="B1728" s="563" t="s">
        <v>840</v>
      </c>
      <c r="C1728" s="974" t="s">
        <v>371</v>
      </c>
      <c r="D1728" s="975" t="s">
        <v>1850</v>
      </c>
      <c r="E1728" s="976"/>
      <c r="F1728" s="557" t="s">
        <v>373</v>
      </c>
      <c r="G1728" s="563"/>
      <c r="H1728" s="558">
        <v>794</v>
      </c>
      <c r="I1728" s="972">
        <v>15649</v>
      </c>
      <c r="J1728" s="969"/>
      <c r="K1728" s="635">
        <f t="shared" si="124"/>
        <v>0</v>
      </c>
      <c r="L1728" s="635">
        <f t="shared" si="125"/>
        <v>0</v>
      </c>
      <c r="M1728" s="713">
        <f t="shared" si="123"/>
        <v>12425306</v>
      </c>
      <c r="N1728" s="563"/>
      <c r="O1728" s="563"/>
      <c r="P1728" s="557" t="s">
        <v>35</v>
      </c>
      <c r="Q1728" s="567" t="s">
        <v>340</v>
      </c>
      <c r="R1728" s="567" t="s">
        <v>73</v>
      </c>
      <c r="S1728" s="567" t="s">
        <v>213</v>
      </c>
    </row>
    <row r="1729" spans="1:19" ht="20.100000000000001" customHeight="1">
      <c r="A1729" s="557" t="s">
        <v>235</v>
      </c>
      <c r="B1729" s="563" t="s">
        <v>840</v>
      </c>
      <c r="C1729" s="974" t="s">
        <v>371</v>
      </c>
      <c r="D1729" s="975" t="s">
        <v>1850</v>
      </c>
      <c r="E1729" s="976"/>
      <c r="F1729" s="557" t="s">
        <v>353</v>
      </c>
      <c r="G1729" s="563"/>
      <c r="H1729" s="558">
        <v>282</v>
      </c>
      <c r="I1729" s="972">
        <v>183825</v>
      </c>
      <c r="J1729" s="969"/>
      <c r="K1729" s="635">
        <f t="shared" si="124"/>
        <v>0</v>
      </c>
      <c r="L1729" s="635">
        <f t="shared" si="125"/>
        <v>0</v>
      </c>
      <c r="M1729" s="713">
        <f t="shared" si="123"/>
        <v>51838650</v>
      </c>
      <c r="N1729" s="563"/>
      <c r="O1729" s="563"/>
      <c r="P1729" s="557" t="s">
        <v>35</v>
      </c>
      <c r="Q1729" s="567" t="s">
        <v>354</v>
      </c>
      <c r="R1729" s="567" t="s">
        <v>70</v>
      </c>
      <c r="S1729" s="567"/>
    </row>
    <row r="1730" spans="1:19" ht="20.100000000000001" customHeight="1">
      <c r="A1730" s="557" t="s">
        <v>2011</v>
      </c>
      <c r="B1730" s="563" t="s">
        <v>2012</v>
      </c>
      <c r="C1730" s="974" t="s">
        <v>693</v>
      </c>
      <c r="D1730" s="975" t="s">
        <v>1850</v>
      </c>
      <c r="E1730" s="976"/>
      <c r="F1730" s="557" t="s">
        <v>1276</v>
      </c>
      <c r="G1730" s="563"/>
      <c r="H1730" s="558">
        <v>54</v>
      </c>
      <c r="I1730" s="972">
        <v>286092</v>
      </c>
      <c r="J1730" s="969">
        <v>31</v>
      </c>
      <c r="K1730" s="635">
        <f t="shared" si="124"/>
        <v>16.739999999999998</v>
      </c>
      <c r="L1730" s="635">
        <f t="shared" si="125"/>
        <v>1.6739999999999999</v>
      </c>
      <c r="M1730" s="713">
        <f t="shared" si="123"/>
        <v>15448968</v>
      </c>
      <c r="N1730" s="563"/>
      <c r="O1730" s="563"/>
      <c r="P1730" s="557" t="s">
        <v>1164</v>
      </c>
      <c r="Q1730" s="567" t="s">
        <v>343</v>
      </c>
      <c r="R1730" s="567" t="s">
        <v>60</v>
      </c>
      <c r="S1730" s="567" t="s">
        <v>40</v>
      </c>
    </row>
    <row r="1731" spans="1:19" ht="20.100000000000001" customHeight="1">
      <c r="A1731" s="573" t="s">
        <v>2011</v>
      </c>
      <c r="B1731" s="574" t="s">
        <v>849</v>
      </c>
      <c r="C1731" s="977" t="s">
        <v>693</v>
      </c>
      <c r="D1731" s="975" t="s">
        <v>1850</v>
      </c>
      <c r="E1731" s="978"/>
      <c r="F1731" s="573" t="s">
        <v>720</v>
      </c>
      <c r="G1731" s="574"/>
      <c r="H1731" s="635">
        <v>130</v>
      </c>
      <c r="I1731" s="973">
        <v>84415</v>
      </c>
      <c r="J1731" s="961">
        <v>19</v>
      </c>
      <c r="K1731" s="635">
        <f t="shared" si="124"/>
        <v>24.7</v>
      </c>
      <c r="L1731" s="635">
        <f t="shared" si="125"/>
        <v>2.4699999999999998</v>
      </c>
      <c r="M1731" s="713">
        <f t="shared" si="123"/>
        <v>10973950</v>
      </c>
      <c r="N1731" s="573" t="s">
        <v>1623</v>
      </c>
      <c r="O1731" s="574"/>
      <c r="P1731" s="573" t="s">
        <v>1164</v>
      </c>
      <c r="Q1731" s="952" t="s">
        <v>345</v>
      </c>
      <c r="R1731" s="952" t="s">
        <v>60</v>
      </c>
      <c r="S1731" s="952" t="s">
        <v>40</v>
      </c>
    </row>
    <row r="1732" spans="1:19" ht="20.100000000000001" customHeight="1">
      <c r="A1732" s="557" t="s">
        <v>2011</v>
      </c>
      <c r="B1732" s="563" t="s">
        <v>2445</v>
      </c>
      <c r="C1732" s="974" t="s">
        <v>693</v>
      </c>
      <c r="D1732" s="975" t="s">
        <v>1850</v>
      </c>
      <c r="E1732" s="976"/>
      <c r="F1732" s="557" t="s">
        <v>943</v>
      </c>
      <c r="G1732" s="563"/>
      <c r="H1732" s="558">
        <v>65</v>
      </c>
      <c r="I1732" s="972">
        <v>447450</v>
      </c>
      <c r="J1732" s="969"/>
      <c r="K1732" s="635">
        <f t="shared" si="124"/>
        <v>0</v>
      </c>
      <c r="L1732" s="635">
        <f t="shared" si="125"/>
        <v>0</v>
      </c>
      <c r="M1732" s="713">
        <f t="shared" si="123"/>
        <v>29084250</v>
      </c>
      <c r="N1732" s="563"/>
      <c r="O1732" s="563"/>
      <c r="P1732" s="557" t="s">
        <v>1164</v>
      </c>
      <c r="Q1732" s="567" t="s">
        <v>276</v>
      </c>
      <c r="R1732" s="567" t="s">
        <v>73</v>
      </c>
      <c r="S1732" s="567" t="s">
        <v>40</v>
      </c>
    </row>
    <row r="1733" spans="1:19" ht="20.100000000000001" customHeight="1">
      <c r="A1733" s="557" t="s">
        <v>10</v>
      </c>
      <c r="B1733" s="563" t="s">
        <v>1058</v>
      </c>
      <c r="C1733" s="974" t="s">
        <v>1027</v>
      </c>
      <c r="D1733" s="975" t="s">
        <v>1850</v>
      </c>
      <c r="E1733" s="976"/>
      <c r="F1733" s="557" t="s">
        <v>69</v>
      </c>
      <c r="G1733" s="563"/>
      <c r="H1733" s="558">
        <v>146</v>
      </c>
      <c r="I1733" s="972">
        <v>178735</v>
      </c>
      <c r="J1733" s="969"/>
      <c r="K1733" s="635">
        <f t="shared" si="124"/>
        <v>0</v>
      </c>
      <c r="L1733" s="635">
        <f t="shared" si="125"/>
        <v>0</v>
      </c>
      <c r="M1733" s="713">
        <f t="shared" si="123"/>
        <v>26095310</v>
      </c>
      <c r="N1733" s="563"/>
      <c r="O1733" s="563"/>
      <c r="P1733" s="557" t="s">
        <v>1164</v>
      </c>
      <c r="Q1733" s="567" t="s">
        <v>354</v>
      </c>
      <c r="R1733" s="567" t="s">
        <v>70</v>
      </c>
      <c r="S1733" s="567"/>
    </row>
    <row r="1734" spans="1:19" ht="20.100000000000001" customHeight="1">
      <c r="A1734" s="557" t="s">
        <v>436</v>
      </c>
      <c r="B1734" s="563" t="s">
        <v>491</v>
      </c>
      <c r="C1734" s="974" t="s">
        <v>371</v>
      </c>
      <c r="D1734" s="975" t="s">
        <v>1850</v>
      </c>
      <c r="E1734" s="976"/>
      <c r="F1734" s="557" t="s">
        <v>373</v>
      </c>
      <c r="G1734" s="563"/>
      <c r="H1734" s="558">
        <v>916</v>
      </c>
      <c r="I1734" s="972">
        <v>14885</v>
      </c>
      <c r="J1734" s="969"/>
      <c r="K1734" s="635">
        <f t="shared" si="124"/>
        <v>0</v>
      </c>
      <c r="L1734" s="635">
        <f t="shared" si="125"/>
        <v>0</v>
      </c>
      <c r="M1734" s="713">
        <f t="shared" si="123"/>
        <v>13634660</v>
      </c>
      <c r="N1734" s="563" t="s">
        <v>61</v>
      </c>
      <c r="O1734" s="563"/>
      <c r="P1734" s="557" t="s">
        <v>483</v>
      </c>
      <c r="Q1734" s="567" t="s">
        <v>340</v>
      </c>
      <c r="R1734" s="567" t="s">
        <v>73</v>
      </c>
      <c r="S1734" s="567" t="s">
        <v>152</v>
      </c>
    </row>
    <row r="1735" spans="1:19" ht="20.100000000000001" customHeight="1">
      <c r="A1735" s="557" t="s">
        <v>436</v>
      </c>
      <c r="B1735" s="563" t="s">
        <v>491</v>
      </c>
      <c r="C1735" s="974" t="s">
        <v>371</v>
      </c>
      <c r="D1735" s="975" t="s">
        <v>1850</v>
      </c>
      <c r="E1735" s="976"/>
      <c r="F1735" s="557" t="s">
        <v>373</v>
      </c>
      <c r="G1735" s="563"/>
      <c r="H1735" s="558">
        <v>916</v>
      </c>
      <c r="I1735" s="972">
        <v>15649</v>
      </c>
      <c r="J1735" s="969"/>
      <c r="K1735" s="635">
        <f t="shared" si="124"/>
        <v>0</v>
      </c>
      <c r="L1735" s="635">
        <f t="shared" si="125"/>
        <v>0</v>
      </c>
      <c r="M1735" s="713">
        <f t="shared" si="123"/>
        <v>14334484</v>
      </c>
      <c r="N1735" s="563" t="s">
        <v>61</v>
      </c>
      <c r="O1735" s="563"/>
      <c r="P1735" s="557" t="s">
        <v>483</v>
      </c>
      <c r="Q1735" s="567" t="s">
        <v>340</v>
      </c>
      <c r="R1735" s="567" t="s">
        <v>73</v>
      </c>
      <c r="S1735" s="567" t="s">
        <v>152</v>
      </c>
    </row>
    <row r="1736" spans="1:19" ht="20.100000000000001" customHeight="1">
      <c r="A1736" s="557" t="s">
        <v>436</v>
      </c>
      <c r="B1736" s="563" t="s">
        <v>452</v>
      </c>
      <c r="C1736" s="974" t="s">
        <v>371</v>
      </c>
      <c r="D1736" s="975" t="s">
        <v>1850</v>
      </c>
      <c r="E1736" s="976"/>
      <c r="F1736" s="557" t="s">
        <v>373</v>
      </c>
      <c r="G1736" s="563"/>
      <c r="H1736" s="558">
        <v>1063</v>
      </c>
      <c r="I1736" s="972">
        <v>15649</v>
      </c>
      <c r="J1736" s="969"/>
      <c r="K1736" s="635">
        <f t="shared" si="124"/>
        <v>0</v>
      </c>
      <c r="L1736" s="635">
        <f t="shared" si="125"/>
        <v>0</v>
      </c>
      <c r="M1736" s="713">
        <f t="shared" si="123"/>
        <v>16634887</v>
      </c>
      <c r="N1736" s="563"/>
      <c r="O1736" s="563"/>
      <c r="P1736" s="557" t="s">
        <v>483</v>
      </c>
      <c r="Q1736" s="567" t="s">
        <v>340</v>
      </c>
      <c r="R1736" s="567" t="s">
        <v>73</v>
      </c>
      <c r="S1736" s="567" t="s">
        <v>152</v>
      </c>
    </row>
    <row r="1737" spans="1:19" ht="20.100000000000001" customHeight="1">
      <c r="A1737" s="557" t="s">
        <v>436</v>
      </c>
      <c r="B1737" s="563" t="s">
        <v>452</v>
      </c>
      <c r="C1737" s="974" t="s">
        <v>371</v>
      </c>
      <c r="D1737" s="975" t="s">
        <v>1850</v>
      </c>
      <c r="E1737" s="976"/>
      <c r="F1737" s="557" t="s">
        <v>373</v>
      </c>
      <c r="G1737" s="563"/>
      <c r="H1737" s="558">
        <v>1063</v>
      </c>
      <c r="I1737" s="972">
        <v>14885</v>
      </c>
      <c r="J1737" s="969"/>
      <c r="K1737" s="635">
        <f t="shared" si="124"/>
        <v>0</v>
      </c>
      <c r="L1737" s="635">
        <f t="shared" si="125"/>
        <v>0</v>
      </c>
      <c r="M1737" s="713">
        <f t="shared" si="123"/>
        <v>15822755</v>
      </c>
      <c r="N1737" s="563"/>
      <c r="O1737" s="563"/>
      <c r="P1737" s="557" t="s">
        <v>483</v>
      </c>
      <c r="Q1737" s="567" t="s">
        <v>340</v>
      </c>
      <c r="R1737" s="567" t="s">
        <v>73</v>
      </c>
      <c r="S1737" s="567" t="s">
        <v>152</v>
      </c>
    </row>
    <row r="1738" spans="1:19" ht="20.100000000000001" customHeight="1">
      <c r="A1738" s="573" t="s">
        <v>235</v>
      </c>
      <c r="B1738" s="574" t="s">
        <v>2103</v>
      </c>
      <c r="C1738" s="977" t="s">
        <v>371</v>
      </c>
      <c r="D1738" s="975" t="s">
        <v>1850</v>
      </c>
      <c r="E1738" s="978"/>
      <c r="F1738" s="573" t="s">
        <v>164</v>
      </c>
      <c r="G1738" s="574"/>
      <c r="H1738" s="635">
        <v>606</v>
      </c>
      <c r="I1738" s="973">
        <v>16800</v>
      </c>
      <c r="J1738" s="961"/>
      <c r="K1738" s="635">
        <f t="shared" si="124"/>
        <v>0</v>
      </c>
      <c r="L1738" s="635">
        <f t="shared" si="125"/>
        <v>0</v>
      </c>
      <c r="M1738" s="713">
        <f t="shared" si="123"/>
        <v>10180800</v>
      </c>
      <c r="N1738" s="573"/>
      <c r="O1738" s="574"/>
      <c r="P1738" s="573" t="s">
        <v>483</v>
      </c>
      <c r="Q1738" s="952" t="s">
        <v>360</v>
      </c>
      <c r="R1738" s="952" t="s">
        <v>73</v>
      </c>
      <c r="S1738" s="952" t="s">
        <v>213</v>
      </c>
    </row>
    <row r="1739" spans="1:19" ht="20.100000000000001" customHeight="1">
      <c r="A1739" s="557" t="s">
        <v>235</v>
      </c>
      <c r="B1739" s="563" t="s">
        <v>2103</v>
      </c>
      <c r="C1739" s="974" t="s">
        <v>371</v>
      </c>
      <c r="D1739" s="975" t="s">
        <v>1850</v>
      </c>
      <c r="E1739" s="976"/>
      <c r="F1739" s="557" t="s">
        <v>337</v>
      </c>
      <c r="G1739" s="563"/>
      <c r="H1739" s="558">
        <v>496</v>
      </c>
      <c r="I1739" s="972">
        <v>14094</v>
      </c>
      <c r="J1739" s="969"/>
      <c r="K1739" s="635">
        <f t="shared" si="124"/>
        <v>0</v>
      </c>
      <c r="L1739" s="635">
        <f t="shared" si="125"/>
        <v>0</v>
      </c>
      <c r="M1739" s="713">
        <f t="shared" ref="M1739:M1802" si="126">H1739*I1739</f>
        <v>6990624</v>
      </c>
      <c r="N1739" s="563"/>
      <c r="O1739" s="563"/>
      <c r="P1739" s="557" t="s">
        <v>483</v>
      </c>
      <c r="Q1739" s="567" t="s">
        <v>274</v>
      </c>
      <c r="R1739" s="567" t="s">
        <v>73</v>
      </c>
      <c r="S1739" s="567" t="s">
        <v>213</v>
      </c>
    </row>
    <row r="1740" spans="1:19" ht="20.100000000000001" customHeight="1">
      <c r="A1740" s="557" t="s">
        <v>235</v>
      </c>
      <c r="B1740" s="563" t="s">
        <v>2103</v>
      </c>
      <c r="C1740" s="974" t="s">
        <v>371</v>
      </c>
      <c r="D1740" s="975" t="s">
        <v>1850</v>
      </c>
      <c r="E1740" s="976"/>
      <c r="F1740" s="557" t="s">
        <v>421</v>
      </c>
      <c r="G1740" s="563"/>
      <c r="H1740" s="558">
        <v>496</v>
      </c>
      <c r="I1740" s="972">
        <v>74385</v>
      </c>
      <c r="J1740" s="969"/>
      <c r="K1740" s="635">
        <f t="shared" si="124"/>
        <v>0</v>
      </c>
      <c r="L1740" s="635">
        <f t="shared" si="125"/>
        <v>0</v>
      </c>
      <c r="M1740" s="713">
        <f t="shared" si="126"/>
        <v>36894960</v>
      </c>
      <c r="N1740" s="563"/>
      <c r="O1740" s="563"/>
      <c r="P1740" s="557" t="s">
        <v>483</v>
      </c>
      <c r="Q1740" s="567" t="s">
        <v>276</v>
      </c>
      <c r="R1740" s="567" t="s">
        <v>73</v>
      </c>
      <c r="S1740" s="567" t="s">
        <v>213</v>
      </c>
    </row>
    <row r="1741" spans="1:19" ht="20.100000000000001" customHeight="1">
      <c r="A1741" s="557" t="s">
        <v>235</v>
      </c>
      <c r="B1741" s="563" t="s">
        <v>2104</v>
      </c>
      <c r="C1741" s="974" t="s">
        <v>371</v>
      </c>
      <c r="D1741" s="975" t="s">
        <v>1850</v>
      </c>
      <c r="E1741" s="976"/>
      <c r="F1741" s="557" t="s">
        <v>164</v>
      </c>
      <c r="G1741" s="563"/>
      <c r="H1741" s="558">
        <v>606</v>
      </c>
      <c r="I1741" s="972">
        <v>16800</v>
      </c>
      <c r="J1741" s="969"/>
      <c r="K1741" s="635">
        <f t="shared" si="124"/>
        <v>0</v>
      </c>
      <c r="L1741" s="635">
        <f t="shared" si="125"/>
        <v>0</v>
      </c>
      <c r="M1741" s="713">
        <f t="shared" si="126"/>
        <v>10180800</v>
      </c>
      <c r="N1741" s="563" t="s">
        <v>61</v>
      </c>
      <c r="O1741" s="563"/>
      <c r="P1741" s="557" t="s">
        <v>483</v>
      </c>
      <c r="Q1741" s="567" t="s">
        <v>360</v>
      </c>
      <c r="R1741" s="567" t="s">
        <v>73</v>
      </c>
      <c r="S1741" s="567" t="s">
        <v>213</v>
      </c>
    </row>
    <row r="1742" spans="1:19" ht="20.100000000000001" customHeight="1">
      <c r="A1742" s="557" t="s">
        <v>235</v>
      </c>
      <c r="B1742" s="563" t="s">
        <v>2104</v>
      </c>
      <c r="C1742" s="974" t="s">
        <v>371</v>
      </c>
      <c r="D1742" s="975" t="s">
        <v>1850</v>
      </c>
      <c r="E1742" s="976"/>
      <c r="F1742" s="557" t="s">
        <v>337</v>
      </c>
      <c r="G1742" s="563"/>
      <c r="H1742" s="558">
        <v>496</v>
      </c>
      <c r="I1742" s="972">
        <v>14094</v>
      </c>
      <c r="J1742" s="969"/>
      <c r="K1742" s="635">
        <f t="shared" si="124"/>
        <v>0</v>
      </c>
      <c r="L1742" s="635">
        <f t="shared" si="125"/>
        <v>0</v>
      </c>
      <c r="M1742" s="713">
        <f t="shared" si="126"/>
        <v>6990624</v>
      </c>
      <c r="N1742" s="563" t="s">
        <v>61</v>
      </c>
      <c r="O1742" s="563"/>
      <c r="P1742" s="557" t="s">
        <v>483</v>
      </c>
      <c r="Q1742" s="567" t="s">
        <v>274</v>
      </c>
      <c r="R1742" s="567" t="s">
        <v>73</v>
      </c>
      <c r="S1742" s="567" t="s">
        <v>213</v>
      </c>
    </row>
    <row r="1743" spans="1:19" ht="20.100000000000001" customHeight="1">
      <c r="A1743" s="557" t="s">
        <v>235</v>
      </c>
      <c r="B1743" s="563" t="s">
        <v>2104</v>
      </c>
      <c r="C1743" s="974" t="s">
        <v>371</v>
      </c>
      <c r="D1743" s="975" t="s">
        <v>1850</v>
      </c>
      <c r="E1743" s="976"/>
      <c r="F1743" s="557" t="s">
        <v>421</v>
      </c>
      <c r="G1743" s="563"/>
      <c r="H1743" s="558">
        <v>496</v>
      </c>
      <c r="I1743" s="972">
        <v>74385</v>
      </c>
      <c r="J1743" s="969"/>
      <c r="K1743" s="635">
        <f t="shared" si="124"/>
        <v>0</v>
      </c>
      <c r="L1743" s="635">
        <f t="shared" si="125"/>
        <v>0</v>
      </c>
      <c r="M1743" s="713">
        <f t="shared" si="126"/>
        <v>36894960</v>
      </c>
      <c r="N1743" s="563" t="s">
        <v>1623</v>
      </c>
      <c r="O1743" s="563"/>
      <c r="P1743" s="557" t="s">
        <v>483</v>
      </c>
      <c r="Q1743" s="567" t="s">
        <v>276</v>
      </c>
      <c r="R1743" s="567" t="s">
        <v>73</v>
      </c>
      <c r="S1743" s="567" t="s">
        <v>213</v>
      </c>
    </row>
    <row r="1744" spans="1:19" ht="20.100000000000001" customHeight="1">
      <c r="A1744" s="557" t="s">
        <v>235</v>
      </c>
      <c r="B1744" s="563" t="s">
        <v>2103</v>
      </c>
      <c r="C1744" s="974" t="s">
        <v>371</v>
      </c>
      <c r="D1744" s="975" t="s">
        <v>1850</v>
      </c>
      <c r="E1744" s="976"/>
      <c r="F1744" s="557" t="s">
        <v>159</v>
      </c>
      <c r="G1744" s="563"/>
      <c r="H1744" s="558">
        <v>992</v>
      </c>
      <c r="I1744" s="972">
        <v>13700</v>
      </c>
      <c r="J1744" s="969"/>
      <c r="K1744" s="635">
        <f t="shared" si="124"/>
        <v>0</v>
      </c>
      <c r="L1744" s="635">
        <f t="shared" si="125"/>
        <v>0</v>
      </c>
      <c r="M1744" s="713">
        <f t="shared" si="126"/>
        <v>13590400</v>
      </c>
      <c r="N1744" s="563" t="s">
        <v>1623</v>
      </c>
      <c r="O1744" s="563"/>
      <c r="P1744" s="557" t="s">
        <v>483</v>
      </c>
      <c r="Q1744" s="567" t="s">
        <v>360</v>
      </c>
      <c r="R1744" s="567" t="s">
        <v>73</v>
      </c>
      <c r="S1744" s="567" t="s">
        <v>213</v>
      </c>
    </row>
    <row r="1745" spans="1:19" ht="20.100000000000001" customHeight="1">
      <c r="A1745" s="573" t="s">
        <v>235</v>
      </c>
      <c r="B1745" s="574" t="s">
        <v>2103</v>
      </c>
      <c r="C1745" s="977" t="s">
        <v>371</v>
      </c>
      <c r="D1745" s="975" t="s">
        <v>1850</v>
      </c>
      <c r="E1745" s="978"/>
      <c r="F1745" s="573" t="s">
        <v>437</v>
      </c>
      <c r="G1745" s="574"/>
      <c r="H1745" s="635">
        <v>496</v>
      </c>
      <c r="I1745" s="973">
        <v>15000</v>
      </c>
      <c r="J1745" s="961"/>
      <c r="K1745" s="635">
        <f t="shared" si="124"/>
        <v>0</v>
      </c>
      <c r="L1745" s="635">
        <f t="shared" si="125"/>
        <v>0</v>
      </c>
      <c r="M1745" s="713">
        <f t="shared" si="126"/>
        <v>7440000</v>
      </c>
      <c r="N1745" s="573" t="s">
        <v>1623</v>
      </c>
      <c r="O1745" s="574"/>
      <c r="P1745" s="573" t="s">
        <v>483</v>
      </c>
      <c r="Q1745" s="952" t="s">
        <v>280</v>
      </c>
      <c r="R1745" s="952" t="s">
        <v>73</v>
      </c>
      <c r="S1745" s="952" t="s">
        <v>213</v>
      </c>
    </row>
    <row r="1746" spans="1:19" ht="20.100000000000001" customHeight="1">
      <c r="A1746" s="557" t="s">
        <v>235</v>
      </c>
      <c r="B1746" s="563" t="s">
        <v>2103</v>
      </c>
      <c r="C1746" s="974" t="s">
        <v>371</v>
      </c>
      <c r="D1746" s="975" t="s">
        <v>1850</v>
      </c>
      <c r="E1746" s="976"/>
      <c r="F1746" s="557" t="s">
        <v>160</v>
      </c>
      <c r="G1746" s="563"/>
      <c r="H1746" s="558">
        <v>992</v>
      </c>
      <c r="I1746" s="972">
        <v>21600</v>
      </c>
      <c r="J1746" s="969"/>
      <c r="K1746" s="635">
        <f t="shared" si="124"/>
        <v>0</v>
      </c>
      <c r="L1746" s="635">
        <f t="shared" si="125"/>
        <v>0</v>
      </c>
      <c r="M1746" s="713">
        <f t="shared" si="126"/>
        <v>21427200</v>
      </c>
      <c r="N1746" s="563"/>
      <c r="O1746" s="563"/>
      <c r="P1746" s="557" t="s">
        <v>483</v>
      </c>
      <c r="Q1746" s="567" t="s">
        <v>360</v>
      </c>
      <c r="R1746" s="567" t="s">
        <v>73</v>
      </c>
      <c r="S1746" s="567" t="s">
        <v>213</v>
      </c>
    </row>
    <row r="1747" spans="1:19" ht="20.100000000000001" customHeight="1">
      <c r="A1747" s="557" t="s">
        <v>235</v>
      </c>
      <c r="B1747" s="563" t="s">
        <v>2104</v>
      </c>
      <c r="C1747" s="974" t="s">
        <v>371</v>
      </c>
      <c r="D1747" s="975" t="s">
        <v>1850</v>
      </c>
      <c r="E1747" s="976"/>
      <c r="F1747" s="557" t="s">
        <v>159</v>
      </c>
      <c r="G1747" s="563"/>
      <c r="H1747" s="558">
        <v>992</v>
      </c>
      <c r="I1747" s="972">
        <v>13700</v>
      </c>
      <c r="J1747" s="969"/>
      <c r="K1747" s="635">
        <f t="shared" si="124"/>
        <v>0</v>
      </c>
      <c r="L1747" s="635">
        <f t="shared" si="125"/>
        <v>0</v>
      </c>
      <c r="M1747" s="713">
        <f t="shared" si="126"/>
        <v>13590400</v>
      </c>
      <c r="N1747" s="563" t="s">
        <v>1623</v>
      </c>
      <c r="O1747" s="563"/>
      <c r="P1747" s="557" t="s">
        <v>483</v>
      </c>
      <c r="Q1747" s="567" t="s">
        <v>360</v>
      </c>
      <c r="R1747" s="567" t="s">
        <v>73</v>
      </c>
      <c r="S1747" s="567" t="s">
        <v>213</v>
      </c>
    </row>
    <row r="1748" spans="1:19" ht="20.100000000000001" customHeight="1">
      <c r="A1748" s="557" t="s">
        <v>235</v>
      </c>
      <c r="B1748" s="563" t="s">
        <v>2104</v>
      </c>
      <c r="C1748" s="974" t="s">
        <v>371</v>
      </c>
      <c r="D1748" s="975" t="s">
        <v>1850</v>
      </c>
      <c r="E1748" s="976"/>
      <c r="F1748" s="557" t="s">
        <v>437</v>
      </c>
      <c r="G1748" s="563"/>
      <c r="H1748" s="558">
        <v>496</v>
      </c>
      <c r="I1748" s="972">
        <v>15000</v>
      </c>
      <c r="J1748" s="969"/>
      <c r="K1748" s="635">
        <f t="shared" ref="K1748:K1811" si="127">IFERROR(J1748*H1748/100,"0")</f>
        <v>0</v>
      </c>
      <c r="L1748" s="635">
        <f t="shared" ref="L1748:L1811" si="128">IFERROR(K1748/10,"0")</f>
        <v>0</v>
      </c>
      <c r="M1748" s="713">
        <f t="shared" si="126"/>
        <v>7440000</v>
      </c>
      <c r="N1748" s="563"/>
      <c r="O1748" s="563"/>
      <c r="P1748" s="557" t="s">
        <v>483</v>
      </c>
      <c r="Q1748" s="567" t="s">
        <v>280</v>
      </c>
      <c r="R1748" s="567" t="s">
        <v>73</v>
      </c>
      <c r="S1748" s="567" t="s">
        <v>213</v>
      </c>
    </row>
    <row r="1749" spans="1:19" ht="20.100000000000001" customHeight="1">
      <c r="A1749" s="557" t="s">
        <v>235</v>
      </c>
      <c r="B1749" s="563" t="s">
        <v>2104</v>
      </c>
      <c r="C1749" s="974" t="s">
        <v>371</v>
      </c>
      <c r="D1749" s="975" t="s">
        <v>1850</v>
      </c>
      <c r="E1749" s="976"/>
      <c r="F1749" s="557" t="s">
        <v>160</v>
      </c>
      <c r="G1749" s="563"/>
      <c r="H1749" s="558">
        <v>992</v>
      </c>
      <c r="I1749" s="972">
        <v>21600</v>
      </c>
      <c r="J1749" s="969"/>
      <c r="K1749" s="635">
        <f t="shared" si="127"/>
        <v>0</v>
      </c>
      <c r="L1749" s="635">
        <f t="shared" si="128"/>
        <v>0</v>
      </c>
      <c r="M1749" s="713">
        <f t="shared" si="126"/>
        <v>21427200</v>
      </c>
      <c r="N1749" s="563" t="s">
        <v>1620</v>
      </c>
      <c r="O1749" s="563"/>
      <c r="P1749" s="557" t="s">
        <v>483</v>
      </c>
      <c r="Q1749" s="567" t="s">
        <v>360</v>
      </c>
      <c r="R1749" s="567" t="s">
        <v>73</v>
      </c>
      <c r="S1749" s="567" t="s">
        <v>213</v>
      </c>
    </row>
    <row r="1750" spans="1:19" ht="20.100000000000001" customHeight="1">
      <c r="A1750" s="557" t="s">
        <v>235</v>
      </c>
      <c r="B1750" s="563" t="s">
        <v>2103</v>
      </c>
      <c r="C1750" s="974" t="s">
        <v>371</v>
      </c>
      <c r="D1750" s="975" t="s">
        <v>1850</v>
      </c>
      <c r="E1750" s="976"/>
      <c r="F1750" s="557" t="s">
        <v>730</v>
      </c>
      <c r="G1750" s="563"/>
      <c r="H1750" s="558">
        <v>110</v>
      </c>
      <c r="I1750" s="972">
        <v>83441</v>
      </c>
      <c r="J1750" s="969"/>
      <c r="K1750" s="635">
        <f t="shared" si="127"/>
        <v>0</v>
      </c>
      <c r="L1750" s="635">
        <f t="shared" si="128"/>
        <v>0</v>
      </c>
      <c r="M1750" s="713">
        <f t="shared" si="126"/>
        <v>9178510</v>
      </c>
      <c r="N1750" s="563" t="s">
        <v>2234</v>
      </c>
      <c r="O1750" s="563" t="s">
        <v>2595</v>
      </c>
      <c r="P1750" s="557" t="s">
        <v>483</v>
      </c>
      <c r="Q1750" s="567" t="s">
        <v>272</v>
      </c>
      <c r="R1750" s="567" t="s">
        <v>73</v>
      </c>
      <c r="S1750" s="567" t="s">
        <v>213</v>
      </c>
    </row>
    <row r="1751" spans="1:19" ht="20.100000000000001" customHeight="1">
      <c r="A1751" s="557" t="s">
        <v>235</v>
      </c>
      <c r="B1751" s="563" t="s">
        <v>2103</v>
      </c>
      <c r="C1751" s="974" t="s">
        <v>371</v>
      </c>
      <c r="D1751" s="975" t="s">
        <v>1850</v>
      </c>
      <c r="E1751" s="976"/>
      <c r="F1751" s="557" t="s">
        <v>649</v>
      </c>
      <c r="G1751" s="563"/>
      <c r="H1751" s="558">
        <v>100</v>
      </c>
      <c r="I1751" s="972">
        <v>87000</v>
      </c>
      <c r="J1751" s="969">
        <v>15</v>
      </c>
      <c r="K1751" s="635">
        <f t="shared" si="127"/>
        <v>15</v>
      </c>
      <c r="L1751" s="635">
        <f t="shared" si="128"/>
        <v>1.5</v>
      </c>
      <c r="M1751" s="713">
        <f t="shared" si="126"/>
        <v>8700000</v>
      </c>
      <c r="N1751" s="563"/>
      <c r="O1751" s="563"/>
      <c r="P1751" s="557" t="s">
        <v>483</v>
      </c>
      <c r="Q1751" s="567" t="s">
        <v>902</v>
      </c>
      <c r="R1751" s="567" t="s">
        <v>60</v>
      </c>
      <c r="S1751" s="567" t="s">
        <v>213</v>
      </c>
    </row>
    <row r="1752" spans="1:19" ht="20.100000000000001" customHeight="1">
      <c r="A1752" s="573" t="s">
        <v>235</v>
      </c>
      <c r="B1752" s="574" t="s">
        <v>2103</v>
      </c>
      <c r="C1752" s="977" t="s">
        <v>371</v>
      </c>
      <c r="D1752" s="975" t="s">
        <v>1850</v>
      </c>
      <c r="E1752" s="978"/>
      <c r="F1752" s="573" t="s">
        <v>420</v>
      </c>
      <c r="G1752" s="574"/>
      <c r="H1752" s="635">
        <v>496</v>
      </c>
      <c r="I1752" s="973">
        <v>8000</v>
      </c>
      <c r="J1752" s="961"/>
      <c r="K1752" s="635">
        <f t="shared" si="127"/>
        <v>0</v>
      </c>
      <c r="L1752" s="635">
        <f t="shared" si="128"/>
        <v>0</v>
      </c>
      <c r="M1752" s="713">
        <f t="shared" si="126"/>
        <v>3968000</v>
      </c>
      <c r="N1752" s="573"/>
      <c r="O1752" s="574"/>
      <c r="P1752" s="573" t="s">
        <v>483</v>
      </c>
      <c r="Q1752" s="952" t="s">
        <v>280</v>
      </c>
      <c r="R1752" s="952" t="s">
        <v>73</v>
      </c>
      <c r="S1752" s="952" t="s">
        <v>213</v>
      </c>
    </row>
    <row r="1753" spans="1:19" ht="20.100000000000001" customHeight="1">
      <c r="A1753" s="557" t="s">
        <v>235</v>
      </c>
      <c r="B1753" s="563" t="s">
        <v>2103</v>
      </c>
      <c r="C1753" s="974" t="s">
        <v>371</v>
      </c>
      <c r="D1753" s="975" t="s">
        <v>1850</v>
      </c>
      <c r="E1753" s="976"/>
      <c r="F1753" s="557" t="s">
        <v>431</v>
      </c>
      <c r="G1753" s="563"/>
      <c r="H1753" s="558">
        <v>496</v>
      </c>
      <c r="I1753" s="972">
        <v>49000</v>
      </c>
      <c r="J1753" s="969"/>
      <c r="K1753" s="635">
        <f t="shared" si="127"/>
        <v>0</v>
      </c>
      <c r="L1753" s="635">
        <f t="shared" si="128"/>
        <v>0</v>
      </c>
      <c r="M1753" s="713">
        <f t="shared" si="126"/>
        <v>24304000</v>
      </c>
      <c r="N1753" s="563"/>
      <c r="O1753" s="563"/>
      <c r="P1753" s="557" t="s">
        <v>483</v>
      </c>
      <c r="Q1753" s="567" t="s">
        <v>278</v>
      </c>
      <c r="R1753" s="567" t="s">
        <v>73</v>
      </c>
      <c r="S1753" s="567" t="s">
        <v>213</v>
      </c>
    </row>
    <row r="1754" spans="1:19" ht="20.100000000000001" customHeight="1">
      <c r="A1754" s="557" t="s">
        <v>235</v>
      </c>
      <c r="B1754" s="563" t="s">
        <v>2103</v>
      </c>
      <c r="C1754" s="974" t="s">
        <v>371</v>
      </c>
      <c r="D1754" s="975" t="s">
        <v>1850</v>
      </c>
      <c r="E1754" s="976"/>
      <c r="F1754" s="557" t="s">
        <v>275</v>
      </c>
      <c r="G1754" s="563"/>
      <c r="H1754" s="558">
        <v>496</v>
      </c>
      <c r="I1754" s="972">
        <v>89014</v>
      </c>
      <c r="J1754" s="969"/>
      <c r="K1754" s="635">
        <f t="shared" si="127"/>
        <v>0</v>
      </c>
      <c r="L1754" s="635">
        <f t="shared" si="128"/>
        <v>0</v>
      </c>
      <c r="M1754" s="713">
        <f t="shared" si="126"/>
        <v>44150944</v>
      </c>
      <c r="N1754" s="563"/>
      <c r="O1754" s="563"/>
      <c r="P1754" s="557" t="s">
        <v>483</v>
      </c>
      <c r="Q1754" s="567" t="s">
        <v>276</v>
      </c>
      <c r="R1754" s="567" t="s">
        <v>73</v>
      </c>
      <c r="S1754" s="567" t="s">
        <v>213</v>
      </c>
    </row>
    <row r="1755" spans="1:19" ht="20.100000000000001" customHeight="1">
      <c r="A1755" s="557" t="s">
        <v>235</v>
      </c>
      <c r="B1755" s="563" t="s">
        <v>2104</v>
      </c>
      <c r="C1755" s="974" t="s">
        <v>371</v>
      </c>
      <c r="D1755" s="975" t="s">
        <v>1850</v>
      </c>
      <c r="E1755" s="976"/>
      <c r="F1755" s="557" t="s">
        <v>730</v>
      </c>
      <c r="G1755" s="563"/>
      <c r="H1755" s="558">
        <v>110</v>
      </c>
      <c r="I1755" s="972">
        <v>83441</v>
      </c>
      <c r="J1755" s="969"/>
      <c r="K1755" s="635">
        <f t="shared" si="127"/>
        <v>0</v>
      </c>
      <c r="L1755" s="635">
        <f t="shared" si="128"/>
        <v>0</v>
      </c>
      <c r="M1755" s="713">
        <f t="shared" si="126"/>
        <v>9178510</v>
      </c>
      <c r="N1755" s="563" t="s">
        <v>1620</v>
      </c>
      <c r="O1755" s="563"/>
      <c r="P1755" s="557" t="s">
        <v>483</v>
      </c>
      <c r="Q1755" s="567" t="s">
        <v>272</v>
      </c>
      <c r="R1755" s="567" t="s">
        <v>73</v>
      </c>
      <c r="S1755" s="567" t="s">
        <v>213</v>
      </c>
    </row>
    <row r="1756" spans="1:19" ht="20.100000000000001" customHeight="1">
      <c r="A1756" s="557" t="s">
        <v>235</v>
      </c>
      <c r="B1756" s="563" t="s">
        <v>2104</v>
      </c>
      <c r="C1756" s="974" t="s">
        <v>371</v>
      </c>
      <c r="D1756" s="975" t="s">
        <v>1850</v>
      </c>
      <c r="E1756" s="976"/>
      <c r="F1756" s="557" t="s">
        <v>422</v>
      </c>
      <c r="G1756" s="563"/>
      <c r="H1756" s="558">
        <v>992</v>
      </c>
      <c r="I1756" s="972">
        <v>24793</v>
      </c>
      <c r="J1756" s="969"/>
      <c r="K1756" s="635">
        <f t="shared" si="127"/>
        <v>0</v>
      </c>
      <c r="L1756" s="635">
        <f t="shared" si="128"/>
        <v>0</v>
      </c>
      <c r="M1756" s="713">
        <f t="shared" si="126"/>
        <v>24594656</v>
      </c>
      <c r="N1756" s="563"/>
      <c r="O1756" s="563" t="s">
        <v>854</v>
      </c>
      <c r="P1756" s="557" t="s">
        <v>483</v>
      </c>
      <c r="Q1756" s="567" t="s">
        <v>271</v>
      </c>
      <c r="R1756" s="567" t="s">
        <v>73</v>
      </c>
      <c r="S1756" s="567" t="s">
        <v>213</v>
      </c>
    </row>
    <row r="1757" spans="1:19" ht="20.100000000000001" customHeight="1">
      <c r="A1757" s="557" t="s">
        <v>235</v>
      </c>
      <c r="B1757" s="563" t="s">
        <v>2104</v>
      </c>
      <c r="C1757" s="974" t="s">
        <v>371</v>
      </c>
      <c r="D1757" s="975" t="s">
        <v>1850</v>
      </c>
      <c r="E1757" s="976"/>
      <c r="F1757" s="557" t="s">
        <v>420</v>
      </c>
      <c r="G1757" s="563"/>
      <c r="H1757" s="558">
        <v>496</v>
      </c>
      <c r="I1757" s="972">
        <v>8000</v>
      </c>
      <c r="J1757" s="969"/>
      <c r="K1757" s="635">
        <f t="shared" si="127"/>
        <v>0</v>
      </c>
      <c r="L1757" s="635">
        <f t="shared" si="128"/>
        <v>0</v>
      </c>
      <c r="M1757" s="713">
        <f t="shared" si="126"/>
        <v>3968000</v>
      </c>
      <c r="N1757" s="563"/>
      <c r="O1757" s="563" t="s">
        <v>854</v>
      </c>
      <c r="P1757" s="557" t="s">
        <v>483</v>
      </c>
      <c r="Q1757" s="567" t="s">
        <v>280</v>
      </c>
      <c r="R1757" s="567" t="s">
        <v>73</v>
      </c>
      <c r="S1757" s="567" t="s">
        <v>213</v>
      </c>
    </row>
    <row r="1758" spans="1:19" ht="20.100000000000001" customHeight="1">
      <c r="A1758" s="557" t="s">
        <v>235</v>
      </c>
      <c r="B1758" s="563" t="s">
        <v>2104</v>
      </c>
      <c r="C1758" s="974" t="s">
        <v>371</v>
      </c>
      <c r="D1758" s="975" t="s">
        <v>1850</v>
      </c>
      <c r="E1758" s="976"/>
      <c r="F1758" s="557" t="s">
        <v>431</v>
      </c>
      <c r="G1758" s="563"/>
      <c r="H1758" s="558">
        <v>496</v>
      </c>
      <c r="I1758" s="972">
        <v>49000</v>
      </c>
      <c r="J1758" s="969"/>
      <c r="K1758" s="635">
        <f t="shared" si="127"/>
        <v>0</v>
      </c>
      <c r="L1758" s="635">
        <f t="shared" si="128"/>
        <v>0</v>
      </c>
      <c r="M1758" s="713">
        <f t="shared" si="126"/>
        <v>24304000</v>
      </c>
      <c r="N1758" s="563"/>
      <c r="O1758" s="563" t="s">
        <v>854</v>
      </c>
      <c r="P1758" s="557" t="s">
        <v>483</v>
      </c>
      <c r="Q1758" s="567" t="s">
        <v>278</v>
      </c>
      <c r="R1758" s="567" t="s">
        <v>73</v>
      </c>
      <c r="S1758" s="567" t="s">
        <v>213</v>
      </c>
    </row>
    <row r="1759" spans="1:19" ht="20.100000000000001" customHeight="1">
      <c r="A1759" s="573" t="s">
        <v>235</v>
      </c>
      <c r="B1759" s="574" t="s">
        <v>2104</v>
      </c>
      <c r="C1759" s="977" t="s">
        <v>371</v>
      </c>
      <c r="D1759" s="975" t="s">
        <v>1850</v>
      </c>
      <c r="E1759" s="978"/>
      <c r="F1759" s="573" t="s">
        <v>275</v>
      </c>
      <c r="G1759" s="574"/>
      <c r="H1759" s="635">
        <v>496</v>
      </c>
      <c r="I1759" s="973">
        <v>89014</v>
      </c>
      <c r="J1759" s="961"/>
      <c r="K1759" s="635">
        <f t="shared" si="127"/>
        <v>0</v>
      </c>
      <c r="L1759" s="635">
        <f t="shared" si="128"/>
        <v>0</v>
      </c>
      <c r="M1759" s="713">
        <f t="shared" si="126"/>
        <v>44150944</v>
      </c>
      <c r="N1759" s="573"/>
      <c r="O1759" s="574" t="s">
        <v>2598</v>
      </c>
      <c r="P1759" s="573" t="s">
        <v>483</v>
      </c>
      <c r="Q1759" s="952" t="s">
        <v>276</v>
      </c>
      <c r="R1759" s="952" t="s">
        <v>73</v>
      </c>
      <c r="S1759" s="952" t="s">
        <v>213</v>
      </c>
    </row>
    <row r="1760" spans="1:19" ht="20.100000000000001" customHeight="1">
      <c r="A1760" s="557" t="s">
        <v>235</v>
      </c>
      <c r="B1760" s="563" t="s">
        <v>2103</v>
      </c>
      <c r="C1760" s="974" t="s">
        <v>371</v>
      </c>
      <c r="D1760" s="975" t="s">
        <v>1850</v>
      </c>
      <c r="E1760" s="976"/>
      <c r="F1760" s="557" t="s">
        <v>688</v>
      </c>
      <c r="G1760" s="563"/>
      <c r="H1760" s="558">
        <v>212</v>
      </c>
      <c r="I1760" s="972">
        <v>76000</v>
      </c>
      <c r="J1760" s="969">
        <v>31</v>
      </c>
      <c r="K1760" s="635">
        <f t="shared" si="127"/>
        <v>65.72</v>
      </c>
      <c r="L1760" s="635">
        <f t="shared" si="128"/>
        <v>6.5720000000000001</v>
      </c>
      <c r="M1760" s="713">
        <f t="shared" si="126"/>
        <v>16112000</v>
      </c>
      <c r="N1760" s="563"/>
      <c r="O1760" s="563" t="s">
        <v>611</v>
      </c>
      <c r="P1760" s="557" t="s">
        <v>483</v>
      </c>
      <c r="Q1760" s="567" t="s">
        <v>370</v>
      </c>
      <c r="R1760" s="567" t="s">
        <v>60</v>
      </c>
      <c r="S1760" s="567" t="s">
        <v>213</v>
      </c>
    </row>
    <row r="1761" spans="1:19" ht="20.100000000000001" customHeight="1">
      <c r="A1761" s="557" t="s">
        <v>235</v>
      </c>
      <c r="B1761" s="563" t="s">
        <v>2104</v>
      </c>
      <c r="C1761" s="974" t="s">
        <v>371</v>
      </c>
      <c r="D1761" s="975" t="s">
        <v>1850</v>
      </c>
      <c r="E1761" s="976"/>
      <c r="F1761" s="557" t="s">
        <v>512</v>
      </c>
      <c r="G1761" s="563"/>
      <c r="H1761" s="558">
        <v>496</v>
      </c>
      <c r="I1761" s="972">
        <v>32865</v>
      </c>
      <c r="J1761" s="969">
        <v>12</v>
      </c>
      <c r="K1761" s="635">
        <f t="shared" si="127"/>
        <v>59.52</v>
      </c>
      <c r="L1761" s="635">
        <f t="shared" si="128"/>
        <v>5.952</v>
      </c>
      <c r="M1761" s="713">
        <f t="shared" si="126"/>
        <v>16301040</v>
      </c>
      <c r="N1761" s="563"/>
      <c r="O1761" s="563"/>
      <c r="P1761" s="557" t="s">
        <v>483</v>
      </c>
      <c r="Q1761" s="567" t="s">
        <v>270</v>
      </c>
      <c r="R1761" s="567" t="s">
        <v>60</v>
      </c>
      <c r="S1761" s="567" t="s">
        <v>213</v>
      </c>
    </row>
    <row r="1762" spans="1:19" ht="20.100000000000001" customHeight="1">
      <c r="A1762" s="557" t="s">
        <v>235</v>
      </c>
      <c r="B1762" s="563" t="s">
        <v>2104</v>
      </c>
      <c r="C1762" s="974" t="s">
        <v>371</v>
      </c>
      <c r="D1762" s="975" t="s">
        <v>1850</v>
      </c>
      <c r="E1762" s="976"/>
      <c r="F1762" s="557" t="s">
        <v>688</v>
      </c>
      <c r="G1762" s="563"/>
      <c r="H1762" s="558">
        <v>812</v>
      </c>
      <c r="I1762" s="972">
        <v>76000</v>
      </c>
      <c r="J1762" s="969">
        <v>31</v>
      </c>
      <c r="K1762" s="635">
        <f t="shared" si="127"/>
        <v>251.72</v>
      </c>
      <c r="L1762" s="635">
        <f t="shared" si="128"/>
        <v>25.172000000000001</v>
      </c>
      <c r="M1762" s="713">
        <f t="shared" si="126"/>
        <v>61712000</v>
      </c>
      <c r="N1762" s="563"/>
      <c r="O1762" s="563"/>
      <c r="P1762" s="557" t="s">
        <v>483</v>
      </c>
      <c r="Q1762" s="567" t="s">
        <v>370</v>
      </c>
      <c r="R1762" s="567" t="s">
        <v>60</v>
      </c>
      <c r="S1762" s="567" t="s">
        <v>213</v>
      </c>
    </row>
    <row r="1763" spans="1:19" ht="20.100000000000001" customHeight="1">
      <c r="A1763" s="557" t="s">
        <v>235</v>
      </c>
      <c r="B1763" s="563" t="s">
        <v>2104</v>
      </c>
      <c r="C1763" s="974" t="s">
        <v>371</v>
      </c>
      <c r="D1763" s="975" t="s">
        <v>1850</v>
      </c>
      <c r="E1763" s="976"/>
      <c r="F1763" s="557" t="s">
        <v>513</v>
      </c>
      <c r="G1763" s="563"/>
      <c r="H1763" s="558">
        <v>496</v>
      </c>
      <c r="I1763" s="972">
        <v>57706</v>
      </c>
      <c r="J1763" s="969">
        <v>16</v>
      </c>
      <c r="K1763" s="635">
        <f t="shared" si="127"/>
        <v>79.36</v>
      </c>
      <c r="L1763" s="635">
        <f t="shared" si="128"/>
        <v>7.9359999999999999</v>
      </c>
      <c r="M1763" s="713">
        <f t="shared" si="126"/>
        <v>28622176</v>
      </c>
      <c r="N1763" s="563"/>
      <c r="O1763" s="563"/>
      <c r="P1763" s="557" t="s">
        <v>483</v>
      </c>
      <c r="Q1763" s="567" t="s">
        <v>270</v>
      </c>
      <c r="R1763" s="567" t="s">
        <v>60</v>
      </c>
      <c r="S1763" s="567" t="s">
        <v>213</v>
      </c>
    </row>
    <row r="1764" spans="1:19" ht="20.100000000000001" customHeight="1">
      <c r="A1764" s="557" t="s">
        <v>741</v>
      </c>
      <c r="B1764" s="563" t="s">
        <v>835</v>
      </c>
      <c r="C1764" s="974" t="s">
        <v>371</v>
      </c>
      <c r="D1764" s="975" t="s">
        <v>1850</v>
      </c>
      <c r="E1764" s="976"/>
      <c r="F1764" s="557" t="s">
        <v>524</v>
      </c>
      <c r="G1764" s="563"/>
      <c r="H1764" s="558">
        <v>992</v>
      </c>
      <c r="I1764" s="972">
        <v>140979</v>
      </c>
      <c r="J1764" s="969">
        <v>42</v>
      </c>
      <c r="K1764" s="635">
        <f t="shared" si="127"/>
        <v>416.64</v>
      </c>
      <c r="L1764" s="635">
        <f t="shared" si="128"/>
        <v>41.664000000000001</v>
      </c>
      <c r="M1764" s="713">
        <f t="shared" si="126"/>
        <v>139851168</v>
      </c>
      <c r="N1764" s="563"/>
      <c r="O1764" s="563" t="s">
        <v>2301</v>
      </c>
      <c r="P1764" s="557" t="s">
        <v>483</v>
      </c>
      <c r="Q1764" s="567" t="s">
        <v>327</v>
      </c>
      <c r="R1764" s="567" t="s">
        <v>68</v>
      </c>
      <c r="S1764" s="567" t="s">
        <v>40</v>
      </c>
    </row>
    <row r="1765" spans="1:19" ht="20.100000000000001" customHeight="1">
      <c r="A1765" s="557" t="s">
        <v>741</v>
      </c>
      <c r="B1765" s="563" t="s">
        <v>835</v>
      </c>
      <c r="C1765" s="974" t="s">
        <v>371</v>
      </c>
      <c r="D1765" s="975" t="s">
        <v>1850</v>
      </c>
      <c r="E1765" s="976"/>
      <c r="F1765" s="557" t="s">
        <v>588</v>
      </c>
      <c r="G1765" s="563"/>
      <c r="H1765" s="558">
        <v>992</v>
      </c>
      <c r="I1765" s="972">
        <v>37931</v>
      </c>
      <c r="J1765" s="969">
        <v>15</v>
      </c>
      <c r="K1765" s="635">
        <f t="shared" si="127"/>
        <v>148.80000000000001</v>
      </c>
      <c r="L1765" s="635">
        <f t="shared" si="128"/>
        <v>14.88</v>
      </c>
      <c r="M1765" s="713">
        <f t="shared" si="126"/>
        <v>37627552</v>
      </c>
      <c r="N1765" s="563"/>
      <c r="O1765" s="563" t="s">
        <v>2301</v>
      </c>
      <c r="P1765" s="557" t="s">
        <v>483</v>
      </c>
      <c r="Q1765" s="567" t="s">
        <v>270</v>
      </c>
      <c r="R1765" s="567" t="s">
        <v>68</v>
      </c>
      <c r="S1765" s="567" t="s">
        <v>40</v>
      </c>
    </row>
    <row r="1766" spans="1:19" ht="20.100000000000001" customHeight="1">
      <c r="A1766" s="573" t="s">
        <v>235</v>
      </c>
      <c r="B1766" s="574" t="s">
        <v>1124</v>
      </c>
      <c r="C1766" s="977" t="s">
        <v>371</v>
      </c>
      <c r="D1766" s="975" t="s">
        <v>1850</v>
      </c>
      <c r="E1766" s="978"/>
      <c r="F1766" s="573" t="s">
        <v>159</v>
      </c>
      <c r="G1766" s="574"/>
      <c r="H1766" s="635">
        <v>644</v>
      </c>
      <c r="I1766" s="973">
        <v>14000</v>
      </c>
      <c r="J1766" s="961"/>
      <c r="K1766" s="635">
        <f t="shared" si="127"/>
        <v>0</v>
      </c>
      <c r="L1766" s="635">
        <f t="shared" si="128"/>
        <v>0</v>
      </c>
      <c r="M1766" s="713">
        <f t="shared" si="126"/>
        <v>9016000</v>
      </c>
      <c r="N1766" s="573"/>
      <c r="O1766" s="574" t="s">
        <v>2226</v>
      </c>
      <c r="P1766" s="573" t="s">
        <v>483</v>
      </c>
      <c r="Q1766" s="952" t="s">
        <v>360</v>
      </c>
      <c r="R1766" s="952" t="s">
        <v>73</v>
      </c>
      <c r="S1766" s="952" t="s">
        <v>213</v>
      </c>
    </row>
    <row r="1767" spans="1:19" ht="20.100000000000001" customHeight="1">
      <c r="A1767" s="557" t="s">
        <v>235</v>
      </c>
      <c r="B1767" s="563" t="s">
        <v>1124</v>
      </c>
      <c r="C1767" s="974" t="s">
        <v>371</v>
      </c>
      <c r="D1767" s="975" t="s">
        <v>1850</v>
      </c>
      <c r="E1767" s="976"/>
      <c r="F1767" s="557" t="s">
        <v>160</v>
      </c>
      <c r="G1767" s="563"/>
      <c r="H1767" s="558">
        <v>644</v>
      </c>
      <c r="I1767" s="972">
        <v>22000</v>
      </c>
      <c r="J1767" s="969"/>
      <c r="K1767" s="635">
        <f t="shared" si="127"/>
        <v>0</v>
      </c>
      <c r="L1767" s="635">
        <f t="shared" si="128"/>
        <v>0</v>
      </c>
      <c r="M1767" s="713">
        <f t="shared" si="126"/>
        <v>14168000</v>
      </c>
      <c r="N1767" s="563"/>
      <c r="O1767" s="563" t="s">
        <v>2226</v>
      </c>
      <c r="P1767" s="557" t="s">
        <v>483</v>
      </c>
      <c r="Q1767" s="567" t="s">
        <v>360</v>
      </c>
      <c r="R1767" s="567" t="s">
        <v>73</v>
      </c>
      <c r="S1767" s="567" t="s">
        <v>213</v>
      </c>
    </row>
    <row r="1768" spans="1:19" ht="20.100000000000001" customHeight="1">
      <c r="A1768" s="557" t="s">
        <v>235</v>
      </c>
      <c r="B1768" s="563" t="s">
        <v>1124</v>
      </c>
      <c r="C1768" s="974" t="s">
        <v>371</v>
      </c>
      <c r="D1768" s="975" t="s">
        <v>1850</v>
      </c>
      <c r="E1768" s="976"/>
      <c r="F1768" s="557" t="s">
        <v>164</v>
      </c>
      <c r="G1768" s="563"/>
      <c r="H1768" s="558">
        <v>322</v>
      </c>
      <c r="I1768" s="972">
        <v>17000</v>
      </c>
      <c r="J1768" s="969"/>
      <c r="K1768" s="635">
        <f t="shared" si="127"/>
        <v>0</v>
      </c>
      <c r="L1768" s="635">
        <f t="shared" si="128"/>
        <v>0</v>
      </c>
      <c r="M1768" s="713">
        <f t="shared" si="126"/>
        <v>5474000</v>
      </c>
      <c r="N1768" s="563" t="s">
        <v>1620</v>
      </c>
      <c r="O1768" s="563"/>
      <c r="P1768" s="557" t="s">
        <v>483</v>
      </c>
      <c r="Q1768" s="567" t="s">
        <v>360</v>
      </c>
      <c r="R1768" s="567" t="s">
        <v>73</v>
      </c>
      <c r="S1768" s="567" t="s">
        <v>213</v>
      </c>
    </row>
    <row r="1769" spans="1:19" ht="20.100000000000001" customHeight="1">
      <c r="A1769" s="557" t="s">
        <v>235</v>
      </c>
      <c r="B1769" s="563" t="s">
        <v>1124</v>
      </c>
      <c r="C1769" s="974" t="s">
        <v>371</v>
      </c>
      <c r="D1769" s="975" t="s">
        <v>1850</v>
      </c>
      <c r="E1769" s="976"/>
      <c r="F1769" s="557" t="s">
        <v>513</v>
      </c>
      <c r="G1769" s="563"/>
      <c r="H1769" s="558">
        <v>122</v>
      </c>
      <c r="I1769" s="972">
        <v>59266</v>
      </c>
      <c r="J1769" s="969">
        <v>16</v>
      </c>
      <c r="K1769" s="635">
        <f t="shared" si="127"/>
        <v>19.52</v>
      </c>
      <c r="L1769" s="635">
        <f t="shared" si="128"/>
        <v>1.952</v>
      </c>
      <c r="M1769" s="713">
        <f t="shared" si="126"/>
        <v>7230452</v>
      </c>
      <c r="N1769" s="563"/>
      <c r="O1769" s="563"/>
      <c r="P1769" s="557" t="s">
        <v>483</v>
      </c>
      <c r="Q1769" s="567" t="s">
        <v>270</v>
      </c>
      <c r="R1769" s="567" t="s">
        <v>60</v>
      </c>
      <c r="S1769" s="567" t="s">
        <v>213</v>
      </c>
    </row>
    <row r="1770" spans="1:19" ht="20.100000000000001" customHeight="1">
      <c r="A1770" s="557" t="s">
        <v>235</v>
      </c>
      <c r="B1770" s="563" t="s">
        <v>1124</v>
      </c>
      <c r="C1770" s="974" t="s">
        <v>371</v>
      </c>
      <c r="D1770" s="975" t="s">
        <v>1850</v>
      </c>
      <c r="E1770" s="976"/>
      <c r="F1770" s="557" t="s">
        <v>512</v>
      </c>
      <c r="G1770" s="563"/>
      <c r="H1770" s="558">
        <v>122</v>
      </c>
      <c r="I1770" s="972">
        <v>45281</v>
      </c>
      <c r="J1770" s="969">
        <v>12</v>
      </c>
      <c r="K1770" s="635">
        <f t="shared" si="127"/>
        <v>14.64</v>
      </c>
      <c r="L1770" s="635">
        <f t="shared" si="128"/>
        <v>1.464</v>
      </c>
      <c r="M1770" s="713">
        <f t="shared" si="126"/>
        <v>5524282</v>
      </c>
      <c r="N1770" s="563" t="s">
        <v>61</v>
      </c>
      <c r="O1770" s="563"/>
      <c r="P1770" s="557" t="s">
        <v>483</v>
      </c>
      <c r="Q1770" s="567" t="s">
        <v>270</v>
      </c>
      <c r="R1770" s="567" t="s">
        <v>60</v>
      </c>
      <c r="S1770" s="567" t="s">
        <v>213</v>
      </c>
    </row>
    <row r="1771" spans="1:19" ht="20.100000000000001" customHeight="1">
      <c r="A1771" s="557" t="s">
        <v>235</v>
      </c>
      <c r="B1771" s="563" t="s">
        <v>1124</v>
      </c>
      <c r="C1771" s="974" t="s">
        <v>371</v>
      </c>
      <c r="D1771" s="975" t="s">
        <v>1850</v>
      </c>
      <c r="E1771" s="976"/>
      <c r="F1771" s="557" t="s">
        <v>420</v>
      </c>
      <c r="G1771" s="563"/>
      <c r="H1771" s="558">
        <v>322</v>
      </c>
      <c r="I1771" s="972">
        <v>8000</v>
      </c>
      <c r="J1771" s="969"/>
      <c r="K1771" s="635">
        <f t="shared" si="127"/>
        <v>0</v>
      </c>
      <c r="L1771" s="635">
        <f t="shared" si="128"/>
        <v>0</v>
      </c>
      <c r="M1771" s="713">
        <f t="shared" si="126"/>
        <v>2576000</v>
      </c>
      <c r="N1771" s="563"/>
      <c r="O1771" s="563"/>
      <c r="P1771" s="557" t="s">
        <v>483</v>
      </c>
      <c r="Q1771" s="567" t="s">
        <v>336</v>
      </c>
      <c r="R1771" s="567" t="s">
        <v>73</v>
      </c>
      <c r="S1771" s="567" t="s">
        <v>213</v>
      </c>
    </row>
    <row r="1772" spans="1:19" ht="20.100000000000001" customHeight="1">
      <c r="A1772" s="557" t="s">
        <v>235</v>
      </c>
      <c r="B1772" s="563" t="s">
        <v>1124</v>
      </c>
      <c r="C1772" s="974" t="s">
        <v>371</v>
      </c>
      <c r="D1772" s="975" t="s">
        <v>1850</v>
      </c>
      <c r="E1772" s="976"/>
      <c r="F1772" s="557" t="s">
        <v>337</v>
      </c>
      <c r="G1772" s="563"/>
      <c r="H1772" s="558">
        <v>322</v>
      </c>
      <c r="I1772" s="972">
        <v>14365</v>
      </c>
      <c r="J1772" s="969"/>
      <c r="K1772" s="635">
        <f t="shared" si="127"/>
        <v>0</v>
      </c>
      <c r="L1772" s="635">
        <f t="shared" si="128"/>
        <v>0</v>
      </c>
      <c r="M1772" s="713">
        <f t="shared" si="126"/>
        <v>4625530</v>
      </c>
      <c r="N1772" s="563"/>
      <c r="O1772" s="563"/>
      <c r="P1772" s="557" t="s">
        <v>483</v>
      </c>
      <c r="Q1772" s="567" t="s">
        <v>336</v>
      </c>
      <c r="R1772" s="567" t="s">
        <v>73</v>
      </c>
      <c r="S1772" s="567" t="s">
        <v>213</v>
      </c>
    </row>
    <row r="1773" spans="1:19" ht="20.100000000000001" customHeight="1">
      <c r="A1773" s="573" t="s">
        <v>235</v>
      </c>
      <c r="B1773" s="574" t="s">
        <v>1124</v>
      </c>
      <c r="C1773" s="977" t="s">
        <v>371</v>
      </c>
      <c r="D1773" s="975" t="s">
        <v>1850</v>
      </c>
      <c r="E1773" s="978"/>
      <c r="F1773" s="573" t="s">
        <v>421</v>
      </c>
      <c r="G1773" s="574"/>
      <c r="H1773" s="635">
        <v>322</v>
      </c>
      <c r="I1773" s="973">
        <v>70010</v>
      </c>
      <c r="J1773" s="961"/>
      <c r="K1773" s="635">
        <f t="shared" si="127"/>
        <v>0</v>
      </c>
      <c r="L1773" s="635">
        <f t="shared" si="128"/>
        <v>0</v>
      </c>
      <c r="M1773" s="713">
        <f t="shared" si="126"/>
        <v>22543220</v>
      </c>
      <c r="N1773" s="573"/>
      <c r="O1773" s="574"/>
      <c r="P1773" s="573" t="s">
        <v>483</v>
      </c>
      <c r="Q1773" s="952" t="s">
        <v>276</v>
      </c>
      <c r="R1773" s="952" t="s">
        <v>73</v>
      </c>
      <c r="S1773" s="952" t="s">
        <v>213</v>
      </c>
    </row>
    <row r="1774" spans="1:19" ht="20.100000000000001" customHeight="1">
      <c r="A1774" s="557" t="s">
        <v>235</v>
      </c>
      <c r="B1774" s="563" t="s">
        <v>1124</v>
      </c>
      <c r="C1774" s="974" t="s">
        <v>371</v>
      </c>
      <c r="D1774" s="975" t="s">
        <v>1850</v>
      </c>
      <c r="E1774" s="976"/>
      <c r="F1774" s="557" t="s">
        <v>418</v>
      </c>
      <c r="G1774" s="563"/>
      <c r="H1774" s="558">
        <v>322</v>
      </c>
      <c r="I1774" s="972">
        <v>18794</v>
      </c>
      <c r="J1774" s="969"/>
      <c r="K1774" s="635">
        <f t="shared" si="127"/>
        <v>0</v>
      </c>
      <c r="L1774" s="635">
        <f t="shared" si="128"/>
        <v>0</v>
      </c>
      <c r="M1774" s="713">
        <f t="shared" si="126"/>
        <v>6051668</v>
      </c>
      <c r="N1774" s="563"/>
      <c r="O1774" s="563"/>
      <c r="P1774" s="557" t="s">
        <v>483</v>
      </c>
      <c r="Q1774" s="567" t="s">
        <v>360</v>
      </c>
      <c r="R1774" s="567" t="s">
        <v>73</v>
      </c>
      <c r="S1774" s="567" t="s">
        <v>213</v>
      </c>
    </row>
    <row r="1775" spans="1:19" ht="20.100000000000001" customHeight="1">
      <c r="A1775" s="557" t="s">
        <v>235</v>
      </c>
      <c r="B1775" s="563" t="s">
        <v>1124</v>
      </c>
      <c r="C1775" s="974" t="s">
        <v>371</v>
      </c>
      <c r="D1775" s="975" t="s">
        <v>1850</v>
      </c>
      <c r="E1775" s="976"/>
      <c r="F1775" s="557" t="s">
        <v>387</v>
      </c>
      <c r="G1775" s="563"/>
      <c r="H1775" s="558">
        <v>322</v>
      </c>
      <c r="I1775" s="972">
        <v>16831</v>
      </c>
      <c r="J1775" s="969"/>
      <c r="K1775" s="635">
        <f t="shared" si="127"/>
        <v>0</v>
      </c>
      <c r="L1775" s="635">
        <f t="shared" si="128"/>
        <v>0</v>
      </c>
      <c r="M1775" s="713">
        <f t="shared" si="126"/>
        <v>5419582</v>
      </c>
      <c r="N1775" s="563" t="s">
        <v>1623</v>
      </c>
      <c r="O1775" s="563"/>
      <c r="P1775" s="557" t="s">
        <v>483</v>
      </c>
      <c r="Q1775" s="567" t="s">
        <v>360</v>
      </c>
      <c r="R1775" s="567" t="s">
        <v>73</v>
      </c>
      <c r="S1775" s="567" t="s">
        <v>213</v>
      </c>
    </row>
    <row r="1776" spans="1:19" ht="20.100000000000001" customHeight="1">
      <c r="A1776" s="557" t="s">
        <v>235</v>
      </c>
      <c r="B1776" s="563" t="s">
        <v>1124</v>
      </c>
      <c r="C1776" s="974" t="s">
        <v>371</v>
      </c>
      <c r="D1776" s="975" t="s">
        <v>1850</v>
      </c>
      <c r="E1776" s="976"/>
      <c r="F1776" s="557" t="s">
        <v>82</v>
      </c>
      <c r="G1776" s="563"/>
      <c r="H1776" s="558">
        <v>322</v>
      </c>
      <c r="I1776" s="972">
        <v>13324</v>
      </c>
      <c r="J1776" s="969"/>
      <c r="K1776" s="635">
        <f t="shared" si="127"/>
        <v>0</v>
      </c>
      <c r="L1776" s="635">
        <f t="shared" si="128"/>
        <v>0</v>
      </c>
      <c r="M1776" s="713">
        <f t="shared" si="126"/>
        <v>4290328</v>
      </c>
      <c r="N1776" s="563"/>
      <c r="O1776" s="563"/>
      <c r="P1776" s="557" t="s">
        <v>483</v>
      </c>
      <c r="Q1776" s="567" t="s">
        <v>336</v>
      </c>
      <c r="R1776" s="567" t="s">
        <v>73</v>
      </c>
      <c r="S1776" s="567" t="s">
        <v>213</v>
      </c>
    </row>
    <row r="1777" spans="1:19" ht="20.100000000000001" customHeight="1">
      <c r="A1777" s="557" t="s">
        <v>235</v>
      </c>
      <c r="B1777" s="563" t="s">
        <v>1124</v>
      </c>
      <c r="C1777" s="974" t="s">
        <v>371</v>
      </c>
      <c r="D1777" s="975" t="s">
        <v>1850</v>
      </c>
      <c r="E1777" s="976"/>
      <c r="F1777" s="557" t="s">
        <v>1115</v>
      </c>
      <c r="G1777" s="563"/>
      <c r="H1777" s="558">
        <v>322</v>
      </c>
      <c r="I1777" s="972">
        <v>8065</v>
      </c>
      <c r="J1777" s="969"/>
      <c r="K1777" s="635">
        <f t="shared" si="127"/>
        <v>0</v>
      </c>
      <c r="L1777" s="635">
        <f t="shared" si="128"/>
        <v>0</v>
      </c>
      <c r="M1777" s="713">
        <f t="shared" si="126"/>
        <v>2596930</v>
      </c>
      <c r="N1777" s="563"/>
      <c r="O1777" s="563"/>
      <c r="P1777" s="557" t="s">
        <v>483</v>
      </c>
      <c r="Q1777" s="567" t="s">
        <v>336</v>
      </c>
      <c r="R1777" s="567" t="s">
        <v>73</v>
      </c>
      <c r="S1777" s="567" t="s">
        <v>213</v>
      </c>
    </row>
    <row r="1778" spans="1:19" ht="20.100000000000001" customHeight="1">
      <c r="A1778" s="557" t="s">
        <v>235</v>
      </c>
      <c r="B1778" s="563" t="s">
        <v>1124</v>
      </c>
      <c r="C1778" s="974" t="s">
        <v>371</v>
      </c>
      <c r="D1778" s="975" t="s">
        <v>1850</v>
      </c>
      <c r="E1778" s="976"/>
      <c r="F1778" s="557" t="s">
        <v>275</v>
      </c>
      <c r="G1778" s="563"/>
      <c r="H1778" s="558">
        <v>322</v>
      </c>
      <c r="I1778" s="972">
        <v>71250</v>
      </c>
      <c r="J1778" s="969"/>
      <c r="K1778" s="635">
        <f t="shared" si="127"/>
        <v>0</v>
      </c>
      <c r="L1778" s="635">
        <f t="shared" si="128"/>
        <v>0</v>
      </c>
      <c r="M1778" s="713">
        <f t="shared" si="126"/>
        <v>22942500</v>
      </c>
      <c r="N1778" s="563"/>
      <c r="O1778" s="563"/>
      <c r="P1778" s="557" t="s">
        <v>483</v>
      </c>
      <c r="Q1778" s="567" t="s">
        <v>276</v>
      </c>
      <c r="R1778" s="567" t="s">
        <v>73</v>
      </c>
      <c r="S1778" s="567" t="s">
        <v>213</v>
      </c>
    </row>
    <row r="1779" spans="1:19" ht="20.100000000000001" customHeight="1">
      <c r="A1779" s="557" t="s">
        <v>235</v>
      </c>
      <c r="B1779" s="563" t="s">
        <v>1124</v>
      </c>
      <c r="C1779" s="974" t="s">
        <v>371</v>
      </c>
      <c r="D1779" s="975" t="s">
        <v>1850</v>
      </c>
      <c r="E1779" s="976"/>
      <c r="F1779" s="557" t="s">
        <v>437</v>
      </c>
      <c r="G1779" s="563"/>
      <c r="H1779" s="558">
        <v>322</v>
      </c>
      <c r="I1779" s="972">
        <v>15000</v>
      </c>
      <c r="J1779" s="969"/>
      <c r="K1779" s="635">
        <f t="shared" si="127"/>
        <v>0</v>
      </c>
      <c r="L1779" s="635">
        <f t="shared" si="128"/>
        <v>0</v>
      </c>
      <c r="M1779" s="713">
        <f t="shared" si="126"/>
        <v>4830000</v>
      </c>
      <c r="N1779" s="563"/>
      <c r="O1779" s="563"/>
      <c r="P1779" s="557" t="s">
        <v>483</v>
      </c>
      <c r="Q1779" s="567" t="s">
        <v>336</v>
      </c>
      <c r="R1779" s="567" t="s">
        <v>73</v>
      </c>
      <c r="S1779" s="567" t="s">
        <v>213</v>
      </c>
    </row>
    <row r="1780" spans="1:19" ht="20.100000000000001" customHeight="1">
      <c r="A1780" s="573" t="s">
        <v>235</v>
      </c>
      <c r="B1780" s="574" t="s">
        <v>1124</v>
      </c>
      <c r="C1780" s="977" t="s">
        <v>371</v>
      </c>
      <c r="D1780" s="975" t="s">
        <v>1850</v>
      </c>
      <c r="E1780" s="978"/>
      <c r="F1780" s="573" t="s">
        <v>422</v>
      </c>
      <c r="G1780" s="574"/>
      <c r="H1780" s="635">
        <v>244</v>
      </c>
      <c r="I1780" s="973">
        <v>29719</v>
      </c>
      <c r="J1780" s="961"/>
      <c r="K1780" s="635">
        <f t="shared" si="127"/>
        <v>0</v>
      </c>
      <c r="L1780" s="635">
        <f t="shared" si="128"/>
        <v>0</v>
      </c>
      <c r="M1780" s="713">
        <f t="shared" si="126"/>
        <v>7251436</v>
      </c>
      <c r="N1780" s="573"/>
      <c r="O1780" s="574" t="s">
        <v>2552</v>
      </c>
      <c r="P1780" s="573" t="s">
        <v>483</v>
      </c>
      <c r="Q1780" s="952" t="s">
        <v>271</v>
      </c>
      <c r="R1780" s="952" t="s">
        <v>73</v>
      </c>
      <c r="S1780" s="952" t="s">
        <v>213</v>
      </c>
    </row>
    <row r="1781" spans="1:19" ht="20.100000000000001" customHeight="1">
      <c r="A1781" s="557" t="s">
        <v>235</v>
      </c>
      <c r="B1781" s="563" t="s">
        <v>1124</v>
      </c>
      <c r="C1781" s="974" t="s">
        <v>371</v>
      </c>
      <c r="D1781" s="975" t="s">
        <v>1850</v>
      </c>
      <c r="E1781" s="976"/>
      <c r="F1781" s="557" t="s">
        <v>688</v>
      </c>
      <c r="G1781" s="563"/>
      <c r="H1781" s="558">
        <v>308</v>
      </c>
      <c r="I1781" s="972">
        <v>110000</v>
      </c>
      <c r="J1781" s="969">
        <v>31</v>
      </c>
      <c r="K1781" s="635">
        <f t="shared" si="127"/>
        <v>95.48</v>
      </c>
      <c r="L1781" s="635">
        <f t="shared" si="128"/>
        <v>9.548</v>
      </c>
      <c r="M1781" s="713">
        <f t="shared" si="126"/>
        <v>33880000</v>
      </c>
      <c r="N1781" s="563"/>
      <c r="O1781" s="563" t="s">
        <v>2552</v>
      </c>
      <c r="P1781" s="557" t="s">
        <v>483</v>
      </c>
      <c r="Q1781" s="567" t="s">
        <v>370</v>
      </c>
      <c r="R1781" s="567" t="s">
        <v>60</v>
      </c>
      <c r="S1781" s="567" t="s">
        <v>213</v>
      </c>
    </row>
    <row r="1782" spans="1:19" ht="20.100000000000001" customHeight="1">
      <c r="A1782" s="557" t="s">
        <v>235</v>
      </c>
      <c r="B1782" s="563" t="s">
        <v>2587</v>
      </c>
      <c r="C1782" s="974" t="s">
        <v>371</v>
      </c>
      <c r="D1782" s="975" t="s">
        <v>1850</v>
      </c>
      <c r="E1782" s="976"/>
      <c r="F1782" s="557" t="s">
        <v>688</v>
      </c>
      <c r="G1782" s="563"/>
      <c r="H1782" s="558">
        <v>760</v>
      </c>
      <c r="I1782" s="972">
        <v>111500</v>
      </c>
      <c r="J1782" s="969">
        <v>31</v>
      </c>
      <c r="K1782" s="635">
        <f t="shared" si="127"/>
        <v>235.6</v>
      </c>
      <c r="L1782" s="635">
        <f t="shared" si="128"/>
        <v>23.56</v>
      </c>
      <c r="M1782" s="713">
        <f t="shared" si="126"/>
        <v>84740000</v>
      </c>
      <c r="N1782" s="563"/>
      <c r="O1782" s="563" t="s">
        <v>2553</v>
      </c>
      <c r="P1782" s="557" t="s">
        <v>483</v>
      </c>
      <c r="Q1782" s="567" t="s">
        <v>370</v>
      </c>
      <c r="R1782" s="567" t="s">
        <v>60</v>
      </c>
      <c r="S1782" s="567" t="s">
        <v>213</v>
      </c>
    </row>
    <row r="1783" spans="1:19" ht="20.100000000000001" customHeight="1">
      <c r="A1783" s="557" t="s">
        <v>235</v>
      </c>
      <c r="B1783" s="563" t="s">
        <v>2587</v>
      </c>
      <c r="C1783" s="974" t="s">
        <v>371</v>
      </c>
      <c r="D1783" s="975" t="s">
        <v>1850</v>
      </c>
      <c r="E1783" s="976"/>
      <c r="F1783" s="557" t="s">
        <v>342</v>
      </c>
      <c r="G1783" s="563"/>
      <c r="H1783" s="558">
        <v>419</v>
      </c>
      <c r="I1783" s="972">
        <v>145559</v>
      </c>
      <c r="J1783" s="969">
        <v>27</v>
      </c>
      <c r="K1783" s="635">
        <f t="shared" si="127"/>
        <v>113.13</v>
      </c>
      <c r="L1783" s="635">
        <f t="shared" si="128"/>
        <v>11.312999999999999</v>
      </c>
      <c r="M1783" s="713">
        <f t="shared" si="126"/>
        <v>60989221</v>
      </c>
      <c r="N1783" s="563"/>
      <c r="O1783" s="563" t="s">
        <v>2553</v>
      </c>
      <c r="P1783" s="557" t="s">
        <v>483</v>
      </c>
      <c r="Q1783" s="567" t="s">
        <v>343</v>
      </c>
      <c r="R1783" s="567" t="s">
        <v>60</v>
      </c>
      <c r="S1783" s="567" t="s">
        <v>213</v>
      </c>
    </row>
    <row r="1784" spans="1:19" ht="20.100000000000001" customHeight="1">
      <c r="A1784" s="557" t="s">
        <v>235</v>
      </c>
      <c r="B1784" s="563" t="s">
        <v>2587</v>
      </c>
      <c r="C1784" s="974" t="s">
        <v>371</v>
      </c>
      <c r="D1784" s="975" t="s">
        <v>1850</v>
      </c>
      <c r="E1784" s="976"/>
      <c r="F1784" s="557" t="s">
        <v>437</v>
      </c>
      <c r="G1784" s="563"/>
      <c r="H1784" s="558">
        <v>879</v>
      </c>
      <c r="I1784" s="972">
        <v>13191</v>
      </c>
      <c r="J1784" s="969"/>
      <c r="K1784" s="635">
        <f t="shared" si="127"/>
        <v>0</v>
      </c>
      <c r="L1784" s="635">
        <f t="shared" si="128"/>
        <v>0</v>
      </c>
      <c r="M1784" s="713">
        <f t="shared" si="126"/>
        <v>11594889</v>
      </c>
      <c r="N1784" s="563"/>
      <c r="O1784" s="563" t="s">
        <v>2554</v>
      </c>
      <c r="P1784" s="557" t="s">
        <v>483</v>
      </c>
      <c r="Q1784" s="567" t="s">
        <v>336</v>
      </c>
      <c r="R1784" s="567" t="s">
        <v>73</v>
      </c>
      <c r="S1784" s="567" t="s">
        <v>213</v>
      </c>
    </row>
    <row r="1785" spans="1:19" ht="20.100000000000001" customHeight="1">
      <c r="A1785" s="557" t="s">
        <v>235</v>
      </c>
      <c r="B1785" s="563" t="s">
        <v>2587</v>
      </c>
      <c r="C1785" s="974" t="s">
        <v>371</v>
      </c>
      <c r="D1785" s="975" t="s">
        <v>1850</v>
      </c>
      <c r="E1785" s="976"/>
      <c r="F1785" s="557" t="s">
        <v>442</v>
      </c>
      <c r="G1785" s="563"/>
      <c r="H1785" s="558">
        <v>879</v>
      </c>
      <c r="I1785" s="972">
        <v>713</v>
      </c>
      <c r="J1785" s="969"/>
      <c r="K1785" s="635">
        <f t="shared" si="127"/>
        <v>0</v>
      </c>
      <c r="L1785" s="635">
        <f t="shared" si="128"/>
        <v>0</v>
      </c>
      <c r="M1785" s="713">
        <f t="shared" si="126"/>
        <v>626727</v>
      </c>
      <c r="N1785" s="563"/>
      <c r="O1785" s="563" t="s">
        <v>1203</v>
      </c>
      <c r="P1785" s="557" t="s">
        <v>483</v>
      </c>
      <c r="Q1785" s="567" t="s">
        <v>336</v>
      </c>
      <c r="R1785" s="567" t="s">
        <v>73</v>
      </c>
      <c r="S1785" s="567" t="s">
        <v>213</v>
      </c>
    </row>
    <row r="1786" spans="1:19" ht="20.100000000000001" customHeight="1">
      <c r="A1786" s="557" t="s">
        <v>235</v>
      </c>
      <c r="B1786" s="563" t="s">
        <v>2587</v>
      </c>
      <c r="C1786" s="974" t="s">
        <v>371</v>
      </c>
      <c r="D1786" s="975" t="s">
        <v>1850</v>
      </c>
      <c r="E1786" s="976"/>
      <c r="F1786" s="557" t="s">
        <v>513</v>
      </c>
      <c r="G1786" s="563"/>
      <c r="H1786" s="558">
        <v>834</v>
      </c>
      <c r="I1786" s="972">
        <v>60832</v>
      </c>
      <c r="J1786" s="969">
        <v>16</v>
      </c>
      <c r="K1786" s="635">
        <f t="shared" si="127"/>
        <v>133.44</v>
      </c>
      <c r="L1786" s="635">
        <f t="shared" si="128"/>
        <v>13.343999999999999</v>
      </c>
      <c r="M1786" s="713">
        <f t="shared" si="126"/>
        <v>50733888</v>
      </c>
      <c r="N1786" s="563"/>
      <c r="O1786" s="563" t="s">
        <v>1203</v>
      </c>
      <c r="P1786" s="557" t="s">
        <v>483</v>
      </c>
      <c r="Q1786" s="567" t="s">
        <v>270</v>
      </c>
      <c r="R1786" s="567" t="s">
        <v>60</v>
      </c>
      <c r="S1786" s="567" t="s">
        <v>213</v>
      </c>
    </row>
    <row r="1787" spans="1:19" ht="20.100000000000001" customHeight="1">
      <c r="A1787" s="573" t="s">
        <v>235</v>
      </c>
      <c r="B1787" s="574" t="s">
        <v>2587</v>
      </c>
      <c r="C1787" s="977" t="s">
        <v>371</v>
      </c>
      <c r="D1787" s="975" t="s">
        <v>1850</v>
      </c>
      <c r="E1787" s="978"/>
      <c r="F1787" s="573" t="s">
        <v>420</v>
      </c>
      <c r="G1787" s="574"/>
      <c r="H1787" s="635">
        <v>879</v>
      </c>
      <c r="I1787" s="973">
        <v>8000</v>
      </c>
      <c r="J1787" s="961"/>
      <c r="K1787" s="635">
        <f t="shared" si="127"/>
        <v>0</v>
      </c>
      <c r="L1787" s="635">
        <f t="shared" si="128"/>
        <v>0</v>
      </c>
      <c r="M1787" s="713">
        <f t="shared" si="126"/>
        <v>7032000</v>
      </c>
      <c r="N1787" s="573"/>
      <c r="O1787" s="574" t="s">
        <v>1203</v>
      </c>
      <c r="P1787" s="573" t="s">
        <v>483</v>
      </c>
      <c r="Q1787" s="952" t="s">
        <v>336</v>
      </c>
      <c r="R1787" s="952" t="s">
        <v>73</v>
      </c>
      <c r="S1787" s="952" t="s">
        <v>213</v>
      </c>
    </row>
    <row r="1788" spans="1:19" ht="20.100000000000001" customHeight="1">
      <c r="A1788" s="557" t="s">
        <v>235</v>
      </c>
      <c r="B1788" s="563" t="s">
        <v>2587</v>
      </c>
      <c r="C1788" s="974" t="s">
        <v>371</v>
      </c>
      <c r="D1788" s="975" t="s">
        <v>1850</v>
      </c>
      <c r="E1788" s="976"/>
      <c r="F1788" s="557" t="s">
        <v>422</v>
      </c>
      <c r="G1788" s="563"/>
      <c r="H1788" s="558">
        <v>1713</v>
      </c>
      <c r="I1788" s="972">
        <v>29719</v>
      </c>
      <c r="J1788" s="969"/>
      <c r="K1788" s="635">
        <f t="shared" si="127"/>
        <v>0</v>
      </c>
      <c r="L1788" s="635">
        <f t="shared" si="128"/>
        <v>0</v>
      </c>
      <c r="M1788" s="713">
        <f t="shared" si="126"/>
        <v>50908647</v>
      </c>
      <c r="N1788" s="563"/>
      <c r="O1788" s="563" t="s">
        <v>543</v>
      </c>
      <c r="P1788" s="557" t="s">
        <v>483</v>
      </c>
      <c r="Q1788" s="567" t="s">
        <v>271</v>
      </c>
      <c r="R1788" s="567" t="s">
        <v>73</v>
      </c>
      <c r="S1788" s="567" t="s">
        <v>213</v>
      </c>
    </row>
    <row r="1789" spans="1:19" ht="20.100000000000001" customHeight="1">
      <c r="A1789" s="557" t="s">
        <v>235</v>
      </c>
      <c r="B1789" s="563" t="s">
        <v>2587</v>
      </c>
      <c r="C1789" s="974" t="s">
        <v>371</v>
      </c>
      <c r="D1789" s="975" t="s">
        <v>1850</v>
      </c>
      <c r="E1789" s="976"/>
      <c r="F1789" s="557" t="s">
        <v>164</v>
      </c>
      <c r="G1789" s="563"/>
      <c r="H1789" s="558">
        <v>834</v>
      </c>
      <c r="I1789" s="972">
        <v>17000</v>
      </c>
      <c r="J1789" s="969"/>
      <c r="K1789" s="635">
        <f t="shared" si="127"/>
        <v>0</v>
      </c>
      <c r="L1789" s="635">
        <f t="shared" si="128"/>
        <v>0</v>
      </c>
      <c r="M1789" s="713">
        <f t="shared" si="126"/>
        <v>14178000</v>
      </c>
      <c r="N1789" s="563"/>
      <c r="O1789" s="563" t="s">
        <v>2555</v>
      </c>
      <c r="P1789" s="557" t="s">
        <v>483</v>
      </c>
      <c r="Q1789" s="567" t="s">
        <v>360</v>
      </c>
      <c r="R1789" s="567" t="s">
        <v>73</v>
      </c>
      <c r="S1789" s="567" t="s">
        <v>213</v>
      </c>
    </row>
    <row r="1790" spans="1:19" ht="20.100000000000001" customHeight="1">
      <c r="A1790" s="557" t="s">
        <v>235</v>
      </c>
      <c r="B1790" s="563" t="s">
        <v>2587</v>
      </c>
      <c r="C1790" s="974" t="s">
        <v>371</v>
      </c>
      <c r="D1790" s="975" t="s">
        <v>1850</v>
      </c>
      <c r="E1790" s="976"/>
      <c r="F1790" s="557" t="s">
        <v>337</v>
      </c>
      <c r="G1790" s="563"/>
      <c r="H1790" s="558">
        <v>834</v>
      </c>
      <c r="I1790" s="972">
        <v>14365</v>
      </c>
      <c r="J1790" s="969"/>
      <c r="K1790" s="635">
        <f t="shared" si="127"/>
        <v>0</v>
      </c>
      <c r="L1790" s="635">
        <f t="shared" si="128"/>
        <v>0</v>
      </c>
      <c r="M1790" s="713">
        <f t="shared" si="126"/>
        <v>11980410</v>
      </c>
      <c r="N1790" s="563"/>
      <c r="O1790" s="563" t="s">
        <v>2555</v>
      </c>
      <c r="P1790" s="557" t="s">
        <v>483</v>
      </c>
      <c r="Q1790" s="567" t="s">
        <v>336</v>
      </c>
      <c r="R1790" s="567" t="s">
        <v>73</v>
      </c>
      <c r="S1790" s="567" t="s">
        <v>213</v>
      </c>
    </row>
    <row r="1791" spans="1:19" ht="20.100000000000001" customHeight="1">
      <c r="A1791" s="557" t="s">
        <v>235</v>
      </c>
      <c r="B1791" s="563" t="s">
        <v>2587</v>
      </c>
      <c r="C1791" s="974" t="s">
        <v>371</v>
      </c>
      <c r="D1791" s="975" t="s">
        <v>1850</v>
      </c>
      <c r="E1791" s="976"/>
      <c r="F1791" s="557" t="s">
        <v>421</v>
      </c>
      <c r="G1791" s="563"/>
      <c r="H1791" s="558">
        <v>834</v>
      </c>
      <c r="I1791" s="972">
        <v>70010</v>
      </c>
      <c r="J1791" s="969"/>
      <c r="K1791" s="635">
        <f t="shared" si="127"/>
        <v>0</v>
      </c>
      <c r="L1791" s="635">
        <f t="shared" si="128"/>
        <v>0</v>
      </c>
      <c r="M1791" s="713">
        <f t="shared" si="126"/>
        <v>58388340</v>
      </c>
      <c r="N1791" s="563"/>
      <c r="O1791" s="563" t="s">
        <v>879</v>
      </c>
      <c r="P1791" s="557" t="s">
        <v>483</v>
      </c>
      <c r="Q1791" s="567" t="s">
        <v>276</v>
      </c>
      <c r="R1791" s="567" t="s">
        <v>73</v>
      </c>
      <c r="S1791" s="567" t="s">
        <v>213</v>
      </c>
    </row>
    <row r="1792" spans="1:19" ht="20.100000000000001" customHeight="1">
      <c r="A1792" s="557" t="s">
        <v>235</v>
      </c>
      <c r="B1792" s="563" t="s">
        <v>2587</v>
      </c>
      <c r="C1792" s="974" t="s">
        <v>371</v>
      </c>
      <c r="D1792" s="975" t="s">
        <v>1850</v>
      </c>
      <c r="E1792" s="976"/>
      <c r="F1792" s="557" t="s">
        <v>82</v>
      </c>
      <c r="G1792" s="563"/>
      <c r="H1792" s="558">
        <v>879</v>
      </c>
      <c r="I1792" s="972">
        <v>13324</v>
      </c>
      <c r="J1792" s="969"/>
      <c r="K1792" s="635">
        <f t="shared" si="127"/>
        <v>0</v>
      </c>
      <c r="L1792" s="635">
        <f t="shared" si="128"/>
        <v>0</v>
      </c>
      <c r="M1792" s="713">
        <f t="shared" si="126"/>
        <v>11711796</v>
      </c>
      <c r="N1792" s="563"/>
      <c r="O1792" s="563"/>
      <c r="P1792" s="557" t="s">
        <v>483</v>
      </c>
      <c r="Q1792" s="567" t="s">
        <v>336</v>
      </c>
      <c r="R1792" s="567" t="s">
        <v>73</v>
      </c>
      <c r="S1792" s="567" t="s">
        <v>213</v>
      </c>
    </row>
    <row r="1793" spans="1:19" ht="20.100000000000001" customHeight="1">
      <c r="A1793" s="557" t="s">
        <v>235</v>
      </c>
      <c r="B1793" s="563" t="s">
        <v>2587</v>
      </c>
      <c r="C1793" s="974" t="s">
        <v>371</v>
      </c>
      <c r="D1793" s="975" t="s">
        <v>1850</v>
      </c>
      <c r="E1793" s="976"/>
      <c r="F1793" s="557" t="s">
        <v>1115</v>
      </c>
      <c r="G1793" s="563"/>
      <c r="H1793" s="558">
        <v>879</v>
      </c>
      <c r="I1793" s="972">
        <v>8065</v>
      </c>
      <c r="J1793" s="969"/>
      <c r="K1793" s="635">
        <f t="shared" si="127"/>
        <v>0</v>
      </c>
      <c r="L1793" s="635">
        <f t="shared" si="128"/>
        <v>0</v>
      </c>
      <c r="M1793" s="713">
        <f t="shared" si="126"/>
        <v>7089135</v>
      </c>
      <c r="N1793" s="563"/>
      <c r="O1793" s="563" t="s">
        <v>1087</v>
      </c>
      <c r="P1793" s="557" t="s">
        <v>483</v>
      </c>
      <c r="Q1793" s="567" t="s">
        <v>336</v>
      </c>
      <c r="R1793" s="567" t="s">
        <v>73</v>
      </c>
      <c r="S1793" s="567" t="s">
        <v>213</v>
      </c>
    </row>
    <row r="1794" spans="1:19" ht="20.100000000000001" customHeight="1">
      <c r="A1794" s="573" t="s">
        <v>235</v>
      </c>
      <c r="B1794" s="574" t="s">
        <v>2587</v>
      </c>
      <c r="C1794" s="977" t="s">
        <v>371</v>
      </c>
      <c r="D1794" s="975" t="s">
        <v>1850</v>
      </c>
      <c r="E1794" s="978"/>
      <c r="F1794" s="573" t="s">
        <v>275</v>
      </c>
      <c r="G1794" s="574"/>
      <c r="H1794" s="635">
        <v>879</v>
      </c>
      <c r="I1794" s="973">
        <v>71250</v>
      </c>
      <c r="J1794" s="961"/>
      <c r="K1794" s="635">
        <f t="shared" si="127"/>
        <v>0</v>
      </c>
      <c r="L1794" s="635">
        <f t="shared" si="128"/>
        <v>0</v>
      </c>
      <c r="M1794" s="713">
        <f t="shared" si="126"/>
        <v>62628750</v>
      </c>
      <c r="N1794" s="573"/>
      <c r="O1794" s="574" t="s">
        <v>1087</v>
      </c>
      <c r="P1794" s="573" t="s">
        <v>483</v>
      </c>
      <c r="Q1794" s="952" t="s">
        <v>276</v>
      </c>
      <c r="R1794" s="952" t="s">
        <v>73</v>
      </c>
      <c r="S1794" s="952" t="s">
        <v>213</v>
      </c>
    </row>
    <row r="1795" spans="1:19" ht="20.100000000000001" customHeight="1">
      <c r="A1795" s="557" t="s">
        <v>235</v>
      </c>
      <c r="B1795" s="563" t="s">
        <v>2587</v>
      </c>
      <c r="C1795" s="974" t="s">
        <v>371</v>
      </c>
      <c r="D1795" s="975" t="s">
        <v>1850</v>
      </c>
      <c r="E1795" s="976"/>
      <c r="F1795" s="557" t="s">
        <v>387</v>
      </c>
      <c r="G1795" s="563"/>
      <c r="H1795" s="558">
        <v>879</v>
      </c>
      <c r="I1795" s="972">
        <v>16831</v>
      </c>
      <c r="J1795" s="969"/>
      <c r="K1795" s="635">
        <f t="shared" si="127"/>
        <v>0</v>
      </c>
      <c r="L1795" s="635">
        <f t="shared" si="128"/>
        <v>0</v>
      </c>
      <c r="M1795" s="713">
        <f t="shared" si="126"/>
        <v>14794449</v>
      </c>
      <c r="N1795" s="563"/>
      <c r="O1795" s="563" t="s">
        <v>2557</v>
      </c>
      <c r="P1795" s="557" t="s">
        <v>483</v>
      </c>
      <c r="Q1795" s="567" t="s">
        <v>360</v>
      </c>
      <c r="R1795" s="567" t="s">
        <v>73</v>
      </c>
      <c r="S1795" s="567" t="s">
        <v>213</v>
      </c>
    </row>
    <row r="1796" spans="1:19" ht="20.100000000000001" customHeight="1">
      <c r="A1796" s="557" t="s">
        <v>235</v>
      </c>
      <c r="B1796" s="563" t="s">
        <v>2587</v>
      </c>
      <c r="C1796" s="974" t="s">
        <v>371</v>
      </c>
      <c r="D1796" s="975" t="s">
        <v>1850</v>
      </c>
      <c r="E1796" s="976"/>
      <c r="F1796" s="557" t="s">
        <v>159</v>
      </c>
      <c r="G1796" s="563"/>
      <c r="H1796" s="558">
        <v>1713</v>
      </c>
      <c r="I1796" s="972">
        <v>14000</v>
      </c>
      <c r="J1796" s="969"/>
      <c r="K1796" s="635">
        <f t="shared" si="127"/>
        <v>0</v>
      </c>
      <c r="L1796" s="635">
        <f t="shared" si="128"/>
        <v>0</v>
      </c>
      <c r="M1796" s="713">
        <f t="shared" si="126"/>
        <v>23982000</v>
      </c>
      <c r="N1796" s="563"/>
      <c r="O1796" s="563" t="s">
        <v>2557</v>
      </c>
      <c r="P1796" s="557" t="s">
        <v>483</v>
      </c>
      <c r="Q1796" s="567" t="s">
        <v>360</v>
      </c>
      <c r="R1796" s="567" t="s">
        <v>73</v>
      </c>
      <c r="S1796" s="567" t="s">
        <v>213</v>
      </c>
    </row>
    <row r="1797" spans="1:19" ht="20.100000000000001" customHeight="1">
      <c r="A1797" s="557" t="s">
        <v>235</v>
      </c>
      <c r="B1797" s="563" t="s">
        <v>2587</v>
      </c>
      <c r="C1797" s="974" t="s">
        <v>371</v>
      </c>
      <c r="D1797" s="975" t="s">
        <v>1850</v>
      </c>
      <c r="E1797" s="976"/>
      <c r="F1797" s="557" t="s">
        <v>160</v>
      </c>
      <c r="G1797" s="563"/>
      <c r="H1797" s="558">
        <v>1713</v>
      </c>
      <c r="I1797" s="972">
        <v>22000</v>
      </c>
      <c r="J1797" s="969"/>
      <c r="K1797" s="635">
        <f t="shared" si="127"/>
        <v>0</v>
      </c>
      <c r="L1797" s="635">
        <f t="shared" si="128"/>
        <v>0</v>
      </c>
      <c r="M1797" s="713">
        <f t="shared" si="126"/>
        <v>37686000</v>
      </c>
      <c r="N1797" s="563"/>
      <c r="O1797" s="563" t="s">
        <v>1933</v>
      </c>
      <c r="P1797" s="557" t="s">
        <v>483</v>
      </c>
      <c r="Q1797" s="567" t="s">
        <v>360</v>
      </c>
      <c r="R1797" s="567" t="s">
        <v>73</v>
      </c>
      <c r="S1797" s="567" t="s">
        <v>213</v>
      </c>
    </row>
    <row r="1798" spans="1:19" ht="20.100000000000001" customHeight="1">
      <c r="A1798" s="557" t="s">
        <v>235</v>
      </c>
      <c r="B1798" s="563" t="s">
        <v>2587</v>
      </c>
      <c r="C1798" s="974" t="s">
        <v>371</v>
      </c>
      <c r="D1798" s="975" t="s">
        <v>1850</v>
      </c>
      <c r="E1798" s="976"/>
      <c r="F1798" s="557" t="s">
        <v>862</v>
      </c>
      <c r="G1798" s="563"/>
      <c r="H1798" s="558">
        <v>534</v>
      </c>
      <c r="I1798" s="972">
        <v>157009</v>
      </c>
      <c r="J1798" s="969">
        <v>34</v>
      </c>
      <c r="K1798" s="635">
        <f t="shared" si="127"/>
        <v>181.56</v>
      </c>
      <c r="L1798" s="635">
        <f t="shared" si="128"/>
        <v>18.155999999999999</v>
      </c>
      <c r="M1798" s="713">
        <f t="shared" si="126"/>
        <v>83842806</v>
      </c>
      <c r="N1798" s="563"/>
      <c r="O1798" s="563" t="s">
        <v>2558</v>
      </c>
      <c r="P1798" s="557" t="s">
        <v>483</v>
      </c>
      <c r="Q1798" s="567" t="s">
        <v>327</v>
      </c>
      <c r="R1798" s="567" t="s">
        <v>60</v>
      </c>
      <c r="S1798" s="567" t="s">
        <v>213</v>
      </c>
    </row>
    <row r="1799" spans="1:19" ht="20.100000000000001" customHeight="1">
      <c r="A1799" s="557" t="s">
        <v>235</v>
      </c>
      <c r="B1799" s="563" t="s">
        <v>2588</v>
      </c>
      <c r="C1799" s="974" t="s">
        <v>371</v>
      </c>
      <c r="D1799" s="975" t="s">
        <v>1850</v>
      </c>
      <c r="E1799" s="976"/>
      <c r="F1799" s="557" t="s">
        <v>688</v>
      </c>
      <c r="G1799" s="563"/>
      <c r="H1799" s="558">
        <v>760</v>
      </c>
      <c r="I1799" s="972">
        <v>111500</v>
      </c>
      <c r="J1799" s="969">
        <v>31</v>
      </c>
      <c r="K1799" s="635">
        <f t="shared" si="127"/>
        <v>235.6</v>
      </c>
      <c r="L1799" s="635">
        <f t="shared" si="128"/>
        <v>23.56</v>
      </c>
      <c r="M1799" s="713">
        <f t="shared" si="126"/>
        <v>84740000</v>
      </c>
      <c r="N1799" s="563"/>
      <c r="O1799" s="563" t="s">
        <v>2558</v>
      </c>
      <c r="P1799" s="557" t="s">
        <v>483</v>
      </c>
      <c r="Q1799" s="567" t="s">
        <v>370</v>
      </c>
      <c r="R1799" s="567" t="s">
        <v>60</v>
      </c>
      <c r="S1799" s="567" t="s">
        <v>213</v>
      </c>
    </row>
    <row r="1800" spans="1:19" ht="20.100000000000001" customHeight="1">
      <c r="A1800" s="557" t="s">
        <v>235</v>
      </c>
      <c r="B1800" s="563" t="s">
        <v>2588</v>
      </c>
      <c r="C1800" s="974" t="s">
        <v>371</v>
      </c>
      <c r="D1800" s="975" t="s">
        <v>1850</v>
      </c>
      <c r="E1800" s="976"/>
      <c r="F1800" s="557" t="s">
        <v>342</v>
      </c>
      <c r="G1800" s="563"/>
      <c r="H1800" s="558">
        <v>419</v>
      </c>
      <c r="I1800" s="972">
        <v>145559</v>
      </c>
      <c r="J1800" s="969">
        <v>27</v>
      </c>
      <c r="K1800" s="635">
        <f t="shared" si="127"/>
        <v>113.13</v>
      </c>
      <c r="L1800" s="635">
        <f t="shared" si="128"/>
        <v>11.312999999999999</v>
      </c>
      <c r="M1800" s="713">
        <f t="shared" si="126"/>
        <v>60989221</v>
      </c>
      <c r="N1800" s="563"/>
      <c r="O1800" s="563" t="s">
        <v>1203</v>
      </c>
      <c r="P1800" s="557" t="s">
        <v>483</v>
      </c>
      <c r="Q1800" s="567" t="s">
        <v>343</v>
      </c>
      <c r="R1800" s="567" t="s">
        <v>60</v>
      </c>
      <c r="S1800" s="567" t="s">
        <v>213</v>
      </c>
    </row>
    <row r="1801" spans="1:19" ht="20.100000000000001" customHeight="1">
      <c r="A1801" s="573" t="s">
        <v>235</v>
      </c>
      <c r="B1801" s="574" t="s">
        <v>2588</v>
      </c>
      <c r="C1801" s="977" t="s">
        <v>371</v>
      </c>
      <c r="D1801" s="975" t="s">
        <v>1850</v>
      </c>
      <c r="E1801" s="978"/>
      <c r="F1801" s="573" t="s">
        <v>437</v>
      </c>
      <c r="G1801" s="574"/>
      <c r="H1801" s="635">
        <v>879</v>
      </c>
      <c r="I1801" s="973">
        <v>13191</v>
      </c>
      <c r="J1801" s="961"/>
      <c r="K1801" s="635">
        <f t="shared" si="127"/>
        <v>0</v>
      </c>
      <c r="L1801" s="635">
        <f t="shared" si="128"/>
        <v>0</v>
      </c>
      <c r="M1801" s="713">
        <f t="shared" si="126"/>
        <v>11594889</v>
      </c>
      <c r="N1801" s="573"/>
      <c r="O1801" s="574" t="s">
        <v>1203</v>
      </c>
      <c r="P1801" s="573" t="s">
        <v>483</v>
      </c>
      <c r="Q1801" s="952" t="s">
        <v>336</v>
      </c>
      <c r="R1801" s="952" t="s">
        <v>73</v>
      </c>
      <c r="S1801" s="952" t="s">
        <v>213</v>
      </c>
    </row>
    <row r="1802" spans="1:19" ht="20.100000000000001" customHeight="1">
      <c r="A1802" s="557" t="s">
        <v>235</v>
      </c>
      <c r="B1802" s="563" t="s">
        <v>2588</v>
      </c>
      <c r="C1802" s="974" t="s">
        <v>371</v>
      </c>
      <c r="D1802" s="975" t="s">
        <v>1850</v>
      </c>
      <c r="E1802" s="976"/>
      <c r="F1802" s="557" t="s">
        <v>442</v>
      </c>
      <c r="G1802" s="563"/>
      <c r="H1802" s="558">
        <v>879</v>
      </c>
      <c r="I1802" s="972">
        <v>713</v>
      </c>
      <c r="J1802" s="969"/>
      <c r="K1802" s="635">
        <f t="shared" si="127"/>
        <v>0</v>
      </c>
      <c r="L1802" s="635">
        <f t="shared" si="128"/>
        <v>0</v>
      </c>
      <c r="M1802" s="713">
        <f t="shared" si="126"/>
        <v>626727</v>
      </c>
      <c r="N1802" s="563"/>
      <c r="O1802" s="563" t="s">
        <v>1203</v>
      </c>
      <c r="P1802" s="557" t="s">
        <v>483</v>
      </c>
      <c r="Q1802" s="567" t="s">
        <v>336</v>
      </c>
      <c r="R1802" s="567" t="s">
        <v>73</v>
      </c>
      <c r="S1802" s="567" t="s">
        <v>213</v>
      </c>
    </row>
    <row r="1803" spans="1:19" ht="20.100000000000001" customHeight="1">
      <c r="A1803" s="557" t="s">
        <v>235</v>
      </c>
      <c r="B1803" s="563" t="s">
        <v>2588</v>
      </c>
      <c r="C1803" s="974" t="s">
        <v>371</v>
      </c>
      <c r="D1803" s="975" t="s">
        <v>1850</v>
      </c>
      <c r="E1803" s="976"/>
      <c r="F1803" s="557" t="s">
        <v>513</v>
      </c>
      <c r="G1803" s="563"/>
      <c r="H1803" s="558">
        <v>834</v>
      </c>
      <c r="I1803" s="972">
        <v>60832</v>
      </c>
      <c r="J1803" s="969">
        <v>16</v>
      </c>
      <c r="K1803" s="635">
        <f t="shared" si="127"/>
        <v>133.44</v>
      </c>
      <c r="L1803" s="635">
        <f t="shared" si="128"/>
        <v>13.343999999999999</v>
      </c>
      <c r="M1803" s="713">
        <f t="shared" ref="M1803:M1866" si="129">H1803*I1803</f>
        <v>50733888</v>
      </c>
      <c r="N1803" s="563"/>
      <c r="O1803" s="563" t="s">
        <v>1294</v>
      </c>
      <c r="P1803" s="557" t="s">
        <v>483</v>
      </c>
      <c r="Q1803" s="567" t="s">
        <v>270</v>
      </c>
      <c r="R1803" s="567" t="s">
        <v>60</v>
      </c>
      <c r="S1803" s="567" t="s">
        <v>213</v>
      </c>
    </row>
    <row r="1804" spans="1:19" ht="20.100000000000001" customHeight="1">
      <c r="A1804" s="557" t="s">
        <v>235</v>
      </c>
      <c r="B1804" s="563" t="s">
        <v>2588</v>
      </c>
      <c r="C1804" s="974" t="s">
        <v>371</v>
      </c>
      <c r="D1804" s="975" t="s">
        <v>1850</v>
      </c>
      <c r="E1804" s="976"/>
      <c r="F1804" s="557" t="s">
        <v>420</v>
      </c>
      <c r="G1804" s="563"/>
      <c r="H1804" s="558">
        <v>879</v>
      </c>
      <c r="I1804" s="972">
        <v>8000</v>
      </c>
      <c r="J1804" s="969"/>
      <c r="K1804" s="635">
        <f t="shared" si="127"/>
        <v>0</v>
      </c>
      <c r="L1804" s="635">
        <f t="shared" si="128"/>
        <v>0</v>
      </c>
      <c r="M1804" s="713">
        <f t="shared" si="129"/>
        <v>7032000</v>
      </c>
      <c r="N1804" s="563"/>
      <c r="O1804" s="563" t="s">
        <v>1294</v>
      </c>
      <c r="P1804" s="557" t="s">
        <v>483</v>
      </c>
      <c r="Q1804" s="567" t="s">
        <v>336</v>
      </c>
      <c r="R1804" s="567" t="s">
        <v>73</v>
      </c>
      <c r="S1804" s="567" t="s">
        <v>213</v>
      </c>
    </row>
    <row r="1805" spans="1:19" ht="20.100000000000001" customHeight="1">
      <c r="A1805" s="557" t="s">
        <v>235</v>
      </c>
      <c r="B1805" s="563" t="s">
        <v>2588</v>
      </c>
      <c r="C1805" s="974" t="s">
        <v>371</v>
      </c>
      <c r="D1805" s="975" t="s">
        <v>1850</v>
      </c>
      <c r="E1805" s="976"/>
      <c r="F1805" s="557" t="s">
        <v>422</v>
      </c>
      <c r="G1805" s="563"/>
      <c r="H1805" s="558">
        <v>1713</v>
      </c>
      <c r="I1805" s="972">
        <v>29719</v>
      </c>
      <c r="J1805" s="969"/>
      <c r="K1805" s="635">
        <f t="shared" si="127"/>
        <v>0</v>
      </c>
      <c r="L1805" s="635">
        <f t="shared" si="128"/>
        <v>0</v>
      </c>
      <c r="M1805" s="713">
        <f t="shared" si="129"/>
        <v>50908647</v>
      </c>
      <c r="N1805" s="563"/>
      <c r="O1805" s="563" t="s">
        <v>1294</v>
      </c>
      <c r="P1805" s="557" t="s">
        <v>483</v>
      </c>
      <c r="Q1805" s="567" t="s">
        <v>271</v>
      </c>
      <c r="R1805" s="567" t="s">
        <v>73</v>
      </c>
      <c r="S1805" s="567" t="s">
        <v>213</v>
      </c>
    </row>
    <row r="1806" spans="1:19" ht="20.100000000000001" customHeight="1">
      <c r="A1806" s="557" t="s">
        <v>235</v>
      </c>
      <c r="B1806" s="563" t="s">
        <v>2588</v>
      </c>
      <c r="C1806" s="974" t="s">
        <v>371</v>
      </c>
      <c r="D1806" s="975" t="s">
        <v>1850</v>
      </c>
      <c r="E1806" s="976"/>
      <c r="F1806" s="557" t="s">
        <v>164</v>
      </c>
      <c r="G1806" s="563"/>
      <c r="H1806" s="558">
        <v>834</v>
      </c>
      <c r="I1806" s="972">
        <v>17000</v>
      </c>
      <c r="J1806" s="969"/>
      <c r="K1806" s="635">
        <f t="shared" si="127"/>
        <v>0</v>
      </c>
      <c r="L1806" s="635">
        <f t="shared" si="128"/>
        <v>0</v>
      </c>
      <c r="M1806" s="713">
        <f t="shared" si="129"/>
        <v>14178000</v>
      </c>
      <c r="N1806" s="563"/>
      <c r="O1806" s="563" t="s">
        <v>2340</v>
      </c>
      <c r="P1806" s="557" t="s">
        <v>483</v>
      </c>
      <c r="Q1806" s="567" t="s">
        <v>360</v>
      </c>
      <c r="R1806" s="567" t="s">
        <v>73</v>
      </c>
      <c r="S1806" s="567" t="s">
        <v>213</v>
      </c>
    </row>
    <row r="1807" spans="1:19" ht="20.100000000000001" customHeight="1">
      <c r="A1807" s="557" t="s">
        <v>235</v>
      </c>
      <c r="B1807" s="563" t="s">
        <v>2588</v>
      </c>
      <c r="C1807" s="974" t="s">
        <v>371</v>
      </c>
      <c r="D1807" s="975" t="s">
        <v>1850</v>
      </c>
      <c r="E1807" s="976"/>
      <c r="F1807" s="557" t="s">
        <v>337</v>
      </c>
      <c r="G1807" s="563"/>
      <c r="H1807" s="558">
        <v>834</v>
      </c>
      <c r="I1807" s="972">
        <v>14365</v>
      </c>
      <c r="J1807" s="969"/>
      <c r="K1807" s="635">
        <f t="shared" si="127"/>
        <v>0</v>
      </c>
      <c r="L1807" s="635">
        <f t="shared" si="128"/>
        <v>0</v>
      </c>
      <c r="M1807" s="713">
        <f t="shared" si="129"/>
        <v>11980410</v>
      </c>
      <c r="N1807" s="563"/>
      <c r="O1807" s="563" t="s">
        <v>2340</v>
      </c>
      <c r="P1807" s="557" t="s">
        <v>483</v>
      </c>
      <c r="Q1807" s="567" t="s">
        <v>336</v>
      </c>
      <c r="R1807" s="567" t="s">
        <v>73</v>
      </c>
      <c r="S1807" s="567" t="s">
        <v>213</v>
      </c>
    </row>
    <row r="1808" spans="1:19" ht="20.100000000000001" customHeight="1">
      <c r="A1808" s="573" t="s">
        <v>235</v>
      </c>
      <c r="B1808" s="574" t="s">
        <v>2588</v>
      </c>
      <c r="C1808" s="977" t="s">
        <v>371</v>
      </c>
      <c r="D1808" s="975" t="s">
        <v>1850</v>
      </c>
      <c r="E1808" s="978"/>
      <c r="F1808" s="573" t="s">
        <v>421</v>
      </c>
      <c r="G1808" s="574"/>
      <c r="H1808" s="635">
        <v>834</v>
      </c>
      <c r="I1808" s="973">
        <v>70010</v>
      </c>
      <c r="J1808" s="961"/>
      <c r="K1808" s="635">
        <f t="shared" si="127"/>
        <v>0</v>
      </c>
      <c r="L1808" s="635">
        <f t="shared" si="128"/>
        <v>0</v>
      </c>
      <c r="M1808" s="713">
        <f t="shared" si="129"/>
        <v>58388340</v>
      </c>
      <c r="N1808" s="573"/>
      <c r="O1808" s="574" t="s">
        <v>2340</v>
      </c>
      <c r="P1808" s="573" t="s">
        <v>483</v>
      </c>
      <c r="Q1808" s="952" t="s">
        <v>276</v>
      </c>
      <c r="R1808" s="952" t="s">
        <v>73</v>
      </c>
      <c r="S1808" s="952" t="s">
        <v>213</v>
      </c>
    </row>
    <row r="1809" spans="1:19" ht="20.100000000000001" customHeight="1">
      <c r="A1809" s="557" t="s">
        <v>235</v>
      </c>
      <c r="B1809" s="563" t="s">
        <v>2588</v>
      </c>
      <c r="C1809" s="974" t="s">
        <v>371</v>
      </c>
      <c r="D1809" s="975" t="s">
        <v>1850</v>
      </c>
      <c r="E1809" s="976"/>
      <c r="F1809" s="557" t="s">
        <v>82</v>
      </c>
      <c r="G1809" s="563"/>
      <c r="H1809" s="558">
        <v>879</v>
      </c>
      <c r="I1809" s="972">
        <v>13324</v>
      </c>
      <c r="J1809" s="969"/>
      <c r="K1809" s="635">
        <f t="shared" si="127"/>
        <v>0</v>
      </c>
      <c r="L1809" s="635">
        <f t="shared" si="128"/>
        <v>0</v>
      </c>
      <c r="M1809" s="713">
        <f t="shared" si="129"/>
        <v>11711796</v>
      </c>
      <c r="N1809" s="563"/>
      <c r="O1809" s="563"/>
      <c r="P1809" s="557" t="s">
        <v>483</v>
      </c>
      <c r="Q1809" s="567" t="s">
        <v>336</v>
      </c>
      <c r="R1809" s="567" t="s">
        <v>73</v>
      </c>
      <c r="S1809" s="567" t="s">
        <v>213</v>
      </c>
    </row>
    <row r="1810" spans="1:19" ht="20.100000000000001" customHeight="1">
      <c r="A1810" s="557" t="s">
        <v>235</v>
      </c>
      <c r="B1810" s="563" t="s">
        <v>2588</v>
      </c>
      <c r="C1810" s="974" t="s">
        <v>371</v>
      </c>
      <c r="D1810" s="975" t="s">
        <v>1850</v>
      </c>
      <c r="E1810" s="976"/>
      <c r="F1810" s="557" t="s">
        <v>1115</v>
      </c>
      <c r="G1810" s="563"/>
      <c r="H1810" s="558">
        <v>879</v>
      </c>
      <c r="I1810" s="972">
        <v>8065</v>
      </c>
      <c r="J1810" s="969"/>
      <c r="K1810" s="635">
        <f t="shared" si="127"/>
        <v>0</v>
      </c>
      <c r="L1810" s="635">
        <f t="shared" si="128"/>
        <v>0</v>
      </c>
      <c r="M1810" s="713">
        <f t="shared" si="129"/>
        <v>7089135</v>
      </c>
      <c r="N1810" s="563" t="s">
        <v>1620</v>
      </c>
      <c r="O1810" s="563"/>
      <c r="P1810" s="557" t="s">
        <v>483</v>
      </c>
      <c r="Q1810" s="567" t="s">
        <v>336</v>
      </c>
      <c r="R1810" s="567" t="s">
        <v>73</v>
      </c>
      <c r="S1810" s="567" t="s">
        <v>213</v>
      </c>
    </row>
    <row r="1811" spans="1:19" ht="20.100000000000001" customHeight="1">
      <c r="A1811" s="557" t="s">
        <v>235</v>
      </c>
      <c r="B1811" s="563" t="s">
        <v>2588</v>
      </c>
      <c r="C1811" s="974" t="s">
        <v>371</v>
      </c>
      <c r="D1811" s="975" t="s">
        <v>1850</v>
      </c>
      <c r="E1811" s="976"/>
      <c r="F1811" s="557" t="s">
        <v>275</v>
      </c>
      <c r="G1811" s="563"/>
      <c r="H1811" s="558">
        <v>879</v>
      </c>
      <c r="I1811" s="972">
        <v>71250</v>
      </c>
      <c r="J1811" s="969"/>
      <c r="K1811" s="635">
        <f t="shared" si="127"/>
        <v>0</v>
      </c>
      <c r="L1811" s="635">
        <f t="shared" si="128"/>
        <v>0</v>
      </c>
      <c r="M1811" s="713">
        <f t="shared" si="129"/>
        <v>62628750</v>
      </c>
      <c r="N1811" s="563" t="s">
        <v>1620</v>
      </c>
      <c r="O1811" s="563"/>
      <c r="P1811" s="557" t="s">
        <v>483</v>
      </c>
      <c r="Q1811" s="567" t="s">
        <v>276</v>
      </c>
      <c r="R1811" s="567" t="s">
        <v>73</v>
      </c>
      <c r="S1811" s="567" t="s">
        <v>213</v>
      </c>
    </row>
    <row r="1812" spans="1:19" ht="20.100000000000001" customHeight="1">
      <c r="A1812" s="557" t="s">
        <v>235</v>
      </c>
      <c r="B1812" s="563" t="s">
        <v>2588</v>
      </c>
      <c r="C1812" s="974" t="s">
        <v>371</v>
      </c>
      <c r="D1812" s="975" t="s">
        <v>1850</v>
      </c>
      <c r="E1812" s="976"/>
      <c r="F1812" s="557" t="s">
        <v>387</v>
      </c>
      <c r="G1812" s="563"/>
      <c r="H1812" s="558">
        <v>879</v>
      </c>
      <c r="I1812" s="972">
        <v>16831</v>
      </c>
      <c r="J1812" s="969"/>
      <c r="K1812" s="635">
        <f t="shared" ref="K1812:K1875" si="130">IFERROR(J1812*H1812/100,"0")</f>
        <v>0</v>
      </c>
      <c r="L1812" s="635">
        <f t="shared" ref="L1812:L1875" si="131">IFERROR(K1812/10,"0")</f>
        <v>0</v>
      </c>
      <c r="M1812" s="713">
        <f t="shared" si="129"/>
        <v>14794449</v>
      </c>
      <c r="N1812" s="563"/>
      <c r="O1812" s="563"/>
      <c r="P1812" s="557" t="s">
        <v>483</v>
      </c>
      <c r="Q1812" s="567" t="s">
        <v>360</v>
      </c>
      <c r="R1812" s="567" t="s">
        <v>73</v>
      </c>
      <c r="S1812" s="567" t="s">
        <v>213</v>
      </c>
    </row>
    <row r="1813" spans="1:19" ht="20.100000000000001" customHeight="1">
      <c r="A1813" s="557" t="s">
        <v>235</v>
      </c>
      <c r="B1813" s="563" t="s">
        <v>2588</v>
      </c>
      <c r="C1813" s="974" t="s">
        <v>371</v>
      </c>
      <c r="D1813" s="975" t="s">
        <v>1850</v>
      </c>
      <c r="E1813" s="976"/>
      <c r="F1813" s="557" t="s">
        <v>159</v>
      </c>
      <c r="G1813" s="563"/>
      <c r="H1813" s="558">
        <v>1713</v>
      </c>
      <c r="I1813" s="972">
        <v>14000</v>
      </c>
      <c r="J1813" s="969"/>
      <c r="K1813" s="635">
        <f t="shared" si="130"/>
        <v>0</v>
      </c>
      <c r="L1813" s="635">
        <f t="shared" si="131"/>
        <v>0</v>
      </c>
      <c r="M1813" s="713">
        <f t="shared" si="129"/>
        <v>23982000</v>
      </c>
      <c r="N1813" s="563"/>
      <c r="O1813" s="563"/>
      <c r="P1813" s="557" t="s">
        <v>483</v>
      </c>
      <c r="Q1813" s="567" t="s">
        <v>360</v>
      </c>
      <c r="R1813" s="567" t="s">
        <v>73</v>
      </c>
      <c r="S1813" s="567" t="s">
        <v>213</v>
      </c>
    </row>
    <row r="1814" spans="1:19" ht="20.100000000000001" customHeight="1">
      <c r="A1814" s="557" t="s">
        <v>235</v>
      </c>
      <c r="B1814" s="563" t="s">
        <v>2588</v>
      </c>
      <c r="C1814" s="974" t="s">
        <v>371</v>
      </c>
      <c r="D1814" s="975" t="s">
        <v>1850</v>
      </c>
      <c r="E1814" s="976"/>
      <c r="F1814" s="557" t="s">
        <v>160</v>
      </c>
      <c r="G1814" s="563"/>
      <c r="H1814" s="558">
        <v>1713</v>
      </c>
      <c r="I1814" s="972">
        <v>22000</v>
      </c>
      <c r="J1814" s="969"/>
      <c r="K1814" s="635">
        <f t="shared" si="130"/>
        <v>0</v>
      </c>
      <c r="L1814" s="635">
        <f t="shared" si="131"/>
        <v>0</v>
      </c>
      <c r="M1814" s="713">
        <f t="shared" si="129"/>
        <v>37686000</v>
      </c>
      <c r="N1814" s="563"/>
      <c r="O1814" s="563"/>
      <c r="P1814" s="557" t="s">
        <v>483</v>
      </c>
      <c r="Q1814" s="567" t="s">
        <v>360</v>
      </c>
      <c r="R1814" s="567" t="s">
        <v>73</v>
      </c>
      <c r="S1814" s="567" t="s">
        <v>213</v>
      </c>
    </row>
    <row r="1815" spans="1:19" ht="20.100000000000001" customHeight="1">
      <c r="A1815" s="573" t="s">
        <v>235</v>
      </c>
      <c r="B1815" s="574" t="s">
        <v>2588</v>
      </c>
      <c r="C1815" s="977" t="s">
        <v>371</v>
      </c>
      <c r="D1815" s="975" t="s">
        <v>1850</v>
      </c>
      <c r="E1815" s="978"/>
      <c r="F1815" s="573" t="s">
        <v>862</v>
      </c>
      <c r="G1815" s="574"/>
      <c r="H1815" s="635">
        <v>534</v>
      </c>
      <c r="I1815" s="973">
        <v>157009</v>
      </c>
      <c r="J1815" s="961">
        <v>34</v>
      </c>
      <c r="K1815" s="635">
        <f t="shared" si="130"/>
        <v>181.56</v>
      </c>
      <c r="L1815" s="635">
        <f t="shared" si="131"/>
        <v>18.155999999999999</v>
      </c>
      <c r="M1815" s="713">
        <f t="shared" si="129"/>
        <v>83842806</v>
      </c>
      <c r="N1815" s="573"/>
      <c r="O1815" s="574" t="s">
        <v>2004</v>
      </c>
      <c r="P1815" s="573" t="s">
        <v>483</v>
      </c>
      <c r="Q1815" s="952" t="s">
        <v>327</v>
      </c>
      <c r="R1815" s="952" t="s">
        <v>60</v>
      </c>
      <c r="S1815" s="952" t="s">
        <v>213</v>
      </c>
    </row>
    <row r="1816" spans="1:19" ht="20.100000000000001" customHeight="1">
      <c r="A1816" s="557" t="s">
        <v>436</v>
      </c>
      <c r="B1816" s="563" t="s">
        <v>452</v>
      </c>
      <c r="C1816" s="974" t="s">
        <v>371</v>
      </c>
      <c r="D1816" s="975" t="s">
        <v>1850</v>
      </c>
      <c r="E1816" s="976"/>
      <c r="F1816" s="557" t="s">
        <v>353</v>
      </c>
      <c r="G1816" s="563"/>
      <c r="H1816" s="558">
        <v>532</v>
      </c>
      <c r="I1816" s="972">
        <v>183825</v>
      </c>
      <c r="J1816" s="969"/>
      <c r="K1816" s="635">
        <f t="shared" si="130"/>
        <v>0</v>
      </c>
      <c r="L1816" s="635">
        <f t="shared" si="131"/>
        <v>0</v>
      </c>
      <c r="M1816" s="713">
        <f t="shared" si="129"/>
        <v>97794900</v>
      </c>
      <c r="N1816" s="563"/>
      <c r="O1816" s="563"/>
      <c r="P1816" s="557" t="s">
        <v>483</v>
      </c>
      <c r="Q1816" s="567" t="s">
        <v>354</v>
      </c>
      <c r="R1816" s="567" t="s">
        <v>70</v>
      </c>
      <c r="S1816" s="567"/>
    </row>
    <row r="1817" spans="1:19" ht="20.100000000000001" customHeight="1">
      <c r="A1817" s="557" t="s">
        <v>436</v>
      </c>
      <c r="B1817" s="563" t="s">
        <v>452</v>
      </c>
      <c r="C1817" s="974" t="s">
        <v>371</v>
      </c>
      <c r="D1817" s="975" t="s">
        <v>1850</v>
      </c>
      <c r="E1817" s="976"/>
      <c r="F1817" s="557" t="s">
        <v>1837</v>
      </c>
      <c r="G1817" s="563"/>
      <c r="H1817" s="558">
        <v>797</v>
      </c>
      <c r="I1817" s="972">
        <v>117000</v>
      </c>
      <c r="J1817" s="969"/>
      <c r="K1817" s="635">
        <f t="shared" si="130"/>
        <v>0</v>
      </c>
      <c r="L1817" s="635">
        <f t="shared" si="131"/>
        <v>0</v>
      </c>
      <c r="M1817" s="713">
        <f t="shared" si="129"/>
        <v>93249000</v>
      </c>
      <c r="N1817" s="563"/>
      <c r="O1817" s="563"/>
      <c r="P1817" s="557" t="s">
        <v>483</v>
      </c>
      <c r="Q1817" s="567" t="s">
        <v>281</v>
      </c>
      <c r="R1817" s="567" t="s">
        <v>70</v>
      </c>
      <c r="S1817" s="567"/>
    </row>
    <row r="1818" spans="1:19" ht="20.100000000000001" customHeight="1">
      <c r="A1818" s="557" t="s">
        <v>436</v>
      </c>
      <c r="B1818" s="563" t="s">
        <v>491</v>
      </c>
      <c r="C1818" s="974" t="s">
        <v>371</v>
      </c>
      <c r="D1818" s="975" t="s">
        <v>1850</v>
      </c>
      <c r="E1818" s="976"/>
      <c r="F1818" s="557" t="s">
        <v>1837</v>
      </c>
      <c r="G1818" s="563"/>
      <c r="H1818" s="558">
        <v>808</v>
      </c>
      <c r="I1818" s="972">
        <v>117000</v>
      </c>
      <c r="J1818" s="969"/>
      <c r="K1818" s="635">
        <f t="shared" si="130"/>
        <v>0</v>
      </c>
      <c r="L1818" s="635">
        <f t="shared" si="131"/>
        <v>0</v>
      </c>
      <c r="M1818" s="713">
        <f t="shared" si="129"/>
        <v>94536000</v>
      </c>
      <c r="N1818" s="563"/>
      <c r="O1818" s="563"/>
      <c r="P1818" s="557" t="s">
        <v>483</v>
      </c>
      <c r="Q1818" s="567" t="s">
        <v>281</v>
      </c>
      <c r="R1818" s="567" t="s">
        <v>70</v>
      </c>
      <c r="S1818" s="567"/>
    </row>
    <row r="1819" spans="1:19" ht="20.100000000000001" customHeight="1">
      <c r="A1819" s="557" t="s">
        <v>436</v>
      </c>
      <c r="B1819" s="563" t="s">
        <v>491</v>
      </c>
      <c r="C1819" s="974" t="s">
        <v>371</v>
      </c>
      <c r="D1819" s="975" t="s">
        <v>1850</v>
      </c>
      <c r="E1819" s="976"/>
      <c r="F1819" s="557" t="s">
        <v>353</v>
      </c>
      <c r="G1819" s="563"/>
      <c r="H1819" s="558">
        <v>216</v>
      </c>
      <c r="I1819" s="972">
        <v>183825</v>
      </c>
      <c r="J1819" s="969"/>
      <c r="K1819" s="635">
        <f t="shared" si="130"/>
        <v>0</v>
      </c>
      <c r="L1819" s="635">
        <f t="shared" si="131"/>
        <v>0</v>
      </c>
      <c r="M1819" s="713">
        <f t="shared" si="129"/>
        <v>39706200</v>
      </c>
      <c r="N1819" s="563"/>
      <c r="O1819" s="563"/>
      <c r="P1819" s="557" t="s">
        <v>483</v>
      </c>
      <c r="Q1819" s="567" t="s">
        <v>354</v>
      </c>
      <c r="R1819" s="567" t="s">
        <v>70</v>
      </c>
      <c r="S1819" s="567"/>
    </row>
    <row r="1820" spans="1:19" ht="20.100000000000001" customHeight="1">
      <c r="A1820" s="557" t="s">
        <v>436</v>
      </c>
      <c r="B1820" s="563" t="s">
        <v>551</v>
      </c>
      <c r="C1820" s="974" t="s">
        <v>371</v>
      </c>
      <c r="D1820" s="975" t="s">
        <v>1850</v>
      </c>
      <c r="E1820" s="976"/>
      <c r="F1820" s="557" t="s">
        <v>1837</v>
      </c>
      <c r="G1820" s="563"/>
      <c r="H1820" s="558">
        <v>935</v>
      </c>
      <c r="I1820" s="972">
        <v>117000</v>
      </c>
      <c r="J1820" s="969"/>
      <c r="K1820" s="635">
        <f t="shared" si="130"/>
        <v>0</v>
      </c>
      <c r="L1820" s="635">
        <f t="shared" si="131"/>
        <v>0</v>
      </c>
      <c r="M1820" s="713">
        <f t="shared" si="129"/>
        <v>109395000</v>
      </c>
      <c r="N1820" s="563"/>
      <c r="O1820" s="563"/>
      <c r="P1820" s="557" t="s">
        <v>483</v>
      </c>
      <c r="Q1820" s="567" t="s">
        <v>281</v>
      </c>
      <c r="R1820" s="567" t="s">
        <v>70</v>
      </c>
      <c r="S1820" s="567"/>
    </row>
    <row r="1821" spans="1:19" ht="20.100000000000001" customHeight="1">
      <c r="A1821" s="557" t="s">
        <v>436</v>
      </c>
      <c r="B1821" s="563" t="s">
        <v>551</v>
      </c>
      <c r="C1821" s="974" t="s">
        <v>371</v>
      </c>
      <c r="D1821" s="975" t="s">
        <v>1850</v>
      </c>
      <c r="E1821" s="976"/>
      <c r="F1821" s="557" t="s">
        <v>353</v>
      </c>
      <c r="G1821" s="563"/>
      <c r="H1821" s="558">
        <v>120</v>
      </c>
      <c r="I1821" s="972">
        <v>183825</v>
      </c>
      <c r="J1821" s="969"/>
      <c r="K1821" s="635">
        <f t="shared" si="130"/>
        <v>0</v>
      </c>
      <c r="L1821" s="635">
        <f t="shared" si="131"/>
        <v>0</v>
      </c>
      <c r="M1821" s="713">
        <f t="shared" si="129"/>
        <v>22059000</v>
      </c>
      <c r="N1821" s="563"/>
      <c r="O1821" s="563"/>
      <c r="P1821" s="557" t="s">
        <v>483</v>
      </c>
      <c r="Q1821" s="567" t="s">
        <v>354</v>
      </c>
      <c r="R1821" s="567" t="s">
        <v>70</v>
      </c>
      <c r="S1821" s="567"/>
    </row>
    <row r="1822" spans="1:19" ht="20.100000000000001" customHeight="1">
      <c r="A1822" s="573" t="s">
        <v>235</v>
      </c>
      <c r="B1822" s="574" t="s">
        <v>1124</v>
      </c>
      <c r="C1822" s="977" t="s">
        <v>371</v>
      </c>
      <c r="D1822" s="975" t="s">
        <v>1850</v>
      </c>
      <c r="E1822" s="978"/>
      <c r="F1822" s="573" t="s">
        <v>342</v>
      </c>
      <c r="G1822" s="574"/>
      <c r="H1822" s="635">
        <v>36</v>
      </c>
      <c r="I1822" s="973">
        <v>129700</v>
      </c>
      <c r="J1822" s="961">
        <v>27</v>
      </c>
      <c r="K1822" s="635">
        <f t="shared" si="130"/>
        <v>9.7200000000000006</v>
      </c>
      <c r="L1822" s="635">
        <f t="shared" si="131"/>
        <v>0.97200000000000009</v>
      </c>
      <c r="M1822" s="713">
        <f t="shared" si="129"/>
        <v>4669200</v>
      </c>
      <c r="N1822" s="573"/>
      <c r="O1822" s="574" t="s">
        <v>62</v>
      </c>
      <c r="P1822" s="573" t="s">
        <v>483</v>
      </c>
      <c r="Q1822" s="952" t="s">
        <v>343</v>
      </c>
      <c r="R1822" s="952" t="s">
        <v>60</v>
      </c>
      <c r="S1822" s="952" t="s">
        <v>213</v>
      </c>
    </row>
    <row r="1823" spans="1:19" ht="20.100000000000001" customHeight="1">
      <c r="A1823" s="557" t="s">
        <v>144</v>
      </c>
      <c r="B1823" s="563" t="s">
        <v>2221</v>
      </c>
      <c r="C1823" s="974" t="s">
        <v>145</v>
      </c>
      <c r="D1823" s="975" t="s">
        <v>1850</v>
      </c>
      <c r="E1823" s="976"/>
      <c r="F1823" s="557" t="s">
        <v>65</v>
      </c>
      <c r="G1823" s="563"/>
      <c r="H1823" s="558">
        <v>185</v>
      </c>
      <c r="I1823" s="972">
        <v>161863</v>
      </c>
      <c r="J1823" s="969">
        <v>27</v>
      </c>
      <c r="K1823" s="635">
        <f t="shared" si="130"/>
        <v>49.95</v>
      </c>
      <c r="L1823" s="635">
        <f t="shared" si="131"/>
        <v>4.9950000000000001</v>
      </c>
      <c r="M1823" s="713">
        <f t="shared" si="129"/>
        <v>29944655</v>
      </c>
      <c r="N1823" s="563"/>
      <c r="O1823" s="563" t="s">
        <v>62</v>
      </c>
      <c r="P1823" s="557" t="s">
        <v>269</v>
      </c>
      <c r="Q1823" s="567" t="s">
        <v>343</v>
      </c>
      <c r="R1823" s="567" t="s">
        <v>60</v>
      </c>
      <c r="S1823" s="567"/>
    </row>
    <row r="1824" spans="1:19" ht="20.100000000000001" customHeight="1">
      <c r="A1824" s="557" t="s">
        <v>144</v>
      </c>
      <c r="B1824" s="563" t="s">
        <v>2221</v>
      </c>
      <c r="C1824" s="974" t="s">
        <v>145</v>
      </c>
      <c r="D1824" s="975" t="s">
        <v>1850</v>
      </c>
      <c r="E1824" s="976"/>
      <c r="F1824" s="557" t="s">
        <v>589</v>
      </c>
      <c r="G1824" s="563"/>
      <c r="H1824" s="558">
        <v>973</v>
      </c>
      <c r="I1824" s="972">
        <v>27762</v>
      </c>
      <c r="J1824" s="969">
        <v>15</v>
      </c>
      <c r="K1824" s="635">
        <f t="shared" si="130"/>
        <v>145.94999999999999</v>
      </c>
      <c r="L1824" s="635">
        <f t="shared" si="131"/>
        <v>14.594999999999999</v>
      </c>
      <c r="M1824" s="713">
        <f t="shared" si="129"/>
        <v>27012426</v>
      </c>
      <c r="N1824" s="563"/>
      <c r="O1824" s="563"/>
      <c r="P1824" s="557" t="s">
        <v>269</v>
      </c>
      <c r="Q1824" s="567" t="s">
        <v>755</v>
      </c>
      <c r="R1824" s="567" t="s">
        <v>68</v>
      </c>
      <c r="S1824" s="567"/>
    </row>
    <row r="1825" spans="1:19" ht="20.100000000000001" customHeight="1">
      <c r="A1825" s="557" t="s">
        <v>2647</v>
      </c>
      <c r="B1825" s="563" t="s">
        <v>2708</v>
      </c>
      <c r="C1825" s="974" t="s">
        <v>866</v>
      </c>
      <c r="D1825" s="975" t="s">
        <v>1850</v>
      </c>
      <c r="E1825" s="976"/>
      <c r="F1825" s="557" t="s">
        <v>509</v>
      </c>
      <c r="G1825" s="563"/>
      <c r="H1825" s="558">
        <v>1457</v>
      </c>
      <c r="I1825" s="972">
        <v>1694</v>
      </c>
      <c r="J1825" s="969" t="s">
        <v>765</v>
      </c>
      <c r="K1825" s="635" t="str">
        <f t="shared" si="130"/>
        <v>0</v>
      </c>
      <c r="L1825" s="635">
        <f t="shared" si="131"/>
        <v>0</v>
      </c>
      <c r="M1825" s="713">
        <f t="shared" si="129"/>
        <v>2468158</v>
      </c>
      <c r="N1825" s="563"/>
      <c r="O1825" s="563"/>
      <c r="P1825" s="557" t="s">
        <v>482</v>
      </c>
      <c r="Q1825" s="567" t="s">
        <v>336</v>
      </c>
      <c r="R1825" s="567" t="s">
        <v>73</v>
      </c>
      <c r="S1825" s="567" t="s">
        <v>59</v>
      </c>
    </row>
    <row r="1826" spans="1:19" ht="20.100000000000001" customHeight="1">
      <c r="A1826" s="557" t="s">
        <v>2647</v>
      </c>
      <c r="B1826" s="563" t="s">
        <v>2708</v>
      </c>
      <c r="C1826" s="974" t="s">
        <v>866</v>
      </c>
      <c r="D1826" s="975" t="s">
        <v>1850</v>
      </c>
      <c r="E1826" s="976"/>
      <c r="F1826" s="557" t="s">
        <v>2726</v>
      </c>
      <c r="G1826" s="563"/>
      <c r="H1826" s="558">
        <v>1457</v>
      </c>
      <c r="I1826" s="972">
        <v>318</v>
      </c>
      <c r="J1826" s="969" t="s">
        <v>765</v>
      </c>
      <c r="K1826" s="635" t="str">
        <f t="shared" si="130"/>
        <v>0</v>
      </c>
      <c r="L1826" s="635">
        <f t="shared" si="131"/>
        <v>0</v>
      </c>
      <c r="M1826" s="713">
        <f t="shared" si="129"/>
        <v>463326</v>
      </c>
      <c r="N1826" s="563" t="s">
        <v>2006</v>
      </c>
      <c r="O1826" s="563"/>
      <c r="P1826" s="557" t="s">
        <v>482</v>
      </c>
      <c r="Q1826" s="567" t="s">
        <v>336</v>
      </c>
      <c r="R1826" s="567" t="s">
        <v>73</v>
      </c>
      <c r="S1826" s="567" t="s">
        <v>59</v>
      </c>
    </row>
    <row r="1827" spans="1:19" ht="20.100000000000001" customHeight="1">
      <c r="A1827" s="557" t="s">
        <v>2647</v>
      </c>
      <c r="B1827" s="563" t="s">
        <v>2708</v>
      </c>
      <c r="C1827" s="974" t="s">
        <v>866</v>
      </c>
      <c r="D1827" s="975" t="s">
        <v>1850</v>
      </c>
      <c r="E1827" s="976"/>
      <c r="F1827" s="557" t="s">
        <v>2714</v>
      </c>
      <c r="G1827" s="563"/>
      <c r="H1827" s="558">
        <v>1457</v>
      </c>
      <c r="I1827" s="972">
        <v>1588</v>
      </c>
      <c r="J1827" s="969" t="s">
        <v>765</v>
      </c>
      <c r="K1827" s="635" t="str">
        <f t="shared" si="130"/>
        <v>0</v>
      </c>
      <c r="L1827" s="635">
        <f t="shared" si="131"/>
        <v>0</v>
      </c>
      <c r="M1827" s="713">
        <f t="shared" si="129"/>
        <v>2313716</v>
      </c>
      <c r="N1827" s="563"/>
      <c r="O1827" s="563"/>
      <c r="P1827" s="557" t="s">
        <v>482</v>
      </c>
      <c r="Q1827" s="567" t="s">
        <v>336</v>
      </c>
      <c r="R1827" s="567" t="s">
        <v>73</v>
      </c>
      <c r="S1827" s="567" t="s">
        <v>59</v>
      </c>
    </row>
    <row r="1828" spans="1:19" ht="20.100000000000001" customHeight="1">
      <c r="A1828" s="557" t="s">
        <v>770</v>
      </c>
      <c r="B1828" s="563" t="s">
        <v>1143</v>
      </c>
      <c r="C1828" s="974" t="s">
        <v>515</v>
      </c>
      <c r="D1828" s="975" t="s">
        <v>1850</v>
      </c>
      <c r="E1828" s="976"/>
      <c r="F1828" s="557" t="s">
        <v>67</v>
      </c>
      <c r="G1828" s="563"/>
      <c r="H1828" s="558">
        <v>321</v>
      </c>
      <c r="I1828" s="972">
        <v>94000</v>
      </c>
      <c r="J1828" s="969">
        <v>41</v>
      </c>
      <c r="K1828" s="635">
        <f t="shared" si="130"/>
        <v>131.61000000000001</v>
      </c>
      <c r="L1828" s="635">
        <f t="shared" si="131"/>
        <v>13.161000000000001</v>
      </c>
      <c r="M1828" s="713">
        <f t="shared" si="129"/>
        <v>30174000</v>
      </c>
      <c r="N1828" s="563"/>
      <c r="O1828" s="563"/>
      <c r="P1828" s="557" t="s">
        <v>761</v>
      </c>
      <c r="Q1828" s="567" t="s">
        <v>403</v>
      </c>
      <c r="R1828" s="567" t="s">
        <v>68</v>
      </c>
      <c r="S1828" s="567" t="s">
        <v>40</v>
      </c>
    </row>
    <row r="1829" spans="1:19" ht="20.100000000000001" customHeight="1">
      <c r="A1829" s="573" t="s">
        <v>398</v>
      </c>
      <c r="B1829" s="574" t="s">
        <v>1344</v>
      </c>
      <c r="C1829" s="977" t="s">
        <v>515</v>
      </c>
      <c r="D1829" s="975" t="s">
        <v>1850</v>
      </c>
      <c r="E1829" s="978"/>
      <c r="F1829" s="573" t="s">
        <v>1136</v>
      </c>
      <c r="G1829" s="574"/>
      <c r="H1829" s="635">
        <v>1378</v>
      </c>
      <c r="I1829" s="973">
        <v>107655</v>
      </c>
      <c r="J1829" s="961"/>
      <c r="K1829" s="635">
        <f t="shared" si="130"/>
        <v>0</v>
      </c>
      <c r="L1829" s="635">
        <f t="shared" si="131"/>
        <v>0</v>
      </c>
      <c r="M1829" s="713">
        <f t="shared" si="129"/>
        <v>148348590</v>
      </c>
      <c r="N1829" s="573"/>
      <c r="O1829" s="574"/>
      <c r="P1829" s="573" t="s">
        <v>761</v>
      </c>
      <c r="Q1829" s="952" t="s">
        <v>278</v>
      </c>
      <c r="R1829" s="952" t="s">
        <v>73</v>
      </c>
      <c r="S1829" s="952" t="s">
        <v>1076</v>
      </c>
    </row>
    <row r="1830" spans="1:19" ht="20.100000000000001" customHeight="1">
      <c r="A1830" s="557" t="s">
        <v>398</v>
      </c>
      <c r="B1830" s="563" t="s">
        <v>1345</v>
      </c>
      <c r="C1830" s="974" t="s">
        <v>515</v>
      </c>
      <c r="D1830" s="975" t="s">
        <v>1850</v>
      </c>
      <c r="E1830" s="976"/>
      <c r="F1830" s="557" t="s">
        <v>1136</v>
      </c>
      <c r="G1830" s="563"/>
      <c r="H1830" s="558">
        <v>664</v>
      </c>
      <c r="I1830" s="972">
        <v>107655</v>
      </c>
      <c r="J1830" s="969"/>
      <c r="K1830" s="635">
        <f t="shared" si="130"/>
        <v>0</v>
      </c>
      <c r="L1830" s="635">
        <f t="shared" si="131"/>
        <v>0</v>
      </c>
      <c r="M1830" s="713">
        <f t="shared" si="129"/>
        <v>71482920</v>
      </c>
      <c r="N1830" s="563"/>
      <c r="O1830" s="563"/>
      <c r="P1830" s="557" t="s">
        <v>761</v>
      </c>
      <c r="Q1830" s="567" t="s">
        <v>278</v>
      </c>
      <c r="R1830" s="567" t="s">
        <v>73</v>
      </c>
      <c r="S1830" s="567" t="s">
        <v>1076</v>
      </c>
    </row>
    <row r="1831" spans="1:19" ht="20.100000000000001" customHeight="1">
      <c r="A1831" s="557" t="s">
        <v>770</v>
      </c>
      <c r="B1831" s="563" t="s">
        <v>2174</v>
      </c>
      <c r="C1831" s="974" t="s">
        <v>515</v>
      </c>
      <c r="D1831" s="975" t="s">
        <v>1850</v>
      </c>
      <c r="E1831" s="976"/>
      <c r="F1831" s="557" t="s">
        <v>524</v>
      </c>
      <c r="G1831" s="563"/>
      <c r="H1831" s="558">
        <v>114</v>
      </c>
      <c r="I1831" s="972">
        <v>120847</v>
      </c>
      <c r="J1831" s="969">
        <v>43</v>
      </c>
      <c r="K1831" s="635">
        <f t="shared" si="130"/>
        <v>49.02</v>
      </c>
      <c r="L1831" s="635">
        <f t="shared" si="131"/>
        <v>4.9020000000000001</v>
      </c>
      <c r="M1831" s="713">
        <f t="shared" si="129"/>
        <v>13776558</v>
      </c>
      <c r="N1831" s="563"/>
      <c r="O1831" s="563"/>
      <c r="P1831" s="557" t="s">
        <v>761</v>
      </c>
      <c r="Q1831" s="567" t="s">
        <v>327</v>
      </c>
      <c r="R1831" s="567" t="s">
        <v>68</v>
      </c>
      <c r="S1831" s="567" t="s">
        <v>152</v>
      </c>
    </row>
    <row r="1832" spans="1:19" ht="20.100000000000001" customHeight="1">
      <c r="A1832" s="557" t="s">
        <v>770</v>
      </c>
      <c r="B1832" s="563" t="s">
        <v>2174</v>
      </c>
      <c r="C1832" s="974" t="s">
        <v>515</v>
      </c>
      <c r="D1832" s="975" t="s">
        <v>1850</v>
      </c>
      <c r="E1832" s="976"/>
      <c r="F1832" s="557" t="s">
        <v>1337</v>
      </c>
      <c r="G1832" s="563"/>
      <c r="H1832" s="558">
        <v>114</v>
      </c>
      <c r="I1832" s="972">
        <v>7951</v>
      </c>
      <c r="J1832" s="969"/>
      <c r="K1832" s="635">
        <f t="shared" si="130"/>
        <v>0</v>
      </c>
      <c r="L1832" s="635">
        <f t="shared" si="131"/>
        <v>0</v>
      </c>
      <c r="M1832" s="713">
        <f t="shared" si="129"/>
        <v>906414</v>
      </c>
      <c r="N1832" s="563"/>
      <c r="O1832" s="563"/>
      <c r="P1832" s="557" t="s">
        <v>761</v>
      </c>
      <c r="Q1832" s="567" t="s">
        <v>575</v>
      </c>
      <c r="R1832" s="567" t="s">
        <v>375</v>
      </c>
      <c r="S1832" s="567" t="s">
        <v>152</v>
      </c>
    </row>
    <row r="1833" spans="1:19" ht="20.100000000000001" customHeight="1">
      <c r="A1833" s="557" t="s">
        <v>770</v>
      </c>
      <c r="B1833" s="563" t="s">
        <v>1455</v>
      </c>
      <c r="C1833" s="974" t="s">
        <v>515</v>
      </c>
      <c r="D1833" s="975" t="s">
        <v>1850</v>
      </c>
      <c r="E1833" s="976"/>
      <c r="F1833" s="557" t="s">
        <v>524</v>
      </c>
      <c r="G1833" s="563"/>
      <c r="H1833" s="558">
        <v>123</v>
      </c>
      <c r="I1833" s="972">
        <v>121784</v>
      </c>
      <c r="J1833" s="969">
        <v>43</v>
      </c>
      <c r="K1833" s="635">
        <f t="shared" si="130"/>
        <v>52.89</v>
      </c>
      <c r="L1833" s="635">
        <f t="shared" si="131"/>
        <v>5.2889999999999997</v>
      </c>
      <c r="M1833" s="713">
        <f t="shared" si="129"/>
        <v>14979432</v>
      </c>
      <c r="N1833" s="563"/>
      <c r="O1833" s="563"/>
      <c r="P1833" s="557" t="s">
        <v>761</v>
      </c>
      <c r="Q1833" s="567" t="s">
        <v>327</v>
      </c>
      <c r="R1833" s="567" t="s">
        <v>68</v>
      </c>
      <c r="S1833" s="567" t="s">
        <v>152</v>
      </c>
    </row>
    <row r="1834" spans="1:19" ht="20.100000000000001" customHeight="1">
      <c r="A1834" s="557" t="s">
        <v>770</v>
      </c>
      <c r="B1834" s="563" t="s">
        <v>1455</v>
      </c>
      <c r="C1834" s="974" t="s">
        <v>515</v>
      </c>
      <c r="D1834" s="975" t="s">
        <v>1850</v>
      </c>
      <c r="E1834" s="976"/>
      <c r="F1834" s="557" t="s">
        <v>1337</v>
      </c>
      <c r="G1834" s="563"/>
      <c r="H1834" s="558">
        <v>123</v>
      </c>
      <c r="I1834" s="972">
        <v>8012</v>
      </c>
      <c r="J1834" s="969"/>
      <c r="K1834" s="635">
        <f t="shared" si="130"/>
        <v>0</v>
      </c>
      <c r="L1834" s="635">
        <f t="shared" si="131"/>
        <v>0</v>
      </c>
      <c r="M1834" s="713">
        <f t="shared" si="129"/>
        <v>985476</v>
      </c>
      <c r="N1834" s="563"/>
      <c r="O1834" s="563" t="s">
        <v>507</v>
      </c>
      <c r="P1834" s="557" t="s">
        <v>761</v>
      </c>
      <c r="Q1834" s="567" t="s">
        <v>575</v>
      </c>
      <c r="R1834" s="567" t="s">
        <v>375</v>
      </c>
      <c r="S1834" s="567" t="s">
        <v>152</v>
      </c>
    </row>
    <row r="1835" spans="1:19" ht="20.100000000000001" customHeight="1">
      <c r="A1835" s="557" t="s">
        <v>770</v>
      </c>
      <c r="B1835" s="563" t="s">
        <v>1455</v>
      </c>
      <c r="C1835" s="974" t="s">
        <v>515</v>
      </c>
      <c r="D1835" s="975" t="s">
        <v>1850</v>
      </c>
      <c r="E1835" s="976"/>
      <c r="F1835" s="557" t="s">
        <v>1391</v>
      </c>
      <c r="G1835" s="563"/>
      <c r="H1835" s="558">
        <v>837</v>
      </c>
      <c r="I1835" s="972">
        <v>43996</v>
      </c>
      <c r="J1835" s="969">
        <v>16</v>
      </c>
      <c r="K1835" s="635">
        <f t="shared" si="130"/>
        <v>133.91999999999999</v>
      </c>
      <c r="L1835" s="635">
        <f t="shared" si="131"/>
        <v>13.391999999999999</v>
      </c>
      <c r="M1835" s="713">
        <f t="shared" si="129"/>
        <v>36824652</v>
      </c>
      <c r="N1835" s="563"/>
      <c r="O1835" s="563"/>
      <c r="P1835" s="557" t="s">
        <v>761</v>
      </c>
      <c r="Q1835" s="567" t="s">
        <v>270</v>
      </c>
      <c r="R1835" s="567" t="s">
        <v>68</v>
      </c>
      <c r="S1835" s="567" t="s">
        <v>152</v>
      </c>
    </row>
    <row r="1836" spans="1:19" ht="20.100000000000001" customHeight="1">
      <c r="A1836" s="573" t="s">
        <v>770</v>
      </c>
      <c r="B1836" s="574" t="s">
        <v>1455</v>
      </c>
      <c r="C1836" s="977" t="s">
        <v>515</v>
      </c>
      <c r="D1836" s="975" t="s">
        <v>1850</v>
      </c>
      <c r="E1836" s="978"/>
      <c r="F1836" s="573" t="s">
        <v>2173</v>
      </c>
      <c r="G1836" s="574"/>
      <c r="H1836" s="635">
        <v>485</v>
      </c>
      <c r="I1836" s="973">
        <v>18148</v>
      </c>
      <c r="J1836" s="961"/>
      <c r="K1836" s="635">
        <f t="shared" si="130"/>
        <v>0</v>
      </c>
      <c r="L1836" s="635">
        <f t="shared" si="131"/>
        <v>0</v>
      </c>
      <c r="M1836" s="713">
        <f t="shared" si="129"/>
        <v>8801780</v>
      </c>
      <c r="N1836" s="573"/>
      <c r="O1836" s="574"/>
      <c r="P1836" s="573" t="s">
        <v>761</v>
      </c>
      <c r="Q1836" s="952" t="s">
        <v>577</v>
      </c>
      <c r="R1836" s="952" t="s">
        <v>375</v>
      </c>
      <c r="S1836" s="952" t="s">
        <v>152</v>
      </c>
    </row>
    <row r="1837" spans="1:19" ht="20.100000000000001" customHeight="1">
      <c r="A1837" s="557" t="s">
        <v>770</v>
      </c>
      <c r="B1837" s="563" t="s">
        <v>1455</v>
      </c>
      <c r="C1837" s="974" t="s">
        <v>515</v>
      </c>
      <c r="D1837" s="975" t="s">
        <v>1850</v>
      </c>
      <c r="E1837" s="976"/>
      <c r="F1837" s="557" t="s">
        <v>1337</v>
      </c>
      <c r="G1837" s="563"/>
      <c r="H1837" s="558">
        <v>485</v>
      </c>
      <c r="I1837" s="972">
        <v>7719</v>
      </c>
      <c r="J1837" s="969"/>
      <c r="K1837" s="635">
        <f t="shared" si="130"/>
        <v>0</v>
      </c>
      <c r="L1837" s="635">
        <f t="shared" si="131"/>
        <v>0</v>
      </c>
      <c r="M1837" s="713">
        <f t="shared" si="129"/>
        <v>3743715</v>
      </c>
      <c r="N1837" s="563"/>
      <c r="O1837" s="563"/>
      <c r="P1837" s="557" t="s">
        <v>761</v>
      </c>
      <c r="Q1837" s="567" t="s">
        <v>575</v>
      </c>
      <c r="R1837" s="567" t="s">
        <v>375</v>
      </c>
      <c r="S1837" s="567" t="s">
        <v>152</v>
      </c>
    </row>
    <row r="1838" spans="1:19" ht="20.100000000000001" customHeight="1">
      <c r="A1838" s="557" t="s">
        <v>770</v>
      </c>
      <c r="B1838" s="563" t="s">
        <v>1455</v>
      </c>
      <c r="C1838" s="974" t="s">
        <v>515</v>
      </c>
      <c r="D1838" s="975" t="s">
        <v>1850</v>
      </c>
      <c r="E1838" s="976"/>
      <c r="F1838" s="557" t="s">
        <v>911</v>
      </c>
      <c r="G1838" s="563"/>
      <c r="H1838" s="558">
        <v>485</v>
      </c>
      <c r="I1838" s="972">
        <v>63600</v>
      </c>
      <c r="J1838" s="969">
        <v>31</v>
      </c>
      <c r="K1838" s="635">
        <f t="shared" si="130"/>
        <v>150.35</v>
      </c>
      <c r="L1838" s="635">
        <f t="shared" si="131"/>
        <v>15.035</v>
      </c>
      <c r="M1838" s="713">
        <f t="shared" si="129"/>
        <v>30846000</v>
      </c>
      <c r="N1838" s="563"/>
      <c r="O1838" s="563"/>
      <c r="P1838" s="557" t="s">
        <v>761</v>
      </c>
      <c r="Q1838" s="567" t="s">
        <v>403</v>
      </c>
      <c r="R1838" s="567" t="s">
        <v>68</v>
      </c>
      <c r="S1838" s="567" t="s">
        <v>152</v>
      </c>
    </row>
    <row r="1839" spans="1:19" ht="20.100000000000001" customHeight="1">
      <c r="A1839" s="557" t="s">
        <v>770</v>
      </c>
      <c r="B1839" s="563" t="s">
        <v>1455</v>
      </c>
      <c r="C1839" s="974" t="s">
        <v>515</v>
      </c>
      <c r="D1839" s="975" t="s">
        <v>1850</v>
      </c>
      <c r="E1839" s="976"/>
      <c r="F1839" s="557" t="s">
        <v>1387</v>
      </c>
      <c r="G1839" s="563"/>
      <c r="H1839" s="558">
        <v>352</v>
      </c>
      <c r="I1839" s="972">
        <v>10060</v>
      </c>
      <c r="J1839" s="969"/>
      <c r="K1839" s="635">
        <f t="shared" si="130"/>
        <v>0</v>
      </c>
      <c r="L1839" s="635">
        <f t="shared" si="131"/>
        <v>0</v>
      </c>
      <c r="M1839" s="713">
        <f t="shared" si="129"/>
        <v>3541120</v>
      </c>
      <c r="N1839" s="563"/>
      <c r="O1839" s="563"/>
      <c r="P1839" s="557" t="s">
        <v>761</v>
      </c>
      <c r="Q1839" s="567" t="s">
        <v>577</v>
      </c>
      <c r="R1839" s="567" t="s">
        <v>375</v>
      </c>
      <c r="S1839" s="567" t="s">
        <v>152</v>
      </c>
    </row>
    <row r="1840" spans="1:19" ht="20.100000000000001" customHeight="1">
      <c r="A1840" s="557" t="s">
        <v>770</v>
      </c>
      <c r="B1840" s="563" t="s">
        <v>2581</v>
      </c>
      <c r="C1840" s="974" t="s">
        <v>515</v>
      </c>
      <c r="D1840" s="975" t="s">
        <v>1850</v>
      </c>
      <c r="E1840" s="976"/>
      <c r="F1840" s="557" t="s">
        <v>524</v>
      </c>
      <c r="G1840" s="563"/>
      <c r="H1840" s="558">
        <v>364</v>
      </c>
      <c r="I1840" s="972">
        <v>121242</v>
      </c>
      <c r="J1840" s="969">
        <v>42</v>
      </c>
      <c r="K1840" s="635">
        <f t="shared" si="130"/>
        <v>152.88</v>
      </c>
      <c r="L1840" s="635">
        <f t="shared" si="131"/>
        <v>15.288</v>
      </c>
      <c r="M1840" s="713">
        <f t="shared" si="129"/>
        <v>44132088</v>
      </c>
      <c r="N1840" s="563" t="s">
        <v>1620</v>
      </c>
      <c r="O1840" s="563"/>
      <c r="P1840" s="557" t="s">
        <v>761</v>
      </c>
      <c r="Q1840" s="567" t="s">
        <v>327</v>
      </c>
      <c r="R1840" s="567" t="s">
        <v>68</v>
      </c>
      <c r="S1840" s="567"/>
    </row>
    <row r="1841" spans="1:19" ht="20.100000000000001" customHeight="1">
      <c r="A1841" s="557" t="s">
        <v>1072</v>
      </c>
      <c r="B1841" s="563" t="s">
        <v>2512</v>
      </c>
      <c r="C1841" s="974" t="s">
        <v>792</v>
      </c>
      <c r="D1841" s="975" t="s">
        <v>1850</v>
      </c>
      <c r="E1841" s="976"/>
      <c r="F1841" s="557" t="s">
        <v>909</v>
      </c>
      <c r="G1841" s="563"/>
      <c r="H1841" s="558">
        <v>71</v>
      </c>
      <c r="I1841" s="972">
        <v>52481</v>
      </c>
      <c r="J1841" s="969">
        <v>19</v>
      </c>
      <c r="K1841" s="635">
        <f t="shared" si="130"/>
        <v>13.49</v>
      </c>
      <c r="L1841" s="635">
        <f t="shared" si="131"/>
        <v>1.349</v>
      </c>
      <c r="M1841" s="713">
        <f t="shared" si="129"/>
        <v>3726151</v>
      </c>
      <c r="N1841" s="563" t="s">
        <v>1620</v>
      </c>
      <c r="O1841" s="563"/>
      <c r="P1841" s="557" t="s">
        <v>761</v>
      </c>
      <c r="Q1841" s="567" t="s">
        <v>361</v>
      </c>
      <c r="R1841" s="567" t="s">
        <v>68</v>
      </c>
      <c r="S1841" s="567" t="s">
        <v>1076</v>
      </c>
    </row>
    <row r="1842" spans="1:19" ht="20.100000000000001" customHeight="1">
      <c r="A1842" s="557" t="s">
        <v>1072</v>
      </c>
      <c r="B1842" s="563" t="s">
        <v>2512</v>
      </c>
      <c r="C1842" s="974" t="s">
        <v>792</v>
      </c>
      <c r="D1842" s="975" t="s">
        <v>1850</v>
      </c>
      <c r="E1842" s="976"/>
      <c r="F1842" s="557" t="s">
        <v>714</v>
      </c>
      <c r="G1842" s="563"/>
      <c r="H1842" s="558">
        <v>71</v>
      </c>
      <c r="I1842" s="972">
        <v>58798</v>
      </c>
      <c r="J1842" s="969"/>
      <c r="K1842" s="635">
        <f t="shared" si="130"/>
        <v>0</v>
      </c>
      <c r="L1842" s="635">
        <f t="shared" si="131"/>
        <v>0</v>
      </c>
      <c r="M1842" s="713">
        <f t="shared" si="129"/>
        <v>4174658</v>
      </c>
      <c r="N1842" s="563" t="s">
        <v>1620</v>
      </c>
      <c r="O1842" s="563"/>
      <c r="P1842" s="557" t="s">
        <v>761</v>
      </c>
      <c r="Q1842" s="567" t="s">
        <v>336</v>
      </c>
      <c r="R1842" s="567" t="s">
        <v>73</v>
      </c>
      <c r="S1842" s="567" t="s">
        <v>1076</v>
      </c>
    </row>
    <row r="1843" spans="1:19" ht="20.100000000000001" customHeight="1">
      <c r="A1843" s="573" t="s">
        <v>351</v>
      </c>
      <c r="B1843" s="574" t="s">
        <v>492</v>
      </c>
      <c r="C1843" s="977" t="s">
        <v>352</v>
      </c>
      <c r="D1843" s="975" t="s">
        <v>1850</v>
      </c>
      <c r="E1843" s="978"/>
      <c r="F1843" s="573" t="s">
        <v>442</v>
      </c>
      <c r="G1843" s="574"/>
      <c r="H1843" s="635">
        <v>917</v>
      </c>
      <c r="I1843" s="973">
        <v>663</v>
      </c>
      <c r="J1843" s="961"/>
      <c r="K1843" s="635">
        <f t="shared" si="130"/>
        <v>0</v>
      </c>
      <c r="L1843" s="635">
        <f t="shared" si="131"/>
        <v>0</v>
      </c>
      <c r="M1843" s="713">
        <f t="shared" si="129"/>
        <v>607971</v>
      </c>
      <c r="N1843" s="573"/>
      <c r="O1843" s="574"/>
      <c r="P1843" s="573" t="s">
        <v>761</v>
      </c>
      <c r="Q1843" s="952" t="s">
        <v>336</v>
      </c>
      <c r="R1843" s="952" t="s">
        <v>73</v>
      </c>
      <c r="S1843" s="952" t="s">
        <v>152</v>
      </c>
    </row>
    <row r="1844" spans="1:19" ht="20.100000000000001" customHeight="1">
      <c r="A1844" s="557" t="s">
        <v>351</v>
      </c>
      <c r="B1844" s="563" t="s">
        <v>492</v>
      </c>
      <c r="C1844" s="974" t="s">
        <v>352</v>
      </c>
      <c r="D1844" s="975" t="s">
        <v>1850</v>
      </c>
      <c r="E1844" s="976"/>
      <c r="F1844" s="557" t="s">
        <v>77</v>
      </c>
      <c r="G1844" s="563"/>
      <c r="H1844" s="558">
        <v>917</v>
      </c>
      <c r="I1844" s="972">
        <v>70000</v>
      </c>
      <c r="J1844" s="969"/>
      <c r="K1844" s="635">
        <f t="shared" si="130"/>
        <v>0</v>
      </c>
      <c r="L1844" s="635">
        <f t="shared" si="131"/>
        <v>0</v>
      </c>
      <c r="M1844" s="713">
        <f t="shared" si="129"/>
        <v>64190000</v>
      </c>
      <c r="N1844" s="563"/>
      <c r="O1844" s="563"/>
      <c r="P1844" s="557" t="s">
        <v>761</v>
      </c>
      <c r="Q1844" s="567" t="s">
        <v>278</v>
      </c>
      <c r="R1844" s="567" t="s">
        <v>73</v>
      </c>
      <c r="S1844" s="567" t="s">
        <v>152</v>
      </c>
    </row>
    <row r="1845" spans="1:19" ht="20.100000000000001" customHeight="1">
      <c r="A1845" s="557" t="s">
        <v>351</v>
      </c>
      <c r="B1845" s="563" t="s">
        <v>1820</v>
      </c>
      <c r="C1845" s="974" t="s">
        <v>352</v>
      </c>
      <c r="D1845" s="975" t="s">
        <v>1850</v>
      </c>
      <c r="E1845" s="976"/>
      <c r="F1845" s="557" t="s">
        <v>75</v>
      </c>
      <c r="G1845" s="563"/>
      <c r="H1845" s="558">
        <v>417</v>
      </c>
      <c r="I1845" s="972">
        <v>31427</v>
      </c>
      <c r="J1845" s="969"/>
      <c r="K1845" s="635">
        <f t="shared" si="130"/>
        <v>0</v>
      </c>
      <c r="L1845" s="635">
        <f t="shared" si="131"/>
        <v>0</v>
      </c>
      <c r="M1845" s="713">
        <f t="shared" si="129"/>
        <v>13105059</v>
      </c>
      <c r="N1845" s="563"/>
      <c r="O1845" s="563"/>
      <c r="P1845" s="557" t="s">
        <v>761</v>
      </c>
      <c r="Q1845" s="567" t="s">
        <v>272</v>
      </c>
      <c r="R1845" s="567" t="s">
        <v>73</v>
      </c>
      <c r="S1845" s="567" t="s">
        <v>152</v>
      </c>
    </row>
    <row r="1846" spans="1:19" ht="20.100000000000001" customHeight="1">
      <c r="A1846" s="557" t="s">
        <v>351</v>
      </c>
      <c r="B1846" s="563" t="s">
        <v>1820</v>
      </c>
      <c r="C1846" s="974" t="s">
        <v>352</v>
      </c>
      <c r="D1846" s="975" t="s">
        <v>1850</v>
      </c>
      <c r="E1846" s="976"/>
      <c r="F1846" s="557" t="s">
        <v>387</v>
      </c>
      <c r="G1846" s="563"/>
      <c r="H1846" s="558">
        <v>317</v>
      </c>
      <c r="I1846" s="972">
        <v>14797</v>
      </c>
      <c r="J1846" s="969"/>
      <c r="K1846" s="635">
        <f t="shared" si="130"/>
        <v>0</v>
      </c>
      <c r="L1846" s="635">
        <f t="shared" si="131"/>
        <v>0</v>
      </c>
      <c r="M1846" s="713">
        <f t="shared" si="129"/>
        <v>4690649</v>
      </c>
      <c r="N1846" s="563"/>
      <c r="O1846" s="563"/>
      <c r="P1846" s="557" t="s">
        <v>761</v>
      </c>
      <c r="Q1846" s="567" t="s">
        <v>360</v>
      </c>
      <c r="R1846" s="567" t="s">
        <v>73</v>
      </c>
      <c r="S1846" s="567" t="s">
        <v>152</v>
      </c>
    </row>
    <row r="1847" spans="1:19" ht="20.100000000000001" customHeight="1">
      <c r="A1847" s="557" t="s">
        <v>351</v>
      </c>
      <c r="B1847" s="563" t="s">
        <v>1820</v>
      </c>
      <c r="C1847" s="974" t="s">
        <v>352</v>
      </c>
      <c r="D1847" s="975" t="s">
        <v>1850</v>
      </c>
      <c r="E1847" s="976"/>
      <c r="F1847" s="557" t="s">
        <v>275</v>
      </c>
      <c r="G1847" s="563"/>
      <c r="H1847" s="558">
        <v>317</v>
      </c>
      <c r="I1847" s="972">
        <v>89523</v>
      </c>
      <c r="J1847" s="969"/>
      <c r="K1847" s="635">
        <f t="shared" si="130"/>
        <v>0</v>
      </c>
      <c r="L1847" s="635">
        <f t="shared" si="131"/>
        <v>0</v>
      </c>
      <c r="M1847" s="713">
        <f t="shared" si="129"/>
        <v>28378791</v>
      </c>
      <c r="N1847" s="563"/>
      <c r="O1847" s="563"/>
      <c r="P1847" s="557" t="s">
        <v>761</v>
      </c>
      <c r="Q1847" s="567" t="s">
        <v>276</v>
      </c>
      <c r="R1847" s="567" t="s">
        <v>73</v>
      </c>
      <c r="S1847" s="567" t="s">
        <v>152</v>
      </c>
    </row>
    <row r="1848" spans="1:19" ht="20.100000000000001" customHeight="1">
      <c r="A1848" s="557" t="s">
        <v>351</v>
      </c>
      <c r="B1848" s="563" t="s">
        <v>1820</v>
      </c>
      <c r="C1848" s="974" t="s">
        <v>352</v>
      </c>
      <c r="D1848" s="975" t="s">
        <v>1850</v>
      </c>
      <c r="E1848" s="976"/>
      <c r="F1848" s="557" t="s">
        <v>82</v>
      </c>
      <c r="G1848" s="563"/>
      <c r="H1848" s="558">
        <v>317</v>
      </c>
      <c r="I1848" s="972">
        <v>12779</v>
      </c>
      <c r="J1848" s="969"/>
      <c r="K1848" s="635">
        <f t="shared" si="130"/>
        <v>0</v>
      </c>
      <c r="L1848" s="635">
        <f t="shared" si="131"/>
        <v>0</v>
      </c>
      <c r="M1848" s="713">
        <f t="shared" si="129"/>
        <v>4050943</v>
      </c>
      <c r="N1848" s="563"/>
      <c r="O1848" s="563"/>
      <c r="P1848" s="557" t="s">
        <v>761</v>
      </c>
      <c r="Q1848" s="567" t="s">
        <v>336</v>
      </c>
      <c r="R1848" s="567" t="s">
        <v>73</v>
      </c>
      <c r="S1848" s="567" t="s">
        <v>152</v>
      </c>
    </row>
    <row r="1849" spans="1:19" ht="20.100000000000001" customHeight="1">
      <c r="A1849" s="557" t="s">
        <v>351</v>
      </c>
      <c r="B1849" s="563" t="s">
        <v>1820</v>
      </c>
      <c r="C1849" s="974" t="s">
        <v>352</v>
      </c>
      <c r="D1849" s="975" t="s">
        <v>1850</v>
      </c>
      <c r="E1849" s="976"/>
      <c r="F1849" s="557" t="s">
        <v>396</v>
      </c>
      <c r="G1849" s="563"/>
      <c r="H1849" s="558">
        <v>917</v>
      </c>
      <c r="I1849" s="972">
        <v>27810</v>
      </c>
      <c r="J1849" s="969"/>
      <c r="K1849" s="635">
        <f t="shared" si="130"/>
        <v>0</v>
      </c>
      <c r="L1849" s="635">
        <f t="shared" si="131"/>
        <v>0</v>
      </c>
      <c r="M1849" s="713">
        <f t="shared" si="129"/>
        <v>25501770</v>
      </c>
      <c r="N1849" s="563"/>
      <c r="O1849" s="563"/>
      <c r="P1849" s="557" t="s">
        <v>761</v>
      </c>
      <c r="Q1849" s="567" t="s">
        <v>271</v>
      </c>
      <c r="R1849" s="567" t="s">
        <v>73</v>
      </c>
      <c r="S1849" s="567" t="s">
        <v>152</v>
      </c>
    </row>
    <row r="1850" spans="1:19" ht="20.100000000000001" customHeight="1">
      <c r="A1850" s="573" t="s">
        <v>351</v>
      </c>
      <c r="B1850" s="574" t="s">
        <v>1820</v>
      </c>
      <c r="C1850" s="977" t="s">
        <v>352</v>
      </c>
      <c r="D1850" s="975" t="s">
        <v>1850</v>
      </c>
      <c r="E1850" s="978"/>
      <c r="F1850" s="573" t="s">
        <v>337</v>
      </c>
      <c r="G1850" s="574"/>
      <c r="H1850" s="635">
        <v>417</v>
      </c>
      <c r="I1850" s="973">
        <v>14000</v>
      </c>
      <c r="J1850" s="961"/>
      <c r="K1850" s="635">
        <f t="shared" si="130"/>
        <v>0</v>
      </c>
      <c r="L1850" s="635">
        <f t="shared" si="131"/>
        <v>0</v>
      </c>
      <c r="M1850" s="713">
        <f t="shared" si="129"/>
        <v>5838000</v>
      </c>
      <c r="N1850" s="573"/>
      <c r="O1850" s="574"/>
      <c r="P1850" s="573" t="s">
        <v>761</v>
      </c>
      <c r="Q1850" s="952" t="s">
        <v>274</v>
      </c>
      <c r="R1850" s="952" t="s">
        <v>73</v>
      </c>
      <c r="S1850" s="952" t="s">
        <v>152</v>
      </c>
    </row>
    <row r="1851" spans="1:19" ht="20.100000000000001" customHeight="1">
      <c r="A1851" s="557" t="s">
        <v>351</v>
      </c>
      <c r="B1851" s="563" t="s">
        <v>1820</v>
      </c>
      <c r="C1851" s="974" t="s">
        <v>352</v>
      </c>
      <c r="D1851" s="975" t="s">
        <v>1850</v>
      </c>
      <c r="E1851" s="976"/>
      <c r="F1851" s="557" t="s">
        <v>350</v>
      </c>
      <c r="G1851" s="563"/>
      <c r="H1851" s="558">
        <v>417</v>
      </c>
      <c r="I1851" s="972">
        <v>8629</v>
      </c>
      <c r="J1851" s="969"/>
      <c r="K1851" s="635">
        <f t="shared" si="130"/>
        <v>0</v>
      </c>
      <c r="L1851" s="635">
        <f t="shared" si="131"/>
        <v>0</v>
      </c>
      <c r="M1851" s="713">
        <f t="shared" si="129"/>
        <v>3598293</v>
      </c>
      <c r="N1851" s="563"/>
      <c r="O1851" s="563"/>
      <c r="P1851" s="557" t="s">
        <v>761</v>
      </c>
      <c r="Q1851" s="567" t="s">
        <v>336</v>
      </c>
      <c r="R1851" s="567" t="s">
        <v>73</v>
      </c>
      <c r="S1851" s="567" t="s">
        <v>152</v>
      </c>
    </row>
    <row r="1852" spans="1:19" ht="20.100000000000001" customHeight="1">
      <c r="A1852" s="557" t="s">
        <v>351</v>
      </c>
      <c r="B1852" s="563" t="s">
        <v>1820</v>
      </c>
      <c r="C1852" s="974" t="s">
        <v>352</v>
      </c>
      <c r="D1852" s="975" t="s">
        <v>1850</v>
      </c>
      <c r="E1852" s="976"/>
      <c r="F1852" s="557" t="s">
        <v>509</v>
      </c>
      <c r="G1852" s="563"/>
      <c r="H1852" s="558">
        <v>317</v>
      </c>
      <c r="I1852" s="972">
        <v>1223</v>
      </c>
      <c r="J1852" s="969"/>
      <c r="K1852" s="635">
        <f t="shared" si="130"/>
        <v>0</v>
      </c>
      <c r="L1852" s="635">
        <f t="shared" si="131"/>
        <v>0</v>
      </c>
      <c r="M1852" s="713">
        <f t="shared" si="129"/>
        <v>387691</v>
      </c>
      <c r="N1852" s="563"/>
      <c r="O1852" s="563"/>
      <c r="P1852" s="557" t="s">
        <v>761</v>
      </c>
      <c r="Q1852" s="567" t="s">
        <v>336</v>
      </c>
      <c r="R1852" s="567" t="s">
        <v>73</v>
      </c>
      <c r="S1852" s="567" t="s">
        <v>152</v>
      </c>
    </row>
    <row r="1853" spans="1:19" ht="20.100000000000001" customHeight="1">
      <c r="A1853" s="557" t="s">
        <v>351</v>
      </c>
      <c r="B1853" s="563" t="s">
        <v>1820</v>
      </c>
      <c r="C1853" s="974" t="s">
        <v>352</v>
      </c>
      <c r="D1853" s="975" t="s">
        <v>1850</v>
      </c>
      <c r="E1853" s="976"/>
      <c r="F1853" s="557" t="s">
        <v>81</v>
      </c>
      <c r="G1853" s="563"/>
      <c r="H1853" s="559">
        <v>317</v>
      </c>
      <c r="I1853" s="964">
        <v>4756</v>
      </c>
      <c r="J1853" s="969"/>
      <c r="K1853" s="635">
        <f t="shared" si="130"/>
        <v>0</v>
      </c>
      <c r="L1853" s="635">
        <f t="shared" si="131"/>
        <v>0</v>
      </c>
      <c r="M1853" s="713">
        <f t="shared" si="129"/>
        <v>1507652</v>
      </c>
      <c r="N1853" s="563"/>
      <c r="O1853" s="563"/>
      <c r="P1853" s="567" t="s">
        <v>761</v>
      </c>
      <c r="Q1853" s="567" t="s">
        <v>336</v>
      </c>
      <c r="R1853" s="567" t="s">
        <v>73</v>
      </c>
      <c r="S1853" s="567" t="s">
        <v>152</v>
      </c>
    </row>
    <row r="1854" spans="1:19" ht="20.100000000000001" customHeight="1">
      <c r="A1854" s="557" t="s">
        <v>351</v>
      </c>
      <c r="B1854" s="563" t="s">
        <v>1820</v>
      </c>
      <c r="C1854" s="974" t="s">
        <v>352</v>
      </c>
      <c r="D1854" s="975" t="s">
        <v>1850</v>
      </c>
      <c r="E1854" s="976"/>
      <c r="F1854" s="557" t="s">
        <v>386</v>
      </c>
      <c r="G1854" s="563"/>
      <c r="H1854" s="559">
        <v>317</v>
      </c>
      <c r="I1854" s="964">
        <v>1359</v>
      </c>
      <c r="J1854" s="969"/>
      <c r="K1854" s="635">
        <f t="shared" si="130"/>
        <v>0</v>
      </c>
      <c r="L1854" s="635">
        <f t="shared" si="131"/>
        <v>0</v>
      </c>
      <c r="M1854" s="713">
        <f t="shared" si="129"/>
        <v>430803</v>
      </c>
      <c r="N1854" s="563"/>
      <c r="O1854" s="563"/>
      <c r="P1854" s="567" t="s">
        <v>761</v>
      </c>
      <c r="Q1854" s="567" t="s">
        <v>336</v>
      </c>
      <c r="R1854" s="567" t="s">
        <v>73</v>
      </c>
      <c r="S1854" s="567" t="s">
        <v>152</v>
      </c>
    </row>
    <row r="1855" spans="1:19" ht="20.100000000000001" customHeight="1">
      <c r="A1855" s="557" t="s">
        <v>351</v>
      </c>
      <c r="B1855" s="563" t="s">
        <v>980</v>
      </c>
      <c r="C1855" s="974" t="s">
        <v>352</v>
      </c>
      <c r="D1855" s="975" t="s">
        <v>1850</v>
      </c>
      <c r="E1855" s="976"/>
      <c r="F1855" s="557" t="s">
        <v>338</v>
      </c>
      <c r="G1855" s="563"/>
      <c r="H1855" s="559">
        <v>453</v>
      </c>
      <c r="I1855" s="964">
        <v>2849</v>
      </c>
      <c r="J1855" s="969"/>
      <c r="K1855" s="635">
        <f t="shared" si="130"/>
        <v>0</v>
      </c>
      <c r="L1855" s="635">
        <f t="shared" si="131"/>
        <v>0</v>
      </c>
      <c r="M1855" s="713">
        <f t="shared" si="129"/>
        <v>1290597</v>
      </c>
      <c r="N1855" s="563"/>
      <c r="O1855" s="563" t="s">
        <v>2534</v>
      </c>
      <c r="P1855" s="567" t="s">
        <v>761</v>
      </c>
      <c r="Q1855" s="567" t="s">
        <v>339</v>
      </c>
      <c r="R1855" s="567" t="s">
        <v>73</v>
      </c>
      <c r="S1855" s="567" t="s">
        <v>2003</v>
      </c>
    </row>
    <row r="1856" spans="1:19" ht="20.100000000000001" customHeight="1">
      <c r="A1856" s="557" t="s">
        <v>351</v>
      </c>
      <c r="B1856" s="563" t="s">
        <v>980</v>
      </c>
      <c r="C1856" s="974" t="s">
        <v>352</v>
      </c>
      <c r="D1856" s="975" t="s">
        <v>1850</v>
      </c>
      <c r="E1856" s="976"/>
      <c r="F1856" s="557" t="s">
        <v>366</v>
      </c>
      <c r="G1856" s="563"/>
      <c r="H1856" s="559">
        <v>453</v>
      </c>
      <c r="I1856" s="964">
        <v>3533</v>
      </c>
      <c r="J1856" s="969"/>
      <c r="K1856" s="635">
        <f t="shared" si="130"/>
        <v>0</v>
      </c>
      <c r="L1856" s="635">
        <f t="shared" si="131"/>
        <v>0</v>
      </c>
      <c r="M1856" s="713">
        <f t="shared" si="129"/>
        <v>1600449</v>
      </c>
      <c r="N1856" s="563"/>
      <c r="O1856" s="563" t="s">
        <v>2534</v>
      </c>
      <c r="P1856" s="567" t="s">
        <v>761</v>
      </c>
      <c r="Q1856" s="567" t="s">
        <v>339</v>
      </c>
      <c r="R1856" s="567" t="s">
        <v>73</v>
      </c>
      <c r="S1856" s="567" t="s">
        <v>2003</v>
      </c>
    </row>
    <row r="1857" spans="1:19" ht="20.100000000000001" customHeight="1">
      <c r="A1857" s="573" t="s">
        <v>351</v>
      </c>
      <c r="B1857" s="574" t="s">
        <v>980</v>
      </c>
      <c r="C1857" s="977" t="s">
        <v>352</v>
      </c>
      <c r="D1857" s="975" t="s">
        <v>1850</v>
      </c>
      <c r="E1857" s="978"/>
      <c r="F1857" s="573" t="s">
        <v>388</v>
      </c>
      <c r="G1857" s="574"/>
      <c r="H1857" s="577">
        <v>453</v>
      </c>
      <c r="I1857" s="960">
        <v>3675</v>
      </c>
      <c r="J1857" s="961"/>
      <c r="K1857" s="635">
        <f t="shared" si="130"/>
        <v>0</v>
      </c>
      <c r="L1857" s="635">
        <f t="shared" si="131"/>
        <v>0</v>
      </c>
      <c r="M1857" s="713">
        <f t="shared" si="129"/>
        <v>1664775</v>
      </c>
      <c r="N1857" s="573"/>
      <c r="O1857" s="574" t="s">
        <v>2530</v>
      </c>
      <c r="P1857" s="952" t="s">
        <v>761</v>
      </c>
      <c r="Q1857" s="952" t="s">
        <v>340</v>
      </c>
      <c r="R1857" s="952" t="s">
        <v>73</v>
      </c>
      <c r="S1857" s="952" t="s">
        <v>2003</v>
      </c>
    </row>
    <row r="1858" spans="1:19" ht="20.100000000000001" customHeight="1">
      <c r="A1858" s="557" t="s">
        <v>351</v>
      </c>
      <c r="B1858" s="563" t="s">
        <v>980</v>
      </c>
      <c r="C1858" s="974" t="s">
        <v>352</v>
      </c>
      <c r="D1858" s="975" t="s">
        <v>1850</v>
      </c>
      <c r="E1858" s="976"/>
      <c r="F1858" s="557" t="s">
        <v>388</v>
      </c>
      <c r="G1858" s="563"/>
      <c r="H1858" s="559">
        <v>453</v>
      </c>
      <c r="I1858" s="964">
        <v>4362</v>
      </c>
      <c r="J1858" s="969"/>
      <c r="K1858" s="635">
        <f t="shared" si="130"/>
        <v>0</v>
      </c>
      <c r="L1858" s="635">
        <f t="shared" si="131"/>
        <v>0</v>
      </c>
      <c r="M1858" s="713">
        <f t="shared" si="129"/>
        <v>1975986</v>
      </c>
      <c r="N1858" s="563"/>
      <c r="O1858" s="563" t="s">
        <v>2530</v>
      </c>
      <c r="P1858" s="567" t="s">
        <v>761</v>
      </c>
      <c r="Q1858" s="567" t="s">
        <v>340</v>
      </c>
      <c r="R1858" s="567" t="s">
        <v>73</v>
      </c>
      <c r="S1858" s="567" t="s">
        <v>2003</v>
      </c>
    </row>
    <row r="1859" spans="1:19" ht="20.100000000000001" customHeight="1">
      <c r="A1859" s="557" t="s">
        <v>351</v>
      </c>
      <c r="B1859" s="563" t="s">
        <v>1820</v>
      </c>
      <c r="C1859" s="974" t="s">
        <v>352</v>
      </c>
      <c r="D1859" s="975" t="s">
        <v>1850</v>
      </c>
      <c r="E1859" s="976"/>
      <c r="F1859" s="557" t="s">
        <v>65</v>
      </c>
      <c r="G1859" s="563"/>
      <c r="H1859" s="559">
        <v>917</v>
      </c>
      <c r="I1859" s="964">
        <v>160613</v>
      </c>
      <c r="J1859" s="969">
        <v>29</v>
      </c>
      <c r="K1859" s="635">
        <f t="shared" si="130"/>
        <v>265.93</v>
      </c>
      <c r="L1859" s="635">
        <f t="shared" si="131"/>
        <v>26.593</v>
      </c>
      <c r="M1859" s="713">
        <f t="shared" si="129"/>
        <v>147282121</v>
      </c>
      <c r="N1859" s="563"/>
      <c r="O1859" s="563" t="s">
        <v>2530</v>
      </c>
      <c r="P1859" s="567" t="s">
        <v>761</v>
      </c>
      <c r="Q1859" s="567" t="s">
        <v>343</v>
      </c>
      <c r="R1859" s="567" t="s">
        <v>60</v>
      </c>
      <c r="S1859" s="567" t="s">
        <v>152</v>
      </c>
    </row>
    <row r="1860" spans="1:19" ht="20.100000000000001" customHeight="1">
      <c r="A1860" s="557" t="s">
        <v>351</v>
      </c>
      <c r="B1860" s="563" t="s">
        <v>2603</v>
      </c>
      <c r="C1860" s="974" t="s">
        <v>352</v>
      </c>
      <c r="D1860" s="975" t="s">
        <v>1850</v>
      </c>
      <c r="E1860" s="976"/>
      <c r="F1860" s="557" t="s">
        <v>538</v>
      </c>
      <c r="G1860" s="563"/>
      <c r="H1860" s="559">
        <v>224</v>
      </c>
      <c r="I1860" s="964">
        <v>51558</v>
      </c>
      <c r="J1860" s="969">
        <v>16</v>
      </c>
      <c r="K1860" s="635">
        <f t="shared" si="130"/>
        <v>35.840000000000003</v>
      </c>
      <c r="L1860" s="635">
        <f t="shared" si="131"/>
        <v>3.5840000000000005</v>
      </c>
      <c r="M1860" s="713">
        <f t="shared" si="129"/>
        <v>11548992</v>
      </c>
      <c r="N1860" s="563"/>
      <c r="O1860" s="563" t="s">
        <v>2530</v>
      </c>
      <c r="P1860" s="567" t="s">
        <v>761</v>
      </c>
      <c r="Q1860" s="567" t="s">
        <v>270</v>
      </c>
      <c r="R1860" s="567" t="s">
        <v>60</v>
      </c>
      <c r="S1860" s="567" t="s">
        <v>152</v>
      </c>
    </row>
    <row r="1861" spans="1:19" ht="20.100000000000001" customHeight="1">
      <c r="A1861" s="557" t="s">
        <v>351</v>
      </c>
      <c r="B1861" s="563" t="s">
        <v>1820</v>
      </c>
      <c r="C1861" s="974" t="s">
        <v>352</v>
      </c>
      <c r="D1861" s="975" t="s">
        <v>1850</v>
      </c>
      <c r="E1861" s="976"/>
      <c r="F1861" s="557" t="s">
        <v>536</v>
      </c>
      <c r="G1861" s="563"/>
      <c r="H1861" s="559">
        <v>224</v>
      </c>
      <c r="I1861" s="964">
        <v>72610</v>
      </c>
      <c r="J1861" s="969">
        <v>18</v>
      </c>
      <c r="K1861" s="635">
        <f t="shared" si="130"/>
        <v>40.32</v>
      </c>
      <c r="L1861" s="635">
        <f t="shared" si="131"/>
        <v>4.032</v>
      </c>
      <c r="M1861" s="713">
        <f t="shared" si="129"/>
        <v>16264640</v>
      </c>
      <c r="N1861" s="563"/>
      <c r="O1861" s="563"/>
      <c r="P1861" s="567" t="s">
        <v>761</v>
      </c>
      <c r="Q1861" s="567" t="s">
        <v>537</v>
      </c>
      <c r="R1861" s="567" t="s">
        <v>60</v>
      </c>
      <c r="S1861" s="567" t="s">
        <v>152</v>
      </c>
    </row>
    <row r="1862" spans="1:19" ht="20.100000000000001" customHeight="1">
      <c r="A1862" s="557" t="s">
        <v>351</v>
      </c>
      <c r="B1862" s="563" t="s">
        <v>1820</v>
      </c>
      <c r="C1862" s="974" t="s">
        <v>352</v>
      </c>
      <c r="D1862" s="975" t="s">
        <v>1850</v>
      </c>
      <c r="E1862" s="976"/>
      <c r="F1862" s="557" t="s">
        <v>538</v>
      </c>
      <c r="G1862" s="563"/>
      <c r="H1862" s="559">
        <v>917</v>
      </c>
      <c r="I1862" s="964">
        <v>51558</v>
      </c>
      <c r="J1862" s="969">
        <v>16</v>
      </c>
      <c r="K1862" s="635">
        <f t="shared" si="130"/>
        <v>146.72</v>
      </c>
      <c r="L1862" s="635">
        <f t="shared" si="131"/>
        <v>14.672000000000001</v>
      </c>
      <c r="M1862" s="713">
        <f t="shared" si="129"/>
        <v>47278686</v>
      </c>
      <c r="N1862" s="563"/>
      <c r="O1862" s="563"/>
      <c r="P1862" s="567" t="s">
        <v>761</v>
      </c>
      <c r="Q1862" s="567" t="s">
        <v>270</v>
      </c>
      <c r="R1862" s="567" t="s">
        <v>60</v>
      </c>
      <c r="S1862" s="567" t="s">
        <v>152</v>
      </c>
    </row>
    <row r="1863" spans="1:19" ht="20.100000000000001" customHeight="1">
      <c r="A1863" s="557" t="s">
        <v>351</v>
      </c>
      <c r="B1863" s="563" t="s">
        <v>1030</v>
      </c>
      <c r="C1863" s="974" t="s">
        <v>352</v>
      </c>
      <c r="D1863" s="975" t="s">
        <v>1850</v>
      </c>
      <c r="E1863" s="976"/>
      <c r="F1863" s="557" t="s">
        <v>342</v>
      </c>
      <c r="G1863" s="563"/>
      <c r="H1863" s="559">
        <v>428</v>
      </c>
      <c r="I1863" s="964">
        <v>127582</v>
      </c>
      <c r="J1863" s="969">
        <v>27</v>
      </c>
      <c r="K1863" s="635">
        <f t="shared" si="130"/>
        <v>115.56</v>
      </c>
      <c r="L1863" s="635">
        <f t="shared" si="131"/>
        <v>11.556000000000001</v>
      </c>
      <c r="M1863" s="713">
        <f t="shared" si="129"/>
        <v>54605096</v>
      </c>
      <c r="N1863" s="563" t="s">
        <v>61</v>
      </c>
      <c r="O1863" s="563"/>
      <c r="P1863" s="567" t="s">
        <v>761</v>
      </c>
      <c r="Q1863" s="567" t="s">
        <v>343</v>
      </c>
      <c r="R1863" s="567" t="s">
        <v>60</v>
      </c>
      <c r="S1863" s="567" t="s">
        <v>152</v>
      </c>
    </row>
    <row r="1864" spans="1:19" ht="20.100000000000001" customHeight="1">
      <c r="A1864" s="573" t="s">
        <v>351</v>
      </c>
      <c r="B1864" s="574" t="s">
        <v>2009</v>
      </c>
      <c r="C1864" s="977" t="s">
        <v>352</v>
      </c>
      <c r="D1864" s="975" t="s">
        <v>1850</v>
      </c>
      <c r="E1864" s="978"/>
      <c r="F1864" s="573" t="s">
        <v>538</v>
      </c>
      <c r="G1864" s="574"/>
      <c r="H1864" s="577">
        <v>712</v>
      </c>
      <c r="I1864" s="960">
        <v>49916</v>
      </c>
      <c r="J1864" s="961">
        <v>16</v>
      </c>
      <c r="K1864" s="635">
        <f t="shared" si="130"/>
        <v>113.92</v>
      </c>
      <c r="L1864" s="635">
        <f t="shared" si="131"/>
        <v>11.391999999999999</v>
      </c>
      <c r="M1864" s="713">
        <f t="shared" si="129"/>
        <v>35540192</v>
      </c>
      <c r="N1864" s="573"/>
      <c r="O1864" s="574"/>
      <c r="P1864" s="952" t="s">
        <v>761</v>
      </c>
      <c r="Q1864" s="952" t="s">
        <v>270</v>
      </c>
      <c r="R1864" s="952" t="s">
        <v>60</v>
      </c>
      <c r="S1864" s="952" t="s">
        <v>152</v>
      </c>
    </row>
    <row r="1865" spans="1:19" ht="20.100000000000001" customHeight="1">
      <c r="A1865" s="557" t="s">
        <v>351</v>
      </c>
      <c r="B1865" s="563" t="s">
        <v>2009</v>
      </c>
      <c r="C1865" s="974" t="s">
        <v>352</v>
      </c>
      <c r="D1865" s="975" t="s">
        <v>1850</v>
      </c>
      <c r="E1865" s="976"/>
      <c r="F1865" s="557" t="s">
        <v>392</v>
      </c>
      <c r="G1865" s="563"/>
      <c r="H1865" s="559">
        <v>356</v>
      </c>
      <c r="I1865" s="964">
        <v>6600</v>
      </c>
      <c r="J1865" s="969"/>
      <c r="K1865" s="635">
        <f t="shared" si="130"/>
        <v>0</v>
      </c>
      <c r="L1865" s="635">
        <f t="shared" si="131"/>
        <v>0</v>
      </c>
      <c r="M1865" s="713">
        <f t="shared" si="129"/>
        <v>2349600</v>
      </c>
      <c r="N1865" s="563"/>
      <c r="O1865" s="563"/>
      <c r="P1865" s="567" t="s">
        <v>761</v>
      </c>
      <c r="Q1865" s="567" t="s">
        <v>280</v>
      </c>
      <c r="R1865" s="567" t="s">
        <v>73</v>
      </c>
      <c r="S1865" s="567" t="s">
        <v>152</v>
      </c>
    </row>
    <row r="1866" spans="1:19" ht="20.100000000000001" customHeight="1">
      <c r="A1866" s="557" t="s">
        <v>351</v>
      </c>
      <c r="B1866" s="563" t="s">
        <v>2009</v>
      </c>
      <c r="C1866" s="974" t="s">
        <v>352</v>
      </c>
      <c r="D1866" s="975" t="s">
        <v>1850</v>
      </c>
      <c r="E1866" s="976"/>
      <c r="F1866" s="557" t="s">
        <v>394</v>
      </c>
      <c r="G1866" s="563"/>
      <c r="H1866" s="559">
        <v>356</v>
      </c>
      <c r="I1866" s="964">
        <v>6600</v>
      </c>
      <c r="J1866" s="969"/>
      <c r="K1866" s="635">
        <f t="shared" si="130"/>
        <v>0</v>
      </c>
      <c r="L1866" s="635">
        <f t="shared" si="131"/>
        <v>0</v>
      </c>
      <c r="M1866" s="713">
        <f t="shared" si="129"/>
        <v>2349600</v>
      </c>
      <c r="N1866" s="563" t="s">
        <v>61</v>
      </c>
      <c r="O1866" s="563"/>
      <c r="P1866" s="567" t="s">
        <v>761</v>
      </c>
      <c r="Q1866" s="567" t="s">
        <v>280</v>
      </c>
      <c r="R1866" s="567" t="s">
        <v>73</v>
      </c>
      <c r="S1866" s="567" t="s">
        <v>152</v>
      </c>
    </row>
    <row r="1867" spans="1:19" ht="20.100000000000001" customHeight="1">
      <c r="A1867" s="557" t="s">
        <v>351</v>
      </c>
      <c r="B1867" s="563" t="s">
        <v>1028</v>
      </c>
      <c r="C1867" s="974" t="s">
        <v>352</v>
      </c>
      <c r="D1867" s="975" t="s">
        <v>1850</v>
      </c>
      <c r="E1867" s="976"/>
      <c r="F1867" s="557" t="s">
        <v>391</v>
      </c>
      <c r="G1867" s="563"/>
      <c r="H1867" s="559">
        <v>1030</v>
      </c>
      <c r="I1867" s="964">
        <v>6750</v>
      </c>
      <c r="J1867" s="969"/>
      <c r="K1867" s="635">
        <f t="shared" si="130"/>
        <v>0</v>
      </c>
      <c r="L1867" s="635">
        <f t="shared" si="131"/>
        <v>0</v>
      </c>
      <c r="M1867" s="713">
        <f t="shared" ref="M1867:M1930" si="132">H1867*I1867</f>
        <v>6952500</v>
      </c>
      <c r="N1867" s="563" t="s">
        <v>61</v>
      </c>
      <c r="O1867" s="563"/>
      <c r="P1867" s="567" t="s">
        <v>761</v>
      </c>
      <c r="Q1867" s="567" t="s">
        <v>280</v>
      </c>
      <c r="R1867" s="567" t="s">
        <v>73</v>
      </c>
      <c r="S1867" s="567" t="s">
        <v>152</v>
      </c>
    </row>
    <row r="1868" spans="1:19" ht="20.100000000000001" customHeight="1">
      <c r="A1868" s="557" t="s">
        <v>351</v>
      </c>
      <c r="B1868" s="563" t="s">
        <v>1028</v>
      </c>
      <c r="C1868" s="974" t="s">
        <v>352</v>
      </c>
      <c r="D1868" s="975" t="s">
        <v>1850</v>
      </c>
      <c r="E1868" s="976"/>
      <c r="F1868" s="557" t="s">
        <v>393</v>
      </c>
      <c r="G1868" s="563"/>
      <c r="H1868" s="559">
        <v>1030</v>
      </c>
      <c r="I1868" s="964">
        <v>6750</v>
      </c>
      <c r="J1868" s="969"/>
      <c r="K1868" s="635">
        <f t="shared" si="130"/>
        <v>0</v>
      </c>
      <c r="L1868" s="635">
        <f t="shared" si="131"/>
        <v>0</v>
      </c>
      <c r="M1868" s="713">
        <f t="shared" si="132"/>
        <v>6952500</v>
      </c>
      <c r="N1868" s="563"/>
      <c r="O1868" s="563"/>
      <c r="P1868" s="567" t="s">
        <v>761</v>
      </c>
      <c r="Q1868" s="567" t="s">
        <v>280</v>
      </c>
      <c r="R1868" s="567" t="s">
        <v>73</v>
      </c>
      <c r="S1868" s="567" t="s">
        <v>152</v>
      </c>
    </row>
    <row r="1869" spans="1:19" ht="20.100000000000001" customHeight="1">
      <c r="A1869" s="557" t="s">
        <v>351</v>
      </c>
      <c r="B1869" s="563" t="s">
        <v>1028</v>
      </c>
      <c r="C1869" s="974" t="s">
        <v>352</v>
      </c>
      <c r="D1869" s="975" t="s">
        <v>1850</v>
      </c>
      <c r="E1869" s="976"/>
      <c r="F1869" s="557" t="s">
        <v>392</v>
      </c>
      <c r="G1869" s="563"/>
      <c r="H1869" s="559">
        <v>1030</v>
      </c>
      <c r="I1869" s="964">
        <v>6600</v>
      </c>
      <c r="J1869" s="969"/>
      <c r="K1869" s="635">
        <f t="shared" si="130"/>
        <v>0</v>
      </c>
      <c r="L1869" s="635">
        <f t="shared" si="131"/>
        <v>0</v>
      </c>
      <c r="M1869" s="713">
        <f t="shared" si="132"/>
        <v>6798000</v>
      </c>
      <c r="N1869" s="563"/>
      <c r="O1869" s="563"/>
      <c r="P1869" s="567" t="s">
        <v>761</v>
      </c>
      <c r="Q1869" s="567" t="s">
        <v>280</v>
      </c>
      <c r="R1869" s="567" t="s">
        <v>73</v>
      </c>
      <c r="S1869" s="567" t="s">
        <v>152</v>
      </c>
    </row>
    <row r="1870" spans="1:19" ht="20.100000000000001" customHeight="1">
      <c r="A1870" s="557" t="s">
        <v>351</v>
      </c>
      <c r="B1870" s="563" t="s">
        <v>1028</v>
      </c>
      <c r="C1870" s="974" t="s">
        <v>352</v>
      </c>
      <c r="D1870" s="975" t="s">
        <v>1850</v>
      </c>
      <c r="E1870" s="976"/>
      <c r="F1870" s="557" t="s">
        <v>394</v>
      </c>
      <c r="G1870" s="563"/>
      <c r="H1870" s="559">
        <v>1030</v>
      </c>
      <c r="I1870" s="964">
        <v>6600</v>
      </c>
      <c r="J1870" s="969"/>
      <c r="K1870" s="635">
        <f t="shared" si="130"/>
        <v>0</v>
      </c>
      <c r="L1870" s="635">
        <f t="shared" si="131"/>
        <v>0</v>
      </c>
      <c r="M1870" s="713">
        <f t="shared" si="132"/>
        <v>6798000</v>
      </c>
      <c r="N1870" s="563"/>
      <c r="O1870" s="563"/>
      <c r="P1870" s="567" t="s">
        <v>761</v>
      </c>
      <c r="Q1870" s="567" t="s">
        <v>280</v>
      </c>
      <c r="R1870" s="567" t="s">
        <v>73</v>
      </c>
      <c r="S1870" s="567" t="s">
        <v>152</v>
      </c>
    </row>
    <row r="1871" spans="1:19" ht="20.100000000000001" customHeight="1">
      <c r="A1871" s="557" t="s">
        <v>351</v>
      </c>
      <c r="B1871" s="563" t="s">
        <v>492</v>
      </c>
      <c r="C1871" s="974" t="s">
        <v>352</v>
      </c>
      <c r="D1871" s="975" t="s">
        <v>1850</v>
      </c>
      <c r="E1871" s="976"/>
      <c r="F1871" s="557" t="s">
        <v>534</v>
      </c>
      <c r="G1871" s="563"/>
      <c r="H1871" s="559">
        <v>224</v>
      </c>
      <c r="I1871" s="964">
        <v>50160</v>
      </c>
      <c r="J1871" s="969"/>
      <c r="K1871" s="635">
        <f t="shared" si="130"/>
        <v>0</v>
      </c>
      <c r="L1871" s="635">
        <f t="shared" si="131"/>
        <v>0</v>
      </c>
      <c r="M1871" s="713">
        <f t="shared" si="132"/>
        <v>11235840</v>
      </c>
      <c r="N1871" s="563"/>
      <c r="O1871" s="563"/>
      <c r="P1871" s="567" t="s">
        <v>761</v>
      </c>
      <c r="Q1871" s="567" t="s">
        <v>278</v>
      </c>
      <c r="R1871" s="567" t="s">
        <v>73</v>
      </c>
      <c r="S1871" s="567" t="s">
        <v>152</v>
      </c>
    </row>
    <row r="1872" spans="1:19" ht="20.100000000000001" customHeight="1">
      <c r="A1872" s="557" t="s">
        <v>2679</v>
      </c>
      <c r="B1872" s="563" t="s">
        <v>2767</v>
      </c>
      <c r="C1872" s="974" t="s">
        <v>515</v>
      </c>
      <c r="D1872" s="975" t="s">
        <v>1850</v>
      </c>
      <c r="E1872" s="976"/>
      <c r="F1872" s="557" t="s">
        <v>959</v>
      </c>
      <c r="G1872" s="563"/>
      <c r="H1872" s="559">
        <v>82</v>
      </c>
      <c r="I1872" s="964">
        <v>133491</v>
      </c>
      <c r="J1872" s="969">
        <v>40.299999999999997</v>
      </c>
      <c r="K1872" s="635">
        <f t="shared" si="130"/>
        <v>33.045999999999999</v>
      </c>
      <c r="L1872" s="635">
        <f t="shared" si="131"/>
        <v>3.3045999999999998</v>
      </c>
      <c r="M1872" s="713">
        <f t="shared" si="132"/>
        <v>10946262</v>
      </c>
      <c r="N1872" s="563" t="s">
        <v>61</v>
      </c>
      <c r="O1872" s="563"/>
      <c r="P1872" s="567" t="s">
        <v>761</v>
      </c>
      <c r="Q1872" s="567" t="s">
        <v>364</v>
      </c>
      <c r="R1872" s="567" t="s">
        <v>68</v>
      </c>
      <c r="S1872" s="567" t="s">
        <v>152</v>
      </c>
    </row>
    <row r="1873" spans="1:19" ht="20.100000000000001" customHeight="1">
      <c r="A1873" s="573" t="s">
        <v>2679</v>
      </c>
      <c r="B1873" s="574" t="s">
        <v>2767</v>
      </c>
      <c r="C1873" s="977" t="s">
        <v>515</v>
      </c>
      <c r="D1873" s="975" t="s">
        <v>1850</v>
      </c>
      <c r="E1873" s="978"/>
      <c r="F1873" s="573" t="s">
        <v>450</v>
      </c>
      <c r="G1873" s="574"/>
      <c r="H1873" s="577">
        <v>114</v>
      </c>
      <c r="I1873" s="960">
        <v>68282</v>
      </c>
      <c r="J1873" s="961" t="s">
        <v>765</v>
      </c>
      <c r="K1873" s="635" t="str">
        <f t="shared" si="130"/>
        <v>0</v>
      </c>
      <c r="L1873" s="635">
        <f t="shared" si="131"/>
        <v>0</v>
      </c>
      <c r="M1873" s="713">
        <f t="shared" si="132"/>
        <v>7784148</v>
      </c>
      <c r="N1873" s="573" t="s">
        <v>1623</v>
      </c>
      <c r="O1873" s="574"/>
      <c r="P1873" s="952" t="s">
        <v>761</v>
      </c>
      <c r="Q1873" s="952" t="s">
        <v>271</v>
      </c>
      <c r="R1873" s="952" t="s">
        <v>73</v>
      </c>
      <c r="S1873" s="952" t="s">
        <v>152</v>
      </c>
    </row>
    <row r="1874" spans="1:19" ht="20.100000000000001" customHeight="1">
      <c r="A1874" s="557" t="s">
        <v>2679</v>
      </c>
      <c r="B1874" s="563" t="s">
        <v>2767</v>
      </c>
      <c r="C1874" s="974" t="s">
        <v>515</v>
      </c>
      <c r="D1874" s="975" t="s">
        <v>1850</v>
      </c>
      <c r="E1874" s="976"/>
      <c r="F1874" s="557" t="s">
        <v>880</v>
      </c>
      <c r="G1874" s="563"/>
      <c r="H1874" s="559">
        <v>114</v>
      </c>
      <c r="I1874" s="964">
        <v>3414</v>
      </c>
      <c r="J1874" s="969" t="s">
        <v>765</v>
      </c>
      <c r="K1874" s="635" t="str">
        <f t="shared" si="130"/>
        <v>0</v>
      </c>
      <c r="L1874" s="635">
        <f t="shared" si="131"/>
        <v>0</v>
      </c>
      <c r="M1874" s="713">
        <f t="shared" si="132"/>
        <v>389196</v>
      </c>
      <c r="N1874" s="563" t="s">
        <v>61</v>
      </c>
      <c r="O1874" s="563"/>
      <c r="P1874" s="567" t="s">
        <v>761</v>
      </c>
      <c r="Q1874" s="567" t="s">
        <v>336</v>
      </c>
      <c r="R1874" s="567" t="s">
        <v>73</v>
      </c>
      <c r="S1874" s="567" t="s">
        <v>152</v>
      </c>
    </row>
    <row r="1875" spans="1:19" ht="20.100000000000001" customHeight="1">
      <c r="A1875" s="557" t="s">
        <v>2679</v>
      </c>
      <c r="B1875" s="563" t="s">
        <v>2767</v>
      </c>
      <c r="C1875" s="974" t="s">
        <v>515</v>
      </c>
      <c r="D1875" s="975" t="s">
        <v>1850</v>
      </c>
      <c r="E1875" s="976"/>
      <c r="F1875" s="557" t="s">
        <v>880</v>
      </c>
      <c r="G1875" s="563"/>
      <c r="H1875" s="559">
        <v>114</v>
      </c>
      <c r="I1875" s="964">
        <v>3414</v>
      </c>
      <c r="J1875" s="969" t="s">
        <v>765</v>
      </c>
      <c r="K1875" s="635" t="str">
        <f t="shared" si="130"/>
        <v>0</v>
      </c>
      <c r="L1875" s="635">
        <f t="shared" si="131"/>
        <v>0</v>
      </c>
      <c r="M1875" s="713">
        <f t="shared" si="132"/>
        <v>389196</v>
      </c>
      <c r="N1875" s="563" t="s">
        <v>1620</v>
      </c>
      <c r="O1875" s="563"/>
      <c r="P1875" s="567" t="s">
        <v>761</v>
      </c>
      <c r="Q1875" s="567" t="s">
        <v>336</v>
      </c>
      <c r="R1875" s="567" t="s">
        <v>73</v>
      </c>
      <c r="S1875" s="567" t="s">
        <v>152</v>
      </c>
    </row>
    <row r="1876" spans="1:19" ht="20.100000000000001" customHeight="1">
      <c r="A1876" s="557" t="s">
        <v>2679</v>
      </c>
      <c r="B1876" s="563" t="s">
        <v>2767</v>
      </c>
      <c r="C1876" s="974" t="s">
        <v>515</v>
      </c>
      <c r="D1876" s="975" t="s">
        <v>1850</v>
      </c>
      <c r="E1876" s="976"/>
      <c r="F1876" s="557" t="s">
        <v>1575</v>
      </c>
      <c r="G1876" s="563"/>
      <c r="H1876" s="559">
        <v>114</v>
      </c>
      <c r="I1876" s="964">
        <v>6828</v>
      </c>
      <c r="J1876" s="969" t="s">
        <v>765</v>
      </c>
      <c r="K1876" s="635" t="str">
        <f t="shared" ref="K1876:K1959" si="133">IFERROR(J1876*H1876/100,"0")</f>
        <v>0</v>
      </c>
      <c r="L1876" s="635">
        <f t="shared" ref="L1876:L1939" si="134">IFERROR(K1876/10,"0")</f>
        <v>0</v>
      </c>
      <c r="M1876" s="713">
        <f t="shared" si="132"/>
        <v>778392</v>
      </c>
      <c r="N1876" s="563" t="s">
        <v>1623</v>
      </c>
      <c r="O1876" s="563" t="s">
        <v>2601</v>
      </c>
      <c r="P1876" s="567" t="s">
        <v>761</v>
      </c>
      <c r="Q1876" s="567" t="s">
        <v>336</v>
      </c>
      <c r="R1876" s="567" t="s">
        <v>73</v>
      </c>
      <c r="S1876" s="567" t="s">
        <v>152</v>
      </c>
    </row>
    <row r="1877" spans="1:19" ht="20.100000000000001" customHeight="1">
      <c r="A1877" s="557" t="s">
        <v>2679</v>
      </c>
      <c r="B1877" s="563" t="s">
        <v>2767</v>
      </c>
      <c r="C1877" s="974" t="s">
        <v>515</v>
      </c>
      <c r="D1877" s="975" t="s">
        <v>1850</v>
      </c>
      <c r="E1877" s="976"/>
      <c r="F1877" s="557" t="s">
        <v>882</v>
      </c>
      <c r="G1877" s="563"/>
      <c r="H1877" s="559">
        <v>114</v>
      </c>
      <c r="I1877" s="964">
        <v>8061</v>
      </c>
      <c r="J1877" s="969" t="s">
        <v>765</v>
      </c>
      <c r="K1877" s="635" t="str">
        <f t="shared" si="133"/>
        <v>0</v>
      </c>
      <c r="L1877" s="635">
        <f t="shared" si="134"/>
        <v>0</v>
      </c>
      <c r="M1877" s="713">
        <f t="shared" si="132"/>
        <v>918954</v>
      </c>
      <c r="N1877" s="563"/>
      <c r="O1877" s="563" t="s">
        <v>2556</v>
      </c>
      <c r="P1877" s="567" t="s">
        <v>761</v>
      </c>
      <c r="Q1877" s="567" t="s">
        <v>336</v>
      </c>
      <c r="R1877" s="567" t="s">
        <v>73</v>
      </c>
      <c r="S1877" s="567" t="s">
        <v>152</v>
      </c>
    </row>
    <row r="1878" spans="1:19" ht="20.100000000000001" customHeight="1">
      <c r="A1878" s="557" t="s">
        <v>2679</v>
      </c>
      <c r="B1878" s="563" t="s">
        <v>2767</v>
      </c>
      <c r="C1878" s="974" t="s">
        <v>515</v>
      </c>
      <c r="D1878" s="975" t="s">
        <v>1850</v>
      </c>
      <c r="E1878" s="976"/>
      <c r="F1878" s="557" t="s">
        <v>959</v>
      </c>
      <c r="G1878" s="563"/>
      <c r="H1878" s="559">
        <v>3</v>
      </c>
      <c r="I1878" s="964">
        <v>133491</v>
      </c>
      <c r="J1878" s="969">
        <v>40.299999999999997</v>
      </c>
      <c r="K1878" s="635">
        <f t="shared" si="133"/>
        <v>1.2089999999999999</v>
      </c>
      <c r="L1878" s="635">
        <f t="shared" si="134"/>
        <v>0.12089999999999998</v>
      </c>
      <c r="M1878" s="713">
        <f t="shared" si="132"/>
        <v>400473</v>
      </c>
      <c r="N1878" s="563"/>
      <c r="O1878" s="563" t="s">
        <v>2556</v>
      </c>
      <c r="P1878" s="567" t="s">
        <v>761</v>
      </c>
      <c r="Q1878" s="567" t="s">
        <v>364</v>
      </c>
      <c r="R1878" s="567" t="s">
        <v>68</v>
      </c>
      <c r="S1878" s="567" t="s">
        <v>152</v>
      </c>
    </row>
    <row r="1879" spans="1:19" ht="20.100000000000001" customHeight="1">
      <c r="A1879" s="557" t="s">
        <v>770</v>
      </c>
      <c r="B1879" s="563" t="s">
        <v>2434</v>
      </c>
      <c r="C1879" s="974" t="s">
        <v>64</v>
      </c>
      <c r="D1879" s="975" t="s">
        <v>1850</v>
      </c>
      <c r="E1879" s="976"/>
      <c r="F1879" s="557" t="s">
        <v>65</v>
      </c>
      <c r="G1879" s="563"/>
      <c r="H1879" s="559">
        <v>628</v>
      </c>
      <c r="I1879" s="964">
        <v>200000</v>
      </c>
      <c r="J1879" s="969">
        <v>29</v>
      </c>
      <c r="K1879" s="635">
        <f t="shared" si="133"/>
        <v>182.12</v>
      </c>
      <c r="L1879" s="635">
        <f t="shared" si="134"/>
        <v>18.212</v>
      </c>
      <c r="M1879" s="713">
        <f t="shared" si="132"/>
        <v>125600000</v>
      </c>
      <c r="N1879" s="563"/>
      <c r="O1879" s="563"/>
      <c r="P1879" s="567" t="s">
        <v>284</v>
      </c>
      <c r="Q1879" s="567" t="s">
        <v>270</v>
      </c>
      <c r="R1879" s="567" t="s">
        <v>60</v>
      </c>
      <c r="S1879" s="567" t="s">
        <v>40</v>
      </c>
    </row>
    <row r="1880" spans="1:19" ht="20.100000000000001" customHeight="1">
      <c r="A1880" s="573" t="s">
        <v>2493</v>
      </c>
      <c r="B1880" s="574" t="s">
        <v>2494</v>
      </c>
      <c r="C1880" s="977" t="s">
        <v>64</v>
      </c>
      <c r="D1880" s="975" t="s">
        <v>1850</v>
      </c>
      <c r="E1880" s="978"/>
      <c r="F1880" s="573" t="s">
        <v>2491</v>
      </c>
      <c r="G1880" s="574"/>
      <c r="H1880" s="577">
        <v>3</v>
      </c>
      <c r="I1880" s="960">
        <v>29703</v>
      </c>
      <c r="J1880" s="961">
        <v>9</v>
      </c>
      <c r="K1880" s="635">
        <f t="shared" si="133"/>
        <v>0.27</v>
      </c>
      <c r="L1880" s="635">
        <f t="shared" si="134"/>
        <v>2.7000000000000003E-2</v>
      </c>
      <c r="M1880" s="713">
        <f t="shared" si="132"/>
        <v>89109</v>
      </c>
      <c r="N1880" s="573" t="s">
        <v>1620</v>
      </c>
      <c r="O1880" s="574"/>
      <c r="P1880" s="952" t="s">
        <v>284</v>
      </c>
      <c r="Q1880" s="952" t="s">
        <v>344</v>
      </c>
      <c r="R1880" s="952" t="s">
        <v>68</v>
      </c>
      <c r="S1880" s="952" t="s">
        <v>237</v>
      </c>
    </row>
    <row r="1881" spans="1:19" ht="20.100000000000001" customHeight="1">
      <c r="A1881" s="557" t="s">
        <v>2493</v>
      </c>
      <c r="B1881" s="563" t="s">
        <v>2494</v>
      </c>
      <c r="C1881" s="974" t="s">
        <v>64</v>
      </c>
      <c r="D1881" s="975" t="s">
        <v>1850</v>
      </c>
      <c r="E1881" s="976"/>
      <c r="F1881" s="557" t="s">
        <v>670</v>
      </c>
      <c r="G1881" s="563"/>
      <c r="H1881" s="559">
        <v>14</v>
      </c>
      <c r="I1881" s="964">
        <v>111158</v>
      </c>
      <c r="J1881" s="969">
        <v>23</v>
      </c>
      <c r="K1881" s="635">
        <f t="shared" si="133"/>
        <v>3.22</v>
      </c>
      <c r="L1881" s="635">
        <f t="shared" si="134"/>
        <v>0.32200000000000001</v>
      </c>
      <c r="M1881" s="713">
        <f t="shared" si="132"/>
        <v>1556212</v>
      </c>
      <c r="N1881" s="563"/>
      <c r="O1881" s="563"/>
      <c r="P1881" s="567" t="s">
        <v>284</v>
      </c>
      <c r="Q1881" s="567" t="s">
        <v>628</v>
      </c>
      <c r="R1881" s="567" t="s">
        <v>68</v>
      </c>
      <c r="S1881" s="567" t="s">
        <v>237</v>
      </c>
    </row>
    <row r="1882" spans="1:19" ht="20.100000000000001" customHeight="1">
      <c r="A1882" s="557" t="s">
        <v>2493</v>
      </c>
      <c r="B1882" s="563" t="s">
        <v>2494</v>
      </c>
      <c r="C1882" s="974" t="s">
        <v>64</v>
      </c>
      <c r="D1882" s="975" t="s">
        <v>1850</v>
      </c>
      <c r="E1882" s="976"/>
      <c r="F1882" s="557" t="s">
        <v>1643</v>
      </c>
      <c r="G1882" s="563"/>
      <c r="H1882" s="559">
        <v>14</v>
      </c>
      <c r="I1882" s="964">
        <v>13642</v>
      </c>
      <c r="J1882" s="969"/>
      <c r="K1882" s="635">
        <f t="shared" si="133"/>
        <v>0</v>
      </c>
      <c r="L1882" s="635">
        <f t="shared" si="134"/>
        <v>0</v>
      </c>
      <c r="M1882" s="713">
        <f t="shared" si="132"/>
        <v>190988</v>
      </c>
      <c r="N1882" s="563"/>
      <c r="O1882" s="563"/>
      <c r="P1882" s="567" t="s">
        <v>284</v>
      </c>
      <c r="Q1882" s="567" t="s">
        <v>336</v>
      </c>
      <c r="R1882" s="567" t="s">
        <v>73</v>
      </c>
      <c r="S1882" s="567" t="s">
        <v>237</v>
      </c>
    </row>
    <row r="1883" spans="1:19" ht="20.100000000000001" customHeight="1">
      <c r="A1883" s="557" t="s">
        <v>2493</v>
      </c>
      <c r="B1883" s="563" t="s">
        <v>2494</v>
      </c>
      <c r="C1883" s="974" t="s">
        <v>64</v>
      </c>
      <c r="D1883" s="975" t="s">
        <v>1850</v>
      </c>
      <c r="E1883" s="976"/>
      <c r="F1883" s="557" t="s">
        <v>71</v>
      </c>
      <c r="G1883" s="563"/>
      <c r="H1883" s="559">
        <v>6</v>
      </c>
      <c r="I1883" s="964">
        <v>36172</v>
      </c>
      <c r="J1883" s="969"/>
      <c r="K1883" s="635">
        <f t="shared" si="133"/>
        <v>0</v>
      </c>
      <c r="L1883" s="635">
        <f t="shared" si="134"/>
        <v>0</v>
      </c>
      <c r="M1883" s="713">
        <f t="shared" si="132"/>
        <v>217032</v>
      </c>
      <c r="N1883" s="563"/>
      <c r="O1883" s="563"/>
      <c r="P1883" s="567" t="s">
        <v>284</v>
      </c>
      <c r="Q1883" s="567" t="s">
        <v>271</v>
      </c>
      <c r="R1883" s="567" t="s">
        <v>73</v>
      </c>
      <c r="S1883" s="567" t="s">
        <v>237</v>
      </c>
    </row>
    <row r="1884" spans="1:19" ht="20.100000000000001" customHeight="1">
      <c r="A1884" s="557" t="s">
        <v>2493</v>
      </c>
      <c r="B1884" s="563" t="s">
        <v>2494</v>
      </c>
      <c r="C1884" s="974" t="s">
        <v>64</v>
      </c>
      <c r="D1884" s="975" t="s">
        <v>1850</v>
      </c>
      <c r="E1884" s="976"/>
      <c r="F1884" s="557" t="s">
        <v>880</v>
      </c>
      <c r="G1884" s="563"/>
      <c r="H1884" s="559">
        <v>64</v>
      </c>
      <c r="I1884" s="964">
        <v>3400</v>
      </c>
      <c r="J1884" s="969"/>
      <c r="K1884" s="635">
        <f t="shared" si="133"/>
        <v>0</v>
      </c>
      <c r="L1884" s="635">
        <f t="shared" si="134"/>
        <v>0</v>
      </c>
      <c r="M1884" s="713">
        <f t="shared" si="132"/>
        <v>217600</v>
      </c>
      <c r="N1884" s="563" t="s">
        <v>1620</v>
      </c>
      <c r="O1884" s="563"/>
      <c r="P1884" s="567" t="s">
        <v>284</v>
      </c>
      <c r="Q1884" s="567" t="s">
        <v>336</v>
      </c>
      <c r="R1884" s="567" t="s">
        <v>73</v>
      </c>
      <c r="S1884" s="567" t="s">
        <v>237</v>
      </c>
    </row>
    <row r="1885" spans="1:19" ht="20.100000000000001" customHeight="1">
      <c r="A1885" s="573" t="s">
        <v>2493</v>
      </c>
      <c r="B1885" s="574" t="s">
        <v>2494</v>
      </c>
      <c r="C1885" s="977" t="s">
        <v>64</v>
      </c>
      <c r="D1885" s="975" t="s">
        <v>1850</v>
      </c>
      <c r="E1885" s="978"/>
      <c r="F1885" s="573" t="s">
        <v>881</v>
      </c>
      <c r="G1885" s="574"/>
      <c r="H1885" s="635">
        <v>6</v>
      </c>
      <c r="I1885" s="973">
        <v>10200</v>
      </c>
      <c r="J1885" s="961"/>
      <c r="K1885" s="635">
        <f t="shared" si="133"/>
        <v>0</v>
      </c>
      <c r="L1885" s="635">
        <f t="shared" si="134"/>
        <v>0</v>
      </c>
      <c r="M1885" s="713">
        <f t="shared" si="132"/>
        <v>61200</v>
      </c>
      <c r="N1885" s="573"/>
      <c r="O1885" s="574" t="s">
        <v>1203</v>
      </c>
      <c r="P1885" s="573" t="s">
        <v>284</v>
      </c>
      <c r="Q1885" s="952" t="s">
        <v>336</v>
      </c>
      <c r="R1885" s="952" t="s">
        <v>73</v>
      </c>
      <c r="S1885" s="952" t="s">
        <v>237</v>
      </c>
    </row>
    <row r="1886" spans="1:19" ht="20.100000000000001" customHeight="1">
      <c r="A1886" s="557" t="s">
        <v>2493</v>
      </c>
      <c r="B1886" s="563" t="s">
        <v>2494</v>
      </c>
      <c r="C1886" s="974" t="s">
        <v>64</v>
      </c>
      <c r="D1886" s="975" t="s">
        <v>1850</v>
      </c>
      <c r="E1886" s="976"/>
      <c r="F1886" s="557" t="s">
        <v>882</v>
      </c>
      <c r="G1886" s="563"/>
      <c r="H1886" s="558">
        <v>6</v>
      </c>
      <c r="I1886" s="972">
        <v>8028</v>
      </c>
      <c r="J1886" s="969"/>
      <c r="K1886" s="635">
        <f t="shared" si="133"/>
        <v>0</v>
      </c>
      <c r="L1886" s="635">
        <f t="shared" si="134"/>
        <v>0</v>
      </c>
      <c r="M1886" s="713">
        <f t="shared" si="132"/>
        <v>48168</v>
      </c>
      <c r="N1886" s="563"/>
      <c r="O1886" s="563" t="s">
        <v>1203</v>
      </c>
      <c r="P1886" s="557" t="s">
        <v>284</v>
      </c>
      <c r="Q1886" s="567" t="s">
        <v>336</v>
      </c>
      <c r="R1886" s="567" t="s">
        <v>73</v>
      </c>
      <c r="S1886" s="567" t="s">
        <v>237</v>
      </c>
    </row>
    <row r="1887" spans="1:19" ht="20.100000000000001" customHeight="1">
      <c r="A1887" s="557" t="s">
        <v>2493</v>
      </c>
      <c r="B1887" s="563" t="s">
        <v>2494</v>
      </c>
      <c r="C1887" s="974" t="s">
        <v>64</v>
      </c>
      <c r="D1887" s="975" t="s">
        <v>1850</v>
      </c>
      <c r="E1887" s="976"/>
      <c r="F1887" s="557" t="s">
        <v>872</v>
      </c>
      <c r="G1887" s="563"/>
      <c r="H1887" s="558">
        <v>17</v>
      </c>
      <c r="I1887" s="972">
        <v>55800</v>
      </c>
      <c r="J1887" s="969"/>
      <c r="K1887" s="635">
        <f t="shared" si="133"/>
        <v>0</v>
      </c>
      <c r="L1887" s="635">
        <f t="shared" si="134"/>
        <v>0</v>
      </c>
      <c r="M1887" s="713">
        <f t="shared" si="132"/>
        <v>948600</v>
      </c>
      <c r="N1887" s="563"/>
      <c r="O1887" s="563" t="s">
        <v>1294</v>
      </c>
      <c r="P1887" s="557" t="s">
        <v>284</v>
      </c>
      <c r="Q1887" s="567" t="s">
        <v>585</v>
      </c>
      <c r="R1887" s="567" t="s">
        <v>73</v>
      </c>
      <c r="S1887" s="567" t="s">
        <v>237</v>
      </c>
    </row>
    <row r="1888" spans="1:19" ht="20.100000000000001" customHeight="1">
      <c r="A1888" s="557" t="s">
        <v>2493</v>
      </c>
      <c r="B1888" s="563" t="s">
        <v>2494</v>
      </c>
      <c r="C1888" s="974" t="s">
        <v>64</v>
      </c>
      <c r="D1888" s="975" t="s">
        <v>1850</v>
      </c>
      <c r="E1888" s="976"/>
      <c r="F1888" s="557" t="s">
        <v>76</v>
      </c>
      <c r="G1888" s="563"/>
      <c r="H1888" s="558">
        <v>39</v>
      </c>
      <c r="I1888" s="972">
        <v>53830</v>
      </c>
      <c r="J1888" s="969"/>
      <c r="K1888" s="635">
        <f t="shared" si="133"/>
        <v>0</v>
      </c>
      <c r="L1888" s="635">
        <f t="shared" si="134"/>
        <v>0</v>
      </c>
      <c r="M1888" s="713">
        <f t="shared" si="132"/>
        <v>2099370</v>
      </c>
      <c r="N1888" s="563"/>
      <c r="O1888" s="563" t="s">
        <v>1294</v>
      </c>
      <c r="P1888" s="557" t="s">
        <v>284</v>
      </c>
      <c r="Q1888" s="567" t="s">
        <v>278</v>
      </c>
      <c r="R1888" s="567" t="s">
        <v>73</v>
      </c>
      <c r="S1888" s="567" t="s">
        <v>237</v>
      </c>
    </row>
    <row r="1889" spans="1:19" ht="20.100000000000001" customHeight="1">
      <c r="A1889" s="557" t="s">
        <v>2493</v>
      </c>
      <c r="B1889" s="563" t="s">
        <v>2494</v>
      </c>
      <c r="C1889" s="974" t="s">
        <v>64</v>
      </c>
      <c r="D1889" s="975" t="s">
        <v>1850</v>
      </c>
      <c r="E1889" s="976"/>
      <c r="F1889" s="557" t="s">
        <v>985</v>
      </c>
      <c r="G1889" s="563"/>
      <c r="H1889" s="558">
        <v>207</v>
      </c>
      <c r="I1889" s="972">
        <v>6750</v>
      </c>
      <c r="J1889" s="969"/>
      <c r="K1889" s="635">
        <f t="shared" si="133"/>
        <v>0</v>
      </c>
      <c r="L1889" s="635">
        <f t="shared" si="134"/>
        <v>0</v>
      </c>
      <c r="M1889" s="713">
        <f t="shared" si="132"/>
        <v>1397250</v>
      </c>
      <c r="N1889" s="563"/>
      <c r="O1889" s="563" t="s">
        <v>1294</v>
      </c>
      <c r="P1889" s="557" t="s">
        <v>284</v>
      </c>
      <c r="Q1889" s="567" t="s">
        <v>336</v>
      </c>
      <c r="R1889" s="567" t="s">
        <v>73</v>
      </c>
      <c r="S1889" s="567" t="s">
        <v>237</v>
      </c>
    </row>
    <row r="1890" spans="1:19" ht="20.100000000000001" customHeight="1">
      <c r="A1890" s="557" t="s">
        <v>2493</v>
      </c>
      <c r="B1890" s="563" t="s">
        <v>2494</v>
      </c>
      <c r="C1890" s="974" t="s">
        <v>64</v>
      </c>
      <c r="D1890" s="975" t="s">
        <v>1850</v>
      </c>
      <c r="E1890" s="976"/>
      <c r="F1890" s="557" t="s">
        <v>710</v>
      </c>
      <c r="G1890" s="563"/>
      <c r="H1890" s="558">
        <v>40</v>
      </c>
      <c r="I1890" s="972">
        <v>4500</v>
      </c>
      <c r="J1890" s="969"/>
      <c r="K1890" s="635">
        <f t="shared" si="133"/>
        <v>0</v>
      </c>
      <c r="L1890" s="635">
        <f t="shared" si="134"/>
        <v>0</v>
      </c>
      <c r="M1890" s="713">
        <f t="shared" si="132"/>
        <v>180000</v>
      </c>
      <c r="N1890" s="563"/>
      <c r="O1890" s="563" t="s">
        <v>2340</v>
      </c>
      <c r="P1890" s="557" t="s">
        <v>284</v>
      </c>
      <c r="Q1890" s="567" t="s">
        <v>360</v>
      </c>
      <c r="R1890" s="567" t="s">
        <v>73</v>
      </c>
      <c r="S1890" s="567" t="s">
        <v>237</v>
      </c>
    </row>
    <row r="1891" spans="1:19" ht="20.100000000000001" customHeight="1">
      <c r="A1891" s="557" t="s">
        <v>110</v>
      </c>
      <c r="B1891" s="563" t="s">
        <v>955</v>
      </c>
      <c r="C1891" s="974" t="s">
        <v>912</v>
      </c>
      <c r="D1891" s="975" t="s">
        <v>1850</v>
      </c>
      <c r="E1891" s="976"/>
      <c r="F1891" s="557" t="s">
        <v>83</v>
      </c>
      <c r="G1891" s="563"/>
      <c r="H1891" s="558">
        <v>236</v>
      </c>
      <c r="I1891" s="972">
        <v>19340</v>
      </c>
      <c r="J1891" s="969"/>
      <c r="K1891" s="635">
        <f t="shared" si="133"/>
        <v>0</v>
      </c>
      <c r="L1891" s="635">
        <f t="shared" si="134"/>
        <v>0</v>
      </c>
      <c r="M1891" s="713">
        <f t="shared" si="132"/>
        <v>4564240</v>
      </c>
      <c r="N1891" s="563"/>
      <c r="O1891" s="563" t="s">
        <v>2340</v>
      </c>
      <c r="P1891" s="557" t="s">
        <v>284</v>
      </c>
      <c r="Q1891" s="567" t="s">
        <v>274</v>
      </c>
      <c r="R1891" s="567" t="s">
        <v>73</v>
      </c>
      <c r="S1891" s="567" t="s">
        <v>152</v>
      </c>
    </row>
    <row r="1892" spans="1:19" ht="20.100000000000001" customHeight="1">
      <c r="A1892" s="573" t="s">
        <v>409</v>
      </c>
      <c r="B1892" s="574" t="s">
        <v>1536</v>
      </c>
      <c r="C1892" s="977" t="s">
        <v>64</v>
      </c>
      <c r="D1892" s="975" t="s">
        <v>1850</v>
      </c>
      <c r="E1892" s="978"/>
      <c r="F1892" s="573" t="s">
        <v>1837</v>
      </c>
      <c r="G1892" s="574"/>
      <c r="H1892" s="635">
        <v>200</v>
      </c>
      <c r="I1892" s="973">
        <v>120000</v>
      </c>
      <c r="J1892" s="961"/>
      <c r="K1892" s="635">
        <f t="shared" si="133"/>
        <v>0</v>
      </c>
      <c r="L1892" s="635">
        <f t="shared" si="134"/>
        <v>0</v>
      </c>
      <c r="M1892" s="713">
        <f t="shared" si="132"/>
        <v>24000000</v>
      </c>
      <c r="N1892" s="573"/>
      <c r="O1892" s="574" t="s">
        <v>2340</v>
      </c>
      <c r="P1892" s="573" t="s">
        <v>284</v>
      </c>
      <c r="Q1892" s="952" t="s">
        <v>281</v>
      </c>
      <c r="R1892" s="952" t="s">
        <v>70</v>
      </c>
      <c r="S1892" s="952"/>
    </row>
    <row r="1893" spans="1:19" ht="20.100000000000001" customHeight="1">
      <c r="A1893" s="557" t="s">
        <v>2691</v>
      </c>
      <c r="B1893" s="563" t="s">
        <v>2692</v>
      </c>
      <c r="C1893" s="974" t="s">
        <v>64</v>
      </c>
      <c r="D1893" s="975" t="s">
        <v>1850</v>
      </c>
      <c r="E1893" s="976"/>
      <c r="F1893" s="557" t="s">
        <v>2723</v>
      </c>
      <c r="G1893" s="563"/>
      <c r="H1893" s="558">
        <v>17</v>
      </c>
      <c r="I1893" s="972">
        <v>4689</v>
      </c>
      <c r="J1893" s="969" t="s">
        <v>765</v>
      </c>
      <c r="K1893" s="635" t="str">
        <f t="shared" si="133"/>
        <v>0</v>
      </c>
      <c r="L1893" s="635">
        <f t="shared" si="134"/>
        <v>0</v>
      </c>
      <c r="M1893" s="713">
        <f t="shared" si="132"/>
        <v>79713</v>
      </c>
      <c r="N1893" s="563"/>
      <c r="O1893" s="563"/>
      <c r="P1893" s="557" t="s">
        <v>284</v>
      </c>
      <c r="Q1893" s="567" t="s">
        <v>336</v>
      </c>
      <c r="R1893" s="567" t="s">
        <v>73</v>
      </c>
      <c r="S1893" s="567" t="s">
        <v>237</v>
      </c>
    </row>
    <row r="1894" spans="1:19" ht="20.100000000000001" customHeight="1">
      <c r="A1894" s="557" t="s">
        <v>2691</v>
      </c>
      <c r="B1894" s="563" t="s">
        <v>2692</v>
      </c>
      <c r="C1894" s="974" t="s">
        <v>64</v>
      </c>
      <c r="D1894" s="975" t="s">
        <v>1850</v>
      </c>
      <c r="E1894" s="976"/>
      <c r="F1894" s="557" t="s">
        <v>872</v>
      </c>
      <c r="G1894" s="563"/>
      <c r="H1894" s="558">
        <v>17</v>
      </c>
      <c r="I1894" s="972">
        <v>51111</v>
      </c>
      <c r="J1894" s="969" t="s">
        <v>765</v>
      </c>
      <c r="K1894" s="635" t="str">
        <f t="shared" si="133"/>
        <v>0</v>
      </c>
      <c r="L1894" s="635">
        <f t="shared" si="134"/>
        <v>0</v>
      </c>
      <c r="M1894" s="713">
        <f t="shared" si="132"/>
        <v>868887</v>
      </c>
      <c r="N1894" s="563" t="s">
        <v>1620</v>
      </c>
      <c r="O1894" s="563"/>
      <c r="P1894" s="557" t="s">
        <v>284</v>
      </c>
      <c r="Q1894" s="567" t="s">
        <v>585</v>
      </c>
      <c r="R1894" s="567" t="s">
        <v>73</v>
      </c>
      <c r="S1894" s="567" t="s">
        <v>237</v>
      </c>
    </row>
    <row r="1895" spans="1:19" ht="20.100000000000001" customHeight="1">
      <c r="A1895" s="557" t="s">
        <v>235</v>
      </c>
      <c r="B1895" s="563" t="s">
        <v>1884</v>
      </c>
      <c r="C1895" s="974" t="s">
        <v>371</v>
      </c>
      <c r="D1895" s="975" t="s">
        <v>1850</v>
      </c>
      <c r="E1895" s="976"/>
      <c r="F1895" s="557" t="s">
        <v>423</v>
      </c>
      <c r="G1895" s="563"/>
      <c r="H1895" s="558">
        <v>8</v>
      </c>
      <c r="I1895" s="972">
        <v>400000</v>
      </c>
      <c r="J1895" s="969"/>
      <c r="K1895" s="635">
        <f t="shared" si="133"/>
        <v>0</v>
      </c>
      <c r="L1895" s="635">
        <f t="shared" si="134"/>
        <v>0</v>
      </c>
      <c r="M1895" s="713">
        <f t="shared" si="132"/>
        <v>3200000</v>
      </c>
      <c r="N1895" s="563" t="s">
        <v>1620</v>
      </c>
      <c r="O1895" s="563"/>
      <c r="P1895" s="557" t="s">
        <v>1407</v>
      </c>
      <c r="Q1895" s="567" t="s">
        <v>374</v>
      </c>
      <c r="R1895" s="567" t="s">
        <v>375</v>
      </c>
      <c r="S1895" s="567" t="s">
        <v>152</v>
      </c>
    </row>
    <row r="1896" spans="1:19" ht="20.100000000000001" customHeight="1">
      <c r="A1896" s="557" t="s">
        <v>2215</v>
      </c>
      <c r="B1896" s="563" t="s">
        <v>2216</v>
      </c>
      <c r="C1896" s="974" t="s">
        <v>760</v>
      </c>
      <c r="D1896" s="975" t="s">
        <v>1850</v>
      </c>
      <c r="E1896" s="976"/>
      <c r="F1896" s="557" t="s">
        <v>356</v>
      </c>
      <c r="G1896" s="563"/>
      <c r="H1896" s="558">
        <v>102</v>
      </c>
      <c r="I1896" s="972">
        <v>155000</v>
      </c>
      <c r="J1896" s="969">
        <v>43</v>
      </c>
      <c r="K1896" s="635">
        <f t="shared" si="133"/>
        <v>43.86</v>
      </c>
      <c r="L1896" s="635">
        <f t="shared" si="134"/>
        <v>4.3860000000000001</v>
      </c>
      <c r="M1896" s="713">
        <f t="shared" si="132"/>
        <v>15810000</v>
      </c>
      <c r="N1896" s="563"/>
      <c r="O1896" s="563"/>
      <c r="P1896" s="557" t="s">
        <v>1407</v>
      </c>
      <c r="Q1896" s="567" t="s">
        <v>327</v>
      </c>
      <c r="R1896" s="567" t="s">
        <v>68</v>
      </c>
      <c r="S1896" s="567" t="s">
        <v>213</v>
      </c>
    </row>
    <row r="1897" spans="1:19" ht="20.100000000000001" customHeight="1">
      <c r="A1897" s="557" t="s">
        <v>2215</v>
      </c>
      <c r="B1897" s="563" t="s">
        <v>2216</v>
      </c>
      <c r="C1897" s="974" t="s">
        <v>760</v>
      </c>
      <c r="D1897" s="975" t="s">
        <v>1850</v>
      </c>
      <c r="E1897" s="976"/>
      <c r="F1897" s="557" t="s">
        <v>541</v>
      </c>
      <c r="G1897" s="563"/>
      <c r="H1897" s="558">
        <v>102</v>
      </c>
      <c r="I1897" s="972">
        <v>96000</v>
      </c>
      <c r="J1897" s="969">
        <v>19</v>
      </c>
      <c r="K1897" s="635">
        <f t="shared" si="133"/>
        <v>19.38</v>
      </c>
      <c r="L1897" s="635">
        <f t="shared" si="134"/>
        <v>1.9379999999999999</v>
      </c>
      <c r="M1897" s="713">
        <f t="shared" si="132"/>
        <v>9792000</v>
      </c>
      <c r="N1897" s="563"/>
      <c r="O1897" s="563"/>
      <c r="P1897" s="557" t="s">
        <v>1407</v>
      </c>
      <c r="Q1897" s="567" t="s">
        <v>341</v>
      </c>
      <c r="R1897" s="567" t="s">
        <v>60</v>
      </c>
      <c r="S1897" s="567" t="s">
        <v>213</v>
      </c>
    </row>
    <row r="1898" spans="1:19" ht="20.100000000000001" customHeight="1">
      <c r="A1898" s="557" t="s">
        <v>2215</v>
      </c>
      <c r="B1898" s="563" t="s">
        <v>2216</v>
      </c>
      <c r="C1898" s="974" t="s">
        <v>760</v>
      </c>
      <c r="D1898" s="975" t="s">
        <v>1850</v>
      </c>
      <c r="E1898" s="976"/>
      <c r="F1898" s="557" t="s">
        <v>335</v>
      </c>
      <c r="G1898" s="563"/>
      <c r="H1898" s="558">
        <v>102</v>
      </c>
      <c r="I1898" s="972">
        <v>38300</v>
      </c>
      <c r="J1898" s="969"/>
      <c r="K1898" s="635">
        <f t="shared" si="133"/>
        <v>0</v>
      </c>
      <c r="L1898" s="635">
        <f t="shared" si="134"/>
        <v>0</v>
      </c>
      <c r="M1898" s="713">
        <f t="shared" si="132"/>
        <v>3906600</v>
      </c>
      <c r="N1898" s="563"/>
      <c r="O1898" s="563"/>
      <c r="P1898" s="557" t="s">
        <v>1407</v>
      </c>
      <c r="Q1898" s="567" t="s">
        <v>271</v>
      </c>
      <c r="R1898" s="567" t="s">
        <v>73</v>
      </c>
      <c r="S1898" s="567" t="s">
        <v>213</v>
      </c>
    </row>
    <row r="1899" spans="1:19" ht="20.100000000000001" customHeight="1">
      <c r="A1899" s="573" t="s">
        <v>2215</v>
      </c>
      <c r="B1899" s="574" t="s">
        <v>2216</v>
      </c>
      <c r="C1899" s="977" t="s">
        <v>760</v>
      </c>
      <c r="D1899" s="975" t="s">
        <v>1850</v>
      </c>
      <c r="E1899" s="978"/>
      <c r="F1899" s="573" t="s">
        <v>624</v>
      </c>
      <c r="G1899" s="574"/>
      <c r="H1899" s="635">
        <v>54</v>
      </c>
      <c r="I1899" s="973">
        <v>59000</v>
      </c>
      <c r="J1899" s="961"/>
      <c r="K1899" s="635">
        <f t="shared" si="133"/>
        <v>0</v>
      </c>
      <c r="L1899" s="635">
        <f t="shared" si="134"/>
        <v>0</v>
      </c>
      <c r="M1899" s="713">
        <f t="shared" si="132"/>
        <v>3186000</v>
      </c>
      <c r="N1899" s="573"/>
      <c r="O1899" s="574" t="s">
        <v>2004</v>
      </c>
      <c r="P1899" s="573" t="s">
        <v>1407</v>
      </c>
      <c r="Q1899" s="952" t="s">
        <v>272</v>
      </c>
      <c r="R1899" s="952" t="s">
        <v>73</v>
      </c>
      <c r="S1899" s="952" t="s">
        <v>213</v>
      </c>
    </row>
    <row r="1900" spans="1:19" ht="20.100000000000001" customHeight="1">
      <c r="A1900" s="557" t="s">
        <v>2215</v>
      </c>
      <c r="B1900" s="563" t="s">
        <v>2216</v>
      </c>
      <c r="C1900" s="974" t="s">
        <v>760</v>
      </c>
      <c r="D1900" s="975" t="s">
        <v>1850</v>
      </c>
      <c r="E1900" s="976"/>
      <c r="F1900" s="557" t="s">
        <v>1139</v>
      </c>
      <c r="G1900" s="563"/>
      <c r="H1900" s="558">
        <v>54</v>
      </c>
      <c r="I1900" s="972">
        <v>134000</v>
      </c>
      <c r="J1900" s="969"/>
      <c r="K1900" s="635">
        <f t="shared" si="133"/>
        <v>0</v>
      </c>
      <c r="L1900" s="635">
        <f t="shared" si="134"/>
        <v>0</v>
      </c>
      <c r="M1900" s="713">
        <f t="shared" si="132"/>
        <v>7236000</v>
      </c>
      <c r="N1900" s="563"/>
      <c r="O1900" s="563"/>
      <c r="P1900" s="557" t="s">
        <v>1407</v>
      </c>
      <c r="Q1900" s="567" t="s">
        <v>276</v>
      </c>
      <c r="R1900" s="567" t="s">
        <v>73</v>
      </c>
      <c r="S1900" s="567" t="s">
        <v>213</v>
      </c>
    </row>
    <row r="1901" spans="1:19" ht="20.100000000000001" customHeight="1">
      <c r="A1901" s="557" t="s">
        <v>398</v>
      </c>
      <c r="B1901" s="563" t="s">
        <v>2771</v>
      </c>
      <c r="C1901" s="974" t="s">
        <v>1171</v>
      </c>
      <c r="D1901" s="975" t="s">
        <v>1850</v>
      </c>
      <c r="E1901" s="976"/>
      <c r="F1901" s="557" t="s">
        <v>719</v>
      </c>
      <c r="G1901" s="563"/>
      <c r="H1901" s="558">
        <v>1334</v>
      </c>
      <c r="I1901" s="972">
        <v>127000</v>
      </c>
      <c r="J1901" s="969">
        <v>30</v>
      </c>
      <c r="K1901" s="635">
        <f t="shared" si="133"/>
        <v>400.2</v>
      </c>
      <c r="L1901" s="635">
        <f t="shared" si="134"/>
        <v>40.019999999999996</v>
      </c>
      <c r="M1901" s="713">
        <f t="shared" si="132"/>
        <v>169418000</v>
      </c>
      <c r="N1901" s="563"/>
      <c r="O1901" s="563"/>
      <c r="P1901" s="557" t="s">
        <v>759</v>
      </c>
      <c r="Q1901" s="567" t="s">
        <v>370</v>
      </c>
      <c r="R1901" s="567" t="s">
        <v>60</v>
      </c>
      <c r="S1901" s="567" t="s">
        <v>213</v>
      </c>
    </row>
    <row r="1902" spans="1:19" ht="20.100000000000001" customHeight="1">
      <c r="A1902" s="557" t="s">
        <v>398</v>
      </c>
      <c r="B1902" s="563" t="s">
        <v>2032</v>
      </c>
      <c r="C1902" s="974" t="s">
        <v>1171</v>
      </c>
      <c r="D1902" s="975" t="s">
        <v>1850</v>
      </c>
      <c r="E1902" s="976"/>
      <c r="F1902" s="557" t="s">
        <v>517</v>
      </c>
      <c r="G1902" s="563"/>
      <c r="H1902" s="558">
        <v>658</v>
      </c>
      <c r="I1902" s="972">
        <v>54050</v>
      </c>
      <c r="J1902" s="969">
        <v>16</v>
      </c>
      <c r="K1902" s="635">
        <f t="shared" si="133"/>
        <v>105.28</v>
      </c>
      <c r="L1902" s="635">
        <f t="shared" si="134"/>
        <v>10.528</v>
      </c>
      <c r="M1902" s="713">
        <f t="shared" si="132"/>
        <v>35564900</v>
      </c>
      <c r="N1902" s="563"/>
      <c r="O1902" s="563"/>
      <c r="P1902" s="557" t="s">
        <v>759</v>
      </c>
      <c r="Q1902" s="567" t="s">
        <v>270</v>
      </c>
      <c r="R1902" s="567" t="s">
        <v>60</v>
      </c>
      <c r="S1902" s="567" t="s">
        <v>213</v>
      </c>
    </row>
    <row r="1903" spans="1:19" ht="20.100000000000001" customHeight="1">
      <c r="A1903" s="557" t="s">
        <v>489</v>
      </c>
      <c r="B1903" s="563" t="s">
        <v>2364</v>
      </c>
      <c r="C1903" s="974" t="s">
        <v>863</v>
      </c>
      <c r="D1903" s="975" t="s">
        <v>1850</v>
      </c>
      <c r="E1903" s="976"/>
      <c r="F1903" s="557" t="s">
        <v>1748</v>
      </c>
      <c r="G1903" s="563"/>
      <c r="H1903" s="558">
        <v>40</v>
      </c>
      <c r="I1903" s="972">
        <v>83951</v>
      </c>
      <c r="J1903" s="969">
        <v>25</v>
      </c>
      <c r="K1903" s="635">
        <f t="shared" si="133"/>
        <v>10</v>
      </c>
      <c r="L1903" s="635">
        <f t="shared" si="134"/>
        <v>1</v>
      </c>
      <c r="M1903" s="713">
        <f t="shared" si="132"/>
        <v>3358040</v>
      </c>
      <c r="N1903" s="563"/>
      <c r="O1903" s="563"/>
      <c r="P1903" s="557" t="s">
        <v>759</v>
      </c>
      <c r="Q1903" s="567" t="s">
        <v>361</v>
      </c>
      <c r="R1903" s="567" t="s">
        <v>68</v>
      </c>
      <c r="S1903" s="567" t="s">
        <v>1076</v>
      </c>
    </row>
    <row r="1904" spans="1:19" ht="20.100000000000001" customHeight="1">
      <c r="A1904" s="557" t="s">
        <v>489</v>
      </c>
      <c r="B1904" s="563" t="s">
        <v>2364</v>
      </c>
      <c r="C1904" s="974" t="s">
        <v>863</v>
      </c>
      <c r="D1904" s="975" t="s">
        <v>1850</v>
      </c>
      <c r="E1904" s="976"/>
      <c r="F1904" s="557" t="s">
        <v>1047</v>
      </c>
      <c r="G1904" s="563"/>
      <c r="H1904" s="558">
        <v>40</v>
      </c>
      <c r="I1904" s="972">
        <v>63063</v>
      </c>
      <c r="J1904" s="969"/>
      <c r="K1904" s="635">
        <f t="shared" si="133"/>
        <v>0</v>
      </c>
      <c r="L1904" s="635">
        <f t="shared" si="134"/>
        <v>0</v>
      </c>
      <c r="M1904" s="713">
        <f t="shared" si="132"/>
        <v>2522520</v>
      </c>
      <c r="N1904" s="563"/>
      <c r="O1904" s="563"/>
      <c r="P1904" s="557" t="s">
        <v>759</v>
      </c>
      <c r="Q1904" s="567" t="s">
        <v>336</v>
      </c>
      <c r="R1904" s="567" t="s">
        <v>73</v>
      </c>
      <c r="S1904" s="567" t="s">
        <v>1076</v>
      </c>
    </row>
    <row r="1905" spans="1:19" ht="20.100000000000001" customHeight="1">
      <c r="A1905" s="557" t="s">
        <v>489</v>
      </c>
      <c r="B1905" s="563" t="s">
        <v>2364</v>
      </c>
      <c r="C1905" s="974" t="s">
        <v>863</v>
      </c>
      <c r="D1905" s="975" t="s">
        <v>1850</v>
      </c>
      <c r="E1905" s="976"/>
      <c r="F1905" s="557" t="s">
        <v>1748</v>
      </c>
      <c r="G1905" s="563"/>
      <c r="H1905" s="558">
        <v>7</v>
      </c>
      <c r="I1905" s="972">
        <v>84000</v>
      </c>
      <c r="J1905" s="969">
        <v>25</v>
      </c>
      <c r="K1905" s="635">
        <f t="shared" si="133"/>
        <v>1.75</v>
      </c>
      <c r="L1905" s="635">
        <f t="shared" si="134"/>
        <v>0.17499999999999999</v>
      </c>
      <c r="M1905" s="713">
        <f t="shared" si="132"/>
        <v>588000</v>
      </c>
      <c r="N1905" s="563"/>
      <c r="O1905" s="563"/>
      <c r="P1905" s="557" t="s">
        <v>759</v>
      </c>
      <c r="Q1905" s="567" t="s">
        <v>361</v>
      </c>
      <c r="R1905" s="567" t="s">
        <v>68</v>
      </c>
      <c r="S1905" s="567" t="s">
        <v>1076</v>
      </c>
    </row>
    <row r="1906" spans="1:19" ht="20.100000000000001" customHeight="1">
      <c r="A1906" s="573" t="s">
        <v>489</v>
      </c>
      <c r="B1906" s="574" t="s">
        <v>2364</v>
      </c>
      <c r="C1906" s="977" t="s">
        <v>863</v>
      </c>
      <c r="D1906" s="975" t="s">
        <v>1850</v>
      </c>
      <c r="E1906" s="978"/>
      <c r="F1906" s="573" t="s">
        <v>630</v>
      </c>
      <c r="G1906" s="574"/>
      <c r="H1906" s="635">
        <v>7</v>
      </c>
      <c r="I1906" s="973">
        <v>120000</v>
      </c>
      <c r="J1906" s="961"/>
      <c r="K1906" s="635">
        <f t="shared" si="133"/>
        <v>0</v>
      </c>
      <c r="L1906" s="635">
        <f t="shared" si="134"/>
        <v>0</v>
      </c>
      <c r="M1906" s="713">
        <f t="shared" si="132"/>
        <v>840000</v>
      </c>
      <c r="N1906" s="573"/>
      <c r="O1906" s="574" t="s">
        <v>62</v>
      </c>
      <c r="P1906" s="573" t="s">
        <v>759</v>
      </c>
      <c r="Q1906" s="952" t="s">
        <v>336</v>
      </c>
      <c r="R1906" s="952" t="s">
        <v>73</v>
      </c>
      <c r="S1906" s="952" t="s">
        <v>1076</v>
      </c>
    </row>
    <row r="1907" spans="1:19" ht="20.100000000000001" customHeight="1">
      <c r="A1907" s="557" t="s">
        <v>489</v>
      </c>
      <c r="B1907" s="563" t="s">
        <v>2364</v>
      </c>
      <c r="C1907" s="974" t="s">
        <v>863</v>
      </c>
      <c r="D1907" s="975" t="s">
        <v>1850</v>
      </c>
      <c r="E1907" s="976"/>
      <c r="F1907" s="557" t="s">
        <v>363</v>
      </c>
      <c r="G1907" s="563"/>
      <c r="H1907" s="558">
        <v>15</v>
      </c>
      <c r="I1907" s="972">
        <v>142000</v>
      </c>
      <c r="J1907" s="969">
        <v>42</v>
      </c>
      <c r="K1907" s="635">
        <f t="shared" si="133"/>
        <v>6.3</v>
      </c>
      <c r="L1907" s="635">
        <f t="shared" si="134"/>
        <v>0.63</v>
      </c>
      <c r="M1907" s="713">
        <f t="shared" si="132"/>
        <v>2130000</v>
      </c>
      <c r="N1907" s="563"/>
      <c r="O1907" s="563" t="s">
        <v>62</v>
      </c>
      <c r="P1907" s="557" t="s">
        <v>759</v>
      </c>
      <c r="Q1907" s="567" t="s">
        <v>364</v>
      </c>
      <c r="R1907" s="567" t="s">
        <v>68</v>
      </c>
      <c r="S1907" s="567" t="s">
        <v>1076</v>
      </c>
    </row>
    <row r="1908" spans="1:19" ht="20.100000000000001" customHeight="1">
      <c r="A1908" s="557" t="s">
        <v>489</v>
      </c>
      <c r="B1908" s="563" t="s">
        <v>2364</v>
      </c>
      <c r="C1908" s="974" t="s">
        <v>863</v>
      </c>
      <c r="D1908" s="975" t="s">
        <v>1850</v>
      </c>
      <c r="E1908" s="976"/>
      <c r="F1908" s="557" t="s">
        <v>362</v>
      </c>
      <c r="G1908" s="563"/>
      <c r="H1908" s="558">
        <v>24</v>
      </c>
      <c r="I1908" s="972">
        <v>40000</v>
      </c>
      <c r="J1908" s="969">
        <v>9</v>
      </c>
      <c r="K1908" s="635">
        <f t="shared" si="133"/>
        <v>2.16</v>
      </c>
      <c r="L1908" s="635">
        <f t="shared" si="134"/>
        <v>0.21600000000000003</v>
      </c>
      <c r="M1908" s="713">
        <f t="shared" si="132"/>
        <v>960000</v>
      </c>
      <c r="N1908" s="563"/>
      <c r="O1908" s="563"/>
      <c r="P1908" s="557" t="s">
        <v>759</v>
      </c>
      <c r="Q1908" s="567" t="s">
        <v>344</v>
      </c>
      <c r="R1908" s="567" t="s">
        <v>68</v>
      </c>
      <c r="S1908" s="567" t="s">
        <v>1076</v>
      </c>
    </row>
    <row r="1909" spans="1:19" ht="20.100000000000001" customHeight="1">
      <c r="A1909" s="557" t="s">
        <v>489</v>
      </c>
      <c r="B1909" s="563" t="s">
        <v>2364</v>
      </c>
      <c r="C1909" s="974" t="s">
        <v>863</v>
      </c>
      <c r="D1909" s="975" t="s">
        <v>1850</v>
      </c>
      <c r="E1909" s="976"/>
      <c r="F1909" s="557" t="s">
        <v>668</v>
      </c>
      <c r="G1909" s="563"/>
      <c r="H1909" s="558">
        <v>9</v>
      </c>
      <c r="I1909" s="972">
        <v>62000</v>
      </c>
      <c r="J1909" s="969">
        <v>12</v>
      </c>
      <c r="K1909" s="635">
        <f t="shared" si="133"/>
        <v>1.08</v>
      </c>
      <c r="L1909" s="635">
        <f t="shared" si="134"/>
        <v>0.10800000000000001</v>
      </c>
      <c r="M1909" s="713">
        <f t="shared" si="132"/>
        <v>558000</v>
      </c>
      <c r="N1909" s="563"/>
      <c r="O1909" s="563"/>
      <c r="P1909" s="557" t="s">
        <v>759</v>
      </c>
      <c r="Q1909" s="567" t="s">
        <v>270</v>
      </c>
      <c r="R1909" s="567" t="s">
        <v>60</v>
      </c>
      <c r="S1909" s="567" t="s">
        <v>1076</v>
      </c>
    </row>
    <row r="1910" spans="1:19" ht="20.100000000000001" customHeight="1">
      <c r="A1910" s="557" t="s">
        <v>489</v>
      </c>
      <c r="B1910" s="563" t="s">
        <v>2364</v>
      </c>
      <c r="C1910" s="974" t="s">
        <v>863</v>
      </c>
      <c r="D1910" s="975" t="s">
        <v>1850</v>
      </c>
      <c r="E1910" s="976"/>
      <c r="F1910" s="557" t="s">
        <v>670</v>
      </c>
      <c r="G1910" s="563"/>
      <c r="H1910" s="558">
        <v>6</v>
      </c>
      <c r="I1910" s="972">
        <v>94628</v>
      </c>
      <c r="J1910" s="969">
        <v>23</v>
      </c>
      <c r="K1910" s="635">
        <f t="shared" si="133"/>
        <v>1.38</v>
      </c>
      <c r="L1910" s="635">
        <f t="shared" si="134"/>
        <v>0.13799999999999998</v>
      </c>
      <c r="M1910" s="713">
        <f t="shared" si="132"/>
        <v>567768</v>
      </c>
      <c r="N1910" s="563" t="s">
        <v>2006</v>
      </c>
      <c r="O1910" s="563"/>
      <c r="P1910" s="557" t="s">
        <v>759</v>
      </c>
      <c r="Q1910" s="567" t="s">
        <v>628</v>
      </c>
      <c r="R1910" s="567" t="s">
        <v>68</v>
      </c>
      <c r="S1910" s="567" t="s">
        <v>1076</v>
      </c>
    </row>
    <row r="1911" spans="1:19" ht="20.100000000000001" customHeight="1">
      <c r="A1911" s="557" t="s">
        <v>489</v>
      </c>
      <c r="B1911" s="563" t="s">
        <v>2364</v>
      </c>
      <c r="C1911" s="974" t="s">
        <v>863</v>
      </c>
      <c r="D1911" s="975" t="s">
        <v>1850</v>
      </c>
      <c r="E1911" s="976"/>
      <c r="F1911" s="557" t="s">
        <v>1643</v>
      </c>
      <c r="G1911" s="563"/>
      <c r="H1911" s="558">
        <v>6</v>
      </c>
      <c r="I1911" s="972">
        <v>13447</v>
      </c>
      <c r="J1911" s="969"/>
      <c r="K1911" s="635">
        <f t="shared" si="133"/>
        <v>0</v>
      </c>
      <c r="L1911" s="635">
        <f t="shared" si="134"/>
        <v>0</v>
      </c>
      <c r="M1911" s="713">
        <f t="shared" si="132"/>
        <v>80682</v>
      </c>
      <c r="N1911" s="563"/>
      <c r="O1911" s="563"/>
      <c r="P1911" s="557" t="s">
        <v>759</v>
      </c>
      <c r="Q1911" s="567" t="s">
        <v>336</v>
      </c>
      <c r="R1911" s="567" t="s">
        <v>73</v>
      </c>
      <c r="S1911" s="567" t="s">
        <v>1076</v>
      </c>
    </row>
    <row r="1912" spans="1:19" ht="20.100000000000001" customHeight="1">
      <c r="A1912" s="557" t="s">
        <v>489</v>
      </c>
      <c r="B1912" s="563" t="s">
        <v>2364</v>
      </c>
      <c r="C1912" s="974" t="s">
        <v>863</v>
      </c>
      <c r="D1912" s="975" t="s">
        <v>1850</v>
      </c>
      <c r="E1912" s="976"/>
      <c r="F1912" s="557" t="s">
        <v>335</v>
      </c>
      <c r="G1912" s="563"/>
      <c r="H1912" s="558">
        <v>65</v>
      </c>
      <c r="I1912" s="972">
        <v>38300</v>
      </c>
      <c r="J1912" s="969"/>
      <c r="K1912" s="635">
        <f t="shared" si="133"/>
        <v>0</v>
      </c>
      <c r="L1912" s="635">
        <f t="shared" si="134"/>
        <v>0</v>
      </c>
      <c r="M1912" s="713">
        <f t="shared" si="132"/>
        <v>2489500</v>
      </c>
      <c r="N1912" s="563"/>
      <c r="O1912" s="563"/>
      <c r="P1912" s="557" t="s">
        <v>759</v>
      </c>
      <c r="Q1912" s="567" t="s">
        <v>271</v>
      </c>
      <c r="R1912" s="567" t="s">
        <v>73</v>
      </c>
      <c r="S1912" s="567" t="s">
        <v>1076</v>
      </c>
    </row>
    <row r="1913" spans="1:19" ht="20.100000000000001" customHeight="1">
      <c r="A1913" s="573" t="s">
        <v>489</v>
      </c>
      <c r="B1913" s="574" t="s">
        <v>2364</v>
      </c>
      <c r="C1913" s="977" t="s">
        <v>863</v>
      </c>
      <c r="D1913" s="975" t="s">
        <v>1850</v>
      </c>
      <c r="E1913" s="978"/>
      <c r="F1913" s="573" t="s">
        <v>880</v>
      </c>
      <c r="G1913" s="574"/>
      <c r="H1913" s="635">
        <v>65</v>
      </c>
      <c r="I1913" s="973">
        <v>3600</v>
      </c>
      <c r="J1913" s="961"/>
      <c r="K1913" s="635">
        <f t="shared" si="133"/>
        <v>0</v>
      </c>
      <c r="L1913" s="635">
        <f t="shared" si="134"/>
        <v>0</v>
      </c>
      <c r="M1913" s="713">
        <f t="shared" si="132"/>
        <v>234000</v>
      </c>
      <c r="N1913" s="573"/>
      <c r="O1913" s="574"/>
      <c r="P1913" s="573" t="s">
        <v>759</v>
      </c>
      <c r="Q1913" s="952" t="s">
        <v>336</v>
      </c>
      <c r="R1913" s="952" t="s">
        <v>73</v>
      </c>
      <c r="S1913" s="952" t="s">
        <v>1076</v>
      </c>
    </row>
    <row r="1914" spans="1:19" ht="20.100000000000001" customHeight="1">
      <c r="A1914" s="557" t="s">
        <v>489</v>
      </c>
      <c r="B1914" s="563" t="s">
        <v>2364</v>
      </c>
      <c r="C1914" s="974" t="s">
        <v>863</v>
      </c>
      <c r="D1914" s="975" t="s">
        <v>1850</v>
      </c>
      <c r="E1914" s="976"/>
      <c r="F1914" s="557" t="s">
        <v>880</v>
      </c>
      <c r="G1914" s="563"/>
      <c r="H1914" s="558">
        <v>65</v>
      </c>
      <c r="I1914" s="972">
        <v>3600</v>
      </c>
      <c r="J1914" s="969"/>
      <c r="K1914" s="635">
        <f t="shared" si="133"/>
        <v>0</v>
      </c>
      <c r="L1914" s="635">
        <f t="shared" si="134"/>
        <v>0</v>
      </c>
      <c r="M1914" s="713">
        <f t="shared" si="132"/>
        <v>234000</v>
      </c>
      <c r="N1914" s="563"/>
      <c r="O1914" s="563"/>
      <c r="P1914" s="557" t="s">
        <v>759</v>
      </c>
      <c r="Q1914" s="567" t="s">
        <v>336</v>
      </c>
      <c r="R1914" s="567" t="s">
        <v>73</v>
      </c>
      <c r="S1914" s="567" t="s">
        <v>1076</v>
      </c>
    </row>
    <row r="1915" spans="1:19" ht="20.100000000000001" customHeight="1">
      <c r="A1915" s="557" t="s">
        <v>489</v>
      </c>
      <c r="B1915" s="563" t="s">
        <v>2364</v>
      </c>
      <c r="C1915" s="974" t="s">
        <v>863</v>
      </c>
      <c r="D1915" s="975" t="s">
        <v>1850</v>
      </c>
      <c r="E1915" s="976"/>
      <c r="F1915" s="557" t="s">
        <v>881</v>
      </c>
      <c r="G1915" s="563"/>
      <c r="H1915" s="558">
        <v>65</v>
      </c>
      <c r="I1915" s="972">
        <v>10800</v>
      </c>
      <c r="J1915" s="969"/>
      <c r="K1915" s="635">
        <f t="shared" si="133"/>
        <v>0</v>
      </c>
      <c r="L1915" s="635">
        <f t="shared" si="134"/>
        <v>0</v>
      </c>
      <c r="M1915" s="713">
        <f t="shared" si="132"/>
        <v>702000</v>
      </c>
      <c r="N1915" s="563"/>
      <c r="O1915" s="563"/>
      <c r="P1915" s="557" t="s">
        <v>759</v>
      </c>
      <c r="Q1915" s="567" t="s">
        <v>336</v>
      </c>
      <c r="R1915" s="567" t="s">
        <v>73</v>
      </c>
      <c r="S1915" s="567" t="s">
        <v>1076</v>
      </c>
    </row>
    <row r="1916" spans="1:19" ht="20.100000000000001" customHeight="1">
      <c r="A1916" s="557" t="s">
        <v>489</v>
      </c>
      <c r="B1916" s="563" t="s">
        <v>2364</v>
      </c>
      <c r="C1916" s="974" t="s">
        <v>863</v>
      </c>
      <c r="D1916" s="975" t="s">
        <v>1850</v>
      </c>
      <c r="E1916" s="976"/>
      <c r="F1916" s="557" t="s">
        <v>882</v>
      </c>
      <c r="G1916" s="563"/>
      <c r="H1916" s="558">
        <v>65</v>
      </c>
      <c r="I1916" s="972">
        <v>8500</v>
      </c>
      <c r="J1916" s="969"/>
      <c r="K1916" s="635">
        <f t="shared" si="133"/>
        <v>0</v>
      </c>
      <c r="L1916" s="635">
        <f t="shared" si="134"/>
        <v>0</v>
      </c>
      <c r="M1916" s="713">
        <f t="shared" si="132"/>
        <v>552500</v>
      </c>
      <c r="N1916" s="563"/>
      <c r="O1916" s="563"/>
      <c r="P1916" s="557" t="s">
        <v>759</v>
      </c>
      <c r="Q1916" s="567" t="s">
        <v>336</v>
      </c>
      <c r="R1916" s="567" t="s">
        <v>73</v>
      </c>
      <c r="S1916" s="567" t="s">
        <v>1076</v>
      </c>
    </row>
    <row r="1917" spans="1:19" ht="20.100000000000001" customHeight="1">
      <c r="A1917" s="557" t="s">
        <v>489</v>
      </c>
      <c r="B1917" s="563" t="s">
        <v>2364</v>
      </c>
      <c r="C1917" s="974" t="s">
        <v>863</v>
      </c>
      <c r="D1917" s="975" t="s">
        <v>1850</v>
      </c>
      <c r="E1917" s="976"/>
      <c r="F1917" s="557" t="s">
        <v>970</v>
      </c>
      <c r="G1917" s="563"/>
      <c r="H1917" s="558">
        <v>7</v>
      </c>
      <c r="I1917" s="972">
        <v>44100</v>
      </c>
      <c r="J1917" s="969"/>
      <c r="K1917" s="635">
        <f t="shared" si="133"/>
        <v>0</v>
      </c>
      <c r="L1917" s="635">
        <f t="shared" si="134"/>
        <v>0</v>
      </c>
      <c r="M1917" s="713">
        <f t="shared" si="132"/>
        <v>308700</v>
      </c>
      <c r="N1917" s="563"/>
      <c r="O1917" s="563"/>
      <c r="P1917" s="557" t="s">
        <v>759</v>
      </c>
      <c r="Q1917" s="567" t="s">
        <v>271</v>
      </c>
      <c r="R1917" s="567" t="s">
        <v>73</v>
      </c>
      <c r="S1917" s="567" t="s">
        <v>1076</v>
      </c>
    </row>
    <row r="1918" spans="1:19" ht="20.100000000000001" customHeight="1">
      <c r="A1918" s="557" t="s">
        <v>489</v>
      </c>
      <c r="B1918" s="563" t="s">
        <v>2364</v>
      </c>
      <c r="C1918" s="974" t="s">
        <v>863</v>
      </c>
      <c r="D1918" s="975" t="s">
        <v>1850</v>
      </c>
      <c r="E1918" s="976"/>
      <c r="F1918" s="557" t="s">
        <v>880</v>
      </c>
      <c r="G1918" s="563"/>
      <c r="H1918" s="558">
        <v>7</v>
      </c>
      <c r="I1918" s="972">
        <v>3600</v>
      </c>
      <c r="J1918" s="969"/>
      <c r="K1918" s="635">
        <f t="shared" si="133"/>
        <v>0</v>
      </c>
      <c r="L1918" s="635">
        <f t="shared" si="134"/>
        <v>0</v>
      </c>
      <c r="M1918" s="713">
        <f t="shared" si="132"/>
        <v>25200</v>
      </c>
      <c r="N1918" s="563"/>
      <c r="O1918" s="563" t="s">
        <v>507</v>
      </c>
      <c r="P1918" s="557" t="s">
        <v>759</v>
      </c>
      <c r="Q1918" s="567" t="s">
        <v>336</v>
      </c>
      <c r="R1918" s="567" t="s">
        <v>73</v>
      </c>
      <c r="S1918" s="567" t="s">
        <v>1076</v>
      </c>
    </row>
    <row r="1919" spans="1:19" ht="20.100000000000001" customHeight="1">
      <c r="A1919" s="557" t="s">
        <v>489</v>
      </c>
      <c r="B1919" s="563" t="s">
        <v>2364</v>
      </c>
      <c r="C1919" s="974" t="s">
        <v>863</v>
      </c>
      <c r="D1919" s="975" t="s">
        <v>1850</v>
      </c>
      <c r="E1919" s="976"/>
      <c r="F1919" s="557" t="s">
        <v>880</v>
      </c>
      <c r="G1919" s="563"/>
      <c r="H1919" s="558">
        <v>7</v>
      </c>
      <c r="I1919" s="972">
        <v>3600</v>
      </c>
      <c r="J1919" s="969"/>
      <c r="K1919" s="635">
        <f t="shared" si="133"/>
        <v>0</v>
      </c>
      <c r="L1919" s="635">
        <f t="shared" si="134"/>
        <v>0</v>
      </c>
      <c r="M1919" s="713">
        <f t="shared" si="132"/>
        <v>25200</v>
      </c>
      <c r="N1919" s="563"/>
      <c r="O1919" s="563"/>
      <c r="P1919" s="557" t="s">
        <v>759</v>
      </c>
      <c r="Q1919" s="567" t="s">
        <v>336</v>
      </c>
      <c r="R1919" s="567" t="s">
        <v>73</v>
      </c>
      <c r="S1919" s="567" t="s">
        <v>1076</v>
      </c>
    </row>
    <row r="1920" spans="1:19" ht="20.100000000000001" customHeight="1">
      <c r="A1920" s="573" t="s">
        <v>489</v>
      </c>
      <c r="B1920" s="574" t="s">
        <v>2364</v>
      </c>
      <c r="C1920" s="977" t="s">
        <v>863</v>
      </c>
      <c r="D1920" s="975" t="s">
        <v>1850</v>
      </c>
      <c r="E1920" s="978"/>
      <c r="F1920" s="573" t="s">
        <v>881</v>
      </c>
      <c r="G1920" s="574"/>
      <c r="H1920" s="635">
        <v>7</v>
      </c>
      <c r="I1920" s="973">
        <v>10800</v>
      </c>
      <c r="J1920" s="961"/>
      <c r="K1920" s="635">
        <f t="shared" si="133"/>
        <v>0</v>
      </c>
      <c r="L1920" s="635">
        <f t="shared" si="134"/>
        <v>0</v>
      </c>
      <c r="M1920" s="713">
        <f t="shared" si="132"/>
        <v>75600</v>
      </c>
      <c r="N1920" s="573"/>
      <c r="O1920" s="574"/>
      <c r="P1920" s="573" t="s">
        <v>759</v>
      </c>
      <c r="Q1920" s="952" t="s">
        <v>336</v>
      </c>
      <c r="R1920" s="952" t="s">
        <v>73</v>
      </c>
      <c r="S1920" s="952" t="s">
        <v>1076</v>
      </c>
    </row>
    <row r="1921" spans="1:19" ht="20.100000000000001" customHeight="1">
      <c r="A1921" s="557" t="s">
        <v>489</v>
      </c>
      <c r="B1921" s="563" t="s">
        <v>2364</v>
      </c>
      <c r="C1921" s="974" t="s">
        <v>863</v>
      </c>
      <c r="D1921" s="975" t="s">
        <v>1850</v>
      </c>
      <c r="E1921" s="976"/>
      <c r="F1921" s="557" t="s">
        <v>882</v>
      </c>
      <c r="G1921" s="563"/>
      <c r="H1921" s="558">
        <v>7</v>
      </c>
      <c r="I1921" s="972">
        <v>8500</v>
      </c>
      <c r="J1921" s="969"/>
      <c r="K1921" s="635">
        <f t="shared" si="133"/>
        <v>0</v>
      </c>
      <c r="L1921" s="635">
        <f t="shared" si="134"/>
        <v>0</v>
      </c>
      <c r="M1921" s="713">
        <f t="shared" si="132"/>
        <v>59500</v>
      </c>
      <c r="N1921" s="563"/>
      <c r="O1921" s="563"/>
      <c r="P1921" s="557" t="s">
        <v>759</v>
      </c>
      <c r="Q1921" s="567" t="s">
        <v>336</v>
      </c>
      <c r="R1921" s="567" t="s">
        <v>73</v>
      </c>
      <c r="S1921" s="567" t="s">
        <v>1076</v>
      </c>
    </row>
    <row r="1922" spans="1:19" ht="20.100000000000001" customHeight="1">
      <c r="A1922" s="557" t="s">
        <v>489</v>
      </c>
      <c r="B1922" s="563" t="s">
        <v>2364</v>
      </c>
      <c r="C1922" s="974" t="s">
        <v>863</v>
      </c>
      <c r="D1922" s="975" t="s">
        <v>1850</v>
      </c>
      <c r="E1922" s="976"/>
      <c r="F1922" s="557" t="s">
        <v>534</v>
      </c>
      <c r="G1922" s="563"/>
      <c r="H1922" s="558">
        <v>42</v>
      </c>
      <c r="I1922" s="972">
        <v>59800</v>
      </c>
      <c r="J1922" s="969"/>
      <c r="K1922" s="635">
        <f t="shared" si="133"/>
        <v>0</v>
      </c>
      <c r="L1922" s="635">
        <f t="shared" si="134"/>
        <v>0</v>
      </c>
      <c r="M1922" s="713">
        <f t="shared" si="132"/>
        <v>2511600</v>
      </c>
      <c r="N1922" s="563"/>
      <c r="O1922" s="563"/>
      <c r="P1922" s="557" t="s">
        <v>759</v>
      </c>
      <c r="Q1922" s="567" t="s">
        <v>278</v>
      </c>
      <c r="R1922" s="567" t="s">
        <v>73</v>
      </c>
      <c r="S1922" s="567" t="s">
        <v>1076</v>
      </c>
    </row>
    <row r="1923" spans="1:19" ht="20.100000000000001" customHeight="1">
      <c r="A1923" s="557" t="s">
        <v>489</v>
      </c>
      <c r="B1923" s="563" t="s">
        <v>2364</v>
      </c>
      <c r="C1923" s="974" t="s">
        <v>863</v>
      </c>
      <c r="D1923" s="975" t="s">
        <v>1850</v>
      </c>
      <c r="E1923" s="976"/>
      <c r="F1923" s="557" t="s">
        <v>880</v>
      </c>
      <c r="G1923" s="563"/>
      <c r="H1923" s="558">
        <v>42</v>
      </c>
      <c r="I1923" s="972">
        <v>3600</v>
      </c>
      <c r="J1923" s="969"/>
      <c r="K1923" s="635">
        <f t="shared" si="133"/>
        <v>0</v>
      </c>
      <c r="L1923" s="635">
        <f t="shared" si="134"/>
        <v>0</v>
      </c>
      <c r="M1923" s="713">
        <f t="shared" si="132"/>
        <v>151200</v>
      </c>
      <c r="N1923" s="563"/>
      <c r="O1923" s="563"/>
      <c r="P1923" s="557" t="s">
        <v>759</v>
      </c>
      <c r="Q1923" s="567" t="s">
        <v>336</v>
      </c>
      <c r="R1923" s="567" t="s">
        <v>73</v>
      </c>
      <c r="S1923" s="567" t="s">
        <v>1076</v>
      </c>
    </row>
    <row r="1924" spans="1:19" ht="20.100000000000001" customHeight="1">
      <c r="A1924" s="557" t="s">
        <v>489</v>
      </c>
      <c r="B1924" s="563" t="s">
        <v>2364</v>
      </c>
      <c r="C1924" s="974" t="s">
        <v>863</v>
      </c>
      <c r="D1924" s="975" t="s">
        <v>1850</v>
      </c>
      <c r="E1924" s="976"/>
      <c r="F1924" s="557" t="s">
        <v>880</v>
      </c>
      <c r="G1924" s="563"/>
      <c r="H1924" s="558">
        <v>42</v>
      </c>
      <c r="I1924" s="972">
        <v>3600</v>
      </c>
      <c r="J1924" s="969"/>
      <c r="K1924" s="635">
        <f t="shared" si="133"/>
        <v>0</v>
      </c>
      <c r="L1924" s="635">
        <f t="shared" si="134"/>
        <v>0</v>
      </c>
      <c r="M1924" s="713">
        <f t="shared" si="132"/>
        <v>151200</v>
      </c>
      <c r="N1924" s="563" t="s">
        <v>1620</v>
      </c>
      <c r="O1924" s="563"/>
      <c r="P1924" s="557" t="s">
        <v>759</v>
      </c>
      <c r="Q1924" s="567" t="s">
        <v>336</v>
      </c>
      <c r="R1924" s="567" t="s">
        <v>73</v>
      </c>
      <c r="S1924" s="567" t="s">
        <v>1076</v>
      </c>
    </row>
    <row r="1925" spans="1:19" ht="20.100000000000001" customHeight="1">
      <c r="A1925" s="557" t="s">
        <v>489</v>
      </c>
      <c r="B1925" s="563" t="s">
        <v>2364</v>
      </c>
      <c r="C1925" s="974" t="s">
        <v>863</v>
      </c>
      <c r="D1925" s="975" t="s">
        <v>1850</v>
      </c>
      <c r="E1925" s="976"/>
      <c r="F1925" s="557" t="s">
        <v>775</v>
      </c>
      <c r="G1925" s="563"/>
      <c r="H1925" s="558">
        <v>47</v>
      </c>
      <c r="I1925" s="972">
        <v>6000</v>
      </c>
      <c r="J1925" s="969"/>
      <c r="K1925" s="635">
        <f t="shared" si="133"/>
        <v>0</v>
      </c>
      <c r="L1925" s="635">
        <f t="shared" si="134"/>
        <v>0</v>
      </c>
      <c r="M1925" s="713">
        <f t="shared" si="132"/>
        <v>282000</v>
      </c>
      <c r="N1925" s="563" t="s">
        <v>1620</v>
      </c>
      <c r="O1925" s="563"/>
      <c r="P1925" s="557" t="s">
        <v>759</v>
      </c>
      <c r="Q1925" s="567" t="s">
        <v>360</v>
      </c>
      <c r="R1925" s="567" t="s">
        <v>73</v>
      </c>
      <c r="S1925" s="567" t="s">
        <v>1076</v>
      </c>
    </row>
    <row r="1926" spans="1:19" ht="20.100000000000001" customHeight="1">
      <c r="A1926" s="557" t="s">
        <v>489</v>
      </c>
      <c r="B1926" s="563" t="s">
        <v>2364</v>
      </c>
      <c r="C1926" s="974" t="s">
        <v>863</v>
      </c>
      <c r="D1926" s="975" t="s">
        <v>1850</v>
      </c>
      <c r="E1926" s="976"/>
      <c r="F1926" s="557" t="s">
        <v>751</v>
      </c>
      <c r="G1926" s="563"/>
      <c r="H1926" s="558">
        <v>1</v>
      </c>
      <c r="I1926" s="972">
        <v>66065</v>
      </c>
      <c r="J1926" s="969"/>
      <c r="K1926" s="635">
        <f t="shared" si="133"/>
        <v>0</v>
      </c>
      <c r="L1926" s="635">
        <f t="shared" si="134"/>
        <v>0</v>
      </c>
      <c r="M1926" s="713">
        <f t="shared" si="132"/>
        <v>66065</v>
      </c>
      <c r="N1926" s="563" t="s">
        <v>1620</v>
      </c>
      <c r="O1926" s="563"/>
      <c r="P1926" s="557" t="s">
        <v>759</v>
      </c>
      <c r="Q1926" s="567" t="s">
        <v>271</v>
      </c>
      <c r="R1926" s="567" t="s">
        <v>73</v>
      </c>
      <c r="S1926" s="567" t="s">
        <v>1076</v>
      </c>
    </row>
    <row r="1927" spans="1:19" ht="20.100000000000001" customHeight="1">
      <c r="A1927" s="573" t="s">
        <v>489</v>
      </c>
      <c r="B1927" s="574" t="s">
        <v>2364</v>
      </c>
      <c r="C1927" s="977" t="s">
        <v>863</v>
      </c>
      <c r="D1927" s="975" t="s">
        <v>1850</v>
      </c>
      <c r="E1927" s="978"/>
      <c r="F1927" s="573" t="s">
        <v>880</v>
      </c>
      <c r="G1927" s="574"/>
      <c r="H1927" s="635">
        <v>1</v>
      </c>
      <c r="I1927" s="973">
        <v>3593</v>
      </c>
      <c r="J1927" s="961"/>
      <c r="K1927" s="635">
        <f t="shared" si="133"/>
        <v>0</v>
      </c>
      <c r="L1927" s="635">
        <f t="shared" si="134"/>
        <v>0</v>
      </c>
      <c r="M1927" s="713">
        <f t="shared" si="132"/>
        <v>3593</v>
      </c>
      <c r="N1927" s="573"/>
      <c r="O1927" s="574"/>
      <c r="P1927" s="573" t="s">
        <v>759</v>
      </c>
      <c r="Q1927" s="952" t="s">
        <v>336</v>
      </c>
      <c r="R1927" s="952" t="s">
        <v>73</v>
      </c>
      <c r="S1927" s="952" t="s">
        <v>1076</v>
      </c>
    </row>
    <row r="1928" spans="1:19" ht="20.100000000000001" customHeight="1">
      <c r="A1928" s="557" t="s">
        <v>489</v>
      </c>
      <c r="B1928" s="563" t="s">
        <v>2364</v>
      </c>
      <c r="C1928" s="974" t="s">
        <v>863</v>
      </c>
      <c r="D1928" s="975" t="s">
        <v>1850</v>
      </c>
      <c r="E1928" s="976"/>
      <c r="F1928" s="557" t="s">
        <v>880</v>
      </c>
      <c r="G1928" s="563"/>
      <c r="H1928" s="558">
        <v>1</v>
      </c>
      <c r="I1928" s="972">
        <v>3593</v>
      </c>
      <c r="J1928" s="969"/>
      <c r="K1928" s="635">
        <f t="shared" si="133"/>
        <v>0</v>
      </c>
      <c r="L1928" s="635">
        <f t="shared" si="134"/>
        <v>0</v>
      </c>
      <c r="M1928" s="713">
        <f t="shared" si="132"/>
        <v>3593</v>
      </c>
      <c r="N1928" s="563"/>
      <c r="O1928" s="563"/>
      <c r="P1928" s="557" t="s">
        <v>759</v>
      </c>
      <c r="Q1928" s="567" t="s">
        <v>336</v>
      </c>
      <c r="R1928" s="567" t="s">
        <v>73</v>
      </c>
      <c r="S1928" s="567" t="s">
        <v>1076</v>
      </c>
    </row>
    <row r="1929" spans="1:19" ht="20.100000000000001" customHeight="1">
      <c r="A1929" s="557" t="s">
        <v>489</v>
      </c>
      <c r="B1929" s="563" t="s">
        <v>2364</v>
      </c>
      <c r="C1929" s="974" t="s">
        <v>863</v>
      </c>
      <c r="D1929" s="975" t="s">
        <v>1850</v>
      </c>
      <c r="E1929" s="976"/>
      <c r="F1929" s="557" t="s">
        <v>881</v>
      </c>
      <c r="G1929" s="563"/>
      <c r="H1929" s="558">
        <v>1</v>
      </c>
      <c r="I1929" s="972">
        <v>10778</v>
      </c>
      <c r="J1929" s="969"/>
      <c r="K1929" s="635">
        <f t="shared" si="133"/>
        <v>0</v>
      </c>
      <c r="L1929" s="635">
        <f t="shared" si="134"/>
        <v>0</v>
      </c>
      <c r="M1929" s="713">
        <f t="shared" si="132"/>
        <v>10778</v>
      </c>
      <c r="N1929" s="563"/>
      <c r="O1929" s="563"/>
      <c r="P1929" s="557" t="s">
        <v>759</v>
      </c>
      <c r="Q1929" s="567" t="s">
        <v>336</v>
      </c>
      <c r="R1929" s="567" t="s">
        <v>73</v>
      </c>
      <c r="S1929" s="567" t="s">
        <v>1076</v>
      </c>
    </row>
    <row r="1930" spans="1:19" ht="20.100000000000001" customHeight="1">
      <c r="A1930" s="557" t="s">
        <v>489</v>
      </c>
      <c r="B1930" s="563" t="s">
        <v>2364</v>
      </c>
      <c r="C1930" s="974" t="s">
        <v>863</v>
      </c>
      <c r="D1930" s="975" t="s">
        <v>1850</v>
      </c>
      <c r="E1930" s="976"/>
      <c r="F1930" s="557" t="s">
        <v>882</v>
      </c>
      <c r="G1930" s="563"/>
      <c r="H1930" s="558">
        <v>1</v>
      </c>
      <c r="I1930" s="972">
        <v>8483</v>
      </c>
      <c r="J1930" s="969"/>
      <c r="K1930" s="635">
        <f t="shared" si="133"/>
        <v>0</v>
      </c>
      <c r="L1930" s="635">
        <f t="shared" si="134"/>
        <v>0</v>
      </c>
      <c r="M1930" s="713">
        <f t="shared" si="132"/>
        <v>8483</v>
      </c>
      <c r="N1930" s="563"/>
      <c r="O1930" s="563"/>
      <c r="P1930" s="557" t="s">
        <v>759</v>
      </c>
      <c r="Q1930" s="567" t="s">
        <v>336</v>
      </c>
      <c r="R1930" s="567" t="s">
        <v>73</v>
      </c>
      <c r="S1930" s="567" t="s">
        <v>1076</v>
      </c>
    </row>
    <row r="1931" spans="1:19" ht="20.100000000000001" customHeight="1">
      <c r="A1931" s="557" t="s">
        <v>489</v>
      </c>
      <c r="B1931" s="563" t="s">
        <v>2364</v>
      </c>
      <c r="C1931" s="974" t="s">
        <v>863</v>
      </c>
      <c r="D1931" s="975" t="s">
        <v>1850</v>
      </c>
      <c r="E1931" s="976"/>
      <c r="F1931" s="557" t="s">
        <v>367</v>
      </c>
      <c r="G1931" s="563"/>
      <c r="H1931" s="558">
        <v>1</v>
      </c>
      <c r="I1931" s="972">
        <v>5489</v>
      </c>
      <c r="J1931" s="969"/>
      <c r="K1931" s="635">
        <f t="shared" si="133"/>
        <v>0</v>
      </c>
      <c r="L1931" s="635">
        <f t="shared" si="134"/>
        <v>0</v>
      </c>
      <c r="M1931" s="713">
        <f t="shared" ref="M1931:M1994" si="135">H1931*I1931</f>
        <v>5489</v>
      </c>
      <c r="N1931" s="563"/>
      <c r="O1931" s="563"/>
      <c r="P1931" s="557" t="s">
        <v>759</v>
      </c>
      <c r="Q1931" s="567" t="s">
        <v>336</v>
      </c>
      <c r="R1931" s="567" t="s">
        <v>73</v>
      </c>
      <c r="S1931" s="567" t="s">
        <v>1076</v>
      </c>
    </row>
    <row r="1932" spans="1:19" ht="20.100000000000001" customHeight="1">
      <c r="A1932" s="557" t="s">
        <v>489</v>
      </c>
      <c r="B1932" s="563" t="s">
        <v>2364</v>
      </c>
      <c r="C1932" s="974" t="s">
        <v>863</v>
      </c>
      <c r="D1932" s="975" t="s">
        <v>1850</v>
      </c>
      <c r="E1932" s="976"/>
      <c r="F1932" s="557" t="s">
        <v>79</v>
      </c>
      <c r="G1932" s="563"/>
      <c r="H1932" s="558">
        <v>6</v>
      </c>
      <c r="I1932" s="972">
        <v>7600</v>
      </c>
      <c r="J1932" s="969"/>
      <c r="K1932" s="635">
        <f t="shared" si="133"/>
        <v>0</v>
      </c>
      <c r="L1932" s="635">
        <f t="shared" si="134"/>
        <v>0</v>
      </c>
      <c r="M1932" s="713">
        <f t="shared" si="135"/>
        <v>45600</v>
      </c>
      <c r="N1932" s="563"/>
      <c r="O1932" s="563"/>
      <c r="P1932" s="557" t="s">
        <v>759</v>
      </c>
      <c r="Q1932" s="567" t="s">
        <v>336</v>
      </c>
      <c r="R1932" s="567" t="s">
        <v>73</v>
      </c>
      <c r="S1932" s="567" t="s">
        <v>1076</v>
      </c>
    </row>
    <row r="1933" spans="1:19" ht="20.100000000000001" customHeight="1">
      <c r="A1933" s="557" t="s">
        <v>489</v>
      </c>
      <c r="B1933" s="563" t="s">
        <v>2364</v>
      </c>
      <c r="C1933" s="974" t="s">
        <v>863</v>
      </c>
      <c r="D1933" s="975" t="s">
        <v>1850</v>
      </c>
      <c r="E1933" s="976"/>
      <c r="F1933" s="557" t="s">
        <v>710</v>
      </c>
      <c r="G1933" s="563"/>
      <c r="H1933" s="558">
        <v>2</v>
      </c>
      <c r="I1933" s="972">
        <v>5100</v>
      </c>
      <c r="J1933" s="969"/>
      <c r="K1933" s="635">
        <f t="shared" si="133"/>
        <v>0</v>
      </c>
      <c r="L1933" s="635">
        <f t="shared" si="134"/>
        <v>0</v>
      </c>
      <c r="M1933" s="713">
        <f t="shared" si="135"/>
        <v>10200</v>
      </c>
      <c r="N1933" s="563"/>
      <c r="O1933" s="563"/>
      <c r="P1933" s="557" t="s">
        <v>759</v>
      </c>
      <c r="Q1933" s="567" t="s">
        <v>360</v>
      </c>
      <c r="R1933" s="567" t="s">
        <v>73</v>
      </c>
      <c r="S1933" s="567" t="s">
        <v>1076</v>
      </c>
    </row>
    <row r="1934" spans="1:19" ht="20.100000000000001" customHeight="1">
      <c r="A1934" s="573" t="s">
        <v>489</v>
      </c>
      <c r="B1934" s="574" t="s">
        <v>2364</v>
      </c>
      <c r="C1934" s="977" t="s">
        <v>863</v>
      </c>
      <c r="D1934" s="975" t="s">
        <v>1850</v>
      </c>
      <c r="E1934" s="978"/>
      <c r="F1934" s="573" t="s">
        <v>1939</v>
      </c>
      <c r="G1934" s="574"/>
      <c r="H1934" s="635">
        <v>2</v>
      </c>
      <c r="I1934" s="973">
        <v>21600</v>
      </c>
      <c r="J1934" s="961"/>
      <c r="K1934" s="635">
        <f t="shared" si="133"/>
        <v>0</v>
      </c>
      <c r="L1934" s="635">
        <f t="shared" si="134"/>
        <v>0</v>
      </c>
      <c r="M1934" s="713">
        <f t="shared" si="135"/>
        <v>43200</v>
      </c>
      <c r="N1934" s="573"/>
      <c r="O1934" s="574"/>
      <c r="P1934" s="573" t="s">
        <v>759</v>
      </c>
      <c r="Q1934" s="952" t="s">
        <v>360</v>
      </c>
      <c r="R1934" s="952" t="s">
        <v>73</v>
      </c>
      <c r="S1934" s="952" t="s">
        <v>1076</v>
      </c>
    </row>
    <row r="1935" spans="1:19" ht="20.100000000000001" customHeight="1">
      <c r="A1935" s="557" t="s">
        <v>2486</v>
      </c>
      <c r="B1935" s="563" t="s">
        <v>2487</v>
      </c>
      <c r="C1935" s="974" t="s">
        <v>2488</v>
      </c>
      <c r="D1935" s="975" t="s">
        <v>1850</v>
      </c>
      <c r="E1935" s="976"/>
      <c r="F1935" s="557" t="s">
        <v>353</v>
      </c>
      <c r="G1935" s="563"/>
      <c r="H1935" s="558">
        <v>126</v>
      </c>
      <c r="I1935" s="972">
        <v>197897</v>
      </c>
      <c r="J1935" s="969"/>
      <c r="K1935" s="635">
        <f t="shared" si="133"/>
        <v>0</v>
      </c>
      <c r="L1935" s="635">
        <f t="shared" si="134"/>
        <v>0</v>
      </c>
      <c r="M1935" s="713">
        <f t="shared" si="135"/>
        <v>24935022</v>
      </c>
      <c r="N1935" s="563"/>
      <c r="O1935" s="563"/>
      <c r="P1935" s="557" t="s">
        <v>759</v>
      </c>
      <c r="Q1935" s="567" t="s">
        <v>354</v>
      </c>
      <c r="R1935" s="567" t="s">
        <v>70</v>
      </c>
      <c r="S1935" s="567"/>
    </row>
    <row r="1936" spans="1:19" ht="20.100000000000001" customHeight="1">
      <c r="A1936" s="557" t="s">
        <v>489</v>
      </c>
      <c r="B1936" s="563" t="s">
        <v>2030</v>
      </c>
      <c r="C1936" s="974" t="s">
        <v>736</v>
      </c>
      <c r="D1936" s="975" t="s">
        <v>1850</v>
      </c>
      <c r="E1936" s="976"/>
      <c r="F1936" s="557" t="s">
        <v>1336</v>
      </c>
      <c r="G1936" s="563"/>
      <c r="H1936" s="558">
        <v>73</v>
      </c>
      <c r="I1936" s="972">
        <v>127000</v>
      </c>
      <c r="J1936" s="969"/>
      <c r="K1936" s="635">
        <f t="shared" si="133"/>
        <v>0</v>
      </c>
      <c r="L1936" s="635">
        <f t="shared" si="134"/>
        <v>0</v>
      </c>
      <c r="M1936" s="713">
        <f t="shared" si="135"/>
        <v>9271000</v>
      </c>
      <c r="N1936" s="563"/>
      <c r="O1936" s="563"/>
      <c r="P1936" s="557" t="s">
        <v>759</v>
      </c>
      <c r="Q1936" s="567" t="s">
        <v>281</v>
      </c>
      <c r="R1936" s="567" t="s">
        <v>70</v>
      </c>
      <c r="S1936" s="567"/>
    </row>
    <row r="1937" spans="1:19" ht="20.100000000000001" customHeight="1">
      <c r="A1937" s="557" t="s">
        <v>63</v>
      </c>
      <c r="B1937" s="563" t="s">
        <v>1702</v>
      </c>
      <c r="C1937" s="974" t="s">
        <v>1032</v>
      </c>
      <c r="D1937" s="975" t="s">
        <v>1850</v>
      </c>
      <c r="E1937" s="976"/>
      <c r="F1937" s="557" t="s">
        <v>880</v>
      </c>
      <c r="G1937" s="563"/>
      <c r="H1937" s="559">
        <v>25</v>
      </c>
      <c r="I1937" s="964">
        <v>2521</v>
      </c>
      <c r="J1937" s="969"/>
      <c r="K1937" s="635">
        <f t="shared" si="133"/>
        <v>0</v>
      </c>
      <c r="L1937" s="635">
        <f t="shared" si="134"/>
        <v>0</v>
      </c>
      <c r="M1937" s="713">
        <f t="shared" si="135"/>
        <v>63025</v>
      </c>
      <c r="N1937" s="563"/>
      <c r="O1937" s="563"/>
      <c r="P1937" s="567" t="s">
        <v>90</v>
      </c>
      <c r="Q1937" s="567" t="s">
        <v>336</v>
      </c>
      <c r="R1937" s="567" t="s">
        <v>73</v>
      </c>
      <c r="S1937" s="567" t="s">
        <v>152</v>
      </c>
    </row>
    <row r="1938" spans="1:19" ht="20.100000000000001" customHeight="1">
      <c r="A1938" s="557" t="s">
        <v>129</v>
      </c>
      <c r="B1938" s="563" t="s">
        <v>2040</v>
      </c>
      <c r="C1938" s="974" t="s">
        <v>399</v>
      </c>
      <c r="D1938" s="975" t="s">
        <v>1850</v>
      </c>
      <c r="E1938" s="976"/>
      <c r="F1938" s="557" t="s">
        <v>402</v>
      </c>
      <c r="G1938" s="563"/>
      <c r="H1938" s="559">
        <v>2900</v>
      </c>
      <c r="I1938" s="964">
        <v>147000</v>
      </c>
      <c r="J1938" s="969">
        <v>36</v>
      </c>
      <c r="K1938" s="635">
        <f t="shared" si="133"/>
        <v>1044</v>
      </c>
      <c r="L1938" s="635">
        <f t="shared" si="134"/>
        <v>104.4</v>
      </c>
      <c r="M1938" s="713">
        <f t="shared" si="135"/>
        <v>426300000</v>
      </c>
      <c r="N1938" s="563"/>
      <c r="O1938" s="563"/>
      <c r="P1938" s="567" t="s">
        <v>90</v>
      </c>
      <c r="Q1938" s="567" t="s">
        <v>403</v>
      </c>
      <c r="R1938" s="567" t="s">
        <v>60</v>
      </c>
      <c r="S1938" s="567" t="s">
        <v>109</v>
      </c>
    </row>
    <row r="1939" spans="1:19" ht="20.100000000000001" customHeight="1">
      <c r="A1939" s="557" t="s">
        <v>129</v>
      </c>
      <c r="B1939" s="563" t="s">
        <v>2040</v>
      </c>
      <c r="C1939" s="974" t="s">
        <v>399</v>
      </c>
      <c r="D1939" s="975" t="s">
        <v>1850</v>
      </c>
      <c r="E1939" s="976"/>
      <c r="F1939" s="557" t="s">
        <v>517</v>
      </c>
      <c r="G1939" s="563"/>
      <c r="H1939" s="559">
        <v>976</v>
      </c>
      <c r="I1939" s="964">
        <v>57755</v>
      </c>
      <c r="J1939" s="969">
        <v>16</v>
      </c>
      <c r="K1939" s="635">
        <f t="shared" si="133"/>
        <v>156.16</v>
      </c>
      <c r="L1939" s="635">
        <f t="shared" si="134"/>
        <v>15.616</v>
      </c>
      <c r="M1939" s="713">
        <f t="shared" si="135"/>
        <v>56368880</v>
      </c>
      <c r="N1939" s="563"/>
      <c r="O1939" s="563" t="s">
        <v>2534</v>
      </c>
      <c r="P1939" s="567" t="s">
        <v>90</v>
      </c>
      <c r="Q1939" s="567" t="s">
        <v>270</v>
      </c>
      <c r="R1939" s="567" t="s">
        <v>60</v>
      </c>
      <c r="S1939" s="567" t="s">
        <v>109</v>
      </c>
    </row>
    <row r="1940" spans="1:19" ht="20.100000000000001" customHeight="1">
      <c r="A1940" s="557" t="s">
        <v>129</v>
      </c>
      <c r="B1940" s="563" t="s">
        <v>2042</v>
      </c>
      <c r="C1940" s="974" t="s">
        <v>399</v>
      </c>
      <c r="D1940" s="975" t="s">
        <v>1850</v>
      </c>
      <c r="E1940" s="976"/>
      <c r="F1940" s="557" t="s">
        <v>517</v>
      </c>
      <c r="G1940" s="563"/>
      <c r="H1940" s="559">
        <v>2780</v>
      </c>
      <c r="I1940" s="964">
        <v>47566</v>
      </c>
      <c r="J1940" s="969">
        <v>16</v>
      </c>
      <c r="K1940" s="635">
        <f t="shared" si="133"/>
        <v>444.8</v>
      </c>
      <c r="L1940" s="635">
        <f t="shared" ref="L1940:L1964" si="136">IFERROR(K1940/10,"0")</f>
        <v>44.480000000000004</v>
      </c>
      <c r="M1940" s="713">
        <f t="shared" si="135"/>
        <v>132233480</v>
      </c>
      <c r="N1940" s="563"/>
      <c r="O1940" s="563" t="s">
        <v>2534</v>
      </c>
      <c r="P1940" s="567" t="s">
        <v>90</v>
      </c>
      <c r="Q1940" s="567" t="s">
        <v>270</v>
      </c>
      <c r="R1940" s="567" t="s">
        <v>60</v>
      </c>
      <c r="S1940" s="567" t="s">
        <v>109</v>
      </c>
    </row>
    <row r="1941" spans="1:19" ht="20.100000000000001" customHeight="1">
      <c r="A1941" s="573" t="s">
        <v>864</v>
      </c>
      <c r="B1941" s="574" t="s">
        <v>2044</v>
      </c>
      <c r="C1941" s="977" t="s">
        <v>399</v>
      </c>
      <c r="D1941" s="975" t="s">
        <v>1850</v>
      </c>
      <c r="E1941" s="978"/>
      <c r="F1941" s="573" t="s">
        <v>401</v>
      </c>
      <c r="G1941" s="574"/>
      <c r="H1941" s="577">
        <v>213</v>
      </c>
      <c r="I1941" s="960">
        <v>52200</v>
      </c>
      <c r="J1941" s="961">
        <v>9</v>
      </c>
      <c r="K1941" s="635">
        <f t="shared" si="133"/>
        <v>19.170000000000002</v>
      </c>
      <c r="L1941" s="635">
        <f t="shared" si="136"/>
        <v>1.9170000000000003</v>
      </c>
      <c r="M1941" s="713">
        <f t="shared" si="135"/>
        <v>11118600</v>
      </c>
      <c r="N1941" s="573"/>
      <c r="O1941" s="574" t="s">
        <v>2530</v>
      </c>
      <c r="P1941" s="952" t="s">
        <v>90</v>
      </c>
      <c r="Q1941" s="952" t="s">
        <v>344</v>
      </c>
      <c r="R1941" s="952" t="s">
        <v>60</v>
      </c>
      <c r="S1941" s="952" t="s">
        <v>40</v>
      </c>
    </row>
    <row r="1942" spans="1:19" ht="20.100000000000001" customHeight="1">
      <c r="A1942" s="557" t="s">
        <v>864</v>
      </c>
      <c r="B1942" s="563" t="s">
        <v>2044</v>
      </c>
      <c r="C1942" s="974" t="s">
        <v>399</v>
      </c>
      <c r="D1942" s="975" t="s">
        <v>1850</v>
      </c>
      <c r="E1942" s="976"/>
      <c r="F1942" s="557" t="s">
        <v>657</v>
      </c>
      <c r="G1942" s="563"/>
      <c r="H1942" s="559">
        <v>386</v>
      </c>
      <c r="I1942" s="964">
        <v>67038</v>
      </c>
      <c r="J1942" s="969">
        <v>27</v>
      </c>
      <c r="K1942" s="635">
        <f t="shared" si="133"/>
        <v>104.22</v>
      </c>
      <c r="L1942" s="635">
        <f t="shared" si="136"/>
        <v>10.422000000000001</v>
      </c>
      <c r="M1942" s="713">
        <f t="shared" si="135"/>
        <v>25876668</v>
      </c>
      <c r="N1942" s="563"/>
      <c r="O1942" s="563" t="s">
        <v>2530</v>
      </c>
      <c r="P1942" s="567" t="s">
        <v>90</v>
      </c>
      <c r="Q1942" s="567" t="s">
        <v>341</v>
      </c>
      <c r="R1942" s="567" t="s">
        <v>68</v>
      </c>
      <c r="S1942" s="567" t="s">
        <v>40</v>
      </c>
    </row>
    <row r="1943" spans="1:19" ht="20.100000000000001" customHeight="1">
      <c r="A1943" s="557" t="s">
        <v>864</v>
      </c>
      <c r="B1943" s="563" t="s">
        <v>2044</v>
      </c>
      <c r="C1943" s="974" t="s">
        <v>399</v>
      </c>
      <c r="D1943" s="975" t="s">
        <v>1850</v>
      </c>
      <c r="E1943" s="976"/>
      <c r="F1943" s="557" t="s">
        <v>1014</v>
      </c>
      <c r="G1943" s="563"/>
      <c r="H1943" s="559">
        <v>870</v>
      </c>
      <c r="I1943" s="964">
        <v>104000</v>
      </c>
      <c r="J1943" s="969">
        <v>36</v>
      </c>
      <c r="K1943" s="635">
        <f t="shared" si="133"/>
        <v>313.2</v>
      </c>
      <c r="L1943" s="635">
        <f t="shared" si="136"/>
        <v>31.32</v>
      </c>
      <c r="M1943" s="713">
        <f t="shared" si="135"/>
        <v>90480000</v>
      </c>
      <c r="N1943" s="563"/>
      <c r="O1943" s="563" t="s">
        <v>2530</v>
      </c>
      <c r="P1943" s="567" t="s">
        <v>90</v>
      </c>
      <c r="Q1943" s="567" t="s">
        <v>370</v>
      </c>
      <c r="R1943" s="567" t="s">
        <v>68</v>
      </c>
      <c r="S1943" s="567" t="s">
        <v>40</v>
      </c>
    </row>
    <row r="1944" spans="1:19" ht="20.100000000000001" customHeight="1">
      <c r="A1944" s="557" t="s">
        <v>398</v>
      </c>
      <c r="B1944" s="563" t="s">
        <v>1343</v>
      </c>
      <c r="C1944" s="974" t="s">
        <v>399</v>
      </c>
      <c r="D1944" s="975" t="s">
        <v>1850</v>
      </c>
      <c r="E1944" s="976"/>
      <c r="F1944" s="557" t="s">
        <v>401</v>
      </c>
      <c r="G1944" s="563"/>
      <c r="H1944" s="559">
        <v>361</v>
      </c>
      <c r="I1944" s="964">
        <v>54600</v>
      </c>
      <c r="J1944" s="969">
        <v>9</v>
      </c>
      <c r="K1944" s="635">
        <f t="shared" si="133"/>
        <v>32.49</v>
      </c>
      <c r="L1944" s="635">
        <f t="shared" si="136"/>
        <v>3.2490000000000001</v>
      </c>
      <c r="M1944" s="713">
        <f t="shared" si="135"/>
        <v>19710600</v>
      </c>
      <c r="N1944" s="563"/>
      <c r="O1944" s="563" t="s">
        <v>2530</v>
      </c>
      <c r="P1944" s="567" t="s">
        <v>90</v>
      </c>
      <c r="Q1944" s="567" t="s">
        <v>344</v>
      </c>
      <c r="R1944" s="567" t="s">
        <v>60</v>
      </c>
      <c r="S1944" s="567" t="s">
        <v>1076</v>
      </c>
    </row>
    <row r="1945" spans="1:19" ht="20.100000000000001" customHeight="1">
      <c r="A1945" s="557" t="s">
        <v>129</v>
      </c>
      <c r="B1945" s="563" t="s">
        <v>2235</v>
      </c>
      <c r="C1945" s="974" t="s">
        <v>1626</v>
      </c>
      <c r="D1945" s="975" t="s">
        <v>1850</v>
      </c>
      <c r="E1945" s="976"/>
      <c r="F1945" s="557" t="s">
        <v>1631</v>
      </c>
      <c r="G1945" s="563"/>
      <c r="H1945" s="559">
        <v>500</v>
      </c>
      <c r="I1945" s="964">
        <v>240893</v>
      </c>
      <c r="J1945" s="969"/>
      <c r="K1945" s="635">
        <f t="shared" si="133"/>
        <v>0</v>
      </c>
      <c r="L1945" s="635">
        <f t="shared" si="136"/>
        <v>0</v>
      </c>
      <c r="M1945" s="713">
        <f t="shared" si="135"/>
        <v>120446500</v>
      </c>
      <c r="N1945" s="563"/>
      <c r="O1945" s="563"/>
      <c r="P1945" s="567" t="s">
        <v>90</v>
      </c>
      <c r="Q1945" s="567" t="s">
        <v>354</v>
      </c>
      <c r="R1945" s="567" t="s">
        <v>70</v>
      </c>
      <c r="S1945" s="567"/>
    </row>
    <row r="1946" spans="1:19" ht="20.100000000000001" customHeight="1">
      <c r="A1946" s="557" t="s">
        <v>129</v>
      </c>
      <c r="B1946" s="563" t="s">
        <v>1702</v>
      </c>
      <c r="C1946" s="974" t="s">
        <v>1626</v>
      </c>
      <c r="D1946" s="975" t="s">
        <v>1850</v>
      </c>
      <c r="E1946" s="976"/>
      <c r="F1946" s="557" t="s">
        <v>1277</v>
      </c>
      <c r="G1946" s="563"/>
      <c r="H1946" s="559">
        <v>87</v>
      </c>
      <c r="I1946" s="964">
        <v>668004</v>
      </c>
      <c r="J1946" s="969"/>
      <c r="K1946" s="635">
        <f t="shared" si="133"/>
        <v>0</v>
      </c>
      <c r="L1946" s="635">
        <f t="shared" si="136"/>
        <v>0</v>
      </c>
      <c r="M1946" s="713">
        <f t="shared" si="135"/>
        <v>58116348</v>
      </c>
      <c r="N1946" s="563"/>
      <c r="O1946" s="563"/>
      <c r="P1946" s="567" t="s">
        <v>90</v>
      </c>
      <c r="Q1946" s="567" t="s">
        <v>354</v>
      </c>
      <c r="R1946" s="567" t="s">
        <v>70</v>
      </c>
      <c r="S1946" s="567"/>
    </row>
    <row r="1947" spans="1:19" ht="20.100000000000001" customHeight="1">
      <c r="A1947" s="557" t="s">
        <v>2693</v>
      </c>
      <c r="B1947" s="563" t="s">
        <v>2694</v>
      </c>
      <c r="C1947" s="974" t="s">
        <v>1032</v>
      </c>
      <c r="D1947" s="975" t="s">
        <v>1850</v>
      </c>
      <c r="E1947" s="976"/>
      <c r="F1947" s="557" t="s">
        <v>874</v>
      </c>
      <c r="G1947" s="563"/>
      <c r="H1947" s="559">
        <v>23</v>
      </c>
      <c r="I1947" s="964">
        <v>101072</v>
      </c>
      <c r="J1947" s="969">
        <v>37</v>
      </c>
      <c r="K1947" s="635">
        <f t="shared" si="133"/>
        <v>8.51</v>
      </c>
      <c r="L1947" s="635">
        <f t="shared" si="136"/>
        <v>0.85099999999999998</v>
      </c>
      <c r="M1947" s="713">
        <f t="shared" si="135"/>
        <v>2324656</v>
      </c>
      <c r="N1947" s="563" t="s">
        <v>61</v>
      </c>
      <c r="O1947" s="563"/>
      <c r="P1947" s="567" t="s">
        <v>90</v>
      </c>
      <c r="Q1947" s="567" t="s">
        <v>361</v>
      </c>
      <c r="R1947" s="567" t="s">
        <v>68</v>
      </c>
      <c r="S1947" s="567" t="s">
        <v>237</v>
      </c>
    </row>
    <row r="1948" spans="1:19" ht="20.100000000000001" customHeight="1">
      <c r="A1948" s="573" t="s">
        <v>2693</v>
      </c>
      <c r="B1948" s="574" t="s">
        <v>2694</v>
      </c>
      <c r="C1948" s="977" t="s">
        <v>1032</v>
      </c>
      <c r="D1948" s="975" t="s">
        <v>1850</v>
      </c>
      <c r="E1948" s="978"/>
      <c r="F1948" s="573" t="s">
        <v>363</v>
      </c>
      <c r="G1948" s="574"/>
      <c r="H1948" s="577">
        <v>11</v>
      </c>
      <c r="I1948" s="960">
        <v>93499</v>
      </c>
      <c r="J1948" s="961">
        <v>41.5</v>
      </c>
      <c r="K1948" s="635">
        <f t="shared" si="133"/>
        <v>4.5650000000000004</v>
      </c>
      <c r="L1948" s="635">
        <f t="shared" si="136"/>
        <v>0.45650000000000002</v>
      </c>
      <c r="M1948" s="713">
        <f t="shared" si="135"/>
        <v>1028489</v>
      </c>
      <c r="N1948" s="573"/>
      <c r="O1948" s="574"/>
      <c r="P1948" s="952" t="s">
        <v>90</v>
      </c>
      <c r="Q1948" s="952" t="s">
        <v>364</v>
      </c>
      <c r="R1948" s="952" t="s">
        <v>68</v>
      </c>
      <c r="S1948" s="952" t="s">
        <v>237</v>
      </c>
    </row>
    <row r="1949" spans="1:19" ht="20.100000000000001" customHeight="1">
      <c r="A1949" s="557" t="s">
        <v>2693</v>
      </c>
      <c r="B1949" s="563" t="s">
        <v>2694</v>
      </c>
      <c r="C1949" s="974" t="s">
        <v>1032</v>
      </c>
      <c r="D1949" s="975" t="s">
        <v>1850</v>
      </c>
      <c r="E1949" s="976"/>
      <c r="F1949" s="557" t="s">
        <v>662</v>
      </c>
      <c r="G1949" s="563"/>
      <c r="H1949" s="559">
        <v>2</v>
      </c>
      <c r="I1949" s="964">
        <v>42083</v>
      </c>
      <c r="J1949" s="969">
        <v>11.5</v>
      </c>
      <c r="K1949" s="635">
        <f t="shared" si="133"/>
        <v>0.23</v>
      </c>
      <c r="L1949" s="635">
        <f t="shared" si="136"/>
        <v>2.3E-2</v>
      </c>
      <c r="M1949" s="713">
        <f t="shared" si="135"/>
        <v>84166</v>
      </c>
      <c r="N1949" s="563"/>
      <c r="O1949" s="563"/>
      <c r="P1949" s="567" t="s">
        <v>90</v>
      </c>
      <c r="Q1949" s="567" t="s">
        <v>270</v>
      </c>
      <c r="R1949" s="567" t="s">
        <v>68</v>
      </c>
      <c r="S1949" s="567" t="s">
        <v>237</v>
      </c>
    </row>
    <row r="1950" spans="1:19" ht="20.100000000000001" customHeight="1">
      <c r="A1950" s="557" t="s">
        <v>2693</v>
      </c>
      <c r="B1950" s="563" t="s">
        <v>2694</v>
      </c>
      <c r="C1950" s="974" t="s">
        <v>1032</v>
      </c>
      <c r="D1950" s="975" t="s">
        <v>1850</v>
      </c>
      <c r="E1950" s="976"/>
      <c r="F1950" s="557" t="s">
        <v>2724</v>
      </c>
      <c r="G1950" s="563"/>
      <c r="H1950" s="559">
        <v>2</v>
      </c>
      <c r="I1950" s="964">
        <v>24175</v>
      </c>
      <c r="J1950" s="969">
        <v>13.5</v>
      </c>
      <c r="K1950" s="635">
        <f t="shared" si="133"/>
        <v>0.27</v>
      </c>
      <c r="L1950" s="635">
        <f t="shared" si="136"/>
        <v>2.7000000000000003E-2</v>
      </c>
      <c r="M1950" s="713">
        <f t="shared" si="135"/>
        <v>48350</v>
      </c>
      <c r="N1950" s="563" t="s">
        <v>61</v>
      </c>
      <c r="O1950" s="563"/>
      <c r="P1950" s="567" t="s">
        <v>90</v>
      </c>
      <c r="Q1950" s="567" t="s">
        <v>962</v>
      </c>
      <c r="R1950" s="567" t="s">
        <v>68</v>
      </c>
      <c r="S1950" s="567" t="s">
        <v>237</v>
      </c>
    </row>
    <row r="1951" spans="1:19" ht="20.100000000000001" customHeight="1">
      <c r="A1951" s="557" t="s">
        <v>2693</v>
      </c>
      <c r="B1951" s="563" t="s">
        <v>2694</v>
      </c>
      <c r="C1951" s="974" t="s">
        <v>1032</v>
      </c>
      <c r="D1951" s="975" t="s">
        <v>1850</v>
      </c>
      <c r="E1951" s="976"/>
      <c r="F1951" s="557" t="s">
        <v>970</v>
      </c>
      <c r="G1951" s="563"/>
      <c r="H1951" s="559">
        <v>2</v>
      </c>
      <c r="I1951" s="964">
        <v>35976</v>
      </c>
      <c r="J1951" s="969" t="s">
        <v>765</v>
      </c>
      <c r="K1951" s="635" t="str">
        <f t="shared" si="133"/>
        <v>0</v>
      </c>
      <c r="L1951" s="635">
        <f t="shared" si="136"/>
        <v>0</v>
      </c>
      <c r="M1951" s="713">
        <f t="shared" si="135"/>
        <v>71952</v>
      </c>
      <c r="N1951" s="563" t="s">
        <v>61</v>
      </c>
      <c r="O1951" s="563"/>
      <c r="P1951" s="567" t="s">
        <v>90</v>
      </c>
      <c r="Q1951" s="567" t="s">
        <v>271</v>
      </c>
      <c r="R1951" s="567" t="s">
        <v>73</v>
      </c>
      <c r="S1951" s="567" t="s">
        <v>237</v>
      </c>
    </row>
    <row r="1952" spans="1:19" ht="20.100000000000001" customHeight="1">
      <c r="A1952" s="557" t="s">
        <v>2693</v>
      </c>
      <c r="B1952" s="563" t="s">
        <v>2694</v>
      </c>
      <c r="C1952" s="974" t="s">
        <v>1032</v>
      </c>
      <c r="D1952" s="975" t="s">
        <v>1850</v>
      </c>
      <c r="E1952" s="976"/>
      <c r="F1952" s="557" t="s">
        <v>1575</v>
      </c>
      <c r="G1952" s="563"/>
      <c r="H1952" s="559">
        <v>2</v>
      </c>
      <c r="I1952" s="964">
        <v>5874</v>
      </c>
      <c r="J1952" s="969" t="s">
        <v>765</v>
      </c>
      <c r="K1952" s="635" t="str">
        <f t="shared" si="133"/>
        <v>0</v>
      </c>
      <c r="L1952" s="635">
        <f t="shared" si="136"/>
        <v>0</v>
      </c>
      <c r="M1952" s="713">
        <f t="shared" si="135"/>
        <v>11748</v>
      </c>
      <c r="N1952" s="563"/>
      <c r="O1952" s="563"/>
      <c r="P1952" s="567" t="s">
        <v>90</v>
      </c>
      <c r="Q1952" s="567" t="s">
        <v>336</v>
      </c>
      <c r="R1952" s="567" t="s">
        <v>73</v>
      </c>
      <c r="S1952" s="567" t="s">
        <v>237</v>
      </c>
    </row>
    <row r="1953" spans="1:19" ht="20.100000000000001" customHeight="1">
      <c r="A1953" s="557" t="s">
        <v>2693</v>
      </c>
      <c r="B1953" s="563" t="s">
        <v>2694</v>
      </c>
      <c r="C1953" s="974" t="s">
        <v>1032</v>
      </c>
      <c r="D1953" s="975" t="s">
        <v>1850</v>
      </c>
      <c r="E1953" s="976"/>
      <c r="F1953" s="557" t="s">
        <v>612</v>
      </c>
      <c r="G1953" s="563"/>
      <c r="H1953" s="559">
        <v>21</v>
      </c>
      <c r="I1953" s="964">
        <v>45105</v>
      </c>
      <c r="J1953" s="969" t="s">
        <v>765</v>
      </c>
      <c r="K1953" s="635" t="str">
        <f t="shared" si="133"/>
        <v>0</v>
      </c>
      <c r="L1953" s="635">
        <f t="shared" si="136"/>
        <v>0</v>
      </c>
      <c r="M1953" s="713">
        <f t="shared" si="135"/>
        <v>947205</v>
      </c>
      <c r="N1953" s="563"/>
      <c r="O1953" s="563"/>
      <c r="P1953" s="567" t="s">
        <v>90</v>
      </c>
      <c r="Q1953" s="567" t="s">
        <v>336</v>
      </c>
      <c r="R1953" s="567" t="s">
        <v>73</v>
      </c>
      <c r="S1953" s="567" t="s">
        <v>237</v>
      </c>
    </row>
    <row r="1954" spans="1:19" ht="20.100000000000001" customHeight="1">
      <c r="A1954" s="557" t="s">
        <v>2693</v>
      </c>
      <c r="B1954" s="563" t="s">
        <v>2694</v>
      </c>
      <c r="C1954" s="974" t="s">
        <v>1032</v>
      </c>
      <c r="D1954" s="975" t="s">
        <v>1850</v>
      </c>
      <c r="E1954" s="976"/>
      <c r="F1954" s="557" t="s">
        <v>630</v>
      </c>
      <c r="G1954" s="563"/>
      <c r="H1954" s="559">
        <v>2</v>
      </c>
      <c r="I1954" s="964">
        <v>97650</v>
      </c>
      <c r="J1954" s="969" t="s">
        <v>765</v>
      </c>
      <c r="K1954" s="635" t="str">
        <f t="shared" si="133"/>
        <v>0</v>
      </c>
      <c r="L1954" s="635">
        <f t="shared" si="136"/>
        <v>0</v>
      </c>
      <c r="M1954" s="713">
        <f t="shared" si="135"/>
        <v>195300</v>
      </c>
      <c r="N1954" s="563"/>
      <c r="O1954" s="563"/>
      <c r="P1954" s="567" t="s">
        <v>90</v>
      </c>
      <c r="Q1954" s="567" t="s">
        <v>336</v>
      </c>
      <c r="R1954" s="567" t="s">
        <v>73</v>
      </c>
      <c r="S1954" s="567" t="s">
        <v>237</v>
      </c>
    </row>
    <row r="1955" spans="1:19" ht="20.100000000000001" customHeight="1">
      <c r="A1955" s="557" t="s">
        <v>2693</v>
      </c>
      <c r="B1955" s="563" t="s">
        <v>2694</v>
      </c>
      <c r="C1955" s="974" t="s">
        <v>1032</v>
      </c>
      <c r="D1955" s="975" t="s">
        <v>1850</v>
      </c>
      <c r="E1955" s="976"/>
      <c r="F1955" s="557" t="s">
        <v>957</v>
      </c>
      <c r="G1955" s="563"/>
      <c r="H1955" s="559">
        <v>8</v>
      </c>
      <c r="I1955" s="964">
        <v>83700</v>
      </c>
      <c r="J1955" s="969" t="s">
        <v>765</v>
      </c>
      <c r="K1955" s="635" t="str">
        <f t="shared" si="133"/>
        <v>0</v>
      </c>
      <c r="L1955" s="635">
        <f t="shared" si="136"/>
        <v>0</v>
      </c>
      <c r="M1955" s="713">
        <f t="shared" si="135"/>
        <v>669600</v>
      </c>
      <c r="N1955" s="563"/>
      <c r="O1955" s="563"/>
      <c r="P1955" s="567" t="s">
        <v>90</v>
      </c>
      <c r="Q1955" s="567" t="s">
        <v>278</v>
      </c>
      <c r="R1955" s="567" t="s">
        <v>73</v>
      </c>
      <c r="S1955" s="567" t="s">
        <v>237</v>
      </c>
    </row>
    <row r="1956" spans="1:19" ht="20.100000000000001" customHeight="1">
      <c r="A1956" s="557" t="s">
        <v>2693</v>
      </c>
      <c r="B1956" s="563" t="s">
        <v>2694</v>
      </c>
      <c r="C1956" s="974" t="s">
        <v>1032</v>
      </c>
      <c r="D1956" s="975" t="s">
        <v>1850</v>
      </c>
      <c r="E1956" s="976"/>
      <c r="F1956" s="557" t="s">
        <v>779</v>
      </c>
      <c r="G1956" s="563"/>
      <c r="H1956" s="559">
        <v>20</v>
      </c>
      <c r="I1956" s="964">
        <v>79325</v>
      </c>
      <c r="J1956" s="969" t="s">
        <v>765</v>
      </c>
      <c r="K1956" s="635" t="str">
        <f t="shared" si="133"/>
        <v>0</v>
      </c>
      <c r="L1956" s="635">
        <f t="shared" si="136"/>
        <v>0</v>
      </c>
      <c r="M1956" s="713">
        <f t="shared" si="135"/>
        <v>1586500</v>
      </c>
      <c r="N1956" s="563" t="s">
        <v>61</v>
      </c>
      <c r="O1956" s="563"/>
      <c r="P1956" s="567" t="s">
        <v>90</v>
      </c>
      <c r="Q1956" s="567" t="s">
        <v>271</v>
      </c>
      <c r="R1956" s="567" t="s">
        <v>73</v>
      </c>
      <c r="S1956" s="567" t="s">
        <v>237</v>
      </c>
    </row>
    <row r="1957" spans="1:19" ht="20.100000000000001" customHeight="1">
      <c r="A1957" s="573" t="s">
        <v>2693</v>
      </c>
      <c r="B1957" s="574" t="s">
        <v>2694</v>
      </c>
      <c r="C1957" s="977" t="s">
        <v>1032</v>
      </c>
      <c r="D1957" s="975" t="s">
        <v>1850</v>
      </c>
      <c r="E1957" s="978"/>
      <c r="F1957" s="573" t="s">
        <v>1575</v>
      </c>
      <c r="G1957" s="574"/>
      <c r="H1957" s="577">
        <v>20</v>
      </c>
      <c r="I1957" s="960">
        <v>6235</v>
      </c>
      <c r="J1957" s="961" t="s">
        <v>765</v>
      </c>
      <c r="K1957" s="635" t="str">
        <f t="shared" si="133"/>
        <v>0</v>
      </c>
      <c r="L1957" s="635">
        <f t="shared" si="136"/>
        <v>0</v>
      </c>
      <c r="M1957" s="713">
        <f t="shared" si="135"/>
        <v>124700</v>
      </c>
      <c r="N1957" s="573" t="s">
        <v>1623</v>
      </c>
      <c r="O1957" s="574"/>
      <c r="P1957" s="952" t="s">
        <v>90</v>
      </c>
      <c r="Q1957" s="952" t="s">
        <v>336</v>
      </c>
      <c r="R1957" s="952" t="s">
        <v>73</v>
      </c>
      <c r="S1957" s="952" t="s">
        <v>237</v>
      </c>
    </row>
    <row r="1958" spans="1:19" ht="20.100000000000001" customHeight="1">
      <c r="A1958" s="557" t="s">
        <v>2693</v>
      </c>
      <c r="B1958" s="563" t="s">
        <v>2694</v>
      </c>
      <c r="C1958" s="974" t="s">
        <v>1032</v>
      </c>
      <c r="D1958" s="975" t="s">
        <v>1850</v>
      </c>
      <c r="E1958" s="976"/>
      <c r="F1958" s="557" t="s">
        <v>1643</v>
      </c>
      <c r="G1958" s="563"/>
      <c r="H1958" s="559">
        <v>4</v>
      </c>
      <c r="I1958" s="964">
        <v>12729</v>
      </c>
      <c r="J1958" s="969" t="s">
        <v>765</v>
      </c>
      <c r="K1958" s="635" t="str">
        <f t="shared" si="133"/>
        <v>0</v>
      </c>
      <c r="L1958" s="635">
        <f t="shared" si="136"/>
        <v>0</v>
      </c>
      <c r="M1958" s="713">
        <f t="shared" si="135"/>
        <v>50916</v>
      </c>
      <c r="N1958" s="563" t="s">
        <v>61</v>
      </c>
      <c r="O1958" s="563"/>
      <c r="P1958" s="567" t="s">
        <v>90</v>
      </c>
      <c r="Q1958" s="567" t="s">
        <v>336</v>
      </c>
      <c r="R1958" s="567" t="s">
        <v>73</v>
      </c>
      <c r="S1958" s="567" t="s">
        <v>237</v>
      </c>
    </row>
    <row r="1959" spans="1:19" ht="20.100000000000001" customHeight="1">
      <c r="A1959" s="557" t="s">
        <v>2693</v>
      </c>
      <c r="B1959" s="563" t="s">
        <v>2694</v>
      </c>
      <c r="C1959" s="974" t="s">
        <v>1032</v>
      </c>
      <c r="D1959" s="975" t="s">
        <v>1850</v>
      </c>
      <c r="E1959" s="976"/>
      <c r="F1959" s="557" t="s">
        <v>2317</v>
      </c>
      <c r="G1959" s="563"/>
      <c r="H1959" s="559">
        <v>4</v>
      </c>
      <c r="I1959" s="964">
        <v>89571</v>
      </c>
      <c r="J1959" s="969">
        <v>22.5</v>
      </c>
      <c r="K1959" s="635">
        <f t="shared" si="133"/>
        <v>0.9</v>
      </c>
      <c r="L1959" s="635">
        <f t="shared" si="136"/>
        <v>0.09</v>
      </c>
      <c r="M1959" s="713">
        <f t="shared" si="135"/>
        <v>358284</v>
      </c>
      <c r="N1959" s="563" t="s">
        <v>1620</v>
      </c>
      <c r="O1959" s="563"/>
      <c r="P1959" s="567" t="s">
        <v>90</v>
      </c>
      <c r="Q1959" s="567" t="s">
        <v>628</v>
      </c>
      <c r="R1959" s="567" t="s">
        <v>68</v>
      </c>
      <c r="S1959" s="567" t="s">
        <v>237</v>
      </c>
    </row>
    <row r="1960" spans="1:19" ht="20.100000000000001" customHeight="1">
      <c r="A1960" s="557" t="s">
        <v>2693</v>
      </c>
      <c r="B1960" s="563" t="s">
        <v>2694</v>
      </c>
      <c r="C1960" s="974" t="s">
        <v>1032</v>
      </c>
      <c r="D1960" s="975" t="s">
        <v>1850</v>
      </c>
      <c r="E1960" s="976"/>
      <c r="F1960" s="557" t="s">
        <v>2725</v>
      </c>
      <c r="G1960" s="563"/>
      <c r="H1960" s="559">
        <v>1</v>
      </c>
      <c r="I1960" s="964">
        <v>186344</v>
      </c>
      <c r="J1960" s="969">
        <v>38</v>
      </c>
      <c r="K1960" s="635">
        <f t="shared" ref="K1960:K1981" si="137">IFERROR(J1960*H1960/100,"0")</f>
        <v>0.38</v>
      </c>
      <c r="L1960" s="635">
        <f t="shared" si="136"/>
        <v>3.7999999999999999E-2</v>
      </c>
      <c r="M1960" s="713">
        <f t="shared" si="135"/>
        <v>186344</v>
      </c>
      <c r="N1960" s="563" t="s">
        <v>1623</v>
      </c>
      <c r="O1960" s="563" t="s">
        <v>2601</v>
      </c>
      <c r="P1960" s="567" t="s">
        <v>90</v>
      </c>
      <c r="Q1960" s="567" t="s">
        <v>327</v>
      </c>
      <c r="R1960" s="567" t="s">
        <v>68</v>
      </c>
      <c r="S1960" s="567" t="s">
        <v>237</v>
      </c>
    </row>
    <row r="1961" spans="1:19" ht="20.100000000000001" customHeight="1">
      <c r="A1961" s="557" t="s">
        <v>2693</v>
      </c>
      <c r="B1961" s="563" t="s">
        <v>2694</v>
      </c>
      <c r="C1961" s="974" t="s">
        <v>1032</v>
      </c>
      <c r="D1961" s="975" t="s">
        <v>1850</v>
      </c>
      <c r="E1961" s="976"/>
      <c r="F1961" s="557" t="s">
        <v>769</v>
      </c>
      <c r="G1961" s="563"/>
      <c r="H1961" s="559">
        <v>20</v>
      </c>
      <c r="I1961" s="964">
        <v>47430</v>
      </c>
      <c r="J1961" s="969">
        <v>10</v>
      </c>
      <c r="K1961" s="635">
        <f t="shared" si="137"/>
        <v>2</v>
      </c>
      <c r="L1961" s="635">
        <f t="shared" si="136"/>
        <v>0.2</v>
      </c>
      <c r="M1961" s="713">
        <f t="shared" si="135"/>
        <v>948600</v>
      </c>
      <c r="N1961" s="563"/>
      <c r="O1961" s="563" t="s">
        <v>2556</v>
      </c>
      <c r="P1961" s="567" t="s">
        <v>90</v>
      </c>
      <c r="Q1961" s="567" t="s">
        <v>357</v>
      </c>
      <c r="R1961" s="567" t="s">
        <v>68</v>
      </c>
      <c r="S1961" s="567" t="s">
        <v>237</v>
      </c>
    </row>
    <row r="1962" spans="1:19" ht="20.100000000000001" customHeight="1">
      <c r="A1962" s="557" t="s">
        <v>455</v>
      </c>
      <c r="B1962" s="563" t="s">
        <v>2429</v>
      </c>
      <c r="C1962" s="974" t="s">
        <v>472</v>
      </c>
      <c r="D1962" s="975" t="s">
        <v>1850</v>
      </c>
      <c r="E1962" s="976"/>
      <c r="F1962" s="557" t="s">
        <v>568</v>
      </c>
      <c r="G1962" s="563"/>
      <c r="H1962" s="559">
        <v>600</v>
      </c>
      <c r="I1962" s="964">
        <v>51650</v>
      </c>
      <c r="J1962" s="969">
        <v>16</v>
      </c>
      <c r="K1962" s="635">
        <f t="shared" si="137"/>
        <v>96</v>
      </c>
      <c r="L1962" s="635">
        <f t="shared" si="136"/>
        <v>9.6</v>
      </c>
      <c r="M1962" s="713">
        <f t="shared" si="135"/>
        <v>30990000</v>
      </c>
      <c r="N1962" s="563" t="s">
        <v>61</v>
      </c>
      <c r="O1962" s="563"/>
      <c r="P1962" s="567" t="s">
        <v>372</v>
      </c>
      <c r="Q1962" s="567" t="s">
        <v>270</v>
      </c>
      <c r="R1962" s="567" t="s">
        <v>60</v>
      </c>
      <c r="S1962" s="567" t="s">
        <v>66</v>
      </c>
    </row>
    <row r="1963" spans="1:19" ht="20.100000000000001" customHeight="1">
      <c r="A1963" s="557" t="s">
        <v>455</v>
      </c>
      <c r="B1963" s="563" t="s">
        <v>2429</v>
      </c>
      <c r="C1963" s="974" t="s">
        <v>472</v>
      </c>
      <c r="D1963" s="975" t="s">
        <v>1850</v>
      </c>
      <c r="E1963" s="976"/>
      <c r="F1963" s="557" t="s">
        <v>335</v>
      </c>
      <c r="G1963" s="563"/>
      <c r="H1963" s="559">
        <v>600</v>
      </c>
      <c r="I1963" s="964">
        <v>29025</v>
      </c>
      <c r="J1963" s="969"/>
      <c r="K1963" s="635">
        <f t="shared" si="137"/>
        <v>0</v>
      </c>
      <c r="L1963" s="635">
        <f t="shared" si="136"/>
        <v>0</v>
      </c>
      <c r="M1963" s="713">
        <f t="shared" si="135"/>
        <v>17415000</v>
      </c>
      <c r="N1963" s="563"/>
      <c r="O1963" s="563"/>
      <c r="P1963" s="567" t="s">
        <v>372</v>
      </c>
      <c r="Q1963" s="567" t="s">
        <v>271</v>
      </c>
      <c r="R1963" s="567" t="s">
        <v>73</v>
      </c>
      <c r="S1963" s="567" t="s">
        <v>66</v>
      </c>
    </row>
    <row r="1964" spans="1:19" ht="20.100000000000001" customHeight="1">
      <c r="A1964" s="557" t="s">
        <v>455</v>
      </c>
      <c r="B1964" s="563" t="s">
        <v>2387</v>
      </c>
      <c r="C1964" s="974" t="s">
        <v>472</v>
      </c>
      <c r="D1964" s="975" t="s">
        <v>1850</v>
      </c>
      <c r="E1964" s="976"/>
      <c r="F1964" s="557" t="s">
        <v>909</v>
      </c>
      <c r="G1964" s="563"/>
      <c r="H1964" s="559">
        <v>125</v>
      </c>
      <c r="I1964" s="964">
        <v>49759</v>
      </c>
      <c r="J1964" s="969">
        <v>19</v>
      </c>
      <c r="K1964" s="635">
        <f t="shared" si="137"/>
        <v>23.75</v>
      </c>
      <c r="L1964" s="635">
        <f t="shared" si="136"/>
        <v>2.375</v>
      </c>
      <c r="M1964" s="713">
        <f t="shared" si="135"/>
        <v>6219875</v>
      </c>
      <c r="N1964" s="563">
        <v>301</v>
      </c>
      <c r="O1964" s="563"/>
      <c r="P1964" s="567" t="s">
        <v>372</v>
      </c>
      <c r="Q1964" s="567" t="s">
        <v>361</v>
      </c>
      <c r="R1964" s="567" t="s">
        <v>68</v>
      </c>
      <c r="S1964" s="567" t="s">
        <v>109</v>
      </c>
    </row>
    <row r="1965" spans="1:19" ht="20.100000000000001" customHeight="1">
      <c r="A1965" s="557" t="s">
        <v>455</v>
      </c>
      <c r="B1965" s="563" t="s">
        <v>2387</v>
      </c>
      <c r="C1965" s="974" t="s">
        <v>472</v>
      </c>
      <c r="D1965" s="975" t="s">
        <v>1850</v>
      </c>
      <c r="E1965" s="976"/>
      <c r="F1965" s="557" t="s">
        <v>612</v>
      </c>
      <c r="G1965" s="563"/>
      <c r="H1965" s="559">
        <v>125</v>
      </c>
      <c r="I1965" s="964">
        <v>42672</v>
      </c>
      <c r="J1965" s="969"/>
      <c r="K1965" s="635">
        <f t="shared" si="137"/>
        <v>0</v>
      </c>
      <c r="L1965" s="635">
        <f t="shared" ref="L1965:L1981" si="138">IFERROR(K1965/10,"0")</f>
        <v>0</v>
      </c>
      <c r="M1965" s="713">
        <f t="shared" si="135"/>
        <v>5334000</v>
      </c>
      <c r="N1965" s="563"/>
      <c r="O1965" s="563"/>
      <c r="P1965" s="567" t="s">
        <v>372</v>
      </c>
      <c r="Q1965" s="567" t="s">
        <v>336</v>
      </c>
      <c r="R1965" s="567" t="s">
        <v>73</v>
      </c>
      <c r="S1965" s="567" t="s">
        <v>109</v>
      </c>
    </row>
    <row r="1966" spans="1:19" ht="20.100000000000001" customHeight="1">
      <c r="A1966" s="573" t="s">
        <v>455</v>
      </c>
      <c r="B1966" s="574" t="s">
        <v>2387</v>
      </c>
      <c r="C1966" s="977" t="s">
        <v>472</v>
      </c>
      <c r="D1966" s="975" t="s">
        <v>1850</v>
      </c>
      <c r="E1966" s="978"/>
      <c r="F1966" s="573" t="s">
        <v>363</v>
      </c>
      <c r="G1966" s="574"/>
      <c r="H1966" s="577">
        <v>72</v>
      </c>
      <c r="I1966" s="960">
        <v>124960</v>
      </c>
      <c r="J1966" s="961">
        <v>42</v>
      </c>
      <c r="K1966" s="635">
        <f t="shared" si="137"/>
        <v>30.24</v>
      </c>
      <c r="L1966" s="635">
        <f t="shared" si="138"/>
        <v>3.024</v>
      </c>
      <c r="M1966" s="713">
        <f t="shared" si="135"/>
        <v>8997120</v>
      </c>
      <c r="N1966" s="573"/>
      <c r="O1966" s="574"/>
      <c r="P1966" s="952" t="s">
        <v>372</v>
      </c>
      <c r="Q1966" s="952" t="s">
        <v>364</v>
      </c>
      <c r="R1966" s="952" t="s">
        <v>68</v>
      </c>
      <c r="S1966" s="952" t="s">
        <v>109</v>
      </c>
    </row>
    <row r="1967" spans="1:19" ht="20.100000000000001" customHeight="1">
      <c r="A1967" s="557" t="s">
        <v>455</v>
      </c>
      <c r="B1967" s="563" t="s">
        <v>2387</v>
      </c>
      <c r="C1967" s="974" t="s">
        <v>472</v>
      </c>
      <c r="D1967" s="975" t="s">
        <v>1850</v>
      </c>
      <c r="E1967" s="976"/>
      <c r="F1967" s="557" t="s">
        <v>267</v>
      </c>
      <c r="G1967" s="563"/>
      <c r="H1967" s="559">
        <v>60</v>
      </c>
      <c r="I1967" s="964">
        <v>57200</v>
      </c>
      <c r="J1967" s="969">
        <v>7</v>
      </c>
      <c r="K1967" s="635">
        <f t="shared" si="137"/>
        <v>4.2</v>
      </c>
      <c r="L1967" s="635">
        <f t="shared" si="138"/>
        <v>0.42000000000000004</v>
      </c>
      <c r="M1967" s="713">
        <f t="shared" si="135"/>
        <v>3432000</v>
      </c>
      <c r="N1967" s="563" t="s">
        <v>1620</v>
      </c>
      <c r="O1967" s="563"/>
      <c r="P1967" s="567" t="s">
        <v>372</v>
      </c>
      <c r="Q1967" s="567" t="s">
        <v>344</v>
      </c>
      <c r="R1967" s="567" t="s">
        <v>60</v>
      </c>
      <c r="S1967" s="567" t="s">
        <v>109</v>
      </c>
    </row>
    <row r="1968" spans="1:19" ht="20.100000000000001" customHeight="1">
      <c r="A1968" s="557" t="s">
        <v>2489</v>
      </c>
      <c r="B1968" s="563" t="s">
        <v>2490</v>
      </c>
      <c r="C1968" s="974" t="s">
        <v>533</v>
      </c>
      <c r="D1968" s="975" t="s">
        <v>1850</v>
      </c>
      <c r="E1968" s="976"/>
      <c r="F1968" s="557" t="s">
        <v>1691</v>
      </c>
      <c r="G1968" s="563"/>
      <c r="H1968" s="559">
        <v>100</v>
      </c>
      <c r="I1968" s="964">
        <v>21524</v>
      </c>
      <c r="J1968" s="969"/>
      <c r="K1968" s="635">
        <f t="shared" si="137"/>
        <v>0</v>
      </c>
      <c r="L1968" s="635">
        <f t="shared" si="138"/>
        <v>0</v>
      </c>
      <c r="M1968" s="713">
        <f t="shared" si="135"/>
        <v>2152400</v>
      </c>
      <c r="N1968" s="563"/>
      <c r="O1968" s="563" t="s">
        <v>2529</v>
      </c>
      <c r="P1968" s="567" t="s">
        <v>1361</v>
      </c>
      <c r="Q1968" s="567" t="s">
        <v>358</v>
      </c>
      <c r="R1968" s="567" t="s">
        <v>73</v>
      </c>
      <c r="S1968" s="567" t="s">
        <v>237</v>
      </c>
    </row>
    <row r="1969" spans="1:19" ht="20.100000000000001" customHeight="1">
      <c r="A1969" s="557" t="s">
        <v>2489</v>
      </c>
      <c r="B1969" s="563" t="s">
        <v>2490</v>
      </c>
      <c r="C1969" s="974" t="s">
        <v>533</v>
      </c>
      <c r="D1969" s="975" t="s">
        <v>1850</v>
      </c>
      <c r="E1969" s="976"/>
      <c r="F1969" s="557" t="s">
        <v>882</v>
      </c>
      <c r="G1969" s="563"/>
      <c r="H1969" s="559">
        <v>100</v>
      </c>
      <c r="I1969" s="964">
        <v>7819</v>
      </c>
      <c r="J1969" s="969"/>
      <c r="K1969" s="635">
        <f t="shared" si="137"/>
        <v>0</v>
      </c>
      <c r="L1969" s="635">
        <f t="shared" si="138"/>
        <v>0</v>
      </c>
      <c r="M1969" s="713">
        <f t="shared" si="135"/>
        <v>781900</v>
      </c>
      <c r="N1969" s="563"/>
      <c r="O1969" s="563" t="s">
        <v>2529</v>
      </c>
      <c r="P1969" s="567" t="s">
        <v>1361</v>
      </c>
      <c r="Q1969" s="567" t="s">
        <v>336</v>
      </c>
      <c r="R1969" s="567" t="s">
        <v>73</v>
      </c>
      <c r="S1969" s="567" t="s">
        <v>237</v>
      </c>
    </row>
    <row r="1970" spans="1:19" ht="20.100000000000001" customHeight="1">
      <c r="A1970" s="557" t="s">
        <v>2489</v>
      </c>
      <c r="B1970" s="563" t="s">
        <v>2490</v>
      </c>
      <c r="C1970" s="974" t="s">
        <v>533</v>
      </c>
      <c r="D1970" s="975" t="s">
        <v>1850</v>
      </c>
      <c r="E1970" s="976"/>
      <c r="F1970" s="557" t="s">
        <v>642</v>
      </c>
      <c r="G1970" s="563"/>
      <c r="H1970" s="559">
        <v>26</v>
      </c>
      <c r="I1970" s="964">
        <v>29641</v>
      </c>
      <c r="J1970" s="969">
        <v>18</v>
      </c>
      <c r="K1970" s="635">
        <f t="shared" si="137"/>
        <v>4.68</v>
      </c>
      <c r="L1970" s="635">
        <f t="shared" si="138"/>
        <v>0.46799999999999997</v>
      </c>
      <c r="M1970" s="713">
        <f t="shared" si="135"/>
        <v>770666</v>
      </c>
      <c r="N1970" s="563"/>
      <c r="O1970" s="563" t="s">
        <v>1386</v>
      </c>
      <c r="P1970" s="567" t="s">
        <v>1361</v>
      </c>
      <c r="Q1970" s="567" t="s">
        <v>270</v>
      </c>
      <c r="R1970" s="567" t="s">
        <v>68</v>
      </c>
      <c r="S1970" s="567" t="s">
        <v>237</v>
      </c>
    </row>
    <row r="1971" spans="1:19" ht="20.100000000000001" customHeight="1">
      <c r="A1971" s="557" t="s">
        <v>2489</v>
      </c>
      <c r="B1971" s="563" t="s">
        <v>2490</v>
      </c>
      <c r="C1971" s="974" t="s">
        <v>533</v>
      </c>
      <c r="D1971" s="975" t="s">
        <v>1850</v>
      </c>
      <c r="E1971" s="976"/>
      <c r="F1971" s="557" t="s">
        <v>1387</v>
      </c>
      <c r="G1971" s="563"/>
      <c r="H1971" s="559">
        <v>26</v>
      </c>
      <c r="I1971" s="964">
        <v>14630</v>
      </c>
      <c r="J1971" s="969"/>
      <c r="K1971" s="635">
        <f t="shared" si="137"/>
        <v>0</v>
      </c>
      <c r="L1971" s="635">
        <f t="shared" si="138"/>
        <v>0</v>
      </c>
      <c r="M1971" s="713">
        <f t="shared" si="135"/>
        <v>380380</v>
      </c>
      <c r="N1971" s="563"/>
      <c r="O1971" s="563" t="s">
        <v>1386</v>
      </c>
      <c r="P1971" s="567" t="s">
        <v>1361</v>
      </c>
      <c r="Q1971" s="567" t="s">
        <v>577</v>
      </c>
      <c r="R1971" s="567" t="s">
        <v>375</v>
      </c>
      <c r="S1971" s="567" t="s">
        <v>237</v>
      </c>
    </row>
    <row r="1972" spans="1:19" ht="20.100000000000001" customHeight="1">
      <c r="A1972" s="557" t="s">
        <v>1728</v>
      </c>
      <c r="B1972" s="563" t="s">
        <v>1729</v>
      </c>
      <c r="C1972" s="974" t="s">
        <v>1730</v>
      </c>
      <c r="D1972" s="975" t="s">
        <v>1850</v>
      </c>
      <c r="E1972" s="976"/>
      <c r="F1972" s="557" t="s">
        <v>696</v>
      </c>
      <c r="G1972" s="563"/>
      <c r="H1972" s="559">
        <v>144</v>
      </c>
      <c r="I1972" s="964">
        <v>277430</v>
      </c>
      <c r="J1972" s="969">
        <v>34</v>
      </c>
      <c r="K1972" s="635">
        <f t="shared" si="137"/>
        <v>48.96</v>
      </c>
      <c r="L1972" s="635">
        <f t="shared" si="138"/>
        <v>4.8959999999999999</v>
      </c>
      <c r="M1972" s="713">
        <f t="shared" si="135"/>
        <v>39949920</v>
      </c>
      <c r="N1972" s="563"/>
      <c r="O1972" s="563"/>
      <c r="P1972" s="567" t="s">
        <v>1361</v>
      </c>
      <c r="Q1972" s="567" t="s">
        <v>343</v>
      </c>
      <c r="R1972" s="567" t="s">
        <v>60</v>
      </c>
      <c r="S1972" s="567" t="s">
        <v>59</v>
      </c>
    </row>
    <row r="1973" spans="1:19" ht="20.100000000000001" customHeight="1">
      <c r="A1973" s="573" t="s">
        <v>2705</v>
      </c>
      <c r="B1973" s="574" t="s">
        <v>2706</v>
      </c>
      <c r="C1973" s="977" t="s">
        <v>1086</v>
      </c>
      <c r="D1973" s="975" t="s">
        <v>1850</v>
      </c>
      <c r="E1973" s="978"/>
      <c r="F1973" s="573" t="s">
        <v>1691</v>
      </c>
      <c r="G1973" s="574"/>
      <c r="H1973" s="577">
        <v>100</v>
      </c>
      <c r="I1973" s="960">
        <v>23400</v>
      </c>
      <c r="J1973" s="961" t="s">
        <v>765</v>
      </c>
      <c r="K1973" s="635" t="str">
        <f t="shared" si="137"/>
        <v>0</v>
      </c>
      <c r="L1973" s="635">
        <f t="shared" si="138"/>
        <v>0</v>
      </c>
      <c r="M1973" s="713">
        <f t="shared" si="135"/>
        <v>2340000</v>
      </c>
      <c r="N1973" s="573"/>
      <c r="O1973" s="574" t="s">
        <v>1282</v>
      </c>
      <c r="P1973" s="952" t="s">
        <v>1361</v>
      </c>
      <c r="Q1973" s="952" t="s">
        <v>358</v>
      </c>
      <c r="R1973" s="952" t="s">
        <v>73</v>
      </c>
      <c r="S1973" s="952" t="s">
        <v>109</v>
      </c>
    </row>
    <row r="1974" spans="1:19" ht="20.100000000000001" customHeight="1">
      <c r="A1974" s="557" t="s">
        <v>2705</v>
      </c>
      <c r="B1974" s="563" t="s">
        <v>2706</v>
      </c>
      <c r="C1974" s="974" t="s">
        <v>1086</v>
      </c>
      <c r="D1974" s="975" t="s">
        <v>1850</v>
      </c>
      <c r="E1974" s="976"/>
      <c r="F1974" s="557" t="s">
        <v>1697</v>
      </c>
      <c r="G1974" s="563"/>
      <c r="H1974" s="559">
        <v>100</v>
      </c>
      <c r="I1974" s="964">
        <v>36000</v>
      </c>
      <c r="J1974" s="969" t="s">
        <v>765</v>
      </c>
      <c r="K1974" s="635" t="str">
        <f t="shared" si="137"/>
        <v>0</v>
      </c>
      <c r="L1974" s="635">
        <f t="shared" si="138"/>
        <v>0</v>
      </c>
      <c r="M1974" s="713">
        <f t="shared" si="135"/>
        <v>3600000</v>
      </c>
      <c r="N1974" s="563"/>
      <c r="O1974" s="563" t="s">
        <v>2707</v>
      </c>
      <c r="P1974" s="567" t="s">
        <v>1361</v>
      </c>
      <c r="Q1974" s="567" t="s">
        <v>358</v>
      </c>
      <c r="R1974" s="567" t="s">
        <v>73</v>
      </c>
      <c r="S1974" s="567" t="s">
        <v>109</v>
      </c>
    </row>
    <row r="1975" spans="1:19" ht="20.100000000000001" customHeight="1">
      <c r="A1975" s="557" t="s">
        <v>2705</v>
      </c>
      <c r="B1975" s="563" t="s">
        <v>2706</v>
      </c>
      <c r="C1975" s="974" t="s">
        <v>1086</v>
      </c>
      <c r="D1975" s="975" t="s">
        <v>1850</v>
      </c>
      <c r="E1975" s="976"/>
      <c r="F1975" s="557" t="s">
        <v>1693</v>
      </c>
      <c r="G1975" s="563"/>
      <c r="H1975" s="559">
        <v>100</v>
      </c>
      <c r="I1975" s="964">
        <v>42300</v>
      </c>
      <c r="J1975" s="969" t="s">
        <v>765</v>
      </c>
      <c r="K1975" s="635" t="str">
        <f t="shared" si="137"/>
        <v>0</v>
      </c>
      <c r="L1975" s="635">
        <f t="shared" si="138"/>
        <v>0</v>
      </c>
      <c r="M1975" s="713">
        <f t="shared" si="135"/>
        <v>4230000</v>
      </c>
      <c r="N1975" s="563"/>
      <c r="O1975" s="563" t="s">
        <v>535</v>
      </c>
      <c r="P1975" s="567" t="s">
        <v>1361</v>
      </c>
      <c r="Q1975" s="567" t="s">
        <v>358</v>
      </c>
      <c r="R1975" s="567" t="s">
        <v>73</v>
      </c>
      <c r="S1975" s="567" t="s">
        <v>109</v>
      </c>
    </row>
    <row r="1976" spans="1:19" ht="20.100000000000001" customHeight="1">
      <c r="A1976" s="557" t="s">
        <v>2011</v>
      </c>
      <c r="B1976" s="563" t="s">
        <v>2445</v>
      </c>
      <c r="C1976" s="974" t="s">
        <v>693</v>
      </c>
      <c r="D1976" s="975" t="s">
        <v>1850</v>
      </c>
      <c r="E1976" s="976"/>
      <c r="F1976" s="557" t="s">
        <v>2427</v>
      </c>
      <c r="G1976" s="563"/>
      <c r="H1976" s="559">
        <v>115</v>
      </c>
      <c r="I1976" s="964">
        <v>38136</v>
      </c>
      <c r="J1976" s="969"/>
      <c r="K1976" s="635">
        <f t="shared" si="137"/>
        <v>0</v>
      </c>
      <c r="L1976" s="635">
        <f t="shared" si="138"/>
        <v>0</v>
      </c>
      <c r="M1976" s="713">
        <f t="shared" si="135"/>
        <v>4385640</v>
      </c>
      <c r="N1976" s="563"/>
      <c r="O1976" s="563"/>
      <c r="P1976" s="567" t="s">
        <v>1164</v>
      </c>
      <c r="Q1976" s="567" t="s">
        <v>278</v>
      </c>
      <c r="R1976" s="567" t="s">
        <v>73</v>
      </c>
      <c r="S1976" s="567" t="s">
        <v>40</v>
      </c>
    </row>
    <row r="1977" spans="1:19" ht="20.100000000000001" customHeight="1">
      <c r="A1977" s="557" t="s">
        <v>110</v>
      </c>
      <c r="B1977" s="563" t="s">
        <v>1675</v>
      </c>
      <c r="C1977" s="974" t="s">
        <v>1632</v>
      </c>
      <c r="D1977" s="975" t="s">
        <v>1850</v>
      </c>
      <c r="E1977" s="976"/>
      <c r="F1977" s="557" t="s">
        <v>880</v>
      </c>
      <c r="G1977" s="563"/>
      <c r="H1977" s="559">
        <v>681</v>
      </c>
      <c r="I1977" s="964">
        <v>3600</v>
      </c>
      <c r="J1977" s="969"/>
      <c r="K1977" s="635">
        <f t="shared" si="137"/>
        <v>0</v>
      </c>
      <c r="L1977" s="635">
        <f t="shared" si="138"/>
        <v>0</v>
      </c>
      <c r="M1977" s="713">
        <f t="shared" si="135"/>
        <v>2451600</v>
      </c>
      <c r="N1977" s="563"/>
      <c r="O1977" s="563"/>
      <c r="P1977" s="567" t="s">
        <v>482</v>
      </c>
      <c r="Q1977" s="567" t="s">
        <v>336</v>
      </c>
      <c r="R1977" s="567" t="s">
        <v>73</v>
      </c>
      <c r="S1977" s="567" t="s">
        <v>59</v>
      </c>
    </row>
    <row r="1978" spans="1:19" ht="20.100000000000001" customHeight="1">
      <c r="A1978" s="557" t="s">
        <v>110</v>
      </c>
      <c r="B1978" s="563" t="s">
        <v>2073</v>
      </c>
      <c r="C1978" s="974" t="s">
        <v>1632</v>
      </c>
      <c r="D1978" s="975" t="s">
        <v>1850</v>
      </c>
      <c r="E1978" s="976"/>
      <c r="F1978" s="557" t="s">
        <v>2074</v>
      </c>
      <c r="G1978" s="563"/>
      <c r="H1978" s="559">
        <v>339</v>
      </c>
      <c r="I1978" s="964">
        <v>265000</v>
      </c>
      <c r="J1978" s="969">
        <v>26</v>
      </c>
      <c r="K1978" s="635">
        <f t="shared" si="137"/>
        <v>88.14</v>
      </c>
      <c r="L1978" s="635">
        <f t="shared" si="138"/>
        <v>8.8140000000000001</v>
      </c>
      <c r="M1978" s="713">
        <f t="shared" si="135"/>
        <v>89835000</v>
      </c>
      <c r="N1978" s="563"/>
      <c r="O1978" s="563"/>
      <c r="P1978" s="567" t="s">
        <v>482</v>
      </c>
      <c r="Q1978" s="567" t="s">
        <v>343</v>
      </c>
      <c r="R1978" s="567" t="s">
        <v>60</v>
      </c>
      <c r="S1978" s="567" t="s">
        <v>59</v>
      </c>
    </row>
    <row r="1979" spans="1:19" ht="20.100000000000001" customHeight="1">
      <c r="A1979" s="557" t="s">
        <v>110</v>
      </c>
      <c r="B1979" s="563" t="s">
        <v>2073</v>
      </c>
      <c r="C1979" s="974" t="s">
        <v>1632</v>
      </c>
      <c r="D1979" s="975" t="s">
        <v>1850</v>
      </c>
      <c r="E1979" s="976"/>
      <c r="F1979" s="557" t="s">
        <v>267</v>
      </c>
      <c r="G1979" s="563"/>
      <c r="H1979" s="559">
        <v>173</v>
      </c>
      <c r="I1979" s="964">
        <v>77000</v>
      </c>
      <c r="J1979" s="969">
        <v>7</v>
      </c>
      <c r="K1979" s="635">
        <f t="shared" si="137"/>
        <v>12.11</v>
      </c>
      <c r="L1979" s="635">
        <f t="shared" si="138"/>
        <v>1.2109999999999999</v>
      </c>
      <c r="M1979" s="713">
        <f t="shared" si="135"/>
        <v>13321000</v>
      </c>
      <c r="N1979" s="563" t="s">
        <v>1620</v>
      </c>
      <c r="O1979" s="563"/>
      <c r="P1979" s="567" t="s">
        <v>482</v>
      </c>
      <c r="Q1979" s="567" t="s">
        <v>344</v>
      </c>
      <c r="R1979" s="567" t="s">
        <v>60</v>
      </c>
      <c r="S1979" s="567" t="s">
        <v>59</v>
      </c>
    </row>
    <row r="1980" spans="1:19" ht="20.100000000000001" customHeight="1">
      <c r="A1980" s="557" t="s">
        <v>110</v>
      </c>
      <c r="B1980" s="563" t="s">
        <v>2073</v>
      </c>
      <c r="C1980" s="974" t="s">
        <v>1632</v>
      </c>
      <c r="D1980" s="975" t="s">
        <v>1850</v>
      </c>
      <c r="E1980" s="976"/>
      <c r="F1980" s="557" t="s">
        <v>959</v>
      </c>
      <c r="G1980" s="563"/>
      <c r="H1980" s="559">
        <v>112</v>
      </c>
      <c r="I1980" s="964">
        <v>142000</v>
      </c>
      <c r="J1980" s="969">
        <v>40</v>
      </c>
      <c r="K1980" s="635">
        <f t="shared" si="137"/>
        <v>44.8</v>
      </c>
      <c r="L1980" s="635">
        <f t="shared" si="138"/>
        <v>4.4799999999999995</v>
      </c>
      <c r="M1980" s="713">
        <f t="shared" si="135"/>
        <v>15904000</v>
      </c>
      <c r="N1980" s="563"/>
      <c r="O1980" s="563"/>
      <c r="P1980" s="567" t="s">
        <v>482</v>
      </c>
      <c r="Q1980" s="567" t="s">
        <v>996</v>
      </c>
      <c r="R1980" s="567" t="s">
        <v>68</v>
      </c>
      <c r="S1980" s="567" t="s">
        <v>59</v>
      </c>
    </row>
    <row r="1981" spans="1:19" ht="20.100000000000001" customHeight="1">
      <c r="A1981" s="557" t="s">
        <v>770</v>
      </c>
      <c r="B1981" s="563" t="s">
        <v>1750</v>
      </c>
      <c r="C1981" s="974" t="s">
        <v>866</v>
      </c>
      <c r="D1981" s="975" t="s">
        <v>1850</v>
      </c>
      <c r="E1981" s="976"/>
      <c r="F1981" s="557" t="s">
        <v>2020</v>
      </c>
      <c r="G1981" s="563"/>
      <c r="H1981" s="559">
        <v>720</v>
      </c>
      <c r="I1981" s="964">
        <v>279200</v>
      </c>
      <c r="J1981" s="969">
        <v>34</v>
      </c>
      <c r="K1981" s="635">
        <f t="shared" si="137"/>
        <v>244.8</v>
      </c>
      <c r="L1981" s="635">
        <f t="shared" si="138"/>
        <v>24.48</v>
      </c>
      <c r="M1981" s="713">
        <f t="shared" si="135"/>
        <v>201024000</v>
      </c>
      <c r="N1981" s="563"/>
      <c r="O1981" s="563"/>
      <c r="P1981" s="567" t="s">
        <v>482</v>
      </c>
      <c r="Q1981" s="567" t="s">
        <v>343</v>
      </c>
      <c r="R1981" s="567" t="s">
        <v>60</v>
      </c>
      <c r="S1981" s="567" t="s">
        <v>59</v>
      </c>
    </row>
    <row r="1982" spans="1:19" ht="20.100000000000001" customHeight="1">
      <c r="A1982" s="573" t="s">
        <v>770</v>
      </c>
      <c r="B1982" s="574" t="s">
        <v>1750</v>
      </c>
      <c r="C1982" s="977" t="s">
        <v>866</v>
      </c>
      <c r="D1982" s="975" t="s">
        <v>1850</v>
      </c>
      <c r="E1982" s="978"/>
      <c r="F1982" s="573" t="s">
        <v>2021</v>
      </c>
      <c r="G1982" s="574"/>
      <c r="H1982" s="577">
        <v>720</v>
      </c>
      <c r="I1982" s="960">
        <v>100000</v>
      </c>
      <c r="J1982" s="961">
        <v>44</v>
      </c>
      <c r="K1982" s="635">
        <f>IFERROR(J1982*H1982/100,"0")</f>
        <v>316.8</v>
      </c>
      <c r="L1982" s="635">
        <f t="shared" ref="L1982:L1987" si="139">IFERROR(K1982/10,"0")</f>
        <v>31.68</v>
      </c>
      <c r="M1982" s="713">
        <f t="shared" si="135"/>
        <v>72000000</v>
      </c>
      <c r="N1982" s="573" t="s">
        <v>1620</v>
      </c>
      <c r="O1982" s="574"/>
      <c r="P1982" s="952" t="s">
        <v>482</v>
      </c>
      <c r="Q1982" s="952" t="s">
        <v>370</v>
      </c>
      <c r="R1982" s="952" t="s">
        <v>60</v>
      </c>
      <c r="S1982" s="952" t="s">
        <v>40</v>
      </c>
    </row>
    <row r="1983" spans="1:19" ht="20.100000000000001" customHeight="1">
      <c r="A1983" s="557" t="s">
        <v>351</v>
      </c>
      <c r="B1983" s="563" t="s">
        <v>2009</v>
      </c>
      <c r="C1983" s="974" t="s">
        <v>352</v>
      </c>
      <c r="D1983" s="975" t="s">
        <v>1850</v>
      </c>
      <c r="E1983" s="976"/>
      <c r="F1983" s="557" t="s">
        <v>402</v>
      </c>
      <c r="G1983" s="563"/>
      <c r="H1983" s="559">
        <v>240</v>
      </c>
      <c r="I1983" s="964">
        <v>150000</v>
      </c>
      <c r="J1983" s="969">
        <v>36</v>
      </c>
      <c r="K1983" s="635">
        <f>IFERROR(J1983*H1983/100,"0")</f>
        <v>86.4</v>
      </c>
      <c r="L1983" s="635">
        <f t="shared" si="139"/>
        <v>8.64</v>
      </c>
      <c r="M1983" s="713">
        <f t="shared" si="135"/>
        <v>36000000</v>
      </c>
      <c r="N1983" s="563"/>
      <c r="O1983" s="563"/>
      <c r="P1983" s="567" t="s">
        <v>761</v>
      </c>
      <c r="Q1983" s="567" t="s">
        <v>403</v>
      </c>
      <c r="R1983" s="567" t="s">
        <v>60</v>
      </c>
      <c r="S1983" s="567" t="s">
        <v>152</v>
      </c>
    </row>
    <row r="1984" spans="1:19" ht="20.100000000000001" customHeight="1">
      <c r="A1984" s="557" t="s">
        <v>770</v>
      </c>
      <c r="B1984" s="563" t="s">
        <v>2435</v>
      </c>
      <c r="C1984" s="974" t="s">
        <v>64</v>
      </c>
      <c r="D1984" s="975" t="s">
        <v>1850</v>
      </c>
      <c r="E1984" s="976"/>
      <c r="F1984" s="557" t="s">
        <v>65</v>
      </c>
      <c r="G1984" s="563"/>
      <c r="H1984" s="559">
        <v>333</v>
      </c>
      <c r="I1984" s="964">
        <v>200000</v>
      </c>
      <c r="J1984" s="969">
        <v>29</v>
      </c>
      <c r="K1984" s="635">
        <f>IFERROR(J1984*H1984/100,"0")</f>
        <v>96.57</v>
      </c>
      <c r="L1984" s="635">
        <f t="shared" si="139"/>
        <v>9.657</v>
      </c>
      <c r="M1984" s="713">
        <f t="shared" si="135"/>
        <v>66600000</v>
      </c>
      <c r="N1984" s="563"/>
      <c r="O1984" s="563"/>
      <c r="P1984" s="567" t="s">
        <v>284</v>
      </c>
      <c r="Q1984" s="567" t="s">
        <v>270</v>
      </c>
      <c r="R1984" s="567" t="s">
        <v>60</v>
      </c>
      <c r="S1984" s="567" t="s">
        <v>40</v>
      </c>
    </row>
    <row r="1985" spans="1:19" ht="20.100000000000001" customHeight="1">
      <c r="A1985" s="557" t="s">
        <v>173</v>
      </c>
      <c r="B1985" s="563" t="s">
        <v>2190</v>
      </c>
      <c r="C1985" s="974" t="s">
        <v>64</v>
      </c>
      <c r="D1985" s="975" t="s">
        <v>1850</v>
      </c>
      <c r="E1985" s="976"/>
      <c r="F1985" s="557" t="s">
        <v>427</v>
      </c>
      <c r="G1985" s="563"/>
      <c r="H1985" s="559">
        <v>63</v>
      </c>
      <c r="I1985" s="964">
        <v>183000</v>
      </c>
      <c r="J1985" s="969">
        <v>42</v>
      </c>
      <c r="K1985" s="635">
        <f>IFERROR(J1985*H1985/100,"0")</f>
        <v>26.46</v>
      </c>
      <c r="L1985" s="635">
        <f t="shared" si="139"/>
        <v>2.6459999999999999</v>
      </c>
      <c r="M1985" s="713">
        <f t="shared" si="135"/>
        <v>11529000</v>
      </c>
      <c r="N1985" s="563"/>
      <c r="O1985" s="563"/>
      <c r="P1985" s="567" t="s">
        <v>284</v>
      </c>
      <c r="Q1985" s="567" t="s">
        <v>327</v>
      </c>
      <c r="R1985" s="567" t="s">
        <v>60</v>
      </c>
      <c r="S1985" s="567"/>
    </row>
    <row r="1986" spans="1:19" ht="20.100000000000001" customHeight="1">
      <c r="A1986" s="557" t="s">
        <v>173</v>
      </c>
      <c r="B1986" s="563" t="s">
        <v>2190</v>
      </c>
      <c r="C1986" s="974" t="s">
        <v>64</v>
      </c>
      <c r="D1986" s="975" t="s">
        <v>1850</v>
      </c>
      <c r="E1986" s="976"/>
      <c r="F1986" s="557" t="s">
        <v>647</v>
      </c>
      <c r="G1986" s="563"/>
      <c r="H1986" s="559">
        <v>856</v>
      </c>
      <c r="I1986" s="964">
        <v>86000</v>
      </c>
      <c r="J1986" s="969">
        <v>20</v>
      </c>
      <c r="K1986" s="635">
        <f>IFERROR(J1986*H1986/100,"0")</f>
        <v>171.2</v>
      </c>
      <c r="L1986" s="635">
        <f t="shared" si="139"/>
        <v>17.119999999999997</v>
      </c>
      <c r="M1986" s="713">
        <f t="shared" si="135"/>
        <v>73616000</v>
      </c>
      <c r="N1986" s="563" t="s">
        <v>61</v>
      </c>
      <c r="O1986" s="563"/>
      <c r="P1986" s="567" t="s">
        <v>284</v>
      </c>
      <c r="Q1986" s="567" t="s">
        <v>341</v>
      </c>
      <c r="R1986" s="567" t="s">
        <v>60</v>
      </c>
      <c r="S1986" s="567"/>
    </row>
    <row r="1987" spans="1:19" s="34" customFormat="1" ht="20.100000000000001" customHeight="1">
      <c r="A1987" s="557" t="s">
        <v>2011</v>
      </c>
      <c r="B1987" s="563" t="s">
        <v>2445</v>
      </c>
      <c r="C1987" s="557" t="s">
        <v>693</v>
      </c>
      <c r="D1987" s="631" t="s">
        <v>1850</v>
      </c>
      <c r="E1987" s="563"/>
      <c r="F1987" s="557" t="s">
        <v>2427</v>
      </c>
      <c r="G1987" s="563"/>
      <c r="H1987" s="560">
        <v>150</v>
      </c>
      <c r="I1987" s="559">
        <v>38136</v>
      </c>
      <c r="J1987" s="969"/>
      <c r="K1987" s="559">
        <f>IFERROR(J1987/10,"0")</f>
        <v>0</v>
      </c>
      <c r="L1987" s="559">
        <f t="shared" si="139"/>
        <v>0</v>
      </c>
      <c r="M1987" s="713">
        <f t="shared" si="135"/>
        <v>5720400</v>
      </c>
      <c r="N1987" s="557"/>
      <c r="O1987" s="557"/>
      <c r="P1987" s="557" t="s">
        <v>1164</v>
      </c>
      <c r="Q1987" s="557" t="s">
        <v>278</v>
      </c>
      <c r="R1987" s="557" t="s">
        <v>73</v>
      </c>
      <c r="S1987" s="557" t="s">
        <v>40</v>
      </c>
    </row>
    <row r="1988" spans="1:19" ht="20.100000000000001" customHeight="1">
      <c r="A1988" s="573" t="s">
        <v>2798</v>
      </c>
      <c r="B1988" s="574" t="s">
        <v>2799</v>
      </c>
      <c r="C1988" s="977" t="s">
        <v>2800</v>
      </c>
      <c r="D1988" s="975" t="s">
        <v>1850</v>
      </c>
      <c r="E1988" s="1094" t="s">
        <v>836</v>
      </c>
      <c r="F1988" s="573" t="s">
        <v>1336</v>
      </c>
      <c r="G1988" s="574"/>
      <c r="H1988" s="577">
        <v>114</v>
      </c>
      <c r="I1988" s="960">
        <v>114000</v>
      </c>
      <c r="J1988" s="961"/>
      <c r="K1988" s="635">
        <v>0</v>
      </c>
      <c r="L1988" s="635">
        <v>0</v>
      </c>
      <c r="M1988" s="713">
        <f t="shared" si="135"/>
        <v>12996000</v>
      </c>
      <c r="N1988" s="573"/>
      <c r="O1988" s="574"/>
      <c r="P1988" s="952" t="s">
        <v>759</v>
      </c>
      <c r="Q1988" s="952" t="s">
        <v>2801</v>
      </c>
      <c r="R1988" s="952" t="s">
        <v>70</v>
      </c>
      <c r="S1988" s="952" t="s">
        <v>213</v>
      </c>
    </row>
    <row r="1989" spans="1:19" ht="20.100000000000001" customHeight="1">
      <c r="A1989" s="557" t="s">
        <v>2798</v>
      </c>
      <c r="B1989" s="563" t="s">
        <v>2799</v>
      </c>
      <c r="C1989" s="974" t="s">
        <v>2800</v>
      </c>
      <c r="D1989" s="975" t="s">
        <v>1850</v>
      </c>
      <c r="E1989" s="1095" t="s">
        <v>836</v>
      </c>
      <c r="F1989" s="557" t="s">
        <v>2802</v>
      </c>
      <c r="G1989" s="563"/>
      <c r="H1989" s="559">
        <v>114</v>
      </c>
      <c r="I1989" s="964">
        <v>17000</v>
      </c>
      <c r="J1989" s="969"/>
      <c r="K1989" s="635">
        <v>0</v>
      </c>
      <c r="L1989" s="635">
        <v>0</v>
      </c>
      <c r="M1989" s="713">
        <f t="shared" si="135"/>
        <v>1938000</v>
      </c>
      <c r="N1989" s="563"/>
      <c r="O1989" s="563"/>
      <c r="P1989" s="567" t="s">
        <v>759</v>
      </c>
      <c r="Q1989" s="567" t="s">
        <v>2803</v>
      </c>
      <c r="R1989" s="567" t="s">
        <v>73</v>
      </c>
      <c r="S1989" s="567" t="s">
        <v>213</v>
      </c>
    </row>
    <row r="1990" spans="1:19" ht="20.100000000000001" customHeight="1">
      <c r="A1990" s="557" t="s">
        <v>2798</v>
      </c>
      <c r="B1990" s="563" t="s">
        <v>2799</v>
      </c>
      <c r="C1990" s="974" t="s">
        <v>2800</v>
      </c>
      <c r="D1990" s="975" t="s">
        <v>1850</v>
      </c>
      <c r="E1990" s="1095" t="s">
        <v>836</v>
      </c>
      <c r="F1990" s="557" t="s">
        <v>2804</v>
      </c>
      <c r="G1990" s="563"/>
      <c r="H1990" s="559">
        <v>114</v>
      </c>
      <c r="I1990" s="964">
        <v>12500</v>
      </c>
      <c r="J1990" s="969"/>
      <c r="K1990" s="635">
        <v>0</v>
      </c>
      <c r="L1990" s="635">
        <v>0</v>
      </c>
      <c r="M1990" s="713">
        <f t="shared" si="135"/>
        <v>1425000</v>
      </c>
      <c r="N1990" s="563"/>
      <c r="O1990" s="563"/>
      <c r="P1990" s="567" t="s">
        <v>759</v>
      </c>
      <c r="Q1990" s="567" t="s">
        <v>2803</v>
      </c>
      <c r="R1990" s="567" t="s">
        <v>73</v>
      </c>
      <c r="S1990" s="567" t="s">
        <v>213</v>
      </c>
    </row>
    <row r="1991" spans="1:19" ht="20.100000000000001" customHeight="1">
      <c r="A1991" s="557" t="s">
        <v>2798</v>
      </c>
      <c r="B1991" s="563" t="s">
        <v>2799</v>
      </c>
      <c r="C1991" s="974" t="s">
        <v>2800</v>
      </c>
      <c r="D1991" s="975" t="s">
        <v>1850</v>
      </c>
      <c r="E1991" s="1095" t="s">
        <v>836</v>
      </c>
      <c r="F1991" s="557" t="s">
        <v>2805</v>
      </c>
      <c r="G1991" s="563"/>
      <c r="H1991" s="559">
        <v>114</v>
      </c>
      <c r="I1991" s="964">
        <v>70000</v>
      </c>
      <c r="J1991" s="969"/>
      <c r="K1991" s="635">
        <v>0</v>
      </c>
      <c r="L1991" s="635">
        <v>0</v>
      </c>
      <c r="M1991" s="713">
        <f t="shared" si="135"/>
        <v>7980000</v>
      </c>
      <c r="N1991" s="563"/>
      <c r="O1991" s="563"/>
      <c r="P1991" s="567" t="s">
        <v>759</v>
      </c>
      <c r="Q1991" s="567" t="s">
        <v>1417</v>
      </c>
      <c r="R1991" s="567" t="s">
        <v>73</v>
      </c>
      <c r="S1991" s="567" t="s">
        <v>213</v>
      </c>
    </row>
    <row r="1992" spans="1:19" ht="20.100000000000001" customHeight="1">
      <c r="A1992" s="557" t="s">
        <v>2798</v>
      </c>
      <c r="B1992" s="563" t="s">
        <v>2799</v>
      </c>
      <c r="C1992" s="974" t="s">
        <v>2800</v>
      </c>
      <c r="D1992" s="975" t="s">
        <v>1850</v>
      </c>
      <c r="E1992" s="1095" t="s">
        <v>836</v>
      </c>
      <c r="F1992" s="557" t="s">
        <v>2806</v>
      </c>
      <c r="G1992" s="563"/>
      <c r="H1992" s="559">
        <v>114</v>
      </c>
      <c r="I1992" s="964">
        <v>17500</v>
      </c>
      <c r="J1992" s="969"/>
      <c r="K1992" s="635">
        <v>0</v>
      </c>
      <c r="L1992" s="635">
        <v>0</v>
      </c>
      <c r="M1992" s="713">
        <f t="shared" si="135"/>
        <v>1995000</v>
      </c>
      <c r="N1992" s="563"/>
      <c r="O1992" s="563"/>
      <c r="P1992" s="567" t="s">
        <v>759</v>
      </c>
      <c r="Q1992" s="567" t="s">
        <v>274</v>
      </c>
      <c r="R1992" s="567" t="s">
        <v>73</v>
      </c>
      <c r="S1992" s="567" t="s">
        <v>213</v>
      </c>
    </row>
    <row r="1993" spans="1:19" s="34" customFormat="1" ht="20.100000000000001" customHeight="1">
      <c r="A1993" s="557" t="s">
        <v>2798</v>
      </c>
      <c r="B1993" s="563" t="s">
        <v>2799</v>
      </c>
      <c r="C1993" s="557" t="s">
        <v>2800</v>
      </c>
      <c r="D1993" s="631" t="s">
        <v>1850</v>
      </c>
      <c r="E1993" s="1096" t="s">
        <v>836</v>
      </c>
      <c r="F1993" s="557" t="s">
        <v>2807</v>
      </c>
      <c r="G1993" s="563"/>
      <c r="H1993" s="560">
        <v>114</v>
      </c>
      <c r="I1993" s="559">
        <v>11500</v>
      </c>
      <c r="J1993" s="969"/>
      <c r="K1993" s="559">
        <v>0</v>
      </c>
      <c r="L1993" s="559">
        <v>0</v>
      </c>
      <c r="M1993" s="713">
        <f t="shared" si="135"/>
        <v>1311000</v>
      </c>
      <c r="N1993" s="557"/>
      <c r="O1993" s="557"/>
      <c r="P1993" s="557" t="s">
        <v>759</v>
      </c>
      <c r="Q1993" s="557" t="s">
        <v>2808</v>
      </c>
      <c r="R1993" s="557" t="s">
        <v>73</v>
      </c>
      <c r="S1993" s="557" t="s">
        <v>213</v>
      </c>
    </row>
    <row r="1994" spans="1:19" s="34" customFormat="1" ht="20.100000000000001" customHeight="1">
      <c r="A1994" s="594" t="s">
        <v>407</v>
      </c>
      <c r="B1994" s="582" t="s">
        <v>461</v>
      </c>
      <c r="C1994" s="583" t="s">
        <v>64</v>
      </c>
      <c r="D1994" s="584" t="s">
        <v>1850</v>
      </c>
      <c r="E1994" s="584" t="s">
        <v>1874</v>
      </c>
      <c r="F1994" s="593" t="s">
        <v>719</v>
      </c>
      <c r="G1994" s="593"/>
      <c r="H1994" s="586">
        <v>73</v>
      </c>
      <c r="I1994" s="586">
        <v>101000</v>
      </c>
      <c r="J1994" s="587">
        <v>32</v>
      </c>
      <c r="K1994" s="979">
        <f>IFERROR(J1994/10,"0")</f>
        <v>3.2</v>
      </c>
      <c r="L1994" s="980">
        <f>IFERROR(K1994/10,"0")</f>
        <v>0.32</v>
      </c>
      <c r="M1994" s="713">
        <f t="shared" si="135"/>
        <v>7373000</v>
      </c>
      <c r="N1994" s="594"/>
      <c r="O1994" s="589"/>
      <c r="P1994" s="587" t="s">
        <v>284</v>
      </c>
      <c r="Q1994" s="589" t="s">
        <v>370</v>
      </c>
      <c r="R1994" s="587" t="s">
        <v>60</v>
      </c>
      <c r="S1994" s="587" t="s">
        <v>40</v>
      </c>
    </row>
    <row r="1995" spans="1:19" s="33" customFormat="1" ht="20.100000000000001" customHeight="1">
      <c r="A1995" s="557" t="s">
        <v>436</v>
      </c>
      <c r="B1995" s="563" t="s">
        <v>551</v>
      </c>
      <c r="C1995" s="557" t="s">
        <v>371</v>
      </c>
      <c r="D1995" s="631" t="s">
        <v>1850</v>
      </c>
      <c r="E1995" s="563"/>
      <c r="F1995" s="557" t="s">
        <v>342</v>
      </c>
      <c r="G1995" s="563"/>
      <c r="H1995" s="559">
        <v>252</v>
      </c>
      <c r="I1995" s="559">
        <v>139614</v>
      </c>
      <c r="J1995" s="969">
        <v>27</v>
      </c>
      <c r="K1995" s="559">
        <f t="shared" ref="K1995:K2000" si="140">IFERROR(J1995*H1995,"0")</f>
        <v>6804</v>
      </c>
      <c r="L1995" s="981">
        <f t="shared" ref="L1995:L2000" si="141">IFERROR(K1995/1000,"0")</f>
        <v>6.8040000000000003</v>
      </c>
      <c r="M1995" s="713">
        <f t="shared" ref="M1995:M2058" si="142">H1995*I1995</f>
        <v>35182728</v>
      </c>
      <c r="N1995" s="557"/>
      <c r="O1995" s="557"/>
      <c r="P1995" s="557" t="s">
        <v>483</v>
      </c>
      <c r="Q1995" s="557" t="s">
        <v>343</v>
      </c>
      <c r="R1995" s="557" t="s">
        <v>60</v>
      </c>
      <c r="S1995" s="557" t="s">
        <v>152</v>
      </c>
    </row>
    <row r="1996" spans="1:19" s="207" customFormat="1" ht="20.100000000000001" customHeight="1">
      <c r="A1996" s="982" t="s">
        <v>235</v>
      </c>
      <c r="B1996" s="983" t="s">
        <v>2921</v>
      </c>
      <c r="C1996" s="982" t="s">
        <v>371</v>
      </c>
      <c r="D1996" s="984" t="s">
        <v>1850</v>
      </c>
      <c r="E1996" s="983"/>
      <c r="F1996" s="982" t="s">
        <v>512</v>
      </c>
      <c r="G1996" s="983"/>
      <c r="H1996" s="985">
        <v>1758</v>
      </c>
      <c r="I1996" s="985">
        <v>44000</v>
      </c>
      <c r="J1996" s="986">
        <v>12</v>
      </c>
      <c r="K1996" s="986">
        <f t="shared" si="140"/>
        <v>21096</v>
      </c>
      <c r="L1996" s="987">
        <f t="shared" si="141"/>
        <v>21.096</v>
      </c>
      <c r="M1996" s="713">
        <f t="shared" si="142"/>
        <v>77352000</v>
      </c>
      <c r="N1996" s="982" t="s">
        <v>61</v>
      </c>
      <c r="O1996" s="982"/>
      <c r="P1996" s="982" t="s">
        <v>483</v>
      </c>
      <c r="Q1996" s="982" t="s">
        <v>270</v>
      </c>
      <c r="R1996" s="982" t="s">
        <v>60</v>
      </c>
      <c r="S1996" s="982" t="s">
        <v>213</v>
      </c>
    </row>
    <row r="1997" spans="1:19" s="122" customFormat="1" ht="20.100000000000001" customHeight="1">
      <c r="A1997" s="923" t="s">
        <v>407</v>
      </c>
      <c r="B1997" s="918" t="s">
        <v>461</v>
      </c>
      <c r="C1997" s="919" t="s">
        <v>64</v>
      </c>
      <c r="D1997" s="988" t="s">
        <v>1850</v>
      </c>
      <c r="E1997" s="988"/>
      <c r="F1997" s="920" t="s">
        <v>106</v>
      </c>
      <c r="G1997" s="920"/>
      <c r="H1997" s="921">
        <v>289</v>
      </c>
      <c r="I1997" s="921">
        <v>52000</v>
      </c>
      <c r="J1997" s="989">
        <v>9</v>
      </c>
      <c r="K1997" s="990">
        <f t="shared" si="140"/>
        <v>2601</v>
      </c>
      <c r="L1997" s="991">
        <f t="shared" si="141"/>
        <v>2.601</v>
      </c>
      <c r="M1997" s="713">
        <f t="shared" si="142"/>
        <v>15028000</v>
      </c>
      <c r="N1997" s="923" t="s">
        <v>1620</v>
      </c>
      <c r="O1997" s="924"/>
      <c r="P1997" s="922" t="s">
        <v>284</v>
      </c>
      <c r="Q1997" s="924" t="s">
        <v>344</v>
      </c>
      <c r="R1997" s="922" t="s">
        <v>60</v>
      </c>
      <c r="S1997" s="922" t="s">
        <v>40</v>
      </c>
    </row>
    <row r="1998" spans="1:19" s="122" customFormat="1" ht="20.100000000000001" customHeight="1">
      <c r="A1998" s="923" t="s">
        <v>407</v>
      </c>
      <c r="B1998" s="918" t="s">
        <v>461</v>
      </c>
      <c r="C1998" s="919" t="s">
        <v>64</v>
      </c>
      <c r="D1998" s="988" t="s">
        <v>1850</v>
      </c>
      <c r="E1998" s="988" t="s">
        <v>1874</v>
      </c>
      <c r="F1998" s="920" t="s">
        <v>342</v>
      </c>
      <c r="G1998" s="920"/>
      <c r="H1998" s="921">
        <v>705</v>
      </c>
      <c r="I1998" s="921">
        <v>128221</v>
      </c>
      <c r="J1998" s="989">
        <v>27</v>
      </c>
      <c r="K1998" s="990">
        <f t="shared" si="140"/>
        <v>19035</v>
      </c>
      <c r="L1998" s="991">
        <f t="shared" si="141"/>
        <v>19.035</v>
      </c>
      <c r="M1998" s="713">
        <f t="shared" si="142"/>
        <v>90395805</v>
      </c>
      <c r="N1998" s="923"/>
      <c r="O1998" s="924"/>
      <c r="P1998" s="922" t="s">
        <v>284</v>
      </c>
      <c r="Q1998" s="924" t="s">
        <v>343</v>
      </c>
      <c r="R1998" s="922" t="s">
        <v>60</v>
      </c>
      <c r="S1998" s="922" t="s">
        <v>40</v>
      </c>
    </row>
    <row r="1999" spans="1:19" s="122" customFormat="1" ht="20.100000000000001" customHeight="1">
      <c r="A1999" s="923" t="s">
        <v>407</v>
      </c>
      <c r="B1999" s="918" t="s">
        <v>461</v>
      </c>
      <c r="C1999" s="919" t="s">
        <v>64</v>
      </c>
      <c r="D1999" s="988" t="s">
        <v>1850</v>
      </c>
      <c r="E1999" s="988"/>
      <c r="F1999" s="920" t="s">
        <v>592</v>
      </c>
      <c r="G1999" s="920"/>
      <c r="H1999" s="921">
        <v>489</v>
      </c>
      <c r="I1999" s="921">
        <v>68182</v>
      </c>
      <c r="J1999" s="989">
        <v>15</v>
      </c>
      <c r="K1999" s="990">
        <f t="shared" si="140"/>
        <v>7335</v>
      </c>
      <c r="L1999" s="991">
        <f t="shared" si="141"/>
        <v>7.335</v>
      </c>
      <c r="M1999" s="713">
        <f t="shared" si="142"/>
        <v>33340998</v>
      </c>
      <c r="N1999" s="923" t="s">
        <v>1620</v>
      </c>
      <c r="O1999" s="924"/>
      <c r="P1999" s="922" t="s">
        <v>284</v>
      </c>
      <c r="Q1999" s="924" t="s">
        <v>902</v>
      </c>
      <c r="R1999" s="922" t="s">
        <v>60</v>
      </c>
      <c r="S1999" s="922" t="s">
        <v>40</v>
      </c>
    </row>
    <row r="2000" spans="1:19" s="207" customFormat="1" ht="20.100000000000001" customHeight="1">
      <c r="A2000" s="557" t="s">
        <v>41</v>
      </c>
      <c r="B2000" s="563" t="s">
        <v>2570</v>
      </c>
      <c r="C2000" s="557" t="s">
        <v>56</v>
      </c>
      <c r="D2000" s="975" t="s">
        <v>282</v>
      </c>
      <c r="E2000" s="975" t="s">
        <v>282</v>
      </c>
      <c r="F2000" s="557" t="s">
        <v>719</v>
      </c>
      <c r="G2000" s="563"/>
      <c r="H2000" s="560">
        <v>358</v>
      </c>
      <c r="I2000" s="559">
        <v>127000</v>
      </c>
      <c r="J2000" s="969">
        <v>32</v>
      </c>
      <c r="K2000" s="559">
        <f t="shared" si="140"/>
        <v>11456</v>
      </c>
      <c r="L2000" s="981">
        <f t="shared" si="141"/>
        <v>11.456</v>
      </c>
      <c r="M2000" s="713">
        <f t="shared" si="142"/>
        <v>45466000</v>
      </c>
      <c r="N2000" s="557"/>
      <c r="O2000" s="557"/>
      <c r="P2000" s="557" t="s">
        <v>1163</v>
      </c>
      <c r="Q2000" s="557" t="s">
        <v>370</v>
      </c>
      <c r="R2000" s="557" t="s">
        <v>60</v>
      </c>
      <c r="S2000" s="557" t="s">
        <v>109</v>
      </c>
    </row>
    <row r="2001" spans="1:19" s="122" customFormat="1" ht="20.100000000000001" customHeight="1">
      <c r="A2001" s="557" t="s">
        <v>41</v>
      </c>
      <c r="B2001" s="563" t="s">
        <v>2570</v>
      </c>
      <c r="C2001" s="557" t="s">
        <v>56</v>
      </c>
      <c r="D2001" s="975" t="s">
        <v>282</v>
      </c>
      <c r="E2001" s="975" t="s">
        <v>282</v>
      </c>
      <c r="F2001" s="557" t="s">
        <v>342</v>
      </c>
      <c r="G2001" s="563"/>
      <c r="H2001" s="560">
        <v>358</v>
      </c>
      <c r="I2001" s="559">
        <v>136041</v>
      </c>
      <c r="J2001" s="969">
        <v>27</v>
      </c>
      <c r="K2001" s="559">
        <f t="shared" ref="K2001:K2064" si="143">IFERROR(J2001*H2001,"0")</f>
        <v>9666</v>
      </c>
      <c r="L2001" s="981">
        <f t="shared" ref="L2001:L2064" si="144">IFERROR(K2001/1000,"0")</f>
        <v>9.6660000000000004</v>
      </c>
      <c r="M2001" s="713">
        <f t="shared" si="142"/>
        <v>48702678</v>
      </c>
      <c r="N2001" s="557"/>
      <c r="O2001" s="557"/>
      <c r="P2001" s="557" t="s">
        <v>1163</v>
      </c>
      <c r="Q2001" s="557" t="s">
        <v>343</v>
      </c>
      <c r="R2001" s="557" t="s">
        <v>60</v>
      </c>
      <c r="S2001" s="557" t="s">
        <v>109</v>
      </c>
    </row>
    <row r="2002" spans="1:19" s="122" customFormat="1" ht="20.100000000000001" customHeight="1">
      <c r="A2002" s="557" t="s">
        <v>41</v>
      </c>
      <c r="B2002" s="563" t="s">
        <v>2570</v>
      </c>
      <c r="C2002" s="557" t="s">
        <v>56</v>
      </c>
      <c r="D2002" s="975" t="s">
        <v>282</v>
      </c>
      <c r="E2002" s="975" t="s">
        <v>282</v>
      </c>
      <c r="F2002" s="557" t="s">
        <v>654</v>
      </c>
      <c r="G2002" s="563"/>
      <c r="H2002" s="559">
        <v>358</v>
      </c>
      <c r="I2002" s="559">
        <v>59085</v>
      </c>
      <c r="J2002" s="969">
        <v>14</v>
      </c>
      <c r="K2002" s="559">
        <f t="shared" si="143"/>
        <v>5012</v>
      </c>
      <c r="L2002" s="981">
        <f t="shared" si="144"/>
        <v>5.0119999999999996</v>
      </c>
      <c r="M2002" s="713">
        <f t="shared" si="142"/>
        <v>21152430</v>
      </c>
      <c r="N2002" s="557" t="s">
        <v>1620</v>
      </c>
      <c r="O2002" s="557"/>
      <c r="P2002" s="557" t="s">
        <v>1163</v>
      </c>
      <c r="Q2002" s="557" t="s">
        <v>270</v>
      </c>
      <c r="R2002" s="557" t="s">
        <v>60</v>
      </c>
      <c r="S2002" s="557" t="s">
        <v>109</v>
      </c>
    </row>
    <row r="2003" spans="1:19" s="122" customFormat="1" ht="20.100000000000001" customHeight="1">
      <c r="A2003" s="557" t="s">
        <v>41</v>
      </c>
      <c r="B2003" s="563" t="s">
        <v>2570</v>
      </c>
      <c r="C2003" s="557" t="s">
        <v>56</v>
      </c>
      <c r="D2003" s="975" t="s">
        <v>282</v>
      </c>
      <c r="E2003" s="975" t="s">
        <v>282</v>
      </c>
      <c r="F2003" s="557" t="s">
        <v>653</v>
      </c>
      <c r="G2003" s="563"/>
      <c r="H2003" s="560">
        <v>358</v>
      </c>
      <c r="I2003" s="559">
        <v>55024</v>
      </c>
      <c r="J2003" s="969">
        <v>12</v>
      </c>
      <c r="K2003" s="559">
        <f t="shared" si="143"/>
        <v>4296</v>
      </c>
      <c r="L2003" s="981">
        <f t="shared" si="144"/>
        <v>4.2960000000000003</v>
      </c>
      <c r="M2003" s="713">
        <f t="shared" si="142"/>
        <v>19698592</v>
      </c>
      <c r="N2003" s="557" t="s">
        <v>1620</v>
      </c>
      <c r="O2003" s="557"/>
      <c r="P2003" s="557" t="s">
        <v>1163</v>
      </c>
      <c r="Q2003" s="557" t="s">
        <v>270</v>
      </c>
      <c r="R2003" s="557" t="s">
        <v>60</v>
      </c>
      <c r="S2003" s="557" t="s">
        <v>109</v>
      </c>
    </row>
    <row r="2004" spans="1:19" s="122" customFormat="1" ht="20.100000000000001" customHeight="1">
      <c r="A2004" s="557" t="s">
        <v>110</v>
      </c>
      <c r="B2004" s="563" t="s">
        <v>1992</v>
      </c>
      <c r="C2004" s="557" t="s">
        <v>912</v>
      </c>
      <c r="D2004" s="975" t="s">
        <v>282</v>
      </c>
      <c r="E2004" s="975" t="s">
        <v>282</v>
      </c>
      <c r="F2004" s="557" t="s">
        <v>65</v>
      </c>
      <c r="G2004" s="563"/>
      <c r="H2004" s="560">
        <v>638</v>
      </c>
      <c r="I2004" s="559">
        <v>165700</v>
      </c>
      <c r="J2004" s="558">
        <v>29</v>
      </c>
      <c r="K2004" s="559">
        <f t="shared" si="143"/>
        <v>18502</v>
      </c>
      <c r="L2004" s="981">
        <f t="shared" si="144"/>
        <v>18.501999999999999</v>
      </c>
      <c r="M2004" s="713">
        <f t="shared" si="142"/>
        <v>105716600</v>
      </c>
      <c r="N2004" s="557"/>
      <c r="O2004" s="557"/>
      <c r="P2004" s="557" t="s">
        <v>372</v>
      </c>
      <c r="Q2004" s="557" t="s">
        <v>343</v>
      </c>
      <c r="R2004" s="557" t="s">
        <v>60</v>
      </c>
      <c r="S2004" s="557" t="s">
        <v>66</v>
      </c>
    </row>
    <row r="2005" spans="1:19" s="122" customFormat="1" ht="20.100000000000001" customHeight="1">
      <c r="A2005" s="557" t="s">
        <v>110</v>
      </c>
      <c r="B2005" s="563" t="s">
        <v>1992</v>
      </c>
      <c r="C2005" s="557" t="s">
        <v>912</v>
      </c>
      <c r="D2005" s="975" t="s">
        <v>282</v>
      </c>
      <c r="E2005" s="975" t="s">
        <v>282</v>
      </c>
      <c r="F2005" s="557" t="s">
        <v>646</v>
      </c>
      <c r="G2005" s="563"/>
      <c r="H2005" s="560">
        <v>638</v>
      </c>
      <c r="I2005" s="559">
        <v>77200</v>
      </c>
      <c r="J2005" s="558">
        <v>19</v>
      </c>
      <c r="K2005" s="559">
        <f t="shared" si="143"/>
        <v>12122</v>
      </c>
      <c r="L2005" s="981">
        <f t="shared" si="144"/>
        <v>12.122</v>
      </c>
      <c r="M2005" s="713">
        <f t="shared" si="142"/>
        <v>49253600</v>
      </c>
      <c r="N2005" s="557" t="s">
        <v>61</v>
      </c>
      <c r="O2005" s="557"/>
      <c r="P2005" s="557" t="s">
        <v>372</v>
      </c>
      <c r="Q2005" s="557" t="s">
        <v>270</v>
      </c>
      <c r="R2005" s="557" t="s">
        <v>60</v>
      </c>
      <c r="S2005" s="557" t="s">
        <v>66</v>
      </c>
    </row>
    <row r="2006" spans="1:19" s="122" customFormat="1" ht="20.100000000000001" customHeight="1">
      <c r="A2006" s="557" t="s">
        <v>455</v>
      </c>
      <c r="B2006" s="563" t="s">
        <v>2429</v>
      </c>
      <c r="C2006" s="557" t="s">
        <v>472</v>
      </c>
      <c r="D2006" s="975" t="s">
        <v>282</v>
      </c>
      <c r="E2006" s="975" t="s">
        <v>282</v>
      </c>
      <c r="F2006" s="557" t="s">
        <v>568</v>
      </c>
      <c r="G2006" s="563"/>
      <c r="H2006" s="560">
        <v>20</v>
      </c>
      <c r="I2006" s="559">
        <v>51650</v>
      </c>
      <c r="J2006" s="969">
        <v>16</v>
      </c>
      <c r="K2006" s="559">
        <f t="shared" si="143"/>
        <v>320</v>
      </c>
      <c r="L2006" s="981">
        <f t="shared" si="144"/>
        <v>0.32</v>
      </c>
      <c r="M2006" s="713">
        <f t="shared" si="142"/>
        <v>1033000</v>
      </c>
      <c r="N2006" s="557" t="s">
        <v>61</v>
      </c>
      <c r="O2006" s="567"/>
      <c r="P2006" s="557" t="s">
        <v>372</v>
      </c>
      <c r="Q2006" s="557" t="s">
        <v>270</v>
      </c>
      <c r="R2006" s="557" t="s">
        <v>60</v>
      </c>
      <c r="S2006" s="557" t="s">
        <v>66</v>
      </c>
    </row>
    <row r="2007" spans="1:19" s="122" customFormat="1" ht="20.100000000000001" customHeight="1">
      <c r="A2007" s="557" t="s">
        <v>455</v>
      </c>
      <c r="B2007" s="563" t="s">
        <v>2429</v>
      </c>
      <c r="C2007" s="557" t="s">
        <v>472</v>
      </c>
      <c r="D2007" s="975" t="s">
        <v>282</v>
      </c>
      <c r="E2007" s="975" t="s">
        <v>282</v>
      </c>
      <c r="F2007" s="557" t="s">
        <v>83</v>
      </c>
      <c r="G2007" s="563"/>
      <c r="H2007" s="560">
        <v>400</v>
      </c>
      <c r="I2007" s="559">
        <v>18500</v>
      </c>
      <c r="J2007" s="969"/>
      <c r="K2007" s="559">
        <f t="shared" si="143"/>
        <v>0</v>
      </c>
      <c r="L2007" s="981">
        <f t="shared" si="144"/>
        <v>0</v>
      </c>
      <c r="M2007" s="713">
        <f t="shared" si="142"/>
        <v>7400000</v>
      </c>
      <c r="N2007" s="557"/>
      <c r="O2007" s="567"/>
      <c r="P2007" s="557" t="s">
        <v>372</v>
      </c>
      <c r="Q2007" s="557" t="s">
        <v>274</v>
      </c>
      <c r="R2007" s="557" t="s">
        <v>73</v>
      </c>
      <c r="S2007" s="557" t="s">
        <v>66</v>
      </c>
    </row>
    <row r="2008" spans="1:19" s="122" customFormat="1" ht="20.100000000000001" customHeight="1">
      <c r="A2008" s="557" t="s">
        <v>455</v>
      </c>
      <c r="B2008" s="563" t="s">
        <v>2429</v>
      </c>
      <c r="C2008" s="557" t="s">
        <v>472</v>
      </c>
      <c r="D2008" s="975" t="s">
        <v>282</v>
      </c>
      <c r="E2008" s="975" t="s">
        <v>282</v>
      </c>
      <c r="F2008" s="557" t="s">
        <v>389</v>
      </c>
      <c r="G2008" s="563"/>
      <c r="H2008" s="560">
        <v>400</v>
      </c>
      <c r="I2008" s="559">
        <v>10166</v>
      </c>
      <c r="J2008" s="969"/>
      <c r="K2008" s="559">
        <f t="shared" si="143"/>
        <v>0</v>
      </c>
      <c r="L2008" s="981">
        <f t="shared" si="144"/>
        <v>0</v>
      </c>
      <c r="M2008" s="713">
        <f t="shared" si="142"/>
        <v>4066400</v>
      </c>
      <c r="N2008" s="557"/>
      <c r="O2008" s="567"/>
      <c r="P2008" s="557" t="s">
        <v>372</v>
      </c>
      <c r="Q2008" s="557" t="s">
        <v>280</v>
      </c>
      <c r="R2008" s="557" t="s">
        <v>73</v>
      </c>
      <c r="S2008" s="557" t="s">
        <v>66</v>
      </c>
    </row>
    <row r="2009" spans="1:19" s="122" customFormat="1" ht="20.100000000000001" customHeight="1">
      <c r="A2009" s="557" t="s">
        <v>455</v>
      </c>
      <c r="B2009" s="563" t="s">
        <v>2429</v>
      </c>
      <c r="C2009" s="557" t="s">
        <v>472</v>
      </c>
      <c r="D2009" s="975" t="s">
        <v>282</v>
      </c>
      <c r="E2009" s="975" t="s">
        <v>282</v>
      </c>
      <c r="F2009" s="557" t="s">
        <v>335</v>
      </c>
      <c r="G2009" s="563"/>
      <c r="H2009" s="560">
        <v>200</v>
      </c>
      <c r="I2009" s="559">
        <v>29025</v>
      </c>
      <c r="J2009" s="969"/>
      <c r="K2009" s="559">
        <f t="shared" si="143"/>
        <v>0</v>
      </c>
      <c r="L2009" s="981">
        <f t="shared" si="144"/>
        <v>0</v>
      </c>
      <c r="M2009" s="713">
        <f t="shared" si="142"/>
        <v>5805000</v>
      </c>
      <c r="N2009" s="557"/>
      <c r="O2009" s="567"/>
      <c r="P2009" s="557" t="s">
        <v>372</v>
      </c>
      <c r="Q2009" s="557" t="s">
        <v>271</v>
      </c>
      <c r="R2009" s="557" t="s">
        <v>73</v>
      </c>
      <c r="S2009" s="557" t="s">
        <v>66</v>
      </c>
    </row>
    <row r="2010" spans="1:19" s="122" customFormat="1" ht="20.100000000000001" customHeight="1">
      <c r="A2010" s="557" t="s">
        <v>455</v>
      </c>
      <c r="B2010" s="563" t="s">
        <v>2429</v>
      </c>
      <c r="C2010" s="557" t="s">
        <v>472</v>
      </c>
      <c r="D2010" s="975" t="s">
        <v>282</v>
      </c>
      <c r="E2010" s="975" t="s">
        <v>282</v>
      </c>
      <c r="F2010" s="557" t="s">
        <v>349</v>
      </c>
      <c r="G2010" s="563"/>
      <c r="H2010" s="560">
        <v>800</v>
      </c>
      <c r="I2010" s="559">
        <v>7900</v>
      </c>
      <c r="J2010" s="558"/>
      <c r="K2010" s="559">
        <f t="shared" si="143"/>
        <v>0</v>
      </c>
      <c r="L2010" s="981">
        <f t="shared" si="144"/>
        <v>0</v>
      </c>
      <c r="M2010" s="713">
        <f t="shared" si="142"/>
        <v>6320000</v>
      </c>
      <c r="N2010" s="557"/>
      <c r="O2010" s="557"/>
      <c r="P2010" s="557" t="s">
        <v>372</v>
      </c>
      <c r="Q2010" s="557" t="s">
        <v>280</v>
      </c>
      <c r="R2010" s="557" t="s">
        <v>73</v>
      </c>
      <c r="S2010" s="557" t="s">
        <v>66</v>
      </c>
    </row>
    <row r="2011" spans="1:19" s="122" customFormat="1" ht="20.100000000000001" customHeight="1">
      <c r="A2011" s="557" t="s">
        <v>455</v>
      </c>
      <c r="B2011" s="563" t="s">
        <v>2429</v>
      </c>
      <c r="C2011" s="557" t="s">
        <v>472</v>
      </c>
      <c r="D2011" s="975" t="s">
        <v>282</v>
      </c>
      <c r="E2011" s="975" t="s">
        <v>282</v>
      </c>
      <c r="F2011" s="557" t="s">
        <v>350</v>
      </c>
      <c r="G2011" s="563"/>
      <c r="H2011" s="560">
        <v>400</v>
      </c>
      <c r="I2011" s="559">
        <v>17226</v>
      </c>
      <c r="J2011" s="558"/>
      <c r="K2011" s="559">
        <f t="shared" si="143"/>
        <v>0</v>
      </c>
      <c r="L2011" s="981">
        <f t="shared" si="144"/>
        <v>0</v>
      </c>
      <c r="M2011" s="713">
        <f t="shared" si="142"/>
        <v>6890400</v>
      </c>
      <c r="N2011" s="557"/>
      <c r="O2011" s="557"/>
      <c r="P2011" s="557" t="s">
        <v>372</v>
      </c>
      <c r="Q2011" s="557" t="s">
        <v>336</v>
      </c>
      <c r="R2011" s="557" t="s">
        <v>73</v>
      </c>
      <c r="S2011" s="557" t="s">
        <v>66</v>
      </c>
    </row>
    <row r="2012" spans="1:19" s="122" customFormat="1" ht="20.100000000000001" customHeight="1">
      <c r="A2012" s="557" t="s">
        <v>455</v>
      </c>
      <c r="B2012" s="563" t="s">
        <v>383</v>
      </c>
      <c r="C2012" s="557" t="s">
        <v>472</v>
      </c>
      <c r="D2012" s="975" t="s">
        <v>282</v>
      </c>
      <c r="E2012" s="975" t="s">
        <v>282</v>
      </c>
      <c r="F2012" s="557" t="s">
        <v>386</v>
      </c>
      <c r="G2012" s="563"/>
      <c r="H2012" s="559">
        <v>811</v>
      </c>
      <c r="I2012" s="559">
        <v>1174</v>
      </c>
      <c r="J2012" s="558"/>
      <c r="K2012" s="559">
        <f t="shared" si="143"/>
        <v>0</v>
      </c>
      <c r="L2012" s="981">
        <f t="shared" si="144"/>
        <v>0</v>
      </c>
      <c r="M2012" s="713">
        <f t="shared" si="142"/>
        <v>952114</v>
      </c>
      <c r="N2012" s="557"/>
      <c r="O2012" s="557"/>
      <c r="P2012" s="557" t="s">
        <v>372</v>
      </c>
      <c r="Q2012" s="557" t="s">
        <v>336</v>
      </c>
      <c r="R2012" s="557" t="s">
        <v>73</v>
      </c>
      <c r="S2012" s="557" t="s">
        <v>66</v>
      </c>
    </row>
    <row r="2013" spans="1:19" s="122" customFormat="1" ht="20.100000000000001" customHeight="1">
      <c r="A2013" s="557" t="s">
        <v>455</v>
      </c>
      <c r="B2013" s="563" t="s">
        <v>2429</v>
      </c>
      <c r="C2013" s="557" t="s">
        <v>472</v>
      </c>
      <c r="D2013" s="975" t="s">
        <v>282</v>
      </c>
      <c r="E2013" s="975" t="s">
        <v>282</v>
      </c>
      <c r="F2013" s="557" t="s">
        <v>395</v>
      </c>
      <c r="G2013" s="563"/>
      <c r="H2013" s="559">
        <v>400</v>
      </c>
      <c r="I2013" s="559">
        <v>66900</v>
      </c>
      <c r="J2013" s="558"/>
      <c r="K2013" s="559">
        <f t="shared" si="143"/>
        <v>0</v>
      </c>
      <c r="L2013" s="981">
        <f t="shared" si="144"/>
        <v>0</v>
      </c>
      <c r="M2013" s="713">
        <f t="shared" si="142"/>
        <v>26760000</v>
      </c>
      <c r="N2013" s="557"/>
      <c r="O2013" s="557"/>
      <c r="P2013" s="557" t="s">
        <v>372</v>
      </c>
      <c r="Q2013" s="557" t="s">
        <v>278</v>
      </c>
      <c r="R2013" s="557" t="s">
        <v>73</v>
      </c>
      <c r="S2013" s="557" t="s">
        <v>66</v>
      </c>
    </row>
    <row r="2014" spans="1:19" s="122" customFormat="1" ht="20.100000000000001" customHeight="1">
      <c r="A2014" s="557" t="s">
        <v>455</v>
      </c>
      <c r="B2014" s="563" t="s">
        <v>2429</v>
      </c>
      <c r="C2014" s="557" t="s">
        <v>472</v>
      </c>
      <c r="D2014" s="975" t="s">
        <v>282</v>
      </c>
      <c r="E2014" s="975" t="s">
        <v>282</v>
      </c>
      <c r="F2014" s="557" t="s">
        <v>348</v>
      </c>
      <c r="G2014" s="563"/>
      <c r="H2014" s="559">
        <v>800</v>
      </c>
      <c r="I2014" s="559">
        <v>7900</v>
      </c>
      <c r="J2014" s="969"/>
      <c r="K2014" s="559">
        <f t="shared" si="143"/>
        <v>0</v>
      </c>
      <c r="L2014" s="981">
        <f t="shared" si="144"/>
        <v>0</v>
      </c>
      <c r="M2014" s="713">
        <f t="shared" si="142"/>
        <v>6320000</v>
      </c>
      <c r="N2014" s="557"/>
      <c r="O2014" s="557"/>
      <c r="P2014" s="557" t="s">
        <v>372</v>
      </c>
      <c r="Q2014" s="557" t="s">
        <v>280</v>
      </c>
      <c r="R2014" s="557" t="s">
        <v>73</v>
      </c>
      <c r="S2014" s="557" t="s">
        <v>66</v>
      </c>
    </row>
    <row r="2015" spans="1:19" s="122" customFormat="1" ht="20.100000000000001" customHeight="1">
      <c r="A2015" s="557" t="s">
        <v>455</v>
      </c>
      <c r="B2015" s="563" t="s">
        <v>2430</v>
      </c>
      <c r="C2015" s="557" t="s">
        <v>472</v>
      </c>
      <c r="D2015" s="975" t="s">
        <v>282</v>
      </c>
      <c r="E2015" s="975" t="s">
        <v>282</v>
      </c>
      <c r="F2015" s="557" t="s">
        <v>568</v>
      </c>
      <c r="G2015" s="563"/>
      <c r="H2015" s="560">
        <v>623</v>
      </c>
      <c r="I2015" s="559">
        <v>51650</v>
      </c>
      <c r="J2015" s="969">
        <v>16</v>
      </c>
      <c r="K2015" s="559">
        <f t="shared" si="143"/>
        <v>9968</v>
      </c>
      <c r="L2015" s="981">
        <f t="shared" si="144"/>
        <v>9.968</v>
      </c>
      <c r="M2015" s="713">
        <f t="shared" si="142"/>
        <v>32177950</v>
      </c>
      <c r="N2015" s="557" t="s">
        <v>61</v>
      </c>
      <c r="O2015" s="567"/>
      <c r="P2015" s="557" t="s">
        <v>372</v>
      </c>
      <c r="Q2015" s="557" t="s">
        <v>270</v>
      </c>
      <c r="R2015" s="557" t="s">
        <v>60</v>
      </c>
      <c r="S2015" s="557" t="s">
        <v>66</v>
      </c>
    </row>
    <row r="2016" spans="1:19" s="122" customFormat="1" ht="20.100000000000001" customHeight="1">
      <c r="A2016" s="557" t="s">
        <v>455</v>
      </c>
      <c r="B2016" s="563" t="s">
        <v>2430</v>
      </c>
      <c r="C2016" s="557" t="s">
        <v>472</v>
      </c>
      <c r="D2016" s="975" t="s">
        <v>282</v>
      </c>
      <c r="E2016" s="975" t="s">
        <v>282</v>
      </c>
      <c r="F2016" s="557" t="s">
        <v>83</v>
      </c>
      <c r="G2016" s="563"/>
      <c r="H2016" s="559">
        <v>411</v>
      </c>
      <c r="I2016" s="559">
        <v>18500</v>
      </c>
      <c r="J2016" s="558"/>
      <c r="K2016" s="559">
        <f t="shared" si="143"/>
        <v>0</v>
      </c>
      <c r="L2016" s="981">
        <f t="shared" si="144"/>
        <v>0</v>
      </c>
      <c r="M2016" s="713">
        <f t="shared" si="142"/>
        <v>7603500</v>
      </c>
      <c r="N2016" s="557"/>
      <c r="O2016" s="557"/>
      <c r="P2016" s="557" t="s">
        <v>372</v>
      </c>
      <c r="Q2016" s="557" t="s">
        <v>274</v>
      </c>
      <c r="R2016" s="557" t="s">
        <v>73</v>
      </c>
      <c r="S2016" s="557" t="s">
        <v>66</v>
      </c>
    </row>
    <row r="2017" spans="1:19" s="122" customFormat="1" ht="20.100000000000001" customHeight="1">
      <c r="A2017" s="557" t="s">
        <v>455</v>
      </c>
      <c r="B2017" s="563" t="s">
        <v>2430</v>
      </c>
      <c r="C2017" s="557" t="s">
        <v>472</v>
      </c>
      <c r="D2017" s="975" t="s">
        <v>282</v>
      </c>
      <c r="E2017" s="975" t="s">
        <v>282</v>
      </c>
      <c r="F2017" s="557" t="s">
        <v>389</v>
      </c>
      <c r="G2017" s="563"/>
      <c r="H2017" s="559">
        <v>411</v>
      </c>
      <c r="I2017" s="559">
        <v>10166</v>
      </c>
      <c r="J2017" s="969"/>
      <c r="K2017" s="559">
        <f t="shared" si="143"/>
        <v>0</v>
      </c>
      <c r="L2017" s="981">
        <f t="shared" si="144"/>
        <v>0</v>
      </c>
      <c r="M2017" s="713">
        <f t="shared" si="142"/>
        <v>4178226</v>
      </c>
      <c r="N2017" s="557"/>
      <c r="O2017" s="557"/>
      <c r="P2017" s="557" t="s">
        <v>372</v>
      </c>
      <c r="Q2017" s="557" t="s">
        <v>280</v>
      </c>
      <c r="R2017" s="557" t="s">
        <v>73</v>
      </c>
      <c r="S2017" s="557" t="s">
        <v>66</v>
      </c>
    </row>
    <row r="2018" spans="1:19" s="122" customFormat="1" ht="20.100000000000001" customHeight="1">
      <c r="A2018" s="557" t="s">
        <v>455</v>
      </c>
      <c r="B2018" s="563" t="s">
        <v>2430</v>
      </c>
      <c r="C2018" s="557" t="s">
        <v>472</v>
      </c>
      <c r="D2018" s="975" t="s">
        <v>282</v>
      </c>
      <c r="E2018" s="975" t="s">
        <v>282</v>
      </c>
      <c r="F2018" s="557" t="s">
        <v>349</v>
      </c>
      <c r="G2018" s="563"/>
      <c r="H2018" s="559">
        <v>811</v>
      </c>
      <c r="I2018" s="559">
        <v>7900</v>
      </c>
      <c r="J2018" s="969"/>
      <c r="K2018" s="559">
        <f t="shared" si="143"/>
        <v>0</v>
      </c>
      <c r="L2018" s="981">
        <f t="shared" si="144"/>
        <v>0</v>
      </c>
      <c r="M2018" s="713">
        <f t="shared" si="142"/>
        <v>6406900</v>
      </c>
      <c r="N2018" s="557"/>
      <c r="O2018" s="557"/>
      <c r="P2018" s="557" t="s">
        <v>372</v>
      </c>
      <c r="Q2018" s="557" t="s">
        <v>280</v>
      </c>
      <c r="R2018" s="557" t="s">
        <v>73</v>
      </c>
      <c r="S2018" s="557" t="s">
        <v>66</v>
      </c>
    </row>
    <row r="2019" spans="1:19" s="122" customFormat="1" ht="20.100000000000001" customHeight="1">
      <c r="A2019" s="557" t="s">
        <v>455</v>
      </c>
      <c r="B2019" s="563" t="s">
        <v>2430</v>
      </c>
      <c r="C2019" s="557" t="s">
        <v>472</v>
      </c>
      <c r="D2019" s="975" t="s">
        <v>282</v>
      </c>
      <c r="E2019" s="975" t="s">
        <v>282</v>
      </c>
      <c r="F2019" s="557" t="s">
        <v>350</v>
      </c>
      <c r="G2019" s="563"/>
      <c r="H2019" s="559">
        <v>411</v>
      </c>
      <c r="I2019" s="559">
        <v>17226</v>
      </c>
      <c r="J2019" s="969"/>
      <c r="K2019" s="559">
        <f t="shared" si="143"/>
        <v>0</v>
      </c>
      <c r="L2019" s="981">
        <f t="shared" si="144"/>
        <v>0</v>
      </c>
      <c r="M2019" s="713">
        <f t="shared" si="142"/>
        <v>7079886</v>
      </c>
      <c r="N2019" s="557"/>
      <c r="O2019" s="567"/>
      <c r="P2019" s="557" t="s">
        <v>372</v>
      </c>
      <c r="Q2019" s="557" t="s">
        <v>336</v>
      </c>
      <c r="R2019" s="557" t="s">
        <v>73</v>
      </c>
      <c r="S2019" s="557" t="s">
        <v>66</v>
      </c>
    </row>
    <row r="2020" spans="1:19" s="122" customFormat="1" ht="20.100000000000001" customHeight="1">
      <c r="A2020" s="557" t="s">
        <v>455</v>
      </c>
      <c r="B2020" s="563" t="s">
        <v>2430</v>
      </c>
      <c r="C2020" s="557" t="s">
        <v>472</v>
      </c>
      <c r="D2020" s="975" t="s">
        <v>282</v>
      </c>
      <c r="E2020" s="975" t="s">
        <v>282</v>
      </c>
      <c r="F2020" s="557" t="s">
        <v>395</v>
      </c>
      <c r="G2020" s="563"/>
      <c r="H2020" s="559">
        <v>411</v>
      </c>
      <c r="I2020" s="559">
        <v>66900</v>
      </c>
      <c r="J2020" s="969"/>
      <c r="K2020" s="559">
        <f t="shared" si="143"/>
        <v>0</v>
      </c>
      <c r="L2020" s="981">
        <f t="shared" si="144"/>
        <v>0</v>
      </c>
      <c r="M2020" s="713">
        <f t="shared" si="142"/>
        <v>27495900</v>
      </c>
      <c r="N2020" s="557"/>
      <c r="O2020" s="567"/>
      <c r="P2020" s="557" t="s">
        <v>372</v>
      </c>
      <c r="Q2020" s="557" t="s">
        <v>278</v>
      </c>
      <c r="R2020" s="557" t="s">
        <v>73</v>
      </c>
      <c r="S2020" s="557" t="s">
        <v>66</v>
      </c>
    </row>
    <row r="2021" spans="1:19" s="122" customFormat="1" ht="20.100000000000001" customHeight="1">
      <c r="A2021" s="557" t="s">
        <v>455</v>
      </c>
      <c r="B2021" s="563" t="s">
        <v>2430</v>
      </c>
      <c r="C2021" s="557" t="s">
        <v>472</v>
      </c>
      <c r="D2021" s="975" t="s">
        <v>282</v>
      </c>
      <c r="E2021" s="975" t="s">
        <v>282</v>
      </c>
      <c r="F2021" s="557" t="s">
        <v>348</v>
      </c>
      <c r="G2021" s="563"/>
      <c r="H2021" s="559">
        <v>811</v>
      </c>
      <c r="I2021" s="559">
        <v>7900</v>
      </c>
      <c r="J2021" s="969"/>
      <c r="K2021" s="559">
        <f t="shared" si="143"/>
        <v>0</v>
      </c>
      <c r="L2021" s="981">
        <f t="shared" si="144"/>
        <v>0</v>
      </c>
      <c r="M2021" s="713">
        <f t="shared" si="142"/>
        <v>6406900</v>
      </c>
      <c r="N2021" s="557"/>
      <c r="O2021" s="567"/>
      <c r="P2021" s="557" t="s">
        <v>372</v>
      </c>
      <c r="Q2021" s="557" t="s">
        <v>280</v>
      </c>
      <c r="R2021" s="557" t="s">
        <v>73</v>
      </c>
      <c r="S2021" s="557" t="s">
        <v>66</v>
      </c>
    </row>
    <row r="2022" spans="1:19" s="122" customFormat="1" ht="20.100000000000001" customHeight="1">
      <c r="A2022" s="557" t="s">
        <v>455</v>
      </c>
      <c r="B2022" s="563" t="s">
        <v>2387</v>
      </c>
      <c r="C2022" s="557" t="s">
        <v>472</v>
      </c>
      <c r="D2022" s="975" t="s">
        <v>282</v>
      </c>
      <c r="E2022" s="975" t="s">
        <v>282</v>
      </c>
      <c r="F2022" s="557" t="s">
        <v>909</v>
      </c>
      <c r="G2022" s="563"/>
      <c r="H2022" s="560">
        <v>264</v>
      </c>
      <c r="I2022" s="559">
        <v>49759</v>
      </c>
      <c r="J2022" s="969">
        <v>19</v>
      </c>
      <c r="K2022" s="559">
        <f t="shared" si="143"/>
        <v>5016</v>
      </c>
      <c r="L2022" s="981">
        <f t="shared" si="144"/>
        <v>5.016</v>
      </c>
      <c r="M2022" s="713">
        <f t="shared" si="142"/>
        <v>13136376</v>
      </c>
      <c r="N2022" s="557">
        <v>301</v>
      </c>
      <c r="O2022" s="557"/>
      <c r="P2022" s="557" t="s">
        <v>372</v>
      </c>
      <c r="Q2022" s="557" t="s">
        <v>361</v>
      </c>
      <c r="R2022" s="557" t="s">
        <v>68</v>
      </c>
      <c r="S2022" s="557" t="s">
        <v>109</v>
      </c>
    </row>
    <row r="2023" spans="1:19" s="122" customFormat="1" ht="20.100000000000001" customHeight="1">
      <c r="A2023" s="557" t="s">
        <v>455</v>
      </c>
      <c r="B2023" s="563" t="s">
        <v>2387</v>
      </c>
      <c r="C2023" s="557" t="s">
        <v>472</v>
      </c>
      <c r="D2023" s="975" t="s">
        <v>282</v>
      </c>
      <c r="E2023" s="975" t="s">
        <v>282</v>
      </c>
      <c r="F2023" s="557" t="s">
        <v>612</v>
      </c>
      <c r="G2023" s="563"/>
      <c r="H2023" s="560">
        <v>264</v>
      </c>
      <c r="I2023" s="559">
        <v>42672</v>
      </c>
      <c r="J2023" s="558"/>
      <c r="K2023" s="559">
        <f t="shared" si="143"/>
        <v>0</v>
      </c>
      <c r="L2023" s="981">
        <f t="shared" si="144"/>
        <v>0</v>
      </c>
      <c r="M2023" s="713">
        <f t="shared" si="142"/>
        <v>11265408</v>
      </c>
      <c r="N2023" s="557"/>
      <c r="O2023" s="557"/>
      <c r="P2023" s="557" t="s">
        <v>372</v>
      </c>
      <c r="Q2023" s="557" t="s">
        <v>336</v>
      </c>
      <c r="R2023" s="557" t="s">
        <v>73</v>
      </c>
      <c r="S2023" s="557" t="s">
        <v>109</v>
      </c>
    </row>
    <row r="2024" spans="1:19" s="122" customFormat="1" ht="20.100000000000001" customHeight="1">
      <c r="A2024" s="557" t="s">
        <v>455</v>
      </c>
      <c r="B2024" s="563" t="s">
        <v>2387</v>
      </c>
      <c r="C2024" s="557" t="s">
        <v>472</v>
      </c>
      <c r="D2024" s="975" t="s">
        <v>282</v>
      </c>
      <c r="E2024" s="975" t="s">
        <v>282</v>
      </c>
      <c r="F2024" s="557" t="s">
        <v>909</v>
      </c>
      <c r="G2024" s="563"/>
      <c r="H2024" s="560">
        <v>20</v>
      </c>
      <c r="I2024" s="559">
        <v>49759</v>
      </c>
      <c r="J2024" s="558">
        <v>19</v>
      </c>
      <c r="K2024" s="559">
        <f t="shared" si="143"/>
        <v>380</v>
      </c>
      <c r="L2024" s="981">
        <f t="shared" si="144"/>
        <v>0.38</v>
      </c>
      <c r="M2024" s="713">
        <f t="shared" si="142"/>
        <v>995180</v>
      </c>
      <c r="N2024" s="557">
        <v>304</v>
      </c>
      <c r="O2024" s="557"/>
      <c r="P2024" s="557" t="s">
        <v>372</v>
      </c>
      <c r="Q2024" s="557" t="s">
        <v>361</v>
      </c>
      <c r="R2024" s="557" t="s">
        <v>68</v>
      </c>
      <c r="S2024" s="557" t="s">
        <v>109</v>
      </c>
    </row>
    <row r="2025" spans="1:19" s="122" customFormat="1" ht="20.100000000000001" customHeight="1">
      <c r="A2025" s="557" t="s">
        <v>455</v>
      </c>
      <c r="B2025" s="563" t="s">
        <v>2387</v>
      </c>
      <c r="C2025" s="557" t="s">
        <v>472</v>
      </c>
      <c r="D2025" s="975" t="s">
        <v>282</v>
      </c>
      <c r="E2025" s="975" t="s">
        <v>282</v>
      </c>
      <c r="F2025" s="557" t="s">
        <v>630</v>
      </c>
      <c r="G2025" s="557"/>
      <c r="H2025" s="560">
        <v>20</v>
      </c>
      <c r="I2025" s="559">
        <v>110575</v>
      </c>
      <c r="J2025" s="558"/>
      <c r="K2025" s="559">
        <f t="shared" si="143"/>
        <v>0</v>
      </c>
      <c r="L2025" s="981">
        <f t="shared" si="144"/>
        <v>0</v>
      </c>
      <c r="M2025" s="713">
        <f t="shared" si="142"/>
        <v>2211500</v>
      </c>
      <c r="N2025" s="557"/>
      <c r="O2025" s="557"/>
      <c r="P2025" s="557" t="s">
        <v>372</v>
      </c>
      <c r="Q2025" s="557" t="s">
        <v>336</v>
      </c>
      <c r="R2025" s="557" t="s">
        <v>73</v>
      </c>
      <c r="S2025" s="557" t="s">
        <v>109</v>
      </c>
    </row>
    <row r="2026" spans="1:19" s="122" customFormat="1" ht="20.100000000000001" customHeight="1">
      <c r="A2026" s="567" t="s">
        <v>455</v>
      </c>
      <c r="B2026" s="563" t="s">
        <v>2387</v>
      </c>
      <c r="C2026" s="557" t="s">
        <v>472</v>
      </c>
      <c r="D2026" s="975" t="s">
        <v>282</v>
      </c>
      <c r="E2026" s="975" t="s">
        <v>282</v>
      </c>
      <c r="F2026" s="557" t="s">
        <v>363</v>
      </c>
      <c r="G2026" s="557"/>
      <c r="H2026" s="560">
        <v>73</v>
      </c>
      <c r="I2026" s="559">
        <v>124960</v>
      </c>
      <c r="J2026" s="558">
        <v>42</v>
      </c>
      <c r="K2026" s="559">
        <f t="shared" si="143"/>
        <v>3066</v>
      </c>
      <c r="L2026" s="981">
        <f t="shared" si="144"/>
        <v>3.0659999999999998</v>
      </c>
      <c r="M2026" s="713">
        <f t="shared" si="142"/>
        <v>9122080</v>
      </c>
      <c r="N2026" s="557"/>
      <c r="O2026" s="557"/>
      <c r="P2026" s="557" t="s">
        <v>372</v>
      </c>
      <c r="Q2026" s="557" t="s">
        <v>364</v>
      </c>
      <c r="R2026" s="557" t="s">
        <v>68</v>
      </c>
      <c r="S2026" s="557" t="s">
        <v>109</v>
      </c>
    </row>
    <row r="2027" spans="1:19" s="122" customFormat="1" ht="20.100000000000001" customHeight="1">
      <c r="A2027" s="557" t="s">
        <v>455</v>
      </c>
      <c r="B2027" s="563" t="s">
        <v>2387</v>
      </c>
      <c r="C2027" s="557" t="s">
        <v>472</v>
      </c>
      <c r="D2027" s="975" t="s">
        <v>282</v>
      </c>
      <c r="E2027" s="975" t="s">
        <v>282</v>
      </c>
      <c r="F2027" s="557" t="s">
        <v>267</v>
      </c>
      <c r="G2027" s="563"/>
      <c r="H2027" s="560">
        <v>92</v>
      </c>
      <c r="I2027" s="559">
        <v>57200</v>
      </c>
      <c r="J2027" s="969">
        <v>7</v>
      </c>
      <c r="K2027" s="559">
        <f t="shared" si="143"/>
        <v>644</v>
      </c>
      <c r="L2027" s="981">
        <f t="shared" si="144"/>
        <v>0.64400000000000002</v>
      </c>
      <c r="M2027" s="713">
        <f t="shared" si="142"/>
        <v>5262400</v>
      </c>
      <c r="N2027" s="557" t="s">
        <v>1620</v>
      </c>
      <c r="O2027" s="557"/>
      <c r="P2027" s="557" t="s">
        <v>372</v>
      </c>
      <c r="Q2027" s="557" t="s">
        <v>344</v>
      </c>
      <c r="R2027" s="557" t="s">
        <v>60</v>
      </c>
      <c r="S2027" s="557" t="s">
        <v>109</v>
      </c>
    </row>
    <row r="2028" spans="1:19" s="122" customFormat="1" ht="20.100000000000001" customHeight="1">
      <c r="A2028" s="557" t="s">
        <v>455</v>
      </c>
      <c r="B2028" s="563" t="s">
        <v>2387</v>
      </c>
      <c r="C2028" s="557" t="s">
        <v>472</v>
      </c>
      <c r="D2028" s="975" t="s">
        <v>282</v>
      </c>
      <c r="E2028" s="975" t="s">
        <v>282</v>
      </c>
      <c r="F2028" s="557" t="s">
        <v>406</v>
      </c>
      <c r="G2028" s="563"/>
      <c r="H2028" s="560">
        <v>152</v>
      </c>
      <c r="I2028" s="559">
        <v>52170</v>
      </c>
      <c r="J2028" s="558"/>
      <c r="K2028" s="559">
        <f t="shared" si="143"/>
        <v>0</v>
      </c>
      <c r="L2028" s="981">
        <f t="shared" si="144"/>
        <v>0</v>
      </c>
      <c r="M2028" s="713">
        <f t="shared" si="142"/>
        <v>7929840</v>
      </c>
      <c r="N2028" s="557"/>
      <c r="O2028" s="557"/>
      <c r="P2028" s="557" t="s">
        <v>372</v>
      </c>
      <c r="Q2028" s="557" t="s">
        <v>271</v>
      </c>
      <c r="R2028" s="557" t="s">
        <v>73</v>
      </c>
      <c r="S2028" s="557" t="s">
        <v>109</v>
      </c>
    </row>
    <row r="2029" spans="1:19" s="122" customFormat="1" ht="20.100000000000001" customHeight="1">
      <c r="A2029" s="557" t="s">
        <v>455</v>
      </c>
      <c r="B2029" s="563" t="s">
        <v>2387</v>
      </c>
      <c r="C2029" s="557" t="s">
        <v>472</v>
      </c>
      <c r="D2029" s="975" t="s">
        <v>282</v>
      </c>
      <c r="E2029" s="975" t="s">
        <v>282</v>
      </c>
      <c r="F2029" s="557" t="s">
        <v>1575</v>
      </c>
      <c r="G2029" s="563"/>
      <c r="H2029" s="559">
        <v>152</v>
      </c>
      <c r="I2029" s="559">
        <v>8498</v>
      </c>
      <c r="J2029" s="558"/>
      <c r="K2029" s="559">
        <f t="shared" si="143"/>
        <v>0</v>
      </c>
      <c r="L2029" s="981">
        <f t="shared" si="144"/>
        <v>0</v>
      </c>
      <c r="M2029" s="713">
        <f t="shared" si="142"/>
        <v>1291696</v>
      </c>
      <c r="N2029" s="557"/>
      <c r="O2029" s="557"/>
      <c r="P2029" s="557" t="s">
        <v>372</v>
      </c>
      <c r="Q2029" s="557" t="s">
        <v>336</v>
      </c>
      <c r="R2029" s="557" t="s">
        <v>73</v>
      </c>
      <c r="S2029" s="557" t="s">
        <v>109</v>
      </c>
    </row>
    <row r="2030" spans="1:19" s="122" customFormat="1" ht="20.100000000000001" customHeight="1">
      <c r="A2030" s="557" t="s">
        <v>455</v>
      </c>
      <c r="B2030" s="563" t="s">
        <v>2387</v>
      </c>
      <c r="C2030" s="557" t="s">
        <v>472</v>
      </c>
      <c r="D2030" s="975" t="s">
        <v>282</v>
      </c>
      <c r="E2030" s="975" t="s">
        <v>282</v>
      </c>
      <c r="F2030" s="557" t="s">
        <v>882</v>
      </c>
      <c r="G2030" s="563"/>
      <c r="H2030" s="560">
        <v>152</v>
      </c>
      <c r="I2030" s="559">
        <v>10030</v>
      </c>
      <c r="J2030" s="558"/>
      <c r="K2030" s="559">
        <f t="shared" si="143"/>
        <v>0</v>
      </c>
      <c r="L2030" s="981">
        <f t="shared" si="144"/>
        <v>0</v>
      </c>
      <c r="M2030" s="713">
        <f t="shared" si="142"/>
        <v>1524560</v>
      </c>
      <c r="N2030" s="557"/>
      <c r="O2030" s="557"/>
      <c r="P2030" s="557" t="s">
        <v>372</v>
      </c>
      <c r="Q2030" s="557" t="s">
        <v>336</v>
      </c>
      <c r="R2030" s="557" t="s">
        <v>73</v>
      </c>
      <c r="S2030" s="557" t="s">
        <v>109</v>
      </c>
    </row>
    <row r="2031" spans="1:19" s="122" customFormat="1" ht="20.100000000000001" customHeight="1">
      <c r="A2031" s="557" t="s">
        <v>455</v>
      </c>
      <c r="B2031" s="563" t="s">
        <v>2387</v>
      </c>
      <c r="C2031" s="557" t="s">
        <v>472</v>
      </c>
      <c r="D2031" s="975" t="s">
        <v>282</v>
      </c>
      <c r="E2031" s="975" t="s">
        <v>282</v>
      </c>
      <c r="F2031" s="557" t="s">
        <v>757</v>
      </c>
      <c r="G2031" s="563"/>
      <c r="H2031" s="560">
        <v>410</v>
      </c>
      <c r="I2031" s="559">
        <v>19360</v>
      </c>
      <c r="J2031" s="558"/>
      <c r="K2031" s="559">
        <f t="shared" si="143"/>
        <v>0</v>
      </c>
      <c r="L2031" s="981">
        <f t="shared" si="144"/>
        <v>0</v>
      </c>
      <c r="M2031" s="713">
        <f t="shared" si="142"/>
        <v>7937600</v>
      </c>
      <c r="N2031" s="557"/>
      <c r="O2031" s="557"/>
      <c r="P2031" s="557" t="s">
        <v>372</v>
      </c>
      <c r="Q2031" s="557" t="s">
        <v>336</v>
      </c>
      <c r="R2031" s="557" t="s">
        <v>73</v>
      </c>
      <c r="S2031" s="557" t="s">
        <v>109</v>
      </c>
    </row>
    <row r="2032" spans="1:19" s="122" customFormat="1" ht="20.100000000000001" customHeight="1">
      <c r="A2032" s="557" t="s">
        <v>455</v>
      </c>
      <c r="B2032" s="563" t="s">
        <v>2387</v>
      </c>
      <c r="C2032" s="557" t="s">
        <v>472</v>
      </c>
      <c r="D2032" s="975" t="s">
        <v>282</v>
      </c>
      <c r="E2032" s="975" t="s">
        <v>282</v>
      </c>
      <c r="F2032" s="557" t="s">
        <v>738</v>
      </c>
      <c r="G2032" s="563"/>
      <c r="H2032" s="560">
        <v>21</v>
      </c>
      <c r="I2032" s="559">
        <v>138954</v>
      </c>
      <c r="J2032" s="558">
        <v>43</v>
      </c>
      <c r="K2032" s="559">
        <f t="shared" si="143"/>
        <v>903</v>
      </c>
      <c r="L2032" s="981">
        <f t="shared" si="144"/>
        <v>0.90300000000000002</v>
      </c>
      <c r="M2032" s="713">
        <f t="shared" si="142"/>
        <v>2918034</v>
      </c>
      <c r="N2032" s="557"/>
      <c r="O2032" s="557"/>
      <c r="P2032" s="557" t="s">
        <v>372</v>
      </c>
      <c r="Q2032" s="557" t="s">
        <v>403</v>
      </c>
      <c r="R2032" s="557" t="s">
        <v>68</v>
      </c>
      <c r="S2032" s="557" t="s">
        <v>109</v>
      </c>
    </row>
    <row r="2033" spans="1:19" s="122" customFormat="1" ht="20.100000000000001" customHeight="1">
      <c r="A2033" s="557" t="s">
        <v>455</v>
      </c>
      <c r="B2033" s="563" t="s">
        <v>2387</v>
      </c>
      <c r="C2033" s="557" t="s">
        <v>472</v>
      </c>
      <c r="D2033" s="975" t="s">
        <v>282</v>
      </c>
      <c r="E2033" s="975" t="s">
        <v>282</v>
      </c>
      <c r="F2033" s="557" t="s">
        <v>669</v>
      </c>
      <c r="G2033" s="563"/>
      <c r="H2033" s="559">
        <v>34</v>
      </c>
      <c r="I2033" s="559">
        <v>110046</v>
      </c>
      <c r="J2033" s="558">
        <v>23</v>
      </c>
      <c r="K2033" s="559">
        <f t="shared" si="143"/>
        <v>782</v>
      </c>
      <c r="L2033" s="981">
        <f t="shared" si="144"/>
        <v>0.78200000000000003</v>
      </c>
      <c r="M2033" s="713">
        <f t="shared" si="142"/>
        <v>3741564</v>
      </c>
      <c r="N2033" s="557"/>
      <c r="O2033" s="557"/>
      <c r="P2033" s="557" t="s">
        <v>372</v>
      </c>
      <c r="Q2033" s="557" t="s">
        <v>628</v>
      </c>
      <c r="R2033" s="557" t="s">
        <v>60</v>
      </c>
      <c r="S2033" s="557" t="s">
        <v>109</v>
      </c>
    </row>
    <row r="2034" spans="1:19" s="122" customFormat="1" ht="20.100000000000001" customHeight="1">
      <c r="A2034" s="557" t="s">
        <v>455</v>
      </c>
      <c r="B2034" s="563" t="s">
        <v>2387</v>
      </c>
      <c r="C2034" s="557" t="s">
        <v>472</v>
      </c>
      <c r="D2034" s="975" t="s">
        <v>282</v>
      </c>
      <c r="E2034" s="975" t="s">
        <v>282</v>
      </c>
      <c r="F2034" s="557" t="s">
        <v>1643</v>
      </c>
      <c r="G2034" s="563"/>
      <c r="H2034" s="559">
        <v>34</v>
      </c>
      <c r="I2034" s="559">
        <v>13505</v>
      </c>
      <c r="J2034" s="558"/>
      <c r="K2034" s="559">
        <f t="shared" si="143"/>
        <v>0</v>
      </c>
      <c r="L2034" s="981">
        <f t="shared" si="144"/>
        <v>0</v>
      </c>
      <c r="M2034" s="713">
        <f t="shared" si="142"/>
        <v>459170</v>
      </c>
      <c r="N2034" s="557"/>
      <c r="O2034" s="557"/>
      <c r="P2034" s="557" t="s">
        <v>372</v>
      </c>
      <c r="Q2034" s="557" t="s">
        <v>336</v>
      </c>
      <c r="R2034" s="557" t="s">
        <v>73</v>
      </c>
      <c r="S2034" s="557" t="s">
        <v>109</v>
      </c>
    </row>
    <row r="2035" spans="1:19" s="122" customFormat="1" ht="20.100000000000001" customHeight="1">
      <c r="A2035" s="557" t="s">
        <v>2680</v>
      </c>
      <c r="B2035" s="563" t="s">
        <v>2758</v>
      </c>
      <c r="C2035" s="557" t="s">
        <v>425</v>
      </c>
      <c r="D2035" s="975" t="s">
        <v>282</v>
      </c>
      <c r="E2035" s="975" t="s">
        <v>282</v>
      </c>
      <c r="F2035" s="557" t="s">
        <v>356</v>
      </c>
      <c r="G2035" s="563"/>
      <c r="H2035" s="559">
        <v>126</v>
      </c>
      <c r="I2035" s="559">
        <v>168624</v>
      </c>
      <c r="J2035" s="558">
        <v>43</v>
      </c>
      <c r="K2035" s="559">
        <f t="shared" si="143"/>
        <v>5418</v>
      </c>
      <c r="L2035" s="981">
        <f t="shared" si="144"/>
        <v>5.4180000000000001</v>
      </c>
      <c r="M2035" s="713">
        <f t="shared" si="142"/>
        <v>21246624</v>
      </c>
      <c r="N2035" s="557"/>
      <c r="O2035" s="557" t="s">
        <v>2681</v>
      </c>
      <c r="P2035" s="557" t="s">
        <v>372</v>
      </c>
      <c r="Q2035" s="557" t="s">
        <v>327</v>
      </c>
      <c r="R2035" s="557" t="s">
        <v>68</v>
      </c>
      <c r="S2035" s="557" t="s">
        <v>237</v>
      </c>
    </row>
    <row r="2036" spans="1:19" s="122" customFormat="1" ht="20.100000000000001" customHeight="1">
      <c r="A2036" s="557" t="s">
        <v>2680</v>
      </c>
      <c r="B2036" s="563" t="s">
        <v>2758</v>
      </c>
      <c r="C2036" s="557" t="s">
        <v>425</v>
      </c>
      <c r="D2036" s="975" t="s">
        <v>282</v>
      </c>
      <c r="E2036" s="975" t="s">
        <v>282</v>
      </c>
      <c r="F2036" s="557" t="s">
        <v>880</v>
      </c>
      <c r="G2036" s="563"/>
      <c r="H2036" s="559">
        <v>126</v>
      </c>
      <c r="I2036" s="559">
        <v>3195</v>
      </c>
      <c r="J2036" s="558" t="s">
        <v>765</v>
      </c>
      <c r="K2036" s="559" t="str">
        <f t="shared" si="143"/>
        <v>0</v>
      </c>
      <c r="L2036" s="981">
        <f t="shared" si="144"/>
        <v>0</v>
      </c>
      <c r="M2036" s="713">
        <f t="shared" si="142"/>
        <v>402570</v>
      </c>
      <c r="N2036" s="557"/>
      <c r="O2036" s="557" t="s">
        <v>2681</v>
      </c>
      <c r="P2036" s="557" t="s">
        <v>372</v>
      </c>
      <c r="Q2036" s="557" t="s">
        <v>336</v>
      </c>
      <c r="R2036" s="557" t="s">
        <v>73</v>
      </c>
      <c r="S2036" s="557" t="s">
        <v>237</v>
      </c>
    </row>
    <row r="2037" spans="1:19" s="122" customFormat="1" ht="20.100000000000001" customHeight="1">
      <c r="A2037" s="557" t="s">
        <v>467</v>
      </c>
      <c r="B2037" s="563" t="s">
        <v>2759</v>
      </c>
      <c r="C2037" s="557" t="s">
        <v>371</v>
      </c>
      <c r="D2037" s="975" t="s">
        <v>282</v>
      </c>
      <c r="E2037" s="975" t="s">
        <v>282</v>
      </c>
      <c r="F2037" s="557" t="s">
        <v>1010</v>
      </c>
      <c r="G2037" s="563"/>
      <c r="H2037" s="559">
        <v>707</v>
      </c>
      <c r="I2037" s="559">
        <v>60179</v>
      </c>
      <c r="J2037" s="558">
        <v>13</v>
      </c>
      <c r="K2037" s="559">
        <f t="shared" si="143"/>
        <v>9191</v>
      </c>
      <c r="L2037" s="981">
        <f t="shared" si="144"/>
        <v>9.1910000000000007</v>
      </c>
      <c r="M2037" s="713">
        <f t="shared" si="142"/>
        <v>42546553</v>
      </c>
      <c r="N2037" s="557" t="s">
        <v>61</v>
      </c>
      <c r="O2037" s="557"/>
      <c r="P2037" s="557" t="s">
        <v>1273</v>
      </c>
      <c r="Q2037" s="557" t="s">
        <v>270</v>
      </c>
      <c r="R2037" s="557" t="s">
        <v>60</v>
      </c>
      <c r="S2037" s="557" t="s">
        <v>40</v>
      </c>
    </row>
    <row r="2038" spans="1:19" s="122" customFormat="1" ht="20.100000000000001" customHeight="1">
      <c r="A2038" s="557" t="s">
        <v>467</v>
      </c>
      <c r="B2038" s="563" t="s">
        <v>2759</v>
      </c>
      <c r="C2038" s="557" t="s">
        <v>371</v>
      </c>
      <c r="D2038" s="975" t="s">
        <v>282</v>
      </c>
      <c r="E2038" s="975" t="s">
        <v>282</v>
      </c>
      <c r="F2038" s="557" t="s">
        <v>568</v>
      </c>
      <c r="G2038" s="563"/>
      <c r="H2038" s="559">
        <v>707</v>
      </c>
      <c r="I2038" s="559">
        <v>52877</v>
      </c>
      <c r="J2038" s="558">
        <v>16</v>
      </c>
      <c r="K2038" s="559">
        <f t="shared" si="143"/>
        <v>11312</v>
      </c>
      <c r="L2038" s="981">
        <f t="shared" si="144"/>
        <v>11.311999999999999</v>
      </c>
      <c r="M2038" s="713">
        <f t="shared" si="142"/>
        <v>37384039</v>
      </c>
      <c r="N2038" s="557" t="s">
        <v>61</v>
      </c>
      <c r="O2038" s="557"/>
      <c r="P2038" s="557" t="s">
        <v>1273</v>
      </c>
      <c r="Q2038" s="557" t="s">
        <v>270</v>
      </c>
      <c r="R2038" s="557" t="s">
        <v>60</v>
      </c>
      <c r="S2038" s="557" t="s">
        <v>40</v>
      </c>
    </row>
    <row r="2039" spans="1:19" s="122" customFormat="1" ht="20.100000000000001" customHeight="1">
      <c r="A2039" s="557" t="s">
        <v>467</v>
      </c>
      <c r="B2039" s="563" t="s">
        <v>2761</v>
      </c>
      <c r="C2039" s="557" t="s">
        <v>371</v>
      </c>
      <c r="D2039" s="975" t="s">
        <v>282</v>
      </c>
      <c r="E2039" s="975" t="s">
        <v>282</v>
      </c>
      <c r="F2039" s="557" t="s">
        <v>568</v>
      </c>
      <c r="G2039" s="563"/>
      <c r="H2039" s="560">
        <v>223</v>
      </c>
      <c r="I2039" s="559">
        <v>60411</v>
      </c>
      <c r="J2039" s="558">
        <v>16</v>
      </c>
      <c r="K2039" s="559">
        <f t="shared" si="143"/>
        <v>3568</v>
      </c>
      <c r="L2039" s="981">
        <f t="shared" si="144"/>
        <v>3.5680000000000001</v>
      </c>
      <c r="M2039" s="713">
        <f t="shared" si="142"/>
        <v>13471653</v>
      </c>
      <c r="N2039" s="557" t="s">
        <v>61</v>
      </c>
      <c r="O2039" s="557"/>
      <c r="P2039" s="557" t="s">
        <v>1273</v>
      </c>
      <c r="Q2039" s="557" t="s">
        <v>270</v>
      </c>
      <c r="R2039" s="557" t="s">
        <v>60</v>
      </c>
      <c r="S2039" s="557" t="s">
        <v>237</v>
      </c>
    </row>
    <row r="2040" spans="1:19" s="122" customFormat="1" ht="20.100000000000001" customHeight="1">
      <c r="A2040" s="557" t="s">
        <v>467</v>
      </c>
      <c r="B2040" s="563" t="s">
        <v>2761</v>
      </c>
      <c r="C2040" s="557" t="s">
        <v>371</v>
      </c>
      <c r="D2040" s="975" t="s">
        <v>282</v>
      </c>
      <c r="E2040" s="975" t="s">
        <v>282</v>
      </c>
      <c r="F2040" s="557" t="s">
        <v>1010</v>
      </c>
      <c r="G2040" s="563"/>
      <c r="H2040" s="559">
        <v>223</v>
      </c>
      <c r="I2040" s="559">
        <v>59630</v>
      </c>
      <c r="J2040" s="969">
        <v>13</v>
      </c>
      <c r="K2040" s="559">
        <f t="shared" si="143"/>
        <v>2899</v>
      </c>
      <c r="L2040" s="981">
        <f t="shared" si="144"/>
        <v>2.899</v>
      </c>
      <c r="M2040" s="713">
        <f t="shared" si="142"/>
        <v>13297490</v>
      </c>
      <c r="N2040" s="557" t="s">
        <v>61</v>
      </c>
      <c r="O2040" s="557"/>
      <c r="P2040" s="557" t="s">
        <v>1273</v>
      </c>
      <c r="Q2040" s="557" t="s">
        <v>270</v>
      </c>
      <c r="R2040" s="557" t="s">
        <v>60</v>
      </c>
      <c r="S2040" s="557" t="s">
        <v>237</v>
      </c>
    </row>
    <row r="2041" spans="1:19" s="122" customFormat="1" ht="20.100000000000001" customHeight="1">
      <c r="A2041" s="557" t="s">
        <v>467</v>
      </c>
      <c r="B2041" s="563" t="s">
        <v>2761</v>
      </c>
      <c r="C2041" s="557" t="s">
        <v>371</v>
      </c>
      <c r="D2041" s="975" t="s">
        <v>282</v>
      </c>
      <c r="E2041" s="975" t="s">
        <v>282</v>
      </c>
      <c r="F2041" s="557" t="s">
        <v>719</v>
      </c>
      <c r="G2041" s="563"/>
      <c r="H2041" s="559">
        <v>435</v>
      </c>
      <c r="I2041" s="559">
        <v>150000</v>
      </c>
      <c r="J2041" s="969">
        <v>32</v>
      </c>
      <c r="K2041" s="559">
        <f t="shared" si="143"/>
        <v>13920</v>
      </c>
      <c r="L2041" s="981">
        <f t="shared" si="144"/>
        <v>13.92</v>
      </c>
      <c r="M2041" s="713">
        <f t="shared" si="142"/>
        <v>65250000</v>
      </c>
      <c r="N2041" s="557"/>
      <c r="O2041" s="557"/>
      <c r="P2041" s="557" t="s">
        <v>1273</v>
      </c>
      <c r="Q2041" s="557" t="s">
        <v>370</v>
      </c>
      <c r="R2041" s="557" t="s">
        <v>60</v>
      </c>
      <c r="S2041" s="557" t="s">
        <v>237</v>
      </c>
    </row>
    <row r="2042" spans="1:19" s="122" customFormat="1" ht="20.100000000000001" customHeight="1">
      <c r="A2042" s="557" t="s">
        <v>806</v>
      </c>
      <c r="B2042" s="563" t="s">
        <v>1270</v>
      </c>
      <c r="C2042" s="557" t="s">
        <v>371</v>
      </c>
      <c r="D2042" s="975" t="s">
        <v>282</v>
      </c>
      <c r="E2042" s="975" t="s">
        <v>282</v>
      </c>
      <c r="F2042" s="557" t="s">
        <v>402</v>
      </c>
      <c r="G2042" s="563"/>
      <c r="H2042" s="559">
        <v>321</v>
      </c>
      <c r="I2042" s="559">
        <v>177000</v>
      </c>
      <c r="J2042" s="558">
        <v>36</v>
      </c>
      <c r="K2042" s="559">
        <f t="shared" si="143"/>
        <v>11556</v>
      </c>
      <c r="L2042" s="981">
        <f t="shared" si="144"/>
        <v>11.555999999999999</v>
      </c>
      <c r="M2042" s="713">
        <f t="shared" si="142"/>
        <v>56817000</v>
      </c>
      <c r="N2042" s="557"/>
      <c r="O2042" s="557"/>
      <c r="P2042" s="557" t="s">
        <v>1273</v>
      </c>
      <c r="Q2042" s="557" t="s">
        <v>403</v>
      </c>
      <c r="R2042" s="557" t="s">
        <v>60</v>
      </c>
      <c r="S2042" s="557" t="s">
        <v>237</v>
      </c>
    </row>
    <row r="2043" spans="1:19" s="122" customFormat="1" ht="20.100000000000001" customHeight="1">
      <c r="A2043" s="557" t="s">
        <v>467</v>
      </c>
      <c r="B2043" s="563" t="s">
        <v>2129</v>
      </c>
      <c r="C2043" s="557" t="s">
        <v>371</v>
      </c>
      <c r="D2043" s="975" t="s">
        <v>282</v>
      </c>
      <c r="E2043" s="975" t="s">
        <v>282</v>
      </c>
      <c r="F2043" s="557" t="s">
        <v>2130</v>
      </c>
      <c r="G2043" s="563"/>
      <c r="H2043" s="559">
        <v>612</v>
      </c>
      <c r="I2043" s="559">
        <v>80000</v>
      </c>
      <c r="J2043" s="969">
        <v>10</v>
      </c>
      <c r="K2043" s="559">
        <f t="shared" si="143"/>
        <v>6120</v>
      </c>
      <c r="L2043" s="981">
        <f t="shared" si="144"/>
        <v>6.12</v>
      </c>
      <c r="M2043" s="713">
        <f t="shared" si="142"/>
        <v>48960000</v>
      </c>
      <c r="N2043" s="557"/>
      <c r="O2043" s="557"/>
      <c r="P2043" s="557" t="s">
        <v>1273</v>
      </c>
      <c r="Q2043" s="557" t="s">
        <v>357</v>
      </c>
      <c r="R2043" s="557" t="s">
        <v>68</v>
      </c>
      <c r="S2043" s="557" t="s">
        <v>237</v>
      </c>
    </row>
    <row r="2044" spans="1:19" s="122" customFormat="1" ht="20.100000000000001" customHeight="1">
      <c r="A2044" s="557" t="s">
        <v>467</v>
      </c>
      <c r="B2044" s="563" t="s">
        <v>2129</v>
      </c>
      <c r="C2044" s="557" t="s">
        <v>371</v>
      </c>
      <c r="D2044" s="975" t="s">
        <v>282</v>
      </c>
      <c r="E2044" s="975" t="s">
        <v>282</v>
      </c>
      <c r="F2044" s="557" t="s">
        <v>670</v>
      </c>
      <c r="G2044" s="563"/>
      <c r="H2044" s="559">
        <v>18</v>
      </c>
      <c r="I2044" s="559">
        <v>111764</v>
      </c>
      <c r="J2044" s="969">
        <v>27</v>
      </c>
      <c r="K2044" s="559">
        <f t="shared" si="143"/>
        <v>486</v>
      </c>
      <c r="L2044" s="981">
        <f t="shared" si="144"/>
        <v>0.48599999999999999</v>
      </c>
      <c r="M2044" s="713">
        <f t="shared" si="142"/>
        <v>2011752</v>
      </c>
      <c r="N2044" s="557"/>
      <c r="O2044" s="557"/>
      <c r="P2044" s="557" t="s">
        <v>1273</v>
      </c>
      <c r="Q2044" s="557" t="s">
        <v>628</v>
      </c>
      <c r="R2044" s="557" t="s">
        <v>68</v>
      </c>
      <c r="S2044" s="557" t="s">
        <v>237</v>
      </c>
    </row>
    <row r="2045" spans="1:19" s="122" customFormat="1" ht="20.100000000000001" customHeight="1">
      <c r="A2045" s="557" t="s">
        <v>467</v>
      </c>
      <c r="B2045" s="563" t="s">
        <v>2129</v>
      </c>
      <c r="C2045" s="557" t="s">
        <v>371</v>
      </c>
      <c r="D2045" s="975" t="s">
        <v>282</v>
      </c>
      <c r="E2045" s="975" t="s">
        <v>282</v>
      </c>
      <c r="F2045" s="557" t="s">
        <v>909</v>
      </c>
      <c r="G2045" s="563"/>
      <c r="H2045" s="559">
        <v>6</v>
      </c>
      <c r="I2045" s="559">
        <v>62654</v>
      </c>
      <c r="J2045" s="558">
        <v>19</v>
      </c>
      <c r="K2045" s="559">
        <f t="shared" si="143"/>
        <v>114</v>
      </c>
      <c r="L2045" s="981">
        <f t="shared" si="144"/>
        <v>0.114</v>
      </c>
      <c r="M2045" s="713">
        <f t="shared" si="142"/>
        <v>375924</v>
      </c>
      <c r="N2045" s="557">
        <v>304</v>
      </c>
      <c r="O2045" s="567"/>
      <c r="P2045" s="557" t="s">
        <v>1273</v>
      </c>
      <c r="Q2045" s="557" t="s">
        <v>361</v>
      </c>
      <c r="R2045" s="557" t="s">
        <v>68</v>
      </c>
      <c r="S2045" s="557" t="s">
        <v>237</v>
      </c>
    </row>
    <row r="2046" spans="1:19" s="122" customFormat="1" ht="20.100000000000001" customHeight="1">
      <c r="A2046" s="557" t="s">
        <v>467</v>
      </c>
      <c r="B2046" s="563" t="s">
        <v>2129</v>
      </c>
      <c r="C2046" s="557" t="s">
        <v>371</v>
      </c>
      <c r="D2046" s="975" t="s">
        <v>282</v>
      </c>
      <c r="E2046" s="975" t="s">
        <v>282</v>
      </c>
      <c r="F2046" s="557" t="s">
        <v>626</v>
      </c>
      <c r="G2046" s="563"/>
      <c r="H2046" s="560">
        <v>104</v>
      </c>
      <c r="I2046" s="559">
        <v>40000</v>
      </c>
      <c r="J2046" s="969">
        <v>6</v>
      </c>
      <c r="K2046" s="559">
        <f t="shared" si="143"/>
        <v>624</v>
      </c>
      <c r="L2046" s="981">
        <f t="shared" si="144"/>
        <v>0.624</v>
      </c>
      <c r="M2046" s="713">
        <f t="shared" si="142"/>
        <v>4160000</v>
      </c>
      <c r="N2046" s="557"/>
      <c r="O2046" s="557"/>
      <c r="P2046" s="557" t="s">
        <v>1273</v>
      </c>
      <c r="Q2046" s="557" t="s">
        <v>344</v>
      </c>
      <c r="R2046" s="557" t="s">
        <v>68</v>
      </c>
      <c r="S2046" s="557" t="s">
        <v>237</v>
      </c>
    </row>
    <row r="2047" spans="1:19" s="122" customFormat="1" ht="20.100000000000001" customHeight="1">
      <c r="A2047" s="557" t="s">
        <v>467</v>
      </c>
      <c r="B2047" s="563" t="s">
        <v>2129</v>
      </c>
      <c r="C2047" s="557" t="s">
        <v>371</v>
      </c>
      <c r="D2047" s="975" t="s">
        <v>282</v>
      </c>
      <c r="E2047" s="975" t="s">
        <v>282</v>
      </c>
      <c r="F2047" s="557" t="s">
        <v>909</v>
      </c>
      <c r="G2047" s="563"/>
      <c r="H2047" s="560">
        <v>155</v>
      </c>
      <c r="I2047" s="559">
        <v>62390</v>
      </c>
      <c r="J2047" s="969">
        <v>19</v>
      </c>
      <c r="K2047" s="559">
        <f t="shared" si="143"/>
        <v>2945</v>
      </c>
      <c r="L2047" s="981">
        <f t="shared" si="144"/>
        <v>2.9449999999999998</v>
      </c>
      <c r="M2047" s="713">
        <f t="shared" si="142"/>
        <v>9670450</v>
      </c>
      <c r="N2047" s="557">
        <v>306</v>
      </c>
      <c r="O2047" s="567"/>
      <c r="P2047" s="557" t="s">
        <v>1273</v>
      </c>
      <c r="Q2047" s="557" t="s">
        <v>361</v>
      </c>
      <c r="R2047" s="557" t="s">
        <v>68</v>
      </c>
      <c r="S2047" s="557" t="s">
        <v>237</v>
      </c>
    </row>
    <row r="2048" spans="1:19" s="122" customFormat="1" ht="20.100000000000001" customHeight="1">
      <c r="A2048" s="557" t="s">
        <v>467</v>
      </c>
      <c r="B2048" s="563" t="s">
        <v>2129</v>
      </c>
      <c r="C2048" s="557" t="s">
        <v>371</v>
      </c>
      <c r="D2048" s="975" t="s">
        <v>282</v>
      </c>
      <c r="E2048" s="975" t="s">
        <v>282</v>
      </c>
      <c r="F2048" s="557" t="s">
        <v>768</v>
      </c>
      <c r="G2048" s="563"/>
      <c r="H2048" s="560">
        <v>3</v>
      </c>
      <c r="I2048" s="559">
        <v>257226</v>
      </c>
      <c r="J2048" s="969">
        <v>41</v>
      </c>
      <c r="K2048" s="559">
        <f t="shared" si="143"/>
        <v>123</v>
      </c>
      <c r="L2048" s="981">
        <f t="shared" si="144"/>
        <v>0.123</v>
      </c>
      <c r="M2048" s="713">
        <f t="shared" si="142"/>
        <v>771678</v>
      </c>
      <c r="N2048" s="557"/>
      <c r="O2048" s="557"/>
      <c r="P2048" s="557" t="s">
        <v>1273</v>
      </c>
      <c r="Q2048" s="557" t="s">
        <v>996</v>
      </c>
      <c r="R2048" s="557" t="s">
        <v>60</v>
      </c>
      <c r="S2048" s="557" t="s">
        <v>237</v>
      </c>
    </row>
    <row r="2049" spans="1:19" s="122" customFormat="1" ht="20.100000000000001" customHeight="1">
      <c r="A2049" s="557" t="s">
        <v>467</v>
      </c>
      <c r="B2049" s="563" t="s">
        <v>2129</v>
      </c>
      <c r="C2049" s="557" t="s">
        <v>371</v>
      </c>
      <c r="D2049" s="975" t="s">
        <v>282</v>
      </c>
      <c r="E2049" s="975" t="s">
        <v>282</v>
      </c>
      <c r="F2049" s="557" t="s">
        <v>768</v>
      </c>
      <c r="G2049" s="563"/>
      <c r="H2049" s="560">
        <v>62</v>
      </c>
      <c r="I2049" s="559">
        <v>254638</v>
      </c>
      <c r="J2049" s="969">
        <v>41</v>
      </c>
      <c r="K2049" s="559">
        <f t="shared" si="143"/>
        <v>2542</v>
      </c>
      <c r="L2049" s="981">
        <f t="shared" si="144"/>
        <v>2.5419999999999998</v>
      </c>
      <c r="M2049" s="713">
        <f t="shared" si="142"/>
        <v>15787556</v>
      </c>
      <c r="N2049" s="557"/>
      <c r="O2049" s="557"/>
      <c r="P2049" s="557" t="s">
        <v>1273</v>
      </c>
      <c r="Q2049" s="557" t="s">
        <v>996</v>
      </c>
      <c r="R2049" s="557" t="s">
        <v>60</v>
      </c>
      <c r="S2049" s="557" t="s">
        <v>237</v>
      </c>
    </row>
    <row r="2050" spans="1:19" s="122" customFormat="1" ht="20.100000000000001" customHeight="1">
      <c r="A2050" s="557" t="s">
        <v>467</v>
      </c>
      <c r="B2050" s="563" t="s">
        <v>2129</v>
      </c>
      <c r="C2050" s="557" t="s">
        <v>371</v>
      </c>
      <c r="D2050" s="975" t="s">
        <v>282</v>
      </c>
      <c r="E2050" s="975" t="s">
        <v>282</v>
      </c>
      <c r="F2050" s="557" t="s">
        <v>1337</v>
      </c>
      <c r="G2050" s="563"/>
      <c r="H2050" s="560">
        <v>6</v>
      </c>
      <c r="I2050" s="559">
        <v>12000</v>
      </c>
      <c r="J2050" s="558"/>
      <c r="K2050" s="559">
        <f t="shared" si="143"/>
        <v>0</v>
      </c>
      <c r="L2050" s="981">
        <f t="shared" si="144"/>
        <v>0</v>
      </c>
      <c r="M2050" s="713">
        <f t="shared" si="142"/>
        <v>72000</v>
      </c>
      <c r="N2050" s="557"/>
      <c r="O2050" s="557"/>
      <c r="P2050" s="557" t="s">
        <v>1273</v>
      </c>
      <c r="Q2050" s="557" t="s">
        <v>575</v>
      </c>
      <c r="R2050" s="557" t="s">
        <v>375</v>
      </c>
      <c r="S2050" s="557" t="s">
        <v>237</v>
      </c>
    </row>
    <row r="2051" spans="1:19" s="122" customFormat="1" ht="20.100000000000001" customHeight="1">
      <c r="A2051" s="557" t="s">
        <v>2489</v>
      </c>
      <c r="B2051" s="563" t="s">
        <v>2490</v>
      </c>
      <c r="C2051" s="557" t="s">
        <v>533</v>
      </c>
      <c r="D2051" s="975" t="s">
        <v>282</v>
      </c>
      <c r="E2051" s="975" t="s">
        <v>282</v>
      </c>
      <c r="F2051" s="557" t="s">
        <v>1691</v>
      </c>
      <c r="G2051" s="563"/>
      <c r="H2051" s="559">
        <v>102</v>
      </c>
      <c r="I2051" s="559">
        <v>21524</v>
      </c>
      <c r="J2051" s="969"/>
      <c r="K2051" s="559">
        <f t="shared" si="143"/>
        <v>0</v>
      </c>
      <c r="L2051" s="981">
        <f t="shared" si="144"/>
        <v>0</v>
      </c>
      <c r="M2051" s="713">
        <f t="shared" si="142"/>
        <v>2195448</v>
      </c>
      <c r="N2051" s="557"/>
      <c r="O2051" s="567" t="s">
        <v>2529</v>
      </c>
      <c r="P2051" s="557" t="s">
        <v>1361</v>
      </c>
      <c r="Q2051" s="557" t="s">
        <v>358</v>
      </c>
      <c r="R2051" s="557" t="s">
        <v>73</v>
      </c>
      <c r="S2051" s="557" t="s">
        <v>237</v>
      </c>
    </row>
    <row r="2052" spans="1:19" s="122" customFormat="1" ht="20.100000000000001" customHeight="1">
      <c r="A2052" s="557" t="s">
        <v>2489</v>
      </c>
      <c r="B2052" s="563" t="s">
        <v>2490</v>
      </c>
      <c r="C2052" s="557" t="s">
        <v>533</v>
      </c>
      <c r="D2052" s="975" t="s">
        <v>282</v>
      </c>
      <c r="E2052" s="975" t="s">
        <v>282</v>
      </c>
      <c r="F2052" s="557" t="s">
        <v>882</v>
      </c>
      <c r="G2052" s="563"/>
      <c r="H2052" s="559">
        <v>102</v>
      </c>
      <c r="I2052" s="559">
        <v>7819</v>
      </c>
      <c r="J2052" s="969"/>
      <c r="K2052" s="559">
        <f t="shared" si="143"/>
        <v>0</v>
      </c>
      <c r="L2052" s="981">
        <f t="shared" si="144"/>
        <v>0</v>
      </c>
      <c r="M2052" s="713">
        <f t="shared" si="142"/>
        <v>797538</v>
      </c>
      <c r="N2052" s="557"/>
      <c r="O2052" s="567" t="s">
        <v>2529</v>
      </c>
      <c r="P2052" s="557" t="s">
        <v>1361</v>
      </c>
      <c r="Q2052" s="557" t="s">
        <v>336</v>
      </c>
      <c r="R2052" s="557" t="s">
        <v>73</v>
      </c>
      <c r="S2052" s="557" t="s">
        <v>237</v>
      </c>
    </row>
    <row r="2053" spans="1:19" s="122" customFormat="1" ht="20.100000000000001" customHeight="1">
      <c r="A2053" s="557" t="s">
        <v>2489</v>
      </c>
      <c r="B2053" s="563" t="s">
        <v>2490</v>
      </c>
      <c r="C2053" s="557" t="s">
        <v>533</v>
      </c>
      <c r="D2053" s="975" t="s">
        <v>282</v>
      </c>
      <c r="E2053" s="975" t="s">
        <v>282</v>
      </c>
      <c r="F2053" s="557" t="s">
        <v>642</v>
      </c>
      <c r="G2053" s="563" t="s">
        <v>58</v>
      </c>
      <c r="H2053" s="559">
        <v>118</v>
      </c>
      <c r="I2053" s="559">
        <v>29641</v>
      </c>
      <c r="J2053" s="969">
        <v>18</v>
      </c>
      <c r="K2053" s="559">
        <f t="shared" si="143"/>
        <v>2124</v>
      </c>
      <c r="L2053" s="981">
        <f t="shared" si="144"/>
        <v>2.1240000000000001</v>
      </c>
      <c r="M2053" s="713">
        <f t="shared" si="142"/>
        <v>3497638</v>
      </c>
      <c r="N2053" s="557"/>
      <c r="O2053" s="567" t="s">
        <v>1386</v>
      </c>
      <c r="P2053" s="557" t="s">
        <v>1361</v>
      </c>
      <c r="Q2053" s="557" t="s">
        <v>270</v>
      </c>
      <c r="R2053" s="557" t="s">
        <v>68</v>
      </c>
      <c r="S2053" s="557" t="s">
        <v>237</v>
      </c>
    </row>
    <row r="2054" spans="1:19" s="122" customFormat="1" ht="20.100000000000001" customHeight="1">
      <c r="A2054" s="557" t="s">
        <v>2489</v>
      </c>
      <c r="B2054" s="563" t="s">
        <v>2490</v>
      </c>
      <c r="C2054" s="557" t="s">
        <v>533</v>
      </c>
      <c r="D2054" s="975" t="s">
        <v>282</v>
      </c>
      <c r="E2054" s="975" t="s">
        <v>282</v>
      </c>
      <c r="F2054" s="557" t="s">
        <v>1387</v>
      </c>
      <c r="G2054" s="563" t="s">
        <v>58</v>
      </c>
      <c r="H2054" s="560">
        <v>118</v>
      </c>
      <c r="I2054" s="559">
        <v>14630</v>
      </c>
      <c r="J2054" s="558"/>
      <c r="K2054" s="559">
        <f t="shared" si="143"/>
        <v>0</v>
      </c>
      <c r="L2054" s="981">
        <f t="shared" si="144"/>
        <v>0</v>
      </c>
      <c r="M2054" s="713">
        <f t="shared" si="142"/>
        <v>1726340</v>
      </c>
      <c r="N2054" s="557"/>
      <c r="O2054" s="557" t="s">
        <v>1386</v>
      </c>
      <c r="P2054" s="557" t="s">
        <v>1361</v>
      </c>
      <c r="Q2054" s="557" t="s">
        <v>577</v>
      </c>
      <c r="R2054" s="557" t="s">
        <v>375</v>
      </c>
      <c r="S2054" s="557" t="s">
        <v>237</v>
      </c>
    </row>
    <row r="2055" spans="1:19" s="122" customFormat="1" ht="20.100000000000001" customHeight="1">
      <c r="A2055" s="557" t="s">
        <v>2484</v>
      </c>
      <c r="B2055" s="563" t="s">
        <v>2485</v>
      </c>
      <c r="C2055" s="557" t="s">
        <v>621</v>
      </c>
      <c r="D2055" s="975" t="s">
        <v>282</v>
      </c>
      <c r="E2055" s="975" t="s">
        <v>282</v>
      </c>
      <c r="F2055" s="557" t="s">
        <v>1276</v>
      </c>
      <c r="G2055" s="563"/>
      <c r="H2055" s="560">
        <v>16</v>
      </c>
      <c r="I2055" s="559">
        <v>362153</v>
      </c>
      <c r="J2055" s="969">
        <v>31</v>
      </c>
      <c r="K2055" s="559">
        <f t="shared" si="143"/>
        <v>496</v>
      </c>
      <c r="L2055" s="981">
        <f t="shared" si="144"/>
        <v>0.496</v>
      </c>
      <c r="M2055" s="713">
        <f t="shared" si="142"/>
        <v>5794448</v>
      </c>
      <c r="N2055" s="557"/>
      <c r="O2055" s="557" t="s">
        <v>2573</v>
      </c>
      <c r="P2055" s="557" t="s">
        <v>1361</v>
      </c>
      <c r="Q2055" s="557" t="s">
        <v>343</v>
      </c>
      <c r="R2055" s="557" t="s">
        <v>60</v>
      </c>
      <c r="S2055" s="557" t="s">
        <v>213</v>
      </c>
    </row>
    <row r="2056" spans="1:19" s="122" customFormat="1" ht="20.100000000000001" customHeight="1">
      <c r="A2056" s="557" t="s">
        <v>2484</v>
      </c>
      <c r="B2056" s="563" t="s">
        <v>2485</v>
      </c>
      <c r="C2056" s="557" t="s">
        <v>621</v>
      </c>
      <c r="D2056" s="975" t="s">
        <v>282</v>
      </c>
      <c r="E2056" s="975" t="s">
        <v>282</v>
      </c>
      <c r="F2056" s="557" t="s">
        <v>880</v>
      </c>
      <c r="G2056" s="563"/>
      <c r="H2056" s="559">
        <v>16</v>
      </c>
      <c r="I2056" s="559">
        <v>2086</v>
      </c>
      <c r="J2056" s="969"/>
      <c r="K2056" s="559">
        <f t="shared" si="143"/>
        <v>0</v>
      </c>
      <c r="L2056" s="981">
        <f t="shared" si="144"/>
        <v>0</v>
      </c>
      <c r="M2056" s="713">
        <f t="shared" si="142"/>
        <v>33376</v>
      </c>
      <c r="N2056" s="557"/>
      <c r="O2056" s="557" t="s">
        <v>2573</v>
      </c>
      <c r="P2056" s="557" t="s">
        <v>1361</v>
      </c>
      <c r="Q2056" s="557" t="s">
        <v>336</v>
      </c>
      <c r="R2056" s="557" t="s">
        <v>73</v>
      </c>
      <c r="S2056" s="557" t="s">
        <v>213</v>
      </c>
    </row>
    <row r="2057" spans="1:19" s="122" customFormat="1" ht="20.100000000000001" customHeight="1">
      <c r="A2057" s="557" t="s">
        <v>2484</v>
      </c>
      <c r="B2057" s="563" t="s">
        <v>2485</v>
      </c>
      <c r="C2057" s="557" t="s">
        <v>621</v>
      </c>
      <c r="D2057" s="975" t="s">
        <v>282</v>
      </c>
      <c r="E2057" s="975" t="s">
        <v>282</v>
      </c>
      <c r="F2057" s="557" t="s">
        <v>2025</v>
      </c>
      <c r="G2057" s="563"/>
      <c r="H2057" s="559">
        <v>18</v>
      </c>
      <c r="I2057" s="559">
        <v>222222</v>
      </c>
      <c r="J2057" s="969">
        <v>31</v>
      </c>
      <c r="K2057" s="559">
        <f t="shared" si="143"/>
        <v>558</v>
      </c>
      <c r="L2057" s="981">
        <f t="shared" si="144"/>
        <v>0.55800000000000005</v>
      </c>
      <c r="M2057" s="713">
        <f t="shared" si="142"/>
        <v>3999996</v>
      </c>
      <c r="N2057" s="557"/>
      <c r="O2057" s="557" t="s">
        <v>854</v>
      </c>
      <c r="P2057" s="557" t="s">
        <v>1361</v>
      </c>
      <c r="Q2057" s="557" t="s">
        <v>343</v>
      </c>
      <c r="R2057" s="557" t="s">
        <v>60</v>
      </c>
      <c r="S2057" s="557" t="s">
        <v>213</v>
      </c>
    </row>
    <row r="2058" spans="1:19" s="122" customFormat="1" ht="20.100000000000001" customHeight="1">
      <c r="A2058" s="557" t="s">
        <v>2484</v>
      </c>
      <c r="B2058" s="563" t="s">
        <v>2485</v>
      </c>
      <c r="C2058" s="557" t="s">
        <v>621</v>
      </c>
      <c r="D2058" s="975" t="s">
        <v>282</v>
      </c>
      <c r="E2058" s="975" t="s">
        <v>282</v>
      </c>
      <c r="F2058" s="557" t="s">
        <v>880</v>
      </c>
      <c r="G2058" s="563"/>
      <c r="H2058" s="559">
        <v>18</v>
      </c>
      <c r="I2058" s="559">
        <v>2581</v>
      </c>
      <c r="J2058" s="969"/>
      <c r="K2058" s="559">
        <f t="shared" si="143"/>
        <v>0</v>
      </c>
      <c r="L2058" s="981">
        <f t="shared" si="144"/>
        <v>0</v>
      </c>
      <c r="M2058" s="713">
        <f t="shared" si="142"/>
        <v>46458</v>
      </c>
      <c r="N2058" s="557"/>
      <c r="O2058" s="557" t="s">
        <v>854</v>
      </c>
      <c r="P2058" s="557" t="s">
        <v>1361</v>
      </c>
      <c r="Q2058" s="557" t="s">
        <v>336</v>
      </c>
      <c r="R2058" s="557" t="s">
        <v>73</v>
      </c>
      <c r="S2058" s="557" t="s">
        <v>213</v>
      </c>
    </row>
    <row r="2059" spans="1:19" s="122" customFormat="1" ht="20.100000000000001" customHeight="1">
      <c r="A2059" s="557" t="s">
        <v>2484</v>
      </c>
      <c r="B2059" s="563" t="s">
        <v>2485</v>
      </c>
      <c r="C2059" s="557" t="s">
        <v>621</v>
      </c>
      <c r="D2059" s="975" t="s">
        <v>282</v>
      </c>
      <c r="E2059" s="975" t="s">
        <v>282</v>
      </c>
      <c r="F2059" s="557" t="s">
        <v>65</v>
      </c>
      <c r="G2059" s="563"/>
      <c r="H2059" s="559">
        <v>9</v>
      </c>
      <c r="I2059" s="559">
        <v>177292</v>
      </c>
      <c r="J2059" s="969">
        <v>29</v>
      </c>
      <c r="K2059" s="559">
        <f t="shared" si="143"/>
        <v>261</v>
      </c>
      <c r="L2059" s="981">
        <f t="shared" si="144"/>
        <v>0.26100000000000001</v>
      </c>
      <c r="M2059" s="713">
        <f t="shared" ref="M2059:M2122" si="145">H2059*I2059</f>
        <v>1595628</v>
      </c>
      <c r="N2059" s="557"/>
      <c r="O2059" s="557" t="s">
        <v>854</v>
      </c>
      <c r="P2059" s="557" t="s">
        <v>1361</v>
      </c>
      <c r="Q2059" s="557" t="s">
        <v>343</v>
      </c>
      <c r="R2059" s="557" t="s">
        <v>60</v>
      </c>
      <c r="S2059" s="557" t="s">
        <v>213</v>
      </c>
    </row>
    <row r="2060" spans="1:19" s="122" customFormat="1" ht="20.100000000000001" customHeight="1">
      <c r="A2060" s="557" t="s">
        <v>2484</v>
      </c>
      <c r="B2060" s="563" t="s">
        <v>2485</v>
      </c>
      <c r="C2060" s="557" t="s">
        <v>621</v>
      </c>
      <c r="D2060" s="975" t="s">
        <v>282</v>
      </c>
      <c r="E2060" s="975" t="s">
        <v>282</v>
      </c>
      <c r="F2060" s="557" t="s">
        <v>880</v>
      </c>
      <c r="G2060" s="563"/>
      <c r="H2060" s="559">
        <v>9</v>
      </c>
      <c r="I2060" s="559">
        <v>3175</v>
      </c>
      <c r="J2060" s="969"/>
      <c r="K2060" s="559">
        <f t="shared" si="143"/>
        <v>0</v>
      </c>
      <c r="L2060" s="981">
        <f t="shared" si="144"/>
        <v>0</v>
      </c>
      <c r="M2060" s="713">
        <f t="shared" si="145"/>
        <v>28575</v>
      </c>
      <c r="N2060" s="557"/>
      <c r="O2060" s="557" t="s">
        <v>854</v>
      </c>
      <c r="P2060" s="557" t="s">
        <v>1361</v>
      </c>
      <c r="Q2060" s="557" t="s">
        <v>336</v>
      </c>
      <c r="R2060" s="557" t="s">
        <v>73</v>
      </c>
      <c r="S2060" s="557" t="s">
        <v>213</v>
      </c>
    </row>
    <row r="2061" spans="1:19" s="122" customFormat="1" ht="20.100000000000001" customHeight="1">
      <c r="A2061" s="557" t="s">
        <v>765</v>
      </c>
      <c r="B2061" s="563" t="s">
        <v>992</v>
      </c>
      <c r="C2061" s="557" t="s">
        <v>621</v>
      </c>
      <c r="D2061" s="975" t="s">
        <v>282</v>
      </c>
      <c r="E2061" s="975" t="s">
        <v>282</v>
      </c>
      <c r="F2061" s="557" t="s">
        <v>959</v>
      </c>
      <c r="G2061" s="563"/>
      <c r="H2061" s="559">
        <v>22</v>
      </c>
      <c r="I2061" s="559">
        <v>174800</v>
      </c>
      <c r="J2061" s="969">
        <v>40</v>
      </c>
      <c r="K2061" s="559">
        <f t="shared" si="143"/>
        <v>880</v>
      </c>
      <c r="L2061" s="981">
        <f t="shared" si="144"/>
        <v>0.88</v>
      </c>
      <c r="M2061" s="713">
        <f t="shared" si="145"/>
        <v>3845600</v>
      </c>
      <c r="N2061" s="557"/>
      <c r="O2061" s="557"/>
      <c r="P2061" s="557" t="s">
        <v>1361</v>
      </c>
      <c r="Q2061" s="557" t="s">
        <v>364</v>
      </c>
      <c r="R2061" s="557" t="s">
        <v>68</v>
      </c>
      <c r="S2061" s="557"/>
    </row>
    <row r="2062" spans="1:19" s="122" customFormat="1" ht="20.100000000000001" customHeight="1">
      <c r="A2062" s="557" t="s">
        <v>765</v>
      </c>
      <c r="B2062" s="563" t="s">
        <v>992</v>
      </c>
      <c r="C2062" s="557" t="s">
        <v>621</v>
      </c>
      <c r="D2062" s="975" t="s">
        <v>282</v>
      </c>
      <c r="E2062" s="975" t="s">
        <v>282</v>
      </c>
      <c r="F2062" s="557" t="s">
        <v>1083</v>
      </c>
      <c r="G2062" s="563"/>
      <c r="H2062" s="559">
        <v>139</v>
      </c>
      <c r="I2062" s="559">
        <v>209950</v>
      </c>
      <c r="J2062" s="969">
        <v>30</v>
      </c>
      <c r="K2062" s="559">
        <f t="shared" si="143"/>
        <v>4170</v>
      </c>
      <c r="L2062" s="981">
        <f t="shared" si="144"/>
        <v>4.17</v>
      </c>
      <c r="M2062" s="713">
        <f t="shared" si="145"/>
        <v>29183050</v>
      </c>
      <c r="N2062" s="557"/>
      <c r="O2062" s="557"/>
      <c r="P2062" s="557" t="s">
        <v>1361</v>
      </c>
      <c r="Q2062" s="557" t="s">
        <v>691</v>
      </c>
      <c r="R2062" s="557" t="s">
        <v>60</v>
      </c>
      <c r="S2062" s="557"/>
    </row>
    <row r="2063" spans="1:19" s="122" customFormat="1" ht="20.100000000000001" customHeight="1">
      <c r="A2063" s="557" t="s">
        <v>1728</v>
      </c>
      <c r="B2063" s="563" t="s">
        <v>1729</v>
      </c>
      <c r="C2063" s="557" t="s">
        <v>1730</v>
      </c>
      <c r="D2063" s="975" t="s">
        <v>282</v>
      </c>
      <c r="E2063" s="975" t="s">
        <v>282</v>
      </c>
      <c r="F2063" s="557" t="s">
        <v>696</v>
      </c>
      <c r="G2063" s="563"/>
      <c r="H2063" s="560">
        <v>539</v>
      </c>
      <c r="I2063" s="559">
        <v>277430</v>
      </c>
      <c r="J2063" s="558">
        <v>34</v>
      </c>
      <c r="K2063" s="559">
        <f t="shared" si="143"/>
        <v>18326</v>
      </c>
      <c r="L2063" s="981">
        <f t="shared" si="144"/>
        <v>18.326000000000001</v>
      </c>
      <c r="M2063" s="713">
        <f t="shared" si="145"/>
        <v>149534770</v>
      </c>
      <c r="N2063" s="557"/>
      <c r="O2063" s="557"/>
      <c r="P2063" s="557" t="s">
        <v>1361</v>
      </c>
      <c r="Q2063" s="557" t="s">
        <v>343</v>
      </c>
      <c r="R2063" s="557" t="s">
        <v>60</v>
      </c>
      <c r="S2063" s="557" t="s">
        <v>59</v>
      </c>
    </row>
    <row r="2064" spans="1:19" s="122" customFormat="1" ht="20.100000000000001" customHeight="1">
      <c r="A2064" s="557" t="s">
        <v>708</v>
      </c>
      <c r="B2064" s="563" t="s">
        <v>2608</v>
      </c>
      <c r="C2064" s="557" t="s">
        <v>2609</v>
      </c>
      <c r="D2064" s="975" t="s">
        <v>282</v>
      </c>
      <c r="E2064" s="975" t="s">
        <v>282</v>
      </c>
      <c r="F2064" s="557" t="s">
        <v>2610</v>
      </c>
      <c r="G2064" s="563"/>
      <c r="H2064" s="560">
        <v>77</v>
      </c>
      <c r="I2064" s="559">
        <v>202500</v>
      </c>
      <c r="J2064" s="558">
        <v>35</v>
      </c>
      <c r="K2064" s="559">
        <f t="shared" si="143"/>
        <v>2695</v>
      </c>
      <c r="L2064" s="981">
        <f t="shared" si="144"/>
        <v>2.6949999999999998</v>
      </c>
      <c r="M2064" s="713">
        <f t="shared" si="145"/>
        <v>15592500</v>
      </c>
      <c r="N2064" s="557"/>
      <c r="O2064" s="557"/>
      <c r="P2064" s="557" t="s">
        <v>1361</v>
      </c>
      <c r="Q2064" s="557" t="s">
        <v>2471</v>
      </c>
      <c r="R2064" s="557" t="s">
        <v>68</v>
      </c>
      <c r="S2064" s="557" t="s">
        <v>152</v>
      </c>
    </row>
    <row r="2065" spans="1:19" s="122" customFormat="1" ht="20.100000000000001" customHeight="1">
      <c r="A2065" s="557" t="s">
        <v>708</v>
      </c>
      <c r="B2065" s="563" t="s">
        <v>2608</v>
      </c>
      <c r="C2065" s="557" t="s">
        <v>2609</v>
      </c>
      <c r="D2065" s="975" t="s">
        <v>282</v>
      </c>
      <c r="E2065" s="975" t="s">
        <v>282</v>
      </c>
      <c r="F2065" s="557" t="s">
        <v>909</v>
      </c>
      <c r="G2065" s="563"/>
      <c r="H2065" s="559">
        <v>2</v>
      </c>
      <c r="I2065" s="559">
        <v>200700</v>
      </c>
      <c r="J2065" s="558">
        <v>19</v>
      </c>
      <c r="K2065" s="559">
        <f t="shared" ref="K2065:K2128" si="146">IFERROR(J2065*H2065,"0")</f>
        <v>38</v>
      </c>
      <c r="L2065" s="981">
        <f t="shared" ref="L2065:L2128" si="147">IFERROR(K2065/1000,"0")</f>
        <v>3.7999999999999999E-2</v>
      </c>
      <c r="M2065" s="713">
        <f t="shared" si="145"/>
        <v>401400</v>
      </c>
      <c r="N2065" s="557"/>
      <c r="O2065" s="557"/>
      <c r="P2065" s="557" t="s">
        <v>1361</v>
      </c>
      <c r="Q2065" s="557" t="s">
        <v>361</v>
      </c>
      <c r="R2065" s="557" t="s">
        <v>68</v>
      </c>
      <c r="S2065" s="557" t="s">
        <v>152</v>
      </c>
    </row>
    <row r="2066" spans="1:19" s="122" customFormat="1" ht="20.100000000000001" customHeight="1">
      <c r="A2066" s="557" t="s">
        <v>708</v>
      </c>
      <c r="B2066" s="563" t="s">
        <v>2608</v>
      </c>
      <c r="C2066" s="557" t="s">
        <v>2609</v>
      </c>
      <c r="D2066" s="975" t="s">
        <v>282</v>
      </c>
      <c r="E2066" s="975" t="s">
        <v>282</v>
      </c>
      <c r="F2066" s="557" t="s">
        <v>669</v>
      </c>
      <c r="G2066" s="563"/>
      <c r="H2066" s="559">
        <v>13</v>
      </c>
      <c r="I2066" s="559">
        <v>142200</v>
      </c>
      <c r="J2066" s="558">
        <v>23</v>
      </c>
      <c r="K2066" s="559">
        <f t="shared" si="146"/>
        <v>299</v>
      </c>
      <c r="L2066" s="981">
        <f t="shared" si="147"/>
        <v>0.29899999999999999</v>
      </c>
      <c r="M2066" s="713">
        <f t="shared" si="145"/>
        <v>1848600</v>
      </c>
      <c r="N2066" s="557"/>
      <c r="O2066" s="557"/>
      <c r="P2066" s="557" t="s">
        <v>1361</v>
      </c>
      <c r="Q2066" s="557" t="s">
        <v>628</v>
      </c>
      <c r="R2066" s="557" t="s">
        <v>60</v>
      </c>
      <c r="S2066" s="557" t="s">
        <v>152</v>
      </c>
    </row>
    <row r="2067" spans="1:19" s="122" customFormat="1" ht="20.100000000000001" customHeight="1">
      <c r="A2067" s="557" t="s">
        <v>708</v>
      </c>
      <c r="B2067" s="563" t="s">
        <v>2608</v>
      </c>
      <c r="C2067" s="557" t="s">
        <v>2609</v>
      </c>
      <c r="D2067" s="975" t="s">
        <v>282</v>
      </c>
      <c r="E2067" s="975" t="s">
        <v>282</v>
      </c>
      <c r="F2067" s="557" t="s">
        <v>267</v>
      </c>
      <c r="G2067" s="563"/>
      <c r="H2067" s="559">
        <v>64</v>
      </c>
      <c r="I2067" s="559">
        <v>73800</v>
      </c>
      <c r="J2067" s="558">
        <v>7</v>
      </c>
      <c r="K2067" s="559">
        <f t="shared" si="146"/>
        <v>448</v>
      </c>
      <c r="L2067" s="981">
        <f t="shared" si="147"/>
        <v>0.44800000000000001</v>
      </c>
      <c r="M2067" s="713">
        <f t="shared" si="145"/>
        <v>4723200</v>
      </c>
      <c r="N2067" s="557"/>
      <c r="O2067" s="557"/>
      <c r="P2067" s="557" t="s">
        <v>1361</v>
      </c>
      <c r="Q2067" s="557" t="s">
        <v>344</v>
      </c>
      <c r="R2067" s="557" t="s">
        <v>60</v>
      </c>
      <c r="S2067" s="557" t="s">
        <v>152</v>
      </c>
    </row>
    <row r="2068" spans="1:19" s="122" customFormat="1" ht="20.100000000000001" customHeight="1">
      <c r="A2068" s="557" t="s">
        <v>708</v>
      </c>
      <c r="B2068" s="563" t="s">
        <v>2608</v>
      </c>
      <c r="C2068" s="557" t="s">
        <v>2609</v>
      </c>
      <c r="D2068" s="975" t="s">
        <v>282</v>
      </c>
      <c r="E2068" s="975" t="s">
        <v>282</v>
      </c>
      <c r="F2068" s="557" t="s">
        <v>363</v>
      </c>
      <c r="G2068" s="563"/>
      <c r="H2068" s="560">
        <v>41</v>
      </c>
      <c r="I2068" s="559">
        <v>239400</v>
      </c>
      <c r="J2068" s="558">
        <v>7</v>
      </c>
      <c r="K2068" s="559">
        <f t="shared" si="146"/>
        <v>287</v>
      </c>
      <c r="L2068" s="981">
        <f t="shared" si="147"/>
        <v>0.28699999999999998</v>
      </c>
      <c r="M2068" s="713">
        <f t="shared" si="145"/>
        <v>9815400</v>
      </c>
      <c r="N2068" s="557"/>
      <c r="O2068" s="557"/>
      <c r="P2068" s="557" t="s">
        <v>1361</v>
      </c>
      <c r="Q2068" s="557" t="s">
        <v>364</v>
      </c>
      <c r="R2068" s="557" t="s">
        <v>68</v>
      </c>
      <c r="S2068" s="557" t="s">
        <v>152</v>
      </c>
    </row>
    <row r="2069" spans="1:19" s="122" customFormat="1" ht="20.100000000000001" customHeight="1">
      <c r="A2069" s="557" t="s">
        <v>235</v>
      </c>
      <c r="B2069" s="563" t="s">
        <v>927</v>
      </c>
      <c r="C2069" s="557" t="s">
        <v>371</v>
      </c>
      <c r="D2069" s="975" t="s">
        <v>282</v>
      </c>
      <c r="E2069" s="975" t="s">
        <v>282</v>
      </c>
      <c r="F2069" s="557" t="s">
        <v>437</v>
      </c>
      <c r="G2069" s="563"/>
      <c r="H2069" s="559">
        <v>677</v>
      </c>
      <c r="I2069" s="559">
        <v>15000</v>
      </c>
      <c r="J2069" s="558"/>
      <c r="K2069" s="559">
        <f t="shared" si="146"/>
        <v>0</v>
      </c>
      <c r="L2069" s="981">
        <f t="shared" si="147"/>
        <v>0</v>
      </c>
      <c r="M2069" s="713">
        <f t="shared" si="145"/>
        <v>10155000</v>
      </c>
      <c r="N2069" s="557"/>
      <c r="O2069" s="557"/>
      <c r="P2069" s="557" t="s">
        <v>35</v>
      </c>
      <c r="Q2069" s="557" t="s">
        <v>280</v>
      </c>
      <c r="R2069" s="557" t="s">
        <v>73</v>
      </c>
      <c r="S2069" s="557" t="s">
        <v>213</v>
      </c>
    </row>
    <row r="2070" spans="1:19" s="122" customFormat="1" ht="20.100000000000001" customHeight="1">
      <c r="A2070" s="557" t="s">
        <v>235</v>
      </c>
      <c r="B2070" s="563" t="s">
        <v>927</v>
      </c>
      <c r="C2070" s="557" t="s">
        <v>371</v>
      </c>
      <c r="D2070" s="975" t="s">
        <v>282</v>
      </c>
      <c r="E2070" s="975" t="s">
        <v>282</v>
      </c>
      <c r="F2070" s="557" t="s">
        <v>420</v>
      </c>
      <c r="G2070" s="563"/>
      <c r="H2070" s="559">
        <v>677</v>
      </c>
      <c r="I2070" s="559">
        <v>8000</v>
      </c>
      <c r="J2070" s="558"/>
      <c r="K2070" s="559">
        <f t="shared" si="146"/>
        <v>0</v>
      </c>
      <c r="L2070" s="981">
        <f t="shared" si="147"/>
        <v>0</v>
      </c>
      <c r="M2070" s="713">
        <f t="shared" si="145"/>
        <v>5416000</v>
      </c>
      <c r="N2070" s="557"/>
      <c r="O2070" s="557"/>
      <c r="P2070" s="557" t="s">
        <v>35</v>
      </c>
      <c r="Q2070" s="557" t="s">
        <v>280</v>
      </c>
      <c r="R2070" s="557" t="s">
        <v>73</v>
      </c>
      <c r="S2070" s="557" t="s">
        <v>213</v>
      </c>
    </row>
    <row r="2071" spans="1:19" s="122" customFormat="1" ht="20.100000000000001" customHeight="1">
      <c r="A2071" s="557" t="s">
        <v>235</v>
      </c>
      <c r="B2071" s="563" t="s">
        <v>927</v>
      </c>
      <c r="C2071" s="557" t="s">
        <v>371</v>
      </c>
      <c r="D2071" s="975" t="s">
        <v>282</v>
      </c>
      <c r="E2071" s="975" t="s">
        <v>282</v>
      </c>
      <c r="F2071" s="557" t="s">
        <v>730</v>
      </c>
      <c r="G2071" s="992"/>
      <c r="H2071" s="992">
        <v>282</v>
      </c>
      <c r="I2071" s="559">
        <v>83442</v>
      </c>
      <c r="J2071" s="558"/>
      <c r="K2071" s="559">
        <f t="shared" si="146"/>
        <v>0</v>
      </c>
      <c r="L2071" s="981">
        <f t="shared" si="147"/>
        <v>0</v>
      </c>
      <c r="M2071" s="713">
        <f t="shared" si="145"/>
        <v>23530644</v>
      </c>
      <c r="N2071" s="557"/>
      <c r="O2071" s="557"/>
      <c r="P2071" s="557" t="s">
        <v>35</v>
      </c>
      <c r="Q2071" s="557" t="s">
        <v>272</v>
      </c>
      <c r="R2071" s="557" t="s">
        <v>73</v>
      </c>
      <c r="S2071" s="557" t="s">
        <v>213</v>
      </c>
    </row>
    <row r="2072" spans="1:19" s="122" customFormat="1" ht="20.100000000000001" customHeight="1">
      <c r="A2072" s="557" t="s">
        <v>235</v>
      </c>
      <c r="B2072" s="563" t="s">
        <v>927</v>
      </c>
      <c r="C2072" s="557" t="s">
        <v>371</v>
      </c>
      <c r="D2072" s="975" t="s">
        <v>282</v>
      </c>
      <c r="E2072" s="975" t="s">
        <v>282</v>
      </c>
      <c r="F2072" s="557" t="s">
        <v>160</v>
      </c>
      <c r="G2072" s="992"/>
      <c r="H2072" s="992">
        <v>1354</v>
      </c>
      <c r="I2072" s="559">
        <v>21600</v>
      </c>
      <c r="J2072" s="558"/>
      <c r="K2072" s="559">
        <f t="shared" si="146"/>
        <v>0</v>
      </c>
      <c r="L2072" s="981">
        <f t="shared" si="147"/>
        <v>0</v>
      </c>
      <c r="M2072" s="713">
        <f t="shared" si="145"/>
        <v>29246400</v>
      </c>
      <c r="N2072" s="557"/>
      <c r="O2072" s="557"/>
      <c r="P2072" s="557" t="s">
        <v>35</v>
      </c>
      <c r="Q2072" s="557" t="s">
        <v>360</v>
      </c>
      <c r="R2072" s="557" t="s">
        <v>73</v>
      </c>
      <c r="S2072" s="557" t="s">
        <v>213</v>
      </c>
    </row>
    <row r="2073" spans="1:19" s="122" customFormat="1" ht="20.100000000000001" customHeight="1">
      <c r="A2073" s="557" t="s">
        <v>235</v>
      </c>
      <c r="B2073" s="563" t="s">
        <v>927</v>
      </c>
      <c r="C2073" s="557" t="s">
        <v>371</v>
      </c>
      <c r="D2073" s="975" t="s">
        <v>282</v>
      </c>
      <c r="E2073" s="975" t="s">
        <v>282</v>
      </c>
      <c r="F2073" s="557" t="s">
        <v>164</v>
      </c>
      <c r="G2073" s="563"/>
      <c r="H2073" s="559">
        <v>951</v>
      </c>
      <c r="I2073" s="559">
        <v>16800</v>
      </c>
      <c r="J2073" s="558"/>
      <c r="K2073" s="559">
        <f t="shared" si="146"/>
        <v>0</v>
      </c>
      <c r="L2073" s="981">
        <f t="shared" si="147"/>
        <v>0</v>
      </c>
      <c r="M2073" s="713">
        <f t="shared" si="145"/>
        <v>15976800</v>
      </c>
      <c r="N2073" s="557"/>
      <c r="O2073" s="557"/>
      <c r="P2073" s="557" t="s">
        <v>35</v>
      </c>
      <c r="Q2073" s="557" t="s">
        <v>360</v>
      </c>
      <c r="R2073" s="557" t="s">
        <v>73</v>
      </c>
      <c r="S2073" s="557" t="s">
        <v>213</v>
      </c>
    </row>
    <row r="2074" spans="1:19" s="122" customFormat="1" ht="20.100000000000001" customHeight="1">
      <c r="A2074" s="557" t="s">
        <v>235</v>
      </c>
      <c r="B2074" s="563" t="s">
        <v>927</v>
      </c>
      <c r="C2074" s="557" t="s">
        <v>371</v>
      </c>
      <c r="D2074" s="975" t="s">
        <v>282</v>
      </c>
      <c r="E2074" s="975" t="s">
        <v>282</v>
      </c>
      <c r="F2074" s="557" t="s">
        <v>337</v>
      </c>
      <c r="G2074" s="563"/>
      <c r="H2074" s="559">
        <v>673</v>
      </c>
      <c r="I2074" s="559">
        <v>14094</v>
      </c>
      <c r="J2074" s="558"/>
      <c r="K2074" s="559">
        <f t="shared" si="146"/>
        <v>0</v>
      </c>
      <c r="L2074" s="981">
        <f t="shared" si="147"/>
        <v>0</v>
      </c>
      <c r="M2074" s="713">
        <f t="shared" si="145"/>
        <v>9485262</v>
      </c>
      <c r="N2074" s="557"/>
      <c r="O2074" s="557"/>
      <c r="P2074" s="557" t="s">
        <v>35</v>
      </c>
      <c r="Q2074" s="557" t="s">
        <v>274</v>
      </c>
      <c r="R2074" s="557" t="s">
        <v>73</v>
      </c>
      <c r="S2074" s="557" t="s">
        <v>213</v>
      </c>
    </row>
    <row r="2075" spans="1:19" s="122" customFormat="1" ht="20.100000000000001" customHeight="1">
      <c r="A2075" s="557" t="s">
        <v>235</v>
      </c>
      <c r="B2075" s="563" t="s">
        <v>927</v>
      </c>
      <c r="C2075" s="557" t="s">
        <v>371</v>
      </c>
      <c r="D2075" s="975" t="s">
        <v>282</v>
      </c>
      <c r="E2075" s="975" t="s">
        <v>282</v>
      </c>
      <c r="F2075" s="557" t="s">
        <v>422</v>
      </c>
      <c r="G2075" s="992"/>
      <c r="H2075" s="969">
        <v>1358</v>
      </c>
      <c r="I2075" s="559">
        <v>24793</v>
      </c>
      <c r="J2075" s="558"/>
      <c r="K2075" s="559">
        <f t="shared" si="146"/>
        <v>0</v>
      </c>
      <c r="L2075" s="981">
        <f t="shared" si="147"/>
        <v>0</v>
      </c>
      <c r="M2075" s="713">
        <f t="shared" si="145"/>
        <v>33668894</v>
      </c>
      <c r="N2075" s="557"/>
      <c r="O2075" s="557"/>
      <c r="P2075" s="557" t="s">
        <v>35</v>
      </c>
      <c r="Q2075" s="557" t="s">
        <v>271</v>
      </c>
      <c r="R2075" s="557" t="s">
        <v>73</v>
      </c>
      <c r="S2075" s="557" t="s">
        <v>213</v>
      </c>
    </row>
    <row r="2076" spans="1:19" s="122" customFormat="1" ht="20.100000000000001" customHeight="1">
      <c r="A2076" s="557" t="s">
        <v>235</v>
      </c>
      <c r="B2076" s="563" t="s">
        <v>927</v>
      </c>
      <c r="C2076" s="557" t="s">
        <v>371</v>
      </c>
      <c r="D2076" s="975" t="s">
        <v>282</v>
      </c>
      <c r="E2076" s="975" t="s">
        <v>282</v>
      </c>
      <c r="F2076" s="557" t="s">
        <v>159</v>
      </c>
      <c r="G2076" s="992"/>
      <c r="H2076" s="992">
        <v>1354</v>
      </c>
      <c r="I2076" s="559">
        <v>13700</v>
      </c>
      <c r="J2076" s="558"/>
      <c r="K2076" s="559">
        <f t="shared" si="146"/>
        <v>0</v>
      </c>
      <c r="L2076" s="981">
        <f t="shared" si="147"/>
        <v>0</v>
      </c>
      <c r="M2076" s="713">
        <f t="shared" si="145"/>
        <v>18549800</v>
      </c>
      <c r="N2076" s="557"/>
      <c r="O2076" s="557"/>
      <c r="P2076" s="557" t="s">
        <v>35</v>
      </c>
      <c r="Q2076" s="557" t="s">
        <v>360</v>
      </c>
      <c r="R2076" s="557" t="s">
        <v>73</v>
      </c>
      <c r="S2076" s="557" t="s">
        <v>213</v>
      </c>
    </row>
    <row r="2077" spans="1:19" s="122" customFormat="1" ht="20.100000000000001" customHeight="1">
      <c r="A2077" s="557" t="s">
        <v>235</v>
      </c>
      <c r="B2077" s="563" t="s">
        <v>1332</v>
      </c>
      <c r="C2077" s="557" t="s">
        <v>371</v>
      </c>
      <c r="D2077" s="975" t="s">
        <v>282</v>
      </c>
      <c r="E2077" s="975" t="s">
        <v>282</v>
      </c>
      <c r="F2077" s="557" t="s">
        <v>82</v>
      </c>
      <c r="G2077" s="992"/>
      <c r="H2077" s="992">
        <v>535</v>
      </c>
      <c r="I2077" s="559">
        <v>13324</v>
      </c>
      <c r="J2077" s="558"/>
      <c r="K2077" s="559">
        <f t="shared" si="146"/>
        <v>0</v>
      </c>
      <c r="L2077" s="981">
        <f t="shared" si="147"/>
        <v>0</v>
      </c>
      <c r="M2077" s="713">
        <f t="shared" si="145"/>
        <v>7128340</v>
      </c>
      <c r="N2077" s="557"/>
      <c r="O2077" s="557"/>
      <c r="P2077" s="557" t="s">
        <v>35</v>
      </c>
      <c r="Q2077" s="557" t="s">
        <v>336</v>
      </c>
      <c r="R2077" s="557" t="s">
        <v>73</v>
      </c>
      <c r="S2077" s="557" t="s">
        <v>213</v>
      </c>
    </row>
    <row r="2078" spans="1:19" s="122" customFormat="1" ht="20.100000000000001" customHeight="1">
      <c r="A2078" s="557" t="s">
        <v>235</v>
      </c>
      <c r="B2078" s="563" t="s">
        <v>1332</v>
      </c>
      <c r="C2078" s="557" t="s">
        <v>371</v>
      </c>
      <c r="D2078" s="975" t="s">
        <v>282</v>
      </c>
      <c r="E2078" s="975" t="s">
        <v>282</v>
      </c>
      <c r="F2078" s="557" t="s">
        <v>1115</v>
      </c>
      <c r="G2078" s="992"/>
      <c r="H2078" s="992">
        <v>535</v>
      </c>
      <c r="I2078" s="559">
        <v>8065</v>
      </c>
      <c r="J2078" s="558"/>
      <c r="K2078" s="559">
        <f t="shared" si="146"/>
        <v>0</v>
      </c>
      <c r="L2078" s="981">
        <f t="shared" si="147"/>
        <v>0</v>
      </c>
      <c r="M2078" s="713">
        <f t="shared" si="145"/>
        <v>4314775</v>
      </c>
      <c r="N2078" s="557"/>
      <c r="O2078" s="557"/>
      <c r="P2078" s="557" t="s">
        <v>35</v>
      </c>
      <c r="Q2078" s="557" t="s">
        <v>336</v>
      </c>
      <c r="R2078" s="557" t="s">
        <v>73</v>
      </c>
      <c r="S2078" s="557" t="s">
        <v>213</v>
      </c>
    </row>
    <row r="2079" spans="1:19" s="122" customFormat="1" ht="20.100000000000001" customHeight="1">
      <c r="A2079" s="557" t="s">
        <v>235</v>
      </c>
      <c r="B2079" s="563" t="s">
        <v>1332</v>
      </c>
      <c r="C2079" s="557" t="s">
        <v>371</v>
      </c>
      <c r="D2079" s="975" t="s">
        <v>282</v>
      </c>
      <c r="E2079" s="975" t="s">
        <v>282</v>
      </c>
      <c r="F2079" s="557" t="s">
        <v>275</v>
      </c>
      <c r="G2079" s="992"/>
      <c r="H2079" s="992">
        <v>535</v>
      </c>
      <c r="I2079" s="559">
        <v>71250</v>
      </c>
      <c r="J2079" s="558"/>
      <c r="K2079" s="559">
        <f t="shared" si="146"/>
        <v>0</v>
      </c>
      <c r="L2079" s="981">
        <f t="shared" si="147"/>
        <v>0</v>
      </c>
      <c r="M2079" s="713">
        <f t="shared" si="145"/>
        <v>38118750</v>
      </c>
      <c r="N2079" s="557"/>
      <c r="O2079" s="557"/>
      <c r="P2079" s="557" t="s">
        <v>35</v>
      </c>
      <c r="Q2079" s="557" t="s">
        <v>276</v>
      </c>
      <c r="R2079" s="557" t="s">
        <v>73</v>
      </c>
      <c r="S2079" s="557" t="s">
        <v>213</v>
      </c>
    </row>
    <row r="2080" spans="1:19" s="122" customFormat="1" ht="20.100000000000001" customHeight="1">
      <c r="A2080" s="557" t="s">
        <v>235</v>
      </c>
      <c r="B2080" s="563" t="s">
        <v>1332</v>
      </c>
      <c r="C2080" s="557" t="s">
        <v>371</v>
      </c>
      <c r="D2080" s="975" t="s">
        <v>282</v>
      </c>
      <c r="E2080" s="975" t="s">
        <v>282</v>
      </c>
      <c r="F2080" s="557" t="s">
        <v>387</v>
      </c>
      <c r="G2080" s="563"/>
      <c r="H2080" s="559">
        <v>535</v>
      </c>
      <c r="I2080" s="559">
        <v>16831</v>
      </c>
      <c r="J2080" s="558"/>
      <c r="K2080" s="559">
        <f t="shared" si="146"/>
        <v>0</v>
      </c>
      <c r="L2080" s="981">
        <f t="shared" si="147"/>
        <v>0</v>
      </c>
      <c r="M2080" s="713">
        <f t="shared" si="145"/>
        <v>9004585</v>
      </c>
      <c r="N2080" s="557"/>
      <c r="O2080" s="557"/>
      <c r="P2080" s="557" t="s">
        <v>35</v>
      </c>
      <c r="Q2080" s="557" t="s">
        <v>360</v>
      </c>
      <c r="R2080" s="557" t="s">
        <v>73</v>
      </c>
      <c r="S2080" s="557" t="s">
        <v>213</v>
      </c>
    </row>
    <row r="2081" spans="1:19" s="122" customFormat="1" ht="20.100000000000001" customHeight="1">
      <c r="A2081" s="557" t="s">
        <v>235</v>
      </c>
      <c r="B2081" s="563" t="s">
        <v>1332</v>
      </c>
      <c r="C2081" s="557" t="s">
        <v>371</v>
      </c>
      <c r="D2081" s="975" t="s">
        <v>282</v>
      </c>
      <c r="E2081" s="975" t="s">
        <v>282</v>
      </c>
      <c r="F2081" s="557" t="s">
        <v>513</v>
      </c>
      <c r="G2081" s="563"/>
      <c r="H2081" s="560">
        <v>309</v>
      </c>
      <c r="I2081" s="559">
        <v>60832</v>
      </c>
      <c r="J2081" s="558">
        <v>16</v>
      </c>
      <c r="K2081" s="559">
        <f t="shared" si="146"/>
        <v>4944</v>
      </c>
      <c r="L2081" s="981">
        <f t="shared" si="147"/>
        <v>4.944</v>
      </c>
      <c r="M2081" s="713">
        <f t="shared" si="145"/>
        <v>18797088</v>
      </c>
      <c r="N2081" s="557" t="s">
        <v>61</v>
      </c>
      <c r="O2081" s="557"/>
      <c r="P2081" s="557" t="s">
        <v>35</v>
      </c>
      <c r="Q2081" s="557" t="s">
        <v>270</v>
      </c>
      <c r="R2081" s="557" t="s">
        <v>60</v>
      </c>
      <c r="S2081" s="557" t="s">
        <v>213</v>
      </c>
    </row>
    <row r="2082" spans="1:19" s="122" customFormat="1" ht="20.100000000000001" customHeight="1">
      <c r="A2082" s="557" t="s">
        <v>235</v>
      </c>
      <c r="B2082" s="563" t="s">
        <v>1332</v>
      </c>
      <c r="C2082" s="557" t="s">
        <v>371</v>
      </c>
      <c r="D2082" s="975" t="s">
        <v>282</v>
      </c>
      <c r="E2082" s="975" t="s">
        <v>282</v>
      </c>
      <c r="F2082" s="557" t="s">
        <v>512</v>
      </c>
      <c r="G2082" s="563"/>
      <c r="H2082" s="992">
        <v>368</v>
      </c>
      <c r="I2082" s="559">
        <v>47340</v>
      </c>
      <c r="J2082" s="558">
        <v>12</v>
      </c>
      <c r="K2082" s="559">
        <f t="shared" si="146"/>
        <v>4416</v>
      </c>
      <c r="L2082" s="981">
        <f t="shared" si="147"/>
        <v>4.4160000000000004</v>
      </c>
      <c r="M2082" s="713">
        <f t="shared" si="145"/>
        <v>17421120</v>
      </c>
      <c r="N2082" s="557" t="s">
        <v>61</v>
      </c>
      <c r="O2082" s="557"/>
      <c r="P2082" s="557" t="s">
        <v>35</v>
      </c>
      <c r="Q2082" s="557" t="s">
        <v>270</v>
      </c>
      <c r="R2082" s="557" t="s">
        <v>60</v>
      </c>
      <c r="S2082" s="557" t="s">
        <v>213</v>
      </c>
    </row>
    <row r="2083" spans="1:19" s="122" customFormat="1" ht="20.100000000000001" customHeight="1">
      <c r="A2083" s="557" t="s">
        <v>235</v>
      </c>
      <c r="B2083" s="563" t="s">
        <v>1332</v>
      </c>
      <c r="C2083" s="557" t="s">
        <v>371</v>
      </c>
      <c r="D2083" s="975" t="s">
        <v>282</v>
      </c>
      <c r="E2083" s="975" t="s">
        <v>282</v>
      </c>
      <c r="F2083" s="557" t="s">
        <v>420</v>
      </c>
      <c r="G2083" s="563"/>
      <c r="H2083" s="992">
        <v>535</v>
      </c>
      <c r="I2083" s="559">
        <v>8000</v>
      </c>
      <c r="J2083" s="558"/>
      <c r="K2083" s="559">
        <f t="shared" si="146"/>
        <v>0</v>
      </c>
      <c r="L2083" s="981">
        <f t="shared" si="147"/>
        <v>0</v>
      </c>
      <c r="M2083" s="713">
        <f t="shared" si="145"/>
        <v>4280000</v>
      </c>
      <c r="N2083" s="557"/>
      <c r="O2083" s="557"/>
      <c r="P2083" s="557" t="s">
        <v>35</v>
      </c>
      <c r="Q2083" s="557" t="s">
        <v>336</v>
      </c>
      <c r="R2083" s="557" t="s">
        <v>73</v>
      </c>
      <c r="S2083" s="557" t="s">
        <v>213</v>
      </c>
    </row>
    <row r="2084" spans="1:19" s="122" customFormat="1" ht="20.100000000000001" customHeight="1">
      <c r="A2084" s="557" t="s">
        <v>235</v>
      </c>
      <c r="B2084" s="563" t="s">
        <v>1332</v>
      </c>
      <c r="C2084" s="557" t="s">
        <v>371</v>
      </c>
      <c r="D2084" s="975" t="s">
        <v>282</v>
      </c>
      <c r="E2084" s="975" t="s">
        <v>282</v>
      </c>
      <c r="F2084" s="557" t="s">
        <v>337</v>
      </c>
      <c r="G2084" s="563"/>
      <c r="H2084" s="992">
        <v>420</v>
      </c>
      <c r="I2084" s="559">
        <v>14365</v>
      </c>
      <c r="J2084" s="558"/>
      <c r="K2084" s="559">
        <f t="shared" si="146"/>
        <v>0</v>
      </c>
      <c r="L2084" s="981">
        <f t="shared" si="147"/>
        <v>0</v>
      </c>
      <c r="M2084" s="713">
        <f t="shared" si="145"/>
        <v>6033300</v>
      </c>
      <c r="N2084" s="557"/>
      <c r="O2084" s="557"/>
      <c r="P2084" s="557" t="s">
        <v>35</v>
      </c>
      <c r="Q2084" s="557" t="s">
        <v>336</v>
      </c>
      <c r="R2084" s="557" t="s">
        <v>73</v>
      </c>
      <c r="S2084" s="557" t="s">
        <v>213</v>
      </c>
    </row>
    <row r="2085" spans="1:19" s="122" customFormat="1" ht="20.100000000000001" customHeight="1">
      <c r="A2085" s="557" t="s">
        <v>235</v>
      </c>
      <c r="B2085" s="563" t="s">
        <v>1332</v>
      </c>
      <c r="C2085" s="557" t="s">
        <v>371</v>
      </c>
      <c r="D2085" s="975" t="s">
        <v>282</v>
      </c>
      <c r="E2085" s="975" t="s">
        <v>282</v>
      </c>
      <c r="F2085" s="557" t="s">
        <v>421</v>
      </c>
      <c r="G2085" s="563"/>
      <c r="H2085" s="992">
        <v>420</v>
      </c>
      <c r="I2085" s="559">
        <v>70010</v>
      </c>
      <c r="J2085" s="558"/>
      <c r="K2085" s="559">
        <f t="shared" si="146"/>
        <v>0</v>
      </c>
      <c r="L2085" s="981">
        <f t="shared" si="147"/>
        <v>0</v>
      </c>
      <c r="M2085" s="713">
        <f t="shared" si="145"/>
        <v>29404200</v>
      </c>
      <c r="N2085" s="557"/>
      <c r="O2085" s="557"/>
      <c r="P2085" s="557" t="s">
        <v>35</v>
      </c>
      <c r="Q2085" s="557" t="s">
        <v>276</v>
      </c>
      <c r="R2085" s="557" t="s">
        <v>73</v>
      </c>
      <c r="S2085" s="557" t="s">
        <v>213</v>
      </c>
    </row>
    <row r="2086" spans="1:19" s="122" customFormat="1" ht="20.100000000000001" customHeight="1">
      <c r="A2086" s="557" t="s">
        <v>235</v>
      </c>
      <c r="B2086" s="563" t="s">
        <v>1332</v>
      </c>
      <c r="C2086" s="557" t="s">
        <v>371</v>
      </c>
      <c r="D2086" s="975" t="s">
        <v>282</v>
      </c>
      <c r="E2086" s="975" t="s">
        <v>282</v>
      </c>
      <c r="F2086" s="557" t="s">
        <v>422</v>
      </c>
      <c r="G2086" s="563"/>
      <c r="H2086" s="992">
        <v>955</v>
      </c>
      <c r="I2086" s="559">
        <v>29719</v>
      </c>
      <c r="J2086" s="558"/>
      <c r="K2086" s="559">
        <f t="shared" si="146"/>
        <v>0</v>
      </c>
      <c r="L2086" s="981">
        <f t="shared" si="147"/>
        <v>0</v>
      </c>
      <c r="M2086" s="713">
        <f t="shared" si="145"/>
        <v>28381645</v>
      </c>
      <c r="N2086" s="557"/>
      <c r="O2086" s="557"/>
      <c r="P2086" s="557" t="s">
        <v>35</v>
      </c>
      <c r="Q2086" s="557" t="s">
        <v>271</v>
      </c>
      <c r="R2086" s="557" t="s">
        <v>73</v>
      </c>
      <c r="S2086" s="557" t="s">
        <v>213</v>
      </c>
    </row>
    <row r="2087" spans="1:19" s="122" customFormat="1" ht="20.100000000000001" customHeight="1">
      <c r="A2087" s="557" t="s">
        <v>235</v>
      </c>
      <c r="B2087" s="563" t="s">
        <v>1332</v>
      </c>
      <c r="C2087" s="557" t="s">
        <v>371</v>
      </c>
      <c r="D2087" s="975" t="s">
        <v>282</v>
      </c>
      <c r="E2087" s="975" t="s">
        <v>282</v>
      </c>
      <c r="F2087" s="557" t="s">
        <v>649</v>
      </c>
      <c r="G2087" s="563"/>
      <c r="H2087" s="992">
        <v>221</v>
      </c>
      <c r="I2087" s="559">
        <v>88000</v>
      </c>
      <c r="J2087" s="558">
        <v>15</v>
      </c>
      <c r="K2087" s="559">
        <f t="shared" si="146"/>
        <v>3315</v>
      </c>
      <c r="L2087" s="981">
        <f t="shared" si="147"/>
        <v>3.3149999999999999</v>
      </c>
      <c r="M2087" s="713">
        <f t="shared" si="145"/>
        <v>19448000</v>
      </c>
      <c r="N2087" s="557" t="s">
        <v>61</v>
      </c>
      <c r="O2087" s="557"/>
      <c r="P2087" s="557" t="s">
        <v>35</v>
      </c>
      <c r="Q2087" s="557" t="s">
        <v>357</v>
      </c>
      <c r="R2087" s="557" t="s">
        <v>60</v>
      </c>
      <c r="S2087" s="557" t="s">
        <v>213</v>
      </c>
    </row>
    <row r="2088" spans="1:19" s="122" customFormat="1" ht="20.100000000000001" customHeight="1">
      <c r="A2088" s="557" t="s">
        <v>235</v>
      </c>
      <c r="B2088" s="563" t="s">
        <v>1332</v>
      </c>
      <c r="C2088" s="557" t="s">
        <v>371</v>
      </c>
      <c r="D2088" s="975" t="s">
        <v>282</v>
      </c>
      <c r="E2088" s="975" t="s">
        <v>282</v>
      </c>
      <c r="F2088" s="557" t="s">
        <v>342</v>
      </c>
      <c r="G2088" s="563"/>
      <c r="H2088" s="992">
        <v>196</v>
      </c>
      <c r="I2088" s="559">
        <v>145998</v>
      </c>
      <c r="J2088" s="558">
        <v>27</v>
      </c>
      <c r="K2088" s="559">
        <f t="shared" si="146"/>
        <v>5292</v>
      </c>
      <c r="L2088" s="981">
        <f t="shared" si="147"/>
        <v>5.2919999999999998</v>
      </c>
      <c r="M2088" s="713">
        <f t="shared" si="145"/>
        <v>28615608</v>
      </c>
      <c r="N2088" s="557"/>
      <c r="O2088" s="557"/>
      <c r="P2088" s="557" t="s">
        <v>35</v>
      </c>
      <c r="Q2088" s="557" t="s">
        <v>343</v>
      </c>
      <c r="R2088" s="557" t="s">
        <v>60</v>
      </c>
      <c r="S2088" s="557" t="s">
        <v>213</v>
      </c>
    </row>
    <row r="2089" spans="1:19" s="122" customFormat="1" ht="20.100000000000001" customHeight="1">
      <c r="A2089" s="557" t="s">
        <v>235</v>
      </c>
      <c r="B2089" s="563" t="s">
        <v>2934</v>
      </c>
      <c r="C2089" s="557" t="s">
        <v>371</v>
      </c>
      <c r="D2089" s="975" t="s">
        <v>282</v>
      </c>
      <c r="E2089" s="975" t="s">
        <v>282</v>
      </c>
      <c r="F2089" s="557" t="s">
        <v>688</v>
      </c>
      <c r="G2089" s="563"/>
      <c r="H2089" s="992">
        <v>366</v>
      </c>
      <c r="I2089" s="559">
        <v>110891</v>
      </c>
      <c r="J2089" s="558">
        <v>31</v>
      </c>
      <c r="K2089" s="559">
        <f t="shared" si="146"/>
        <v>11346</v>
      </c>
      <c r="L2089" s="981">
        <f t="shared" si="147"/>
        <v>11.346</v>
      </c>
      <c r="M2089" s="713">
        <f t="shared" si="145"/>
        <v>40586106</v>
      </c>
      <c r="N2089" s="557"/>
      <c r="O2089" s="557"/>
      <c r="P2089" s="557" t="s">
        <v>35</v>
      </c>
      <c r="Q2089" s="557" t="s">
        <v>370</v>
      </c>
      <c r="R2089" s="557" t="s">
        <v>60</v>
      </c>
      <c r="S2089" s="557" t="s">
        <v>213</v>
      </c>
    </row>
    <row r="2090" spans="1:19" s="122" customFormat="1" ht="20.100000000000001" customHeight="1">
      <c r="A2090" s="557" t="s">
        <v>235</v>
      </c>
      <c r="B2090" s="563" t="s">
        <v>1332</v>
      </c>
      <c r="C2090" s="557" t="s">
        <v>371</v>
      </c>
      <c r="D2090" s="975" t="s">
        <v>282</v>
      </c>
      <c r="E2090" s="975" t="s">
        <v>282</v>
      </c>
      <c r="F2090" s="557" t="s">
        <v>432</v>
      </c>
      <c r="G2090" s="563"/>
      <c r="H2090" s="992">
        <v>115</v>
      </c>
      <c r="I2090" s="559">
        <v>9355</v>
      </c>
      <c r="J2090" s="558"/>
      <c r="K2090" s="559">
        <f t="shared" si="146"/>
        <v>0</v>
      </c>
      <c r="L2090" s="981">
        <f t="shared" si="147"/>
        <v>0</v>
      </c>
      <c r="M2090" s="713">
        <f t="shared" si="145"/>
        <v>1075825</v>
      </c>
      <c r="N2090" s="557"/>
      <c r="O2090" s="557"/>
      <c r="P2090" s="557" t="s">
        <v>35</v>
      </c>
      <c r="Q2090" s="557" t="s">
        <v>336</v>
      </c>
      <c r="R2090" s="557" t="s">
        <v>73</v>
      </c>
      <c r="S2090" s="557" t="s">
        <v>213</v>
      </c>
    </row>
    <row r="2091" spans="1:19" s="122" customFormat="1" ht="20.100000000000001" customHeight="1">
      <c r="A2091" s="557" t="s">
        <v>235</v>
      </c>
      <c r="B2091" s="563" t="s">
        <v>1332</v>
      </c>
      <c r="C2091" s="557" t="s">
        <v>371</v>
      </c>
      <c r="D2091" s="975" t="s">
        <v>282</v>
      </c>
      <c r="E2091" s="975" t="s">
        <v>282</v>
      </c>
      <c r="F2091" s="557" t="s">
        <v>442</v>
      </c>
      <c r="G2091" s="563"/>
      <c r="H2091" s="559">
        <v>115</v>
      </c>
      <c r="I2091" s="559">
        <v>500</v>
      </c>
      <c r="J2091" s="558"/>
      <c r="K2091" s="559">
        <f t="shared" si="146"/>
        <v>0</v>
      </c>
      <c r="L2091" s="981">
        <f t="shared" si="147"/>
        <v>0</v>
      </c>
      <c r="M2091" s="713">
        <f t="shared" si="145"/>
        <v>57500</v>
      </c>
      <c r="N2091" s="557"/>
      <c r="O2091" s="557"/>
      <c r="P2091" s="557" t="s">
        <v>35</v>
      </c>
      <c r="Q2091" s="557" t="s">
        <v>336</v>
      </c>
      <c r="R2091" s="557" t="s">
        <v>73</v>
      </c>
      <c r="S2091" s="557" t="s">
        <v>213</v>
      </c>
    </row>
    <row r="2092" spans="1:19" s="122" customFormat="1" ht="20.100000000000001" customHeight="1">
      <c r="A2092" s="557" t="s">
        <v>235</v>
      </c>
      <c r="B2092" s="563" t="s">
        <v>1332</v>
      </c>
      <c r="C2092" s="557" t="s">
        <v>371</v>
      </c>
      <c r="D2092" s="975" t="s">
        <v>282</v>
      </c>
      <c r="E2092" s="975" t="s">
        <v>282</v>
      </c>
      <c r="F2092" s="557" t="s">
        <v>431</v>
      </c>
      <c r="G2092" s="563"/>
      <c r="H2092" s="559">
        <v>420</v>
      </c>
      <c r="I2092" s="559">
        <v>44007</v>
      </c>
      <c r="J2092" s="558"/>
      <c r="K2092" s="559">
        <f t="shared" si="146"/>
        <v>0</v>
      </c>
      <c r="L2092" s="981">
        <f t="shared" si="147"/>
        <v>0</v>
      </c>
      <c r="M2092" s="713">
        <f t="shared" si="145"/>
        <v>18482940</v>
      </c>
      <c r="N2092" s="557"/>
      <c r="O2092" s="557"/>
      <c r="P2092" s="557" t="s">
        <v>35</v>
      </c>
      <c r="Q2092" s="557" t="s">
        <v>278</v>
      </c>
      <c r="R2092" s="557" t="s">
        <v>73</v>
      </c>
      <c r="S2092" s="557" t="s">
        <v>213</v>
      </c>
    </row>
    <row r="2093" spans="1:19" s="122" customFormat="1" ht="20.100000000000001" customHeight="1">
      <c r="A2093" s="557" t="s">
        <v>2011</v>
      </c>
      <c r="B2093" s="563" t="s">
        <v>849</v>
      </c>
      <c r="C2093" s="557" t="s">
        <v>693</v>
      </c>
      <c r="D2093" s="975" t="s">
        <v>282</v>
      </c>
      <c r="E2093" s="975" t="s">
        <v>282</v>
      </c>
      <c r="F2093" s="557" t="s">
        <v>413</v>
      </c>
      <c r="G2093" s="563"/>
      <c r="H2093" s="559">
        <v>342</v>
      </c>
      <c r="I2093" s="559">
        <v>120237</v>
      </c>
      <c r="J2093" s="969"/>
      <c r="K2093" s="559">
        <f t="shared" si="146"/>
        <v>0</v>
      </c>
      <c r="L2093" s="981">
        <f t="shared" si="147"/>
        <v>0</v>
      </c>
      <c r="M2093" s="713">
        <f t="shared" si="145"/>
        <v>41121054</v>
      </c>
      <c r="N2093" s="557"/>
      <c r="O2093" s="557"/>
      <c r="P2093" s="557" t="s">
        <v>1164</v>
      </c>
      <c r="Q2093" s="557" t="s">
        <v>278</v>
      </c>
      <c r="R2093" s="557" t="s">
        <v>73</v>
      </c>
      <c r="S2093" s="557" t="s">
        <v>40</v>
      </c>
    </row>
    <row r="2094" spans="1:19" s="122" customFormat="1" ht="20.100000000000001" customHeight="1">
      <c r="A2094" s="557" t="s">
        <v>2011</v>
      </c>
      <c r="B2094" s="563" t="s">
        <v>2765</v>
      </c>
      <c r="C2094" s="557" t="s">
        <v>693</v>
      </c>
      <c r="D2094" s="975" t="s">
        <v>282</v>
      </c>
      <c r="E2094" s="975" t="s">
        <v>282</v>
      </c>
      <c r="F2094" s="557" t="s">
        <v>2427</v>
      </c>
      <c r="G2094" s="563"/>
      <c r="H2094" s="559">
        <v>153</v>
      </c>
      <c r="I2094" s="559">
        <v>38136</v>
      </c>
      <c r="J2094" s="558"/>
      <c r="K2094" s="559">
        <f t="shared" si="146"/>
        <v>0</v>
      </c>
      <c r="L2094" s="981">
        <f t="shared" si="147"/>
        <v>0</v>
      </c>
      <c r="M2094" s="713">
        <f t="shared" si="145"/>
        <v>5834808</v>
      </c>
      <c r="N2094" s="557"/>
      <c r="O2094" s="557"/>
      <c r="P2094" s="557" t="s">
        <v>1164</v>
      </c>
      <c r="Q2094" s="557" t="s">
        <v>278</v>
      </c>
      <c r="R2094" s="557" t="s">
        <v>73</v>
      </c>
      <c r="S2094" s="557" t="s">
        <v>40</v>
      </c>
    </row>
    <row r="2095" spans="1:19" s="122" customFormat="1" ht="20.100000000000001" customHeight="1">
      <c r="A2095" s="557" t="s">
        <v>113</v>
      </c>
      <c r="B2095" s="563" t="s">
        <v>2153</v>
      </c>
      <c r="C2095" s="557" t="s">
        <v>365</v>
      </c>
      <c r="D2095" s="975" t="s">
        <v>282</v>
      </c>
      <c r="E2095" s="975" t="s">
        <v>282</v>
      </c>
      <c r="F2095" s="557" t="s">
        <v>454</v>
      </c>
      <c r="G2095" s="563"/>
      <c r="H2095" s="559">
        <v>650</v>
      </c>
      <c r="I2095" s="559">
        <v>80300</v>
      </c>
      <c r="J2095" s="969"/>
      <c r="K2095" s="559">
        <f t="shared" si="146"/>
        <v>0</v>
      </c>
      <c r="L2095" s="981">
        <f t="shared" si="147"/>
        <v>0</v>
      </c>
      <c r="M2095" s="713">
        <f t="shared" si="145"/>
        <v>52195000</v>
      </c>
      <c r="N2095" s="557"/>
      <c r="O2095" s="557"/>
      <c r="P2095" s="557" t="s">
        <v>269</v>
      </c>
      <c r="Q2095" s="557" t="s">
        <v>370</v>
      </c>
      <c r="R2095" s="557" t="s">
        <v>68</v>
      </c>
      <c r="S2095" s="557" t="s">
        <v>152</v>
      </c>
    </row>
    <row r="2096" spans="1:19" s="122" customFormat="1" ht="20.100000000000001" customHeight="1">
      <c r="A2096" s="557" t="s">
        <v>113</v>
      </c>
      <c r="B2096" s="563" t="s">
        <v>2153</v>
      </c>
      <c r="C2096" s="557" t="s">
        <v>365</v>
      </c>
      <c r="D2096" s="975" t="s">
        <v>282</v>
      </c>
      <c r="E2096" s="975" t="s">
        <v>282</v>
      </c>
      <c r="F2096" s="557" t="s">
        <v>71</v>
      </c>
      <c r="G2096" s="563"/>
      <c r="H2096" s="559">
        <v>849</v>
      </c>
      <c r="I2096" s="559">
        <v>41437</v>
      </c>
      <c r="J2096" s="558"/>
      <c r="K2096" s="559">
        <f t="shared" si="146"/>
        <v>0</v>
      </c>
      <c r="L2096" s="981">
        <f t="shared" si="147"/>
        <v>0</v>
      </c>
      <c r="M2096" s="713">
        <f t="shared" si="145"/>
        <v>35180013</v>
      </c>
      <c r="N2096" s="557"/>
      <c r="O2096" s="557"/>
      <c r="P2096" s="557" t="s">
        <v>269</v>
      </c>
      <c r="Q2096" s="557" t="s">
        <v>878</v>
      </c>
      <c r="R2096" s="557" t="s">
        <v>73</v>
      </c>
      <c r="S2096" s="557" t="s">
        <v>152</v>
      </c>
    </row>
    <row r="2097" spans="1:19" s="122" customFormat="1" ht="20.100000000000001" customHeight="1">
      <c r="A2097" s="557" t="s">
        <v>113</v>
      </c>
      <c r="B2097" s="563" t="s">
        <v>2153</v>
      </c>
      <c r="C2097" s="557" t="s">
        <v>365</v>
      </c>
      <c r="D2097" s="975" t="s">
        <v>282</v>
      </c>
      <c r="E2097" s="975" t="s">
        <v>282</v>
      </c>
      <c r="F2097" s="557" t="s">
        <v>390</v>
      </c>
      <c r="G2097" s="563"/>
      <c r="H2097" s="559">
        <v>424</v>
      </c>
      <c r="I2097" s="559">
        <v>7845</v>
      </c>
      <c r="J2097" s="969"/>
      <c r="K2097" s="559">
        <f t="shared" si="146"/>
        <v>0</v>
      </c>
      <c r="L2097" s="981">
        <f t="shared" si="147"/>
        <v>0</v>
      </c>
      <c r="M2097" s="713">
        <f t="shared" si="145"/>
        <v>3326280</v>
      </c>
      <c r="N2097" s="557"/>
      <c r="O2097" s="557"/>
      <c r="P2097" s="557" t="s">
        <v>269</v>
      </c>
      <c r="Q2097" s="557" t="s">
        <v>280</v>
      </c>
      <c r="R2097" s="557" t="s">
        <v>73</v>
      </c>
      <c r="S2097" s="557" t="s">
        <v>152</v>
      </c>
    </row>
    <row r="2098" spans="1:19" s="122" customFormat="1" ht="20.100000000000001" customHeight="1">
      <c r="A2098" s="557" t="s">
        <v>113</v>
      </c>
      <c r="B2098" s="563" t="s">
        <v>2153</v>
      </c>
      <c r="C2098" s="557" t="s">
        <v>365</v>
      </c>
      <c r="D2098" s="975" t="s">
        <v>282</v>
      </c>
      <c r="E2098" s="975" t="s">
        <v>282</v>
      </c>
      <c r="F2098" s="557" t="s">
        <v>442</v>
      </c>
      <c r="G2098" s="563"/>
      <c r="H2098" s="559">
        <v>424</v>
      </c>
      <c r="I2098" s="559">
        <v>679</v>
      </c>
      <c r="J2098" s="969"/>
      <c r="K2098" s="559">
        <f t="shared" si="146"/>
        <v>0</v>
      </c>
      <c r="L2098" s="981">
        <f t="shared" si="147"/>
        <v>0</v>
      </c>
      <c r="M2098" s="713">
        <f t="shared" si="145"/>
        <v>287896</v>
      </c>
      <c r="N2098" s="557"/>
      <c r="O2098" s="557"/>
      <c r="P2098" s="557" t="s">
        <v>269</v>
      </c>
      <c r="Q2098" s="557" t="s">
        <v>336</v>
      </c>
      <c r="R2098" s="557" t="s">
        <v>73</v>
      </c>
      <c r="S2098" s="557" t="s">
        <v>152</v>
      </c>
    </row>
    <row r="2099" spans="1:19" s="122" customFormat="1" ht="20.100000000000001" customHeight="1">
      <c r="A2099" s="557" t="s">
        <v>113</v>
      </c>
      <c r="B2099" s="563" t="s">
        <v>2153</v>
      </c>
      <c r="C2099" s="557" t="s">
        <v>365</v>
      </c>
      <c r="D2099" s="975" t="s">
        <v>282</v>
      </c>
      <c r="E2099" s="975" t="s">
        <v>282</v>
      </c>
      <c r="F2099" s="557" t="s">
        <v>277</v>
      </c>
      <c r="G2099" s="563"/>
      <c r="H2099" s="559">
        <v>100</v>
      </c>
      <c r="I2099" s="559">
        <v>46000</v>
      </c>
      <c r="J2099" s="969"/>
      <c r="K2099" s="559">
        <f t="shared" si="146"/>
        <v>0</v>
      </c>
      <c r="L2099" s="981">
        <f t="shared" si="147"/>
        <v>0</v>
      </c>
      <c r="M2099" s="713">
        <f t="shared" si="145"/>
        <v>4600000</v>
      </c>
      <c r="N2099" s="557"/>
      <c r="O2099" s="557"/>
      <c r="P2099" s="557" t="s">
        <v>269</v>
      </c>
      <c r="Q2099" s="557" t="s">
        <v>278</v>
      </c>
      <c r="R2099" s="557" t="s">
        <v>73</v>
      </c>
      <c r="S2099" s="557" t="s">
        <v>152</v>
      </c>
    </row>
    <row r="2100" spans="1:19" s="122" customFormat="1" ht="20.100000000000001" customHeight="1">
      <c r="A2100" s="557" t="s">
        <v>113</v>
      </c>
      <c r="B2100" s="563" t="s">
        <v>2153</v>
      </c>
      <c r="C2100" s="557" t="s">
        <v>365</v>
      </c>
      <c r="D2100" s="975" t="s">
        <v>282</v>
      </c>
      <c r="E2100" s="975" t="s">
        <v>282</v>
      </c>
      <c r="F2100" s="557" t="s">
        <v>1063</v>
      </c>
      <c r="G2100" s="563"/>
      <c r="H2100" s="559">
        <v>424</v>
      </c>
      <c r="I2100" s="559">
        <v>9900</v>
      </c>
      <c r="J2100" s="969"/>
      <c r="K2100" s="559">
        <f t="shared" si="146"/>
        <v>0</v>
      </c>
      <c r="L2100" s="981">
        <f t="shared" si="147"/>
        <v>0</v>
      </c>
      <c r="M2100" s="713">
        <f t="shared" si="145"/>
        <v>4197600</v>
      </c>
      <c r="N2100" s="557"/>
      <c r="O2100" s="557"/>
      <c r="P2100" s="557" t="s">
        <v>269</v>
      </c>
      <c r="Q2100" s="557" t="s">
        <v>280</v>
      </c>
      <c r="R2100" s="557" t="s">
        <v>73</v>
      </c>
      <c r="S2100" s="557" t="s">
        <v>152</v>
      </c>
    </row>
    <row r="2101" spans="1:19" s="122" customFormat="1" ht="20.100000000000001" customHeight="1">
      <c r="A2101" s="557" t="s">
        <v>113</v>
      </c>
      <c r="B2101" s="563" t="s">
        <v>2153</v>
      </c>
      <c r="C2101" s="557" t="s">
        <v>365</v>
      </c>
      <c r="D2101" s="975" t="s">
        <v>282</v>
      </c>
      <c r="E2101" s="975" t="s">
        <v>282</v>
      </c>
      <c r="F2101" s="557" t="s">
        <v>420</v>
      </c>
      <c r="G2101" s="563"/>
      <c r="H2101" s="560">
        <v>424</v>
      </c>
      <c r="I2101" s="559">
        <v>9900</v>
      </c>
      <c r="J2101" s="969"/>
      <c r="K2101" s="559">
        <f t="shared" si="146"/>
        <v>0</v>
      </c>
      <c r="L2101" s="981">
        <f t="shared" si="147"/>
        <v>0</v>
      </c>
      <c r="M2101" s="713">
        <f t="shared" si="145"/>
        <v>4197600</v>
      </c>
      <c r="N2101" s="993"/>
      <c r="O2101" s="557"/>
      <c r="P2101" s="557" t="s">
        <v>269</v>
      </c>
      <c r="Q2101" s="557" t="s">
        <v>280</v>
      </c>
      <c r="R2101" s="557" t="s">
        <v>73</v>
      </c>
      <c r="S2101" s="557" t="s">
        <v>152</v>
      </c>
    </row>
    <row r="2102" spans="1:19" s="122" customFormat="1" ht="20.100000000000001" customHeight="1">
      <c r="A2102" s="557" t="s">
        <v>113</v>
      </c>
      <c r="B2102" s="563" t="s">
        <v>2153</v>
      </c>
      <c r="C2102" s="557" t="s">
        <v>365</v>
      </c>
      <c r="D2102" s="975" t="s">
        <v>282</v>
      </c>
      <c r="E2102" s="975" t="s">
        <v>282</v>
      </c>
      <c r="F2102" s="557" t="s">
        <v>75</v>
      </c>
      <c r="G2102" s="563"/>
      <c r="H2102" s="560">
        <v>424</v>
      </c>
      <c r="I2102" s="559">
        <v>38801</v>
      </c>
      <c r="J2102" s="969"/>
      <c r="K2102" s="559">
        <f t="shared" si="146"/>
        <v>0</v>
      </c>
      <c r="L2102" s="981">
        <f t="shared" si="147"/>
        <v>0</v>
      </c>
      <c r="M2102" s="713">
        <f t="shared" si="145"/>
        <v>16451624</v>
      </c>
      <c r="N2102" s="557"/>
      <c r="O2102" s="557"/>
      <c r="P2102" s="557" t="s">
        <v>269</v>
      </c>
      <c r="Q2102" s="557" t="s">
        <v>272</v>
      </c>
      <c r="R2102" s="557" t="s">
        <v>73</v>
      </c>
      <c r="S2102" s="557" t="s">
        <v>152</v>
      </c>
    </row>
    <row r="2103" spans="1:19" s="122" customFormat="1" ht="20.100000000000001" customHeight="1">
      <c r="A2103" s="557" t="s">
        <v>113</v>
      </c>
      <c r="B2103" s="563" t="s">
        <v>2153</v>
      </c>
      <c r="C2103" s="557" t="s">
        <v>365</v>
      </c>
      <c r="D2103" s="975" t="s">
        <v>282</v>
      </c>
      <c r="E2103" s="975" t="s">
        <v>282</v>
      </c>
      <c r="F2103" s="557" t="s">
        <v>83</v>
      </c>
      <c r="G2103" s="563"/>
      <c r="H2103" s="560">
        <v>424</v>
      </c>
      <c r="I2103" s="559">
        <v>9112</v>
      </c>
      <c r="J2103" s="969"/>
      <c r="K2103" s="559">
        <f t="shared" si="146"/>
        <v>0</v>
      </c>
      <c r="L2103" s="981">
        <f t="shared" si="147"/>
        <v>0</v>
      </c>
      <c r="M2103" s="713">
        <f t="shared" si="145"/>
        <v>3863488</v>
      </c>
      <c r="N2103" s="557"/>
      <c r="O2103" s="557"/>
      <c r="P2103" s="557" t="s">
        <v>269</v>
      </c>
      <c r="Q2103" s="557" t="s">
        <v>274</v>
      </c>
      <c r="R2103" s="557" t="s">
        <v>73</v>
      </c>
      <c r="S2103" s="557" t="s">
        <v>152</v>
      </c>
    </row>
    <row r="2104" spans="1:19" s="122" customFormat="1" ht="20.100000000000001" customHeight="1">
      <c r="A2104" s="557" t="s">
        <v>113</v>
      </c>
      <c r="B2104" s="563" t="s">
        <v>2155</v>
      </c>
      <c r="C2104" s="557" t="s">
        <v>365</v>
      </c>
      <c r="D2104" s="975" t="s">
        <v>282</v>
      </c>
      <c r="E2104" s="975" t="s">
        <v>282</v>
      </c>
      <c r="F2104" s="557" t="s">
        <v>454</v>
      </c>
      <c r="G2104" s="563"/>
      <c r="H2104" s="560">
        <v>651</v>
      </c>
      <c r="I2104" s="559">
        <v>80300</v>
      </c>
      <c r="J2104" s="969"/>
      <c r="K2104" s="559">
        <f t="shared" si="146"/>
        <v>0</v>
      </c>
      <c r="L2104" s="981">
        <f t="shared" si="147"/>
        <v>0</v>
      </c>
      <c r="M2104" s="713">
        <f t="shared" si="145"/>
        <v>52275300</v>
      </c>
      <c r="N2104" s="557"/>
      <c r="O2104" s="557"/>
      <c r="P2104" s="557" t="s">
        <v>269</v>
      </c>
      <c r="Q2104" s="557" t="s">
        <v>370</v>
      </c>
      <c r="R2104" s="557" t="s">
        <v>68</v>
      </c>
      <c r="S2104" s="557" t="s">
        <v>152</v>
      </c>
    </row>
    <row r="2105" spans="1:19" s="122" customFormat="1" ht="20.100000000000001" customHeight="1">
      <c r="A2105" s="557" t="s">
        <v>113</v>
      </c>
      <c r="B2105" s="563" t="s">
        <v>2155</v>
      </c>
      <c r="C2105" s="557" t="s">
        <v>365</v>
      </c>
      <c r="D2105" s="975" t="s">
        <v>282</v>
      </c>
      <c r="E2105" s="975" t="s">
        <v>282</v>
      </c>
      <c r="F2105" s="557" t="s">
        <v>71</v>
      </c>
      <c r="G2105" s="563"/>
      <c r="H2105" s="559">
        <v>849</v>
      </c>
      <c r="I2105" s="559">
        <v>41437</v>
      </c>
      <c r="J2105" s="969"/>
      <c r="K2105" s="559">
        <f t="shared" si="146"/>
        <v>0</v>
      </c>
      <c r="L2105" s="981">
        <f t="shared" si="147"/>
        <v>0</v>
      </c>
      <c r="M2105" s="713">
        <f t="shared" si="145"/>
        <v>35180013</v>
      </c>
      <c r="N2105" s="557"/>
      <c r="O2105" s="557"/>
      <c r="P2105" s="557" t="s">
        <v>269</v>
      </c>
      <c r="Q2105" s="557" t="s">
        <v>878</v>
      </c>
      <c r="R2105" s="557" t="s">
        <v>73</v>
      </c>
      <c r="S2105" s="557" t="s">
        <v>152</v>
      </c>
    </row>
    <row r="2106" spans="1:19" s="122" customFormat="1" ht="20.100000000000001" customHeight="1">
      <c r="A2106" s="557" t="s">
        <v>113</v>
      </c>
      <c r="B2106" s="563" t="s">
        <v>2155</v>
      </c>
      <c r="C2106" s="557" t="s">
        <v>365</v>
      </c>
      <c r="D2106" s="975" t="s">
        <v>282</v>
      </c>
      <c r="E2106" s="975" t="s">
        <v>282</v>
      </c>
      <c r="F2106" s="557" t="s">
        <v>390</v>
      </c>
      <c r="G2106" s="563"/>
      <c r="H2106" s="560">
        <v>425</v>
      </c>
      <c r="I2106" s="559">
        <v>7845</v>
      </c>
      <c r="J2106" s="969"/>
      <c r="K2106" s="559">
        <f t="shared" si="146"/>
        <v>0</v>
      </c>
      <c r="L2106" s="981">
        <f t="shared" si="147"/>
        <v>0</v>
      </c>
      <c r="M2106" s="713">
        <f t="shared" si="145"/>
        <v>3334125</v>
      </c>
      <c r="N2106" s="557"/>
      <c r="O2106" s="557"/>
      <c r="P2106" s="557" t="s">
        <v>269</v>
      </c>
      <c r="Q2106" s="557" t="s">
        <v>280</v>
      </c>
      <c r="R2106" s="557" t="s">
        <v>73</v>
      </c>
      <c r="S2106" s="557" t="s">
        <v>152</v>
      </c>
    </row>
    <row r="2107" spans="1:19" s="122" customFormat="1" ht="20.100000000000001" customHeight="1">
      <c r="A2107" s="557" t="s">
        <v>113</v>
      </c>
      <c r="B2107" s="563" t="s">
        <v>2155</v>
      </c>
      <c r="C2107" s="557" t="s">
        <v>365</v>
      </c>
      <c r="D2107" s="975" t="s">
        <v>282</v>
      </c>
      <c r="E2107" s="975" t="s">
        <v>282</v>
      </c>
      <c r="F2107" s="557" t="s">
        <v>442</v>
      </c>
      <c r="G2107" s="563"/>
      <c r="H2107" s="559">
        <v>425</v>
      </c>
      <c r="I2107" s="559">
        <v>679</v>
      </c>
      <c r="J2107" s="969"/>
      <c r="K2107" s="559">
        <f t="shared" si="146"/>
        <v>0</v>
      </c>
      <c r="L2107" s="981">
        <f t="shared" si="147"/>
        <v>0</v>
      </c>
      <c r="M2107" s="713">
        <f t="shared" si="145"/>
        <v>288575</v>
      </c>
      <c r="N2107" s="557"/>
      <c r="O2107" s="557"/>
      <c r="P2107" s="557" t="s">
        <v>269</v>
      </c>
      <c r="Q2107" s="557" t="s">
        <v>336</v>
      </c>
      <c r="R2107" s="557" t="s">
        <v>73</v>
      </c>
      <c r="S2107" s="557" t="s">
        <v>152</v>
      </c>
    </row>
    <row r="2108" spans="1:19" s="122" customFormat="1" ht="20.100000000000001" customHeight="1">
      <c r="A2108" s="557" t="s">
        <v>113</v>
      </c>
      <c r="B2108" s="563" t="s">
        <v>2155</v>
      </c>
      <c r="C2108" s="557" t="s">
        <v>365</v>
      </c>
      <c r="D2108" s="975" t="s">
        <v>282</v>
      </c>
      <c r="E2108" s="975" t="s">
        <v>282</v>
      </c>
      <c r="F2108" s="557" t="s">
        <v>277</v>
      </c>
      <c r="G2108" s="563"/>
      <c r="H2108" s="560">
        <v>100</v>
      </c>
      <c r="I2108" s="559">
        <v>46000</v>
      </c>
      <c r="J2108" s="969"/>
      <c r="K2108" s="559">
        <f t="shared" si="146"/>
        <v>0</v>
      </c>
      <c r="L2108" s="981">
        <f t="shared" si="147"/>
        <v>0</v>
      </c>
      <c r="M2108" s="713">
        <f t="shared" si="145"/>
        <v>4600000</v>
      </c>
      <c r="N2108" s="557"/>
      <c r="O2108" s="557"/>
      <c r="P2108" s="557" t="s">
        <v>269</v>
      </c>
      <c r="Q2108" s="557" t="s">
        <v>278</v>
      </c>
      <c r="R2108" s="557" t="s">
        <v>73</v>
      </c>
      <c r="S2108" s="557" t="s">
        <v>152</v>
      </c>
    </row>
    <row r="2109" spans="1:19" s="122" customFormat="1" ht="20.100000000000001" customHeight="1">
      <c r="A2109" s="557" t="s">
        <v>113</v>
      </c>
      <c r="B2109" s="563" t="s">
        <v>2155</v>
      </c>
      <c r="C2109" s="557" t="s">
        <v>365</v>
      </c>
      <c r="D2109" s="975" t="s">
        <v>282</v>
      </c>
      <c r="E2109" s="975" t="s">
        <v>282</v>
      </c>
      <c r="F2109" s="557" t="s">
        <v>1063</v>
      </c>
      <c r="G2109" s="563"/>
      <c r="H2109" s="560">
        <v>425</v>
      </c>
      <c r="I2109" s="559">
        <v>9900</v>
      </c>
      <c r="J2109" s="969"/>
      <c r="K2109" s="559">
        <f t="shared" si="146"/>
        <v>0</v>
      </c>
      <c r="L2109" s="981">
        <f t="shared" si="147"/>
        <v>0</v>
      </c>
      <c r="M2109" s="713">
        <f t="shared" si="145"/>
        <v>4207500</v>
      </c>
      <c r="N2109" s="994"/>
      <c r="O2109" s="994"/>
      <c r="P2109" s="557" t="s">
        <v>269</v>
      </c>
      <c r="Q2109" s="557" t="s">
        <v>280</v>
      </c>
      <c r="R2109" s="557" t="s">
        <v>73</v>
      </c>
      <c r="S2109" s="557" t="s">
        <v>152</v>
      </c>
    </row>
    <row r="2110" spans="1:19" s="122" customFormat="1" ht="20.100000000000001" customHeight="1">
      <c r="A2110" s="557" t="s">
        <v>113</v>
      </c>
      <c r="B2110" s="563" t="s">
        <v>2155</v>
      </c>
      <c r="C2110" s="557" t="s">
        <v>365</v>
      </c>
      <c r="D2110" s="975" t="s">
        <v>282</v>
      </c>
      <c r="E2110" s="975" t="s">
        <v>282</v>
      </c>
      <c r="F2110" s="557" t="s">
        <v>420</v>
      </c>
      <c r="G2110" s="563"/>
      <c r="H2110" s="560">
        <v>425</v>
      </c>
      <c r="I2110" s="559">
        <v>9900</v>
      </c>
      <c r="J2110" s="969"/>
      <c r="K2110" s="559">
        <f t="shared" si="146"/>
        <v>0</v>
      </c>
      <c r="L2110" s="981">
        <f t="shared" si="147"/>
        <v>0</v>
      </c>
      <c r="M2110" s="713">
        <f t="shared" si="145"/>
        <v>4207500</v>
      </c>
      <c r="N2110" s="557"/>
      <c r="O2110" s="994"/>
      <c r="P2110" s="557" t="s">
        <v>269</v>
      </c>
      <c r="Q2110" s="557" t="s">
        <v>280</v>
      </c>
      <c r="R2110" s="557" t="s">
        <v>73</v>
      </c>
      <c r="S2110" s="557" t="s">
        <v>152</v>
      </c>
    </row>
    <row r="2111" spans="1:19" s="122" customFormat="1" ht="20.100000000000001" customHeight="1">
      <c r="A2111" s="557" t="s">
        <v>113</v>
      </c>
      <c r="B2111" s="563" t="s">
        <v>2155</v>
      </c>
      <c r="C2111" s="557" t="s">
        <v>365</v>
      </c>
      <c r="D2111" s="975" t="s">
        <v>282</v>
      </c>
      <c r="E2111" s="975" t="s">
        <v>282</v>
      </c>
      <c r="F2111" s="557" t="s">
        <v>75</v>
      </c>
      <c r="G2111" s="563"/>
      <c r="H2111" s="560">
        <v>425</v>
      </c>
      <c r="I2111" s="559">
        <v>38801</v>
      </c>
      <c r="J2111" s="969"/>
      <c r="K2111" s="559">
        <f t="shared" si="146"/>
        <v>0</v>
      </c>
      <c r="L2111" s="981">
        <f t="shared" si="147"/>
        <v>0</v>
      </c>
      <c r="M2111" s="713">
        <f t="shared" si="145"/>
        <v>16490425</v>
      </c>
      <c r="N2111" s="557"/>
      <c r="O2111" s="557"/>
      <c r="P2111" s="557" t="s">
        <v>269</v>
      </c>
      <c r="Q2111" s="557" t="s">
        <v>272</v>
      </c>
      <c r="R2111" s="557" t="s">
        <v>73</v>
      </c>
      <c r="S2111" s="557" t="s">
        <v>152</v>
      </c>
    </row>
    <row r="2112" spans="1:19" s="122" customFormat="1" ht="20.100000000000001" customHeight="1">
      <c r="A2112" s="557" t="s">
        <v>113</v>
      </c>
      <c r="B2112" s="563" t="s">
        <v>2155</v>
      </c>
      <c r="C2112" s="557" t="s">
        <v>365</v>
      </c>
      <c r="D2112" s="975" t="s">
        <v>282</v>
      </c>
      <c r="E2112" s="975" t="s">
        <v>282</v>
      </c>
      <c r="F2112" s="557" t="s">
        <v>83</v>
      </c>
      <c r="G2112" s="563"/>
      <c r="H2112" s="560">
        <v>425</v>
      </c>
      <c r="I2112" s="559">
        <v>9112</v>
      </c>
      <c r="J2112" s="969"/>
      <c r="K2112" s="559">
        <f t="shared" si="146"/>
        <v>0</v>
      </c>
      <c r="L2112" s="981">
        <f t="shared" si="147"/>
        <v>0</v>
      </c>
      <c r="M2112" s="713">
        <f t="shared" si="145"/>
        <v>3872600</v>
      </c>
      <c r="N2112" s="994"/>
      <c r="O2112" s="557"/>
      <c r="P2112" s="557" t="s">
        <v>269</v>
      </c>
      <c r="Q2112" s="557" t="s">
        <v>274</v>
      </c>
      <c r="R2112" s="557" t="s">
        <v>73</v>
      </c>
      <c r="S2112" s="557" t="s">
        <v>152</v>
      </c>
    </row>
    <row r="2113" spans="1:19" s="122" customFormat="1" ht="20.100000000000001" customHeight="1">
      <c r="A2113" s="557" t="s">
        <v>113</v>
      </c>
      <c r="B2113" s="563" t="s">
        <v>2161</v>
      </c>
      <c r="C2113" s="557" t="s">
        <v>365</v>
      </c>
      <c r="D2113" s="975" t="s">
        <v>282</v>
      </c>
      <c r="E2113" s="975" t="s">
        <v>282</v>
      </c>
      <c r="F2113" s="557" t="s">
        <v>81</v>
      </c>
      <c r="G2113" s="563"/>
      <c r="H2113" s="559">
        <v>437</v>
      </c>
      <c r="I2113" s="559">
        <v>3400</v>
      </c>
      <c r="J2113" s="969"/>
      <c r="K2113" s="559">
        <f t="shared" si="146"/>
        <v>0</v>
      </c>
      <c r="L2113" s="981">
        <f t="shared" si="147"/>
        <v>0</v>
      </c>
      <c r="M2113" s="713">
        <f t="shared" si="145"/>
        <v>1485800</v>
      </c>
      <c r="N2113" s="557"/>
      <c r="O2113" s="557"/>
      <c r="P2113" s="557" t="s">
        <v>269</v>
      </c>
      <c r="Q2113" s="557" t="s">
        <v>336</v>
      </c>
      <c r="R2113" s="557" t="s">
        <v>73</v>
      </c>
      <c r="S2113" s="557" t="s">
        <v>66</v>
      </c>
    </row>
    <row r="2114" spans="1:19" s="122" customFormat="1" ht="20.100000000000001" customHeight="1">
      <c r="A2114" s="557" t="s">
        <v>113</v>
      </c>
      <c r="B2114" s="563" t="s">
        <v>2162</v>
      </c>
      <c r="C2114" s="557" t="s">
        <v>365</v>
      </c>
      <c r="D2114" s="975" t="s">
        <v>282</v>
      </c>
      <c r="E2114" s="975" t="s">
        <v>282</v>
      </c>
      <c r="F2114" s="557" t="s">
        <v>81</v>
      </c>
      <c r="G2114" s="563"/>
      <c r="H2114" s="559">
        <v>438</v>
      </c>
      <c r="I2114" s="559">
        <v>3400</v>
      </c>
      <c r="J2114" s="969"/>
      <c r="K2114" s="559">
        <f t="shared" si="146"/>
        <v>0</v>
      </c>
      <c r="L2114" s="981">
        <f t="shared" si="147"/>
        <v>0</v>
      </c>
      <c r="M2114" s="713">
        <f t="shared" si="145"/>
        <v>1489200</v>
      </c>
      <c r="N2114" s="557"/>
      <c r="O2114" s="557"/>
      <c r="P2114" s="557" t="s">
        <v>269</v>
      </c>
      <c r="Q2114" s="557" t="s">
        <v>336</v>
      </c>
      <c r="R2114" s="557" t="s">
        <v>73</v>
      </c>
      <c r="S2114" s="557" t="s">
        <v>66</v>
      </c>
    </row>
    <row r="2115" spans="1:19" s="122" customFormat="1" ht="20.100000000000001" customHeight="1">
      <c r="A2115" s="557" t="s">
        <v>113</v>
      </c>
      <c r="B2115" s="563" t="s">
        <v>2161</v>
      </c>
      <c r="C2115" s="557" t="s">
        <v>365</v>
      </c>
      <c r="D2115" s="975" t="s">
        <v>282</v>
      </c>
      <c r="E2115" s="975" t="s">
        <v>282</v>
      </c>
      <c r="F2115" s="557" t="s">
        <v>84</v>
      </c>
      <c r="G2115" s="563"/>
      <c r="H2115" s="559">
        <v>437</v>
      </c>
      <c r="I2115" s="559">
        <v>4700</v>
      </c>
      <c r="J2115" s="969"/>
      <c r="K2115" s="559">
        <f t="shared" si="146"/>
        <v>0</v>
      </c>
      <c r="L2115" s="981">
        <f t="shared" si="147"/>
        <v>0</v>
      </c>
      <c r="M2115" s="713">
        <f t="shared" si="145"/>
        <v>2053900</v>
      </c>
      <c r="N2115" s="557"/>
      <c r="O2115" s="557"/>
      <c r="P2115" s="557" t="s">
        <v>269</v>
      </c>
      <c r="Q2115" s="557" t="s">
        <v>339</v>
      </c>
      <c r="R2115" s="557" t="s">
        <v>73</v>
      </c>
      <c r="S2115" s="557" t="s">
        <v>66</v>
      </c>
    </row>
    <row r="2116" spans="1:19" s="122" customFormat="1" ht="20.100000000000001" customHeight="1">
      <c r="A2116" s="557" t="s">
        <v>113</v>
      </c>
      <c r="B2116" s="563" t="s">
        <v>2162</v>
      </c>
      <c r="C2116" s="557" t="s">
        <v>365</v>
      </c>
      <c r="D2116" s="975" t="s">
        <v>282</v>
      </c>
      <c r="E2116" s="975" t="s">
        <v>282</v>
      </c>
      <c r="F2116" s="557" t="s">
        <v>84</v>
      </c>
      <c r="G2116" s="563"/>
      <c r="H2116" s="559">
        <v>438</v>
      </c>
      <c r="I2116" s="559">
        <v>4700</v>
      </c>
      <c r="J2116" s="969"/>
      <c r="K2116" s="559">
        <f t="shared" si="146"/>
        <v>0</v>
      </c>
      <c r="L2116" s="981">
        <f t="shared" si="147"/>
        <v>0</v>
      </c>
      <c r="M2116" s="713">
        <f t="shared" si="145"/>
        <v>2058600</v>
      </c>
      <c r="N2116" s="557"/>
      <c r="O2116" s="557"/>
      <c r="P2116" s="557" t="s">
        <v>269</v>
      </c>
      <c r="Q2116" s="557" t="s">
        <v>339</v>
      </c>
      <c r="R2116" s="557" t="s">
        <v>73</v>
      </c>
      <c r="S2116" s="557" t="s">
        <v>66</v>
      </c>
    </row>
    <row r="2117" spans="1:19" s="122" customFormat="1" ht="20.100000000000001" customHeight="1">
      <c r="A2117" s="557" t="s">
        <v>113</v>
      </c>
      <c r="B2117" s="563" t="s">
        <v>2163</v>
      </c>
      <c r="C2117" s="557" t="s">
        <v>365</v>
      </c>
      <c r="D2117" s="975" t="s">
        <v>282</v>
      </c>
      <c r="E2117" s="975" t="s">
        <v>282</v>
      </c>
      <c r="F2117" s="557" t="s">
        <v>84</v>
      </c>
      <c r="G2117" s="563"/>
      <c r="H2117" s="559">
        <v>443</v>
      </c>
      <c r="I2117" s="559">
        <v>4802</v>
      </c>
      <c r="J2117" s="969"/>
      <c r="K2117" s="559">
        <f t="shared" si="146"/>
        <v>0</v>
      </c>
      <c r="L2117" s="981">
        <f t="shared" si="147"/>
        <v>0</v>
      </c>
      <c r="M2117" s="713">
        <f t="shared" si="145"/>
        <v>2127286</v>
      </c>
      <c r="N2117" s="557"/>
      <c r="O2117" s="557"/>
      <c r="P2117" s="557" t="s">
        <v>269</v>
      </c>
      <c r="Q2117" s="557" t="s">
        <v>339</v>
      </c>
      <c r="R2117" s="557" t="s">
        <v>73</v>
      </c>
      <c r="S2117" s="557" t="s">
        <v>66</v>
      </c>
    </row>
    <row r="2118" spans="1:19" s="122" customFormat="1" ht="20.100000000000001" customHeight="1">
      <c r="A2118" s="557" t="s">
        <v>113</v>
      </c>
      <c r="B2118" s="563" t="s">
        <v>2163</v>
      </c>
      <c r="C2118" s="557" t="s">
        <v>365</v>
      </c>
      <c r="D2118" s="975" t="s">
        <v>282</v>
      </c>
      <c r="E2118" s="975" t="s">
        <v>282</v>
      </c>
      <c r="F2118" s="557" t="s">
        <v>442</v>
      </c>
      <c r="G2118" s="563"/>
      <c r="H2118" s="559">
        <v>443</v>
      </c>
      <c r="I2118" s="559">
        <v>500</v>
      </c>
      <c r="J2118" s="969"/>
      <c r="K2118" s="559">
        <f t="shared" si="146"/>
        <v>0</v>
      </c>
      <c r="L2118" s="981">
        <f t="shared" si="147"/>
        <v>0</v>
      </c>
      <c r="M2118" s="713">
        <f t="shared" si="145"/>
        <v>221500</v>
      </c>
      <c r="N2118" s="557"/>
      <c r="O2118" s="557"/>
      <c r="P2118" s="557" t="s">
        <v>269</v>
      </c>
      <c r="Q2118" s="557" t="s">
        <v>336</v>
      </c>
      <c r="R2118" s="557" t="s">
        <v>73</v>
      </c>
      <c r="S2118" s="557" t="s">
        <v>66</v>
      </c>
    </row>
    <row r="2119" spans="1:19" s="122" customFormat="1" ht="20.100000000000001" customHeight="1">
      <c r="A2119" s="557" t="s">
        <v>113</v>
      </c>
      <c r="B2119" s="563" t="s">
        <v>2163</v>
      </c>
      <c r="C2119" s="557" t="s">
        <v>365</v>
      </c>
      <c r="D2119" s="975" t="s">
        <v>282</v>
      </c>
      <c r="E2119" s="975" t="s">
        <v>282</v>
      </c>
      <c r="F2119" s="557" t="s">
        <v>81</v>
      </c>
      <c r="G2119" s="563"/>
      <c r="H2119" s="559">
        <v>443</v>
      </c>
      <c r="I2119" s="559">
        <v>3501</v>
      </c>
      <c r="J2119" s="969"/>
      <c r="K2119" s="559">
        <f t="shared" si="146"/>
        <v>0</v>
      </c>
      <c r="L2119" s="981">
        <f t="shared" si="147"/>
        <v>0</v>
      </c>
      <c r="M2119" s="713">
        <f t="shared" si="145"/>
        <v>1550943</v>
      </c>
      <c r="N2119" s="557"/>
      <c r="O2119" s="557"/>
      <c r="P2119" s="557" t="s">
        <v>269</v>
      </c>
      <c r="Q2119" s="557" t="s">
        <v>336</v>
      </c>
      <c r="R2119" s="557" t="s">
        <v>73</v>
      </c>
      <c r="S2119" s="557" t="s">
        <v>66</v>
      </c>
    </row>
    <row r="2120" spans="1:19" s="122" customFormat="1" ht="20.100000000000001" customHeight="1">
      <c r="A2120" s="557" t="s">
        <v>113</v>
      </c>
      <c r="B2120" s="563" t="s">
        <v>2164</v>
      </c>
      <c r="C2120" s="557" t="s">
        <v>365</v>
      </c>
      <c r="D2120" s="975" t="s">
        <v>282</v>
      </c>
      <c r="E2120" s="975" t="s">
        <v>282</v>
      </c>
      <c r="F2120" s="557" t="s">
        <v>84</v>
      </c>
      <c r="G2120" s="563"/>
      <c r="H2120" s="559">
        <v>443</v>
      </c>
      <c r="I2120" s="559">
        <v>4802</v>
      </c>
      <c r="J2120" s="969"/>
      <c r="K2120" s="559">
        <f t="shared" si="146"/>
        <v>0</v>
      </c>
      <c r="L2120" s="981">
        <f t="shared" si="147"/>
        <v>0</v>
      </c>
      <c r="M2120" s="713">
        <f t="shared" si="145"/>
        <v>2127286</v>
      </c>
      <c r="N2120" s="557"/>
      <c r="O2120" s="557"/>
      <c r="P2120" s="557" t="s">
        <v>269</v>
      </c>
      <c r="Q2120" s="557" t="s">
        <v>339</v>
      </c>
      <c r="R2120" s="557" t="s">
        <v>73</v>
      </c>
      <c r="S2120" s="557" t="s">
        <v>66</v>
      </c>
    </row>
    <row r="2121" spans="1:19" s="122" customFormat="1" ht="20.100000000000001" customHeight="1">
      <c r="A2121" s="557" t="s">
        <v>113</v>
      </c>
      <c r="B2121" s="563" t="s">
        <v>2164</v>
      </c>
      <c r="C2121" s="557" t="s">
        <v>365</v>
      </c>
      <c r="D2121" s="975" t="s">
        <v>282</v>
      </c>
      <c r="E2121" s="975" t="s">
        <v>282</v>
      </c>
      <c r="F2121" s="557" t="s">
        <v>442</v>
      </c>
      <c r="G2121" s="563"/>
      <c r="H2121" s="559">
        <v>443</v>
      </c>
      <c r="I2121" s="559">
        <v>500</v>
      </c>
      <c r="J2121" s="969"/>
      <c r="K2121" s="559">
        <f t="shared" si="146"/>
        <v>0</v>
      </c>
      <c r="L2121" s="981">
        <f t="shared" si="147"/>
        <v>0</v>
      </c>
      <c r="M2121" s="713">
        <f t="shared" si="145"/>
        <v>221500</v>
      </c>
      <c r="N2121" s="557"/>
      <c r="O2121" s="557"/>
      <c r="P2121" s="557" t="s">
        <v>269</v>
      </c>
      <c r="Q2121" s="557" t="s">
        <v>336</v>
      </c>
      <c r="R2121" s="557" t="s">
        <v>73</v>
      </c>
      <c r="S2121" s="557" t="s">
        <v>66</v>
      </c>
    </row>
    <row r="2122" spans="1:19" s="122" customFormat="1" ht="20.100000000000001" customHeight="1">
      <c r="A2122" s="557" t="s">
        <v>113</v>
      </c>
      <c r="B2122" s="563" t="s">
        <v>2164</v>
      </c>
      <c r="C2122" s="557" t="s">
        <v>365</v>
      </c>
      <c r="D2122" s="975" t="s">
        <v>282</v>
      </c>
      <c r="E2122" s="975" t="s">
        <v>282</v>
      </c>
      <c r="F2122" s="557" t="s">
        <v>81</v>
      </c>
      <c r="G2122" s="563"/>
      <c r="H2122" s="559">
        <v>443</v>
      </c>
      <c r="I2122" s="559">
        <v>3501</v>
      </c>
      <c r="J2122" s="969"/>
      <c r="K2122" s="559">
        <f t="shared" si="146"/>
        <v>0</v>
      </c>
      <c r="L2122" s="981">
        <f t="shared" si="147"/>
        <v>0</v>
      </c>
      <c r="M2122" s="713">
        <f t="shared" si="145"/>
        <v>1550943</v>
      </c>
      <c r="N2122" s="557"/>
      <c r="O2122" s="557"/>
      <c r="P2122" s="557" t="s">
        <v>269</v>
      </c>
      <c r="Q2122" s="557" t="s">
        <v>336</v>
      </c>
      <c r="R2122" s="557" t="s">
        <v>73</v>
      </c>
      <c r="S2122" s="557" t="s">
        <v>66</v>
      </c>
    </row>
    <row r="2123" spans="1:19" s="122" customFormat="1" ht="20.100000000000001" customHeight="1">
      <c r="A2123" s="557" t="s">
        <v>314</v>
      </c>
      <c r="B2123" s="563" t="s">
        <v>2068</v>
      </c>
      <c r="C2123" s="557" t="s">
        <v>473</v>
      </c>
      <c r="D2123" s="975" t="s">
        <v>282</v>
      </c>
      <c r="E2123" s="975" t="s">
        <v>282</v>
      </c>
      <c r="F2123" s="557" t="s">
        <v>566</v>
      </c>
      <c r="G2123" s="563"/>
      <c r="H2123" s="559">
        <v>280</v>
      </c>
      <c r="I2123" s="559">
        <v>201300</v>
      </c>
      <c r="J2123" s="969"/>
      <c r="K2123" s="559">
        <f t="shared" si="146"/>
        <v>0</v>
      </c>
      <c r="L2123" s="981">
        <f t="shared" si="147"/>
        <v>0</v>
      </c>
      <c r="M2123" s="713">
        <f t="shared" ref="M2123:M2186" si="148">H2123*I2123</f>
        <v>56364000</v>
      </c>
      <c r="N2123" s="557"/>
      <c r="O2123" s="557"/>
      <c r="P2123" s="557" t="s">
        <v>269</v>
      </c>
      <c r="Q2123" s="557" t="s">
        <v>327</v>
      </c>
      <c r="R2123" s="557" t="s">
        <v>60</v>
      </c>
      <c r="S2123" s="557" t="s">
        <v>152</v>
      </c>
    </row>
    <row r="2124" spans="1:19" s="122" customFormat="1" ht="20.100000000000001" customHeight="1">
      <c r="A2124" s="557" t="s">
        <v>314</v>
      </c>
      <c r="B2124" s="563" t="s">
        <v>2068</v>
      </c>
      <c r="C2124" s="557" t="s">
        <v>473</v>
      </c>
      <c r="D2124" s="975" t="s">
        <v>282</v>
      </c>
      <c r="E2124" s="975" t="s">
        <v>282</v>
      </c>
      <c r="F2124" s="557" t="s">
        <v>653</v>
      </c>
      <c r="G2124" s="563"/>
      <c r="H2124" s="559">
        <v>154</v>
      </c>
      <c r="I2124" s="559">
        <v>47700</v>
      </c>
      <c r="J2124" s="969"/>
      <c r="K2124" s="559">
        <f t="shared" si="146"/>
        <v>0</v>
      </c>
      <c r="L2124" s="981">
        <f t="shared" si="147"/>
        <v>0</v>
      </c>
      <c r="M2124" s="713">
        <f t="shared" si="148"/>
        <v>7345800</v>
      </c>
      <c r="N2124" s="557" t="s">
        <v>1620</v>
      </c>
      <c r="O2124" s="557"/>
      <c r="P2124" s="557" t="s">
        <v>269</v>
      </c>
      <c r="Q2124" s="557" t="s">
        <v>270</v>
      </c>
      <c r="R2124" s="557" t="s">
        <v>60</v>
      </c>
      <c r="S2124" s="557" t="s">
        <v>152</v>
      </c>
    </row>
    <row r="2125" spans="1:19" s="122" customFormat="1" ht="20.100000000000001" customHeight="1">
      <c r="A2125" s="557" t="s">
        <v>314</v>
      </c>
      <c r="B2125" s="563" t="s">
        <v>2068</v>
      </c>
      <c r="C2125" s="557" t="s">
        <v>473</v>
      </c>
      <c r="D2125" s="975" t="s">
        <v>282</v>
      </c>
      <c r="E2125" s="975" t="s">
        <v>282</v>
      </c>
      <c r="F2125" s="557" t="s">
        <v>562</v>
      </c>
      <c r="G2125" s="563"/>
      <c r="H2125" s="559">
        <v>126</v>
      </c>
      <c r="I2125" s="559">
        <v>63000</v>
      </c>
      <c r="J2125" s="969"/>
      <c r="K2125" s="559">
        <f t="shared" si="146"/>
        <v>0</v>
      </c>
      <c r="L2125" s="981">
        <f t="shared" si="147"/>
        <v>0</v>
      </c>
      <c r="M2125" s="713">
        <f t="shared" si="148"/>
        <v>7938000</v>
      </c>
      <c r="N2125" s="557" t="s">
        <v>1620</v>
      </c>
      <c r="O2125" s="557"/>
      <c r="P2125" s="557" t="s">
        <v>269</v>
      </c>
      <c r="Q2125" s="557" t="s">
        <v>344</v>
      </c>
      <c r="R2125" s="557" t="s">
        <v>60</v>
      </c>
      <c r="S2125" s="557" t="s">
        <v>152</v>
      </c>
    </row>
    <row r="2126" spans="1:19" s="122" customFormat="1" ht="20.100000000000001" customHeight="1">
      <c r="A2126" s="557" t="s">
        <v>144</v>
      </c>
      <c r="B2126" s="563" t="s">
        <v>2221</v>
      </c>
      <c r="C2126" s="557" t="s">
        <v>145</v>
      </c>
      <c r="D2126" s="975" t="s">
        <v>282</v>
      </c>
      <c r="E2126" s="975" t="s">
        <v>282</v>
      </c>
      <c r="F2126" s="557" t="s">
        <v>694</v>
      </c>
      <c r="G2126" s="563"/>
      <c r="H2126" s="559">
        <v>929</v>
      </c>
      <c r="I2126" s="559">
        <v>58486</v>
      </c>
      <c r="J2126" s="969"/>
      <c r="K2126" s="559">
        <f t="shared" si="146"/>
        <v>0</v>
      </c>
      <c r="L2126" s="981">
        <f t="shared" si="147"/>
        <v>0</v>
      </c>
      <c r="M2126" s="713">
        <f t="shared" si="148"/>
        <v>54333494</v>
      </c>
      <c r="N2126" s="557"/>
      <c r="O2126" s="557"/>
      <c r="P2126" s="557" t="s">
        <v>269</v>
      </c>
      <c r="Q2126" s="557" t="s">
        <v>358</v>
      </c>
      <c r="R2126" s="557" t="s">
        <v>68</v>
      </c>
      <c r="S2126" s="557"/>
    </row>
    <row r="2127" spans="1:19" s="122" customFormat="1" ht="20.100000000000001" customHeight="1">
      <c r="A2127" s="595" t="s">
        <v>2584</v>
      </c>
      <c r="B2127" s="187" t="s">
        <v>2585</v>
      </c>
      <c r="C2127" s="596" t="s">
        <v>515</v>
      </c>
      <c r="D2127" s="975" t="s">
        <v>282</v>
      </c>
      <c r="E2127" s="975" t="s">
        <v>282</v>
      </c>
      <c r="F2127" s="595" t="s">
        <v>2074</v>
      </c>
      <c r="G2127" s="595"/>
      <c r="H2127" s="565">
        <v>108</v>
      </c>
      <c r="I2127" s="565">
        <v>265000</v>
      </c>
      <c r="J2127" s="565">
        <v>26</v>
      </c>
      <c r="K2127" s="559">
        <f t="shared" si="146"/>
        <v>2808</v>
      </c>
      <c r="L2127" s="981">
        <f t="shared" si="147"/>
        <v>2.8079999999999998</v>
      </c>
      <c r="M2127" s="713">
        <f t="shared" si="148"/>
        <v>28620000</v>
      </c>
      <c r="N2127" s="557"/>
      <c r="O2127" s="596"/>
      <c r="P2127" s="595" t="s">
        <v>761</v>
      </c>
      <c r="Q2127" s="596" t="s">
        <v>343</v>
      </c>
      <c r="R2127" s="595" t="s">
        <v>60</v>
      </c>
      <c r="S2127" s="595" t="s">
        <v>213</v>
      </c>
    </row>
    <row r="2128" spans="1:19" s="122" customFormat="1" ht="20.100000000000001" customHeight="1">
      <c r="A2128" s="595" t="s">
        <v>351</v>
      </c>
      <c r="B2128" s="187" t="s">
        <v>2008</v>
      </c>
      <c r="C2128" s="596" t="s">
        <v>352</v>
      </c>
      <c r="D2128" s="975" t="s">
        <v>282</v>
      </c>
      <c r="E2128" s="975" t="s">
        <v>282</v>
      </c>
      <c r="F2128" s="595" t="s">
        <v>402</v>
      </c>
      <c r="G2128" s="595" t="s">
        <v>58</v>
      </c>
      <c r="H2128" s="620">
        <v>1000</v>
      </c>
      <c r="I2128" s="612">
        <v>150000</v>
      </c>
      <c r="J2128" s="565">
        <v>36</v>
      </c>
      <c r="K2128" s="559">
        <f t="shared" si="146"/>
        <v>36000</v>
      </c>
      <c r="L2128" s="981">
        <f t="shared" si="147"/>
        <v>36</v>
      </c>
      <c r="M2128" s="713">
        <f t="shared" si="148"/>
        <v>150000000</v>
      </c>
      <c r="N2128" s="594"/>
      <c r="O2128" s="596"/>
      <c r="P2128" s="595" t="s">
        <v>761</v>
      </c>
      <c r="Q2128" s="596" t="s">
        <v>403</v>
      </c>
      <c r="R2128" s="595" t="s">
        <v>60</v>
      </c>
      <c r="S2128" s="595" t="s">
        <v>152</v>
      </c>
    </row>
    <row r="2129" spans="1:19" s="122" customFormat="1" ht="20.100000000000001" customHeight="1">
      <c r="A2129" s="595" t="s">
        <v>351</v>
      </c>
      <c r="B2129" s="187" t="s">
        <v>2009</v>
      </c>
      <c r="C2129" s="596" t="s">
        <v>352</v>
      </c>
      <c r="D2129" s="975" t="s">
        <v>282</v>
      </c>
      <c r="E2129" s="975" t="s">
        <v>282</v>
      </c>
      <c r="F2129" s="595" t="s">
        <v>402</v>
      </c>
      <c r="G2129" s="595"/>
      <c r="H2129" s="620">
        <v>191</v>
      </c>
      <c r="I2129" s="612">
        <v>150000</v>
      </c>
      <c r="J2129" s="565">
        <v>36</v>
      </c>
      <c r="K2129" s="559">
        <f t="shared" ref="K2129:K2186" si="149">IFERROR(J2129*H2129,"0")</f>
        <v>6876</v>
      </c>
      <c r="L2129" s="981">
        <f t="shared" ref="L2129:L2186" si="150">IFERROR(K2129/1000,"0")</f>
        <v>6.8760000000000003</v>
      </c>
      <c r="M2129" s="713">
        <f t="shared" si="148"/>
        <v>28650000</v>
      </c>
      <c r="N2129" s="594"/>
      <c r="O2129" s="596"/>
      <c r="P2129" s="595" t="s">
        <v>761</v>
      </c>
      <c r="Q2129" s="596" t="s">
        <v>403</v>
      </c>
      <c r="R2129" s="595" t="s">
        <v>60</v>
      </c>
      <c r="S2129" s="595" t="s">
        <v>152</v>
      </c>
    </row>
    <row r="2130" spans="1:19" s="122" customFormat="1" ht="20.100000000000001" customHeight="1">
      <c r="A2130" s="595" t="s">
        <v>351</v>
      </c>
      <c r="B2130" s="187" t="s">
        <v>1030</v>
      </c>
      <c r="C2130" s="596" t="s">
        <v>352</v>
      </c>
      <c r="D2130" s="975" t="s">
        <v>282</v>
      </c>
      <c r="E2130" s="975" t="s">
        <v>282</v>
      </c>
      <c r="F2130" s="595" t="s">
        <v>77</v>
      </c>
      <c r="G2130" s="595" t="s">
        <v>58</v>
      </c>
      <c r="H2130" s="620">
        <v>856</v>
      </c>
      <c r="I2130" s="612">
        <v>70400</v>
      </c>
      <c r="J2130" s="565"/>
      <c r="K2130" s="559">
        <f t="shared" si="149"/>
        <v>0</v>
      </c>
      <c r="L2130" s="981">
        <f t="shared" si="150"/>
        <v>0</v>
      </c>
      <c r="M2130" s="713">
        <f t="shared" si="148"/>
        <v>60262400</v>
      </c>
      <c r="N2130" s="594"/>
      <c r="O2130" s="596"/>
      <c r="P2130" s="595" t="s">
        <v>761</v>
      </c>
      <c r="Q2130" s="596" t="s">
        <v>278</v>
      </c>
      <c r="R2130" s="595" t="s">
        <v>73</v>
      </c>
      <c r="S2130" s="595" t="s">
        <v>152</v>
      </c>
    </row>
    <row r="2131" spans="1:19" s="122" customFormat="1" ht="20.100000000000001" customHeight="1">
      <c r="A2131" s="595" t="s">
        <v>351</v>
      </c>
      <c r="B2131" s="187" t="s">
        <v>2009</v>
      </c>
      <c r="C2131" s="596" t="s">
        <v>352</v>
      </c>
      <c r="D2131" s="975" t="s">
        <v>282</v>
      </c>
      <c r="E2131" s="975" t="s">
        <v>282</v>
      </c>
      <c r="F2131" s="595" t="s">
        <v>71</v>
      </c>
      <c r="G2131" s="595"/>
      <c r="H2131" s="620">
        <v>712</v>
      </c>
      <c r="I2131" s="612">
        <v>31844</v>
      </c>
      <c r="J2131" s="565"/>
      <c r="K2131" s="559">
        <f t="shared" si="149"/>
        <v>0</v>
      </c>
      <c r="L2131" s="981">
        <f t="shared" si="150"/>
        <v>0</v>
      </c>
      <c r="M2131" s="713">
        <f t="shared" si="148"/>
        <v>22672928</v>
      </c>
      <c r="N2131" s="594"/>
      <c r="O2131" s="596"/>
      <c r="P2131" s="595" t="s">
        <v>761</v>
      </c>
      <c r="Q2131" s="596" t="s">
        <v>878</v>
      </c>
      <c r="R2131" s="595" t="s">
        <v>73</v>
      </c>
      <c r="S2131" s="595" t="s">
        <v>152</v>
      </c>
    </row>
    <row r="2132" spans="1:19" s="122" customFormat="1" ht="20.100000000000001" customHeight="1">
      <c r="A2132" s="595" t="s">
        <v>351</v>
      </c>
      <c r="B2132" s="187" t="s">
        <v>2009</v>
      </c>
      <c r="C2132" s="596" t="s">
        <v>352</v>
      </c>
      <c r="D2132" s="975" t="s">
        <v>282</v>
      </c>
      <c r="E2132" s="975" t="s">
        <v>282</v>
      </c>
      <c r="F2132" s="595" t="s">
        <v>75</v>
      </c>
      <c r="G2132" s="595"/>
      <c r="H2132" s="620">
        <v>356</v>
      </c>
      <c r="I2132" s="612">
        <v>40587</v>
      </c>
      <c r="J2132" s="565"/>
      <c r="K2132" s="559">
        <f t="shared" si="149"/>
        <v>0</v>
      </c>
      <c r="L2132" s="981">
        <f t="shared" si="150"/>
        <v>0</v>
      </c>
      <c r="M2132" s="713">
        <f t="shared" si="148"/>
        <v>14448972</v>
      </c>
      <c r="N2132" s="594"/>
      <c r="O2132" s="596"/>
      <c r="P2132" s="595" t="s">
        <v>761</v>
      </c>
      <c r="Q2132" s="596" t="s">
        <v>272</v>
      </c>
      <c r="R2132" s="595" t="s">
        <v>73</v>
      </c>
      <c r="S2132" s="595" t="s">
        <v>152</v>
      </c>
    </row>
    <row r="2133" spans="1:19" s="122" customFormat="1" ht="20.100000000000001" customHeight="1">
      <c r="A2133" s="595" t="s">
        <v>351</v>
      </c>
      <c r="B2133" s="187" t="s">
        <v>2009</v>
      </c>
      <c r="C2133" s="596" t="s">
        <v>352</v>
      </c>
      <c r="D2133" s="975" t="s">
        <v>282</v>
      </c>
      <c r="E2133" s="975" t="s">
        <v>282</v>
      </c>
      <c r="F2133" s="595" t="s">
        <v>275</v>
      </c>
      <c r="G2133" s="595"/>
      <c r="H2133" s="620">
        <v>356</v>
      </c>
      <c r="I2133" s="612">
        <v>94832</v>
      </c>
      <c r="J2133" s="565"/>
      <c r="K2133" s="559">
        <f t="shared" si="149"/>
        <v>0</v>
      </c>
      <c r="L2133" s="981">
        <f t="shared" si="150"/>
        <v>0</v>
      </c>
      <c r="M2133" s="713">
        <f t="shared" si="148"/>
        <v>33760192</v>
      </c>
      <c r="N2133" s="594"/>
      <c r="O2133" s="596"/>
      <c r="P2133" s="595" t="s">
        <v>761</v>
      </c>
      <c r="Q2133" s="596" t="s">
        <v>276</v>
      </c>
      <c r="R2133" s="595" t="s">
        <v>73</v>
      </c>
      <c r="S2133" s="595" t="s">
        <v>152</v>
      </c>
    </row>
    <row r="2134" spans="1:19" s="122" customFormat="1" ht="20.100000000000001" customHeight="1">
      <c r="A2134" s="594" t="s">
        <v>770</v>
      </c>
      <c r="B2134" s="582" t="s">
        <v>2435</v>
      </c>
      <c r="C2134" s="583" t="s">
        <v>64</v>
      </c>
      <c r="D2134" s="975" t="s">
        <v>282</v>
      </c>
      <c r="E2134" s="975" t="s">
        <v>282</v>
      </c>
      <c r="F2134" s="594" t="s">
        <v>65</v>
      </c>
      <c r="G2134" s="594"/>
      <c r="H2134" s="629">
        <v>307</v>
      </c>
      <c r="I2134" s="629">
        <v>200000</v>
      </c>
      <c r="J2134" s="583">
        <v>29</v>
      </c>
      <c r="K2134" s="559">
        <f t="shared" si="149"/>
        <v>8903</v>
      </c>
      <c r="L2134" s="981">
        <f t="shared" si="150"/>
        <v>8.9030000000000005</v>
      </c>
      <c r="M2134" s="713">
        <f t="shared" si="148"/>
        <v>61400000</v>
      </c>
      <c r="N2134" s="594"/>
      <c r="O2134" s="630"/>
      <c r="P2134" s="583" t="s">
        <v>284</v>
      </c>
      <c r="Q2134" s="630" t="s">
        <v>270</v>
      </c>
      <c r="R2134" s="583" t="s">
        <v>60</v>
      </c>
      <c r="S2134" s="583" t="s">
        <v>40</v>
      </c>
    </row>
    <row r="2135" spans="1:19" s="122" customFormat="1" ht="20.100000000000001" customHeight="1">
      <c r="A2135" s="611" t="s">
        <v>173</v>
      </c>
      <c r="B2135" s="628" t="s">
        <v>2190</v>
      </c>
      <c r="C2135" s="596" t="s">
        <v>64</v>
      </c>
      <c r="D2135" s="975" t="s">
        <v>282</v>
      </c>
      <c r="E2135" s="975" t="s">
        <v>282</v>
      </c>
      <c r="F2135" s="995" t="s">
        <v>402</v>
      </c>
      <c r="G2135" s="996"/>
      <c r="H2135" s="629">
        <v>437</v>
      </c>
      <c r="I2135" s="629">
        <v>138000</v>
      </c>
      <c r="J2135" s="613">
        <v>36</v>
      </c>
      <c r="K2135" s="559">
        <f t="shared" si="149"/>
        <v>15732</v>
      </c>
      <c r="L2135" s="981">
        <f t="shared" si="150"/>
        <v>15.731999999999999</v>
      </c>
      <c r="M2135" s="713">
        <f t="shared" si="148"/>
        <v>60306000</v>
      </c>
      <c r="N2135" s="594"/>
      <c r="O2135" s="996"/>
      <c r="P2135" s="583" t="s">
        <v>284</v>
      </c>
      <c r="Q2135" s="596" t="s">
        <v>370</v>
      </c>
      <c r="R2135" s="630" t="s">
        <v>60</v>
      </c>
      <c r="S2135" s="630"/>
    </row>
    <row r="2136" spans="1:19" s="122" customFormat="1" ht="20.100000000000001" customHeight="1">
      <c r="A2136" s="611" t="s">
        <v>173</v>
      </c>
      <c r="B2136" s="628" t="s">
        <v>2190</v>
      </c>
      <c r="C2136" s="596" t="s">
        <v>64</v>
      </c>
      <c r="D2136" s="975" t="s">
        <v>282</v>
      </c>
      <c r="E2136" s="975" t="s">
        <v>282</v>
      </c>
      <c r="F2136" s="995" t="s">
        <v>427</v>
      </c>
      <c r="G2136" s="996"/>
      <c r="H2136" s="629">
        <v>75</v>
      </c>
      <c r="I2136" s="629">
        <v>183000</v>
      </c>
      <c r="J2136" s="613">
        <v>42</v>
      </c>
      <c r="K2136" s="559">
        <f t="shared" si="149"/>
        <v>3150</v>
      </c>
      <c r="L2136" s="981">
        <f t="shared" si="150"/>
        <v>3.15</v>
      </c>
      <c r="M2136" s="713">
        <f t="shared" si="148"/>
        <v>13725000</v>
      </c>
      <c r="N2136" s="594"/>
      <c r="O2136" s="996"/>
      <c r="P2136" s="583" t="s">
        <v>284</v>
      </c>
      <c r="Q2136" s="596" t="s">
        <v>327</v>
      </c>
      <c r="R2136" s="630" t="s">
        <v>60</v>
      </c>
      <c r="S2136" s="630"/>
    </row>
    <row r="2137" spans="1:19" s="122" customFormat="1" ht="20.100000000000001" customHeight="1">
      <c r="A2137" s="595" t="s">
        <v>173</v>
      </c>
      <c r="B2137" s="187" t="s">
        <v>2190</v>
      </c>
      <c r="C2137" s="596" t="s">
        <v>64</v>
      </c>
      <c r="D2137" s="975" t="s">
        <v>282</v>
      </c>
      <c r="E2137" s="975" t="s">
        <v>282</v>
      </c>
      <c r="F2137" s="595" t="s">
        <v>647</v>
      </c>
      <c r="G2137" s="595"/>
      <c r="H2137" s="612">
        <v>26</v>
      </c>
      <c r="I2137" s="612">
        <v>86000</v>
      </c>
      <c r="J2137" s="612">
        <v>20</v>
      </c>
      <c r="K2137" s="559">
        <f t="shared" si="149"/>
        <v>520</v>
      </c>
      <c r="L2137" s="981">
        <f t="shared" si="150"/>
        <v>0.52</v>
      </c>
      <c r="M2137" s="713">
        <f t="shared" si="148"/>
        <v>2236000</v>
      </c>
      <c r="N2137" s="594" t="s">
        <v>61</v>
      </c>
      <c r="O2137" s="596"/>
      <c r="P2137" s="595" t="s">
        <v>284</v>
      </c>
      <c r="Q2137" s="596" t="s">
        <v>341</v>
      </c>
      <c r="R2137" s="595" t="s">
        <v>60</v>
      </c>
      <c r="S2137" s="595"/>
    </row>
    <row r="2138" spans="1:19" s="122" customFormat="1" ht="20.100000000000001" customHeight="1">
      <c r="A2138" s="595" t="s">
        <v>490</v>
      </c>
      <c r="B2138" s="187" t="s">
        <v>2272</v>
      </c>
      <c r="C2138" s="596" t="s">
        <v>64</v>
      </c>
      <c r="D2138" s="975" t="s">
        <v>282</v>
      </c>
      <c r="E2138" s="975" t="s">
        <v>282</v>
      </c>
      <c r="F2138" s="595" t="s">
        <v>81</v>
      </c>
      <c r="G2138" s="595"/>
      <c r="H2138" s="612">
        <v>200</v>
      </c>
      <c r="I2138" s="612">
        <v>5646</v>
      </c>
      <c r="J2138" s="612"/>
      <c r="K2138" s="559">
        <f t="shared" si="149"/>
        <v>0</v>
      </c>
      <c r="L2138" s="981">
        <f t="shared" si="150"/>
        <v>0</v>
      </c>
      <c r="M2138" s="713">
        <f t="shared" si="148"/>
        <v>1129200</v>
      </c>
      <c r="N2138" s="594"/>
      <c r="O2138" s="596"/>
      <c r="P2138" s="595" t="s">
        <v>284</v>
      </c>
      <c r="Q2138" s="596" t="s">
        <v>336</v>
      </c>
      <c r="R2138" s="595" t="s">
        <v>73</v>
      </c>
      <c r="S2138" s="595" t="s">
        <v>213</v>
      </c>
    </row>
    <row r="2139" spans="1:19" s="122" customFormat="1" ht="20.100000000000001" customHeight="1">
      <c r="A2139" s="594" t="s">
        <v>110</v>
      </c>
      <c r="B2139" s="582" t="s">
        <v>2508</v>
      </c>
      <c r="C2139" s="583" t="s">
        <v>64</v>
      </c>
      <c r="D2139" s="975" t="s">
        <v>282</v>
      </c>
      <c r="E2139" s="975" t="s">
        <v>282</v>
      </c>
      <c r="F2139" s="593" t="s">
        <v>880</v>
      </c>
      <c r="G2139" s="593"/>
      <c r="H2139" s="586">
        <v>152</v>
      </c>
      <c r="I2139" s="586">
        <v>3667</v>
      </c>
      <c r="J2139" s="587"/>
      <c r="K2139" s="979">
        <f t="shared" si="149"/>
        <v>0</v>
      </c>
      <c r="L2139" s="997">
        <f t="shared" si="150"/>
        <v>0</v>
      </c>
      <c r="M2139" s="713">
        <f t="shared" si="148"/>
        <v>557384</v>
      </c>
      <c r="N2139" s="594"/>
      <c r="O2139" s="589" t="s">
        <v>2577</v>
      </c>
      <c r="P2139" s="587" t="s">
        <v>284</v>
      </c>
      <c r="Q2139" s="589" t="s">
        <v>336</v>
      </c>
      <c r="R2139" s="587" t="s">
        <v>73</v>
      </c>
      <c r="S2139" s="587" t="s">
        <v>152</v>
      </c>
    </row>
    <row r="2140" spans="1:19" s="122" customFormat="1" ht="20.100000000000001" customHeight="1">
      <c r="A2140" s="594" t="s">
        <v>110</v>
      </c>
      <c r="B2140" s="582" t="s">
        <v>2508</v>
      </c>
      <c r="C2140" s="583" t="s">
        <v>64</v>
      </c>
      <c r="D2140" s="975" t="s">
        <v>282</v>
      </c>
      <c r="E2140" s="975" t="s">
        <v>282</v>
      </c>
      <c r="F2140" s="593" t="s">
        <v>2466</v>
      </c>
      <c r="G2140" s="593"/>
      <c r="H2140" s="586">
        <v>210</v>
      </c>
      <c r="I2140" s="586">
        <v>121558</v>
      </c>
      <c r="J2140" s="587"/>
      <c r="K2140" s="979">
        <f t="shared" si="149"/>
        <v>0</v>
      </c>
      <c r="L2140" s="997">
        <f t="shared" si="150"/>
        <v>0</v>
      </c>
      <c r="M2140" s="713">
        <f t="shared" si="148"/>
        <v>25527180</v>
      </c>
      <c r="N2140" s="594"/>
      <c r="O2140" s="589" t="s">
        <v>2546</v>
      </c>
      <c r="P2140" s="587" t="s">
        <v>284</v>
      </c>
      <c r="Q2140" s="589" t="s">
        <v>358</v>
      </c>
      <c r="R2140" s="587" t="s">
        <v>73</v>
      </c>
      <c r="S2140" s="587" t="s">
        <v>152</v>
      </c>
    </row>
    <row r="2141" spans="1:19" s="122" customFormat="1" ht="20.100000000000001" customHeight="1">
      <c r="A2141" s="594" t="s">
        <v>110</v>
      </c>
      <c r="B2141" s="582" t="s">
        <v>2508</v>
      </c>
      <c r="C2141" s="583" t="s">
        <v>64</v>
      </c>
      <c r="D2141" s="975" t="s">
        <v>282</v>
      </c>
      <c r="E2141" s="975" t="s">
        <v>282</v>
      </c>
      <c r="F2141" s="593" t="s">
        <v>81</v>
      </c>
      <c r="G2141" s="593"/>
      <c r="H2141" s="586">
        <v>210</v>
      </c>
      <c r="I2141" s="586">
        <v>8442</v>
      </c>
      <c r="J2141" s="587"/>
      <c r="K2141" s="979">
        <f t="shared" si="149"/>
        <v>0</v>
      </c>
      <c r="L2141" s="997">
        <f t="shared" si="150"/>
        <v>0</v>
      </c>
      <c r="M2141" s="713">
        <f t="shared" si="148"/>
        <v>1772820</v>
      </c>
      <c r="N2141" s="594"/>
      <c r="O2141" s="589" t="s">
        <v>2546</v>
      </c>
      <c r="P2141" s="587" t="s">
        <v>284</v>
      </c>
      <c r="Q2141" s="589" t="s">
        <v>336</v>
      </c>
      <c r="R2141" s="587" t="s">
        <v>73</v>
      </c>
      <c r="S2141" s="587" t="s">
        <v>152</v>
      </c>
    </row>
    <row r="2142" spans="1:19" s="122" customFormat="1" ht="20.100000000000001" customHeight="1">
      <c r="A2142" s="594" t="s">
        <v>110</v>
      </c>
      <c r="B2142" s="582" t="s">
        <v>2508</v>
      </c>
      <c r="C2142" s="583" t="s">
        <v>64</v>
      </c>
      <c r="D2142" s="975" t="s">
        <v>282</v>
      </c>
      <c r="E2142" s="975" t="s">
        <v>282</v>
      </c>
      <c r="F2142" s="593" t="s">
        <v>757</v>
      </c>
      <c r="G2142" s="593"/>
      <c r="H2142" s="586">
        <v>48</v>
      </c>
      <c r="I2142" s="586">
        <v>26500</v>
      </c>
      <c r="J2142" s="587"/>
      <c r="K2142" s="979">
        <f t="shared" si="149"/>
        <v>0</v>
      </c>
      <c r="L2142" s="997">
        <f t="shared" si="150"/>
        <v>0</v>
      </c>
      <c r="M2142" s="713">
        <f t="shared" si="148"/>
        <v>1272000</v>
      </c>
      <c r="N2142" s="594"/>
      <c r="O2142" s="587"/>
      <c r="P2142" s="587" t="s">
        <v>284</v>
      </c>
      <c r="Q2142" s="589" t="s">
        <v>336</v>
      </c>
      <c r="R2142" s="587" t="s">
        <v>73</v>
      </c>
      <c r="S2142" s="587" t="s">
        <v>152</v>
      </c>
    </row>
    <row r="2143" spans="1:19" s="122" customFormat="1" ht="20.100000000000001" customHeight="1">
      <c r="A2143" s="594" t="s">
        <v>110</v>
      </c>
      <c r="B2143" s="582" t="s">
        <v>955</v>
      </c>
      <c r="C2143" s="583" t="s">
        <v>64</v>
      </c>
      <c r="D2143" s="975" t="s">
        <v>282</v>
      </c>
      <c r="E2143" s="975" t="s">
        <v>282</v>
      </c>
      <c r="F2143" s="593" t="s">
        <v>740</v>
      </c>
      <c r="G2143" s="593"/>
      <c r="H2143" s="586">
        <v>189</v>
      </c>
      <c r="I2143" s="586">
        <v>64000</v>
      </c>
      <c r="J2143" s="587">
        <v>35</v>
      </c>
      <c r="K2143" s="979">
        <f t="shared" si="149"/>
        <v>6615</v>
      </c>
      <c r="L2143" s="997">
        <f t="shared" si="150"/>
        <v>6.6150000000000002</v>
      </c>
      <c r="M2143" s="713">
        <f t="shared" si="148"/>
        <v>12096000</v>
      </c>
      <c r="N2143" s="594"/>
      <c r="O2143" s="589" t="s">
        <v>1993</v>
      </c>
      <c r="P2143" s="587" t="s">
        <v>284</v>
      </c>
      <c r="Q2143" s="589" t="s">
        <v>370</v>
      </c>
      <c r="R2143" s="587" t="s">
        <v>68</v>
      </c>
      <c r="S2143" s="587" t="s">
        <v>152</v>
      </c>
    </row>
    <row r="2144" spans="1:19" s="122" customFormat="1" ht="20.100000000000001" customHeight="1">
      <c r="A2144" s="594" t="s">
        <v>110</v>
      </c>
      <c r="B2144" s="582" t="s">
        <v>955</v>
      </c>
      <c r="C2144" s="583" t="s">
        <v>64</v>
      </c>
      <c r="D2144" s="975" t="s">
        <v>282</v>
      </c>
      <c r="E2144" s="975" t="s">
        <v>282</v>
      </c>
      <c r="F2144" s="593" t="s">
        <v>524</v>
      </c>
      <c r="G2144" s="593"/>
      <c r="H2144" s="586">
        <v>189</v>
      </c>
      <c r="I2144" s="586">
        <v>151116</v>
      </c>
      <c r="J2144" s="587">
        <v>42</v>
      </c>
      <c r="K2144" s="979">
        <f t="shared" si="149"/>
        <v>7938</v>
      </c>
      <c r="L2144" s="997">
        <f t="shared" si="150"/>
        <v>7.9379999999999997</v>
      </c>
      <c r="M2144" s="713">
        <f t="shared" si="148"/>
        <v>28560924</v>
      </c>
      <c r="N2144" s="594"/>
      <c r="O2144" s="998" t="s">
        <v>1994</v>
      </c>
      <c r="P2144" s="587" t="s">
        <v>284</v>
      </c>
      <c r="Q2144" s="589" t="s">
        <v>327</v>
      </c>
      <c r="R2144" s="587" t="s">
        <v>68</v>
      </c>
      <c r="S2144" s="587" t="s">
        <v>152</v>
      </c>
    </row>
    <row r="2145" spans="1:19" s="122" customFormat="1" ht="20.100000000000001" customHeight="1">
      <c r="A2145" s="594" t="s">
        <v>110</v>
      </c>
      <c r="B2145" s="582" t="s">
        <v>955</v>
      </c>
      <c r="C2145" s="583" t="s">
        <v>64</v>
      </c>
      <c r="D2145" s="975" t="s">
        <v>282</v>
      </c>
      <c r="E2145" s="975" t="s">
        <v>282</v>
      </c>
      <c r="F2145" s="999" t="s">
        <v>954</v>
      </c>
      <c r="G2145" s="999"/>
      <c r="H2145" s="586">
        <v>378</v>
      </c>
      <c r="I2145" s="586">
        <v>34416</v>
      </c>
      <c r="J2145" s="587">
        <v>18</v>
      </c>
      <c r="K2145" s="979">
        <f t="shared" si="149"/>
        <v>6804</v>
      </c>
      <c r="L2145" s="997">
        <f t="shared" si="150"/>
        <v>6.8040000000000003</v>
      </c>
      <c r="M2145" s="713">
        <f t="shared" si="148"/>
        <v>13009248</v>
      </c>
      <c r="N2145" s="996"/>
      <c r="O2145" s="998" t="s">
        <v>1995</v>
      </c>
      <c r="P2145" s="587" t="s">
        <v>284</v>
      </c>
      <c r="Q2145" s="589" t="s">
        <v>270</v>
      </c>
      <c r="R2145" s="587" t="s">
        <v>68</v>
      </c>
      <c r="S2145" s="587" t="s">
        <v>152</v>
      </c>
    </row>
    <row r="2146" spans="1:19" s="122" customFormat="1" ht="20.100000000000001" customHeight="1">
      <c r="A2146" s="595" t="s">
        <v>110</v>
      </c>
      <c r="B2146" s="628" t="s">
        <v>955</v>
      </c>
      <c r="C2146" s="596" t="s">
        <v>64</v>
      </c>
      <c r="D2146" s="975" t="s">
        <v>282</v>
      </c>
      <c r="E2146" s="975" t="s">
        <v>282</v>
      </c>
      <c r="F2146" s="595" t="s">
        <v>956</v>
      </c>
      <c r="G2146" s="595"/>
      <c r="H2146" s="615">
        <v>189</v>
      </c>
      <c r="I2146" s="615">
        <v>103215</v>
      </c>
      <c r="J2146" s="616"/>
      <c r="K2146" s="1000">
        <f t="shared" si="149"/>
        <v>0</v>
      </c>
      <c r="L2146" s="1001">
        <f t="shared" si="150"/>
        <v>0</v>
      </c>
      <c r="M2146" s="713">
        <f t="shared" si="148"/>
        <v>19507635</v>
      </c>
      <c r="N2146" s="594"/>
      <c r="O2146" s="596" t="s">
        <v>1996</v>
      </c>
      <c r="P2146" s="596" t="s">
        <v>284</v>
      </c>
      <c r="Q2146" s="618" t="s">
        <v>358</v>
      </c>
      <c r="R2146" s="596" t="s">
        <v>73</v>
      </c>
      <c r="S2146" s="596" t="s">
        <v>152</v>
      </c>
    </row>
    <row r="2147" spans="1:19" s="122" customFormat="1" ht="20.100000000000001" customHeight="1">
      <c r="A2147" s="623" t="s">
        <v>110</v>
      </c>
      <c r="B2147" s="624" t="s">
        <v>955</v>
      </c>
      <c r="C2147" s="623" t="s">
        <v>64</v>
      </c>
      <c r="D2147" s="975" t="s">
        <v>282</v>
      </c>
      <c r="E2147" s="975" t="s">
        <v>282</v>
      </c>
      <c r="F2147" s="1002" t="s">
        <v>1691</v>
      </c>
      <c r="G2147" s="624"/>
      <c r="H2147" s="564">
        <v>307</v>
      </c>
      <c r="I2147" s="625">
        <v>25558</v>
      </c>
      <c r="J2147" s="625"/>
      <c r="K2147" s="626">
        <f t="shared" si="149"/>
        <v>0</v>
      </c>
      <c r="L2147" s="1003">
        <f t="shared" si="150"/>
        <v>0</v>
      </c>
      <c r="M2147" s="713">
        <f t="shared" si="148"/>
        <v>7846306</v>
      </c>
      <c r="N2147" s="1004"/>
      <c r="O2147" s="623" t="s">
        <v>1997</v>
      </c>
      <c r="P2147" s="623" t="s">
        <v>284</v>
      </c>
      <c r="Q2147" s="623" t="s">
        <v>358</v>
      </c>
      <c r="R2147" s="623" t="s">
        <v>73</v>
      </c>
      <c r="S2147" s="623" t="s">
        <v>152</v>
      </c>
    </row>
    <row r="2148" spans="1:19" s="122" customFormat="1" ht="20.100000000000001" customHeight="1">
      <c r="A2148" s="594" t="s">
        <v>110</v>
      </c>
      <c r="B2148" s="582" t="s">
        <v>955</v>
      </c>
      <c r="C2148" s="583" t="s">
        <v>64</v>
      </c>
      <c r="D2148" s="975" t="s">
        <v>282</v>
      </c>
      <c r="E2148" s="975" t="s">
        <v>282</v>
      </c>
      <c r="F2148" s="593" t="s">
        <v>1948</v>
      </c>
      <c r="G2148" s="593"/>
      <c r="H2148" s="586">
        <v>71</v>
      </c>
      <c r="I2148" s="586">
        <v>43510</v>
      </c>
      <c r="J2148" s="587"/>
      <c r="K2148" s="979">
        <f t="shared" si="149"/>
        <v>0</v>
      </c>
      <c r="L2148" s="997">
        <f t="shared" si="150"/>
        <v>0</v>
      </c>
      <c r="M2148" s="713">
        <f t="shared" si="148"/>
        <v>3089210</v>
      </c>
      <c r="N2148" s="594"/>
      <c r="O2148" s="589" t="s">
        <v>1997</v>
      </c>
      <c r="P2148" s="587" t="s">
        <v>284</v>
      </c>
      <c r="Q2148" s="589" t="s">
        <v>358</v>
      </c>
      <c r="R2148" s="587" t="s">
        <v>73</v>
      </c>
      <c r="S2148" s="587" t="s">
        <v>152</v>
      </c>
    </row>
    <row r="2149" spans="1:19" s="122" customFormat="1" ht="20.100000000000001" customHeight="1">
      <c r="A2149" s="594" t="s">
        <v>110</v>
      </c>
      <c r="B2149" s="582" t="s">
        <v>955</v>
      </c>
      <c r="C2149" s="583" t="s">
        <v>64</v>
      </c>
      <c r="D2149" s="975" t="s">
        <v>282</v>
      </c>
      <c r="E2149" s="975" t="s">
        <v>282</v>
      </c>
      <c r="F2149" s="999" t="s">
        <v>350</v>
      </c>
      <c r="G2149" s="999"/>
      <c r="H2149" s="586">
        <v>378</v>
      </c>
      <c r="I2149" s="586">
        <v>28215</v>
      </c>
      <c r="J2149" s="587"/>
      <c r="K2149" s="979">
        <f t="shared" si="149"/>
        <v>0</v>
      </c>
      <c r="L2149" s="997">
        <f t="shared" si="150"/>
        <v>0</v>
      </c>
      <c r="M2149" s="713">
        <f t="shared" si="148"/>
        <v>10665270</v>
      </c>
      <c r="N2149" s="996"/>
      <c r="O2149" s="589"/>
      <c r="P2149" s="587" t="s">
        <v>284</v>
      </c>
      <c r="Q2149" s="589" t="s">
        <v>336</v>
      </c>
      <c r="R2149" s="587" t="s">
        <v>73</v>
      </c>
      <c r="S2149" s="587" t="s">
        <v>152</v>
      </c>
    </row>
    <row r="2150" spans="1:19" s="122" customFormat="1" ht="20.100000000000001" customHeight="1">
      <c r="A2150" s="594" t="s">
        <v>110</v>
      </c>
      <c r="B2150" s="582" t="s">
        <v>955</v>
      </c>
      <c r="C2150" s="583" t="s">
        <v>64</v>
      </c>
      <c r="D2150" s="975" t="s">
        <v>282</v>
      </c>
      <c r="E2150" s="975" t="s">
        <v>282</v>
      </c>
      <c r="F2150" s="593" t="s">
        <v>391</v>
      </c>
      <c r="G2150" s="593"/>
      <c r="H2150" s="586">
        <v>378</v>
      </c>
      <c r="I2150" s="586">
        <v>8415</v>
      </c>
      <c r="J2150" s="587"/>
      <c r="K2150" s="979">
        <f t="shared" si="149"/>
        <v>0</v>
      </c>
      <c r="L2150" s="997">
        <f t="shared" si="150"/>
        <v>0</v>
      </c>
      <c r="M2150" s="713">
        <f t="shared" si="148"/>
        <v>3180870</v>
      </c>
      <c r="N2150" s="594"/>
      <c r="O2150" s="589"/>
      <c r="P2150" s="587" t="s">
        <v>284</v>
      </c>
      <c r="Q2150" s="589" t="s">
        <v>280</v>
      </c>
      <c r="R2150" s="587" t="s">
        <v>73</v>
      </c>
      <c r="S2150" s="587" t="s">
        <v>152</v>
      </c>
    </row>
    <row r="2151" spans="1:19" s="122" customFormat="1" ht="20.100000000000001" customHeight="1">
      <c r="A2151" s="595" t="s">
        <v>110</v>
      </c>
      <c r="B2151" s="187" t="s">
        <v>955</v>
      </c>
      <c r="C2151" s="596" t="s">
        <v>64</v>
      </c>
      <c r="D2151" s="975" t="s">
        <v>282</v>
      </c>
      <c r="E2151" s="975" t="s">
        <v>282</v>
      </c>
      <c r="F2151" s="993" t="s">
        <v>442</v>
      </c>
      <c r="G2151" s="595"/>
      <c r="H2151" s="597">
        <v>118</v>
      </c>
      <c r="I2151" s="612">
        <v>1142</v>
      </c>
      <c r="J2151" s="613"/>
      <c r="K2151" s="1000">
        <f t="shared" si="149"/>
        <v>0</v>
      </c>
      <c r="L2151" s="1005">
        <f t="shared" si="150"/>
        <v>0</v>
      </c>
      <c r="M2151" s="713">
        <f t="shared" si="148"/>
        <v>134756</v>
      </c>
      <c r="N2151" s="996"/>
      <c r="O2151" s="596" t="s">
        <v>1998</v>
      </c>
      <c r="P2151" s="595" t="s">
        <v>284</v>
      </c>
      <c r="Q2151" s="596" t="s">
        <v>336</v>
      </c>
      <c r="R2151" s="595" t="s">
        <v>73</v>
      </c>
      <c r="S2151" s="595" t="s">
        <v>152</v>
      </c>
    </row>
    <row r="2152" spans="1:19" s="122" customFormat="1" ht="20.100000000000001" customHeight="1">
      <c r="A2152" s="595" t="s">
        <v>110</v>
      </c>
      <c r="B2152" s="187" t="s">
        <v>955</v>
      </c>
      <c r="C2152" s="596" t="s">
        <v>64</v>
      </c>
      <c r="D2152" s="975" t="s">
        <v>282</v>
      </c>
      <c r="E2152" s="975" t="s">
        <v>282</v>
      </c>
      <c r="F2152" s="993" t="s">
        <v>390</v>
      </c>
      <c r="G2152" s="595"/>
      <c r="H2152" s="597">
        <v>118</v>
      </c>
      <c r="I2152" s="612">
        <v>13185</v>
      </c>
      <c r="J2152" s="613"/>
      <c r="K2152" s="1000">
        <f t="shared" si="149"/>
        <v>0</v>
      </c>
      <c r="L2152" s="1005">
        <f t="shared" si="150"/>
        <v>0</v>
      </c>
      <c r="M2152" s="713">
        <f t="shared" si="148"/>
        <v>1555830</v>
      </c>
      <c r="N2152" s="996"/>
      <c r="O2152" s="596" t="s">
        <v>1998</v>
      </c>
      <c r="P2152" s="595" t="s">
        <v>284</v>
      </c>
      <c r="Q2152" s="596" t="s">
        <v>280</v>
      </c>
      <c r="R2152" s="595" t="s">
        <v>73</v>
      </c>
      <c r="S2152" s="595" t="s">
        <v>152</v>
      </c>
    </row>
    <row r="2153" spans="1:19" s="122" customFormat="1" ht="20.100000000000001" customHeight="1">
      <c r="A2153" s="595" t="s">
        <v>110</v>
      </c>
      <c r="B2153" s="187" t="s">
        <v>955</v>
      </c>
      <c r="C2153" s="596" t="s">
        <v>64</v>
      </c>
      <c r="D2153" s="975" t="s">
        <v>282</v>
      </c>
      <c r="E2153" s="975" t="s">
        <v>282</v>
      </c>
      <c r="F2153" s="595" t="s">
        <v>392</v>
      </c>
      <c r="G2153" s="595"/>
      <c r="H2153" s="612">
        <v>378</v>
      </c>
      <c r="I2153" s="612">
        <v>7425</v>
      </c>
      <c r="J2153" s="613"/>
      <c r="K2153" s="1006">
        <f t="shared" si="149"/>
        <v>0</v>
      </c>
      <c r="L2153" s="562">
        <f t="shared" si="150"/>
        <v>0</v>
      </c>
      <c r="M2153" s="713">
        <f t="shared" si="148"/>
        <v>2806650</v>
      </c>
      <c r="N2153" s="594"/>
      <c r="O2153" s="596"/>
      <c r="P2153" s="595" t="s">
        <v>284</v>
      </c>
      <c r="Q2153" s="596" t="s">
        <v>280</v>
      </c>
      <c r="R2153" s="595" t="s">
        <v>73</v>
      </c>
      <c r="S2153" s="595" t="s">
        <v>152</v>
      </c>
    </row>
    <row r="2154" spans="1:19" s="122" customFormat="1" ht="20.100000000000001" customHeight="1">
      <c r="A2154" s="595" t="s">
        <v>110</v>
      </c>
      <c r="B2154" s="628" t="s">
        <v>955</v>
      </c>
      <c r="C2154" s="596" t="s">
        <v>64</v>
      </c>
      <c r="D2154" s="975" t="s">
        <v>282</v>
      </c>
      <c r="E2154" s="975" t="s">
        <v>282</v>
      </c>
      <c r="F2154" s="595" t="s">
        <v>957</v>
      </c>
      <c r="G2154" s="595"/>
      <c r="H2154" s="615">
        <v>189</v>
      </c>
      <c r="I2154" s="615">
        <v>84150</v>
      </c>
      <c r="J2154" s="616"/>
      <c r="K2154" s="1000">
        <f t="shared" si="149"/>
        <v>0</v>
      </c>
      <c r="L2154" s="1001">
        <f t="shared" si="150"/>
        <v>0</v>
      </c>
      <c r="M2154" s="713">
        <f t="shared" si="148"/>
        <v>15904350</v>
      </c>
      <c r="N2154" s="594"/>
      <c r="O2154" s="596" t="s">
        <v>1999</v>
      </c>
      <c r="P2154" s="596" t="s">
        <v>284</v>
      </c>
      <c r="Q2154" s="618" t="s">
        <v>278</v>
      </c>
      <c r="R2154" s="596" t="s">
        <v>73</v>
      </c>
      <c r="S2154" s="596" t="s">
        <v>152</v>
      </c>
    </row>
    <row r="2155" spans="1:19" s="122" customFormat="1" ht="20.100000000000001" customHeight="1">
      <c r="A2155" s="595" t="s">
        <v>235</v>
      </c>
      <c r="B2155" s="187" t="s">
        <v>868</v>
      </c>
      <c r="C2155" s="596" t="s">
        <v>371</v>
      </c>
      <c r="D2155" s="975" t="s">
        <v>282</v>
      </c>
      <c r="E2155" s="975" t="s">
        <v>282</v>
      </c>
      <c r="F2155" s="595" t="s">
        <v>423</v>
      </c>
      <c r="G2155" s="595"/>
      <c r="H2155" s="597">
        <v>44</v>
      </c>
      <c r="I2155" s="612">
        <v>400000</v>
      </c>
      <c r="J2155" s="613"/>
      <c r="K2155" s="1007">
        <f t="shared" si="149"/>
        <v>0</v>
      </c>
      <c r="L2155" s="1005">
        <f t="shared" si="150"/>
        <v>0</v>
      </c>
      <c r="M2155" s="713">
        <f t="shared" si="148"/>
        <v>17600000</v>
      </c>
      <c r="N2155" s="594"/>
      <c r="O2155" s="596"/>
      <c r="P2155" s="595" t="s">
        <v>1407</v>
      </c>
      <c r="Q2155" s="596" t="s">
        <v>374</v>
      </c>
      <c r="R2155" s="595" t="s">
        <v>375</v>
      </c>
      <c r="S2155" s="595" t="s">
        <v>213</v>
      </c>
    </row>
    <row r="2156" spans="1:19" s="122" customFormat="1" ht="20.100000000000001" customHeight="1">
      <c r="A2156" s="595" t="s">
        <v>235</v>
      </c>
      <c r="B2156" s="187" t="s">
        <v>1332</v>
      </c>
      <c r="C2156" s="596" t="s">
        <v>371</v>
      </c>
      <c r="D2156" s="975" t="s">
        <v>282</v>
      </c>
      <c r="E2156" s="975" t="s">
        <v>282</v>
      </c>
      <c r="F2156" s="993" t="s">
        <v>423</v>
      </c>
      <c r="G2156" s="595"/>
      <c r="H2156" s="612">
        <v>239</v>
      </c>
      <c r="I2156" s="612">
        <v>400000</v>
      </c>
      <c r="J2156" s="613"/>
      <c r="K2156" s="1007">
        <f t="shared" si="149"/>
        <v>0</v>
      </c>
      <c r="L2156" s="1005">
        <f t="shared" si="150"/>
        <v>0</v>
      </c>
      <c r="M2156" s="713">
        <f t="shared" si="148"/>
        <v>95600000</v>
      </c>
      <c r="N2156" s="996"/>
      <c r="O2156" s="596"/>
      <c r="P2156" s="595" t="s">
        <v>1407</v>
      </c>
      <c r="Q2156" s="596" t="s">
        <v>374</v>
      </c>
      <c r="R2156" s="595" t="s">
        <v>375</v>
      </c>
      <c r="S2156" s="595" t="s">
        <v>213</v>
      </c>
    </row>
    <row r="2157" spans="1:19" s="122" customFormat="1" ht="20.100000000000001" customHeight="1">
      <c r="A2157" s="595" t="s">
        <v>63</v>
      </c>
      <c r="B2157" s="187" t="s">
        <v>2165</v>
      </c>
      <c r="C2157" s="596" t="s">
        <v>1032</v>
      </c>
      <c r="D2157" s="975" t="s">
        <v>282</v>
      </c>
      <c r="E2157" s="975" t="s">
        <v>282</v>
      </c>
      <c r="F2157" s="595" t="s">
        <v>389</v>
      </c>
      <c r="G2157" s="595"/>
      <c r="H2157" s="565">
        <v>472</v>
      </c>
      <c r="I2157" s="565">
        <v>9100</v>
      </c>
      <c r="J2157" s="609"/>
      <c r="K2157" s="561">
        <f t="shared" si="149"/>
        <v>0</v>
      </c>
      <c r="L2157" s="562">
        <f t="shared" si="150"/>
        <v>0</v>
      </c>
      <c r="M2157" s="713">
        <f t="shared" si="148"/>
        <v>4295200</v>
      </c>
      <c r="N2157" s="596"/>
      <c r="O2157" s="596"/>
      <c r="P2157" s="595" t="s">
        <v>90</v>
      </c>
      <c r="Q2157" s="596" t="s">
        <v>280</v>
      </c>
      <c r="R2157" s="595" t="s">
        <v>73</v>
      </c>
      <c r="S2157" s="595" t="s">
        <v>59</v>
      </c>
    </row>
    <row r="2158" spans="1:19" s="122" customFormat="1" ht="20.100000000000001" customHeight="1">
      <c r="A2158" s="595" t="s">
        <v>63</v>
      </c>
      <c r="B2158" s="187" t="s">
        <v>2165</v>
      </c>
      <c r="C2158" s="596" t="s">
        <v>1032</v>
      </c>
      <c r="D2158" s="975" t="s">
        <v>282</v>
      </c>
      <c r="E2158" s="975" t="s">
        <v>282</v>
      </c>
      <c r="F2158" s="595" t="s">
        <v>348</v>
      </c>
      <c r="G2158" s="595"/>
      <c r="H2158" s="565">
        <v>1714</v>
      </c>
      <c r="I2158" s="565">
        <v>6000</v>
      </c>
      <c r="J2158" s="609"/>
      <c r="K2158" s="561">
        <f t="shared" si="149"/>
        <v>0</v>
      </c>
      <c r="L2158" s="562">
        <f t="shared" si="150"/>
        <v>0</v>
      </c>
      <c r="M2158" s="713">
        <f t="shared" si="148"/>
        <v>10284000</v>
      </c>
      <c r="N2158" s="596"/>
      <c r="O2158" s="596"/>
      <c r="P2158" s="595" t="s">
        <v>90</v>
      </c>
      <c r="Q2158" s="596" t="s">
        <v>280</v>
      </c>
      <c r="R2158" s="595" t="s">
        <v>73</v>
      </c>
      <c r="S2158" s="595" t="s">
        <v>59</v>
      </c>
    </row>
    <row r="2159" spans="1:19" s="122" customFormat="1" ht="20.100000000000001" customHeight="1">
      <c r="A2159" s="595" t="s">
        <v>63</v>
      </c>
      <c r="B2159" s="187" t="s">
        <v>2165</v>
      </c>
      <c r="C2159" s="596" t="s">
        <v>1032</v>
      </c>
      <c r="D2159" s="975" t="s">
        <v>282</v>
      </c>
      <c r="E2159" s="975" t="s">
        <v>282</v>
      </c>
      <c r="F2159" s="595" t="s">
        <v>349</v>
      </c>
      <c r="G2159" s="595"/>
      <c r="H2159" s="565">
        <v>1714</v>
      </c>
      <c r="I2159" s="565">
        <v>6000</v>
      </c>
      <c r="J2159" s="609"/>
      <c r="K2159" s="561">
        <f t="shared" si="149"/>
        <v>0</v>
      </c>
      <c r="L2159" s="562">
        <f t="shared" si="150"/>
        <v>0</v>
      </c>
      <c r="M2159" s="713">
        <f t="shared" si="148"/>
        <v>10284000</v>
      </c>
      <c r="N2159" s="596"/>
      <c r="O2159" s="596"/>
      <c r="P2159" s="595" t="s">
        <v>90</v>
      </c>
      <c r="Q2159" s="596" t="s">
        <v>336</v>
      </c>
      <c r="R2159" s="595" t="s">
        <v>73</v>
      </c>
      <c r="S2159" s="595" t="s">
        <v>59</v>
      </c>
    </row>
    <row r="2160" spans="1:19" s="122" customFormat="1" ht="20.100000000000001" customHeight="1">
      <c r="A2160" s="595" t="s">
        <v>63</v>
      </c>
      <c r="B2160" s="187" t="s">
        <v>2166</v>
      </c>
      <c r="C2160" s="596" t="s">
        <v>1032</v>
      </c>
      <c r="D2160" s="975" t="s">
        <v>282</v>
      </c>
      <c r="E2160" s="975" t="s">
        <v>282</v>
      </c>
      <c r="F2160" s="595" t="s">
        <v>389</v>
      </c>
      <c r="G2160" s="595"/>
      <c r="H2160" s="565">
        <v>1139</v>
      </c>
      <c r="I2160" s="565">
        <v>6000</v>
      </c>
      <c r="J2160" s="609"/>
      <c r="K2160" s="561">
        <f t="shared" si="149"/>
        <v>0</v>
      </c>
      <c r="L2160" s="562">
        <f t="shared" si="150"/>
        <v>0</v>
      </c>
      <c r="M2160" s="713">
        <f t="shared" si="148"/>
        <v>6834000</v>
      </c>
      <c r="N2160" s="596"/>
      <c r="O2160" s="596"/>
      <c r="P2160" s="595" t="s">
        <v>90</v>
      </c>
      <c r="Q2160" s="596" t="s">
        <v>280</v>
      </c>
      <c r="R2160" s="595" t="s">
        <v>73</v>
      </c>
      <c r="S2160" s="595" t="s">
        <v>59</v>
      </c>
    </row>
    <row r="2161" spans="1:19" s="122" customFormat="1" ht="20.100000000000001" customHeight="1">
      <c r="A2161" s="595" t="s">
        <v>63</v>
      </c>
      <c r="B2161" s="187" t="s">
        <v>2166</v>
      </c>
      <c r="C2161" s="596" t="s">
        <v>1032</v>
      </c>
      <c r="D2161" s="975" t="s">
        <v>282</v>
      </c>
      <c r="E2161" s="975" t="s">
        <v>282</v>
      </c>
      <c r="F2161" s="595" t="s">
        <v>348</v>
      </c>
      <c r="G2161" s="595"/>
      <c r="H2161" s="565">
        <v>2287</v>
      </c>
      <c r="I2161" s="565">
        <v>6000</v>
      </c>
      <c r="J2161" s="609"/>
      <c r="K2161" s="561">
        <f t="shared" si="149"/>
        <v>0</v>
      </c>
      <c r="L2161" s="562">
        <f t="shared" si="150"/>
        <v>0</v>
      </c>
      <c r="M2161" s="713">
        <f t="shared" si="148"/>
        <v>13722000</v>
      </c>
      <c r="N2161" s="596"/>
      <c r="O2161" s="596"/>
      <c r="P2161" s="595" t="s">
        <v>90</v>
      </c>
      <c r="Q2161" s="596" t="s">
        <v>280</v>
      </c>
      <c r="R2161" s="595" t="s">
        <v>73</v>
      </c>
      <c r="S2161" s="595" t="s">
        <v>59</v>
      </c>
    </row>
    <row r="2162" spans="1:19" s="122" customFormat="1" ht="20.100000000000001" customHeight="1">
      <c r="A2162" s="595" t="s">
        <v>63</v>
      </c>
      <c r="B2162" s="187" t="s">
        <v>2166</v>
      </c>
      <c r="C2162" s="596" t="s">
        <v>1032</v>
      </c>
      <c r="D2162" s="975" t="s">
        <v>282</v>
      </c>
      <c r="E2162" s="975" t="s">
        <v>282</v>
      </c>
      <c r="F2162" s="595" t="s">
        <v>349</v>
      </c>
      <c r="G2162" s="595"/>
      <c r="H2162" s="565">
        <v>2287</v>
      </c>
      <c r="I2162" s="565">
        <v>3600</v>
      </c>
      <c r="J2162" s="609"/>
      <c r="K2162" s="561">
        <f t="shared" si="149"/>
        <v>0</v>
      </c>
      <c r="L2162" s="562">
        <f t="shared" si="150"/>
        <v>0</v>
      </c>
      <c r="M2162" s="713">
        <f t="shared" si="148"/>
        <v>8233200</v>
      </c>
      <c r="N2162" s="596"/>
      <c r="O2162" s="596"/>
      <c r="P2162" s="595" t="s">
        <v>90</v>
      </c>
      <c r="Q2162" s="596" t="s">
        <v>336</v>
      </c>
      <c r="R2162" s="595" t="s">
        <v>73</v>
      </c>
      <c r="S2162" s="595" t="s">
        <v>59</v>
      </c>
    </row>
    <row r="2163" spans="1:19" s="122" customFormat="1" ht="20.100000000000001" customHeight="1">
      <c r="A2163" s="595" t="s">
        <v>129</v>
      </c>
      <c r="B2163" s="187" t="s">
        <v>2042</v>
      </c>
      <c r="C2163" s="596" t="s">
        <v>399</v>
      </c>
      <c r="D2163" s="975" t="s">
        <v>282</v>
      </c>
      <c r="E2163" s="975" t="s">
        <v>282</v>
      </c>
      <c r="F2163" s="595" t="s">
        <v>402</v>
      </c>
      <c r="G2163" s="595"/>
      <c r="H2163" s="565">
        <v>776</v>
      </c>
      <c r="I2163" s="565">
        <v>156000</v>
      </c>
      <c r="J2163" s="609">
        <v>34</v>
      </c>
      <c r="K2163" s="561">
        <f t="shared" si="149"/>
        <v>26384</v>
      </c>
      <c r="L2163" s="562">
        <f t="shared" si="150"/>
        <v>26.384</v>
      </c>
      <c r="M2163" s="713">
        <f t="shared" si="148"/>
        <v>121056000</v>
      </c>
      <c r="N2163" s="596"/>
      <c r="O2163" s="596"/>
      <c r="P2163" s="595" t="s">
        <v>90</v>
      </c>
      <c r="Q2163" s="596" t="s">
        <v>403</v>
      </c>
      <c r="R2163" s="595" t="s">
        <v>60</v>
      </c>
      <c r="S2163" s="595" t="s">
        <v>109</v>
      </c>
    </row>
    <row r="2164" spans="1:19" s="122" customFormat="1" ht="20.100000000000001" customHeight="1">
      <c r="A2164" s="595" t="s">
        <v>398</v>
      </c>
      <c r="B2164" s="187" t="s">
        <v>1586</v>
      </c>
      <c r="C2164" s="596" t="s">
        <v>399</v>
      </c>
      <c r="D2164" s="975" t="s">
        <v>282</v>
      </c>
      <c r="E2164" s="975" t="s">
        <v>282</v>
      </c>
      <c r="F2164" s="595" t="s">
        <v>880</v>
      </c>
      <c r="G2164" s="595"/>
      <c r="H2164" s="565">
        <v>1104</v>
      </c>
      <c r="I2164" s="565">
        <v>2797</v>
      </c>
      <c r="J2164" s="609"/>
      <c r="K2164" s="561">
        <f t="shared" si="149"/>
        <v>0</v>
      </c>
      <c r="L2164" s="562">
        <f t="shared" si="150"/>
        <v>0</v>
      </c>
      <c r="M2164" s="713">
        <f t="shared" si="148"/>
        <v>3087888</v>
      </c>
      <c r="N2164" s="596"/>
      <c r="O2164" s="596"/>
      <c r="P2164" s="595" t="s">
        <v>90</v>
      </c>
      <c r="Q2164" s="596" t="s">
        <v>336</v>
      </c>
      <c r="R2164" s="595" t="s">
        <v>73</v>
      </c>
      <c r="S2164" s="595" t="s">
        <v>1076</v>
      </c>
    </row>
    <row r="2165" spans="1:19" s="122" customFormat="1" ht="20.100000000000001" customHeight="1">
      <c r="A2165" s="1008" t="s">
        <v>2798</v>
      </c>
      <c r="B2165" s="1009" t="s">
        <v>2809</v>
      </c>
      <c r="C2165" s="1010" t="s">
        <v>2800</v>
      </c>
      <c r="D2165" s="975" t="s">
        <v>282</v>
      </c>
      <c r="E2165" s="975" t="s">
        <v>282</v>
      </c>
      <c r="F2165" s="1008" t="s">
        <v>566</v>
      </c>
      <c r="G2165" s="1008" t="s">
        <v>2580</v>
      </c>
      <c r="H2165" s="1011">
        <v>114</v>
      </c>
      <c r="I2165" s="1011">
        <v>255000</v>
      </c>
      <c r="J2165" s="1012">
        <v>38.799999999999997</v>
      </c>
      <c r="K2165" s="1013">
        <f t="shared" si="149"/>
        <v>4423.2</v>
      </c>
      <c r="L2165" s="1014">
        <f t="shared" si="150"/>
        <v>4.4231999999999996</v>
      </c>
      <c r="M2165" s="713">
        <f t="shared" si="148"/>
        <v>29070000</v>
      </c>
      <c r="N2165" s="1010"/>
      <c r="O2165" s="1010"/>
      <c r="P2165" s="1008" t="s">
        <v>759</v>
      </c>
      <c r="Q2165" s="1010" t="s">
        <v>327</v>
      </c>
      <c r="R2165" s="1008" t="s">
        <v>60</v>
      </c>
      <c r="S2165" s="1008" t="s">
        <v>213</v>
      </c>
    </row>
    <row r="2166" spans="1:19" s="122" customFormat="1" ht="20.100000000000001" customHeight="1">
      <c r="A2166" s="1008" t="s">
        <v>2798</v>
      </c>
      <c r="B2166" s="1009" t="s">
        <v>2809</v>
      </c>
      <c r="C2166" s="1010" t="s">
        <v>2800</v>
      </c>
      <c r="D2166" s="975" t="s">
        <v>282</v>
      </c>
      <c r="E2166" s="975" t="s">
        <v>282</v>
      </c>
      <c r="F2166" s="1008" t="s">
        <v>584</v>
      </c>
      <c r="G2166" s="1008"/>
      <c r="H2166" s="1011">
        <v>114</v>
      </c>
      <c r="I2166" s="1011">
        <v>100000</v>
      </c>
      <c r="J2166" s="1012">
        <v>18.7</v>
      </c>
      <c r="K2166" s="1013">
        <f t="shared" si="149"/>
        <v>2131.7999999999997</v>
      </c>
      <c r="L2166" s="1014">
        <f t="shared" si="150"/>
        <v>2.1317999999999997</v>
      </c>
      <c r="M2166" s="713">
        <f t="shared" si="148"/>
        <v>11400000</v>
      </c>
      <c r="N2166" s="1010"/>
      <c r="O2166" s="1010"/>
      <c r="P2166" s="1008" t="s">
        <v>759</v>
      </c>
      <c r="Q2166" s="1010" t="s">
        <v>2810</v>
      </c>
      <c r="R2166" s="1008" t="s">
        <v>60</v>
      </c>
      <c r="S2166" s="1008" t="s">
        <v>213</v>
      </c>
    </row>
    <row r="2167" spans="1:19" s="122" customFormat="1" ht="20.100000000000001" customHeight="1">
      <c r="A2167" s="1008" t="s">
        <v>2705</v>
      </c>
      <c r="B2167" s="1009" t="s">
        <v>2706</v>
      </c>
      <c r="C2167" s="1010" t="s">
        <v>1086</v>
      </c>
      <c r="D2167" s="975" t="s">
        <v>282</v>
      </c>
      <c r="E2167" s="975" t="s">
        <v>282</v>
      </c>
      <c r="F2167" s="1008" t="s">
        <v>1691</v>
      </c>
      <c r="G2167" s="1008"/>
      <c r="H2167" s="1011">
        <v>100</v>
      </c>
      <c r="I2167" s="1011">
        <v>23400</v>
      </c>
      <c r="J2167" s="1012"/>
      <c r="K2167" s="1013">
        <f t="shared" si="149"/>
        <v>0</v>
      </c>
      <c r="L2167" s="1014">
        <f t="shared" si="150"/>
        <v>0</v>
      </c>
      <c r="M2167" s="713">
        <f t="shared" si="148"/>
        <v>2340000</v>
      </c>
      <c r="N2167" s="1010"/>
      <c r="O2167" s="1010"/>
      <c r="P2167" s="1008" t="s">
        <v>1361</v>
      </c>
      <c r="Q2167" s="1010" t="s">
        <v>358</v>
      </c>
      <c r="R2167" s="1008" t="s">
        <v>73</v>
      </c>
      <c r="S2167" s="1008" t="s">
        <v>109</v>
      </c>
    </row>
    <row r="2168" spans="1:19" s="122" customFormat="1" ht="20.100000000000001" customHeight="1">
      <c r="A2168" s="1008" t="s">
        <v>2705</v>
      </c>
      <c r="B2168" s="1009" t="s">
        <v>2706</v>
      </c>
      <c r="C2168" s="1010" t="s">
        <v>1086</v>
      </c>
      <c r="D2168" s="975" t="s">
        <v>282</v>
      </c>
      <c r="E2168" s="975" t="s">
        <v>282</v>
      </c>
      <c r="F2168" s="1008" t="s">
        <v>1697</v>
      </c>
      <c r="G2168" s="1008"/>
      <c r="H2168" s="1011">
        <v>100</v>
      </c>
      <c r="I2168" s="1011">
        <v>36000</v>
      </c>
      <c r="J2168" s="1012"/>
      <c r="K2168" s="1013">
        <f t="shared" si="149"/>
        <v>0</v>
      </c>
      <c r="L2168" s="1014">
        <f t="shared" si="150"/>
        <v>0</v>
      </c>
      <c r="M2168" s="713">
        <f t="shared" si="148"/>
        <v>3600000</v>
      </c>
      <c r="N2168" s="1010"/>
      <c r="O2168" s="1010"/>
      <c r="P2168" s="1008" t="s">
        <v>1361</v>
      </c>
      <c r="Q2168" s="1010" t="s">
        <v>358</v>
      </c>
      <c r="R2168" s="1008" t="s">
        <v>73</v>
      </c>
      <c r="S2168" s="1008" t="s">
        <v>109</v>
      </c>
    </row>
    <row r="2169" spans="1:19" s="122" customFormat="1" ht="20.100000000000001" customHeight="1">
      <c r="A2169" s="676" t="s">
        <v>2813</v>
      </c>
      <c r="B2169" s="677" t="s">
        <v>2814</v>
      </c>
      <c r="C2169" s="678" t="s">
        <v>2815</v>
      </c>
      <c r="D2169" s="984" t="s">
        <v>282</v>
      </c>
      <c r="E2169" s="984" t="s">
        <v>282</v>
      </c>
      <c r="F2169" s="676" t="s">
        <v>725</v>
      </c>
      <c r="G2169" s="676"/>
      <c r="H2169" s="680">
        <v>232</v>
      </c>
      <c r="I2169" s="680">
        <v>68000</v>
      </c>
      <c r="J2169" s="680">
        <v>22</v>
      </c>
      <c r="K2169" s="679">
        <f t="shared" si="149"/>
        <v>5104</v>
      </c>
      <c r="L2169" s="681">
        <f t="shared" si="150"/>
        <v>5.1040000000000001</v>
      </c>
      <c r="M2169" s="713">
        <f t="shared" si="148"/>
        <v>15776000</v>
      </c>
      <c r="N2169" s="691" t="s">
        <v>2816</v>
      </c>
      <c r="O2169" s="677"/>
      <c r="P2169" s="676" t="s">
        <v>1361</v>
      </c>
      <c r="Q2169" s="678" t="s">
        <v>358</v>
      </c>
      <c r="R2169" s="676" t="s">
        <v>68</v>
      </c>
      <c r="S2169" s="676" t="s">
        <v>213</v>
      </c>
    </row>
    <row r="2170" spans="1:19" s="122" customFormat="1" ht="20.100000000000001" customHeight="1">
      <c r="A2170" s="676" t="s">
        <v>2813</v>
      </c>
      <c r="B2170" s="677" t="s">
        <v>2814</v>
      </c>
      <c r="C2170" s="678" t="s">
        <v>2815</v>
      </c>
      <c r="D2170" s="975" t="s">
        <v>282</v>
      </c>
      <c r="E2170" s="975" t="s">
        <v>282</v>
      </c>
      <c r="F2170" s="676" t="s">
        <v>589</v>
      </c>
      <c r="G2170" s="676"/>
      <c r="H2170" s="680">
        <v>232</v>
      </c>
      <c r="I2170" s="680">
        <v>42000</v>
      </c>
      <c r="J2170" s="680">
        <v>15</v>
      </c>
      <c r="K2170" s="679">
        <f t="shared" si="149"/>
        <v>3480</v>
      </c>
      <c r="L2170" s="681">
        <f t="shared" si="150"/>
        <v>3.48</v>
      </c>
      <c r="M2170" s="713">
        <f t="shared" si="148"/>
        <v>9744000</v>
      </c>
      <c r="N2170" s="691" t="s">
        <v>2817</v>
      </c>
      <c r="O2170" s="677"/>
      <c r="P2170" s="676" t="s">
        <v>1361</v>
      </c>
      <c r="Q2170" s="678" t="s">
        <v>358</v>
      </c>
      <c r="R2170" s="676" t="s">
        <v>68</v>
      </c>
      <c r="S2170" s="676" t="s">
        <v>213</v>
      </c>
    </row>
    <row r="2171" spans="1:19" s="122" customFormat="1" ht="20.100000000000001" customHeight="1">
      <c r="A2171" s="676" t="s">
        <v>2826</v>
      </c>
      <c r="B2171" s="677" t="s">
        <v>2944</v>
      </c>
      <c r="C2171" s="678" t="s">
        <v>2815</v>
      </c>
      <c r="D2171" s="975" t="s">
        <v>282</v>
      </c>
      <c r="E2171" s="975" t="s">
        <v>282</v>
      </c>
      <c r="F2171" s="676" t="s">
        <v>997</v>
      </c>
      <c r="G2171" s="676"/>
      <c r="H2171" s="680">
        <v>232</v>
      </c>
      <c r="I2171" s="680">
        <v>11721</v>
      </c>
      <c r="J2171" s="680">
        <v>8</v>
      </c>
      <c r="K2171" s="679">
        <f t="shared" si="149"/>
        <v>1856</v>
      </c>
      <c r="L2171" s="681">
        <f t="shared" si="150"/>
        <v>1.8560000000000001</v>
      </c>
      <c r="M2171" s="713">
        <f t="shared" si="148"/>
        <v>2719272</v>
      </c>
      <c r="N2171" s="691"/>
      <c r="O2171" s="677" t="s">
        <v>2817</v>
      </c>
      <c r="P2171" s="676" t="s">
        <v>1361</v>
      </c>
      <c r="Q2171" s="678" t="s">
        <v>577</v>
      </c>
      <c r="R2171" s="676" t="s">
        <v>375</v>
      </c>
      <c r="S2171" s="676" t="s">
        <v>213</v>
      </c>
    </row>
    <row r="2172" spans="1:19" s="122" customFormat="1" ht="20.100000000000001" customHeight="1">
      <c r="A2172" s="676" t="s">
        <v>973</v>
      </c>
      <c r="B2172" s="677" t="s">
        <v>2843</v>
      </c>
      <c r="C2172" s="678" t="s">
        <v>974</v>
      </c>
      <c r="D2172" s="975" t="s">
        <v>282</v>
      </c>
      <c r="E2172" s="975" t="s">
        <v>282</v>
      </c>
      <c r="F2172" s="676" t="s">
        <v>2946</v>
      </c>
      <c r="G2172" s="676"/>
      <c r="H2172" s="680">
        <v>34</v>
      </c>
      <c r="I2172" s="680">
        <v>120000</v>
      </c>
      <c r="J2172" s="680">
        <v>19</v>
      </c>
      <c r="K2172" s="679">
        <f t="shared" si="149"/>
        <v>646</v>
      </c>
      <c r="L2172" s="681">
        <f t="shared" si="150"/>
        <v>0.64600000000000002</v>
      </c>
      <c r="M2172" s="713">
        <f t="shared" si="148"/>
        <v>4080000</v>
      </c>
      <c r="N2172" s="691"/>
      <c r="O2172" s="677" t="s">
        <v>2947</v>
      </c>
      <c r="P2172" s="676" t="s">
        <v>284</v>
      </c>
      <c r="Q2172" s="678" t="s">
        <v>361</v>
      </c>
      <c r="R2172" s="676" t="s">
        <v>68</v>
      </c>
      <c r="S2172" s="676" t="s">
        <v>213</v>
      </c>
    </row>
    <row r="2173" spans="1:19" s="122" customFormat="1" ht="20.100000000000001" customHeight="1">
      <c r="A2173" s="676" t="s">
        <v>973</v>
      </c>
      <c r="B2173" s="677" t="s">
        <v>2843</v>
      </c>
      <c r="C2173" s="678" t="s">
        <v>974</v>
      </c>
      <c r="D2173" s="975" t="s">
        <v>282</v>
      </c>
      <c r="E2173" s="975" t="s">
        <v>282</v>
      </c>
      <c r="F2173" s="676" t="s">
        <v>1065</v>
      </c>
      <c r="G2173" s="676"/>
      <c r="H2173" s="680">
        <v>34</v>
      </c>
      <c r="I2173" s="680">
        <v>49000</v>
      </c>
      <c r="J2173" s="680" t="s">
        <v>765</v>
      </c>
      <c r="K2173" s="679" t="str">
        <f t="shared" si="149"/>
        <v>0</v>
      </c>
      <c r="L2173" s="681">
        <f t="shared" si="150"/>
        <v>0</v>
      </c>
      <c r="M2173" s="713">
        <f t="shared" si="148"/>
        <v>1666000</v>
      </c>
      <c r="N2173" s="691"/>
      <c r="O2173" s="677" t="s">
        <v>2947</v>
      </c>
      <c r="P2173" s="676" t="s">
        <v>284</v>
      </c>
      <c r="Q2173" s="678" t="s">
        <v>336</v>
      </c>
      <c r="R2173" s="676" t="s">
        <v>73</v>
      </c>
      <c r="S2173" s="676" t="s">
        <v>213</v>
      </c>
    </row>
    <row r="2174" spans="1:19" s="122" customFormat="1" ht="20.100000000000001" customHeight="1">
      <c r="A2174" s="676" t="s">
        <v>973</v>
      </c>
      <c r="B2174" s="677" t="s">
        <v>2843</v>
      </c>
      <c r="C2174" s="678" t="s">
        <v>974</v>
      </c>
      <c r="D2174" s="975" t="s">
        <v>282</v>
      </c>
      <c r="E2174" s="975" t="s">
        <v>282</v>
      </c>
      <c r="F2174" s="676" t="s">
        <v>2844</v>
      </c>
      <c r="G2174" s="676"/>
      <c r="H2174" s="680">
        <v>108</v>
      </c>
      <c r="I2174" s="680">
        <v>54000</v>
      </c>
      <c r="J2174" s="680">
        <v>19</v>
      </c>
      <c r="K2174" s="679">
        <f t="shared" si="149"/>
        <v>2052</v>
      </c>
      <c r="L2174" s="681">
        <f t="shared" si="150"/>
        <v>2.052</v>
      </c>
      <c r="M2174" s="713">
        <f t="shared" si="148"/>
        <v>5832000</v>
      </c>
      <c r="N2174" s="691"/>
      <c r="O2174" s="677" t="s">
        <v>2947</v>
      </c>
      <c r="P2174" s="676" t="s">
        <v>284</v>
      </c>
      <c r="Q2174" s="678" t="s">
        <v>361</v>
      </c>
      <c r="R2174" s="676" t="s">
        <v>68</v>
      </c>
      <c r="S2174" s="676" t="s">
        <v>213</v>
      </c>
    </row>
    <row r="2175" spans="1:19" s="122" customFormat="1" ht="20.100000000000001" customHeight="1">
      <c r="A2175" s="676" t="s">
        <v>973</v>
      </c>
      <c r="B2175" s="677" t="s">
        <v>2843</v>
      </c>
      <c r="C2175" s="678" t="s">
        <v>974</v>
      </c>
      <c r="D2175" s="975" t="s">
        <v>282</v>
      </c>
      <c r="E2175" s="975" t="s">
        <v>282</v>
      </c>
      <c r="F2175" s="676" t="s">
        <v>714</v>
      </c>
      <c r="G2175" s="676"/>
      <c r="H2175" s="680">
        <v>108</v>
      </c>
      <c r="I2175" s="680">
        <v>60500</v>
      </c>
      <c r="J2175" s="680" t="s">
        <v>765</v>
      </c>
      <c r="K2175" s="679" t="str">
        <f t="shared" si="149"/>
        <v>0</v>
      </c>
      <c r="L2175" s="681">
        <f t="shared" si="150"/>
        <v>0</v>
      </c>
      <c r="M2175" s="713">
        <f t="shared" si="148"/>
        <v>6534000</v>
      </c>
      <c r="N2175" s="691"/>
      <c r="O2175" s="677" t="s">
        <v>2947</v>
      </c>
      <c r="P2175" s="676" t="s">
        <v>284</v>
      </c>
      <c r="Q2175" s="678" t="s">
        <v>336</v>
      </c>
      <c r="R2175" s="676" t="s">
        <v>73</v>
      </c>
      <c r="S2175" s="676" t="s">
        <v>213</v>
      </c>
    </row>
    <row r="2176" spans="1:19" s="122" customFormat="1" ht="20.100000000000001" customHeight="1">
      <c r="A2176" s="676" t="s">
        <v>973</v>
      </c>
      <c r="B2176" s="677" t="s">
        <v>2843</v>
      </c>
      <c r="C2176" s="678" t="s">
        <v>974</v>
      </c>
      <c r="D2176" s="975" t="s">
        <v>282</v>
      </c>
      <c r="E2176" s="975" t="s">
        <v>282</v>
      </c>
      <c r="F2176" s="676" t="s">
        <v>874</v>
      </c>
      <c r="G2176" s="676"/>
      <c r="H2176" s="680">
        <v>25</v>
      </c>
      <c r="I2176" s="680">
        <v>135000</v>
      </c>
      <c r="J2176" s="680">
        <v>37</v>
      </c>
      <c r="K2176" s="679">
        <f t="shared" si="149"/>
        <v>925</v>
      </c>
      <c r="L2176" s="681">
        <f t="shared" si="150"/>
        <v>0.92500000000000004</v>
      </c>
      <c r="M2176" s="713">
        <f t="shared" si="148"/>
        <v>3375000</v>
      </c>
      <c r="N2176" s="691"/>
      <c r="O2176" s="677" t="s">
        <v>2948</v>
      </c>
      <c r="P2176" s="676" t="s">
        <v>284</v>
      </c>
      <c r="Q2176" s="678" t="s">
        <v>361</v>
      </c>
      <c r="R2176" s="676" t="s">
        <v>68</v>
      </c>
      <c r="S2176" s="676" t="s">
        <v>213</v>
      </c>
    </row>
    <row r="2177" spans="1:19" s="122" customFormat="1" ht="20.100000000000001" customHeight="1">
      <c r="A2177" s="676" t="s">
        <v>973</v>
      </c>
      <c r="B2177" s="677" t="s">
        <v>2843</v>
      </c>
      <c r="C2177" s="678" t="s">
        <v>974</v>
      </c>
      <c r="D2177" s="975" t="s">
        <v>282</v>
      </c>
      <c r="E2177" s="975" t="s">
        <v>282</v>
      </c>
      <c r="F2177" s="676" t="s">
        <v>1065</v>
      </c>
      <c r="G2177" s="676"/>
      <c r="H2177" s="680">
        <v>25</v>
      </c>
      <c r="I2177" s="680">
        <v>49000</v>
      </c>
      <c r="J2177" s="680" t="s">
        <v>765</v>
      </c>
      <c r="K2177" s="679" t="str">
        <f t="shared" si="149"/>
        <v>0</v>
      </c>
      <c r="L2177" s="681">
        <f t="shared" si="150"/>
        <v>0</v>
      </c>
      <c r="M2177" s="713">
        <f t="shared" si="148"/>
        <v>1225000</v>
      </c>
      <c r="N2177" s="691"/>
      <c r="O2177" s="677" t="s">
        <v>2948</v>
      </c>
      <c r="P2177" s="676" t="s">
        <v>284</v>
      </c>
      <c r="Q2177" s="678" t="s">
        <v>336</v>
      </c>
      <c r="R2177" s="676" t="s">
        <v>73</v>
      </c>
      <c r="S2177" s="676" t="s">
        <v>213</v>
      </c>
    </row>
    <row r="2178" spans="1:19" s="122" customFormat="1" ht="20.100000000000001" customHeight="1">
      <c r="A2178" s="676" t="s">
        <v>973</v>
      </c>
      <c r="B2178" s="677" t="s">
        <v>2843</v>
      </c>
      <c r="C2178" s="678" t="s">
        <v>974</v>
      </c>
      <c r="D2178" s="975" t="s">
        <v>282</v>
      </c>
      <c r="E2178" s="975" t="s">
        <v>282</v>
      </c>
      <c r="F2178" s="676" t="s">
        <v>874</v>
      </c>
      <c r="G2178" s="676"/>
      <c r="H2178" s="680">
        <v>2</v>
      </c>
      <c r="I2178" s="680">
        <v>134901</v>
      </c>
      <c r="J2178" s="680">
        <v>37</v>
      </c>
      <c r="K2178" s="679">
        <f t="shared" si="149"/>
        <v>74</v>
      </c>
      <c r="L2178" s="681">
        <f t="shared" si="150"/>
        <v>7.3999999999999996E-2</v>
      </c>
      <c r="M2178" s="713">
        <f t="shared" si="148"/>
        <v>269802</v>
      </c>
      <c r="N2178" s="691"/>
      <c r="O2178" s="677" t="s">
        <v>2948</v>
      </c>
      <c r="P2178" s="676" t="s">
        <v>284</v>
      </c>
      <c r="Q2178" s="678" t="s">
        <v>361</v>
      </c>
      <c r="R2178" s="676" t="s">
        <v>68</v>
      </c>
      <c r="S2178" s="676" t="s">
        <v>213</v>
      </c>
    </row>
    <row r="2179" spans="1:19" s="122" customFormat="1" ht="20.100000000000001" customHeight="1">
      <c r="A2179" s="676" t="s">
        <v>973</v>
      </c>
      <c r="B2179" s="677" t="s">
        <v>2843</v>
      </c>
      <c r="C2179" s="678" t="s">
        <v>974</v>
      </c>
      <c r="D2179" s="975" t="s">
        <v>282</v>
      </c>
      <c r="E2179" s="975" t="s">
        <v>282</v>
      </c>
      <c r="F2179" s="676" t="s">
        <v>777</v>
      </c>
      <c r="G2179" s="676"/>
      <c r="H2179" s="680">
        <v>2</v>
      </c>
      <c r="I2179" s="680">
        <v>190000</v>
      </c>
      <c r="J2179" s="680">
        <v>33</v>
      </c>
      <c r="K2179" s="679">
        <f t="shared" si="149"/>
        <v>66</v>
      </c>
      <c r="L2179" s="681">
        <f t="shared" si="150"/>
        <v>6.6000000000000003E-2</v>
      </c>
      <c r="M2179" s="713">
        <f t="shared" si="148"/>
        <v>380000</v>
      </c>
      <c r="N2179" s="691"/>
      <c r="O2179" s="677" t="s">
        <v>2949</v>
      </c>
      <c r="P2179" s="676" t="s">
        <v>284</v>
      </c>
      <c r="Q2179" s="678" t="s">
        <v>361</v>
      </c>
      <c r="R2179" s="676" t="s">
        <v>60</v>
      </c>
      <c r="S2179" s="676" t="s">
        <v>213</v>
      </c>
    </row>
    <row r="2180" spans="1:19" s="122" customFormat="1" ht="20.100000000000001" customHeight="1">
      <c r="A2180" s="676" t="s">
        <v>973</v>
      </c>
      <c r="B2180" s="677" t="s">
        <v>2843</v>
      </c>
      <c r="C2180" s="678" t="s">
        <v>974</v>
      </c>
      <c r="D2180" s="975" t="s">
        <v>282</v>
      </c>
      <c r="E2180" s="975" t="s">
        <v>282</v>
      </c>
      <c r="F2180" s="676" t="s">
        <v>642</v>
      </c>
      <c r="G2180" s="676"/>
      <c r="H2180" s="680">
        <v>19</v>
      </c>
      <c r="I2180" s="680">
        <v>31000</v>
      </c>
      <c r="J2180" s="680">
        <v>18</v>
      </c>
      <c r="K2180" s="679">
        <f t="shared" si="149"/>
        <v>342</v>
      </c>
      <c r="L2180" s="681">
        <f t="shared" si="150"/>
        <v>0.34200000000000003</v>
      </c>
      <c r="M2180" s="713">
        <f t="shared" si="148"/>
        <v>589000</v>
      </c>
      <c r="N2180" s="691"/>
      <c r="O2180" s="677" t="s">
        <v>2950</v>
      </c>
      <c r="P2180" s="676" t="s">
        <v>284</v>
      </c>
      <c r="Q2180" s="678" t="s">
        <v>270</v>
      </c>
      <c r="R2180" s="676" t="s">
        <v>68</v>
      </c>
      <c r="S2180" s="676" t="s">
        <v>213</v>
      </c>
    </row>
    <row r="2181" spans="1:19" s="122" customFormat="1" ht="20.100000000000001" customHeight="1">
      <c r="A2181" s="676" t="s">
        <v>973</v>
      </c>
      <c r="B2181" s="677" t="s">
        <v>2843</v>
      </c>
      <c r="C2181" s="678" t="s">
        <v>974</v>
      </c>
      <c r="D2181" s="975" t="s">
        <v>282</v>
      </c>
      <c r="E2181" s="975" t="s">
        <v>282</v>
      </c>
      <c r="F2181" s="676" t="s">
        <v>2725</v>
      </c>
      <c r="G2181" s="676" t="s">
        <v>58</v>
      </c>
      <c r="H2181" s="680">
        <v>2</v>
      </c>
      <c r="I2181" s="680">
        <v>218403</v>
      </c>
      <c r="J2181" s="680">
        <v>38</v>
      </c>
      <c r="K2181" s="679">
        <f t="shared" si="149"/>
        <v>76</v>
      </c>
      <c r="L2181" s="681">
        <f t="shared" si="150"/>
        <v>7.5999999999999998E-2</v>
      </c>
      <c r="M2181" s="713">
        <f t="shared" si="148"/>
        <v>436806</v>
      </c>
      <c r="N2181" s="691"/>
      <c r="O2181" s="677" t="s">
        <v>2951</v>
      </c>
      <c r="P2181" s="676" t="s">
        <v>284</v>
      </c>
      <c r="Q2181" s="678" t="s">
        <v>327</v>
      </c>
      <c r="R2181" s="676" t="s">
        <v>68</v>
      </c>
      <c r="S2181" s="676" t="s">
        <v>213</v>
      </c>
    </row>
    <row r="2182" spans="1:19" s="122" customFormat="1" ht="20.100000000000001" customHeight="1">
      <c r="A2182" s="676" t="s">
        <v>973</v>
      </c>
      <c r="B2182" s="677" t="s">
        <v>2843</v>
      </c>
      <c r="C2182" s="678" t="s">
        <v>974</v>
      </c>
      <c r="D2182" s="975" t="s">
        <v>282</v>
      </c>
      <c r="E2182" s="975" t="s">
        <v>282</v>
      </c>
      <c r="F2182" s="676" t="s">
        <v>1618</v>
      </c>
      <c r="G2182" s="676"/>
      <c r="H2182" s="680">
        <v>7</v>
      </c>
      <c r="I2182" s="680">
        <v>192000</v>
      </c>
      <c r="J2182" s="680">
        <v>43</v>
      </c>
      <c r="K2182" s="679">
        <f t="shared" si="149"/>
        <v>301</v>
      </c>
      <c r="L2182" s="681">
        <f t="shared" si="150"/>
        <v>0.30099999999999999</v>
      </c>
      <c r="M2182" s="713">
        <f t="shared" si="148"/>
        <v>1344000</v>
      </c>
      <c r="N2182" s="691"/>
      <c r="O2182" s="677" t="s">
        <v>2951</v>
      </c>
      <c r="P2182" s="676" t="s">
        <v>284</v>
      </c>
      <c r="Q2182" s="678" t="s">
        <v>327</v>
      </c>
      <c r="R2182" s="676" t="s">
        <v>68</v>
      </c>
      <c r="S2182" s="676" t="s">
        <v>213</v>
      </c>
    </row>
    <row r="2183" spans="1:19" s="122" customFormat="1" ht="20.100000000000001" customHeight="1">
      <c r="A2183" s="676" t="s">
        <v>973</v>
      </c>
      <c r="B2183" s="677" t="s">
        <v>2843</v>
      </c>
      <c r="C2183" s="678" t="s">
        <v>974</v>
      </c>
      <c r="D2183" s="975" t="s">
        <v>282</v>
      </c>
      <c r="E2183" s="975" t="s">
        <v>282</v>
      </c>
      <c r="F2183" s="676" t="s">
        <v>223</v>
      </c>
      <c r="G2183" s="676"/>
      <c r="H2183" s="680">
        <v>30</v>
      </c>
      <c r="I2183" s="680">
        <v>85000</v>
      </c>
      <c r="J2183" s="680">
        <v>33</v>
      </c>
      <c r="K2183" s="679">
        <f t="shared" si="149"/>
        <v>990</v>
      </c>
      <c r="L2183" s="681">
        <f t="shared" si="150"/>
        <v>0.99</v>
      </c>
      <c r="M2183" s="713">
        <f t="shared" si="148"/>
        <v>2550000</v>
      </c>
      <c r="N2183" s="691"/>
      <c r="O2183" s="677" t="s">
        <v>2952</v>
      </c>
      <c r="P2183" s="676" t="s">
        <v>284</v>
      </c>
      <c r="Q2183" s="678" t="s">
        <v>370</v>
      </c>
      <c r="R2183" s="676" t="s">
        <v>68</v>
      </c>
      <c r="S2183" s="676" t="s">
        <v>213</v>
      </c>
    </row>
    <row r="2184" spans="1:19" s="122" customFormat="1" ht="20.100000000000001" customHeight="1">
      <c r="A2184" s="676" t="s">
        <v>973</v>
      </c>
      <c r="B2184" s="677" t="s">
        <v>2843</v>
      </c>
      <c r="C2184" s="678" t="s">
        <v>974</v>
      </c>
      <c r="D2184" s="975" t="s">
        <v>282</v>
      </c>
      <c r="E2184" s="975" t="s">
        <v>282</v>
      </c>
      <c r="F2184" s="676" t="s">
        <v>629</v>
      </c>
      <c r="G2184" s="676"/>
      <c r="H2184" s="680">
        <v>6</v>
      </c>
      <c r="I2184" s="680">
        <v>131000</v>
      </c>
      <c r="J2184" s="680">
        <v>31</v>
      </c>
      <c r="K2184" s="679">
        <f t="shared" si="149"/>
        <v>186</v>
      </c>
      <c r="L2184" s="681">
        <f t="shared" si="150"/>
        <v>0.186</v>
      </c>
      <c r="M2184" s="713">
        <f t="shared" si="148"/>
        <v>786000</v>
      </c>
      <c r="N2184" s="691"/>
      <c r="O2184" s="677" t="s">
        <v>2953</v>
      </c>
      <c r="P2184" s="676" t="s">
        <v>284</v>
      </c>
      <c r="Q2184" s="678" t="s">
        <v>327</v>
      </c>
      <c r="R2184" s="676" t="s">
        <v>68</v>
      </c>
      <c r="S2184" s="676" t="s">
        <v>213</v>
      </c>
    </row>
    <row r="2185" spans="1:19" s="122" customFormat="1" ht="20.100000000000001" customHeight="1">
      <c r="A2185" s="676" t="s">
        <v>973</v>
      </c>
      <c r="B2185" s="677" t="s">
        <v>2843</v>
      </c>
      <c r="C2185" s="678" t="s">
        <v>974</v>
      </c>
      <c r="D2185" s="975" t="s">
        <v>282</v>
      </c>
      <c r="E2185" s="975" t="s">
        <v>282</v>
      </c>
      <c r="F2185" s="676" t="s">
        <v>363</v>
      </c>
      <c r="G2185" s="676"/>
      <c r="H2185" s="680">
        <v>117</v>
      </c>
      <c r="I2185" s="680">
        <v>142000</v>
      </c>
      <c r="J2185" s="680">
        <v>42</v>
      </c>
      <c r="K2185" s="679">
        <f t="shared" si="149"/>
        <v>4914</v>
      </c>
      <c r="L2185" s="681">
        <f t="shared" si="150"/>
        <v>4.9139999999999997</v>
      </c>
      <c r="M2185" s="713">
        <f t="shared" si="148"/>
        <v>16614000</v>
      </c>
      <c r="N2185" s="691"/>
      <c r="O2185" s="677" t="s">
        <v>611</v>
      </c>
      <c r="P2185" s="676" t="s">
        <v>284</v>
      </c>
      <c r="Q2185" s="678" t="s">
        <v>364</v>
      </c>
      <c r="R2185" s="676" t="s">
        <v>68</v>
      </c>
      <c r="S2185" s="676" t="s">
        <v>213</v>
      </c>
    </row>
    <row r="2186" spans="1:19" s="122" customFormat="1" ht="20.100000000000001" customHeight="1">
      <c r="A2186" s="676" t="s">
        <v>973</v>
      </c>
      <c r="B2186" s="677" t="s">
        <v>2843</v>
      </c>
      <c r="C2186" s="678" t="s">
        <v>974</v>
      </c>
      <c r="D2186" s="975" t="s">
        <v>282</v>
      </c>
      <c r="E2186" s="975" t="s">
        <v>282</v>
      </c>
      <c r="F2186" s="676" t="s">
        <v>626</v>
      </c>
      <c r="G2186" s="676"/>
      <c r="H2186" s="680">
        <v>72</v>
      </c>
      <c r="I2186" s="680">
        <v>37000</v>
      </c>
      <c r="J2186" s="680">
        <v>6</v>
      </c>
      <c r="K2186" s="679">
        <f t="shared" si="149"/>
        <v>432</v>
      </c>
      <c r="L2186" s="681">
        <f t="shared" si="150"/>
        <v>0.432</v>
      </c>
      <c r="M2186" s="713">
        <f t="shared" si="148"/>
        <v>2664000</v>
      </c>
      <c r="N2186" s="691"/>
      <c r="O2186" s="677"/>
      <c r="P2186" s="676" t="s">
        <v>284</v>
      </c>
      <c r="Q2186" s="678" t="s">
        <v>344</v>
      </c>
      <c r="R2186" s="676" t="s">
        <v>68</v>
      </c>
      <c r="S2186" s="676" t="s">
        <v>213</v>
      </c>
    </row>
    <row r="2187" spans="1:19" s="122" customFormat="1" ht="20.100000000000001" customHeight="1">
      <c r="A2187" s="676" t="s">
        <v>973</v>
      </c>
      <c r="B2187" s="677" t="s">
        <v>2843</v>
      </c>
      <c r="C2187" s="678" t="s">
        <v>974</v>
      </c>
      <c r="D2187" s="975" t="s">
        <v>282</v>
      </c>
      <c r="E2187" s="975" t="s">
        <v>282</v>
      </c>
      <c r="F2187" s="676" t="s">
        <v>1135</v>
      </c>
      <c r="G2187" s="676"/>
      <c r="H2187" s="680">
        <v>28</v>
      </c>
      <c r="I2187" s="680">
        <v>17600</v>
      </c>
      <c r="J2187" s="680" t="s">
        <v>765</v>
      </c>
      <c r="K2187" s="679" t="str">
        <f t="shared" ref="K2187:K2250" si="151">IFERROR(J2187*H2187,"0")</f>
        <v>0</v>
      </c>
      <c r="L2187" s="681">
        <f t="shared" ref="L2187:L2250" si="152">IFERROR(K2187/1000,"0")</f>
        <v>0</v>
      </c>
      <c r="M2187" s="713">
        <f t="shared" ref="M2187:M2250" si="153">H2187*I2187</f>
        <v>492800</v>
      </c>
      <c r="N2187" s="678"/>
      <c r="O2187" s="677" t="s">
        <v>2954</v>
      </c>
      <c r="P2187" s="676" t="s">
        <v>284</v>
      </c>
      <c r="Q2187" s="678" t="s">
        <v>336</v>
      </c>
      <c r="R2187" s="676" t="s">
        <v>73</v>
      </c>
      <c r="S2187" s="676" t="s">
        <v>213</v>
      </c>
    </row>
    <row r="2188" spans="1:19" s="122" customFormat="1" ht="20.100000000000001" customHeight="1">
      <c r="A2188" s="676" t="s">
        <v>973</v>
      </c>
      <c r="B2188" s="677" t="s">
        <v>2843</v>
      </c>
      <c r="C2188" s="678" t="s">
        <v>974</v>
      </c>
      <c r="D2188" s="975" t="s">
        <v>282</v>
      </c>
      <c r="E2188" s="975" t="s">
        <v>282</v>
      </c>
      <c r="F2188" s="676" t="s">
        <v>2491</v>
      </c>
      <c r="G2188" s="676"/>
      <c r="H2188" s="680">
        <v>28</v>
      </c>
      <c r="I2188" s="680">
        <v>40000</v>
      </c>
      <c r="J2188" s="680">
        <v>9</v>
      </c>
      <c r="K2188" s="679">
        <f t="shared" si="151"/>
        <v>252</v>
      </c>
      <c r="L2188" s="681">
        <f t="shared" si="152"/>
        <v>0.252</v>
      </c>
      <c r="M2188" s="713">
        <f t="shared" si="153"/>
        <v>1120000</v>
      </c>
      <c r="N2188" s="691"/>
      <c r="O2188" s="677" t="s">
        <v>2954</v>
      </c>
      <c r="P2188" s="676" t="s">
        <v>284</v>
      </c>
      <c r="Q2188" s="678" t="s">
        <v>344</v>
      </c>
      <c r="R2188" s="676" t="s">
        <v>68</v>
      </c>
      <c r="S2188" s="676" t="s">
        <v>213</v>
      </c>
    </row>
    <row r="2189" spans="1:19" s="122" customFormat="1" ht="20.100000000000001" customHeight="1">
      <c r="A2189" s="676" t="s">
        <v>973</v>
      </c>
      <c r="B2189" s="677" t="s">
        <v>2843</v>
      </c>
      <c r="C2189" s="678" t="s">
        <v>974</v>
      </c>
      <c r="D2189" s="975" t="s">
        <v>282</v>
      </c>
      <c r="E2189" s="975" t="s">
        <v>282</v>
      </c>
      <c r="F2189" s="676" t="s">
        <v>642</v>
      </c>
      <c r="G2189" s="676"/>
      <c r="H2189" s="680">
        <v>13</v>
      </c>
      <c r="I2189" s="680">
        <v>31000</v>
      </c>
      <c r="J2189" s="680">
        <v>18</v>
      </c>
      <c r="K2189" s="679">
        <f t="shared" si="151"/>
        <v>234</v>
      </c>
      <c r="L2189" s="681">
        <f t="shared" si="152"/>
        <v>0.23400000000000001</v>
      </c>
      <c r="M2189" s="713">
        <f t="shared" si="153"/>
        <v>403000</v>
      </c>
      <c r="N2189" s="691"/>
      <c r="O2189" s="677" t="s">
        <v>2955</v>
      </c>
      <c r="P2189" s="676" t="s">
        <v>284</v>
      </c>
      <c r="Q2189" s="678" t="s">
        <v>270</v>
      </c>
      <c r="R2189" s="676" t="s">
        <v>68</v>
      </c>
      <c r="S2189" s="676" t="s">
        <v>213</v>
      </c>
    </row>
    <row r="2190" spans="1:19" s="122" customFormat="1" ht="20.100000000000001" customHeight="1">
      <c r="A2190" s="676" t="s">
        <v>973</v>
      </c>
      <c r="B2190" s="677" t="s">
        <v>2843</v>
      </c>
      <c r="C2190" s="678" t="s">
        <v>974</v>
      </c>
      <c r="D2190" s="975" t="s">
        <v>282</v>
      </c>
      <c r="E2190" s="975" t="s">
        <v>282</v>
      </c>
      <c r="F2190" s="676" t="s">
        <v>1387</v>
      </c>
      <c r="G2190" s="676"/>
      <c r="H2190" s="680">
        <v>19</v>
      </c>
      <c r="I2190" s="680">
        <v>15300</v>
      </c>
      <c r="J2190" s="680" t="s">
        <v>765</v>
      </c>
      <c r="K2190" s="679" t="str">
        <f t="shared" si="151"/>
        <v>0</v>
      </c>
      <c r="L2190" s="681">
        <f t="shared" si="152"/>
        <v>0</v>
      </c>
      <c r="M2190" s="713">
        <f t="shared" si="153"/>
        <v>290700</v>
      </c>
      <c r="N2190" s="691"/>
      <c r="O2190" s="677" t="s">
        <v>2950</v>
      </c>
      <c r="P2190" s="676" t="s">
        <v>284</v>
      </c>
      <c r="Q2190" s="678" t="s">
        <v>577</v>
      </c>
      <c r="R2190" s="676" t="s">
        <v>375</v>
      </c>
      <c r="S2190" s="676" t="s">
        <v>213</v>
      </c>
    </row>
    <row r="2191" spans="1:19" s="122" customFormat="1" ht="20.100000000000001" customHeight="1">
      <c r="A2191" s="676" t="s">
        <v>973</v>
      </c>
      <c r="B2191" s="677" t="s">
        <v>2843</v>
      </c>
      <c r="C2191" s="678" t="s">
        <v>974</v>
      </c>
      <c r="D2191" s="975" t="s">
        <v>282</v>
      </c>
      <c r="E2191" s="975" t="s">
        <v>282</v>
      </c>
      <c r="F2191" s="676" t="s">
        <v>1901</v>
      </c>
      <c r="G2191" s="676"/>
      <c r="H2191" s="680">
        <v>2</v>
      </c>
      <c r="I2191" s="680">
        <v>15300</v>
      </c>
      <c r="J2191" s="680" t="s">
        <v>765</v>
      </c>
      <c r="K2191" s="679" t="str">
        <f t="shared" si="151"/>
        <v>0</v>
      </c>
      <c r="L2191" s="681">
        <f t="shared" si="152"/>
        <v>0</v>
      </c>
      <c r="M2191" s="713">
        <f t="shared" si="153"/>
        <v>30600</v>
      </c>
      <c r="N2191" s="678"/>
      <c r="O2191" s="677" t="s">
        <v>2956</v>
      </c>
      <c r="P2191" s="676" t="s">
        <v>284</v>
      </c>
      <c r="Q2191" s="678" t="s">
        <v>577</v>
      </c>
      <c r="R2191" s="676" t="s">
        <v>375</v>
      </c>
      <c r="S2191" s="676" t="s">
        <v>213</v>
      </c>
    </row>
    <row r="2192" spans="1:19" s="122" customFormat="1" ht="20.100000000000001" customHeight="1">
      <c r="A2192" s="676" t="s">
        <v>973</v>
      </c>
      <c r="B2192" s="677" t="s">
        <v>2843</v>
      </c>
      <c r="C2192" s="678" t="s">
        <v>974</v>
      </c>
      <c r="D2192" s="975" t="s">
        <v>282</v>
      </c>
      <c r="E2192" s="975" t="s">
        <v>282</v>
      </c>
      <c r="F2192" s="676" t="s">
        <v>2016</v>
      </c>
      <c r="G2192" s="676"/>
      <c r="H2192" s="680">
        <v>2</v>
      </c>
      <c r="I2192" s="680">
        <v>59000</v>
      </c>
      <c r="J2192" s="680">
        <v>16</v>
      </c>
      <c r="K2192" s="679">
        <f t="shared" si="151"/>
        <v>32</v>
      </c>
      <c r="L2192" s="681">
        <f t="shared" si="152"/>
        <v>3.2000000000000001E-2</v>
      </c>
      <c r="M2192" s="713">
        <f t="shared" si="153"/>
        <v>118000</v>
      </c>
      <c r="N2192" s="691"/>
      <c r="O2192" s="677" t="s">
        <v>2956</v>
      </c>
      <c r="P2192" s="676" t="s">
        <v>284</v>
      </c>
      <c r="Q2192" s="678" t="s">
        <v>755</v>
      </c>
      <c r="R2192" s="676" t="s">
        <v>68</v>
      </c>
      <c r="S2192" s="676" t="s">
        <v>213</v>
      </c>
    </row>
    <row r="2193" spans="1:19" s="122" customFormat="1" ht="20.100000000000001" customHeight="1">
      <c r="A2193" s="676" t="s">
        <v>973</v>
      </c>
      <c r="B2193" s="677" t="s">
        <v>2843</v>
      </c>
      <c r="C2193" s="678" t="s">
        <v>974</v>
      </c>
      <c r="D2193" s="975" t="s">
        <v>282</v>
      </c>
      <c r="E2193" s="975" t="s">
        <v>282</v>
      </c>
      <c r="F2193" s="676" t="s">
        <v>662</v>
      </c>
      <c r="G2193" s="676"/>
      <c r="H2193" s="680">
        <v>2</v>
      </c>
      <c r="I2193" s="680">
        <v>47000</v>
      </c>
      <c r="J2193" s="680">
        <v>12</v>
      </c>
      <c r="K2193" s="679">
        <f t="shared" si="151"/>
        <v>24</v>
      </c>
      <c r="L2193" s="681">
        <f t="shared" si="152"/>
        <v>2.4E-2</v>
      </c>
      <c r="M2193" s="713">
        <f t="shared" si="153"/>
        <v>94000</v>
      </c>
      <c r="N2193" s="691"/>
      <c r="O2193" s="677" t="s">
        <v>2957</v>
      </c>
      <c r="P2193" s="676" t="s">
        <v>284</v>
      </c>
      <c r="Q2193" s="678" t="s">
        <v>270</v>
      </c>
      <c r="R2193" s="676" t="s">
        <v>68</v>
      </c>
      <c r="S2193" s="676" t="s">
        <v>213</v>
      </c>
    </row>
    <row r="2194" spans="1:19" s="122" customFormat="1" ht="20.100000000000001" customHeight="1">
      <c r="A2194" s="676" t="s">
        <v>973</v>
      </c>
      <c r="B2194" s="677" t="s">
        <v>2843</v>
      </c>
      <c r="C2194" s="678" t="s">
        <v>974</v>
      </c>
      <c r="D2194" s="975" t="s">
        <v>282</v>
      </c>
      <c r="E2194" s="975" t="s">
        <v>282</v>
      </c>
      <c r="F2194" s="676" t="s">
        <v>2724</v>
      </c>
      <c r="G2194" s="676"/>
      <c r="H2194" s="680">
        <v>2</v>
      </c>
      <c r="I2194" s="680">
        <v>27000</v>
      </c>
      <c r="J2194" s="680">
        <v>14</v>
      </c>
      <c r="K2194" s="679">
        <f t="shared" si="151"/>
        <v>28</v>
      </c>
      <c r="L2194" s="681">
        <f t="shared" si="152"/>
        <v>2.8000000000000001E-2</v>
      </c>
      <c r="M2194" s="713">
        <f t="shared" si="153"/>
        <v>54000</v>
      </c>
      <c r="N2194" s="691"/>
      <c r="O2194" s="677" t="s">
        <v>2957</v>
      </c>
      <c r="P2194" s="676" t="s">
        <v>284</v>
      </c>
      <c r="Q2194" s="678" t="s">
        <v>962</v>
      </c>
      <c r="R2194" s="676" t="s">
        <v>375</v>
      </c>
      <c r="S2194" s="676" t="s">
        <v>213</v>
      </c>
    </row>
    <row r="2195" spans="1:19" s="122" customFormat="1" ht="20.100000000000001" customHeight="1">
      <c r="A2195" s="676" t="s">
        <v>973</v>
      </c>
      <c r="B2195" s="677" t="s">
        <v>2843</v>
      </c>
      <c r="C2195" s="678" t="s">
        <v>974</v>
      </c>
      <c r="D2195" s="975" t="s">
        <v>282</v>
      </c>
      <c r="E2195" s="975" t="s">
        <v>282</v>
      </c>
      <c r="F2195" s="676" t="s">
        <v>1736</v>
      </c>
      <c r="G2195" s="676"/>
      <c r="H2195" s="680">
        <v>2</v>
      </c>
      <c r="I2195" s="680">
        <v>105000</v>
      </c>
      <c r="J2195" s="680">
        <v>15</v>
      </c>
      <c r="K2195" s="679">
        <f t="shared" si="151"/>
        <v>30</v>
      </c>
      <c r="L2195" s="681">
        <f t="shared" si="152"/>
        <v>0.03</v>
      </c>
      <c r="M2195" s="713">
        <f t="shared" si="153"/>
        <v>210000</v>
      </c>
      <c r="N2195" s="691"/>
      <c r="O2195" s="677" t="s">
        <v>2958</v>
      </c>
      <c r="P2195" s="676" t="s">
        <v>284</v>
      </c>
      <c r="Q2195" s="678" t="s">
        <v>755</v>
      </c>
      <c r="R2195" s="676" t="s">
        <v>60</v>
      </c>
      <c r="S2195" s="676" t="s">
        <v>213</v>
      </c>
    </row>
    <row r="2196" spans="1:19" s="122" customFormat="1" ht="20.100000000000001" customHeight="1">
      <c r="A2196" s="676" t="s">
        <v>973</v>
      </c>
      <c r="B2196" s="677" t="s">
        <v>2843</v>
      </c>
      <c r="C2196" s="678" t="s">
        <v>974</v>
      </c>
      <c r="D2196" s="975" t="s">
        <v>282</v>
      </c>
      <c r="E2196" s="975" t="s">
        <v>282</v>
      </c>
      <c r="F2196" s="676" t="s">
        <v>780</v>
      </c>
      <c r="G2196" s="676"/>
      <c r="H2196" s="680">
        <v>2</v>
      </c>
      <c r="I2196" s="680">
        <v>143166</v>
      </c>
      <c r="J2196" s="680">
        <v>27</v>
      </c>
      <c r="K2196" s="679">
        <f t="shared" si="151"/>
        <v>54</v>
      </c>
      <c r="L2196" s="681">
        <f t="shared" si="152"/>
        <v>5.3999999999999999E-2</v>
      </c>
      <c r="M2196" s="713">
        <f t="shared" si="153"/>
        <v>286332</v>
      </c>
      <c r="N2196" s="691"/>
      <c r="O2196" s="677" t="s">
        <v>614</v>
      </c>
      <c r="P2196" s="676" t="s">
        <v>284</v>
      </c>
      <c r="Q2196" s="678" t="s">
        <v>364</v>
      </c>
      <c r="R2196" s="676" t="s">
        <v>68</v>
      </c>
      <c r="S2196" s="676" t="s">
        <v>213</v>
      </c>
    </row>
    <row r="2197" spans="1:19" s="122" customFormat="1" ht="20.100000000000001" customHeight="1">
      <c r="A2197" s="676" t="s">
        <v>973</v>
      </c>
      <c r="B2197" s="677" t="s">
        <v>2843</v>
      </c>
      <c r="C2197" s="678" t="s">
        <v>974</v>
      </c>
      <c r="D2197" s="975" t="s">
        <v>282</v>
      </c>
      <c r="E2197" s="975" t="s">
        <v>282</v>
      </c>
      <c r="F2197" s="676" t="s">
        <v>2317</v>
      </c>
      <c r="G2197" s="676"/>
      <c r="H2197" s="680">
        <v>39</v>
      </c>
      <c r="I2197" s="680">
        <v>95000</v>
      </c>
      <c r="J2197" s="680">
        <v>23</v>
      </c>
      <c r="K2197" s="679">
        <f t="shared" si="151"/>
        <v>897</v>
      </c>
      <c r="L2197" s="681">
        <f t="shared" si="152"/>
        <v>0.89700000000000002</v>
      </c>
      <c r="M2197" s="713">
        <f t="shared" si="153"/>
        <v>3705000</v>
      </c>
      <c r="N2197" s="691"/>
      <c r="O2197" s="677" t="s">
        <v>2226</v>
      </c>
      <c r="P2197" s="676" t="s">
        <v>284</v>
      </c>
      <c r="Q2197" s="678" t="s">
        <v>628</v>
      </c>
      <c r="R2197" s="676" t="s">
        <v>68</v>
      </c>
      <c r="S2197" s="676" t="s">
        <v>213</v>
      </c>
    </row>
    <row r="2198" spans="1:19" s="122" customFormat="1" ht="20.100000000000001" customHeight="1">
      <c r="A2198" s="676" t="s">
        <v>973</v>
      </c>
      <c r="B2198" s="677" t="s">
        <v>2843</v>
      </c>
      <c r="C2198" s="678" t="s">
        <v>974</v>
      </c>
      <c r="D2198" s="975" t="s">
        <v>282</v>
      </c>
      <c r="E2198" s="975" t="s">
        <v>282</v>
      </c>
      <c r="F2198" s="676" t="s">
        <v>1643</v>
      </c>
      <c r="G2198" s="676"/>
      <c r="H2198" s="680">
        <v>39</v>
      </c>
      <c r="I2198" s="680">
        <v>13500</v>
      </c>
      <c r="J2198" s="680" t="s">
        <v>765</v>
      </c>
      <c r="K2198" s="679" t="str">
        <f t="shared" si="151"/>
        <v>0</v>
      </c>
      <c r="L2198" s="681">
        <f t="shared" si="152"/>
        <v>0</v>
      </c>
      <c r="M2198" s="713">
        <f t="shared" si="153"/>
        <v>526500</v>
      </c>
      <c r="N2198" s="691"/>
      <c r="O2198" s="677" t="s">
        <v>2226</v>
      </c>
      <c r="P2198" s="676" t="s">
        <v>284</v>
      </c>
      <c r="Q2198" s="678" t="s">
        <v>336</v>
      </c>
      <c r="R2198" s="676" t="s">
        <v>73</v>
      </c>
      <c r="S2198" s="676" t="s">
        <v>213</v>
      </c>
    </row>
    <row r="2199" spans="1:19" s="122" customFormat="1" ht="20.100000000000001" customHeight="1">
      <c r="A2199" s="676" t="s">
        <v>973</v>
      </c>
      <c r="B2199" s="677" t="s">
        <v>2843</v>
      </c>
      <c r="C2199" s="678" t="s">
        <v>974</v>
      </c>
      <c r="D2199" s="975" t="s">
        <v>282</v>
      </c>
      <c r="E2199" s="975" t="s">
        <v>282</v>
      </c>
      <c r="F2199" s="676" t="s">
        <v>669</v>
      </c>
      <c r="G2199" s="676"/>
      <c r="H2199" s="680">
        <v>1</v>
      </c>
      <c r="I2199" s="680">
        <v>110000</v>
      </c>
      <c r="J2199" s="680">
        <v>23</v>
      </c>
      <c r="K2199" s="679">
        <f t="shared" si="151"/>
        <v>23</v>
      </c>
      <c r="L2199" s="681">
        <f t="shared" si="152"/>
        <v>2.3E-2</v>
      </c>
      <c r="M2199" s="713">
        <f t="shared" si="153"/>
        <v>110000</v>
      </c>
      <c r="N2199" s="691"/>
      <c r="O2199" s="677" t="s">
        <v>2782</v>
      </c>
      <c r="P2199" s="676" t="s">
        <v>284</v>
      </c>
      <c r="Q2199" s="678" t="s">
        <v>628</v>
      </c>
      <c r="R2199" s="676" t="s">
        <v>60</v>
      </c>
      <c r="S2199" s="676" t="s">
        <v>213</v>
      </c>
    </row>
    <row r="2200" spans="1:19" s="122" customFormat="1" ht="20.100000000000001" customHeight="1">
      <c r="A2200" s="676" t="s">
        <v>973</v>
      </c>
      <c r="B2200" s="677" t="s">
        <v>2843</v>
      </c>
      <c r="C2200" s="678" t="s">
        <v>974</v>
      </c>
      <c r="D2200" s="975" t="s">
        <v>282</v>
      </c>
      <c r="E2200" s="975" t="s">
        <v>282</v>
      </c>
      <c r="F2200" s="676" t="s">
        <v>1643</v>
      </c>
      <c r="G2200" s="676"/>
      <c r="H2200" s="680">
        <v>1</v>
      </c>
      <c r="I2200" s="680">
        <v>13500</v>
      </c>
      <c r="J2200" s="680" t="s">
        <v>765</v>
      </c>
      <c r="K2200" s="679" t="str">
        <f t="shared" si="151"/>
        <v>0</v>
      </c>
      <c r="L2200" s="681">
        <f t="shared" si="152"/>
        <v>0</v>
      </c>
      <c r="M2200" s="713">
        <f t="shared" si="153"/>
        <v>13500</v>
      </c>
      <c r="N2200" s="691"/>
      <c r="O2200" s="677" t="s">
        <v>2782</v>
      </c>
      <c r="P2200" s="676" t="s">
        <v>284</v>
      </c>
      <c r="Q2200" s="678" t="s">
        <v>336</v>
      </c>
      <c r="R2200" s="676" t="s">
        <v>73</v>
      </c>
      <c r="S2200" s="676" t="s">
        <v>213</v>
      </c>
    </row>
    <row r="2201" spans="1:19" s="122" customFormat="1" ht="20.100000000000001" customHeight="1">
      <c r="A2201" s="676" t="s">
        <v>973</v>
      </c>
      <c r="B2201" s="677" t="s">
        <v>2843</v>
      </c>
      <c r="C2201" s="678" t="s">
        <v>974</v>
      </c>
      <c r="D2201" s="975" t="s">
        <v>282</v>
      </c>
      <c r="E2201" s="975" t="s">
        <v>282</v>
      </c>
      <c r="F2201" s="676" t="s">
        <v>1643</v>
      </c>
      <c r="G2201" s="676"/>
      <c r="H2201" s="680">
        <v>1</v>
      </c>
      <c r="I2201" s="680">
        <v>13500</v>
      </c>
      <c r="J2201" s="680" t="s">
        <v>765</v>
      </c>
      <c r="K2201" s="679" t="str">
        <f t="shared" si="151"/>
        <v>0</v>
      </c>
      <c r="L2201" s="681">
        <f t="shared" si="152"/>
        <v>0</v>
      </c>
      <c r="M2201" s="713">
        <f t="shared" si="153"/>
        <v>13500</v>
      </c>
      <c r="N2201" s="691"/>
      <c r="O2201" s="677" t="s">
        <v>2782</v>
      </c>
      <c r="P2201" s="676" t="s">
        <v>284</v>
      </c>
      <c r="Q2201" s="678" t="s">
        <v>336</v>
      </c>
      <c r="R2201" s="676" t="s">
        <v>73</v>
      </c>
      <c r="S2201" s="676" t="s">
        <v>213</v>
      </c>
    </row>
    <row r="2202" spans="1:19" s="122" customFormat="1" ht="20.100000000000001" customHeight="1">
      <c r="A2202" s="676" t="s">
        <v>973</v>
      </c>
      <c r="B2202" s="677" t="s">
        <v>2843</v>
      </c>
      <c r="C2202" s="678" t="s">
        <v>974</v>
      </c>
      <c r="D2202" s="975" t="s">
        <v>282</v>
      </c>
      <c r="E2202" s="975" t="s">
        <v>282</v>
      </c>
      <c r="F2202" s="676" t="s">
        <v>335</v>
      </c>
      <c r="G2202" s="676"/>
      <c r="H2202" s="680">
        <v>124</v>
      </c>
      <c r="I2202" s="680">
        <v>38300</v>
      </c>
      <c r="J2202" s="680" t="s">
        <v>765</v>
      </c>
      <c r="K2202" s="679" t="str">
        <f t="shared" si="151"/>
        <v>0</v>
      </c>
      <c r="L2202" s="681">
        <f t="shared" si="152"/>
        <v>0</v>
      </c>
      <c r="M2202" s="713">
        <f t="shared" si="153"/>
        <v>4749200</v>
      </c>
      <c r="N2202" s="691"/>
      <c r="O2202" s="677" t="s">
        <v>2959</v>
      </c>
      <c r="P2202" s="676" t="s">
        <v>284</v>
      </c>
      <c r="Q2202" s="678" t="s">
        <v>271</v>
      </c>
      <c r="R2202" s="676" t="s">
        <v>73</v>
      </c>
      <c r="S2202" s="676" t="s">
        <v>213</v>
      </c>
    </row>
    <row r="2203" spans="1:19" s="122" customFormat="1" ht="20.100000000000001" customHeight="1">
      <c r="A2203" s="676" t="s">
        <v>973</v>
      </c>
      <c r="B2203" s="677" t="s">
        <v>2843</v>
      </c>
      <c r="C2203" s="678" t="s">
        <v>974</v>
      </c>
      <c r="D2203" s="975" t="s">
        <v>282</v>
      </c>
      <c r="E2203" s="975" t="s">
        <v>282</v>
      </c>
      <c r="F2203" s="676" t="s">
        <v>1575</v>
      </c>
      <c r="G2203" s="676"/>
      <c r="H2203" s="680">
        <v>124</v>
      </c>
      <c r="I2203" s="680">
        <v>6800</v>
      </c>
      <c r="J2203" s="680" t="s">
        <v>765</v>
      </c>
      <c r="K2203" s="679" t="str">
        <f t="shared" si="151"/>
        <v>0</v>
      </c>
      <c r="L2203" s="681">
        <f t="shared" si="152"/>
        <v>0</v>
      </c>
      <c r="M2203" s="713">
        <f t="shared" si="153"/>
        <v>843200</v>
      </c>
      <c r="N2203" s="691"/>
      <c r="O2203" s="677" t="s">
        <v>2959</v>
      </c>
      <c r="P2203" s="676" t="s">
        <v>284</v>
      </c>
      <c r="Q2203" s="678" t="s">
        <v>336</v>
      </c>
      <c r="R2203" s="676" t="s">
        <v>73</v>
      </c>
      <c r="S2203" s="676" t="s">
        <v>213</v>
      </c>
    </row>
    <row r="2204" spans="1:19" s="122" customFormat="1" ht="20.100000000000001" customHeight="1">
      <c r="A2204" s="676" t="s">
        <v>973</v>
      </c>
      <c r="B2204" s="677" t="s">
        <v>2843</v>
      </c>
      <c r="C2204" s="678" t="s">
        <v>974</v>
      </c>
      <c r="D2204" s="975" t="s">
        <v>282</v>
      </c>
      <c r="E2204" s="975" t="s">
        <v>282</v>
      </c>
      <c r="F2204" s="676" t="s">
        <v>970</v>
      </c>
      <c r="G2204" s="676"/>
      <c r="H2204" s="680">
        <v>164</v>
      </c>
      <c r="I2204" s="680">
        <v>44100</v>
      </c>
      <c r="J2204" s="680" t="s">
        <v>765</v>
      </c>
      <c r="K2204" s="679" t="str">
        <f t="shared" si="151"/>
        <v>0</v>
      </c>
      <c r="L2204" s="681">
        <f t="shared" si="152"/>
        <v>0</v>
      </c>
      <c r="M2204" s="713">
        <f t="shared" si="153"/>
        <v>7232400</v>
      </c>
      <c r="N2204" s="691"/>
      <c r="O2204" s="677" t="s">
        <v>2959</v>
      </c>
      <c r="P2204" s="676" t="s">
        <v>284</v>
      </c>
      <c r="Q2204" s="678" t="s">
        <v>271</v>
      </c>
      <c r="R2204" s="676" t="s">
        <v>73</v>
      </c>
      <c r="S2204" s="676" t="s">
        <v>213</v>
      </c>
    </row>
    <row r="2205" spans="1:19" s="122" customFormat="1" ht="20.100000000000001" customHeight="1">
      <c r="A2205" s="676" t="s">
        <v>973</v>
      </c>
      <c r="B2205" s="677" t="s">
        <v>2843</v>
      </c>
      <c r="C2205" s="678" t="s">
        <v>974</v>
      </c>
      <c r="D2205" s="975" t="s">
        <v>282</v>
      </c>
      <c r="E2205" s="975" t="s">
        <v>282</v>
      </c>
      <c r="F2205" s="676" t="s">
        <v>1575</v>
      </c>
      <c r="G2205" s="676"/>
      <c r="H2205" s="680">
        <v>164</v>
      </c>
      <c r="I2205" s="680">
        <v>6800</v>
      </c>
      <c r="J2205" s="680" t="s">
        <v>765</v>
      </c>
      <c r="K2205" s="679" t="str">
        <f t="shared" si="151"/>
        <v>0</v>
      </c>
      <c r="L2205" s="681">
        <f t="shared" si="152"/>
        <v>0</v>
      </c>
      <c r="M2205" s="713">
        <f t="shared" si="153"/>
        <v>1115200</v>
      </c>
      <c r="N2205" s="691"/>
      <c r="O2205" s="677" t="s">
        <v>2959</v>
      </c>
      <c r="P2205" s="676" t="s">
        <v>284</v>
      </c>
      <c r="Q2205" s="678" t="s">
        <v>336</v>
      </c>
      <c r="R2205" s="676" t="s">
        <v>73</v>
      </c>
      <c r="S2205" s="676" t="s">
        <v>213</v>
      </c>
    </row>
    <row r="2206" spans="1:19" s="122" customFormat="1" ht="20.100000000000001" customHeight="1">
      <c r="A2206" s="676" t="s">
        <v>973</v>
      </c>
      <c r="B2206" s="677" t="s">
        <v>2843</v>
      </c>
      <c r="C2206" s="678" t="s">
        <v>974</v>
      </c>
      <c r="D2206" s="975" t="s">
        <v>282</v>
      </c>
      <c r="E2206" s="975" t="s">
        <v>282</v>
      </c>
      <c r="F2206" s="676" t="s">
        <v>335</v>
      </c>
      <c r="G2206" s="676"/>
      <c r="H2206" s="680">
        <v>2</v>
      </c>
      <c r="I2206" s="680">
        <v>47900</v>
      </c>
      <c r="J2206" s="680" t="s">
        <v>765</v>
      </c>
      <c r="K2206" s="679" t="str">
        <f t="shared" si="151"/>
        <v>0</v>
      </c>
      <c r="L2206" s="681">
        <f t="shared" si="152"/>
        <v>0</v>
      </c>
      <c r="M2206" s="713">
        <f t="shared" si="153"/>
        <v>95800</v>
      </c>
      <c r="N2206" s="691"/>
      <c r="O2206" s="677" t="s">
        <v>2959</v>
      </c>
      <c r="P2206" s="676" t="s">
        <v>284</v>
      </c>
      <c r="Q2206" s="678" t="s">
        <v>271</v>
      </c>
      <c r="R2206" s="676" t="s">
        <v>73</v>
      </c>
      <c r="S2206" s="676" t="s">
        <v>213</v>
      </c>
    </row>
    <row r="2207" spans="1:19" s="122" customFormat="1" ht="20.100000000000001" customHeight="1">
      <c r="A2207" s="676" t="s">
        <v>973</v>
      </c>
      <c r="B2207" s="677" t="s">
        <v>2843</v>
      </c>
      <c r="C2207" s="678" t="s">
        <v>974</v>
      </c>
      <c r="D2207" s="975" t="s">
        <v>282</v>
      </c>
      <c r="E2207" s="975" t="s">
        <v>282</v>
      </c>
      <c r="F2207" s="676" t="s">
        <v>1575</v>
      </c>
      <c r="G2207" s="676"/>
      <c r="H2207" s="680">
        <v>2</v>
      </c>
      <c r="I2207" s="680">
        <v>6800</v>
      </c>
      <c r="J2207" s="680" t="s">
        <v>765</v>
      </c>
      <c r="K2207" s="679" t="str">
        <f t="shared" si="151"/>
        <v>0</v>
      </c>
      <c r="L2207" s="681">
        <f t="shared" si="152"/>
        <v>0</v>
      </c>
      <c r="M2207" s="713">
        <f t="shared" si="153"/>
        <v>13600</v>
      </c>
      <c r="N2207" s="691"/>
      <c r="O2207" s="677" t="s">
        <v>2959</v>
      </c>
      <c r="P2207" s="676" t="s">
        <v>284</v>
      </c>
      <c r="Q2207" s="678" t="s">
        <v>336</v>
      </c>
      <c r="R2207" s="676" t="s">
        <v>73</v>
      </c>
      <c r="S2207" s="676" t="s">
        <v>213</v>
      </c>
    </row>
    <row r="2208" spans="1:19" s="122" customFormat="1" ht="20.100000000000001" customHeight="1">
      <c r="A2208" s="676" t="s">
        <v>973</v>
      </c>
      <c r="B2208" s="677" t="s">
        <v>2843</v>
      </c>
      <c r="C2208" s="678" t="s">
        <v>974</v>
      </c>
      <c r="D2208" s="975" t="s">
        <v>282</v>
      </c>
      <c r="E2208" s="975" t="s">
        <v>282</v>
      </c>
      <c r="F2208" s="676" t="s">
        <v>534</v>
      </c>
      <c r="G2208" s="676"/>
      <c r="H2208" s="680">
        <v>16</v>
      </c>
      <c r="I2208" s="680">
        <v>52800</v>
      </c>
      <c r="J2208" s="680" t="s">
        <v>765</v>
      </c>
      <c r="K2208" s="679" t="str">
        <f t="shared" si="151"/>
        <v>0</v>
      </c>
      <c r="L2208" s="681">
        <f t="shared" si="152"/>
        <v>0</v>
      </c>
      <c r="M2208" s="713">
        <f t="shared" si="153"/>
        <v>844800</v>
      </c>
      <c r="N2208" s="691"/>
      <c r="O2208" s="677" t="s">
        <v>535</v>
      </c>
      <c r="P2208" s="676" t="s">
        <v>284</v>
      </c>
      <c r="Q2208" s="678" t="s">
        <v>278</v>
      </c>
      <c r="R2208" s="676" t="s">
        <v>73</v>
      </c>
      <c r="S2208" s="676" t="s">
        <v>213</v>
      </c>
    </row>
    <row r="2209" spans="1:19" s="122" customFormat="1" ht="20.100000000000001" customHeight="1">
      <c r="A2209" s="676" t="s">
        <v>973</v>
      </c>
      <c r="B2209" s="677" t="s">
        <v>2843</v>
      </c>
      <c r="C2209" s="678" t="s">
        <v>974</v>
      </c>
      <c r="D2209" s="975" t="s">
        <v>282</v>
      </c>
      <c r="E2209" s="975" t="s">
        <v>282</v>
      </c>
      <c r="F2209" s="676" t="s">
        <v>2113</v>
      </c>
      <c r="G2209" s="676"/>
      <c r="H2209" s="680">
        <v>16</v>
      </c>
      <c r="I2209" s="680">
        <v>7000</v>
      </c>
      <c r="J2209" s="680" t="s">
        <v>765</v>
      </c>
      <c r="K2209" s="679" t="str">
        <f t="shared" si="151"/>
        <v>0</v>
      </c>
      <c r="L2209" s="681">
        <f t="shared" si="152"/>
        <v>0</v>
      </c>
      <c r="M2209" s="713">
        <f t="shared" si="153"/>
        <v>112000</v>
      </c>
      <c r="N2209" s="691"/>
      <c r="O2209" s="677" t="s">
        <v>535</v>
      </c>
      <c r="P2209" s="676" t="s">
        <v>284</v>
      </c>
      <c r="Q2209" s="678" t="s">
        <v>336</v>
      </c>
      <c r="R2209" s="676" t="s">
        <v>73</v>
      </c>
      <c r="S2209" s="676" t="s">
        <v>213</v>
      </c>
    </row>
    <row r="2210" spans="1:19" s="122" customFormat="1" ht="20.100000000000001" customHeight="1">
      <c r="A2210" s="676" t="s">
        <v>973</v>
      </c>
      <c r="B2210" s="677" t="s">
        <v>2843</v>
      </c>
      <c r="C2210" s="678" t="s">
        <v>974</v>
      </c>
      <c r="D2210" s="975" t="s">
        <v>282</v>
      </c>
      <c r="E2210" s="975" t="s">
        <v>282</v>
      </c>
      <c r="F2210" s="676" t="s">
        <v>1693</v>
      </c>
      <c r="G2210" s="676"/>
      <c r="H2210" s="680">
        <v>58</v>
      </c>
      <c r="I2210" s="680">
        <v>39800</v>
      </c>
      <c r="J2210" s="680" t="s">
        <v>765</v>
      </c>
      <c r="K2210" s="679" t="str">
        <f t="shared" si="151"/>
        <v>0</v>
      </c>
      <c r="L2210" s="681">
        <f t="shared" si="152"/>
        <v>0</v>
      </c>
      <c r="M2210" s="713">
        <f t="shared" si="153"/>
        <v>2308400</v>
      </c>
      <c r="N2210" s="691"/>
      <c r="O2210" s="677" t="s">
        <v>535</v>
      </c>
      <c r="P2210" s="676" t="s">
        <v>284</v>
      </c>
      <c r="Q2210" s="678" t="s">
        <v>358</v>
      </c>
      <c r="R2210" s="676" t="s">
        <v>73</v>
      </c>
      <c r="S2210" s="676" t="s">
        <v>213</v>
      </c>
    </row>
    <row r="2211" spans="1:19" s="122" customFormat="1" ht="20.100000000000001" customHeight="1">
      <c r="A2211" s="676" t="s">
        <v>973</v>
      </c>
      <c r="B2211" s="677" t="s">
        <v>2843</v>
      </c>
      <c r="C2211" s="678" t="s">
        <v>974</v>
      </c>
      <c r="D2211" s="975" t="s">
        <v>282</v>
      </c>
      <c r="E2211" s="975" t="s">
        <v>282</v>
      </c>
      <c r="F2211" s="676" t="s">
        <v>872</v>
      </c>
      <c r="G2211" s="676"/>
      <c r="H2211" s="680">
        <v>19</v>
      </c>
      <c r="I2211" s="680">
        <v>59904</v>
      </c>
      <c r="J2211" s="680" t="s">
        <v>765</v>
      </c>
      <c r="K2211" s="679" t="str">
        <f t="shared" si="151"/>
        <v>0</v>
      </c>
      <c r="L2211" s="681">
        <f t="shared" si="152"/>
        <v>0</v>
      </c>
      <c r="M2211" s="713">
        <f t="shared" si="153"/>
        <v>1138176</v>
      </c>
      <c r="N2211" s="691"/>
      <c r="O2211" s="677"/>
      <c r="P2211" s="676" t="s">
        <v>284</v>
      </c>
      <c r="Q2211" s="678" t="s">
        <v>585</v>
      </c>
      <c r="R2211" s="676" t="s">
        <v>73</v>
      </c>
      <c r="S2211" s="676" t="s">
        <v>213</v>
      </c>
    </row>
    <row r="2212" spans="1:19" s="122" customFormat="1" ht="20.100000000000001" customHeight="1">
      <c r="A2212" s="676" t="s">
        <v>973</v>
      </c>
      <c r="B2212" s="677" t="s">
        <v>2843</v>
      </c>
      <c r="C2212" s="678" t="s">
        <v>974</v>
      </c>
      <c r="D2212" s="975" t="s">
        <v>282</v>
      </c>
      <c r="E2212" s="975" t="s">
        <v>282</v>
      </c>
      <c r="F2212" s="676" t="s">
        <v>2723</v>
      </c>
      <c r="G2212" s="676"/>
      <c r="H2212" s="680">
        <v>19</v>
      </c>
      <c r="I2212" s="680">
        <v>5496</v>
      </c>
      <c r="J2212" s="680" t="s">
        <v>765</v>
      </c>
      <c r="K2212" s="679" t="str">
        <f t="shared" si="151"/>
        <v>0</v>
      </c>
      <c r="L2212" s="681">
        <f t="shared" si="152"/>
        <v>0</v>
      </c>
      <c r="M2212" s="713">
        <f t="shared" si="153"/>
        <v>104424</v>
      </c>
      <c r="N2212" s="691"/>
      <c r="O2212" s="677"/>
      <c r="P2212" s="676" t="s">
        <v>284</v>
      </c>
      <c r="Q2212" s="678" t="s">
        <v>336</v>
      </c>
      <c r="R2212" s="676" t="s">
        <v>73</v>
      </c>
      <c r="S2212" s="676" t="s">
        <v>213</v>
      </c>
    </row>
    <row r="2213" spans="1:19" s="122" customFormat="1" ht="20.100000000000001" customHeight="1">
      <c r="A2213" s="676" t="s">
        <v>973</v>
      </c>
      <c r="B2213" s="677" t="s">
        <v>2843</v>
      </c>
      <c r="C2213" s="678" t="s">
        <v>974</v>
      </c>
      <c r="D2213" s="975" t="s">
        <v>282</v>
      </c>
      <c r="E2213" s="975" t="s">
        <v>282</v>
      </c>
      <c r="F2213" s="676" t="s">
        <v>943</v>
      </c>
      <c r="G2213" s="676"/>
      <c r="H2213" s="680">
        <v>2</v>
      </c>
      <c r="I2213" s="680">
        <v>467700</v>
      </c>
      <c r="J2213" s="680" t="s">
        <v>765</v>
      </c>
      <c r="K2213" s="679" t="str">
        <f t="shared" si="151"/>
        <v>0</v>
      </c>
      <c r="L2213" s="681">
        <f t="shared" si="152"/>
        <v>0</v>
      </c>
      <c r="M2213" s="713">
        <f t="shared" si="153"/>
        <v>935400</v>
      </c>
      <c r="N2213" s="691"/>
      <c r="O2213" s="677"/>
      <c r="P2213" s="676" t="s">
        <v>284</v>
      </c>
      <c r="Q2213" s="678" t="s">
        <v>276</v>
      </c>
      <c r="R2213" s="676" t="s">
        <v>73</v>
      </c>
      <c r="S2213" s="676" t="s">
        <v>213</v>
      </c>
    </row>
    <row r="2214" spans="1:19" s="122" customFormat="1" ht="20.100000000000001" customHeight="1">
      <c r="A2214" s="676" t="s">
        <v>973</v>
      </c>
      <c r="B2214" s="677" t="s">
        <v>2843</v>
      </c>
      <c r="C2214" s="678" t="s">
        <v>974</v>
      </c>
      <c r="D2214" s="975" t="s">
        <v>282</v>
      </c>
      <c r="E2214" s="975" t="s">
        <v>282</v>
      </c>
      <c r="F2214" s="676" t="s">
        <v>2859</v>
      </c>
      <c r="G2214" s="676"/>
      <c r="H2214" s="680">
        <v>6</v>
      </c>
      <c r="I2214" s="680">
        <v>175000</v>
      </c>
      <c r="J2214" s="680" t="s">
        <v>765</v>
      </c>
      <c r="K2214" s="679" t="str">
        <f t="shared" si="151"/>
        <v>0</v>
      </c>
      <c r="L2214" s="681">
        <f t="shared" si="152"/>
        <v>0</v>
      </c>
      <c r="M2214" s="713">
        <f t="shared" si="153"/>
        <v>1050000</v>
      </c>
      <c r="N2214" s="691"/>
      <c r="O2214" s="677"/>
      <c r="P2214" s="676" t="s">
        <v>284</v>
      </c>
      <c r="Q2214" s="678" t="s">
        <v>2428</v>
      </c>
      <c r="R2214" s="676" t="s">
        <v>73</v>
      </c>
      <c r="S2214" s="676" t="s">
        <v>213</v>
      </c>
    </row>
    <row r="2215" spans="1:19" s="122" customFormat="1" ht="20.100000000000001" customHeight="1">
      <c r="A2215" s="676" t="s">
        <v>973</v>
      </c>
      <c r="B2215" s="677" t="s">
        <v>2843</v>
      </c>
      <c r="C2215" s="678" t="s">
        <v>974</v>
      </c>
      <c r="D2215" s="975" t="s">
        <v>282</v>
      </c>
      <c r="E2215" s="975" t="s">
        <v>282</v>
      </c>
      <c r="F2215" s="676" t="s">
        <v>2327</v>
      </c>
      <c r="G2215" s="676"/>
      <c r="H2215" s="680">
        <v>6</v>
      </c>
      <c r="I2215" s="680">
        <v>11800</v>
      </c>
      <c r="J2215" s="680" t="s">
        <v>765</v>
      </c>
      <c r="K2215" s="679" t="str">
        <f t="shared" si="151"/>
        <v>0</v>
      </c>
      <c r="L2215" s="681">
        <f t="shared" si="152"/>
        <v>0</v>
      </c>
      <c r="M2215" s="713">
        <f t="shared" si="153"/>
        <v>70800</v>
      </c>
      <c r="N2215" s="691"/>
      <c r="O2215" s="677"/>
      <c r="P2215" s="676" t="s">
        <v>284</v>
      </c>
      <c r="Q2215" s="678" t="s">
        <v>336</v>
      </c>
      <c r="R2215" s="676" t="s">
        <v>73</v>
      </c>
      <c r="S2215" s="676" t="s">
        <v>213</v>
      </c>
    </row>
    <row r="2216" spans="1:19" s="122" customFormat="1" ht="20.100000000000001" customHeight="1">
      <c r="A2216" s="676" t="s">
        <v>973</v>
      </c>
      <c r="B2216" s="677" t="s">
        <v>2843</v>
      </c>
      <c r="C2216" s="678" t="s">
        <v>974</v>
      </c>
      <c r="D2216" s="975" t="s">
        <v>282</v>
      </c>
      <c r="E2216" s="975" t="s">
        <v>282</v>
      </c>
      <c r="F2216" s="676" t="s">
        <v>985</v>
      </c>
      <c r="G2216" s="676"/>
      <c r="H2216" s="680">
        <v>12</v>
      </c>
      <c r="I2216" s="680">
        <v>7600</v>
      </c>
      <c r="J2216" s="680" t="s">
        <v>765</v>
      </c>
      <c r="K2216" s="679" t="str">
        <f t="shared" si="151"/>
        <v>0</v>
      </c>
      <c r="L2216" s="681">
        <f t="shared" si="152"/>
        <v>0</v>
      </c>
      <c r="M2216" s="713">
        <f t="shared" si="153"/>
        <v>91200</v>
      </c>
      <c r="N2216" s="691"/>
      <c r="O2216" s="677"/>
      <c r="P2216" s="676" t="s">
        <v>284</v>
      </c>
      <c r="Q2216" s="678" t="s">
        <v>336</v>
      </c>
      <c r="R2216" s="676" t="s">
        <v>73</v>
      </c>
      <c r="S2216" s="676" t="s">
        <v>213</v>
      </c>
    </row>
    <row r="2217" spans="1:19" s="122" customFormat="1" ht="20.100000000000001" customHeight="1">
      <c r="A2217" s="676" t="s">
        <v>973</v>
      </c>
      <c r="B2217" s="677" t="s">
        <v>2843</v>
      </c>
      <c r="C2217" s="678" t="s">
        <v>974</v>
      </c>
      <c r="D2217" s="975" t="s">
        <v>282</v>
      </c>
      <c r="E2217" s="975" t="s">
        <v>282</v>
      </c>
      <c r="F2217" s="676" t="s">
        <v>2296</v>
      </c>
      <c r="G2217" s="676"/>
      <c r="H2217" s="680">
        <v>1</v>
      </c>
      <c r="I2217" s="680">
        <v>6400</v>
      </c>
      <c r="J2217" s="680" t="s">
        <v>765</v>
      </c>
      <c r="K2217" s="679" t="str">
        <f t="shared" si="151"/>
        <v>0</v>
      </c>
      <c r="L2217" s="681">
        <f t="shared" si="152"/>
        <v>0</v>
      </c>
      <c r="M2217" s="713">
        <f t="shared" si="153"/>
        <v>6400</v>
      </c>
      <c r="N2217" s="691"/>
      <c r="O2217" s="677"/>
      <c r="P2217" s="676" t="s">
        <v>284</v>
      </c>
      <c r="Q2217" s="678" t="s">
        <v>336</v>
      </c>
      <c r="R2217" s="676" t="s">
        <v>73</v>
      </c>
      <c r="S2217" s="676" t="s">
        <v>213</v>
      </c>
    </row>
    <row r="2218" spans="1:19" s="122" customFormat="1" ht="20.100000000000001" customHeight="1">
      <c r="A2218" s="676" t="s">
        <v>973</v>
      </c>
      <c r="B2218" s="677" t="s">
        <v>2843</v>
      </c>
      <c r="C2218" s="678" t="s">
        <v>974</v>
      </c>
      <c r="D2218" s="975" t="s">
        <v>282</v>
      </c>
      <c r="E2218" s="975" t="s">
        <v>282</v>
      </c>
      <c r="F2218" s="676" t="s">
        <v>712</v>
      </c>
      <c r="G2218" s="676"/>
      <c r="H2218" s="680">
        <v>61</v>
      </c>
      <c r="I2218" s="680">
        <v>220700</v>
      </c>
      <c r="J2218" s="680" t="s">
        <v>765</v>
      </c>
      <c r="K2218" s="679" t="str">
        <f t="shared" si="151"/>
        <v>0</v>
      </c>
      <c r="L2218" s="681">
        <f t="shared" si="152"/>
        <v>0</v>
      </c>
      <c r="M2218" s="713">
        <f t="shared" si="153"/>
        <v>13462700</v>
      </c>
      <c r="N2218" s="691"/>
      <c r="O2218" s="677"/>
      <c r="P2218" s="676" t="s">
        <v>284</v>
      </c>
      <c r="Q2218" s="678" t="s">
        <v>336</v>
      </c>
      <c r="R2218" s="676" t="s">
        <v>73</v>
      </c>
      <c r="S2218" s="676" t="s">
        <v>213</v>
      </c>
    </row>
    <row r="2219" spans="1:19" s="122" customFormat="1" ht="20.100000000000001" customHeight="1">
      <c r="A2219" s="676" t="s">
        <v>973</v>
      </c>
      <c r="B2219" s="677" t="s">
        <v>2843</v>
      </c>
      <c r="C2219" s="678" t="s">
        <v>974</v>
      </c>
      <c r="D2219" s="975" t="s">
        <v>282</v>
      </c>
      <c r="E2219" s="975" t="s">
        <v>282</v>
      </c>
      <c r="F2219" s="676" t="s">
        <v>966</v>
      </c>
      <c r="G2219" s="676"/>
      <c r="H2219" s="680">
        <v>8</v>
      </c>
      <c r="I2219" s="680">
        <v>440700</v>
      </c>
      <c r="J2219" s="680" t="s">
        <v>765</v>
      </c>
      <c r="K2219" s="679" t="str">
        <f t="shared" si="151"/>
        <v>0</v>
      </c>
      <c r="L2219" s="681">
        <f t="shared" si="152"/>
        <v>0</v>
      </c>
      <c r="M2219" s="713">
        <f t="shared" si="153"/>
        <v>3525600</v>
      </c>
      <c r="N2219" s="691"/>
      <c r="O2219" s="677"/>
      <c r="P2219" s="676" t="s">
        <v>284</v>
      </c>
      <c r="Q2219" s="678" t="s">
        <v>336</v>
      </c>
      <c r="R2219" s="676" t="s">
        <v>73</v>
      </c>
      <c r="S2219" s="676" t="s">
        <v>213</v>
      </c>
    </row>
    <row r="2220" spans="1:19" s="122" customFormat="1" ht="20.100000000000001" customHeight="1">
      <c r="A2220" s="676" t="s">
        <v>973</v>
      </c>
      <c r="B2220" s="677" t="s">
        <v>2843</v>
      </c>
      <c r="C2220" s="678" t="s">
        <v>974</v>
      </c>
      <c r="D2220" s="975" t="s">
        <v>282</v>
      </c>
      <c r="E2220" s="975" t="s">
        <v>282</v>
      </c>
      <c r="F2220" s="676" t="s">
        <v>1327</v>
      </c>
      <c r="G2220" s="676"/>
      <c r="H2220" s="680">
        <v>125</v>
      </c>
      <c r="I2220" s="680">
        <v>33100</v>
      </c>
      <c r="J2220" s="680" t="s">
        <v>765</v>
      </c>
      <c r="K2220" s="679" t="str">
        <f t="shared" si="151"/>
        <v>0</v>
      </c>
      <c r="L2220" s="681">
        <f t="shared" si="152"/>
        <v>0</v>
      </c>
      <c r="M2220" s="713">
        <f t="shared" si="153"/>
        <v>4137500</v>
      </c>
      <c r="N2220" s="691"/>
      <c r="O2220" s="677"/>
      <c r="P2220" s="676" t="s">
        <v>284</v>
      </c>
      <c r="Q2220" s="678" t="s">
        <v>336</v>
      </c>
      <c r="R2220" s="676" t="s">
        <v>73</v>
      </c>
      <c r="S2220" s="676" t="s">
        <v>213</v>
      </c>
    </row>
    <row r="2221" spans="1:19" s="122" customFormat="1" ht="20.100000000000001" customHeight="1">
      <c r="A2221" s="676" t="s">
        <v>973</v>
      </c>
      <c r="B2221" s="677" t="s">
        <v>2843</v>
      </c>
      <c r="C2221" s="678" t="s">
        <v>974</v>
      </c>
      <c r="D2221" s="975" t="s">
        <v>282</v>
      </c>
      <c r="E2221" s="975" t="s">
        <v>282</v>
      </c>
      <c r="F2221" s="676" t="s">
        <v>2322</v>
      </c>
      <c r="G2221" s="676"/>
      <c r="H2221" s="680">
        <v>2</v>
      </c>
      <c r="I2221" s="680">
        <v>95700</v>
      </c>
      <c r="J2221" s="680" t="s">
        <v>765</v>
      </c>
      <c r="K2221" s="679" t="str">
        <f t="shared" si="151"/>
        <v>0</v>
      </c>
      <c r="L2221" s="681">
        <f t="shared" si="152"/>
        <v>0</v>
      </c>
      <c r="M2221" s="713">
        <f t="shared" si="153"/>
        <v>191400</v>
      </c>
      <c r="N2221" s="691"/>
      <c r="O2221" s="677"/>
      <c r="P2221" s="676" t="s">
        <v>284</v>
      </c>
      <c r="Q2221" s="678" t="s">
        <v>336</v>
      </c>
      <c r="R2221" s="676" t="s">
        <v>73</v>
      </c>
      <c r="S2221" s="676" t="s">
        <v>213</v>
      </c>
    </row>
    <row r="2222" spans="1:19" s="122" customFormat="1" ht="20.100000000000001" customHeight="1">
      <c r="A2222" s="676" t="s">
        <v>973</v>
      </c>
      <c r="B2222" s="677" t="s">
        <v>2843</v>
      </c>
      <c r="C2222" s="678" t="s">
        <v>974</v>
      </c>
      <c r="D2222" s="975" t="s">
        <v>282</v>
      </c>
      <c r="E2222" s="975" t="s">
        <v>282</v>
      </c>
      <c r="F2222" s="676" t="s">
        <v>2323</v>
      </c>
      <c r="G2222" s="676"/>
      <c r="H2222" s="680">
        <v>2</v>
      </c>
      <c r="I2222" s="680">
        <v>66500</v>
      </c>
      <c r="J2222" s="680" t="s">
        <v>765</v>
      </c>
      <c r="K2222" s="679" t="str">
        <f t="shared" si="151"/>
        <v>0</v>
      </c>
      <c r="L2222" s="681">
        <f t="shared" si="152"/>
        <v>0</v>
      </c>
      <c r="M2222" s="713">
        <f t="shared" si="153"/>
        <v>133000</v>
      </c>
      <c r="N2222" s="691"/>
      <c r="O2222" s="677"/>
      <c r="P2222" s="676" t="s">
        <v>284</v>
      </c>
      <c r="Q2222" s="678" t="s">
        <v>336</v>
      </c>
      <c r="R2222" s="676" t="s">
        <v>73</v>
      </c>
      <c r="S2222" s="676" t="s">
        <v>213</v>
      </c>
    </row>
    <row r="2223" spans="1:19" s="122" customFormat="1" ht="20.100000000000001" customHeight="1">
      <c r="A2223" s="676" t="s">
        <v>973</v>
      </c>
      <c r="B2223" s="677" t="s">
        <v>2843</v>
      </c>
      <c r="C2223" s="678" t="s">
        <v>974</v>
      </c>
      <c r="D2223" s="975" t="s">
        <v>282</v>
      </c>
      <c r="E2223" s="975" t="s">
        <v>282</v>
      </c>
      <c r="F2223" s="676" t="s">
        <v>1517</v>
      </c>
      <c r="G2223" s="676"/>
      <c r="H2223" s="680">
        <v>7</v>
      </c>
      <c r="I2223" s="680">
        <v>145000</v>
      </c>
      <c r="J2223" s="680" t="s">
        <v>765</v>
      </c>
      <c r="K2223" s="679" t="str">
        <f t="shared" si="151"/>
        <v>0</v>
      </c>
      <c r="L2223" s="681">
        <f t="shared" si="152"/>
        <v>0</v>
      </c>
      <c r="M2223" s="713">
        <f t="shared" si="153"/>
        <v>1015000</v>
      </c>
      <c r="N2223" s="691"/>
      <c r="O2223" s="677"/>
      <c r="P2223" s="676" t="s">
        <v>284</v>
      </c>
      <c r="Q2223" s="678" t="s">
        <v>336</v>
      </c>
      <c r="R2223" s="676" t="s">
        <v>73</v>
      </c>
      <c r="S2223" s="676" t="s">
        <v>213</v>
      </c>
    </row>
    <row r="2224" spans="1:19" s="122" customFormat="1" ht="20.100000000000001" customHeight="1">
      <c r="A2224" s="676" t="s">
        <v>973</v>
      </c>
      <c r="B2224" s="677" t="s">
        <v>2843</v>
      </c>
      <c r="C2224" s="678" t="s">
        <v>974</v>
      </c>
      <c r="D2224" s="975" t="s">
        <v>282</v>
      </c>
      <c r="E2224" s="975" t="s">
        <v>282</v>
      </c>
      <c r="F2224" s="676" t="s">
        <v>2860</v>
      </c>
      <c r="G2224" s="676"/>
      <c r="H2224" s="680">
        <v>2</v>
      </c>
      <c r="I2224" s="680">
        <v>150500</v>
      </c>
      <c r="J2224" s="680" t="s">
        <v>765</v>
      </c>
      <c r="K2224" s="679" t="str">
        <f t="shared" si="151"/>
        <v>0</v>
      </c>
      <c r="L2224" s="681">
        <f t="shared" si="152"/>
        <v>0</v>
      </c>
      <c r="M2224" s="713">
        <f t="shared" si="153"/>
        <v>301000</v>
      </c>
      <c r="N2224" s="691"/>
      <c r="O2224" s="677"/>
      <c r="P2224" s="676" t="s">
        <v>284</v>
      </c>
      <c r="Q2224" s="678" t="s">
        <v>336</v>
      </c>
      <c r="R2224" s="676" t="s">
        <v>73</v>
      </c>
      <c r="S2224" s="676" t="s">
        <v>213</v>
      </c>
    </row>
    <row r="2225" spans="1:19" s="122" customFormat="1" ht="20.100000000000001" customHeight="1">
      <c r="A2225" s="676" t="s">
        <v>973</v>
      </c>
      <c r="B2225" s="677" t="s">
        <v>2843</v>
      </c>
      <c r="C2225" s="678" t="s">
        <v>974</v>
      </c>
      <c r="D2225" s="975" t="s">
        <v>282</v>
      </c>
      <c r="E2225" s="975" t="s">
        <v>282</v>
      </c>
      <c r="F2225" s="676" t="s">
        <v>778</v>
      </c>
      <c r="G2225" s="676"/>
      <c r="H2225" s="680">
        <v>2</v>
      </c>
      <c r="I2225" s="680">
        <v>103000</v>
      </c>
      <c r="J2225" s="680" t="s">
        <v>765</v>
      </c>
      <c r="K2225" s="679" t="str">
        <f t="shared" si="151"/>
        <v>0</v>
      </c>
      <c r="L2225" s="681">
        <f t="shared" si="152"/>
        <v>0</v>
      </c>
      <c r="M2225" s="713">
        <f t="shared" si="153"/>
        <v>206000</v>
      </c>
      <c r="N2225" s="678"/>
      <c r="O2225" s="677"/>
      <c r="P2225" s="676" t="s">
        <v>284</v>
      </c>
      <c r="Q2225" s="678" t="s">
        <v>336</v>
      </c>
      <c r="R2225" s="676" t="s">
        <v>73</v>
      </c>
      <c r="S2225" s="676" t="s">
        <v>213</v>
      </c>
    </row>
    <row r="2226" spans="1:19" s="122" customFormat="1" ht="20.100000000000001" customHeight="1">
      <c r="A2226" s="676" t="s">
        <v>973</v>
      </c>
      <c r="B2226" s="677" t="s">
        <v>2843</v>
      </c>
      <c r="C2226" s="678" t="s">
        <v>974</v>
      </c>
      <c r="D2226" s="975" t="s">
        <v>282</v>
      </c>
      <c r="E2226" s="975" t="s">
        <v>282</v>
      </c>
      <c r="F2226" s="676" t="s">
        <v>2844</v>
      </c>
      <c r="G2226" s="676"/>
      <c r="H2226" s="680">
        <v>93</v>
      </c>
      <c r="I2226" s="680">
        <v>54000</v>
      </c>
      <c r="J2226" s="680">
        <v>19</v>
      </c>
      <c r="K2226" s="679">
        <f t="shared" si="151"/>
        <v>1767</v>
      </c>
      <c r="L2226" s="681">
        <f t="shared" si="152"/>
        <v>1.7669999999999999</v>
      </c>
      <c r="M2226" s="713">
        <f t="shared" si="153"/>
        <v>5022000</v>
      </c>
      <c r="N2226" s="691"/>
      <c r="O2226" s="677" t="s">
        <v>2960</v>
      </c>
      <c r="P2226" s="676" t="s">
        <v>284</v>
      </c>
      <c r="Q2226" s="678" t="s">
        <v>361</v>
      </c>
      <c r="R2226" s="676" t="s">
        <v>68</v>
      </c>
      <c r="S2226" s="676" t="s">
        <v>213</v>
      </c>
    </row>
    <row r="2227" spans="1:19" s="122" customFormat="1" ht="20.100000000000001" customHeight="1">
      <c r="A2227" s="676" t="s">
        <v>973</v>
      </c>
      <c r="B2227" s="677" t="s">
        <v>2843</v>
      </c>
      <c r="C2227" s="678" t="s">
        <v>974</v>
      </c>
      <c r="D2227" s="975" t="s">
        <v>282</v>
      </c>
      <c r="E2227" s="975" t="s">
        <v>282</v>
      </c>
      <c r="F2227" s="676" t="s">
        <v>612</v>
      </c>
      <c r="G2227" s="676"/>
      <c r="H2227" s="680">
        <v>93</v>
      </c>
      <c r="I2227" s="680">
        <v>45000</v>
      </c>
      <c r="J2227" s="680" t="s">
        <v>765</v>
      </c>
      <c r="K2227" s="679" t="str">
        <f t="shared" si="151"/>
        <v>0</v>
      </c>
      <c r="L2227" s="681">
        <f t="shared" si="152"/>
        <v>0</v>
      </c>
      <c r="M2227" s="713">
        <f t="shared" si="153"/>
        <v>4185000</v>
      </c>
      <c r="N2227" s="691"/>
      <c r="O2227" s="677" t="s">
        <v>2960</v>
      </c>
      <c r="P2227" s="676" t="s">
        <v>284</v>
      </c>
      <c r="Q2227" s="678" t="s">
        <v>336</v>
      </c>
      <c r="R2227" s="676" t="s">
        <v>73</v>
      </c>
      <c r="S2227" s="676" t="s">
        <v>213</v>
      </c>
    </row>
    <row r="2228" spans="1:19" s="122" customFormat="1" ht="20.100000000000001" customHeight="1">
      <c r="A2228" s="676" t="s">
        <v>973</v>
      </c>
      <c r="B2228" s="677" t="s">
        <v>2843</v>
      </c>
      <c r="C2228" s="678" t="s">
        <v>974</v>
      </c>
      <c r="D2228" s="975" t="s">
        <v>282</v>
      </c>
      <c r="E2228" s="975" t="s">
        <v>282</v>
      </c>
      <c r="F2228" s="676" t="s">
        <v>2844</v>
      </c>
      <c r="G2228" s="676"/>
      <c r="H2228" s="680">
        <v>15</v>
      </c>
      <c r="I2228" s="680">
        <v>54000</v>
      </c>
      <c r="J2228" s="680">
        <v>19</v>
      </c>
      <c r="K2228" s="679">
        <f t="shared" si="151"/>
        <v>285</v>
      </c>
      <c r="L2228" s="681">
        <f t="shared" si="152"/>
        <v>0.28499999999999998</v>
      </c>
      <c r="M2228" s="713">
        <f t="shared" si="153"/>
        <v>810000</v>
      </c>
      <c r="N2228" s="678"/>
      <c r="O2228" s="677" t="s">
        <v>2949</v>
      </c>
      <c r="P2228" s="676" t="s">
        <v>284</v>
      </c>
      <c r="Q2228" s="678" t="s">
        <v>361</v>
      </c>
      <c r="R2228" s="676" t="s">
        <v>68</v>
      </c>
      <c r="S2228" s="676" t="s">
        <v>213</v>
      </c>
    </row>
    <row r="2229" spans="1:19" s="122" customFormat="1" ht="20.100000000000001" customHeight="1">
      <c r="A2229" s="676" t="s">
        <v>973</v>
      </c>
      <c r="B2229" s="677" t="s">
        <v>2843</v>
      </c>
      <c r="C2229" s="678" t="s">
        <v>974</v>
      </c>
      <c r="D2229" s="975" t="s">
        <v>282</v>
      </c>
      <c r="E2229" s="975" t="s">
        <v>282</v>
      </c>
      <c r="F2229" s="676" t="s">
        <v>630</v>
      </c>
      <c r="G2229" s="676"/>
      <c r="H2229" s="680">
        <v>15</v>
      </c>
      <c r="I2229" s="680">
        <v>120000</v>
      </c>
      <c r="J2229" s="680" t="s">
        <v>765</v>
      </c>
      <c r="K2229" s="679" t="str">
        <f t="shared" si="151"/>
        <v>0</v>
      </c>
      <c r="L2229" s="681">
        <f t="shared" si="152"/>
        <v>0</v>
      </c>
      <c r="M2229" s="713">
        <f t="shared" si="153"/>
        <v>1800000</v>
      </c>
      <c r="N2229" s="691"/>
      <c r="O2229" s="677" t="s">
        <v>2949</v>
      </c>
      <c r="P2229" s="676" t="s">
        <v>284</v>
      </c>
      <c r="Q2229" s="678" t="s">
        <v>336</v>
      </c>
      <c r="R2229" s="676" t="s">
        <v>73</v>
      </c>
      <c r="S2229" s="676" t="s">
        <v>213</v>
      </c>
    </row>
    <row r="2230" spans="1:19" s="122" customFormat="1" ht="20.100000000000001" customHeight="1">
      <c r="A2230" s="676" t="s">
        <v>2867</v>
      </c>
      <c r="B2230" s="677" t="s">
        <v>2870</v>
      </c>
      <c r="C2230" s="678" t="s">
        <v>803</v>
      </c>
      <c r="D2230" s="975" t="s">
        <v>282</v>
      </c>
      <c r="E2230" s="975" t="s">
        <v>282</v>
      </c>
      <c r="F2230" s="676" t="s">
        <v>880</v>
      </c>
      <c r="G2230" s="676"/>
      <c r="H2230" s="680">
        <v>112</v>
      </c>
      <c r="I2230" s="680">
        <v>2847</v>
      </c>
      <c r="J2230" s="680" t="s">
        <v>765</v>
      </c>
      <c r="K2230" s="679" t="str">
        <f t="shared" si="151"/>
        <v>0</v>
      </c>
      <c r="L2230" s="681">
        <f t="shared" si="152"/>
        <v>0</v>
      </c>
      <c r="M2230" s="713">
        <f t="shared" si="153"/>
        <v>318864</v>
      </c>
      <c r="N2230" s="691"/>
      <c r="O2230" s="677" t="s">
        <v>2869</v>
      </c>
      <c r="P2230" s="676" t="s">
        <v>90</v>
      </c>
      <c r="Q2230" s="678" t="s">
        <v>336</v>
      </c>
      <c r="R2230" s="676" t="s">
        <v>73</v>
      </c>
      <c r="S2230" s="676" t="s">
        <v>213</v>
      </c>
    </row>
    <row r="2231" spans="1:19" s="122" customFormat="1" ht="20.100000000000001" customHeight="1">
      <c r="A2231" s="676" t="s">
        <v>2867</v>
      </c>
      <c r="B2231" s="677" t="s">
        <v>2870</v>
      </c>
      <c r="C2231" s="678" t="s">
        <v>803</v>
      </c>
      <c r="D2231" s="975" t="s">
        <v>282</v>
      </c>
      <c r="E2231" s="975" t="s">
        <v>282</v>
      </c>
      <c r="F2231" s="676" t="s">
        <v>566</v>
      </c>
      <c r="G2231" s="676" t="s">
        <v>58</v>
      </c>
      <c r="H2231" s="680">
        <v>112</v>
      </c>
      <c r="I2231" s="680">
        <v>201690</v>
      </c>
      <c r="J2231" s="680">
        <v>39</v>
      </c>
      <c r="K2231" s="679">
        <f t="shared" si="151"/>
        <v>4368</v>
      </c>
      <c r="L2231" s="681">
        <f t="shared" si="152"/>
        <v>4.3680000000000003</v>
      </c>
      <c r="M2231" s="713">
        <f t="shared" si="153"/>
        <v>22589280</v>
      </c>
      <c r="N2231" s="691"/>
      <c r="O2231" s="677" t="s">
        <v>2869</v>
      </c>
      <c r="P2231" s="676" t="s">
        <v>90</v>
      </c>
      <c r="Q2231" s="678" t="s">
        <v>327</v>
      </c>
      <c r="R2231" s="676" t="s">
        <v>60</v>
      </c>
      <c r="S2231" s="676" t="s">
        <v>213</v>
      </c>
    </row>
    <row r="2232" spans="1:19" s="122" customFormat="1" ht="20.100000000000001" customHeight="1">
      <c r="A2232" s="676" t="s">
        <v>2867</v>
      </c>
      <c r="B2232" s="677" t="s">
        <v>2870</v>
      </c>
      <c r="C2232" s="678" t="s">
        <v>803</v>
      </c>
      <c r="D2232" s="975" t="s">
        <v>282</v>
      </c>
      <c r="E2232" s="975" t="s">
        <v>282</v>
      </c>
      <c r="F2232" s="676" t="s">
        <v>1336</v>
      </c>
      <c r="G2232" s="676" t="s">
        <v>58</v>
      </c>
      <c r="H2232" s="680">
        <v>112</v>
      </c>
      <c r="I2232" s="680">
        <v>118000</v>
      </c>
      <c r="J2232" s="680" t="s">
        <v>765</v>
      </c>
      <c r="K2232" s="679" t="str">
        <f t="shared" si="151"/>
        <v>0</v>
      </c>
      <c r="L2232" s="681">
        <f t="shared" si="152"/>
        <v>0</v>
      </c>
      <c r="M2232" s="713">
        <f t="shared" si="153"/>
        <v>13216000</v>
      </c>
      <c r="N2232" s="691"/>
      <c r="O2232" s="677" t="s">
        <v>854</v>
      </c>
      <c r="P2232" s="676" t="s">
        <v>90</v>
      </c>
      <c r="Q2232" s="678" t="s">
        <v>281</v>
      </c>
      <c r="R2232" s="676" t="s">
        <v>70</v>
      </c>
      <c r="S2232" s="676" t="s">
        <v>213</v>
      </c>
    </row>
    <row r="2233" spans="1:19" s="122" customFormat="1" ht="20.100000000000001" customHeight="1">
      <c r="A2233" s="676" t="s">
        <v>2867</v>
      </c>
      <c r="B2233" s="677" t="s">
        <v>2870</v>
      </c>
      <c r="C2233" s="678" t="s">
        <v>803</v>
      </c>
      <c r="D2233" s="975" t="s">
        <v>282</v>
      </c>
      <c r="E2233" s="975" t="s">
        <v>282</v>
      </c>
      <c r="F2233" s="676" t="s">
        <v>267</v>
      </c>
      <c r="G2233" s="676"/>
      <c r="H2233" s="680">
        <v>90</v>
      </c>
      <c r="I2233" s="680">
        <v>43313</v>
      </c>
      <c r="J2233" s="680">
        <v>7</v>
      </c>
      <c r="K2233" s="679">
        <f t="shared" si="151"/>
        <v>630</v>
      </c>
      <c r="L2233" s="681">
        <f t="shared" si="152"/>
        <v>0.63</v>
      </c>
      <c r="M2233" s="713">
        <f t="shared" si="153"/>
        <v>3898170</v>
      </c>
      <c r="N2233" s="691"/>
      <c r="O2233" s="677"/>
      <c r="P2233" s="676" t="s">
        <v>90</v>
      </c>
      <c r="Q2233" s="678" t="s">
        <v>344</v>
      </c>
      <c r="R2233" s="676" t="s">
        <v>60</v>
      </c>
      <c r="S2233" s="676" t="s">
        <v>213</v>
      </c>
    </row>
    <row r="2234" spans="1:19" s="122" customFormat="1" ht="20.100000000000001" customHeight="1">
      <c r="A2234" s="676" t="s">
        <v>2867</v>
      </c>
      <c r="B2234" s="677" t="s">
        <v>2870</v>
      </c>
      <c r="C2234" s="678" t="s">
        <v>803</v>
      </c>
      <c r="D2234" s="975" t="s">
        <v>282</v>
      </c>
      <c r="E2234" s="975" t="s">
        <v>282</v>
      </c>
      <c r="F2234" s="676" t="s">
        <v>767</v>
      </c>
      <c r="G2234" s="676"/>
      <c r="H2234" s="680">
        <v>40</v>
      </c>
      <c r="I2234" s="680">
        <v>181962</v>
      </c>
      <c r="J2234" s="680">
        <v>26</v>
      </c>
      <c r="K2234" s="679">
        <f t="shared" si="151"/>
        <v>1040</v>
      </c>
      <c r="L2234" s="681">
        <f t="shared" si="152"/>
        <v>1.04</v>
      </c>
      <c r="M2234" s="713">
        <f t="shared" si="153"/>
        <v>7278480</v>
      </c>
      <c r="N2234" s="691"/>
      <c r="O2234" s="677" t="s">
        <v>854</v>
      </c>
      <c r="P2234" s="676" t="s">
        <v>90</v>
      </c>
      <c r="Q2234" s="678" t="s">
        <v>343</v>
      </c>
      <c r="R2234" s="676" t="s">
        <v>60</v>
      </c>
      <c r="S2234" s="676" t="s">
        <v>213</v>
      </c>
    </row>
    <row r="2235" spans="1:19" s="122" customFormat="1" ht="20.100000000000001" customHeight="1">
      <c r="A2235" s="676" t="s">
        <v>2867</v>
      </c>
      <c r="B2235" s="677" t="s">
        <v>2870</v>
      </c>
      <c r="C2235" s="678" t="s">
        <v>803</v>
      </c>
      <c r="D2235" s="975" t="s">
        <v>282</v>
      </c>
      <c r="E2235" s="975" t="s">
        <v>282</v>
      </c>
      <c r="F2235" s="676" t="s">
        <v>766</v>
      </c>
      <c r="G2235" s="676"/>
      <c r="H2235" s="680">
        <v>40</v>
      </c>
      <c r="I2235" s="680">
        <v>271361</v>
      </c>
      <c r="J2235" s="680" t="s">
        <v>765</v>
      </c>
      <c r="K2235" s="679" t="str">
        <f t="shared" si="151"/>
        <v>0</v>
      </c>
      <c r="L2235" s="681">
        <f t="shared" si="152"/>
        <v>0</v>
      </c>
      <c r="M2235" s="713">
        <f t="shared" si="153"/>
        <v>10854440</v>
      </c>
      <c r="N2235" s="691"/>
      <c r="O2235" s="677" t="s">
        <v>854</v>
      </c>
      <c r="P2235" s="676" t="s">
        <v>90</v>
      </c>
      <c r="Q2235" s="678" t="s">
        <v>354</v>
      </c>
      <c r="R2235" s="676" t="s">
        <v>70</v>
      </c>
      <c r="S2235" s="676" t="s">
        <v>213</v>
      </c>
    </row>
    <row r="2236" spans="1:19" s="122" customFormat="1" ht="20.100000000000001" customHeight="1">
      <c r="A2236" s="676" t="s">
        <v>2867</v>
      </c>
      <c r="B2236" s="677" t="s">
        <v>2870</v>
      </c>
      <c r="C2236" s="678" t="s">
        <v>803</v>
      </c>
      <c r="D2236" s="975" t="s">
        <v>282</v>
      </c>
      <c r="E2236" s="975" t="s">
        <v>282</v>
      </c>
      <c r="F2236" s="676" t="s">
        <v>880</v>
      </c>
      <c r="G2236" s="676"/>
      <c r="H2236" s="680">
        <v>40</v>
      </c>
      <c r="I2236" s="680">
        <v>2848</v>
      </c>
      <c r="J2236" s="680" t="s">
        <v>765</v>
      </c>
      <c r="K2236" s="679" t="str">
        <f t="shared" si="151"/>
        <v>0</v>
      </c>
      <c r="L2236" s="681">
        <f t="shared" si="152"/>
        <v>0</v>
      </c>
      <c r="M2236" s="713">
        <f t="shared" si="153"/>
        <v>113920</v>
      </c>
      <c r="N2236" s="691"/>
      <c r="O2236" s="677" t="s">
        <v>854</v>
      </c>
      <c r="P2236" s="676" t="s">
        <v>90</v>
      </c>
      <c r="Q2236" s="678" t="s">
        <v>336</v>
      </c>
      <c r="R2236" s="676" t="s">
        <v>73</v>
      </c>
      <c r="S2236" s="676" t="s">
        <v>213</v>
      </c>
    </row>
    <row r="2237" spans="1:19" s="122" customFormat="1" ht="20.100000000000001" customHeight="1">
      <c r="A2237" s="676" t="s">
        <v>2798</v>
      </c>
      <c r="B2237" s="677" t="s">
        <v>2962</v>
      </c>
      <c r="C2237" s="678" t="s">
        <v>2800</v>
      </c>
      <c r="D2237" s="975" t="s">
        <v>282</v>
      </c>
      <c r="E2237" s="975" t="s">
        <v>282</v>
      </c>
      <c r="F2237" s="676" t="s">
        <v>880</v>
      </c>
      <c r="G2237" s="676"/>
      <c r="H2237" s="680">
        <v>114</v>
      </c>
      <c r="I2237" s="680">
        <v>3238</v>
      </c>
      <c r="J2237" s="680" t="s">
        <v>765</v>
      </c>
      <c r="K2237" s="679" t="str">
        <f t="shared" si="151"/>
        <v>0</v>
      </c>
      <c r="L2237" s="681">
        <f t="shared" si="152"/>
        <v>0</v>
      </c>
      <c r="M2237" s="713">
        <f t="shared" si="153"/>
        <v>369132</v>
      </c>
      <c r="N2237" s="691"/>
      <c r="O2237" s="677" t="s">
        <v>2963</v>
      </c>
      <c r="P2237" s="676" t="s">
        <v>759</v>
      </c>
      <c r="Q2237" s="678" t="s">
        <v>336</v>
      </c>
      <c r="R2237" s="676" t="s">
        <v>73</v>
      </c>
      <c r="S2237" s="676" t="s">
        <v>213</v>
      </c>
    </row>
    <row r="2238" spans="1:19" s="122" customFormat="1" ht="20.100000000000001" customHeight="1">
      <c r="A2238" s="676" t="s">
        <v>822</v>
      </c>
      <c r="B2238" s="677" t="s">
        <v>2876</v>
      </c>
      <c r="C2238" s="678" t="s">
        <v>736</v>
      </c>
      <c r="D2238" s="975" t="s">
        <v>282</v>
      </c>
      <c r="E2238" s="975" t="s">
        <v>282</v>
      </c>
      <c r="F2238" s="676" t="s">
        <v>642</v>
      </c>
      <c r="G2238" s="676"/>
      <c r="H2238" s="680">
        <v>176</v>
      </c>
      <c r="I2238" s="680">
        <v>27000</v>
      </c>
      <c r="J2238" s="680">
        <v>18</v>
      </c>
      <c r="K2238" s="679">
        <f t="shared" si="151"/>
        <v>3168</v>
      </c>
      <c r="L2238" s="681">
        <f t="shared" si="152"/>
        <v>3.1680000000000001</v>
      </c>
      <c r="M2238" s="713">
        <f t="shared" si="153"/>
        <v>4752000</v>
      </c>
      <c r="N2238" s="691"/>
      <c r="O2238" s="677" t="s">
        <v>2031</v>
      </c>
      <c r="P2238" s="676" t="s">
        <v>759</v>
      </c>
      <c r="Q2238" s="678" t="s">
        <v>270</v>
      </c>
      <c r="R2238" s="676" t="s">
        <v>68</v>
      </c>
      <c r="S2238" s="676" t="s">
        <v>213</v>
      </c>
    </row>
    <row r="2239" spans="1:19" s="122" customFormat="1" ht="20.100000000000001" customHeight="1">
      <c r="A2239" s="676" t="s">
        <v>822</v>
      </c>
      <c r="B2239" s="677" t="s">
        <v>2876</v>
      </c>
      <c r="C2239" s="678" t="s">
        <v>736</v>
      </c>
      <c r="D2239" s="975" t="s">
        <v>282</v>
      </c>
      <c r="E2239" s="975" t="s">
        <v>282</v>
      </c>
      <c r="F2239" s="676" t="s">
        <v>363</v>
      </c>
      <c r="G2239" s="676"/>
      <c r="H2239" s="680">
        <v>32</v>
      </c>
      <c r="I2239" s="680">
        <v>127800</v>
      </c>
      <c r="J2239" s="680">
        <v>42</v>
      </c>
      <c r="K2239" s="679">
        <f t="shared" si="151"/>
        <v>1344</v>
      </c>
      <c r="L2239" s="681">
        <f t="shared" si="152"/>
        <v>1.3440000000000001</v>
      </c>
      <c r="M2239" s="713">
        <f t="shared" si="153"/>
        <v>4089600</v>
      </c>
      <c r="N2239" s="691"/>
      <c r="O2239" s="677"/>
      <c r="P2239" s="676" t="s">
        <v>759</v>
      </c>
      <c r="Q2239" s="678" t="s">
        <v>364</v>
      </c>
      <c r="R2239" s="676" t="s">
        <v>68</v>
      </c>
      <c r="S2239" s="676" t="s">
        <v>213</v>
      </c>
    </row>
    <row r="2240" spans="1:19" s="122" customFormat="1" ht="20.100000000000001" customHeight="1">
      <c r="A2240" s="676" t="s">
        <v>822</v>
      </c>
      <c r="B2240" s="677" t="s">
        <v>2876</v>
      </c>
      <c r="C2240" s="678" t="s">
        <v>736</v>
      </c>
      <c r="D2240" s="975" t="s">
        <v>282</v>
      </c>
      <c r="E2240" s="975" t="s">
        <v>282</v>
      </c>
      <c r="F2240" s="676" t="s">
        <v>1014</v>
      </c>
      <c r="G2240" s="676" t="s">
        <v>58</v>
      </c>
      <c r="H2240" s="680">
        <v>146</v>
      </c>
      <c r="I2240" s="680">
        <v>109440</v>
      </c>
      <c r="J2240" s="680">
        <v>43</v>
      </c>
      <c r="K2240" s="679">
        <f t="shared" si="151"/>
        <v>6278</v>
      </c>
      <c r="L2240" s="681">
        <f t="shared" si="152"/>
        <v>6.2779999999999996</v>
      </c>
      <c r="M2240" s="713">
        <f t="shared" si="153"/>
        <v>15978240</v>
      </c>
      <c r="N2240" s="691"/>
      <c r="O2240" s="677" t="s">
        <v>837</v>
      </c>
      <c r="P2240" s="676" t="s">
        <v>759</v>
      </c>
      <c r="Q2240" s="678" t="s">
        <v>370</v>
      </c>
      <c r="R2240" s="676" t="s">
        <v>68</v>
      </c>
      <c r="S2240" s="676" t="s">
        <v>213</v>
      </c>
    </row>
    <row r="2241" spans="1:19" s="122" customFormat="1" ht="20.100000000000001" customHeight="1">
      <c r="A2241" s="676" t="s">
        <v>822</v>
      </c>
      <c r="B2241" s="677" t="s">
        <v>2876</v>
      </c>
      <c r="C2241" s="678" t="s">
        <v>736</v>
      </c>
      <c r="D2241" s="975" t="s">
        <v>282</v>
      </c>
      <c r="E2241" s="975" t="s">
        <v>282</v>
      </c>
      <c r="F2241" s="676" t="s">
        <v>880</v>
      </c>
      <c r="G2241" s="676"/>
      <c r="H2241" s="680">
        <v>146</v>
      </c>
      <c r="I2241" s="680">
        <v>2612</v>
      </c>
      <c r="J2241" s="680" t="s">
        <v>765</v>
      </c>
      <c r="K2241" s="679" t="str">
        <f t="shared" si="151"/>
        <v>0</v>
      </c>
      <c r="L2241" s="681">
        <f t="shared" si="152"/>
        <v>0</v>
      </c>
      <c r="M2241" s="713">
        <f t="shared" si="153"/>
        <v>381352</v>
      </c>
      <c r="N2241" s="691"/>
      <c r="O2241" s="677" t="s">
        <v>837</v>
      </c>
      <c r="P2241" s="676" t="s">
        <v>759</v>
      </c>
      <c r="Q2241" s="678" t="s">
        <v>336</v>
      </c>
      <c r="R2241" s="676" t="s">
        <v>73</v>
      </c>
      <c r="S2241" s="676" t="s">
        <v>213</v>
      </c>
    </row>
    <row r="2242" spans="1:19" s="122" customFormat="1" ht="20.100000000000001" customHeight="1">
      <c r="A2242" s="676" t="s">
        <v>822</v>
      </c>
      <c r="B2242" s="677" t="s">
        <v>2876</v>
      </c>
      <c r="C2242" s="678" t="s">
        <v>736</v>
      </c>
      <c r="D2242" s="975" t="s">
        <v>282</v>
      </c>
      <c r="E2242" s="975" t="s">
        <v>282</v>
      </c>
      <c r="F2242" s="676" t="s">
        <v>880</v>
      </c>
      <c r="G2242" s="676"/>
      <c r="H2242" s="680">
        <v>148</v>
      </c>
      <c r="I2242" s="680">
        <v>3588</v>
      </c>
      <c r="J2242" s="680" t="s">
        <v>765</v>
      </c>
      <c r="K2242" s="679" t="str">
        <f t="shared" si="151"/>
        <v>0</v>
      </c>
      <c r="L2242" s="681">
        <f t="shared" si="152"/>
        <v>0</v>
      </c>
      <c r="M2242" s="713">
        <f t="shared" si="153"/>
        <v>531024</v>
      </c>
      <c r="N2242" s="691"/>
      <c r="O2242" s="677" t="s">
        <v>2316</v>
      </c>
      <c r="P2242" s="676" t="s">
        <v>759</v>
      </c>
      <c r="Q2242" s="678" t="s">
        <v>336</v>
      </c>
      <c r="R2242" s="676" t="s">
        <v>73</v>
      </c>
      <c r="S2242" s="676" t="s">
        <v>213</v>
      </c>
    </row>
    <row r="2243" spans="1:19" s="122" customFormat="1" ht="20.100000000000001" customHeight="1">
      <c r="A2243" s="676" t="s">
        <v>822</v>
      </c>
      <c r="B2243" s="677" t="s">
        <v>2876</v>
      </c>
      <c r="C2243" s="678" t="s">
        <v>736</v>
      </c>
      <c r="D2243" s="975" t="s">
        <v>282</v>
      </c>
      <c r="E2243" s="975" t="s">
        <v>282</v>
      </c>
      <c r="F2243" s="676" t="s">
        <v>880</v>
      </c>
      <c r="G2243" s="676"/>
      <c r="H2243" s="680">
        <v>148</v>
      </c>
      <c r="I2243" s="680">
        <v>3588</v>
      </c>
      <c r="J2243" s="680" t="s">
        <v>765</v>
      </c>
      <c r="K2243" s="679" t="str">
        <f t="shared" si="151"/>
        <v>0</v>
      </c>
      <c r="L2243" s="681">
        <f t="shared" si="152"/>
        <v>0</v>
      </c>
      <c r="M2243" s="713">
        <f t="shared" si="153"/>
        <v>531024</v>
      </c>
      <c r="N2243" s="691"/>
      <c r="O2243" s="677" t="s">
        <v>2316</v>
      </c>
      <c r="P2243" s="676" t="s">
        <v>759</v>
      </c>
      <c r="Q2243" s="678" t="s">
        <v>336</v>
      </c>
      <c r="R2243" s="676" t="s">
        <v>73</v>
      </c>
      <c r="S2243" s="676" t="s">
        <v>213</v>
      </c>
    </row>
    <row r="2244" spans="1:19" s="122" customFormat="1" ht="20.100000000000001" customHeight="1">
      <c r="A2244" s="676" t="s">
        <v>822</v>
      </c>
      <c r="B2244" s="677" t="s">
        <v>2876</v>
      </c>
      <c r="C2244" s="678" t="s">
        <v>736</v>
      </c>
      <c r="D2244" s="975" t="s">
        <v>282</v>
      </c>
      <c r="E2244" s="975" t="s">
        <v>282</v>
      </c>
      <c r="F2244" s="676" t="s">
        <v>1575</v>
      </c>
      <c r="G2244" s="676"/>
      <c r="H2244" s="680">
        <v>148</v>
      </c>
      <c r="I2244" s="680">
        <v>7177</v>
      </c>
      <c r="J2244" s="680" t="s">
        <v>765</v>
      </c>
      <c r="K2244" s="679" t="str">
        <f t="shared" si="151"/>
        <v>0</v>
      </c>
      <c r="L2244" s="681">
        <f t="shared" si="152"/>
        <v>0</v>
      </c>
      <c r="M2244" s="713">
        <f t="shared" si="153"/>
        <v>1062196</v>
      </c>
      <c r="N2244" s="691"/>
      <c r="O2244" s="677" t="s">
        <v>2316</v>
      </c>
      <c r="P2244" s="676" t="s">
        <v>759</v>
      </c>
      <c r="Q2244" s="678" t="s">
        <v>336</v>
      </c>
      <c r="R2244" s="676" t="s">
        <v>73</v>
      </c>
      <c r="S2244" s="676" t="s">
        <v>213</v>
      </c>
    </row>
    <row r="2245" spans="1:19" s="122" customFormat="1" ht="20.100000000000001" customHeight="1">
      <c r="A2245" s="676" t="s">
        <v>822</v>
      </c>
      <c r="B2245" s="677" t="s">
        <v>2876</v>
      </c>
      <c r="C2245" s="678" t="s">
        <v>736</v>
      </c>
      <c r="D2245" s="975" t="s">
        <v>282</v>
      </c>
      <c r="E2245" s="975" t="s">
        <v>282</v>
      </c>
      <c r="F2245" s="676" t="s">
        <v>882</v>
      </c>
      <c r="G2245" s="676"/>
      <c r="H2245" s="680">
        <v>148</v>
      </c>
      <c r="I2245" s="680">
        <v>8472</v>
      </c>
      <c r="J2245" s="680" t="s">
        <v>765</v>
      </c>
      <c r="K2245" s="679" t="str">
        <f t="shared" si="151"/>
        <v>0</v>
      </c>
      <c r="L2245" s="681">
        <f t="shared" si="152"/>
        <v>0</v>
      </c>
      <c r="M2245" s="713">
        <f t="shared" si="153"/>
        <v>1253856</v>
      </c>
      <c r="N2245" s="691"/>
      <c r="O2245" s="677" t="s">
        <v>2316</v>
      </c>
      <c r="P2245" s="676" t="s">
        <v>759</v>
      </c>
      <c r="Q2245" s="678" t="s">
        <v>336</v>
      </c>
      <c r="R2245" s="676" t="s">
        <v>73</v>
      </c>
      <c r="S2245" s="676" t="s">
        <v>213</v>
      </c>
    </row>
    <row r="2246" spans="1:19" s="122" customFormat="1" ht="20.100000000000001" customHeight="1">
      <c r="A2246" s="676" t="s">
        <v>822</v>
      </c>
      <c r="B2246" s="677" t="s">
        <v>2876</v>
      </c>
      <c r="C2246" s="678" t="s">
        <v>736</v>
      </c>
      <c r="D2246" s="975" t="s">
        <v>282</v>
      </c>
      <c r="E2246" s="975" t="s">
        <v>282</v>
      </c>
      <c r="F2246" s="676" t="s">
        <v>624</v>
      </c>
      <c r="G2246" s="676"/>
      <c r="H2246" s="680">
        <v>67</v>
      </c>
      <c r="I2246" s="680">
        <v>39804</v>
      </c>
      <c r="J2246" s="680" t="s">
        <v>765</v>
      </c>
      <c r="K2246" s="679" t="str">
        <f t="shared" si="151"/>
        <v>0</v>
      </c>
      <c r="L2246" s="681">
        <f t="shared" si="152"/>
        <v>0</v>
      </c>
      <c r="M2246" s="713">
        <f t="shared" si="153"/>
        <v>2666868</v>
      </c>
      <c r="N2246" s="691"/>
      <c r="O2246" s="677"/>
      <c r="P2246" s="676" t="s">
        <v>759</v>
      </c>
      <c r="Q2246" s="678" t="s">
        <v>272</v>
      </c>
      <c r="R2246" s="676" t="s">
        <v>73</v>
      </c>
      <c r="S2246" s="676" t="s">
        <v>213</v>
      </c>
    </row>
    <row r="2247" spans="1:19" s="122" customFormat="1" ht="20.100000000000001" customHeight="1">
      <c r="A2247" s="676" t="s">
        <v>822</v>
      </c>
      <c r="B2247" s="677" t="s">
        <v>2876</v>
      </c>
      <c r="C2247" s="678" t="s">
        <v>736</v>
      </c>
      <c r="D2247" s="975" t="s">
        <v>282</v>
      </c>
      <c r="E2247" s="975" t="s">
        <v>282</v>
      </c>
      <c r="F2247" s="676" t="s">
        <v>1937</v>
      </c>
      <c r="G2247" s="676"/>
      <c r="H2247" s="680">
        <v>67</v>
      </c>
      <c r="I2247" s="680">
        <v>9553</v>
      </c>
      <c r="J2247" s="680" t="s">
        <v>765</v>
      </c>
      <c r="K2247" s="679" t="str">
        <f t="shared" si="151"/>
        <v>0</v>
      </c>
      <c r="L2247" s="681">
        <f t="shared" si="152"/>
        <v>0</v>
      </c>
      <c r="M2247" s="713">
        <f t="shared" si="153"/>
        <v>640051</v>
      </c>
      <c r="N2247" s="691"/>
      <c r="O2247" s="677"/>
      <c r="P2247" s="676" t="s">
        <v>759</v>
      </c>
      <c r="Q2247" s="678" t="s">
        <v>336</v>
      </c>
      <c r="R2247" s="676" t="s">
        <v>73</v>
      </c>
      <c r="S2247" s="676" t="s">
        <v>213</v>
      </c>
    </row>
    <row r="2248" spans="1:19" s="122" customFormat="1" ht="20.100000000000001" customHeight="1">
      <c r="A2248" s="676" t="s">
        <v>822</v>
      </c>
      <c r="B2248" s="677" t="s">
        <v>2876</v>
      </c>
      <c r="C2248" s="678" t="s">
        <v>736</v>
      </c>
      <c r="D2248" s="975" t="s">
        <v>282</v>
      </c>
      <c r="E2248" s="975" t="s">
        <v>282</v>
      </c>
      <c r="F2248" s="676" t="s">
        <v>442</v>
      </c>
      <c r="G2248" s="676"/>
      <c r="H2248" s="680">
        <v>67</v>
      </c>
      <c r="I2248" s="680">
        <v>937</v>
      </c>
      <c r="J2248" s="680" t="s">
        <v>765</v>
      </c>
      <c r="K2248" s="679" t="str">
        <f t="shared" si="151"/>
        <v>0</v>
      </c>
      <c r="L2248" s="681">
        <f t="shared" si="152"/>
        <v>0</v>
      </c>
      <c r="M2248" s="713">
        <f t="shared" si="153"/>
        <v>62779</v>
      </c>
      <c r="N2248" s="691"/>
      <c r="O2248" s="677"/>
      <c r="P2248" s="676" t="s">
        <v>759</v>
      </c>
      <c r="Q2248" s="678" t="s">
        <v>336</v>
      </c>
      <c r="R2248" s="676" t="s">
        <v>73</v>
      </c>
      <c r="S2248" s="676" t="s">
        <v>213</v>
      </c>
    </row>
    <row r="2249" spans="1:19" s="122" customFormat="1" ht="20.100000000000001" customHeight="1">
      <c r="A2249" s="676" t="s">
        <v>822</v>
      </c>
      <c r="B2249" s="677" t="s">
        <v>2876</v>
      </c>
      <c r="C2249" s="678" t="s">
        <v>736</v>
      </c>
      <c r="D2249" s="975" t="s">
        <v>282</v>
      </c>
      <c r="E2249" s="975" t="s">
        <v>282</v>
      </c>
      <c r="F2249" s="676" t="s">
        <v>81</v>
      </c>
      <c r="G2249" s="676"/>
      <c r="H2249" s="680">
        <v>67</v>
      </c>
      <c r="I2249" s="680">
        <v>6556</v>
      </c>
      <c r="J2249" s="680" t="s">
        <v>765</v>
      </c>
      <c r="K2249" s="679" t="str">
        <f t="shared" si="151"/>
        <v>0</v>
      </c>
      <c r="L2249" s="681">
        <f t="shared" si="152"/>
        <v>0</v>
      </c>
      <c r="M2249" s="713">
        <f t="shared" si="153"/>
        <v>439252</v>
      </c>
      <c r="N2249" s="691"/>
      <c r="O2249" s="677"/>
      <c r="P2249" s="676" t="s">
        <v>759</v>
      </c>
      <c r="Q2249" s="678" t="s">
        <v>336</v>
      </c>
      <c r="R2249" s="676" t="s">
        <v>73</v>
      </c>
      <c r="S2249" s="676" t="s">
        <v>213</v>
      </c>
    </row>
    <row r="2250" spans="1:19" s="122" customFormat="1" ht="20.100000000000001" customHeight="1">
      <c r="A2250" s="676" t="s">
        <v>822</v>
      </c>
      <c r="B2250" s="677" t="s">
        <v>2876</v>
      </c>
      <c r="C2250" s="678" t="s">
        <v>736</v>
      </c>
      <c r="D2250" s="975" t="s">
        <v>282</v>
      </c>
      <c r="E2250" s="975" t="s">
        <v>282</v>
      </c>
      <c r="F2250" s="676" t="s">
        <v>367</v>
      </c>
      <c r="G2250" s="676"/>
      <c r="H2250" s="680">
        <v>67</v>
      </c>
      <c r="I2250" s="680">
        <v>5151</v>
      </c>
      <c r="J2250" s="680" t="s">
        <v>765</v>
      </c>
      <c r="K2250" s="679" t="str">
        <f t="shared" si="151"/>
        <v>0</v>
      </c>
      <c r="L2250" s="681">
        <f t="shared" si="152"/>
        <v>0</v>
      </c>
      <c r="M2250" s="713">
        <f t="shared" si="153"/>
        <v>345117</v>
      </c>
      <c r="N2250" s="678"/>
      <c r="O2250" s="677"/>
      <c r="P2250" s="676" t="s">
        <v>759</v>
      </c>
      <c r="Q2250" s="678" t="s">
        <v>336</v>
      </c>
      <c r="R2250" s="676" t="s">
        <v>73</v>
      </c>
      <c r="S2250" s="676" t="s">
        <v>213</v>
      </c>
    </row>
    <row r="2251" spans="1:19" s="122" customFormat="1" ht="20.100000000000001" customHeight="1">
      <c r="A2251" s="676" t="s">
        <v>822</v>
      </c>
      <c r="B2251" s="677" t="s">
        <v>2876</v>
      </c>
      <c r="C2251" s="678" t="s">
        <v>736</v>
      </c>
      <c r="D2251" s="975" t="s">
        <v>282</v>
      </c>
      <c r="E2251" s="975" t="s">
        <v>282</v>
      </c>
      <c r="F2251" s="676" t="s">
        <v>83</v>
      </c>
      <c r="G2251" s="676"/>
      <c r="H2251" s="680">
        <v>67</v>
      </c>
      <c r="I2251" s="680">
        <v>12000</v>
      </c>
      <c r="J2251" s="680" t="s">
        <v>765</v>
      </c>
      <c r="K2251" s="679" t="str">
        <f t="shared" ref="K2251:K2257" si="154">IFERROR(J2251*H2251,"0")</f>
        <v>0</v>
      </c>
      <c r="L2251" s="681">
        <f t="shared" ref="L2251:L2257" si="155">IFERROR(K2251/1000,"0")</f>
        <v>0</v>
      </c>
      <c r="M2251" s="713">
        <f t="shared" ref="M2251:M2314" si="156">H2251*I2251</f>
        <v>804000</v>
      </c>
      <c r="N2251" s="691"/>
      <c r="O2251" s="677"/>
      <c r="P2251" s="676" t="s">
        <v>759</v>
      </c>
      <c r="Q2251" s="678" t="s">
        <v>336</v>
      </c>
      <c r="R2251" s="676" t="s">
        <v>73</v>
      </c>
      <c r="S2251" s="676" t="s">
        <v>213</v>
      </c>
    </row>
    <row r="2252" spans="1:19" s="122" customFormat="1" ht="20.100000000000001" customHeight="1">
      <c r="A2252" s="676" t="s">
        <v>822</v>
      </c>
      <c r="B2252" s="677" t="s">
        <v>2876</v>
      </c>
      <c r="C2252" s="678" t="s">
        <v>736</v>
      </c>
      <c r="D2252" s="975" t="s">
        <v>282</v>
      </c>
      <c r="E2252" s="975" t="s">
        <v>282</v>
      </c>
      <c r="F2252" s="676" t="s">
        <v>2317</v>
      </c>
      <c r="G2252" s="676"/>
      <c r="H2252" s="680">
        <v>12</v>
      </c>
      <c r="I2252" s="680">
        <v>94628</v>
      </c>
      <c r="J2252" s="680">
        <v>23</v>
      </c>
      <c r="K2252" s="679">
        <f t="shared" si="154"/>
        <v>276</v>
      </c>
      <c r="L2252" s="681">
        <f t="shared" si="155"/>
        <v>0.27600000000000002</v>
      </c>
      <c r="M2252" s="713">
        <f t="shared" si="156"/>
        <v>1135536</v>
      </c>
      <c r="N2252" s="691"/>
      <c r="O2252" s="677" t="s">
        <v>2226</v>
      </c>
      <c r="P2252" s="676" t="s">
        <v>759</v>
      </c>
      <c r="Q2252" s="678" t="s">
        <v>628</v>
      </c>
      <c r="R2252" s="676" t="s">
        <v>68</v>
      </c>
      <c r="S2252" s="676" t="s">
        <v>213</v>
      </c>
    </row>
    <row r="2253" spans="1:19" s="122" customFormat="1" ht="20.100000000000001" customHeight="1">
      <c r="A2253" s="676" t="s">
        <v>822</v>
      </c>
      <c r="B2253" s="677" t="s">
        <v>2876</v>
      </c>
      <c r="C2253" s="678" t="s">
        <v>736</v>
      </c>
      <c r="D2253" s="975" t="s">
        <v>282</v>
      </c>
      <c r="E2253" s="975" t="s">
        <v>282</v>
      </c>
      <c r="F2253" s="676" t="s">
        <v>1643</v>
      </c>
      <c r="G2253" s="676"/>
      <c r="H2253" s="680">
        <v>12</v>
      </c>
      <c r="I2253" s="680">
        <v>13447</v>
      </c>
      <c r="J2253" s="680" t="s">
        <v>765</v>
      </c>
      <c r="K2253" s="679" t="str">
        <f t="shared" si="154"/>
        <v>0</v>
      </c>
      <c r="L2253" s="681">
        <f t="shared" si="155"/>
        <v>0</v>
      </c>
      <c r="M2253" s="713">
        <f t="shared" si="156"/>
        <v>161364</v>
      </c>
      <c r="N2253" s="691"/>
      <c r="O2253" s="677" t="s">
        <v>2226</v>
      </c>
      <c r="P2253" s="676" t="s">
        <v>759</v>
      </c>
      <c r="Q2253" s="678" t="s">
        <v>336</v>
      </c>
      <c r="R2253" s="676" t="s">
        <v>73</v>
      </c>
      <c r="S2253" s="676" t="s">
        <v>213</v>
      </c>
    </row>
    <row r="2254" spans="1:19" s="122" customFormat="1" ht="20.100000000000001" customHeight="1">
      <c r="A2254" s="676" t="s">
        <v>822</v>
      </c>
      <c r="B2254" s="677" t="s">
        <v>2876</v>
      </c>
      <c r="C2254" s="678" t="s">
        <v>736</v>
      </c>
      <c r="D2254" s="975" t="s">
        <v>282</v>
      </c>
      <c r="E2254" s="975" t="s">
        <v>282</v>
      </c>
      <c r="F2254" s="676" t="s">
        <v>2366</v>
      </c>
      <c r="G2254" s="676"/>
      <c r="H2254" s="680">
        <v>29</v>
      </c>
      <c r="I2254" s="680">
        <v>81915</v>
      </c>
      <c r="J2254" s="680">
        <v>25</v>
      </c>
      <c r="K2254" s="679">
        <f t="shared" si="154"/>
        <v>725</v>
      </c>
      <c r="L2254" s="681">
        <f t="shared" si="155"/>
        <v>0.72499999999999998</v>
      </c>
      <c r="M2254" s="713">
        <f t="shared" si="156"/>
        <v>2375535</v>
      </c>
      <c r="N2254" s="678"/>
      <c r="O2254" s="677" t="s">
        <v>2964</v>
      </c>
      <c r="P2254" s="676" t="s">
        <v>759</v>
      </c>
      <c r="Q2254" s="678" t="s">
        <v>361</v>
      </c>
      <c r="R2254" s="676" t="s">
        <v>68</v>
      </c>
      <c r="S2254" s="676" t="s">
        <v>213</v>
      </c>
    </row>
    <row r="2255" spans="1:19" s="122" customFormat="1" ht="20.100000000000001" customHeight="1">
      <c r="A2255" s="676" t="s">
        <v>822</v>
      </c>
      <c r="B2255" s="677" t="s">
        <v>2876</v>
      </c>
      <c r="C2255" s="678" t="s">
        <v>736</v>
      </c>
      <c r="D2255" s="975" t="s">
        <v>282</v>
      </c>
      <c r="E2255" s="975" t="s">
        <v>282</v>
      </c>
      <c r="F2255" s="676" t="s">
        <v>630</v>
      </c>
      <c r="G2255" s="676"/>
      <c r="H2255" s="680">
        <v>29</v>
      </c>
      <c r="I2255" s="680">
        <v>116924</v>
      </c>
      <c r="J2255" s="680" t="s">
        <v>765</v>
      </c>
      <c r="K2255" s="679" t="str">
        <f t="shared" si="154"/>
        <v>0</v>
      </c>
      <c r="L2255" s="681">
        <f t="shared" si="155"/>
        <v>0</v>
      </c>
      <c r="M2255" s="713">
        <f t="shared" si="156"/>
        <v>3390796</v>
      </c>
      <c r="N2255" s="691"/>
      <c r="O2255" s="677" t="s">
        <v>2964</v>
      </c>
      <c r="P2255" s="676" t="s">
        <v>759</v>
      </c>
      <c r="Q2255" s="678" t="s">
        <v>336</v>
      </c>
      <c r="R2255" s="676" t="s">
        <v>73</v>
      </c>
      <c r="S2255" s="676" t="s">
        <v>213</v>
      </c>
    </row>
    <row r="2256" spans="1:19" s="122" customFormat="1" ht="20.100000000000001" customHeight="1">
      <c r="A2256" s="676" t="s">
        <v>822</v>
      </c>
      <c r="B2256" s="677" t="s">
        <v>2876</v>
      </c>
      <c r="C2256" s="678" t="s">
        <v>736</v>
      </c>
      <c r="D2256" s="975" t="s">
        <v>282</v>
      </c>
      <c r="E2256" s="975" t="s">
        <v>282</v>
      </c>
      <c r="F2256" s="676" t="s">
        <v>2399</v>
      </c>
      <c r="G2256" s="676"/>
      <c r="H2256" s="680">
        <v>148</v>
      </c>
      <c r="I2256" s="680">
        <v>10000</v>
      </c>
      <c r="J2256" s="680" t="s">
        <v>765</v>
      </c>
      <c r="K2256" s="679" t="str">
        <f t="shared" si="154"/>
        <v>0</v>
      </c>
      <c r="L2256" s="681">
        <f t="shared" si="155"/>
        <v>0</v>
      </c>
      <c r="M2256" s="713">
        <f t="shared" si="156"/>
        <v>1480000</v>
      </c>
      <c r="N2256" s="691"/>
      <c r="O2256" s="677"/>
      <c r="P2256" s="676" t="s">
        <v>759</v>
      </c>
      <c r="Q2256" s="678" t="s">
        <v>360</v>
      </c>
      <c r="R2256" s="676" t="s">
        <v>73</v>
      </c>
      <c r="S2256" s="676" t="s">
        <v>213</v>
      </c>
    </row>
    <row r="2257" spans="1:19" s="122" customFormat="1" ht="20.100000000000001" customHeight="1">
      <c r="A2257" s="676" t="s">
        <v>822</v>
      </c>
      <c r="B2257" s="677" t="s">
        <v>2876</v>
      </c>
      <c r="C2257" s="678" t="s">
        <v>736</v>
      </c>
      <c r="D2257" s="1015" t="s">
        <v>282</v>
      </c>
      <c r="E2257" s="1015" t="s">
        <v>282</v>
      </c>
      <c r="F2257" s="676" t="s">
        <v>465</v>
      </c>
      <c r="G2257" s="676"/>
      <c r="H2257" s="680">
        <v>67</v>
      </c>
      <c r="I2257" s="680">
        <v>8800</v>
      </c>
      <c r="J2257" s="680" t="s">
        <v>765</v>
      </c>
      <c r="K2257" s="679" t="str">
        <f t="shared" si="154"/>
        <v>0</v>
      </c>
      <c r="L2257" s="681">
        <f t="shared" si="155"/>
        <v>0</v>
      </c>
      <c r="M2257" s="713">
        <f t="shared" si="156"/>
        <v>589600</v>
      </c>
      <c r="N2257" s="691"/>
      <c r="O2257" s="677"/>
      <c r="P2257" s="676" t="s">
        <v>759</v>
      </c>
      <c r="Q2257" s="678" t="s">
        <v>360</v>
      </c>
      <c r="R2257" s="676" t="s">
        <v>73</v>
      </c>
      <c r="S2257" s="676" t="s">
        <v>213</v>
      </c>
    </row>
    <row r="2258" spans="1:19" s="122" customFormat="1" ht="20.100000000000001" customHeight="1">
      <c r="A2258" s="594" t="s">
        <v>455</v>
      </c>
      <c r="B2258" s="582" t="s">
        <v>2429</v>
      </c>
      <c r="C2258" s="1016" t="s">
        <v>472</v>
      </c>
      <c r="D2258" s="975" t="s">
        <v>282</v>
      </c>
      <c r="E2258" s="975" t="s">
        <v>282</v>
      </c>
      <c r="F2258" s="593" t="s">
        <v>743</v>
      </c>
      <c r="G2258" s="593"/>
      <c r="H2258" s="586">
        <v>316</v>
      </c>
      <c r="I2258" s="586">
        <v>94071</v>
      </c>
      <c r="J2258" s="962"/>
      <c r="K2258" s="1017">
        <f t="shared" ref="K2258:K2301" si="157">IFERROR(J2258*H2258,"0")</f>
        <v>0</v>
      </c>
      <c r="L2258" s="1018">
        <f t="shared" ref="L2258:L2301" si="158">IFERROR(K2258/1000,"0")</f>
        <v>0</v>
      </c>
      <c r="M2258" s="713">
        <f t="shared" si="156"/>
        <v>29726436</v>
      </c>
      <c r="N2258" s="594"/>
      <c r="O2258" s="589"/>
      <c r="P2258" s="587" t="s">
        <v>372</v>
      </c>
      <c r="Q2258" s="589" t="s">
        <v>276</v>
      </c>
      <c r="R2258" s="587" t="s">
        <v>73</v>
      </c>
      <c r="S2258" s="587" t="s">
        <v>66</v>
      </c>
    </row>
    <row r="2259" spans="1:19" s="122" customFormat="1" ht="20.100000000000001" customHeight="1">
      <c r="A2259" s="594" t="s">
        <v>455</v>
      </c>
      <c r="B2259" s="582" t="s">
        <v>2430</v>
      </c>
      <c r="C2259" s="1016" t="s">
        <v>472</v>
      </c>
      <c r="D2259" s="975" t="s">
        <v>282</v>
      </c>
      <c r="E2259" s="975" t="s">
        <v>282</v>
      </c>
      <c r="F2259" s="593" t="s">
        <v>335</v>
      </c>
      <c r="G2259" s="593"/>
      <c r="H2259" s="586">
        <v>370</v>
      </c>
      <c r="I2259" s="586">
        <v>29025</v>
      </c>
      <c r="J2259" s="962"/>
      <c r="K2259" s="1017">
        <f t="shared" ref="K2259:K2280" si="159">IFERROR(J2259*H2259,"0")</f>
        <v>0</v>
      </c>
      <c r="L2259" s="1018">
        <f t="shared" ref="L2259:L2280" si="160">IFERROR(K2259/1000,"0")</f>
        <v>0</v>
      </c>
      <c r="M2259" s="713">
        <f t="shared" si="156"/>
        <v>10739250</v>
      </c>
      <c r="N2259" s="594" t="s">
        <v>1620</v>
      </c>
      <c r="O2259" s="589"/>
      <c r="P2259" s="587" t="s">
        <v>372</v>
      </c>
      <c r="Q2259" s="589" t="s">
        <v>271</v>
      </c>
      <c r="R2259" s="587" t="s">
        <v>73</v>
      </c>
      <c r="S2259" s="587" t="s">
        <v>66</v>
      </c>
    </row>
    <row r="2260" spans="1:19" s="122" customFormat="1" ht="20.100000000000001" customHeight="1">
      <c r="A2260" s="594" t="s">
        <v>765</v>
      </c>
      <c r="B2260" s="582" t="s">
        <v>2930</v>
      </c>
      <c r="C2260" s="1016" t="s">
        <v>621</v>
      </c>
      <c r="D2260" s="975" t="s">
        <v>282</v>
      </c>
      <c r="E2260" s="975" t="s">
        <v>282</v>
      </c>
      <c r="F2260" s="593" t="s">
        <v>1083</v>
      </c>
      <c r="G2260" s="593"/>
      <c r="H2260" s="586">
        <v>142</v>
      </c>
      <c r="I2260" s="586">
        <v>225000</v>
      </c>
      <c r="J2260" s="962">
        <v>29</v>
      </c>
      <c r="K2260" s="1017">
        <f t="shared" si="159"/>
        <v>4118</v>
      </c>
      <c r="L2260" s="1018">
        <f t="shared" si="160"/>
        <v>4.1180000000000003</v>
      </c>
      <c r="M2260" s="713">
        <f t="shared" si="156"/>
        <v>31950000</v>
      </c>
      <c r="N2260" s="594"/>
      <c r="O2260" s="589"/>
      <c r="P2260" s="587" t="s">
        <v>1361</v>
      </c>
      <c r="Q2260" s="589" t="s">
        <v>691</v>
      </c>
      <c r="R2260" s="587" t="s">
        <v>60</v>
      </c>
      <c r="S2260" s="587"/>
    </row>
    <row r="2261" spans="1:19" s="122" customFormat="1" ht="20.100000000000001" customHeight="1">
      <c r="A2261" s="594" t="s">
        <v>235</v>
      </c>
      <c r="B2261" s="582" t="s">
        <v>927</v>
      </c>
      <c r="C2261" s="1016" t="s">
        <v>371</v>
      </c>
      <c r="D2261" s="975" t="s">
        <v>282</v>
      </c>
      <c r="E2261" s="975" t="s">
        <v>282</v>
      </c>
      <c r="F2261" s="593" t="s">
        <v>649</v>
      </c>
      <c r="G2261" s="593"/>
      <c r="H2261" s="586">
        <v>27</v>
      </c>
      <c r="I2261" s="586">
        <v>87000</v>
      </c>
      <c r="J2261" s="962">
        <v>15</v>
      </c>
      <c r="K2261" s="1017">
        <f t="shared" si="159"/>
        <v>405</v>
      </c>
      <c r="L2261" s="1018">
        <f t="shared" si="160"/>
        <v>0.40500000000000003</v>
      </c>
      <c r="M2261" s="713">
        <f t="shared" si="156"/>
        <v>2349000</v>
      </c>
      <c r="N2261" s="594" t="s">
        <v>1620</v>
      </c>
      <c r="O2261" s="589"/>
      <c r="P2261" s="587" t="s">
        <v>35</v>
      </c>
      <c r="Q2261" s="589" t="s">
        <v>357</v>
      </c>
      <c r="R2261" s="587" t="s">
        <v>60</v>
      </c>
      <c r="S2261" s="587" t="s">
        <v>213</v>
      </c>
    </row>
    <row r="2262" spans="1:19" s="122" customFormat="1" ht="20.100000000000001" customHeight="1">
      <c r="A2262" s="594" t="s">
        <v>235</v>
      </c>
      <c r="B2262" s="582" t="s">
        <v>927</v>
      </c>
      <c r="C2262" s="1016" t="s">
        <v>371</v>
      </c>
      <c r="D2262" s="975" t="s">
        <v>282</v>
      </c>
      <c r="E2262" s="975" t="s">
        <v>282</v>
      </c>
      <c r="F2262" s="593" t="s">
        <v>512</v>
      </c>
      <c r="G2262" s="593"/>
      <c r="H2262" s="586">
        <v>301</v>
      </c>
      <c r="I2262" s="586">
        <v>32865</v>
      </c>
      <c r="J2262" s="962">
        <v>12</v>
      </c>
      <c r="K2262" s="1017">
        <f t="shared" si="159"/>
        <v>3612</v>
      </c>
      <c r="L2262" s="1018">
        <f t="shared" si="160"/>
        <v>3.6120000000000001</v>
      </c>
      <c r="M2262" s="713">
        <f t="shared" si="156"/>
        <v>9892365</v>
      </c>
      <c r="N2262" s="594" t="s">
        <v>1620</v>
      </c>
      <c r="O2262" s="589"/>
      <c r="P2262" s="587" t="s">
        <v>35</v>
      </c>
      <c r="Q2262" s="589" t="s">
        <v>270</v>
      </c>
      <c r="R2262" s="587" t="s">
        <v>60</v>
      </c>
      <c r="S2262" s="587" t="s">
        <v>213</v>
      </c>
    </row>
    <row r="2263" spans="1:19" s="122" customFormat="1" ht="20.100000000000001" customHeight="1">
      <c r="A2263" s="594" t="s">
        <v>235</v>
      </c>
      <c r="B2263" s="582" t="s">
        <v>927</v>
      </c>
      <c r="C2263" s="1016" t="s">
        <v>371</v>
      </c>
      <c r="D2263" s="975" t="s">
        <v>282</v>
      </c>
      <c r="E2263" s="975" t="s">
        <v>282</v>
      </c>
      <c r="F2263" s="593" t="s">
        <v>513</v>
      </c>
      <c r="G2263" s="593"/>
      <c r="H2263" s="586">
        <v>302</v>
      </c>
      <c r="I2263" s="586">
        <v>57706</v>
      </c>
      <c r="J2263" s="962">
        <v>16</v>
      </c>
      <c r="K2263" s="1017">
        <f t="shared" si="159"/>
        <v>4832</v>
      </c>
      <c r="L2263" s="1018">
        <f t="shared" si="160"/>
        <v>4.8319999999999999</v>
      </c>
      <c r="M2263" s="713">
        <f t="shared" si="156"/>
        <v>17427212</v>
      </c>
      <c r="N2263" s="594"/>
      <c r="O2263" s="589"/>
      <c r="P2263" s="587" t="s">
        <v>35</v>
      </c>
      <c r="Q2263" s="589" t="s">
        <v>270</v>
      </c>
      <c r="R2263" s="587" t="s">
        <v>60</v>
      </c>
      <c r="S2263" s="587" t="s">
        <v>213</v>
      </c>
    </row>
    <row r="2264" spans="1:19" s="122" customFormat="1" ht="20.100000000000001" customHeight="1">
      <c r="A2264" s="594" t="s">
        <v>235</v>
      </c>
      <c r="B2264" s="582" t="s">
        <v>927</v>
      </c>
      <c r="C2264" s="1016" t="s">
        <v>371</v>
      </c>
      <c r="D2264" s="975" t="s">
        <v>282</v>
      </c>
      <c r="E2264" s="975" t="s">
        <v>282</v>
      </c>
      <c r="F2264" s="593" t="s">
        <v>421</v>
      </c>
      <c r="G2264" s="593"/>
      <c r="H2264" s="586">
        <v>314</v>
      </c>
      <c r="I2264" s="586">
        <v>74385</v>
      </c>
      <c r="J2264" s="962"/>
      <c r="K2264" s="1017">
        <f t="shared" si="159"/>
        <v>0</v>
      </c>
      <c r="L2264" s="1018">
        <f t="shared" si="160"/>
        <v>0</v>
      </c>
      <c r="M2264" s="713">
        <f t="shared" si="156"/>
        <v>23356890</v>
      </c>
      <c r="N2264" s="594" t="s">
        <v>1620</v>
      </c>
      <c r="O2264" s="589"/>
      <c r="P2264" s="587" t="s">
        <v>35</v>
      </c>
      <c r="Q2264" s="589" t="s">
        <v>276</v>
      </c>
      <c r="R2264" s="587" t="s">
        <v>73</v>
      </c>
      <c r="S2264" s="587" t="s">
        <v>213</v>
      </c>
    </row>
    <row r="2265" spans="1:19" s="122" customFormat="1" ht="20.100000000000001" customHeight="1">
      <c r="A2265" s="594" t="s">
        <v>235</v>
      </c>
      <c r="B2265" s="582" t="s">
        <v>927</v>
      </c>
      <c r="C2265" s="1016" t="s">
        <v>371</v>
      </c>
      <c r="D2265" s="975" t="s">
        <v>282</v>
      </c>
      <c r="E2265" s="975" t="s">
        <v>282</v>
      </c>
      <c r="F2265" s="593" t="s">
        <v>275</v>
      </c>
      <c r="G2265" s="593"/>
      <c r="H2265" s="586">
        <v>318</v>
      </c>
      <c r="I2265" s="586">
        <v>89014</v>
      </c>
      <c r="J2265" s="962"/>
      <c r="K2265" s="1017">
        <f t="shared" si="159"/>
        <v>0</v>
      </c>
      <c r="L2265" s="1018">
        <f t="shared" si="160"/>
        <v>0</v>
      </c>
      <c r="M2265" s="713">
        <f t="shared" si="156"/>
        <v>28306452</v>
      </c>
      <c r="N2265" s="594" t="s">
        <v>1620</v>
      </c>
      <c r="O2265" s="589"/>
      <c r="P2265" s="587" t="s">
        <v>35</v>
      </c>
      <c r="Q2265" s="589" t="s">
        <v>276</v>
      </c>
      <c r="R2265" s="587" t="s">
        <v>73</v>
      </c>
      <c r="S2265" s="587" t="s">
        <v>213</v>
      </c>
    </row>
    <row r="2266" spans="1:19" s="122" customFormat="1" ht="20.100000000000001" customHeight="1">
      <c r="A2266" s="594" t="s">
        <v>235</v>
      </c>
      <c r="B2266" s="582" t="s">
        <v>927</v>
      </c>
      <c r="C2266" s="1016" t="s">
        <v>371</v>
      </c>
      <c r="D2266" s="975" t="s">
        <v>282</v>
      </c>
      <c r="E2266" s="975" t="s">
        <v>282</v>
      </c>
      <c r="F2266" s="593" t="s">
        <v>418</v>
      </c>
      <c r="G2266" s="593"/>
      <c r="H2266" s="586">
        <v>318</v>
      </c>
      <c r="I2266" s="586">
        <v>17923</v>
      </c>
      <c r="J2266" s="962"/>
      <c r="K2266" s="1017">
        <f t="shared" si="159"/>
        <v>0</v>
      </c>
      <c r="L2266" s="1018">
        <f t="shared" si="160"/>
        <v>0</v>
      </c>
      <c r="M2266" s="713">
        <f t="shared" si="156"/>
        <v>5699514</v>
      </c>
      <c r="N2266" s="594"/>
      <c r="O2266" s="589"/>
      <c r="P2266" s="587" t="s">
        <v>35</v>
      </c>
      <c r="Q2266" s="589" t="s">
        <v>360</v>
      </c>
      <c r="R2266" s="587" t="s">
        <v>73</v>
      </c>
      <c r="S2266" s="587" t="s">
        <v>213</v>
      </c>
    </row>
    <row r="2267" spans="1:19" s="122" customFormat="1" ht="20.100000000000001" customHeight="1">
      <c r="A2267" s="594" t="s">
        <v>235</v>
      </c>
      <c r="B2267" s="582" t="s">
        <v>927</v>
      </c>
      <c r="C2267" s="1016" t="s">
        <v>371</v>
      </c>
      <c r="D2267" s="975" t="s">
        <v>282</v>
      </c>
      <c r="E2267" s="975" t="s">
        <v>282</v>
      </c>
      <c r="F2267" s="593" t="s">
        <v>82</v>
      </c>
      <c r="G2267" s="593"/>
      <c r="H2267" s="586">
        <v>318</v>
      </c>
      <c r="I2267" s="586">
        <v>12707</v>
      </c>
      <c r="J2267" s="962"/>
      <c r="K2267" s="1017">
        <f t="shared" si="159"/>
        <v>0</v>
      </c>
      <c r="L2267" s="1018">
        <f t="shared" si="160"/>
        <v>0</v>
      </c>
      <c r="M2267" s="713">
        <f t="shared" si="156"/>
        <v>4040826</v>
      </c>
      <c r="N2267" s="594" t="s">
        <v>1620</v>
      </c>
      <c r="O2267" s="589"/>
      <c r="P2267" s="587" t="s">
        <v>35</v>
      </c>
      <c r="Q2267" s="589" t="s">
        <v>336</v>
      </c>
      <c r="R2267" s="587" t="s">
        <v>73</v>
      </c>
      <c r="S2267" s="587" t="s">
        <v>213</v>
      </c>
    </row>
    <row r="2268" spans="1:19" s="122" customFormat="1" ht="20.100000000000001" customHeight="1">
      <c r="A2268" s="594" t="s">
        <v>235</v>
      </c>
      <c r="B2268" s="582" t="s">
        <v>927</v>
      </c>
      <c r="C2268" s="1016" t="s">
        <v>371</v>
      </c>
      <c r="D2268" s="975" t="s">
        <v>282</v>
      </c>
      <c r="E2268" s="975" t="s">
        <v>282</v>
      </c>
      <c r="F2268" s="593" t="s">
        <v>342</v>
      </c>
      <c r="G2268" s="593"/>
      <c r="H2268" s="586">
        <v>62</v>
      </c>
      <c r="I2268" s="586">
        <v>137729</v>
      </c>
      <c r="J2268" s="962">
        <v>27</v>
      </c>
      <c r="K2268" s="1017">
        <f t="shared" si="159"/>
        <v>1674</v>
      </c>
      <c r="L2268" s="1018">
        <f t="shared" si="160"/>
        <v>1.6739999999999999</v>
      </c>
      <c r="M2268" s="713">
        <f t="shared" si="156"/>
        <v>8539198</v>
      </c>
      <c r="N2268" s="594" t="s">
        <v>1620</v>
      </c>
      <c r="O2268" s="589"/>
      <c r="P2268" s="587" t="s">
        <v>35</v>
      </c>
      <c r="Q2268" s="589" t="s">
        <v>343</v>
      </c>
      <c r="R2268" s="587" t="s">
        <v>60</v>
      </c>
      <c r="S2268" s="587" t="s">
        <v>213</v>
      </c>
    </row>
    <row r="2269" spans="1:19" s="122" customFormat="1" ht="20.100000000000001" customHeight="1">
      <c r="A2269" s="594" t="s">
        <v>235</v>
      </c>
      <c r="B2269" s="582" t="s">
        <v>2932</v>
      </c>
      <c r="C2269" s="1016" t="s">
        <v>371</v>
      </c>
      <c r="D2269" s="975" t="s">
        <v>282</v>
      </c>
      <c r="E2269" s="975" t="s">
        <v>282</v>
      </c>
      <c r="F2269" s="593" t="s">
        <v>688</v>
      </c>
      <c r="G2269" s="593"/>
      <c r="H2269" s="586">
        <v>450</v>
      </c>
      <c r="I2269" s="586">
        <v>76000</v>
      </c>
      <c r="J2269" s="962">
        <v>31</v>
      </c>
      <c r="K2269" s="1017">
        <f t="shared" si="159"/>
        <v>13950</v>
      </c>
      <c r="L2269" s="1018">
        <f t="shared" si="160"/>
        <v>13.95</v>
      </c>
      <c r="M2269" s="713">
        <f t="shared" si="156"/>
        <v>34200000</v>
      </c>
      <c r="N2269" s="594"/>
      <c r="O2269" s="589"/>
      <c r="P2269" s="587" t="s">
        <v>35</v>
      </c>
      <c r="Q2269" s="589" t="s">
        <v>370</v>
      </c>
      <c r="R2269" s="587" t="s">
        <v>60</v>
      </c>
      <c r="S2269" s="587" t="s">
        <v>213</v>
      </c>
    </row>
    <row r="2270" spans="1:19" s="122" customFormat="1" ht="20.100000000000001" customHeight="1">
      <c r="A2270" s="594" t="s">
        <v>235</v>
      </c>
      <c r="B2270" s="582" t="s">
        <v>927</v>
      </c>
      <c r="C2270" s="1016" t="s">
        <v>371</v>
      </c>
      <c r="D2270" s="975" t="s">
        <v>282</v>
      </c>
      <c r="E2270" s="975" t="s">
        <v>282</v>
      </c>
      <c r="F2270" s="593" t="s">
        <v>387</v>
      </c>
      <c r="G2270" s="593"/>
      <c r="H2270" s="586">
        <v>318</v>
      </c>
      <c r="I2270" s="586">
        <v>14713</v>
      </c>
      <c r="J2270" s="962"/>
      <c r="K2270" s="1017">
        <f t="shared" si="159"/>
        <v>0</v>
      </c>
      <c r="L2270" s="1018">
        <f t="shared" si="160"/>
        <v>0</v>
      </c>
      <c r="M2270" s="713">
        <f t="shared" si="156"/>
        <v>4678734</v>
      </c>
      <c r="N2270" s="594" t="s">
        <v>1620</v>
      </c>
      <c r="O2270" s="589"/>
      <c r="P2270" s="587" t="s">
        <v>35</v>
      </c>
      <c r="Q2270" s="589" t="s">
        <v>360</v>
      </c>
      <c r="R2270" s="587" t="s">
        <v>73</v>
      </c>
      <c r="S2270" s="587" t="s">
        <v>213</v>
      </c>
    </row>
    <row r="2271" spans="1:19" s="122" customFormat="1" ht="20.100000000000001" customHeight="1">
      <c r="A2271" s="594" t="s">
        <v>235</v>
      </c>
      <c r="B2271" s="582" t="s">
        <v>2935</v>
      </c>
      <c r="C2271" s="1016" t="s">
        <v>371</v>
      </c>
      <c r="D2271" s="975" t="s">
        <v>282</v>
      </c>
      <c r="E2271" s="975" t="s">
        <v>282</v>
      </c>
      <c r="F2271" s="593" t="s">
        <v>688</v>
      </c>
      <c r="G2271" s="593"/>
      <c r="H2271" s="586">
        <v>282</v>
      </c>
      <c r="I2271" s="586">
        <v>108202</v>
      </c>
      <c r="J2271" s="962">
        <v>31</v>
      </c>
      <c r="K2271" s="1017">
        <f t="shared" si="159"/>
        <v>8742</v>
      </c>
      <c r="L2271" s="1018">
        <f t="shared" si="160"/>
        <v>8.7420000000000009</v>
      </c>
      <c r="M2271" s="713">
        <f t="shared" si="156"/>
        <v>30512964</v>
      </c>
      <c r="N2271" s="594"/>
      <c r="O2271" s="589"/>
      <c r="P2271" s="587" t="s">
        <v>35</v>
      </c>
      <c r="Q2271" s="589" t="s">
        <v>370</v>
      </c>
      <c r="R2271" s="587" t="s">
        <v>60</v>
      </c>
      <c r="S2271" s="587" t="s">
        <v>213</v>
      </c>
    </row>
    <row r="2272" spans="1:19" s="122" customFormat="1" ht="20.100000000000001" customHeight="1">
      <c r="A2272" s="594" t="s">
        <v>235</v>
      </c>
      <c r="B2272" s="582" t="s">
        <v>1332</v>
      </c>
      <c r="C2272" s="1016" t="s">
        <v>371</v>
      </c>
      <c r="D2272" s="975" t="s">
        <v>282</v>
      </c>
      <c r="E2272" s="975" t="s">
        <v>282</v>
      </c>
      <c r="F2272" s="593" t="s">
        <v>437</v>
      </c>
      <c r="G2272" s="593"/>
      <c r="H2272" s="586">
        <v>435</v>
      </c>
      <c r="I2272" s="586">
        <v>15000</v>
      </c>
      <c r="J2272" s="962"/>
      <c r="K2272" s="1017">
        <f t="shared" si="159"/>
        <v>0</v>
      </c>
      <c r="L2272" s="1018">
        <f t="shared" si="160"/>
        <v>0</v>
      </c>
      <c r="M2272" s="713">
        <f t="shared" si="156"/>
        <v>6525000</v>
      </c>
      <c r="N2272" s="594" t="s">
        <v>1620</v>
      </c>
      <c r="O2272" s="589"/>
      <c r="P2272" s="587" t="s">
        <v>35</v>
      </c>
      <c r="Q2272" s="589" t="s">
        <v>336</v>
      </c>
      <c r="R2272" s="587" t="s">
        <v>73</v>
      </c>
      <c r="S2272" s="587" t="s">
        <v>213</v>
      </c>
    </row>
    <row r="2273" spans="1:19" s="122" customFormat="1" ht="20.100000000000001" customHeight="1">
      <c r="A2273" s="594" t="s">
        <v>110</v>
      </c>
      <c r="B2273" s="582" t="s">
        <v>2508</v>
      </c>
      <c r="C2273" s="1016" t="s">
        <v>64</v>
      </c>
      <c r="D2273" s="975" t="s">
        <v>282</v>
      </c>
      <c r="E2273" s="975" t="s">
        <v>282</v>
      </c>
      <c r="F2273" s="593" t="s">
        <v>909</v>
      </c>
      <c r="G2273" s="593"/>
      <c r="H2273" s="586">
        <v>23</v>
      </c>
      <c r="I2273" s="586">
        <v>54856</v>
      </c>
      <c r="J2273" s="962">
        <v>19</v>
      </c>
      <c r="K2273" s="1017">
        <f t="shared" si="159"/>
        <v>437</v>
      </c>
      <c r="L2273" s="1018">
        <f t="shared" si="160"/>
        <v>0.437</v>
      </c>
      <c r="M2273" s="713">
        <f t="shared" si="156"/>
        <v>1261688</v>
      </c>
      <c r="N2273" s="594" t="s">
        <v>1620</v>
      </c>
      <c r="O2273" s="589"/>
      <c r="P2273" s="587" t="s">
        <v>284</v>
      </c>
      <c r="Q2273" s="589" t="s">
        <v>361</v>
      </c>
      <c r="R2273" s="587" t="s">
        <v>68</v>
      </c>
      <c r="S2273" s="587" t="s">
        <v>152</v>
      </c>
    </row>
    <row r="2274" spans="1:19" s="122" customFormat="1" ht="20.100000000000001" customHeight="1">
      <c r="A2274" s="594" t="s">
        <v>110</v>
      </c>
      <c r="B2274" s="582" t="s">
        <v>2508</v>
      </c>
      <c r="C2274" s="1016" t="s">
        <v>64</v>
      </c>
      <c r="D2274" s="975" t="s">
        <v>282</v>
      </c>
      <c r="E2274" s="975" t="s">
        <v>282</v>
      </c>
      <c r="F2274" s="593" t="s">
        <v>782</v>
      </c>
      <c r="G2274" s="593"/>
      <c r="H2274" s="586">
        <v>23</v>
      </c>
      <c r="I2274" s="586">
        <v>132874</v>
      </c>
      <c r="J2274" s="962"/>
      <c r="K2274" s="1017">
        <f t="shared" si="159"/>
        <v>0</v>
      </c>
      <c r="L2274" s="1018">
        <f t="shared" si="160"/>
        <v>0</v>
      </c>
      <c r="M2274" s="713">
        <f t="shared" si="156"/>
        <v>3056102</v>
      </c>
      <c r="N2274" s="594"/>
      <c r="O2274" s="589"/>
      <c r="P2274" s="587" t="s">
        <v>284</v>
      </c>
      <c r="Q2274" s="589" t="s">
        <v>336</v>
      </c>
      <c r="R2274" s="587" t="s">
        <v>73</v>
      </c>
      <c r="S2274" s="587" t="s">
        <v>152</v>
      </c>
    </row>
    <row r="2275" spans="1:19" s="122" customFormat="1" ht="20.100000000000001" customHeight="1">
      <c r="A2275" s="594" t="s">
        <v>110</v>
      </c>
      <c r="B2275" s="582" t="s">
        <v>2508</v>
      </c>
      <c r="C2275" s="1016" t="s">
        <v>64</v>
      </c>
      <c r="D2275" s="975" t="s">
        <v>282</v>
      </c>
      <c r="E2275" s="975" t="s">
        <v>282</v>
      </c>
      <c r="F2275" s="593" t="s">
        <v>267</v>
      </c>
      <c r="G2275" s="593"/>
      <c r="H2275" s="586">
        <v>15</v>
      </c>
      <c r="I2275" s="586">
        <v>77000</v>
      </c>
      <c r="J2275" s="962">
        <v>7</v>
      </c>
      <c r="K2275" s="1017">
        <f t="shared" si="159"/>
        <v>105</v>
      </c>
      <c r="L2275" s="1018">
        <f t="shared" si="160"/>
        <v>0.105</v>
      </c>
      <c r="M2275" s="713">
        <f t="shared" si="156"/>
        <v>1155000</v>
      </c>
      <c r="N2275" s="594" t="s">
        <v>1620</v>
      </c>
      <c r="O2275" s="589"/>
      <c r="P2275" s="587" t="s">
        <v>284</v>
      </c>
      <c r="Q2275" s="589" t="s">
        <v>344</v>
      </c>
      <c r="R2275" s="587" t="s">
        <v>60</v>
      </c>
      <c r="S2275" s="587" t="s">
        <v>152</v>
      </c>
    </row>
    <row r="2276" spans="1:19" s="122" customFormat="1" ht="20.100000000000001" customHeight="1">
      <c r="A2276" s="594" t="s">
        <v>110</v>
      </c>
      <c r="B2276" s="582" t="s">
        <v>2508</v>
      </c>
      <c r="C2276" s="1016" t="s">
        <v>64</v>
      </c>
      <c r="D2276" s="975" t="s">
        <v>282</v>
      </c>
      <c r="E2276" s="975" t="s">
        <v>282</v>
      </c>
      <c r="F2276" s="593" t="s">
        <v>589</v>
      </c>
      <c r="G2276" s="593"/>
      <c r="H2276" s="586">
        <v>23</v>
      </c>
      <c r="I2276" s="586">
        <v>31000</v>
      </c>
      <c r="J2276" s="962">
        <v>15</v>
      </c>
      <c r="K2276" s="1017">
        <f t="shared" si="159"/>
        <v>345</v>
      </c>
      <c r="L2276" s="1018">
        <f t="shared" si="160"/>
        <v>0.34499999999999997</v>
      </c>
      <c r="M2276" s="713">
        <f t="shared" si="156"/>
        <v>713000</v>
      </c>
      <c r="N2276" s="594" t="s">
        <v>1620</v>
      </c>
      <c r="O2276" s="589"/>
      <c r="P2276" s="587" t="s">
        <v>284</v>
      </c>
      <c r="Q2276" s="589" t="s">
        <v>270</v>
      </c>
      <c r="R2276" s="587" t="s">
        <v>68</v>
      </c>
      <c r="S2276" s="587" t="s">
        <v>152</v>
      </c>
    </row>
    <row r="2277" spans="1:19" s="122" customFormat="1" ht="20.100000000000001" customHeight="1">
      <c r="A2277" s="594" t="s">
        <v>110</v>
      </c>
      <c r="B2277" s="582" t="s">
        <v>2508</v>
      </c>
      <c r="C2277" s="1016" t="s">
        <v>64</v>
      </c>
      <c r="D2277" s="975" t="s">
        <v>282</v>
      </c>
      <c r="E2277" s="975" t="s">
        <v>282</v>
      </c>
      <c r="F2277" s="593" t="s">
        <v>669</v>
      </c>
      <c r="G2277" s="593"/>
      <c r="H2277" s="586">
        <v>23</v>
      </c>
      <c r="I2277" s="586">
        <v>110000</v>
      </c>
      <c r="J2277" s="962">
        <v>23</v>
      </c>
      <c r="K2277" s="1017">
        <f t="shared" si="159"/>
        <v>529</v>
      </c>
      <c r="L2277" s="1018">
        <f t="shared" si="160"/>
        <v>0.52900000000000003</v>
      </c>
      <c r="M2277" s="713">
        <f t="shared" si="156"/>
        <v>2530000</v>
      </c>
      <c r="N2277" s="594"/>
      <c r="O2277" s="589"/>
      <c r="P2277" s="587" t="s">
        <v>284</v>
      </c>
      <c r="Q2277" s="589" t="s">
        <v>628</v>
      </c>
      <c r="R2277" s="587" t="s">
        <v>60</v>
      </c>
      <c r="S2277" s="587" t="s">
        <v>152</v>
      </c>
    </row>
    <row r="2278" spans="1:19" s="122" customFormat="1" ht="20.100000000000001" customHeight="1">
      <c r="A2278" s="594" t="s">
        <v>110</v>
      </c>
      <c r="B2278" s="582" t="s">
        <v>2508</v>
      </c>
      <c r="C2278" s="1016" t="s">
        <v>64</v>
      </c>
      <c r="D2278" s="975" t="s">
        <v>282</v>
      </c>
      <c r="E2278" s="975" t="s">
        <v>282</v>
      </c>
      <c r="F2278" s="593" t="s">
        <v>627</v>
      </c>
      <c r="G2278" s="593"/>
      <c r="H2278" s="586">
        <v>23</v>
      </c>
      <c r="I2278" s="586">
        <v>13500</v>
      </c>
      <c r="J2278" s="962"/>
      <c r="K2278" s="1017">
        <f t="shared" si="159"/>
        <v>0</v>
      </c>
      <c r="L2278" s="1018">
        <f t="shared" si="160"/>
        <v>0</v>
      </c>
      <c r="M2278" s="713">
        <f t="shared" si="156"/>
        <v>310500</v>
      </c>
      <c r="N2278" s="594" t="s">
        <v>1620</v>
      </c>
      <c r="O2278" s="589"/>
      <c r="P2278" s="587" t="s">
        <v>284</v>
      </c>
      <c r="Q2278" s="589" t="s">
        <v>336</v>
      </c>
      <c r="R2278" s="587" t="s">
        <v>73</v>
      </c>
      <c r="S2278" s="587" t="s">
        <v>152</v>
      </c>
    </row>
    <row r="2279" spans="1:19" s="122" customFormat="1" ht="20.100000000000001" customHeight="1">
      <c r="A2279" s="594" t="s">
        <v>110</v>
      </c>
      <c r="B2279" s="582" t="s">
        <v>2508</v>
      </c>
      <c r="C2279" s="1016" t="s">
        <v>64</v>
      </c>
      <c r="D2279" s="975" t="s">
        <v>282</v>
      </c>
      <c r="E2279" s="975" t="s">
        <v>282</v>
      </c>
      <c r="F2279" s="593" t="s">
        <v>633</v>
      </c>
      <c r="G2279" s="593"/>
      <c r="H2279" s="586">
        <v>23</v>
      </c>
      <c r="I2279" s="586">
        <v>13500</v>
      </c>
      <c r="J2279" s="962"/>
      <c r="K2279" s="1017">
        <f t="shared" si="159"/>
        <v>0</v>
      </c>
      <c r="L2279" s="1018">
        <f t="shared" si="160"/>
        <v>0</v>
      </c>
      <c r="M2279" s="713">
        <f t="shared" si="156"/>
        <v>310500</v>
      </c>
      <c r="N2279" s="594" t="s">
        <v>1620</v>
      </c>
      <c r="O2279" s="589"/>
      <c r="P2279" s="587" t="s">
        <v>284</v>
      </c>
      <c r="Q2279" s="589" t="s">
        <v>336</v>
      </c>
      <c r="R2279" s="587" t="s">
        <v>73</v>
      </c>
      <c r="S2279" s="587" t="s">
        <v>152</v>
      </c>
    </row>
    <row r="2280" spans="1:19" s="122" customFormat="1" ht="20.100000000000001" customHeight="1">
      <c r="A2280" s="594" t="s">
        <v>110</v>
      </c>
      <c r="B2280" s="582" t="s">
        <v>2508</v>
      </c>
      <c r="C2280" s="1016" t="s">
        <v>64</v>
      </c>
      <c r="D2280" s="975" t="s">
        <v>282</v>
      </c>
      <c r="E2280" s="975" t="s">
        <v>282</v>
      </c>
      <c r="F2280" s="593" t="s">
        <v>335</v>
      </c>
      <c r="G2280" s="593"/>
      <c r="H2280" s="586">
        <v>15</v>
      </c>
      <c r="I2280" s="586">
        <v>39009</v>
      </c>
      <c r="J2280" s="962"/>
      <c r="K2280" s="1017">
        <f t="shared" si="159"/>
        <v>0</v>
      </c>
      <c r="L2280" s="1018">
        <f t="shared" si="160"/>
        <v>0</v>
      </c>
      <c r="M2280" s="713">
        <f t="shared" si="156"/>
        <v>585135</v>
      </c>
      <c r="N2280" s="594"/>
      <c r="O2280" s="589"/>
      <c r="P2280" s="587" t="s">
        <v>284</v>
      </c>
      <c r="Q2280" s="589" t="s">
        <v>271</v>
      </c>
      <c r="R2280" s="587" t="s">
        <v>73</v>
      </c>
      <c r="S2280" s="587" t="s">
        <v>152</v>
      </c>
    </row>
    <row r="2281" spans="1:19" s="122" customFormat="1" ht="20.100000000000001" customHeight="1">
      <c r="A2281" s="594" t="s">
        <v>110</v>
      </c>
      <c r="B2281" s="582" t="s">
        <v>2508</v>
      </c>
      <c r="C2281" s="1016" t="s">
        <v>64</v>
      </c>
      <c r="D2281" s="975" t="s">
        <v>282</v>
      </c>
      <c r="E2281" s="975" t="s">
        <v>282</v>
      </c>
      <c r="F2281" s="593" t="s">
        <v>881</v>
      </c>
      <c r="G2281" s="593"/>
      <c r="H2281" s="586">
        <v>15</v>
      </c>
      <c r="I2281" s="586">
        <v>11000</v>
      </c>
      <c r="J2281" s="962"/>
      <c r="K2281" s="1017">
        <f t="shared" si="157"/>
        <v>0</v>
      </c>
      <c r="L2281" s="1018">
        <f t="shared" si="158"/>
        <v>0</v>
      </c>
      <c r="M2281" s="713">
        <f t="shared" si="156"/>
        <v>165000</v>
      </c>
      <c r="N2281" s="594" t="s">
        <v>1620</v>
      </c>
      <c r="O2281" s="589"/>
      <c r="P2281" s="587" t="s">
        <v>284</v>
      </c>
      <c r="Q2281" s="589" t="s">
        <v>336</v>
      </c>
      <c r="R2281" s="587" t="s">
        <v>73</v>
      </c>
      <c r="S2281" s="587" t="s">
        <v>152</v>
      </c>
    </row>
    <row r="2282" spans="1:19" s="122" customFormat="1" ht="20.100000000000001" customHeight="1">
      <c r="A2282" s="594" t="s">
        <v>110</v>
      </c>
      <c r="B2282" s="582" t="s">
        <v>2508</v>
      </c>
      <c r="C2282" s="1016" t="s">
        <v>64</v>
      </c>
      <c r="D2282" s="975" t="s">
        <v>282</v>
      </c>
      <c r="E2282" s="975" t="s">
        <v>282</v>
      </c>
      <c r="F2282" s="593" t="s">
        <v>882</v>
      </c>
      <c r="G2282" s="593"/>
      <c r="H2282" s="586">
        <v>15</v>
      </c>
      <c r="I2282" s="586">
        <v>8657</v>
      </c>
      <c r="J2282" s="962"/>
      <c r="K2282" s="1017">
        <f t="shared" si="157"/>
        <v>0</v>
      </c>
      <c r="L2282" s="1018">
        <f t="shared" si="158"/>
        <v>0</v>
      </c>
      <c r="M2282" s="713">
        <f t="shared" si="156"/>
        <v>129855</v>
      </c>
      <c r="N2282" s="594"/>
      <c r="O2282" s="589"/>
      <c r="P2282" s="587" t="s">
        <v>284</v>
      </c>
      <c r="Q2282" s="589" t="s">
        <v>336</v>
      </c>
      <c r="R2282" s="587" t="s">
        <v>73</v>
      </c>
      <c r="S2282" s="587" t="s">
        <v>152</v>
      </c>
    </row>
    <row r="2283" spans="1:19" s="122" customFormat="1" ht="20.100000000000001" customHeight="1">
      <c r="A2283" s="594" t="s">
        <v>110</v>
      </c>
      <c r="B2283" s="582" t="s">
        <v>2508</v>
      </c>
      <c r="C2283" s="1016" t="s">
        <v>64</v>
      </c>
      <c r="D2283" s="975" t="s">
        <v>282</v>
      </c>
      <c r="E2283" s="975" t="s">
        <v>282</v>
      </c>
      <c r="F2283" s="593" t="s">
        <v>750</v>
      </c>
      <c r="G2283" s="593"/>
      <c r="H2283" s="586">
        <v>23</v>
      </c>
      <c r="I2283" s="586">
        <v>111676</v>
      </c>
      <c r="J2283" s="962"/>
      <c r="K2283" s="1017">
        <f t="shared" si="157"/>
        <v>0</v>
      </c>
      <c r="L2283" s="1018">
        <f t="shared" si="158"/>
        <v>0</v>
      </c>
      <c r="M2283" s="713">
        <f t="shared" si="156"/>
        <v>2568548</v>
      </c>
      <c r="N2283" s="594" t="s">
        <v>1620</v>
      </c>
      <c r="O2283" s="589"/>
      <c r="P2283" s="587" t="s">
        <v>284</v>
      </c>
      <c r="Q2283" s="589" t="s">
        <v>271</v>
      </c>
      <c r="R2283" s="587" t="s">
        <v>73</v>
      </c>
      <c r="S2283" s="587" t="s">
        <v>152</v>
      </c>
    </row>
    <row r="2284" spans="1:19" s="122" customFormat="1" ht="20.100000000000001" customHeight="1">
      <c r="A2284" s="594" t="s">
        <v>110</v>
      </c>
      <c r="B2284" s="582" t="s">
        <v>2508</v>
      </c>
      <c r="C2284" s="1016" t="s">
        <v>64</v>
      </c>
      <c r="D2284" s="975" t="s">
        <v>282</v>
      </c>
      <c r="E2284" s="975" t="s">
        <v>282</v>
      </c>
      <c r="F2284" s="593" t="s">
        <v>881</v>
      </c>
      <c r="G2284" s="593"/>
      <c r="H2284" s="586">
        <v>23</v>
      </c>
      <c r="I2284" s="586">
        <v>10525</v>
      </c>
      <c r="J2284" s="962"/>
      <c r="K2284" s="1017">
        <f t="shared" si="157"/>
        <v>0</v>
      </c>
      <c r="L2284" s="1018">
        <f t="shared" si="158"/>
        <v>0</v>
      </c>
      <c r="M2284" s="713">
        <f t="shared" si="156"/>
        <v>242075</v>
      </c>
      <c r="N2284" s="594" t="s">
        <v>1620</v>
      </c>
      <c r="O2284" s="589"/>
      <c r="P2284" s="587" t="s">
        <v>284</v>
      </c>
      <c r="Q2284" s="589" t="s">
        <v>336</v>
      </c>
      <c r="R2284" s="587" t="s">
        <v>73</v>
      </c>
      <c r="S2284" s="587" t="s">
        <v>152</v>
      </c>
    </row>
    <row r="2285" spans="1:19" s="122" customFormat="1" ht="20.100000000000001" customHeight="1">
      <c r="A2285" s="594" t="s">
        <v>110</v>
      </c>
      <c r="B2285" s="582" t="s">
        <v>2508</v>
      </c>
      <c r="C2285" s="1016" t="s">
        <v>64</v>
      </c>
      <c r="D2285" s="975" t="s">
        <v>282</v>
      </c>
      <c r="E2285" s="975" t="s">
        <v>282</v>
      </c>
      <c r="F2285" s="593" t="s">
        <v>882</v>
      </c>
      <c r="G2285" s="593"/>
      <c r="H2285" s="586">
        <v>23</v>
      </c>
      <c r="I2285" s="586">
        <v>8283</v>
      </c>
      <c r="J2285" s="962"/>
      <c r="K2285" s="1017">
        <f t="shared" si="157"/>
        <v>0</v>
      </c>
      <c r="L2285" s="1018">
        <f t="shared" si="158"/>
        <v>0</v>
      </c>
      <c r="M2285" s="713">
        <f t="shared" si="156"/>
        <v>190509</v>
      </c>
      <c r="N2285" s="594"/>
      <c r="O2285" s="589"/>
      <c r="P2285" s="587" t="s">
        <v>284</v>
      </c>
      <c r="Q2285" s="589" t="s">
        <v>336</v>
      </c>
      <c r="R2285" s="587" t="s">
        <v>73</v>
      </c>
      <c r="S2285" s="587" t="s">
        <v>152</v>
      </c>
    </row>
    <row r="2286" spans="1:19" s="122" customFormat="1" ht="20.100000000000001" customHeight="1">
      <c r="A2286" s="594" t="s">
        <v>808</v>
      </c>
      <c r="B2286" s="582" t="s">
        <v>2378</v>
      </c>
      <c r="C2286" s="1016" t="s">
        <v>2379</v>
      </c>
      <c r="D2286" s="975" t="s">
        <v>282</v>
      </c>
      <c r="E2286" s="975" t="s">
        <v>282</v>
      </c>
      <c r="F2286" s="593" t="s">
        <v>657</v>
      </c>
      <c r="G2286" s="593"/>
      <c r="H2286" s="586">
        <v>44</v>
      </c>
      <c r="I2286" s="586">
        <v>90000</v>
      </c>
      <c r="J2286" s="962">
        <v>27</v>
      </c>
      <c r="K2286" s="1017">
        <f t="shared" si="157"/>
        <v>1188</v>
      </c>
      <c r="L2286" s="1018">
        <f t="shared" si="158"/>
        <v>1.1879999999999999</v>
      </c>
      <c r="M2286" s="713">
        <f t="shared" si="156"/>
        <v>3960000</v>
      </c>
      <c r="N2286" s="594" t="s">
        <v>1620</v>
      </c>
      <c r="O2286" s="589"/>
      <c r="P2286" s="587" t="s">
        <v>1407</v>
      </c>
      <c r="Q2286" s="589" t="s">
        <v>341</v>
      </c>
      <c r="R2286" s="587" t="s">
        <v>68</v>
      </c>
      <c r="S2286" s="587" t="s">
        <v>152</v>
      </c>
    </row>
    <row r="2287" spans="1:19" s="122" customFormat="1" ht="20.100000000000001" customHeight="1">
      <c r="A2287" s="594" t="s">
        <v>808</v>
      </c>
      <c r="B2287" s="582" t="s">
        <v>2378</v>
      </c>
      <c r="C2287" s="1016" t="s">
        <v>2379</v>
      </c>
      <c r="D2287" s="975" t="s">
        <v>282</v>
      </c>
      <c r="E2287" s="975" t="s">
        <v>282</v>
      </c>
      <c r="F2287" s="593" t="s">
        <v>350</v>
      </c>
      <c r="G2287" s="593"/>
      <c r="H2287" s="586">
        <v>18</v>
      </c>
      <c r="I2287" s="586">
        <v>25200</v>
      </c>
      <c r="J2287" s="962"/>
      <c r="K2287" s="1017">
        <f t="shared" si="157"/>
        <v>0</v>
      </c>
      <c r="L2287" s="1018">
        <f t="shared" si="158"/>
        <v>0</v>
      </c>
      <c r="M2287" s="713">
        <f t="shared" si="156"/>
        <v>453600</v>
      </c>
      <c r="N2287" s="594" t="s">
        <v>1620</v>
      </c>
      <c r="O2287" s="589"/>
      <c r="P2287" s="587" t="s">
        <v>1407</v>
      </c>
      <c r="Q2287" s="589" t="s">
        <v>336</v>
      </c>
      <c r="R2287" s="587" t="s">
        <v>73</v>
      </c>
      <c r="S2287" s="587" t="s">
        <v>152</v>
      </c>
    </row>
    <row r="2288" spans="1:19" s="122" customFormat="1" ht="20.100000000000001" customHeight="1">
      <c r="A2288" s="594" t="s">
        <v>808</v>
      </c>
      <c r="B2288" s="582" t="s">
        <v>2378</v>
      </c>
      <c r="C2288" s="1016" t="s">
        <v>2379</v>
      </c>
      <c r="D2288" s="975" t="s">
        <v>282</v>
      </c>
      <c r="E2288" s="975" t="s">
        <v>282</v>
      </c>
      <c r="F2288" s="593" t="s">
        <v>764</v>
      </c>
      <c r="G2288" s="593"/>
      <c r="H2288" s="586">
        <v>3</v>
      </c>
      <c r="I2288" s="586">
        <v>12150</v>
      </c>
      <c r="J2288" s="962"/>
      <c r="K2288" s="1017">
        <f t="shared" si="157"/>
        <v>0</v>
      </c>
      <c r="L2288" s="1018">
        <f t="shared" si="158"/>
        <v>0</v>
      </c>
      <c r="M2288" s="713">
        <f t="shared" si="156"/>
        <v>36450</v>
      </c>
      <c r="N2288" s="594"/>
      <c r="O2288" s="589"/>
      <c r="P2288" s="587" t="s">
        <v>1407</v>
      </c>
      <c r="Q2288" s="589" t="s">
        <v>360</v>
      </c>
      <c r="R2288" s="587" t="s">
        <v>73</v>
      </c>
      <c r="S2288" s="587" t="s">
        <v>152</v>
      </c>
    </row>
    <row r="2289" spans="1:19" s="122" customFormat="1" ht="20.100000000000001" customHeight="1">
      <c r="A2289" s="594" t="s">
        <v>808</v>
      </c>
      <c r="B2289" s="582" t="s">
        <v>2378</v>
      </c>
      <c r="C2289" s="1016" t="s">
        <v>2379</v>
      </c>
      <c r="D2289" s="975" t="s">
        <v>282</v>
      </c>
      <c r="E2289" s="975" t="s">
        <v>282</v>
      </c>
      <c r="F2289" s="593" t="s">
        <v>2383</v>
      </c>
      <c r="G2289" s="593"/>
      <c r="H2289" s="586">
        <v>44</v>
      </c>
      <c r="I2289" s="586">
        <v>29160</v>
      </c>
      <c r="J2289" s="962"/>
      <c r="K2289" s="1017">
        <f t="shared" si="157"/>
        <v>0</v>
      </c>
      <c r="L2289" s="1018">
        <f t="shared" si="158"/>
        <v>0</v>
      </c>
      <c r="M2289" s="713">
        <f t="shared" si="156"/>
        <v>1283040</v>
      </c>
      <c r="N2289" s="594" t="s">
        <v>1620</v>
      </c>
      <c r="O2289" s="589"/>
      <c r="P2289" s="587" t="s">
        <v>1407</v>
      </c>
      <c r="Q2289" s="589" t="s">
        <v>358</v>
      </c>
      <c r="R2289" s="587" t="s">
        <v>73</v>
      </c>
      <c r="S2289" s="587" t="s">
        <v>152</v>
      </c>
    </row>
    <row r="2290" spans="1:19" s="122" customFormat="1" ht="20.100000000000001" customHeight="1">
      <c r="A2290" s="594" t="s">
        <v>808</v>
      </c>
      <c r="B2290" s="582" t="s">
        <v>2378</v>
      </c>
      <c r="C2290" s="1016" t="s">
        <v>2379</v>
      </c>
      <c r="D2290" s="975" t="s">
        <v>282</v>
      </c>
      <c r="E2290" s="975" t="s">
        <v>282</v>
      </c>
      <c r="F2290" s="593" t="s">
        <v>432</v>
      </c>
      <c r="G2290" s="593"/>
      <c r="H2290" s="586">
        <v>18</v>
      </c>
      <c r="I2290" s="586">
        <v>18691</v>
      </c>
      <c r="J2290" s="962"/>
      <c r="K2290" s="1017">
        <f t="shared" si="157"/>
        <v>0</v>
      </c>
      <c r="L2290" s="1018">
        <f t="shared" si="158"/>
        <v>0</v>
      </c>
      <c r="M2290" s="713">
        <f t="shared" si="156"/>
        <v>336438</v>
      </c>
      <c r="N2290" s="594" t="s">
        <v>1620</v>
      </c>
      <c r="O2290" s="589"/>
      <c r="P2290" s="587" t="s">
        <v>1407</v>
      </c>
      <c r="Q2290" s="589" t="s">
        <v>336</v>
      </c>
      <c r="R2290" s="587" t="s">
        <v>73</v>
      </c>
      <c r="S2290" s="587" t="s">
        <v>152</v>
      </c>
    </row>
    <row r="2291" spans="1:19" s="122" customFormat="1" ht="20.100000000000001" customHeight="1">
      <c r="A2291" s="594" t="s">
        <v>808</v>
      </c>
      <c r="B2291" s="582" t="s">
        <v>2378</v>
      </c>
      <c r="C2291" s="1016" t="s">
        <v>2379</v>
      </c>
      <c r="D2291" s="975" t="s">
        <v>282</v>
      </c>
      <c r="E2291" s="975" t="s">
        <v>282</v>
      </c>
      <c r="F2291" s="593" t="s">
        <v>338</v>
      </c>
      <c r="G2291" s="593"/>
      <c r="H2291" s="586">
        <v>18</v>
      </c>
      <c r="I2291" s="586">
        <v>4298</v>
      </c>
      <c r="J2291" s="962"/>
      <c r="K2291" s="1017">
        <f t="shared" si="157"/>
        <v>0</v>
      </c>
      <c r="L2291" s="1018">
        <f t="shared" si="158"/>
        <v>0</v>
      </c>
      <c r="M2291" s="713">
        <f t="shared" si="156"/>
        <v>77364</v>
      </c>
      <c r="N2291" s="594"/>
      <c r="O2291" s="589"/>
      <c r="P2291" s="587" t="s">
        <v>1407</v>
      </c>
      <c r="Q2291" s="589" t="s">
        <v>336</v>
      </c>
      <c r="R2291" s="587" t="s">
        <v>73</v>
      </c>
      <c r="S2291" s="587" t="s">
        <v>152</v>
      </c>
    </row>
    <row r="2292" spans="1:19" s="122" customFormat="1" ht="20.100000000000001" customHeight="1">
      <c r="A2292" s="594" t="s">
        <v>808</v>
      </c>
      <c r="B2292" s="582" t="s">
        <v>2378</v>
      </c>
      <c r="C2292" s="1016" t="s">
        <v>2379</v>
      </c>
      <c r="D2292" s="975" t="s">
        <v>282</v>
      </c>
      <c r="E2292" s="975" t="s">
        <v>282</v>
      </c>
      <c r="F2292" s="593" t="s">
        <v>2385</v>
      </c>
      <c r="G2292" s="593"/>
      <c r="H2292" s="586">
        <v>21</v>
      </c>
      <c r="I2292" s="586">
        <v>102980</v>
      </c>
      <c r="J2292" s="962"/>
      <c r="K2292" s="1017">
        <f t="shared" si="157"/>
        <v>0</v>
      </c>
      <c r="L2292" s="1018">
        <f t="shared" si="158"/>
        <v>0</v>
      </c>
      <c r="M2292" s="713">
        <f t="shared" si="156"/>
        <v>2162580</v>
      </c>
      <c r="N2292" s="594" t="s">
        <v>1620</v>
      </c>
      <c r="O2292" s="589"/>
      <c r="P2292" s="587" t="s">
        <v>1407</v>
      </c>
      <c r="Q2292" s="589" t="s">
        <v>358</v>
      </c>
      <c r="R2292" s="587" t="s">
        <v>73</v>
      </c>
      <c r="S2292" s="587" t="s">
        <v>152</v>
      </c>
    </row>
    <row r="2293" spans="1:19" s="122" customFormat="1" ht="20.100000000000001" customHeight="1">
      <c r="A2293" s="594" t="s">
        <v>808</v>
      </c>
      <c r="B2293" s="582" t="s">
        <v>2378</v>
      </c>
      <c r="C2293" s="1016" t="s">
        <v>2379</v>
      </c>
      <c r="D2293" s="975" t="s">
        <v>282</v>
      </c>
      <c r="E2293" s="975" t="s">
        <v>282</v>
      </c>
      <c r="F2293" s="593" t="s">
        <v>985</v>
      </c>
      <c r="G2293" s="593"/>
      <c r="H2293" s="586">
        <v>18</v>
      </c>
      <c r="I2293" s="586">
        <v>7200</v>
      </c>
      <c r="J2293" s="962"/>
      <c r="K2293" s="1017">
        <f t="shared" si="157"/>
        <v>0</v>
      </c>
      <c r="L2293" s="1018">
        <f t="shared" si="158"/>
        <v>0</v>
      </c>
      <c r="M2293" s="713">
        <f t="shared" si="156"/>
        <v>129600</v>
      </c>
      <c r="N2293" s="594"/>
      <c r="O2293" s="589"/>
      <c r="P2293" s="587" t="s">
        <v>1407</v>
      </c>
      <c r="Q2293" s="589" t="s">
        <v>336</v>
      </c>
      <c r="R2293" s="587" t="s">
        <v>73</v>
      </c>
      <c r="S2293" s="587" t="s">
        <v>152</v>
      </c>
    </row>
    <row r="2294" spans="1:19" s="122" customFormat="1" ht="20.100000000000001" customHeight="1">
      <c r="A2294" s="594" t="s">
        <v>808</v>
      </c>
      <c r="B2294" s="582" t="s">
        <v>2378</v>
      </c>
      <c r="C2294" s="1016" t="s">
        <v>2379</v>
      </c>
      <c r="D2294" s="975" t="s">
        <v>282</v>
      </c>
      <c r="E2294" s="975" t="s">
        <v>282</v>
      </c>
      <c r="F2294" s="593" t="s">
        <v>985</v>
      </c>
      <c r="G2294" s="593"/>
      <c r="H2294" s="586">
        <v>18</v>
      </c>
      <c r="I2294" s="586">
        <v>7200</v>
      </c>
      <c r="J2294" s="962"/>
      <c r="K2294" s="1017">
        <f t="shared" si="157"/>
        <v>0</v>
      </c>
      <c r="L2294" s="1018">
        <f t="shared" si="158"/>
        <v>0</v>
      </c>
      <c r="M2294" s="713">
        <f t="shared" si="156"/>
        <v>129600</v>
      </c>
      <c r="N2294" s="594" t="s">
        <v>1620</v>
      </c>
      <c r="O2294" s="589"/>
      <c r="P2294" s="587" t="s">
        <v>1407</v>
      </c>
      <c r="Q2294" s="589" t="s">
        <v>336</v>
      </c>
      <c r="R2294" s="587" t="s">
        <v>73</v>
      </c>
      <c r="S2294" s="587" t="s">
        <v>152</v>
      </c>
    </row>
    <row r="2295" spans="1:19" s="122" customFormat="1" ht="20.100000000000001" customHeight="1">
      <c r="A2295" s="594" t="s">
        <v>822</v>
      </c>
      <c r="B2295" s="582" t="s">
        <v>2876</v>
      </c>
      <c r="C2295" s="1016" t="s">
        <v>736</v>
      </c>
      <c r="D2295" s="1019" t="s">
        <v>282</v>
      </c>
      <c r="E2295" s="1019" t="s">
        <v>282</v>
      </c>
      <c r="F2295" s="593" t="s">
        <v>2366</v>
      </c>
      <c r="G2295" s="593"/>
      <c r="H2295" s="586">
        <v>80</v>
      </c>
      <c r="I2295" s="586">
        <v>82000</v>
      </c>
      <c r="J2295" s="962">
        <v>25</v>
      </c>
      <c r="K2295" s="1017">
        <f t="shared" si="157"/>
        <v>2000</v>
      </c>
      <c r="L2295" s="1018">
        <f t="shared" si="158"/>
        <v>2</v>
      </c>
      <c r="M2295" s="713">
        <f t="shared" si="156"/>
        <v>6560000</v>
      </c>
      <c r="N2295" s="594"/>
      <c r="O2295" s="589"/>
      <c r="P2295" s="587" t="s">
        <v>759</v>
      </c>
      <c r="Q2295" s="589" t="s">
        <v>361</v>
      </c>
      <c r="R2295" s="587" t="s">
        <v>68</v>
      </c>
      <c r="S2295" s="587" t="s">
        <v>213</v>
      </c>
    </row>
    <row r="2296" spans="1:19" s="122" customFormat="1" ht="20.100000000000001" customHeight="1">
      <c r="A2296" s="594" t="s">
        <v>822</v>
      </c>
      <c r="B2296" s="582" t="s">
        <v>2876</v>
      </c>
      <c r="C2296" s="1016" t="s">
        <v>736</v>
      </c>
      <c r="D2296" s="1019" t="s">
        <v>282</v>
      </c>
      <c r="E2296" s="1019" t="s">
        <v>282</v>
      </c>
      <c r="F2296" s="593" t="s">
        <v>612</v>
      </c>
      <c r="G2296" s="593"/>
      <c r="H2296" s="586">
        <v>80</v>
      </c>
      <c r="I2296" s="586">
        <v>42701</v>
      </c>
      <c r="J2296" s="962" t="s">
        <v>765</v>
      </c>
      <c r="K2296" s="1017" t="str">
        <f t="shared" si="157"/>
        <v>0</v>
      </c>
      <c r="L2296" s="1018">
        <f t="shared" si="158"/>
        <v>0</v>
      </c>
      <c r="M2296" s="713">
        <f t="shared" si="156"/>
        <v>3416080</v>
      </c>
      <c r="N2296" s="594" t="s">
        <v>1620</v>
      </c>
      <c r="O2296" s="589"/>
      <c r="P2296" s="587" t="s">
        <v>759</v>
      </c>
      <c r="Q2296" s="589" t="s">
        <v>336</v>
      </c>
      <c r="R2296" s="587" t="s">
        <v>73</v>
      </c>
      <c r="S2296" s="587" t="s">
        <v>213</v>
      </c>
    </row>
    <row r="2297" spans="1:19" s="122" customFormat="1" ht="20.100000000000001" customHeight="1">
      <c r="A2297" s="594" t="s">
        <v>822</v>
      </c>
      <c r="B2297" s="582" t="s">
        <v>2876</v>
      </c>
      <c r="C2297" s="1016" t="s">
        <v>736</v>
      </c>
      <c r="D2297" s="1019" t="s">
        <v>282</v>
      </c>
      <c r="E2297" s="1019" t="s">
        <v>282</v>
      </c>
      <c r="F2297" s="593" t="s">
        <v>970</v>
      </c>
      <c r="G2297" s="593"/>
      <c r="H2297" s="586">
        <v>3</v>
      </c>
      <c r="I2297" s="586">
        <v>42476</v>
      </c>
      <c r="J2297" s="962" t="s">
        <v>765</v>
      </c>
      <c r="K2297" s="1017" t="str">
        <f t="shared" si="157"/>
        <v>0</v>
      </c>
      <c r="L2297" s="1018">
        <f t="shared" si="158"/>
        <v>0</v>
      </c>
      <c r="M2297" s="713">
        <f t="shared" si="156"/>
        <v>127428</v>
      </c>
      <c r="N2297" s="594" t="s">
        <v>1620</v>
      </c>
      <c r="O2297" s="589"/>
      <c r="P2297" s="587" t="s">
        <v>759</v>
      </c>
      <c r="Q2297" s="589" t="s">
        <v>271</v>
      </c>
      <c r="R2297" s="587" t="s">
        <v>73</v>
      </c>
      <c r="S2297" s="587" t="s">
        <v>213</v>
      </c>
    </row>
    <row r="2298" spans="1:19" s="122" customFormat="1" ht="20.100000000000001" customHeight="1">
      <c r="A2298" s="594" t="s">
        <v>822</v>
      </c>
      <c r="B2298" s="582" t="s">
        <v>2876</v>
      </c>
      <c r="C2298" s="1016" t="s">
        <v>736</v>
      </c>
      <c r="D2298" s="1019" t="s">
        <v>282</v>
      </c>
      <c r="E2298" s="1019" t="s">
        <v>282</v>
      </c>
      <c r="F2298" s="593" t="s">
        <v>880</v>
      </c>
      <c r="G2298" s="593"/>
      <c r="H2298" s="586">
        <v>3</v>
      </c>
      <c r="I2298" s="586">
        <v>3467</v>
      </c>
      <c r="J2298" s="962" t="s">
        <v>765</v>
      </c>
      <c r="K2298" s="1017" t="str">
        <f t="shared" si="157"/>
        <v>0</v>
      </c>
      <c r="L2298" s="1018">
        <f t="shared" si="158"/>
        <v>0</v>
      </c>
      <c r="M2298" s="713">
        <f t="shared" si="156"/>
        <v>10401</v>
      </c>
      <c r="N2298" s="594"/>
      <c r="O2298" s="589"/>
      <c r="P2298" s="587" t="s">
        <v>759</v>
      </c>
      <c r="Q2298" s="589" t="s">
        <v>336</v>
      </c>
      <c r="R2298" s="587" t="s">
        <v>73</v>
      </c>
      <c r="S2298" s="587" t="s">
        <v>213</v>
      </c>
    </row>
    <row r="2299" spans="1:19" s="122" customFormat="1" ht="20.100000000000001" customHeight="1">
      <c r="A2299" s="594" t="s">
        <v>822</v>
      </c>
      <c r="B2299" s="582" t="s">
        <v>2876</v>
      </c>
      <c r="C2299" s="1016" t="s">
        <v>736</v>
      </c>
      <c r="D2299" s="1019" t="s">
        <v>282</v>
      </c>
      <c r="E2299" s="1019" t="s">
        <v>282</v>
      </c>
      <c r="F2299" s="593" t="s">
        <v>880</v>
      </c>
      <c r="G2299" s="593"/>
      <c r="H2299" s="586">
        <v>3</v>
      </c>
      <c r="I2299" s="586">
        <v>3467</v>
      </c>
      <c r="J2299" s="962" t="s">
        <v>765</v>
      </c>
      <c r="K2299" s="1017" t="str">
        <f t="shared" si="157"/>
        <v>0</v>
      </c>
      <c r="L2299" s="1018">
        <f t="shared" si="158"/>
        <v>0</v>
      </c>
      <c r="M2299" s="713">
        <f t="shared" si="156"/>
        <v>10401</v>
      </c>
      <c r="N2299" s="594" t="s">
        <v>1620</v>
      </c>
      <c r="O2299" s="589"/>
      <c r="P2299" s="587" t="s">
        <v>759</v>
      </c>
      <c r="Q2299" s="589" t="s">
        <v>336</v>
      </c>
      <c r="R2299" s="587" t="s">
        <v>73</v>
      </c>
      <c r="S2299" s="587" t="s">
        <v>213</v>
      </c>
    </row>
    <row r="2300" spans="1:19" s="122" customFormat="1" ht="20.100000000000001" customHeight="1">
      <c r="A2300" s="594" t="s">
        <v>822</v>
      </c>
      <c r="B2300" s="582" t="s">
        <v>2876</v>
      </c>
      <c r="C2300" s="1016" t="s">
        <v>736</v>
      </c>
      <c r="D2300" s="1019" t="s">
        <v>282</v>
      </c>
      <c r="E2300" s="1019" t="s">
        <v>282</v>
      </c>
      <c r="F2300" s="593" t="s">
        <v>882</v>
      </c>
      <c r="G2300" s="593"/>
      <c r="H2300" s="586">
        <v>155</v>
      </c>
      <c r="I2300" s="586">
        <v>8187</v>
      </c>
      <c r="J2300" s="962" t="s">
        <v>765</v>
      </c>
      <c r="K2300" s="1017" t="str">
        <f t="shared" si="157"/>
        <v>0</v>
      </c>
      <c r="L2300" s="1018">
        <f t="shared" si="158"/>
        <v>0</v>
      </c>
      <c r="M2300" s="713">
        <f t="shared" si="156"/>
        <v>1268985</v>
      </c>
      <c r="N2300" s="594" t="s">
        <v>1620</v>
      </c>
      <c r="O2300" s="589"/>
      <c r="P2300" s="587" t="s">
        <v>759</v>
      </c>
      <c r="Q2300" s="589" t="s">
        <v>336</v>
      </c>
      <c r="R2300" s="587" t="s">
        <v>73</v>
      </c>
      <c r="S2300" s="587" t="s">
        <v>213</v>
      </c>
    </row>
    <row r="2301" spans="1:19" s="122" customFormat="1" ht="20.100000000000001" customHeight="1">
      <c r="A2301" s="594" t="s">
        <v>822</v>
      </c>
      <c r="B2301" s="582" t="s">
        <v>2876</v>
      </c>
      <c r="C2301" s="1016" t="s">
        <v>736</v>
      </c>
      <c r="D2301" s="1019" t="s">
        <v>282</v>
      </c>
      <c r="E2301" s="1019" t="s">
        <v>282</v>
      </c>
      <c r="F2301" s="593" t="s">
        <v>335</v>
      </c>
      <c r="G2301" s="593"/>
      <c r="H2301" s="586">
        <v>66</v>
      </c>
      <c r="I2301" s="586">
        <v>38175</v>
      </c>
      <c r="J2301" s="962" t="s">
        <v>765</v>
      </c>
      <c r="K2301" s="1017" t="str">
        <f t="shared" si="157"/>
        <v>0</v>
      </c>
      <c r="L2301" s="1018">
        <f t="shared" si="158"/>
        <v>0</v>
      </c>
      <c r="M2301" s="713">
        <f t="shared" si="156"/>
        <v>2519550</v>
      </c>
      <c r="N2301" s="594"/>
      <c r="O2301" s="589"/>
      <c r="P2301" s="587" t="s">
        <v>759</v>
      </c>
      <c r="Q2301" s="589" t="s">
        <v>271</v>
      </c>
      <c r="R2301" s="587" t="s">
        <v>73</v>
      </c>
      <c r="S2301" s="587" t="s">
        <v>213</v>
      </c>
    </row>
    <row r="2302" spans="1:19" s="122" customFormat="1" ht="20.100000000000001" customHeight="1">
      <c r="A2302" s="594" t="s">
        <v>822</v>
      </c>
      <c r="B2302" s="582" t="s">
        <v>2876</v>
      </c>
      <c r="C2302" s="1016" t="s">
        <v>736</v>
      </c>
      <c r="D2302" s="1019" t="s">
        <v>282</v>
      </c>
      <c r="E2302" s="1019" t="s">
        <v>282</v>
      </c>
      <c r="F2302" s="593" t="s">
        <v>662</v>
      </c>
      <c r="G2302" s="593"/>
      <c r="H2302" s="586">
        <v>76</v>
      </c>
      <c r="I2302" s="586">
        <v>44500</v>
      </c>
      <c r="J2302" s="962">
        <v>12</v>
      </c>
      <c r="K2302" s="1017">
        <f t="shared" ref="K2302:K2349" si="161">IFERROR(J2302*H2302,"0")</f>
        <v>912</v>
      </c>
      <c r="L2302" s="1018">
        <f t="shared" ref="L2302:L2349" si="162">IFERROR(K2302/1000,"0")</f>
        <v>0.91200000000000003</v>
      </c>
      <c r="M2302" s="713">
        <f t="shared" si="156"/>
        <v>3382000</v>
      </c>
      <c r="N2302" s="594" t="s">
        <v>1620</v>
      </c>
      <c r="O2302" s="589"/>
      <c r="P2302" s="587" t="s">
        <v>759</v>
      </c>
      <c r="Q2302" s="589" t="s">
        <v>270</v>
      </c>
      <c r="R2302" s="587" t="s">
        <v>68</v>
      </c>
      <c r="S2302" s="587" t="s">
        <v>213</v>
      </c>
    </row>
    <row r="2303" spans="1:19" s="122" customFormat="1" ht="20.100000000000001" customHeight="1">
      <c r="A2303" s="594" t="s">
        <v>822</v>
      </c>
      <c r="B2303" s="582" t="s">
        <v>2876</v>
      </c>
      <c r="C2303" s="1016" t="s">
        <v>736</v>
      </c>
      <c r="D2303" s="1019" t="s">
        <v>282</v>
      </c>
      <c r="E2303" s="1019" t="s">
        <v>282</v>
      </c>
      <c r="F2303" s="593" t="s">
        <v>626</v>
      </c>
      <c r="G2303" s="593"/>
      <c r="H2303" s="586">
        <v>109</v>
      </c>
      <c r="I2303" s="586">
        <v>34000</v>
      </c>
      <c r="J2303" s="962">
        <v>6</v>
      </c>
      <c r="K2303" s="1017">
        <f t="shared" si="161"/>
        <v>654</v>
      </c>
      <c r="L2303" s="1018">
        <f t="shared" si="162"/>
        <v>0.65400000000000003</v>
      </c>
      <c r="M2303" s="713">
        <f t="shared" si="156"/>
        <v>3706000</v>
      </c>
      <c r="N2303" s="594"/>
      <c r="O2303" s="589"/>
      <c r="P2303" s="587" t="s">
        <v>759</v>
      </c>
      <c r="Q2303" s="589" t="s">
        <v>344</v>
      </c>
      <c r="R2303" s="587" t="s">
        <v>68</v>
      </c>
      <c r="S2303" s="587" t="s">
        <v>213</v>
      </c>
    </row>
    <row r="2304" spans="1:19" s="122" customFormat="1" ht="20.100000000000001" customHeight="1">
      <c r="A2304" s="594" t="s">
        <v>822</v>
      </c>
      <c r="B2304" s="582" t="s">
        <v>2876</v>
      </c>
      <c r="C2304" s="1016" t="s">
        <v>736</v>
      </c>
      <c r="D2304" s="1019" t="s">
        <v>282</v>
      </c>
      <c r="E2304" s="1019" t="s">
        <v>282</v>
      </c>
      <c r="F2304" s="593" t="s">
        <v>1046</v>
      </c>
      <c r="G2304" s="593"/>
      <c r="H2304" s="586">
        <v>78</v>
      </c>
      <c r="I2304" s="586">
        <v>11000</v>
      </c>
      <c r="J2304" s="962" t="s">
        <v>765</v>
      </c>
      <c r="K2304" s="1017" t="str">
        <f t="shared" si="161"/>
        <v>0</v>
      </c>
      <c r="L2304" s="1018">
        <f t="shared" si="162"/>
        <v>0</v>
      </c>
      <c r="M2304" s="713">
        <f t="shared" si="156"/>
        <v>858000</v>
      </c>
      <c r="N2304" s="594" t="s">
        <v>1620</v>
      </c>
      <c r="O2304" s="589"/>
      <c r="P2304" s="587" t="s">
        <v>759</v>
      </c>
      <c r="Q2304" s="589" t="s">
        <v>360</v>
      </c>
      <c r="R2304" s="587" t="s">
        <v>73</v>
      </c>
      <c r="S2304" s="587" t="s">
        <v>213</v>
      </c>
    </row>
    <row r="2305" spans="1:19" s="1" customFormat="1" ht="20.100000000000001" customHeight="1">
      <c r="A2305" s="557" t="s">
        <v>235</v>
      </c>
      <c r="B2305" s="563" t="s">
        <v>1124</v>
      </c>
      <c r="C2305" s="557" t="s">
        <v>371</v>
      </c>
      <c r="D2305" s="975" t="s">
        <v>282</v>
      </c>
      <c r="E2305" s="975" t="s">
        <v>282</v>
      </c>
      <c r="F2305" s="557" t="s">
        <v>373</v>
      </c>
      <c r="G2305" s="563"/>
      <c r="H2305" s="559">
        <v>322</v>
      </c>
      <c r="I2305" s="559">
        <v>14800</v>
      </c>
      <c r="J2305" s="558"/>
      <c r="K2305" s="559">
        <f t="shared" si="161"/>
        <v>0</v>
      </c>
      <c r="L2305" s="981">
        <f t="shared" si="162"/>
        <v>0</v>
      </c>
      <c r="M2305" s="713">
        <f t="shared" si="156"/>
        <v>4765600</v>
      </c>
      <c r="N2305" s="557"/>
      <c r="O2305" s="557"/>
      <c r="P2305" s="557" t="s">
        <v>483</v>
      </c>
      <c r="Q2305" s="557" t="s">
        <v>336</v>
      </c>
      <c r="R2305" s="557" t="s">
        <v>73</v>
      </c>
      <c r="S2305" s="557" t="s">
        <v>213</v>
      </c>
    </row>
    <row r="2306" spans="1:19" s="1" customFormat="1" ht="20.100000000000001" customHeight="1">
      <c r="A2306" s="557" t="s">
        <v>235</v>
      </c>
      <c r="B2306" s="563" t="s">
        <v>1124</v>
      </c>
      <c r="C2306" s="557" t="s">
        <v>371</v>
      </c>
      <c r="D2306" s="975" t="s">
        <v>282</v>
      </c>
      <c r="E2306" s="975" t="s">
        <v>282</v>
      </c>
      <c r="F2306" s="557" t="s">
        <v>81</v>
      </c>
      <c r="G2306" s="563"/>
      <c r="H2306" s="559">
        <v>322</v>
      </c>
      <c r="I2306" s="559">
        <v>6022</v>
      </c>
      <c r="J2306" s="558"/>
      <c r="K2306" s="559">
        <f t="shared" si="161"/>
        <v>0</v>
      </c>
      <c r="L2306" s="981">
        <f t="shared" si="162"/>
        <v>0</v>
      </c>
      <c r="M2306" s="713">
        <f t="shared" si="156"/>
        <v>1939084</v>
      </c>
      <c r="N2306" s="557"/>
      <c r="O2306" s="557"/>
      <c r="P2306" s="557" t="s">
        <v>483</v>
      </c>
      <c r="Q2306" s="557" t="s">
        <v>336</v>
      </c>
      <c r="R2306" s="557" t="s">
        <v>73</v>
      </c>
      <c r="S2306" s="557" t="s">
        <v>213</v>
      </c>
    </row>
    <row r="2307" spans="1:19" s="1" customFormat="1" ht="20.100000000000001" customHeight="1">
      <c r="A2307" s="557" t="s">
        <v>235</v>
      </c>
      <c r="B2307" s="563" t="s">
        <v>1124</v>
      </c>
      <c r="C2307" s="557" t="s">
        <v>371</v>
      </c>
      <c r="D2307" s="975" t="s">
        <v>282</v>
      </c>
      <c r="E2307" s="975" t="s">
        <v>282</v>
      </c>
      <c r="F2307" s="557" t="s">
        <v>373</v>
      </c>
      <c r="G2307" s="563"/>
      <c r="H2307" s="559">
        <v>322</v>
      </c>
      <c r="I2307" s="559">
        <v>14306</v>
      </c>
      <c r="J2307" s="558"/>
      <c r="K2307" s="559">
        <f t="shared" si="161"/>
        <v>0</v>
      </c>
      <c r="L2307" s="981">
        <f t="shared" si="162"/>
        <v>0</v>
      </c>
      <c r="M2307" s="713">
        <f t="shared" si="156"/>
        <v>4606532</v>
      </c>
      <c r="N2307" s="557"/>
      <c r="O2307" s="557"/>
      <c r="P2307" s="557" t="s">
        <v>483</v>
      </c>
      <c r="Q2307" s="557" t="s">
        <v>336</v>
      </c>
      <c r="R2307" s="557" t="s">
        <v>73</v>
      </c>
      <c r="S2307" s="557" t="s">
        <v>213</v>
      </c>
    </row>
    <row r="2308" spans="1:19" s="1" customFormat="1" ht="20.100000000000001" customHeight="1">
      <c r="A2308" s="557" t="s">
        <v>235</v>
      </c>
      <c r="B2308" s="563" t="s">
        <v>1124</v>
      </c>
      <c r="C2308" s="557" t="s">
        <v>371</v>
      </c>
      <c r="D2308" s="975" t="s">
        <v>282</v>
      </c>
      <c r="E2308" s="975" t="s">
        <v>282</v>
      </c>
      <c r="F2308" s="557" t="s">
        <v>81</v>
      </c>
      <c r="G2308" s="563"/>
      <c r="H2308" s="559">
        <v>322</v>
      </c>
      <c r="I2308" s="559">
        <v>5821</v>
      </c>
      <c r="J2308" s="558"/>
      <c r="K2308" s="559">
        <f t="shared" si="161"/>
        <v>0</v>
      </c>
      <c r="L2308" s="981">
        <f t="shared" si="162"/>
        <v>0</v>
      </c>
      <c r="M2308" s="713">
        <f t="shared" si="156"/>
        <v>1874362</v>
      </c>
      <c r="N2308" s="557"/>
      <c r="O2308" s="557"/>
      <c r="P2308" s="557" t="s">
        <v>483</v>
      </c>
      <c r="Q2308" s="557" t="s">
        <v>336</v>
      </c>
      <c r="R2308" s="557" t="s">
        <v>73</v>
      </c>
      <c r="S2308" s="557" t="s">
        <v>213</v>
      </c>
    </row>
    <row r="2309" spans="1:19" s="34" customFormat="1" ht="20.100000000000001" customHeight="1">
      <c r="A2309" s="557" t="s">
        <v>741</v>
      </c>
      <c r="B2309" s="563" t="s">
        <v>2131</v>
      </c>
      <c r="C2309" s="557" t="s">
        <v>371</v>
      </c>
      <c r="D2309" s="975" t="s">
        <v>282</v>
      </c>
      <c r="E2309" s="975" t="s">
        <v>282</v>
      </c>
      <c r="F2309" s="557" t="s">
        <v>524</v>
      </c>
      <c r="G2309" s="563"/>
      <c r="H2309" s="559">
        <v>349</v>
      </c>
      <c r="I2309" s="559">
        <v>118200</v>
      </c>
      <c r="J2309" s="558">
        <v>43</v>
      </c>
      <c r="K2309" s="559">
        <f t="shared" si="161"/>
        <v>15007</v>
      </c>
      <c r="L2309" s="981">
        <f t="shared" si="162"/>
        <v>15.007</v>
      </c>
      <c r="M2309" s="713">
        <f t="shared" si="156"/>
        <v>41251800</v>
      </c>
      <c r="N2309" s="557"/>
      <c r="O2309" s="557"/>
      <c r="P2309" s="557" t="s">
        <v>483</v>
      </c>
      <c r="Q2309" s="557" t="s">
        <v>327</v>
      </c>
      <c r="R2309" s="557" t="s">
        <v>68</v>
      </c>
      <c r="S2309" s="557"/>
    </row>
    <row r="2310" spans="1:19" s="34" customFormat="1" ht="20.100000000000001" customHeight="1">
      <c r="A2310" s="557" t="s">
        <v>741</v>
      </c>
      <c r="B2310" s="563" t="s">
        <v>2131</v>
      </c>
      <c r="C2310" s="557" t="s">
        <v>371</v>
      </c>
      <c r="D2310" s="975" t="s">
        <v>282</v>
      </c>
      <c r="E2310" s="975" t="s">
        <v>282</v>
      </c>
      <c r="F2310" s="557" t="s">
        <v>657</v>
      </c>
      <c r="G2310" s="563"/>
      <c r="H2310" s="559">
        <v>328</v>
      </c>
      <c r="I2310" s="559">
        <v>75000</v>
      </c>
      <c r="J2310" s="558">
        <v>27</v>
      </c>
      <c r="K2310" s="559">
        <f t="shared" si="161"/>
        <v>8856</v>
      </c>
      <c r="L2310" s="981">
        <f t="shared" si="162"/>
        <v>8.8559999999999999</v>
      </c>
      <c r="M2310" s="713">
        <f t="shared" si="156"/>
        <v>24600000</v>
      </c>
      <c r="N2310" s="557"/>
      <c r="O2310" s="557"/>
      <c r="P2310" s="557" t="s">
        <v>483</v>
      </c>
      <c r="Q2310" s="557" t="s">
        <v>270</v>
      </c>
      <c r="R2310" s="557" t="s">
        <v>68</v>
      </c>
      <c r="S2310" s="557"/>
    </row>
    <row r="2311" spans="1:19" s="34" customFormat="1" ht="20.100000000000001" customHeight="1">
      <c r="A2311" s="557" t="s">
        <v>741</v>
      </c>
      <c r="B2311" s="563" t="s">
        <v>2131</v>
      </c>
      <c r="C2311" s="557" t="s">
        <v>371</v>
      </c>
      <c r="D2311" s="975" t="s">
        <v>282</v>
      </c>
      <c r="E2311" s="975" t="s">
        <v>282</v>
      </c>
      <c r="F2311" s="557" t="s">
        <v>71</v>
      </c>
      <c r="G2311" s="563"/>
      <c r="H2311" s="560">
        <v>318</v>
      </c>
      <c r="I2311" s="559">
        <v>43000</v>
      </c>
      <c r="J2311" s="558"/>
      <c r="K2311" s="559">
        <f t="shared" si="161"/>
        <v>0</v>
      </c>
      <c r="L2311" s="981">
        <f t="shared" si="162"/>
        <v>0</v>
      </c>
      <c r="M2311" s="713">
        <f t="shared" si="156"/>
        <v>13674000</v>
      </c>
      <c r="N2311" s="557"/>
      <c r="O2311" s="557"/>
      <c r="P2311" s="557" t="s">
        <v>483</v>
      </c>
      <c r="Q2311" s="557" t="s">
        <v>271</v>
      </c>
      <c r="R2311" s="557" t="s">
        <v>73</v>
      </c>
      <c r="S2311" s="557"/>
    </row>
    <row r="2312" spans="1:19" s="34" customFormat="1" ht="20.100000000000001" customHeight="1">
      <c r="A2312" s="557" t="s">
        <v>741</v>
      </c>
      <c r="B2312" s="563" t="s">
        <v>2131</v>
      </c>
      <c r="C2312" s="557" t="s">
        <v>371</v>
      </c>
      <c r="D2312" s="975" t="s">
        <v>282</v>
      </c>
      <c r="E2312" s="975" t="s">
        <v>282</v>
      </c>
      <c r="F2312" s="557" t="s">
        <v>74</v>
      </c>
      <c r="G2312" s="563"/>
      <c r="H2312" s="559">
        <v>147</v>
      </c>
      <c r="I2312" s="559">
        <v>87000</v>
      </c>
      <c r="J2312" s="558"/>
      <c r="K2312" s="559">
        <f t="shared" si="161"/>
        <v>0</v>
      </c>
      <c r="L2312" s="981">
        <f t="shared" si="162"/>
        <v>0</v>
      </c>
      <c r="M2312" s="713">
        <f t="shared" si="156"/>
        <v>12789000</v>
      </c>
      <c r="N2312" s="557"/>
      <c r="O2312" s="557"/>
      <c r="P2312" s="557" t="s">
        <v>483</v>
      </c>
      <c r="Q2312" s="557" t="s">
        <v>276</v>
      </c>
      <c r="R2312" s="557" t="s">
        <v>73</v>
      </c>
      <c r="S2312" s="557"/>
    </row>
    <row r="2313" spans="1:19" s="34" customFormat="1" ht="20.100000000000001" customHeight="1">
      <c r="A2313" s="557" t="s">
        <v>741</v>
      </c>
      <c r="B2313" s="563" t="s">
        <v>2131</v>
      </c>
      <c r="C2313" s="557" t="s">
        <v>371</v>
      </c>
      <c r="D2313" s="975" t="s">
        <v>282</v>
      </c>
      <c r="E2313" s="975" t="s">
        <v>282</v>
      </c>
      <c r="F2313" s="557" t="s">
        <v>75</v>
      </c>
      <c r="G2313" s="563"/>
      <c r="H2313" s="559">
        <v>193</v>
      </c>
      <c r="I2313" s="559">
        <v>46000</v>
      </c>
      <c r="J2313" s="558"/>
      <c r="K2313" s="559">
        <f t="shared" si="161"/>
        <v>0</v>
      </c>
      <c r="L2313" s="981">
        <f t="shared" si="162"/>
        <v>0</v>
      </c>
      <c r="M2313" s="713">
        <f t="shared" si="156"/>
        <v>8878000</v>
      </c>
      <c r="N2313" s="557"/>
      <c r="O2313" s="557"/>
      <c r="P2313" s="557" t="s">
        <v>483</v>
      </c>
      <c r="Q2313" s="557" t="s">
        <v>585</v>
      </c>
      <c r="R2313" s="557" t="s">
        <v>73</v>
      </c>
      <c r="S2313" s="557"/>
    </row>
    <row r="2314" spans="1:19" s="34" customFormat="1" ht="20.100000000000001" customHeight="1">
      <c r="A2314" s="557" t="s">
        <v>741</v>
      </c>
      <c r="B2314" s="563" t="s">
        <v>2131</v>
      </c>
      <c r="C2314" s="557" t="s">
        <v>371</v>
      </c>
      <c r="D2314" s="975" t="s">
        <v>282</v>
      </c>
      <c r="E2314" s="975" t="s">
        <v>282</v>
      </c>
      <c r="F2314" s="557" t="s">
        <v>83</v>
      </c>
      <c r="G2314" s="563"/>
      <c r="H2314" s="559">
        <v>193</v>
      </c>
      <c r="I2314" s="559">
        <v>10000</v>
      </c>
      <c r="J2314" s="969"/>
      <c r="K2314" s="559">
        <f t="shared" si="161"/>
        <v>0</v>
      </c>
      <c r="L2314" s="981">
        <f t="shared" si="162"/>
        <v>0</v>
      </c>
      <c r="M2314" s="713">
        <f t="shared" si="156"/>
        <v>1930000</v>
      </c>
      <c r="N2314" s="557"/>
      <c r="O2314" s="557"/>
      <c r="P2314" s="557" t="s">
        <v>483</v>
      </c>
      <c r="Q2314" s="557" t="s">
        <v>274</v>
      </c>
      <c r="R2314" s="557" t="s">
        <v>73</v>
      </c>
      <c r="S2314" s="557"/>
    </row>
    <row r="2315" spans="1:19" s="34" customFormat="1" ht="20.100000000000001" customHeight="1">
      <c r="A2315" s="557" t="s">
        <v>741</v>
      </c>
      <c r="B2315" s="563" t="s">
        <v>2131</v>
      </c>
      <c r="C2315" s="557" t="s">
        <v>371</v>
      </c>
      <c r="D2315" s="975" t="s">
        <v>282</v>
      </c>
      <c r="E2315" s="975" t="s">
        <v>282</v>
      </c>
      <c r="F2315" s="557" t="s">
        <v>534</v>
      </c>
      <c r="G2315" s="563"/>
      <c r="H2315" s="559">
        <v>318</v>
      </c>
      <c r="I2315" s="559">
        <v>49000</v>
      </c>
      <c r="J2315" s="558"/>
      <c r="K2315" s="559">
        <f t="shared" si="161"/>
        <v>0</v>
      </c>
      <c r="L2315" s="981">
        <f t="shared" si="162"/>
        <v>0</v>
      </c>
      <c r="M2315" s="713">
        <f t="shared" ref="M2315:M2378" si="163">H2315*I2315</f>
        <v>15582000</v>
      </c>
      <c r="N2315" s="557"/>
      <c r="O2315" s="557"/>
      <c r="P2315" s="557" t="s">
        <v>483</v>
      </c>
      <c r="Q2315" s="557" t="s">
        <v>278</v>
      </c>
      <c r="R2315" s="557" t="s">
        <v>73</v>
      </c>
      <c r="S2315" s="557"/>
    </row>
    <row r="2316" spans="1:19" s="34" customFormat="1" ht="20.100000000000001" customHeight="1">
      <c r="A2316" s="557" t="s">
        <v>741</v>
      </c>
      <c r="B2316" s="563" t="s">
        <v>2131</v>
      </c>
      <c r="C2316" s="557" t="s">
        <v>371</v>
      </c>
      <c r="D2316" s="975" t="s">
        <v>282</v>
      </c>
      <c r="E2316" s="975" t="s">
        <v>282</v>
      </c>
      <c r="F2316" s="557" t="s">
        <v>79</v>
      </c>
      <c r="G2316" s="563"/>
      <c r="H2316" s="559">
        <v>641</v>
      </c>
      <c r="I2316" s="559">
        <v>5500</v>
      </c>
      <c r="J2316" s="558"/>
      <c r="K2316" s="559">
        <f t="shared" si="161"/>
        <v>0</v>
      </c>
      <c r="L2316" s="981">
        <f t="shared" si="162"/>
        <v>0</v>
      </c>
      <c r="M2316" s="713">
        <f t="shared" si="163"/>
        <v>3525500</v>
      </c>
      <c r="N2316" s="557"/>
      <c r="O2316" s="557"/>
      <c r="P2316" s="557" t="s">
        <v>483</v>
      </c>
      <c r="Q2316" s="557" t="s">
        <v>280</v>
      </c>
      <c r="R2316" s="557" t="s">
        <v>73</v>
      </c>
      <c r="S2316" s="557"/>
    </row>
    <row r="2317" spans="1:19" s="34" customFormat="1" ht="20.100000000000001" customHeight="1">
      <c r="A2317" s="557" t="s">
        <v>623</v>
      </c>
      <c r="B2317" s="563" t="s">
        <v>1924</v>
      </c>
      <c r="C2317" s="557" t="s">
        <v>371</v>
      </c>
      <c r="D2317" s="975" t="s">
        <v>282</v>
      </c>
      <c r="E2317" s="975" t="s">
        <v>282</v>
      </c>
      <c r="F2317" s="557" t="s">
        <v>906</v>
      </c>
      <c r="G2317" s="563">
        <v>464</v>
      </c>
      <c r="H2317" s="559">
        <v>480</v>
      </c>
      <c r="I2317" s="559">
        <v>108275</v>
      </c>
      <c r="J2317" s="558">
        <v>35</v>
      </c>
      <c r="K2317" s="559">
        <f t="shared" si="161"/>
        <v>16800</v>
      </c>
      <c r="L2317" s="981">
        <f t="shared" si="162"/>
        <v>16.8</v>
      </c>
      <c r="M2317" s="713">
        <f t="shared" si="163"/>
        <v>51972000</v>
      </c>
      <c r="N2317" s="557"/>
      <c r="O2317" s="557"/>
      <c r="P2317" s="557" t="s">
        <v>483</v>
      </c>
      <c r="Q2317" s="557" t="s">
        <v>370</v>
      </c>
      <c r="R2317" s="557" t="s">
        <v>68</v>
      </c>
      <c r="S2317" s="557" t="s">
        <v>213</v>
      </c>
    </row>
    <row r="2318" spans="1:19" s="34" customFormat="1" ht="20.100000000000001" customHeight="1">
      <c r="A2318" s="557" t="s">
        <v>623</v>
      </c>
      <c r="B2318" s="563" t="s">
        <v>1924</v>
      </c>
      <c r="C2318" s="557" t="s">
        <v>371</v>
      </c>
      <c r="D2318" s="975" t="s">
        <v>282</v>
      </c>
      <c r="E2318" s="975" t="s">
        <v>282</v>
      </c>
      <c r="F2318" s="557" t="s">
        <v>880</v>
      </c>
      <c r="G2318" s="563">
        <v>0</v>
      </c>
      <c r="H2318" s="560">
        <v>472</v>
      </c>
      <c r="I2318" s="559">
        <v>2515</v>
      </c>
      <c r="J2318" s="558"/>
      <c r="K2318" s="559">
        <f t="shared" si="161"/>
        <v>0</v>
      </c>
      <c r="L2318" s="981">
        <f t="shared" si="162"/>
        <v>0</v>
      </c>
      <c r="M2318" s="713">
        <f t="shared" si="163"/>
        <v>1187080</v>
      </c>
      <c r="N2318" s="557"/>
      <c r="O2318" s="557"/>
      <c r="P2318" s="557" t="s">
        <v>483</v>
      </c>
      <c r="Q2318" s="557" t="s">
        <v>336</v>
      </c>
      <c r="R2318" s="557" t="s">
        <v>73</v>
      </c>
      <c r="S2318" s="557" t="s">
        <v>213</v>
      </c>
    </row>
    <row r="2319" spans="1:19" s="34" customFormat="1" ht="20.100000000000001" customHeight="1">
      <c r="A2319" s="557" t="s">
        <v>623</v>
      </c>
      <c r="B2319" s="563" t="s">
        <v>1924</v>
      </c>
      <c r="C2319" s="557" t="s">
        <v>371</v>
      </c>
      <c r="D2319" s="975" t="s">
        <v>282</v>
      </c>
      <c r="E2319" s="975" t="s">
        <v>282</v>
      </c>
      <c r="F2319" s="557" t="s">
        <v>1387</v>
      </c>
      <c r="G2319" s="563">
        <v>0</v>
      </c>
      <c r="H2319" s="560">
        <v>944</v>
      </c>
      <c r="I2319" s="559">
        <v>13108</v>
      </c>
      <c r="J2319" s="969"/>
      <c r="K2319" s="559">
        <f t="shared" si="161"/>
        <v>0</v>
      </c>
      <c r="L2319" s="981">
        <f t="shared" si="162"/>
        <v>0</v>
      </c>
      <c r="M2319" s="713">
        <f t="shared" si="163"/>
        <v>12373952</v>
      </c>
      <c r="N2319" s="557"/>
      <c r="O2319" s="557"/>
      <c r="P2319" s="557" t="s">
        <v>483</v>
      </c>
      <c r="Q2319" s="557" t="s">
        <v>577</v>
      </c>
      <c r="R2319" s="557" t="s">
        <v>375</v>
      </c>
      <c r="S2319" s="557" t="s">
        <v>213</v>
      </c>
    </row>
    <row r="2320" spans="1:19" s="34" customFormat="1" ht="20.100000000000001" customHeight="1">
      <c r="A2320" s="557" t="s">
        <v>623</v>
      </c>
      <c r="B2320" s="563" t="s">
        <v>1924</v>
      </c>
      <c r="C2320" s="557" t="s">
        <v>371</v>
      </c>
      <c r="D2320" s="975" t="s">
        <v>282</v>
      </c>
      <c r="E2320" s="975" t="s">
        <v>282</v>
      </c>
      <c r="F2320" s="557" t="s">
        <v>588</v>
      </c>
      <c r="G2320" s="563">
        <v>544</v>
      </c>
      <c r="H2320" s="559">
        <v>400</v>
      </c>
      <c r="I2320" s="559">
        <v>38551</v>
      </c>
      <c r="J2320" s="558">
        <v>15</v>
      </c>
      <c r="K2320" s="559">
        <f t="shared" si="161"/>
        <v>6000</v>
      </c>
      <c r="L2320" s="981">
        <f t="shared" si="162"/>
        <v>6</v>
      </c>
      <c r="M2320" s="713">
        <f t="shared" si="163"/>
        <v>15420400</v>
      </c>
      <c r="N2320" s="557"/>
      <c r="O2320" s="557"/>
      <c r="P2320" s="557" t="s">
        <v>483</v>
      </c>
      <c r="Q2320" s="557" t="s">
        <v>270</v>
      </c>
      <c r="R2320" s="557" t="s">
        <v>68</v>
      </c>
      <c r="S2320" s="557" t="s">
        <v>213</v>
      </c>
    </row>
    <row r="2321" spans="1:20" s="34" customFormat="1" ht="20.100000000000001" customHeight="1">
      <c r="A2321" s="557" t="s">
        <v>623</v>
      </c>
      <c r="B2321" s="563" t="s">
        <v>1924</v>
      </c>
      <c r="C2321" s="557" t="s">
        <v>371</v>
      </c>
      <c r="D2321" s="975" t="s">
        <v>282</v>
      </c>
      <c r="E2321" s="975" t="s">
        <v>282</v>
      </c>
      <c r="F2321" s="557" t="s">
        <v>71</v>
      </c>
      <c r="G2321" s="557">
        <v>544</v>
      </c>
      <c r="H2321" s="559">
        <v>400</v>
      </c>
      <c r="I2321" s="559">
        <v>37236</v>
      </c>
      <c r="J2321" s="969"/>
      <c r="K2321" s="559">
        <f t="shared" si="161"/>
        <v>0</v>
      </c>
      <c r="L2321" s="981">
        <f t="shared" si="162"/>
        <v>0</v>
      </c>
      <c r="M2321" s="713">
        <f t="shared" si="163"/>
        <v>14894400</v>
      </c>
      <c r="N2321" s="557"/>
      <c r="O2321" s="557"/>
      <c r="P2321" s="557" t="s">
        <v>483</v>
      </c>
      <c r="Q2321" s="557" t="s">
        <v>271</v>
      </c>
      <c r="R2321" s="557" t="s">
        <v>73</v>
      </c>
      <c r="S2321" s="557" t="s">
        <v>213</v>
      </c>
    </row>
    <row r="2322" spans="1:20" s="34" customFormat="1" ht="20.100000000000001" customHeight="1">
      <c r="A2322" s="557" t="s">
        <v>623</v>
      </c>
      <c r="B2322" s="563" t="s">
        <v>1924</v>
      </c>
      <c r="C2322" s="557" t="s">
        <v>371</v>
      </c>
      <c r="D2322" s="975" t="s">
        <v>282</v>
      </c>
      <c r="E2322" s="975" t="s">
        <v>282</v>
      </c>
      <c r="F2322" s="557" t="s">
        <v>880</v>
      </c>
      <c r="G2322" s="557">
        <v>0</v>
      </c>
      <c r="H2322" s="559">
        <v>944</v>
      </c>
      <c r="I2322" s="559">
        <v>3500</v>
      </c>
      <c r="J2322" s="969"/>
      <c r="K2322" s="559">
        <f t="shared" si="161"/>
        <v>0</v>
      </c>
      <c r="L2322" s="981">
        <f t="shared" si="162"/>
        <v>0</v>
      </c>
      <c r="M2322" s="713">
        <f t="shared" si="163"/>
        <v>3304000</v>
      </c>
      <c r="N2322" s="557"/>
      <c r="O2322" s="557"/>
      <c r="P2322" s="557" t="s">
        <v>483</v>
      </c>
      <c r="Q2322" s="557" t="s">
        <v>336</v>
      </c>
      <c r="R2322" s="557" t="s">
        <v>73</v>
      </c>
      <c r="S2322" s="557" t="s">
        <v>213</v>
      </c>
    </row>
    <row r="2323" spans="1:20" s="34" customFormat="1" ht="20.100000000000001" customHeight="1">
      <c r="A2323" s="557" t="s">
        <v>623</v>
      </c>
      <c r="B2323" s="563" t="s">
        <v>1924</v>
      </c>
      <c r="C2323" s="557" t="s">
        <v>371</v>
      </c>
      <c r="D2323" s="975" t="s">
        <v>282</v>
      </c>
      <c r="E2323" s="975" t="s">
        <v>282</v>
      </c>
      <c r="F2323" s="557" t="s">
        <v>880</v>
      </c>
      <c r="G2323" s="557">
        <v>0</v>
      </c>
      <c r="H2323" s="559">
        <v>944</v>
      </c>
      <c r="I2323" s="559">
        <v>3500</v>
      </c>
      <c r="J2323" s="969"/>
      <c r="K2323" s="559">
        <f t="shared" si="161"/>
        <v>0</v>
      </c>
      <c r="L2323" s="981">
        <f t="shared" si="162"/>
        <v>0</v>
      </c>
      <c r="M2323" s="713">
        <f t="shared" si="163"/>
        <v>3304000</v>
      </c>
      <c r="N2323" s="557"/>
      <c r="O2323" s="557"/>
      <c r="P2323" s="557" t="s">
        <v>483</v>
      </c>
      <c r="Q2323" s="557" t="s">
        <v>336</v>
      </c>
      <c r="R2323" s="557" t="s">
        <v>73</v>
      </c>
      <c r="S2323" s="557" t="s">
        <v>213</v>
      </c>
    </row>
    <row r="2324" spans="1:20" s="33" customFormat="1" ht="20.100000000000001" customHeight="1">
      <c r="A2324" s="557" t="s">
        <v>623</v>
      </c>
      <c r="B2324" s="563" t="s">
        <v>1924</v>
      </c>
      <c r="C2324" s="557" t="s">
        <v>371</v>
      </c>
      <c r="D2324" s="975" t="s">
        <v>282</v>
      </c>
      <c r="E2324" s="975" t="s">
        <v>282</v>
      </c>
      <c r="F2324" s="557" t="s">
        <v>881</v>
      </c>
      <c r="G2324" s="563">
        <v>544</v>
      </c>
      <c r="H2324" s="559">
        <v>400</v>
      </c>
      <c r="I2324" s="559">
        <v>10500</v>
      </c>
      <c r="J2324" s="969"/>
      <c r="K2324" s="559">
        <f t="shared" si="161"/>
        <v>0</v>
      </c>
      <c r="L2324" s="981">
        <f t="shared" si="162"/>
        <v>0</v>
      </c>
      <c r="M2324" s="713">
        <f t="shared" si="163"/>
        <v>4200000</v>
      </c>
      <c r="N2324" s="557"/>
      <c r="O2324" s="557"/>
      <c r="P2324" s="557" t="s">
        <v>483</v>
      </c>
      <c r="Q2324" s="557" t="s">
        <v>336</v>
      </c>
      <c r="R2324" s="557" t="s">
        <v>73</v>
      </c>
      <c r="S2324" s="557" t="s">
        <v>213</v>
      </c>
    </row>
    <row r="2325" spans="1:20" s="33" customFormat="1" ht="20.100000000000001" customHeight="1">
      <c r="A2325" s="557" t="s">
        <v>623</v>
      </c>
      <c r="B2325" s="563" t="s">
        <v>1924</v>
      </c>
      <c r="C2325" s="557" t="s">
        <v>371</v>
      </c>
      <c r="D2325" s="975" t="s">
        <v>282</v>
      </c>
      <c r="E2325" s="975" t="s">
        <v>282</v>
      </c>
      <c r="F2325" s="557" t="s">
        <v>882</v>
      </c>
      <c r="G2325" s="563">
        <v>544</v>
      </c>
      <c r="H2325" s="560">
        <v>400</v>
      </c>
      <c r="I2325" s="559">
        <v>8264</v>
      </c>
      <c r="J2325" s="969"/>
      <c r="K2325" s="559">
        <f t="shared" si="161"/>
        <v>0</v>
      </c>
      <c r="L2325" s="981">
        <f t="shared" si="162"/>
        <v>0</v>
      </c>
      <c r="M2325" s="713">
        <f t="shared" si="163"/>
        <v>3305600</v>
      </c>
      <c r="N2325" s="557"/>
      <c r="O2325" s="557"/>
      <c r="P2325" s="557" t="s">
        <v>483</v>
      </c>
      <c r="Q2325" s="557" t="s">
        <v>336</v>
      </c>
      <c r="R2325" s="557" t="s">
        <v>73</v>
      </c>
      <c r="S2325" s="557" t="s">
        <v>213</v>
      </c>
    </row>
    <row r="2326" spans="1:20" s="34" customFormat="1" ht="20.100000000000001" customHeight="1">
      <c r="A2326" s="557" t="s">
        <v>623</v>
      </c>
      <c r="B2326" s="563" t="s">
        <v>1924</v>
      </c>
      <c r="C2326" s="557" t="s">
        <v>371</v>
      </c>
      <c r="D2326" s="975" t="s">
        <v>282</v>
      </c>
      <c r="E2326" s="975" t="s">
        <v>282</v>
      </c>
      <c r="F2326" s="557" t="s">
        <v>350</v>
      </c>
      <c r="G2326" s="563">
        <v>0</v>
      </c>
      <c r="H2326" s="560">
        <v>472</v>
      </c>
      <c r="I2326" s="559">
        <v>9628</v>
      </c>
      <c r="J2326" s="969"/>
      <c r="K2326" s="559">
        <f t="shared" si="161"/>
        <v>0</v>
      </c>
      <c r="L2326" s="981">
        <f t="shared" si="162"/>
        <v>0</v>
      </c>
      <c r="M2326" s="713">
        <f t="shared" si="163"/>
        <v>4544416</v>
      </c>
      <c r="N2326" s="557"/>
      <c r="O2326" s="557"/>
      <c r="P2326" s="557" t="s">
        <v>483</v>
      </c>
      <c r="Q2326" s="557" t="s">
        <v>336</v>
      </c>
      <c r="R2326" s="557" t="s">
        <v>73</v>
      </c>
      <c r="S2326" s="557" t="s">
        <v>213</v>
      </c>
      <c r="T2326" s="89"/>
    </row>
    <row r="2327" spans="1:20" s="34" customFormat="1" ht="20.100000000000001" customHeight="1">
      <c r="A2327" s="557" t="s">
        <v>623</v>
      </c>
      <c r="B2327" s="563" t="s">
        <v>1924</v>
      </c>
      <c r="C2327" s="557" t="s">
        <v>371</v>
      </c>
      <c r="D2327" s="975" t="s">
        <v>282</v>
      </c>
      <c r="E2327" s="975" t="s">
        <v>282</v>
      </c>
      <c r="F2327" s="557" t="s">
        <v>509</v>
      </c>
      <c r="G2327" s="563">
        <v>0</v>
      </c>
      <c r="H2327" s="559">
        <v>472</v>
      </c>
      <c r="I2327" s="559">
        <v>1365</v>
      </c>
      <c r="J2327" s="969"/>
      <c r="K2327" s="559">
        <f t="shared" si="161"/>
        <v>0</v>
      </c>
      <c r="L2327" s="981">
        <f t="shared" si="162"/>
        <v>0</v>
      </c>
      <c r="M2327" s="713">
        <f t="shared" si="163"/>
        <v>644280</v>
      </c>
      <c r="N2327" s="557"/>
      <c r="O2327" s="557"/>
      <c r="P2327" s="557" t="s">
        <v>483</v>
      </c>
      <c r="Q2327" s="557" t="s">
        <v>336</v>
      </c>
      <c r="R2327" s="557" t="s">
        <v>73</v>
      </c>
      <c r="S2327" s="557" t="s">
        <v>213</v>
      </c>
      <c r="T2327" s="89"/>
    </row>
    <row r="2328" spans="1:20" s="34" customFormat="1" ht="20.100000000000001" customHeight="1">
      <c r="A2328" s="557" t="s">
        <v>623</v>
      </c>
      <c r="B2328" s="563" t="s">
        <v>1924</v>
      </c>
      <c r="C2328" s="557" t="s">
        <v>371</v>
      </c>
      <c r="D2328" s="975" t="s">
        <v>282</v>
      </c>
      <c r="E2328" s="975" t="s">
        <v>282</v>
      </c>
      <c r="F2328" s="557" t="s">
        <v>442</v>
      </c>
      <c r="G2328" s="563">
        <v>0</v>
      </c>
      <c r="H2328" s="560">
        <v>472</v>
      </c>
      <c r="I2328" s="559">
        <v>758</v>
      </c>
      <c r="J2328" s="558"/>
      <c r="K2328" s="559">
        <f t="shared" si="161"/>
        <v>0</v>
      </c>
      <c r="L2328" s="981">
        <f t="shared" si="162"/>
        <v>0</v>
      </c>
      <c r="M2328" s="713">
        <f t="shared" si="163"/>
        <v>357776</v>
      </c>
      <c r="N2328" s="557"/>
      <c r="O2328" s="557"/>
      <c r="P2328" s="557" t="s">
        <v>483</v>
      </c>
      <c r="Q2328" s="557" t="s">
        <v>336</v>
      </c>
      <c r="R2328" s="557" t="s">
        <v>73</v>
      </c>
      <c r="S2328" s="557" t="s">
        <v>213</v>
      </c>
      <c r="T2328" s="89"/>
    </row>
    <row r="2329" spans="1:20" s="34" customFormat="1" ht="20.100000000000001" customHeight="1">
      <c r="A2329" s="557" t="s">
        <v>623</v>
      </c>
      <c r="B2329" s="563" t="s">
        <v>1924</v>
      </c>
      <c r="C2329" s="557" t="s">
        <v>371</v>
      </c>
      <c r="D2329" s="975" t="s">
        <v>282</v>
      </c>
      <c r="E2329" s="975" t="s">
        <v>282</v>
      </c>
      <c r="F2329" s="557" t="s">
        <v>348</v>
      </c>
      <c r="G2329" s="563">
        <v>0</v>
      </c>
      <c r="H2329" s="559">
        <v>944</v>
      </c>
      <c r="I2329" s="559">
        <v>7500</v>
      </c>
      <c r="J2329" s="558"/>
      <c r="K2329" s="559">
        <f t="shared" si="161"/>
        <v>0</v>
      </c>
      <c r="L2329" s="981">
        <f t="shared" si="162"/>
        <v>0</v>
      </c>
      <c r="M2329" s="713">
        <f t="shared" si="163"/>
        <v>7080000</v>
      </c>
      <c r="N2329" s="557"/>
      <c r="O2329" s="557"/>
      <c r="P2329" s="557" t="s">
        <v>483</v>
      </c>
      <c r="Q2329" s="557" t="s">
        <v>336</v>
      </c>
      <c r="R2329" s="557" t="s">
        <v>73</v>
      </c>
      <c r="S2329" s="557" t="s">
        <v>213</v>
      </c>
      <c r="T2329" s="89"/>
    </row>
    <row r="2330" spans="1:20" s="34" customFormat="1" ht="20.100000000000001" customHeight="1">
      <c r="A2330" s="557" t="s">
        <v>623</v>
      </c>
      <c r="B2330" s="563" t="s">
        <v>1924</v>
      </c>
      <c r="C2330" s="557" t="s">
        <v>371</v>
      </c>
      <c r="D2330" s="975" t="s">
        <v>282</v>
      </c>
      <c r="E2330" s="975" t="s">
        <v>282</v>
      </c>
      <c r="F2330" s="557" t="s">
        <v>349</v>
      </c>
      <c r="G2330" s="563">
        <v>0</v>
      </c>
      <c r="H2330" s="559">
        <v>944</v>
      </c>
      <c r="I2330" s="559">
        <v>7500</v>
      </c>
      <c r="J2330" s="558"/>
      <c r="K2330" s="559">
        <f t="shared" si="161"/>
        <v>0</v>
      </c>
      <c r="L2330" s="981">
        <f t="shared" si="162"/>
        <v>0</v>
      </c>
      <c r="M2330" s="713">
        <f t="shared" si="163"/>
        <v>7080000</v>
      </c>
      <c r="N2330" s="557"/>
      <c r="O2330" s="557"/>
      <c r="P2330" s="557" t="s">
        <v>483</v>
      </c>
      <c r="Q2330" s="557" t="s">
        <v>336</v>
      </c>
      <c r="R2330" s="557" t="s">
        <v>73</v>
      </c>
      <c r="S2330" s="557" t="s">
        <v>213</v>
      </c>
      <c r="T2330" s="89"/>
    </row>
    <row r="2331" spans="1:20" s="34" customFormat="1" ht="20.100000000000001" customHeight="1">
      <c r="A2331" s="557" t="s">
        <v>623</v>
      </c>
      <c r="B2331" s="563" t="s">
        <v>1924</v>
      </c>
      <c r="C2331" s="557" t="s">
        <v>371</v>
      </c>
      <c r="D2331" s="975" t="s">
        <v>282</v>
      </c>
      <c r="E2331" s="975" t="s">
        <v>282</v>
      </c>
      <c r="F2331" s="557" t="s">
        <v>366</v>
      </c>
      <c r="G2331" s="563">
        <v>472</v>
      </c>
      <c r="H2331" s="560"/>
      <c r="I2331" s="559">
        <v>3942</v>
      </c>
      <c r="J2331" s="558"/>
      <c r="K2331" s="559">
        <f t="shared" si="161"/>
        <v>0</v>
      </c>
      <c r="L2331" s="981">
        <f t="shared" si="162"/>
        <v>0</v>
      </c>
      <c r="M2331" s="713">
        <f t="shared" si="163"/>
        <v>0</v>
      </c>
      <c r="N2331" s="557"/>
      <c r="O2331" s="557"/>
      <c r="P2331" s="557" t="s">
        <v>483</v>
      </c>
      <c r="Q2331" s="557" t="s">
        <v>336</v>
      </c>
      <c r="R2331" s="557" t="s">
        <v>73</v>
      </c>
      <c r="S2331" s="557" t="s">
        <v>213</v>
      </c>
      <c r="T2331" s="89"/>
    </row>
    <row r="2332" spans="1:20" s="34" customFormat="1" ht="20.100000000000001" customHeight="1">
      <c r="A2332" s="557" t="s">
        <v>623</v>
      </c>
      <c r="B2332" s="563" t="s">
        <v>1924</v>
      </c>
      <c r="C2332" s="557" t="s">
        <v>371</v>
      </c>
      <c r="D2332" s="975" t="s">
        <v>282</v>
      </c>
      <c r="E2332" s="975" t="s">
        <v>282</v>
      </c>
      <c r="F2332" s="557" t="s">
        <v>81</v>
      </c>
      <c r="G2332" s="563">
        <v>472</v>
      </c>
      <c r="H2332" s="560"/>
      <c r="I2332" s="559">
        <v>5307</v>
      </c>
      <c r="J2332" s="969"/>
      <c r="K2332" s="559">
        <f t="shared" si="161"/>
        <v>0</v>
      </c>
      <c r="L2332" s="981">
        <f t="shared" si="162"/>
        <v>0</v>
      </c>
      <c r="M2332" s="713">
        <f t="shared" si="163"/>
        <v>0</v>
      </c>
      <c r="N2332" s="557"/>
      <c r="O2332" s="557"/>
      <c r="P2332" s="557" t="s">
        <v>483</v>
      </c>
      <c r="Q2332" s="557" t="s">
        <v>336</v>
      </c>
      <c r="R2332" s="557" t="s">
        <v>73</v>
      </c>
      <c r="S2332" s="557" t="s">
        <v>213</v>
      </c>
      <c r="T2332" s="89"/>
    </row>
    <row r="2333" spans="1:20" s="34" customFormat="1" ht="20.100000000000001" customHeight="1">
      <c r="A2333" s="676" t="s">
        <v>741</v>
      </c>
      <c r="B2333" s="677" t="s">
        <v>2822</v>
      </c>
      <c r="C2333" s="678" t="s">
        <v>371</v>
      </c>
      <c r="D2333" s="975" t="s">
        <v>282</v>
      </c>
      <c r="E2333" s="975" t="s">
        <v>282</v>
      </c>
      <c r="F2333" s="676" t="s">
        <v>880</v>
      </c>
      <c r="G2333" s="676"/>
      <c r="H2333" s="680">
        <v>315</v>
      </c>
      <c r="I2333" s="680">
        <v>2633</v>
      </c>
      <c r="J2333" s="680" t="s">
        <v>765</v>
      </c>
      <c r="K2333" s="679" t="str">
        <f t="shared" si="161"/>
        <v>0</v>
      </c>
      <c r="L2333" s="681">
        <f t="shared" si="162"/>
        <v>0</v>
      </c>
      <c r="M2333" s="713">
        <f t="shared" si="163"/>
        <v>829395</v>
      </c>
      <c r="N2333" s="691"/>
      <c r="O2333" s="677" t="s">
        <v>923</v>
      </c>
      <c r="P2333" s="676" t="s">
        <v>483</v>
      </c>
      <c r="Q2333" s="678" t="s">
        <v>336</v>
      </c>
      <c r="R2333" s="676" t="s">
        <v>73</v>
      </c>
      <c r="S2333" s="676" t="s">
        <v>213</v>
      </c>
    </row>
    <row r="2334" spans="1:20" s="34" customFormat="1" ht="20.100000000000001" customHeight="1">
      <c r="A2334" s="676" t="s">
        <v>741</v>
      </c>
      <c r="B2334" s="677" t="s">
        <v>2822</v>
      </c>
      <c r="C2334" s="678" t="s">
        <v>371</v>
      </c>
      <c r="D2334" s="975" t="s">
        <v>282</v>
      </c>
      <c r="E2334" s="975" t="s">
        <v>282</v>
      </c>
      <c r="F2334" s="676" t="s">
        <v>880</v>
      </c>
      <c r="G2334" s="676"/>
      <c r="H2334" s="680">
        <v>315</v>
      </c>
      <c r="I2334" s="680">
        <v>2633</v>
      </c>
      <c r="J2334" s="680" t="s">
        <v>765</v>
      </c>
      <c r="K2334" s="679" t="str">
        <f t="shared" si="161"/>
        <v>0</v>
      </c>
      <c r="L2334" s="681">
        <f t="shared" si="162"/>
        <v>0</v>
      </c>
      <c r="M2334" s="713">
        <f t="shared" si="163"/>
        <v>829395</v>
      </c>
      <c r="N2334" s="691"/>
      <c r="O2334" s="677" t="s">
        <v>923</v>
      </c>
      <c r="P2334" s="676" t="s">
        <v>483</v>
      </c>
      <c r="Q2334" s="678" t="s">
        <v>336</v>
      </c>
      <c r="R2334" s="676" t="s">
        <v>73</v>
      </c>
      <c r="S2334" s="676" t="s">
        <v>213</v>
      </c>
    </row>
    <row r="2335" spans="1:20" s="34" customFormat="1" ht="20.100000000000001" customHeight="1">
      <c r="A2335" s="676" t="s">
        <v>741</v>
      </c>
      <c r="B2335" s="677" t="s">
        <v>2822</v>
      </c>
      <c r="C2335" s="678" t="s">
        <v>371</v>
      </c>
      <c r="D2335" s="975" t="s">
        <v>282</v>
      </c>
      <c r="E2335" s="975" t="s">
        <v>282</v>
      </c>
      <c r="F2335" s="676" t="s">
        <v>1004</v>
      </c>
      <c r="G2335" s="676"/>
      <c r="H2335" s="680">
        <v>168</v>
      </c>
      <c r="I2335" s="680">
        <v>10700</v>
      </c>
      <c r="J2335" s="680" t="s">
        <v>765</v>
      </c>
      <c r="K2335" s="679" t="str">
        <f t="shared" si="161"/>
        <v>0</v>
      </c>
      <c r="L2335" s="681">
        <f t="shared" si="162"/>
        <v>0</v>
      </c>
      <c r="M2335" s="713">
        <f t="shared" si="163"/>
        <v>1797600</v>
      </c>
      <c r="N2335" s="691"/>
      <c r="O2335" s="677" t="s">
        <v>2942</v>
      </c>
      <c r="P2335" s="676" t="s">
        <v>483</v>
      </c>
      <c r="Q2335" s="678" t="s">
        <v>336</v>
      </c>
      <c r="R2335" s="676" t="s">
        <v>73</v>
      </c>
      <c r="S2335" s="676" t="s">
        <v>213</v>
      </c>
    </row>
    <row r="2336" spans="1:20" s="34" customFormat="1" ht="20.100000000000001" customHeight="1">
      <c r="A2336" s="676" t="s">
        <v>741</v>
      </c>
      <c r="B2336" s="677" t="s">
        <v>2822</v>
      </c>
      <c r="C2336" s="678" t="s">
        <v>371</v>
      </c>
      <c r="D2336" s="975" t="s">
        <v>282</v>
      </c>
      <c r="E2336" s="975" t="s">
        <v>282</v>
      </c>
      <c r="F2336" s="676" t="s">
        <v>1004</v>
      </c>
      <c r="G2336" s="676"/>
      <c r="H2336" s="680">
        <v>168</v>
      </c>
      <c r="I2336" s="680">
        <v>10700</v>
      </c>
      <c r="J2336" s="680" t="s">
        <v>765</v>
      </c>
      <c r="K2336" s="679" t="str">
        <f t="shared" si="161"/>
        <v>0</v>
      </c>
      <c r="L2336" s="681">
        <f t="shared" si="162"/>
        <v>0</v>
      </c>
      <c r="M2336" s="713">
        <f t="shared" si="163"/>
        <v>1797600</v>
      </c>
      <c r="N2336" s="691"/>
      <c r="O2336" s="677" t="s">
        <v>2942</v>
      </c>
      <c r="P2336" s="676" t="s">
        <v>483</v>
      </c>
      <c r="Q2336" s="678" t="s">
        <v>336</v>
      </c>
      <c r="R2336" s="676" t="s">
        <v>73</v>
      </c>
      <c r="S2336" s="676" t="s">
        <v>213</v>
      </c>
    </row>
    <row r="2337" spans="1:22" s="34" customFormat="1" ht="20.100000000000001" customHeight="1">
      <c r="A2337" s="676" t="s">
        <v>741</v>
      </c>
      <c r="B2337" s="677" t="s">
        <v>2822</v>
      </c>
      <c r="C2337" s="678" t="s">
        <v>371</v>
      </c>
      <c r="D2337" s="975" t="s">
        <v>282</v>
      </c>
      <c r="E2337" s="975" t="s">
        <v>282</v>
      </c>
      <c r="F2337" s="676" t="s">
        <v>880</v>
      </c>
      <c r="G2337" s="676"/>
      <c r="H2337" s="680">
        <v>315</v>
      </c>
      <c r="I2337" s="680">
        <v>2663</v>
      </c>
      <c r="J2337" s="680" t="s">
        <v>765</v>
      </c>
      <c r="K2337" s="679" t="str">
        <f t="shared" si="161"/>
        <v>0</v>
      </c>
      <c r="L2337" s="681">
        <f t="shared" si="162"/>
        <v>0</v>
      </c>
      <c r="M2337" s="713">
        <f t="shared" si="163"/>
        <v>838845</v>
      </c>
      <c r="N2337" s="691"/>
      <c r="O2337" s="677" t="s">
        <v>837</v>
      </c>
      <c r="P2337" s="676" t="s">
        <v>483</v>
      </c>
      <c r="Q2337" s="678" t="s">
        <v>336</v>
      </c>
      <c r="R2337" s="676" t="s">
        <v>73</v>
      </c>
      <c r="S2337" s="676" t="s">
        <v>213</v>
      </c>
    </row>
    <row r="2338" spans="1:22" s="34" customFormat="1" ht="20.100000000000001" customHeight="1">
      <c r="A2338" s="676" t="s">
        <v>741</v>
      </c>
      <c r="B2338" s="677" t="s">
        <v>2822</v>
      </c>
      <c r="C2338" s="678" t="s">
        <v>371</v>
      </c>
      <c r="D2338" s="975" t="s">
        <v>282</v>
      </c>
      <c r="E2338" s="975" t="s">
        <v>282</v>
      </c>
      <c r="F2338" s="676" t="s">
        <v>880</v>
      </c>
      <c r="G2338" s="676"/>
      <c r="H2338" s="680">
        <v>315</v>
      </c>
      <c r="I2338" s="680">
        <v>2389</v>
      </c>
      <c r="J2338" s="680" t="s">
        <v>765</v>
      </c>
      <c r="K2338" s="679" t="str">
        <f t="shared" si="161"/>
        <v>0</v>
      </c>
      <c r="L2338" s="681">
        <f t="shared" si="162"/>
        <v>0</v>
      </c>
      <c r="M2338" s="713">
        <f t="shared" si="163"/>
        <v>752535</v>
      </c>
      <c r="N2338" s="691"/>
      <c r="O2338" s="677" t="s">
        <v>2036</v>
      </c>
      <c r="P2338" s="676" t="s">
        <v>483</v>
      </c>
      <c r="Q2338" s="678" t="s">
        <v>336</v>
      </c>
      <c r="R2338" s="676" t="s">
        <v>73</v>
      </c>
      <c r="S2338" s="676" t="s">
        <v>213</v>
      </c>
    </row>
    <row r="2339" spans="1:22" s="34" customFormat="1" ht="20.100000000000001" customHeight="1">
      <c r="A2339" s="676" t="s">
        <v>741</v>
      </c>
      <c r="B2339" s="677" t="s">
        <v>2822</v>
      </c>
      <c r="C2339" s="678" t="s">
        <v>371</v>
      </c>
      <c r="D2339" s="975" t="s">
        <v>282</v>
      </c>
      <c r="E2339" s="975" t="s">
        <v>282</v>
      </c>
      <c r="F2339" s="676" t="s">
        <v>880</v>
      </c>
      <c r="G2339" s="676"/>
      <c r="H2339" s="680">
        <v>315</v>
      </c>
      <c r="I2339" s="680">
        <v>2389</v>
      </c>
      <c r="J2339" s="680" t="s">
        <v>765</v>
      </c>
      <c r="K2339" s="679" t="str">
        <f t="shared" si="161"/>
        <v>0</v>
      </c>
      <c r="L2339" s="681">
        <f t="shared" si="162"/>
        <v>0</v>
      </c>
      <c r="M2339" s="713">
        <f t="shared" si="163"/>
        <v>752535</v>
      </c>
      <c r="N2339" s="691"/>
      <c r="O2339" s="677" t="s">
        <v>2036</v>
      </c>
      <c r="P2339" s="676" t="s">
        <v>483</v>
      </c>
      <c r="Q2339" s="678" t="s">
        <v>336</v>
      </c>
      <c r="R2339" s="676" t="s">
        <v>73</v>
      </c>
      <c r="S2339" s="676" t="s">
        <v>213</v>
      </c>
    </row>
    <row r="2340" spans="1:22" s="34" customFormat="1" ht="20.100000000000001" customHeight="1">
      <c r="A2340" s="676" t="s">
        <v>741</v>
      </c>
      <c r="B2340" s="677" t="s">
        <v>2822</v>
      </c>
      <c r="C2340" s="678" t="s">
        <v>371</v>
      </c>
      <c r="D2340" s="975" t="s">
        <v>282</v>
      </c>
      <c r="E2340" s="975" t="s">
        <v>282</v>
      </c>
      <c r="F2340" s="676" t="s">
        <v>881</v>
      </c>
      <c r="G2340" s="676"/>
      <c r="H2340" s="680">
        <v>315</v>
      </c>
      <c r="I2340" s="680">
        <v>7167</v>
      </c>
      <c r="J2340" s="680" t="s">
        <v>765</v>
      </c>
      <c r="K2340" s="679" t="str">
        <f t="shared" si="161"/>
        <v>0</v>
      </c>
      <c r="L2340" s="681">
        <f t="shared" si="162"/>
        <v>0</v>
      </c>
      <c r="M2340" s="713">
        <f t="shared" si="163"/>
        <v>2257605</v>
      </c>
      <c r="N2340" s="691"/>
      <c r="O2340" s="677" t="s">
        <v>2036</v>
      </c>
      <c r="P2340" s="676" t="s">
        <v>483</v>
      </c>
      <c r="Q2340" s="678" t="s">
        <v>336</v>
      </c>
      <c r="R2340" s="676" t="s">
        <v>73</v>
      </c>
      <c r="S2340" s="676" t="s">
        <v>213</v>
      </c>
    </row>
    <row r="2341" spans="1:22" s="34" customFormat="1" ht="20.100000000000001" customHeight="1">
      <c r="A2341" s="676" t="s">
        <v>741</v>
      </c>
      <c r="B2341" s="677" t="s">
        <v>2822</v>
      </c>
      <c r="C2341" s="678" t="s">
        <v>371</v>
      </c>
      <c r="D2341" s="975" t="s">
        <v>282</v>
      </c>
      <c r="E2341" s="975" t="s">
        <v>282</v>
      </c>
      <c r="F2341" s="676" t="s">
        <v>882</v>
      </c>
      <c r="G2341" s="676"/>
      <c r="H2341" s="680">
        <v>315</v>
      </c>
      <c r="I2341" s="680">
        <v>5640</v>
      </c>
      <c r="J2341" s="680" t="s">
        <v>765</v>
      </c>
      <c r="K2341" s="679" t="str">
        <f t="shared" si="161"/>
        <v>0</v>
      </c>
      <c r="L2341" s="681">
        <f t="shared" si="162"/>
        <v>0</v>
      </c>
      <c r="M2341" s="713">
        <f t="shared" si="163"/>
        <v>1776600</v>
      </c>
      <c r="N2341" s="691"/>
      <c r="O2341" s="677" t="s">
        <v>2036</v>
      </c>
      <c r="P2341" s="676" t="s">
        <v>483</v>
      </c>
      <c r="Q2341" s="678" t="s">
        <v>336</v>
      </c>
      <c r="R2341" s="676" t="s">
        <v>73</v>
      </c>
      <c r="S2341" s="676" t="s">
        <v>213</v>
      </c>
    </row>
    <row r="2342" spans="1:22" s="34" customFormat="1" ht="20.100000000000001" customHeight="1">
      <c r="A2342" s="676" t="s">
        <v>741</v>
      </c>
      <c r="B2342" s="677" t="s">
        <v>2822</v>
      </c>
      <c r="C2342" s="678" t="s">
        <v>371</v>
      </c>
      <c r="D2342" s="975" t="s">
        <v>282</v>
      </c>
      <c r="E2342" s="975" t="s">
        <v>282</v>
      </c>
      <c r="F2342" s="676" t="s">
        <v>1937</v>
      </c>
      <c r="G2342" s="676"/>
      <c r="H2342" s="680">
        <v>147</v>
      </c>
      <c r="I2342" s="680">
        <v>6696</v>
      </c>
      <c r="J2342" s="680" t="s">
        <v>765</v>
      </c>
      <c r="K2342" s="679" t="str">
        <f t="shared" si="161"/>
        <v>0</v>
      </c>
      <c r="L2342" s="681">
        <f t="shared" si="162"/>
        <v>0</v>
      </c>
      <c r="M2342" s="713">
        <f t="shared" si="163"/>
        <v>984312</v>
      </c>
      <c r="N2342" s="691"/>
      <c r="O2342" s="677" t="s">
        <v>2824</v>
      </c>
      <c r="P2342" s="676" t="s">
        <v>483</v>
      </c>
      <c r="Q2342" s="678" t="s">
        <v>336</v>
      </c>
      <c r="R2342" s="676" t="s">
        <v>73</v>
      </c>
      <c r="S2342" s="676" t="s">
        <v>213</v>
      </c>
    </row>
    <row r="2343" spans="1:22" s="34" customFormat="1" ht="20.100000000000001" customHeight="1">
      <c r="A2343" s="676" t="s">
        <v>741</v>
      </c>
      <c r="B2343" s="677" t="s">
        <v>2822</v>
      </c>
      <c r="C2343" s="678" t="s">
        <v>371</v>
      </c>
      <c r="D2343" s="975" t="s">
        <v>282</v>
      </c>
      <c r="E2343" s="975" t="s">
        <v>282</v>
      </c>
      <c r="F2343" s="676" t="s">
        <v>442</v>
      </c>
      <c r="G2343" s="676"/>
      <c r="H2343" s="680">
        <v>147</v>
      </c>
      <c r="I2343" s="680">
        <v>657</v>
      </c>
      <c r="J2343" s="680" t="s">
        <v>765</v>
      </c>
      <c r="K2343" s="679" t="str">
        <f t="shared" si="161"/>
        <v>0</v>
      </c>
      <c r="L2343" s="681">
        <f t="shared" si="162"/>
        <v>0</v>
      </c>
      <c r="M2343" s="713">
        <f t="shared" si="163"/>
        <v>96579</v>
      </c>
      <c r="N2343" s="691"/>
      <c r="O2343" s="677" t="s">
        <v>2824</v>
      </c>
      <c r="P2343" s="676" t="s">
        <v>483</v>
      </c>
      <c r="Q2343" s="678" t="s">
        <v>336</v>
      </c>
      <c r="R2343" s="676" t="s">
        <v>73</v>
      </c>
      <c r="S2343" s="676" t="s">
        <v>213</v>
      </c>
    </row>
    <row r="2344" spans="1:22" s="34" customFormat="1" ht="20.100000000000001" customHeight="1">
      <c r="A2344" s="676" t="s">
        <v>741</v>
      </c>
      <c r="B2344" s="677" t="s">
        <v>2822</v>
      </c>
      <c r="C2344" s="678" t="s">
        <v>371</v>
      </c>
      <c r="D2344" s="975" t="s">
        <v>282</v>
      </c>
      <c r="E2344" s="975" t="s">
        <v>282</v>
      </c>
      <c r="F2344" s="676" t="s">
        <v>81</v>
      </c>
      <c r="G2344" s="676"/>
      <c r="H2344" s="680">
        <v>147</v>
      </c>
      <c r="I2344" s="680">
        <v>4596</v>
      </c>
      <c r="J2344" s="680" t="s">
        <v>765</v>
      </c>
      <c r="K2344" s="679" t="str">
        <f t="shared" si="161"/>
        <v>0</v>
      </c>
      <c r="L2344" s="681">
        <f t="shared" si="162"/>
        <v>0</v>
      </c>
      <c r="M2344" s="713">
        <f t="shared" si="163"/>
        <v>675612</v>
      </c>
      <c r="N2344" s="691"/>
      <c r="O2344" s="677" t="s">
        <v>2824</v>
      </c>
      <c r="P2344" s="676" t="s">
        <v>483</v>
      </c>
      <c r="Q2344" s="678" t="s">
        <v>336</v>
      </c>
      <c r="R2344" s="676" t="s">
        <v>73</v>
      </c>
      <c r="S2344" s="676" t="s">
        <v>213</v>
      </c>
    </row>
    <row r="2345" spans="1:22" s="34" customFormat="1" ht="20.100000000000001" customHeight="1">
      <c r="A2345" s="676" t="s">
        <v>741</v>
      </c>
      <c r="B2345" s="677" t="s">
        <v>2822</v>
      </c>
      <c r="C2345" s="678" t="s">
        <v>371</v>
      </c>
      <c r="D2345" s="975" t="s">
        <v>282</v>
      </c>
      <c r="E2345" s="975" t="s">
        <v>282</v>
      </c>
      <c r="F2345" s="676" t="s">
        <v>367</v>
      </c>
      <c r="G2345" s="676"/>
      <c r="H2345" s="680">
        <v>147</v>
      </c>
      <c r="I2345" s="680">
        <v>3611</v>
      </c>
      <c r="J2345" s="680" t="s">
        <v>765</v>
      </c>
      <c r="K2345" s="679" t="str">
        <f t="shared" si="161"/>
        <v>0</v>
      </c>
      <c r="L2345" s="681">
        <f t="shared" si="162"/>
        <v>0</v>
      </c>
      <c r="M2345" s="713">
        <f t="shared" si="163"/>
        <v>530817</v>
      </c>
      <c r="N2345" s="691"/>
      <c r="O2345" s="677" t="s">
        <v>2824</v>
      </c>
      <c r="P2345" s="676" t="s">
        <v>483</v>
      </c>
      <c r="Q2345" s="678" t="s">
        <v>336</v>
      </c>
      <c r="R2345" s="676" t="s">
        <v>73</v>
      </c>
      <c r="S2345" s="676" t="s">
        <v>213</v>
      </c>
    </row>
    <row r="2346" spans="1:22" s="34" customFormat="1" ht="20.100000000000001" customHeight="1">
      <c r="A2346" s="676" t="s">
        <v>741</v>
      </c>
      <c r="B2346" s="677" t="s">
        <v>2822</v>
      </c>
      <c r="C2346" s="678" t="s">
        <v>371</v>
      </c>
      <c r="D2346" s="975" t="s">
        <v>282</v>
      </c>
      <c r="E2346" s="975" t="s">
        <v>282</v>
      </c>
      <c r="F2346" s="676" t="s">
        <v>1580</v>
      </c>
      <c r="G2346" s="676"/>
      <c r="H2346" s="680">
        <v>168</v>
      </c>
      <c r="I2346" s="680">
        <v>6905</v>
      </c>
      <c r="J2346" s="680" t="s">
        <v>765</v>
      </c>
      <c r="K2346" s="679" t="str">
        <f t="shared" si="161"/>
        <v>0</v>
      </c>
      <c r="L2346" s="681">
        <f t="shared" si="162"/>
        <v>0</v>
      </c>
      <c r="M2346" s="713">
        <f t="shared" si="163"/>
        <v>1160040</v>
      </c>
      <c r="N2346" s="691"/>
      <c r="O2346" s="677" t="s">
        <v>2943</v>
      </c>
      <c r="P2346" s="676" t="s">
        <v>483</v>
      </c>
      <c r="Q2346" s="678" t="s">
        <v>336</v>
      </c>
      <c r="R2346" s="676" t="s">
        <v>73</v>
      </c>
      <c r="S2346" s="676" t="s">
        <v>213</v>
      </c>
    </row>
    <row r="2347" spans="1:22" s="34" customFormat="1" ht="20.100000000000001" customHeight="1">
      <c r="A2347" s="676" t="s">
        <v>741</v>
      </c>
      <c r="B2347" s="677" t="s">
        <v>2822</v>
      </c>
      <c r="C2347" s="678" t="s">
        <v>371</v>
      </c>
      <c r="D2347" s="975" t="s">
        <v>282</v>
      </c>
      <c r="E2347" s="975" t="s">
        <v>282</v>
      </c>
      <c r="F2347" s="676" t="s">
        <v>81</v>
      </c>
      <c r="G2347" s="676"/>
      <c r="H2347" s="680">
        <v>168</v>
      </c>
      <c r="I2347" s="680">
        <v>4203</v>
      </c>
      <c r="J2347" s="680" t="s">
        <v>765</v>
      </c>
      <c r="K2347" s="679" t="str">
        <f t="shared" si="161"/>
        <v>0</v>
      </c>
      <c r="L2347" s="681">
        <f t="shared" si="162"/>
        <v>0</v>
      </c>
      <c r="M2347" s="713">
        <f t="shared" si="163"/>
        <v>706104</v>
      </c>
      <c r="N2347" s="691"/>
      <c r="O2347" s="677" t="s">
        <v>2943</v>
      </c>
      <c r="P2347" s="676" t="s">
        <v>483</v>
      </c>
      <c r="Q2347" s="678" t="s">
        <v>336</v>
      </c>
      <c r="R2347" s="676" t="s">
        <v>73</v>
      </c>
      <c r="S2347" s="676" t="s">
        <v>213</v>
      </c>
    </row>
    <row r="2348" spans="1:22" s="34" customFormat="1" ht="20.100000000000001" customHeight="1">
      <c r="A2348" s="676" t="s">
        <v>741</v>
      </c>
      <c r="B2348" s="677" t="s">
        <v>2822</v>
      </c>
      <c r="C2348" s="678" t="s">
        <v>371</v>
      </c>
      <c r="D2348" s="975" t="s">
        <v>282</v>
      </c>
      <c r="E2348" s="975" t="s">
        <v>282</v>
      </c>
      <c r="F2348" s="676" t="s">
        <v>1331</v>
      </c>
      <c r="G2348" s="676"/>
      <c r="H2348" s="680">
        <v>168</v>
      </c>
      <c r="I2348" s="680">
        <v>5764</v>
      </c>
      <c r="J2348" s="680" t="s">
        <v>765</v>
      </c>
      <c r="K2348" s="679" t="str">
        <f t="shared" si="161"/>
        <v>0</v>
      </c>
      <c r="L2348" s="681">
        <f t="shared" si="162"/>
        <v>0</v>
      </c>
      <c r="M2348" s="713">
        <f t="shared" si="163"/>
        <v>968352</v>
      </c>
      <c r="N2348" s="691"/>
      <c r="O2348" s="677" t="s">
        <v>2943</v>
      </c>
      <c r="P2348" s="676" t="s">
        <v>483</v>
      </c>
      <c r="Q2348" s="678" t="s">
        <v>336</v>
      </c>
      <c r="R2348" s="676" t="s">
        <v>73</v>
      </c>
      <c r="S2348" s="676" t="s">
        <v>213</v>
      </c>
    </row>
    <row r="2349" spans="1:22" s="34" customFormat="1" ht="20.100000000000001" customHeight="1">
      <c r="A2349" s="676" t="s">
        <v>741</v>
      </c>
      <c r="B2349" s="677" t="s">
        <v>2822</v>
      </c>
      <c r="C2349" s="678" t="s">
        <v>371</v>
      </c>
      <c r="D2349" s="975" t="s">
        <v>282</v>
      </c>
      <c r="E2349" s="975" t="s">
        <v>282</v>
      </c>
      <c r="F2349" s="676" t="s">
        <v>82</v>
      </c>
      <c r="G2349" s="676"/>
      <c r="H2349" s="680">
        <v>168</v>
      </c>
      <c r="I2349" s="680">
        <v>11408</v>
      </c>
      <c r="J2349" s="680" t="s">
        <v>765</v>
      </c>
      <c r="K2349" s="679" t="str">
        <f t="shared" si="161"/>
        <v>0</v>
      </c>
      <c r="L2349" s="681">
        <f t="shared" si="162"/>
        <v>0</v>
      </c>
      <c r="M2349" s="713">
        <f t="shared" si="163"/>
        <v>1916544</v>
      </c>
      <c r="N2349" s="691"/>
      <c r="O2349" s="677" t="s">
        <v>2943</v>
      </c>
      <c r="P2349" s="676" t="s">
        <v>483</v>
      </c>
      <c r="Q2349" s="678" t="s">
        <v>336</v>
      </c>
      <c r="R2349" s="676" t="s">
        <v>73</v>
      </c>
      <c r="S2349" s="676" t="s">
        <v>213</v>
      </c>
    </row>
    <row r="2350" spans="1:22" s="34" customFormat="1" ht="20.100000000000001" customHeight="1">
      <c r="A2350" s="697" t="s">
        <v>744</v>
      </c>
      <c r="B2350" s="185" t="s">
        <v>3022</v>
      </c>
      <c r="C2350" s="698" t="s">
        <v>64</v>
      </c>
      <c r="D2350" s="1020" t="s">
        <v>282</v>
      </c>
      <c r="E2350" s="1020" t="s">
        <v>282</v>
      </c>
      <c r="F2350" s="697" t="s">
        <v>442</v>
      </c>
      <c r="G2350" s="697"/>
      <c r="H2350" s="580">
        <v>238</v>
      </c>
      <c r="I2350" s="580">
        <v>900</v>
      </c>
      <c r="J2350" s="580">
        <v>0</v>
      </c>
      <c r="K2350" s="644">
        <f t="shared" ref="K2350:K2374" si="164">J2350*H2350</f>
        <v>0</v>
      </c>
      <c r="L2350" s="644">
        <f t="shared" ref="L2350:L2374" si="165">K2350/1000</f>
        <v>0</v>
      </c>
      <c r="M2350" s="713">
        <f t="shared" si="163"/>
        <v>214200</v>
      </c>
      <c r="N2350" s="701"/>
      <c r="O2350" s="185" t="s">
        <v>3023</v>
      </c>
      <c r="P2350" s="697" t="s">
        <v>284</v>
      </c>
      <c r="Q2350" s="698" t="s">
        <v>336</v>
      </c>
      <c r="R2350" s="697" t="s">
        <v>73</v>
      </c>
      <c r="S2350" s="697" t="s">
        <v>109</v>
      </c>
      <c r="T2350" s="158" t="s">
        <v>3024</v>
      </c>
      <c r="U2350" s="158" t="s">
        <v>1724</v>
      </c>
      <c r="V2350" s="89"/>
    </row>
    <row r="2351" spans="1:22" s="34" customFormat="1" ht="20.100000000000001" customHeight="1">
      <c r="A2351" s="697" t="s">
        <v>744</v>
      </c>
      <c r="B2351" s="185" t="s">
        <v>3025</v>
      </c>
      <c r="C2351" s="698" t="s">
        <v>64</v>
      </c>
      <c r="D2351" s="1020" t="s">
        <v>282</v>
      </c>
      <c r="E2351" s="1020" t="s">
        <v>282</v>
      </c>
      <c r="F2351" s="697" t="s">
        <v>81</v>
      </c>
      <c r="G2351" s="697"/>
      <c r="H2351" s="580">
        <v>238</v>
      </c>
      <c r="I2351" s="580">
        <v>6225</v>
      </c>
      <c r="J2351" s="580">
        <v>0</v>
      </c>
      <c r="K2351" s="644">
        <f t="shared" si="164"/>
        <v>0</v>
      </c>
      <c r="L2351" s="644">
        <f t="shared" si="165"/>
        <v>0</v>
      </c>
      <c r="M2351" s="713">
        <f t="shared" si="163"/>
        <v>1481550</v>
      </c>
      <c r="N2351" s="701"/>
      <c r="O2351" s="185" t="s">
        <v>3023</v>
      </c>
      <c r="P2351" s="697" t="s">
        <v>284</v>
      </c>
      <c r="Q2351" s="698" t="s">
        <v>336</v>
      </c>
      <c r="R2351" s="697" t="s">
        <v>73</v>
      </c>
      <c r="S2351" s="697" t="s">
        <v>109</v>
      </c>
      <c r="T2351" s="158" t="s">
        <v>1333</v>
      </c>
      <c r="U2351" s="158" t="s">
        <v>1724</v>
      </c>
      <c r="V2351" s="89"/>
    </row>
    <row r="2352" spans="1:22" s="34" customFormat="1" ht="20.100000000000001" customHeight="1">
      <c r="A2352" s="697" t="s">
        <v>744</v>
      </c>
      <c r="B2352" s="185" t="s">
        <v>3025</v>
      </c>
      <c r="C2352" s="698" t="s">
        <v>64</v>
      </c>
      <c r="D2352" s="1020" t="s">
        <v>282</v>
      </c>
      <c r="E2352" s="1020" t="s">
        <v>282</v>
      </c>
      <c r="F2352" s="697" t="s">
        <v>338</v>
      </c>
      <c r="G2352" s="697"/>
      <c r="H2352" s="580">
        <v>238</v>
      </c>
      <c r="I2352" s="580">
        <v>4050</v>
      </c>
      <c r="J2352" s="580">
        <v>0</v>
      </c>
      <c r="K2352" s="644">
        <f t="shared" si="164"/>
        <v>0</v>
      </c>
      <c r="L2352" s="644">
        <f t="shared" si="165"/>
        <v>0</v>
      </c>
      <c r="M2352" s="713">
        <f t="shared" si="163"/>
        <v>963900</v>
      </c>
      <c r="N2352" s="701"/>
      <c r="O2352" s="185" t="s">
        <v>3023</v>
      </c>
      <c r="P2352" s="697" t="s">
        <v>284</v>
      </c>
      <c r="Q2352" s="698" t="s">
        <v>336</v>
      </c>
      <c r="R2352" s="697" t="s">
        <v>73</v>
      </c>
      <c r="S2352" s="697" t="s">
        <v>109</v>
      </c>
      <c r="T2352" s="158" t="s">
        <v>3026</v>
      </c>
      <c r="U2352" s="158" t="s">
        <v>1724</v>
      </c>
      <c r="V2352" s="89"/>
    </row>
    <row r="2353" spans="1:22" s="34" customFormat="1" ht="20.100000000000001" customHeight="1">
      <c r="A2353" s="697" t="s">
        <v>744</v>
      </c>
      <c r="B2353" s="185" t="s">
        <v>3025</v>
      </c>
      <c r="C2353" s="698" t="s">
        <v>64</v>
      </c>
      <c r="D2353" s="1020" t="s">
        <v>282</v>
      </c>
      <c r="E2353" s="1020" t="s">
        <v>282</v>
      </c>
      <c r="F2353" s="697" t="s">
        <v>534</v>
      </c>
      <c r="G2353" s="697"/>
      <c r="H2353" s="580">
        <v>238</v>
      </c>
      <c r="I2353" s="580">
        <v>52200</v>
      </c>
      <c r="J2353" s="580">
        <v>0</v>
      </c>
      <c r="K2353" s="644">
        <f t="shared" si="164"/>
        <v>0</v>
      </c>
      <c r="L2353" s="644">
        <f t="shared" si="165"/>
        <v>0</v>
      </c>
      <c r="M2353" s="713">
        <f t="shared" si="163"/>
        <v>12423600</v>
      </c>
      <c r="N2353" s="701"/>
      <c r="O2353" s="185" t="s">
        <v>3027</v>
      </c>
      <c r="P2353" s="697" t="s">
        <v>284</v>
      </c>
      <c r="Q2353" s="698" t="s">
        <v>278</v>
      </c>
      <c r="R2353" s="697" t="s">
        <v>73</v>
      </c>
      <c r="S2353" s="697" t="s">
        <v>109</v>
      </c>
      <c r="T2353" s="158" t="s">
        <v>3028</v>
      </c>
      <c r="U2353" s="158" t="s">
        <v>534</v>
      </c>
      <c r="V2353" s="89"/>
    </row>
    <row r="2354" spans="1:22" s="34" customFormat="1" ht="20.100000000000001" customHeight="1">
      <c r="A2354" s="697" t="s">
        <v>744</v>
      </c>
      <c r="B2354" s="185" t="s">
        <v>3025</v>
      </c>
      <c r="C2354" s="698" t="s">
        <v>64</v>
      </c>
      <c r="D2354" s="1020" t="s">
        <v>282</v>
      </c>
      <c r="E2354" s="1020" t="s">
        <v>282</v>
      </c>
      <c r="F2354" s="697" t="s">
        <v>985</v>
      </c>
      <c r="G2354" s="697"/>
      <c r="H2354" s="580">
        <v>238</v>
      </c>
      <c r="I2354" s="580">
        <v>7200</v>
      </c>
      <c r="J2354" s="580">
        <v>0</v>
      </c>
      <c r="K2354" s="644">
        <f t="shared" si="164"/>
        <v>0</v>
      </c>
      <c r="L2354" s="644">
        <f t="shared" si="165"/>
        <v>0</v>
      </c>
      <c r="M2354" s="713">
        <f t="shared" si="163"/>
        <v>1713600</v>
      </c>
      <c r="N2354" s="701"/>
      <c r="O2354" s="185" t="s">
        <v>586</v>
      </c>
      <c r="P2354" s="697" t="s">
        <v>284</v>
      </c>
      <c r="Q2354" s="698" t="s">
        <v>336</v>
      </c>
      <c r="R2354" s="697" t="s">
        <v>73</v>
      </c>
      <c r="S2354" s="697" t="s">
        <v>109</v>
      </c>
      <c r="T2354" s="158" t="s">
        <v>3029</v>
      </c>
      <c r="U2354" s="158" t="s">
        <v>279</v>
      </c>
      <c r="V2354" s="89"/>
    </row>
    <row r="2355" spans="1:22" s="34" customFormat="1" ht="20.100000000000001" customHeight="1">
      <c r="A2355" s="697" t="s">
        <v>744</v>
      </c>
      <c r="B2355" s="185" t="s">
        <v>3025</v>
      </c>
      <c r="C2355" s="698" t="s">
        <v>64</v>
      </c>
      <c r="D2355" s="1020" t="s">
        <v>282</v>
      </c>
      <c r="E2355" s="1020" t="s">
        <v>282</v>
      </c>
      <c r="F2355" s="697" t="s">
        <v>1724</v>
      </c>
      <c r="G2355" s="697"/>
      <c r="H2355" s="580">
        <v>238</v>
      </c>
      <c r="I2355" s="580">
        <v>14025</v>
      </c>
      <c r="J2355" s="580">
        <v>0</v>
      </c>
      <c r="K2355" s="644">
        <f t="shared" si="164"/>
        <v>0</v>
      </c>
      <c r="L2355" s="644">
        <f t="shared" si="165"/>
        <v>0</v>
      </c>
      <c r="M2355" s="713">
        <f t="shared" si="163"/>
        <v>3337950</v>
      </c>
      <c r="N2355" s="701"/>
      <c r="O2355" s="185" t="s">
        <v>3023</v>
      </c>
      <c r="P2355" s="697" t="s">
        <v>284</v>
      </c>
      <c r="Q2355" s="698" t="s">
        <v>336</v>
      </c>
      <c r="R2355" s="697" t="s">
        <v>73</v>
      </c>
      <c r="S2355" s="697" t="s">
        <v>109</v>
      </c>
      <c r="T2355" s="158" t="s">
        <v>3030</v>
      </c>
      <c r="U2355" s="158" t="s">
        <v>1724</v>
      </c>
      <c r="V2355" s="89"/>
    </row>
    <row r="2356" spans="1:22" s="34" customFormat="1" ht="20.100000000000001" customHeight="1">
      <c r="A2356" s="697" t="s">
        <v>3031</v>
      </c>
      <c r="B2356" s="185" t="s">
        <v>3032</v>
      </c>
      <c r="C2356" s="698" t="s">
        <v>1032</v>
      </c>
      <c r="D2356" s="1020" t="s">
        <v>282</v>
      </c>
      <c r="E2356" s="1020" t="s">
        <v>282</v>
      </c>
      <c r="F2356" s="697" t="s">
        <v>3033</v>
      </c>
      <c r="G2356" s="697"/>
      <c r="H2356" s="580">
        <v>46</v>
      </c>
      <c r="I2356" s="580">
        <v>118839</v>
      </c>
      <c r="J2356" s="580">
        <v>47</v>
      </c>
      <c r="K2356" s="644">
        <f t="shared" si="164"/>
        <v>2162</v>
      </c>
      <c r="L2356" s="644">
        <f t="shared" si="165"/>
        <v>2.1619999999999999</v>
      </c>
      <c r="M2356" s="713">
        <f t="shared" si="163"/>
        <v>5466594</v>
      </c>
      <c r="N2356" s="701"/>
      <c r="O2356" s="185" t="s">
        <v>3034</v>
      </c>
      <c r="P2356" s="697" t="s">
        <v>90</v>
      </c>
      <c r="Q2356" s="698" t="s">
        <v>370</v>
      </c>
      <c r="R2356" s="697" t="s">
        <v>68</v>
      </c>
      <c r="S2356" s="697" t="s">
        <v>213</v>
      </c>
      <c r="T2356" s="34" t="s">
        <v>3035</v>
      </c>
      <c r="U2356" s="34" t="s">
        <v>3036</v>
      </c>
      <c r="V2356" s="89"/>
    </row>
    <row r="2357" spans="1:22" s="34" customFormat="1" ht="20.100000000000001" customHeight="1">
      <c r="A2357" s="697" t="s">
        <v>3037</v>
      </c>
      <c r="B2357" s="185" t="s">
        <v>3038</v>
      </c>
      <c r="C2357" s="698" t="s">
        <v>1032</v>
      </c>
      <c r="D2357" s="1020" t="s">
        <v>282</v>
      </c>
      <c r="E2357" s="1020" t="s">
        <v>282</v>
      </c>
      <c r="F2357" s="697" t="s">
        <v>880</v>
      </c>
      <c r="G2357" s="697"/>
      <c r="H2357" s="580">
        <v>46</v>
      </c>
      <c r="I2357" s="580">
        <v>2760.1</v>
      </c>
      <c r="J2357" s="580">
        <v>0</v>
      </c>
      <c r="K2357" s="644">
        <f t="shared" si="164"/>
        <v>0</v>
      </c>
      <c r="L2357" s="644">
        <f t="shared" si="165"/>
        <v>0</v>
      </c>
      <c r="M2357" s="713">
        <f t="shared" si="163"/>
        <v>126964.59999999999</v>
      </c>
      <c r="N2357" s="701"/>
      <c r="O2357" s="185" t="s">
        <v>3034</v>
      </c>
      <c r="P2357" s="697" t="s">
        <v>90</v>
      </c>
      <c r="Q2357" s="698" t="s">
        <v>336</v>
      </c>
      <c r="R2357" s="697" t="s">
        <v>73</v>
      </c>
      <c r="S2357" s="697" t="s">
        <v>213</v>
      </c>
      <c r="T2357" s="34" t="s">
        <v>1576</v>
      </c>
      <c r="U2357" s="34" t="s">
        <v>3036</v>
      </c>
      <c r="V2357" s="89"/>
    </row>
    <row r="2358" spans="1:22" s="34" customFormat="1" ht="20.100000000000001" customHeight="1">
      <c r="A2358" s="697" t="s">
        <v>3031</v>
      </c>
      <c r="B2358" s="185" t="s">
        <v>3038</v>
      </c>
      <c r="C2358" s="698" t="s">
        <v>1032</v>
      </c>
      <c r="D2358" s="1020" t="s">
        <v>282</v>
      </c>
      <c r="E2358" s="1020" t="s">
        <v>282</v>
      </c>
      <c r="F2358" s="697" t="s">
        <v>1066</v>
      </c>
      <c r="G2358" s="697"/>
      <c r="H2358" s="580">
        <v>2</v>
      </c>
      <c r="I2358" s="580">
        <v>124764.6</v>
      </c>
      <c r="J2358" s="580">
        <v>40</v>
      </c>
      <c r="K2358" s="644">
        <f t="shared" si="164"/>
        <v>80</v>
      </c>
      <c r="L2358" s="644">
        <f t="shared" si="165"/>
        <v>0.08</v>
      </c>
      <c r="M2358" s="713">
        <f t="shared" si="163"/>
        <v>249529.2</v>
      </c>
      <c r="N2358" s="701"/>
      <c r="O2358" s="185" t="s">
        <v>11</v>
      </c>
      <c r="P2358" s="697" t="s">
        <v>90</v>
      </c>
      <c r="Q2358" s="698" t="s">
        <v>361</v>
      </c>
      <c r="R2358" s="697" t="s">
        <v>68</v>
      </c>
      <c r="S2358" s="697" t="s">
        <v>213</v>
      </c>
      <c r="T2358" s="34" t="s">
        <v>3039</v>
      </c>
      <c r="U2358" s="34" t="s">
        <v>3040</v>
      </c>
      <c r="V2358" s="89"/>
    </row>
    <row r="2359" spans="1:22" s="34" customFormat="1" ht="20.100000000000001" customHeight="1">
      <c r="A2359" s="697" t="s">
        <v>3031</v>
      </c>
      <c r="B2359" s="185" t="s">
        <v>3038</v>
      </c>
      <c r="C2359" s="698" t="s">
        <v>1032</v>
      </c>
      <c r="D2359" s="1020" t="s">
        <v>282</v>
      </c>
      <c r="E2359" s="1020" t="s">
        <v>282</v>
      </c>
      <c r="F2359" s="697" t="s">
        <v>630</v>
      </c>
      <c r="G2359" s="697"/>
      <c r="H2359" s="580">
        <v>2</v>
      </c>
      <c r="I2359" s="580">
        <v>119774</v>
      </c>
      <c r="J2359" s="580">
        <v>0</v>
      </c>
      <c r="K2359" s="644">
        <f t="shared" si="164"/>
        <v>0</v>
      </c>
      <c r="L2359" s="644">
        <f t="shared" si="165"/>
        <v>0</v>
      </c>
      <c r="M2359" s="713">
        <f t="shared" si="163"/>
        <v>239548</v>
      </c>
      <c r="N2359" s="701"/>
      <c r="O2359" s="185" t="s">
        <v>11</v>
      </c>
      <c r="P2359" s="697" t="s">
        <v>90</v>
      </c>
      <c r="Q2359" s="698" t="s">
        <v>307</v>
      </c>
      <c r="R2359" s="697" t="s">
        <v>73</v>
      </c>
      <c r="S2359" s="697" t="s">
        <v>213</v>
      </c>
      <c r="T2359" s="34" t="s">
        <v>3041</v>
      </c>
      <c r="U2359" s="34" t="s">
        <v>3040</v>
      </c>
      <c r="V2359" s="89"/>
    </row>
    <row r="2360" spans="1:22" s="34" customFormat="1" ht="20.100000000000001" customHeight="1">
      <c r="A2360" s="697" t="s">
        <v>3031</v>
      </c>
      <c r="B2360" s="185" t="s">
        <v>3038</v>
      </c>
      <c r="C2360" s="698" t="s">
        <v>1032</v>
      </c>
      <c r="D2360" s="1020" t="s">
        <v>282</v>
      </c>
      <c r="E2360" s="1020" t="s">
        <v>282</v>
      </c>
      <c r="F2360" s="697" t="s">
        <v>363</v>
      </c>
      <c r="G2360" s="697"/>
      <c r="H2360" s="580">
        <v>18</v>
      </c>
      <c r="I2360" s="580">
        <v>127800</v>
      </c>
      <c r="J2360" s="580">
        <v>41.5</v>
      </c>
      <c r="K2360" s="644">
        <f t="shared" si="164"/>
        <v>747</v>
      </c>
      <c r="L2360" s="644">
        <f t="shared" si="165"/>
        <v>0.747</v>
      </c>
      <c r="M2360" s="713">
        <f t="shared" si="163"/>
        <v>2300400</v>
      </c>
      <c r="N2360" s="701"/>
      <c r="O2360" s="185" t="s">
        <v>11</v>
      </c>
      <c r="P2360" s="697" t="s">
        <v>90</v>
      </c>
      <c r="Q2360" s="698" t="s">
        <v>364</v>
      </c>
      <c r="R2360" s="697" t="s">
        <v>68</v>
      </c>
      <c r="S2360" s="697" t="s">
        <v>213</v>
      </c>
      <c r="T2360" s="34" t="s">
        <v>1668</v>
      </c>
      <c r="U2360" s="34" t="s">
        <v>1669</v>
      </c>
      <c r="V2360" s="89"/>
    </row>
    <row r="2361" spans="1:22" s="34" customFormat="1" ht="20.100000000000001" customHeight="1">
      <c r="A2361" s="697" t="s">
        <v>3031</v>
      </c>
      <c r="B2361" s="185" t="s">
        <v>3038</v>
      </c>
      <c r="C2361" s="698" t="s">
        <v>1032</v>
      </c>
      <c r="D2361" s="1020" t="s">
        <v>282</v>
      </c>
      <c r="E2361" s="1020" t="s">
        <v>282</v>
      </c>
      <c r="F2361" s="697" t="s">
        <v>626</v>
      </c>
      <c r="G2361" s="697"/>
      <c r="H2361" s="580">
        <v>38</v>
      </c>
      <c r="I2361" s="580">
        <v>33000</v>
      </c>
      <c r="J2361" s="580">
        <v>5.5</v>
      </c>
      <c r="K2361" s="644">
        <f t="shared" si="164"/>
        <v>209</v>
      </c>
      <c r="L2361" s="644">
        <f t="shared" si="165"/>
        <v>0.20899999999999999</v>
      </c>
      <c r="M2361" s="713">
        <f t="shared" si="163"/>
        <v>1254000</v>
      </c>
      <c r="N2361" s="701"/>
      <c r="O2361" s="185" t="s">
        <v>11</v>
      </c>
      <c r="P2361" s="697" t="s">
        <v>90</v>
      </c>
      <c r="Q2361" s="698" t="s">
        <v>344</v>
      </c>
      <c r="R2361" s="697" t="s">
        <v>68</v>
      </c>
      <c r="S2361" s="697" t="s">
        <v>213</v>
      </c>
      <c r="T2361" s="34" t="s">
        <v>2997</v>
      </c>
      <c r="U2361" s="34" t="s">
        <v>3042</v>
      </c>
      <c r="V2361" s="89"/>
    </row>
    <row r="2362" spans="1:22" s="34" customFormat="1" ht="20.100000000000001" customHeight="1">
      <c r="A2362" s="697" t="s">
        <v>3031</v>
      </c>
      <c r="B2362" s="185" t="s">
        <v>3038</v>
      </c>
      <c r="C2362" s="698" t="s">
        <v>1032</v>
      </c>
      <c r="D2362" s="1020" t="s">
        <v>282</v>
      </c>
      <c r="E2362" s="1020" t="s">
        <v>282</v>
      </c>
      <c r="F2362" s="697" t="s">
        <v>669</v>
      </c>
      <c r="G2362" s="697"/>
      <c r="H2362" s="580">
        <v>9</v>
      </c>
      <c r="I2362" s="580">
        <v>110000</v>
      </c>
      <c r="J2362" s="580">
        <v>22.5</v>
      </c>
      <c r="K2362" s="644">
        <f t="shared" si="164"/>
        <v>202.5</v>
      </c>
      <c r="L2362" s="644">
        <f t="shared" si="165"/>
        <v>0.20250000000000001</v>
      </c>
      <c r="M2362" s="713">
        <f t="shared" si="163"/>
        <v>990000</v>
      </c>
      <c r="N2362" s="701"/>
      <c r="O2362" s="185" t="s">
        <v>1289</v>
      </c>
      <c r="P2362" s="697" t="s">
        <v>90</v>
      </c>
      <c r="Q2362" s="698" t="s">
        <v>628</v>
      </c>
      <c r="R2362" s="697" t="s">
        <v>3016</v>
      </c>
      <c r="S2362" s="697" t="s">
        <v>213</v>
      </c>
      <c r="T2362" s="34" t="s">
        <v>3043</v>
      </c>
      <c r="U2362" s="34" t="s">
        <v>3015</v>
      </c>
      <c r="V2362" s="89"/>
    </row>
    <row r="2363" spans="1:22" s="34" customFormat="1" ht="20.100000000000001" customHeight="1">
      <c r="A2363" s="697" t="s">
        <v>3031</v>
      </c>
      <c r="B2363" s="185" t="s">
        <v>3038</v>
      </c>
      <c r="C2363" s="698" t="s">
        <v>1032</v>
      </c>
      <c r="D2363" s="1020" t="s">
        <v>282</v>
      </c>
      <c r="E2363" s="1020" t="s">
        <v>282</v>
      </c>
      <c r="F2363" s="697" t="s">
        <v>1643</v>
      </c>
      <c r="G2363" s="697"/>
      <c r="H2363" s="580">
        <v>9</v>
      </c>
      <c r="I2363" s="580">
        <v>13500</v>
      </c>
      <c r="J2363" s="580">
        <v>0</v>
      </c>
      <c r="K2363" s="644">
        <f t="shared" si="164"/>
        <v>0</v>
      </c>
      <c r="L2363" s="644">
        <f t="shared" si="165"/>
        <v>0</v>
      </c>
      <c r="M2363" s="713">
        <f t="shared" si="163"/>
        <v>121500</v>
      </c>
      <c r="N2363" s="701"/>
      <c r="O2363" s="185" t="s">
        <v>1289</v>
      </c>
      <c r="P2363" s="697" t="s">
        <v>90</v>
      </c>
      <c r="Q2363" s="698" t="s">
        <v>336</v>
      </c>
      <c r="R2363" s="697" t="s">
        <v>73</v>
      </c>
      <c r="S2363" s="697" t="s">
        <v>213</v>
      </c>
      <c r="T2363" s="34" t="s">
        <v>3014</v>
      </c>
      <c r="U2363" s="34" t="s">
        <v>3015</v>
      </c>
      <c r="V2363" s="89"/>
    </row>
    <row r="2364" spans="1:22" s="34" customFormat="1" ht="20.100000000000001" customHeight="1">
      <c r="A2364" s="697" t="s">
        <v>3031</v>
      </c>
      <c r="B2364" s="185" t="s">
        <v>3038</v>
      </c>
      <c r="C2364" s="698" t="s">
        <v>1032</v>
      </c>
      <c r="D2364" s="1020" t="s">
        <v>282</v>
      </c>
      <c r="E2364" s="1020" t="s">
        <v>282</v>
      </c>
      <c r="F2364" s="697" t="s">
        <v>1643</v>
      </c>
      <c r="G2364" s="697"/>
      <c r="H2364" s="580">
        <v>16</v>
      </c>
      <c r="I2364" s="580">
        <v>13500</v>
      </c>
      <c r="J2364" s="580">
        <v>0</v>
      </c>
      <c r="K2364" s="644">
        <f t="shared" si="164"/>
        <v>0</v>
      </c>
      <c r="L2364" s="644">
        <f t="shared" si="165"/>
        <v>0</v>
      </c>
      <c r="M2364" s="713">
        <f t="shared" si="163"/>
        <v>216000</v>
      </c>
      <c r="N2364" s="701"/>
      <c r="O2364" s="185" t="s">
        <v>11</v>
      </c>
      <c r="P2364" s="697" t="s">
        <v>90</v>
      </c>
      <c r="Q2364" s="698" t="s">
        <v>336</v>
      </c>
      <c r="R2364" s="697" t="s">
        <v>73</v>
      </c>
      <c r="S2364" s="697" t="s">
        <v>213</v>
      </c>
      <c r="T2364" s="34" t="s">
        <v>3014</v>
      </c>
      <c r="U2364" s="34" t="s">
        <v>1643</v>
      </c>
      <c r="V2364" s="89"/>
    </row>
    <row r="2365" spans="1:22" s="34" customFormat="1" ht="20.100000000000001" customHeight="1">
      <c r="A2365" s="697" t="s">
        <v>3031</v>
      </c>
      <c r="B2365" s="185" t="s">
        <v>3038</v>
      </c>
      <c r="C2365" s="698" t="s">
        <v>1032</v>
      </c>
      <c r="D2365" s="1020" t="s">
        <v>282</v>
      </c>
      <c r="E2365" s="1020" t="s">
        <v>282</v>
      </c>
      <c r="F2365" s="697" t="s">
        <v>2296</v>
      </c>
      <c r="G2365" s="697"/>
      <c r="H2365" s="580">
        <v>5</v>
      </c>
      <c r="I2365" s="580">
        <v>6400</v>
      </c>
      <c r="J2365" s="580">
        <v>0</v>
      </c>
      <c r="K2365" s="644">
        <f t="shared" si="164"/>
        <v>0</v>
      </c>
      <c r="L2365" s="644">
        <f t="shared" si="165"/>
        <v>0</v>
      </c>
      <c r="M2365" s="713">
        <f t="shared" si="163"/>
        <v>32000</v>
      </c>
      <c r="N2365" s="701"/>
      <c r="O2365" s="185" t="s">
        <v>11</v>
      </c>
      <c r="P2365" s="697" t="s">
        <v>90</v>
      </c>
      <c r="Q2365" s="698" t="s">
        <v>336</v>
      </c>
      <c r="R2365" s="697" t="s">
        <v>73</v>
      </c>
      <c r="S2365" s="697" t="s">
        <v>213</v>
      </c>
      <c r="T2365" s="34" t="s">
        <v>3044</v>
      </c>
      <c r="U2365" s="34" t="s">
        <v>699</v>
      </c>
      <c r="V2365" s="89"/>
    </row>
    <row r="2366" spans="1:22" s="34" customFormat="1" ht="20.100000000000001" customHeight="1">
      <c r="A2366" s="697" t="s">
        <v>3031</v>
      </c>
      <c r="B2366" s="185" t="s">
        <v>3038</v>
      </c>
      <c r="C2366" s="698" t="s">
        <v>1032</v>
      </c>
      <c r="D2366" s="1020" t="s">
        <v>282</v>
      </c>
      <c r="E2366" s="1020" t="s">
        <v>282</v>
      </c>
      <c r="F2366" s="697" t="s">
        <v>335</v>
      </c>
      <c r="G2366" s="697"/>
      <c r="H2366" s="580">
        <v>38</v>
      </c>
      <c r="I2366" s="580">
        <v>37796.1</v>
      </c>
      <c r="J2366" s="580">
        <v>0</v>
      </c>
      <c r="K2366" s="644">
        <f t="shared" si="164"/>
        <v>0</v>
      </c>
      <c r="L2366" s="644">
        <f t="shared" si="165"/>
        <v>0</v>
      </c>
      <c r="M2366" s="713">
        <f t="shared" si="163"/>
        <v>1436251.8</v>
      </c>
      <c r="N2366" s="701"/>
      <c r="O2366" s="185" t="s">
        <v>11</v>
      </c>
      <c r="P2366" s="697" t="s">
        <v>90</v>
      </c>
      <c r="Q2366" s="698" t="s">
        <v>271</v>
      </c>
      <c r="R2366" s="697" t="s">
        <v>73</v>
      </c>
      <c r="S2366" s="697" t="s">
        <v>213</v>
      </c>
      <c r="T2366" s="34" t="s">
        <v>1679</v>
      </c>
      <c r="U2366" s="34" t="s">
        <v>335</v>
      </c>
      <c r="V2366" s="89"/>
    </row>
    <row r="2367" spans="1:22" s="34" customFormat="1" ht="20.100000000000001" customHeight="1">
      <c r="A2367" s="697" t="s">
        <v>3031</v>
      </c>
      <c r="B2367" s="185" t="s">
        <v>3038</v>
      </c>
      <c r="C2367" s="698" t="s">
        <v>1032</v>
      </c>
      <c r="D2367" s="1020" t="s">
        <v>282</v>
      </c>
      <c r="E2367" s="1020" t="s">
        <v>282</v>
      </c>
      <c r="F2367" s="697" t="s">
        <v>880</v>
      </c>
      <c r="G2367" s="697"/>
      <c r="H2367" s="580">
        <v>38</v>
      </c>
      <c r="I2367" s="580">
        <v>3552.6</v>
      </c>
      <c r="J2367" s="580">
        <v>0</v>
      </c>
      <c r="K2367" s="644">
        <f t="shared" si="164"/>
        <v>0</v>
      </c>
      <c r="L2367" s="644">
        <f t="shared" si="165"/>
        <v>0</v>
      </c>
      <c r="M2367" s="713">
        <f t="shared" si="163"/>
        <v>134998.79999999999</v>
      </c>
      <c r="N2367" s="701"/>
      <c r="O2367" s="185" t="s">
        <v>11</v>
      </c>
      <c r="P2367" s="697" t="s">
        <v>90</v>
      </c>
      <c r="Q2367" s="698" t="s">
        <v>336</v>
      </c>
      <c r="R2367" s="697" t="s">
        <v>73</v>
      </c>
      <c r="S2367" s="697" t="s">
        <v>213</v>
      </c>
      <c r="T2367" s="34" t="s">
        <v>1576</v>
      </c>
      <c r="U2367" s="34" t="s">
        <v>335</v>
      </c>
      <c r="V2367" s="89"/>
    </row>
    <row r="2368" spans="1:22" s="34" customFormat="1" ht="20.100000000000001" customHeight="1">
      <c r="A2368" s="697" t="s">
        <v>3031</v>
      </c>
      <c r="B2368" s="185" t="s">
        <v>3038</v>
      </c>
      <c r="C2368" s="698" t="s">
        <v>1032</v>
      </c>
      <c r="D2368" s="1020" t="s">
        <v>282</v>
      </c>
      <c r="E2368" s="1020" t="s">
        <v>282</v>
      </c>
      <c r="F2368" s="697" t="s">
        <v>880</v>
      </c>
      <c r="G2368" s="697"/>
      <c r="H2368" s="580">
        <v>38</v>
      </c>
      <c r="I2368" s="580">
        <v>3552.6</v>
      </c>
      <c r="J2368" s="580">
        <v>0</v>
      </c>
      <c r="K2368" s="644">
        <f t="shared" si="164"/>
        <v>0</v>
      </c>
      <c r="L2368" s="644">
        <f t="shared" si="165"/>
        <v>0</v>
      </c>
      <c r="M2368" s="713">
        <f t="shared" si="163"/>
        <v>134998.79999999999</v>
      </c>
      <c r="N2368" s="701"/>
      <c r="O2368" s="185" t="s">
        <v>11</v>
      </c>
      <c r="P2368" s="697" t="s">
        <v>90</v>
      </c>
      <c r="Q2368" s="698" t="s">
        <v>336</v>
      </c>
      <c r="R2368" s="697" t="s">
        <v>73</v>
      </c>
      <c r="S2368" s="697" t="s">
        <v>213</v>
      </c>
      <c r="T2368" s="34" t="s">
        <v>1576</v>
      </c>
      <c r="U2368" s="34" t="s">
        <v>335</v>
      </c>
      <c r="V2368" s="89"/>
    </row>
    <row r="2369" spans="1:22" s="34" customFormat="1" ht="20.100000000000001" customHeight="1">
      <c r="A2369" s="697" t="s">
        <v>3031</v>
      </c>
      <c r="B2369" s="185" t="s">
        <v>3038</v>
      </c>
      <c r="C2369" s="698" t="s">
        <v>1032</v>
      </c>
      <c r="D2369" s="1020" t="s">
        <v>282</v>
      </c>
      <c r="E2369" s="1020" t="s">
        <v>282</v>
      </c>
      <c r="F2369" s="697" t="s">
        <v>1575</v>
      </c>
      <c r="G2369" s="697"/>
      <c r="H2369" s="580">
        <v>38</v>
      </c>
      <c r="I2369" s="580">
        <v>6710.5</v>
      </c>
      <c r="J2369" s="580">
        <v>0</v>
      </c>
      <c r="K2369" s="644">
        <f t="shared" si="164"/>
        <v>0</v>
      </c>
      <c r="L2369" s="644">
        <f t="shared" si="165"/>
        <v>0</v>
      </c>
      <c r="M2369" s="713">
        <f t="shared" si="163"/>
        <v>254999</v>
      </c>
      <c r="N2369" s="701"/>
      <c r="O2369" s="185" t="s">
        <v>11</v>
      </c>
      <c r="P2369" s="697" t="s">
        <v>90</v>
      </c>
      <c r="Q2369" s="698" t="s">
        <v>336</v>
      </c>
      <c r="R2369" s="697" t="s">
        <v>73</v>
      </c>
      <c r="S2369" s="697" t="s">
        <v>213</v>
      </c>
      <c r="T2369" s="34" t="s">
        <v>3045</v>
      </c>
      <c r="U2369" s="34" t="s">
        <v>335</v>
      </c>
      <c r="V2369" s="89"/>
    </row>
    <row r="2370" spans="1:22" s="34" customFormat="1" ht="20.100000000000001" customHeight="1">
      <c r="A2370" s="697" t="s">
        <v>3031</v>
      </c>
      <c r="B2370" s="185" t="s">
        <v>3038</v>
      </c>
      <c r="C2370" s="698" t="s">
        <v>1032</v>
      </c>
      <c r="D2370" s="1020" t="s">
        <v>282</v>
      </c>
      <c r="E2370" s="1020" t="s">
        <v>282</v>
      </c>
      <c r="F2370" s="697" t="s">
        <v>882</v>
      </c>
      <c r="G2370" s="697"/>
      <c r="H2370" s="580">
        <v>38</v>
      </c>
      <c r="I2370" s="580">
        <v>8388.2000000000007</v>
      </c>
      <c r="J2370" s="580">
        <v>0</v>
      </c>
      <c r="K2370" s="644">
        <f t="shared" si="164"/>
        <v>0</v>
      </c>
      <c r="L2370" s="644">
        <f t="shared" si="165"/>
        <v>0</v>
      </c>
      <c r="M2370" s="713">
        <f t="shared" si="163"/>
        <v>318751.60000000003</v>
      </c>
      <c r="N2370" s="701"/>
      <c r="O2370" s="185" t="s">
        <v>11</v>
      </c>
      <c r="P2370" s="697" t="s">
        <v>90</v>
      </c>
      <c r="Q2370" s="698" t="s">
        <v>336</v>
      </c>
      <c r="R2370" s="697" t="s">
        <v>73</v>
      </c>
      <c r="S2370" s="697" t="s">
        <v>213</v>
      </c>
      <c r="T2370" s="34" t="s">
        <v>1638</v>
      </c>
      <c r="U2370" s="34" t="s">
        <v>335</v>
      </c>
      <c r="V2370" s="89"/>
    </row>
    <row r="2371" spans="1:22" s="34" customFormat="1" ht="20.100000000000001" customHeight="1">
      <c r="A2371" s="697" t="s">
        <v>3031</v>
      </c>
      <c r="B2371" s="185" t="s">
        <v>3038</v>
      </c>
      <c r="C2371" s="698" t="s">
        <v>1032</v>
      </c>
      <c r="D2371" s="1020" t="s">
        <v>282</v>
      </c>
      <c r="E2371" s="1020" t="s">
        <v>282</v>
      </c>
      <c r="F2371" s="697" t="s">
        <v>872</v>
      </c>
      <c r="G2371" s="697"/>
      <c r="H2371" s="580">
        <v>2</v>
      </c>
      <c r="I2371" s="580">
        <v>65400</v>
      </c>
      <c r="J2371" s="580">
        <v>0</v>
      </c>
      <c r="K2371" s="644">
        <f t="shared" si="164"/>
        <v>0</v>
      </c>
      <c r="L2371" s="644">
        <f t="shared" si="165"/>
        <v>0</v>
      </c>
      <c r="M2371" s="713">
        <f t="shared" si="163"/>
        <v>130800</v>
      </c>
      <c r="N2371" s="701"/>
      <c r="O2371" s="185" t="s">
        <v>11</v>
      </c>
      <c r="P2371" s="697" t="s">
        <v>90</v>
      </c>
      <c r="Q2371" s="698" t="s">
        <v>585</v>
      </c>
      <c r="R2371" s="697" t="s">
        <v>73</v>
      </c>
      <c r="S2371" s="697" t="s">
        <v>213</v>
      </c>
      <c r="T2371" s="34" t="s">
        <v>3046</v>
      </c>
      <c r="U2371" s="34" t="s">
        <v>872</v>
      </c>
      <c r="V2371" s="89"/>
    </row>
    <row r="2372" spans="1:22" s="34" customFormat="1" ht="20.100000000000001" customHeight="1">
      <c r="A2372" s="697" t="s">
        <v>3031</v>
      </c>
      <c r="B2372" s="185" t="s">
        <v>3038</v>
      </c>
      <c r="C2372" s="698" t="s">
        <v>1032</v>
      </c>
      <c r="D2372" s="1020" t="s">
        <v>282</v>
      </c>
      <c r="E2372" s="1020" t="s">
        <v>282</v>
      </c>
      <c r="F2372" s="697" t="s">
        <v>710</v>
      </c>
      <c r="G2372" s="697"/>
      <c r="H2372" s="580">
        <v>38</v>
      </c>
      <c r="I2372" s="580">
        <v>5000</v>
      </c>
      <c r="J2372" s="580">
        <v>0</v>
      </c>
      <c r="K2372" s="644">
        <f t="shared" si="164"/>
        <v>0</v>
      </c>
      <c r="L2372" s="644">
        <f t="shared" si="165"/>
        <v>0</v>
      </c>
      <c r="M2372" s="713">
        <f t="shared" si="163"/>
        <v>190000</v>
      </c>
      <c r="N2372" s="701"/>
      <c r="O2372" s="185" t="s">
        <v>11</v>
      </c>
      <c r="P2372" s="697" t="s">
        <v>90</v>
      </c>
      <c r="Q2372" s="698" t="s">
        <v>360</v>
      </c>
      <c r="R2372" s="697" t="s">
        <v>73</v>
      </c>
      <c r="S2372" s="697" t="s">
        <v>213</v>
      </c>
      <c r="T2372" s="34" t="s">
        <v>3012</v>
      </c>
      <c r="U2372" s="34" t="s">
        <v>710</v>
      </c>
      <c r="V2372" s="89"/>
    </row>
    <row r="2373" spans="1:22" s="34" customFormat="1" ht="20.100000000000001" customHeight="1">
      <c r="A2373" s="697" t="s">
        <v>770</v>
      </c>
      <c r="B2373" s="185" t="s">
        <v>3100</v>
      </c>
      <c r="C2373" s="698" t="s">
        <v>425</v>
      </c>
      <c r="D2373" s="1020" t="s">
        <v>282</v>
      </c>
      <c r="E2373" s="1020" t="s">
        <v>282</v>
      </c>
      <c r="F2373" s="697" t="s">
        <v>2844</v>
      </c>
      <c r="G2373" s="697"/>
      <c r="H2373" s="1021">
        <v>12</v>
      </c>
      <c r="I2373" s="1021">
        <v>55577.2</v>
      </c>
      <c r="J2373" s="1021">
        <v>19</v>
      </c>
      <c r="K2373" s="644">
        <f t="shared" si="164"/>
        <v>228</v>
      </c>
      <c r="L2373" s="644">
        <f t="shared" si="165"/>
        <v>0.22800000000000001</v>
      </c>
      <c r="M2373" s="713">
        <f t="shared" si="163"/>
        <v>666926.39999999991</v>
      </c>
      <c r="N2373" s="701"/>
      <c r="O2373" s="185" t="s">
        <v>3101</v>
      </c>
      <c r="P2373" s="697" t="s">
        <v>372</v>
      </c>
      <c r="Q2373" s="698" t="s">
        <v>361</v>
      </c>
      <c r="R2373" s="697" t="s">
        <v>68</v>
      </c>
      <c r="S2373" s="697" t="s">
        <v>237</v>
      </c>
    </row>
    <row r="2374" spans="1:22" s="34" customFormat="1" ht="20.100000000000001" customHeight="1">
      <c r="A2374" s="697" t="s">
        <v>770</v>
      </c>
      <c r="B2374" s="185" t="s">
        <v>3102</v>
      </c>
      <c r="C2374" s="698" t="s">
        <v>425</v>
      </c>
      <c r="D2374" s="1020" t="s">
        <v>282</v>
      </c>
      <c r="E2374" s="1020" t="s">
        <v>282</v>
      </c>
      <c r="F2374" s="697" t="s">
        <v>612</v>
      </c>
      <c r="G2374" s="697"/>
      <c r="H2374" s="1021">
        <v>12</v>
      </c>
      <c r="I2374" s="1021">
        <v>36089.1</v>
      </c>
      <c r="J2374" s="1021">
        <v>0</v>
      </c>
      <c r="K2374" s="644">
        <f t="shared" si="164"/>
        <v>0</v>
      </c>
      <c r="L2374" s="644">
        <f t="shared" si="165"/>
        <v>0</v>
      </c>
      <c r="M2374" s="713">
        <f t="shared" si="163"/>
        <v>433069.19999999995</v>
      </c>
      <c r="N2374" s="701"/>
      <c r="O2374" s="185" t="s">
        <v>3101</v>
      </c>
      <c r="P2374" s="697" t="s">
        <v>372</v>
      </c>
      <c r="Q2374" s="698" t="s">
        <v>307</v>
      </c>
      <c r="R2374" s="697" t="s">
        <v>73</v>
      </c>
      <c r="S2374" s="697" t="s">
        <v>237</v>
      </c>
    </row>
    <row r="2375" spans="1:22" s="34" customFormat="1" ht="20.100000000000001" customHeight="1">
      <c r="A2375" s="697" t="s">
        <v>770</v>
      </c>
      <c r="B2375" s="185" t="s">
        <v>3102</v>
      </c>
      <c r="C2375" s="698" t="s">
        <v>425</v>
      </c>
      <c r="D2375" s="1020" t="s">
        <v>282</v>
      </c>
      <c r="E2375" s="1020" t="s">
        <v>282</v>
      </c>
      <c r="F2375" s="697" t="s">
        <v>2844</v>
      </c>
      <c r="G2375" s="697"/>
      <c r="H2375" s="1021">
        <v>49</v>
      </c>
      <c r="I2375" s="1021">
        <v>49893.5</v>
      </c>
      <c r="J2375" s="1021">
        <v>19</v>
      </c>
      <c r="K2375" s="644">
        <f t="shared" ref="K2375:K2380" si="166">J2375*H2375</f>
        <v>931</v>
      </c>
      <c r="L2375" s="644">
        <f t="shared" ref="L2375:L2380" si="167">K2375/1000</f>
        <v>0.93100000000000005</v>
      </c>
      <c r="M2375" s="713">
        <f t="shared" si="163"/>
        <v>2444781.5</v>
      </c>
      <c r="N2375" s="701"/>
      <c r="O2375" s="185" t="s">
        <v>3103</v>
      </c>
      <c r="P2375" s="697" t="s">
        <v>372</v>
      </c>
      <c r="Q2375" s="698" t="s">
        <v>361</v>
      </c>
      <c r="R2375" s="697" t="s">
        <v>68</v>
      </c>
      <c r="S2375" s="697" t="s">
        <v>237</v>
      </c>
    </row>
    <row r="2376" spans="1:22" s="34" customFormat="1" ht="20.100000000000001" customHeight="1">
      <c r="A2376" s="697" t="s">
        <v>770</v>
      </c>
      <c r="B2376" s="185" t="s">
        <v>3102</v>
      </c>
      <c r="C2376" s="698" t="s">
        <v>425</v>
      </c>
      <c r="D2376" s="1020" t="s">
        <v>282</v>
      </c>
      <c r="E2376" s="1020" t="s">
        <v>282</v>
      </c>
      <c r="F2376" s="697" t="s">
        <v>714</v>
      </c>
      <c r="G2376" s="697"/>
      <c r="H2376" s="1021">
        <v>49</v>
      </c>
      <c r="I2376" s="1021">
        <v>55899.199999999997</v>
      </c>
      <c r="J2376" s="1021">
        <v>0</v>
      </c>
      <c r="K2376" s="644">
        <f t="shared" si="166"/>
        <v>0</v>
      </c>
      <c r="L2376" s="644">
        <f t="shared" si="167"/>
        <v>0</v>
      </c>
      <c r="M2376" s="713">
        <f t="shared" si="163"/>
        <v>2739060.8</v>
      </c>
      <c r="N2376" s="701"/>
      <c r="O2376" s="185" t="s">
        <v>3103</v>
      </c>
      <c r="P2376" s="697" t="s">
        <v>372</v>
      </c>
      <c r="Q2376" s="698" t="s">
        <v>307</v>
      </c>
      <c r="R2376" s="697" t="s">
        <v>73</v>
      </c>
      <c r="S2376" s="697" t="s">
        <v>237</v>
      </c>
    </row>
    <row r="2377" spans="1:22" s="34" customFormat="1" ht="20.100000000000001" customHeight="1">
      <c r="A2377" s="697" t="s">
        <v>770</v>
      </c>
      <c r="B2377" s="185" t="s">
        <v>3102</v>
      </c>
      <c r="C2377" s="698" t="s">
        <v>425</v>
      </c>
      <c r="D2377" s="1020" t="s">
        <v>282</v>
      </c>
      <c r="E2377" s="1020" t="s">
        <v>282</v>
      </c>
      <c r="F2377" s="697" t="s">
        <v>2844</v>
      </c>
      <c r="G2377" s="697"/>
      <c r="H2377" s="1021">
        <v>14</v>
      </c>
      <c r="I2377" s="1021">
        <v>48345.5</v>
      </c>
      <c r="J2377" s="1021">
        <v>19</v>
      </c>
      <c r="K2377" s="644">
        <f t="shared" si="166"/>
        <v>266</v>
      </c>
      <c r="L2377" s="644">
        <f t="shared" si="167"/>
        <v>0.26600000000000001</v>
      </c>
      <c r="M2377" s="713">
        <f t="shared" si="163"/>
        <v>676837</v>
      </c>
      <c r="N2377" s="701"/>
      <c r="O2377" s="185" t="s">
        <v>3104</v>
      </c>
      <c r="P2377" s="697" t="s">
        <v>372</v>
      </c>
      <c r="Q2377" s="698" t="s">
        <v>361</v>
      </c>
      <c r="R2377" s="697" t="s">
        <v>68</v>
      </c>
      <c r="S2377" s="697" t="s">
        <v>237</v>
      </c>
    </row>
    <row r="2378" spans="1:22" s="34" customFormat="1" ht="20.100000000000001" customHeight="1">
      <c r="A2378" s="697" t="s">
        <v>770</v>
      </c>
      <c r="B2378" s="185" t="s">
        <v>3102</v>
      </c>
      <c r="C2378" s="698" t="s">
        <v>425</v>
      </c>
      <c r="D2378" s="1020" t="s">
        <v>282</v>
      </c>
      <c r="E2378" s="1020" t="s">
        <v>282</v>
      </c>
      <c r="F2378" s="697" t="s">
        <v>630</v>
      </c>
      <c r="G2378" s="697"/>
      <c r="H2378" s="1021">
        <v>14</v>
      </c>
      <c r="I2378" s="1021">
        <v>107434.6</v>
      </c>
      <c r="J2378" s="1021">
        <v>0</v>
      </c>
      <c r="K2378" s="644">
        <f t="shared" si="166"/>
        <v>0</v>
      </c>
      <c r="L2378" s="644">
        <f t="shared" si="167"/>
        <v>0</v>
      </c>
      <c r="M2378" s="713">
        <f t="shared" si="163"/>
        <v>1504084.4000000001</v>
      </c>
      <c r="N2378" s="701"/>
      <c r="O2378" s="185" t="s">
        <v>3104</v>
      </c>
      <c r="P2378" s="697" t="s">
        <v>372</v>
      </c>
      <c r="Q2378" s="698" t="s">
        <v>307</v>
      </c>
      <c r="R2378" s="697" t="s">
        <v>73</v>
      </c>
      <c r="S2378" s="697" t="s">
        <v>237</v>
      </c>
    </row>
    <row r="2379" spans="1:22" s="34" customFormat="1" ht="20.100000000000001" customHeight="1">
      <c r="A2379" s="697" t="s">
        <v>770</v>
      </c>
      <c r="B2379" s="185" t="s">
        <v>3102</v>
      </c>
      <c r="C2379" s="698" t="s">
        <v>425</v>
      </c>
      <c r="D2379" s="1020" t="s">
        <v>282</v>
      </c>
      <c r="E2379" s="1020" t="s">
        <v>282</v>
      </c>
      <c r="F2379" s="697" t="s">
        <v>986</v>
      </c>
      <c r="G2379" s="697"/>
      <c r="H2379" s="1021">
        <v>30</v>
      </c>
      <c r="I2379" s="1021">
        <v>72016</v>
      </c>
      <c r="J2379" s="1021">
        <v>35</v>
      </c>
      <c r="K2379" s="644">
        <f t="shared" si="166"/>
        <v>1050</v>
      </c>
      <c r="L2379" s="644">
        <f t="shared" si="167"/>
        <v>1.05</v>
      </c>
      <c r="M2379" s="713">
        <f t="shared" ref="M2379:M2442" si="168">H2379*I2379</f>
        <v>2160480</v>
      </c>
      <c r="N2379" s="701"/>
      <c r="O2379" s="185" t="s">
        <v>2536</v>
      </c>
      <c r="P2379" s="697" t="s">
        <v>372</v>
      </c>
      <c r="Q2379" s="698" t="s">
        <v>370</v>
      </c>
      <c r="R2379" s="697" t="s">
        <v>28</v>
      </c>
      <c r="S2379" s="697" t="s">
        <v>237</v>
      </c>
    </row>
    <row r="2380" spans="1:22" s="34" customFormat="1" ht="20.100000000000001" customHeight="1">
      <c r="A2380" s="697" t="s">
        <v>770</v>
      </c>
      <c r="B2380" s="185" t="s">
        <v>3102</v>
      </c>
      <c r="C2380" s="698" t="s">
        <v>425</v>
      </c>
      <c r="D2380" s="1020" t="s">
        <v>282</v>
      </c>
      <c r="E2380" s="1020" t="s">
        <v>282</v>
      </c>
      <c r="F2380" s="697" t="s">
        <v>880</v>
      </c>
      <c r="G2380" s="697"/>
      <c r="H2380" s="1021">
        <v>30</v>
      </c>
      <c r="I2380" s="1021">
        <v>3123.6</v>
      </c>
      <c r="J2380" s="1021">
        <v>0</v>
      </c>
      <c r="K2380" s="644">
        <f t="shared" si="166"/>
        <v>0</v>
      </c>
      <c r="L2380" s="644">
        <f t="shared" si="167"/>
        <v>0</v>
      </c>
      <c r="M2380" s="713">
        <f t="shared" si="168"/>
        <v>93708</v>
      </c>
      <c r="N2380" s="701"/>
      <c r="O2380" s="185" t="s">
        <v>2536</v>
      </c>
      <c r="P2380" s="697" t="s">
        <v>372</v>
      </c>
      <c r="Q2380" s="698" t="s">
        <v>336</v>
      </c>
      <c r="R2380" s="697" t="s">
        <v>73</v>
      </c>
      <c r="S2380" s="697" t="s">
        <v>237</v>
      </c>
    </row>
    <row r="2381" spans="1:22" s="34" customFormat="1" ht="20.100000000000001" customHeight="1">
      <c r="A2381" s="697" t="s">
        <v>770</v>
      </c>
      <c r="B2381" s="185" t="s">
        <v>3102</v>
      </c>
      <c r="C2381" s="698" t="s">
        <v>425</v>
      </c>
      <c r="D2381" s="1020" t="s">
        <v>282</v>
      </c>
      <c r="E2381" s="1020" t="s">
        <v>282</v>
      </c>
      <c r="F2381" s="697" t="s">
        <v>642</v>
      </c>
      <c r="G2381" s="697"/>
      <c r="H2381" s="1021">
        <v>36</v>
      </c>
      <c r="I2381" s="1021">
        <v>26955.200000000001</v>
      </c>
      <c r="J2381" s="1021">
        <v>17.5</v>
      </c>
      <c r="K2381" s="644">
        <f t="shared" ref="K2381:K2393" si="169">J2381*H2381</f>
        <v>630</v>
      </c>
      <c r="L2381" s="644">
        <f t="shared" ref="L2381:L2393" si="170">K2381/1000</f>
        <v>0.63</v>
      </c>
      <c r="M2381" s="713">
        <f t="shared" si="168"/>
        <v>970387.20000000007</v>
      </c>
      <c r="N2381" s="701"/>
      <c r="O2381" s="185" t="s">
        <v>1386</v>
      </c>
      <c r="P2381" s="697" t="s">
        <v>372</v>
      </c>
      <c r="Q2381" s="698" t="s">
        <v>270</v>
      </c>
      <c r="R2381" s="697" t="s">
        <v>68</v>
      </c>
      <c r="S2381" s="697" t="s">
        <v>237</v>
      </c>
    </row>
    <row r="2382" spans="1:22" s="34" customFormat="1" ht="20.100000000000001" customHeight="1">
      <c r="A2382" s="697" t="s">
        <v>770</v>
      </c>
      <c r="B2382" s="185" t="s">
        <v>3102</v>
      </c>
      <c r="C2382" s="698" t="s">
        <v>425</v>
      </c>
      <c r="D2382" s="1020" t="s">
        <v>282</v>
      </c>
      <c r="E2382" s="1020" t="s">
        <v>282</v>
      </c>
      <c r="F2382" s="697" t="s">
        <v>3105</v>
      </c>
      <c r="G2382" s="697"/>
      <c r="H2382" s="1021">
        <v>14</v>
      </c>
      <c r="I2382" s="1021">
        <v>20229.400000000001</v>
      </c>
      <c r="J2382" s="1021">
        <v>11.5</v>
      </c>
      <c r="K2382" s="644">
        <f t="shared" si="169"/>
        <v>161</v>
      </c>
      <c r="L2382" s="644">
        <f t="shared" si="170"/>
        <v>0.161</v>
      </c>
      <c r="M2382" s="713">
        <f t="shared" si="168"/>
        <v>283211.60000000003</v>
      </c>
      <c r="N2382" s="701"/>
      <c r="O2382" s="185" t="s">
        <v>3106</v>
      </c>
      <c r="P2382" s="697" t="s">
        <v>372</v>
      </c>
      <c r="Q2382" s="698" t="s">
        <v>358</v>
      </c>
      <c r="R2382" s="697" t="s">
        <v>68</v>
      </c>
      <c r="S2382" s="697" t="s">
        <v>237</v>
      </c>
    </row>
    <row r="2383" spans="1:22" s="34" customFormat="1" ht="20.100000000000001" customHeight="1">
      <c r="A2383" s="697" t="s">
        <v>770</v>
      </c>
      <c r="B2383" s="185" t="s">
        <v>3102</v>
      </c>
      <c r="C2383" s="698" t="s">
        <v>425</v>
      </c>
      <c r="D2383" s="1020" t="s">
        <v>282</v>
      </c>
      <c r="E2383" s="1020" t="s">
        <v>282</v>
      </c>
      <c r="F2383" s="697" t="s">
        <v>3107</v>
      </c>
      <c r="G2383" s="697"/>
      <c r="H2383" s="1021">
        <v>14</v>
      </c>
      <c r="I2383" s="1021">
        <v>8669.7000000000007</v>
      </c>
      <c r="J2383" s="1021">
        <v>7.4</v>
      </c>
      <c r="K2383" s="644">
        <f t="shared" si="169"/>
        <v>103.60000000000001</v>
      </c>
      <c r="L2383" s="644">
        <f t="shared" si="170"/>
        <v>0.10360000000000001</v>
      </c>
      <c r="M2383" s="713">
        <f t="shared" si="168"/>
        <v>121375.80000000002</v>
      </c>
      <c r="N2383" s="701"/>
      <c r="O2383" s="185" t="s">
        <v>3106</v>
      </c>
      <c r="P2383" s="697" t="s">
        <v>372</v>
      </c>
      <c r="Q2383" s="698" t="s">
        <v>962</v>
      </c>
      <c r="R2383" s="697" t="s">
        <v>68</v>
      </c>
      <c r="S2383" s="697" t="s">
        <v>237</v>
      </c>
    </row>
    <row r="2384" spans="1:22" s="34" customFormat="1" ht="20.100000000000001" customHeight="1">
      <c r="A2384" s="697" t="s">
        <v>770</v>
      </c>
      <c r="B2384" s="185" t="s">
        <v>3102</v>
      </c>
      <c r="C2384" s="698" t="s">
        <v>425</v>
      </c>
      <c r="D2384" s="1020" t="s">
        <v>282</v>
      </c>
      <c r="E2384" s="1020" t="s">
        <v>282</v>
      </c>
      <c r="F2384" s="697" t="s">
        <v>3108</v>
      </c>
      <c r="G2384" s="697"/>
      <c r="H2384" s="1021">
        <v>10</v>
      </c>
      <c r="I2384" s="1021">
        <v>36000</v>
      </c>
      <c r="J2384" s="1021">
        <v>8.5</v>
      </c>
      <c r="K2384" s="644">
        <f t="shared" si="169"/>
        <v>85</v>
      </c>
      <c r="L2384" s="644">
        <f t="shared" si="170"/>
        <v>8.5000000000000006E-2</v>
      </c>
      <c r="M2384" s="713">
        <f t="shared" si="168"/>
        <v>360000</v>
      </c>
      <c r="N2384" s="701"/>
      <c r="O2384" s="185" t="s">
        <v>11</v>
      </c>
      <c r="P2384" s="697" t="s">
        <v>372</v>
      </c>
      <c r="Q2384" s="698" t="s">
        <v>344</v>
      </c>
      <c r="R2384" s="697" t="s">
        <v>68</v>
      </c>
      <c r="S2384" s="697" t="s">
        <v>237</v>
      </c>
    </row>
    <row r="2385" spans="1:19" s="34" customFormat="1" ht="20.100000000000001" customHeight="1">
      <c r="A2385" s="697" t="s">
        <v>770</v>
      </c>
      <c r="B2385" s="185" t="s">
        <v>3102</v>
      </c>
      <c r="C2385" s="698" t="s">
        <v>425</v>
      </c>
      <c r="D2385" s="1020" t="s">
        <v>282</v>
      </c>
      <c r="E2385" s="1020" t="s">
        <v>282</v>
      </c>
      <c r="F2385" s="697" t="s">
        <v>363</v>
      </c>
      <c r="G2385" s="697"/>
      <c r="H2385" s="1021">
        <v>18</v>
      </c>
      <c r="I2385" s="1021">
        <v>120132</v>
      </c>
      <c r="J2385" s="1021">
        <v>41.5</v>
      </c>
      <c r="K2385" s="644">
        <f t="shared" si="169"/>
        <v>747</v>
      </c>
      <c r="L2385" s="644">
        <f t="shared" si="170"/>
        <v>0.747</v>
      </c>
      <c r="M2385" s="713">
        <f t="shared" si="168"/>
        <v>2162376</v>
      </c>
      <c r="N2385" s="701"/>
      <c r="O2385" s="185" t="s">
        <v>2533</v>
      </c>
      <c r="P2385" s="697" t="s">
        <v>372</v>
      </c>
      <c r="Q2385" s="698" t="s">
        <v>364</v>
      </c>
      <c r="R2385" s="697" t="s">
        <v>68</v>
      </c>
      <c r="S2385" s="697" t="s">
        <v>237</v>
      </c>
    </row>
    <row r="2386" spans="1:19" s="34" customFormat="1" ht="20.100000000000001" customHeight="1">
      <c r="A2386" s="697" t="s">
        <v>770</v>
      </c>
      <c r="B2386" s="185" t="s">
        <v>3102</v>
      </c>
      <c r="C2386" s="698" t="s">
        <v>425</v>
      </c>
      <c r="D2386" s="1020" t="s">
        <v>282</v>
      </c>
      <c r="E2386" s="1020" t="s">
        <v>282</v>
      </c>
      <c r="F2386" s="697" t="s">
        <v>3109</v>
      </c>
      <c r="G2386" s="697"/>
      <c r="H2386" s="1021">
        <v>21</v>
      </c>
      <c r="I2386" s="1021">
        <v>162491.9</v>
      </c>
      <c r="J2386" s="1021">
        <v>45</v>
      </c>
      <c r="K2386" s="644">
        <f t="shared" si="169"/>
        <v>945</v>
      </c>
      <c r="L2386" s="644">
        <f t="shared" si="170"/>
        <v>0.94499999999999995</v>
      </c>
      <c r="M2386" s="713">
        <f t="shared" si="168"/>
        <v>3412329.9</v>
      </c>
      <c r="N2386" s="701"/>
      <c r="O2386" s="185" t="s">
        <v>611</v>
      </c>
      <c r="P2386" s="697" t="s">
        <v>372</v>
      </c>
      <c r="Q2386" s="698" t="s">
        <v>364</v>
      </c>
      <c r="R2386" s="697" t="s">
        <v>68</v>
      </c>
      <c r="S2386" s="697" t="s">
        <v>237</v>
      </c>
    </row>
    <row r="2387" spans="1:19" s="34" customFormat="1" ht="20.100000000000001" customHeight="1">
      <c r="A2387" s="697" t="s">
        <v>770</v>
      </c>
      <c r="B2387" s="185" t="s">
        <v>3102</v>
      </c>
      <c r="C2387" s="698" t="s">
        <v>425</v>
      </c>
      <c r="D2387" s="1020" t="s">
        <v>282</v>
      </c>
      <c r="E2387" s="1020" t="s">
        <v>282</v>
      </c>
      <c r="F2387" s="697" t="s">
        <v>669</v>
      </c>
      <c r="G2387" s="697"/>
      <c r="H2387" s="1021">
        <v>22</v>
      </c>
      <c r="I2387" s="1021">
        <v>104142.9</v>
      </c>
      <c r="J2387" s="1021">
        <v>22.5</v>
      </c>
      <c r="K2387" s="644">
        <f t="shared" si="169"/>
        <v>495</v>
      </c>
      <c r="L2387" s="644">
        <f t="shared" si="170"/>
        <v>0.495</v>
      </c>
      <c r="M2387" s="713">
        <f t="shared" si="168"/>
        <v>2291143.7999999998</v>
      </c>
      <c r="N2387" s="701"/>
      <c r="O2387" s="185" t="s">
        <v>11</v>
      </c>
      <c r="P2387" s="697" t="s">
        <v>372</v>
      </c>
      <c r="Q2387" s="698" t="s">
        <v>628</v>
      </c>
      <c r="R2387" s="697" t="s">
        <v>3016</v>
      </c>
      <c r="S2387" s="697" t="s">
        <v>237</v>
      </c>
    </row>
    <row r="2388" spans="1:19" s="34" customFormat="1" ht="20.100000000000001" customHeight="1">
      <c r="A2388" s="697" t="s">
        <v>770</v>
      </c>
      <c r="B2388" s="185" t="s">
        <v>3102</v>
      </c>
      <c r="C2388" s="698" t="s">
        <v>425</v>
      </c>
      <c r="D2388" s="1020" t="s">
        <v>282</v>
      </c>
      <c r="E2388" s="1020" t="s">
        <v>282</v>
      </c>
      <c r="F2388" s="697" t="s">
        <v>1643</v>
      </c>
      <c r="G2388" s="697"/>
      <c r="H2388" s="1021">
        <v>22</v>
      </c>
      <c r="I2388" s="1021">
        <v>13017.9</v>
      </c>
      <c r="J2388" s="1021">
        <v>0</v>
      </c>
      <c r="K2388" s="644">
        <f t="shared" si="169"/>
        <v>0</v>
      </c>
      <c r="L2388" s="644">
        <f t="shared" si="170"/>
        <v>0</v>
      </c>
      <c r="M2388" s="713">
        <f t="shared" si="168"/>
        <v>286393.8</v>
      </c>
      <c r="N2388" s="701"/>
      <c r="O2388" s="185" t="s">
        <v>11</v>
      </c>
      <c r="P2388" s="697" t="s">
        <v>372</v>
      </c>
      <c r="Q2388" s="698" t="s">
        <v>336</v>
      </c>
      <c r="R2388" s="697" t="s">
        <v>73</v>
      </c>
      <c r="S2388" s="697" t="s">
        <v>237</v>
      </c>
    </row>
    <row r="2389" spans="1:19" s="34" customFormat="1" ht="20.100000000000001" customHeight="1">
      <c r="A2389" s="697" t="s">
        <v>770</v>
      </c>
      <c r="B2389" s="185" t="s">
        <v>3102</v>
      </c>
      <c r="C2389" s="698" t="s">
        <v>425</v>
      </c>
      <c r="D2389" s="1020" t="s">
        <v>282</v>
      </c>
      <c r="E2389" s="1020" t="s">
        <v>282</v>
      </c>
      <c r="F2389" s="697" t="s">
        <v>416</v>
      </c>
      <c r="G2389" s="697"/>
      <c r="H2389" s="1021">
        <v>14</v>
      </c>
      <c r="I2389" s="1021">
        <v>128700</v>
      </c>
      <c r="J2389" s="1021">
        <v>0</v>
      </c>
      <c r="K2389" s="644">
        <f t="shared" si="169"/>
        <v>0</v>
      </c>
      <c r="L2389" s="644">
        <f t="shared" si="170"/>
        <v>0</v>
      </c>
      <c r="M2389" s="713">
        <f t="shared" si="168"/>
        <v>1801800</v>
      </c>
      <c r="N2389" s="701"/>
      <c r="O2389" s="185" t="s">
        <v>11</v>
      </c>
      <c r="P2389" s="697" t="s">
        <v>372</v>
      </c>
      <c r="Q2389" s="698" t="s">
        <v>281</v>
      </c>
      <c r="R2389" s="697" t="s">
        <v>70</v>
      </c>
      <c r="S2389" s="697" t="s">
        <v>237</v>
      </c>
    </row>
    <row r="2390" spans="1:19" s="34" customFormat="1" ht="20.100000000000001" customHeight="1">
      <c r="A2390" s="697" t="s">
        <v>770</v>
      </c>
      <c r="B2390" s="185" t="s">
        <v>3102</v>
      </c>
      <c r="C2390" s="698" t="s">
        <v>425</v>
      </c>
      <c r="D2390" s="1020" t="s">
        <v>282</v>
      </c>
      <c r="E2390" s="1020" t="s">
        <v>282</v>
      </c>
      <c r="F2390" s="697" t="s">
        <v>2383</v>
      </c>
      <c r="G2390" s="697"/>
      <c r="H2390" s="1021">
        <v>102</v>
      </c>
      <c r="I2390" s="1021">
        <v>27900</v>
      </c>
      <c r="J2390" s="1021">
        <v>0</v>
      </c>
      <c r="K2390" s="644">
        <f t="shared" si="169"/>
        <v>0</v>
      </c>
      <c r="L2390" s="644">
        <f t="shared" si="170"/>
        <v>0</v>
      </c>
      <c r="M2390" s="713">
        <f t="shared" si="168"/>
        <v>2845800</v>
      </c>
      <c r="N2390" s="701"/>
      <c r="O2390" s="185" t="s">
        <v>2199</v>
      </c>
      <c r="P2390" s="697" t="s">
        <v>372</v>
      </c>
      <c r="Q2390" s="698" t="s">
        <v>358</v>
      </c>
      <c r="R2390" s="697" t="s">
        <v>73</v>
      </c>
      <c r="S2390" s="697" t="s">
        <v>237</v>
      </c>
    </row>
    <row r="2391" spans="1:19" s="34" customFormat="1" ht="20.100000000000001" customHeight="1">
      <c r="A2391" s="697" t="s">
        <v>770</v>
      </c>
      <c r="B2391" s="185" t="s">
        <v>3102</v>
      </c>
      <c r="C2391" s="698" t="s">
        <v>425</v>
      </c>
      <c r="D2391" s="1020" t="s">
        <v>282</v>
      </c>
      <c r="E2391" s="1020" t="s">
        <v>282</v>
      </c>
      <c r="F2391" s="697" t="s">
        <v>2465</v>
      </c>
      <c r="G2391" s="697"/>
      <c r="H2391" s="1021">
        <v>36</v>
      </c>
      <c r="I2391" s="1021">
        <v>47250</v>
      </c>
      <c r="J2391" s="1021">
        <v>0</v>
      </c>
      <c r="K2391" s="644">
        <f t="shared" si="169"/>
        <v>0</v>
      </c>
      <c r="L2391" s="644">
        <f t="shared" si="170"/>
        <v>0</v>
      </c>
      <c r="M2391" s="713">
        <f t="shared" si="168"/>
        <v>1701000</v>
      </c>
      <c r="N2391" s="701"/>
      <c r="O2391" s="185" t="s">
        <v>11</v>
      </c>
      <c r="P2391" s="697" t="s">
        <v>372</v>
      </c>
      <c r="Q2391" s="698" t="s">
        <v>358</v>
      </c>
      <c r="R2391" s="697" t="s">
        <v>73</v>
      </c>
      <c r="S2391" s="697" t="s">
        <v>237</v>
      </c>
    </row>
    <row r="2392" spans="1:19" s="34" customFormat="1" ht="20.100000000000001" customHeight="1">
      <c r="A2392" s="697" t="s">
        <v>770</v>
      </c>
      <c r="B2392" s="185" t="s">
        <v>3102</v>
      </c>
      <c r="C2392" s="698" t="s">
        <v>425</v>
      </c>
      <c r="D2392" s="1020" t="s">
        <v>282</v>
      </c>
      <c r="E2392" s="1020" t="s">
        <v>282</v>
      </c>
      <c r="F2392" s="697" t="s">
        <v>3110</v>
      </c>
      <c r="G2392" s="697"/>
      <c r="H2392" s="1021">
        <v>3</v>
      </c>
      <c r="I2392" s="1021">
        <v>46800</v>
      </c>
      <c r="J2392" s="1021">
        <v>0</v>
      </c>
      <c r="K2392" s="644">
        <f t="shared" si="169"/>
        <v>0</v>
      </c>
      <c r="L2392" s="644">
        <f t="shared" si="170"/>
        <v>0</v>
      </c>
      <c r="M2392" s="713">
        <f t="shared" si="168"/>
        <v>140400</v>
      </c>
      <c r="N2392" s="701"/>
      <c r="O2392" s="185" t="s">
        <v>703</v>
      </c>
      <c r="P2392" s="697" t="s">
        <v>372</v>
      </c>
      <c r="Q2392" s="698" t="s">
        <v>358</v>
      </c>
      <c r="R2392" s="697" t="s">
        <v>73</v>
      </c>
      <c r="S2392" s="697" t="s">
        <v>237</v>
      </c>
    </row>
    <row r="2393" spans="1:19" s="34" customFormat="1" ht="20.100000000000001" customHeight="1">
      <c r="A2393" s="697" t="s">
        <v>770</v>
      </c>
      <c r="B2393" s="185" t="s">
        <v>3102</v>
      </c>
      <c r="C2393" s="698" t="s">
        <v>425</v>
      </c>
      <c r="D2393" s="1020" t="s">
        <v>282</v>
      </c>
      <c r="E2393" s="1020" t="s">
        <v>282</v>
      </c>
      <c r="F2393" s="697" t="s">
        <v>1099</v>
      </c>
      <c r="G2393" s="697"/>
      <c r="H2393" s="1021">
        <v>10</v>
      </c>
      <c r="I2393" s="1021">
        <v>81000</v>
      </c>
      <c r="J2393" s="1021">
        <v>0</v>
      </c>
      <c r="K2393" s="644">
        <f t="shared" si="169"/>
        <v>0</v>
      </c>
      <c r="L2393" s="644">
        <f t="shared" si="170"/>
        <v>0</v>
      </c>
      <c r="M2393" s="713">
        <f t="shared" si="168"/>
        <v>810000</v>
      </c>
      <c r="N2393" s="701"/>
      <c r="O2393" s="185" t="s">
        <v>11</v>
      </c>
      <c r="P2393" s="697" t="s">
        <v>372</v>
      </c>
      <c r="Q2393" s="698" t="s">
        <v>360</v>
      </c>
      <c r="R2393" s="697" t="s">
        <v>73</v>
      </c>
      <c r="S2393" s="697" t="s">
        <v>237</v>
      </c>
    </row>
    <row r="2394" spans="1:19" s="34" customFormat="1" ht="20.100000000000001" customHeight="1">
      <c r="A2394" s="605" t="s">
        <v>1118</v>
      </c>
      <c r="B2394" s="599" t="s">
        <v>1122</v>
      </c>
      <c r="C2394" s="600" t="s">
        <v>371</v>
      </c>
      <c r="D2394" s="601" t="s">
        <v>282</v>
      </c>
      <c r="E2394" s="601" t="s">
        <v>282</v>
      </c>
      <c r="F2394" s="602" t="s">
        <v>2239</v>
      </c>
      <c r="G2394" s="602"/>
      <c r="H2394" s="603">
        <v>68</v>
      </c>
      <c r="I2394" s="603">
        <v>142000</v>
      </c>
      <c r="J2394" s="1022"/>
      <c r="K2394" s="1023"/>
      <c r="L2394" s="1022"/>
      <c r="M2394" s="713">
        <f t="shared" si="168"/>
        <v>9656000</v>
      </c>
      <c r="N2394" s="605" t="s">
        <v>1623</v>
      </c>
      <c r="O2394" s="606"/>
      <c r="P2394" s="604" t="s">
        <v>1273</v>
      </c>
      <c r="Q2394" s="606" t="s">
        <v>281</v>
      </c>
      <c r="R2394" s="604" t="s">
        <v>70</v>
      </c>
      <c r="S2394" s="604"/>
    </row>
    <row r="2395" spans="1:19" s="34" customFormat="1" ht="20.100000000000001" customHeight="1">
      <c r="A2395" s="594" t="s">
        <v>1118</v>
      </c>
      <c r="B2395" s="582" t="s">
        <v>1122</v>
      </c>
      <c r="C2395" s="583" t="s">
        <v>371</v>
      </c>
      <c r="D2395" s="584" t="s">
        <v>282</v>
      </c>
      <c r="E2395" s="584" t="s">
        <v>282</v>
      </c>
      <c r="F2395" s="593" t="s">
        <v>353</v>
      </c>
      <c r="G2395" s="593"/>
      <c r="H2395" s="586">
        <v>56</v>
      </c>
      <c r="I2395" s="586">
        <v>190936.6</v>
      </c>
      <c r="J2395" s="1024"/>
      <c r="K2395" s="1025"/>
      <c r="L2395" s="1024"/>
      <c r="M2395" s="713">
        <f t="shared" si="168"/>
        <v>10692449.6</v>
      </c>
      <c r="N2395" s="594" t="s">
        <v>1623</v>
      </c>
      <c r="O2395" s="589"/>
      <c r="P2395" s="587" t="s">
        <v>1273</v>
      </c>
      <c r="Q2395" s="589" t="s">
        <v>354</v>
      </c>
      <c r="R2395" s="587" t="s">
        <v>70</v>
      </c>
      <c r="S2395" s="587"/>
    </row>
    <row r="2396" spans="1:19" s="34" customFormat="1" ht="20.100000000000001" customHeight="1">
      <c r="A2396" s="594" t="s">
        <v>2484</v>
      </c>
      <c r="B2396" s="582" t="s">
        <v>2485</v>
      </c>
      <c r="C2396" s="583" t="s">
        <v>621</v>
      </c>
      <c r="D2396" s="584" t="s">
        <v>282</v>
      </c>
      <c r="E2396" s="584" t="s">
        <v>282</v>
      </c>
      <c r="F2396" s="593" t="s">
        <v>1277</v>
      </c>
      <c r="G2396" s="593"/>
      <c r="H2396" s="586">
        <v>16</v>
      </c>
      <c r="I2396" s="586">
        <v>552791</v>
      </c>
      <c r="J2396" s="1026"/>
      <c r="K2396" s="1027"/>
      <c r="L2396" s="1024"/>
      <c r="M2396" s="713">
        <f t="shared" si="168"/>
        <v>8844656</v>
      </c>
      <c r="N2396" s="594" t="s">
        <v>2234</v>
      </c>
      <c r="O2396" s="593"/>
      <c r="P2396" s="587" t="s">
        <v>1361</v>
      </c>
      <c r="Q2396" s="593" t="s">
        <v>354</v>
      </c>
      <c r="R2396" s="587" t="s">
        <v>70</v>
      </c>
      <c r="S2396" s="587"/>
    </row>
    <row r="2397" spans="1:19" s="34" customFormat="1" ht="20.100000000000001" customHeight="1">
      <c r="A2397" s="594" t="s">
        <v>2484</v>
      </c>
      <c r="B2397" s="582" t="s">
        <v>2485</v>
      </c>
      <c r="C2397" s="583" t="s">
        <v>621</v>
      </c>
      <c r="D2397" s="584" t="s">
        <v>282</v>
      </c>
      <c r="E2397" s="584" t="s">
        <v>282</v>
      </c>
      <c r="F2397" s="593" t="s">
        <v>2238</v>
      </c>
      <c r="G2397" s="593"/>
      <c r="H2397" s="586">
        <v>18</v>
      </c>
      <c r="I2397" s="586">
        <v>336918</v>
      </c>
      <c r="J2397" s="1026"/>
      <c r="K2397" s="1027"/>
      <c r="L2397" s="1024"/>
      <c r="M2397" s="713">
        <f t="shared" si="168"/>
        <v>6064524</v>
      </c>
      <c r="N2397" s="594" t="s">
        <v>1623</v>
      </c>
      <c r="O2397" s="593"/>
      <c r="P2397" s="587" t="s">
        <v>1361</v>
      </c>
      <c r="Q2397" s="593" t="s">
        <v>354</v>
      </c>
      <c r="R2397" s="587" t="s">
        <v>70</v>
      </c>
      <c r="S2397" s="587"/>
    </row>
    <row r="2398" spans="1:19" s="34" customFormat="1" ht="20.100000000000001" customHeight="1">
      <c r="A2398" s="594" t="s">
        <v>2484</v>
      </c>
      <c r="B2398" s="582" t="s">
        <v>2485</v>
      </c>
      <c r="C2398" s="583" t="s">
        <v>621</v>
      </c>
      <c r="D2398" s="584" t="s">
        <v>282</v>
      </c>
      <c r="E2398" s="584" t="s">
        <v>282</v>
      </c>
      <c r="F2398" s="593" t="s">
        <v>69</v>
      </c>
      <c r="G2398" s="593"/>
      <c r="H2398" s="586">
        <v>9</v>
      </c>
      <c r="I2398" s="586">
        <v>188759</v>
      </c>
      <c r="J2398" s="1026"/>
      <c r="K2398" s="1027"/>
      <c r="L2398" s="1024"/>
      <c r="M2398" s="713">
        <f t="shared" si="168"/>
        <v>1698831</v>
      </c>
      <c r="N2398" s="594" t="s">
        <v>1623</v>
      </c>
      <c r="O2398" s="593"/>
      <c r="P2398" s="587" t="s">
        <v>1361</v>
      </c>
      <c r="Q2398" s="593" t="s">
        <v>354</v>
      </c>
      <c r="R2398" s="587" t="s">
        <v>70</v>
      </c>
      <c r="S2398" s="587"/>
    </row>
    <row r="2399" spans="1:19" s="34" customFormat="1" ht="20.100000000000001" customHeight="1">
      <c r="A2399" s="594" t="s">
        <v>235</v>
      </c>
      <c r="B2399" s="582" t="s">
        <v>1124</v>
      </c>
      <c r="C2399" s="583" t="s">
        <v>371</v>
      </c>
      <c r="D2399" s="584" t="s">
        <v>282</v>
      </c>
      <c r="E2399" s="584" t="s">
        <v>282</v>
      </c>
      <c r="F2399" s="593" t="s">
        <v>1837</v>
      </c>
      <c r="G2399" s="593"/>
      <c r="H2399" s="586">
        <v>304</v>
      </c>
      <c r="I2399" s="586">
        <v>117000</v>
      </c>
      <c r="J2399" s="1024"/>
      <c r="K2399" s="1025"/>
      <c r="L2399" s="1024"/>
      <c r="M2399" s="713">
        <f t="shared" si="168"/>
        <v>35568000</v>
      </c>
      <c r="N2399" s="594" t="s">
        <v>1623</v>
      </c>
      <c r="O2399" s="589" t="s">
        <v>3122</v>
      </c>
      <c r="P2399" s="587" t="s">
        <v>483</v>
      </c>
      <c r="Q2399" s="589" t="s">
        <v>281</v>
      </c>
      <c r="R2399" s="587" t="s">
        <v>70</v>
      </c>
      <c r="S2399" s="587"/>
    </row>
    <row r="2400" spans="1:19" s="34" customFormat="1" ht="20.100000000000001" customHeight="1">
      <c r="A2400" s="594" t="s">
        <v>235</v>
      </c>
      <c r="B2400" s="582" t="s">
        <v>1124</v>
      </c>
      <c r="C2400" s="583" t="s">
        <v>371</v>
      </c>
      <c r="D2400" s="584" t="s">
        <v>282</v>
      </c>
      <c r="E2400" s="584" t="s">
        <v>282</v>
      </c>
      <c r="F2400" s="593" t="s">
        <v>353</v>
      </c>
      <c r="G2400" s="593"/>
      <c r="H2400" s="586">
        <v>36</v>
      </c>
      <c r="I2400" s="586">
        <v>181342</v>
      </c>
      <c r="J2400" s="1024"/>
      <c r="K2400" s="1025"/>
      <c r="L2400" s="1024"/>
      <c r="M2400" s="713">
        <f t="shared" si="168"/>
        <v>6528312</v>
      </c>
      <c r="N2400" s="594" t="s">
        <v>1623</v>
      </c>
      <c r="O2400" s="589" t="s">
        <v>3122</v>
      </c>
      <c r="P2400" s="587" t="s">
        <v>483</v>
      </c>
      <c r="Q2400" s="589" t="s">
        <v>354</v>
      </c>
      <c r="R2400" s="587" t="s">
        <v>70</v>
      </c>
      <c r="S2400" s="587"/>
    </row>
    <row r="2401" spans="1:19" s="34" customFormat="1" ht="20.100000000000001" customHeight="1">
      <c r="A2401" s="594" t="s">
        <v>639</v>
      </c>
      <c r="B2401" s="582" t="s">
        <v>640</v>
      </c>
      <c r="C2401" s="583" t="s">
        <v>641</v>
      </c>
      <c r="D2401" s="584" t="s">
        <v>282</v>
      </c>
      <c r="E2401" s="584" t="s">
        <v>282</v>
      </c>
      <c r="F2401" s="593" t="s">
        <v>353</v>
      </c>
      <c r="G2401" s="593"/>
      <c r="H2401" s="586">
        <v>1225</v>
      </c>
      <c r="I2401" s="586">
        <v>156600</v>
      </c>
      <c r="J2401" s="1024"/>
      <c r="K2401" s="1025"/>
      <c r="L2401" s="1024"/>
      <c r="M2401" s="713">
        <f t="shared" si="168"/>
        <v>191835000</v>
      </c>
      <c r="N2401" s="594" t="s">
        <v>1623</v>
      </c>
      <c r="O2401" s="593"/>
      <c r="P2401" s="587" t="s">
        <v>482</v>
      </c>
      <c r="Q2401" s="593" t="s">
        <v>354</v>
      </c>
      <c r="R2401" s="587" t="s">
        <v>70</v>
      </c>
      <c r="S2401" s="587"/>
    </row>
    <row r="2402" spans="1:19" s="34" customFormat="1" ht="20.100000000000001" customHeight="1">
      <c r="A2402" s="594" t="s">
        <v>110</v>
      </c>
      <c r="B2402" s="582" t="s">
        <v>3123</v>
      </c>
      <c r="C2402" s="583" t="s">
        <v>1632</v>
      </c>
      <c r="D2402" s="584" t="s">
        <v>282</v>
      </c>
      <c r="E2402" s="584" t="s">
        <v>282</v>
      </c>
      <c r="F2402" s="593" t="s">
        <v>2240</v>
      </c>
      <c r="G2402" s="593"/>
      <c r="H2402" s="586">
        <v>320</v>
      </c>
      <c r="I2402" s="586">
        <v>293000</v>
      </c>
      <c r="J2402" s="1024"/>
      <c r="K2402" s="1025"/>
      <c r="L2402" s="1024"/>
      <c r="M2402" s="713">
        <f t="shared" si="168"/>
        <v>93760000</v>
      </c>
      <c r="N2402" s="594" t="s">
        <v>2234</v>
      </c>
      <c r="O2402" s="593"/>
      <c r="P2402" s="587" t="s">
        <v>482</v>
      </c>
      <c r="Q2402" s="593" t="s">
        <v>354</v>
      </c>
      <c r="R2402" s="587" t="s">
        <v>70</v>
      </c>
      <c r="S2402" s="587"/>
    </row>
    <row r="2403" spans="1:19" s="34" customFormat="1" ht="20.100000000000001" customHeight="1">
      <c r="A2403" s="594" t="s">
        <v>822</v>
      </c>
      <c r="B2403" s="582" t="s">
        <v>3124</v>
      </c>
      <c r="C2403" s="583" t="s">
        <v>736</v>
      </c>
      <c r="D2403" s="584" t="s">
        <v>282</v>
      </c>
      <c r="E2403" s="584" t="s">
        <v>282</v>
      </c>
      <c r="F2403" s="593" t="s">
        <v>539</v>
      </c>
      <c r="G2403" s="593"/>
      <c r="H2403" s="586">
        <v>195</v>
      </c>
      <c r="I2403" s="586">
        <v>164300</v>
      </c>
      <c r="J2403" s="1024"/>
      <c r="K2403" s="1025"/>
      <c r="L2403" s="1024"/>
      <c r="M2403" s="713">
        <f t="shared" si="168"/>
        <v>32038500</v>
      </c>
      <c r="N2403" s="594" t="s">
        <v>1213</v>
      </c>
      <c r="O2403" s="589"/>
      <c r="P2403" s="587" t="s">
        <v>759</v>
      </c>
      <c r="Q2403" s="589" t="s">
        <v>354</v>
      </c>
      <c r="R2403" s="587" t="s">
        <v>70</v>
      </c>
      <c r="S2403" s="587"/>
    </row>
    <row r="2404" spans="1:19" ht="20.100000000000001" customHeight="1">
      <c r="A2404" s="697" t="s">
        <v>822</v>
      </c>
      <c r="B2404" s="185" t="s">
        <v>2876</v>
      </c>
      <c r="C2404" s="698" t="s">
        <v>736</v>
      </c>
      <c r="D2404" s="1028" t="s">
        <v>282</v>
      </c>
      <c r="E2404" s="699" t="s">
        <v>936</v>
      </c>
      <c r="F2404" s="697" t="s">
        <v>881</v>
      </c>
      <c r="G2404" s="697"/>
      <c r="H2404" s="580">
        <v>494</v>
      </c>
      <c r="I2404" s="580">
        <v>10402</v>
      </c>
      <c r="J2404" s="864"/>
      <c r="K2404" s="700">
        <v>0</v>
      </c>
      <c r="L2404" s="579">
        <v>0</v>
      </c>
      <c r="M2404" s="713">
        <f t="shared" si="168"/>
        <v>5138588</v>
      </c>
      <c r="N2404" s="701"/>
      <c r="O2404" s="185" t="s">
        <v>2036</v>
      </c>
      <c r="P2404" s="697" t="s">
        <v>759</v>
      </c>
      <c r="Q2404" s="698" t="s">
        <v>336</v>
      </c>
      <c r="R2404" s="697" t="s">
        <v>73</v>
      </c>
      <c r="S2404" s="697" t="s">
        <v>213</v>
      </c>
    </row>
    <row r="2405" spans="1:19" ht="20.100000000000001" customHeight="1">
      <c r="A2405" s="697" t="s">
        <v>822</v>
      </c>
      <c r="B2405" s="185" t="s">
        <v>2876</v>
      </c>
      <c r="C2405" s="698" t="s">
        <v>736</v>
      </c>
      <c r="D2405" s="1028" t="s">
        <v>282</v>
      </c>
      <c r="E2405" s="699" t="s">
        <v>936</v>
      </c>
      <c r="F2405" s="697" t="s">
        <v>335</v>
      </c>
      <c r="G2405" s="697"/>
      <c r="H2405" s="580">
        <v>82</v>
      </c>
      <c r="I2405" s="580">
        <v>34160</v>
      </c>
      <c r="J2405" s="864"/>
      <c r="K2405" s="700">
        <v>0</v>
      </c>
      <c r="L2405" s="579">
        <v>0</v>
      </c>
      <c r="M2405" s="713">
        <f t="shared" si="168"/>
        <v>2801120</v>
      </c>
      <c r="N2405" s="701"/>
      <c r="O2405" s="185" t="s">
        <v>2316</v>
      </c>
      <c r="P2405" s="697" t="s">
        <v>759</v>
      </c>
      <c r="Q2405" s="698" t="s">
        <v>271</v>
      </c>
      <c r="R2405" s="697" t="s">
        <v>73</v>
      </c>
      <c r="S2405" s="697" t="s">
        <v>213</v>
      </c>
    </row>
    <row r="2406" spans="1:19" ht="20.100000000000001" customHeight="1">
      <c r="A2406" s="697" t="s">
        <v>822</v>
      </c>
      <c r="B2406" s="185" t="s">
        <v>2876</v>
      </c>
      <c r="C2406" s="698" t="s">
        <v>736</v>
      </c>
      <c r="D2406" s="1028" t="s">
        <v>282</v>
      </c>
      <c r="E2406" s="699" t="s">
        <v>936</v>
      </c>
      <c r="F2406" s="697" t="s">
        <v>662</v>
      </c>
      <c r="G2406" s="697"/>
      <c r="H2406" s="580">
        <v>82</v>
      </c>
      <c r="I2406" s="580">
        <v>44500</v>
      </c>
      <c r="J2406" s="864">
        <v>11.5</v>
      </c>
      <c r="K2406" s="700">
        <v>0</v>
      </c>
      <c r="L2406" s="579">
        <v>0</v>
      </c>
      <c r="M2406" s="713">
        <f t="shared" si="168"/>
        <v>3649000</v>
      </c>
      <c r="N2406" s="701"/>
      <c r="O2406" s="185"/>
      <c r="P2406" s="697" t="s">
        <v>759</v>
      </c>
      <c r="Q2406" s="698" t="s">
        <v>270</v>
      </c>
      <c r="R2406" s="697" t="s">
        <v>68</v>
      </c>
      <c r="S2406" s="697" t="s">
        <v>213</v>
      </c>
    </row>
    <row r="2407" spans="1:19" ht="20.100000000000001" customHeight="1">
      <c r="A2407" s="697" t="s">
        <v>822</v>
      </c>
      <c r="B2407" s="185" t="s">
        <v>2876</v>
      </c>
      <c r="C2407" s="698" t="s">
        <v>736</v>
      </c>
      <c r="D2407" s="1028" t="s">
        <v>282</v>
      </c>
      <c r="E2407" s="699" t="s">
        <v>936</v>
      </c>
      <c r="F2407" s="697" t="s">
        <v>626</v>
      </c>
      <c r="G2407" s="697"/>
      <c r="H2407" s="580">
        <v>67</v>
      </c>
      <c r="I2407" s="580">
        <v>34000</v>
      </c>
      <c r="J2407" s="864">
        <v>5.5</v>
      </c>
      <c r="K2407" s="700">
        <v>0</v>
      </c>
      <c r="L2407" s="579">
        <v>0</v>
      </c>
      <c r="M2407" s="713">
        <f t="shared" si="168"/>
        <v>2278000</v>
      </c>
      <c r="N2407" s="701"/>
      <c r="O2407" s="185"/>
      <c r="P2407" s="697" t="s">
        <v>759</v>
      </c>
      <c r="Q2407" s="698" t="s">
        <v>344</v>
      </c>
      <c r="R2407" s="697" t="s">
        <v>68</v>
      </c>
      <c r="S2407" s="697" t="s">
        <v>213</v>
      </c>
    </row>
    <row r="2408" spans="1:19" ht="20.100000000000001" customHeight="1">
      <c r="A2408" s="639" t="s">
        <v>744</v>
      </c>
      <c r="B2408" s="638" t="s">
        <v>591</v>
      </c>
      <c r="C2408" s="639" t="s">
        <v>56</v>
      </c>
      <c r="D2408" s="699" t="s">
        <v>3717</v>
      </c>
      <c r="E2408" s="699" t="s">
        <v>3784</v>
      </c>
      <c r="F2408" s="639" t="s">
        <v>592</v>
      </c>
      <c r="G2408" s="638"/>
      <c r="H2408" s="705">
        <v>1375</v>
      </c>
      <c r="I2408" s="705">
        <v>63818</v>
      </c>
      <c r="J2408" s="1029">
        <v>14.7</v>
      </c>
      <c r="K2408" s="705">
        <v>0</v>
      </c>
      <c r="L2408" s="1030">
        <v>0</v>
      </c>
      <c r="M2408" s="713">
        <f t="shared" si="168"/>
        <v>87749750</v>
      </c>
      <c r="N2408" s="639" t="s">
        <v>1620</v>
      </c>
      <c r="O2408" s="639"/>
      <c r="P2408" s="639" t="s">
        <v>1163</v>
      </c>
      <c r="Q2408" s="639" t="s">
        <v>902</v>
      </c>
      <c r="R2408" s="639" t="s">
        <v>60</v>
      </c>
      <c r="S2408" s="639" t="s">
        <v>109</v>
      </c>
    </row>
    <row r="2409" spans="1:19" ht="20.100000000000001" customHeight="1">
      <c r="A2409" s="639" t="s">
        <v>744</v>
      </c>
      <c r="B2409" s="638" t="s">
        <v>591</v>
      </c>
      <c r="C2409" s="639" t="s">
        <v>56</v>
      </c>
      <c r="D2409" s="699" t="s">
        <v>3717</v>
      </c>
      <c r="E2409" s="699" t="s">
        <v>936</v>
      </c>
      <c r="F2409" s="639" t="s">
        <v>1000</v>
      </c>
      <c r="G2409" s="638"/>
      <c r="H2409" s="705">
        <v>1375</v>
      </c>
      <c r="I2409" s="705">
        <v>171000</v>
      </c>
      <c r="J2409" s="1031"/>
      <c r="K2409" s="705">
        <v>0</v>
      </c>
      <c r="L2409" s="1030">
        <v>0</v>
      </c>
      <c r="M2409" s="713">
        <f t="shared" si="168"/>
        <v>235125000</v>
      </c>
      <c r="N2409" s="639"/>
      <c r="O2409" s="639"/>
      <c r="P2409" s="639" t="s">
        <v>1163</v>
      </c>
      <c r="Q2409" s="639" t="s">
        <v>374</v>
      </c>
      <c r="R2409" s="639" t="s">
        <v>375</v>
      </c>
      <c r="S2409" s="639" t="s">
        <v>109</v>
      </c>
    </row>
    <row r="2410" spans="1:19" ht="20.100000000000001" customHeight="1">
      <c r="A2410" s="639" t="s">
        <v>744</v>
      </c>
      <c r="B2410" s="638" t="s">
        <v>591</v>
      </c>
      <c r="C2410" s="639" t="s">
        <v>56</v>
      </c>
      <c r="D2410" s="699" t="s">
        <v>3717</v>
      </c>
      <c r="E2410" s="699" t="s">
        <v>936</v>
      </c>
      <c r="F2410" s="639" t="s">
        <v>880</v>
      </c>
      <c r="G2410" s="638"/>
      <c r="H2410" s="643">
        <v>688</v>
      </c>
      <c r="I2410" s="705">
        <v>2487</v>
      </c>
      <c r="J2410" s="1031"/>
      <c r="K2410" s="705">
        <v>0</v>
      </c>
      <c r="L2410" s="1030">
        <v>0</v>
      </c>
      <c r="M2410" s="713">
        <f t="shared" si="168"/>
        <v>1711056</v>
      </c>
      <c r="N2410" s="639"/>
      <c r="O2410" s="639"/>
      <c r="P2410" s="639" t="s">
        <v>1163</v>
      </c>
      <c r="Q2410" s="639" t="s">
        <v>360</v>
      </c>
      <c r="R2410" s="639" t="s">
        <v>73</v>
      </c>
      <c r="S2410" s="639" t="s">
        <v>109</v>
      </c>
    </row>
    <row r="2411" spans="1:19" ht="20.100000000000001" customHeight="1">
      <c r="A2411" s="639" t="s">
        <v>744</v>
      </c>
      <c r="B2411" s="638" t="s">
        <v>591</v>
      </c>
      <c r="C2411" s="639" t="s">
        <v>56</v>
      </c>
      <c r="D2411" s="699" t="s">
        <v>3717</v>
      </c>
      <c r="E2411" s="699" t="s">
        <v>936</v>
      </c>
      <c r="F2411" s="639" t="s">
        <v>342</v>
      </c>
      <c r="G2411" s="638"/>
      <c r="H2411" s="643">
        <v>688</v>
      </c>
      <c r="I2411" s="705">
        <v>124330</v>
      </c>
      <c r="J2411" s="1029">
        <v>27</v>
      </c>
      <c r="K2411" s="705">
        <v>0</v>
      </c>
      <c r="L2411" s="1030">
        <v>0</v>
      </c>
      <c r="M2411" s="713">
        <f t="shared" si="168"/>
        <v>85539040</v>
      </c>
      <c r="N2411" s="639"/>
      <c r="O2411" s="639"/>
      <c r="P2411" s="639" t="s">
        <v>1163</v>
      </c>
      <c r="Q2411" s="639" t="s">
        <v>343</v>
      </c>
      <c r="R2411" s="639" t="s">
        <v>60</v>
      </c>
      <c r="S2411" s="639" t="s">
        <v>109</v>
      </c>
    </row>
    <row r="2412" spans="1:19" ht="20.100000000000001" customHeight="1">
      <c r="A2412" s="639" t="s">
        <v>744</v>
      </c>
      <c r="B2412" s="638" t="s">
        <v>591</v>
      </c>
      <c r="C2412" s="639" t="s">
        <v>56</v>
      </c>
      <c r="D2412" s="699" t="s">
        <v>3717</v>
      </c>
      <c r="E2412" s="699" t="s">
        <v>936</v>
      </c>
      <c r="F2412" s="639" t="s">
        <v>719</v>
      </c>
      <c r="G2412" s="638"/>
      <c r="H2412" s="643">
        <v>688</v>
      </c>
      <c r="I2412" s="705">
        <v>124000</v>
      </c>
      <c r="J2412" s="1029">
        <v>31.9</v>
      </c>
      <c r="K2412" s="705">
        <v>0</v>
      </c>
      <c r="L2412" s="1030">
        <v>0</v>
      </c>
      <c r="M2412" s="713">
        <f t="shared" si="168"/>
        <v>85312000</v>
      </c>
      <c r="N2412" s="639"/>
      <c r="O2412" s="639"/>
      <c r="P2412" s="639" t="s">
        <v>1163</v>
      </c>
      <c r="Q2412" s="639" t="s">
        <v>370</v>
      </c>
      <c r="R2412" s="639" t="s">
        <v>60</v>
      </c>
      <c r="S2412" s="639" t="s">
        <v>109</v>
      </c>
    </row>
    <row r="2413" spans="1:19" ht="20.100000000000001" customHeight="1">
      <c r="A2413" s="639" t="s">
        <v>455</v>
      </c>
      <c r="B2413" s="638" t="s">
        <v>2429</v>
      </c>
      <c r="C2413" s="639" t="s">
        <v>472</v>
      </c>
      <c r="D2413" s="699" t="s">
        <v>3717</v>
      </c>
      <c r="E2413" s="699" t="s">
        <v>936</v>
      </c>
      <c r="F2413" s="639" t="s">
        <v>401</v>
      </c>
      <c r="G2413" s="638"/>
      <c r="H2413" s="643">
        <v>180</v>
      </c>
      <c r="I2413" s="705">
        <v>61600</v>
      </c>
      <c r="J2413" s="1029">
        <v>9.4</v>
      </c>
      <c r="K2413" s="705">
        <v>0</v>
      </c>
      <c r="L2413" s="1030">
        <v>0</v>
      </c>
      <c r="M2413" s="713">
        <f t="shared" si="168"/>
        <v>11088000</v>
      </c>
      <c r="N2413" s="639" t="s">
        <v>1620</v>
      </c>
      <c r="O2413" s="692"/>
      <c r="P2413" s="639" t="s">
        <v>372</v>
      </c>
      <c r="Q2413" s="639" t="s">
        <v>344</v>
      </c>
      <c r="R2413" s="639" t="s">
        <v>60</v>
      </c>
      <c r="S2413" s="639" t="s">
        <v>66</v>
      </c>
    </row>
    <row r="2414" spans="1:19" ht="20.100000000000001" customHeight="1">
      <c r="A2414" s="639" t="s">
        <v>455</v>
      </c>
      <c r="B2414" s="638" t="s">
        <v>2429</v>
      </c>
      <c r="C2414" s="639" t="s">
        <v>472</v>
      </c>
      <c r="D2414" s="699" t="s">
        <v>3717</v>
      </c>
      <c r="E2414" s="699" t="s">
        <v>936</v>
      </c>
      <c r="F2414" s="639" t="s">
        <v>624</v>
      </c>
      <c r="G2414" s="638"/>
      <c r="H2414" s="705">
        <v>400</v>
      </c>
      <c r="I2414" s="705">
        <v>46625</v>
      </c>
      <c r="J2414" s="1031"/>
      <c r="K2414" s="705">
        <v>0</v>
      </c>
      <c r="L2414" s="1030">
        <v>0</v>
      </c>
      <c r="M2414" s="713">
        <f t="shared" si="168"/>
        <v>18650000</v>
      </c>
      <c r="N2414" s="639"/>
      <c r="O2414" s="692"/>
      <c r="P2414" s="639" t="s">
        <v>372</v>
      </c>
      <c r="Q2414" s="639" t="s">
        <v>272</v>
      </c>
      <c r="R2414" s="639" t="s">
        <v>73</v>
      </c>
      <c r="S2414" s="639" t="s">
        <v>66</v>
      </c>
    </row>
    <row r="2415" spans="1:19" ht="20.100000000000001" customHeight="1">
      <c r="A2415" s="639" t="s">
        <v>455</v>
      </c>
      <c r="B2415" s="638" t="s">
        <v>2429</v>
      </c>
      <c r="C2415" s="639" t="s">
        <v>472</v>
      </c>
      <c r="D2415" s="699" t="s">
        <v>3717</v>
      </c>
      <c r="E2415" s="699" t="s">
        <v>936</v>
      </c>
      <c r="F2415" s="639" t="s">
        <v>57</v>
      </c>
      <c r="G2415" s="638"/>
      <c r="H2415" s="705">
        <v>800</v>
      </c>
      <c r="I2415" s="705">
        <v>147807</v>
      </c>
      <c r="J2415" s="1029">
        <v>34.6</v>
      </c>
      <c r="K2415" s="705">
        <v>0</v>
      </c>
      <c r="L2415" s="1030">
        <v>0</v>
      </c>
      <c r="M2415" s="713">
        <f t="shared" si="168"/>
        <v>118245600</v>
      </c>
      <c r="N2415" s="639"/>
      <c r="O2415" s="639"/>
      <c r="P2415" s="639" t="s">
        <v>372</v>
      </c>
      <c r="Q2415" s="639" t="s">
        <v>327</v>
      </c>
      <c r="R2415" s="639" t="s">
        <v>60</v>
      </c>
      <c r="S2415" s="639" t="s">
        <v>66</v>
      </c>
    </row>
    <row r="2416" spans="1:19" ht="20.100000000000001" customHeight="1">
      <c r="A2416" s="639" t="s">
        <v>455</v>
      </c>
      <c r="B2416" s="638" t="s">
        <v>2429</v>
      </c>
      <c r="C2416" s="639" t="s">
        <v>472</v>
      </c>
      <c r="D2416" s="699" t="s">
        <v>3717</v>
      </c>
      <c r="E2416" s="699" t="s">
        <v>936</v>
      </c>
      <c r="F2416" s="639" t="s">
        <v>743</v>
      </c>
      <c r="G2416" s="638"/>
      <c r="H2416" s="643">
        <v>84</v>
      </c>
      <c r="I2416" s="705">
        <v>94071</v>
      </c>
      <c r="J2416" s="1031"/>
      <c r="K2416" s="705">
        <v>0</v>
      </c>
      <c r="L2416" s="1030">
        <v>0</v>
      </c>
      <c r="M2416" s="713">
        <f t="shared" si="168"/>
        <v>7901964</v>
      </c>
      <c r="N2416" s="639"/>
      <c r="O2416" s="692"/>
      <c r="P2416" s="639" t="s">
        <v>372</v>
      </c>
      <c r="Q2416" s="639" t="s">
        <v>276</v>
      </c>
      <c r="R2416" s="639" t="s">
        <v>73</v>
      </c>
      <c r="S2416" s="639" t="s">
        <v>66</v>
      </c>
    </row>
    <row r="2417" spans="1:19" ht="20.100000000000001" customHeight="1">
      <c r="A2417" s="639" t="s">
        <v>455</v>
      </c>
      <c r="B2417" s="638" t="s">
        <v>2430</v>
      </c>
      <c r="C2417" s="639" t="s">
        <v>472</v>
      </c>
      <c r="D2417" s="699" t="s">
        <v>3717</v>
      </c>
      <c r="E2417" s="699" t="s">
        <v>936</v>
      </c>
      <c r="F2417" s="639" t="s">
        <v>401</v>
      </c>
      <c r="G2417" s="638"/>
      <c r="H2417" s="705">
        <v>199</v>
      </c>
      <c r="I2417" s="705">
        <v>61600</v>
      </c>
      <c r="J2417" s="1029">
        <v>9.4</v>
      </c>
      <c r="K2417" s="705">
        <v>0</v>
      </c>
      <c r="L2417" s="1030">
        <v>0</v>
      </c>
      <c r="M2417" s="713">
        <f t="shared" si="168"/>
        <v>12258400</v>
      </c>
      <c r="N2417" s="639" t="s">
        <v>1620</v>
      </c>
      <c r="O2417" s="692"/>
      <c r="P2417" s="639" t="s">
        <v>372</v>
      </c>
      <c r="Q2417" s="639" t="s">
        <v>344</v>
      </c>
      <c r="R2417" s="639" t="s">
        <v>60</v>
      </c>
      <c r="S2417" s="639" t="s">
        <v>66</v>
      </c>
    </row>
    <row r="2418" spans="1:19" ht="20.100000000000001" customHeight="1">
      <c r="A2418" s="639" t="s">
        <v>455</v>
      </c>
      <c r="B2418" s="638" t="s">
        <v>2430</v>
      </c>
      <c r="C2418" s="639" t="s">
        <v>472</v>
      </c>
      <c r="D2418" s="699" t="s">
        <v>3717</v>
      </c>
      <c r="E2418" s="699" t="s">
        <v>936</v>
      </c>
      <c r="F2418" s="639" t="s">
        <v>624</v>
      </c>
      <c r="G2418" s="638"/>
      <c r="H2418" s="705">
        <v>411</v>
      </c>
      <c r="I2418" s="705">
        <v>46625</v>
      </c>
      <c r="J2418" s="1031"/>
      <c r="K2418" s="705">
        <v>0</v>
      </c>
      <c r="L2418" s="1030">
        <v>0</v>
      </c>
      <c r="M2418" s="713">
        <f t="shared" si="168"/>
        <v>19162875</v>
      </c>
      <c r="N2418" s="639"/>
      <c r="O2418" s="639"/>
      <c r="P2418" s="639" t="s">
        <v>372</v>
      </c>
      <c r="Q2418" s="639" t="s">
        <v>272</v>
      </c>
      <c r="R2418" s="639" t="s">
        <v>73</v>
      </c>
      <c r="S2418" s="639" t="s">
        <v>66</v>
      </c>
    </row>
    <row r="2419" spans="1:19" ht="20.100000000000001" customHeight="1">
      <c r="A2419" s="639" t="s">
        <v>455</v>
      </c>
      <c r="B2419" s="638" t="s">
        <v>3247</v>
      </c>
      <c r="C2419" s="639" t="s">
        <v>472</v>
      </c>
      <c r="D2419" s="699" t="s">
        <v>3717</v>
      </c>
      <c r="E2419" s="699" t="s">
        <v>3339</v>
      </c>
      <c r="F2419" s="639" t="s">
        <v>57</v>
      </c>
      <c r="G2419" s="638"/>
      <c r="H2419" s="705">
        <v>62</v>
      </c>
      <c r="I2419" s="705">
        <v>147807</v>
      </c>
      <c r="J2419" s="1031">
        <v>34.6</v>
      </c>
      <c r="K2419" s="705">
        <v>0</v>
      </c>
      <c r="L2419" s="1030">
        <v>0</v>
      </c>
      <c r="M2419" s="713">
        <f t="shared" si="168"/>
        <v>9164034</v>
      </c>
      <c r="N2419" s="639"/>
      <c r="O2419" s="639"/>
      <c r="P2419" s="639" t="s">
        <v>372</v>
      </c>
      <c r="Q2419" s="639" t="s">
        <v>327</v>
      </c>
      <c r="R2419" s="639" t="s">
        <v>60</v>
      </c>
      <c r="S2419" s="639" t="s">
        <v>66</v>
      </c>
    </row>
    <row r="2420" spans="1:19" ht="20.100000000000001" customHeight="1">
      <c r="A2420" s="639" t="s">
        <v>455</v>
      </c>
      <c r="B2420" s="638" t="s">
        <v>2430</v>
      </c>
      <c r="C2420" s="639" t="s">
        <v>472</v>
      </c>
      <c r="D2420" s="699" t="s">
        <v>3717</v>
      </c>
      <c r="E2420" s="699" t="s">
        <v>936</v>
      </c>
      <c r="F2420" s="639" t="s">
        <v>743</v>
      </c>
      <c r="G2420" s="638"/>
      <c r="H2420" s="705">
        <v>411</v>
      </c>
      <c r="I2420" s="705">
        <v>94071</v>
      </c>
      <c r="J2420" s="1031"/>
      <c r="K2420" s="705">
        <v>0</v>
      </c>
      <c r="L2420" s="1030">
        <v>0</v>
      </c>
      <c r="M2420" s="713">
        <f t="shared" si="168"/>
        <v>38663181</v>
      </c>
      <c r="N2420" s="639"/>
      <c r="O2420" s="639"/>
      <c r="P2420" s="639" t="s">
        <v>372</v>
      </c>
      <c r="Q2420" s="639" t="s">
        <v>276</v>
      </c>
      <c r="R2420" s="639" t="s">
        <v>73</v>
      </c>
      <c r="S2420" s="639" t="s">
        <v>66</v>
      </c>
    </row>
    <row r="2421" spans="1:19" ht="20.100000000000001" customHeight="1">
      <c r="A2421" s="639" t="s">
        <v>455</v>
      </c>
      <c r="B2421" s="638" t="s">
        <v>2430</v>
      </c>
      <c r="C2421" s="639" t="s">
        <v>472</v>
      </c>
      <c r="D2421" s="699" t="s">
        <v>3717</v>
      </c>
      <c r="E2421" s="699" t="s">
        <v>936</v>
      </c>
      <c r="F2421" s="639" t="s">
        <v>335</v>
      </c>
      <c r="G2421" s="638"/>
      <c r="H2421" s="643">
        <v>441</v>
      </c>
      <c r="I2421" s="705">
        <v>29025</v>
      </c>
      <c r="J2421" s="642"/>
      <c r="K2421" s="705">
        <v>0</v>
      </c>
      <c r="L2421" s="1030">
        <v>0</v>
      </c>
      <c r="M2421" s="713">
        <f t="shared" si="168"/>
        <v>12800025</v>
      </c>
      <c r="N2421" s="639"/>
      <c r="O2421" s="639"/>
      <c r="P2421" s="639" t="s">
        <v>372</v>
      </c>
      <c r="Q2421" s="639" t="s">
        <v>271</v>
      </c>
      <c r="R2421" s="639" t="s">
        <v>73</v>
      </c>
      <c r="S2421" s="639" t="s">
        <v>66</v>
      </c>
    </row>
    <row r="2422" spans="1:19" ht="20.100000000000001" customHeight="1">
      <c r="A2422" s="639" t="s">
        <v>2136</v>
      </c>
      <c r="B2422" s="638" t="s">
        <v>2757</v>
      </c>
      <c r="C2422" s="639" t="s">
        <v>472</v>
      </c>
      <c r="D2422" s="699" t="s">
        <v>3717</v>
      </c>
      <c r="E2422" s="699" t="s">
        <v>936</v>
      </c>
      <c r="F2422" s="639" t="s">
        <v>389</v>
      </c>
      <c r="G2422" s="638"/>
      <c r="H2422" s="705">
        <v>670</v>
      </c>
      <c r="I2422" s="705">
        <v>10500</v>
      </c>
      <c r="J2422" s="642"/>
      <c r="K2422" s="705">
        <v>0</v>
      </c>
      <c r="L2422" s="1030">
        <v>0</v>
      </c>
      <c r="M2422" s="713">
        <f t="shared" si="168"/>
        <v>7035000</v>
      </c>
      <c r="N2422" s="639"/>
      <c r="O2422" s="639"/>
      <c r="P2422" s="639" t="s">
        <v>372</v>
      </c>
      <c r="Q2422" s="639" t="s">
        <v>280</v>
      </c>
      <c r="R2422" s="639" t="s">
        <v>73</v>
      </c>
      <c r="S2422" s="639" t="s">
        <v>66</v>
      </c>
    </row>
    <row r="2423" spans="1:19" ht="20.100000000000001" customHeight="1">
      <c r="A2423" s="639" t="s">
        <v>2136</v>
      </c>
      <c r="B2423" s="638" t="s">
        <v>2757</v>
      </c>
      <c r="C2423" s="639" t="s">
        <v>472</v>
      </c>
      <c r="D2423" s="699" t="s">
        <v>3717</v>
      </c>
      <c r="E2423" s="699" t="s">
        <v>936</v>
      </c>
      <c r="F2423" s="639" t="s">
        <v>348</v>
      </c>
      <c r="G2423" s="638"/>
      <c r="H2423" s="705">
        <v>1340</v>
      </c>
      <c r="I2423" s="705">
        <v>7900</v>
      </c>
      <c r="J2423" s="642"/>
      <c r="K2423" s="705">
        <v>0</v>
      </c>
      <c r="L2423" s="1030">
        <v>0</v>
      </c>
      <c r="M2423" s="713">
        <f t="shared" si="168"/>
        <v>10586000</v>
      </c>
      <c r="N2423" s="639"/>
      <c r="O2423" s="639"/>
      <c r="P2423" s="639" t="s">
        <v>372</v>
      </c>
      <c r="Q2423" s="639" t="s">
        <v>280</v>
      </c>
      <c r="R2423" s="639" t="s">
        <v>73</v>
      </c>
      <c r="S2423" s="639" t="s">
        <v>66</v>
      </c>
    </row>
    <row r="2424" spans="1:19" ht="20.100000000000001" customHeight="1">
      <c r="A2424" s="639" t="s">
        <v>2136</v>
      </c>
      <c r="B2424" s="638" t="s">
        <v>2757</v>
      </c>
      <c r="C2424" s="639" t="s">
        <v>472</v>
      </c>
      <c r="D2424" s="699" t="s">
        <v>3717</v>
      </c>
      <c r="E2424" s="699" t="s">
        <v>936</v>
      </c>
      <c r="F2424" s="639" t="s">
        <v>349</v>
      </c>
      <c r="G2424" s="638"/>
      <c r="H2424" s="705">
        <v>1340</v>
      </c>
      <c r="I2424" s="705">
        <v>7900</v>
      </c>
      <c r="J2424" s="642"/>
      <c r="K2424" s="705">
        <v>0</v>
      </c>
      <c r="L2424" s="1030">
        <v>0</v>
      </c>
      <c r="M2424" s="713">
        <f t="shared" si="168"/>
        <v>10586000</v>
      </c>
      <c r="N2424" s="639"/>
      <c r="O2424" s="639"/>
      <c r="P2424" s="639" t="s">
        <v>372</v>
      </c>
      <c r="Q2424" s="639" t="s">
        <v>280</v>
      </c>
      <c r="R2424" s="639" t="s">
        <v>73</v>
      </c>
      <c r="S2424" s="639" t="s">
        <v>66</v>
      </c>
    </row>
    <row r="2425" spans="1:19" ht="20.100000000000001" customHeight="1">
      <c r="A2425" s="639" t="s">
        <v>2136</v>
      </c>
      <c r="B2425" s="638" t="s">
        <v>2757</v>
      </c>
      <c r="C2425" s="639" t="s">
        <v>472</v>
      </c>
      <c r="D2425" s="699" t="s">
        <v>3717</v>
      </c>
      <c r="E2425" s="699" t="s">
        <v>936</v>
      </c>
      <c r="F2425" s="639" t="s">
        <v>350</v>
      </c>
      <c r="G2425" s="638"/>
      <c r="H2425" s="705">
        <v>670</v>
      </c>
      <c r="I2425" s="705">
        <v>17000</v>
      </c>
      <c r="J2425" s="642"/>
      <c r="K2425" s="705">
        <v>0</v>
      </c>
      <c r="L2425" s="1030">
        <v>0</v>
      </c>
      <c r="M2425" s="713">
        <f t="shared" si="168"/>
        <v>11390000</v>
      </c>
      <c r="N2425" s="639"/>
      <c r="O2425" s="692"/>
      <c r="P2425" s="639" t="s">
        <v>372</v>
      </c>
      <c r="Q2425" s="639" t="s">
        <v>336</v>
      </c>
      <c r="R2425" s="639" t="s">
        <v>73</v>
      </c>
      <c r="S2425" s="639" t="s">
        <v>66</v>
      </c>
    </row>
    <row r="2426" spans="1:19" ht="20.100000000000001" customHeight="1">
      <c r="A2426" s="639" t="s">
        <v>2136</v>
      </c>
      <c r="B2426" s="638" t="s">
        <v>2607</v>
      </c>
      <c r="C2426" s="639" t="s">
        <v>472</v>
      </c>
      <c r="D2426" s="699" t="s">
        <v>3717</v>
      </c>
      <c r="E2426" s="699" t="s">
        <v>3339</v>
      </c>
      <c r="F2426" s="639" t="s">
        <v>389</v>
      </c>
      <c r="G2426" s="638"/>
      <c r="H2426" s="705">
        <v>1020</v>
      </c>
      <c r="I2426" s="705">
        <v>10500</v>
      </c>
      <c r="J2426" s="642"/>
      <c r="K2426" s="705">
        <v>0</v>
      </c>
      <c r="L2426" s="1030">
        <v>0</v>
      </c>
      <c r="M2426" s="713">
        <f t="shared" si="168"/>
        <v>10710000</v>
      </c>
      <c r="N2426" s="639"/>
      <c r="O2426" s="639"/>
      <c r="P2426" s="639" t="s">
        <v>372</v>
      </c>
      <c r="Q2426" s="639" t="s">
        <v>280</v>
      </c>
      <c r="R2426" s="639" t="s">
        <v>73</v>
      </c>
      <c r="S2426" s="639" t="s">
        <v>66</v>
      </c>
    </row>
    <row r="2427" spans="1:19" ht="20.100000000000001" customHeight="1">
      <c r="A2427" s="639" t="s">
        <v>2136</v>
      </c>
      <c r="B2427" s="638" t="s">
        <v>2607</v>
      </c>
      <c r="C2427" s="639" t="s">
        <v>472</v>
      </c>
      <c r="D2427" s="699" t="s">
        <v>3717</v>
      </c>
      <c r="E2427" s="699" t="s">
        <v>516</v>
      </c>
      <c r="F2427" s="639" t="s">
        <v>348</v>
      </c>
      <c r="G2427" s="638"/>
      <c r="H2427" s="705">
        <v>730</v>
      </c>
      <c r="I2427" s="705">
        <v>7900</v>
      </c>
      <c r="J2427" s="1029"/>
      <c r="K2427" s="705">
        <v>0</v>
      </c>
      <c r="L2427" s="1030">
        <v>0</v>
      </c>
      <c r="M2427" s="713">
        <f t="shared" si="168"/>
        <v>5767000</v>
      </c>
      <c r="N2427" s="639"/>
      <c r="O2427" s="639"/>
      <c r="P2427" s="639" t="s">
        <v>372</v>
      </c>
      <c r="Q2427" s="639" t="s">
        <v>280</v>
      </c>
      <c r="R2427" s="639" t="s">
        <v>73</v>
      </c>
      <c r="S2427" s="639" t="s">
        <v>66</v>
      </c>
    </row>
    <row r="2428" spans="1:19" ht="20.100000000000001" customHeight="1">
      <c r="A2428" s="639" t="s">
        <v>2136</v>
      </c>
      <c r="B2428" s="638" t="s">
        <v>2607</v>
      </c>
      <c r="C2428" s="639" t="s">
        <v>472</v>
      </c>
      <c r="D2428" s="699" t="s">
        <v>3717</v>
      </c>
      <c r="E2428" s="699" t="s">
        <v>516</v>
      </c>
      <c r="F2428" s="639" t="s">
        <v>349</v>
      </c>
      <c r="G2428" s="638"/>
      <c r="H2428" s="705">
        <v>730</v>
      </c>
      <c r="I2428" s="705">
        <v>7900</v>
      </c>
      <c r="J2428" s="642"/>
      <c r="K2428" s="705">
        <v>0</v>
      </c>
      <c r="L2428" s="1030">
        <v>0</v>
      </c>
      <c r="M2428" s="713">
        <f t="shared" si="168"/>
        <v>5767000</v>
      </c>
      <c r="N2428" s="639"/>
      <c r="O2428" s="639"/>
      <c r="P2428" s="639" t="s">
        <v>372</v>
      </c>
      <c r="Q2428" s="639" t="s">
        <v>280</v>
      </c>
      <c r="R2428" s="639" t="s">
        <v>73</v>
      </c>
      <c r="S2428" s="639" t="s">
        <v>66</v>
      </c>
    </row>
    <row r="2429" spans="1:19" ht="20.100000000000001" customHeight="1">
      <c r="A2429" s="639" t="s">
        <v>2136</v>
      </c>
      <c r="B2429" s="638" t="s">
        <v>2607</v>
      </c>
      <c r="C2429" s="639" t="s">
        <v>472</v>
      </c>
      <c r="D2429" s="699" t="s">
        <v>3717</v>
      </c>
      <c r="E2429" s="699" t="s">
        <v>3339</v>
      </c>
      <c r="F2429" s="639" t="s">
        <v>350</v>
      </c>
      <c r="G2429" s="638"/>
      <c r="H2429" s="705">
        <v>482</v>
      </c>
      <c r="I2429" s="705">
        <v>17000</v>
      </c>
      <c r="J2429" s="1032"/>
      <c r="K2429" s="705">
        <v>0</v>
      </c>
      <c r="L2429" s="1030">
        <v>0</v>
      </c>
      <c r="M2429" s="713">
        <f t="shared" si="168"/>
        <v>8194000</v>
      </c>
      <c r="N2429" s="639"/>
      <c r="O2429" s="639"/>
      <c r="P2429" s="639" t="s">
        <v>372</v>
      </c>
      <c r="Q2429" s="639" t="s">
        <v>336</v>
      </c>
      <c r="R2429" s="639" t="s">
        <v>73</v>
      </c>
      <c r="S2429" s="639" t="s">
        <v>66</v>
      </c>
    </row>
    <row r="2430" spans="1:19" ht="20.100000000000001" customHeight="1">
      <c r="A2430" s="639" t="s">
        <v>2496</v>
      </c>
      <c r="B2430" s="638" t="s">
        <v>2923</v>
      </c>
      <c r="C2430" s="639" t="s">
        <v>425</v>
      </c>
      <c r="D2430" s="699" t="s">
        <v>3717</v>
      </c>
      <c r="E2430" s="699" t="s">
        <v>936</v>
      </c>
      <c r="F2430" s="639" t="s">
        <v>2983</v>
      </c>
      <c r="G2430" s="638"/>
      <c r="H2430" s="705">
        <v>271</v>
      </c>
      <c r="I2430" s="705">
        <v>155692</v>
      </c>
      <c r="J2430" s="1029">
        <v>29.3</v>
      </c>
      <c r="K2430" s="705">
        <v>0</v>
      </c>
      <c r="L2430" s="1030">
        <v>0</v>
      </c>
      <c r="M2430" s="713">
        <f t="shared" si="168"/>
        <v>42192532</v>
      </c>
      <c r="N2430" s="639"/>
      <c r="O2430" s="639" t="s">
        <v>2537</v>
      </c>
      <c r="P2430" s="639" t="s">
        <v>372</v>
      </c>
      <c r="Q2430" s="639" t="s">
        <v>343</v>
      </c>
      <c r="R2430" s="639" t="s">
        <v>60</v>
      </c>
      <c r="S2430" s="639" t="s">
        <v>1682</v>
      </c>
    </row>
    <row r="2431" spans="1:19" ht="20.100000000000001" customHeight="1">
      <c r="A2431" s="639" t="s">
        <v>2496</v>
      </c>
      <c r="B2431" s="638" t="s">
        <v>2923</v>
      </c>
      <c r="C2431" s="639" t="s">
        <v>425</v>
      </c>
      <c r="D2431" s="699" t="s">
        <v>3717</v>
      </c>
      <c r="E2431" s="699" t="s">
        <v>936</v>
      </c>
      <c r="F2431" s="639" t="s">
        <v>880</v>
      </c>
      <c r="G2431" s="638"/>
      <c r="H2431" s="705">
        <v>271</v>
      </c>
      <c r="I2431" s="705">
        <v>2789</v>
      </c>
      <c r="J2431" s="642"/>
      <c r="K2431" s="705">
        <v>0</v>
      </c>
      <c r="L2431" s="1030">
        <v>0</v>
      </c>
      <c r="M2431" s="713">
        <f t="shared" si="168"/>
        <v>755819</v>
      </c>
      <c r="N2431" s="639"/>
      <c r="O2431" s="639" t="s">
        <v>2537</v>
      </c>
      <c r="P2431" s="639" t="s">
        <v>372</v>
      </c>
      <c r="Q2431" s="639" t="s">
        <v>336</v>
      </c>
      <c r="R2431" s="639" t="s">
        <v>73</v>
      </c>
      <c r="S2431" s="639" t="s">
        <v>1682</v>
      </c>
    </row>
    <row r="2432" spans="1:19" ht="20.100000000000001" customHeight="1">
      <c r="A2432" s="639" t="s">
        <v>2496</v>
      </c>
      <c r="B2432" s="638" t="s">
        <v>2497</v>
      </c>
      <c r="C2432" s="639" t="s">
        <v>425</v>
      </c>
      <c r="D2432" s="699" t="s">
        <v>3717</v>
      </c>
      <c r="E2432" s="699" t="s">
        <v>936</v>
      </c>
      <c r="F2432" s="639" t="s">
        <v>874</v>
      </c>
      <c r="G2432" s="638"/>
      <c r="H2432" s="705">
        <v>4</v>
      </c>
      <c r="I2432" s="705">
        <v>113300</v>
      </c>
      <c r="J2432" s="1029">
        <v>37</v>
      </c>
      <c r="K2432" s="705">
        <v>0</v>
      </c>
      <c r="L2432" s="1030">
        <v>0</v>
      </c>
      <c r="M2432" s="713">
        <f t="shared" si="168"/>
        <v>453200</v>
      </c>
      <c r="N2432" s="639" t="s">
        <v>2774</v>
      </c>
      <c r="O2432" s="639" t="s">
        <v>2538</v>
      </c>
      <c r="P2432" s="639" t="s">
        <v>372</v>
      </c>
      <c r="Q2432" s="639" t="s">
        <v>361</v>
      </c>
      <c r="R2432" s="639" t="s">
        <v>68</v>
      </c>
      <c r="S2432" s="639" t="s">
        <v>1682</v>
      </c>
    </row>
    <row r="2433" spans="1:19" ht="20.100000000000001" customHeight="1">
      <c r="A2433" s="639" t="s">
        <v>2496</v>
      </c>
      <c r="B2433" s="638" t="s">
        <v>2924</v>
      </c>
      <c r="C2433" s="639" t="s">
        <v>425</v>
      </c>
      <c r="D2433" s="699" t="s">
        <v>3717</v>
      </c>
      <c r="E2433" s="699" t="s">
        <v>936</v>
      </c>
      <c r="F2433" s="639" t="s">
        <v>2983</v>
      </c>
      <c r="G2433" s="638"/>
      <c r="H2433" s="705">
        <v>126</v>
      </c>
      <c r="I2433" s="705">
        <v>155692</v>
      </c>
      <c r="J2433" s="642">
        <v>29.3</v>
      </c>
      <c r="K2433" s="705">
        <v>0</v>
      </c>
      <c r="L2433" s="1030">
        <v>0</v>
      </c>
      <c r="M2433" s="713">
        <f t="shared" si="168"/>
        <v>19617192</v>
      </c>
      <c r="N2433" s="639"/>
      <c r="O2433" s="639" t="s">
        <v>2537</v>
      </c>
      <c r="P2433" s="639" t="s">
        <v>372</v>
      </c>
      <c r="Q2433" s="639" t="s">
        <v>343</v>
      </c>
      <c r="R2433" s="639" t="s">
        <v>60</v>
      </c>
      <c r="S2433" s="639" t="s">
        <v>1682</v>
      </c>
    </row>
    <row r="2434" spans="1:19" ht="20.100000000000001" customHeight="1">
      <c r="A2434" s="639" t="s">
        <v>2496</v>
      </c>
      <c r="B2434" s="638" t="s">
        <v>2924</v>
      </c>
      <c r="C2434" s="639" t="s">
        <v>425</v>
      </c>
      <c r="D2434" s="699" t="s">
        <v>3717</v>
      </c>
      <c r="E2434" s="699" t="s">
        <v>936</v>
      </c>
      <c r="F2434" s="639" t="s">
        <v>880</v>
      </c>
      <c r="G2434" s="638"/>
      <c r="H2434" s="705">
        <v>126</v>
      </c>
      <c r="I2434" s="705">
        <v>2789</v>
      </c>
      <c r="J2434" s="1029"/>
      <c r="K2434" s="705">
        <v>0</v>
      </c>
      <c r="L2434" s="1030">
        <v>0</v>
      </c>
      <c r="M2434" s="713">
        <f t="shared" si="168"/>
        <v>351414</v>
      </c>
      <c r="N2434" s="639"/>
      <c r="O2434" s="639" t="s">
        <v>2537</v>
      </c>
      <c r="P2434" s="639" t="s">
        <v>372</v>
      </c>
      <c r="Q2434" s="639" t="s">
        <v>336</v>
      </c>
      <c r="R2434" s="639" t="s">
        <v>73</v>
      </c>
      <c r="S2434" s="639" t="s">
        <v>1682</v>
      </c>
    </row>
    <row r="2435" spans="1:19" ht="20.100000000000001" customHeight="1">
      <c r="A2435" s="639" t="s">
        <v>467</v>
      </c>
      <c r="B2435" s="638" t="s">
        <v>2759</v>
      </c>
      <c r="C2435" s="639" t="s">
        <v>371</v>
      </c>
      <c r="D2435" s="699" t="s">
        <v>3717</v>
      </c>
      <c r="E2435" s="699" t="s">
        <v>936</v>
      </c>
      <c r="F2435" s="639" t="s">
        <v>719</v>
      </c>
      <c r="G2435" s="638"/>
      <c r="H2435" s="705">
        <v>600</v>
      </c>
      <c r="I2435" s="705">
        <v>137000</v>
      </c>
      <c r="J2435" s="1029">
        <v>31.9</v>
      </c>
      <c r="K2435" s="705">
        <v>0</v>
      </c>
      <c r="L2435" s="1030">
        <v>0</v>
      </c>
      <c r="M2435" s="713">
        <f t="shared" si="168"/>
        <v>82200000</v>
      </c>
      <c r="N2435" s="639"/>
      <c r="O2435" s="639"/>
      <c r="P2435" s="639" t="s">
        <v>1273</v>
      </c>
      <c r="Q2435" s="639" t="s">
        <v>370</v>
      </c>
      <c r="R2435" s="639" t="s">
        <v>60</v>
      </c>
      <c r="S2435" s="639" t="s">
        <v>40</v>
      </c>
    </row>
    <row r="2436" spans="1:19" ht="20.100000000000001" customHeight="1">
      <c r="A2436" s="639" t="s">
        <v>467</v>
      </c>
      <c r="B2436" s="638" t="s">
        <v>2127</v>
      </c>
      <c r="C2436" s="639" t="s">
        <v>371</v>
      </c>
      <c r="D2436" s="699" t="s">
        <v>3717</v>
      </c>
      <c r="E2436" s="699" t="s">
        <v>936</v>
      </c>
      <c r="F2436" s="639" t="s">
        <v>568</v>
      </c>
      <c r="G2436" s="638"/>
      <c r="H2436" s="705">
        <v>371</v>
      </c>
      <c r="I2436" s="705">
        <v>60411</v>
      </c>
      <c r="J2436" s="642">
        <v>15.5</v>
      </c>
      <c r="K2436" s="705">
        <v>0</v>
      </c>
      <c r="L2436" s="1030">
        <v>0</v>
      </c>
      <c r="M2436" s="713">
        <f t="shared" si="168"/>
        <v>22412481</v>
      </c>
      <c r="N2436" s="639" t="s">
        <v>61</v>
      </c>
      <c r="O2436" s="692"/>
      <c r="P2436" s="639" t="s">
        <v>1273</v>
      </c>
      <c r="Q2436" s="639" t="s">
        <v>270</v>
      </c>
      <c r="R2436" s="639" t="s">
        <v>60</v>
      </c>
      <c r="S2436" s="639" t="s">
        <v>237</v>
      </c>
    </row>
    <row r="2437" spans="1:19" ht="20.100000000000001" customHeight="1">
      <c r="A2437" s="639" t="s">
        <v>467</v>
      </c>
      <c r="B2437" s="638" t="s">
        <v>2127</v>
      </c>
      <c r="C2437" s="639" t="s">
        <v>371</v>
      </c>
      <c r="D2437" s="699" t="s">
        <v>3717</v>
      </c>
      <c r="E2437" s="699" t="s">
        <v>936</v>
      </c>
      <c r="F2437" s="639" t="s">
        <v>1387</v>
      </c>
      <c r="G2437" s="638"/>
      <c r="H2437" s="643">
        <v>371</v>
      </c>
      <c r="I2437" s="705">
        <v>13396</v>
      </c>
      <c r="J2437" s="1031"/>
      <c r="K2437" s="705">
        <v>0</v>
      </c>
      <c r="L2437" s="1030">
        <v>0</v>
      </c>
      <c r="M2437" s="713">
        <f t="shared" si="168"/>
        <v>4969916</v>
      </c>
      <c r="N2437" s="639"/>
      <c r="O2437" s="639"/>
      <c r="P2437" s="639" t="s">
        <v>1273</v>
      </c>
      <c r="Q2437" s="639" t="s">
        <v>577</v>
      </c>
      <c r="R2437" s="639" t="s">
        <v>375</v>
      </c>
      <c r="S2437" s="639" t="s">
        <v>237</v>
      </c>
    </row>
    <row r="2438" spans="1:19" ht="20.100000000000001" customHeight="1">
      <c r="A2438" s="639" t="s">
        <v>467</v>
      </c>
      <c r="B2438" s="638" t="s">
        <v>2127</v>
      </c>
      <c r="C2438" s="639" t="s">
        <v>371</v>
      </c>
      <c r="D2438" s="699" t="s">
        <v>3717</v>
      </c>
      <c r="E2438" s="699" t="s">
        <v>936</v>
      </c>
      <c r="F2438" s="639" t="s">
        <v>719</v>
      </c>
      <c r="G2438" s="638"/>
      <c r="H2438" s="705">
        <v>622</v>
      </c>
      <c r="I2438" s="705">
        <v>91523</v>
      </c>
      <c r="J2438" s="1029">
        <v>31.9</v>
      </c>
      <c r="K2438" s="705">
        <v>0</v>
      </c>
      <c r="L2438" s="1030">
        <v>0</v>
      </c>
      <c r="M2438" s="713">
        <f t="shared" si="168"/>
        <v>56927306</v>
      </c>
      <c r="N2438" s="639"/>
      <c r="O2438" s="639"/>
      <c r="P2438" s="639" t="s">
        <v>1273</v>
      </c>
      <c r="Q2438" s="639" t="s">
        <v>370</v>
      </c>
      <c r="R2438" s="639" t="s">
        <v>60</v>
      </c>
      <c r="S2438" s="639" t="s">
        <v>237</v>
      </c>
    </row>
    <row r="2439" spans="1:19" ht="20.100000000000001" customHeight="1">
      <c r="A2439" s="639" t="s">
        <v>467</v>
      </c>
      <c r="B2439" s="638" t="s">
        <v>2127</v>
      </c>
      <c r="C2439" s="639" t="s">
        <v>371</v>
      </c>
      <c r="D2439" s="699" t="s">
        <v>3717</v>
      </c>
      <c r="E2439" s="699" t="s">
        <v>936</v>
      </c>
      <c r="F2439" s="639" t="s">
        <v>1010</v>
      </c>
      <c r="G2439" s="638"/>
      <c r="H2439" s="705">
        <v>250</v>
      </c>
      <c r="I2439" s="705">
        <v>59630</v>
      </c>
      <c r="J2439" s="1031">
        <v>13.3</v>
      </c>
      <c r="K2439" s="705">
        <v>0</v>
      </c>
      <c r="L2439" s="1030">
        <v>0</v>
      </c>
      <c r="M2439" s="713">
        <f t="shared" si="168"/>
        <v>14907500</v>
      </c>
      <c r="N2439" s="639" t="s">
        <v>61</v>
      </c>
      <c r="O2439" s="692"/>
      <c r="P2439" s="639" t="s">
        <v>1273</v>
      </c>
      <c r="Q2439" s="639" t="s">
        <v>270</v>
      </c>
      <c r="R2439" s="639" t="s">
        <v>60</v>
      </c>
      <c r="S2439" s="639" t="s">
        <v>237</v>
      </c>
    </row>
    <row r="2440" spans="1:19" ht="20.100000000000001" customHeight="1">
      <c r="A2440" s="639" t="s">
        <v>467</v>
      </c>
      <c r="B2440" s="638" t="s">
        <v>2127</v>
      </c>
      <c r="C2440" s="639" t="s">
        <v>371</v>
      </c>
      <c r="D2440" s="699" t="s">
        <v>3717</v>
      </c>
      <c r="E2440" s="699" t="s">
        <v>936</v>
      </c>
      <c r="F2440" s="639" t="s">
        <v>1399</v>
      </c>
      <c r="G2440" s="638"/>
      <c r="H2440" s="705">
        <v>250</v>
      </c>
      <c r="I2440" s="705">
        <v>13222</v>
      </c>
      <c r="J2440" s="1029"/>
      <c r="K2440" s="705">
        <v>0</v>
      </c>
      <c r="L2440" s="1030">
        <v>0</v>
      </c>
      <c r="M2440" s="713">
        <f t="shared" si="168"/>
        <v>3305500</v>
      </c>
      <c r="N2440" s="639"/>
      <c r="O2440" s="639"/>
      <c r="P2440" s="639" t="s">
        <v>1273</v>
      </c>
      <c r="Q2440" s="639" t="s">
        <v>577</v>
      </c>
      <c r="R2440" s="639" t="s">
        <v>375</v>
      </c>
      <c r="S2440" s="639" t="s">
        <v>237</v>
      </c>
    </row>
    <row r="2441" spans="1:19" ht="20.100000000000001" customHeight="1">
      <c r="A2441" s="639" t="s">
        <v>467</v>
      </c>
      <c r="B2441" s="638" t="s">
        <v>1401</v>
      </c>
      <c r="C2441" s="639" t="s">
        <v>371</v>
      </c>
      <c r="D2441" s="699" t="s">
        <v>3717</v>
      </c>
      <c r="E2441" s="699" t="s">
        <v>936</v>
      </c>
      <c r="F2441" s="639" t="s">
        <v>714</v>
      </c>
      <c r="G2441" s="638"/>
      <c r="H2441" s="705">
        <v>64</v>
      </c>
      <c r="I2441" s="705">
        <v>69900</v>
      </c>
      <c r="J2441" s="1032"/>
      <c r="K2441" s="705">
        <v>0</v>
      </c>
      <c r="L2441" s="1030">
        <v>0</v>
      </c>
      <c r="M2441" s="713">
        <f t="shared" si="168"/>
        <v>4473600</v>
      </c>
      <c r="N2441" s="639"/>
      <c r="O2441" s="639"/>
      <c r="P2441" s="639" t="s">
        <v>1273</v>
      </c>
      <c r="Q2441" s="639" t="s">
        <v>336</v>
      </c>
      <c r="R2441" s="639" t="s">
        <v>73</v>
      </c>
      <c r="S2441" s="639" t="s">
        <v>237</v>
      </c>
    </row>
    <row r="2442" spans="1:19" ht="20.100000000000001" customHeight="1">
      <c r="A2442" s="639" t="s">
        <v>467</v>
      </c>
      <c r="B2442" s="638" t="s">
        <v>1401</v>
      </c>
      <c r="C2442" s="639" t="s">
        <v>371</v>
      </c>
      <c r="D2442" s="699" t="s">
        <v>3717</v>
      </c>
      <c r="E2442" s="699" t="s">
        <v>936</v>
      </c>
      <c r="F2442" s="639" t="s">
        <v>909</v>
      </c>
      <c r="G2442" s="638"/>
      <c r="H2442" s="643">
        <v>64</v>
      </c>
      <c r="I2442" s="705">
        <v>62390</v>
      </c>
      <c r="J2442" s="1032">
        <v>19</v>
      </c>
      <c r="K2442" s="705">
        <v>0</v>
      </c>
      <c r="L2442" s="1030">
        <v>0</v>
      </c>
      <c r="M2442" s="713">
        <f t="shared" si="168"/>
        <v>3992960</v>
      </c>
      <c r="N2442" s="639">
        <v>301</v>
      </c>
      <c r="O2442" s="639"/>
      <c r="P2442" s="639" t="s">
        <v>1273</v>
      </c>
      <c r="Q2442" s="639" t="s">
        <v>361</v>
      </c>
      <c r="R2442" s="639" t="s">
        <v>68</v>
      </c>
      <c r="S2442" s="639" t="s">
        <v>237</v>
      </c>
    </row>
    <row r="2443" spans="1:19" ht="20.100000000000001" customHeight="1">
      <c r="A2443" s="639" t="s">
        <v>467</v>
      </c>
      <c r="B2443" s="638" t="s">
        <v>1401</v>
      </c>
      <c r="C2443" s="639" t="s">
        <v>371</v>
      </c>
      <c r="D2443" s="699" t="s">
        <v>3717</v>
      </c>
      <c r="E2443" s="699" t="s">
        <v>936</v>
      </c>
      <c r="F2443" s="639" t="s">
        <v>1337</v>
      </c>
      <c r="G2443" s="638"/>
      <c r="H2443" s="705">
        <v>360</v>
      </c>
      <c r="I2443" s="705">
        <v>12000</v>
      </c>
      <c r="J2443" s="1032"/>
      <c r="K2443" s="705">
        <v>0</v>
      </c>
      <c r="L2443" s="1030">
        <v>0</v>
      </c>
      <c r="M2443" s="713">
        <f t="shared" ref="M2443:M2506" si="171">H2443*I2443</f>
        <v>4320000</v>
      </c>
      <c r="N2443" s="639"/>
      <c r="O2443" s="639"/>
      <c r="P2443" s="639" t="s">
        <v>1273</v>
      </c>
      <c r="Q2443" s="639" t="s">
        <v>575</v>
      </c>
      <c r="R2443" s="639" t="s">
        <v>375</v>
      </c>
      <c r="S2443" s="639" t="s">
        <v>237</v>
      </c>
    </row>
    <row r="2444" spans="1:19" ht="20.100000000000001" customHeight="1">
      <c r="A2444" s="639" t="s">
        <v>467</v>
      </c>
      <c r="B2444" s="638" t="s">
        <v>2678</v>
      </c>
      <c r="C2444" s="639" t="s">
        <v>371</v>
      </c>
      <c r="D2444" s="699" t="s">
        <v>3717</v>
      </c>
      <c r="E2444" s="699" t="s">
        <v>936</v>
      </c>
      <c r="F2444" s="639" t="s">
        <v>267</v>
      </c>
      <c r="G2444" s="638" t="s">
        <v>58</v>
      </c>
      <c r="H2444" s="705">
        <v>1</v>
      </c>
      <c r="I2444" s="705">
        <v>80000</v>
      </c>
      <c r="J2444" s="1032">
        <v>7.2</v>
      </c>
      <c r="K2444" s="705">
        <v>0</v>
      </c>
      <c r="L2444" s="1030">
        <v>0</v>
      </c>
      <c r="M2444" s="713">
        <f t="shared" si="171"/>
        <v>80000</v>
      </c>
      <c r="N2444" s="639"/>
      <c r="O2444" s="639"/>
      <c r="P2444" s="639" t="s">
        <v>1273</v>
      </c>
      <c r="Q2444" s="639" t="s">
        <v>344</v>
      </c>
      <c r="R2444" s="639" t="s">
        <v>60</v>
      </c>
      <c r="S2444" s="639" t="s">
        <v>237</v>
      </c>
    </row>
    <row r="2445" spans="1:19" ht="20.100000000000001" customHeight="1">
      <c r="A2445" s="639" t="s">
        <v>467</v>
      </c>
      <c r="B2445" s="638" t="s">
        <v>2678</v>
      </c>
      <c r="C2445" s="639" t="s">
        <v>371</v>
      </c>
      <c r="D2445" s="699" t="s">
        <v>3717</v>
      </c>
      <c r="E2445" s="699" t="s">
        <v>936</v>
      </c>
      <c r="F2445" s="639" t="s">
        <v>959</v>
      </c>
      <c r="G2445" s="638"/>
      <c r="H2445" s="705">
        <v>28</v>
      </c>
      <c r="I2445" s="705">
        <v>204178</v>
      </c>
      <c r="J2445" s="642">
        <v>40</v>
      </c>
      <c r="K2445" s="705">
        <v>0</v>
      </c>
      <c r="L2445" s="1030">
        <v>0</v>
      </c>
      <c r="M2445" s="713">
        <f t="shared" si="171"/>
        <v>5716984</v>
      </c>
      <c r="N2445" s="639"/>
      <c r="O2445" s="639"/>
      <c r="P2445" s="639" t="s">
        <v>1273</v>
      </c>
      <c r="Q2445" s="639" t="s">
        <v>364</v>
      </c>
      <c r="R2445" s="639" t="s">
        <v>68</v>
      </c>
      <c r="S2445" s="639" t="s">
        <v>237</v>
      </c>
    </row>
    <row r="2446" spans="1:19" ht="20.100000000000001" customHeight="1">
      <c r="A2446" s="639" t="s">
        <v>324</v>
      </c>
      <c r="B2446" s="638" t="s">
        <v>2193</v>
      </c>
      <c r="C2446" s="639" t="s">
        <v>368</v>
      </c>
      <c r="D2446" s="699" t="s">
        <v>3717</v>
      </c>
      <c r="E2446" s="699" t="s">
        <v>936</v>
      </c>
      <c r="F2446" s="639" t="s">
        <v>356</v>
      </c>
      <c r="G2446" s="638"/>
      <c r="H2446" s="705">
        <v>194</v>
      </c>
      <c r="I2446" s="705">
        <v>133700</v>
      </c>
      <c r="J2446" s="642">
        <v>43</v>
      </c>
      <c r="K2446" s="705">
        <v>0</v>
      </c>
      <c r="L2446" s="1030">
        <v>0</v>
      </c>
      <c r="M2446" s="713">
        <f t="shared" si="171"/>
        <v>25937800</v>
      </c>
      <c r="N2446" s="639"/>
      <c r="O2446" s="639"/>
      <c r="P2446" s="639" t="s">
        <v>1361</v>
      </c>
      <c r="Q2446" s="639" t="s">
        <v>327</v>
      </c>
      <c r="R2446" s="639" t="s">
        <v>68</v>
      </c>
      <c r="S2446" s="639" t="s">
        <v>213</v>
      </c>
    </row>
    <row r="2447" spans="1:19" ht="20.100000000000001" customHeight="1">
      <c r="A2447" s="639" t="s">
        <v>324</v>
      </c>
      <c r="B2447" s="638" t="s">
        <v>2193</v>
      </c>
      <c r="C2447" s="639" t="s">
        <v>368</v>
      </c>
      <c r="D2447" s="699" t="s">
        <v>3717</v>
      </c>
      <c r="E2447" s="699" t="s">
        <v>936</v>
      </c>
      <c r="F2447" s="639" t="s">
        <v>740</v>
      </c>
      <c r="G2447" s="638" t="s">
        <v>58</v>
      </c>
      <c r="H2447" s="705">
        <v>205</v>
      </c>
      <c r="I2447" s="705">
        <v>58300</v>
      </c>
      <c r="J2447" s="1031">
        <v>35</v>
      </c>
      <c r="K2447" s="705">
        <v>0</v>
      </c>
      <c r="L2447" s="1030">
        <v>0</v>
      </c>
      <c r="M2447" s="713">
        <f t="shared" si="171"/>
        <v>11951500</v>
      </c>
      <c r="N2447" s="639"/>
      <c r="O2447" s="639"/>
      <c r="P2447" s="639" t="s">
        <v>1361</v>
      </c>
      <c r="Q2447" s="639" t="s">
        <v>370</v>
      </c>
      <c r="R2447" s="639" t="s">
        <v>68</v>
      </c>
      <c r="S2447" s="639" t="s">
        <v>213</v>
      </c>
    </row>
    <row r="2448" spans="1:19" ht="20.100000000000001" customHeight="1">
      <c r="A2448" s="639" t="s">
        <v>324</v>
      </c>
      <c r="B2448" s="638" t="s">
        <v>2193</v>
      </c>
      <c r="C2448" s="639" t="s">
        <v>368</v>
      </c>
      <c r="D2448" s="699" t="s">
        <v>3717</v>
      </c>
      <c r="E2448" s="699" t="s">
        <v>936</v>
      </c>
      <c r="F2448" s="639" t="s">
        <v>650</v>
      </c>
      <c r="G2448" s="638"/>
      <c r="H2448" s="705">
        <v>399</v>
      </c>
      <c r="I2448" s="705">
        <v>30900</v>
      </c>
      <c r="J2448" s="1031">
        <v>12</v>
      </c>
      <c r="K2448" s="705">
        <v>0</v>
      </c>
      <c r="L2448" s="1030">
        <v>0</v>
      </c>
      <c r="M2448" s="713">
        <f t="shared" si="171"/>
        <v>12329100</v>
      </c>
      <c r="N2448" s="639"/>
      <c r="O2448" s="639"/>
      <c r="P2448" s="639" t="s">
        <v>1361</v>
      </c>
      <c r="Q2448" s="639" t="s">
        <v>270</v>
      </c>
      <c r="R2448" s="639" t="s">
        <v>68</v>
      </c>
      <c r="S2448" s="639" t="s">
        <v>213</v>
      </c>
    </row>
    <row r="2449" spans="1:19" ht="20.100000000000001" customHeight="1">
      <c r="A2449" s="639" t="s">
        <v>324</v>
      </c>
      <c r="B2449" s="638" t="s">
        <v>2193</v>
      </c>
      <c r="C2449" s="639" t="s">
        <v>368</v>
      </c>
      <c r="D2449" s="699" t="s">
        <v>3717</v>
      </c>
      <c r="E2449" s="699" t="s">
        <v>936</v>
      </c>
      <c r="F2449" s="639" t="s">
        <v>71</v>
      </c>
      <c r="G2449" s="638"/>
      <c r="H2449" s="705">
        <v>399</v>
      </c>
      <c r="I2449" s="705">
        <v>30700</v>
      </c>
      <c r="J2449" s="1031"/>
      <c r="K2449" s="705">
        <v>0</v>
      </c>
      <c r="L2449" s="1030">
        <v>0</v>
      </c>
      <c r="M2449" s="713">
        <f t="shared" si="171"/>
        <v>12249300</v>
      </c>
      <c r="N2449" s="639"/>
      <c r="O2449" s="639"/>
      <c r="P2449" s="639" t="s">
        <v>1361</v>
      </c>
      <c r="Q2449" s="639" t="s">
        <v>271</v>
      </c>
      <c r="R2449" s="639" t="s">
        <v>73</v>
      </c>
      <c r="S2449" s="639" t="s">
        <v>213</v>
      </c>
    </row>
    <row r="2450" spans="1:19" ht="20.100000000000001" customHeight="1">
      <c r="A2450" s="639" t="s">
        <v>324</v>
      </c>
      <c r="B2450" s="638" t="s">
        <v>2193</v>
      </c>
      <c r="C2450" s="639" t="s">
        <v>368</v>
      </c>
      <c r="D2450" s="699" t="s">
        <v>3717</v>
      </c>
      <c r="E2450" s="699" t="s">
        <v>936</v>
      </c>
      <c r="F2450" s="639" t="s">
        <v>404</v>
      </c>
      <c r="G2450" s="638"/>
      <c r="H2450" s="705">
        <v>192</v>
      </c>
      <c r="I2450" s="705">
        <v>80800</v>
      </c>
      <c r="J2450" s="1031"/>
      <c r="K2450" s="705">
        <v>0</v>
      </c>
      <c r="L2450" s="1030">
        <v>0</v>
      </c>
      <c r="M2450" s="713">
        <f t="shared" si="171"/>
        <v>15513600</v>
      </c>
      <c r="N2450" s="639"/>
      <c r="O2450" s="639"/>
      <c r="P2450" s="639" t="s">
        <v>1361</v>
      </c>
      <c r="Q2450" s="639" t="s">
        <v>276</v>
      </c>
      <c r="R2450" s="639" t="s">
        <v>73</v>
      </c>
      <c r="S2450" s="639" t="s">
        <v>213</v>
      </c>
    </row>
    <row r="2451" spans="1:19" ht="20.100000000000001" customHeight="1">
      <c r="A2451" s="639" t="s">
        <v>324</v>
      </c>
      <c r="B2451" s="638" t="s">
        <v>2193</v>
      </c>
      <c r="C2451" s="639" t="s">
        <v>368</v>
      </c>
      <c r="D2451" s="699" t="s">
        <v>3717</v>
      </c>
      <c r="E2451" s="699" t="s">
        <v>936</v>
      </c>
      <c r="F2451" s="639" t="s">
        <v>410</v>
      </c>
      <c r="G2451" s="638"/>
      <c r="H2451" s="705">
        <v>192</v>
      </c>
      <c r="I2451" s="705">
        <v>16100</v>
      </c>
      <c r="J2451" s="1031"/>
      <c r="K2451" s="705">
        <v>0</v>
      </c>
      <c r="L2451" s="1030">
        <v>0</v>
      </c>
      <c r="M2451" s="713">
        <f t="shared" si="171"/>
        <v>3091200</v>
      </c>
      <c r="N2451" s="639"/>
      <c r="O2451" s="639"/>
      <c r="P2451" s="639" t="s">
        <v>1361</v>
      </c>
      <c r="Q2451" s="639" t="s">
        <v>360</v>
      </c>
      <c r="R2451" s="639" t="s">
        <v>73</v>
      </c>
      <c r="S2451" s="639" t="s">
        <v>213</v>
      </c>
    </row>
    <row r="2452" spans="1:19" ht="20.100000000000001" customHeight="1">
      <c r="A2452" s="639" t="s">
        <v>324</v>
      </c>
      <c r="B2452" s="638" t="s">
        <v>2193</v>
      </c>
      <c r="C2452" s="639" t="s">
        <v>368</v>
      </c>
      <c r="D2452" s="699" t="s">
        <v>3717</v>
      </c>
      <c r="E2452" s="699" t="s">
        <v>936</v>
      </c>
      <c r="F2452" s="639" t="s">
        <v>78</v>
      </c>
      <c r="G2452" s="638"/>
      <c r="H2452" s="705">
        <v>201</v>
      </c>
      <c r="I2452" s="705">
        <v>7900</v>
      </c>
      <c r="J2452" s="642"/>
      <c r="K2452" s="705">
        <v>0</v>
      </c>
      <c r="L2452" s="1030">
        <v>0</v>
      </c>
      <c r="M2452" s="713">
        <f t="shared" si="171"/>
        <v>1587900</v>
      </c>
      <c r="N2452" s="639"/>
      <c r="O2452" s="639"/>
      <c r="P2452" s="639" t="s">
        <v>1361</v>
      </c>
      <c r="Q2452" s="639" t="s">
        <v>280</v>
      </c>
      <c r="R2452" s="639" t="s">
        <v>73</v>
      </c>
      <c r="S2452" s="639" t="s">
        <v>213</v>
      </c>
    </row>
    <row r="2453" spans="1:19" ht="20.100000000000001" customHeight="1">
      <c r="A2453" s="639" t="s">
        <v>324</v>
      </c>
      <c r="B2453" s="638" t="s">
        <v>2193</v>
      </c>
      <c r="C2453" s="639" t="s">
        <v>368</v>
      </c>
      <c r="D2453" s="699" t="s">
        <v>3717</v>
      </c>
      <c r="E2453" s="699" t="s">
        <v>936</v>
      </c>
      <c r="F2453" s="639" t="s">
        <v>79</v>
      </c>
      <c r="G2453" s="638"/>
      <c r="H2453" s="705">
        <v>203</v>
      </c>
      <c r="I2453" s="705">
        <v>6500</v>
      </c>
      <c r="J2453" s="1029"/>
      <c r="K2453" s="705">
        <v>0</v>
      </c>
      <c r="L2453" s="1030">
        <v>0</v>
      </c>
      <c r="M2453" s="713">
        <f t="shared" si="171"/>
        <v>1319500</v>
      </c>
      <c r="N2453" s="639" t="s">
        <v>1008</v>
      </c>
      <c r="O2453" s="639"/>
      <c r="P2453" s="639" t="s">
        <v>1361</v>
      </c>
      <c r="Q2453" s="639" t="s">
        <v>280</v>
      </c>
      <c r="R2453" s="639" t="s">
        <v>73</v>
      </c>
      <c r="S2453" s="639" t="s">
        <v>213</v>
      </c>
    </row>
    <row r="2454" spans="1:19" ht="20.100000000000001" customHeight="1">
      <c r="A2454" s="639" t="s">
        <v>324</v>
      </c>
      <c r="B2454" s="638" t="s">
        <v>2193</v>
      </c>
      <c r="C2454" s="639" t="s">
        <v>368</v>
      </c>
      <c r="D2454" s="699" t="s">
        <v>3717</v>
      </c>
      <c r="E2454" s="699" t="s">
        <v>936</v>
      </c>
      <c r="F2454" s="639" t="s">
        <v>80</v>
      </c>
      <c r="G2454" s="638"/>
      <c r="H2454" s="705">
        <v>203</v>
      </c>
      <c r="I2454" s="705">
        <v>6500</v>
      </c>
      <c r="J2454" s="1029"/>
      <c r="K2454" s="705">
        <v>0</v>
      </c>
      <c r="L2454" s="1030">
        <v>0</v>
      </c>
      <c r="M2454" s="713">
        <f t="shared" si="171"/>
        <v>1319500</v>
      </c>
      <c r="N2454" s="639"/>
      <c r="O2454" s="639"/>
      <c r="P2454" s="639" t="s">
        <v>1361</v>
      </c>
      <c r="Q2454" s="639" t="s">
        <v>280</v>
      </c>
      <c r="R2454" s="639" t="s">
        <v>73</v>
      </c>
      <c r="S2454" s="639" t="s">
        <v>213</v>
      </c>
    </row>
    <row r="2455" spans="1:19" ht="20.100000000000001" customHeight="1">
      <c r="A2455" s="639" t="s">
        <v>324</v>
      </c>
      <c r="B2455" s="638" t="s">
        <v>2193</v>
      </c>
      <c r="C2455" s="639" t="s">
        <v>368</v>
      </c>
      <c r="D2455" s="699" t="s">
        <v>3717</v>
      </c>
      <c r="E2455" s="699" t="s">
        <v>936</v>
      </c>
      <c r="F2455" s="639" t="s">
        <v>411</v>
      </c>
      <c r="G2455" s="638"/>
      <c r="H2455" s="705">
        <v>203</v>
      </c>
      <c r="I2455" s="705">
        <v>6000</v>
      </c>
      <c r="J2455" s="1029"/>
      <c r="K2455" s="705">
        <v>0</v>
      </c>
      <c r="L2455" s="1030">
        <v>0</v>
      </c>
      <c r="M2455" s="713">
        <f t="shared" si="171"/>
        <v>1218000</v>
      </c>
      <c r="N2455" s="639"/>
      <c r="O2455" s="639"/>
      <c r="P2455" s="639" t="s">
        <v>1361</v>
      </c>
      <c r="Q2455" s="639" t="s">
        <v>280</v>
      </c>
      <c r="R2455" s="639" t="s">
        <v>73</v>
      </c>
      <c r="S2455" s="639" t="s">
        <v>213</v>
      </c>
    </row>
    <row r="2456" spans="1:19" ht="20.100000000000001" customHeight="1">
      <c r="A2456" s="639" t="s">
        <v>324</v>
      </c>
      <c r="B2456" s="638" t="s">
        <v>2193</v>
      </c>
      <c r="C2456" s="639" t="s">
        <v>368</v>
      </c>
      <c r="D2456" s="699" t="s">
        <v>3717</v>
      </c>
      <c r="E2456" s="699" t="s">
        <v>516</v>
      </c>
      <c r="F2456" s="639" t="s">
        <v>412</v>
      </c>
      <c r="G2456" s="638"/>
      <c r="H2456" s="705">
        <v>203</v>
      </c>
      <c r="I2456" s="705">
        <v>6000</v>
      </c>
      <c r="J2456" s="1031"/>
      <c r="K2456" s="705">
        <v>0</v>
      </c>
      <c r="L2456" s="1030">
        <v>0</v>
      </c>
      <c r="M2456" s="713">
        <f t="shared" si="171"/>
        <v>1218000</v>
      </c>
      <c r="N2456" s="639"/>
      <c r="O2456" s="639"/>
      <c r="P2456" s="639" t="s">
        <v>1361</v>
      </c>
      <c r="Q2456" s="639" t="s">
        <v>280</v>
      </c>
      <c r="R2456" s="639" t="s">
        <v>73</v>
      </c>
      <c r="S2456" s="639" t="s">
        <v>213</v>
      </c>
    </row>
    <row r="2457" spans="1:19" ht="20.100000000000001" customHeight="1">
      <c r="A2457" s="639" t="s">
        <v>324</v>
      </c>
      <c r="B2457" s="638" t="s">
        <v>2194</v>
      </c>
      <c r="C2457" s="639" t="s">
        <v>368</v>
      </c>
      <c r="D2457" s="699" t="s">
        <v>3717</v>
      </c>
      <c r="E2457" s="699" t="s">
        <v>936</v>
      </c>
      <c r="F2457" s="639" t="s">
        <v>356</v>
      </c>
      <c r="G2457" s="638"/>
      <c r="H2457" s="705">
        <v>154</v>
      </c>
      <c r="I2457" s="705">
        <v>133700</v>
      </c>
      <c r="J2457" s="1031">
        <v>43</v>
      </c>
      <c r="K2457" s="705">
        <v>0</v>
      </c>
      <c r="L2457" s="1030">
        <v>0</v>
      </c>
      <c r="M2457" s="713">
        <f t="shared" si="171"/>
        <v>20589800</v>
      </c>
      <c r="N2457" s="639"/>
      <c r="O2457" s="639"/>
      <c r="P2457" s="639" t="s">
        <v>1361</v>
      </c>
      <c r="Q2457" s="639" t="s">
        <v>327</v>
      </c>
      <c r="R2457" s="639" t="s">
        <v>68</v>
      </c>
      <c r="S2457" s="639" t="s">
        <v>213</v>
      </c>
    </row>
    <row r="2458" spans="1:19" ht="20.100000000000001" customHeight="1">
      <c r="A2458" s="639" t="s">
        <v>324</v>
      </c>
      <c r="B2458" s="638" t="s">
        <v>2194</v>
      </c>
      <c r="C2458" s="639" t="s">
        <v>368</v>
      </c>
      <c r="D2458" s="699" t="s">
        <v>3717</v>
      </c>
      <c r="E2458" s="699" t="s">
        <v>936</v>
      </c>
      <c r="F2458" s="639" t="s">
        <v>740</v>
      </c>
      <c r="G2458" s="638"/>
      <c r="H2458" s="705">
        <v>169</v>
      </c>
      <c r="I2458" s="705">
        <v>58300</v>
      </c>
      <c r="J2458" s="1031">
        <v>35</v>
      </c>
      <c r="K2458" s="705">
        <v>0</v>
      </c>
      <c r="L2458" s="1030">
        <v>0</v>
      </c>
      <c r="M2458" s="713">
        <f t="shared" si="171"/>
        <v>9852700</v>
      </c>
      <c r="N2458" s="639"/>
      <c r="O2458" s="639"/>
      <c r="P2458" s="639" t="s">
        <v>1361</v>
      </c>
      <c r="Q2458" s="639" t="s">
        <v>370</v>
      </c>
      <c r="R2458" s="639" t="s">
        <v>68</v>
      </c>
      <c r="S2458" s="639" t="s">
        <v>213</v>
      </c>
    </row>
    <row r="2459" spans="1:19" ht="20.100000000000001" customHeight="1">
      <c r="A2459" s="639" t="s">
        <v>324</v>
      </c>
      <c r="B2459" s="638" t="s">
        <v>2194</v>
      </c>
      <c r="C2459" s="639" t="s">
        <v>368</v>
      </c>
      <c r="D2459" s="699" t="s">
        <v>3717</v>
      </c>
      <c r="E2459" s="699" t="s">
        <v>936</v>
      </c>
      <c r="F2459" s="639" t="s">
        <v>650</v>
      </c>
      <c r="G2459" s="638"/>
      <c r="H2459" s="705">
        <v>323</v>
      </c>
      <c r="I2459" s="705">
        <v>30900</v>
      </c>
      <c r="J2459" s="642">
        <v>12</v>
      </c>
      <c r="K2459" s="705">
        <v>0</v>
      </c>
      <c r="L2459" s="1030">
        <v>0</v>
      </c>
      <c r="M2459" s="713">
        <f t="shared" si="171"/>
        <v>9980700</v>
      </c>
      <c r="N2459" s="639"/>
      <c r="O2459" s="639"/>
      <c r="P2459" s="639" t="s">
        <v>1361</v>
      </c>
      <c r="Q2459" s="639" t="s">
        <v>270</v>
      </c>
      <c r="R2459" s="639" t="s">
        <v>68</v>
      </c>
      <c r="S2459" s="639" t="s">
        <v>213</v>
      </c>
    </row>
    <row r="2460" spans="1:19" ht="20.100000000000001" customHeight="1">
      <c r="A2460" s="639" t="s">
        <v>324</v>
      </c>
      <c r="B2460" s="638" t="s">
        <v>2194</v>
      </c>
      <c r="C2460" s="639" t="s">
        <v>368</v>
      </c>
      <c r="D2460" s="699" t="s">
        <v>3717</v>
      </c>
      <c r="E2460" s="699" t="s">
        <v>936</v>
      </c>
      <c r="F2460" s="639" t="s">
        <v>71</v>
      </c>
      <c r="G2460" s="638"/>
      <c r="H2460" s="705">
        <v>310</v>
      </c>
      <c r="I2460" s="705">
        <v>30700</v>
      </c>
      <c r="J2460" s="1031"/>
      <c r="K2460" s="705">
        <v>0</v>
      </c>
      <c r="L2460" s="1030">
        <v>0</v>
      </c>
      <c r="M2460" s="713">
        <f t="shared" si="171"/>
        <v>9517000</v>
      </c>
      <c r="N2460" s="639"/>
      <c r="O2460" s="639"/>
      <c r="P2460" s="639" t="s">
        <v>1361</v>
      </c>
      <c r="Q2460" s="639" t="s">
        <v>271</v>
      </c>
      <c r="R2460" s="639" t="s">
        <v>73</v>
      </c>
      <c r="S2460" s="639" t="s">
        <v>213</v>
      </c>
    </row>
    <row r="2461" spans="1:19" ht="20.100000000000001" customHeight="1">
      <c r="A2461" s="639" t="s">
        <v>324</v>
      </c>
      <c r="B2461" s="638" t="s">
        <v>2194</v>
      </c>
      <c r="C2461" s="639" t="s">
        <v>368</v>
      </c>
      <c r="D2461" s="699" t="s">
        <v>3717</v>
      </c>
      <c r="E2461" s="699" t="s">
        <v>936</v>
      </c>
      <c r="F2461" s="639" t="s">
        <v>404</v>
      </c>
      <c r="G2461" s="638"/>
      <c r="H2461" s="705">
        <v>154</v>
      </c>
      <c r="I2461" s="705">
        <v>80800</v>
      </c>
      <c r="J2461" s="1031"/>
      <c r="K2461" s="705">
        <v>0</v>
      </c>
      <c r="L2461" s="1030">
        <v>0</v>
      </c>
      <c r="M2461" s="713">
        <f t="shared" si="171"/>
        <v>12443200</v>
      </c>
      <c r="N2461" s="639"/>
      <c r="O2461" s="639"/>
      <c r="P2461" s="639" t="s">
        <v>1361</v>
      </c>
      <c r="Q2461" s="639" t="s">
        <v>276</v>
      </c>
      <c r="R2461" s="639" t="s">
        <v>73</v>
      </c>
      <c r="S2461" s="639" t="s">
        <v>213</v>
      </c>
    </row>
    <row r="2462" spans="1:19" ht="20.100000000000001" customHeight="1">
      <c r="A2462" s="639" t="s">
        <v>324</v>
      </c>
      <c r="B2462" s="638" t="s">
        <v>2194</v>
      </c>
      <c r="C2462" s="639" t="s">
        <v>368</v>
      </c>
      <c r="D2462" s="699" t="s">
        <v>3717</v>
      </c>
      <c r="E2462" s="699" t="s">
        <v>936</v>
      </c>
      <c r="F2462" s="639" t="s">
        <v>2195</v>
      </c>
      <c r="G2462" s="638"/>
      <c r="H2462" s="705">
        <v>13</v>
      </c>
      <c r="I2462" s="705">
        <v>31700</v>
      </c>
      <c r="J2462" s="1031"/>
      <c r="K2462" s="705">
        <v>0</v>
      </c>
      <c r="L2462" s="1030">
        <v>0</v>
      </c>
      <c r="M2462" s="713">
        <f t="shared" si="171"/>
        <v>412100</v>
      </c>
      <c r="N2462" s="639"/>
      <c r="O2462" s="639"/>
      <c r="P2462" s="639" t="s">
        <v>1361</v>
      </c>
      <c r="Q2462" s="639" t="s">
        <v>358</v>
      </c>
      <c r="R2462" s="639" t="s">
        <v>73</v>
      </c>
      <c r="S2462" s="639" t="s">
        <v>213</v>
      </c>
    </row>
    <row r="2463" spans="1:19" ht="20.100000000000001" customHeight="1">
      <c r="A2463" s="639" t="s">
        <v>324</v>
      </c>
      <c r="B2463" s="638" t="s">
        <v>2194</v>
      </c>
      <c r="C2463" s="639" t="s">
        <v>368</v>
      </c>
      <c r="D2463" s="699" t="s">
        <v>3717</v>
      </c>
      <c r="E2463" s="699" t="s">
        <v>936</v>
      </c>
      <c r="F2463" s="639" t="s">
        <v>78</v>
      </c>
      <c r="G2463" s="638"/>
      <c r="H2463" s="705">
        <v>169</v>
      </c>
      <c r="I2463" s="705">
        <v>7900</v>
      </c>
      <c r="J2463" s="1031"/>
      <c r="K2463" s="705">
        <v>0</v>
      </c>
      <c r="L2463" s="1030">
        <v>0</v>
      </c>
      <c r="M2463" s="713">
        <f t="shared" si="171"/>
        <v>1335100</v>
      </c>
      <c r="N2463" s="639"/>
      <c r="O2463" s="639"/>
      <c r="P2463" s="639" t="s">
        <v>1361</v>
      </c>
      <c r="Q2463" s="639" t="s">
        <v>280</v>
      </c>
      <c r="R2463" s="639" t="s">
        <v>73</v>
      </c>
      <c r="S2463" s="639" t="s">
        <v>213</v>
      </c>
    </row>
    <row r="2464" spans="1:19" ht="20.100000000000001" customHeight="1">
      <c r="A2464" s="639" t="s">
        <v>324</v>
      </c>
      <c r="B2464" s="638" t="s">
        <v>2194</v>
      </c>
      <c r="C2464" s="639" t="s">
        <v>368</v>
      </c>
      <c r="D2464" s="699" t="s">
        <v>3717</v>
      </c>
      <c r="E2464" s="699" t="s">
        <v>936</v>
      </c>
      <c r="F2464" s="639" t="s">
        <v>410</v>
      </c>
      <c r="G2464" s="638"/>
      <c r="H2464" s="643">
        <v>154</v>
      </c>
      <c r="I2464" s="705">
        <v>16100</v>
      </c>
      <c r="J2464" s="1031"/>
      <c r="K2464" s="705">
        <v>0</v>
      </c>
      <c r="L2464" s="1030">
        <v>0</v>
      </c>
      <c r="M2464" s="713">
        <f t="shared" si="171"/>
        <v>2479400</v>
      </c>
      <c r="N2464" s="639"/>
      <c r="O2464" s="639"/>
      <c r="P2464" s="639" t="s">
        <v>1361</v>
      </c>
      <c r="Q2464" s="639" t="s">
        <v>360</v>
      </c>
      <c r="R2464" s="639" t="s">
        <v>73</v>
      </c>
      <c r="S2464" s="639" t="s">
        <v>213</v>
      </c>
    </row>
    <row r="2465" spans="1:19" ht="20.100000000000001" customHeight="1">
      <c r="A2465" s="639" t="s">
        <v>324</v>
      </c>
      <c r="B2465" s="638" t="s">
        <v>2194</v>
      </c>
      <c r="C2465" s="639" t="s">
        <v>368</v>
      </c>
      <c r="D2465" s="699" t="s">
        <v>3717</v>
      </c>
      <c r="E2465" s="699" t="s">
        <v>936</v>
      </c>
      <c r="F2465" s="639" t="s">
        <v>79</v>
      </c>
      <c r="G2465" s="638"/>
      <c r="H2465" s="643">
        <v>169</v>
      </c>
      <c r="I2465" s="705">
        <v>6500</v>
      </c>
      <c r="J2465" s="1029"/>
      <c r="K2465" s="705">
        <v>0</v>
      </c>
      <c r="L2465" s="1030">
        <v>0</v>
      </c>
      <c r="M2465" s="713">
        <f t="shared" si="171"/>
        <v>1098500</v>
      </c>
      <c r="N2465" s="639"/>
      <c r="O2465" s="639"/>
      <c r="P2465" s="639" t="s">
        <v>1361</v>
      </c>
      <c r="Q2465" s="639" t="s">
        <v>280</v>
      </c>
      <c r="R2465" s="639" t="s">
        <v>73</v>
      </c>
      <c r="S2465" s="639" t="s">
        <v>213</v>
      </c>
    </row>
    <row r="2466" spans="1:19" ht="20.100000000000001" customHeight="1">
      <c r="A2466" s="639" t="s">
        <v>324</v>
      </c>
      <c r="B2466" s="638" t="s">
        <v>2194</v>
      </c>
      <c r="C2466" s="639" t="s">
        <v>368</v>
      </c>
      <c r="D2466" s="699" t="s">
        <v>3717</v>
      </c>
      <c r="E2466" s="699" t="s">
        <v>936</v>
      </c>
      <c r="F2466" s="639" t="s">
        <v>80</v>
      </c>
      <c r="G2466" s="638"/>
      <c r="H2466" s="643">
        <v>169</v>
      </c>
      <c r="I2466" s="705">
        <v>6500</v>
      </c>
      <c r="J2466" s="1029"/>
      <c r="K2466" s="705">
        <v>0</v>
      </c>
      <c r="L2466" s="1030">
        <v>0</v>
      </c>
      <c r="M2466" s="713">
        <f t="shared" si="171"/>
        <v>1098500</v>
      </c>
      <c r="N2466" s="639"/>
      <c r="O2466" s="639"/>
      <c r="P2466" s="639" t="s">
        <v>1361</v>
      </c>
      <c r="Q2466" s="639" t="s">
        <v>280</v>
      </c>
      <c r="R2466" s="639" t="s">
        <v>73</v>
      </c>
      <c r="S2466" s="639" t="s">
        <v>213</v>
      </c>
    </row>
    <row r="2467" spans="1:19" ht="20.100000000000001" customHeight="1">
      <c r="A2467" s="639" t="s">
        <v>324</v>
      </c>
      <c r="B2467" s="638" t="s">
        <v>2194</v>
      </c>
      <c r="C2467" s="639" t="s">
        <v>368</v>
      </c>
      <c r="D2467" s="699" t="s">
        <v>3717</v>
      </c>
      <c r="E2467" s="699" t="s">
        <v>936</v>
      </c>
      <c r="F2467" s="639" t="s">
        <v>411</v>
      </c>
      <c r="G2467" s="638"/>
      <c r="H2467" s="705">
        <v>169</v>
      </c>
      <c r="I2467" s="705">
        <v>6000</v>
      </c>
      <c r="J2467" s="1029"/>
      <c r="K2467" s="705">
        <v>0</v>
      </c>
      <c r="L2467" s="1030">
        <v>0</v>
      </c>
      <c r="M2467" s="713">
        <f t="shared" si="171"/>
        <v>1014000</v>
      </c>
      <c r="N2467" s="639"/>
      <c r="O2467" s="639"/>
      <c r="P2467" s="639" t="s">
        <v>1361</v>
      </c>
      <c r="Q2467" s="639" t="s">
        <v>280</v>
      </c>
      <c r="R2467" s="639" t="s">
        <v>73</v>
      </c>
      <c r="S2467" s="639" t="s">
        <v>213</v>
      </c>
    </row>
    <row r="2468" spans="1:19" ht="20.100000000000001" customHeight="1">
      <c r="A2468" s="639" t="s">
        <v>324</v>
      </c>
      <c r="B2468" s="638" t="s">
        <v>2194</v>
      </c>
      <c r="C2468" s="639" t="s">
        <v>368</v>
      </c>
      <c r="D2468" s="699" t="s">
        <v>3717</v>
      </c>
      <c r="E2468" s="699" t="s">
        <v>936</v>
      </c>
      <c r="F2468" s="639" t="s">
        <v>412</v>
      </c>
      <c r="G2468" s="1033"/>
      <c r="H2468" s="1033">
        <v>169</v>
      </c>
      <c r="I2468" s="705">
        <v>6000</v>
      </c>
      <c r="J2468" s="1029"/>
      <c r="K2468" s="705">
        <v>0</v>
      </c>
      <c r="L2468" s="1030">
        <v>0</v>
      </c>
      <c r="M2468" s="713">
        <f t="shared" si="171"/>
        <v>1014000</v>
      </c>
      <c r="N2468" s="639"/>
      <c r="O2468" s="639"/>
      <c r="P2468" s="639" t="s">
        <v>1361</v>
      </c>
      <c r="Q2468" s="639" t="s">
        <v>280</v>
      </c>
      <c r="R2468" s="639" t="s">
        <v>73</v>
      </c>
      <c r="S2468" s="639" t="s">
        <v>213</v>
      </c>
    </row>
    <row r="2469" spans="1:19" ht="20.100000000000001" customHeight="1">
      <c r="A2469" s="639" t="s">
        <v>843</v>
      </c>
      <c r="B2469" s="638" t="s">
        <v>2572</v>
      </c>
      <c r="C2469" s="639" t="s">
        <v>368</v>
      </c>
      <c r="D2469" s="699" t="s">
        <v>3717</v>
      </c>
      <c r="E2469" s="699" t="s">
        <v>936</v>
      </c>
      <c r="F2469" s="639" t="s">
        <v>342</v>
      </c>
      <c r="G2469" s="638"/>
      <c r="H2469" s="705">
        <v>678</v>
      </c>
      <c r="I2469" s="705">
        <v>104000</v>
      </c>
      <c r="J2469" s="1029">
        <v>27</v>
      </c>
      <c r="K2469" s="705">
        <v>0</v>
      </c>
      <c r="L2469" s="1030">
        <v>0</v>
      </c>
      <c r="M2469" s="713">
        <f t="shared" si="171"/>
        <v>70512000</v>
      </c>
      <c r="N2469" s="639"/>
      <c r="O2469" s="639"/>
      <c r="P2469" s="639" t="s">
        <v>1361</v>
      </c>
      <c r="Q2469" s="639" t="s">
        <v>343</v>
      </c>
      <c r="R2469" s="639" t="s">
        <v>60</v>
      </c>
      <c r="S2469" s="639" t="s">
        <v>152</v>
      </c>
    </row>
    <row r="2470" spans="1:19" ht="20.100000000000001" customHeight="1">
      <c r="A2470" s="639" t="s">
        <v>843</v>
      </c>
      <c r="B2470" s="638" t="s">
        <v>2572</v>
      </c>
      <c r="C2470" s="639" t="s">
        <v>368</v>
      </c>
      <c r="D2470" s="699" t="s">
        <v>3717</v>
      </c>
      <c r="E2470" s="699" t="s">
        <v>936</v>
      </c>
      <c r="F2470" s="639" t="s">
        <v>592</v>
      </c>
      <c r="G2470" s="638"/>
      <c r="H2470" s="705">
        <v>678</v>
      </c>
      <c r="I2470" s="705">
        <v>50000</v>
      </c>
      <c r="J2470" s="1029">
        <v>14.7</v>
      </c>
      <c r="K2470" s="705">
        <v>0</v>
      </c>
      <c r="L2470" s="1030">
        <v>0</v>
      </c>
      <c r="M2470" s="713">
        <f t="shared" si="171"/>
        <v>33900000</v>
      </c>
      <c r="N2470" s="639" t="s">
        <v>1620</v>
      </c>
      <c r="O2470" s="639"/>
      <c r="P2470" s="639" t="s">
        <v>1361</v>
      </c>
      <c r="Q2470" s="639" t="s">
        <v>902</v>
      </c>
      <c r="R2470" s="639" t="s">
        <v>60</v>
      </c>
      <c r="S2470" s="639" t="s">
        <v>152</v>
      </c>
    </row>
    <row r="2471" spans="1:19" ht="20.100000000000001" customHeight="1">
      <c r="A2471" s="639" t="s">
        <v>765</v>
      </c>
      <c r="B2471" s="638" t="s">
        <v>2930</v>
      </c>
      <c r="C2471" s="639" t="s">
        <v>621</v>
      </c>
      <c r="D2471" s="699" t="s">
        <v>3717</v>
      </c>
      <c r="E2471" s="699" t="s">
        <v>936</v>
      </c>
      <c r="F2471" s="639" t="s">
        <v>1083</v>
      </c>
      <c r="G2471" s="638"/>
      <c r="H2471" s="705">
        <v>228</v>
      </c>
      <c r="I2471" s="705">
        <v>225000</v>
      </c>
      <c r="J2471" s="642">
        <v>29.1</v>
      </c>
      <c r="K2471" s="705">
        <v>0</v>
      </c>
      <c r="L2471" s="1030">
        <v>0</v>
      </c>
      <c r="M2471" s="713">
        <f t="shared" si="171"/>
        <v>51300000</v>
      </c>
      <c r="N2471" s="639"/>
      <c r="O2471" s="639"/>
      <c r="P2471" s="639" t="s">
        <v>1361</v>
      </c>
      <c r="Q2471" s="639" t="s">
        <v>691</v>
      </c>
      <c r="R2471" s="639" t="s">
        <v>60</v>
      </c>
      <c r="S2471" s="639"/>
    </row>
    <row r="2472" spans="1:19" ht="20.100000000000001" customHeight="1">
      <c r="A2472" s="639" t="s">
        <v>2627</v>
      </c>
      <c r="B2472" s="638" t="s">
        <v>2628</v>
      </c>
      <c r="C2472" s="639" t="s">
        <v>621</v>
      </c>
      <c r="D2472" s="699" t="s">
        <v>3717</v>
      </c>
      <c r="E2472" s="699" t="s">
        <v>936</v>
      </c>
      <c r="F2472" s="639" t="s">
        <v>880</v>
      </c>
      <c r="G2472" s="638"/>
      <c r="H2472" s="705">
        <v>64</v>
      </c>
      <c r="I2472" s="705">
        <v>3054</v>
      </c>
      <c r="J2472" s="642"/>
      <c r="K2472" s="705">
        <v>0</v>
      </c>
      <c r="L2472" s="1030">
        <v>0</v>
      </c>
      <c r="M2472" s="713">
        <f t="shared" si="171"/>
        <v>195456</v>
      </c>
      <c r="N2472" s="639"/>
      <c r="O2472" s="639" t="s">
        <v>854</v>
      </c>
      <c r="P2472" s="639" t="s">
        <v>1361</v>
      </c>
      <c r="Q2472" s="639" t="s">
        <v>336</v>
      </c>
      <c r="R2472" s="639" t="s">
        <v>73</v>
      </c>
      <c r="S2472" s="639" t="s">
        <v>213</v>
      </c>
    </row>
    <row r="2473" spans="1:19" ht="20.100000000000001" customHeight="1">
      <c r="A2473" s="639" t="s">
        <v>2627</v>
      </c>
      <c r="B2473" s="638" t="s">
        <v>2628</v>
      </c>
      <c r="C2473" s="639" t="s">
        <v>621</v>
      </c>
      <c r="D2473" s="699" t="s">
        <v>3717</v>
      </c>
      <c r="E2473" s="699" t="s">
        <v>936</v>
      </c>
      <c r="F2473" s="639" t="s">
        <v>369</v>
      </c>
      <c r="G2473" s="638"/>
      <c r="H2473" s="642">
        <v>64</v>
      </c>
      <c r="I2473" s="705">
        <v>232442</v>
      </c>
      <c r="J2473" s="642">
        <v>33.700000000000003</v>
      </c>
      <c r="K2473" s="705">
        <v>0</v>
      </c>
      <c r="L2473" s="1030">
        <v>0</v>
      </c>
      <c r="M2473" s="713">
        <f t="shared" si="171"/>
        <v>14876288</v>
      </c>
      <c r="N2473" s="639"/>
      <c r="O2473" s="639" t="s">
        <v>854</v>
      </c>
      <c r="P2473" s="639" t="s">
        <v>1361</v>
      </c>
      <c r="Q2473" s="639" t="s">
        <v>343</v>
      </c>
      <c r="R2473" s="639" t="s">
        <v>60</v>
      </c>
      <c r="S2473" s="639" t="s">
        <v>213</v>
      </c>
    </row>
    <row r="2474" spans="1:19" ht="20.100000000000001" customHeight="1">
      <c r="A2474" s="639" t="s">
        <v>235</v>
      </c>
      <c r="B2474" s="638" t="s">
        <v>927</v>
      </c>
      <c r="C2474" s="639" t="s">
        <v>371</v>
      </c>
      <c r="D2474" s="699" t="s">
        <v>3717</v>
      </c>
      <c r="E2474" s="699" t="s">
        <v>936</v>
      </c>
      <c r="F2474" s="639" t="s">
        <v>649</v>
      </c>
      <c r="G2474" s="1033"/>
      <c r="H2474" s="1031">
        <v>79</v>
      </c>
      <c r="I2474" s="705">
        <v>87000</v>
      </c>
      <c r="J2474" s="642">
        <v>14.7</v>
      </c>
      <c r="K2474" s="705">
        <v>0</v>
      </c>
      <c r="L2474" s="1030">
        <v>0</v>
      </c>
      <c r="M2474" s="713">
        <f t="shared" si="171"/>
        <v>6873000</v>
      </c>
      <c r="N2474" s="639" t="s">
        <v>61</v>
      </c>
      <c r="O2474" s="639"/>
      <c r="P2474" s="639" t="s">
        <v>35</v>
      </c>
      <c r="Q2474" s="639" t="s">
        <v>357</v>
      </c>
      <c r="R2474" s="639" t="s">
        <v>60</v>
      </c>
      <c r="S2474" s="639" t="s">
        <v>213</v>
      </c>
    </row>
    <row r="2475" spans="1:19" ht="20.100000000000001" customHeight="1">
      <c r="A2475" s="639" t="s">
        <v>235</v>
      </c>
      <c r="B2475" s="638" t="s">
        <v>927</v>
      </c>
      <c r="C2475" s="639" t="s">
        <v>371</v>
      </c>
      <c r="D2475" s="699" t="s">
        <v>3717</v>
      </c>
      <c r="E2475" s="699" t="s">
        <v>936</v>
      </c>
      <c r="F2475" s="639" t="s">
        <v>512</v>
      </c>
      <c r="G2475" s="1033"/>
      <c r="H2475" s="1031">
        <v>318</v>
      </c>
      <c r="I2475" s="705">
        <v>32865</v>
      </c>
      <c r="J2475" s="1029">
        <v>11.8</v>
      </c>
      <c r="K2475" s="705">
        <v>0</v>
      </c>
      <c r="L2475" s="1030">
        <v>0</v>
      </c>
      <c r="M2475" s="713">
        <f t="shared" si="171"/>
        <v>10451070</v>
      </c>
      <c r="N2475" s="639" t="s">
        <v>61</v>
      </c>
      <c r="O2475" s="639"/>
      <c r="P2475" s="639" t="s">
        <v>35</v>
      </c>
      <c r="Q2475" s="639" t="s">
        <v>270</v>
      </c>
      <c r="R2475" s="639" t="s">
        <v>60</v>
      </c>
      <c r="S2475" s="639" t="s">
        <v>213</v>
      </c>
    </row>
    <row r="2476" spans="1:19" ht="20.100000000000001" customHeight="1">
      <c r="A2476" s="639" t="s">
        <v>235</v>
      </c>
      <c r="B2476" s="638" t="s">
        <v>927</v>
      </c>
      <c r="C2476" s="639" t="s">
        <v>371</v>
      </c>
      <c r="D2476" s="699" t="s">
        <v>3717</v>
      </c>
      <c r="E2476" s="699" t="s">
        <v>936</v>
      </c>
      <c r="F2476" s="639" t="s">
        <v>513</v>
      </c>
      <c r="G2476" s="638"/>
      <c r="H2476" s="705">
        <v>254</v>
      </c>
      <c r="I2476" s="705">
        <v>57706</v>
      </c>
      <c r="J2476" s="1029">
        <v>15.6</v>
      </c>
      <c r="K2476" s="705">
        <v>0</v>
      </c>
      <c r="L2476" s="1030">
        <v>0</v>
      </c>
      <c r="M2476" s="713">
        <f t="shared" si="171"/>
        <v>14657324</v>
      </c>
      <c r="N2476" s="639" t="s">
        <v>61</v>
      </c>
      <c r="O2476" s="639"/>
      <c r="P2476" s="639" t="s">
        <v>35</v>
      </c>
      <c r="Q2476" s="639" t="s">
        <v>270</v>
      </c>
      <c r="R2476" s="639" t="s">
        <v>60</v>
      </c>
      <c r="S2476" s="639" t="s">
        <v>213</v>
      </c>
    </row>
    <row r="2477" spans="1:19" ht="20.100000000000001" customHeight="1">
      <c r="A2477" s="639" t="s">
        <v>235</v>
      </c>
      <c r="B2477" s="638" t="s">
        <v>927</v>
      </c>
      <c r="C2477" s="639" t="s">
        <v>371</v>
      </c>
      <c r="D2477" s="699" t="s">
        <v>3717</v>
      </c>
      <c r="E2477" s="699" t="s">
        <v>936</v>
      </c>
      <c r="F2477" s="639" t="s">
        <v>421</v>
      </c>
      <c r="G2477" s="1033"/>
      <c r="H2477" s="1031">
        <v>359</v>
      </c>
      <c r="I2477" s="705">
        <v>74385</v>
      </c>
      <c r="J2477" s="642"/>
      <c r="K2477" s="705">
        <v>0</v>
      </c>
      <c r="L2477" s="1030">
        <v>0</v>
      </c>
      <c r="M2477" s="713">
        <f t="shared" si="171"/>
        <v>26704215</v>
      </c>
      <c r="N2477" s="639"/>
      <c r="O2477" s="639"/>
      <c r="P2477" s="639" t="s">
        <v>35</v>
      </c>
      <c r="Q2477" s="639" t="s">
        <v>276</v>
      </c>
      <c r="R2477" s="639" t="s">
        <v>73</v>
      </c>
      <c r="S2477" s="639" t="s">
        <v>213</v>
      </c>
    </row>
    <row r="2478" spans="1:19" ht="20.100000000000001" customHeight="1">
      <c r="A2478" s="639" t="s">
        <v>235</v>
      </c>
      <c r="B2478" s="638" t="s">
        <v>927</v>
      </c>
      <c r="C2478" s="639" t="s">
        <v>371</v>
      </c>
      <c r="D2478" s="699" t="s">
        <v>3717</v>
      </c>
      <c r="E2478" s="699" t="s">
        <v>936</v>
      </c>
      <c r="F2478" s="639" t="s">
        <v>275</v>
      </c>
      <c r="G2478" s="1033"/>
      <c r="H2478" s="1031">
        <v>363</v>
      </c>
      <c r="I2478" s="705">
        <v>89014</v>
      </c>
      <c r="J2478" s="642"/>
      <c r="K2478" s="705">
        <v>0</v>
      </c>
      <c r="L2478" s="1030">
        <v>0</v>
      </c>
      <c r="M2478" s="713">
        <f t="shared" si="171"/>
        <v>32312082</v>
      </c>
      <c r="N2478" s="639"/>
      <c r="O2478" s="639"/>
      <c r="P2478" s="639" t="s">
        <v>35</v>
      </c>
      <c r="Q2478" s="639" t="s">
        <v>276</v>
      </c>
      <c r="R2478" s="639" t="s">
        <v>73</v>
      </c>
      <c r="S2478" s="639" t="s">
        <v>213</v>
      </c>
    </row>
    <row r="2479" spans="1:19" ht="20.100000000000001" customHeight="1">
      <c r="A2479" s="639" t="s">
        <v>235</v>
      </c>
      <c r="B2479" s="638" t="s">
        <v>927</v>
      </c>
      <c r="C2479" s="639" t="s">
        <v>371</v>
      </c>
      <c r="D2479" s="699" t="s">
        <v>3717</v>
      </c>
      <c r="E2479" s="699" t="s">
        <v>936</v>
      </c>
      <c r="F2479" s="639" t="s">
        <v>418</v>
      </c>
      <c r="G2479" s="1033"/>
      <c r="H2479" s="1033">
        <v>363</v>
      </c>
      <c r="I2479" s="705">
        <v>17923</v>
      </c>
      <c r="J2479" s="642"/>
      <c r="K2479" s="705">
        <v>0</v>
      </c>
      <c r="L2479" s="1030">
        <v>0</v>
      </c>
      <c r="M2479" s="713">
        <f t="shared" si="171"/>
        <v>6506049</v>
      </c>
      <c r="N2479" s="639"/>
      <c r="O2479" s="639"/>
      <c r="P2479" s="639" t="s">
        <v>35</v>
      </c>
      <c r="Q2479" s="639" t="s">
        <v>360</v>
      </c>
      <c r="R2479" s="639" t="s">
        <v>73</v>
      </c>
      <c r="S2479" s="639" t="s">
        <v>213</v>
      </c>
    </row>
    <row r="2480" spans="1:19" ht="20.100000000000001" customHeight="1">
      <c r="A2480" s="639" t="s">
        <v>235</v>
      </c>
      <c r="B2480" s="638" t="s">
        <v>927</v>
      </c>
      <c r="C2480" s="639" t="s">
        <v>371</v>
      </c>
      <c r="D2480" s="699" t="s">
        <v>3717</v>
      </c>
      <c r="E2480" s="699" t="s">
        <v>936</v>
      </c>
      <c r="F2480" s="639" t="s">
        <v>82</v>
      </c>
      <c r="G2480" s="1033"/>
      <c r="H2480" s="1033">
        <v>363</v>
      </c>
      <c r="I2480" s="705">
        <v>12707</v>
      </c>
      <c r="J2480" s="642"/>
      <c r="K2480" s="705">
        <v>0</v>
      </c>
      <c r="L2480" s="1030">
        <v>0</v>
      </c>
      <c r="M2480" s="713">
        <f t="shared" si="171"/>
        <v>4612641</v>
      </c>
      <c r="N2480" s="639"/>
      <c r="O2480" s="639"/>
      <c r="P2480" s="639" t="s">
        <v>35</v>
      </c>
      <c r="Q2480" s="639" t="s">
        <v>336</v>
      </c>
      <c r="R2480" s="639" t="s">
        <v>73</v>
      </c>
      <c r="S2480" s="639" t="s">
        <v>213</v>
      </c>
    </row>
    <row r="2481" spans="1:19" ht="20.100000000000001" customHeight="1">
      <c r="A2481" s="639" t="s">
        <v>235</v>
      </c>
      <c r="B2481" s="638" t="s">
        <v>927</v>
      </c>
      <c r="C2481" s="639" t="s">
        <v>371</v>
      </c>
      <c r="D2481" s="699" t="s">
        <v>3717</v>
      </c>
      <c r="E2481" s="699" t="s">
        <v>936</v>
      </c>
      <c r="F2481" s="639" t="s">
        <v>342</v>
      </c>
      <c r="G2481" s="1033"/>
      <c r="H2481" s="1033">
        <v>146</v>
      </c>
      <c r="I2481" s="705">
        <v>137729</v>
      </c>
      <c r="J2481" s="1029">
        <v>27</v>
      </c>
      <c r="K2481" s="705">
        <v>0</v>
      </c>
      <c r="L2481" s="1030">
        <v>0</v>
      </c>
      <c r="M2481" s="713">
        <f t="shared" si="171"/>
        <v>20108434</v>
      </c>
      <c r="N2481" s="639"/>
      <c r="O2481" s="639"/>
      <c r="P2481" s="639" t="s">
        <v>35</v>
      </c>
      <c r="Q2481" s="639" t="s">
        <v>343</v>
      </c>
      <c r="R2481" s="639" t="s">
        <v>60</v>
      </c>
      <c r="S2481" s="639" t="s">
        <v>213</v>
      </c>
    </row>
    <row r="2482" spans="1:19" ht="20.100000000000001" customHeight="1">
      <c r="A2482" s="639" t="s">
        <v>235</v>
      </c>
      <c r="B2482" s="638" t="s">
        <v>2932</v>
      </c>
      <c r="C2482" s="639" t="s">
        <v>371</v>
      </c>
      <c r="D2482" s="699" t="s">
        <v>3717</v>
      </c>
      <c r="E2482" s="699" t="s">
        <v>936</v>
      </c>
      <c r="F2482" s="639" t="s">
        <v>688</v>
      </c>
      <c r="G2482" s="1033"/>
      <c r="H2482" s="1033">
        <v>30</v>
      </c>
      <c r="I2482" s="705">
        <v>76000</v>
      </c>
      <c r="J2482" s="642">
        <v>31.9</v>
      </c>
      <c r="K2482" s="705">
        <v>0</v>
      </c>
      <c r="L2482" s="1030">
        <v>0</v>
      </c>
      <c r="M2482" s="713">
        <f t="shared" si="171"/>
        <v>2280000</v>
      </c>
      <c r="N2482" s="639"/>
      <c r="O2482" s="639"/>
      <c r="P2482" s="639" t="s">
        <v>35</v>
      </c>
      <c r="Q2482" s="639" t="s">
        <v>370</v>
      </c>
      <c r="R2482" s="639" t="s">
        <v>60</v>
      </c>
      <c r="S2482" s="639" t="s">
        <v>213</v>
      </c>
    </row>
    <row r="2483" spans="1:19" ht="20.100000000000001" customHeight="1">
      <c r="A2483" s="639" t="s">
        <v>235</v>
      </c>
      <c r="B2483" s="638" t="s">
        <v>927</v>
      </c>
      <c r="C2483" s="639" t="s">
        <v>371</v>
      </c>
      <c r="D2483" s="699" t="s">
        <v>3717</v>
      </c>
      <c r="E2483" s="699" t="s">
        <v>936</v>
      </c>
      <c r="F2483" s="639" t="s">
        <v>387</v>
      </c>
      <c r="G2483" s="1033"/>
      <c r="H2483" s="1033">
        <v>363</v>
      </c>
      <c r="I2483" s="705">
        <v>14713</v>
      </c>
      <c r="J2483" s="642"/>
      <c r="K2483" s="705">
        <v>0</v>
      </c>
      <c r="L2483" s="1030">
        <v>0</v>
      </c>
      <c r="M2483" s="713">
        <f t="shared" si="171"/>
        <v>5340819</v>
      </c>
      <c r="N2483" s="639"/>
      <c r="O2483" s="639"/>
      <c r="P2483" s="639" t="s">
        <v>35</v>
      </c>
      <c r="Q2483" s="639" t="s">
        <v>360</v>
      </c>
      <c r="R2483" s="639" t="s">
        <v>73</v>
      </c>
      <c r="S2483" s="639" t="s">
        <v>213</v>
      </c>
    </row>
    <row r="2484" spans="1:19" ht="20.100000000000001" customHeight="1">
      <c r="A2484" s="639" t="s">
        <v>235</v>
      </c>
      <c r="B2484" s="638" t="s">
        <v>927</v>
      </c>
      <c r="C2484" s="639" t="s">
        <v>371</v>
      </c>
      <c r="D2484" s="699" t="s">
        <v>3717</v>
      </c>
      <c r="E2484" s="699" t="s">
        <v>936</v>
      </c>
      <c r="F2484" s="639" t="s">
        <v>419</v>
      </c>
      <c r="G2484" s="1033"/>
      <c r="H2484" s="1033">
        <v>677</v>
      </c>
      <c r="I2484" s="705">
        <v>58818</v>
      </c>
      <c r="J2484" s="642"/>
      <c r="K2484" s="705">
        <v>0</v>
      </c>
      <c r="L2484" s="1030">
        <v>0</v>
      </c>
      <c r="M2484" s="713">
        <f t="shared" si="171"/>
        <v>39819786</v>
      </c>
      <c r="N2484" s="639"/>
      <c r="O2484" s="639"/>
      <c r="P2484" s="639" t="s">
        <v>35</v>
      </c>
      <c r="Q2484" s="639" t="s">
        <v>278</v>
      </c>
      <c r="R2484" s="639" t="s">
        <v>73</v>
      </c>
      <c r="S2484" s="639" t="s">
        <v>213</v>
      </c>
    </row>
    <row r="2485" spans="1:19" ht="20.100000000000001" customHeight="1">
      <c r="A2485" s="639" t="s">
        <v>235</v>
      </c>
      <c r="B2485" s="638" t="s">
        <v>927</v>
      </c>
      <c r="C2485" s="639" t="s">
        <v>371</v>
      </c>
      <c r="D2485" s="699" t="s">
        <v>3717</v>
      </c>
      <c r="E2485" s="699" t="s">
        <v>936</v>
      </c>
      <c r="F2485" s="639" t="s">
        <v>502</v>
      </c>
      <c r="G2485" s="638"/>
      <c r="H2485" s="705">
        <v>677</v>
      </c>
      <c r="I2485" s="705">
        <v>43183</v>
      </c>
      <c r="J2485" s="642"/>
      <c r="K2485" s="705">
        <v>0</v>
      </c>
      <c r="L2485" s="1030">
        <v>0</v>
      </c>
      <c r="M2485" s="713">
        <f t="shared" si="171"/>
        <v>29234891</v>
      </c>
      <c r="N2485" s="639"/>
      <c r="O2485" s="639"/>
      <c r="P2485" s="639" t="s">
        <v>35</v>
      </c>
      <c r="Q2485" s="639" t="s">
        <v>336</v>
      </c>
      <c r="R2485" s="639" t="s">
        <v>73</v>
      </c>
      <c r="S2485" s="639" t="s">
        <v>213</v>
      </c>
    </row>
    <row r="2486" spans="1:19" ht="20.100000000000001" customHeight="1">
      <c r="A2486" s="639" t="s">
        <v>235</v>
      </c>
      <c r="B2486" s="638" t="s">
        <v>927</v>
      </c>
      <c r="C2486" s="639" t="s">
        <v>371</v>
      </c>
      <c r="D2486" s="699" t="s">
        <v>3717</v>
      </c>
      <c r="E2486" s="699" t="s">
        <v>936</v>
      </c>
      <c r="F2486" s="639" t="s">
        <v>431</v>
      </c>
      <c r="G2486" s="638"/>
      <c r="H2486" s="1033">
        <v>677</v>
      </c>
      <c r="I2486" s="705">
        <v>49924</v>
      </c>
      <c r="J2486" s="642"/>
      <c r="K2486" s="705">
        <v>0</v>
      </c>
      <c r="L2486" s="1030">
        <v>0</v>
      </c>
      <c r="M2486" s="713">
        <f t="shared" si="171"/>
        <v>33798548</v>
      </c>
      <c r="N2486" s="639"/>
      <c r="O2486" s="639"/>
      <c r="P2486" s="639" t="s">
        <v>35</v>
      </c>
      <c r="Q2486" s="639" t="s">
        <v>278</v>
      </c>
      <c r="R2486" s="639" t="s">
        <v>73</v>
      </c>
      <c r="S2486" s="639" t="s">
        <v>213</v>
      </c>
    </row>
    <row r="2487" spans="1:19" ht="20.100000000000001" customHeight="1">
      <c r="A2487" s="639" t="s">
        <v>235</v>
      </c>
      <c r="B2487" s="638" t="s">
        <v>2933</v>
      </c>
      <c r="C2487" s="639" t="s">
        <v>371</v>
      </c>
      <c r="D2487" s="699" t="s">
        <v>3717</v>
      </c>
      <c r="E2487" s="699" t="s">
        <v>936</v>
      </c>
      <c r="F2487" s="639" t="s">
        <v>688</v>
      </c>
      <c r="G2487" s="638"/>
      <c r="H2487" s="1033">
        <v>666</v>
      </c>
      <c r="I2487" s="705">
        <v>76000</v>
      </c>
      <c r="J2487" s="642">
        <v>31.9</v>
      </c>
      <c r="K2487" s="705">
        <v>0</v>
      </c>
      <c r="L2487" s="1030">
        <v>0</v>
      </c>
      <c r="M2487" s="713">
        <f t="shared" si="171"/>
        <v>50616000</v>
      </c>
      <c r="N2487" s="639"/>
      <c r="O2487" s="639"/>
      <c r="P2487" s="639" t="s">
        <v>35</v>
      </c>
      <c r="Q2487" s="639" t="s">
        <v>370</v>
      </c>
      <c r="R2487" s="639" t="s">
        <v>60</v>
      </c>
      <c r="S2487" s="639" t="s">
        <v>213</v>
      </c>
    </row>
    <row r="2488" spans="1:19" ht="20.100000000000001" customHeight="1">
      <c r="A2488" s="639" t="s">
        <v>235</v>
      </c>
      <c r="B2488" s="638" t="s">
        <v>1332</v>
      </c>
      <c r="C2488" s="639" t="s">
        <v>371</v>
      </c>
      <c r="D2488" s="699" t="s">
        <v>3717</v>
      </c>
      <c r="E2488" s="699" t="s">
        <v>936</v>
      </c>
      <c r="F2488" s="639" t="s">
        <v>160</v>
      </c>
      <c r="G2488" s="638"/>
      <c r="H2488" s="1033">
        <v>955</v>
      </c>
      <c r="I2488" s="705">
        <v>22000</v>
      </c>
      <c r="J2488" s="642"/>
      <c r="K2488" s="705">
        <v>0</v>
      </c>
      <c r="L2488" s="1030">
        <v>0</v>
      </c>
      <c r="M2488" s="713">
        <f t="shared" si="171"/>
        <v>21010000</v>
      </c>
      <c r="N2488" s="639"/>
      <c r="O2488" s="639"/>
      <c r="P2488" s="639" t="s">
        <v>35</v>
      </c>
      <c r="Q2488" s="639" t="s">
        <v>360</v>
      </c>
      <c r="R2488" s="639" t="s">
        <v>73</v>
      </c>
      <c r="S2488" s="639" t="s">
        <v>213</v>
      </c>
    </row>
    <row r="2489" spans="1:19" ht="20.100000000000001" customHeight="1">
      <c r="A2489" s="639" t="s">
        <v>235</v>
      </c>
      <c r="B2489" s="638" t="s">
        <v>1332</v>
      </c>
      <c r="C2489" s="639" t="s">
        <v>371</v>
      </c>
      <c r="D2489" s="699" t="s">
        <v>3717</v>
      </c>
      <c r="E2489" s="699" t="s">
        <v>527</v>
      </c>
      <c r="F2489" s="639" t="s">
        <v>373</v>
      </c>
      <c r="G2489" s="638"/>
      <c r="H2489" s="1033">
        <v>535</v>
      </c>
      <c r="I2489" s="705">
        <v>14306</v>
      </c>
      <c r="J2489" s="1029"/>
      <c r="K2489" s="705">
        <v>0</v>
      </c>
      <c r="L2489" s="1030">
        <v>0</v>
      </c>
      <c r="M2489" s="713">
        <f t="shared" si="171"/>
        <v>7653710</v>
      </c>
      <c r="N2489" s="639"/>
      <c r="O2489" s="639"/>
      <c r="P2489" s="639" t="s">
        <v>35</v>
      </c>
      <c r="Q2489" s="639" t="s">
        <v>336</v>
      </c>
      <c r="R2489" s="639" t="s">
        <v>73</v>
      </c>
      <c r="S2489" s="639" t="s">
        <v>213</v>
      </c>
    </row>
    <row r="2490" spans="1:19" ht="20.100000000000001" customHeight="1">
      <c r="A2490" s="639" t="s">
        <v>235</v>
      </c>
      <c r="B2490" s="638" t="s">
        <v>1332</v>
      </c>
      <c r="C2490" s="639" t="s">
        <v>371</v>
      </c>
      <c r="D2490" s="699" t="s">
        <v>3717</v>
      </c>
      <c r="E2490" s="699" t="s">
        <v>527</v>
      </c>
      <c r="F2490" s="639" t="s">
        <v>81</v>
      </c>
      <c r="G2490" s="638"/>
      <c r="H2490" s="705">
        <v>535</v>
      </c>
      <c r="I2490" s="705">
        <v>5821</v>
      </c>
      <c r="J2490" s="642"/>
      <c r="K2490" s="705">
        <v>0</v>
      </c>
      <c r="L2490" s="1030">
        <v>0</v>
      </c>
      <c r="M2490" s="713">
        <f t="shared" si="171"/>
        <v>3114235</v>
      </c>
      <c r="N2490" s="639"/>
      <c r="O2490" s="639"/>
      <c r="P2490" s="639" t="s">
        <v>35</v>
      </c>
      <c r="Q2490" s="639" t="s">
        <v>336</v>
      </c>
      <c r="R2490" s="639" t="s">
        <v>73</v>
      </c>
      <c r="S2490" s="639" t="s">
        <v>213</v>
      </c>
    </row>
    <row r="2491" spans="1:19" ht="20.100000000000001" customHeight="1">
      <c r="A2491" s="639" t="s">
        <v>235</v>
      </c>
      <c r="B2491" s="638" t="s">
        <v>1332</v>
      </c>
      <c r="C2491" s="639" t="s">
        <v>371</v>
      </c>
      <c r="D2491" s="699" t="s">
        <v>3717</v>
      </c>
      <c r="E2491" s="699" t="s">
        <v>936</v>
      </c>
      <c r="F2491" s="639" t="s">
        <v>418</v>
      </c>
      <c r="G2491" s="638"/>
      <c r="H2491" s="705">
        <v>535</v>
      </c>
      <c r="I2491" s="705">
        <v>18794</v>
      </c>
      <c r="J2491" s="642"/>
      <c r="K2491" s="705">
        <v>0</v>
      </c>
      <c r="L2491" s="1030">
        <v>0</v>
      </c>
      <c r="M2491" s="713">
        <f t="shared" si="171"/>
        <v>10054790</v>
      </c>
      <c r="N2491" s="639"/>
      <c r="O2491" s="639"/>
      <c r="P2491" s="639" t="s">
        <v>35</v>
      </c>
      <c r="Q2491" s="639" t="s">
        <v>360</v>
      </c>
      <c r="R2491" s="639" t="s">
        <v>73</v>
      </c>
      <c r="S2491" s="639" t="s">
        <v>213</v>
      </c>
    </row>
    <row r="2492" spans="1:19" ht="20.100000000000001" customHeight="1">
      <c r="A2492" s="639" t="s">
        <v>235</v>
      </c>
      <c r="B2492" s="638" t="s">
        <v>1332</v>
      </c>
      <c r="C2492" s="639" t="s">
        <v>371</v>
      </c>
      <c r="D2492" s="699" t="s">
        <v>3717</v>
      </c>
      <c r="E2492" s="699" t="s">
        <v>936</v>
      </c>
      <c r="F2492" s="639" t="s">
        <v>164</v>
      </c>
      <c r="G2492" s="638"/>
      <c r="H2492" s="643">
        <v>535</v>
      </c>
      <c r="I2492" s="705">
        <v>17000</v>
      </c>
      <c r="J2492" s="1029"/>
      <c r="K2492" s="705">
        <v>0</v>
      </c>
      <c r="L2492" s="1030">
        <v>0</v>
      </c>
      <c r="M2492" s="713">
        <f t="shared" si="171"/>
        <v>9095000</v>
      </c>
      <c r="N2492" s="639"/>
      <c r="O2492" s="639"/>
      <c r="P2492" s="639" t="s">
        <v>35</v>
      </c>
      <c r="Q2492" s="639" t="s">
        <v>360</v>
      </c>
      <c r="R2492" s="639" t="s">
        <v>73</v>
      </c>
      <c r="S2492" s="639" t="s">
        <v>213</v>
      </c>
    </row>
    <row r="2493" spans="1:19" ht="20.100000000000001" customHeight="1">
      <c r="A2493" s="639" t="s">
        <v>235</v>
      </c>
      <c r="B2493" s="638" t="s">
        <v>1332</v>
      </c>
      <c r="C2493" s="639" t="s">
        <v>371</v>
      </c>
      <c r="D2493" s="699" t="s">
        <v>3717</v>
      </c>
      <c r="E2493" s="699" t="s">
        <v>936</v>
      </c>
      <c r="F2493" s="639" t="s">
        <v>159</v>
      </c>
      <c r="G2493" s="638"/>
      <c r="H2493" s="705">
        <v>955</v>
      </c>
      <c r="I2493" s="705">
        <v>14000</v>
      </c>
      <c r="J2493" s="1031"/>
      <c r="K2493" s="705">
        <v>0</v>
      </c>
      <c r="L2493" s="1030">
        <v>0</v>
      </c>
      <c r="M2493" s="713">
        <f t="shared" si="171"/>
        <v>13370000</v>
      </c>
      <c r="N2493" s="639"/>
      <c r="O2493" s="639"/>
      <c r="P2493" s="639" t="s">
        <v>35</v>
      </c>
      <c r="Q2493" s="639" t="s">
        <v>360</v>
      </c>
      <c r="R2493" s="639" t="s">
        <v>73</v>
      </c>
      <c r="S2493" s="639" t="s">
        <v>213</v>
      </c>
    </row>
    <row r="2494" spans="1:19" ht="20.100000000000001" customHeight="1">
      <c r="A2494" s="639" t="s">
        <v>235</v>
      </c>
      <c r="B2494" s="638" t="s">
        <v>1332</v>
      </c>
      <c r="C2494" s="639" t="s">
        <v>371</v>
      </c>
      <c r="D2494" s="699" t="s">
        <v>3717</v>
      </c>
      <c r="E2494" s="699" t="s">
        <v>936</v>
      </c>
      <c r="F2494" s="639" t="s">
        <v>1325</v>
      </c>
      <c r="G2494" s="638"/>
      <c r="H2494" s="705">
        <v>366</v>
      </c>
      <c r="I2494" s="705">
        <v>8012</v>
      </c>
      <c r="J2494" s="642"/>
      <c r="K2494" s="705">
        <v>0</v>
      </c>
      <c r="L2494" s="1030">
        <v>0</v>
      </c>
      <c r="M2494" s="713">
        <f t="shared" si="171"/>
        <v>2932392</v>
      </c>
      <c r="N2494" s="639"/>
      <c r="O2494" s="639"/>
      <c r="P2494" s="639" t="s">
        <v>35</v>
      </c>
      <c r="Q2494" s="639" t="s">
        <v>575</v>
      </c>
      <c r="R2494" s="639" t="s">
        <v>375</v>
      </c>
      <c r="S2494" s="639" t="s">
        <v>213</v>
      </c>
    </row>
    <row r="2495" spans="1:19" ht="20.100000000000001" customHeight="1">
      <c r="A2495" s="639" t="s">
        <v>235</v>
      </c>
      <c r="B2495" s="638" t="s">
        <v>2935</v>
      </c>
      <c r="C2495" s="639" t="s">
        <v>371</v>
      </c>
      <c r="D2495" s="699" t="s">
        <v>3717</v>
      </c>
      <c r="E2495" s="699" t="s">
        <v>936</v>
      </c>
      <c r="F2495" s="639" t="s">
        <v>688</v>
      </c>
      <c r="G2495" s="638"/>
      <c r="H2495" s="705">
        <v>111</v>
      </c>
      <c r="I2495" s="705">
        <v>108202</v>
      </c>
      <c r="J2495" s="1031">
        <v>31.9</v>
      </c>
      <c r="K2495" s="705">
        <v>0</v>
      </c>
      <c r="L2495" s="1030">
        <v>0</v>
      </c>
      <c r="M2495" s="713">
        <f t="shared" si="171"/>
        <v>12010422</v>
      </c>
      <c r="N2495" s="639"/>
      <c r="O2495" s="639"/>
      <c r="P2495" s="639" t="s">
        <v>35</v>
      </c>
      <c r="Q2495" s="639" t="s">
        <v>370</v>
      </c>
      <c r="R2495" s="639" t="s">
        <v>60</v>
      </c>
      <c r="S2495" s="639" t="s">
        <v>213</v>
      </c>
    </row>
    <row r="2496" spans="1:19" ht="20.100000000000001" customHeight="1">
      <c r="A2496" s="639" t="s">
        <v>235</v>
      </c>
      <c r="B2496" s="638" t="s">
        <v>1332</v>
      </c>
      <c r="C2496" s="639" t="s">
        <v>371</v>
      </c>
      <c r="D2496" s="699" t="s">
        <v>3717</v>
      </c>
      <c r="E2496" s="699" t="s">
        <v>495</v>
      </c>
      <c r="F2496" s="639" t="s">
        <v>437</v>
      </c>
      <c r="G2496" s="638"/>
      <c r="H2496" s="705">
        <v>100</v>
      </c>
      <c r="I2496" s="705">
        <v>15000</v>
      </c>
      <c r="J2496" s="1031"/>
      <c r="K2496" s="705">
        <v>0</v>
      </c>
      <c r="L2496" s="1030">
        <v>0</v>
      </c>
      <c r="M2496" s="713">
        <f t="shared" si="171"/>
        <v>1500000</v>
      </c>
      <c r="N2496" s="639"/>
      <c r="O2496" s="639"/>
      <c r="P2496" s="639" t="s">
        <v>35</v>
      </c>
      <c r="Q2496" s="639" t="s">
        <v>336</v>
      </c>
      <c r="R2496" s="639" t="s">
        <v>73</v>
      </c>
      <c r="S2496" s="639" t="s">
        <v>213</v>
      </c>
    </row>
    <row r="2497" spans="1:19" ht="20.100000000000001" customHeight="1">
      <c r="A2497" s="639" t="s">
        <v>2011</v>
      </c>
      <c r="B2497" s="638" t="s">
        <v>2765</v>
      </c>
      <c r="C2497" s="639" t="s">
        <v>693</v>
      </c>
      <c r="D2497" s="699" t="s">
        <v>3717</v>
      </c>
      <c r="E2497" s="699" t="s">
        <v>936</v>
      </c>
      <c r="F2497" s="639" t="s">
        <v>943</v>
      </c>
      <c r="G2497" s="638"/>
      <c r="H2497" s="705">
        <v>65</v>
      </c>
      <c r="I2497" s="705">
        <v>351000</v>
      </c>
      <c r="J2497" s="1031"/>
      <c r="K2497" s="705">
        <v>0</v>
      </c>
      <c r="L2497" s="1030">
        <v>0</v>
      </c>
      <c r="M2497" s="713">
        <f t="shared" si="171"/>
        <v>22815000</v>
      </c>
      <c r="N2497" s="639"/>
      <c r="O2497" s="639"/>
      <c r="P2497" s="639" t="s">
        <v>1164</v>
      </c>
      <c r="Q2497" s="639" t="s">
        <v>276</v>
      </c>
      <c r="R2497" s="639" t="s">
        <v>73</v>
      </c>
      <c r="S2497" s="639" t="s">
        <v>40</v>
      </c>
    </row>
    <row r="2498" spans="1:19" ht="20.100000000000001" customHeight="1">
      <c r="A2498" s="639" t="s">
        <v>2011</v>
      </c>
      <c r="B2498" s="638" t="s">
        <v>3248</v>
      </c>
      <c r="C2498" s="639" t="s">
        <v>693</v>
      </c>
      <c r="D2498" s="699" t="s">
        <v>3717</v>
      </c>
      <c r="E2498" s="699" t="s">
        <v>3339</v>
      </c>
      <c r="F2498" s="639" t="s">
        <v>720</v>
      </c>
      <c r="G2498" s="638"/>
      <c r="H2498" s="705">
        <v>131</v>
      </c>
      <c r="I2498" s="705">
        <v>84310</v>
      </c>
      <c r="J2498" s="1031">
        <v>18.600000000000001</v>
      </c>
      <c r="K2498" s="705">
        <v>0</v>
      </c>
      <c r="L2498" s="1030">
        <v>0</v>
      </c>
      <c r="M2498" s="713">
        <f t="shared" si="171"/>
        <v>11044610</v>
      </c>
      <c r="N2498" s="639" t="s">
        <v>1620</v>
      </c>
      <c r="O2498" s="639"/>
      <c r="P2498" s="639" t="s">
        <v>1164</v>
      </c>
      <c r="Q2498" s="639" t="s">
        <v>345</v>
      </c>
      <c r="R2498" s="639" t="s">
        <v>60</v>
      </c>
      <c r="S2498" s="639" t="s">
        <v>1076</v>
      </c>
    </row>
    <row r="2499" spans="1:19" ht="20.100000000000001" customHeight="1">
      <c r="A2499" s="639" t="s">
        <v>2011</v>
      </c>
      <c r="B2499" s="638" t="s">
        <v>1368</v>
      </c>
      <c r="C2499" s="639" t="s">
        <v>693</v>
      </c>
      <c r="D2499" s="699" t="s">
        <v>3717</v>
      </c>
      <c r="E2499" s="699" t="s">
        <v>936</v>
      </c>
      <c r="F2499" s="639" t="s">
        <v>1276</v>
      </c>
      <c r="G2499" s="638"/>
      <c r="H2499" s="705">
        <v>36</v>
      </c>
      <c r="I2499" s="705">
        <v>30000</v>
      </c>
      <c r="J2499" s="642">
        <v>31.4</v>
      </c>
      <c r="K2499" s="705">
        <v>0</v>
      </c>
      <c r="L2499" s="1030">
        <v>0</v>
      </c>
      <c r="M2499" s="713">
        <f t="shared" si="171"/>
        <v>1080000</v>
      </c>
      <c r="N2499" s="639"/>
      <c r="O2499" s="639"/>
      <c r="P2499" s="639" t="s">
        <v>1164</v>
      </c>
      <c r="Q2499" s="639" t="s">
        <v>343</v>
      </c>
      <c r="R2499" s="639" t="s">
        <v>60</v>
      </c>
      <c r="S2499" s="639" t="s">
        <v>1076</v>
      </c>
    </row>
    <row r="2500" spans="1:19" ht="20.100000000000001" customHeight="1">
      <c r="A2500" s="639" t="s">
        <v>235</v>
      </c>
      <c r="B2500" s="638" t="s">
        <v>868</v>
      </c>
      <c r="C2500" s="639" t="s">
        <v>371</v>
      </c>
      <c r="D2500" s="699" t="s">
        <v>3717</v>
      </c>
      <c r="E2500" s="699" t="s">
        <v>936</v>
      </c>
      <c r="F2500" s="639" t="s">
        <v>373</v>
      </c>
      <c r="G2500" s="638"/>
      <c r="H2500" s="1031">
        <v>992</v>
      </c>
      <c r="I2500" s="705">
        <v>14521</v>
      </c>
      <c r="J2500" s="1032"/>
      <c r="K2500" s="705">
        <v>0</v>
      </c>
      <c r="L2500" s="1030">
        <v>0</v>
      </c>
      <c r="M2500" s="713">
        <f t="shared" si="171"/>
        <v>14404832</v>
      </c>
      <c r="N2500" s="639"/>
      <c r="O2500" s="639"/>
      <c r="P2500" s="639" t="s">
        <v>483</v>
      </c>
      <c r="Q2500" s="639" t="s">
        <v>340</v>
      </c>
      <c r="R2500" s="639" t="s">
        <v>73</v>
      </c>
      <c r="S2500" s="639" t="s">
        <v>213</v>
      </c>
    </row>
    <row r="2501" spans="1:19" ht="20.100000000000001" customHeight="1">
      <c r="A2501" s="639" t="s">
        <v>235</v>
      </c>
      <c r="B2501" s="638" t="s">
        <v>868</v>
      </c>
      <c r="C2501" s="639" t="s">
        <v>371</v>
      </c>
      <c r="D2501" s="699" t="s">
        <v>3717</v>
      </c>
      <c r="E2501" s="699" t="s">
        <v>936</v>
      </c>
      <c r="F2501" s="639" t="s">
        <v>373</v>
      </c>
      <c r="G2501" s="638"/>
      <c r="H2501" s="1031">
        <v>220</v>
      </c>
      <c r="I2501" s="705">
        <v>16059</v>
      </c>
      <c r="J2501" s="1032"/>
      <c r="K2501" s="705">
        <v>0</v>
      </c>
      <c r="L2501" s="1030">
        <v>0</v>
      </c>
      <c r="M2501" s="713">
        <f t="shared" si="171"/>
        <v>3532980</v>
      </c>
      <c r="N2501" s="639"/>
      <c r="O2501" s="639"/>
      <c r="P2501" s="639" t="s">
        <v>483</v>
      </c>
      <c r="Q2501" s="639" t="s">
        <v>340</v>
      </c>
      <c r="R2501" s="639" t="s">
        <v>73</v>
      </c>
      <c r="S2501" s="639" t="s">
        <v>213</v>
      </c>
    </row>
    <row r="2502" spans="1:19" ht="20.100000000000001" customHeight="1">
      <c r="A2502" s="639" t="s">
        <v>235</v>
      </c>
      <c r="B2502" s="638" t="s">
        <v>868</v>
      </c>
      <c r="C2502" s="639" t="s">
        <v>371</v>
      </c>
      <c r="D2502" s="699" t="s">
        <v>3717</v>
      </c>
      <c r="E2502" s="699" t="s">
        <v>936</v>
      </c>
      <c r="F2502" s="639" t="s">
        <v>373</v>
      </c>
      <c r="G2502" s="639"/>
      <c r="H2502" s="641">
        <v>992</v>
      </c>
      <c r="I2502" s="705">
        <v>13643</v>
      </c>
      <c r="J2502" s="1031"/>
      <c r="K2502" s="705">
        <v>0</v>
      </c>
      <c r="L2502" s="1030">
        <v>0</v>
      </c>
      <c r="M2502" s="713">
        <f t="shared" si="171"/>
        <v>13533856</v>
      </c>
      <c r="N2502" s="639"/>
      <c r="O2502" s="639"/>
      <c r="P2502" s="639" t="s">
        <v>483</v>
      </c>
      <c r="Q2502" s="639" t="s">
        <v>340</v>
      </c>
      <c r="R2502" s="639" t="s">
        <v>73</v>
      </c>
      <c r="S2502" s="639" t="s">
        <v>213</v>
      </c>
    </row>
    <row r="2503" spans="1:19" ht="20.100000000000001" customHeight="1">
      <c r="A2503" s="639" t="s">
        <v>235</v>
      </c>
      <c r="B2503" s="638" t="s">
        <v>2587</v>
      </c>
      <c r="C2503" s="639" t="s">
        <v>371</v>
      </c>
      <c r="D2503" s="699" t="s">
        <v>3717</v>
      </c>
      <c r="E2503" s="699" t="s">
        <v>936</v>
      </c>
      <c r="F2503" s="639" t="s">
        <v>385</v>
      </c>
      <c r="G2503" s="638"/>
      <c r="H2503" s="1031">
        <v>879</v>
      </c>
      <c r="I2503" s="705">
        <v>856</v>
      </c>
      <c r="J2503" s="1031"/>
      <c r="K2503" s="705">
        <v>0</v>
      </c>
      <c r="L2503" s="1030">
        <v>0</v>
      </c>
      <c r="M2503" s="713">
        <f t="shared" si="171"/>
        <v>752424</v>
      </c>
      <c r="N2503" s="639"/>
      <c r="O2503" s="639"/>
      <c r="P2503" s="639" t="s">
        <v>483</v>
      </c>
      <c r="Q2503" s="639" t="s">
        <v>336</v>
      </c>
      <c r="R2503" s="639" t="s">
        <v>73</v>
      </c>
      <c r="S2503" s="639" t="s">
        <v>213</v>
      </c>
    </row>
    <row r="2504" spans="1:19" ht="20.100000000000001" customHeight="1">
      <c r="A2504" s="639" t="s">
        <v>235</v>
      </c>
      <c r="B2504" s="638" t="s">
        <v>2587</v>
      </c>
      <c r="C2504" s="639" t="s">
        <v>371</v>
      </c>
      <c r="D2504" s="699" t="s">
        <v>3717</v>
      </c>
      <c r="E2504" s="699" t="s">
        <v>936</v>
      </c>
      <c r="F2504" s="639" t="s">
        <v>418</v>
      </c>
      <c r="G2504" s="638"/>
      <c r="H2504" s="1031">
        <v>879</v>
      </c>
      <c r="I2504" s="705">
        <v>18794</v>
      </c>
      <c r="J2504" s="1031"/>
      <c r="K2504" s="705">
        <v>0</v>
      </c>
      <c r="L2504" s="1030">
        <v>0</v>
      </c>
      <c r="M2504" s="713">
        <f t="shared" si="171"/>
        <v>16519926</v>
      </c>
      <c r="N2504" s="639"/>
      <c r="O2504" s="639"/>
      <c r="P2504" s="639" t="s">
        <v>483</v>
      </c>
      <c r="Q2504" s="639" t="s">
        <v>360</v>
      </c>
      <c r="R2504" s="639" t="s">
        <v>73</v>
      </c>
      <c r="S2504" s="639" t="s">
        <v>213</v>
      </c>
    </row>
    <row r="2505" spans="1:19" ht="20.100000000000001" customHeight="1">
      <c r="A2505" s="639" t="s">
        <v>235</v>
      </c>
      <c r="B2505" s="638" t="s">
        <v>2588</v>
      </c>
      <c r="C2505" s="639" t="s">
        <v>371</v>
      </c>
      <c r="D2505" s="699" t="s">
        <v>3717</v>
      </c>
      <c r="E2505" s="699" t="s">
        <v>936</v>
      </c>
      <c r="F2505" s="639" t="s">
        <v>385</v>
      </c>
      <c r="G2505" s="638" t="s">
        <v>58</v>
      </c>
      <c r="H2505" s="1031">
        <v>879</v>
      </c>
      <c r="I2505" s="705">
        <v>856</v>
      </c>
      <c r="J2505" s="1031"/>
      <c r="K2505" s="705">
        <v>0</v>
      </c>
      <c r="L2505" s="1030">
        <v>0</v>
      </c>
      <c r="M2505" s="713">
        <f t="shared" si="171"/>
        <v>752424</v>
      </c>
      <c r="N2505" s="639"/>
      <c r="O2505" s="639"/>
      <c r="P2505" s="639" t="s">
        <v>483</v>
      </c>
      <c r="Q2505" s="639" t="s">
        <v>336</v>
      </c>
      <c r="R2505" s="639" t="s">
        <v>73</v>
      </c>
      <c r="S2505" s="639" t="s">
        <v>213</v>
      </c>
    </row>
    <row r="2506" spans="1:19" ht="20.100000000000001" customHeight="1">
      <c r="A2506" s="697" t="s">
        <v>235</v>
      </c>
      <c r="B2506" s="185" t="s">
        <v>2588</v>
      </c>
      <c r="C2506" s="698" t="s">
        <v>371</v>
      </c>
      <c r="D2506" s="699" t="s">
        <v>3717</v>
      </c>
      <c r="E2506" s="699" t="s">
        <v>936</v>
      </c>
      <c r="F2506" s="697" t="s">
        <v>418</v>
      </c>
      <c r="G2506" s="697"/>
      <c r="H2506" s="580">
        <v>879</v>
      </c>
      <c r="I2506" s="580">
        <v>18794</v>
      </c>
      <c r="J2506" s="864"/>
      <c r="K2506" s="705">
        <v>0</v>
      </c>
      <c r="L2506" s="1030">
        <v>0</v>
      </c>
      <c r="M2506" s="713">
        <f t="shared" si="171"/>
        <v>16519926</v>
      </c>
      <c r="N2506" s="698"/>
      <c r="O2506" s="698"/>
      <c r="P2506" s="697" t="s">
        <v>483</v>
      </c>
      <c r="Q2506" s="698" t="s">
        <v>360</v>
      </c>
      <c r="R2506" s="697" t="s">
        <v>73</v>
      </c>
      <c r="S2506" s="697" t="s">
        <v>213</v>
      </c>
    </row>
    <row r="2507" spans="1:19" ht="20.100000000000001" customHeight="1">
      <c r="A2507" s="697" t="s">
        <v>623</v>
      </c>
      <c r="B2507" s="185" t="s">
        <v>1924</v>
      </c>
      <c r="C2507" s="698" t="s">
        <v>371</v>
      </c>
      <c r="D2507" s="699" t="s">
        <v>3717</v>
      </c>
      <c r="E2507" s="699" t="s">
        <v>936</v>
      </c>
      <c r="F2507" s="697" t="s">
        <v>906</v>
      </c>
      <c r="G2507" s="697"/>
      <c r="H2507" s="580">
        <v>464</v>
      </c>
      <c r="I2507" s="580">
        <v>108275</v>
      </c>
      <c r="J2507" s="864">
        <v>35</v>
      </c>
      <c r="K2507" s="705">
        <v>0</v>
      </c>
      <c r="L2507" s="1030">
        <v>0</v>
      </c>
      <c r="M2507" s="713">
        <f t="shared" ref="M2507:M2570" si="172">H2507*I2507</f>
        <v>50239600</v>
      </c>
      <c r="N2507" s="698"/>
      <c r="O2507" s="698"/>
      <c r="P2507" s="697" t="s">
        <v>483</v>
      </c>
      <c r="Q2507" s="698" t="s">
        <v>370</v>
      </c>
      <c r="R2507" s="697" t="s">
        <v>68</v>
      </c>
      <c r="S2507" s="697" t="s">
        <v>213</v>
      </c>
    </row>
    <row r="2508" spans="1:19" ht="20.100000000000001" customHeight="1">
      <c r="A2508" s="697" t="s">
        <v>623</v>
      </c>
      <c r="B2508" s="185" t="s">
        <v>1924</v>
      </c>
      <c r="C2508" s="698" t="s">
        <v>371</v>
      </c>
      <c r="D2508" s="699" t="s">
        <v>3717</v>
      </c>
      <c r="E2508" s="699" t="s">
        <v>936</v>
      </c>
      <c r="F2508" s="697" t="s">
        <v>588</v>
      </c>
      <c r="G2508" s="697"/>
      <c r="H2508" s="580">
        <v>544</v>
      </c>
      <c r="I2508" s="580">
        <v>38551</v>
      </c>
      <c r="J2508" s="864">
        <v>15</v>
      </c>
      <c r="K2508" s="705">
        <v>0</v>
      </c>
      <c r="L2508" s="1030">
        <v>0</v>
      </c>
      <c r="M2508" s="713">
        <f t="shared" si="172"/>
        <v>20971744</v>
      </c>
      <c r="N2508" s="698"/>
      <c r="O2508" s="698"/>
      <c r="P2508" s="697" t="s">
        <v>483</v>
      </c>
      <c r="Q2508" s="698" t="s">
        <v>270</v>
      </c>
      <c r="R2508" s="697" t="s">
        <v>68</v>
      </c>
      <c r="S2508" s="697" t="s">
        <v>213</v>
      </c>
    </row>
    <row r="2509" spans="1:19" ht="20.100000000000001" customHeight="1">
      <c r="A2509" s="697" t="s">
        <v>623</v>
      </c>
      <c r="B2509" s="185" t="s">
        <v>1924</v>
      </c>
      <c r="C2509" s="698" t="s">
        <v>371</v>
      </c>
      <c r="D2509" s="699" t="s">
        <v>3717</v>
      </c>
      <c r="E2509" s="699" t="s">
        <v>936</v>
      </c>
      <c r="F2509" s="697" t="s">
        <v>71</v>
      </c>
      <c r="G2509" s="697"/>
      <c r="H2509" s="580">
        <v>544</v>
      </c>
      <c r="I2509" s="580">
        <v>37236</v>
      </c>
      <c r="J2509" s="864"/>
      <c r="K2509" s="705">
        <v>0</v>
      </c>
      <c r="L2509" s="1030">
        <v>0</v>
      </c>
      <c r="M2509" s="713">
        <f t="shared" si="172"/>
        <v>20256384</v>
      </c>
      <c r="N2509" s="698"/>
      <c r="O2509" s="698"/>
      <c r="P2509" s="697" t="s">
        <v>483</v>
      </c>
      <c r="Q2509" s="698" t="s">
        <v>271</v>
      </c>
      <c r="R2509" s="697" t="s">
        <v>73</v>
      </c>
      <c r="S2509" s="697" t="s">
        <v>213</v>
      </c>
    </row>
    <row r="2510" spans="1:19" ht="20.100000000000001" customHeight="1">
      <c r="A2510" s="697" t="s">
        <v>623</v>
      </c>
      <c r="B2510" s="185" t="s">
        <v>1924</v>
      </c>
      <c r="C2510" s="698" t="s">
        <v>371</v>
      </c>
      <c r="D2510" s="699" t="s">
        <v>3717</v>
      </c>
      <c r="E2510" s="699" t="s">
        <v>936</v>
      </c>
      <c r="F2510" s="697" t="s">
        <v>881</v>
      </c>
      <c r="G2510" s="697"/>
      <c r="H2510" s="580">
        <v>544</v>
      </c>
      <c r="I2510" s="580">
        <v>10500</v>
      </c>
      <c r="J2510" s="864"/>
      <c r="K2510" s="705">
        <v>0</v>
      </c>
      <c r="L2510" s="1030">
        <v>0</v>
      </c>
      <c r="M2510" s="713">
        <f t="shared" si="172"/>
        <v>5712000</v>
      </c>
      <c r="N2510" s="698"/>
      <c r="O2510" s="698"/>
      <c r="P2510" s="697" t="s">
        <v>483</v>
      </c>
      <c r="Q2510" s="698" t="s">
        <v>336</v>
      </c>
      <c r="R2510" s="697" t="s">
        <v>73</v>
      </c>
      <c r="S2510" s="697" t="s">
        <v>213</v>
      </c>
    </row>
    <row r="2511" spans="1:19" ht="20.100000000000001" customHeight="1">
      <c r="A2511" s="697" t="s">
        <v>623</v>
      </c>
      <c r="B2511" s="185" t="s">
        <v>1924</v>
      </c>
      <c r="C2511" s="698" t="s">
        <v>371</v>
      </c>
      <c r="D2511" s="699" t="s">
        <v>3717</v>
      </c>
      <c r="E2511" s="699" t="s">
        <v>936</v>
      </c>
      <c r="F2511" s="697" t="s">
        <v>882</v>
      </c>
      <c r="G2511" s="697"/>
      <c r="H2511" s="580">
        <v>544</v>
      </c>
      <c r="I2511" s="580">
        <v>8264</v>
      </c>
      <c r="J2511" s="1029"/>
      <c r="K2511" s="705">
        <v>0</v>
      </c>
      <c r="L2511" s="1030">
        <v>0</v>
      </c>
      <c r="M2511" s="713">
        <f t="shared" si="172"/>
        <v>4495616</v>
      </c>
      <c r="N2511" s="698"/>
      <c r="O2511" s="698"/>
      <c r="P2511" s="697" t="s">
        <v>483</v>
      </c>
      <c r="Q2511" s="698" t="s">
        <v>336</v>
      </c>
      <c r="R2511" s="697" t="s">
        <v>73</v>
      </c>
      <c r="S2511" s="697" t="s">
        <v>213</v>
      </c>
    </row>
    <row r="2512" spans="1:19" ht="20.100000000000001" customHeight="1">
      <c r="A2512" s="697" t="s">
        <v>623</v>
      </c>
      <c r="B2512" s="185" t="s">
        <v>1924</v>
      </c>
      <c r="C2512" s="698" t="s">
        <v>371</v>
      </c>
      <c r="D2512" s="699" t="s">
        <v>3717</v>
      </c>
      <c r="E2512" s="699" t="s">
        <v>936</v>
      </c>
      <c r="F2512" s="697" t="s">
        <v>907</v>
      </c>
      <c r="G2512" s="697"/>
      <c r="H2512" s="580">
        <v>472</v>
      </c>
      <c r="I2512" s="580">
        <v>50000</v>
      </c>
      <c r="J2512" s="1029"/>
      <c r="K2512" s="705">
        <v>0</v>
      </c>
      <c r="L2512" s="1030">
        <v>0</v>
      </c>
      <c r="M2512" s="713">
        <f t="shared" si="172"/>
        <v>23600000</v>
      </c>
      <c r="N2512" s="698"/>
      <c r="O2512" s="698"/>
      <c r="P2512" s="697" t="s">
        <v>483</v>
      </c>
      <c r="Q2512" s="698" t="s">
        <v>278</v>
      </c>
      <c r="R2512" s="697" t="s">
        <v>73</v>
      </c>
      <c r="S2512" s="697" t="s">
        <v>213</v>
      </c>
    </row>
    <row r="2513" spans="1:19" ht="20.100000000000001" customHeight="1">
      <c r="A2513" s="697" t="s">
        <v>110</v>
      </c>
      <c r="B2513" s="185" t="s">
        <v>1675</v>
      </c>
      <c r="C2513" s="698" t="s">
        <v>1632</v>
      </c>
      <c r="D2513" s="699" t="s">
        <v>3717</v>
      </c>
      <c r="E2513" s="699" t="s">
        <v>936</v>
      </c>
      <c r="F2513" s="697" t="s">
        <v>757</v>
      </c>
      <c r="G2513" s="697"/>
      <c r="H2513" s="580">
        <v>981</v>
      </c>
      <c r="I2513" s="580">
        <v>21800</v>
      </c>
      <c r="J2513" s="864"/>
      <c r="K2513" s="705">
        <v>0</v>
      </c>
      <c r="L2513" s="1030">
        <v>0</v>
      </c>
      <c r="M2513" s="713">
        <f t="shared" si="172"/>
        <v>21385800</v>
      </c>
      <c r="N2513" s="698"/>
      <c r="O2513" s="698"/>
      <c r="P2513" s="697" t="s">
        <v>482</v>
      </c>
      <c r="Q2513" s="698" t="s">
        <v>336</v>
      </c>
      <c r="R2513" s="697" t="s">
        <v>73</v>
      </c>
      <c r="S2513" s="697" t="s">
        <v>59</v>
      </c>
    </row>
    <row r="2514" spans="1:19" ht="20.100000000000001" customHeight="1">
      <c r="A2514" s="697" t="s">
        <v>110</v>
      </c>
      <c r="B2514" s="185" t="s">
        <v>1675</v>
      </c>
      <c r="C2514" s="698" t="s">
        <v>1632</v>
      </c>
      <c r="D2514" s="699" t="s">
        <v>3717</v>
      </c>
      <c r="E2514" s="699" t="s">
        <v>936</v>
      </c>
      <c r="F2514" s="697" t="s">
        <v>634</v>
      </c>
      <c r="G2514" s="697"/>
      <c r="H2514" s="580">
        <v>57</v>
      </c>
      <c r="I2514" s="580">
        <v>57100</v>
      </c>
      <c r="J2514" s="1029"/>
      <c r="K2514" s="705">
        <v>0</v>
      </c>
      <c r="L2514" s="1030">
        <v>0</v>
      </c>
      <c r="M2514" s="713">
        <f t="shared" si="172"/>
        <v>3254700</v>
      </c>
      <c r="N2514" s="698"/>
      <c r="O2514" s="698"/>
      <c r="P2514" s="697" t="s">
        <v>482</v>
      </c>
      <c r="Q2514" s="698" t="s">
        <v>336</v>
      </c>
      <c r="R2514" s="697" t="s">
        <v>73</v>
      </c>
      <c r="S2514" s="697" t="s">
        <v>59</v>
      </c>
    </row>
    <row r="2515" spans="1:19" ht="20.100000000000001" customHeight="1">
      <c r="A2515" s="697" t="s">
        <v>110</v>
      </c>
      <c r="B2515" s="185" t="s">
        <v>1675</v>
      </c>
      <c r="C2515" s="698" t="s">
        <v>1632</v>
      </c>
      <c r="D2515" s="699" t="s">
        <v>3717</v>
      </c>
      <c r="E2515" s="699" t="s">
        <v>936</v>
      </c>
      <c r="F2515" s="697" t="s">
        <v>335</v>
      </c>
      <c r="G2515" s="697"/>
      <c r="H2515" s="580">
        <v>501</v>
      </c>
      <c r="I2515" s="580">
        <v>38300</v>
      </c>
      <c r="J2515" s="1029"/>
      <c r="K2515" s="705">
        <v>0</v>
      </c>
      <c r="L2515" s="1030">
        <v>0</v>
      </c>
      <c r="M2515" s="713">
        <f t="shared" si="172"/>
        <v>19188300</v>
      </c>
      <c r="N2515" s="698"/>
      <c r="O2515" s="698"/>
      <c r="P2515" s="697" t="s">
        <v>482</v>
      </c>
      <c r="Q2515" s="698" t="s">
        <v>271</v>
      </c>
      <c r="R2515" s="697" t="s">
        <v>73</v>
      </c>
      <c r="S2515" s="697" t="s">
        <v>59</v>
      </c>
    </row>
    <row r="2516" spans="1:19" ht="20.100000000000001" customHeight="1">
      <c r="A2516" s="697" t="s">
        <v>110</v>
      </c>
      <c r="B2516" s="185" t="s">
        <v>1675</v>
      </c>
      <c r="C2516" s="698" t="s">
        <v>1632</v>
      </c>
      <c r="D2516" s="699" t="s">
        <v>3717</v>
      </c>
      <c r="E2516" s="699" t="s">
        <v>936</v>
      </c>
      <c r="F2516" s="697" t="s">
        <v>880</v>
      </c>
      <c r="G2516" s="697"/>
      <c r="H2516" s="580">
        <v>1302</v>
      </c>
      <c r="I2516" s="580">
        <v>3600</v>
      </c>
      <c r="J2516" s="864"/>
      <c r="K2516" s="705">
        <v>0</v>
      </c>
      <c r="L2516" s="1030">
        <v>0</v>
      </c>
      <c r="M2516" s="713">
        <f t="shared" si="172"/>
        <v>4687200</v>
      </c>
      <c r="N2516" s="698"/>
      <c r="O2516" s="698"/>
      <c r="P2516" s="697" t="s">
        <v>482</v>
      </c>
      <c r="Q2516" s="698" t="s">
        <v>336</v>
      </c>
      <c r="R2516" s="697" t="s">
        <v>73</v>
      </c>
      <c r="S2516" s="697" t="s">
        <v>59</v>
      </c>
    </row>
    <row r="2517" spans="1:19" ht="20.100000000000001" customHeight="1">
      <c r="A2517" s="697" t="s">
        <v>110</v>
      </c>
      <c r="B2517" s="185" t="s">
        <v>1675</v>
      </c>
      <c r="C2517" s="698" t="s">
        <v>1632</v>
      </c>
      <c r="D2517" s="699" t="s">
        <v>3717</v>
      </c>
      <c r="E2517" s="699" t="s">
        <v>936</v>
      </c>
      <c r="F2517" s="697" t="s">
        <v>881</v>
      </c>
      <c r="G2517" s="697"/>
      <c r="H2517" s="580">
        <v>501</v>
      </c>
      <c r="I2517" s="580">
        <v>10800</v>
      </c>
      <c r="J2517" s="864"/>
      <c r="K2517" s="705">
        <v>0</v>
      </c>
      <c r="L2517" s="1030">
        <v>0</v>
      </c>
      <c r="M2517" s="713">
        <f t="shared" si="172"/>
        <v>5410800</v>
      </c>
      <c r="N2517" s="698"/>
      <c r="O2517" s="698"/>
      <c r="P2517" s="697" t="s">
        <v>482</v>
      </c>
      <c r="Q2517" s="698" t="s">
        <v>336</v>
      </c>
      <c r="R2517" s="697" t="s">
        <v>73</v>
      </c>
      <c r="S2517" s="697" t="s">
        <v>59</v>
      </c>
    </row>
    <row r="2518" spans="1:19" ht="20.100000000000001" customHeight="1">
      <c r="A2518" s="697" t="s">
        <v>110</v>
      </c>
      <c r="B2518" s="185" t="s">
        <v>2073</v>
      </c>
      <c r="C2518" s="698" t="s">
        <v>1632</v>
      </c>
      <c r="D2518" s="699" t="s">
        <v>3717</v>
      </c>
      <c r="E2518" s="699" t="s">
        <v>936</v>
      </c>
      <c r="F2518" s="697" t="s">
        <v>2074</v>
      </c>
      <c r="G2518" s="697" t="s">
        <v>58</v>
      </c>
      <c r="H2518" s="580">
        <v>31</v>
      </c>
      <c r="I2518" s="580">
        <v>265000</v>
      </c>
      <c r="J2518" s="864">
        <v>28.2</v>
      </c>
      <c r="K2518" s="705">
        <v>0</v>
      </c>
      <c r="L2518" s="1030">
        <v>0</v>
      </c>
      <c r="M2518" s="713">
        <f t="shared" si="172"/>
        <v>8215000</v>
      </c>
      <c r="N2518" s="698"/>
      <c r="O2518" s="698"/>
      <c r="P2518" s="697" t="s">
        <v>482</v>
      </c>
      <c r="Q2518" s="698" t="s">
        <v>343</v>
      </c>
      <c r="R2518" s="697" t="s">
        <v>60</v>
      </c>
      <c r="S2518" s="697" t="s">
        <v>59</v>
      </c>
    </row>
    <row r="2519" spans="1:19" ht="20.100000000000001" customHeight="1">
      <c r="A2519" s="697" t="s">
        <v>110</v>
      </c>
      <c r="B2519" s="185" t="s">
        <v>2073</v>
      </c>
      <c r="C2519" s="698" t="s">
        <v>1632</v>
      </c>
      <c r="D2519" s="699" t="s">
        <v>3717</v>
      </c>
      <c r="E2519" s="699" t="s">
        <v>936</v>
      </c>
      <c r="F2519" s="697" t="s">
        <v>267</v>
      </c>
      <c r="G2519" s="697"/>
      <c r="H2519" s="580">
        <v>77</v>
      </c>
      <c r="I2519" s="580">
        <v>77000</v>
      </c>
      <c r="J2519" s="1029">
        <v>7.2</v>
      </c>
      <c r="K2519" s="705">
        <v>0</v>
      </c>
      <c r="L2519" s="1030">
        <v>0</v>
      </c>
      <c r="M2519" s="713">
        <f t="shared" si="172"/>
        <v>5929000</v>
      </c>
      <c r="N2519" s="639" t="s">
        <v>1620</v>
      </c>
      <c r="O2519" s="698"/>
      <c r="P2519" s="697" t="s">
        <v>482</v>
      </c>
      <c r="Q2519" s="698" t="s">
        <v>344</v>
      </c>
      <c r="R2519" s="697" t="s">
        <v>60</v>
      </c>
      <c r="S2519" s="697" t="s">
        <v>59</v>
      </c>
    </row>
    <row r="2520" spans="1:19" ht="20.100000000000001" customHeight="1">
      <c r="A2520" s="697" t="s">
        <v>110</v>
      </c>
      <c r="B2520" s="185" t="s">
        <v>2073</v>
      </c>
      <c r="C2520" s="698" t="s">
        <v>1632</v>
      </c>
      <c r="D2520" s="699" t="s">
        <v>3717</v>
      </c>
      <c r="E2520" s="699" t="s">
        <v>936</v>
      </c>
      <c r="F2520" s="697" t="s">
        <v>959</v>
      </c>
      <c r="G2520" s="697"/>
      <c r="H2520" s="580">
        <v>38</v>
      </c>
      <c r="I2520" s="580">
        <v>142000</v>
      </c>
      <c r="J2520" s="1029">
        <v>40</v>
      </c>
      <c r="K2520" s="705">
        <v>0</v>
      </c>
      <c r="L2520" s="1030">
        <v>0</v>
      </c>
      <c r="M2520" s="713">
        <f t="shared" si="172"/>
        <v>5396000</v>
      </c>
      <c r="N2520" s="639"/>
      <c r="O2520" s="698"/>
      <c r="P2520" s="697" t="s">
        <v>482</v>
      </c>
      <c r="Q2520" s="698" t="s">
        <v>996</v>
      </c>
      <c r="R2520" s="697" t="s">
        <v>68</v>
      </c>
      <c r="S2520" s="697" t="s">
        <v>59</v>
      </c>
    </row>
    <row r="2521" spans="1:19" ht="20.100000000000001" customHeight="1">
      <c r="A2521" s="697" t="s">
        <v>110</v>
      </c>
      <c r="B2521" s="185" t="s">
        <v>2075</v>
      </c>
      <c r="C2521" s="698" t="s">
        <v>1632</v>
      </c>
      <c r="D2521" s="699" t="s">
        <v>3717</v>
      </c>
      <c r="E2521" s="699" t="s">
        <v>936</v>
      </c>
      <c r="F2521" s="697" t="s">
        <v>2074</v>
      </c>
      <c r="G2521" s="697"/>
      <c r="H2521" s="580">
        <v>491</v>
      </c>
      <c r="I2521" s="580">
        <v>265000</v>
      </c>
      <c r="J2521" s="1029">
        <v>28.2</v>
      </c>
      <c r="K2521" s="705">
        <v>0</v>
      </c>
      <c r="L2521" s="1030">
        <v>0</v>
      </c>
      <c r="M2521" s="713">
        <f t="shared" si="172"/>
        <v>130115000</v>
      </c>
      <c r="N2521" s="639"/>
      <c r="O2521" s="698"/>
      <c r="P2521" s="697" t="s">
        <v>482</v>
      </c>
      <c r="Q2521" s="698" t="s">
        <v>343</v>
      </c>
      <c r="R2521" s="697" t="s">
        <v>60</v>
      </c>
      <c r="S2521" s="697" t="s">
        <v>59</v>
      </c>
    </row>
    <row r="2522" spans="1:19" ht="20.100000000000001" customHeight="1">
      <c r="A2522" s="697" t="s">
        <v>110</v>
      </c>
      <c r="B2522" s="185" t="s">
        <v>2075</v>
      </c>
      <c r="C2522" s="698" t="s">
        <v>1632</v>
      </c>
      <c r="D2522" s="699" t="s">
        <v>3717</v>
      </c>
      <c r="E2522" s="699" t="s">
        <v>936</v>
      </c>
      <c r="F2522" s="697" t="s">
        <v>267</v>
      </c>
      <c r="G2522" s="697"/>
      <c r="H2522" s="580">
        <v>251</v>
      </c>
      <c r="I2522" s="580">
        <v>77000</v>
      </c>
      <c r="J2522" s="864">
        <v>7.2</v>
      </c>
      <c r="K2522" s="705">
        <v>0</v>
      </c>
      <c r="L2522" s="1030">
        <v>0</v>
      </c>
      <c r="M2522" s="713">
        <f t="shared" si="172"/>
        <v>19327000</v>
      </c>
      <c r="N2522" s="639" t="s">
        <v>1620</v>
      </c>
      <c r="O2522" s="698"/>
      <c r="P2522" s="697" t="s">
        <v>482</v>
      </c>
      <c r="Q2522" s="698" t="s">
        <v>344</v>
      </c>
      <c r="R2522" s="697" t="s">
        <v>60</v>
      </c>
      <c r="S2522" s="697" t="s">
        <v>59</v>
      </c>
    </row>
    <row r="2523" spans="1:19" ht="20.100000000000001" customHeight="1">
      <c r="A2523" s="697" t="s">
        <v>110</v>
      </c>
      <c r="B2523" s="185" t="s">
        <v>2075</v>
      </c>
      <c r="C2523" s="698" t="s">
        <v>1632</v>
      </c>
      <c r="D2523" s="699" t="s">
        <v>3717</v>
      </c>
      <c r="E2523" s="699" t="s">
        <v>936</v>
      </c>
      <c r="F2523" s="697" t="s">
        <v>959</v>
      </c>
      <c r="G2523" s="697"/>
      <c r="H2523" s="580">
        <v>148</v>
      </c>
      <c r="I2523" s="580">
        <v>142000</v>
      </c>
      <c r="J2523" s="864">
        <v>40</v>
      </c>
      <c r="K2523" s="705">
        <v>0</v>
      </c>
      <c r="L2523" s="1030">
        <v>0</v>
      </c>
      <c r="M2523" s="713">
        <f t="shared" si="172"/>
        <v>21016000</v>
      </c>
      <c r="N2523" s="639"/>
      <c r="O2523" s="698"/>
      <c r="P2523" s="697" t="s">
        <v>482</v>
      </c>
      <c r="Q2523" s="698" t="s">
        <v>996</v>
      </c>
      <c r="R2523" s="697" t="s">
        <v>68</v>
      </c>
      <c r="S2523" s="697" t="s">
        <v>59</v>
      </c>
    </row>
    <row r="2524" spans="1:19" ht="20.100000000000001" customHeight="1">
      <c r="A2524" s="697" t="s">
        <v>190</v>
      </c>
      <c r="B2524" s="185" t="s">
        <v>2069</v>
      </c>
      <c r="C2524" s="698" t="s">
        <v>1011</v>
      </c>
      <c r="D2524" s="699" t="s">
        <v>3717</v>
      </c>
      <c r="E2524" s="699" t="s">
        <v>3339</v>
      </c>
      <c r="F2524" s="697" t="s">
        <v>401</v>
      </c>
      <c r="G2524" s="697"/>
      <c r="H2524" s="580">
        <v>285</v>
      </c>
      <c r="I2524" s="580">
        <v>55250</v>
      </c>
      <c r="J2524" s="864">
        <v>9.4</v>
      </c>
      <c r="K2524" s="705">
        <v>0</v>
      </c>
      <c r="L2524" s="1030">
        <v>0</v>
      </c>
      <c r="M2524" s="713">
        <f t="shared" si="172"/>
        <v>15746250</v>
      </c>
      <c r="N2524" s="639" t="s">
        <v>1620</v>
      </c>
      <c r="O2524" s="698" t="s">
        <v>2779</v>
      </c>
      <c r="P2524" s="697" t="s">
        <v>482</v>
      </c>
      <c r="Q2524" s="698" t="s">
        <v>344</v>
      </c>
      <c r="R2524" s="697" t="s">
        <v>60</v>
      </c>
      <c r="S2524" s="697" t="s">
        <v>152</v>
      </c>
    </row>
    <row r="2525" spans="1:19" ht="20.100000000000001" customHeight="1">
      <c r="A2525" s="697" t="s">
        <v>190</v>
      </c>
      <c r="B2525" s="185" t="s">
        <v>2069</v>
      </c>
      <c r="C2525" s="698" t="s">
        <v>1011</v>
      </c>
      <c r="D2525" s="699" t="s">
        <v>3717</v>
      </c>
      <c r="E2525" s="699" t="s">
        <v>3339</v>
      </c>
      <c r="F2525" s="697" t="s">
        <v>662</v>
      </c>
      <c r="G2525" s="697"/>
      <c r="H2525" s="580">
        <v>3</v>
      </c>
      <c r="I2525" s="580">
        <v>40043</v>
      </c>
      <c r="J2525" s="864">
        <v>12</v>
      </c>
      <c r="K2525" s="705">
        <v>0</v>
      </c>
      <c r="L2525" s="1030">
        <v>0</v>
      </c>
      <c r="M2525" s="713">
        <f t="shared" si="172"/>
        <v>120129</v>
      </c>
      <c r="N2525" s="639"/>
      <c r="O2525" s="698"/>
      <c r="P2525" s="697" t="s">
        <v>482</v>
      </c>
      <c r="Q2525" s="698" t="s">
        <v>270</v>
      </c>
      <c r="R2525" s="697" t="s">
        <v>68</v>
      </c>
      <c r="S2525" s="697" t="s">
        <v>40</v>
      </c>
    </row>
    <row r="2526" spans="1:19" ht="20.100000000000001" customHeight="1">
      <c r="A2526" s="697" t="s">
        <v>190</v>
      </c>
      <c r="B2526" s="185" t="s">
        <v>2069</v>
      </c>
      <c r="C2526" s="698" t="s">
        <v>1011</v>
      </c>
      <c r="D2526" s="699" t="s">
        <v>3717</v>
      </c>
      <c r="E2526" s="699" t="s">
        <v>3339</v>
      </c>
      <c r="F2526" s="697" t="s">
        <v>450</v>
      </c>
      <c r="G2526" s="697"/>
      <c r="H2526" s="580">
        <v>285</v>
      </c>
      <c r="I2526" s="580">
        <v>71317</v>
      </c>
      <c r="J2526" s="864"/>
      <c r="K2526" s="705">
        <v>0</v>
      </c>
      <c r="L2526" s="1030">
        <v>0</v>
      </c>
      <c r="M2526" s="713">
        <f t="shared" si="172"/>
        <v>20325345</v>
      </c>
      <c r="N2526" s="639" t="s">
        <v>2065</v>
      </c>
      <c r="O2526" s="698"/>
      <c r="P2526" s="697" t="s">
        <v>482</v>
      </c>
      <c r="Q2526" s="698" t="s">
        <v>271</v>
      </c>
      <c r="R2526" s="697" t="s">
        <v>73</v>
      </c>
      <c r="S2526" s="697" t="s">
        <v>40</v>
      </c>
    </row>
    <row r="2527" spans="1:19" ht="20.100000000000001" customHeight="1">
      <c r="A2527" s="697" t="s">
        <v>190</v>
      </c>
      <c r="B2527" s="185" t="s">
        <v>2069</v>
      </c>
      <c r="C2527" s="698" t="s">
        <v>1011</v>
      </c>
      <c r="D2527" s="699" t="s">
        <v>3717</v>
      </c>
      <c r="E2527" s="699" t="s">
        <v>3339</v>
      </c>
      <c r="F2527" s="697" t="s">
        <v>451</v>
      </c>
      <c r="G2527" s="697"/>
      <c r="H2527" s="580">
        <v>26</v>
      </c>
      <c r="I2527" s="580">
        <v>412000</v>
      </c>
      <c r="J2527" s="864"/>
      <c r="K2527" s="705">
        <v>0</v>
      </c>
      <c r="L2527" s="1030">
        <v>0</v>
      </c>
      <c r="M2527" s="713">
        <f t="shared" si="172"/>
        <v>10712000</v>
      </c>
      <c r="N2527" s="639"/>
      <c r="O2527" s="698"/>
      <c r="P2527" s="697" t="s">
        <v>482</v>
      </c>
      <c r="Q2527" s="698" t="s">
        <v>272</v>
      </c>
      <c r="R2527" s="697" t="s">
        <v>73</v>
      </c>
      <c r="S2527" s="697" t="s">
        <v>40</v>
      </c>
    </row>
    <row r="2528" spans="1:19" ht="20.100000000000001" customHeight="1">
      <c r="A2528" s="697" t="s">
        <v>770</v>
      </c>
      <c r="B2528" s="185" t="s">
        <v>1750</v>
      </c>
      <c r="C2528" s="698" t="s">
        <v>866</v>
      </c>
      <c r="D2528" s="699" t="s">
        <v>3717</v>
      </c>
      <c r="E2528" s="699" t="s">
        <v>936</v>
      </c>
      <c r="F2528" s="697" t="s">
        <v>2020</v>
      </c>
      <c r="G2528" s="697"/>
      <c r="H2528" s="580">
        <v>737</v>
      </c>
      <c r="I2528" s="580">
        <v>279200</v>
      </c>
      <c r="J2528" s="864">
        <v>34</v>
      </c>
      <c r="K2528" s="705">
        <v>0</v>
      </c>
      <c r="L2528" s="1030">
        <v>0</v>
      </c>
      <c r="M2528" s="713">
        <f t="shared" si="172"/>
        <v>205770400</v>
      </c>
      <c r="N2528" s="639"/>
      <c r="O2528" s="698"/>
      <c r="P2528" s="697" t="s">
        <v>482</v>
      </c>
      <c r="Q2528" s="698" t="s">
        <v>343</v>
      </c>
      <c r="R2528" s="697" t="s">
        <v>60</v>
      </c>
      <c r="S2528" s="697" t="s">
        <v>59</v>
      </c>
    </row>
    <row r="2529" spans="1:19" ht="20.100000000000001" customHeight="1">
      <c r="A2529" s="697" t="s">
        <v>770</v>
      </c>
      <c r="B2529" s="185" t="s">
        <v>3255</v>
      </c>
      <c r="C2529" s="698" t="s">
        <v>866</v>
      </c>
      <c r="D2529" s="699" t="s">
        <v>3717</v>
      </c>
      <c r="E2529" s="699" t="s">
        <v>936</v>
      </c>
      <c r="F2529" s="697" t="s">
        <v>2021</v>
      </c>
      <c r="G2529" s="697"/>
      <c r="H2529" s="580">
        <v>1993</v>
      </c>
      <c r="I2529" s="580">
        <v>100000</v>
      </c>
      <c r="J2529" s="864">
        <v>16.5</v>
      </c>
      <c r="K2529" s="705">
        <v>0</v>
      </c>
      <c r="L2529" s="1030">
        <v>0</v>
      </c>
      <c r="M2529" s="713">
        <f t="shared" si="172"/>
        <v>199300000</v>
      </c>
      <c r="N2529" s="639" t="s">
        <v>1620</v>
      </c>
      <c r="O2529" s="698"/>
      <c r="P2529" s="697" t="s">
        <v>482</v>
      </c>
      <c r="Q2529" s="698" t="s">
        <v>370</v>
      </c>
      <c r="R2529" s="697" t="s">
        <v>60</v>
      </c>
      <c r="S2529" s="697" t="s">
        <v>40</v>
      </c>
    </row>
    <row r="2530" spans="1:19" ht="20.100000000000001" customHeight="1">
      <c r="A2530" s="697" t="s">
        <v>770</v>
      </c>
      <c r="B2530" s="185" t="s">
        <v>1750</v>
      </c>
      <c r="C2530" s="698" t="s">
        <v>866</v>
      </c>
      <c r="D2530" s="699" t="s">
        <v>3717</v>
      </c>
      <c r="E2530" s="699" t="s">
        <v>936</v>
      </c>
      <c r="F2530" s="697" t="s">
        <v>1090</v>
      </c>
      <c r="G2530" s="697"/>
      <c r="H2530" s="580">
        <v>36</v>
      </c>
      <c r="I2530" s="580">
        <v>81600</v>
      </c>
      <c r="J2530" s="864">
        <v>10.5</v>
      </c>
      <c r="K2530" s="705">
        <v>0</v>
      </c>
      <c r="L2530" s="1030">
        <v>0</v>
      </c>
      <c r="M2530" s="713">
        <f t="shared" si="172"/>
        <v>2937600</v>
      </c>
      <c r="N2530" s="639" t="s">
        <v>1620</v>
      </c>
      <c r="O2530" s="698"/>
      <c r="P2530" s="697" t="s">
        <v>482</v>
      </c>
      <c r="Q2530" s="698" t="s">
        <v>370</v>
      </c>
      <c r="R2530" s="697" t="s">
        <v>60</v>
      </c>
      <c r="S2530" s="697" t="s">
        <v>40</v>
      </c>
    </row>
    <row r="2531" spans="1:19" ht="20.100000000000001" customHeight="1">
      <c r="A2531" s="697" t="s">
        <v>165</v>
      </c>
      <c r="B2531" s="185" t="s">
        <v>2010</v>
      </c>
      <c r="C2531" s="698" t="s">
        <v>1137</v>
      </c>
      <c r="D2531" s="699" t="s">
        <v>3717</v>
      </c>
      <c r="E2531" s="699" t="s">
        <v>936</v>
      </c>
      <c r="F2531" s="697" t="s">
        <v>612</v>
      </c>
      <c r="G2531" s="697"/>
      <c r="H2531" s="580">
        <v>128</v>
      </c>
      <c r="I2531" s="580">
        <v>44864</v>
      </c>
      <c r="J2531" s="864"/>
      <c r="K2531" s="705">
        <v>0</v>
      </c>
      <c r="L2531" s="1030">
        <v>0</v>
      </c>
      <c r="M2531" s="713">
        <f t="shared" si="172"/>
        <v>5742592</v>
      </c>
      <c r="N2531" s="639"/>
      <c r="O2531" s="698"/>
      <c r="P2531" s="697" t="s">
        <v>482</v>
      </c>
      <c r="Q2531" s="698" t="s">
        <v>336</v>
      </c>
      <c r="R2531" s="697" t="s">
        <v>73</v>
      </c>
      <c r="S2531" s="697" t="s">
        <v>152</v>
      </c>
    </row>
    <row r="2532" spans="1:19" ht="20.100000000000001" customHeight="1">
      <c r="A2532" s="697" t="s">
        <v>165</v>
      </c>
      <c r="B2532" s="185" t="s">
        <v>2010</v>
      </c>
      <c r="C2532" s="698" t="s">
        <v>1137</v>
      </c>
      <c r="D2532" s="699" t="s">
        <v>3717</v>
      </c>
      <c r="E2532" s="699" t="s">
        <v>936</v>
      </c>
      <c r="F2532" s="697" t="s">
        <v>1748</v>
      </c>
      <c r="G2532" s="697"/>
      <c r="H2532" s="580">
        <v>128</v>
      </c>
      <c r="I2532" s="580">
        <v>53837</v>
      </c>
      <c r="J2532" s="864">
        <v>19</v>
      </c>
      <c r="K2532" s="705">
        <v>0</v>
      </c>
      <c r="L2532" s="1030">
        <v>0</v>
      </c>
      <c r="M2532" s="713">
        <f t="shared" si="172"/>
        <v>6891136</v>
      </c>
      <c r="N2532" s="639"/>
      <c r="O2532" s="698" t="s">
        <v>2780</v>
      </c>
      <c r="P2532" s="697" t="s">
        <v>482</v>
      </c>
      <c r="Q2532" s="698" t="s">
        <v>361</v>
      </c>
      <c r="R2532" s="697" t="s">
        <v>68</v>
      </c>
      <c r="S2532" s="697" t="s">
        <v>152</v>
      </c>
    </row>
    <row r="2533" spans="1:19" ht="20.100000000000001" customHeight="1">
      <c r="A2533" s="697" t="s">
        <v>165</v>
      </c>
      <c r="B2533" s="185" t="s">
        <v>2010</v>
      </c>
      <c r="C2533" s="698" t="s">
        <v>1137</v>
      </c>
      <c r="D2533" s="699" t="s">
        <v>3717</v>
      </c>
      <c r="E2533" s="699" t="s">
        <v>936</v>
      </c>
      <c r="F2533" s="697" t="s">
        <v>630</v>
      </c>
      <c r="G2533" s="697"/>
      <c r="H2533" s="580">
        <v>12</v>
      </c>
      <c r="I2533" s="580">
        <v>119874</v>
      </c>
      <c r="J2533" s="864"/>
      <c r="K2533" s="705">
        <v>0</v>
      </c>
      <c r="L2533" s="1030">
        <v>0</v>
      </c>
      <c r="M2533" s="713">
        <f t="shared" si="172"/>
        <v>1438488</v>
      </c>
      <c r="N2533" s="639"/>
      <c r="O2533" s="698"/>
      <c r="P2533" s="697" t="s">
        <v>482</v>
      </c>
      <c r="Q2533" s="698" t="s">
        <v>336</v>
      </c>
      <c r="R2533" s="697" t="s">
        <v>73</v>
      </c>
      <c r="S2533" s="697" t="s">
        <v>152</v>
      </c>
    </row>
    <row r="2534" spans="1:19" ht="20.100000000000001" customHeight="1">
      <c r="A2534" s="697" t="s">
        <v>165</v>
      </c>
      <c r="B2534" s="185" t="s">
        <v>2010</v>
      </c>
      <c r="C2534" s="698" t="s">
        <v>1137</v>
      </c>
      <c r="D2534" s="699" t="s">
        <v>3717</v>
      </c>
      <c r="E2534" s="699" t="s">
        <v>936</v>
      </c>
      <c r="F2534" s="697" t="s">
        <v>1748</v>
      </c>
      <c r="G2534" s="697"/>
      <c r="H2534" s="580">
        <v>12</v>
      </c>
      <c r="I2534" s="580">
        <v>53944</v>
      </c>
      <c r="J2534" s="864">
        <v>19</v>
      </c>
      <c r="K2534" s="705">
        <v>0</v>
      </c>
      <c r="L2534" s="1030">
        <v>0</v>
      </c>
      <c r="M2534" s="713">
        <f t="shared" si="172"/>
        <v>647328</v>
      </c>
      <c r="N2534" s="639"/>
      <c r="O2534" s="698" t="s">
        <v>2780</v>
      </c>
      <c r="P2534" s="697" t="s">
        <v>482</v>
      </c>
      <c r="Q2534" s="698" t="s">
        <v>361</v>
      </c>
      <c r="R2534" s="697" t="s">
        <v>68</v>
      </c>
      <c r="S2534" s="697" t="s">
        <v>152</v>
      </c>
    </row>
    <row r="2535" spans="1:19" ht="20.100000000000001" customHeight="1">
      <c r="A2535" s="697" t="s">
        <v>165</v>
      </c>
      <c r="B2535" s="185" t="s">
        <v>2010</v>
      </c>
      <c r="C2535" s="698" t="s">
        <v>1137</v>
      </c>
      <c r="D2535" s="699" t="s">
        <v>3717</v>
      </c>
      <c r="E2535" s="699" t="s">
        <v>936</v>
      </c>
      <c r="F2535" s="697" t="s">
        <v>642</v>
      </c>
      <c r="G2535" s="697"/>
      <c r="H2535" s="580">
        <v>12</v>
      </c>
      <c r="I2535" s="580">
        <v>29456</v>
      </c>
      <c r="J2535" s="864">
        <v>18</v>
      </c>
      <c r="K2535" s="705">
        <v>0</v>
      </c>
      <c r="L2535" s="1030">
        <v>0</v>
      </c>
      <c r="M2535" s="713">
        <f t="shared" si="172"/>
        <v>353472</v>
      </c>
      <c r="N2535" s="639"/>
      <c r="O2535" s="698"/>
      <c r="P2535" s="697" t="s">
        <v>482</v>
      </c>
      <c r="Q2535" s="698" t="s">
        <v>270</v>
      </c>
      <c r="R2535" s="697" t="s">
        <v>68</v>
      </c>
      <c r="S2535" s="697" t="s">
        <v>152</v>
      </c>
    </row>
    <row r="2536" spans="1:19" ht="20.100000000000001" customHeight="1">
      <c r="A2536" s="697" t="s">
        <v>165</v>
      </c>
      <c r="B2536" s="185" t="s">
        <v>2010</v>
      </c>
      <c r="C2536" s="698" t="s">
        <v>1137</v>
      </c>
      <c r="D2536" s="699" t="s">
        <v>3717</v>
      </c>
      <c r="E2536" s="699" t="s">
        <v>936</v>
      </c>
      <c r="F2536" s="697" t="s">
        <v>2773</v>
      </c>
      <c r="G2536" s="697"/>
      <c r="H2536" s="580">
        <v>56</v>
      </c>
      <c r="I2536" s="580">
        <v>73800</v>
      </c>
      <c r="J2536" s="864">
        <v>7</v>
      </c>
      <c r="K2536" s="705">
        <v>0</v>
      </c>
      <c r="L2536" s="1030">
        <v>0</v>
      </c>
      <c r="M2536" s="713">
        <f t="shared" si="172"/>
        <v>4132800</v>
      </c>
      <c r="N2536" s="639" t="s">
        <v>1620</v>
      </c>
      <c r="O2536" s="698" t="s">
        <v>2780</v>
      </c>
      <c r="P2536" s="697" t="s">
        <v>482</v>
      </c>
      <c r="Q2536" s="698" t="s">
        <v>344</v>
      </c>
      <c r="R2536" s="697" t="s">
        <v>68</v>
      </c>
      <c r="S2536" s="697" t="s">
        <v>152</v>
      </c>
    </row>
    <row r="2537" spans="1:19" ht="20.100000000000001" customHeight="1">
      <c r="A2537" s="697" t="s">
        <v>165</v>
      </c>
      <c r="B2537" s="185" t="s">
        <v>2010</v>
      </c>
      <c r="C2537" s="698" t="s">
        <v>1137</v>
      </c>
      <c r="D2537" s="699" t="s">
        <v>3717</v>
      </c>
      <c r="E2537" s="699" t="s">
        <v>936</v>
      </c>
      <c r="F2537" s="697" t="s">
        <v>363</v>
      </c>
      <c r="G2537" s="697"/>
      <c r="H2537" s="580">
        <v>43</v>
      </c>
      <c r="I2537" s="580">
        <v>140069</v>
      </c>
      <c r="J2537" s="864">
        <v>42</v>
      </c>
      <c r="K2537" s="705">
        <v>0</v>
      </c>
      <c r="L2537" s="1030">
        <v>0</v>
      </c>
      <c r="M2537" s="713">
        <f t="shared" si="172"/>
        <v>6022967</v>
      </c>
      <c r="N2537" s="639"/>
      <c r="O2537" s="698"/>
      <c r="P2537" s="697" t="s">
        <v>482</v>
      </c>
      <c r="Q2537" s="698" t="s">
        <v>364</v>
      </c>
      <c r="R2537" s="697" t="s">
        <v>68</v>
      </c>
      <c r="S2537" s="697" t="s">
        <v>152</v>
      </c>
    </row>
    <row r="2538" spans="1:19" ht="20.100000000000001" customHeight="1">
      <c r="A2538" s="697" t="s">
        <v>165</v>
      </c>
      <c r="B2538" s="185" t="s">
        <v>2010</v>
      </c>
      <c r="C2538" s="698" t="s">
        <v>1137</v>
      </c>
      <c r="D2538" s="699" t="s">
        <v>3717</v>
      </c>
      <c r="E2538" s="699" t="s">
        <v>936</v>
      </c>
      <c r="F2538" s="697" t="s">
        <v>775</v>
      </c>
      <c r="G2538" s="697"/>
      <c r="H2538" s="580">
        <v>140</v>
      </c>
      <c r="I2538" s="580">
        <v>5940</v>
      </c>
      <c r="J2538" s="864"/>
      <c r="K2538" s="705">
        <v>0</v>
      </c>
      <c r="L2538" s="1030">
        <v>0</v>
      </c>
      <c r="M2538" s="713">
        <f t="shared" si="172"/>
        <v>831600</v>
      </c>
      <c r="N2538" s="639"/>
      <c r="O2538" s="698"/>
      <c r="P2538" s="697" t="s">
        <v>482</v>
      </c>
      <c r="Q2538" s="698" t="s">
        <v>360</v>
      </c>
      <c r="R2538" s="697" t="s">
        <v>73</v>
      </c>
      <c r="S2538" s="697" t="s">
        <v>152</v>
      </c>
    </row>
    <row r="2539" spans="1:19" ht="20.100000000000001" customHeight="1">
      <c r="A2539" s="697" t="s">
        <v>165</v>
      </c>
      <c r="B2539" s="185" t="s">
        <v>2010</v>
      </c>
      <c r="C2539" s="698" t="s">
        <v>1137</v>
      </c>
      <c r="D2539" s="699" t="s">
        <v>3717</v>
      </c>
      <c r="E2539" s="699" t="s">
        <v>936</v>
      </c>
      <c r="F2539" s="697" t="s">
        <v>961</v>
      </c>
      <c r="G2539" s="697"/>
      <c r="H2539" s="580">
        <v>40</v>
      </c>
      <c r="I2539" s="580">
        <v>99000</v>
      </c>
      <c r="J2539" s="864"/>
      <c r="K2539" s="705">
        <v>0</v>
      </c>
      <c r="L2539" s="1030">
        <v>0</v>
      </c>
      <c r="M2539" s="713">
        <f t="shared" si="172"/>
        <v>3960000</v>
      </c>
      <c r="N2539" s="639"/>
      <c r="O2539" s="698"/>
      <c r="P2539" s="697" t="s">
        <v>482</v>
      </c>
      <c r="Q2539" s="698" t="s">
        <v>336</v>
      </c>
      <c r="R2539" s="697" t="s">
        <v>73</v>
      </c>
      <c r="S2539" s="697" t="s">
        <v>152</v>
      </c>
    </row>
    <row r="2540" spans="1:19" ht="20.100000000000001" customHeight="1">
      <c r="A2540" s="697" t="s">
        <v>165</v>
      </c>
      <c r="B2540" s="185" t="s">
        <v>2010</v>
      </c>
      <c r="C2540" s="698" t="s">
        <v>1137</v>
      </c>
      <c r="D2540" s="699" t="s">
        <v>3717</v>
      </c>
      <c r="E2540" s="699" t="s">
        <v>936</v>
      </c>
      <c r="F2540" s="697" t="s">
        <v>632</v>
      </c>
      <c r="G2540" s="697"/>
      <c r="H2540" s="1034">
        <v>12</v>
      </c>
      <c r="I2540" s="868">
        <v>63036</v>
      </c>
      <c r="J2540" s="1029"/>
      <c r="K2540" s="705">
        <v>0</v>
      </c>
      <c r="L2540" s="1030">
        <v>0</v>
      </c>
      <c r="M2540" s="713">
        <f t="shared" si="172"/>
        <v>756432</v>
      </c>
      <c r="N2540" s="857"/>
      <c r="O2540" s="698"/>
      <c r="P2540" s="697" t="s">
        <v>482</v>
      </c>
      <c r="Q2540" s="698" t="s">
        <v>336</v>
      </c>
      <c r="R2540" s="697" t="s">
        <v>73</v>
      </c>
      <c r="S2540" s="697" t="s">
        <v>152</v>
      </c>
    </row>
    <row r="2541" spans="1:19" ht="20.100000000000001" customHeight="1">
      <c r="A2541" s="697" t="s">
        <v>165</v>
      </c>
      <c r="B2541" s="185" t="s">
        <v>2010</v>
      </c>
      <c r="C2541" s="698" t="s">
        <v>1137</v>
      </c>
      <c r="D2541" s="699" t="s">
        <v>3717</v>
      </c>
      <c r="E2541" s="699" t="s">
        <v>936</v>
      </c>
      <c r="F2541" s="697" t="s">
        <v>631</v>
      </c>
      <c r="G2541" s="697" t="s">
        <v>58</v>
      </c>
      <c r="H2541" s="1034">
        <v>12</v>
      </c>
      <c r="I2541" s="868">
        <v>35964</v>
      </c>
      <c r="J2541" s="1029"/>
      <c r="K2541" s="705">
        <v>0</v>
      </c>
      <c r="L2541" s="1030">
        <v>0</v>
      </c>
      <c r="M2541" s="713">
        <f t="shared" si="172"/>
        <v>431568</v>
      </c>
      <c r="N2541" s="857"/>
      <c r="O2541" s="698"/>
      <c r="P2541" s="697" t="s">
        <v>482</v>
      </c>
      <c r="Q2541" s="698" t="s">
        <v>336</v>
      </c>
      <c r="R2541" s="697" t="s">
        <v>73</v>
      </c>
      <c r="S2541" s="697" t="s">
        <v>152</v>
      </c>
    </row>
    <row r="2542" spans="1:19" ht="20.100000000000001" customHeight="1">
      <c r="A2542" s="697" t="s">
        <v>165</v>
      </c>
      <c r="B2542" s="185" t="s">
        <v>2010</v>
      </c>
      <c r="C2542" s="698" t="s">
        <v>1137</v>
      </c>
      <c r="D2542" s="699" t="s">
        <v>3717</v>
      </c>
      <c r="E2542" s="699" t="s">
        <v>936</v>
      </c>
      <c r="F2542" s="697" t="s">
        <v>1141</v>
      </c>
      <c r="G2542" s="697"/>
      <c r="H2542" s="1034">
        <v>12</v>
      </c>
      <c r="I2542" s="868">
        <v>63000</v>
      </c>
      <c r="J2542" s="1029"/>
      <c r="K2542" s="705">
        <v>0</v>
      </c>
      <c r="L2542" s="1030">
        <v>0</v>
      </c>
      <c r="M2542" s="713">
        <f t="shared" si="172"/>
        <v>756000</v>
      </c>
      <c r="N2542" s="857"/>
      <c r="O2542" s="698"/>
      <c r="P2542" s="697" t="s">
        <v>482</v>
      </c>
      <c r="Q2542" s="698" t="s">
        <v>336</v>
      </c>
      <c r="R2542" s="697" t="s">
        <v>73</v>
      </c>
      <c r="S2542" s="697" t="s">
        <v>152</v>
      </c>
    </row>
    <row r="2543" spans="1:19" ht="20.100000000000001" customHeight="1">
      <c r="A2543" s="697" t="s">
        <v>165</v>
      </c>
      <c r="B2543" s="185" t="s">
        <v>2010</v>
      </c>
      <c r="C2543" s="698" t="s">
        <v>1137</v>
      </c>
      <c r="D2543" s="699" t="s">
        <v>3717</v>
      </c>
      <c r="E2543" s="699" t="s">
        <v>936</v>
      </c>
      <c r="F2543" s="697" t="s">
        <v>710</v>
      </c>
      <c r="G2543" s="697" t="s">
        <v>58</v>
      </c>
      <c r="H2543" s="1034">
        <v>68</v>
      </c>
      <c r="I2543" s="868">
        <v>5220</v>
      </c>
      <c r="J2543" s="864"/>
      <c r="K2543" s="705">
        <v>0</v>
      </c>
      <c r="L2543" s="1030">
        <v>0</v>
      </c>
      <c r="M2543" s="713">
        <f t="shared" si="172"/>
        <v>354960</v>
      </c>
      <c r="N2543" s="857"/>
      <c r="O2543" s="698"/>
      <c r="P2543" s="697" t="s">
        <v>482</v>
      </c>
      <c r="Q2543" s="698" t="s">
        <v>360</v>
      </c>
      <c r="R2543" s="697" t="s">
        <v>73</v>
      </c>
      <c r="S2543" s="697" t="s">
        <v>152</v>
      </c>
    </row>
    <row r="2544" spans="1:19" ht="20.100000000000001" customHeight="1">
      <c r="A2544" s="697" t="s">
        <v>165</v>
      </c>
      <c r="B2544" s="185" t="s">
        <v>2010</v>
      </c>
      <c r="C2544" s="698" t="s">
        <v>1137</v>
      </c>
      <c r="D2544" s="699" t="s">
        <v>3717</v>
      </c>
      <c r="E2544" s="699" t="s">
        <v>936</v>
      </c>
      <c r="F2544" s="697" t="s">
        <v>711</v>
      </c>
      <c r="G2544" s="697"/>
      <c r="H2544" s="1034">
        <v>68</v>
      </c>
      <c r="I2544" s="868">
        <v>4680</v>
      </c>
      <c r="J2544" s="864"/>
      <c r="K2544" s="705">
        <v>0</v>
      </c>
      <c r="L2544" s="1030">
        <v>0</v>
      </c>
      <c r="M2544" s="713">
        <f t="shared" si="172"/>
        <v>318240</v>
      </c>
      <c r="N2544" s="857"/>
      <c r="O2544" s="698"/>
      <c r="P2544" s="697" t="s">
        <v>482</v>
      </c>
      <c r="Q2544" s="698" t="s">
        <v>360</v>
      </c>
      <c r="R2544" s="697" t="s">
        <v>73</v>
      </c>
      <c r="S2544" s="697" t="s">
        <v>152</v>
      </c>
    </row>
    <row r="2545" spans="1:19" ht="20.100000000000001" customHeight="1">
      <c r="A2545" s="697" t="s">
        <v>2686</v>
      </c>
      <c r="B2545" s="185" t="s">
        <v>2687</v>
      </c>
      <c r="C2545" s="698" t="s">
        <v>2209</v>
      </c>
      <c r="D2545" s="699" t="s">
        <v>3717</v>
      </c>
      <c r="E2545" s="699" t="s">
        <v>3339</v>
      </c>
      <c r="F2545" s="697" t="s">
        <v>874</v>
      </c>
      <c r="G2545" s="697"/>
      <c r="H2545" s="1034">
        <v>20</v>
      </c>
      <c r="I2545" s="868">
        <v>113804</v>
      </c>
      <c r="J2545" s="864">
        <v>37</v>
      </c>
      <c r="K2545" s="705">
        <v>0</v>
      </c>
      <c r="L2545" s="1030">
        <v>0</v>
      </c>
      <c r="M2545" s="713">
        <f t="shared" si="172"/>
        <v>2276080</v>
      </c>
      <c r="N2545" s="857" t="s">
        <v>2774</v>
      </c>
      <c r="O2545" s="698" t="s">
        <v>2781</v>
      </c>
      <c r="P2545" s="697" t="s">
        <v>482</v>
      </c>
      <c r="Q2545" s="698" t="s">
        <v>361</v>
      </c>
      <c r="R2545" s="697" t="s">
        <v>68</v>
      </c>
      <c r="S2545" s="697" t="s">
        <v>213</v>
      </c>
    </row>
    <row r="2546" spans="1:19" ht="20.100000000000001" customHeight="1">
      <c r="A2546" s="697" t="s">
        <v>2686</v>
      </c>
      <c r="B2546" s="185" t="s">
        <v>2687</v>
      </c>
      <c r="C2546" s="698" t="s">
        <v>2209</v>
      </c>
      <c r="D2546" s="699" t="s">
        <v>3717</v>
      </c>
      <c r="E2546" s="699" t="s">
        <v>3339</v>
      </c>
      <c r="F2546" s="697" t="s">
        <v>959</v>
      </c>
      <c r="G2546" s="697"/>
      <c r="H2546" s="1034">
        <v>13</v>
      </c>
      <c r="I2546" s="868">
        <v>112043</v>
      </c>
      <c r="J2546" s="864">
        <v>40</v>
      </c>
      <c r="K2546" s="705">
        <v>0</v>
      </c>
      <c r="L2546" s="1030">
        <v>0</v>
      </c>
      <c r="M2546" s="713">
        <f t="shared" si="172"/>
        <v>1456559</v>
      </c>
      <c r="N2546" s="857"/>
      <c r="O2546" s="698"/>
      <c r="P2546" s="697" t="s">
        <v>482</v>
      </c>
      <c r="Q2546" s="698" t="s">
        <v>364</v>
      </c>
      <c r="R2546" s="697" t="s">
        <v>68</v>
      </c>
      <c r="S2546" s="697" t="s">
        <v>213</v>
      </c>
    </row>
    <row r="2547" spans="1:19" ht="20.100000000000001" customHeight="1">
      <c r="A2547" s="697" t="s">
        <v>770</v>
      </c>
      <c r="B2547" s="185" t="s">
        <v>1218</v>
      </c>
      <c r="C2547" s="698" t="s">
        <v>515</v>
      </c>
      <c r="D2547" s="699" t="s">
        <v>3717</v>
      </c>
      <c r="E2547" s="699" t="s">
        <v>936</v>
      </c>
      <c r="F2547" s="697" t="s">
        <v>1219</v>
      </c>
      <c r="G2547" s="697"/>
      <c r="H2547" s="1034">
        <v>998</v>
      </c>
      <c r="I2547" s="868">
        <v>30714</v>
      </c>
      <c r="J2547" s="864">
        <v>14</v>
      </c>
      <c r="K2547" s="705">
        <v>0</v>
      </c>
      <c r="L2547" s="1030">
        <v>0</v>
      </c>
      <c r="M2547" s="713">
        <f t="shared" si="172"/>
        <v>30652572</v>
      </c>
      <c r="N2547" s="857"/>
      <c r="O2547" s="698"/>
      <c r="P2547" s="697" t="s">
        <v>761</v>
      </c>
      <c r="Q2547" s="698" t="s">
        <v>270</v>
      </c>
      <c r="R2547" s="697" t="s">
        <v>68</v>
      </c>
      <c r="S2547" s="697" t="s">
        <v>40</v>
      </c>
    </row>
    <row r="2548" spans="1:19" ht="20.100000000000001" customHeight="1">
      <c r="A2548" s="697" t="s">
        <v>770</v>
      </c>
      <c r="B2548" s="185" t="s">
        <v>1218</v>
      </c>
      <c r="C2548" s="698" t="s">
        <v>515</v>
      </c>
      <c r="D2548" s="699" t="s">
        <v>3717</v>
      </c>
      <c r="E2548" s="699" t="s">
        <v>936</v>
      </c>
      <c r="F2548" s="697" t="s">
        <v>67</v>
      </c>
      <c r="G2548" s="697"/>
      <c r="H2548" s="1034">
        <v>998</v>
      </c>
      <c r="I2548" s="868">
        <v>94000</v>
      </c>
      <c r="J2548" s="864">
        <v>41</v>
      </c>
      <c r="K2548" s="705">
        <v>0</v>
      </c>
      <c r="L2548" s="1030">
        <v>0</v>
      </c>
      <c r="M2548" s="713">
        <f t="shared" si="172"/>
        <v>93812000</v>
      </c>
      <c r="N2548" s="857"/>
      <c r="O2548" s="698"/>
      <c r="P2548" s="697" t="s">
        <v>761</v>
      </c>
      <c r="Q2548" s="698" t="s">
        <v>403</v>
      </c>
      <c r="R2548" s="697" t="s">
        <v>68</v>
      </c>
      <c r="S2548" s="697" t="s">
        <v>40</v>
      </c>
    </row>
    <row r="2549" spans="1:19" ht="20.100000000000001" customHeight="1">
      <c r="A2549" s="697" t="s">
        <v>770</v>
      </c>
      <c r="B2549" s="185" t="s">
        <v>1218</v>
      </c>
      <c r="C2549" s="698" t="s">
        <v>515</v>
      </c>
      <c r="D2549" s="699" t="s">
        <v>3717</v>
      </c>
      <c r="E2549" s="699" t="s">
        <v>936</v>
      </c>
      <c r="F2549" s="697" t="s">
        <v>1391</v>
      </c>
      <c r="G2549" s="697"/>
      <c r="H2549" s="1034">
        <v>998</v>
      </c>
      <c r="I2549" s="868">
        <v>44838</v>
      </c>
      <c r="J2549" s="864">
        <v>16</v>
      </c>
      <c r="K2549" s="705">
        <v>0</v>
      </c>
      <c r="L2549" s="1030">
        <v>0</v>
      </c>
      <c r="M2549" s="713">
        <f t="shared" si="172"/>
        <v>44748324</v>
      </c>
      <c r="N2549" s="857"/>
      <c r="O2549" s="698"/>
      <c r="P2549" s="697" t="s">
        <v>761</v>
      </c>
      <c r="Q2549" s="698" t="s">
        <v>270</v>
      </c>
      <c r="R2549" s="697" t="s">
        <v>68</v>
      </c>
      <c r="S2549" s="697" t="s">
        <v>40</v>
      </c>
    </row>
    <row r="2550" spans="1:19" ht="20.100000000000001" customHeight="1">
      <c r="A2550" s="697" t="s">
        <v>770</v>
      </c>
      <c r="B2550" s="185" t="s">
        <v>1218</v>
      </c>
      <c r="C2550" s="698" t="s">
        <v>515</v>
      </c>
      <c r="D2550" s="699" t="s">
        <v>3717</v>
      </c>
      <c r="E2550" s="699" t="s">
        <v>936</v>
      </c>
      <c r="F2550" s="697" t="s">
        <v>524</v>
      </c>
      <c r="G2550" s="697"/>
      <c r="H2550" s="1034">
        <v>998</v>
      </c>
      <c r="I2550" s="868">
        <v>121242</v>
      </c>
      <c r="J2550" s="1029">
        <v>42</v>
      </c>
      <c r="K2550" s="705">
        <v>0</v>
      </c>
      <c r="L2550" s="1030">
        <v>0</v>
      </c>
      <c r="M2550" s="713">
        <f t="shared" si="172"/>
        <v>120999516</v>
      </c>
      <c r="N2550" s="857"/>
      <c r="O2550" s="698"/>
      <c r="P2550" s="697" t="s">
        <v>761</v>
      </c>
      <c r="Q2550" s="698" t="s">
        <v>327</v>
      </c>
      <c r="R2550" s="697" t="s">
        <v>68</v>
      </c>
      <c r="S2550" s="697" t="s">
        <v>40</v>
      </c>
    </row>
    <row r="2551" spans="1:19" ht="20.100000000000001" customHeight="1">
      <c r="A2551" s="857" t="s">
        <v>351</v>
      </c>
      <c r="B2551" s="890" t="s">
        <v>1028</v>
      </c>
      <c r="C2551" s="891" t="s">
        <v>352</v>
      </c>
      <c r="D2551" s="699" t="s">
        <v>3717</v>
      </c>
      <c r="E2551" s="699" t="s">
        <v>3339</v>
      </c>
      <c r="F2551" s="857" t="s">
        <v>402</v>
      </c>
      <c r="G2551" s="857"/>
      <c r="H2551" s="892">
        <v>1099</v>
      </c>
      <c r="I2551" s="892">
        <v>148000</v>
      </c>
      <c r="J2551" s="1035">
        <v>26.4</v>
      </c>
      <c r="K2551" s="705">
        <v>0</v>
      </c>
      <c r="L2551" s="1030">
        <v>0</v>
      </c>
      <c r="M2551" s="713">
        <f t="shared" si="172"/>
        <v>162652000</v>
      </c>
      <c r="N2551" s="857"/>
      <c r="O2551" s="893"/>
      <c r="P2551" s="891" t="s">
        <v>761</v>
      </c>
      <c r="Q2551" s="893" t="s">
        <v>403</v>
      </c>
      <c r="R2551" s="891" t="s">
        <v>60</v>
      </c>
      <c r="S2551" s="891" t="s">
        <v>152</v>
      </c>
    </row>
    <row r="2552" spans="1:19" ht="20.100000000000001" customHeight="1">
      <c r="A2552" s="857" t="s">
        <v>351</v>
      </c>
      <c r="B2552" s="890" t="s">
        <v>1028</v>
      </c>
      <c r="C2552" s="891" t="s">
        <v>352</v>
      </c>
      <c r="D2552" s="699" t="s">
        <v>3717</v>
      </c>
      <c r="E2552" s="699" t="s">
        <v>936</v>
      </c>
      <c r="F2552" s="857" t="s">
        <v>538</v>
      </c>
      <c r="G2552" s="857"/>
      <c r="H2552" s="892">
        <v>2060</v>
      </c>
      <c r="I2552" s="892">
        <v>49916</v>
      </c>
      <c r="J2552" s="1035">
        <v>15.5</v>
      </c>
      <c r="K2552" s="705">
        <v>0</v>
      </c>
      <c r="L2552" s="1030">
        <v>0</v>
      </c>
      <c r="M2552" s="713">
        <f t="shared" si="172"/>
        <v>102826960</v>
      </c>
      <c r="N2552" s="857" t="s">
        <v>1620</v>
      </c>
      <c r="O2552" s="893"/>
      <c r="P2552" s="891" t="s">
        <v>761</v>
      </c>
      <c r="Q2552" s="893" t="s">
        <v>270</v>
      </c>
      <c r="R2552" s="891" t="s">
        <v>60</v>
      </c>
      <c r="S2552" s="891" t="s">
        <v>152</v>
      </c>
    </row>
    <row r="2553" spans="1:19" ht="20.100000000000001" customHeight="1">
      <c r="A2553" s="698" t="s">
        <v>351</v>
      </c>
      <c r="B2553" s="185" t="s">
        <v>2008</v>
      </c>
      <c r="C2553" s="698" t="s">
        <v>352</v>
      </c>
      <c r="D2553" s="699" t="s">
        <v>3717</v>
      </c>
      <c r="E2553" s="699" t="s">
        <v>936</v>
      </c>
      <c r="F2553" s="697" t="s">
        <v>402</v>
      </c>
      <c r="G2553" s="697"/>
      <c r="H2553" s="1034">
        <v>1000</v>
      </c>
      <c r="I2553" s="868">
        <v>150000</v>
      </c>
      <c r="J2553" s="864">
        <v>36.4</v>
      </c>
      <c r="K2553" s="578">
        <v>0</v>
      </c>
      <c r="L2553" s="579">
        <v>0</v>
      </c>
      <c r="M2553" s="713">
        <f t="shared" si="172"/>
        <v>150000000</v>
      </c>
      <c r="N2553" s="857"/>
      <c r="O2553" s="698"/>
      <c r="P2553" s="697" t="s">
        <v>761</v>
      </c>
      <c r="Q2553" s="698" t="s">
        <v>403</v>
      </c>
      <c r="R2553" s="697" t="s">
        <v>60</v>
      </c>
      <c r="S2553" s="697" t="s">
        <v>152</v>
      </c>
    </row>
    <row r="2554" spans="1:19" ht="20.100000000000001" customHeight="1">
      <c r="A2554" s="698" t="s">
        <v>351</v>
      </c>
      <c r="B2554" s="185" t="s">
        <v>2009</v>
      </c>
      <c r="C2554" s="698" t="s">
        <v>352</v>
      </c>
      <c r="D2554" s="699" t="s">
        <v>3717</v>
      </c>
      <c r="E2554" s="699" t="s">
        <v>936</v>
      </c>
      <c r="F2554" s="697" t="s">
        <v>402</v>
      </c>
      <c r="G2554" s="697"/>
      <c r="H2554" s="1034">
        <v>191</v>
      </c>
      <c r="I2554" s="868">
        <v>150000</v>
      </c>
      <c r="J2554" s="864">
        <v>36.4</v>
      </c>
      <c r="K2554" s="578">
        <v>0</v>
      </c>
      <c r="L2554" s="579">
        <v>0</v>
      </c>
      <c r="M2554" s="713">
        <f t="shared" si="172"/>
        <v>28650000</v>
      </c>
      <c r="N2554" s="857"/>
      <c r="O2554" s="698"/>
      <c r="P2554" s="697" t="s">
        <v>761</v>
      </c>
      <c r="Q2554" s="698" t="s">
        <v>403</v>
      </c>
      <c r="R2554" s="697" t="s">
        <v>60</v>
      </c>
      <c r="S2554" s="697" t="s">
        <v>152</v>
      </c>
    </row>
    <row r="2555" spans="1:19" ht="20.100000000000001" customHeight="1">
      <c r="A2555" s="697" t="s">
        <v>351</v>
      </c>
      <c r="B2555" s="185" t="s">
        <v>1030</v>
      </c>
      <c r="C2555" s="698" t="s">
        <v>352</v>
      </c>
      <c r="D2555" s="699" t="s">
        <v>3717</v>
      </c>
      <c r="E2555" s="699" t="s">
        <v>936</v>
      </c>
      <c r="F2555" s="697" t="s">
        <v>77</v>
      </c>
      <c r="G2555" s="697"/>
      <c r="H2555" s="1034">
        <v>856</v>
      </c>
      <c r="I2555" s="868">
        <v>70400</v>
      </c>
      <c r="J2555" s="1029"/>
      <c r="K2555" s="578">
        <v>0</v>
      </c>
      <c r="L2555" s="579">
        <v>0</v>
      </c>
      <c r="M2555" s="713">
        <f t="shared" si="172"/>
        <v>60262400</v>
      </c>
      <c r="N2555" s="857"/>
      <c r="O2555" s="698"/>
      <c r="P2555" s="697" t="s">
        <v>761</v>
      </c>
      <c r="Q2555" s="698" t="s">
        <v>278</v>
      </c>
      <c r="R2555" s="697" t="s">
        <v>73</v>
      </c>
      <c r="S2555" s="697" t="s">
        <v>152</v>
      </c>
    </row>
    <row r="2556" spans="1:19" ht="20.100000000000001" customHeight="1">
      <c r="A2556" s="698" t="s">
        <v>351</v>
      </c>
      <c r="B2556" s="185" t="s">
        <v>1030</v>
      </c>
      <c r="C2556" s="698" t="s">
        <v>352</v>
      </c>
      <c r="D2556" s="699" t="s">
        <v>3717</v>
      </c>
      <c r="E2556" s="699" t="s">
        <v>936</v>
      </c>
      <c r="F2556" s="1036" t="s">
        <v>81</v>
      </c>
      <c r="G2556" s="697"/>
      <c r="H2556" s="1034">
        <v>1712</v>
      </c>
      <c r="I2556" s="868">
        <v>5202</v>
      </c>
      <c r="J2556" s="864"/>
      <c r="K2556" s="578">
        <v>0</v>
      </c>
      <c r="L2556" s="579">
        <v>0</v>
      </c>
      <c r="M2556" s="713">
        <f t="shared" si="172"/>
        <v>8905824</v>
      </c>
      <c r="N2556" s="1037"/>
      <c r="O2556" s="698"/>
      <c r="P2556" s="697" t="s">
        <v>761</v>
      </c>
      <c r="Q2556" s="698" t="s">
        <v>336</v>
      </c>
      <c r="R2556" s="697" t="s">
        <v>73</v>
      </c>
      <c r="S2556" s="697" t="s">
        <v>152</v>
      </c>
    </row>
    <row r="2557" spans="1:19" ht="20.100000000000001" customHeight="1">
      <c r="A2557" s="857" t="s">
        <v>351</v>
      </c>
      <c r="B2557" s="890" t="s">
        <v>1030</v>
      </c>
      <c r="C2557" s="891" t="s">
        <v>352</v>
      </c>
      <c r="D2557" s="699" t="s">
        <v>3717</v>
      </c>
      <c r="E2557" s="699" t="s">
        <v>936</v>
      </c>
      <c r="F2557" s="857" t="s">
        <v>1031</v>
      </c>
      <c r="G2557" s="857"/>
      <c r="H2557" s="892">
        <v>856</v>
      </c>
      <c r="I2557" s="892">
        <v>7655</v>
      </c>
      <c r="J2557" s="1029"/>
      <c r="K2557" s="1038">
        <v>0</v>
      </c>
      <c r="L2557" s="1039">
        <v>0</v>
      </c>
      <c r="M2557" s="713">
        <f t="shared" si="172"/>
        <v>6552680</v>
      </c>
      <c r="N2557" s="857"/>
      <c r="O2557" s="893"/>
      <c r="P2557" s="891" t="s">
        <v>761</v>
      </c>
      <c r="Q2557" s="893" t="s">
        <v>340</v>
      </c>
      <c r="R2557" s="891" t="s">
        <v>73</v>
      </c>
      <c r="S2557" s="891" t="s">
        <v>152</v>
      </c>
    </row>
    <row r="2558" spans="1:19" ht="20.100000000000001" customHeight="1">
      <c r="A2558" s="857" t="s">
        <v>351</v>
      </c>
      <c r="B2558" s="890" t="s">
        <v>1030</v>
      </c>
      <c r="C2558" s="891" t="s">
        <v>352</v>
      </c>
      <c r="D2558" s="699" t="s">
        <v>3717</v>
      </c>
      <c r="E2558" s="699" t="s">
        <v>936</v>
      </c>
      <c r="F2558" s="1037" t="s">
        <v>388</v>
      </c>
      <c r="G2558" s="1037"/>
      <c r="H2558" s="892">
        <v>856</v>
      </c>
      <c r="I2558" s="892">
        <v>4746</v>
      </c>
      <c r="J2558" s="1035"/>
      <c r="K2558" s="1038">
        <v>0</v>
      </c>
      <c r="L2558" s="1039">
        <v>0</v>
      </c>
      <c r="M2558" s="713">
        <f t="shared" si="172"/>
        <v>4062576</v>
      </c>
      <c r="N2558" s="1037"/>
      <c r="O2558" s="893"/>
      <c r="P2558" s="891" t="s">
        <v>761</v>
      </c>
      <c r="Q2558" s="893" t="s">
        <v>339</v>
      </c>
      <c r="R2558" s="891" t="s">
        <v>73</v>
      </c>
      <c r="S2558" s="891" t="s">
        <v>152</v>
      </c>
    </row>
    <row r="2559" spans="1:19" ht="20.100000000000001" customHeight="1">
      <c r="A2559" s="857" t="s">
        <v>351</v>
      </c>
      <c r="B2559" s="890" t="s">
        <v>1030</v>
      </c>
      <c r="C2559" s="891" t="s">
        <v>352</v>
      </c>
      <c r="D2559" s="699" t="s">
        <v>3717</v>
      </c>
      <c r="E2559" s="699" t="s">
        <v>936</v>
      </c>
      <c r="F2559" s="857" t="s">
        <v>81</v>
      </c>
      <c r="G2559" s="857"/>
      <c r="H2559" s="892">
        <v>856</v>
      </c>
      <c r="I2559" s="892">
        <v>4755</v>
      </c>
      <c r="J2559" s="1035"/>
      <c r="K2559" s="1038">
        <v>0</v>
      </c>
      <c r="L2559" s="1039">
        <v>0</v>
      </c>
      <c r="M2559" s="713">
        <f t="shared" si="172"/>
        <v>4070280</v>
      </c>
      <c r="N2559" s="857"/>
      <c r="O2559" s="893"/>
      <c r="P2559" s="891" t="s">
        <v>761</v>
      </c>
      <c r="Q2559" s="893" t="s">
        <v>336</v>
      </c>
      <c r="R2559" s="891" t="s">
        <v>73</v>
      </c>
      <c r="S2559" s="891" t="s">
        <v>152</v>
      </c>
    </row>
    <row r="2560" spans="1:19" ht="20.100000000000001" customHeight="1">
      <c r="A2560" s="857" t="s">
        <v>351</v>
      </c>
      <c r="B2560" s="890" t="s">
        <v>1030</v>
      </c>
      <c r="C2560" s="891" t="s">
        <v>352</v>
      </c>
      <c r="D2560" s="699" t="s">
        <v>3717</v>
      </c>
      <c r="E2560" s="699" t="s">
        <v>936</v>
      </c>
      <c r="F2560" s="1037" t="s">
        <v>366</v>
      </c>
      <c r="G2560" s="1037"/>
      <c r="H2560" s="892">
        <v>856</v>
      </c>
      <c r="I2560" s="892">
        <v>3532</v>
      </c>
      <c r="J2560" s="1035"/>
      <c r="K2560" s="1038">
        <v>0</v>
      </c>
      <c r="L2560" s="1039">
        <v>0</v>
      </c>
      <c r="M2560" s="713">
        <f t="shared" si="172"/>
        <v>3023392</v>
      </c>
      <c r="N2560" s="1037"/>
      <c r="O2560" s="893"/>
      <c r="P2560" s="891" t="s">
        <v>761</v>
      </c>
      <c r="Q2560" s="893" t="s">
        <v>339</v>
      </c>
      <c r="R2560" s="891" t="s">
        <v>73</v>
      </c>
      <c r="S2560" s="891" t="s">
        <v>152</v>
      </c>
    </row>
    <row r="2561" spans="1:19" ht="20.100000000000001" customHeight="1">
      <c r="A2561" s="857" t="s">
        <v>351</v>
      </c>
      <c r="B2561" s="890" t="s">
        <v>1030</v>
      </c>
      <c r="C2561" s="891" t="s">
        <v>352</v>
      </c>
      <c r="D2561" s="699" t="s">
        <v>3717</v>
      </c>
      <c r="E2561" s="699" t="s">
        <v>936</v>
      </c>
      <c r="F2561" s="857" t="s">
        <v>338</v>
      </c>
      <c r="G2561" s="857"/>
      <c r="H2561" s="892">
        <v>856</v>
      </c>
      <c r="I2561" s="892">
        <v>3173</v>
      </c>
      <c r="J2561" s="1035"/>
      <c r="K2561" s="1038">
        <v>0</v>
      </c>
      <c r="L2561" s="1039">
        <v>0</v>
      </c>
      <c r="M2561" s="713">
        <f t="shared" si="172"/>
        <v>2716088</v>
      </c>
      <c r="N2561" s="857"/>
      <c r="O2561" s="893"/>
      <c r="P2561" s="891" t="s">
        <v>761</v>
      </c>
      <c r="Q2561" s="893" t="s">
        <v>339</v>
      </c>
      <c r="R2561" s="891" t="s">
        <v>73</v>
      </c>
      <c r="S2561" s="891" t="s">
        <v>152</v>
      </c>
    </row>
    <row r="2562" spans="1:19" ht="20.100000000000001" customHeight="1">
      <c r="A2562" s="857" t="s">
        <v>351</v>
      </c>
      <c r="B2562" s="890" t="s">
        <v>1028</v>
      </c>
      <c r="C2562" s="891" t="s">
        <v>352</v>
      </c>
      <c r="D2562" s="699" t="s">
        <v>3717</v>
      </c>
      <c r="E2562" s="699" t="s">
        <v>936</v>
      </c>
      <c r="F2562" s="857" t="s">
        <v>342</v>
      </c>
      <c r="G2562" s="857"/>
      <c r="H2562" s="892">
        <v>514</v>
      </c>
      <c r="I2562" s="892">
        <v>127582</v>
      </c>
      <c r="J2562" s="1035">
        <v>27</v>
      </c>
      <c r="K2562" s="1038">
        <v>0</v>
      </c>
      <c r="L2562" s="1039">
        <v>0</v>
      </c>
      <c r="M2562" s="713">
        <f t="shared" si="172"/>
        <v>65577148</v>
      </c>
      <c r="N2562" s="857"/>
      <c r="O2562" s="1040"/>
      <c r="P2562" s="891" t="s">
        <v>761</v>
      </c>
      <c r="Q2562" s="857" t="s">
        <v>343</v>
      </c>
      <c r="R2562" s="891" t="s">
        <v>60</v>
      </c>
      <c r="S2562" s="891" t="s">
        <v>152</v>
      </c>
    </row>
    <row r="2563" spans="1:19" ht="20.100000000000001" customHeight="1">
      <c r="A2563" s="857" t="s">
        <v>428</v>
      </c>
      <c r="B2563" s="890" t="s">
        <v>2184</v>
      </c>
      <c r="C2563" s="891" t="s">
        <v>64</v>
      </c>
      <c r="D2563" s="699" t="s">
        <v>3717</v>
      </c>
      <c r="E2563" s="699" t="s">
        <v>936</v>
      </c>
      <c r="F2563" s="1037" t="s">
        <v>81</v>
      </c>
      <c r="G2563" s="857"/>
      <c r="H2563" s="892">
        <v>1849</v>
      </c>
      <c r="I2563" s="892">
        <v>3600</v>
      </c>
      <c r="J2563" s="1035"/>
      <c r="K2563" s="1038">
        <v>0</v>
      </c>
      <c r="L2563" s="1039">
        <v>0</v>
      </c>
      <c r="M2563" s="713">
        <f t="shared" si="172"/>
        <v>6656400</v>
      </c>
      <c r="N2563" s="1037"/>
      <c r="O2563" s="893"/>
      <c r="P2563" s="891" t="s">
        <v>284</v>
      </c>
      <c r="Q2563" s="893" t="s">
        <v>336</v>
      </c>
      <c r="R2563" s="891" t="s">
        <v>73</v>
      </c>
      <c r="S2563" s="891" t="s">
        <v>40</v>
      </c>
    </row>
    <row r="2564" spans="1:19" ht="20.100000000000001" customHeight="1">
      <c r="A2564" s="857" t="s">
        <v>428</v>
      </c>
      <c r="B2564" s="890" t="s">
        <v>2184</v>
      </c>
      <c r="C2564" s="891" t="s">
        <v>64</v>
      </c>
      <c r="D2564" s="699" t="s">
        <v>3717</v>
      </c>
      <c r="E2564" s="699" t="s">
        <v>936</v>
      </c>
      <c r="F2564" s="857" t="s">
        <v>84</v>
      </c>
      <c r="G2564" s="857"/>
      <c r="H2564" s="892">
        <v>1849</v>
      </c>
      <c r="I2564" s="892">
        <v>4200</v>
      </c>
      <c r="J2564" s="1035"/>
      <c r="K2564" s="1038">
        <v>0</v>
      </c>
      <c r="L2564" s="1039">
        <v>0</v>
      </c>
      <c r="M2564" s="713">
        <f t="shared" si="172"/>
        <v>7765800</v>
      </c>
      <c r="N2564" s="857"/>
      <c r="O2564" s="893"/>
      <c r="P2564" s="891" t="s">
        <v>284</v>
      </c>
      <c r="Q2564" s="893" t="s">
        <v>339</v>
      </c>
      <c r="R2564" s="891" t="s">
        <v>73</v>
      </c>
      <c r="S2564" s="891" t="s">
        <v>40</v>
      </c>
    </row>
    <row r="2565" spans="1:19" ht="20.100000000000001" customHeight="1">
      <c r="A2565" s="857" t="s">
        <v>110</v>
      </c>
      <c r="B2565" s="890" t="s">
        <v>2508</v>
      </c>
      <c r="C2565" s="891" t="s">
        <v>64</v>
      </c>
      <c r="D2565" s="699" t="s">
        <v>3717</v>
      </c>
      <c r="E2565" s="699" t="s">
        <v>936</v>
      </c>
      <c r="F2565" s="1037" t="s">
        <v>909</v>
      </c>
      <c r="G2565" s="1037"/>
      <c r="H2565" s="892">
        <v>23</v>
      </c>
      <c r="I2565" s="892">
        <v>54856</v>
      </c>
      <c r="J2565" s="1035">
        <v>19</v>
      </c>
      <c r="K2565" s="1038">
        <v>0</v>
      </c>
      <c r="L2565" s="1039">
        <v>0</v>
      </c>
      <c r="M2565" s="713">
        <f t="shared" si="172"/>
        <v>1261688</v>
      </c>
      <c r="N2565" s="1037">
        <v>304</v>
      </c>
      <c r="O2565" s="1041" t="s">
        <v>2541</v>
      </c>
      <c r="P2565" s="891" t="s">
        <v>284</v>
      </c>
      <c r="Q2565" s="893" t="s">
        <v>361</v>
      </c>
      <c r="R2565" s="891" t="s">
        <v>68</v>
      </c>
      <c r="S2565" s="891" t="s">
        <v>152</v>
      </c>
    </row>
    <row r="2566" spans="1:19" ht="20.100000000000001" customHeight="1">
      <c r="A2566" s="857" t="s">
        <v>110</v>
      </c>
      <c r="B2566" s="890" t="s">
        <v>2508</v>
      </c>
      <c r="C2566" s="891" t="s">
        <v>64</v>
      </c>
      <c r="D2566" s="699" t="s">
        <v>3717</v>
      </c>
      <c r="E2566" s="699" t="s">
        <v>936</v>
      </c>
      <c r="F2566" s="857" t="s">
        <v>782</v>
      </c>
      <c r="G2566" s="857"/>
      <c r="H2566" s="892">
        <v>23</v>
      </c>
      <c r="I2566" s="892">
        <v>132874</v>
      </c>
      <c r="J2566" s="1029"/>
      <c r="K2566" s="1038">
        <v>0</v>
      </c>
      <c r="L2566" s="1039">
        <v>0</v>
      </c>
      <c r="M2566" s="713">
        <f t="shared" si="172"/>
        <v>3056102</v>
      </c>
      <c r="N2566" s="857"/>
      <c r="O2566" s="893" t="s">
        <v>2541</v>
      </c>
      <c r="P2566" s="891" t="s">
        <v>284</v>
      </c>
      <c r="Q2566" s="893" t="s">
        <v>336</v>
      </c>
      <c r="R2566" s="891" t="s">
        <v>73</v>
      </c>
      <c r="S2566" s="891" t="s">
        <v>152</v>
      </c>
    </row>
    <row r="2567" spans="1:19" ht="20.100000000000001" customHeight="1">
      <c r="A2567" s="697" t="s">
        <v>110</v>
      </c>
      <c r="B2567" s="185" t="s">
        <v>2508</v>
      </c>
      <c r="C2567" s="698" t="s">
        <v>64</v>
      </c>
      <c r="D2567" s="699" t="s">
        <v>3717</v>
      </c>
      <c r="E2567" s="699" t="s">
        <v>936</v>
      </c>
      <c r="F2567" s="697" t="s">
        <v>267</v>
      </c>
      <c r="G2567" s="697"/>
      <c r="H2567" s="868">
        <v>15</v>
      </c>
      <c r="I2567" s="868">
        <v>77000</v>
      </c>
      <c r="J2567" s="1029">
        <v>7.2</v>
      </c>
      <c r="K2567" s="1042">
        <v>0</v>
      </c>
      <c r="L2567" s="579">
        <v>0</v>
      </c>
      <c r="M2567" s="713">
        <f t="shared" si="172"/>
        <v>1155000</v>
      </c>
      <c r="N2567" s="857"/>
      <c r="O2567" s="698" t="s">
        <v>2574</v>
      </c>
      <c r="P2567" s="697" t="s">
        <v>284</v>
      </c>
      <c r="Q2567" s="698" t="s">
        <v>344</v>
      </c>
      <c r="R2567" s="697" t="s">
        <v>60</v>
      </c>
      <c r="S2567" s="697" t="s">
        <v>152</v>
      </c>
    </row>
    <row r="2568" spans="1:19" ht="20.100000000000001" customHeight="1">
      <c r="A2568" s="697" t="s">
        <v>110</v>
      </c>
      <c r="B2568" s="185" t="s">
        <v>2508</v>
      </c>
      <c r="C2568" s="698" t="s">
        <v>64</v>
      </c>
      <c r="D2568" s="699" t="s">
        <v>3717</v>
      </c>
      <c r="E2568" s="699" t="s">
        <v>936</v>
      </c>
      <c r="F2568" s="697" t="s">
        <v>589</v>
      </c>
      <c r="G2568" s="697"/>
      <c r="H2568" s="580">
        <v>23</v>
      </c>
      <c r="I2568" s="580">
        <v>31000</v>
      </c>
      <c r="J2568" s="864">
        <v>15</v>
      </c>
      <c r="K2568" s="578">
        <v>0</v>
      </c>
      <c r="L2568" s="579">
        <v>0</v>
      </c>
      <c r="M2568" s="713">
        <f t="shared" si="172"/>
        <v>713000</v>
      </c>
      <c r="N2568" s="698"/>
      <c r="O2568" s="698" t="s">
        <v>2575</v>
      </c>
      <c r="P2568" s="697" t="s">
        <v>284</v>
      </c>
      <c r="Q2568" s="698" t="s">
        <v>270</v>
      </c>
      <c r="R2568" s="697" t="s">
        <v>68</v>
      </c>
      <c r="S2568" s="697" t="s">
        <v>152</v>
      </c>
    </row>
    <row r="2569" spans="1:19" ht="20.100000000000001" customHeight="1">
      <c r="A2569" s="697" t="s">
        <v>110</v>
      </c>
      <c r="B2569" s="185" t="s">
        <v>2508</v>
      </c>
      <c r="C2569" s="698" t="s">
        <v>64</v>
      </c>
      <c r="D2569" s="699" t="s">
        <v>3717</v>
      </c>
      <c r="E2569" s="699" t="s">
        <v>936</v>
      </c>
      <c r="F2569" s="697" t="s">
        <v>669</v>
      </c>
      <c r="G2569" s="697"/>
      <c r="H2569" s="580">
        <v>23</v>
      </c>
      <c r="I2569" s="580">
        <v>110000</v>
      </c>
      <c r="J2569" s="864">
        <v>22.5</v>
      </c>
      <c r="K2569" s="578">
        <v>0</v>
      </c>
      <c r="L2569" s="579">
        <v>0</v>
      </c>
      <c r="M2569" s="713">
        <f t="shared" si="172"/>
        <v>2530000</v>
      </c>
      <c r="N2569" s="698"/>
      <c r="O2569" s="698" t="s">
        <v>2576</v>
      </c>
      <c r="P2569" s="697" t="s">
        <v>284</v>
      </c>
      <c r="Q2569" s="698" t="s">
        <v>628</v>
      </c>
      <c r="R2569" s="697" t="s">
        <v>60</v>
      </c>
      <c r="S2569" s="697" t="s">
        <v>152</v>
      </c>
    </row>
    <row r="2570" spans="1:19" ht="20.100000000000001" customHeight="1">
      <c r="A2570" s="697" t="s">
        <v>110</v>
      </c>
      <c r="B2570" s="185" t="s">
        <v>2508</v>
      </c>
      <c r="C2570" s="698" t="s">
        <v>64</v>
      </c>
      <c r="D2570" s="699" t="s">
        <v>3717</v>
      </c>
      <c r="E2570" s="699" t="s">
        <v>936</v>
      </c>
      <c r="F2570" s="697" t="s">
        <v>627</v>
      </c>
      <c r="G2570" s="697"/>
      <c r="H2570" s="580">
        <v>23</v>
      </c>
      <c r="I2570" s="580">
        <v>13500</v>
      </c>
      <c r="J2570" s="864"/>
      <c r="K2570" s="578">
        <v>0</v>
      </c>
      <c r="L2570" s="579">
        <v>0</v>
      </c>
      <c r="M2570" s="713">
        <f t="shared" si="172"/>
        <v>310500</v>
      </c>
      <c r="N2570" s="698"/>
      <c r="O2570" s="698" t="s">
        <v>2576</v>
      </c>
      <c r="P2570" s="697" t="s">
        <v>284</v>
      </c>
      <c r="Q2570" s="698" t="s">
        <v>336</v>
      </c>
      <c r="R2570" s="697" t="s">
        <v>73</v>
      </c>
      <c r="S2570" s="697" t="s">
        <v>152</v>
      </c>
    </row>
    <row r="2571" spans="1:19" ht="20.100000000000001" customHeight="1">
      <c r="A2571" s="697" t="s">
        <v>110</v>
      </c>
      <c r="B2571" s="185" t="s">
        <v>2508</v>
      </c>
      <c r="C2571" s="698" t="s">
        <v>64</v>
      </c>
      <c r="D2571" s="699" t="s">
        <v>3717</v>
      </c>
      <c r="E2571" s="699" t="s">
        <v>936</v>
      </c>
      <c r="F2571" s="697" t="s">
        <v>633</v>
      </c>
      <c r="G2571" s="697"/>
      <c r="H2571" s="580">
        <v>23</v>
      </c>
      <c r="I2571" s="580">
        <v>13500</v>
      </c>
      <c r="J2571" s="864"/>
      <c r="K2571" s="578">
        <v>0</v>
      </c>
      <c r="L2571" s="579">
        <v>0</v>
      </c>
      <c r="M2571" s="713">
        <f t="shared" ref="M2571:M2634" si="173">H2571*I2571</f>
        <v>310500</v>
      </c>
      <c r="N2571" s="698"/>
      <c r="O2571" s="698" t="s">
        <v>2576</v>
      </c>
      <c r="P2571" s="697" t="s">
        <v>284</v>
      </c>
      <c r="Q2571" s="698" t="s">
        <v>336</v>
      </c>
      <c r="R2571" s="697" t="s">
        <v>73</v>
      </c>
      <c r="S2571" s="697" t="s">
        <v>152</v>
      </c>
    </row>
    <row r="2572" spans="1:19" ht="20.100000000000001" customHeight="1">
      <c r="A2572" s="697" t="s">
        <v>110</v>
      </c>
      <c r="B2572" s="185" t="s">
        <v>2508</v>
      </c>
      <c r="C2572" s="698" t="s">
        <v>64</v>
      </c>
      <c r="D2572" s="699" t="s">
        <v>3717</v>
      </c>
      <c r="E2572" s="699" t="s">
        <v>936</v>
      </c>
      <c r="F2572" s="697" t="s">
        <v>335</v>
      </c>
      <c r="G2572" s="697"/>
      <c r="H2572" s="580">
        <v>15</v>
      </c>
      <c r="I2572" s="580">
        <v>39009</v>
      </c>
      <c r="J2572" s="1029"/>
      <c r="K2572" s="578">
        <v>0</v>
      </c>
      <c r="L2572" s="579">
        <v>0</v>
      </c>
      <c r="M2572" s="713">
        <f t="shared" si="173"/>
        <v>585135</v>
      </c>
      <c r="N2572" s="698"/>
      <c r="O2572" s="698" t="s">
        <v>2577</v>
      </c>
      <c r="P2572" s="697" t="s">
        <v>284</v>
      </c>
      <c r="Q2572" s="698" t="s">
        <v>271</v>
      </c>
      <c r="R2572" s="697" t="s">
        <v>73</v>
      </c>
      <c r="S2572" s="697" t="s">
        <v>152</v>
      </c>
    </row>
    <row r="2573" spans="1:19" ht="20.100000000000001" customHeight="1">
      <c r="A2573" s="697" t="s">
        <v>110</v>
      </c>
      <c r="B2573" s="185" t="s">
        <v>2508</v>
      </c>
      <c r="C2573" s="698" t="s">
        <v>64</v>
      </c>
      <c r="D2573" s="699" t="s">
        <v>3717</v>
      </c>
      <c r="E2573" s="699" t="s">
        <v>936</v>
      </c>
      <c r="F2573" s="697" t="s">
        <v>881</v>
      </c>
      <c r="G2573" s="697"/>
      <c r="H2573" s="580">
        <v>15</v>
      </c>
      <c r="I2573" s="580">
        <v>11000</v>
      </c>
      <c r="J2573" s="864"/>
      <c r="K2573" s="578">
        <v>0</v>
      </c>
      <c r="L2573" s="579">
        <v>0</v>
      </c>
      <c r="M2573" s="713">
        <f t="shared" si="173"/>
        <v>165000</v>
      </c>
      <c r="N2573" s="698"/>
      <c r="O2573" s="698" t="s">
        <v>2577</v>
      </c>
      <c r="P2573" s="697" t="s">
        <v>284</v>
      </c>
      <c r="Q2573" s="698" t="s">
        <v>336</v>
      </c>
      <c r="R2573" s="697" t="s">
        <v>73</v>
      </c>
      <c r="S2573" s="697" t="s">
        <v>152</v>
      </c>
    </row>
    <row r="2574" spans="1:19" ht="20.100000000000001" customHeight="1">
      <c r="A2574" s="697" t="s">
        <v>110</v>
      </c>
      <c r="B2574" s="185" t="s">
        <v>2508</v>
      </c>
      <c r="C2574" s="698" t="s">
        <v>64</v>
      </c>
      <c r="D2574" s="699" t="s">
        <v>3717</v>
      </c>
      <c r="E2574" s="699" t="s">
        <v>936</v>
      </c>
      <c r="F2574" s="697" t="s">
        <v>882</v>
      </c>
      <c r="G2574" s="697"/>
      <c r="H2574" s="580">
        <v>15</v>
      </c>
      <c r="I2574" s="580">
        <v>8657</v>
      </c>
      <c r="J2574" s="1029"/>
      <c r="K2574" s="578">
        <v>0</v>
      </c>
      <c r="L2574" s="579">
        <v>0</v>
      </c>
      <c r="M2574" s="713">
        <f t="shared" si="173"/>
        <v>129855</v>
      </c>
      <c r="N2574" s="698"/>
      <c r="O2574" s="698" t="s">
        <v>2577</v>
      </c>
      <c r="P2574" s="697" t="s">
        <v>284</v>
      </c>
      <c r="Q2574" s="698" t="s">
        <v>336</v>
      </c>
      <c r="R2574" s="697" t="s">
        <v>73</v>
      </c>
      <c r="S2574" s="697" t="s">
        <v>152</v>
      </c>
    </row>
    <row r="2575" spans="1:19" ht="20.100000000000001" customHeight="1">
      <c r="A2575" s="697" t="s">
        <v>110</v>
      </c>
      <c r="B2575" s="185" t="s">
        <v>2508</v>
      </c>
      <c r="C2575" s="698" t="s">
        <v>64</v>
      </c>
      <c r="D2575" s="699" t="s">
        <v>3717</v>
      </c>
      <c r="E2575" s="699" t="s">
        <v>936</v>
      </c>
      <c r="F2575" s="697" t="s">
        <v>750</v>
      </c>
      <c r="G2575" s="697"/>
      <c r="H2575" s="580">
        <v>23</v>
      </c>
      <c r="I2575" s="580">
        <v>111676</v>
      </c>
      <c r="J2575" s="1029"/>
      <c r="K2575" s="578">
        <v>0</v>
      </c>
      <c r="L2575" s="579">
        <v>0</v>
      </c>
      <c r="M2575" s="713">
        <f t="shared" si="173"/>
        <v>2568548</v>
      </c>
      <c r="N2575" s="698"/>
      <c r="O2575" s="698" t="s">
        <v>2578</v>
      </c>
      <c r="P2575" s="697" t="s">
        <v>284</v>
      </c>
      <c r="Q2575" s="698" t="s">
        <v>271</v>
      </c>
      <c r="R2575" s="697" t="s">
        <v>73</v>
      </c>
      <c r="S2575" s="697" t="s">
        <v>152</v>
      </c>
    </row>
    <row r="2576" spans="1:19" ht="20.100000000000001" customHeight="1">
      <c r="A2576" s="857" t="s">
        <v>110</v>
      </c>
      <c r="B2576" s="890" t="s">
        <v>2508</v>
      </c>
      <c r="C2576" s="891" t="s">
        <v>64</v>
      </c>
      <c r="D2576" s="699" t="s">
        <v>3717</v>
      </c>
      <c r="E2576" s="699" t="s">
        <v>936</v>
      </c>
      <c r="F2576" s="857" t="s">
        <v>881</v>
      </c>
      <c r="G2576" s="857"/>
      <c r="H2576" s="892">
        <v>23</v>
      </c>
      <c r="I2576" s="892">
        <v>10525</v>
      </c>
      <c r="J2576" s="1029"/>
      <c r="K2576" s="1043">
        <v>0</v>
      </c>
      <c r="L2576" s="579">
        <v>0</v>
      </c>
      <c r="M2576" s="713">
        <f t="shared" si="173"/>
        <v>242075</v>
      </c>
      <c r="N2576" s="857"/>
      <c r="O2576" s="893" t="s">
        <v>2578</v>
      </c>
      <c r="P2576" s="891" t="s">
        <v>284</v>
      </c>
      <c r="Q2576" s="893" t="s">
        <v>336</v>
      </c>
      <c r="R2576" s="891" t="s">
        <v>73</v>
      </c>
      <c r="S2576" s="891" t="s">
        <v>152</v>
      </c>
    </row>
    <row r="2577" spans="1:19" ht="20.100000000000001" customHeight="1">
      <c r="A2577" s="697" t="s">
        <v>110</v>
      </c>
      <c r="B2577" s="185" t="s">
        <v>2508</v>
      </c>
      <c r="C2577" s="698" t="s">
        <v>64</v>
      </c>
      <c r="D2577" s="699" t="s">
        <v>3717</v>
      </c>
      <c r="E2577" s="699" t="s">
        <v>936</v>
      </c>
      <c r="F2577" s="697" t="s">
        <v>882</v>
      </c>
      <c r="G2577" s="697"/>
      <c r="H2577" s="580">
        <v>23</v>
      </c>
      <c r="I2577" s="580">
        <v>8283</v>
      </c>
      <c r="J2577" s="864"/>
      <c r="K2577" s="1044">
        <v>0</v>
      </c>
      <c r="L2577" s="579">
        <v>0</v>
      </c>
      <c r="M2577" s="713">
        <f t="shared" si="173"/>
        <v>190509</v>
      </c>
      <c r="N2577" s="698"/>
      <c r="O2577" s="698" t="s">
        <v>2578</v>
      </c>
      <c r="P2577" s="697" t="s">
        <v>284</v>
      </c>
      <c r="Q2577" s="698" t="s">
        <v>336</v>
      </c>
      <c r="R2577" s="697" t="s">
        <v>73</v>
      </c>
      <c r="S2577" s="697" t="s">
        <v>152</v>
      </c>
    </row>
    <row r="2578" spans="1:19" ht="20.100000000000001" customHeight="1">
      <c r="A2578" s="697" t="s">
        <v>428</v>
      </c>
      <c r="B2578" s="185" t="s">
        <v>1127</v>
      </c>
      <c r="C2578" s="698" t="s">
        <v>64</v>
      </c>
      <c r="D2578" s="699" t="s">
        <v>3717</v>
      </c>
      <c r="E2578" s="699" t="s">
        <v>936</v>
      </c>
      <c r="F2578" s="697" t="s">
        <v>883</v>
      </c>
      <c r="G2578" s="697"/>
      <c r="H2578" s="580">
        <v>654</v>
      </c>
      <c r="I2578" s="580">
        <v>75909</v>
      </c>
      <c r="J2578" s="864">
        <v>19.5</v>
      </c>
      <c r="K2578" s="1044">
        <v>0</v>
      </c>
      <c r="L2578" s="579">
        <v>0</v>
      </c>
      <c r="M2578" s="713">
        <f t="shared" si="173"/>
        <v>49644486</v>
      </c>
      <c r="N2578" s="698" t="s">
        <v>1620</v>
      </c>
      <c r="O2578" s="698"/>
      <c r="P2578" s="697" t="s">
        <v>284</v>
      </c>
      <c r="Q2578" s="698" t="s">
        <v>341</v>
      </c>
      <c r="R2578" s="697" t="s">
        <v>60</v>
      </c>
      <c r="S2578" s="697" t="s">
        <v>40</v>
      </c>
    </row>
    <row r="2579" spans="1:19" ht="20.100000000000001" customHeight="1">
      <c r="A2579" s="697" t="s">
        <v>428</v>
      </c>
      <c r="B2579" s="185" t="s">
        <v>1127</v>
      </c>
      <c r="C2579" s="698" t="s">
        <v>64</v>
      </c>
      <c r="D2579" s="699" t="s">
        <v>3717</v>
      </c>
      <c r="E2579" s="699" t="s">
        <v>936</v>
      </c>
      <c r="F2579" s="697" t="s">
        <v>401</v>
      </c>
      <c r="G2579" s="697"/>
      <c r="H2579" s="580">
        <v>80</v>
      </c>
      <c r="I2579" s="580">
        <v>50227</v>
      </c>
      <c r="J2579" s="864">
        <v>9.4</v>
      </c>
      <c r="K2579" s="1044">
        <v>0</v>
      </c>
      <c r="L2579" s="579">
        <v>0</v>
      </c>
      <c r="M2579" s="713">
        <f t="shared" si="173"/>
        <v>4018160</v>
      </c>
      <c r="N2579" s="698" t="s">
        <v>1620</v>
      </c>
      <c r="O2579" s="698"/>
      <c r="P2579" s="697" t="s">
        <v>284</v>
      </c>
      <c r="Q2579" s="698" t="s">
        <v>344</v>
      </c>
      <c r="R2579" s="697" t="s">
        <v>60</v>
      </c>
      <c r="S2579" s="697" t="s">
        <v>40</v>
      </c>
    </row>
    <row r="2580" spans="1:19" ht="20.100000000000001" customHeight="1">
      <c r="A2580" s="697" t="s">
        <v>808</v>
      </c>
      <c r="B2580" s="185" t="s">
        <v>2378</v>
      </c>
      <c r="C2580" s="698" t="s">
        <v>2379</v>
      </c>
      <c r="D2580" s="699" t="s">
        <v>3717</v>
      </c>
      <c r="E2580" s="699" t="s">
        <v>516</v>
      </c>
      <c r="F2580" s="697" t="s">
        <v>1014</v>
      </c>
      <c r="G2580" s="697"/>
      <c r="H2580" s="580">
        <v>64</v>
      </c>
      <c r="I2580" s="580">
        <v>138072</v>
      </c>
      <c r="J2580" s="864">
        <v>43</v>
      </c>
      <c r="K2580" s="1044">
        <v>0</v>
      </c>
      <c r="L2580" s="579">
        <v>0</v>
      </c>
      <c r="M2580" s="713">
        <f t="shared" si="173"/>
        <v>8836608</v>
      </c>
      <c r="N2580" s="698"/>
      <c r="O2580" s="698"/>
      <c r="P2580" s="697" t="s">
        <v>1407</v>
      </c>
      <c r="Q2580" s="698" t="s">
        <v>370</v>
      </c>
      <c r="R2580" s="697" t="s">
        <v>68</v>
      </c>
      <c r="S2580" s="697" t="s">
        <v>152</v>
      </c>
    </row>
    <row r="2581" spans="1:19" ht="20.100000000000001" customHeight="1">
      <c r="A2581" s="697" t="s">
        <v>808</v>
      </c>
      <c r="B2581" s="185" t="s">
        <v>2378</v>
      </c>
      <c r="C2581" s="698" t="s">
        <v>2379</v>
      </c>
      <c r="D2581" s="699" t="s">
        <v>3717</v>
      </c>
      <c r="E2581" s="699" t="s">
        <v>516</v>
      </c>
      <c r="F2581" s="697" t="s">
        <v>764</v>
      </c>
      <c r="G2581" s="697"/>
      <c r="H2581" s="580">
        <v>86</v>
      </c>
      <c r="I2581" s="580">
        <v>12150</v>
      </c>
      <c r="J2581" s="864"/>
      <c r="K2581" s="700">
        <v>0</v>
      </c>
      <c r="L2581" s="579">
        <v>0</v>
      </c>
      <c r="M2581" s="713">
        <f t="shared" si="173"/>
        <v>1044900</v>
      </c>
      <c r="N2581" s="701"/>
      <c r="O2581" s="185"/>
      <c r="P2581" s="697" t="s">
        <v>1407</v>
      </c>
      <c r="Q2581" s="698" t="s">
        <v>360</v>
      </c>
      <c r="R2581" s="697" t="s">
        <v>73</v>
      </c>
      <c r="S2581" s="697" t="s">
        <v>152</v>
      </c>
    </row>
    <row r="2582" spans="1:19" ht="20.100000000000001" customHeight="1">
      <c r="A2582" s="697" t="s">
        <v>808</v>
      </c>
      <c r="B2582" s="185" t="s">
        <v>2378</v>
      </c>
      <c r="C2582" s="698" t="s">
        <v>2379</v>
      </c>
      <c r="D2582" s="699" t="s">
        <v>3717</v>
      </c>
      <c r="E2582" s="699" t="s">
        <v>516</v>
      </c>
      <c r="F2582" s="697" t="s">
        <v>2383</v>
      </c>
      <c r="G2582" s="697"/>
      <c r="H2582" s="580">
        <v>40</v>
      </c>
      <c r="I2582" s="580">
        <v>29160</v>
      </c>
      <c r="J2582" s="1029"/>
      <c r="K2582" s="700">
        <v>0</v>
      </c>
      <c r="L2582" s="579">
        <v>0</v>
      </c>
      <c r="M2582" s="713">
        <f t="shared" si="173"/>
        <v>1166400</v>
      </c>
      <c r="N2582" s="698"/>
      <c r="O2582" s="185"/>
      <c r="P2582" s="697" t="s">
        <v>1407</v>
      </c>
      <c r="Q2582" s="698" t="s">
        <v>358</v>
      </c>
      <c r="R2582" s="697" t="s">
        <v>73</v>
      </c>
      <c r="S2582" s="697" t="s">
        <v>152</v>
      </c>
    </row>
    <row r="2583" spans="1:19" ht="20.100000000000001" customHeight="1">
      <c r="A2583" s="697" t="s">
        <v>808</v>
      </c>
      <c r="B2583" s="185" t="s">
        <v>2378</v>
      </c>
      <c r="C2583" s="698" t="s">
        <v>2379</v>
      </c>
      <c r="D2583" s="699" t="s">
        <v>3717</v>
      </c>
      <c r="E2583" s="699" t="s">
        <v>516</v>
      </c>
      <c r="F2583" s="697" t="s">
        <v>2385</v>
      </c>
      <c r="G2583" s="697"/>
      <c r="H2583" s="580">
        <v>40</v>
      </c>
      <c r="I2583" s="580">
        <v>102980</v>
      </c>
      <c r="J2583" s="864"/>
      <c r="K2583" s="700">
        <v>0</v>
      </c>
      <c r="L2583" s="579">
        <v>0</v>
      </c>
      <c r="M2583" s="713">
        <f t="shared" si="173"/>
        <v>4119200</v>
      </c>
      <c r="N2583" s="701"/>
      <c r="O2583" s="185"/>
      <c r="P2583" s="697" t="s">
        <v>1407</v>
      </c>
      <c r="Q2583" s="698" t="s">
        <v>358</v>
      </c>
      <c r="R2583" s="697" t="s">
        <v>73</v>
      </c>
      <c r="S2583" s="697" t="s">
        <v>152</v>
      </c>
    </row>
    <row r="2584" spans="1:19" ht="20.100000000000001" customHeight="1">
      <c r="A2584" s="857" t="s">
        <v>235</v>
      </c>
      <c r="B2584" s="890" t="s">
        <v>927</v>
      </c>
      <c r="C2584" s="891" t="s">
        <v>371</v>
      </c>
      <c r="D2584" s="699" t="s">
        <v>3717</v>
      </c>
      <c r="E2584" s="699" t="s">
        <v>3785</v>
      </c>
      <c r="F2584" s="857" t="s">
        <v>423</v>
      </c>
      <c r="G2584" s="857"/>
      <c r="H2584" s="892">
        <v>106</v>
      </c>
      <c r="I2584" s="892">
        <v>400000</v>
      </c>
      <c r="J2584" s="891"/>
      <c r="K2584" s="891"/>
      <c r="L2584" s="891"/>
      <c r="M2584" s="713">
        <f t="shared" si="173"/>
        <v>42400000</v>
      </c>
      <c r="N2584" s="857"/>
      <c r="O2584" s="893"/>
      <c r="P2584" s="891" t="s">
        <v>1407</v>
      </c>
      <c r="Q2584" s="893" t="s">
        <v>374</v>
      </c>
      <c r="R2584" s="891" t="s">
        <v>375</v>
      </c>
      <c r="S2584" s="891" t="s">
        <v>213</v>
      </c>
    </row>
    <row r="2585" spans="1:19" ht="20.100000000000001" customHeight="1">
      <c r="A2585" s="857" t="s">
        <v>428</v>
      </c>
      <c r="B2585" s="890" t="s">
        <v>2033</v>
      </c>
      <c r="C2585" s="891" t="s">
        <v>197</v>
      </c>
      <c r="D2585" s="699" t="s">
        <v>3717</v>
      </c>
      <c r="E2585" s="699" t="s">
        <v>3339</v>
      </c>
      <c r="F2585" s="857" t="s">
        <v>342</v>
      </c>
      <c r="G2585" s="857"/>
      <c r="H2585" s="892">
        <v>553</v>
      </c>
      <c r="I2585" s="892">
        <v>120000</v>
      </c>
      <c r="J2585" s="891">
        <v>27</v>
      </c>
      <c r="K2585" s="891"/>
      <c r="L2585" s="891"/>
      <c r="M2585" s="713">
        <f t="shared" si="173"/>
        <v>66360000</v>
      </c>
      <c r="N2585" s="857"/>
      <c r="O2585" s="1045"/>
      <c r="P2585" s="891" t="s">
        <v>759</v>
      </c>
      <c r="Q2585" s="893" t="s">
        <v>343</v>
      </c>
      <c r="R2585" s="891" t="s">
        <v>60</v>
      </c>
      <c r="S2585" s="891" t="s">
        <v>213</v>
      </c>
    </row>
    <row r="2586" spans="1:19" ht="20.100000000000001" customHeight="1">
      <c r="A2586" s="697" t="s">
        <v>428</v>
      </c>
      <c r="B2586" s="185" t="s">
        <v>2033</v>
      </c>
      <c r="C2586" s="698" t="s">
        <v>197</v>
      </c>
      <c r="D2586" s="699" t="s">
        <v>3717</v>
      </c>
      <c r="E2586" s="699" t="s">
        <v>3339</v>
      </c>
      <c r="F2586" s="1046" t="s">
        <v>402</v>
      </c>
      <c r="G2586" s="697"/>
      <c r="H2586" s="1034">
        <v>547</v>
      </c>
      <c r="I2586" s="868">
        <v>130000</v>
      </c>
      <c r="J2586" s="580">
        <v>36.4</v>
      </c>
      <c r="K2586" s="1047"/>
      <c r="L2586" s="708"/>
      <c r="M2586" s="713">
        <f t="shared" si="173"/>
        <v>71110000</v>
      </c>
      <c r="N2586" s="906"/>
      <c r="O2586" s="698"/>
      <c r="P2586" s="697" t="s">
        <v>759</v>
      </c>
      <c r="Q2586" s="698" t="s">
        <v>403</v>
      </c>
      <c r="R2586" s="697" t="s">
        <v>60</v>
      </c>
      <c r="S2586" s="697" t="s">
        <v>213</v>
      </c>
    </row>
    <row r="2587" spans="1:19" ht="20.100000000000001" customHeight="1">
      <c r="A2587" s="857" t="s">
        <v>428</v>
      </c>
      <c r="B2587" s="890" t="s">
        <v>2033</v>
      </c>
      <c r="C2587" s="891" t="s">
        <v>197</v>
      </c>
      <c r="D2587" s="699" t="s">
        <v>3717</v>
      </c>
      <c r="E2587" s="699" t="s">
        <v>3339</v>
      </c>
      <c r="F2587" s="906" t="s">
        <v>656</v>
      </c>
      <c r="G2587" s="906"/>
      <c r="H2587" s="892">
        <v>453</v>
      </c>
      <c r="I2587" s="892">
        <v>67000</v>
      </c>
      <c r="J2587" s="891">
        <v>19</v>
      </c>
      <c r="K2587" s="891"/>
      <c r="L2587" s="891"/>
      <c r="M2587" s="713">
        <f t="shared" si="173"/>
        <v>30351000</v>
      </c>
      <c r="N2587" s="906" t="s">
        <v>1620</v>
      </c>
      <c r="O2587" s="893"/>
      <c r="P2587" s="891" t="s">
        <v>759</v>
      </c>
      <c r="Q2587" s="893" t="s">
        <v>345</v>
      </c>
      <c r="R2587" s="891" t="s">
        <v>60</v>
      </c>
      <c r="S2587" s="891" t="s">
        <v>213</v>
      </c>
    </row>
    <row r="2588" spans="1:19" ht="20.100000000000001" customHeight="1">
      <c r="A2588" s="857" t="s">
        <v>428</v>
      </c>
      <c r="B2588" s="875" t="s">
        <v>2033</v>
      </c>
      <c r="C2588" s="857" t="s">
        <v>197</v>
      </c>
      <c r="D2588" s="699" t="s">
        <v>3717</v>
      </c>
      <c r="E2588" s="699" t="s">
        <v>3339</v>
      </c>
      <c r="F2588" s="906" t="s">
        <v>665</v>
      </c>
      <c r="G2588" s="857"/>
      <c r="H2588" s="1048">
        <v>478</v>
      </c>
      <c r="I2588" s="1048">
        <v>74000</v>
      </c>
      <c r="J2588" s="891">
        <v>20</v>
      </c>
      <c r="K2588" s="891"/>
      <c r="L2588" s="891"/>
      <c r="M2588" s="713">
        <f t="shared" si="173"/>
        <v>35372000</v>
      </c>
      <c r="N2588" s="906" t="s">
        <v>1620</v>
      </c>
      <c r="O2588" s="857"/>
      <c r="P2588" s="891" t="s">
        <v>759</v>
      </c>
      <c r="Q2588" s="857" t="s">
        <v>341</v>
      </c>
      <c r="R2588" s="891" t="s">
        <v>60</v>
      </c>
      <c r="S2588" s="891" t="s">
        <v>213</v>
      </c>
    </row>
    <row r="2589" spans="1:19" ht="20.100000000000001" customHeight="1">
      <c r="A2589" s="857" t="s">
        <v>428</v>
      </c>
      <c r="B2589" s="890" t="s">
        <v>2033</v>
      </c>
      <c r="C2589" s="891" t="s">
        <v>197</v>
      </c>
      <c r="D2589" s="699" t="s">
        <v>3717</v>
      </c>
      <c r="E2589" s="699" t="s">
        <v>936</v>
      </c>
      <c r="F2589" s="857" t="s">
        <v>422</v>
      </c>
      <c r="G2589" s="857"/>
      <c r="H2589" s="892">
        <v>2058</v>
      </c>
      <c r="I2589" s="892">
        <v>37000</v>
      </c>
      <c r="J2589" s="891"/>
      <c r="K2589" s="891"/>
      <c r="L2589" s="891"/>
      <c r="M2589" s="713">
        <f t="shared" si="173"/>
        <v>76146000</v>
      </c>
      <c r="N2589" s="857"/>
      <c r="O2589" s="891"/>
      <c r="P2589" s="891" t="s">
        <v>759</v>
      </c>
      <c r="Q2589" s="893" t="s">
        <v>271</v>
      </c>
      <c r="R2589" s="891" t="s">
        <v>73</v>
      </c>
      <c r="S2589" s="891" t="s">
        <v>213</v>
      </c>
    </row>
    <row r="2590" spans="1:19" ht="20.100000000000001" customHeight="1">
      <c r="A2590" s="697" t="s">
        <v>428</v>
      </c>
      <c r="B2590" s="185" t="s">
        <v>2033</v>
      </c>
      <c r="C2590" s="698" t="s">
        <v>197</v>
      </c>
      <c r="D2590" s="699" t="s">
        <v>3717</v>
      </c>
      <c r="E2590" s="699" t="s">
        <v>936</v>
      </c>
      <c r="F2590" s="697" t="s">
        <v>430</v>
      </c>
      <c r="G2590" s="697"/>
      <c r="H2590" s="580">
        <v>2058</v>
      </c>
      <c r="I2590" s="580">
        <v>49000</v>
      </c>
      <c r="J2590" s="864"/>
      <c r="K2590" s="580"/>
      <c r="L2590" s="708"/>
      <c r="M2590" s="713">
        <f t="shared" si="173"/>
        <v>100842000</v>
      </c>
      <c r="N2590" s="857"/>
      <c r="O2590" s="698"/>
      <c r="P2590" s="697" t="s">
        <v>759</v>
      </c>
      <c r="Q2590" s="698" t="s">
        <v>272</v>
      </c>
      <c r="R2590" s="697" t="s">
        <v>73</v>
      </c>
      <c r="S2590" s="697" t="s">
        <v>213</v>
      </c>
    </row>
    <row r="2591" spans="1:19" ht="20.100000000000001" customHeight="1">
      <c r="A2591" s="857" t="s">
        <v>428</v>
      </c>
      <c r="B2591" s="890" t="s">
        <v>2033</v>
      </c>
      <c r="C2591" s="891" t="s">
        <v>197</v>
      </c>
      <c r="D2591" s="699" t="s">
        <v>3717</v>
      </c>
      <c r="E2591" s="699" t="s">
        <v>936</v>
      </c>
      <c r="F2591" s="857" t="s">
        <v>77</v>
      </c>
      <c r="G2591" s="906"/>
      <c r="H2591" s="892">
        <v>1029</v>
      </c>
      <c r="I2591" s="892">
        <v>74000</v>
      </c>
      <c r="J2591" s="891"/>
      <c r="K2591" s="891"/>
      <c r="L2591" s="891"/>
      <c r="M2591" s="713">
        <f t="shared" si="173"/>
        <v>76146000</v>
      </c>
      <c r="N2591" s="857"/>
      <c r="O2591" s="893"/>
      <c r="P2591" s="891" t="s">
        <v>759</v>
      </c>
      <c r="Q2591" s="893" t="s">
        <v>278</v>
      </c>
      <c r="R2591" s="891" t="s">
        <v>73</v>
      </c>
      <c r="S2591" s="891" t="s">
        <v>213</v>
      </c>
    </row>
    <row r="2592" spans="1:19" ht="20.100000000000001" customHeight="1">
      <c r="A2592" s="857" t="s">
        <v>428</v>
      </c>
      <c r="B2592" s="890" t="s">
        <v>2033</v>
      </c>
      <c r="C2592" s="891" t="s">
        <v>197</v>
      </c>
      <c r="D2592" s="699" t="s">
        <v>3717</v>
      </c>
      <c r="E2592" s="699" t="s">
        <v>936</v>
      </c>
      <c r="F2592" s="857" t="s">
        <v>78</v>
      </c>
      <c r="G2592" s="857"/>
      <c r="H2592" s="892">
        <v>1029</v>
      </c>
      <c r="I2592" s="892">
        <v>6500</v>
      </c>
      <c r="J2592" s="891"/>
      <c r="K2592" s="891"/>
      <c r="L2592" s="891"/>
      <c r="M2592" s="713">
        <f t="shared" si="173"/>
        <v>6688500</v>
      </c>
      <c r="N2592" s="857"/>
      <c r="O2592" s="893"/>
      <c r="P2592" s="891" t="s">
        <v>759</v>
      </c>
      <c r="Q2592" s="893" t="s">
        <v>280</v>
      </c>
      <c r="R2592" s="891" t="s">
        <v>73</v>
      </c>
      <c r="S2592" s="891" t="s">
        <v>213</v>
      </c>
    </row>
    <row r="2593" spans="1:19" ht="20.100000000000001" customHeight="1">
      <c r="A2593" s="857" t="s">
        <v>428</v>
      </c>
      <c r="B2593" s="890" t="s">
        <v>2033</v>
      </c>
      <c r="C2593" s="891" t="s">
        <v>197</v>
      </c>
      <c r="D2593" s="699" t="s">
        <v>3717</v>
      </c>
      <c r="E2593" s="699" t="s">
        <v>936</v>
      </c>
      <c r="F2593" s="906" t="s">
        <v>432</v>
      </c>
      <c r="G2593" s="906"/>
      <c r="H2593" s="892">
        <v>1029</v>
      </c>
      <c r="I2593" s="892">
        <v>11500</v>
      </c>
      <c r="J2593" s="891"/>
      <c r="K2593" s="891"/>
      <c r="L2593" s="891"/>
      <c r="M2593" s="713">
        <f t="shared" si="173"/>
        <v>11833500</v>
      </c>
      <c r="N2593" s="906"/>
      <c r="O2593" s="893"/>
      <c r="P2593" s="891" t="s">
        <v>759</v>
      </c>
      <c r="Q2593" s="893" t="s">
        <v>280</v>
      </c>
      <c r="R2593" s="891" t="s">
        <v>73</v>
      </c>
      <c r="S2593" s="891" t="s">
        <v>213</v>
      </c>
    </row>
    <row r="2594" spans="1:19" ht="20.100000000000001" customHeight="1">
      <c r="A2594" s="857" t="s">
        <v>398</v>
      </c>
      <c r="B2594" s="890" t="s">
        <v>2938</v>
      </c>
      <c r="C2594" s="891" t="s">
        <v>1171</v>
      </c>
      <c r="D2594" s="699" t="s">
        <v>3717</v>
      </c>
      <c r="E2594" s="699" t="s">
        <v>936</v>
      </c>
      <c r="F2594" s="857" t="s">
        <v>719</v>
      </c>
      <c r="G2594" s="857"/>
      <c r="H2594" s="892">
        <v>510</v>
      </c>
      <c r="I2594" s="892">
        <v>127500</v>
      </c>
      <c r="J2594" s="891">
        <v>31.9</v>
      </c>
      <c r="K2594" s="891"/>
      <c r="L2594" s="891"/>
      <c r="M2594" s="713">
        <f t="shared" si="173"/>
        <v>65025000</v>
      </c>
      <c r="N2594" s="857"/>
      <c r="O2594" s="893"/>
      <c r="P2594" s="891" t="s">
        <v>759</v>
      </c>
      <c r="Q2594" s="893" t="s">
        <v>370</v>
      </c>
      <c r="R2594" s="891" t="s">
        <v>60</v>
      </c>
      <c r="S2594" s="891" t="s">
        <v>213</v>
      </c>
    </row>
    <row r="2595" spans="1:19" ht="20.100000000000001" customHeight="1">
      <c r="A2595" s="697" t="s">
        <v>398</v>
      </c>
      <c r="B2595" s="185" t="s">
        <v>2035</v>
      </c>
      <c r="C2595" s="698" t="s">
        <v>1171</v>
      </c>
      <c r="D2595" s="699" t="s">
        <v>3717</v>
      </c>
      <c r="E2595" s="699" t="s">
        <v>3339</v>
      </c>
      <c r="F2595" s="697" t="s">
        <v>517</v>
      </c>
      <c r="G2595" s="697"/>
      <c r="H2595" s="580">
        <v>510</v>
      </c>
      <c r="I2595" s="580">
        <v>54050</v>
      </c>
      <c r="J2595" s="864">
        <v>15.5</v>
      </c>
      <c r="K2595" s="1044">
        <v>0</v>
      </c>
      <c r="L2595" s="579">
        <v>0</v>
      </c>
      <c r="M2595" s="713">
        <f t="shared" si="173"/>
        <v>27565500</v>
      </c>
      <c r="N2595" s="698" t="s">
        <v>61</v>
      </c>
      <c r="O2595" s="698"/>
      <c r="P2595" s="697" t="s">
        <v>759</v>
      </c>
      <c r="Q2595" s="698" t="s">
        <v>270</v>
      </c>
      <c r="R2595" s="697" t="s">
        <v>60</v>
      </c>
      <c r="S2595" s="697" t="s">
        <v>213</v>
      </c>
    </row>
    <row r="2596" spans="1:19" ht="20.100000000000001" customHeight="1">
      <c r="A2596" s="697" t="s">
        <v>63</v>
      </c>
      <c r="B2596" s="185" t="s">
        <v>1702</v>
      </c>
      <c r="C2596" s="698" t="s">
        <v>1032</v>
      </c>
      <c r="D2596" s="699" t="s">
        <v>3717</v>
      </c>
      <c r="E2596" s="699" t="s">
        <v>3339</v>
      </c>
      <c r="F2596" s="697" t="s">
        <v>1276</v>
      </c>
      <c r="G2596" s="697"/>
      <c r="H2596" s="580">
        <v>25</v>
      </c>
      <c r="I2596" s="580">
        <v>437633</v>
      </c>
      <c r="J2596" s="864">
        <v>31.4</v>
      </c>
      <c r="K2596" s="1044">
        <v>0</v>
      </c>
      <c r="L2596" s="579">
        <v>0</v>
      </c>
      <c r="M2596" s="713">
        <f t="shared" si="173"/>
        <v>10940825</v>
      </c>
      <c r="N2596" s="698"/>
      <c r="O2596" s="698"/>
      <c r="P2596" s="697" t="s">
        <v>90</v>
      </c>
      <c r="Q2596" s="698" t="s">
        <v>343</v>
      </c>
      <c r="R2596" s="697" t="s">
        <v>60</v>
      </c>
      <c r="S2596" s="697" t="s">
        <v>152</v>
      </c>
    </row>
    <row r="2597" spans="1:19" ht="20.100000000000001" customHeight="1">
      <c r="A2597" s="697" t="s">
        <v>428</v>
      </c>
      <c r="B2597" s="185" t="s">
        <v>1016</v>
      </c>
      <c r="C2597" s="698" t="s">
        <v>399</v>
      </c>
      <c r="D2597" s="699" t="s">
        <v>3717</v>
      </c>
      <c r="E2597" s="699" t="s">
        <v>3339</v>
      </c>
      <c r="F2597" s="697" t="s">
        <v>657</v>
      </c>
      <c r="G2597" s="697"/>
      <c r="H2597" s="580">
        <v>799</v>
      </c>
      <c r="I2597" s="580">
        <v>67038</v>
      </c>
      <c r="J2597" s="864">
        <v>27</v>
      </c>
      <c r="K2597" s="1044">
        <v>0</v>
      </c>
      <c r="L2597" s="579">
        <v>0</v>
      </c>
      <c r="M2597" s="713">
        <f t="shared" si="173"/>
        <v>53563362</v>
      </c>
      <c r="N2597" s="698"/>
      <c r="O2597" s="698"/>
      <c r="P2597" s="697" t="s">
        <v>90</v>
      </c>
      <c r="Q2597" s="698" t="s">
        <v>341</v>
      </c>
      <c r="R2597" s="697" t="s">
        <v>68</v>
      </c>
      <c r="S2597" s="697" t="s">
        <v>40</v>
      </c>
    </row>
    <row r="2598" spans="1:19" ht="20.100000000000001" customHeight="1">
      <c r="A2598" s="697" t="s">
        <v>398</v>
      </c>
      <c r="B2598" s="185" t="s">
        <v>2940</v>
      </c>
      <c r="C2598" s="698" t="s">
        <v>399</v>
      </c>
      <c r="D2598" s="699" t="s">
        <v>3717</v>
      </c>
      <c r="E2598" s="699" t="s">
        <v>936</v>
      </c>
      <c r="F2598" s="697" t="s">
        <v>402</v>
      </c>
      <c r="G2598" s="697"/>
      <c r="H2598" s="580">
        <v>552</v>
      </c>
      <c r="I2598" s="580">
        <v>151487</v>
      </c>
      <c r="J2598" s="864">
        <v>26.4</v>
      </c>
      <c r="K2598" s="1044">
        <v>0</v>
      </c>
      <c r="L2598" s="579">
        <v>0</v>
      </c>
      <c r="M2598" s="713">
        <f t="shared" si="173"/>
        <v>83620824</v>
      </c>
      <c r="N2598" s="698"/>
      <c r="O2598" s="698"/>
      <c r="P2598" s="697" t="s">
        <v>90</v>
      </c>
      <c r="Q2598" s="698" t="s">
        <v>403</v>
      </c>
      <c r="R2598" s="697" t="s">
        <v>60</v>
      </c>
      <c r="S2598" s="697" t="s">
        <v>1076</v>
      </c>
    </row>
    <row r="2599" spans="1:19" ht="20.100000000000001" customHeight="1">
      <c r="A2599" s="697" t="s">
        <v>398</v>
      </c>
      <c r="B2599" s="185" t="s">
        <v>2940</v>
      </c>
      <c r="C2599" s="698" t="s">
        <v>399</v>
      </c>
      <c r="D2599" s="699" t="s">
        <v>3717</v>
      </c>
      <c r="E2599" s="699" t="s">
        <v>936</v>
      </c>
      <c r="F2599" s="697" t="s">
        <v>517</v>
      </c>
      <c r="G2599" s="697"/>
      <c r="H2599" s="580">
        <v>552</v>
      </c>
      <c r="I2599" s="580">
        <v>53010</v>
      </c>
      <c r="J2599" s="864">
        <v>15.5</v>
      </c>
      <c r="K2599" s="1044">
        <v>0</v>
      </c>
      <c r="L2599" s="579">
        <v>0</v>
      </c>
      <c r="M2599" s="713">
        <f t="shared" si="173"/>
        <v>29261520</v>
      </c>
      <c r="N2599" s="698" t="s">
        <v>61</v>
      </c>
      <c r="O2599" s="698"/>
      <c r="P2599" s="697" t="s">
        <v>90</v>
      </c>
      <c r="Q2599" s="698" t="s">
        <v>270</v>
      </c>
      <c r="R2599" s="697" t="s">
        <v>60</v>
      </c>
      <c r="S2599" s="697" t="s">
        <v>1076</v>
      </c>
    </row>
    <row r="2600" spans="1:19" ht="20.100000000000001" customHeight="1">
      <c r="A2600" s="697" t="s">
        <v>398</v>
      </c>
      <c r="B2600" s="185" t="s">
        <v>2941</v>
      </c>
      <c r="C2600" s="698" t="s">
        <v>399</v>
      </c>
      <c r="D2600" s="699" t="s">
        <v>3717</v>
      </c>
      <c r="E2600" s="699" t="s">
        <v>936</v>
      </c>
      <c r="F2600" s="697" t="s">
        <v>402</v>
      </c>
      <c r="G2600" s="697"/>
      <c r="H2600" s="580">
        <v>24</v>
      </c>
      <c r="I2600" s="580">
        <v>151487</v>
      </c>
      <c r="J2600" s="864">
        <v>26.4</v>
      </c>
      <c r="K2600" s="1044">
        <v>0</v>
      </c>
      <c r="L2600" s="579">
        <v>0</v>
      </c>
      <c r="M2600" s="713">
        <f t="shared" si="173"/>
        <v>3635688</v>
      </c>
      <c r="N2600" s="698"/>
      <c r="O2600" s="698"/>
      <c r="P2600" s="697" t="s">
        <v>90</v>
      </c>
      <c r="Q2600" s="698" t="s">
        <v>403</v>
      </c>
      <c r="R2600" s="697" t="s">
        <v>60</v>
      </c>
      <c r="S2600" s="697" t="s">
        <v>1076</v>
      </c>
    </row>
    <row r="2601" spans="1:19" ht="20.100000000000001" customHeight="1">
      <c r="A2601" s="697" t="s">
        <v>398</v>
      </c>
      <c r="B2601" s="185" t="s">
        <v>2941</v>
      </c>
      <c r="C2601" s="698" t="s">
        <v>399</v>
      </c>
      <c r="D2601" s="699" t="s">
        <v>3717</v>
      </c>
      <c r="E2601" s="699" t="s">
        <v>936</v>
      </c>
      <c r="F2601" s="697" t="s">
        <v>517</v>
      </c>
      <c r="G2601" s="697"/>
      <c r="H2601" s="580">
        <v>552</v>
      </c>
      <c r="I2601" s="580">
        <v>53010</v>
      </c>
      <c r="J2601" s="864">
        <v>15.5</v>
      </c>
      <c r="K2601" s="1044">
        <v>0</v>
      </c>
      <c r="L2601" s="579">
        <v>0</v>
      </c>
      <c r="M2601" s="713">
        <f t="shared" si="173"/>
        <v>29261520</v>
      </c>
      <c r="N2601" s="698" t="s">
        <v>61</v>
      </c>
      <c r="O2601" s="698"/>
      <c r="P2601" s="697" t="s">
        <v>90</v>
      </c>
      <c r="Q2601" s="698" t="s">
        <v>270</v>
      </c>
      <c r="R2601" s="697" t="s">
        <v>60</v>
      </c>
      <c r="S2601" s="697" t="s">
        <v>1076</v>
      </c>
    </row>
    <row r="2602" spans="1:19" ht="20.100000000000001" customHeight="1">
      <c r="A2602" s="697" t="s">
        <v>2705</v>
      </c>
      <c r="B2602" s="185" t="s">
        <v>2706</v>
      </c>
      <c r="C2602" s="698" t="s">
        <v>1086</v>
      </c>
      <c r="D2602" s="699" t="s">
        <v>3717</v>
      </c>
      <c r="E2602" s="699" t="s">
        <v>936</v>
      </c>
      <c r="F2602" s="697" t="s">
        <v>1693</v>
      </c>
      <c r="G2602" s="697"/>
      <c r="H2602" s="580">
        <v>100</v>
      </c>
      <c r="I2602" s="580">
        <v>42300</v>
      </c>
      <c r="J2602" s="864"/>
      <c r="K2602" s="1044">
        <v>0</v>
      </c>
      <c r="L2602" s="579">
        <v>0</v>
      </c>
      <c r="M2602" s="713">
        <f t="shared" si="173"/>
        <v>4230000</v>
      </c>
      <c r="N2602" s="698"/>
      <c r="O2602" s="698"/>
      <c r="P2602" s="697" t="s">
        <v>1361</v>
      </c>
      <c r="Q2602" s="698" t="s">
        <v>358</v>
      </c>
      <c r="R2602" s="697" t="s">
        <v>73</v>
      </c>
      <c r="S2602" s="697" t="s">
        <v>109</v>
      </c>
    </row>
    <row r="2603" spans="1:19" ht="20.100000000000001" customHeight="1">
      <c r="A2603" s="697" t="s">
        <v>2705</v>
      </c>
      <c r="B2603" s="185" t="s">
        <v>2706</v>
      </c>
      <c r="C2603" s="698" t="s">
        <v>1086</v>
      </c>
      <c r="D2603" s="699" t="s">
        <v>3717</v>
      </c>
      <c r="E2603" s="699" t="s">
        <v>936</v>
      </c>
      <c r="F2603" s="697" t="s">
        <v>1691</v>
      </c>
      <c r="G2603" s="697"/>
      <c r="H2603" s="580">
        <v>100</v>
      </c>
      <c r="I2603" s="580">
        <v>23400</v>
      </c>
      <c r="J2603" s="864"/>
      <c r="K2603" s="1044">
        <v>0</v>
      </c>
      <c r="L2603" s="579">
        <v>0</v>
      </c>
      <c r="M2603" s="713">
        <f t="shared" si="173"/>
        <v>2340000</v>
      </c>
      <c r="N2603" s="698"/>
      <c r="O2603" s="698"/>
      <c r="P2603" s="697" t="s">
        <v>1361</v>
      </c>
      <c r="Q2603" s="698" t="s">
        <v>358</v>
      </c>
      <c r="R2603" s="697" t="s">
        <v>73</v>
      </c>
      <c r="S2603" s="697" t="s">
        <v>109</v>
      </c>
    </row>
    <row r="2604" spans="1:19" ht="20.100000000000001" customHeight="1">
      <c r="A2604" s="697" t="s">
        <v>2705</v>
      </c>
      <c r="B2604" s="185" t="s">
        <v>2706</v>
      </c>
      <c r="C2604" s="698" t="s">
        <v>1086</v>
      </c>
      <c r="D2604" s="699" t="s">
        <v>3717</v>
      </c>
      <c r="E2604" s="699" t="s">
        <v>936</v>
      </c>
      <c r="F2604" s="697" t="s">
        <v>1697</v>
      </c>
      <c r="G2604" s="697"/>
      <c r="H2604" s="580">
        <v>100</v>
      </c>
      <c r="I2604" s="580">
        <v>36000</v>
      </c>
      <c r="J2604" s="864"/>
      <c r="K2604" s="1044">
        <v>0</v>
      </c>
      <c r="L2604" s="579">
        <v>0</v>
      </c>
      <c r="M2604" s="713">
        <f t="shared" si="173"/>
        <v>3600000</v>
      </c>
      <c r="N2604" s="698"/>
      <c r="O2604" s="698"/>
      <c r="P2604" s="697" t="s">
        <v>1361</v>
      </c>
      <c r="Q2604" s="698" t="s">
        <v>358</v>
      </c>
      <c r="R2604" s="697" t="s">
        <v>73</v>
      </c>
      <c r="S2604" s="697" t="s">
        <v>109</v>
      </c>
    </row>
    <row r="2605" spans="1:19" ht="20.100000000000001" customHeight="1">
      <c r="A2605" s="697" t="s">
        <v>2705</v>
      </c>
      <c r="B2605" s="185" t="s">
        <v>2706</v>
      </c>
      <c r="C2605" s="698" t="s">
        <v>1086</v>
      </c>
      <c r="D2605" s="699" t="s">
        <v>3717</v>
      </c>
      <c r="E2605" s="699" t="s">
        <v>936</v>
      </c>
      <c r="F2605" s="697" t="s">
        <v>1693</v>
      </c>
      <c r="G2605" s="697"/>
      <c r="H2605" s="580">
        <v>100</v>
      </c>
      <c r="I2605" s="580">
        <v>42300</v>
      </c>
      <c r="J2605" s="864"/>
      <c r="K2605" s="1044">
        <v>0</v>
      </c>
      <c r="L2605" s="579">
        <v>0</v>
      </c>
      <c r="M2605" s="713">
        <f t="shared" si="173"/>
        <v>4230000</v>
      </c>
      <c r="N2605" s="698"/>
      <c r="O2605" s="698"/>
      <c r="P2605" s="697" t="s">
        <v>1361</v>
      </c>
      <c r="Q2605" s="698" t="s">
        <v>358</v>
      </c>
      <c r="R2605" s="697" t="s">
        <v>73</v>
      </c>
      <c r="S2605" s="697" t="s">
        <v>109</v>
      </c>
    </row>
    <row r="2606" spans="1:19" ht="20.100000000000001" customHeight="1">
      <c r="A2606" s="697" t="s">
        <v>822</v>
      </c>
      <c r="B2606" s="185" t="s">
        <v>2876</v>
      </c>
      <c r="C2606" s="698" t="s">
        <v>736</v>
      </c>
      <c r="D2606" s="699" t="s">
        <v>3717</v>
      </c>
      <c r="E2606" s="699" t="s">
        <v>936</v>
      </c>
      <c r="F2606" s="697" t="s">
        <v>1748</v>
      </c>
      <c r="G2606" s="697"/>
      <c r="H2606" s="580">
        <v>80</v>
      </c>
      <c r="I2606" s="580">
        <v>82000</v>
      </c>
      <c r="J2606" s="864">
        <v>24.5</v>
      </c>
      <c r="K2606" s="700">
        <v>0</v>
      </c>
      <c r="L2606" s="579">
        <v>0</v>
      </c>
      <c r="M2606" s="713">
        <f t="shared" si="173"/>
        <v>6560000</v>
      </c>
      <c r="N2606" s="701"/>
      <c r="O2606" s="185" t="s">
        <v>2397</v>
      </c>
      <c r="P2606" s="697" t="s">
        <v>759</v>
      </c>
      <c r="Q2606" s="698" t="s">
        <v>361</v>
      </c>
      <c r="R2606" s="697" t="s">
        <v>68</v>
      </c>
      <c r="S2606" s="697" t="s">
        <v>213</v>
      </c>
    </row>
    <row r="2607" spans="1:19" ht="20.100000000000001" customHeight="1">
      <c r="A2607" s="697" t="s">
        <v>822</v>
      </c>
      <c r="B2607" s="185" t="s">
        <v>2876</v>
      </c>
      <c r="C2607" s="698" t="s">
        <v>736</v>
      </c>
      <c r="D2607" s="699" t="s">
        <v>3717</v>
      </c>
      <c r="E2607" s="699" t="s">
        <v>936</v>
      </c>
      <c r="F2607" s="697" t="s">
        <v>612</v>
      </c>
      <c r="G2607" s="697"/>
      <c r="H2607" s="580">
        <v>51</v>
      </c>
      <c r="I2607" s="580">
        <v>39940</v>
      </c>
      <c r="J2607" s="864"/>
      <c r="K2607" s="700">
        <v>0</v>
      </c>
      <c r="L2607" s="579">
        <v>0</v>
      </c>
      <c r="M2607" s="713">
        <f t="shared" si="173"/>
        <v>2036940</v>
      </c>
      <c r="N2607" s="701"/>
      <c r="O2607" s="185" t="s">
        <v>2397</v>
      </c>
      <c r="P2607" s="697" t="s">
        <v>759</v>
      </c>
      <c r="Q2607" s="698" t="s">
        <v>336</v>
      </c>
      <c r="R2607" s="697" t="s">
        <v>73</v>
      </c>
      <c r="S2607" s="697" t="s">
        <v>213</v>
      </c>
    </row>
    <row r="2608" spans="1:19" ht="20.100000000000001" customHeight="1">
      <c r="A2608" s="697" t="s">
        <v>822</v>
      </c>
      <c r="B2608" s="185" t="s">
        <v>2876</v>
      </c>
      <c r="C2608" s="698" t="s">
        <v>736</v>
      </c>
      <c r="D2608" s="699" t="s">
        <v>3717</v>
      </c>
      <c r="E2608" s="699" t="s">
        <v>936</v>
      </c>
      <c r="F2608" s="697" t="s">
        <v>970</v>
      </c>
      <c r="G2608" s="697"/>
      <c r="H2608" s="580">
        <v>491</v>
      </c>
      <c r="I2608" s="580">
        <v>43000</v>
      </c>
      <c r="J2608" s="864"/>
      <c r="K2608" s="700">
        <v>0</v>
      </c>
      <c r="L2608" s="579">
        <v>0</v>
      </c>
      <c r="M2608" s="713">
        <f t="shared" si="173"/>
        <v>21113000</v>
      </c>
      <c r="N2608" s="701"/>
      <c r="O2608" s="185" t="s">
        <v>2036</v>
      </c>
      <c r="P2608" s="697" t="s">
        <v>759</v>
      </c>
      <c r="Q2608" s="698" t="s">
        <v>271</v>
      </c>
      <c r="R2608" s="697" t="s">
        <v>73</v>
      </c>
      <c r="S2608" s="697" t="s">
        <v>213</v>
      </c>
    </row>
    <row r="2609" spans="1:19" ht="20.100000000000001" customHeight="1">
      <c r="A2609" s="697" t="s">
        <v>822</v>
      </c>
      <c r="B2609" s="185" t="s">
        <v>2876</v>
      </c>
      <c r="C2609" s="698" t="s">
        <v>736</v>
      </c>
      <c r="D2609" s="699" t="s">
        <v>3717</v>
      </c>
      <c r="E2609" s="699" t="s">
        <v>936</v>
      </c>
      <c r="F2609" s="697" t="s">
        <v>880</v>
      </c>
      <c r="G2609" s="697"/>
      <c r="H2609" s="580">
        <v>491</v>
      </c>
      <c r="I2609" s="580">
        <v>3500</v>
      </c>
      <c r="J2609" s="864"/>
      <c r="K2609" s="700">
        <v>0</v>
      </c>
      <c r="L2609" s="579">
        <v>0</v>
      </c>
      <c r="M2609" s="713">
        <f t="shared" si="173"/>
        <v>1718500</v>
      </c>
      <c r="N2609" s="701"/>
      <c r="O2609" s="185" t="s">
        <v>2036</v>
      </c>
      <c r="P2609" s="697" t="s">
        <v>759</v>
      </c>
      <c r="Q2609" s="698" t="s">
        <v>336</v>
      </c>
      <c r="R2609" s="697" t="s">
        <v>73</v>
      </c>
      <c r="S2609" s="697" t="s">
        <v>213</v>
      </c>
    </row>
    <row r="2610" spans="1:19" ht="20.100000000000001" customHeight="1">
      <c r="A2610" s="697" t="s">
        <v>822</v>
      </c>
      <c r="B2610" s="185" t="s">
        <v>2876</v>
      </c>
      <c r="C2610" s="698" t="s">
        <v>736</v>
      </c>
      <c r="D2610" s="699" t="s">
        <v>3717</v>
      </c>
      <c r="E2610" s="699" t="s">
        <v>936</v>
      </c>
      <c r="F2610" s="697" t="s">
        <v>880</v>
      </c>
      <c r="G2610" s="697"/>
      <c r="H2610" s="580">
        <v>491</v>
      </c>
      <c r="I2610" s="580">
        <v>3500</v>
      </c>
      <c r="J2610" s="864"/>
      <c r="K2610" s="700">
        <v>0</v>
      </c>
      <c r="L2610" s="579">
        <v>0</v>
      </c>
      <c r="M2610" s="713">
        <f t="shared" si="173"/>
        <v>1718500</v>
      </c>
      <c r="N2610" s="701"/>
      <c r="O2610" s="185" t="s">
        <v>2036</v>
      </c>
      <c r="P2610" s="697" t="s">
        <v>759</v>
      </c>
      <c r="Q2610" s="698" t="s">
        <v>336</v>
      </c>
      <c r="R2610" s="697" t="s">
        <v>73</v>
      </c>
      <c r="S2610" s="697" t="s">
        <v>213</v>
      </c>
    </row>
    <row r="2611" spans="1:19" ht="20.100000000000001" customHeight="1">
      <c r="A2611" s="697" t="s">
        <v>822</v>
      </c>
      <c r="B2611" s="185" t="s">
        <v>2876</v>
      </c>
      <c r="C2611" s="698" t="s">
        <v>736</v>
      </c>
      <c r="D2611" s="699" t="s">
        <v>3717</v>
      </c>
      <c r="E2611" s="699" t="s">
        <v>936</v>
      </c>
      <c r="F2611" s="697" t="s">
        <v>882</v>
      </c>
      <c r="G2611" s="697"/>
      <c r="H2611" s="580">
        <v>339</v>
      </c>
      <c r="I2611" s="580">
        <v>8000</v>
      </c>
      <c r="J2611" s="864"/>
      <c r="K2611" s="700">
        <v>0</v>
      </c>
      <c r="L2611" s="579">
        <v>0</v>
      </c>
      <c r="M2611" s="713">
        <f t="shared" si="173"/>
        <v>2712000</v>
      </c>
      <c r="N2611" s="701"/>
      <c r="O2611" s="185" t="s">
        <v>2036</v>
      </c>
      <c r="P2611" s="697" t="s">
        <v>759</v>
      </c>
      <c r="Q2611" s="698" t="s">
        <v>336</v>
      </c>
      <c r="R2611" s="697" t="s">
        <v>73</v>
      </c>
      <c r="S2611" s="697" t="s">
        <v>213</v>
      </c>
    </row>
    <row r="2612" spans="1:19" ht="20.100000000000001" customHeight="1">
      <c r="A2612" s="697" t="s">
        <v>822</v>
      </c>
      <c r="B2612" s="185" t="s">
        <v>2876</v>
      </c>
      <c r="C2612" s="698" t="s">
        <v>736</v>
      </c>
      <c r="D2612" s="699" t="s">
        <v>3717</v>
      </c>
      <c r="E2612" s="699" t="s">
        <v>936</v>
      </c>
      <c r="F2612" s="697" t="s">
        <v>2965</v>
      </c>
      <c r="G2612" s="697"/>
      <c r="H2612" s="580">
        <v>14</v>
      </c>
      <c r="I2612" s="580">
        <v>500000</v>
      </c>
      <c r="J2612" s="1029">
        <v>31.7</v>
      </c>
      <c r="K2612" s="700">
        <v>0</v>
      </c>
      <c r="L2612" s="579">
        <v>0</v>
      </c>
      <c r="M2612" s="713">
        <f t="shared" si="173"/>
        <v>7000000</v>
      </c>
      <c r="N2612" s="701"/>
      <c r="O2612" s="185"/>
      <c r="P2612" s="697" t="s">
        <v>759</v>
      </c>
      <c r="Q2612" s="698" t="s">
        <v>628</v>
      </c>
      <c r="R2612" s="697" t="s">
        <v>60</v>
      </c>
      <c r="S2612" s="697" t="s">
        <v>213</v>
      </c>
    </row>
    <row r="2613" spans="1:19" ht="20.100000000000001" customHeight="1">
      <c r="A2613" s="697" t="s">
        <v>822</v>
      </c>
      <c r="B2613" s="185" t="s">
        <v>2876</v>
      </c>
      <c r="C2613" s="698" t="s">
        <v>736</v>
      </c>
      <c r="D2613" s="699" t="s">
        <v>3717</v>
      </c>
      <c r="E2613" s="699" t="s">
        <v>936</v>
      </c>
      <c r="F2613" s="697" t="s">
        <v>612</v>
      </c>
      <c r="G2613" s="697"/>
      <c r="H2613" s="580">
        <v>14</v>
      </c>
      <c r="I2613" s="580">
        <v>39940</v>
      </c>
      <c r="J2613" s="864"/>
      <c r="K2613" s="700">
        <v>0</v>
      </c>
      <c r="L2613" s="579">
        <v>0</v>
      </c>
      <c r="M2613" s="713">
        <f t="shared" si="173"/>
        <v>559160</v>
      </c>
      <c r="N2613" s="701"/>
      <c r="O2613" s="185"/>
      <c r="P2613" s="697" t="s">
        <v>759</v>
      </c>
      <c r="Q2613" s="698" t="s">
        <v>336</v>
      </c>
      <c r="R2613" s="697" t="s">
        <v>73</v>
      </c>
      <c r="S2613" s="697" t="s">
        <v>213</v>
      </c>
    </row>
    <row r="2614" spans="1:19" ht="20.100000000000001" customHeight="1">
      <c r="A2614" s="697" t="s">
        <v>822</v>
      </c>
      <c r="B2614" s="185" t="s">
        <v>2876</v>
      </c>
      <c r="C2614" s="698" t="s">
        <v>736</v>
      </c>
      <c r="D2614" s="699" t="s">
        <v>3717</v>
      </c>
      <c r="E2614" s="699" t="s">
        <v>936</v>
      </c>
      <c r="F2614" s="697" t="s">
        <v>1046</v>
      </c>
      <c r="G2614" s="697"/>
      <c r="H2614" s="580">
        <v>80</v>
      </c>
      <c r="I2614" s="580">
        <v>11000</v>
      </c>
      <c r="J2614" s="1029"/>
      <c r="K2614" s="700">
        <v>0</v>
      </c>
      <c r="L2614" s="579">
        <v>0</v>
      </c>
      <c r="M2614" s="713">
        <f t="shared" si="173"/>
        <v>880000</v>
      </c>
      <c r="N2614" s="701"/>
      <c r="O2614" s="185"/>
      <c r="P2614" s="697" t="s">
        <v>759</v>
      </c>
      <c r="Q2614" s="698" t="s">
        <v>360</v>
      </c>
      <c r="R2614" s="697" t="s">
        <v>73</v>
      </c>
      <c r="S2614" s="697" t="s">
        <v>213</v>
      </c>
    </row>
    <row r="2615" spans="1:19" ht="20.100000000000001" customHeight="1">
      <c r="A2615" s="697" t="s">
        <v>744</v>
      </c>
      <c r="B2615" s="185" t="s">
        <v>3047</v>
      </c>
      <c r="C2615" s="698" t="s">
        <v>2812</v>
      </c>
      <c r="D2615" s="699" t="s">
        <v>3717</v>
      </c>
      <c r="E2615" s="699" t="s">
        <v>3716</v>
      </c>
      <c r="F2615" s="697" t="s">
        <v>3048</v>
      </c>
      <c r="G2615" s="697"/>
      <c r="H2615" s="580">
        <v>1100</v>
      </c>
      <c r="I2615" s="580">
        <v>18000</v>
      </c>
      <c r="J2615" s="864"/>
      <c r="K2615" s="700">
        <v>0</v>
      </c>
      <c r="L2615" s="579">
        <v>0</v>
      </c>
      <c r="M2615" s="713">
        <f t="shared" si="173"/>
        <v>19800000</v>
      </c>
      <c r="N2615" s="701"/>
      <c r="O2615" s="185"/>
      <c r="P2615" s="697" t="s">
        <v>1163</v>
      </c>
      <c r="Q2615" s="698" t="s">
        <v>360</v>
      </c>
      <c r="R2615" s="697" t="s">
        <v>73</v>
      </c>
      <c r="S2615" s="697" t="s">
        <v>109</v>
      </c>
    </row>
    <row r="2616" spans="1:19" ht="20.100000000000001" customHeight="1">
      <c r="A2616" s="697" t="s">
        <v>744</v>
      </c>
      <c r="B2616" s="185" t="s">
        <v>3047</v>
      </c>
      <c r="C2616" s="698" t="s">
        <v>2812</v>
      </c>
      <c r="D2616" s="699" t="s">
        <v>3717</v>
      </c>
      <c r="E2616" s="699" t="s">
        <v>3339</v>
      </c>
      <c r="F2616" s="697" t="s">
        <v>71</v>
      </c>
      <c r="G2616" s="697"/>
      <c r="H2616" s="580">
        <v>160</v>
      </c>
      <c r="I2616" s="580">
        <v>37800</v>
      </c>
      <c r="J2616" s="864"/>
      <c r="K2616" s="700">
        <v>0</v>
      </c>
      <c r="L2616" s="579">
        <v>0</v>
      </c>
      <c r="M2616" s="713">
        <f t="shared" si="173"/>
        <v>6048000</v>
      </c>
      <c r="N2616" s="701"/>
      <c r="O2616" s="185" t="s">
        <v>3053</v>
      </c>
      <c r="P2616" s="697" t="s">
        <v>1163</v>
      </c>
      <c r="Q2616" s="698" t="s">
        <v>271</v>
      </c>
      <c r="R2616" s="697" t="s">
        <v>73</v>
      </c>
      <c r="S2616" s="697" t="s">
        <v>109</v>
      </c>
    </row>
    <row r="2617" spans="1:19" ht="20.100000000000001" customHeight="1">
      <c r="A2617" s="697" t="s">
        <v>744</v>
      </c>
      <c r="B2617" s="185" t="s">
        <v>3047</v>
      </c>
      <c r="C2617" s="698" t="s">
        <v>2812</v>
      </c>
      <c r="D2617" s="699" t="s">
        <v>3717</v>
      </c>
      <c r="E2617" s="699" t="s">
        <v>3339</v>
      </c>
      <c r="F2617" s="697" t="s">
        <v>739</v>
      </c>
      <c r="G2617" s="697"/>
      <c r="H2617" s="580">
        <v>240</v>
      </c>
      <c r="I2617" s="580">
        <v>57161</v>
      </c>
      <c r="J2617" s="864"/>
      <c r="K2617" s="700">
        <v>0</v>
      </c>
      <c r="L2617" s="579">
        <v>0</v>
      </c>
      <c r="M2617" s="713">
        <f t="shared" si="173"/>
        <v>13718640</v>
      </c>
      <c r="N2617" s="701"/>
      <c r="O2617" s="185" t="s">
        <v>3054</v>
      </c>
      <c r="P2617" s="697" t="s">
        <v>1163</v>
      </c>
      <c r="Q2617" s="698" t="s">
        <v>271</v>
      </c>
      <c r="R2617" s="697" t="s">
        <v>73</v>
      </c>
      <c r="S2617" s="697" t="s">
        <v>109</v>
      </c>
    </row>
    <row r="2618" spans="1:19" ht="20.100000000000001" customHeight="1">
      <c r="A2618" s="697" t="s">
        <v>744</v>
      </c>
      <c r="B2618" s="185" t="s">
        <v>3047</v>
      </c>
      <c r="C2618" s="698" t="s">
        <v>2812</v>
      </c>
      <c r="D2618" s="699" t="s">
        <v>3717</v>
      </c>
      <c r="E2618" s="699" t="s">
        <v>3339</v>
      </c>
      <c r="F2618" s="697" t="s">
        <v>85</v>
      </c>
      <c r="G2618" s="697"/>
      <c r="H2618" s="580">
        <v>1200</v>
      </c>
      <c r="I2618" s="580">
        <v>13038</v>
      </c>
      <c r="J2618" s="864"/>
      <c r="K2618" s="700">
        <v>0</v>
      </c>
      <c r="L2618" s="579">
        <v>0</v>
      </c>
      <c r="M2618" s="713">
        <f t="shared" si="173"/>
        <v>15645600</v>
      </c>
      <c r="N2618" s="701"/>
      <c r="O2618" s="185"/>
      <c r="P2618" s="697" t="s">
        <v>1163</v>
      </c>
      <c r="Q2618" s="698" t="s">
        <v>336</v>
      </c>
      <c r="R2618" s="697" t="s">
        <v>73</v>
      </c>
      <c r="S2618" s="697" t="s">
        <v>109</v>
      </c>
    </row>
    <row r="2619" spans="1:19" ht="20.100000000000001" customHeight="1">
      <c r="A2619" s="697" t="s">
        <v>744</v>
      </c>
      <c r="B2619" s="185" t="s">
        <v>3047</v>
      </c>
      <c r="C2619" s="698" t="s">
        <v>2812</v>
      </c>
      <c r="D2619" s="699" t="s">
        <v>3717</v>
      </c>
      <c r="E2619" s="699" t="s">
        <v>3339</v>
      </c>
      <c r="F2619" s="697" t="s">
        <v>880</v>
      </c>
      <c r="G2619" s="697"/>
      <c r="H2619" s="580">
        <v>2050</v>
      </c>
      <c r="I2619" s="580">
        <v>4140</v>
      </c>
      <c r="J2619" s="864"/>
      <c r="K2619" s="644">
        <v>0</v>
      </c>
      <c r="L2619" s="644">
        <v>0</v>
      </c>
      <c r="M2619" s="713">
        <f t="shared" si="173"/>
        <v>8487000</v>
      </c>
      <c r="N2619" s="698"/>
      <c r="O2619" s="698" t="s">
        <v>3055</v>
      </c>
      <c r="P2619" s="697" t="s">
        <v>1163</v>
      </c>
      <c r="Q2619" s="698" t="s">
        <v>336</v>
      </c>
      <c r="R2619" s="697" t="s">
        <v>73</v>
      </c>
      <c r="S2619" s="697" t="s">
        <v>109</v>
      </c>
    </row>
    <row r="2620" spans="1:19" ht="20.100000000000001" customHeight="1">
      <c r="A2620" s="697" t="s">
        <v>744</v>
      </c>
      <c r="B2620" s="185" t="s">
        <v>3047</v>
      </c>
      <c r="C2620" s="698" t="s">
        <v>2812</v>
      </c>
      <c r="D2620" s="699" t="s">
        <v>3717</v>
      </c>
      <c r="E2620" s="699" t="s">
        <v>3339</v>
      </c>
      <c r="F2620" s="697" t="s">
        <v>694</v>
      </c>
      <c r="G2620" s="697"/>
      <c r="H2620" s="580">
        <v>360</v>
      </c>
      <c r="I2620" s="580">
        <v>81900</v>
      </c>
      <c r="J2620" s="864">
        <v>35</v>
      </c>
      <c r="K2620" s="644">
        <v>0</v>
      </c>
      <c r="L2620" s="644">
        <v>0</v>
      </c>
      <c r="M2620" s="713">
        <f t="shared" si="173"/>
        <v>29484000</v>
      </c>
      <c r="N2620" s="698"/>
      <c r="O2620" s="698" t="s">
        <v>3056</v>
      </c>
      <c r="P2620" s="697" t="s">
        <v>1163</v>
      </c>
      <c r="Q2620" s="698" t="s">
        <v>370</v>
      </c>
      <c r="R2620" s="697" t="s">
        <v>68</v>
      </c>
      <c r="S2620" s="697" t="s">
        <v>109</v>
      </c>
    </row>
    <row r="2621" spans="1:19" ht="20.100000000000001" customHeight="1">
      <c r="A2621" s="697" t="s">
        <v>744</v>
      </c>
      <c r="B2621" s="185" t="s">
        <v>3047</v>
      </c>
      <c r="C2621" s="698" t="s">
        <v>2812</v>
      </c>
      <c r="D2621" s="699" t="s">
        <v>3717</v>
      </c>
      <c r="E2621" s="699" t="s">
        <v>3339</v>
      </c>
      <c r="F2621" s="697" t="s">
        <v>83</v>
      </c>
      <c r="G2621" s="697"/>
      <c r="H2621" s="580">
        <v>300</v>
      </c>
      <c r="I2621" s="580">
        <v>12000</v>
      </c>
      <c r="J2621" s="864"/>
      <c r="K2621" s="644">
        <v>0</v>
      </c>
      <c r="L2621" s="644">
        <v>0</v>
      </c>
      <c r="M2621" s="713">
        <f t="shared" si="173"/>
        <v>3600000</v>
      </c>
      <c r="N2621" s="698"/>
      <c r="O2621" s="698"/>
      <c r="P2621" s="697" t="s">
        <v>1163</v>
      </c>
      <c r="Q2621" s="698" t="s">
        <v>336</v>
      </c>
      <c r="R2621" s="697" t="s">
        <v>73</v>
      </c>
      <c r="S2621" s="697" t="s">
        <v>109</v>
      </c>
    </row>
    <row r="2622" spans="1:19" ht="20.100000000000001" customHeight="1">
      <c r="A2622" s="697" t="s">
        <v>744</v>
      </c>
      <c r="B2622" s="185" t="s">
        <v>3047</v>
      </c>
      <c r="C2622" s="698" t="s">
        <v>2812</v>
      </c>
      <c r="D2622" s="699" t="s">
        <v>3717</v>
      </c>
      <c r="E2622" s="699" t="s">
        <v>3339</v>
      </c>
      <c r="F2622" s="697" t="s">
        <v>3049</v>
      </c>
      <c r="G2622" s="697"/>
      <c r="H2622" s="580">
        <v>800</v>
      </c>
      <c r="I2622" s="580">
        <v>51300</v>
      </c>
      <c r="J2622" s="864">
        <v>15</v>
      </c>
      <c r="K2622" s="644">
        <v>0</v>
      </c>
      <c r="L2622" s="644">
        <v>0</v>
      </c>
      <c r="M2622" s="713">
        <f t="shared" si="173"/>
        <v>41040000</v>
      </c>
      <c r="N2622" s="698"/>
      <c r="O2622" s="698"/>
      <c r="P2622" s="697" t="s">
        <v>1163</v>
      </c>
      <c r="Q2622" s="698" t="s">
        <v>270</v>
      </c>
      <c r="R2622" s="697" t="s">
        <v>68</v>
      </c>
      <c r="S2622" s="697" t="s">
        <v>109</v>
      </c>
    </row>
    <row r="2623" spans="1:19" ht="20.100000000000001" customHeight="1">
      <c r="A2623" s="697" t="s">
        <v>744</v>
      </c>
      <c r="B2623" s="185" t="s">
        <v>3047</v>
      </c>
      <c r="C2623" s="698" t="s">
        <v>2812</v>
      </c>
      <c r="D2623" s="699" t="s">
        <v>3717</v>
      </c>
      <c r="E2623" s="699" t="s">
        <v>3339</v>
      </c>
      <c r="F2623" s="697" t="s">
        <v>3050</v>
      </c>
      <c r="G2623" s="697"/>
      <c r="H2623" s="580">
        <v>850</v>
      </c>
      <c r="I2623" s="580">
        <v>10800</v>
      </c>
      <c r="J2623" s="864"/>
      <c r="K2623" s="644">
        <v>0</v>
      </c>
      <c r="L2623" s="644">
        <v>0</v>
      </c>
      <c r="M2623" s="713">
        <f t="shared" si="173"/>
        <v>9180000</v>
      </c>
      <c r="N2623" s="698"/>
      <c r="O2623" s="698"/>
      <c r="P2623" s="697" t="s">
        <v>1163</v>
      </c>
      <c r="Q2623" s="698" t="s">
        <v>360</v>
      </c>
      <c r="R2623" s="697" t="s">
        <v>73</v>
      </c>
      <c r="S2623" s="697" t="s">
        <v>109</v>
      </c>
    </row>
    <row r="2624" spans="1:19" ht="20.100000000000001" customHeight="1">
      <c r="A2624" s="697" t="s">
        <v>744</v>
      </c>
      <c r="B2624" s="185" t="s">
        <v>3047</v>
      </c>
      <c r="C2624" s="698" t="s">
        <v>2812</v>
      </c>
      <c r="D2624" s="699" t="s">
        <v>3717</v>
      </c>
      <c r="E2624" s="699" t="s">
        <v>3339</v>
      </c>
      <c r="F2624" s="697" t="s">
        <v>534</v>
      </c>
      <c r="G2624" s="697"/>
      <c r="H2624" s="580">
        <v>1200</v>
      </c>
      <c r="I2624" s="580">
        <v>54000</v>
      </c>
      <c r="J2624" s="864"/>
      <c r="K2624" s="644">
        <v>0</v>
      </c>
      <c r="L2624" s="644">
        <v>0</v>
      </c>
      <c r="M2624" s="713">
        <f t="shared" si="173"/>
        <v>64800000</v>
      </c>
      <c r="N2624" s="698"/>
      <c r="O2624" s="698"/>
      <c r="P2624" s="697" t="s">
        <v>1163</v>
      </c>
      <c r="Q2624" s="698" t="s">
        <v>984</v>
      </c>
      <c r="R2624" s="697" t="s">
        <v>73</v>
      </c>
      <c r="S2624" s="697" t="s">
        <v>109</v>
      </c>
    </row>
    <row r="2625" spans="1:19" ht="20.100000000000001" customHeight="1">
      <c r="A2625" s="697" t="s">
        <v>744</v>
      </c>
      <c r="B2625" s="185" t="s">
        <v>3047</v>
      </c>
      <c r="C2625" s="698" t="s">
        <v>2812</v>
      </c>
      <c r="D2625" s="699" t="s">
        <v>3717</v>
      </c>
      <c r="E2625" s="699" t="s">
        <v>3339</v>
      </c>
      <c r="F2625" s="697" t="s">
        <v>746</v>
      </c>
      <c r="G2625" s="697"/>
      <c r="H2625" s="580">
        <v>250</v>
      </c>
      <c r="I2625" s="580">
        <v>16200</v>
      </c>
      <c r="J2625" s="864"/>
      <c r="K2625" s="644">
        <v>0</v>
      </c>
      <c r="L2625" s="644">
        <v>0</v>
      </c>
      <c r="M2625" s="713">
        <f t="shared" si="173"/>
        <v>4050000</v>
      </c>
      <c r="N2625" s="698"/>
      <c r="O2625" s="698"/>
      <c r="P2625" s="697" t="s">
        <v>1163</v>
      </c>
      <c r="Q2625" s="698" t="s">
        <v>360</v>
      </c>
      <c r="R2625" s="697" t="s">
        <v>73</v>
      </c>
      <c r="S2625" s="697" t="s">
        <v>109</v>
      </c>
    </row>
    <row r="2626" spans="1:19" ht="20.100000000000001" customHeight="1">
      <c r="A2626" s="697" t="s">
        <v>744</v>
      </c>
      <c r="B2626" s="185" t="s">
        <v>3047</v>
      </c>
      <c r="C2626" s="698" t="s">
        <v>2812</v>
      </c>
      <c r="D2626" s="699" t="s">
        <v>3717</v>
      </c>
      <c r="E2626" s="699" t="s">
        <v>3339</v>
      </c>
      <c r="F2626" s="697" t="s">
        <v>75</v>
      </c>
      <c r="G2626" s="697"/>
      <c r="H2626" s="580">
        <v>300</v>
      </c>
      <c r="I2626" s="580">
        <v>59400</v>
      </c>
      <c r="J2626" s="864"/>
      <c r="K2626" s="644">
        <v>0</v>
      </c>
      <c r="L2626" s="644">
        <v>0</v>
      </c>
      <c r="M2626" s="713">
        <f t="shared" si="173"/>
        <v>17820000</v>
      </c>
      <c r="N2626" s="698"/>
      <c r="O2626" s="698" t="s">
        <v>3057</v>
      </c>
      <c r="P2626" s="697" t="s">
        <v>1163</v>
      </c>
      <c r="Q2626" s="698" t="s">
        <v>272</v>
      </c>
      <c r="R2626" s="697" t="s">
        <v>73</v>
      </c>
      <c r="S2626" s="697" t="s">
        <v>109</v>
      </c>
    </row>
    <row r="2627" spans="1:19" ht="20.100000000000001" customHeight="1">
      <c r="A2627" s="697" t="s">
        <v>744</v>
      </c>
      <c r="B2627" s="185" t="s">
        <v>3047</v>
      </c>
      <c r="C2627" s="698" t="s">
        <v>2812</v>
      </c>
      <c r="D2627" s="699" t="s">
        <v>3717</v>
      </c>
      <c r="E2627" s="699" t="s">
        <v>3339</v>
      </c>
      <c r="F2627" s="697" t="s">
        <v>881</v>
      </c>
      <c r="G2627" s="697"/>
      <c r="H2627" s="580">
        <v>1000</v>
      </c>
      <c r="I2627" s="580">
        <v>11700</v>
      </c>
      <c r="J2627" s="864"/>
      <c r="K2627" s="644">
        <v>0</v>
      </c>
      <c r="L2627" s="644">
        <v>0</v>
      </c>
      <c r="M2627" s="713">
        <f t="shared" si="173"/>
        <v>11700000</v>
      </c>
      <c r="N2627" s="698"/>
      <c r="O2627" s="698" t="s">
        <v>3058</v>
      </c>
      <c r="P2627" s="697" t="s">
        <v>1163</v>
      </c>
      <c r="Q2627" s="698" t="s">
        <v>336</v>
      </c>
      <c r="R2627" s="697" t="s">
        <v>73</v>
      </c>
      <c r="S2627" s="697" t="s">
        <v>109</v>
      </c>
    </row>
    <row r="2628" spans="1:19" ht="20.100000000000001" customHeight="1">
      <c r="A2628" s="697" t="s">
        <v>744</v>
      </c>
      <c r="B2628" s="185" t="s">
        <v>3047</v>
      </c>
      <c r="C2628" s="698" t="s">
        <v>2812</v>
      </c>
      <c r="D2628" s="699" t="s">
        <v>3717</v>
      </c>
      <c r="E2628" s="699" t="s">
        <v>3339</v>
      </c>
      <c r="F2628" s="697" t="s">
        <v>465</v>
      </c>
      <c r="G2628" s="697"/>
      <c r="H2628" s="580">
        <v>300</v>
      </c>
      <c r="I2628" s="580">
        <v>9000</v>
      </c>
      <c r="J2628" s="864"/>
      <c r="K2628" s="644">
        <v>0</v>
      </c>
      <c r="L2628" s="644">
        <v>0</v>
      </c>
      <c r="M2628" s="713">
        <f t="shared" si="173"/>
        <v>2700000</v>
      </c>
      <c r="N2628" s="698"/>
      <c r="O2628" s="698" t="s">
        <v>2808</v>
      </c>
      <c r="P2628" s="697" t="s">
        <v>1163</v>
      </c>
      <c r="Q2628" s="698" t="s">
        <v>360</v>
      </c>
      <c r="R2628" s="697" t="s">
        <v>73</v>
      </c>
      <c r="S2628" s="697" t="s">
        <v>109</v>
      </c>
    </row>
    <row r="2629" spans="1:19" ht="20.100000000000001" customHeight="1">
      <c r="A2629" s="697" t="s">
        <v>770</v>
      </c>
      <c r="B2629" s="185" t="s">
        <v>3102</v>
      </c>
      <c r="C2629" s="698" t="s">
        <v>425</v>
      </c>
      <c r="D2629" s="699" t="s">
        <v>3717</v>
      </c>
      <c r="E2629" s="699" t="s">
        <v>3339</v>
      </c>
      <c r="F2629" s="697" t="s">
        <v>909</v>
      </c>
      <c r="G2629" s="697"/>
      <c r="H2629" s="580">
        <v>54</v>
      </c>
      <c r="I2629" s="580">
        <v>55577</v>
      </c>
      <c r="J2629" s="864">
        <v>19</v>
      </c>
      <c r="K2629" s="644">
        <v>0</v>
      </c>
      <c r="L2629" s="644">
        <v>0</v>
      </c>
      <c r="M2629" s="713">
        <f t="shared" si="173"/>
        <v>3001158</v>
      </c>
      <c r="N2629" s="698"/>
      <c r="O2629" s="698" t="s">
        <v>3101</v>
      </c>
      <c r="P2629" s="697" t="s">
        <v>372</v>
      </c>
      <c r="Q2629" s="698" t="s">
        <v>361</v>
      </c>
      <c r="R2629" s="697" t="s">
        <v>68</v>
      </c>
      <c r="S2629" s="697" t="s">
        <v>237</v>
      </c>
    </row>
    <row r="2630" spans="1:19" ht="20.100000000000001" customHeight="1">
      <c r="A2630" s="697" t="s">
        <v>770</v>
      </c>
      <c r="B2630" s="185" t="s">
        <v>3102</v>
      </c>
      <c r="C2630" s="698" t="s">
        <v>425</v>
      </c>
      <c r="D2630" s="699" t="s">
        <v>3717</v>
      </c>
      <c r="E2630" s="699" t="s">
        <v>3339</v>
      </c>
      <c r="F2630" s="697" t="s">
        <v>612</v>
      </c>
      <c r="G2630" s="697"/>
      <c r="H2630" s="580">
        <v>54</v>
      </c>
      <c r="I2630" s="580">
        <v>36089</v>
      </c>
      <c r="J2630" s="864"/>
      <c r="K2630" s="644">
        <v>0</v>
      </c>
      <c r="L2630" s="644">
        <v>0</v>
      </c>
      <c r="M2630" s="713">
        <f t="shared" si="173"/>
        <v>1948806</v>
      </c>
      <c r="N2630" s="698"/>
      <c r="O2630" s="698" t="s">
        <v>3101</v>
      </c>
      <c r="P2630" s="697" t="s">
        <v>372</v>
      </c>
      <c r="Q2630" s="698" t="s">
        <v>613</v>
      </c>
      <c r="R2630" s="697" t="s">
        <v>73</v>
      </c>
      <c r="S2630" s="697" t="s">
        <v>237</v>
      </c>
    </row>
    <row r="2631" spans="1:19" ht="20.100000000000001" customHeight="1">
      <c r="A2631" s="697" t="s">
        <v>770</v>
      </c>
      <c r="B2631" s="185" t="s">
        <v>3102</v>
      </c>
      <c r="C2631" s="698" t="s">
        <v>425</v>
      </c>
      <c r="D2631" s="699" t="s">
        <v>3717</v>
      </c>
      <c r="E2631" s="699" t="s">
        <v>3339</v>
      </c>
      <c r="F2631" s="697" t="s">
        <v>909</v>
      </c>
      <c r="G2631" s="697"/>
      <c r="H2631" s="580">
        <v>22</v>
      </c>
      <c r="I2631" s="580">
        <v>48346</v>
      </c>
      <c r="J2631" s="864">
        <v>19</v>
      </c>
      <c r="K2631" s="644">
        <v>0</v>
      </c>
      <c r="L2631" s="644">
        <v>0</v>
      </c>
      <c r="M2631" s="713">
        <f t="shared" si="173"/>
        <v>1063612</v>
      </c>
      <c r="N2631" s="698"/>
      <c r="O2631" s="698" t="s">
        <v>3104</v>
      </c>
      <c r="P2631" s="697" t="s">
        <v>372</v>
      </c>
      <c r="Q2631" s="698" t="s">
        <v>361</v>
      </c>
      <c r="R2631" s="697" t="s">
        <v>68</v>
      </c>
      <c r="S2631" s="697" t="s">
        <v>237</v>
      </c>
    </row>
    <row r="2632" spans="1:19" ht="20.100000000000001" customHeight="1">
      <c r="A2632" s="697" t="s">
        <v>770</v>
      </c>
      <c r="B2632" s="185" t="s">
        <v>3102</v>
      </c>
      <c r="C2632" s="698" t="s">
        <v>425</v>
      </c>
      <c r="D2632" s="699" t="s">
        <v>3717</v>
      </c>
      <c r="E2632" s="699" t="s">
        <v>3339</v>
      </c>
      <c r="F2632" s="697" t="s">
        <v>630</v>
      </c>
      <c r="G2632" s="697"/>
      <c r="H2632" s="580">
        <v>22</v>
      </c>
      <c r="I2632" s="580">
        <v>107435</v>
      </c>
      <c r="J2632" s="864"/>
      <c r="K2632" s="644">
        <v>0</v>
      </c>
      <c r="L2632" s="644">
        <v>0</v>
      </c>
      <c r="M2632" s="713">
        <f t="shared" si="173"/>
        <v>2363570</v>
      </c>
      <c r="N2632" s="698"/>
      <c r="O2632" s="698" t="s">
        <v>3104</v>
      </c>
      <c r="P2632" s="697" t="s">
        <v>372</v>
      </c>
      <c r="Q2632" s="698" t="s">
        <v>613</v>
      </c>
      <c r="R2632" s="697" t="s">
        <v>73</v>
      </c>
      <c r="S2632" s="697" t="s">
        <v>237</v>
      </c>
    </row>
    <row r="2633" spans="1:19" ht="20.100000000000001" customHeight="1">
      <c r="A2633" s="697" t="s">
        <v>770</v>
      </c>
      <c r="B2633" s="185" t="s">
        <v>3102</v>
      </c>
      <c r="C2633" s="698" t="s">
        <v>425</v>
      </c>
      <c r="D2633" s="699" t="s">
        <v>3717</v>
      </c>
      <c r="E2633" s="699" t="s">
        <v>936</v>
      </c>
      <c r="F2633" s="697" t="s">
        <v>1029</v>
      </c>
      <c r="G2633" s="697"/>
      <c r="H2633" s="580">
        <v>6</v>
      </c>
      <c r="I2633" s="580">
        <v>72016</v>
      </c>
      <c r="J2633" s="864">
        <v>35</v>
      </c>
      <c r="K2633" s="644">
        <v>0</v>
      </c>
      <c r="L2633" s="644">
        <v>0</v>
      </c>
      <c r="M2633" s="713">
        <f t="shared" si="173"/>
        <v>432096</v>
      </c>
      <c r="N2633" s="698"/>
      <c r="O2633" s="698" t="s">
        <v>2536</v>
      </c>
      <c r="P2633" s="697" t="s">
        <v>372</v>
      </c>
      <c r="Q2633" s="698" t="s">
        <v>370</v>
      </c>
      <c r="R2633" s="697" t="s">
        <v>68</v>
      </c>
      <c r="S2633" s="697" t="s">
        <v>237</v>
      </c>
    </row>
    <row r="2634" spans="1:19" ht="20.100000000000001" customHeight="1">
      <c r="A2634" s="697" t="s">
        <v>770</v>
      </c>
      <c r="B2634" s="185" t="s">
        <v>3102</v>
      </c>
      <c r="C2634" s="698" t="s">
        <v>425</v>
      </c>
      <c r="D2634" s="699" t="s">
        <v>3717</v>
      </c>
      <c r="E2634" s="699" t="s">
        <v>936</v>
      </c>
      <c r="F2634" s="697" t="s">
        <v>880</v>
      </c>
      <c r="G2634" s="697"/>
      <c r="H2634" s="580">
        <v>6</v>
      </c>
      <c r="I2634" s="580">
        <v>3124</v>
      </c>
      <c r="J2634" s="864"/>
      <c r="K2634" s="644">
        <v>0</v>
      </c>
      <c r="L2634" s="644">
        <v>0</v>
      </c>
      <c r="M2634" s="713">
        <f t="shared" si="173"/>
        <v>18744</v>
      </c>
      <c r="N2634" s="698"/>
      <c r="O2634" s="698" t="s">
        <v>2536</v>
      </c>
      <c r="P2634" s="697" t="s">
        <v>372</v>
      </c>
      <c r="Q2634" s="698" t="s">
        <v>336</v>
      </c>
      <c r="R2634" s="697" t="s">
        <v>73</v>
      </c>
      <c r="S2634" s="697" t="s">
        <v>237</v>
      </c>
    </row>
    <row r="2635" spans="1:19" ht="20.100000000000001" customHeight="1">
      <c r="A2635" s="697" t="s">
        <v>770</v>
      </c>
      <c r="B2635" s="185" t="s">
        <v>3102</v>
      </c>
      <c r="C2635" s="698" t="s">
        <v>425</v>
      </c>
      <c r="D2635" s="699" t="s">
        <v>3717</v>
      </c>
      <c r="E2635" s="699" t="s">
        <v>936</v>
      </c>
      <c r="F2635" s="697" t="s">
        <v>1017</v>
      </c>
      <c r="G2635" s="697"/>
      <c r="H2635" s="580">
        <v>28</v>
      </c>
      <c r="I2635" s="580">
        <v>168077</v>
      </c>
      <c r="J2635" s="864">
        <v>47</v>
      </c>
      <c r="K2635" s="644">
        <v>0</v>
      </c>
      <c r="L2635" s="644">
        <v>0</v>
      </c>
      <c r="M2635" s="713">
        <f t="shared" ref="M2635:M2698" si="174">H2635*I2635</f>
        <v>4706156</v>
      </c>
      <c r="N2635" s="698"/>
      <c r="O2635" s="698" t="s">
        <v>2536</v>
      </c>
      <c r="P2635" s="697" t="s">
        <v>372</v>
      </c>
      <c r="Q2635" s="698" t="s">
        <v>327</v>
      </c>
      <c r="R2635" s="697" t="s">
        <v>68</v>
      </c>
      <c r="S2635" s="697" t="s">
        <v>237</v>
      </c>
    </row>
    <row r="2636" spans="1:19" ht="20.100000000000001" customHeight="1">
      <c r="A2636" s="697" t="s">
        <v>770</v>
      </c>
      <c r="B2636" s="185" t="s">
        <v>3102</v>
      </c>
      <c r="C2636" s="698" t="s">
        <v>425</v>
      </c>
      <c r="D2636" s="699" t="s">
        <v>3717</v>
      </c>
      <c r="E2636" s="699" t="s">
        <v>936</v>
      </c>
      <c r="F2636" s="697" t="s">
        <v>880</v>
      </c>
      <c r="G2636" s="697"/>
      <c r="H2636" s="580">
        <v>28</v>
      </c>
      <c r="I2636" s="580">
        <v>3185</v>
      </c>
      <c r="J2636" s="864"/>
      <c r="K2636" s="644">
        <v>0</v>
      </c>
      <c r="L2636" s="644">
        <v>0</v>
      </c>
      <c r="M2636" s="713">
        <f t="shared" si="174"/>
        <v>89180</v>
      </c>
      <c r="N2636" s="698"/>
      <c r="O2636" s="698" t="s">
        <v>2536</v>
      </c>
      <c r="P2636" s="697" t="s">
        <v>372</v>
      </c>
      <c r="Q2636" s="698" t="s">
        <v>336</v>
      </c>
      <c r="R2636" s="697" t="s">
        <v>73</v>
      </c>
      <c r="S2636" s="697" t="s">
        <v>237</v>
      </c>
    </row>
    <row r="2637" spans="1:19" ht="20.100000000000001" customHeight="1">
      <c r="A2637" s="697" t="s">
        <v>770</v>
      </c>
      <c r="B2637" s="185" t="s">
        <v>3102</v>
      </c>
      <c r="C2637" s="698" t="s">
        <v>425</v>
      </c>
      <c r="D2637" s="699" t="s">
        <v>3717</v>
      </c>
      <c r="E2637" s="699" t="s">
        <v>936</v>
      </c>
      <c r="F2637" s="697" t="s">
        <v>629</v>
      </c>
      <c r="G2637" s="697"/>
      <c r="H2637" s="580">
        <v>6</v>
      </c>
      <c r="I2637" s="580">
        <v>116711</v>
      </c>
      <c r="J2637" s="864">
        <v>31</v>
      </c>
      <c r="K2637" s="644">
        <v>0</v>
      </c>
      <c r="L2637" s="644">
        <v>0</v>
      </c>
      <c r="M2637" s="713">
        <f t="shared" si="174"/>
        <v>700266</v>
      </c>
      <c r="N2637" s="698"/>
      <c r="O2637" s="698" t="s">
        <v>2536</v>
      </c>
      <c r="P2637" s="697" t="s">
        <v>372</v>
      </c>
      <c r="Q2637" s="698" t="s">
        <v>327</v>
      </c>
      <c r="R2637" s="697" t="s">
        <v>68</v>
      </c>
      <c r="S2637" s="697" t="s">
        <v>237</v>
      </c>
    </row>
    <row r="2638" spans="1:19" ht="20.100000000000001" customHeight="1">
      <c r="A2638" s="697" t="s">
        <v>770</v>
      </c>
      <c r="B2638" s="185" t="s">
        <v>3102</v>
      </c>
      <c r="C2638" s="698" t="s">
        <v>425</v>
      </c>
      <c r="D2638" s="699" t="s">
        <v>3717</v>
      </c>
      <c r="E2638" s="699" t="s">
        <v>936</v>
      </c>
      <c r="F2638" s="697" t="s">
        <v>880</v>
      </c>
      <c r="G2638" s="697"/>
      <c r="H2638" s="580">
        <v>6</v>
      </c>
      <c r="I2638" s="580">
        <v>3207</v>
      </c>
      <c r="J2638" s="864"/>
      <c r="K2638" s="644">
        <v>0</v>
      </c>
      <c r="L2638" s="644">
        <v>0</v>
      </c>
      <c r="M2638" s="713">
        <f t="shared" si="174"/>
        <v>19242</v>
      </c>
      <c r="N2638" s="698"/>
      <c r="O2638" s="698" t="s">
        <v>2536</v>
      </c>
      <c r="P2638" s="697" t="s">
        <v>372</v>
      </c>
      <c r="Q2638" s="698" t="s">
        <v>336</v>
      </c>
      <c r="R2638" s="697" t="s">
        <v>73</v>
      </c>
      <c r="S2638" s="697" t="s">
        <v>237</v>
      </c>
    </row>
    <row r="2639" spans="1:19" ht="20.100000000000001" customHeight="1">
      <c r="A2639" s="697" t="s">
        <v>770</v>
      </c>
      <c r="B2639" s="185" t="s">
        <v>3102</v>
      </c>
      <c r="C2639" s="698" t="s">
        <v>425</v>
      </c>
      <c r="D2639" s="699" t="s">
        <v>3717</v>
      </c>
      <c r="E2639" s="699" t="s">
        <v>3339</v>
      </c>
      <c r="F2639" s="697" t="s">
        <v>1901</v>
      </c>
      <c r="G2639" s="697"/>
      <c r="H2639" s="580">
        <v>16</v>
      </c>
      <c r="I2639" s="580">
        <v>13936</v>
      </c>
      <c r="J2639" s="864"/>
      <c r="K2639" s="644">
        <v>0</v>
      </c>
      <c r="L2639" s="644">
        <v>0</v>
      </c>
      <c r="M2639" s="713">
        <f t="shared" si="174"/>
        <v>222976</v>
      </c>
      <c r="N2639" s="698"/>
      <c r="O2639" s="698" t="s">
        <v>542</v>
      </c>
      <c r="P2639" s="697" t="s">
        <v>372</v>
      </c>
      <c r="Q2639" s="698" t="s">
        <v>577</v>
      </c>
      <c r="R2639" s="697" t="s">
        <v>375</v>
      </c>
      <c r="S2639" s="697" t="s">
        <v>237</v>
      </c>
    </row>
    <row r="2640" spans="1:19" ht="20.100000000000001" customHeight="1">
      <c r="A2640" s="697" t="s">
        <v>770</v>
      </c>
      <c r="B2640" s="185" t="s">
        <v>3102</v>
      </c>
      <c r="C2640" s="698" t="s">
        <v>425</v>
      </c>
      <c r="D2640" s="699" t="s">
        <v>3717</v>
      </c>
      <c r="E2640" s="699" t="s">
        <v>3339</v>
      </c>
      <c r="F2640" s="697" t="s">
        <v>662</v>
      </c>
      <c r="G2640" s="697"/>
      <c r="H2640" s="580">
        <v>16</v>
      </c>
      <c r="I2640" s="580">
        <v>42811</v>
      </c>
      <c r="J2640" s="864">
        <v>11.5</v>
      </c>
      <c r="K2640" s="644">
        <v>0</v>
      </c>
      <c r="L2640" s="644">
        <v>0</v>
      </c>
      <c r="M2640" s="713">
        <f t="shared" si="174"/>
        <v>684976</v>
      </c>
      <c r="N2640" s="698"/>
      <c r="O2640" s="698" t="s">
        <v>542</v>
      </c>
      <c r="P2640" s="697" t="s">
        <v>372</v>
      </c>
      <c r="Q2640" s="698" t="s">
        <v>270</v>
      </c>
      <c r="R2640" s="697" t="s">
        <v>68</v>
      </c>
      <c r="S2640" s="697" t="s">
        <v>237</v>
      </c>
    </row>
    <row r="2641" spans="1:19" ht="20.100000000000001" customHeight="1">
      <c r="A2641" s="697" t="s">
        <v>770</v>
      </c>
      <c r="B2641" s="185" t="s">
        <v>3102</v>
      </c>
      <c r="C2641" s="698" t="s">
        <v>425</v>
      </c>
      <c r="D2641" s="699" t="s">
        <v>3717</v>
      </c>
      <c r="E2641" s="699" t="s">
        <v>936</v>
      </c>
      <c r="F2641" s="697" t="s">
        <v>887</v>
      </c>
      <c r="G2641" s="697"/>
      <c r="H2641" s="580">
        <v>4</v>
      </c>
      <c r="I2641" s="580">
        <v>76675</v>
      </c>
      <c r="J2641" s="864">
        <v>20</v>
      </c>
      <c r="K2641" s="644">
        <v>0</v>
      </c>
      <c r="L2641" s="644">
        <v>0</v>
      </c>
      <c r="M2641" s="713">
        <f t="shared" si="174"/>
        <v>306700</v>
      </c>
      <c r="N2641" s="698"/>
      <c r="O2641" s="698" t="s">
        <v>542</v>
      </c>
      <c r="P2641" s="697" t="s">
        <v>372</v>
      </c>
      <c r="Q2641" s="698" t="s">
        <v>755</v>
      </c>
      <c r="R2641" s="697" t="s">
        <v>68</v>
      </c>
      <c r="S2641" s="697" t="s">
        <v>237</v>
      </c>
    </row>
    <row r="2642" spans="1:19" ht="20.100000000000001" customHeight="1">
      <c r="A2642" s="697" t="s">
        <v>770</v>
      </c>
      <c r="B2642" s="185" t="s">
        <v>3102</v>
      </c>
      <c r="C2642" s="698" t="s">
        <v>425</v>
      </c>
      <c r="D2642" s="699" t="s">
        <v>3717</v>
      </c>
      <c r="E2642" s="699" t="s">
        <v>936</v>
      </c>
      <c r="F2642" s="697" t="s">
        <v>1261</v>
      </c>
      <c r="G2642" s="697"/>
      <c r="H2642" s="580">
        <v>14</v>
      </c>
      <c r="I2642" s="580">
        <v>54219</v>
      </c>
      <c r="J2642" s="864">
        <v>8</v>
      </c>
      <c r="K2642" s="644">
        <v>0</v>
      </c>
      <c r="L2642" s="644">
        <v>0</v>
      </c>
      <c r="M2642" s="713">
        <f t="shared" si="174"/>
        <v>759066</v>
      </c>
      <c r="N2642" s="698"/>
      <c r="O2642" s="698" t="s">
        <v>542</v>
      </c>
      <c r="P2642" s="697" t="s">
        <v>372</v>
      </c>
      <c r="Q2642" s="698" t="s">
        <v>755</v>
      </c>
      <c r="R2642" s="697" t="s">
        <v>68</v>
      </c>
      <c r="S2642" s="697" t="s">
        <v>237</v>
      </c>
    </row>
    <row r="2643" spans="1:19" ht="20.100000000000001" customHeight="1">
      <c r="A2643" s="697" t="s">
        <v>770</v>
      </c>
      <c r="B2643" s="185" t="s">
        <v>3102</v>
      </c>
      <c r="C2643" s="698" t="s">
        <v>425</v>
      </c>
      <c r="D2643" s="699" t="s">
        <v>3717</v>
      </c>
      <c r="E2643" s="699" t="s">
        <v>3339</v>
      </c>
      <c r="F2643" s="697" t="s">
        <v>3108</v>
      </c>
      <c r="G2643" s="697"/>
      <c r="H2643" s="580">
        <v>10</v>
      </c>
      <c r="I2643" s="580">
        <v>36000</v>
      </c>
      <c r="J2643" s="864">
        <v>8.5</v>
      </c>
      <c r="K2643" s="644">
        <v>0</v>
      </c>
      <c r="L2643" s="644">
        <v>0</v>
      </c>
      <c r="M2643" s="713">
        <f t="shared" si="174"/>
        <v>360000</v>
      </c>
      <c r="N2643" s="698"/>
      <c r="O2643" s="698"/>
      <c r="P2643" s="697" t="s">
        <v>372</v>
      </c>
      <c r="Q2643" s="698" t="s">
        <v>344</v>
      </c>
      <c r="R2643" s="697" t="s">
        <v>68</v>
      </c>
      <c r="S2643" s="697" t="s">
        <v>237</v>
      </c>
    </row>
    <row r="2644" spans="1:19" ht="20.100000000000001" customHeight="1">
      <c r="A2644" s="697" t="s">
        <v>770</v>
      </c>
      <c r="B2644" s="185" t="s">
        <v>3102</v>
      </c>
      <c r="C2644" s="698" t="s">
        <v>425</v>
      </c>
      <c r="D2644" s="699" t="s">
        <v>3717</v>
      </c>
      <c r="E2644" s="699" t="s">
        <v>3339</v>
      </c>
      <c r="F2644" s="697" t="s">
        <v>363</v>
      </c>
      <c r="G2644" s="697"/>
      <c r="H2644" s="580">
        <v>63</v>
      </c>
      <c r="I2644" s="580">
        <v>120132</v>
      </c>
      <c r="J2644" s="864">
        <v>41.5</v>
      </c>
      <c r="K2644" s="644">
        <v>0</v>
      </c>
      <c r="L2644" s="644">
        <v>0</v>
      </c>
      <c r="M2644" s="713">
        <f t="shared" si="174"/>
        <v>7568316</v>
      </c>
      <c r="N2644" s="698"/>
      <c r="O2644" s="698" t="s">
        <v>2533</v>
      </c>
      <c r="P2644" s="697" t="s">
        <v>372</v>
      </c>
      <c r="Q2644" s="698" t="s">
        <v>364</v>
      </c>
      <c r="R2644" s="697" t="s">
        <v>68</v>
      </c>
      <c r="S2644" s="697" t="s">
        <v>237</v>
      </c>
    </row>
    <row r="2645" spans="1:19" ht="20.100000000000001" customHeight="1">
      <c r="A2645" s="697" t="s">
        <v>770</v>
      </c>
      <c r="B2645" s="185" t="s">
        <v>3102</v>
      </c>
      <c r="C2645" s="698" t="s">
        <v>425</v>
      </c>
      <c r="D2645" s="699" t="s">
        <v>3717</v>
      </c>
      <c r="E2645" s="699" t="s">
        <v>3339</v>
      </c>
      <c r="F2645" s="697" t="s">
        <v>669</v>
      </c>
      <c r="G2645" s="697"/>
      <c r="H2645" s="580">
        <v>13</v>
      </c>
      <c r="I2645" s="580">
        <v>104143</v>
      </c>
      <c r="J2645" s="864">
        <v>22.5</v>
      </c>
      <c r="K2645" s="644">
        <v>0</v>
      </c>
      <c r="L2645" s="644">
        <v>0</v>
      </c>
      <c r="M2645" s="713">
        <f t="shared" si="174"/>
        <v>1353859</v>
      </c>
      <c r="N2645" s="698"/>
      <c r="O2645" s="698"/>
      <c r="P2645" s="697" t="s">
        <v>372</v>
      </c>
      <c r="Q2645" s="698" t="s">
        <v>628</v>
      </c>
      <c r="R2645" s="697" t="s">
        <v>60</v>
      </c>
      <c r="S2645" s="697" t="s">
        <v>237</v>
      </c>
    </row>
    <row r="2646" spans="1:19" ht="20.100000000000001" customHeight="1">
      <c r="A2646" s="697" t="s">
        <v>770</v>
      </c>
      <c r="B2646" s="185" t="s">
        <v>3102</v>
      </c>
      <c r="C2646" s="698" t="s">
        <v>425</v>
      </c>
      <c r="D2646" s="699" t="s">
        <v>3717</v>
      </c>
      <c r="E2646" s="699" t="s">
        <v>3339</v>
      </c>
      <c r="F2646" s="697" t="s">
        <v>1643</v>
      </c>
      <c r="G2646" s="697"/>
      <c r="H2646" s="580">
        <v>13</v>
      </c>
      <c r="I2646" s="580">
        <v>13018</v>
      </c>
      <c r="J2646" s="864"/>
      <c r="K2646" s="644">
        <v>0</v>
      </c>
      <c r="L2646" s="644">
        <v>0</v>
      </c>
      <c r="M2646" s="713">
        <f t="shared" si="174"/>
        <v>169234</v>
      </c>
      <c r="N2646" s="698"/>
      <c r="O2646" s="698"/>
      <c r="P2646" s="697" t="s">
        <v>372</v>
      </c>
      <c r="Q2646" s="698" t="s">
        <v>336</v>
      </c>
      <c r="R2646" s="697" t="s">
        <v>73</v>
      </c>
      <c r="S2646" s="697" t="s">
        <v>237</v>
      </c>
    </row>
    <row r="2647" spans="1:19" ht="20.100000000000001" customHeight="1">
      <c r="A2647" s="697" t="s">
        <v>770</v>
      </c>
      <c r="B2647" s="185" t="s">
        <v>3102</v>
      </c>
      <c r="C2647" s="698" t="s">
        <v>425</v>
      </c>
      <c r="D2647" s="699" t="s">
        <v>3717</v>
      </c>
      <c r="E2647" s="699" t="s">
        <v>936</v>
      </c>
      <c r="F2647" s="697" t="s">
        <v>1099</v>
      </c>
      <c r="G2647" s="697"/>
      <c r="H2647" s="580">
        <v>12</v>
      </c>
      <c r="I2647" s="580">
        <v>81000</v>
      </c>
      <c r="J2647" s="864"/>
      <c r="K2647" s="644">
        <v>0</v>
      </c>
      <c r="L2647" s="644">
        <v>0</v>
      </c>
      <c r="M2647" s="713">
        <f t="shared" si="174"/>
        <v>972000</v>
      </c>
      <c r="N2647" s="698"/>
      <c r="O2647" s="698"/>
      <c r="P2647" s="697" t="s">
        <v>372</v>
      </c>
      <c r="Q2647" s="698" t="s">
        <v>360</v>
      </c>
      <c r="R2647" s="697" t="s">
        <v>73</v>
      </c>
      <c r="S2647" s="697" t="s">
        <v>237</v>
      </c>
    </row>
    <row r="2648" spans="1:19" ht="20.100000000000001" customHeight="1">
      <c r="A2648" s="697" t="s">
        <v>2701</v>
      </c>
      <c r="B2648" s="185" t="s">
        <v>3115</v>
      </c>
      <c r="C2648" s="698" t="s">
        <v>1032</v>
      </c>
      <c r="D2648" s="699" t="s">
        <v>3717</v>
      </c>
      <c r="E2648" s="699" t="s">
        <v>516</v>
      </c>
      <c r="F2648" s="697" t="s">
        <v>1748</v>
      </c>
      <c r="G2648" s="697"/>
      <c r="H2648" s="580">
        <v>23</v>
      </c>
      <c r="I2648" s="580">
        <v>75600</v>
      </c>
      <c r="J2648" s="864">
        <v>24.5</v>
      </c>
      <c r="K2648" s="644">
        <v>0</v>
      </c>
      <c r="L2648" s="644">
        <v>0</v>
      </c>
      <c r="M2648" s="713">
        <f t="shared" si="174"/>
        <v>1738800</v>
      </c>
      <c r="N2648" s="698"/>
      <c r="O2648" s="698" t="s">
        <v>3114</v>
      </c>
      <c r="P2648" s="697" t="s">
        <v>90</v>
      </c>
      <c r="Q2648" s="698" t="s">
        <v>361</v>
      </c>
      <c r="R2648" s="697" t="s">
        <v>68</v>
      </c>
      <c r="S2648" s="697" t="s">
        <v>237</v>
      </c>
    </row>
    <row r="2649" spans="1:19" ht="20.100000000000001" customHeight="1">
      <c r="A2649" s="697" t="s">
        <v>2701</v>
      </c>
      <c r="B2649" s="185" t="s">
        <v>3115</v>
      </c>
      <c r="C2649" s="698" t="s">
        <v>1032</v>
      </c>
      <c r="D2649" s="699" t="s">
        <v>3717</v>
      </c>
      <c r="E2649" s="699" t="s">
        <v>516</v>
      </c>
      <c r="F2649" s="697" t="s">
        <v>440</v>
      </c>
      <c r="G2649" s="697"/>
      <c r="H2649" s="580">
        <v>96</v>
      </c>
      <c r="I2649" s="580">
        <v>207716</v>
      </c>
      <c r="J2649" s="864">
        <v>36.9</v>
      </c>
      <c r="K2649" s="644">
        <v>0</v>
      </c>
      <c r="L2649" s="644">
        <v>0</v>
      </c>
      <c r="M2649" s="713">
        <f t="shared" si="174"/>
        <v>19940736</v>
      </c>
      <c r="N2649" s="698"/>
      <c r="O2649" s="698" t="s">
        <v>2703</v>
      </c>
      <c r="P2649" s="697" t="s">
        <v>90</v>
      </c>
      <c r="Q2649" s="698" t="s">
        <v>327</v>
      </c>
      <c r="R2649" s="697" t="s">
        <v>60</v>
      </c>
      <c r="S2649" s="697" t="s">
        <v>237</v>
      </c>
    </row>
    <row r="2650" spans="1:19" ht="20.100000000000001" customHeight="1">
      <c r="A2650" s="697" t="s">
        <v>2701</v>
      </c>
      <c r="B2650" s="185" t="s">
        <v>3115</v>
      </c>
      <c r="C2650" s="698" t="s">
        <v>1032</v>
      </c>
      <c r="D2650" s="699" t="s">
        <v>3717</v>
      </c>
      <c r="E2650" s="699" t="s">
        <v>516</v>
      </c>
      <c r="F2650" s="697" t="s">
        <v>880</v>
      </c>
      <c r="G2650" s="697"/>
      <c r="H2650" s="580">
        <v>96</v>
      </c>
      <c r="I2650" s="580">
        <v>3251</v>
      </c>
      <c r="J2650" s="864"/>
      <c r="K2650" s="644">
        <v>0</v>
      </c>
      <c r="L2650" s="644">
        <v>0</v>
      </c>
      <c r="M2650" s="713">
        <f t="shared" si="174"/>
        <v>312096</v>
      </c>
      <c r="N2650" s="698"/>
      <c r="O2650" s="698" t="s">
        <v>2703</v>
      </c>
      <c r="P2650" s="697" t="s">
        <v>90</v>
      </c>
      <c r="Q2650" s="698" t="s">
        <v>336</v>
      </c>
      <c r="R2650" s="697" t="s">
        <v>73</v>
      </c>
      <c r="S2650" s="697" t="s">
        <v>237</v>
      </c>
    </row>
    <row r="2651" spans="1:19" ht="20.100000000000001" customHeight="1">
      <c r="A2651" s="697" t="s">
        <v>2701</v>
      </c>
      <c r="B2651" s="185" t="s">
        <v>3115</v>
      </c>
      <c r="C2651" s="698" t="s">
        <v>1032</v>
      </c>
      <c r="D2651" s="699" t="s">
        <v>3717</v>
      </c>
      <c r="E2651" s="699" t="s">
        <v>516</v>
      </c>
      <c r="F2651" s="697" t="s">
        <v>615</v>
      </c>
      <c r="G2651" s="697"/>
      <c r="H2651" s="580">
        <v>1</v>
      </c>
      <c r="I2651" s="580">
        <v>175094</v>
      </c>
      <c r="J2651" s="864">
        <v>42</v>
      </c>
      <c r="K2651" s="644">
        <v>0</v>
      </c>
      <c r="L2651" s="644">
        <v>0</v>
      </c>
      <c r="M2651" s="713">
        <f t="shared" si="174"/>
        <v>175094</v>
      </c>
      <c r="N2651" s="698"/>
      <c r="O2651" s="698" t="s">
        <v>2533</v>
      </c>
      <c r="P2651" s="697" t="s">
        <v>90</v>
      </c>
      <c r="Q2651" s="698" t="s">
        <v>364</v>
      </c>
      <c r="R2651" s="697" t="s">
        <v>60</v>
      </c>
      <c r="S2651" s="697" t="s">
        <v>237</v>
      </c>
    </row>
    <row r="2652" spans="1:19" ht="20.100000000000001" customHeight="1">
      <c r="A2652" s="697" t="s">
        <v>2701</v>
      </c>
      <c r="B2652" s="185" t="s">
        <v>3115</v>
      </c>
      <c r="C2652" s="698" t="s">
        <v>1032</v>
      </c>
      <c r="D2652" s="699" t="s">
        <v>3717</v>
      </c>
      <c r="E2652" s="699" t="s">
        <v>516</v>
      </c>
      <c r="F2652" s="697" t="s">
        <v>642</v>
      </c>
      <c r="G2652" s="697"/>
      <c r="H2652" s="580">
        <v>111</v>
      </c>
      <c r="I2652" s="580">
        <v>28976</v>
      </c>
      <c r="J2652" s="864">
        <v>17.5</v>
      </c>
      <c r="K2652" s="644">
        <v>0</v>
      </c>
      <c r="L2652" s="644">
        <v>0</v>
      </c>
      <c r="M2652" s="713">
        <f t="shared" si="174"/>
        <v>3216336</v>
      </c>
      <c r="N2652" s="698"/>
      <c r="O2652" s="698"/>
      <c r="P2652" s="697" t="s">
        <v>90</v>
      </c>
      <c r="Q2652" s="698" t="s">
        <v>270</v>
      </c>
      <c r="R2652" s="697" t="s">
        <v>68</v>
      </c>
      <c r="S2652" s="697" t="s">
        <v>237</v>
      </c>
    </row>
    <row r="2653" spans="1:19" ht="20.100000000000001" customHeight="1">
      <c r="A2653" s="697" t="s">
        <v>2701</v>
      </c>
      <c r="B2653" s="185" t="s">
        <v>3115</v>
      </c>
      <c r="C2653" s="698" t="s">
        <v>1032</v>
      </c>
      <c r="D2653" s="699" t="s">
        <v>3717</v>
      </c>
      <c r="E2653" s="699" t="s">
        <v>516</v>
      </c>
      <c r="F2653" s="697" t="s">
        <v>659</v>
      </c>
      <c r="G2653" s="697"/>
      <c r="H2653" s="580">
        <v>5</v>
      </c>
      <c r="I2653" s="580">
        <v>84753</v>
      </c>
      <c r="J2653" s="864">
        <v>19</v>
      </c>
      <c r="K2653" s="644">
        <v>0</v>
      </c>
      <c r="L2653" s="644">
        <v>0</v>
      </c>
      <c r="M2653" s="713">
        <f t="shared" si="174"/>
        <v>423765</v>
      </c>
      <c r="N2653" s="698"/>
      <c r="O2653" s="698"/>
      <c r="P2653" s="697" t="s">
        <v>90</v>
      </c>
      <c r="Q2653" s="698" t="s">
        <v>537</v>
      </c>
      <c r="R2653" s="697" t="s">
        <v>60</v>
      </c>
      <c r="S2653" s="697" t="s">
        <v>237</v>
      </c>
    </row>
    <row r="2654" spans="1:19" ht="20.100000000000001" customHeight="1">
      <c r="A2654" s="697" t="s">
        <v>2701</v>
      </c>
      <c r="B2654" s="185" t="s">
        <v>3115</v>
      </c>
      <c r="C2654" s="698" t="s">
        <v>1032</v>
      </c>
      <c r="D2654" s="699" t="s">
        <v>3717</v>
      </c>
      <c r="E2654" s="699" t="s">
        <v>516</v>
      </c>
      <c r="F2654" s="697" t="s">
        <v>1575</v>
      </c>
      <c r="G2654" s="697"/>
      <c r="H2654" s="580">
        <v>101</v>
      </c>
      <c r="I2654" s="580">
        <v>6676</v>
      </c>
      <c r="J2654" s="864"/>
      <c r="K2654" s="644">
        <v>0</v>
      </c>
      <c r="L2654" s="644">
        <v>0</v>
      </c>
      <c r="M2654" s="713">
        <f t="shared" si="174"/>
        <v>674276</v>
      </c>
      <c r="N2654" s="698"/>
      <c r="O2654" s="698" t="s">
        <v>2697</v>
      </c>
      <c r="P2654" s="697" t="s">
        <v>90</v>
      </c>
      <c r="Q2654" s="698" t="s">
        <v>336</v>
      </c>
      <c r="R2654" s="697" t="s">
        <v>73</v>
      </c>
      <c r="S2654" s="697" t="s">
        <v>237</v>
      </c>
    </row>
    <row r="2655" spans="1:19" ht="20.100000000000001" customHeight="1">
      <c r="A2655" s="697" t="s">
        <v>2701</v>
      </c>
      <c r="B2655" s="185" t="s">
        <v>3115</v>
      </c>
      <c r="C2655" s="698" t="s">
        <v>1032</v>
      </c>
      <c r="D2655" s="699" t="s">
        <v>3717</v>
      </c>
      <c r="E2655" s="699" t="s">
        <v>516</v>
      </c>
      <c r="F2655" s="697" t="s">
        <v>2383</v>
      </c>
      <c r="G2655" s="697"/>
      <c r="H2655" s="580">
        <v>101</v>
      </c>
      <c r="I2655" s="580">
        <v>27074</v>
      </c>
      <c r="J2655" s="864"/>
      <c r="K2655" s="644">
        <v>0</v>
      </c>
      <c r="L2655" s="644">
        <v>0</v>
      </c>
      <c r="M2655" s="713">
        <f t="shared" si="174"/>
        <v>2734474</v>
      </c>
      <c r="N2655" s="698"/>
      <c r="O2655" s="698" t="s">
        <v>2697</v>
      </c>
      <c r="P2655" s="697" t="s">
        <v>90</v>
      </c>
      <c r="Q2655" s="698" t="s">
        <v>358</v>
      </c>
      <c r="R2655" s="697" t="s">
        <v>73</v>
      </c>
      <c r="S2655" s="697" t="s">
        <v>237</v>
      </c>
    </row>
    <row r="2656" spans="1:19" ht="20.100000000000001" customHeight="1">
      <c r="A2656" s="697" t="s">
        <v>2701</v>
      </c>
      <c r="B2656" s="185" t="s">
        <v>3115</v>
      </c>
      <c r="C2656" s="698" t="s">
        <v>1032</v>
      </c>
      <c r="D2656" s="699" t="s">
        <v>3717</v>
      </c>
      <c r="E2656" s="699" t="s">
        <v>516</v>
      </c>
      <c r="F2656" s="697" t="s">
        <v>1575</v>
      </c>
      <c r="G2656" s="697"/>
      <c r="H2656" s="580">
        <v>15</v>
      </c>
      <c r="I2656" s="580">
        <v>6836</v>
      </c>
      <c r="J2656" s="864"/>
      <c r="K2656" s="644">
        <v>0</v>
      </c>
      <c r="L2656" s="644">
        <v>0</v>
      </c>
      <c r="M2656" s="713">
        <f t="shared" si="174"/>
        <v>102540</v>
      </c>
      <c r="N2656" s="698"/>
      <c r="O2656" s="698" t="s">
        <v>2697</v>
      </c>
      <c r="P2656" s="697" t="s">
        <v>90</v>
      </c>
      <c r="Q2656" s="698" t="s">
        <v>336</v>
      </c>
      <c r="R2656" s="697" t="s">
        <v>73</v>
      </c>
      <c r="S2656" s="697" t="s">
        <v>237</v>
      </c>
    </row>
    <row r="2657" spans="1:19" ht="20.100000000000001" customHeight="1">
      <c r="A2657" s="697" t="s">
        <v>2701</v>
      </c>
      <c r="B2657" s="185" t="s">
        <v>3115</v>
      </c>
      <c r="C2657" s="698" t="s">
        <v>1032</v>
      </c>
      <c r="D2657" s="699" t="s">
        <v>3717</v>
      </c>
      <c r="E2657" s="699" t="s">
        <v>516</v>
      </c>
      <c r="F2657" s="697" t="s">
        <v>335</v>
      </c>
      <c r="G2657" s="697"/>
      <c r="H2657" s="580">
        <v>15</v>
      </c>
      <c r="I2657" s="580">
        <v>36364</v>
      </c>
      <c r="J2657" s="864"/>
      <c r="K2657" s="644">
        <v>0</v>
      </c>
      <c r="L2657" s="644">
        <v>0</v>
      </c>
      <c r="M2657" s="713">
        <f t="shared" si="174"/>
        <v>545460</v>
      </c>
      <c r="N2657" s="698"/>
      <c r="O2657" s="698" t="s">
        <v>2697</v>
      </c>
      <c r="P2657" s="697" t="s">
        <v>90</v>
      </c>
      <c r="Q2657" s="698" t="s">
        <v>271</v>
      </c>
      <c r="R2657" s="697" t="s">
        <v>73</v>
      </c>
      <c r="S2657" s="697" t="s">
        <v>237</v>
      </c>
    </row>
    <row r="2658" spans="1:19" ht="20.100000000000001" customHeight="1">
      <c r="A2658" s="697" t="s">
        <v>2701</v>
      </c>
      <c r="B2658" s="185" t="s">
        <v>3115</v>
      </c>
      <c r="C2658" s="698" t="s">
        <v>1032</v>
      </c>
      <c r="D2658" s="699" t="s">
        <v>3717</v>
      </c>
      <c r="E2658" s="699" t="s">
        <v>516</v>
      </c>
      <c r="F2658" s="697" t="s">
        <v>985</v>
      </c>
      <c r="G2658" s="697"/>
      <c r="H2658" s="580">
        <v>16</v>
      </c>
      <c r="I2658" s="580">
        <v>7200</v>
      </c>
      <c r="J2658" s="864"/>
      <c r="K2658" s="644">
        <v>0</v>
      </c>
      <c r="L2658" s="644">
        <v>0</v>
      </c>
      <c r="M2658" s="713">
        <f t="shared" si="174"/>
        <v>115200</v>
      </c>
      <c r="N2658" s="698"/>
      <c r="O2658" s="698" t="s">
        <v>586</v>
      </c>
      <c r="P2658" s="697" t="s">
        <v>90</v>
      </c>
      <c r="Q2658" s="698" t="s">
        <v>336</v>
      </c>
      <c r="R2658" s="697" t="s">
        <v>73</v>
      </c>
      <c r="S2658" s="697" t="s">
        <v>237</v>
      </c>
    </row>
    <row r="2659" spans="1:19" ht="20.100000000000001" customHeight="1">
      <c r="A2659" s="697" t="s">
        <v>2701</v>
      </c>
      <c r="B2659" s="185" t="s">
        <v>3115</v>
      </c>
      <c r="C2659" s="698" t="s">
        <v>1032</v>
      </c>
      <c r="D2659" s="699" t="s">
        <v>3717</v>
      </c>
      <c r="E2659" s="699" t="s">
        <v>516</v>
      </c>
      <c r="F2659" s="697" t="s">
        <v>76</v>
      </c>
      <c r="G2659" s="697"/>
      <c r="H2659" s="580">
        <v>13</v>
      </c>
      <c r="I2659" s="580">
        <v>55800</v>
      </c>
      <c r="J2659" s="864"/>
      <c r="K2659" s="644">
        <v>0</v>
      </c>
      <c r="L2659" s="644">
        <v>0</v>
      </c>
      <c r="M2659" s="713">
        <f t="shared" si="174"/>
        <v>725400</v>
      </c>
      <c r="N2659" s="698"/>
      <c r="O2659" s="698" t="s">
        <v>703</v>
      </c>
      <c r="P2659" s="697" t="s">
        <v>90</v>
      </c>
      <c r="Q2659" s="698" t="s">
        <v>278</v>
      </c>
      <c r="R2659" s="697" t="s">
        <v>73</v>
      </c>
      <c r="S2659" s="697" t="s">
        <v>237</v>
      </c>
    </row>
    <row r="2660" spans="1:19" ht="20.100000000000001" customHeight="1">
      <c r="A2660" s="697" t="s">
        <v>2701</v>
      </c>
      <c r="B2660" s="185" t="s">
        <v>3115</v>
      </c>
      <c r="C2660" s="698" t="s">
        <v>1032</v>
      </c>
      <c r="D2660" s="699" t="s">
        <v>3717</v>
      </c>
      <c r="E2660" s="699" t="s">
        <v>516</v>
      </c>
      <c r="F2660" s="697" t="s">
        <v>2465</v>
      </c>
      <c r="G2660" s="697"/>
      <c r="H2660" s="580">
        <v>118</v>
      </c>
      <c r="I2660" s="580">
        <v>46800</v>
      </c>
      <c r="J2660" s="864"/>
      <c r="K2660" s="644">
        <v>0</v>
      </c>
      <c r="L2660" s="644">
        <v>0</v>
      </c>
      <c r="M2660" s="713">
        <f t="shared" si="174"/>
        <v>5522400</v>
      </c>
      <c r="N2660" s="698"/>
      <c r="O2660" s="698"/>
      <c r="P2660" s="697" t="s">
        <v>90</v>
      </c>
      <c r="Q2660" s="698" t="s">
        <v>358</v>
      </c>
      <c r="R2660" s="697" t="s">
        <v>73</v>
      </c>
      <c r="S2660" s="697" t="s">
        <v>237</v>
      </c>
    </row>
    <row r="2661" spans="1:19" ht="20.100000000000001" customHeight="1">
      <c r="A2661" s="697" t="s">
        <v>2701</v>
      </c>
      <c r="B2661" s="185" t="s">
        <v>3115</v>
      </c>
      <c r="C2661" s="698" t="s">
        <v>1032</v>
      </c>
      <c r="D2661" s="699" t="s">
        <v>3717</v>
      </c>
      <c r="E2661" s="699" t="s">
        <v>516</v>
      </c>
      <c r="F2661" s="697" t="s">
        <v>337</v>
      </c>
      <c r="G2661" s="697"/>
      <c r="H2661" s="580">
        <v>118</v>
      </c>
      <c r="I2661" s="580">
        <v>18000</v>
      </c>
      <c r="J2661" s="864"/>
      <c r="K2661" s="644">
        <v>0</v>
      </c>
      <c r="L2661" s="644">
        <v>0</v>
      </c>
      <c r="M2661" s="713">
        <f t="shared" si="174"/>
        <v>2124000</v>
      </c>
      <c r="N2661" s="698"/>
      <c r="O2661" s="698"/>
      <c r="P2661" s="697" t="s">
        <v>90</v>
      </c>
      <c r="Q2661" s="698" t="s">
        <v>336</v>
      </c>
      <c r="R2661" s="697" t="s">
        <v>73</v>
      </c>
      <c r="S2661" s="697" t="s">
        <v>237</v>
      </c>
    </row>
    <row r="2662" spans="1:19" ht="20.100000000000001" customHeight="1">
      <c r="A2662" s="697" t="s">
        <v>2701</v>
      </c>
      <c r="B2662" s="185" t="s">
        <v>3115</v>
      </c>
      <c r="C2662" s="698" t="s">
        <v>1032</v>
      </c>
      <c r="D2662" s="699" t="s">
        <v>3717</v>
      </c>
      <c r="E2662" s="699" t="s">
        <v>516</v>
      </c>
      <c r="F2662" s="697" t="s">
        <v>1331</v>
      </c>
      <c r="G2662" s="697"/>
      <c r="H2662" s="580">
        <v>118</v>
      </c>
      <c r="I2662" s="580">
        <v>8100</v>
      </c>
      <c r="J2662" s="864"/>
      <c r="K2662" s="644">
        <v>0</v>
      </c>
      <c r="L2662" s="644">
        <v>0</v>
      </c>
      <c r="M2662" s="713">
        <f t="shared" si="174"/>
        <v>955800</v>
      </c>
      <c r="N2662" s="698"/>
      <c r="O2662" s="698"/>
      <c r="P2662" s="697" t="s">
        <v>90</v>
      </c>
      <c r="Q2662" s="698" t="s">
        <v>336</v>
      </c>
      <c r="R2662" s="697" t="s">
        <v>73</v>
      </c>
      <c r="S2662" s="697" t="s">
        <v>237</v>
      </c>
    </row>
    <row r="2663" spans="1:19" ht="20.100000000000001" customHeight="1">
      <c r="A2663" s="697" t="s">
        <v>2701</v>
      </c>
      <c r="B2663" s="185" t="s">
        <v>3115</v>
      </c>
      <c r="C2663" s="698" t="s">
        <v>1032</v>
      </c>
      <c r="D2663" s="699" t="s">
        <v>3717</v>
      </c>
      <c r="E2663" s="699" t="s">
        <v>516</v>
      </c>
      <c r="F2663" s="697" t="s">
        <v>2399</v>
      </c>
      <c r="G2663" s="697"/>
      <c r="H2663" s="580">
        <v>105</v>
      </c>
      <c r="I2663" s="580">
        <v>9900</v>
      </c>
      <c r="J2663" s="864"/>
      <c r="K2663" s="644">
        <v>0</v>
      </c>
      <c r="L2663" s="644">
        <v>0</v>
      </c>
      <c r="M2663" s="713">
        <f t="shared" si="174"/>
        <v>1039500</v>
      </c>
      <c r="N2663" s="698"/>
      <c r="O2663" s="698"/>
      <c r="P2663" s="697" t="s">
        <v>90</v>
      </c>
      <c r="Q2663" s="698" t="s">
        <v>360</v>
      </c>
      <c r="R2663" s="697" t="s">
        <v>73</v>
      </c>
      <c r="S2663" s="697" t="s">
        <v>237</v>
      </c>
    </row>
    <row r="2664" spans="1:19" ht="20.100000000000001" customHeight="1">
      <c r="A2664" s="697" t="s">
        <v>2701</v>
      </c>
      <c r="B2664" s="185" t="s">
        <v>3115</v>
      </c>
      <c r="C2664" s="698" t="s">
        <v>1032</v>
      </c>
      <c r="D2664" s="699" t="s">
        <v>3717</v>
      </c>
      <c r="E2664" s="699" t="s">
        <v>516</v>
      </c>
      <c r="F2664" s="697" t="s">
        <v>463</v>
      </c>
      <c r="G2664" s="697"/>
      <c r="H2664" s="580">
        <v>119</v>
      </c>
      <c r="I2664" s="580">
        <v>12510</v>
      </c>
      <c r="J2664" s="864"/>
      <c r="K2664" s="644">
        <v>0</v>
      </c>
      <c r="L2664" s="644">
        <v>0</v>
      </c>
      <c r="M2664" s="713">
        <f t="shared" si="174"/>
        <v>1488690</v>
      </c>
      <c r="N2664" s="698"/>
      <c r="O2664" s="698"/>
      <c r="P2664" s="697" t="s">
        <v>90</v>
      </c>
      <c r="Q2664" s="698" t="s">
        <v>360</v>
      </c>
      <c r="R2664" s="697" t="s">
        <v>73</v>
      </c>
      <c r="S2664" s="697" t="s">
        <v>237</v>
      </c>
    </row>
    <row r="2665" spans="1:19" ht="20.100000000000001" customHeight="1">
      <c r="A2665" s="697" t="s">
        <v>2701</v>
      </c>
      <c r="B2665" s="185" t="s">
        <v>3115</v>
      </c>
      <c r="C2665" s="698" t="s">
        <v>1032</v>
      </c>
      <c r="D2665" s="699" t="s">
        <v>3717</v>
      </c>
      <c r="E2665" s="699" t="s">
        <v>516</v>
      </c>
      <c r="F2665" s="697" t="s">
        <v>2518</v>
      </c>
      <c r="G2665" s="697"/>
      <c r="H2665" s="580">
        <v>112</v>
      </c>
      <c r="I2665" s="580">
        <v>73800</v>
      </c>
      <c r="J2665" s="864"/>
      <c r="K2665" s="644">
        <v>0</v>
      </c>
      <c r="L2665" s="644">
        <v>0</v>
      </c>
      <c r="M2665" s="713">
        <f t="shared" si="174"/>
        <v>8265600</v>
      </c>
      <c r="N2665" s="698"/>
      <c r="O2665" s="698"/>
      <c r="P2665" s="697" t="s">
        <v>90</v>
      </c>
      <c r="Q2665" s="698" t="s">
        <v>336</v>
      </c>
      <c r="R2665" s="697" t="s">
        <v>73</v>
      </c>
      <c r="S2665" s="697" t="s">
        <v>237</v>
      </c>
    </row>
    <row r="2666" spans="1:19" ht="20.100000000000001" customHeight="1">
      <c r="A2666" s="697" t="s">
        <v>2701</v>
      </c>
      <c r="B2666" s="185" t="s">
        <v>3115</v>
      </c>
      <c r="C2666" s="698" t="s">
        <v>1032</v>
      </c>
      <c r="D2666" s="699" t="s">
        <v>3717</v>
      </c>
      <c r="E2666" s="699" t="s">
        <v>516</v>
      </c>
      <c r="F2666" s="697" t="s">
        <v>799</v>
      </c>
      <c r="G2666" s="697"/>
      <c r="H2666" s="580">
        <v>112</v>
      </c>
      <c r="I2666" s="580">
        <v>90000</v>
      </c>
      <c r="J2666" s="864"/>
      <c r="K2666" s="644">
        <v>0</v>
      </c>
      <c r="L2666" s="644">
        <v>0</v>
      </c>
      <c r="M2666" s="713">
        <f t="shared" si="174"/>
        <v>10080000</v>
      </c>
      <c r="N2666" s="698"/>
      <c r="O2666" s="698"/>
      <c r="P2666" s="697" t="s">
        <v>90</v>
      </c>
      <c r="Q2666" s="698" t="s">
        <v>336</v>
      </c>
      <c r="R2666" s="697" t="s">
        <v>73</v>
      </c>
      <c r="S2666" s="697" t="s">
        <v>237</v>
      </c>
    </row>
    <row r="2667" spans="1:19" ht="20.100000000000001" customHeight="1">
      <c r="A2667" s="697" t="s">
        <v>2701</v>
      </c>
      <c r="B2667" s="185" t="s">
        <v>3115</v>
      </c>
      <c r="C2667" s="698" t="s">
        <v>1032</v>
      </c>
      <c r="D2667" s="699" t="s">
        <v>3717</v>
      </c>
      <c r="E2667" s="699" t="s">
        <v>516</v>
      </c>
      <c r="F2667" s="697" t="s">
        <v>882</v>
      </c>
      <c r="G2667" s="697"/>
      <c r="H2667" s="580">
        <v>15</v>
      </c>
      <c r="I2667" s="580">
        <v>8100</v>
      </c>
      <c r="J2667" s="864"/>
      <c r="K2667" s="644">
        <v>0</v>
      </c>
      <c r="L2667" s="644">
        <v>0</v>
      </c>
      <c r="M2667" s="713">
        <f t="shared" si="174"/>
        <v>121500</v>
      </c>
      <c r="N2667" s="698"/>
      <c r="O2667" s="698"/>
      <c r="P2667" s="697" t="s">
        <v>90</v>
      </c>
      <c r="Q2667" s="698" t="s">
        <v>336</v>
      </c>
      <c r="R2667" s="697" t="s">
        <v>73</v>
      </c>
      <c r="S2667" s="697" t="s">
        <v>237</v>
      </c>
    </row>
    <row r="2668" spans="1:19" ht="20.100000000000001" customHeight="1">
      <c r="A2668" s="697" t="s">
        <v>808</v>
      </c>
      <c r="B2668" s="185" t="s">
        <v>3258</v>
      </c>
      <c r="C2668" s="698" t="s">
        <v>2379</v>
      </c>
      <c r="D2668" s="699" t="s">
        <v>3717</v>
      </c>
      <c r="E2668" s="699" t="s">
        <v>469</v>
      </c>
      <c r="F2668" s="697" t="s">
        <v>337</v>
      </c>
      <c r="G2668" s="697"/>
      <c r="H2668" s="580">
        <v>1</v>
      </c>
      <c r="I2668" s="580">
        <v>18900</v>
      </c>
      <c r="J2668" s="864"/>
      <c r="K2668" s="644">
        <v>0</v>
      </c>
      <c r="L2668" s="644">
        <v>0</v>
      </c>
      <c r="M2668" s="713">
        <f t="shared" si="174"/>
        <v>18900</v>
      </c>
      <c r="N2668" s="698"/>
      <c r="O2668" s="698"/>
      <c r="P2668" s="697" t="s">
        <v>1407</v>
      </c>
      <c r="Q2668" s="698" t="s">
        <v>336</v>
      </c>
      <c r="R2668" s="697" t="s">
        <v>73</v>
      </c>
      <c r="S2668" s="697" t="s">
        <v>152</v>
      </c>
    </row>
    <row r="2669" spans="1:19" ht="20.100000000000001" customHeight="1">
      <c r="A2669" s="697" t="s">
        <v>806</v>
      </c>
      <c r="B2669" s="185" t="s">
        <v>3260</v>
      </c>
      <c r="C2669" s="698" t="s">
        <v>425</v>
      </c>
      <c r="D2669" s="699" t="s">
        <v>3717</v>
      </c>
      <c r="E2669" s="699" t="s">
        <v>3716</v>
      </c>
      <c r="F2669" s="697" t="s">
        <v>356</v>
      </c>
      <c r="G2669" s="697"/>
      <c r="H2669" s="580">
        <v>41</v>
      </c>
      <c r="I2669" s="580">
        <v>168624</v>
      </c>
      <c r="J2669" s="864">
        <v>43</v>
      </c>
      <c r="K2669" s="644">
        <v>0</v>
      </c>
      <c r="L2669" s="644">
        <v>0</v>
      </c>
      <c r="M2669" s="713">
        <f t="shared" si="174"/>
        <v>6913584</v>
      </c>
      <c r="N2669" s="698"/>
      <c r="O2669" s="698" t="s">
        <v>3304</v>
      </c>
      <c r="P2669" s="697" t="s">
        <v>372</v>
      </c>
      <c r="Q2669" s="698" t="s">
        <v>327</v>
      </c>
      <c r="R2669" s="697" t="s">
        <v>68</v>
      </c>
      <c r="S2669" s="697" t="s">
        <v>237</v>
      </c>
    </row>
    <row r="2670" spans="1:19" ht="20.100000000000001" customHeight="1">
      <c r="A2670" s="697" t="s">
        <v>806</v>
      </c>
      <c r="B2670" s="185" t="s">
        <v>3260</v>
      </c>
      <c r="C2670" s="698" t="s">
        <v>425</v>
      </c>
      <c r="D2670" s="699" t="s">
        <v>3717</v>
      </c>
      <c r="E2670" s="699" t="s">
        <v>3716</v>
      </c>
      <c r="F2670" s="697" t="s">
        <v>880</v>
      </c>
      <c r="G2670" s="697"/>
      <c r="H2670" s="580">
        <v>41</v>
      </c>
      <c r="I2670" s="580">
        <v>3195</v>
      </c>
      <c r="J2670" s="864"/>
      <c r="K2670" s="644">
        <v>0</v>
      </c>
      <c r="L2670" s="644">
        <v>0</v>
      </c>
      <c r="M2670" s="713">
        <f t="shared" si="174"/>
        <v>130995</v>
      </c>
      <c r="N2670" s="698"/>
      <c r="O2670" s="698" t="s">
        <v>3304</v>
      </c>
      <c r="P2670" s="697" t="s">
        <v>372</v>
      </c>
      <c r="Q2670" s="698" t="s">
        <v>336</v>
      </c>
      <c r="R2670" s="697" t="s">
        <v>73</v>
      </c>
      <c r="S2670" s="697" t="s">
        <v>237</v>
      </c>
    </row>
    <row r="2671" spans="1:19" ht="20.100000000000001" customHeight="1">
      <c r="A2671" s="697" t="s">
        <v>806</v>
      </c>
      <c r="B2671" s="185" t="s">
        <v>3260</v>
      </c>
      <c r="C2671" s="698" t="s">
        <v>425</v>
      </c>
      <c r="D2671" s="699" t="s">
        <v>3717</v>
      </c>
      <c r="E2671" s="699" t="s">
        <v>3339</v>
      </c>
      <c r="F2671" s="697" t="s">
        <v>363</v>
      </c>
      <c r="G2671" s="697"/>
      <c r="H2671" s="580">
        <v>30</v>
      </c>
      <c r="I2671" s="580">
        <v>120132</v>
      </c>
      <c r="J2671" s="864">
        <v>42</v>
      </c>
      <c r="K2671" s="644"/>
      <c r="L2671" s="644"/>
      <c r="M2671" s="713">
        <f t="shared" si="174"/>
        <v>3603960</v>
      </c>
      <c r="N2671" s="698"/>
      <c r="O2671" s="698" t="s">
        <v>2533</v>
      </c>
      <c r="P2671" s="697" t="s">
        <v>372</v>
      </c>
      <c r="Q2671" s="698" t="s">
        <v>364</v>
      </c>
      <c r="R2671" s="697" t="s">
        <v>68</v>
      </c>
      <c r="S2671" s="697" t="s">
        <v>237</v>
      </c>
    </row>
    <row r="2672" spans="1:19" ht="20.100000000000001" customHeight="1">
      <c r="A2672" s="697" t="s">
        <v>806</v>
      </c>
      <c r="B2672" s="185" t="s">
        <v>3260</v>
      </c>
      <c r="C2672" s="698" t="s">
        <v>425</v>
      </c>
      <c r="D2672" s="699" t="s">
        <v>3717</v>
      </c>
      <c r="E2672" s="699" t="s">
        <v>3339</v>
      </c>
      <c r="F2672" s="697" t="s">
        <v>669</v>
      </c>
      <c r="G2672" s="697"/>
      <c r="H2672" s="580">
        <v>18</v>
      </c>
      <c r="I2672" s="580">
        <v>107614</v>
      </c>
      <c r="J2672" s="864">
        <v>23</v>
      </c>
      <c r="K2672" s="644">
        <v>0</v>
      </c>
      <c r="L2672" s="644">
        <v>0</v>
      </c>
      <c r="M2672" s="713">
        <f t="shared" si="174"/>
        <v>1937052</v>
      </c>
      <c r="N2672" s="1049"/>
      <c r="O2672" s="698" t="s">
        <v>3307</v>
      </c>
      <c r="P2672" s="697" t="s">
        <v>372</v>
      </c>
      <c r="Q2672" s="698" t="s">
        <v>628</v>
      </c>
      <c r="R2672" s="697" t="s">
        <v>60</v>
      </c>
      <c r="S2672" s="697" t="s">
        <v>237</v>
      </c>
    </row>
    <row r="2673" spans="1:19" ht="20.100000000000001" customHeight="1">
      <c r="A2673" s="697" t="s">
        <v>806</v>
      </c>
      <c r="B2673" s="185" t="s">
        <v>3260</v>
      </c>
      <c r="C2673" s="698" t="s">
        <v>425</v>
      </c>
      <c r="D2673" s="699" t="s">
        <v>3717</v>
      </c>
      <c r="E2673" s="699" t="s">
        <v>3339</v>
      </c>
      <c r="F2673" s="697" t="s">
        <v>1643</v>
      </c>
      <c r="G2673" s="697"/>
      <c r="H2673" s="580">
        <v>18</v>
      </c>
      <c r="I2673" s="580">
        <v>13452</v>
      </c>
      <c r="J2673" s="864"/>
      <c r="K2673" s="644">
        <v>0</v>
      </c>
      <c r="L2673" s="644">
        <v>0</v>
      </c>
      <c r="M2673" s="713">
        <f t="shared" si="174"/>
        <v>242136</v>
      </c>
      <c r="N2673" s="698"/>
      <c r="O2673" s="698" t="s">
        <v>3307</v>
      </c>
      <c r="P2673" s="697" t="s">
        <v>372</v>
      </c>
      <c r="Q2673" s="698" t="s">
        <v>336</v>
      </c>
      <c r="R2673" s="697" t="s">
        <v>73</v>
      </c>
      <c r="S2673" s="697" t="s">
        <v>237</v>
      </c>
    </row>
    <row r="2674" spans="1:19" ht="20.100000000000001" customHeight="1">
      <c r="A2674" s="697" t="s">
        <v>806</v>
      </c>
      <c r="B2674" s="185" t="s">
        <v>3260</v>
      </c>
      <c r="C2674" s="698" t="s">
        <v>425</v>
      </c>
      <c r="D2674" s="699" t="s">
        <v>3717</v>
      </c>
      <c r="E2674" s="699" t="s">
        <v>3339</v>
      </c>
      <c r="F2674" s="697" t="s">
        <v>401</v>
      </c>
      <c r="G2674" s="697"/>
      <c r="H2674" s="580">
        <v>118</v>
      </c>
      <c r="I2674" s="580">
        <v>73892</v>
      </c>
      <c r="J2674" s="864">
        <v>9</v>
      </c>
      <c r="K2674" s="644">
        <v>0</v>
      </c>
      <c r="L2674" s="644">
        <v>0</v>
      </c>
      <c r="M2674" s="713">
        <f t="shared" si="174"/>
        <v>8719256</v>
      </c>
      <c r="N2674" s="698"/>
      <c r="O2674" s="698" t="s">
        <v>2900</v>
      </c>
      <c r="P2674" s="697" t="s">
        <v>372</v>
      </c>
      <c r="Q2674" s="698" t="s">
        <v>344</v>
      </c>
      <c r="R2674" s="697" t="s">
        <v>60</v>
      </c>
      <c r="S2674" s="697" t="s">
        <v>237</v>
      </c>
    </row>
    <row r="2675" spans="1:19" ht="20.100000000000001" customHeight="1">
      <c r="A2675" s="697" t="s">
        <v>806</v>
      </c>
      <c r="B2675" s="185" t="s">
        <v>3260</v>
      </c>
      <c r="C2675" s="698" t="s">
        <v>425</v>
      </c>
      <c r="D2675" s="699" t="s">
        <v>3717</v>
      </c>
      <c r="E2675" s="699" t="s">
        <v>3339</v>
      </c>
      <c r="F2675" s="697" t="s">
        <v>1736</v>
      </c>
      <c r="G2675" s="697"/>
      <c r="H2675" s="580">
        <v>6</v>
      </c>
      <c r="I2675" s="580">
        <v>96518</v>
      </c>
      <c r="J2675" s="864">
        <v>15</v>
      </c>
      <c r="K2675" s="644">
        <v>0</v>
      </c>
      <c r="L2675" s="644">
        <v>0</v>
      </c>
      <c r="M2675" s="713">
        <f t="shared" si="174"/>
        <v>579108</v>
      </c>
      <c r="N2675" s="698"/>
      <c r="O2675" s="698"/>
      <c r="P2675" s="697" t="s">
        <v>372</v>
      </c>
      <c r="Q2675" s="698" t="s">
        <v>755</v>
      </c>
      <c r="R2675" s="697" t="s">
        <v>60</v>
      </c>
      <c r="S2675" s="697" t="s">
        <v>237</v>
      </c>
    </row>
    <row r="2676" spans="1:19" ht="20.100000000000001" customHeight="1">
      <c r="A2676" s="697" t="s">
        <v>806</v>
      </c>
      <c r="B2676" s="185" t="s">
        <v>3260</v>
      </c>
      <c r="C2676" s="698" t="s">
        <v>425</v>
      </c>
      <c r="D2676" s="699" t="s">
        <v>3717</v>
      </c>
      <c r="E2676" s="699" t="s">
        <v>3339</v>
      </c>
      <c r="F2676" s="697" t="s">
        <v>1261</v>
      </c>
      <c r="G2676" s="697"/>
      <c r="H2676" s="580">
        <v>11</v>
      </c>
      <c r="I2676" s="580">
        <v>53358</v>
      </c>
      <c r="J2676" s="864">
        <v>8</v>
      </c>
      <c r="K2676" s="644">
        <v>0</v>
      </c>
      <c r="L2676" s="644">
        <v>0</v>
      </c>
      <c r="M2676" s="713">
        <f t="shared" si="174"/>
        <v>586938</v>
      </c>
      <c r="N2676" s="698"/>
      <c r="O2676" s="698"/>
      <c r="P2676" s="697" t="s">
        <v>372</v>
      </c>
      <c r="Q2676" s="698" t="s">
        <v>755</v>
      </c>
      <c r="R2676" s="697" t="s">
        <v>68</v>
      </c>
      <c r="S2676" s="697" t="s">
        <v>237</v>
      </c>
    </row>
    <row r="2677" spans="1:19" ht="20.100000000000001" customHeight="1">
      <c r="A2677" s="697" t="s">
        <v>806</v>
      </c>
      <c r="B2677" s="185" t="s">
        <v>3260</v>
      </c>
      <c r="C2677" s="698" t="s">
        <v>425</v>
      </c>
      <c r="D2677" s="699" t="s">
        <v>3717</v>
      </c>
      <c r="E2677" s="699" t="s">
        <v>3339</v>
      </c>
      <c r="F2677" s="697" t="s">
        <v>335</v>
      </c>
      <c r="G2677" s="697"/>
      <c r="H2677" s="580">
        <v>11</v>
      </c>
      <c r="I2677" s="580">
        <v>37800</v>
      </c>
      <c r="J2677" s="864"/>
      <c r="K2677" s="644">
        <v>0</v>
      </c>
      <c r="L2677" s="644">
        <v>0</v>
      </c>
      <c r="M2677" s="713">
        <f t="shared" si="174"/>
        <v>415800</v>
      </c>
      <c r="N2677" s="698"/>
      <c r="O2677" s="698" t="s">
        <v>3308</v>
      </c>
      <c r="P2677" s="697" t="s">
        <v>372</v>
      </c>
      <c r="Q2677" s="698" t="s">
        <v>271</v>
      </c>
      <c r="R2677" s="697" t="s">
        <v>73</v>
      </c>
      <c r="S2677" s="697" t="s">
        <v>237</v>
      </c>
    </row>
    <row r="2678" spans="1:19" ht="20.100000000000001" customHeight="1">
      <c r="A2678" s="697" t="s">
        <v>806</v>
      </c>
      <c r="B2678" s="185" t="s">
        <v>3260</v>
      </c>
      <c r="C2678" s="698" t="s">
        <v>425</v>
      </c>
      <c r="D2678" s="699" t="s">
        <v>3717</v>
      </c>
      <c r="E2678" s="699" t="s">
        <v>3339</v>
      </c>
      <c r="F2678" s="697" t="s">
        <v>275</v>
      </c>
      <c r="G2678" s="697"/>
      <c r="H2678" s="580">
        <v>17</v>
      </c>
      <c r="I2678" s="580">
        <v>126771</v>
      </c>
      <c r="J2678" s="864"/>
      <c r="K2678" s="644">
        <v>0</v>
      </c>
      <c r="L2678" s="644">
        <v>0</v>
      </c>
      <c r="M2678" s="713">
        <f t="shared" si="174"/>
        <v>2155107</v>
      </c>
      <c r="N2678" s="698"/>
      <c r="O2678" s="698"/>
      <c r="P2678" s="697" t="s">
        <v>372</v>
      </c>
      <c r="Q2678" s="698" t="s">
        <v>276</v>
      </c>
      <c r="R2678" s="697" t="s">
        <v>73</v>
      </c>
      <c r="S2678" s="697" t="s">
        <v>237</v>
      </c>
    </row>
    <row r="2679" spans="1:19" ht="20.100000000000001" customHeight="1">
      <c r="A2679" s="697" t="s">
        <v>806</v>
      </c>
      <c r="B2679" s="185" t="s">
        <v>3260</v>
      </c>
      <c r="C2679" s="698" t="s">
        <v>425</v>
      </c>
      <c r="D2679" s="699" t="s">
        <v>3717</v>
      </c>
      <c r="E2679" s="699" t="s">
        <v>3339</v>
      </c>
      <c r="F2679" s="697" t="s">
        <v>82</v>
      </c>
      <c r="G2679" s="697"/>
      <c r="H2679" s="580">
        <v>17</v>
      </c>
      <c r="I2679" s="580">
        <v>17229</v>
      </c>
      <c r="J2679" s="864"/>
      <c r="K2679" s="644">
        <v>0</v>
      </c>
      <c r="L2679" s="644">
        <v>0</v>
      </c>
      <c r="M2679" s="713">
        <f t="shared" si="174"/>
        <v>292893</v>
      </c>
      <c r="N2679" s="698"/>
      <c r="O2679" s="698"/>
      <c r="P2679" s="697" t="s">
        <v>372</v>
      </c>
      <c r="Q2679" s="698" t="s">
        <v>336</v>
      </c>
      <c r="R2679" s="697" t="s">
        <v>73</v>
      </c>
      <c r="S2679" s="697" t="s">
        <v>237</v>
      </c>
    </row>
    <row r="2680" spans="1:19" ht="20.100000000000001" customHeight="1">
      <c r="A2680" s="697" t="s">
        <v>806</v>
      </c>
      <c r="B2680" s="185" t="s">
        <v>3260</v>
      </c>
      <c r="C2680" s="698" t="s">
        <v>425</v>
      </c>
      <c r="D2680" s="699" t="s">
        <v>3717</v>
      </c>
      <c r="E2680" s="699" t="s">
        <v>3339</v>
      </c>
      <c r="F2680" s="697" t="s">
        <v>3283</v>
      </c>
      <c r="G2680" s="697"/>
      <c r="H2680" s="580">
        <v>8</v>
      </c>
      <c r="I2680" s="580">
        <v>174675</v>
      </c>
      <c r="J2680" s="864"/>
      <c r="K2680" s="644">
        <v>0</v>
      </c>
      <c r="L2680" s="644">
        <v>0</v>
      </c>
      <c r="M2680" s="713">
        <f t="shared" si="174"/>
        <v>1397400</v>
      </c>
      <c r="N2680" s="698"/>
      <c r="O2680" s="698"/>
      <c r="P2680" s="697" t="s">
        <v>372</v>
      </c>
      <c r="Q2680" s="698" t="s">
        <v>276</v>
      </c>
      <c r="R2680" s="697" t="s">
        <v>73</v>
      </c>
      <c r="S2680" s="697" t="s">
        <v>237</v>
      </c>
    </row>
    <row r="2681" spans="1:19" ht="20.100000000000001" customHeight="1">
      <c r="A2681" s="697" t="s">
        <v>806</v>
      </c>
      <c r="B2681" s="185" t="s">
        <v>3260</v>
      </c>
      <c r="C2681" s="698" t="s">
        <v>425</v>
      </c>
      <c r="D2681" s="699" t="s">
        <v>3717</v>
      </c>
      <c r="E2681" s="699" t="s">
        <v>3339</v>
      </c>
      <c r="F2681" s="697" t="s">
        <v>82</v>
      </c>
      <c r="G2681" s="697"/>
      <c r="H2681" s="580">
        <v>8</v>
      </c>
      <c r="I2681" s="580">
        <v>18825</v>
      </c>
      <c r="J2681" s="864"/>
      <c r="K2681" s="644">
        <v>0</v>
      </c>
      <c r="L2681" s="644">
        <v>0</v>
      </c>
      <c r="M2681" s="713">
        <f t="shared" si="174"/>
        <v>150600</v>
      </c>
      <c r="N2681" s="698"/>
      <c r="O2681" s="698"/>
      <c r="P2681" s="697" t="s">
        <v>372</v>
      </c>
      <c r="Q2681" s="698" t="s">
        <v>336</v>
      </c>
      <c r="R2681" s="697" t="s">
        <v>73</v>
      </c>
      <c r="S2681" s="697" t="s">
        <v>237</v>
      </c>
    </row>
    <row r="2682" spans="1:19" ht="20.100000000000001" customHeight="1">
      <c r="A2682" s="697" t="s">
        <v>806</v>
      </c>
      <c r="B2682" s="185" t="s">
        <v>3260</v>
      </c>
      <c r="C2682" s="698" t="s">
        <v>425</v>
      </c>
      <c r="D2682" s="699" t="s">
        <v>3717</v>
      </c>
      <c r="E2682" s="699" t="s">
        <v>3339</v>
      </c>
      <c r="F2682" s="697" t="s">
        <v>985</v>
      </c>
      <c r="G2682" s="697"/>
      <c r="H2682" s="580">
        <v>3</v>
      </c>
      <c r="I2682" s="580">
        <v>7200</v>
      </c>
      <c r="J2682" s="864"/>
      <c r="K2682" s="644">
        <v>0</v>
      </c>
      <c r="L2682" s="644">
        <v>0</v>
      </c>
      <c r="M2682" s="713">
        <f t="shared" si="174"/>
        <v>21600</v>
      </c>
      <c r="N2682" s="698"/>
      <c r="O2682" s="698" t="s">
        <v>3310</v>
      </c>
      <c r="P2682" s="697" t="s">
        <v>372</v>
      </c>
      <c r="Q2682" s="698" t="s">
        <v>336</v>
      </c>
      <c r="R2682" s="697" t="s">
        <v>73</v>
      </c>
      <c r="S2682" s="697" t="s">
        <v>237</v>
      </c>
    </row>
    <row r="2683" spans="1:19" ht="20.100000000000001" customHeight="1">
      <c r="A2683" s="697" t="s">
        <v>806</v>
      </c>
      <c r="B2683" s="185" t="s">
        <v>3260</v>
      </c>
      <c r="C2683" s="698" t="s">
        <v>425</v>
      </c>
      <c r="D2683" s="699" t="s">
        <v>3717</v>
      </c>
      <c r="E2683" s="699" t="s">
        <v>3339</v>
      </c>
      <c r="F2683" s="697" t="s">
        <v>985</v>
      </c>
      <c r="G2683" s="697"/>
      <c r="H2683" s="580">
        <v>3</v>
      </c>
      <c r="I2683" s="580">
        <v>7200</v>
      </c>
      <c r="J2683" s="864"/>
      <c r="K2683" s="644">
        <v>0</v>
      </c>
      <c r="L2683" s="644">
        <v>0</v>
      </c>
      <c r="M2683" s="713">
        <f t="shared" si="174"/>
        <v>21600</v>
      </c>
      <c r="N2683" s="698"/>
      <c r="O2683" s="698" t="s">
        <v>3310</v>
      </c>
      <c r="P2683" s="697" t="s">
        <v>372</v>
      </c>
      <c r="Q2683" s="698" t="s">
        <v>336</v>
      </c>
      <c r="R2683" s="697" t="s">
        <v>73</v>
      </c>
      <c r="S2683" s="697" t="s">
        <v>237</v>
      </c>
    </row>
    <row r="2684" spans="1:19" ht="20.100000000000001" customHeight="1">
      <c r="A2684" s="697" t="s">
        <v>806</v>
      </c>
      <c r="B2684" s="185" t="s">
        <v>3260</v>
      </c>
      <c r="C2684" s="698" t="s">
        <v>425</v>
      </c>
      <c r="D2684" s="699" t="s">
        <v>3717</v>
      </c>
      <c r="E2684" s="699" t="s">
        <v>3339</v>
      </c>
      <c r="F2684" s="697" t="s">
        <v>757</v>
      </c>
      <c r="G2684" s="697"/>
      <c r="H2684" s="580">
        <v>41</v>
      </c>
      <c r="I2684" s="580">
        <v>19800</v>
      </c>
      <c r="J2684" s="864"/>
      <c r="K2684" s="644">
        <v>0</v>
      </c>
      <c r="L2684" s="644">
        <v>0</v>
      </c>
      <c r="M2684" s="713">
        <f t="shared" si="174"/>
        <v>811800</v>
      </c>
      <c r="N2684" s="698"/>
      <c r="O2684" s="698"/>
      <c r="P2684" s="697" t="s">
        <v>372</v>
      </c>
      <c r="Q2684" s="698" t="s">
        <v>336</v>
      </c>
      <c r="R2684" s="697" t="s">
        <v>73</v>
      </c>
      <c r="S2684" s="697" t="s">
        <v>237</v>
      </c>
    </row>
    <row r="2685" spans="1:19" ht="20.100000000000001" customHeight="1">
      <c r="A2685" s="697" t="s">
        <v>806</v>
      </c>
      <c r="B2685" s="185" t="s">
        <v>3260</v>
      </c>
      <c r="C2685" s="698" t="s">
        <v>425</v>
      </c>
      <c r="D2685" s="699" t="s">
        <v>3717</v>
      </c>
      <c r="E2685" s="699" t="s">
        <v>3339</v>
      </c>
      <c r="F2685" s="697" t="s">
        <v>1099</v>
      </c>
      <c r="G2685" s="697"/>
      <c r="H2685" s="580">
        <v>16</v>
      </c>
      <c r="I2685" s="580">
        <v>85500</v>
      </c>
      <c r="J2685" s="864"/>
      <c r="K2685" s="644">
        <v>0</v>
      </c>
      <c r="L2685" s="644">
        <v>0</v>
      </c>
      <c r="M2685" s="713">
        <f t="shared" si="174"/>
        <v>1368000</v>
      </c>
      <c r="N2685" s="698"/>
      <c r="O2685" s="698"/>
      <c r="P2685" s="697" t="s">
        <v>372</v>
      </c>
      <c r="Q2685" s="698" t="s">
        <v>360</v>
      </c>
      <c r="R2685" s="697" t="s">
        <v>73</v>
      </c>
      <c r="S2685" s="697" t="s">
        <v>237</v>
      </c>
    </row>
    <row r="2686" spans="1:19" s="34" customFormat="1" ht="20.100000000000001" customHeight="1">
      <c r="A2686" s="697" t="s">
        <v>235</v>
      </c>
      <c r="B2686" s="185" t="s">
        <v>927</v>
      </c>
      <c r="C2686" s="698" t="s">
        <v>371</v>
      </c>
      <c r="D2686" s="699" t="s">
        <v>3717</v>
      </c>
      <c r="E2686" s="699" t="s">
        <v>3339</v>
      </c>
      <c r="F2686" s="697" t="s">
        <v>423</v>
      </c>
      <c r="G2686" s="697"/>
      <c r="H2686" s="580">
        <v>106</v>
      </c>
      <c r="I2686" s="580">
        <v>400000</v>
      </c>
      <c r="J2686" s="864">
        <v>0</v>
      </c>
      <c r="K2686" s="1042">
        <f t="shared" ref="K2686:K2690" si="175">IFERROR(J2686*H2686,"0")</f>
        <v>0</v>
      </c>
      <c r="L2686" s="579">
        <f t="shared" ref="L2686:L2690" si="176">IFERROR(K2686/1000,"0")</f>
        <v>0</v>
      </c>
      <c r="M2686" s="713">
        <f t="shared" si="174"/>
        <v>42400000</v>
      </c>
      <c r="N2686" s="857"/>
      <c r="O2686" s="698"/>
      <c r="P2686" s="697" t="s">
        <v>1407</v>
      </c>
      <c r="Q2686" s="698" t="s">
        <v>374</v>
      </c>
      <c r="R2686" s="697" t="s">
        <v>375</v>
      </c>
      <c r="S2686" s="697" t="s">
        <v>213</v>
      </c>
    </row>
    <row r="2687" spans="1:19" s="34" customFormat="1" ht="20.100000000000001" customHeight="1">
      <c r="A2687" s="697" t="s">
        <v>428</v>
      </c>
      <c r="B2687" s="185" t="s">
        <v>2033</v>
      </c>
      <c r="C2687" s="698" t="s">
        <v>197</v>
      </c>
      <c r="D2687" s="699" t="s">
        <v>3717</v>
      </c>
      <c r="E2687" s="699" t="s">
        <v>936</v>
      </c>
      <c r="F2687" s="697" t="s">
        <v>430</v>
      </c>
      <c r="G2687" s="697"/>
      <c r="H2687" s="580">
        <v>2058</v>
      </c>
      <c r="I2687" s="580">
        <v>49000</v>
      </c>
      <c r="J2687" s="864">
        <v>0</v>
      </c>
      <c r="K2687" s="578">
        <f t="shared" si="175"/>
        <v>0</v>
      </c>
      <c r="L2687" s="579">
        <f t="shared" si="176"/>
        <v>0</v>
      </c>
      <c r="M2687" s="713">
        <f t="shared" si="174"/>
        <v>100842000</v>
      </c>
      <c r="N2687" s="698"/>
      <c r="O2687" s="698"/>
      <c r="P2687" s="697" t="s">
        <v>759</v>
      </c>
      <c r="Q2687" s="698" t="s">
        <v>272</v>
      </c>
      <c r="R2687" s="697" t="s">
        <v>73</v>
      </c>
      <c r="S2687" s="697" t="s">
        <v>213</v>
      </c>
    </row>
    <row r="2688" spans="1:19" s="34" customFormat="1" ht="20.100000000000001" customHeight="1">
      <c r="A2688" s="697" t="s">
        <v>398</v>
      </c>
      <c r="B2688" s="185" t="s">
        <v>2938</v>
      </c>
      <c r="C2688" s="698" t="s">
        <v>1171</v>
      </c>
      <c r="D2688" s="699" t="s">
        <v>3717</v>
      </c>
      <c r="E2688" s="699" t="s">
        <v>936</v>
      </c>
      <c r="F2688" s="697" t="s">
        <v>719</v>
      </c>
      <c r="G2688" s="697"/>
      <c r="H2688" s="580">
        <v>510</v>
      </c>
      <c r="I2688" s="580">
        <v>127500</v>
      </c>
      <c r="J2688" s="1029">
        <v>31.9</v>
      </c>
      <c r="K2688" s="578">
        <f t="shared" si="175"/>
        <v>16269</v>
      </c>
      <c r="L2688" s="579">
        <f t="shared" si="176"/>
        <v>16.268999999999998</v>
      </c>
      <c r="M2688" s="713">
        <f t="shared" si="174"/>
        <v>65025000</v>
      </c>
      <c r="N2688" s="698"/>
      <c r="O2688" s="698"/>
      <c r="P2688" s="697" t="s">
        <v>759</v>
      </c>
      <c r="Q2688" s="698" t="s">
        <v>370</v>
      </c>
      <c r="R2688" s="697" t="s">
        <v>60</v>
      </c>
      <c r="S2688" s="697" t="s">
        <v>213</v>
      </c>
    </row>
    <row r="2689" spans="1:20" s="34" customFormat="1" ht="20.100000000000001" customHeight="1">
      <c r="A2689" s="697" t="s">
        <v>822</v>
      </c>
      <c r="B2689" s="185" t="s">
        <v>2876</v>
      </c>
      <c r="C2689" s="698" t="s">
        <v>736</v>
      </c>
      <c r="D2689" s="699" t="s">
        <v>3717</v>
      </c>
      <c r="E2689" s="699" t="s">
        <v>936</v>
      </c>
      <c r="F2689" s="697" t="s">
        <v>1748</v>
      </c>
      <c r="G2689" s="697" t="s">
        <v>58</v>
      </c>
      <c r="H2689" s="580">
        <v>80</v>
      </c>
      <c r="I2689" s="580">
        <v>82000</v>
      </c>
      <c r="J2689" s="864">
        <v>24.5</v>
      </c>
      <c r="K2689" s="700">
        <f t="shared" si="175"/>
        <v>1960</v>
      </c>
      <c r="L2689" s="579">
        <f t="shared" si="176"/>
        <v>1.96</v>
      </c>
      <c r="M2689" s="713">
        <f t="shared" si="174"/>
        <v>6560000</v>
      </c>
      <c r="N2689" s="701"/>
      <c r="O2689" s="185" t="s">
        <v>2397</v>
      </c>
      <c r="P2689" s="697" t="s">
        <v>759</v>
      </c>
      <c r="Q2689" s="698" t="s">
        <v>361</v>
      </c>
      <c r="R2689" s="697" t="s">
        <v>68</v>
      </c>
      <c r="S2689" s="697" t="s">
        <v>213</v>
      </c>
    </row>
    <row r="2690" spans="1:20" s="34" customFormat="1" ht="20.100000000000001" customHeight="1">
      <c r="A2690" s="697" t="s">
        <v>822</v>
      </c>
      <c r="B2690" s="185" t="s">
        <v>2876</v>
      </c>
      <c r="C2690" s="698" t="s">
        <v>736</v>
      </c>
      <c r="D2690" s="699" t="s">
        <v>3717</v>
      </c>
      <c r="E2690" s="699" t="s">
        <v>936</v>
      </c>
      <c r="F2690" s="697" t="s">
        <v>1046</v>
      </c>
      <c r="G2690" s="697"/>
      <c r="H2690" s="580">
        <v>80</v>
      </c>
      <c r="I2690" s="580">
        <v>11000</v>
      </c>
      <c r="J2690" s="864">
        <v>0</v>
      </c>
      <c r="K2690" s="700">
        <f t="shared" si="175"/>
        <v>0</v>
      </c>
      <c r="L2690" s="579">
        <f t="shared" si="176"/>
        <v>0</v>
      </c>
      <c r="M2690" s="713">
        <f t="shared" si="174"/>
        <v>880000</v>
      </c>
      <c r="N2690" s="701"/>
      <c r="O2690" s="185"/>
      <c r="P2690" s="697" t="s">
        <v>759</v>
      </c>
      <c r="Q2690" s="698" t="s">
        <v>360</v>
      </c>
      <c r="R2690" s="697" t="s">
        <v>73</v>
      </c>
      <c r="S2690" s="697" t="s">
        <v>213</v>
      </c>
    </row>
    <row r="2691" spans="1:20" s="34" customFormat="1" ht="20.100000000000001" customHeight="1">
      <c r="A2691" s="697" t="s">
        <v>398</v>
      </c>
      <c r="B2691" s="185" t="s">
        <v>2035</v>
      </c>
      <c r="C2691" s="698" t="s">
        <v>1171</v>
      </c>
      <c r="D2691" s="699" t="s">
        <v>3717</v>
      </c>
      <c r="E2691" s="640" t="s">
        <v>936</v>
      </c>
      <c r="F2691" s="697" t="s">
        <v>517</v>
      </c>
      <c r="G2691" s="697"/>
      <c r="H2691" s="580">
        <v>510</v>
      </c>
      <c r="I2691" s="580">
        <v>54050</v>
      </c>
      <c r="J2691" s="1029">
        <f>VLOOKUP(F2691,[1]Sheet1!$I$3:$J$72,2,)</f>
        <v>15.5</v>
      </c>
      <c r="K2691" s="578">
        <f t="shared" ref="K2691:K2692" si="177">IFERROR(J2691*H2691,"0")</f>
        <v>7905</v>
      </c>
      <c r="L2691" s="579">
        <f t="shared" ref="L2691:L2692" si="178">IFERROR(K2691/1000,"0")</f>
        <v>7.9050000000000002</v>
      </c>
      <c r="M2691" s="713">
        <f t="shared" si="174"/>
        <v>27565500</v>
      </c>
      <c r="N2691" s="698" t="s">
        <v>61</v>
      </c>
      <c r="O2691" s="698"/>
      <c r="P2691" s="697" t="s">
        <v>759</v>
      </c>
      <c r="Q2691" s="698" t="s">
        <v>270</v>
      </c>
      <c r="R2691" s="697" t="s">
        <v>60</v>
      </c>
      <c r="S2691" s="697" t="s">
        <v>213</v>
      </c>
    </row>
    <row r="2692" spans="1:20" s="34" customFormat="1" ht="20.100000000000001" customHeight="1">
      <c r="A2692" s="697" t="s">
        <v>744</v>
      </c>
      <c r="B2692" s="185" t="s">
        <v>3051</v>
      </c>
      <c r="C2692" s="698" t="s">
        <v>2812</v>
      </c>
      <c r="D2692" s="699" t="s">
        <v>3717</v>
      </c>
      <c r="E2692" s="699" t="s">
        <v>934</v>
      </c>
      <c r="F2692" s="697" t="s">
        <v>3048</v>
      </c>
      <c r="G2692" s="697"/>
      <c r="H2692" s="580">
        <v>850</v>
      </c>
      <c r="I2692" s="580">
        <v>18000</v>
      </c>
      <c r="J2692" s="864">
        <v>0</v>
      </c>
      <c r="K2692" s="1044">
        <f t="shared" si="177"/>
        <v>0</v>
      </c>
      <c r="L2692" s="579">
        <f t="shared" si="178"/>
        <v>0</v>
      </c>
      <c r="M2692" s="713">
        <f t="shared" si="174"/>
        <v>15300000</v>
      </c>
      <c r="N2692" s="698"/>
      <c r="O2692" s="698"/>
      <c r="P2692" s="697" t="s">
        <v>1163</v>
      </c>
      <c r="Q2692" s="698" t="s">
        <v>360</v>
      </c>
      <c r="R2692" s="697" t="s">
        <v>73</v>
      </c>
      <c r="S2692" s="697" t="s">
        <v>109</v>
      </c>
    </row>
    <row r="2693" spans="1:20" s="207" customFormat="1" ht="20.100000000000001" customHeight="1">
      <c r="A2693" s="581" t="s">
        <v>1852</v>
      </c>
      <c r="B2693" s="582" t="s">
        <v>1861</v>
      </c>
      <c r="C2693" s="583" t="s">
        <v>1226</v>
      </c>
      <c r="D2693" s="1050" t="s">
        <v>3717</v>
      </c>
      <c r="E2693" s="584" t="s">
        <v>1246</v>
      </c>
      <c r="F2693" s="593" t="s">
        <v>1837</v>
      </c>
      <c r="G2693" s="593"/>
      <c r="H2693" s="586">
        <v>5832</v>
      </c>
      <c r="I2693" s="586">
        <v>150000</v>
      </c>
      <c r="J2693" s="587"/>
      <c r="K2693" s="587"/>
      <c r="L2693" s="587"/>
      <c r="M2693" s="713">
        <f t="shared" si="174"/>
        <v>874800000</v>
      </c>
      <c r="N2693" s="594" t="s">
        <v>1212</v>
      </c>
      <c r="O2693" s="589"/>
      <c r="P2693" s="587" t="s">
        <v>1853</v>
      </c>
      <c r="Q2693" s="589" t="s">
        <v>1228</v>
      </c>
      <c r="R2693" s="587" t="s">
        <v>1548</v>
      </c>
      <c r="S2693" s="590"/>
    </row>
    <row r="2694" spans="1:20" s="207" customFormat="1" ht="20.100000000000001" customHeight="1">
      <c r="A2694" s="581" t="s">
        <v>1858</v>
      </c>
      <c r="B2694" s="582" t="s">
        <v>1859</v>
      </c>
      <c r="C2694" s="583" t="s">
        <v>1860</v>
      </c>
      <c r="D2694" s="1051" t="s">
        <v>3717</v>
      </c>
      <c r="E2694" s="619" t="s">
        <v>1246</v>
      </c>
      <c r="F2694" s="593" t="s">
        <v>1837</v>
      </c>
      <c r="G2694" s="593"/>
      <c r="H2694" s="586">
        <v>936</v>
      </c>
      <c r="I2694" s="586">
        <v>130500</v>
      </c>
      <c r="J2694" s="587"/>
      <c r="K2694" s="587"/>
      <c r="L2694" s="587"/>
      <c r="M2694" s="713">
        <f t="shared" si="174"/>
        <v>122148000</v>
      </c>
      <c r="N2694" s="594" t="s">
        <v>1843</v>
      </c>
      <c r="O2694" s="1052"/>
      <c r="P2694" s="587" t="s">
        <v>1238</v>
      </c>
      <c r="Q2694" s="589" t="s">
        <v>1228</v>
      </c>
      <c r="R2694" s="587" t="s">
        <v>1548</v>
      </c>
      <c r="S2694" s="590"/>
    </row>
    <row r="2695" spans="1:20" s="207" customFormat="1" ht="20.100000000000001" customHeight="1">
      <c r="A2695" s="581" t="s">
        <v>1858</v>
      </c>
      <c r="B2695" s="582" t="s">
        <v>3125</v>
      </c>
      <c r="C2695" s="583" t="s">
        <v>1860</v>
      </c>
      <c r="D2695" s="1051" t="s">
        <v>3717</v>
      </c>
      <c r="E2695" s="619" t="s">
        <v>1246</v>
      </c>
      <c r="F2695" s="585" t="s">
        <v>1854</v>
      </c>
      <c r="G2695" s="585"/>
      <c r="H2695" s="586">
        <v>741</v>
      </c>
      <c r="I2695" s="586">
        <v>164300</v>
      </c>
      <c r="J2695" s="587"/>
      <c r="K2695" s="587"/>
      <c r="L2695" s="587"/>
      <c r="M2695" s="713">
        <f t="shared" si="174"/>
        <v>121746300</v>
      </c>
      <c r="N2695" s="588" t="s">
        <v>1213</v>
      </c>
      <c r="O2695" s="1052"/>
      <c r="P2695" s="587" t="s">
        <v>1238</v>
      </c>
      <c r="Q2695" s="589" t="s">
        <v>1235</v>
      </c>
      <c r="R2695" s="587" t="s">
        <v>1548</v>
      </c>
      <c r="S2695" s="590"/>
    </row>
    <row r="2696" spans="1:20" s="207" customFormat="1" ht="20.100000000000001" customHeight="1">
      <c r="A2696" s="939" t="s">
        <v>3126</v>
      </c>
      <c r="B2696" s="940" t="s">
        <v>3127</v>
      </c>
      <c r="C2696" s="594" t="s">
        <v>3128</v>
      </c>
      <c r="D2696" s="1053" t="s">
        <v>3717</v>
      </c>
      <c r="E2696" s="591" t="s">
        <v>255</v>
      </c>
      <c r="F2696" s="944" t="s">
        <v>1856</v>
      </c>
      <c r="G2696" s="927"/>
      <c r="H2696" s="941">
        <v>47</v>
      </c>
      <c r="I2696" s="941">
        <v>324000</v>
      </c>
      <c r="J2696" s="583"/>
      <c r="K2696" s="583"/>
      <c r="L2696" s="583"/>
      <c r="M2696" s="713">
        <f t="shared" si="174"/>
        <v>15228000</v>
      </c>
      <c r="N2696" s="588" t="s">
        <v>1857</v>
      </c>
      <c r="O2696" s="927"/>
      <c r="P2696" s="583" t="s">
        <v>1227</v>
      </c>
      <c r="Q2696" s="927" t="s">
        <v>354</v>
      </c>
      <c r="R2696" s="583" t="s">
        <v>1548</v>
      </c>
      <c r="S2696" s="943"/>
      <c r="T2696" s="267"/>
    </row>
    <row r="2697" spans="1:20" s="207" customFormat="1" ht="20.100000000000001" customHeight="1">
      <c r="A2697" s="581" t="s">
        <v>1855</v>
      </c>
      <c r="B2697" s="582" t="s">
        <v>2258</v>
      </c>
      <c r="C2697" s="583" t="s">
        <v>1226</v>
      </c>
      <c r="D2697" s="1053" t="s">
        <v>3717</v>
      </c>
      <c r="E2697" s="591" t="s">
        <v>255</v>
      </c>
      <c r="F2697" s="593" t="s">
        <v>1239</v>
      </c>
      <c r="G2697" s="593"/>
      <c r="H2697" s="586">
        <v>146</v>
      </c>
      <c r="I2697" s="586">
        <v>194005</v>
      </c>
      <c r="J2697" s="587"/>
      <c r="K2697" s="587"/>
      <c r="L2697" s="587"/>
      <c r="M2697" s="713">
        <f t="shared" si="174"/>
        <v>28324730</v>
      </c>
      <c r="N2697" s="594" t="s">
        <v>1212</v>
      </c>
      <c r="O2697" s="587"/>
      <c r="P2697" s="587" t="s">
        <v>1853</v>
      </c>
      <c r="Q2697" s="589" t="s">
        <v>1235</v>
      </c>
      <c r="R2697" s="587" t="s">
        <v>1548</v>
      </c>
      <c r="S2697" s="590"/>
    </row>
    <row r="2698" spans="1:20" s="34" customFormat="1" ht="20.100000000000001" customHeight="1">
      <c r="A2698" s="607" t="s">
        <v>2738</v>
      </c>
      <c r="B2698" s="187" t="s">
        <v>2737</v>
      </c>
      <c r="C2698" s="596" t="s">
        <v>621</v>
      </c>
      <c r="D2698" s="1053" t="s">
        <v>3717</v>
      </c>
      <c r="E2698" s="591" t="s">
        <v>255</v>
      </c>
      <c r="F2698" s="595" t="s">
        <v>885</v>
      </c>
      <c r="G2698" s="595"/>
      <c r="H2698" s="565">
        <v>64</v>
      </c>
      <c r="I2698" s="565">
        <v>373264.8</v>
      </c>
      <c r="J2698" s="609"/>
      <c r="K2698" s="565"/>
      <c r="L2698" s="608"/>
      <c r="M2698" s="713">
        <f t="shared" si="174"/>
        <v>23888947.199999999</v>
      </c>
      <c r="N2698" s="605" t="s">
        <v>1843</v>
      </c>
      <c r="O2698" s="596"/>
      <c r="P2698" s="595" t="s">
        <v>1192</v>
      </c>
      <c r="Q2698" s="596" t="s">
        <v>354</v>
      </c>
      <c r="R2698" s="595" t="s">
        <v>70</v>
      </c>
      <c r="S2698" s="1054"/>
    </row>
    <row r="2699" spans="1:20" s="207" customFormat="1" ht="20.100000000000001" customHeight="1">
      <c r="A2699" s="581" t="s">
        <v>1836</v>
      </c>
      <c r="B2699" s="582" t="s">
        <v>3129</v>
      </c>
      <c r="C2699" s="583" t="s">
        <v>1226</v>
      </c>
      <c r="D2699" s="1053" t="s">
        <v>3717</v>
      </c>
      <c r="E2699" s="591" t="s">
        <v>255</v>
      </c>
      <c r="F2699" s="593" t="s">
        <v>1230</v>
      </c>
      <c r="G2699" s="585"/>
      <c r="H2699" s="586">
        <v>154</v>
      </c>
      <c r="I2699" s="586">
        <v>185000</v>
      </c>
      <c r="J2699" s="587"/>
      <c r="K2699" s="587"/>
      <c r="L2699" s="587"/>
      <c r="M2699" s="713">
        <f t="shared" ref="M2699:M2762" si="179">H2699*I2699</f>
        <v>28490000</v>
      </c>
      <c r="N2699" s="594" t="s">
        <v>1843</v>
      </c>
      <c r="O2699" s="589" t="s">
        <v>3121</v>
      </c>
      <c r="P2699" s="587" t="s">
        <v>1233</v>
      </c>
      <c r="Q2699" s="589" t="s">
        <v>1235</v>
      </c>
      <c r="R2699" s="587" t="s">
        <v>1548</v>
      </c>
      <c r="S2699" s="590"/>
    </row>
    <row r="2700" spans="1:20" s="207" customFormat="1" ht="20.100000000000001" customHeight="1">
      <c r="A2700" s="581" t="s">
        <v>428</v>
      </c>
      <c r="B2700" s="582" t="s">
        <v>1862</v>
      </c>
      <c r="C2700" s="583" t="s">
        <v>1847</v>
      </c>
      <c r="D2700" s="1053" t="s">
        <v>3717</v>
      </c>
      <c r="E2700" s="591" t="s">
        <v>255</v>
      </c>
      <c r="F2700" s="927" t="s">
        <v>1863</v>
      </c>
      <c r="G2700" s="927"/>
      <c r="H2700" s="586">
        <v>505</v>
      </c>
      <c r="I2700" s="586">
        <v>130000</v>
      </c>
      <c r="J2700" s="587"/>
      <c r="K2700" s="587"/>
      <c r="L2700" s="587"/>
      <c r="M2700" s="713">
        <f t="shared" si="179"/>
        <v>65650000</v>
      </c>
      <c r="N2700" s="594" t="s">
        <v>1212</v>
      </c>
      <c r="O2700" s="589"/>
      <c r="P2700" s="587" t="s">
        <v>1229</v>
      </c>
      <c r="Q2700" s="589" t="s">
        <v>1228</v>
      </c>
      <c r="R2700" s="587" t="s">
        <v>1548</v>
      </c>
      <c r="S2700" s="590"/>
    </row>
    <row r="2701" spans="1:20" s="207" customFormat="1" ht="20.100000000000001" customHeight="1">
      <c r="A2701" s="581" t="s">
        <v>428</v>
      </c>
      <c r="B2701" s="582" t="s">
        <v>1862</v>
      </c>
      <c r="C2701" s="583" t="s">
        <v>1847</v>
      </c>
      <c r="D2701" s="1053" t="s">
        <v>3717</v>
      </c>
      <c r="E2701" s="591" t="s">
        <v>255</v>
      </c>
      <c r="F2701" s="585" t="s">
        <v>1854</v>
      </c>
      <c r="G2701" s="585"/>
      <c r="H2701" s="586">
        <v>158</v>
      </c>
      <c r="I2701" s="586">
        <v>136200</v>
      </c>
      <c r="J2701" s="587"/>
      <c r="K2701" s="587"/>
      <c r="L2701" s="587"/>
      <c r="M2701" s="713">
        <f t="shared" si="179"/>
        <v>21519600</v>
      </c>
      <c r="N2701" s="588" t="s">
        <v>1213</v>
      </c>
      <c r="O2701" s="589" t="s">
        <v>3150</v>
      </c>
      <c r="P2701" s="587" t="s">
        <v>1229</v>
      </c>
      <c r="Q2701" s="589" t="s">
        <v>1235</v>
      </c>
      <c r="R2701" s="587" t="s">
        <v>1548</v>
      </c>
      <c r="S2701" s="590"/>
    </row>
    <row r="2702" spans="1:20" s="34" customFormat="1" ht="20.100000000000001" customHeight="1">
      <c r="A2702" s="1008" t="s">
        <v>3264</v>
      </c>
      <c r="B2702" s="1009" t="s">
        <v>3265</v>
      </c>
      <c r="C2702" s="1010" t="s">
        <v>355</v>
      </c>
      <c r="D2702" s="1055" t="s">
        <v>3717</v>
      </c>
      <c r="E2702" s="1055" t="s">
        <v>529</v>
      </c>
      <c r="F2702" s="1008" t="s">
        <v>590</v>
      </c>
      <c r="G2702" s="1008"/>
      <c r="H2702" s="1011">
        <v>37</v>
      </c>
      <c r="I2702" s="1011">
        <v>29472</v>
      </c>
      <c r="J2702" s="1012">
        <v>18</v>
      </c>
      <c r="K2702" s="653">
        <f t="shared" ref="K2702" si="180">J2702*H2702</f>
        <v>666</v>
      </c>
      <c r="L2702" s="653">
        <f t="shared" ref="L2702" si="181">K2702/1000</f>
        <v>0.66600000000000004</v>
      </c>
      <c r="M2702" s="713">
        <f t="shared" si="179"/>
        <v>1090464</v>
      </c>
      <c r="N2702" s="1010"/>
      <c r="O2702" s="1010" t="s">
        <v>3087</v>
      </c>
      <c r="P2702" s="1008" t="s">
        <v>1164</v>
      </c>
      <c r="Q2702" s="1010" t="s">
        <v>270</v>
      </c>
      <c r="R2702" s="1008" t="s">
        <v>68</v>
      </c>
      <c r="S2702" s="1008" t="s">
        <v>109</v>
      </c>
    </row>
    <row r="2703" spans="1:20" ht="20.100000000000001" customHeight="1">
      <c r="A2703" s="639" t="s">
        <v>55</v>
      </c>
      <c r="B2703" s="638" t="s">
        <v>953</v>
      </c>
      <c r="C2703" s="639" t="s">
        <v>56</v>
      </c>
      <c r="D2703" s="699" t="s">
        <v>3716</v>
      </c>
      <c r="E2703" s="699" t="s">
        <v>516</v>
      </c>
      <c r="F2703" s="639" t="s">
        <v>57</v>
      </c>
      <c r="G2703" s="1033"/>
      <c r="H2703" s="1031">
        <v>128</v>
      </c>
      <c r="I2703" s="705">
        <v>161946</v>
      </c>
      <c r="J2703" s="642">
        <v>34.6</v>
      </c>
      <c r="K2703" s="578">
        <f t="shared" ref="K2703" si="182">IFERROR(J2703*H2703,"0")</f>
        <v>4428.8</v>
      </c>
      <c r="L2703" s="579">
        <f t="shared" ref="L2703" si="183">IFERROR(K2703/1000,"0")</f>
        <v>4.4287999999999998</v>
      </c>
      <c r="M2703" s="713">
        <f t="shared" si="179"/>
        <v>20729088</v>
      </c>
      <c r="N2703" s="639"/>
      <c r="O2703" s="639"/>
      <c r="P2703" s="639" t="s">
        <v>1163</v>
      </c>
      <c r="Q2703" s="639" t="s">
        <v>327</v>
      </c>
      <c r="R2703" s="639" t="s">
        <v>60</v>
      </c>
      <c r="S2703" s="639" t="s">
        <v>109</v>
      </c>
    </row>
    <row r="2704" spans="1:20" ht="20.100000000000001" customHeight="1">
      <c r="A2704" s="639" t="s">
        <v>55</v>
      </c>
      <c r="B2704" s="638" t="s">
        <v>953</v>
      </c>
      <c r="C2704" s="639" t="s">
        <v>56</v>
      </c>
      <c r="D2704" s="699" t="s">
        <v>3716</v>
      </c>
      <c r="E2704" s="699" t="s">
        <v>516</v>
      </c>
      <c r="F2704" s="639" t="s">
        <v>1083</v>
      </c>
      <c r="G2704" s="1033"/>
      <c r="H2704" s="1033">
        <v>1</v>
      </c>
      <c r="I2704" s="705">
        <v>202186</v>
      </c>
      <c r="J2704" s="642">
        <v>29.1</v>
      </c>
      <c r="K2704" s="578">
        <f t="shared" ref="K2704:K2767" si="184">IFERROR(J2704*H2704,"0")</f>
        <v>29.1</v>
      </c>
      <c r="L2704" s="579">
        <f t="shared" ref="L2704:L2767" si="185">IFERROR(K2704/1000,"0")</f>
        <v>2.9100000000000001E-2</v>
      </c>
      <c r="M2704" s="713">
        <f t="shared" si="179"/>
        <v>202186</v>
      </c>
      <c r="N2704" s="639"/>
      <c r="O2704" s="639"/>
      <c r="P2704" s="639" t="s">
        <v>1163</v>
      </c>
      <c r="Q2704" s="639" t="s">
        <v>691</v>
      </c>
      <c r="R2704" s="639" t="s">
        <v>60</v>
      </c>
      <c r="S2704" s="639" t="s">
        <v>109</v>
      </c>
    </row>
    <row r="2705" spans="1:19" ht="20.100000000000001" customHeight="1">
      <c r="A2705" s="639" t="s">
        <v>55</v>
      </c>
      <c r="B2705" s="638" t="s">
        <v>953</v>
      </c>
      <c r="C2705" s="639" t="s">
        <v>56</v>
      </c>
      <c r="D2705" s="699" t="s">
        <v>3716</v>
      </c>
      <c r="E2705" s="699" t="s">
        <v>516</v>
      </c>
      <c r="F2705" s="639" t="s">
        <v>369</v>
      </c>
      <c r="G2705" s="1033"/>
      <c r="H2705" s="1033">
        <v>1</v>
      </c>
      <c r="I2705" s="705">
        <v>273537</v>
      </c>
      <c r="J2705" s="642">
        <v>33.700000000000003</v>
      </c>
      <c r="K2705" s="578">
        <f t="shared" si="184"/>
        <v>33.700000000000003</v>
      </c>
      <c r="L2705" s="579">
        <f t="shared" si="185"/>
        <v>3.3700000000000001E-2</v>
      </c>
      <c r="M2705" s="713">
        <f t="shared" si="179"/>
        <v>273537</v>
      </c>
      <c r="N2705" s="639"/>
      <c r="O2705" s="639"/>
      <c r="P2705" s="639" t="s">
        <v>1163</v>
      </c>
      <c r="Q2705" s="639" t="s">
        <v>343</v>
      </c>
      <c r="R2705" s="639" t="s">
        <v>60</v>
      </c>
      <c r="S2705" s="639" t="s">
        <v>109</v>
      </c>
    </row>
    <row r="2706" spans="1:19" ht="20.100000000000001" customHeight="1">
      <c r="A2706" s="639" t="s">
        <v>55</v>
      </c>
      <c r="B2706" s="638" t="s">
        <v>2756</v>
      </c>
      <c r="C2706" s="639" t="s">
        <v>56</v>
      </c>
      <c r="D2706" s="699" t="s">
        <v>3716</v>
      </c>
      <c r="E2706" s="699" t="s">
        <v>516</v>
      </c>
      <c r="F2706" s="639" t="s">
        <v>644</v>
      </c>
      <c r="G2706" s="1033"/>
      <c r="H2706" s="1033">
        <v>68</v>
      </c>
      <c r="I2706" s="705">
        <v>57239</v>
      </c>
      <c r="J2706" s="1029">
        <v>11.8</v>
      </c>
      <c r="K2706" s="578">
        <f t="shared" si="184"/>
        <v>802.40000000000009</v>
      </c>
      <c r="L2706" s="579">
        <f t="shared" si="185"/>
        <v>0.80240000000000011</v>
      </c>
      <c r="M2706" s="713">
        <f t="shared" si="179"/>
        <v>3892252</v>
      </c>
      <c r="N2706" s="639"/>
      <c r="O2706" s="639"/>
      <c r="P2706" s="639" t="s">
        <v>1163</v>
      </c>
      <c r="Q2706" s="639" t="s">
        <v>270</v>
      </c>
      <c r="R2706" s="639" t="s">
        <v>60</v>
      </c>
      <c r="S2706" s="639" t="s">
        <v>109</v>
      </c>
    </row>
    <row r="2707" spans="1:19" ht="20.100000000000001" customHeight="1">
      <c r="A2707" s="639" t="s">
        <v>55</v>
      </c>
      <c r="B2707" s="638" t="s">
        <v>953</v>
      </c>
      <c r="C2707" s="639" t="s">
        <v>56</v>
      </c>
      <c r="D2707" s="699" t="s">
        <v>3716</v>
      </c>
      <c r="E2707" s="699" t="s">
        <v>516</v>
      </c>
      <c r="F2707" s="639" t="s">
        <v>644</v>
      </c>
      <c r="G2707" s="1033"/>
      <c r="H2707" s="1033">
        <v>59</v>
      </c>
      <c r="I2707" s="705">
        <v>48000</v>
      </c>
      <c r="J2707" s="642">
        <v>11.8</v>
      </c>
      <c r="K2707" s="578">
        <f t="shared" si="184"/>
        <v>696.2</v>
      </c>
      <c r="L2707" s="579">
        <f t="shared" si="185"/>
        <v>0.69620000000000004</v>
      </c>
      <c r="M2707" s="713">
        <f t="shared" si="179"/>
        <v>2832000</v>
      </c>
      <c r="N2707" s="639"/>
      <c r="O2707" s="639"/>
      <c r="P2707" s="639" t="s">
        <v>1163</v>
      </c>
      <c r="Q2707" s="639" t="s">
        <v>270</v>
      </c>
      <c r="R2707" s="639" t="s">
        <v>60</v>
      </c>
      <c r="S2707" s="639" t="s">
        <v>109</v>
      </c>
    </row>
    <row r="2708" spans="1:19" ht="20.100000000000001" customHeight="1">
      <c r="A2708" s="639" t="s">
        <v>55</v>
      </c>
      <c r="B2708" s="638" t="s">
        <v>953</v>
      </c>
      <c r="C2708" s="639" t="s">
        <v>56</v>
      </c>
      <c r="D2708" s="699" t="s">
        <v>3716</v>
      </c>
      <c r="E2708" s="699" t="s">
        <v>516</v>
      </c>
      <c r="F2708" s="639" t="s">
        <v>267</v>
      </c>
      <c r="G2708" s="1033"/>
      <c r="H2708" s="1033">
        <v>3</v>
      </c>
      <c r="I2708" s="705">
        <v>80397</v>
      </c>
      <c r="J2708" s="642">
        <v>7.2</v>
      </c>
      <c r="K2708" s="578">
        <f t="shared" si="184"/>
        <v>21.6</v>
      </c>
      <c r="L2708" s="579">
        <f t="shared" si="185"/>
        <v>2.1600000000000001E-2</v>
      </c>
      <c r="M2708" s="713">
        <f t="shared" si="179"/>
        <v>241191</v>
      </c>
      <c r="N2708" s="639"/>
      <c r="O2708" s="639"/>
      <c r="P2708" s="639" t="s">
        <v>1163</v>
      </c>
      <c r="Q2708" s="639" t="s">
        <v>345</v>
      </c>
      <c r="R2708" s="639" t="s">
        <v>60</v>
      </c>
      <c r="S2708" s="639" t="s">
        <v>109</v>
      </c>
    </row>
    <row r="2709" spans="1:19" ht="20.100000000000001" customHeight="1">
      <c r="A2709" s="639" t="s">
        <v>455</v>
      </c>
      <c r="B2709" s="638" t="s">
        <v>3247</v>
      </c>
      <c r="C2709" s="639" t="s">
        <v>472</v>
      </c>
      <c r="D2709" s="699" t="s">
        <v>3716</v>
      </c>
      <c r="E2709" s="699" t="s">
        <v>529</v>
      </c>
      <c r="F2709" s="639" t="s">
        <v>57</v>
      </c>
      <c r="G2709" s="1033"/>
      <c r="H2709" s="1033">
        <v>760</v>
      </c>
      <c r="I2709" s="705">
        <v>147807</v>
      </c>
      <c r="J2709" s="642">
        <v>34.6</v>
      </c>
      <c r="K2709" s="578">
        <f t="shared" si="184"/>
        <v>26296</v>
      </c>
      <c r="L2709" s="579">
        <f t="shared" si="185"/>
        <v>26.295999999999999</v>
      </c>
      <c r="M2709" s="713">
        <f t="shared" si="179"/>
        <v>112333320</v>
      </c>
      <c r="N2709" s="639"/>
      <c r="O2709" s="639"/>
      <c r="P2709" s="639" t="s">
        <v>372</v>
      </c>
      <c r="Q2709" s="639" t="s">
        <v>327</v>
      </c>
      <c r="R2709" s="639" t="s">
        <v>60</v>
      </c>
      <c r="S2709" s="639" t="s">
        <v>66</v>
      </c>
    </row>
    <row r="2710" spans="1:19" ht="20.100000000000001" customHeight="1">
      <c r="A2710" s="639" t="s">
        <v>2136</v>
      </c>
      <c r="B2710" s="638" t="s">
        <v>2757</v>
      </c>
      <c r="C2710" s="639" t="s">
        <v>472</v>
      </c>
      <c r="D2710" s="699" t="s">
        <v>3716</v>
      </c>
      <c r="E2710" s="699" t="s">
        <v>529</v>
      </c>
      <c r="F2710" s="639" t="s">
        <v>568</v>
      </c>
      <c r="G2710" s="638"/>
      <c r="H2710" s="705">
        <v>934</v>
      </c>
      <c r="I2710" s="705">
        <v>51500</v>
      </c>
      <c r="J2710" s="642">
        <v>15.5</v>
      </c>
      <c r="K2710" s="578">
        <f t="shared" si="184"/>
        <v>14477</v>
      </c>
      <c r="L2710" s="579">
        <f t="shared" si="185"/>
        <v>14.477</v>
      </c>
      <c r="M2710" s="713">
        <f t="shared" si="179"/>
        <v>48101000</v>
      </c>
      <c r="N2710" s="639"/>
      <c r="O2710" s="639"/>
      <c r="P2710" s="639" t="s">
        <v>372</v>
      </c>
      <c r="Q2710" s="639" t="s">
        <v>270</v>
      </c>
      <c r="R2710" s="639" t="s">
        <v>60</v>
      </c>
      <c r="S2710" s="639" t="s">
        <v>66</v>
      </c>
    </row>
    <row r="2711" spans="1:19" ht="20.100000000000001" customHeight="1">
      <c r="A2711" s="639" t="s">
        <v>2136</v>
      </c>
      <c r="B2711" s="638" t="s">
        <v>2757</v>
      </c>
      <c r="C2711" s="639" t="s">
        <v>472</v>
      </c>
      <c r="D2711" s="699" t="s">
        <v>3716</v>
      </c>
      <c r="E2711" s="699" t="s">
        <v>529</v>
      </c>
      <c r="F2711" s="639" t="s">
        <v>401</v>
      </c>
      <c r="G2711" s="638"/>
      <c r="H2711" s="1033">
        <v>406</v>
      </c>
      <c r="I2711" s="705">
        <v>61600</v>
      </c>
      <c r="J2711" s="642">
        <v>9.4</v>
      </c>
      <c r="K2711" s="578">
        <f t="shared" si="184"/>
        <v>3816.4</v>
      </c>
      <c r="L2711" s="579">
        <f t="shared" si="185"/>
        <v>3.8164000000000002</v>
      </c>
      <c r="M2711" s="713">
        <f t="shared" si="179"/>
        <v>25009600</v>
      </c>
      <c r="N2711" s="639"/>
      <c r="O2711" s="639"/>
      <c r="P2711" s="639" t="s">
        <v>372</v>
      </c>
      <c r="Q2711" s="639" t="s">
        <v>344</v>
      </c>
      <c r="R2711" s="639" t="s">
        <v>60</v>
      </c>
      <c r="S2711" s="639" t="s">
        <v>66</v>
      </c>
    </row>
    <row r="2712" spans="1:19" ht="20.100000000000001" customHeight="1">
      <c r="A2712" s="639" t="s">
        <v>2136</v>
      </c>
      <c r="B2712" s="638" t="s">
        <v>2757</v>
      </c>
      <c r="C2712" s="639" t="s">
        <v>472</v>
      </c>
      <c r="D2712" s="699" t="s">
        <v>3716</v>
      </c>
      <c r="E2712" s="699" t="s">
        <v>529</v>
      </c>
      <c r="F2712" s="639" t="s">
        <v>83</v>
      </c>
      <c r="G2712" s="638"/>
      <c r="H2712" s="1033">
        <v>670</v>
      </c>
      <c r="I2712" s="705">
        <v>18500</v>
      </c>
      <c r="J2712" s="642">
        <v>0</v>
      </c>
      <c r="K2712" s="578">
        <f t="shared" si="184"/>
        <v>0</v>
      </c>
      <c r="L2712" s="579">
        <f t="shared" si="185"/>
        <v>0</v>
      </c>
      <c r="M2712" s="713">
        <f t="shared" si="179"/>
        <v>12395000</v>
      </c>
      <c r="N2712" s="639"/>
      <c r="O2712" s="639"/>
      <c r="P2712" s="639" t="s">
        <v>372</v>
      </c>
      <c r="Q2712" s="639" t="s">
        <v>274</v>
      </c>
      <c r="R2712" s="639" t="s">
        <v>73</v>
      </c>
      <c r="S2712" s="639" t="s">
        <v>66</v>
      </c>
    </row>
    <row r="2713" spans="1:19" ht="20.100000000000001" customHeight="1">
      <c r="A2713" s="639" t="s">
        <v>2136</v>
      </c>
      <c r="B2713" s="638" t="s">
        <v>2607</v>
      </c>
      <c r="C2713" s="639" t="s">
        <v>472</v>
      </c>
      <c r="D2713" s="699" t="s">
        <v>3716</v>
      </c>
      <c r="E2713" s="699" t="s">
        <v>516</v>
      </c>
      <c r="F2713" s="639" t="s">
        <v>348</v>
      </c>
      <c r="G2713" s="638"/>
      <c r="H2713" s="1033">
        <v>1310</v>
      </c>
      <c r="I2713" s="705">
        <v>7900</v>
      </c>
      <c r="J2713" s="642">
        <v>0</v>
      </c>
      <c r="K2713" s="578">
        <f t="shared" si="184"/>
        <v>0</v>
      </c>
      <c r="L2713" s="579">
        <f t="shared" si="185"/>
        <v>0</v>
      </c>
      <c r="M2713" s="713">
        <f t="shared" si="179"/>
        <v>10349000</v>
      </c>
      <c r="N2713" s="639"/>
      <c r="O2713" s="639"/>
      <c r="P2713" s="639" t="s">
        <v>372</v>
      </c>
      <c r="Q2713" s="639" t="s">
        <v>280</v>
      </c>
      <c r="R2713" s="639" t="s">
        <v>73</v>
      </c>
      <c r="S2713" s="639" t="s">
        <v>66</v>
      </c>
    </row>
    <row r="2714" spans="1:19" ht="20.100000000000001" customHeight="1">
      <c r="A2714" s="639" t="s">
        <v>2136</v>
      </c>
      <c r="B2714" s="638" t="s">
        <v>2607</v>
      </c>
      <c r="C2714" s="639" t="s">
        <v>472</v>
      </c>
      <c r="D2714" s="699" t="s">
        <v>3716</v>
      </c>
      <c r="E2714" s="699" t="s">
        <v>516</v>
      </c>
      <c r="F2714" s="639" t="s">
        <v>349</v>
      </c>
      <c r="G2714" s="638"/>
      <c r="H2714" s="1033">
        <v>1310</v>
      </c>
      <c r="I2714" s="705">
        <v>7900</v>
      </c>
      <c r="J2714" s="1029">
        <v>0</v>
      </c>
      <c r="K2714" s="578">
        <f t="shared" si="184"/>
        <v>0</v>
      </c>
      <c r="L2714" s="579">
        <f t="shared" si="185"/>
        <v>0</v>
      </c>
      <c r="M2714" s="713">
        <f t="shared" si="179"/>
        <v>10349000</v>
      </c>
      <c r="N2714" s="639"/>
      <c r="O2714" s="639"/>
      <c r="P2714" s="639" t="s">
        <v>372</v>
      </c>
      <c r="Q2714" s="639" t="s">
        <v>280</v>
      </c>
      <c r="R2714" s="639" t="s">
        <v>73</v>
      </c>
      <c r="S2714" s="639" t="s">
        <v>66</v>
      </c>
    </row>
    <row r="2715" spans="1:19" ht="20.100000000000001" customHeight="1">
      <c r="A2715" s="639" t="s">
        <v>2136</v>
      </c>
      <c r="B2715" s="638" t="s">
        <v>2607</v>
      </c>
      <c r="C2715" s="639" t="s">
        <v>472</v>
      </c>
      <c r="D2715" s="699" t="s">
        <v>3716</v>
      </c>
      <c r="E2715" s="699" t="s">
        <v>529</v>
      </c>
      <c r="F2715" s="639" t="s">
        <v>83</v>
      </c>
      <c r="G2715" s="638"/>
      <c r="H2715" s="705">
        <v>1400</v>
      </c>
      <c r="I2715" s="705">
        <v>18500</v>
      </c>
      <c r="J2715" s="642">
        <v>0</v>
      </c>
      <c r="K2715" s="578">
        <f t="shared" si="184"/>
        <v>0</v>
      </c>
      <c r="L2715" s="579">
        <f t="shared" si="185"/>
        <v>0</v>
      </c>
      <c r="M2715" s="713">
        <f t="shared" si="179"/>
        <v>25900000</v>
      </c>
      <c r="N2715" s="639"/>
      <c r="O2715" s="639"/>
      <c r="P2715" s="639" t="s">
        <v>372</v>
      </c>
      <c r="Q2715" s="639" t="s">
        <v>274</v>
      </c>
      <c r="R2715" s="639" t="s">
        <v>73</v>
      </c>
      <c r="S2715" s="639" t="s">
        <v>66</v>
      </c>
    </row>
    <row r="2716" spans="1:19" ht="20.100000000000001" customHeight="1">
      <c r="A2716" s="639" t="s">
        <v>2647</v>
      </c>
      <c r="B2716" s="638" t="s">
        <v>2690</v>
      </c>
      <c r="C2716" s="639" t="s">
        <v>425</v>
      </c>
      <c r="D2716" s="699" t="s">
        <v>3716</v>
      </c>
      <c r="E2716" s="699" t="s">
        <v>516</v>
      </c>
      <c r="F2716" s="639" t="s">
        <v>2983</v>
      </c>
      <c r="G2716" s="638"/>
      <c r="H2716" s="705">
        <v>194</v>
      </c>
      <c r="I2716" s="705">
        <v>181415</v>
      </c>
      <c r="J2716" s="642">
        <v>29.3</v>
      </c>
      <c r="K2716" s="578">
        <f t="shared" si="184"/>
        <v>5684.2</v>
      </c>
      <c r="L2716" s="579">
        <f t="shared" si="185"/>
        <v>5.6841999999999997</v>
      </c>
      <c r="M2716" s="713">
        <f t="shared" si="179"/>
        <v>35194510</v>
      </c>
      <c r="N2716" s="639"/>
      <c r="O2716" s="639" t="s">
        <v>854</v>
      </c>
      <c r="P2716" s="639" t="s">
        <v>372</v>
      </c>
      <c r="Q2716" s="639" t="s">
        <v>343</v>
      </c>
      <c r="R2716" s="639" t="s">
        <v>60</v>
      </c>
      <c r="S2716" s="639" t="s">
        <v>152</v>
      </c>
    </row>
    <row r="2717" spans="1:19" ht="20.100000000000001" customHeight="1">
      <c r="A2717" s="639" t="s">
        <v>467</v>
      </c>
      <c r="B2717" s="638" t="s">
        <v>2760</v>
      </c>
      <c r="C2717" s="639" t="s">
        <v>371</v>
      </c>
      <c r="D2717" s="699" t="s">
        <v>3716</v>
      </c>
      <c r="E2717" s="699" t="s">
        <v>529</v>
      </c>
      <c r="F2717" s="639" t="s">
        <v>1010</v>
      </c>
      <c r="G2717" s="638"/>
      <c r="H2717" s="643">
        <v>707</v>
      </c>
      <c r="I2717" s="705">
        <v>60179</v>
      </c>
      <c r="J2717" s="1029">
        <v>13.3</v>
      </c>
      <c r="K2717" s="578">
        <f t="shared" si="184"/>
        <v>9403.1</v>
      </c>
      <c r="L2717" s="579">
        <f t="shared" si="185"/>
        <v>9.4031000000000002</v>
      </c>
      <c r="M2717" s="713">
        <f t="shared" si="179"/>
        <v>42546553</v>
      </c>
      <c r="N2717" s="639"/>
      <c r="O2717" s="639"/>
      <c r="P2717" s="639" t="s">
        <v>1273</v>
      </c>
      <c r="Q2717" s="639" t="s">
        <v>270</v>
      </c>
      <c r="R2717" s="639" t="s">
        <v>60</v>
      </c>
      <c r="S2717" s="639" t="s">
        <v>40</v>
      </c>
    </row>
    <row r="2718" spans="1:19" ht="20.100000000000001" customHeight="1">
      <c r="A2718" s="639" t="s">
        <v>467</v>
      </c>
      <c r="B2718" s="638" t="s">
        <v>2759</v>
      </c>
      <c r="C2718" s="639" t="s">
        <v>371</v>
      </c>
      <c r="D2718" s="699" t="s">
        <v>3716</v>
      </c>
      <c r="E2718" s="699" t="s">
        <v>529</v>
      </c>
      <c r="F2718" s="639" t="s">
        <v>719</v>
      </c>
      <c r="G2718" s="638"/>
      <c r="H2718" s="705">
        <v>800</v>
      </c>
      <c r="I2718" s="705">
        <v>137000</v>
      </c>
      <c r="J2718" s="1031">
        <v>31.9</v>
      </c>
      <c r="K2718" s="578">
        <f t="shared" si="184"/>
        <v>25520</v>
      </c>
      <c r="L2718" s="579">
        <f t="shared" si="185"/>
        <v>25.52</v>
      </c>
      <c r="M2718" s="713">
        <f t="shared" si="179"/>
        <v>109600000</v>
      </c>
      <c r="N2718" s="639"/>
      <c r="O2718" s="639"/>
      <c r="P2718" s="639" t="s">
        <v>1273</v>
      </c>
      <c r="Q2718" s="639" t="s">
        <v>370</v>
      </c>
      <c r="R2718" s="639" t="s">
        <v>60</v>
      </c>
      <c r="S2718" s="639" t="s">
        <v>40</v>
      </c>
    </row>
    <row r="2719" spans="1:19" ht="20.100000000000001" customHeight="1">
      <c r="A2719" s="639" t="s">
        <v>467</v>
      </c>
      <c r="B2719" s="638" t="s">
        <v>2760</v>
      </c>
      <c r="C2719" s="639" t="s">
        <v>371</v>
      </c>
      <c r="D2719" s="699" t="s">
        <v>3716</v>
      </c>
      <c r="E2719" s="699" t="s">
        <v>529</v>
      </c>
      <c r="F2719" s="639" t="s">
        <v>568</v>
      </c>
      <c r="G2719" s="638"/>
      <c r="H2719" s="705">
        <v>707</v>
      </c>
      <c r="I2719" s="705">
        <v>52877</v>
      </c>
      <c r="J2719" s="642">
        <v>15.5</v>
      </c>
      <c r="K2719" s="578">
        <f t="shared" si="184"/>
        <v>10958.5</v>
      </c>
      <c r="L2719" s="579">
        <f t="shared" si="185"/>
        <v>10.958500000000001</v>
      </c>
      <c r="M2719" s="713">
        <f t="shared" si="179"/>
        <v>37384039</v>
      </c>
      <c r="N2719" s="639"/>
      <c r="O2719" s="639"/>
      <c r="P2719" s="639" t="s">
        <v>1273</v>
      </c>
      <c r="Q2719" s="639" t="s">
        <v>270</v>
      </c>
      <c r="R2719" s="639" t="s">
        <v>60</v>
      </c>
      <c r="S2719" s="639" t="s">
        <v>40</v>
      </c>
    </row>
    <row r="2720" spans="1:19" ht="20.100000000000001" customHeight="1">
      <c r="A2720" s="639" t="s">
        <v>1118</v>
      </c>
      <c r="B2720" s="638" t="s">
        <v>3376</v>
      </c>
      <c r="C2720" s="639" t="s">
        <v>371</v>
      </c>
      <c r="D2720" s="699" t="s">
        <v>3716</v>
      </c>
      <c r="E2720" s="699" t="s">
        <v>529</v>
      </c>
      <c r="F2720" s="639" t="s">
        <v>536</v>
      </c>
      <c r="G2720" s="638"/>
      <c r="H2720" s="705">
        <v>119</v>
      </c>
      <c r="I2720" s="705">
        <v>74000</v>
      </c>
      <c r="J2720" s="1031">
        <v>18</v>
      </c>
      <c r="K2720" s="578">
        <f t="shared" si="184"/>
        <v>2142</v>
      </c>
      <c r="L2720" s="579">
        <f t="shared" si="185"/>
        <v>2.1419999999999999</v>
      </c>
      <c r="M2720" s="713">
        <f t="shared" si="179"/>
        <v>8806000</v>
      </c>
      <c r="N2720" s="639"/>
      <c r="O2720" s="639"/>
      <c r="P2720" s="639" t="s">
        <v>1273</v>
      </c>
      <c r="Q2720" s="639" t="s">
        <v>537</v>
      </c>
      <c r="R2720" s="639" t="s">
        <v>60</v>
      </c>
      <c r="S2720" s="639" t="s">
        <v>213</v>
      </c>
    </row>
    <row r="2721" spans="1:19" ht="20.100000000000001" customHeight="1">
      <c r="A2721" s="639" t="s">
        <v>467</v>
      </c>
      <c r="B2721" s="638" t="s">
        <v>2762</v>
      </c>
      <c r="C2721" s="639" t="s">
        <v>371</v>
      </c>
      <c r="D2721" s="699" t="s">
        <v>3716</v>
      </c>
      <c r="E2721" s="699" t="s">
        <v>529</v>
      </c>
      <c r="F2721" s="639" t="s">
        <v>568</v>
      </c>
      <c r="G2721" s="638"/>
      <c r="H2721" s="705">
        <v>224</v>
      </c>
      <c r="I2721" s="705">
        <v>60411</v>
      </c>
      <c r="J2721" s="1031">
        <v>15.5</v>
      </c>
      <c r="K2721" s="578">
        <f t="shared" si="184"/>
        <v>3472</v>
      </c>
      <c r="L2721" s="579">
        <f t="shared" si="185"/>
        <v>3.472</v>
      </c>
      <c r="M2721" s="713">
        <f t="shared" si="179"/>
        <v>13532064</v>
      </c>
      <c r="N2721" s="639"/>
      <c r="O2721" s="639"/>
      <c r="P2721" s="639" t="s">
        <v>1273</v>
      </c>
      <c r="Q2721" s="639" t="s">
        <v>270</v>
      </c>
      <c r="R2721" s="639" t="s">
        <v>60</v>
      </c>
      <c r="S2721" s="639" t="s">
        <v>237</v>
      </c>
    </row>
    <row r="2722" spans="1:19" ht="20.100000000000001" customHeight="1">
      <c r="A2722" s="639" t="s">
        <v>467</v>
      </c>
      <c r="B2722" s="638" t="s">
        <v>2762</v>
      </c>
      <c r="C2722" s="639" t="s">
        <v>371</v>
      </c>
      <c r="D2722" s="699" t="s">
        <v>3716</v>
      </c>
      <c r="E2722" s="699" t="s">
        <v>529</v>
      </c>
      <c r="F2722" s="639" t="s">
        <v>1010</v>
      </c>
      <c r="G2722" s="638"/>
      <c r="H2722" s="705">
        <v>224</v>
      </c>
      <c r="I2722" s="705">
        <v>59630</v>
      </c>
      <c r="J2722" s="1031">
        <v>13.3</v>
      </c>
      <c r="K2722" s="578">
        <f t="shared" si="184"/>
        <v>2979.2000000000003</v>
      </c>
      <c r="L2722" s="579">
        <f t="shared" si="185"/>
        <v>2.9792000000000001</v>
      </c>
      <c r="M2722" s="713">
        <f t="shared" si="179"/>
        <v>13357120</v>
      </c>
      <c r="N2722" s="639"/>
      <c r="O2722" s="639"/>
      <c r="P2722" s="639" t="s">
        <v>1273</v>
      </c>
      <c r="Q2722" s="639" t="s">
        <v>270</v>
      </c>
      <c r="R2722" s="639" t="s">
        <v>60</v>
      </c>
      <c r="S2722" s="639" t="s">
        <v>237</v>
      </c>
    </row>
    <row r="2723" spans="1:19" ht="20.100000000000001" customHeight="1">
      <c r="A2723" s="639" t="s">
        <v>467</v>
      </c>
      <c r="B2723" s="638" t="s">
        <v>1251</v>
      </c>
      <c r="C2723" s="639" t="s">
        <v>371</v>
      </c>
      <c r="D2723" s="699" t="s">
        <v>3716</v>
      </c>
      <c r="E2723" s="699" t="s">
        <v>529</v>
      </c>
      <c r="F2723" s="639" t="s">
        <v>626</v>
      </c>
      <c r="G2723" s="638"/>
      <c r="H2723" s="705">
        <v>34</v>
      </c>
      <c r="I2723" s="705">
        <v>40000</v>
      </c>
      <c r="J2723" s="1031">
        <v>6</v>
      </c>
      <c r="K2723" s="578">
        <f t="shared" si="184"/>
        <v>204</v>
      </c>
      <c r="L2723" s="579">
        <f t="shared" si="185"/>
        <v>0.20399999999999999</v>
      </c>
      <c r="M2723" s="713">
        <f t="shared" si="179"/>
        <v>1360000</v>
      </c>
      <c r="N2723" s="639"/>
      <c r="O2723" s="639"/>
      <c r="P2723" s="639" t="s">
        <v>1273</v>
      </c>
      <c r="Q2723" s="639" t="s">
        <v>344</v>
      </c>
      <c r="R2723" s="639" t="s">
        <v>68</v>
      </c>
      <c r="S2723" s="639" t="s">
        <v>237</v>
      </c>
    </row>
    <row r="2724" spans="1:19" ht="20.100000000000001" customHeight="1">
      <c r="A2724" s="639" t="s">
        <v>467</v>
      </c>
      <c r="B2724" s="638" t="s">
        <v>2762</v>
      </c>
      <c r="C2724" s="639" t="s">
        <v>371</v>
      </c>
      <c r="D2724" s="699" t="s">
        <v>3716</v>
      </c>
      <c r="E2724" s="699" t="s">
        <v>529</v>
      </c>
      <c r="F2724" s="639" t="s">
        <v>719</v>
      </c>
      <c r="G2724" s="638"/>
      <c r="H2724" s="705">
        <v>436</v>
      </c>
      <c r="I2724" s="705">
        <v>150000</v>
      </c>
      <c r="J2724" s="642">
        <v>31.9</v>
      </c>
      <c r="K2724" s="578">
        <f t="shared" si="184"/>
        <v>13908.4</v>
      </c>
      <c r="L2724" s="579">
        <f t="shared" si="185"/>
        <v>13.9084</v>
      </c>
      <c r="M2724" s="713">
        <f t="shared" si="179"/>
        <v>65400000</v>
      </c>
      <c r="N2724" s="639"/>
      <c r="O2724" s="639"/>
      <c r="P2724" s="639" t="s">
        <v>1273</v>
      </c>
      <c r="Q2724" s="639" t="s">
        <v>370</v>
      </c>
      <c r="R2724" s="639" t="s">
        <v>60</v>
      </c>
      <c r="S2724" s="639" t="s">
        <v>237</v>
      </c>
    </row>
    <row r="2725" spans="1:19" ht="20.100000000000001" customHeight="1">
      <c r="A2725" s="639" t="s">
        <v>467</v>
      </c>
      <c r="B2725" s="638" t="s">
        <v>1251</v>
      </c>
      <c r="C2725" s="639" t="s">
        <v>371</v>
      </c>
      <c r="D2725" s="699" t="s">
        <v>3716</v>
      </c>
      <c r="E2725" s="699" t="s">
        <v>529</v>
      </c>
      <c r="F2725" s="639" t="s">
        <v>768</v>
      </c>
      <c r="G2725" s="638"/>
      <c r="H2725" s="1031">
        <v>24</v>
      </c>
      <c r="I2725" s="705">
        <v>257227</v>
      </c>
      <c r="J2725" s="1032">
        <v>41.1</v>
      </c>
      <c r="K2725" s="578">
        <f t="shared" si="184"/>
        <v>986.40000000000009</v>
      </c>
      <c r="L2725" s="579">
        <f t="shared" si="185"/>
        <v>0.98640000000000005</v>
      </c>
      <c r="M2725" s="713">
        <f t="shared" si="179"/>
        <v>6173448</v>
      </c>
      <c r="N2725" s="639"/>
      <c r="O2725" s="639"/>
      <c r="P2725" s="639" t="s">
        <v>1273</v>
      </c>
      <c r="Q2725" s="639" t="s">
        <v>364</v>
      </c>
      <c r="R2725" s="639" t="s">
        <v>60</v>
      </c>
      <c r="S2725" s="639" t="s">
        <v>237</v>
      </c>
    </row>
    <row r="2726" spans="1:19" ht="20.100000000000001" customHeight="1">
      <c r="A2726" s="639" t="s">
        <v>467</v>
      </c>
      <c r="B2726" s="638" t="s">
        <v>1251</v>
      </c>
      <c r="C2726" s="639" t="s">
        <v>371</v>
      </c>
      <c r="D2726" s="699" t="s">
        <v>3716</v>
      </c>
      <c r="E2726" s="699" t="s">
        <v>529</v>
      </c>
      <c r="F2726" s="639" t="s">
        <v>634</v>
      </c>
      <c r="G2726" s="638"/>
      <c r="H2726" s="1031">
        <v>10</v>
      </c>
      <c r="I2726" s="705">
        <v>61199</v>
      </c>
      <c r="J2726" s="1032">
        <v>0</v>
      </c>
      <c r="K2726" s="578">
        <f t="shared" si="184"/>
        <v>0</v>
      </c>
      <c r="L2726" s="579">
        <f t="shared" si="185"/>
        <v>0</v>
      </c>
      <c r="M2726" s="713">
        <f t="shared" si="179"/>
        <v>611990</v>
      </c>
      <c r="N2726" s="639"/>
      <c r="O2726" s="639"/>
      <c r="P2726" s="639" t="s">
        <v>1273</v>
      </c>
      <c r="Q2726" s="639" t="s">
        <v>336</v>
      </c>
      <c r="R2726" s="639" t="s">
        <v>73</v>
      </c>
      <c r="S2726" s="639" t="s">
        <v>237</v>
      </c>
    </row>
    <row r="2727" spans="1:19" ht="20.100000000000001" customHeight="1">
      <c r="A2727" s="639" t="s">
        <v>467</v>
      </c>
      <c r="B2727" s="638" t="s">
        <v>1251</v>
      </c>
      <c r="C2727" s="639" t="s">
        <v>371</v>
      </c>
      <c r="D2727" s="699" t="s">
        <v>3716</v>
      </c>
      <c r="E2727" s="699" t="s">
        <v>529</v>
      </c>
      <c r="F2727" s="639" t="s">
        <v>630</v>
      </c>
      <c r="G2727" s="639"/>
      <c r="H2727" s="641">
        <v>9</v>
      </c>
      <c r="I2727" s="705">
        <v>139231</v>
      </c>
      <c r="J2727" s="1031">
        <v>0</v>
      </c>
      <c r="K2727" s="578">
        <f t="shared" si="184"/>
        <v>0</v>
      </c>
      <c r="L2727" s="579">
        <f t="shared" si="185"/>
        <v>0</v>
      </c>
      <c r="M2727" s="713">
        <f t="shared" si="179"/>
        <v>1253079</v>
      </c>
      <c r="N2727" s="639"/>
      <c r="O2727" s="639"/>
      <c r="P2727" s="639" t="s">
        <v>1273</v>
      </c>
      <c r="Q2727" s="639" t="s">
        <v>336</v>
      </c>
      <c r="R2727" s="639" t="s">
        <v>73</v>
      </c>
      <c r="S2727" s="639" t="s">
        <v>237</v>
      </c>
    </row>
    <row r="2728" spans="1:19" ht="20.100000000000001" customHeight="1">
      <c r="A2728" s="639" t="s">
        <v>467</v>
      </c>
      <c r="B2728" s="638" t="s">
        <v>1251</v>
      </c>
      <c r="C2728" s="639" t="s">
        <v>371</v>
      </c>
      <c r="D2728" s="699" t="s">
        <v>3716</v>
      </c>
      <c r="E2728" s="699" t="s">
        <v>529</v>
      </c>
      <c r="F2728" s="639" t="s">
        <v>631</v>
      </c>
      <c r="G2728" s="638"/>
      <c r="H2728" s="1031">
        <v>9</v>
      </c>
      <c r="I2728" s="705">
        <v>38289</v>
      </c>
      <c r="J2728" s="1031">
        <v>0</v>
      </c>
      <c r="K2728" s="578">
        <f t="shared" si="184"/>
        <v>0</v>
      </c>
      <c r="L2728" s="579">
        <f t="shared" si="185"/>
        <v>0</v>
      </c>
      <c r="M2728" s="713">
        <f t="shared" si="179"/>
        <v>344601</v>
      </c>
      <c r="N2728" s="639"/>
      <c r="O2728" s="639"/>
      <c r="P2728" s="639" t="s">
        <v>1273</v>
      </c>
      <c r="Q2728" s="639" t="s">
        <v>336</v>
      </c>
      <c r="R2728" s="639" t="s">
        <v>73</v>
      </c>
      <c r="S2728" s="639" t="s">
        <v>237</v>
      </c>
    </row>
    <row r="2729" spans="1:19" ht="20.100000000000001" customHeight="1">
      <c r="A2729" s="639" t="s">
        <v>467</v>
      </c>
      <c r="B2729" s="638" t="s">
        <v>1251</v>
      </c>
      <c r="C2729" s="639" t="s">
        <v>371</v>
      </c>
      <c r="D2729" s="699" t="s">
        <v>3716</v>
      </c>
      <c r="E2729" s="699" t="s">
        <v>529</v>
      </c>
      <c r="F2729" s="639" t="s">
        <v>632</v>
      </c>
      <c r="G2729" s="638"/>
      <c r="H2729" s="1031">
        <v>9</v>
      </c>
      <c r="I2729" s="705">
        <v>67063</v>
      </c>
      <c r="J2729" s="1031">
        <v>0</v>
      </c>
      <c r="K2729" s="578">
        <f t="shared" si="184"/>
        <v>0</v>
      </c>
      <c r="L2729" s="579">
        <f t="shared" si="185"/>
        <v>0</v>
      </c>
      <c r="M2729" s="713">
        <f t="shared" si="179"/>
        <v>603567</v>
      </c>
      <c r="N2729" s="639"/>
      <c r="O2729" s="639"/>
      <c r="P2729" s="639" t="s">
        <v>1273</v>
      </c>
      <c r="Q2729" s="639" t="s">
        <v>336</v>
      </c>
      <c r="R2729" s="639" t="s">
        <v>73</v>
      </c>
      <c r="S2729" s="639" t="s">
        <v>237</v>
      </c>
    </row>
    <row r="2730" spans="1:19" ht="20.100000000000001" customHeight="1">
      <c r="A2730" s="639" t="s">
        <v>467</v>
      </c>
      <c r="B2730" s="638" t="s">
        <v>1251</v>
      </c>
      <c r="C2730" s="639" t="s">
        <v>371</v>
      </c>
      <c r="D2730" s="699" t="s">
        <v>3716</v>
      </c>
      <c r="E2730" s="699" t="s">
        <v>529</v>
      </c>
      <c r="F2730" s="639" t="s">
        <v>909</v>
      </c>
      <c r="G2730" s="638"/>
      <c r="H2730" s="1031">
        <v>52</v>
      </c>
      <c r="I2730" s="705">
        <v>62654</v>
      </c>
      <c r="J2730" s="1031">
        <v>19</v>
      </c>
      <c r="K2730" s="578">
        <f t="shared" si="184"/>
        <v>988</v>
      </c>
      <c r="L2730" s="579">
        <f t="shared" si="185"/>
        <v>0.98799999999999999</v>
      </c>
      <c r="M2730" s="713">
        <f t="shared" si="179"/>
        <v>3258008</v>
      </c>
      <c r="N2730" s="639">
        <v>306</v>
      </c>
      <c r="O2730" s="639"/>
      <c r="P2730" s="639" t="s">
        <v>1273</v>
      </c>
      <c r="Q2730" s="639" t="s">
        <v>361</v>
      </c>
      <c r="R2730" s="639" t="s">
        <v>68</v>
      </c>
      <c r="S2730" s="639" t="s">
        <v>237</v>
      </c>
    </row>
    <row r="2731" spans="1:19" ht="20.100000000000001" customHeight="1">
      <c r="A2731" s="697" t="s">
        <v>467</v>
      </c>
      <c r="B2731" s="185" t="s">
        <v>1251</v>
      </c>
      <c r="C2731" s="698" t="s">
        <v>371</v>
      </c>
      <c r="D2731" s="699" t="s">
        <v>3716</v>
      </c>
      <c r="E2731" s="699" t="s">
        <v>529</v>
      </c>
      <c r="F2731" s="697" t="s">
        <v>714</v>
      </c>
      <c r="G2731" s="697"/>
      <c r="H2731" s="580">
        <v>43</v>
      </c>
      <c r="I2731" s="580">
        <v>69900</v>
      </c>
      <c r="J2731" s="864">
        <v>0</v>
      </c>
      <c r="K2731" s="578">
        <f t="shared" si="184"/>
        <v>0</v>
      </c>
      <c r="L2731" s="579">
        <f t="shared" si="185"/>
        <v>0</v>
      </c>
      <c r="M2731" s="713">
        <f t="shared" si="179"/>
        <v>3005700</v>
      </c>
      <c r="N2731" s="698"/>
      <c r="O2731" s="698"/>
      <c r="P2731" s="697" t="s">
        <v>1273</v>
      </c>
      <c r="Q2731" s="698" t="s">
        <v>336</v>
      </c>
      <c r="R2731" s="697" t="s">
        <v>73</v>
      </c>
      <c r="S2731" s="697" t="s">
        <v>237</v>
      </c>
    </row>
    <row r="2732" spans="1:19" ht="20.100000000000001" customHeight="1">
      <c r="A2732" s="697" t="s">
        <v>467</v>
      </c>
      <c r="B2732" s="185" t="s">
        <v>2678</v>
      </c>
      <c r="C2732" s="698" t="s">
        <v>371</v>
      </c>
      <c r="D2732" s="699" t="s">
        <v>3716</v>
      </c>
      <c r="E2732" s="699" t="s">
        <v>529</v>
      </c>
      <c r="F2732" s="697" t="s">
        <v>670</v>
      </c>
      <c r="G2732" s="697"/>
      <c r="H2732" s="580">
        <v>12</v>
      </c>
      <c r="I2732" s="580">
        <v>107801</v>
      </c>
      <c r="J2732" s="864">
        <v>23</v>
      </c>
      <c r="K2732" s="578">
        <f t="shared" si="184"/>
        <v>276</v>
      </c>
      <c r="L2732" s="579">
        <f t="shared" si="185"/>
        <v>0.27600000000000002</v>
      </c>
      <c r="M2732" s="713">
        <f t="shared" si="179"/>
        <v>1293612</v>
      </c>
      <c r="N2732" s="698"/>
      <c r="O2732" s="698" t="s">
        <v>1012</v>
      </c>
      <c r="P2732" s="697" t="s">
        <v>1273</v>
      </c>
      <c r="Q2732" s="698" t="s">
        <v>628</v>
      </c>
      <c r="R2732" s="697" t="s">
        <v>68</v>
      </c>
      <c r="S2732" s="697" t="s">
        <v>237</v>
      </c>
    </row>
    <row r="2733" spans="1:19" ht="20.100000000000001" customHeight="1">
      <c r="A2733" s="697" t="s">
        <v>467</v>
      </c>
      <c r="B2733" s="185" t="s">
        <v>2678</v>
      </c>
      <c r="C2733" s="698" t="s">
        <v>371</v>
      </c>
      <c r="D2733" s="699" t="s">
        <v>3716</v>
      </c>
      <c r="E2733" s="699" t="s">
        <v>529</v>
      </c>
      <c r="F2733" s="697" t="s">
        <v>1643</v>
      </c>
      <c r="G2733" s="697"/>
      <c r="H2733" s="580">
        <v>12</v>
      </c>
      <c r="I2733" s="580">
        <v>15319</v>
      </c>
      <c r="J2733" s="864">
        <v>0</v>
      </c>
      <c r="K2733" s="578">
        <f t="shared" si="184"/>
        <v>0</v>
      </c>
      <c r="L2733" s="579">
        <f t="shared" si="185"/>
        <v>0</v>
      </c>
      <c r="M2733" s="713">
        <f t="shared" si="179"/>
        <v>183828</v>
      </c>
      <c r="N2733" s="698"/>
      <c r="O2733" s="698" t="s">
        <v>1012</v>
      </c>
      <c r="P2733" s="697" t="s">
        <v>1273</v>
      </c>
      <c r="Q2733" s="698" t="s">
        <v>336</v>
      </c>
      <c r="R2733" s="697" t="s">
        <v>73</v>
      </c>
      <c r="S2733" s="697" t="s">
        <v>237</v>
      </c>
    </row>
    <row r="2734" spans="1:19" ht="20.100000000000001" customHeight="1">
      <c r="A2734" s="697" t="s">
        <v>467</v>
      </c>
      <c r="B2734" s="185" t="s">
        <v>2678</v>
      </c>
      <c r="C2734" s="698" t="s">
        <v>371</v>
      </c>
      <c r="D2734" s="699" t="s">
        <v>3716</v>
      </c>
      <c r="E2734" s="699" t="s">
        <v>529</v>
      </c>
      <c r="F2734" s="697" t="s">
        <v>1643</v>
      </c>
      <c r="G2734" s="697"/>
      <c r="H2734" s="580">
        <v>12</v>
      </c>
      <c r="I2734" s="580">
        <v>15319</v>
      </c>
      <c r="J2734" s="864">
        <v>0</v>
      </c>
      <c r="K2734" s="578">
        <f t="shared" si="184"/>
        <v>0</v>
      </c>
      <c r="L2734" s="579">
        <f t="shared" si="185"/>
        <v>0</v>
      </c>
      <c r="M2734" s="713">
        <f t="shared" si="179"/>
        <v>183828</v>
      </c>
      <c r="N2734" s="698"/>
      <c r="O2734" s="698" t="s">
        <v>1012</v>
      </c>
      <c r="P2734" s="697" t="s">
        <v>1273</v>
      </c>
      <c r="Q2734" s="698" t="s">
        <v>336</v>
      </c>
      <c r="R2734" s="697" t="s">
        <v>73</v>
      </c>
      <c r="S2734" s="697" t="s">
        <v>237</v>
      </c>
    </row>
    <row r="2735" spans="1:19" ht="20.100000000000001" customHeight="1">
      <c r="A2735" s="697" t="s">
        <v>2489</v>
      </c>
      <c r="B2735" s="185" t="s">
        <v>2490</v>
      </c>
      <c r="C2735" s="698" t="s">
        <v>533</v>
      </c>
      <c r="D2735" s="699" t="s">
        <v>3716</v>
      </c>
      <c r="E2735" s="699" t="s">
        <v>529</v>
      </c>
      <c r="F2735" s="697" t="s">
        <v>626</v>
      </c>
      <c r="G2735" s="697"/>
      <c r="H2735" s="580">
        <v>106</v>
      </c>
      <c r="I2735" s="580">
        <v>35908</v>
      </c>
      <c r="J2735" s="864">
        <v>9</v>
      </c>
      <c r="K2735" s="578">
        <f t="shared" si="184"/>
        <v>954</v>
      </c>
      <c r="L2735" s="579">
        <f t="shared" si="185"/>
        <v>0.95399999999999996</v>
      </c>
      <c r="M2735" s="713">
        <f t="shared" si="179"/>
        <v>3806248</v>
      </c>
      <c r="N2735" s="698"/>
      <c r="O2735" s="698" t="s">
        <v>2528</v>
      </c>
      <c r="P2735" s="697" t="s">
        <v>1361</v>
      </c>
      <c r="Q2735" s="698" t="s">
        <v>344</v>
      </c>
      <c r="R2735" s="697" t="s">
        <v>68</v>
      </c>
      <c r="S2735" s="697" t="s">
        <v>237</v>
      </c>
    </row>
    <row r="2736" spans="1:19" ht="20.100000000000001" customHeight="1">
      <c r="A2736" s="697" t="s">
        <v>324</v>
      </c>
      <c r="B2736" s="185" t="s">
        <v>2193</v>
      </c>
      <c r="C2736" s="698" t="s">
        <v>368</v>
      </c>
      <c r="D2736" s="699" t="s">
        <v>3716</v>
      </c>
      <c r="E2736" s="699" t="s">
        <v>529</v>
      </c>
      <c r="F2736" s="697" t="s">
        <v>75</v>
      </c>
      <c r="G2736" s="697"/>
      <c r="H2736" s="580">
        <v>205</v>
      </c>
      <c r="I2736" s="580">
        <v>48400</v>
      </c>
      <c r="J2736" s="1029">
        <v>0</v>
      </c>
      <c r="K2736" s="578">
        <f t="shared" si="184"/>
        <v>0</v>
      </c>
      <c r="L2736" s="579">
        <f t="shared" si="185"/>
        <v>0</v>
      </c>
      <c r="M2736" s="713">
        <f t="shared" si="179"/>
        <v>9922000</v>
      </c>
      <c r="N2736" s="698"/>
      <c r="O2736" s="698"/>
      <c r="P2736" s="697" t="s">
        <v>1361</v>
      </c>
      <c r="Q2736" s="698" t="s">
        <v>272</v>
      </c>
      <c r="R2736" s="697" t="s">
        <v>73</v>
      </c>
      <c r="S2736" s="697" t="s">
        <v>213</v>
      </c>
    </row>
    <row r="2737" spans="1:19" ht="20.100000000000001" customHeight="1">
      <c r="A2737" s="697" t="s">
        <v>324</v>
      </c>
      <c r="B2737" s="185" t="s">
        <v>2193</v>
      </c>
      <c r="C2737" s="698" t="s">
        <v>368</v>
      </c>
      <c r="D2737" s="699" t="s">
        <v>3716</v>
      </c>
      <c r="E2737" s="699" t="s">
        <v>529</v>
      </c>
      <c r="F2737" s="697" t="s">
        <v>449</v>
      </c>
      <c r="G2737" s="697"/>
      <c r="H2737" s="580">
        <v>203</v>
      </c>
      <c r="I2737" s="580">
        <v>93900</v>
      </c>
      <c r="J2737" s="1029">
        <v>0</v>
      </c>
      <c r="K2737" s="578">
        <f t="shared" si="184"/>
        <v>0</v>
      </c>
      <c r="L2737" s="579">
        <f t="shared" si="185"/>
        <v>0</v>
      </c>
      <c r="M2737" s="713">
        <f t="shared" si="179"/>
        <v>19061700</v>
      </c>
      <c r="N2737" s="698"/>
      <c r="O2737" s="698"/>
      <c r="P2737" s="697" t="s">
        <v>1361</v>
      </c>
      <c r="Q2737" s="698" t="s">
        <v>278</v>
      </c>
      <c r="R2737" s="697" t="s">
        <v>73</v>
      </c>
      <c r="S2737" s="697" t="s">
        <v>213</v>
      </c>
    </row>
    <row r="2738" spans="1:19" ht="20.100000000000001" customHeight="1">
      <c r="A2738" s="697" t="s">
        <v>324</v>
      </c>
      <c r="B2738" s="185" t="s">
        <v>2193</v>
      </c>
      <c r="C2738" s="698" t="s">
        <v>368</v>
      </c>
      <c r="D2738" s="699" t="s">
        <v>3716</v>
      </c>
      <c r="E2738" s="699" t="s">
        <v>516</v>
      </c>
      <c r="F2738" s="697" t="s">
        <v>350</v>
      </c>
      <c r="G2738" s="697"/>
      <c r="H2738" s="580">
        <v>194</v>
      </c>
      <c r="I2738" s="580">
        <v>20000</v>
      </c>
      <c r="J2738" s="864">
        <v>0</v>
      </c>
      <c r="K2738" s="578">
        <f t="shared" si="184"/>
        <v>0</v>
      </c>
      <c r="L2738" s="579">
        <f t="shared" si="185"/>
        <v>0</v>
      </c>
      <c r="M2738" s="713">
        <f t="shared" si="179"/>
        <v>3880000</v>
      </c>
      <c r="N2738" s="698"/>
      <c r="O2738" s="698"/>
      <c r="P2738" s="697" t="s">
        <v>1361</v>
      </c>
      <c r="Q2738" s="698" t="s">
        <v>336</v>
      </c>
      <c r="R2738" s="697" t="s">
        <v>73</v>
      </c>
      <c r="S2738" s="697" t="s">
        <v>213</v>
      </c>
    </row>
    <row r="2739" spans="1:19" ht="20.100000000000001" customHeight="1">
      <c r="A2739" s="697" t="s">
        <v>324</v>
      </c>
      <c r="B2739" s="185" t="s">
        <v>2194</v>
      </c>
      <c r="C2739" s="698" t="s">
        <v>368</v>
      </c>
      <c r="D2739" s="699" t="s">
        <v>3716</v>
      </c>
      <c r="E2739" s="699" t="s">
        <v>529</v>
      </c>
      <c r="F2739" s="697" t="s">
        <v>75</v>
      </c>
      <c r="G2739" s="697"/>
      <c r="H2739" s="580">
        <v>169</v>
      </c>
      <c r="I2739" s="580">
        <v>48400</v>
      </c>
      <c r="J2739" s="1029">
        <v>0</v>
      </c>
      <c r="K2739" s="578">
        <f t="shared" si="184"/>
        <v>0</v>
      </c>
      <c r="L2739" s="579">
        <f t="shared" si="185"/>
        <v>0</v>
      </c>
      <c r="M2739" s="713">
        <f t="shared" si="179"/>
        <v>8179600</v>
      </c>
      <c r="N2739" s="698"/>
      <c r="O2739" s="698"/>
      <c r="P2739" s="697" t="s">
        <v>1361</v>
      </c>
      <c r="Q2739" s="698" t="s">
        <v>272</v>
      </c>
      <c r="R2739" s="697" t="s">
        <v>73</v>
      </c>
      <c r="S2739" s="697" t="s">
        <v>213</v>
      </c>
    </row>
    <row r="2740" spans="1:19" ht="20.100000000000001" customHeight="1">
      <c r="A2740" s="697" t="s">
        <v>324</v>
      </c>
      <c r="B2740" s="185" t="s">
        <v>2194</v>
      </c>
      <c r="C2740" s="698" t="s">
        <v>368</v>
      </c>
      <c r="D2740" s="699" t="s">
        <v>3716</v>
      </c>
      <c r="E2740" s="699" t="s">
        <v>529</v>
      </c>
      <c r="F2740" s="697" t="s">
        <v>449</v>
      </c>
      <c r="G2740" s="697"/>
      <c r="H2740" s="580">
        <v>169</v>
      </c>
      <c r="I2740" s="580">
        <v>93900</v>
      </c>
      <c r="J2740" s="1029">
        <v>0</v>
      </c>
      <c r="K2740" s="578">
        <f t="shared" si="184"/>
        <v>0</v>
      </c>
      <c r="L2740" s="579">
        <f t="shared" si="185"/>
        <v>0</v>
      </c>
      <c r="M2740" s="713">
        <f t="shared" si="179"/>
        <v>15869100</v>
      </c>
      <c r="N2740" s="698"/>
      <c r="O2740" s="698"/>
      <c r="P2740" s="697" t="s">
        <v>1361</v>
      </c>
      <c r="Q2740" s="698" t="s">
        <v>278</v>
      </c>
      <c r="R2740" s="697" t="s">
        <v>73</v>
      </c>
      <c r="S2740" s="697" t="s">
        <v>213</v>
      </c>
    </row>
    <row r="2741" spans="1:19" ht="20.100000000000001" customHeight="1">
      <c r="A2741" s="697" t="s">
        <v>2463</v>
      </c>
      <c r="B2741" s="185" t="s">
        <v>2596</v>
      </c>
      <c r="C2741" s="698" t="s">
        <v>975</v>
      </c>
      <c r="D2741" s="699" t="s">
        <v>3716</v>
      </c>
      <c r="E2741" s="699" t="s">
        <v>529</v>
      </c>
      <c r="F2741" s="697" t="s">
        <v>763</v>
      </c>
      <c r="G2741" s="697"/>
      <c r="H2741" s="580">
        <v>166</v>
      </c>
      <c r="I2741" s="580">
        <v>138600</v>
      </c>
      <c r="J2741" s="864">
        <v>47</v>
      </c>
      <c r="K2741" s="578">
        <f t="shared" si="184"/>
        <v>7802</v>
      </c>
      <c r="L2741" s="579">
        <f t="shared" si="185"/>
        <v>7.8019999999999996</v>
      </c>
      <c r="M2741" s="713">
        <f t="shared" si="179"/>
        <v>23007600</v>
      </c>
      <c r="N2741" s="698" t="s">
        <v>2477</v>
      </c>
      <c r="O2741" s="698"/>
      <c r="P2741" s="697" t="s">
        <v>1361</v>
      </c>
      <c r="Q2741" s="698" t="s">
        <v>2471</v>
      </c>
      <c r="R2741" s="697" t="s">
        <v>68</v>
      </c>
      <c r="S2741" s="697" t="s">
        <v>1076</v>
      </c>
    </row>
    <row r="2742" spans="1:19" ht="20.100000000000001" customHeight="1">
      <c r="A2742" s="697" t="s">
        <v>2463</v>
      </c>
      <c r="B2742" s="185" t="s">
        <v>2596</v>
      </c>
      <c r="C2742" s="698" t="s">
        <v>975</v>
      </c>
      <c r="D2742" s="699" t="s">
        <v>3716</v>
      </c>
      <c r="E2742" s="699" t="s">
        <v>529</v>
      </c>
      <c r="F2742" s="697" t="s">
        <v>653</v>
      </c>
      <c r="G2742" s="697"/>
      <c r="H2742" s="580">
        <v>158</v>
      </c>
      <c r="I2742" s="580">
        <v>81000</v>
      </c>
      <c r="J2742" s="864">
        <v>11.8</v>
      </c>
      <c r="K2742" s="578">
        <f t="shared" si="184"/>
        <v>1864.4</v>
      </c>
      <c r="L2742" s="579">
        <f t="shared" si="185"/>
        <v>1.8644000000000001</v>
      </c>
      <c r="M2742" s="713">
        <f t="shared" si="179"/>
        <v>12798000</v>
      </c>
      <c r="N2742" s="698"/>
      <c r="O2742" s="698"/>
      <c r="P2742" s="697" t="s">
        <v>1361</v>
      </c>
      <c r="Q2742" s="698" t="s">
        <v>270</v>
      </c>
      <c r="R2742" s="697" t="s">
        <v>60</v>
      </c>
      <c r="S2742" s="697" t="s">
        <v>1076</v>
      </c>
    </row>
    <row r="2743" spans="1:19" ht="20.100000000000001" customHeight="1">
      <c r="A2743" s="697" t="s">
        <v>2463</v>
      </c>
      <c r="B2743" s="185" t="s">
        <v>2596</v>
      </c>
      <c r="C2743" s="698" t="s">
        <v>975</v>
      </c>
      <c r="D2743" s="699" t="s">
        <v>3716</v>
      </c>
      <c r="E2743" s="699" t="s">
        <v>529</v>
      </c>
      <c r="F2743" s="697" t="s">
        <v>2383</v>
      </c>
      <c r="G2743" s="697"/>
      <c r="H2743" s="580">
        <v>158</v>
      </c>
      <c r="I2743" s="580">
        <v>55700</v>
      </c>
      <c r="J2743" s="864">
        <v>0</v>
      </c>
      <c r="K2743" s="578">
        <f t="shared" si="184"/>
        <v>0</v>
      </c>
      <c r="L2743" s="579">
        <f t="shared" si="185"/>
        <v>0</v>
      </c>
      <c r="M2743" s="713">
        <f t="shared" si="179"/>
        <v>8800600</v>
      </c>
      <c r="N2743" s="698"/>
      <c r="O2743" s="698"/>
      <c r="P2743" s="697" t="s">
        <v>1361</v>
      </c>
      <c r="Q2743" s="698" t="s">
        <v>271</v>
      </c>
      <c r="R2743" s="697" t="s">
        <v>73</v>
      </c>
      <c r="S2743" s="697" t="s">
        <v>1076</v>
      </c>
    </row>
    <row r="2744" spans="1:19" ht="20.100000000000001" customHeight="1">
      <c r="A2744" s="697" t="s">
        <v>2463</v>
      </c>
      <c r="B2744" s="185" t="s">
        <v>2596</v>
      </c>
      <c r="C2744" s="698" t="s">
        <v>975</v>
      </c>
      <c r="D2744" s="699" t="s">
        <v>3716</v>
      </c>
      <c r="E2744" s="699" t="s">
        <v>529</v>
      </c>
      <c r="F2744" s="697" t="s">
        <v>2465</v>
      </c>
      <c r="G2744" s="697"/>
      <c r="H2744" s="580">
        <v>79</v>
      </c>
      <c r="I2744" s="580">
        <v>49500</v>
      </c>
      <c r="J2744" s="1029">
        <v>0</v>
      </c>
      <c r="K2744" s="578">
        <f t="shared" si="184"/>
        <v>0</v>
      </c>
      <c r="L2744" s="579">
        <f t="shared" si="185"/>
        <v>0</v>
      </c>
      <c r="M2744" s="713">
        <f t="shared" si="179"/>
        <v>3910500</v>
      </c>
      <c r="N2744" s="639" t="s">
        <v>1295</v>
      </c>
      <c r="O2744" s="698"/>
      <c r="P2744" s="697" t="s">
        <v>1361</v>
      </c>
      <c r="Q2744" s="698" t="s">
        <v>585</v>
      </c>
      <c r="R2744" s="697" t="s">
        <v>73</v>
      </c>
      <c r="S2744" s="697" t="s">
        <v>1076</v>
      </c>
    </row>
    <row r="2745" spans="1:19" ht="20.100000000000001" customHeight="1">
      <c r="A2745" s="697" t="s">
        <v>2463</v>
      </c>
      <c r="B2745" s="185" t="s">
        <v>2596</v>
      </c>
      <c r="C2745" s="698" t="s">
        <v>975</v>
      </c>
      <c r="D2745" s="699" t="s">
        <v>3716</v>
      </c>
      <c r="E2745" s="699" t="s">
        <v>529</v>
      </c>
      <c r="F2745" s="697" t="s">
        <v>2466</v>
      </c>
      <c r="G2745" s="697"/>
      <c r="H2745" s="580">
        <v>84</v>
      </c>
      <c r="I2745" s="580">
        <v>100800</v>
      </c>
      <c r="J2745" s="1029">
        <v>0</v>
      </c>
      <c r="K2745" s="578">
        <f t="shared" si="184"/>
        <v>0</v>
      </c>
      <c r="L2745" s="579">
        <f t="shared" si="185"/>
        <v>0</v>
      </c>
      <c r="M2745" s="713">
        <f t="shared" si="179"/>
        <v>8467200</v>
      </c>
      <c r="N2745" s="639" t="s">
        <v>2478</v>
      </c>
      <c r="O2745" s="698"/>
      <c r="P2745" s="697" t="s">
        <v>1361</v>
      </c>
      <c r="Q2745" s="698" t="s">
        <v>2479</v>
      </c>
      <c r="R2745" s="697" t="s">
        <v>73</v>
      </c>
      <c r="S2745" s="697" t="s">
        <v>1076</v>
      </c>
    </row>
    <row r="2746" spans="1:19" ht="20.100000000000001" customHeight="1">
      <c r="A2746" s="697" t="s">
        <v>2463</v>
      </c>
      <c r="B2746" s="185" t="s">
        <v>2596</v>
      </c>
      <c r="C2746" s="698" t="s">
        <v>975</v>
      </c>
      <c r="D2746" s="699" t="s">
        <v>3716</v>
      </c>
      <c r="E2746" s="699" t="s">
        <v>529</v>
      </c>
      <c r="F2746" s="697" t="s">
        <v>1693</v>
      </c>
      <c r="G2746" s="697"/>
      <c r="H2746" s="580">
        <v>79</v>
      </c>
      <c r="I2746" s="580">
        <v>46800</v>
      </c>
      <c r="J2746" s="1029">
        <v>0</v>
      </c>
      <c r="K2746" s="578">
        <f t="shared" si="184"/>
        <v>0</v>
      </c>
      <c r="L2746" s="579">
        <f t="shared" si="185"/>
        <v>0</v>
      </c>
      <c r="M2746" s="713">
        <f t="shared" si="179"/>
        <v>3697200</v>
      </c>
      <c r="N2746" s="639"/>
      <c r="O2746" s="698"/>
      <c r="P2746" s="697" t="s">
        <v>1361</v>
      </c>
      <c r="Q2746" s="698" t="s">
        <v>984</v>
      </c>
      <c r="R2746" s="697" t="s">
        <v>73</v>
      </c>
      <c r="S2746" s="697" t="s">
        <v>1076</v>
      </c>
    </row>
    <row r="2747" spans="1:19" ht="20.100000000000001" customHeight="1">
      <c r="A2747" s="697" t="s">
        <v>2463</v>
      </c>
      <c r="B2747" s="185" t="s">
        <v>2596</v>
      </c>
      <c r="C2747" s="698" t="s">
        <v>975</v>
      </c>
      <c r="D2747" s="699" t="s">
        <v>3716</v>
      </c>
      <c r="E2747" s="699" t="s">
        <v>529</v>
      </c>
      <c r="F2747" s="697" t="s">
        <v>2467</v>
      </c>
      <c r="G2747" s="697"/>
      <c r="H2747" s="580">
        <v>158</v>
      </c>
      <c r="I2747" s="580">
        <v>16600</v>
      </c>
      <c r="J2747" s="864">
        <v>0</v>
      </c>
      <c r="K2747" s="578">
        <f t="shared" si="184"/>
        <v>0</v>
      </c>
      <c r="L2747" s="579">
        <f t="shared" si="185"/>
        <v>0</v>
      </c>
      <c r="M2747" s="713">
        <f t="shared" si="179"/>
        <v>2622800</v>
      </c>
      <c r="N2747" s="639" t="s">
        <v>2480</v>
      </c>
      <c r="O2747" s="698"/>
      <c r="P2747" s="697" t="s">
        <v>1361</v>
      </c>
      <c r="Q2747" s="698" t="s">
        <v>336</v>
      </c>
      <c r="R2747" s="697" t="s">
        <v>73</v>
      </c>
      <c r="S2747" s="697" t="s">
        <v>1076</v>
      </c>
    </row>
    <row r="2748" spans="1:19" ht="20.100000000000001" customHeight="1">
      <c r="A2748" s="697" t="s">
        <v>2463</v>
      </c>
      <c r="B2748" s="185" t="s">
        <v>2596</v>
      </c>
      <c r="C2748" s="698" t="s">
        <v>975</v>
      </c>
      <c r="D2748" s="699" t="s">
        <v>3716</v>
      </c>
      <c r="E2748" s="699" t="s">
        <v>529</v>
      </c>
      <c r="F2748" s="697" t="s">
        <v>2468</v>
      </c>
      <c r="G2748" s="697"/>
      <c r="H2748" s="580">
        <v>79</v>
      </c>
      <c r="I2748" s="580">
        <v>43200</v>
      </c>
      <c r="J2748" s="864">
        <v>0</v>
      </c>
      <c r="K2748" s="578">
        <f t="shared" si="184"/>
        <v>0</v>
      </c>
      <c r="L2748" s="579">
        <f t="shared" si="185"/>
        <v>0</v>
      </c>
      <c r="M2748" s="713">
        <f t="shared" si="179"/>
        <v>3412800</v>
      </c>
      <c r="N2748" s="639"/>
      <c r="O2748" s="698"/>
      <c r="P2748" s="697" t="s">
        <v>1361</v>
      </c>
      <c r="Q2748" s="698" t="s">
        <v>360</v>
      </c>
      <c r="R2748" s="697" t="s">
        <v>73</v>
      </c>
      <c r="S2748" s="697" t="s">
        <v>1076</v>
      </c>
    </row>
    <row r="2749" spans="1:19" ht="20.100000000000001" customHeight="1">
      <c r="A2749" s="697" t="s">
        <v>2463</v>
      </c>
      <c r="B2749" s="185" t="s">
        <v>2596</v>
      </c>
      <c r="C2749" s="698" t="s">
        <v>975</v>
      </c>
      <c r="D2749" s="699" t="s">
        <v>3716</v>
      </c>
      <c r="E2749" s="699" t="s">
        <v>529</v>
      </c>
      <c r="F2749" s="697" t="s">
        <v>2469</v>
      </c>
      <c r="G2749" s="697"/>
      <c r="H2749" s="580">
        <v>79</v>
      </c>
      <c r="I2749" s="580">
        <v>32400</v>
      </c>
      <c r="J2749" s="864">
        <v>0</v>
      </c>
      <c r="K2749" s="578">
        <f t="shared" si="184"/>
        <v>0</v>
      </c>
      <c r="L2749" s="579">
        <f t="shared" si="185"/>
        <v>0</v>
      </c>
      <c r="M2749" s="713">
        <f t="shared" si="179"/>
        <v>2559600</v>
      </c>
      <c r="N2749" s="639"/>
      <c r="O2749" s="698"/>
      <c r="P2749" s="697" t="s">
        <v>1361</v>
      </c>
      <c r="Q2749" s="698" t="s">
        <v>360</v>
      </c>
      <c r="R2749" s="697" t="s">
        <v>73</v>
      </c>
      <c r="S2749" s="697" t="s">
        <v>1076</v>
      </c>
    </row>
    <row r="2750" spans="1:19" ht="20.100000000000001" customHeight="1">
      <c r="A2750" s="697" t="s">
        <v>10</v>
      </c>
      <c r="B2750" s="185" t="s">
        <v>2062</v>
      </c>
      <c r="C2750" s="698" t="s">
        <v>1027</v>
      </c>
      <c r="D2750" s="699" t="s">
        <v>3716</v>
      </c>
      <c r="E2750" s="699" t="s">
        <v>529</v>
      </c>
      <c r="F2750" s="697" t="s">
        <v>2983</v>
      </c>
      <c r="G2750" s="697"/>
      <c r="H2750" s="580">
        <v>36</v>
      </c>
      <c r="I2750" s="580">
        <v>159900</v>
      </c>
      <c r="J2750" s="864">
        <v>29.3</v>
      </c>
      <c r="K2750" s="578">
        <f t="shared" si="184"/>
        <v>1054.8</v>
      </c>
      <c r="L2750" s="579">
        <f t="shared" si="185"/>
        <v>1.0548</v>
      </c>
      <c r="M2750" s="713">
        <f t="shared" si="179"/>
        <v>5756400</v>
      </c>
      <c r="N2750" s="639"/>
      <c r="O2750" s="698"/>
      <c r="P2750" s="697" t="s">
        <v>1164</v>
      </c>
      <c r="Q2750" s="698" t="s">
        <v>343</v>
      </c>
      <c r="R2750" s="697" t="s">
        <v>60</v>
      </c>
      <c r="S2750" s="697" t="s">
        <v>109</v>
      </c>
    </row>
    <row r="2751" spans="1:19" ht="20.100000000000001" customHeight="1">
      <c r="A2751" s="697" t="s">
        <v>10</v>
      </c>
      <c r="B2751" s="185" t="s">
        <v>2062</v>
      </c>
      <c r="C2751" s="698" t="s">
        <v>1027</v>
      </c>
      <c r="D2751" s="699" t="s">
        <v>3716</v>
      </c>
      <c r="E2751" s="699" t="s">
        <v>529</v>
      </c>
      <c r="F2751" s="697" t="s">
        <v>672</v>
      </c>
      <c r="G2751" s="697"/>
      <c r="H2751" s="580">
        <v>840</v>
      </c>
      <c r="I2751" s="580">
        <v>48340</v>
      </c>
      <c r="J2751" s="864">
        <v>14</v>
      </c>
      <c r="K2751" s="578">
        <f t="shared" si="184"/>
        <v>11760</v>
      </c>
      <c r="L2751" s="579">
        <f t="shared" si="185"/>
        <v>11.76</v>
      </c>
      <c r="M2751" s="713">
        <f t="shared" si="179"/>
        <v>40605600</v>
      </c>
      <c r="N2751" s="639"/>
      <c r="O2751" s="698"/>
      <c r="P2751" s="697" t="s">
        <v>1164</v>
      </c>
      <c r="Q2751" s="698" t="s">
        <v>270</v>
      </c>
      <c r="R2751" s="697" t="s">
        <v>60</v>
      </c>
      <c r="S2751" s="697" t="s">
        <v>109</v>
      </c>
    </row>
    <row r="2752" spans="1:19" ht="20.100000000000001" customHeight="1">
      <c r="A2752" s="697" t="s">
        <v>10</v>
      </c>
      <c r="B2752" s="185" t="s">
        <v>2062</v>
      </c>
      <c r="C2752" s="698" t="s">
        <v>1027</v>
      </c>
      <c r="D2752" s="699" t="s">
        <v>3716</v>
      </c>
      <c r="E2752" s="699" t="s">
        <v>529</v>
      </c>
      <c r="F2752" s="697" t="s">
        <v>57</v>
      </c>
      <c r="G2752" s="697"/>
      <c r="H2752" s="580">
        <v>432</v>
      </c>
      <c r="I2752" s="580">
        <v>173300</v>
      </c>
      <c r="J2752" s="864">
        <v>34.6</v>
      </c>
      <c r="K2752" s="578">
        <f t="shared" si="184"/>
        <v>14947.2</v>
      </c>
      <c r="L2752" s="579">
        <f t="shared" si="185"/>
        <v>14.9472</v>
      </c>
      <c r="M2752" s="713">
        <f t="shared" si="179"/>
        <v>74865600</v>
      </c>
      <c r="N2752" s="639"/>
      <c r="O2752" s="698"/>
      <c r="P2752" s="697" t="s">
        <v>1164</v>
      </c>
      <c r="Q2752" s="698" t="s">
        <v>327</v>
      </c>
      <c r="R2752" s="697" t="s">
        <v>60</v>
      </c>
      <c r="S2752" s="697" t="s">
        <v>109</v>
      </c>
    </row>
    <row r="2753" spans="1:19" ht="20.100000000000001" customHeight="1">
      <c r="A2753" s="697" t="s">
        <v>10</v>
      </c>
      <c r="B2753" s="185" t="s">
        <v>2062</v>
      </c>
      <c r="C2753" s="698" t="s">
        <v>1027</v>
      </c>
      <c r="D2753" s="699" t="s">
        <v>3716</v>
      </c>
      <c r="E2753" s="699" t="s">
        <v>529</v>
      </c>
      <c r="F2753" s="697" t="s">
        <v>719</v>
      </c>
      <c r="G2753" s="697"/>
      <c r="H2753" s="580">
        <v>420</v>
      </c>
      <c r="I2753" s="580">
        <v>143000</v>
      </c>
      <c r="J2753" s="864">
        <v>31.9</v>
      </c>
      <c r="K2753" s="578">
        <f t="shared" si="184"/>
        <v>13398</v>
      </c>
      <c r="L2753" s="579">
        <f t="shared" si="185"/>
        <v>13.398</v>
      </c>
      <c r="M2753" s="713">
        <f t="shared" si="179"/>
        <v>60060000</v>
      </c>
      <c r="N2753" s="639"/>
      <c r="O2753" s="698"/>
      <c r="P2753" s="697" t="s">
        <v>1164</v>
      </c>
      <c r="Q2753" s="698" t="s">
        <v>370</v>
      </c>
      <c r="R2753" s="697" t="s">
        <v>60</v>
      </c>
      <c r="S2753" s="697" t="s">
        <v>109</v>
      </c>
    </row>
    <row r="2754" spans="1:19" ht="20.100000000000001" customHeight="1">
      <c r="A2754" s="697" t="s">
        <v>10</v>
      </c>
      <c r="B2754" s="185" t="s">
        <v>2064</v>
      </c>
      <c r="C2754" s="698" t="s">
        <v>1027</v>
      </c>
      <c r="D2754" s="699" t="s">
        <v>3716</v>
      </c>
      <c r="E2754" s="699" t="s">
        <v>529</v>
      </c>
      <c r="F2754" s="697" t="s">
        <v>541</v>
      </c>
      <c r="G2754" s="697"/>
      <c r="H2754" s="580">
        <v>62</v>
      </c>
      <c r="I2754" s="580">
        <v>91220</v>
      </c>
      <c r="J2754" s="864">
        <v>18.7</v>
      </c>
      <c r="K2754" s="578">
        <f t="shared" si="184"/>
        <v>1159.3999999999999</v>
      </c>
      <c r="L2754" s="579">
        <f t="shared" si="185"/>
        <v>1.1593999999999998</v>
      </c>
      <c r="M2754" s="713">
        <f t="shared" si="179"/>
        <v>5655640</v>
      </c>
      <c r="N2754" s="639"/>
      <c r="O2754" s="698"/>
      <c r="P2754" s="697" t="s">
        <v>1164</v>
      </c>
      <c r="Q2754" s="698" t="s">
        <v>341</v>
      </c>
      <c r="R2754" s="697" t="s">
        <v>60</v>
      </c>
      <c r="S2754" s="697" t="s">
        <v>109</v>
      </c>
    </row>
    <row r="2755" spans="1:19" ht="20.100000000000001" customHeight="1">
      <c r="A2755" s="697" t="s">
        <v>2011</v>
      </c>
      <c r="B2755" s="185" t="s">
        <v>3248</v>
      </c>
      <c r="C2755" s="698" t="s">
        <v>693</v>
      </c>
      <c r="D2755" s="699" t="s">
        <v>3716</v>
      </c>
      <c r="E2755" s="699" t="s">
        <v>529</v>
      </c>
      <c r="F2755" s="697" t="s">
        <v>720</v>
      </c>
      <c r="G2755" s="697"/>
      <c r="H2755" s="580">
        <v>23</v>
      </c>
      <c r="I2755" s="580">
        <v>84310</v>
      </c>
      <c r="J2755" s="864">
        <v>18.600000000000001</v>
      </c>
      <c r="K2755" s="578">
        <f t="shared" si="184"/>
        <v>427.8</v>
      </c>
      <c r="L2755" s="579">
        <f t="shared" si="185"/>
        <v>0.42780000000000001</v>
      </c>
      <c r="M2755" s="713">
        <f t="shared" si="179"/>
        <v>1939130</v>
      </c>
      <c r="N2755" s="639"/>
      <c r="O2755" s="698"/>
      <c r="P2755" s="697" t="s">
        <v>1164</v>
      </c>
      <c r="Q2755" s="698" t="s">
        <v>345</v>
      </c>
      <c r="R2755" s="697" t="s">
        <v>60</v>
      </c>
      <c r="S2755" s="697" t="s">
        <v>1076</v>
      </c>
    </row>
    <row r="2756" spans="1:19" ht="20.100000000000001" customHeight="1">
      <c r="A2756" s="697" t="s">
        <v>2011</v>
      </c>
      <c r="B2756" s="185" t="s">
        <v>3249</v>
      </c>
      <c r="C2756" s="698" t="s">
        <v>693</v>
      </c>
      <c r="D2756" s="699" t="s">
        <v>3716</v>
      </c>
      <c r="E2756" s="699" t="s">
        <v>529</v>
      </c>
      <c r="F2756" s="697" t="s">
        <v>720</v>
      </c>
      <c r="G2756" s="697"/>
      <c r="H2756" s="580">
        <v>32</v>
      </c>
      <c r="I2756" s="580">
        <v>84310</v>
      </c>
      <c r="J2756" s="864">
        <v>18.600000000000001</v>
      </c>
      <c r="K2756" s="578">
        <f t="shared" si="184"/>
        <v>595.20000000000005</v>
      </c>
      <c r="L2756" s="579">
        <f t="shared" si="185"/>
        <v>0.59520000000000006</v>
      </c>
      <c r="M2756" s="713">
        <f t="shared" si="179"/>
        <v>2697920</v>
      </c>
      <c r="N2756" s="639"/>
      <c r="O2756" s="698"/>
      <c r="P2756" s="697" t="s">
        <v>1164</v>
      </c>
      <c r="Q2756" s="698" t="s">
        <v>345</v>
      </c>
      <c r="R2756" s="697" t="s">
        <v>60</v>
      </c>
      <c r="S2756" s="697" t="s">
        <v>1076</v>
      </c>
    </row>
    <row r="2757" spans="1:19" ht="20.100000000000001" customHeight="1">
      <c r="A2757" s="697" t="s">
        <v>2011</v>
      </c>
      <c r="B2757" s="185" t="s">
        <v>1368</v>
      </c>
      <c r="C2757" s="698" t="s">
        <v>693</v>
      </c>
      <c r="D2757" s="699" t="s">
        <v>3716</v>
      </c>
      <c r="E2757" s="699" t="s">
        <v>529</v>
      </c>
      <c r="F2757" s="697" t="s">
        <v>2427</v>
      </c>
      <c r="G2757" s="697"/>
      <c r="H2757" s="580">
        <v>443</v>
      </c>
      <c r="I2757" s="580">
        <v>38580</v>
      </c>
      <c r="J2757" s="864">
        <v>0</v>
      </c>
      <c r="K2757" s="578">
        <f t="shared" si="184"/>
        <v>0</v>
      </c>
      <c r="L2757" s="579">
        <f t="shared" si="185"/>
        <v>0</v>
      </c>
      <c r="M2757" s="713">
        <f t="shared" si="179"/>
        <v>17090940</v>
      </c>
      <c r="N2757" s="639"/>
      <c r="O2757" s="698"/>
      <c r="P2757" s="697" t="s">
        <v>1164</v>
      </c>
      <c r="Q2757" s="698" t="s">
        <v>358</v>
      </c>
      <c r="R2757" s="697" t="s">
        <v>73</v>
      </c>
      <c r="S2757" s="697" t="s">
        <v>1076</v>
      </c>
    </row>
    <row r="2758" spans="1:19" ht="20.100000000000001" customHeight="1">
      <c r="A2758" s="697" t="s">
        <v>2011</v>
      </c>
      <c r="B2758" s="185" t="s">
        <v>1368</v>
      </c>
      <c r="C2758" s="698" t="s">
        <v>693</v>
      </c>
      <c r="D2758" s="699" t="s">
        <v>3716</v>
      </c>
      <c r="E2758" s="699" t="s">
        <v>529</v>
      </c>
      <c r="F2758" s="697" t="s">
        <v>943</v>
      </c>
      <c r="G2758" s="697"/>
      <c r="H2758" s="580">
        <v>186</v>
      </c>
      <c r="I2758" s="580">
        <v>35100</v>
      </c>
      <c r="J2758" s="864">
        <v>0</v>
      </c>
      <c r="K2758" s="578">
        <f t="shared" si="184"/>
        <v>0</v>
      </c>
      <c r="L2758" s="579">
        <f t="shared" si="185"/>
        <v>0</v>
      </c>
      <c r="M2758" s="713">
        <f t="shared" si="179"/>
        <v>6528600</v>
      </c>
      <c r="N2758" s="639"/>
      <c r="O2758" s="698"/>
      <c r="P2758" s="697" t="s">
        <v>1164</v>
      </c>
      <c r="Q2758" s="698" t="s">
        <v>276</v>
      </c>
      <c r="R2758" s="697" t="s">
        <v>73</v>
      </c>
      <c r="S2758" s="697" t="s">
        <v>1076</v>
      </c>
    </row>
    <row r="2759" spans="1:19" ht="20.100000000000001" customHeight="1">
      <c r="A2759" s="697" t="s">
        <v>2011</v>
      </c>
      <c r="B2759" s="185" t="s">
        <v>1368</v>
      </c>
      <c r="C2759" s="698" t="s">
        <v>693</v>
      </c>
      <c r="D2759" s="699" t="s">
        <v>3716</v>
      </c>
      <c r="E2759" s="699" t="s">
        <v>529</v>
      </c>
      <c r="F2759" s="697" t="s">
        <v>413</v>
      </c>
      <c r="G2759" s="697"/>
      <c r="H2759" s="580">
        <v>248</v>
      </c>
      <c r="I2759" s="580">
        <v>138080</v>
      </c>
      <c r="J2759" s="864">
        <v>0</v>
      </c>
      <c r="K2759" s="578">
        <f t="shared" si="184"/>
        <v>0</v>
      </c>
      <c r="L2759" s="579">
        <f t="shared" si="185"/>
        <v>0</v>
      </c>
      <c r="M2759" s="713">
        <f t="shared" si="179"/>
        <v>34243840</v>
      </c>
      <c r="N2759" s="639"/>
      <c r="O2759" s="698"/>
      <c r="P2759" s="697" t="s">
        <v>1164</v>
      </c>
      <c r="Q2759" s="698" t="s">
        <v>278</v>
      </c>
      <c r="R2759" s="697" t="s">
        <v>73</v>
      </c>
      <c r="S2759" s="697" t="s">
        <v>1076</v>
      </c>
    </row>
    <row r="2760" spans="1:19" ht="20.100000000000001" customHeight="1">
      <c r="A2760" s="697" t="s">
        <v>436</v>
      </c>
      <c r="B2760" s="185" t="s">
        <v>918</v>
      </c>
      <c r="C2760" s="698" t="s">
        <v>371</v>
      </c>
      <c r="D2760" s="699" t="s">
        <v>3716</v>
      </c>
      <c r="E2760" s="699" t="s">
        <v>529</v>
      </c>
      <c r="F2760" s="697" t="s">
        <v>342</v>
      </c>
      <c r="G2760" s="697"/>
      <c r="H2760" s="580">
        <v>64</v>
      </c>
      <c r="I2760" s="580">
        <v>139614</v>
      </c>
      <c r="J2760" s="864">
        <v>27</v>
      </c>
      <c r="K2760" s="578">
        <f t="shared" si="184"/>
        <v>1728</v>
      </c>
      <c r="L2760" s="579">
        <f t="shared" si="185"/>
        <v>1.728</v>
      </c>
      <c r="M2760" s="713">
        <f t="shared" si="179"/>
        <v>8935296</v>
      </c>
      <c r="N2760" s="639"/>
      <c r="O2760" s="698"/>
      <c r="P2760" s="697" t="s">
        <v>483</v>
      </c>
      <c r="Q2760" s="698" t="s">
        <v>343</v>
      </c>
      <c r="R2760" s="697" t="s">
        <v>60</v>
      </c>
      <c r="S2760" s="697" t="s">
        <v>213</v>
      </c>
    </row>
    <row r="2761" spans="1:19" ht="20.100000000000001" customHeight="1">
      <c r="A2761" s="697" t="s">
        <v>436</v>
      </c>
      <c r="B2761" s="185" t="s">
        <v>918</v>
      </c>
      <c r="C2761" s="698" t="s">
        <v>371</v>
      </c>
      <c r="D2761" s="699" t="s">
        <v>3716</v>
      </c>
      <c r="E2761" s="699" t="s">
        <v>529</v>
      </c>
      <c r="F2761" s="697" t="s">
        <v>512</v>
      </c>
      <c r="G2761" s="697"/>
      <c r="H2761" s="580">
        <v>396</v>
      </c>
      <c r="I2761" s="580">
        <v>45281</v>
      </c>
      <c r="J2761" s="864">
        <v>11.8</v>
      </c>
      <c r="K2761" s="578">
        <f t="shared" si="184"/>
        <v>4672.8</v>
      </c>
      <c r="L2761" s="579">
        <f t="shared" si="185"/>
        <v>4.6728000000000005</v>
      </c>
      <c r="M2761" s="713">
        <f t="shared" si="179"/>
        <v>17931276</v>
      </c>
      <c r="N2761" s="639"/>
      <c r="O2761" s="698"/>
      <c r="P2761" s="697" t="s">
        <v>483</v>
      </c>
      <c r="Q2761" s="698" t="s">
        <v>270</v>
      </c>
      <c r="R2761" s="697" t="s">
        <v>60</v>
      </c>
      <c r="S2761" s="697" t="s">
        <v>213</v>
      </c>
    </row>
    <row r="2762" spans="1:19" ht="20.100000000000001" customHeight="1">
      <c r="A2762" s="697" t="s">
        <v>436</v>
      </c>
      <c r="B2762" s="185" t="s">
        <v>918</v>
      </c>
      <c r="C2762" s="698" t="s">
        <v>371</v>
      </c>
      <c r="D2762" s="699" t="s">
        <v>3716</v>
      </c>
      <c r="E2762" s="699" t="s">
        <v>529</v>
      </c>
      <c r="F2762" s="697" t="s">
        <v>437</v>
      </c>
      <c r="G2762" s="697"/>
      <c r="H2762" s="580">
        <v>396</v>
      </c>
      <c r="I2762" s="580">
        <v>15000</v>
      </c>
      <c r="J2762" s="864">
        <v>0</v>
      </c>
      <c r="K2762" s="578">
        <f t="shared" si="184"/>
        <v>0</v>
      </c>
      <c r="L2762" s="579">
        <f t="shared" si="185"/>
        <v>0</v>
      </c>
      <c r="M2762" s="713">
        <f t="shared" si="179"/>
        <v>5940000</v>
      </c>
      <c r="N2762" s="639"/>
      <c r="O2762" s="698"/>
      <c r="P2762" s="697" t="s">
        <v>483</v>
      </c>
      <c r="Q2762" s="698" t="s">
        <v>280</v>
      </c>
      <c r="R2762" s="697" t="s">
        <v>73</v>
      </c>
      <c r="S2762" s="697" t="s">
        <v>213</v>
      </c>
    </row>
    <row r="2763" spans="1:19" ht="20.100000000000001" customHeight="1">
      <c r="A2763" s="697" t="s">
        <v>436</v>
      </c>
      <c r="B2763" s="185" t="s">
        <v>918</v>
      </c>
      <c r="C2763" s="698" t="s">
        <v>371</v>
      </c>
      <c r="D2763" s="699" t="s">
        <v>3716</v>
      </c>
      <c r="E2763" s="699" t="s">
        <v>529</v>
      </c>
      <c r="F2763" s="697" t="s">
        <v>163</v>
      </c>
      <c r="G2763" s="697"/>
      <c r="H2763" s="580">
        <v>792</v>
      </c>
      <c r="I2763" s="580">
        <v>14000</v>
      </c>
      <c r="J2763" s="864">
        <v>0</v>
      </c>
      <c r="K2763" s="578">
        <f t="shared" si="184"/>
        <v>0</v>
      </c>
      <c r="L2763" s="579">
        <f t="shared" si="185"/>
        <v>0</v>
      </c>
      <c r="M2763" s="713">
        <f t="shared" ref="M2763:M2826" si="186">H2763*I2763</f>
        <v>11088000</v>
      </c>
      <c r="N2763" s="639"/>
      <c r="O2763" s="698"/>
      <c r="P2763" s="697" t="s">
        <v>483</v>
      </c>
      <c r="Q2763" s="698" t="s">
        <v>360</v>
      </c>
      <c r="R2763" s="697" t="s">
        <v>73</v>
      </c>
      <c r="S2763" s="697" t="s">
        <v>213</v>
      </c>
    </row>
    <row r="2764" spans="1:19" ht="20.100000000000001" customHeight="1">
      <c r="A2764" s="697" t="s">
        <v>436</v>
      </c>
      <c r="B2764" s="185" t="s">
        <v>918</v>
      </c>
      <c r="C2764" s="698" t="s">
        <v>371</v>
      </c>
      <c r="D2764" s="699" t="s">
        <v>3716</v>
      </c>
      <c r="E2764" s="699" t="s">
        <v>529</v>
      </c>
      <c r="F2764" s="697" t="s">
        <v>187</v>
      </c>
      <c r="G2764" s="697"/>
      <c r="H2764" s="580">
        <v>792</v>
      </c>
      <c r="I2764" s="580">
        <v>23000</v>
      </c>
      <c r="J2764" s="864">
        <v>0</v>
      </c>
      <c r="K2764" s="578">
        <f t="shared" si="184"/>
        <v>0</v>
      </c>
      <c r="L2764" s="579">
        <f t="shared" si="185"/>
        <v>0</v>
      </c>
      <c r="M2764" s="713">
        <f t="shared" si="186"/>
        <v>18216000</v>
      </c>
      <c r="N2764" s="639"/>
      <c r="O2764" s="698"/>
      <c r="P2764" s="697" t="s">
        <v>483</v>
      </c>
      <c r="Q2764" s="698" t="s">
        <v>360</v>
      </c>
      <c r="R2764" s="697" t="s">
        <v>73</v>
      </c>
      <c r="S2764" s="697" t="s">
        <v>213</v>
      </c>
    </row>
    <row r="2765" spans="1:19" ht="20.100000000000001" customHeight="1">
      <c r="A2765" s="697" t="s">
        <v>436</v>
      </c>
      <c r="B2765" s="185" t="s">
        <v>918</v>
      </c>
      <c r="C2765" s="698" t="s">
        <v>371</v>
      </c>
      <c r="D2765" s="699" t="s">
        <v>3716</v>
      </c>
      <c r="E2765" s="699" t="s">
        <v>529</v>
      </c>
      <c r="F2765" s="697" t="s">
        <v>513</v>
      </c>
      <c r="G2765" s="697"/>
      <c r="H2765" s="1034">
        <v>396</v>
      </c>
      <c r="I2765" s="868">
        <v>59266</v>
      </c>
      <c r="J2765" s="1029">
        <v>15.6</v>
      </c>
      <c r="K2765" s="578">
        <f t="shared" si="184"/>
        <v>6177.5999999999995</v>
      </c>
      <c r="L2765" s="579">
        <f t="shared" si="185"/>
        <v>6.1775999999999991</v>
      </c>
      <c r="M2765" s="713">
        <f t="shared" si="186"/>
        <v>23469336</v>
      </c>
      <c r="N2765" s="857"/>
      <c r="O2765" s="698"/>
      <c r="P2765" s="697" t="s">
        <v>483</v>
      </c>
      <c r="Q2765" s="698" t="s">
        <v>270</v>
      </c>
      <c r="R2765" s="697" t="s">
        <v>60</v>
      </c>
      <c r="S2765" s="697" t="s">
        <v>213</v>
      </c>
    </row>
    <row r="2766" spans="1:19" ht="20.100000000000001" customHeight="1">
      <c r="A2766" s="697" t="s">
        <v>436</v>
      </c>
      <c r="B2766" s="185" t="s">
        <v>918</v>
      </c>
      <c r="C2766" s="698" t="s">
        <v>371</v>
      </c>
      <c r="D2766" s="699" t="s">
        <v>3716</v>
      </c>
      <c r="E2766" s="699" t="s">
        <v>529</v>
      </c>
      <c r="F2766" s="697" t="s">
        <v>421</v>
      </c>
      <c r="G2766" s="697"/>
      <c r="H2766" s="1034">
        <v>396</v>
      </c>
      <c r="I2766" s="868">
        <v>80162</v>
      </c>
      <c r="J2766" s="1029">
        <v>0</v>
      </c>
      <c r="K2766" s="578">
        <f t="shared" si="184"/>
        <v>0</v>
      </c>
      <c r="L2766" s="579">
        <f t="shared" si="185"/>
        <v>0</v>
      </c>
      <c r="M2766" s="713">
        <f t="shared" si="186"/>
        <v>31744152</v>
      </c>
      <c r="N2766" s="857"/>
      <c r="O2766" s="698"/>
      <c r="P2766" s="697" t="s">
        <v>483</v>
      </c>
      <c r="Q2766" s="698" t="s">
        <v>276</v>
      </c>
      <c r="R2766" s="697" t="s">
        <v>73</v>
      </c>
      <c r="S2766" s="697" t="s">
        <v>213</v>
      </c>
    </row>
    <row r="2767" spans="1:19" ht="20.100000000000001" customHeight="1">
      <c r="A2767" s="697" t="s">
        <v>436</v>
      </c>
      <c r="B2767" s="185" t="s">
        <v>918</v>
      </c>
      <c r="C2767" s="698" t="s">
        <v>371</v>
      </c>
      <c r="D2767" s="699" t="s">
        <v>3716</v>
      </c>
      <c r="E2767" s="699" t="s">
        <v>529</v>
      </c>
      <c r="F2767" s="697" t="s">
        <v>337</v>
      </c>
      <c r="G2767" s="697"/>
      <c r="H2767" s="1034">
        <v>396</v>
      </c>
      <c r="I2767" s="868">
        <v>15189</v>
      </c>
      <c r="J2767" s="1029">
        <v>0</v>
      </c>
      <c r="K2767" s="578">
        <f t="shared" si="184"/>
        <v>0</v>
      </c>
      <c r="L2767" s="579">
        <f t="shared" si="185"/>
        <v>0</v>
      </c>
      <c r="M2767" s="713">
        <f t="shared" si="186"/>
        <v>6014844</v>
      </c>
      <c r="N2767" s="857"/>
      <c r="O2767" s="698"/>
      <c r="P2767" s="697" t="s">
        <v>483</v>
      </c>
      <c r="Q2767" s="698" t="s">
        <v>274</v>
      </c>
      <c r="R2767" s="697" t="s">
        <v>73</v>
      </c>
      <c r="S2767" s="697" t="s">
        <v>213</v>
      </c>
    </row>
    <row r="2768" spans="1:19" ht="20.100000000000001" customHeight="1">
      <c r="A2768" s="697" t="s">
        <v>436</v>
      </c>
      <c r="B2768" s="185" t="s">
        <v>918</v>
      </c>
      <c r="C2768" s="698" t="s">
        <v>371</v>
      </c>
      <c r="D2768" s="699" t="s">
        <v>3716</v>
      </c>
      <c r="E2768" s="699" t="s">
        <v>529</v>
      </c>
      <c r="F2768" s="697" t="s">
        <v>422</v>
      </c>
      <c r="G2768" s="697"/>
      <c r="H2768" s="1034">
        <v>792</v>
      </c>
      <c r="I2768" s="868">
        <v>29719</v>
      </c>
      <c r="J2768" s="864">
        <v>0</v>
      </c>
      <c r="K2768" s="578">
        <f t="shared" ref="K2768:K2831" si="187">IFERROR(J2768*H2768,"0")</f>
        <v>0</v>
      </c>
      <c r="L2768" s="579">
        <f t="shared" ref="L2768:L2831" si="188">IFERROR(K2768/1000,"0")</f>
        <v>0</v>
      </c>
      <c r="M2768" s="713">
        <f t="shared" si="186"/>
        <v>23537448</v>
      </c>
      <c r="N2768" s="857"/>
      <c r="O2768" s="698"/>
      <c r="P2768" s="697" t="s">
        <v>483</v>
      </c>
      <c r="Q2768" s="698" t="s">
        <v>271</v>
      </c>
      <c r="R2768" s="697" t="s">
        <v>73</v>
      </c>
      <c r="S2768" s="697" t="s">
        <v>213</v>
      </c>
    </row>
    <row r="2769" spans="1:19" ht="20.100000000000001" customHeight="1">
      <c r="A2769" s="697" t="s">
        <v>436</v>
      </c>
      <c r="B2769" s="185" t="s">
        <v>918</v>
      </c>
      <c r="C2769" s="698" t="s">
        <v>371</v>
      </c>
      <c r="D2769" s="699" t="s">
        <v>3716</v>
      </c>
      <c r="E2769" s="699" t="s">
        <v>529</v>
      </c>
      <c r="F2769" s="697" t="s">
        <v>688</v>
      </c>
      <c r="G2769" s="697"/>
      <c r="H2769" s="1034">
        <v>728</v>
      </c>
      <c r="I2769" s="868">
        <v>110000</v>
      </c>
      <c r="J2769" s="864">
        <v>31.9</v>
      </c>
      <c r="K2769" s="578">
        <f t="shared" si="187"/>
        <v>23223.200000000001</v>
      </c>
      <c r="L2769" s="579">
        <f t="shared" si="188"/>
        <v>23.223200000000002</v>
      </c>
      <c r="M2769" s="713">
        <f t="shared" si="186"/>
        <v>80080000</v>
      </c>
      <c r="N2769" s="857"/>
      <c r="O2769" s="698"/>
      <c r="P2769" s="697" t="s">
        <v>483</v>
      </c>
      <c r="Q2769" s="698" t="s">
        <v>370</v>
      </c>
      <c r="R2769" s="697" t="s">
        <v>60</v>
      </c>
      <c r="S2769" s="697" t="s">
        <v>213</v>
      </c>
    </row>
    <row r="2770" spans="1:19" ht="20.100000000000001" customHeight="1">
      <c r="A2770" s="697" t="s">
        <v>436</v>
      </c>
      <c r="B2770" s="185" t="s">
        <v>918</v>
      </c>
      <c r="C2770" s="698" t="s">
        <v>371</v>
      </c>
      <c r="D2770" s="699" t="s">
        <v>3716</v>
      </c>
      <c r="E2770" s="699" t="s">
        <v>529</v>
      </c>
      <c r="F2770" s="697" t="s">
        <v>164</v>
      </c>
      <c r="G2770" s="697"/>
      <c r="H2770" s="1034">
        <v>396</v>
      </c>
      <c r="I2770" s="868">
        <v>17000</v>
      </c>
      <c r="J2770" s="864">
        <v>0</v>
      </c>
      <c r="K2770" s="578">
        <f t="shared" si="187"/>
        <v>0</v>
      </c>
      <c r="L2770" s="579">
        <f t="shared" si="188"/>
        <v>0</v>
      </c>
      <c r="M2770" s="713">
        <f t="shared" si="186"/>
        <v>6732000</v>
      </c>
      <c r="N2770" s="857"/>
      <c r="O2770" s="698"/>
      <c r="P2770" s="697" t="s">
        <v>483</v>
      </c>
      <c r="Q2770" s="698" t="s">
        <v>360</v>
      </c>
      <c r="R2770" s="697" t="s">
        <v>73</v>
      </c>
      <c r="S2770" s="697" t="s">
        <v>213</v>
      </c>
    </row>
    <row r="2771" spans="1:19" ht="20.100000000000001" customHeight="1">
      <c r="A2771" s="697" t="s">
        <v>436</v>
      </c>
      <c r="B2771" s="185" t="s">
        <v>918</v>
      </c>
      <c r="C2771" s="698" t="s">
        <v>371</v>
      </c>
      <c r="D2771" s="699" t="s">
        <v>3716</v>
      </c>
      <c r="E2771" s="699" t="s">
        <v>529</v>
      </c>
      <c r="F2771" s="697" t="s">
        <v>275</v>
      </c>
      <c r="G2771" s="697"/>
      <c r="H2771" s="1034">
        <v>396</v>
      </c>
      <c r="I2771" s="868">
        <v>97115</v>
      </c>
      <c r="J2771" s="864">
        <v>0</v>
      </c>
      <c r="K2771" s="578">
        <f t="shared" si="187"/>
        <v>0</v>
      </c>
      <c r="L2771" s="579">
        <f t="shared" si="188"/>
        <v>0</v>
      </c>
      <c r="M2771" s="713">
        <f t="shared" si="186"/>
        <v>38457540</v>
      </c>
      <c r="N2771" s="857"/>
      <c r="O2771" s="698"/>
      <c r="P2771" s="697" t="s">
        <v>483</v>
      </c>
      <c r="Q2771" s="698" t="s">
        <v>276</v>
      </c>
      <c r="R2771" s="697" t="s">
        <v>73</v>
      </c>
      <c r="S2771" s="697" t="s">
        <v>213</v>
      </c>
    </row>
    <row r="2772" spans="1:19" ht="20.100000000000001" customHeight="1">
      <c r="A2772" s="697" t="s">
        <v>436</v>
      </c>
      <c r="B2772" s="185" t="s">
        <v>918</v>
      </c>
      <c r="C2772" s="698" t="s">
        <v>371</v>
      </c>
      <c r="D2772" s="699" t="s">
        <v>3716</v>
      </c>
      <c r="E2772" s="699" t="s">
        <v>529</v>
      </c>
      <c r="F2772" s="697" t="s">
        <v>420</v>
      </c>
      <c r="G2772" s="697"/>
      <c r="H2772" s="1034">
        <v>396</v>
      </c>
      <c r="I2772" s="868">
        <v>8000</v>
      </c>
      <c r="J2772" s="864">
        <v>0</v>
      </c>
      <c r="K2772" s="578">
        <f t="shared" si="187"/>
        <v>0</v>
      </c>
      <c r="L2772" s="579">
        <f t="shared" si="188"/>
        <v>0</v>
      </c>
      <c r="M2772" s="713">
        <f t="shared" si="186"/>
        <v>3168000</v>
      </c>
      <c r="N2772" s="857"/>
      <c r="O2772" s="698"/>
      <c r="P2772" s="697" t="s">
        <v>483</v>
      </c>
      <c r="Q2772" s="698" t="s">
        <v>280</v>
      </c>
      <c r="R2772" s="697" t="s">
        <v>73</v>
      </c>
      <c r="S2772" s="697" t="s">
        <v>213</v>
      </c>
    </row>
    <row r="2773" spans="1:19" ht="20.100000000000001" customHeight="1">
      <c r="A2773" s="697" t="s">
        <v>428</v>
      </c>
      <c r="B2773" s="185" t="s">
        <v>1127</v>
      </c>
      <c r="C2773" s="698" t="s">
        <v>371</v>
      </c>
      <c r="D2773" s="699" t="s">
        <v>3716</v>
      </c>
      <c r="E2773" s="699" t="s">
        <v>529</v>
      </c>
      <c r="F2773" s="697" t="s">
        <v>83</v>
      </c>
      <c r="G2773" s="697"/>
      <c r="H2773" s="1034">
        <v>734</v>
      </c>
      <c r="I2773" s="868">
        <v>12000</v>
      </c>
      <c r="J2773" s="864">
        <v>0</v>
      </c>
      <c r="K2773" s="578">
        <f t="shared" si="187"/>
        <v>0</v>
      </c>
      <c r="L2773" s="579">
        <f t="shared" si="188"/>
        <v>0</v>
      </c>
      <c r="M2773" s="713">
        <f t="shared" si="186"/>
        <v>8808000</v>
      </c>
      <c r="N2773" s="857"/>
      <c r="O2773" s="698"/>
      <c r="P2773" s="697" t="s">
        <v>483</v>
      </c>
      <c r="Q2773" s="698" t="s">
        <v>336</v>
      </c>
      <c r="R2773" s="697" t="s">
        <v>73</v>
      </c>
      <c r="S2773" s="697" t="s">
        <v>40</v>
      </c>
    </row>
    <row r="2774" spans="1:19" ht="20.100000000000001" customHeight="1">
      <c r="A2774" s="697" t="s">
        <v>428</v>
      </c>
      <c r="B2774" s="185" t="s">
        <v>1127</v>
      </c>
      <c r="C2774" s="698" t="s">
        <v>371</v>
      </c>
      <c r="D2774" s="699" t="s">
        <v>3716</v>
      </c>
      <c r="E2774" s="699" t="s">
        <v>529</v>
      </c>
      <c r="F2774" s="697" t="s">
        <v>390</v>
      </c>
      <c r="G2774" s="697"/>
      <c r="H2774" s="1034">
        <v>367</v>
      </c>
      <c r="I2774" s="868">
        <v>6243</v>
      </c>
      <c r="J2774" s="864">
        <v>0</v>
      </c>
      <c r="K2774" s="578">
        <f t="shared" si="187"/>
        <v>0</v>
      </c>
      <c r="L2774" s="579">
        <f t="shared" si="188"/>
        <v>0</v>
      </c>
      <c r="M2774" s="713">
        <f t="shared" si="186"/>
        <v>2291181</v>
      </c>
      <c r="N2774" s="857"/>
      <c r="O2774" s="698"/>
      <c r="P2774" s="697" t="s">
        <v>483</v>
      </c>
      <c r="Q2774" s="698" t="s">
        <v>336</v>
      </c>
      <c r="R2774" s="697" t="s">
        <v>73</v>
      </c>
      <c r="S2774" s="697" t="s">
        <v>40</v>
      </c>
    </row>
    <row r="2775" spans="1:19" ht="20.100000000000001" customHeight="1">
      <c r="A2775" s="697" t="s">
        <v>428</v>
      </c>
      <c r="B2775" s="185" t="s">
        <v>1127</v>
      </c>
      <c r="C2775" s="698" t="s">
        <v>371</v>
      </c>
      <c r="D2775" s="699" t="s">
        <v>3716</v>
      </c>
      <c r="E2775" s="699" t="s">
        <v>934</v>
      </c>
      <c r="F2775" s="697" t="s">
        <v>84</v>
      </c>
      <c r="G2775" s="697"/>
      <c r="H2775" s="1034">
        <v>367</v>
      </c>
      <c r="I2775" s="868">
        <v>5189</v>
      </c>
      <c r="J2775" s="1029">
        <v>0</v>
      </c>
      <c r="K2775" s="578">
        <f t="shared" si="187"/>
        <v>0</v>
      </c>
      <c r="L2775" s="579">
        <f t="shared" si="188"/>
        <v>0</v>
      </c>
      <c r="M2775" s="713">
        <f t="shared" si="186"/>
        <v>1904363</v>
      </c>
      <c r="N2775" s="857"/>
      <c r="O2775" s="698"/>
      <c r="P2775" s="697" t="s">
        <v>483</v>
      </c>
      <c r="Q2775" s="698" t="s">
        <v>336</v>
      </c>
      <c r="R2775" s="697" t="s">
        <v>73</v>
      </c>
      <c r="S2775" s="697" t="s">
        <v>40</v>
      </c>
    </row>
    <row r="2776" spans="1:19" ht="20.100000000000001" customHeight="1">
      <c r="A2776" s="857" t="s">
        <v>428</v>
      </c>
      <c r="B2776" s="890" t="s">
        <v>1127</v>
      </c>
      <c r="C2776" s="891" t="s">
        <v>371</v>
      </c>
      <c r="D2776" s="699" t="s">
        <v>3716</v>
      </c>
      <c r="E2776" s="699" t="s">
        <v>934</v>
      </c>
      <c r="F2776" s="857" t="s">
        <v>81</v>
      </c>
      <c r="G2776" s="857"/>
      <c r="H2776" s="892">
        <v>367</v>
      </c>
      <c r="I2776" s="892">
        <v>4487</v>
      </c>
      <c r="J2776" s="1035">
        <v>0</v>
      </c>
      <c r="K2776" s="578">
        <f t="shared" si="187"/>
        <v>0</v>
      </c>
      <c r="L2776" s="579">
        <f t="shared" si="188"/>
        <v>0</v>
      </c>
      <c r="M2776" s="713">
        <f t="shared" si="186"/>
        <v>1646729</v>
      </c>
      <c r="N2776" s="857"/>
      <c r="O2776" s="893"/>
      <c r="P2776" s="891" t="s">
        <v>483</v>
      </c>
      <c r="Q2776" s="893" t="s">
        <v>336</v>
      </c>
      <c r="R2776" s="891" t="s">
        <v>73</v>
      </c>
      <c r="S2776" s="891" t="s">
        <v>40</v>
      </c>
    </row>
    <row r="2777" spans="1:19" ht="20.100000000000001" customHeight="1">
      <c r="A2777" s="857" t="s">
        <v>428</v>
      </c>
      <c r="B2777" s="890" t="s">
        <v>1127</v>
      </c>
      <c r="C2777" s="891" t="s">
        <v>371</v>
      </c>
      <c r="D2777" s="699" t="s">
        <v>3716</v>
      </c>
      <c r="E2777" s="699" t="s">
        <v>529</v>
      </c>
      <c r="F2777" s="857" t="s">
        <v>386</v>
      </c>
      <c r="G2777" s="857"/>
      <c r="H2777" s="892">
        <v>367</v>
      </c>
      <c r="I2777" s="892">
        <v>1081</v>
      </c>
      <c r="J2777" s="1035">
        <v>0</v>
      </c>
      <c r="K2777" s="578">
        <f t="shared" si="187"/>
        <v>0</v>
      </c>
      <c r="L2777" s="579">
        <f t="shared" si="188"/>
        <v>0</v>
      </c>
      <c r="M2777" s="713">
        <f t="shared" si="186"/>
        <v>396727</v>
      </c>
      <c r="N2777" s="857"/>
      <c r="O2777" s="893"/>
      <c r="P2777" s="891" t="s">
        <v>483</v>
      </c>
      <c r="Q2777" s="893" t="s">
        <v>336</v>
      </c>
      <c r="R2777" s="891" t="s">
        <v>73</v>
      </c>
      <c r="S2777" s="891" t="s">
        <v>40</v>
      </c>
    </row>
    <row r="2778" spans="1:19" ht="20.100000000000001" customHeight="1">
      <c r="A2778" s="698" t="s">
        <v>428</v>
      </c>
      <c r="B2778" s="185" t="s">
        <v>1127</v>
      </c>
      <c r="C2778" s="698" t="s">
        <v>371</v>
      </c>
      <c r="D2778" s="699" t="s">
        <v>3716</v>
      </c>
      <c r="E2778" s="699" t="s">
        <v>529</v>
      </c>
      <c r="F2778" s="697" t="s">
        <v>71</v>
      </c>
      <c r="G2778" s="697"/>
      <c r="H2778" s="1034">
        <v>734</v>
      </c>
      <c r="I2778" s="868">
        <v>32111</v>
      </c>
      <c r="J2778" s="864">
        <v>0</v>
      </c>
      <c r="K2778" s="578">
        <f t="shared" si="187"/>
        <v>0</v>
      </c>
      <c r="L2778" s="579">
        <f t="shared" si="188"/>
        <v>0</v>
      </c>
      <c r="M2778" s="713">
        <f t="shared" si="186"/>
        <v>23569474</v>
      </c>
      <c r="N2778" s="857"/>
      <c r="O2778" s="698"/>
      <c r="P2778" s="697" t="s">
        <v>483</v>
      </c>
      <c r="Q2778" s="698" t="s">
        <v>878</v>
      </c>
      <c r="R2778" s="697" t="s">
        <v>73</v>
      </c>
      <c r="S2778" s="697" t="s">
        <v>40</v>
      </c>
    </row>
    <row r="2779" spans="1:19" ht="20.100000000000001" customHeight="1">
      <c r="A2779" s="698" t="s">
        <v>428</v>
      </c>
      <c r="B2779" s="185" t="s">
        <v>1127</v>
      </c>
      <c r="C2779" s="698" t="s">
        <v>371</v>
      </c>
      <c r="D2779" s="699" t="s">
        <v>3716</v>
      </c>
      <c r="E2779" s="699" t="s">
        <v>529</v>
      </c>
      <c r="F2779" s="697" t="s">
        <v>75</v>
      </c>
      <c r="G2779" s="697"/>
      <c r="H2779" s="1034">
        <v>734</v>
      </c>
      <c r="I2779" s="868">
        <v>52927</v>
      </c>
      <c r="J2779" s="864">
        <v>0</v>
      </c>
      <c r="K2779" s="578">
        <f t="shared" si="187"/>
        <v>0</v>
      </c>
      <c r="L2779" s="579">
        <f t="shared" si="188"/>
        <v>0</v>
      </c>
      <c r="M2779" s="713">
        <f t="shared" si="186"/>
        <v>38848418</v>
      </c>
      <c r="N2779" s="857"/>
      <c r="O2779" s="698"/>
      <c r="P2779" s="697" t="s">
        <v>483</v>
      </c>
      <c r="Q2779" s="698" t="s">
        <v>272</v>
      </c>
      <c r="R2779" s="697" t="s">
        <v>73</v>
      </c>
      <c r="S2779" s="697" t="s">
        <v>40</v>
      </c>
    </row>
    <row r="2780" spans="1:19" ht="20.100000000000001" customHeight="1">
      <c r="A2780" s="697" t="s">
        <v>428</v>
      </c>
      <c r="B2780" s="185" t="s">
        <v>1127</v>
      </c>
      <c r="C2780" s="698" t="s">
        <v>371</v>
      </c>
      <c r="D2780" s="699" t="s">
        <v>3716</v>
      </c>
      <c r="E2780" s="699" t="s">
        <v>934</v>
      </c>
      <c r="F2780" s="697" t="s">
        <v>85</v>
      </c>
      <c r="G2780" s="697"/>
      <c r="H2780" s="1034">
        <v>734</v>
      </c>
      <c r="I2780" s="868">
        <v>12073</v>
      </c>
      <c r="J2780" s="1029">
        <v>0</v>
      </c>
      <c r="K2780" s="578">
        <f t="shared" si="187"/>
        <v>0</v>
      </c>
      <c r="L2780" s="579">
        <f t="shared" si="188"/>
        <v>0</v>
      </c>
      <c r="M2780" s="713">
        <f t="shared" si="186"/>
        <v>8861582</v>
      </c>
      <c r="N2780" s="857"/>
      <c r="O2780" s="698"/>
      <c r="P2780" s="697" t="s">
        <v>483</v>
      </c>
      <c r="Q2780" s="698" t="s">
        <v>336</v>
      </c>
      <c r="R2780" s="697" t="s">
        <v>73</v>
      </c>
      <c r="S2780" s="697" t="s">
        <v>40</v>
      </c>
    </row>
    <row r="2781" spans="1:19" ht="20.100000000000001" customHeight="1">
      <c r="A2781" s="698" t="s">
        <v>428</v>
      </c>
      <c r="B2781" s="185" t="s">
        <v>1127</v>
      </c>
      <c r="C2781" s="698" t="s">
        <v>371</v>
      </c>
      <c r="D2781" s="699" t="s">
        <v>3716</v>
      </c>
      <c r="E2781" s="699" t="s">
        <v>529</v>
      </c>
      <c r="F2781" s="1036" t="s">
        <v>534</v>
      </c>
      <c r="G2781" s="697"/>
      <c r="H2781" s="1034">
        <v>104</v>
      </c>
      <c r="I2781" s="868">
        <v>44627</v>
      </c>
      <c r="J2781" s="864">
        <v>0</v>
      </c>
      <c r="K2781" s="578">
        <f t="shared" si="187"/>
        <v>0</v>
      </c>
      <c r="L2781" s="579">
        <f t="shared" si="188"/>
        <v>0</v>
      </c>
      <c r="M2781" s="713">
        <f t="shared" si="186"/>
        <v>4641208</v>
      </c>
      <c r="N2781" s="1037"/>
      <c r="O2781" s="698"/>
      <c r="P2781" s="697" t="s">
        <v>483</v>
      </c>
      <c r="Q2781" s="698" t="s">
        <v>278</v>
      </c>
      <c r="R2781" s="697" t="s">
        <v>73</v>
      </c>
      <c r="S2781" s="697" t="s">
        <v>40</v>
      </c>
    </row>
    <row r="2782" spans="1:19" ht="20.100000000000001" customHeight="1">
      <c r="A2782" s="857" t="s">
        <v>235</v>
      </c>
      <c r="B2782" s="890" t="s">
        <v>3381</v>
      </c>
      <c r="C2782" s="891" t="s">
        <v>371</v>
      </c>
      <c r="D2782" s="699" t="s">
        <v>3716</v>
      </c>
      <c r="E2782" s="699" t="s">
        <v>529</v>
      </c>
      <c r="F2782" s="857" t="s">
        <v>513</v>
      </c>
      <c r="G2782" s="857"/>
      <c r="H2782" s="892">
        <v>150</v>
      </c>
      <c r="I2782" s="892">
        <v>60832</v>
      </c>
      <c r="J2782" s="1029">
        <v>15.6</v>
      </c>
      <c r="K2782" s="578">
        <f t="shared" si="187"/>
        <v>2340</v>
      </c>
      <c r="L2782" s="579">
        <f t="shared" si="188"/>
        <v>2.34</v>
      </c>
      <c r="M2782" s="713">
        <f t="shared" si="186"/>
        <v>9124800</v>
      </c>
      <c r="N2782" s="857" t="s">
        <v>61</v>
      </c>
      <c r="O2782" s="893"/>
      <c r="P2782" s="891" t="s">
        <v>483</v>
      </c>
      <c r="Q2782" s="893" t="s">
        <v>270</v>
      </c>
      <c r="R2782" s="891" t="s">
        <v>60</v>
      </c>
      <c r="S2782" s="891" t="s">
        <v>213</v>
      </c>
    </row>
    <row r="2783" spans="1:19" ht="20.100000000000001" customHeight="1">
      <c r="A2783" s="857" t="s">
        <v>235</v>
      </c>
      <c r="B2783" s="890" t="s">
        <v>3381</v>
      </c>
      <c r="C2783" s="891" t="s">
        <v>371</v>
      </c>
      <c r="D2783" s="699" t="s">
        <v>3716</v>
      </c>
      <c r="E2783" s="699" t="s">
        <v>529</v>
      </c>
      <c r="F2783" s="1037" t="s">
        <v>512</v>
      </c>
      <c r="G2783" s="1037"/>
      <c r="H2783" s="892">
        <v>150</v>
      </c>
      <c r="I2783" s="892">
        <v>47340</v>
      </c>
      <c r="J2783" s="1035">
        <v>11.8</v>
      </c>
      <c r="K2783" s="578">
        <f t="shared" si="187"/>
        <v>1770</v>
      </c>
      <c r="L2783" s="579">
        <f t="shared" si="188"/>
        <v>1.77</v>
      </c>
      <c r="M2783" s="713">
        <f t="shared" si="186"/>
        <v>7101000</v>
      </c>
      <c r="N2783" s="1037" t="s">
        <v>61</v>
      </c>
      <c r="O2783" s="893"/>
      <c r="P2783" s="891" t="s">
        <v>483</v>
      </c>
      <c r="Q2783" s="893" t="s">
        <v>270</v>
      </c>
      <c r="R2783" s="891" t="s">
        <v>60</v>
      </c>
      <c r="S2783" s="891" t="s">
        <v>213</v>
      </c>
    </row>
    <row r="2784" spans="1:19" ht="20.100000000000001" customHeight="1">
      <c r="A2784" s="857" t="s">
        <v>113</v>
      </c>
      <c r="B2784" s="890" t="s">
        <v>3384</v>
      </c>
      <c r="C2784" s="891" t="s">
        <v>365</v>
      </c>
      <c r="D2784" s="699" t="s">
        <v>3716</v>
      </c>
      <c r="E2784" s="699" t="s">
        <v>529</v>
      </c>
      <c r="F2784" s="857" t="s">
        <v>84</v>
      </c>
      <c r="G2784" s="857"/>
      <c r="H2784" s="892">
        <v>1019</v>
      </c>
      <c r="I2784" s="892">
        <v>4802</v>
      </c>
      <c r="J2784" s="1035">
        <v>0</v>
      </c>
      <c r="K2784" s="578">
        <f t="shared" si="187"/>
        <v>0</v>
      </c>
      <c r="L2784" s="579">
        <f t="shared" si="188"/>
        <v>0</v>
      </c>
      <c r="M2784" s="713">
        <f t="shared" si="186"/>
        <v>4893238</v>
      </c>
      <c r="N2784" s="857"/>
      <c r="O2784" s="893"/>
      <c r="P2784" s="891" t="s">
        <v>269</v>
      </c>
      <c r="Q2784" s="893" t="s">
        <v>339</v>
      </c>
      <c r="R2784" s="891" t="s">
        <v>73</v>
      </c>
      <c r="S2784" s="891" t="s">
        <v>66</v>
      </c>
    </row>
    <row r="2785" spans="1:19" ht="20.100000000000001" customHeight="1">
      <c r="A2785" s="857" t="s">
        <v>113</v>
      </c>
      <c r="B2785" s="890" t="s">
        <v>3384</v>
      </c>
      <c r="C2785" s="891" t="s">
        <v>365</v>
      </c>
      <c r="D2785" s="699" t="s">
        <v>3716</v>
      </c>
      <c r="E2785" s="699" t="s">
        <v>529</v>
      </c>
      <c r="F2785" s="1037" t="s">
        <v>442</v>
      </c>
      <c r="G2785" s="1037"/>
      <c r="H2785" s="892">
        <v>1019</v>
      </c>
      <c r="I2785" s="892">
        <v>500</v>
      </c>
      <c r="J2785" s="1035">
        <v>0</v>
      </c>
      <c r="K2785" s="578">
        <f t="shared" si="187"/>
        <v>0</v>
      </c>
      <c r="L2785" s="579">
        <f t="shared" si="188"/>
        <v>0</v>
      </c>
      <c r="M2785" s="713">
        <f t="shared" si="186"/>
        <v>509500</v>
      </c>
      <c r="N2785" s="1037"/>
      <c r="O2785" s="893"/>
      <c r="P2785" s="891" t="s">
        <v>269</v>
      </c>
      <c r="Q2785" s="893" t="s">
        <v>336</v>
      </c>
      <c r="R2785" s="891" t="s">
        <v>73</v>
      </c>
      <c r="S2785" s="891" t="s">
        <v>66</v>
      </c>
    </row>
    <row r="2786" spans="1:19" ht="20.100000000000001" customHeight="1">
      <c r="A2786" s="857" t="s">
        <v>113</v>
      </c>
      <c r="B2786" s="890" t="s">
        <v>3384</v>
      </c>
      <c r="C2786" s="891" t="s">
        <v>365</v>
      </c>
      <c r="D2786" s="699" t="s">
        <v>3716</v>
      </c>
      <c r="E2786" s="699" t="s">
        <v>529</v>
      </c>
      <c r="F2786" s="857" t="s">
        <v>81</v>
      </c>
      <c r="G2786" s="857"/>
      <c r="H2786" s="892">
        <v>1019</v>
      </c>
      <c r="I2786" s="892">
        <v>3501</v>
      </c>
      <c r="J2786" s="1035">
        <v>0</v>
      </c>
      <c r="K2786" s="578">
        <f t="shared" si="187"/>
        <v>0</v>
      </c>
      <c r="L2786" s="579">
        <f t="shared" si="188"/>
        <v>0</v>
      </c>
      <c r="M2786" s="713">
        <f t="shared" si="186"/>
        <v>3567519</v>
      </c>
      <c r="N2786" s="857"/>
      <c r="O2786" s="893"/>
      <c r="P2786" s="891" t="s">
        <v>269</v>
      </c>
      <c r="Q2786" s="893" t="s">
        <v>336</v>
      </c>
      <c r="R2786" s="891" t="s">
        <v>73</v>
      </c>
      <c r="S2786" s="891" t="s">
        <v>66</v>
      </c>
    </row>
    <row r="2787" spans="1:19" ht="20.100000000000001" customHeight="1">
      <c r="A2787" s="857" t="s">
        <v>190</v>
      </c>
      <c r="B2787" s="890" t="s">
        <v>3385</v>
      </c>
      <c r="C2787" s="891" t="s">
        <v>1011</v>
      </c>
      <c r="D2787" s="699" t="s">
        <v>3716</v>
      </c>
      <c r="E2787" s="699" t="s">
        <v>529</v>
      </c>
      <c r="F2787" s="857" t="s">
        <v>401</v>
      </c>
      <c r="G2787" s="857"/>
      <c r="H2787" s="892">
        <v>285</v>
      </c>
      <c r="I2787" s="892">
        <v>55250</v>
      </c>
      <c r="J2787" s="1035">
        <v>9.4</v>
      </c>
      <c r="K2787" s="578">
        <f t="shared" si="187"/>
        <v>2679</v>
      </c>
      <c r="L2787" s="579">
        <f t="shared" si="188"/>
        <v>2.6789999999999998</v>
      </c>
      <c r="M2787" s="713">
        <f t="shared" si="186"/>
        <v>15746250</v>
      </c>
      <c r="N2787" s="857" t="s">
        <v>1620</v>
      </c>
      <c r="O2787" s="1040"/>
      <c r="P2787" s="891" t="s">
        <v>482</v>
      </c>
      <c r="Q2787" s="857" t="s">
        <v>344</v>
      </c>
      <c r="R2787" s="891" t="s">
        <v>60</v>
      </c>
      <c r="S2787" s="891" t="s">
        <v>152</v>
      </c>
    </row>
    <row r="2788" spans="1:19" ht="20.100000000000001" customHeight="1">
      <c r="A2788" s="857" t="s">
        <v>770</v>
      </c>
      <c r="B2788" s="890" t="s">
        <v>3256</v>
      </c>
      <c r="C2788" s="891" t="s">
        <v>866</v>
      </c>
      <c r="D2788" s="699" t="s">
        <v>3716</v>
      </c>
      <c r="E2788" s="699" t="s">
        <v>529</v>
      </c>
      <c r="F2788" s="1037" t="s">
        <v>2021</v>
      </c>
      <c r="G2788" s="857"/>
      <c r="H2788" s="892">
        <v>162</v>
      </c>
      <c r="I2788" s="892">
        <v>100000</v>
      </c>
      <c r="J2788" s="1035">
        <v>16.5</v>
      </c>
      <c r="K2788" s="578">
        <f t="shared" si="187"/>
        <v>2673</v>
      </c>
      <c r="L2788" s="579">
        <f t="shared" si="188"/>
        <v>2.673</v>
      </c>
      <c r="M2788" s="713">
        <f t="shared" si="186"/>
        <v>16200000</v>
      </c>
      <c r="N2788" s="1037"/>
      <c r="O2788" s="893"/>
      <c r="P2788" s="891" t="s">
        <v>482</v>
      </c>
      <c r="Q2788" s="893" t="s">
        <v>981</v>
      </c>
      <c r="R2788" s="891" t="s">
        <v>60</v>
      </c>
      <c r="S2788" s="891" t="s">
        <v>40</v>
      </c>
    </row>
    <row r="2789" spans="1:19" ht="20.100000000000001" customHeight="1">
      <c r="A2789" s="857" t="s">
        <v>351</v>
      </c>
      <c r="B2789" s="890" t="s">
        <v>2005</v>
      </c>
      <c r="C2789" s="891" t="s">
        <v>352</v>
      </c>
      <c r="D2789" s="699" t="s">
        <v>3716</v>
      </c>
      <c r="E2789" s="699" t="s">
        <v>529</v>
      </c>
      <c r="F2789" s="857" t="s">
        <v>338</v>
      </c>
      <c r="G2789" s="857"/>
      <c r="H2789" s="892">
        <v>446</v>
      </c>
      <c r="I2789" s="892">
        <v>2400</v>
      </c>
      <c r="J2789" s="1035">
        <v>0</v>
      </c>
      <c r="K2789" s="578">
        <f t="shared" si="187"/>
        <v>0</v>
      </c>
      <c r="L2789" s="579">
        <f t="shared" si="188"/>
        <v>0</v>
      </c>
      <c r="M2789" s="713">
        <f t="shared" si="186"/>
        <v>1070400</v>
      </c>
      <c r="N2789" s="857"/>
      <c r="O2789" s="893"/>
      <c r="P2789" s="891" t="s">
        <v>761</v>
      </c>
      <c r="Q2789" s="893" t="s">
        <v>339</v>
      </c>
      <c r="R2789" s="891" t="s">
        <v>73</v>
      </c>
      <c r="S2789" s="891" t="s">
        <v>761</v>
      </c>
    </row>
    <row r="2790" spans="1:19" ht="20.100000000000001" customHeight="1">
      <c r="A2790" s="857" t="s">
        <v>351</v>
      </c>
      <c r="B2790" s="890" t="s">
        <v>2005</v>
      </c>
      <c r="C2790" s="891" t="s">
        <v>352</v>
      </c>
      <c r="D2790" s="699" t="s">
        <v>3716</v>
      </c>
      <c r="E2790" s="699" t="s">
        <v>529</v>
      </c>
      <c r="F2790" s="1037" t="s">
        <v>388</v>
      </c>
      <c r="G2790" s="1037"/>
      <c r="H2790" s="892">
        <v>984</v>
      </c>
      <c r="I2790" s="892">
        <v>3600</v>
      </c>
      <c r="J2790" s="1035">
        <v>0</v>
      </c>
      <c r="K2790" s="578">
        <f t="shared" si="187"/>
        <v>0</v>
      </c>
      <c r="L2790" s="579">
        <f t="shared" si="188"/>
        <v>0</v>
      </c>
      <c r="M2790" s="713">
        <f t="shared" si="186"/>
        <v>3542400</v>
      </c>
      <c r="N2790" s="1037"/>
      <c r="O2790" s="1041"/>
      <c r="P2790" s="891" t="s">
        <v>761</v>
      </c>
      <c r="Q2790" s="893" t="s">
        <v>340</v>
      </c>
      <c r="R2790" s="891" t="s">
        <v>73</v>
      </c>
      <c r="S2790" s="891" t="s">
        <v>761</v>
      </c>
    </row>
    <row r="2791" spans="1:19" ht="20.100000000000001" customHeight="1">
      <c r="A2791" s="857" t="s">
        <v>351</v>
      </c>
      <c r="B2791" s="890" t="s">
        <v>1028</v>
      </c>
      <c r="C2791" s="891" t="s">
        <v>352</v>
      </c>
      <c r="D2791" s="699" t="s">
        <v>3716</v>
      </c>
      <c r="E2791" s="699" t="s">
        <v>529</v>
      </c>
      <c r="F2791" s="857" t="s">
        <v>402</v>
      </c>
      <c r="G2791" s="857"/>
      <c r="H2791" s="892">
        <v>447</v>
      </c>
      <c r="I2791" s="892">
        <v>148000</v>
      </c>
      <c r="J2791" s="1029">
        <v>36.4</v>
      </c>
      <c r="K2791" s="578">
        <f t="shared" si="187"/>
        <v>16270.8</v>
      </c>
      <c r="L2791" s="579">
        <f t="shared" si="188"/>
        <v>16.270799999999998</v>
      </c>
      <c r="M2791" s="713">
        <f t="shared" si="186"/>
        <v>66156000</v>
      </c>
      <c r="N2791" s="857"/>
      <c r="O2791" s="893"/>
      <c r="P2791" s="891" t="s">
        <v>761</v>
      </c>
      <c r="Q2791" s="893" t="s">
        <v>403</v>
      </c>
      <c r="R2791" s="891" t="s">
        <v>60</v>
      </c>
      <c r="S2791" s="891" t="s">
        <v>152</v>
      </c>
    </row>
    <row r="2792" spans="1:19" ht="20.100000000000001" customHeight="1">
      <c r="A2792" s="697" t="s">
        <v>351</v>
      </c>
      <c r="B2792" s="185" t="s">
        <v>1028</v>
      </c>
      <c r="C2792" s="698" t="s">
        <v>352</v>
      </c>
      <c r="D2792" s="699" t="s">
        <v>3716</v>
      </c>
      <c r="E2792" s="699" t="s">
        <v>529</v>
      </c>
      <c r="F2792" s="697" t="s">
        <v>71</v>
      </c>
      <c r="G2792" s="697"/>
      <c r="H2792" s="868">
        <v>2060</v>
      </c>
      <c r="I2792" s="868">
        <v>31844</v>
      </c>
      <c r="J2792" s="1029">
        <v>0</v>
      </c>
      <c r="K2792" s="578">
        <f t="shared" si="187"/>
        <v>0</v>
      </c>
      <c r="L2792" s="579">
        <f t="shared" si="188"/>
        <v>0</v>
      </c>
      <c r="M2792" s="713">
        <f t="shared" si="186"/>
        <v>65598640</v>
      </c>
      <c r="N2792" s="857"/>
      <c r="O2792" s="698"/>
      <c r="P2792" s="697" t="s">
        <v>761</v>
      </c>
      <c r="Q2792" s="698" t="s">
        <v>878</v>
      </c>
      <c r="R2792" s="697" t="s">
        <v>73</v>
      </c>
      <c r="S2792" s="697" t="s">
        <v>152</v>
      </c>
    </row>
    <row r="2793" spans="1:19" ht="20.100000000000001" customHeight="1">
      <c r="A2793" s="697" t="s">
        <v>351</v>
      </c>
      <c r="B2793" s="185" t="s">
        <v>1028</v>
      </c>
      <c r="C2793" s="698" t="s">
        <v>352</v>
      </c>
      <c r="D2793" s="699" t="s">
        <v>3716</v>
      </c>
      <c r="E2793" s="699" t="s">
        <v>529</v>
      </c>
      <c r="F2793" s="697" t="s">
        <v>75</v>
      </c>
      <c r="G2793" s="697"/>
      <c r="H2793" s="580">
        <v>1030</v>
      </c>
      <c r="I2793" s="580">
        <v>40587</v>
      </c>
      <c r="J2793" s="864">
        <v>0</v>
      </c>
      <c r="K2793" s="578">
        <f t="shared" si="187"/>
        <v>0</v>
      </c>
      <c r="L2793" s="579">
        <f t="shared" si="188"/>
        <v>0</v>
      </c>
      <c r="M2793" s="713">
        <f t="shared" si="186"/>
        <v>41804610</v>
      </c>
      <c r="N2793" s="698"/>
      <c r="O2793" s="698"/>
      <c r="P2793" s="697" t="s">
        <v>761</v>
      </c>
      <c r="Q2793" s="698" t="s">
        <v>272</v>
      </c>
      <c r="R2793" s="697" t="s">
        <v>73</v>
      </c>
      <c r="S2793" s="697" t="s">
        <v>152</v>
      </c>
    </row>
    <row r="2794" spans="1:19" ht="20.100000000000001" customHeight="1">
      <c r="A2794" s="697" t="s">
        <v>351</v>
      </c>
      <c r="B2794" s="185" t="s">
        <v>1028</v>
      </c>
      <c r="C2794" s="698" t="s">
        <v>352</v>
      </c>
      <c r="D2794" s="699" t="s">
        <v>3716</v>
      </c>
      <c r="E2794" s="699" t="s">
        <v>529</v>
      </c>
      <c r="F2794" s="697" t="s">
        <v>337</v>
      </c>
      <c r="G2794" s="697"/>
      <c r="H2794" s="580">
        <v>1030</v>
      </c>
      <c r="I2794" s="580">
        <v>15400</v>
      </c>
      <c r="J2794" s="864">
        <v>0</v>
      </c>
      <c r="K2794" s="578">
        <f t="shared" si="187"/>
        <v>0</v>
      </c>
      <c r="L2794" s="579">
        <f t="shared" si="188"/>
        <v>0</v>
      </c>
      <c r="M2794" s="713">
        <f t="shared" si="186"/>
        <v>15862000</v>
      </c>
      <c r="N2794" s="698"/>
      <c r="O2794" s="698"/>
      <c r="P2794" s="697" t="s">
        <v>761</v>
      </c>
      <c r="Q2794" s="698" t="s">
        <v>274</v>
      </c>
      <c r="R2794" s="697" t="s">
        <v>73</v>
      </c>
      <c r="S2794" s="697" t="s">
        <v>152</v>
      </c>
    </row>
    <row r="2795" spans="1:19" ht="20.100000000000001" customHeight="1">
      <c r="A2795" s="697" t="s">
        <v>351</v>
      </c>
      <c r="B2795" s="185" t="s">
        <v>1028</v>
      </c>
      <c r="C2795" s="698" t="s">
        <v>352</v>
      </c>
      <c r="D2795" s="699" t="s">
        <v>3716</v>
      </c>
      <c r="E2795" s="699" t="s">
        <v>529</v>
      </c>
      <c r="F2795" s="697" t="s">
        <v>74</v>
      </c>
      <c r="G2795" s="697"/>
      <c r="H2795" s="580">
        <v>1030</v>
      </c>
      <c r="I2795" s="580">
        <v>102926</v>
      </c>
      <c r="J2795" s="864">
        <v>0</v>
      </c>
      <c r="K2795" s="578">
        <f t="shared" si="187"/>
        <v>0</v>
      </c>
      <c r="L2795" s="579">
        <f t="shared" si="188"/>
        <v>0</v>
      </c>
      <c r="M2795" s="713">
        <f t="shared" si="186"/>
        <v>106013780</v>
      </c>
      <c r="N2795" s="698"/>
      <c r="O2795" s="698"/>
      <c r="P2795" s="697" t="s">
        <v>761</v>
      </c>
      <c r="Q2795" s="698" t="s">
        <v>276</v>
      </c>
      <c r="R2795" s="697" t="s">
        <v>73</v>
      </c>
      <c r="S2795" s="697" t="s">
        <v>152</v>
      </c>
    </row>
    <row r="2796" spans="1:19" ht="20.100000000000001" customHeight="1">
      <c r="A2796" s="697" t="s">
        <v>351</v>
      </c>
      <c r="B2796" s="185" t="s">
        <v>1028</v>
      </c>
      <c r="C2796" s="698" t="s">
        <v>352</v>
      </c>
      <c r="D2796" s="699" t="s">
        <v>3716</v>
      </c>
      <c r="E2796" s="699" t="s">
        <v>529</v>
      </c>
      <c r="F2796" s="697" t="s">
        <v>77</v>
      </c>
      <c r="G2796" s="697"/>
      <c r="H2796" s="580">
        <v>1030</v>
      </c>
      <c r="I2796" s="580">
        <v>70400</v>
      </c>
      <c r="J2796" s="864">
        <v>0</v>
      </c>
      <c r="K2796" s="578">
        <f t="shared" si="187"/>
        <v>0</v>
      </c>
      <c r="L2796" s="579">
        <f t="shared" si="188"/>
        <v>0</v>
      </c>
      <c r="M2796" s="713">
        <f t="shared" si="186"/>
        <v>72512000</v>
      </c>
      <c r="N2796" s="698"/>
      <c r="O2796" s="698"/>
      <c r="P2796" s="697" t="s">
        <v>761</v>
      </c>
      <c r="Q2796" s="698" t="s">
        <v>278</v>
      </c>
      <c r="R2796" s="697" t="s">
        <v>73</v>
      </c>
      <c r="S2796" s="697" t="s">
        <v>152</v>
      </c>
    </row>
    <row r="2797" spans="1:19" ht="20.100000000000001" customHeight="1">
      <c r="A2797" s="697" t="s">
        <v>351</v>
      </c>
      <c r="B2797" s="185" t="s">
        <v>1028</v>
      </c>
      <c r="C2797" s="698" t="s">
        <v>352</v>
      </c>
      <c r="D2797" s="699" t="s">
        <v>3716</v>
      </c>
      <c r="E2797" s="699" t="s">
        <v>529</v>
      </c>
      <c r="F2797" s="697" t="s">
        <v>350</v>
      </c>
      <c r="G2797" s="697"/>
      <c r="H2797" s="580">
        <v>1030</v>
      </c>
      <c r="I2797" s="580">
        <v>8627</v>
      </c>
      <c r="J2797" s="1029">
        <v>0</v>
      </c>
      <c r="K2797" s="578">
        <f t="shared" si="187"/>
        <v>0</v>
      </c>
      <c r="L2797" s="579">
        <f t="shared" si="188"/>
        <v>0</v>
      </c>
      <c r="M2797" s="713">
        <f t="shared" si="186"/>
        <v>8885810</v>
      </c>
      <c r="N2797" s="698"/>
      <c r="O2797" s="698"/>
      <c r="P2797" s="697" t="s">
        <v>761</v>
      </c>
      <c r="Q2797" s="698" t="s">
        <v>336</v>
      </c>
      <c r="R2797" s="697" t="s">
        <v>73</v>
      </c>
      <c r="S2797" s="697" t="s">
        <v>152</v>
      </c>
    </row>
    <row r="2798" spans="1:19" ht="20.100000000000001" customHeight="1">
      <c r="A2798" s="697" t="s">
        <v>351</v>
      </c>
      <c r="B2798" s="185" t="s">
        <v>1028</v>
      </c>
      <c r="C2798" s="698" t="s">
        <v>352</v>
      </c>
      <c r="D2798" s="699" t="s">
        <v>3716</v>
      </c>
      <c r="E2798" s="699" t="s">
        <v>529</v>
      </c>
      <c r="F2798" s="697" t="s">
        <v>390</v>
      </c>
      <c r="G2798" s="697"/>
      <c r="H2798" s="580">
        <v>1030</v>
      </c>
      <c r="I2798" s="580">
        <v>8523</v>
      </c>
      <c r="J2798" s="864">
        <v>0</v>
      </c>
      <c r="K2798" s="578">
        <f t="shared" si="187"/>
        <v>0</v>
      </c>
      <c r="L2798" s="579">
        <f t="shared" si="188"/>
        <v>0</v>
      </c>
      <c r="M2798" s="713">
        <f t="shared" si="186"/>
        <v>8778690</v>
      </c>
      <c r="N2798" s="698"/>
      <c r="O2798" s="698"/>
      <c r="P2798" s="697" t="s">
        <v>761</v>
      </c>
      <c r="Q2798" s="698" t="s">
        <v>280</v>
      </c>
      <c r="R2798" s="697" t="s">
        <v>73</v>
      </c>
      <c r="S2798" s="697" t="s">
        <v>152</v>
      </c>
    </row>
    <row r="2799" spans="1:19" ht="20.100000000000001" customHeight="1">
      <c r="A2799" s="697" t="s">
        <v>351</v>
      </c>
      <c r="B2799" s="185" t="s">
        <v>1028</v>
      </c>
      <c r="C2799" s="698" t="s">
        <v>352</v>
      </c>
      <c r="D2799" s="699" t="s">
        <v>3716</v>
      </c>
      <c r="E2799" s="699" t="s">
        <v>529</v>
      </c>
      <c r="F2799" s="697" t="s">
        <v>442</v>
      </c>
      <c r="G2799" s="697"/>
      <c r="H2799" s="580">
        <v>1030</v>
      </c>
      <c r="I2799" s="580">
        <v>738</v>
      </c>
      <c r="J2799" s="1029">
        <v>0</v>
      </c>
      <c r="K2799" s="578">
        <f t="shared" si="187"/>
        <v>0</v>
      </c>
      <c r="L2799" s="579">
        <f t="shared" si="188"/>
        <v>0</v>
      </c>
      <c r="M2799" s="713">
        <f t="shared" si="186"/>
        <v>760140</v>
      </c>
      <c r="N2799" s="698"/>
      <c r="O2799" s="698"/>
      <c r="P2799" s="697" t="s">
        <v>761</v>
      </c>
      <c r="Q2799" s="698" t="s">
        <v>336</v>
      </c>
      <c r="R2799" s="697" t="s">
        <v>73</v>
      </c>
      <c r="S2799" s="697" t="s">
        <v>152</v>
      </c>
    </row>
    <row r="2800" spans="1:19" ht="20.100000000000001" customHeight="1">
      <c r="A2800" s="697" t="s">
        <v>351</v>
      </c>
      <c r="B2800" s="185" t="s">
        <v>1028</v>
      </c>
      <c r="C2800" s="698" t="s">
        <v>352</v>
      </c>
      <c r="D2800" s="699" t="s">
        <v>3716</v>
      </c>
      <c r="E2800" s="699" t="s">
        <v>529</v>
      </c>
      <c r="F2800" s="697" t="s">
        <v>386</v>
      </c>
      <c r="G2800" s="697"/>
      <c r="H2800" s="580">
        <v>1030</v>
      </c>
      <c r="I2800" s="580">
        <v>1223</v>
      </c>
      <c r="J2800" s="1029">
        <v>0</v>
      </c>
      <c r="K2800" s="578">
        <f t="shared" si="187"/>
        <v>0</v>
      </c>
      <c r="L2800" s="579">
        <f t="shared" si="188"/>
        <v>0</v>
      </c>
      <c r="M2800" s="713">
        <f t="shared" si="186"/>
        <v>1259690</v>
      </c>
      <c r="N2800" s="698"/>
      <c r="O2800" s="698"/>
      <c r="P2800" s="697" t="s">
        <v>761</v>
      </c>
      <c r="Q2800" s="698" t="s">
        <v>336</v>
      </c>
      <c r="R2800" s="697" t="s">
        <v>73</v>
      </c>
      <c r="S2800" s="697" t="s">
        <v>152</v>
      </c>
    </row>
    <row r="2801" spans="1:19" ht="20.100000000000001" customHeight="1">
      <c r="A2801" s="857" t="s">
        <v>2682</v>
      </c>
      <c r="B2801" s="890" t="s">
        <v>2766</v>
      </c>
      <c r="C2801" s="891" t="s">
        <v>1961</v>
      </c>
      <c r="D2801" s="699" t="s">
        <v>3716</v>
      </c>
      <c r="E2801" s="699" t="s">
        <v>529</v>
      </c>
      <c r="F2801" s="857" t="s">
        <v>657</v>
      </c>
      <c r="G2801" s="857"/>
      <c r="H2801" s="892">
        <v>47</v>
      </c>
      <c r="I2801" s="892">
        <v>87434</v>
      </c>
      <c r="J2801" s="1029">
        <v>27</v>
      </c>
      <c r="K2801" s="578">
        <f t="shared" si="187"/>
        <v>1269</v>
      </c>
      <c r="L2801" s="579">
        <f t="shared" si="188"/>
        <v>1.2689999999999999</v>
      </c>
      <c r="M2801" s="713">
        <f t="shared" si="186"/>
        <v>4109398</v>
      </c>
      <c r="N2801" s="857"/>
      <c r="O2801" s="893" t="s">
        <v>542</v>
      </c>
      <c r="P2801" s="891" t="s">
        <v>761</v>
      </c>
      <c r="Q2801" s="893" t="s">
        <v>341</v>
      </c>
      <c r="R2801" s="891" t="s">
        <v>68</v>
      </c>
      <c r="S2801" s="891" t="s">
        <v>152</v>
      </c>
    </row>
    <row r="2802" spans="1:19" ht="20.100000000000001" customHeight="1">
      <c r="A2802" s="697" t="s">
        <v>2682</v>
      </c>
      <c r="B2802" s="185" t="s">
        <v>2766</v>
      </c>
      <c r="C2802" s="698" t="s">
        <v>1961</v>
      </c>
      <c r="D2802" s="699" t="s">
        <v>3716</v>
      </c>
      <c r="E2802" s="699" t="s">
        <v>529</v>
      </c>
      <c r="F2802" s="697" t="s">
        <v>779</v>
      </c>
      <c r="G2802" s="697"/>
      <c r="H2802" s="580">
        <v>51</v>
      </c>
      <c r="I2802" s="580">
        <v>86959</v>
      </c>
      <c r="J2802" s="864">
        <v>0</v>
      </c>
      <c r="K2802" s="578">
        <f t="shared" si="187"/>
        <v>0</v>
      </c>
      <c r="L2802" s="579">
        <f t="shared" si="188"/>
        <v>0</v>
      </c>
      <c r="M2802" s="713">
        <f t="shared" si="186"/>
        <v>4434909</v>
      </c>
      <c r="N2802" s="698"/>
      <c r="O2802" s="698" t="s">
        <v>2787</v>
      </c>
      <c r="P2802" s="697" t="s">
        <v>761</v>
      </c>
      <c r="Q2802" s="698" t="s">
        <v>271</v>
      </c>
      <c r="R2802" s="697" t="s">
        <v>73</v>
      </c>
      <c r="S2802" s="697" t="s">
        <v>152</v>
      </c>
    </row>
    <row r="2803" spans="1:19" ht="20.100000000000001" customHeight="1">
      <c r="A2803" s="697" t="s">
        <v>2682</v>
      </c>
      <c r="B2803" s="185" t="s">
        <v>2766</v>
      </c>
      <c r="C2803" s="698" t="s">
        <v>1961</v>
      </c>
      <c r="D2803" s="699" t="s">
        <v>3716</v>
      </c>
      <c r="E2803" s="699" t="s">
        <v>529</v>
      </c>
      <c r="F2803" s="697" t="s">
        <v>880</v>
      </c>
      <c r="G2803" s="697"/>
      <c r="H2803" s="580">
        <v>51</v>
      </c>
      <c r="I2803" s="580">
        <v>3418</v>
      </c>
      <c r="J2803" s="864">
        <v>0</v>
      </c>
      <c r="K2803" s="578">
        <f t="shared" si="187"/>
        <v>0</v>
      </c>
      <c r="L2803" s="579">
        <f t="shared" si="188"/>
        <v>0</v>
      </c>
      <c r="M2803" s="713">
        <f t="shared" si="186"/>
        <v>174318</v>
      </c>
      <c r="N2803" s="698"/>
      <c r="O2803" s="698" t="s">
        <v>2787</v>
      </c>
      <c r="P2803" s="697" t="s">
        <v>761</v>
      </c>
      <c r="Q2803" s="698" t="s">
        <v>336</v>
      </c>
      <c r="R2803" s="697" t="s">
        <v>73</v>
      </c>
      <c r="S2803" s="697" t="s">
        <v>152</v>
      </c>
    </row>
    <row r="2804" spans="1:19" ht="20.100000000000001" customHeight="1">
      <c r="A2804" s="697" t="s">
        <v>2682</v>
      </c>
      <c r="B2804" s="185" t="s">
        <v>2766</v>
      </c>
      <c r="C2804" s="698" t="s">
        <v>1961</v>
      </c>
      <c r="D2804" s="699" t="s">
        <v>3716</v>
      </c>
      <c r="E2804" s="699" t="s">
        <v>529</v>
      </c>
      <c r="F2804" s="697" t="s">
        <v>880</v>
      </c>
      <c r="G2804" s="697"/>
      <c r="H2804" s="580">
        <v>51</v>
      </c>
      <c r="I2804" s="580">
        <v>3418</v>
      </c>
      <c r="J2804" s="864">
        <v>0</v>
      </c>
      <c r="K2804" s="578">
        <f t="shared" si="187"/>
        <v>0</v>
      </c>
      <c r="L2804" s="579">
        <f t="shared" si="188"/>
        <v>0</v>
      </c>
      <c r="M2804" s="713">
        <f t="shared" si="186"/>
        <v>174318</v>
      </c>
      <c r="N2804" s="698"/>
      <c r="O2804" s="698" t="s">
        <v>2787</v>
      </c>
      <c r="P2804" s="697" t="s">
        <v>761</v>
      </c>
      <c r="Q2804" s="698" t="s">
        <v>336</v>
      </c>
      <c r="R2804" s="697" t="s">
        <v>73</v>
      </c>
      <c r="S2804" s="697" t="s">
        <v>152</v>
      </c>
    </row>
    <row r="2805" spans="1:19" ht="20.100000000000001" customHeight="1">
      <c r="A2805" s="697" t="s">
        <v>2682</v>
      </c>
      <c r="B2805" s="185" t="s">
        <v>2766</v>
      </c>
      <c r="C2805" s="698" t="s">
        <v>1961</v>
      </c>
      <c r="D2805" s="699" t="s">
        <v>3716</v>
      </c>
      <c r="E2805" s="699" t="s">
        <v>529</v>
      </c>
      <c r="F2805" s="697" t="s">
        <v>1575</v>
      </c>
      <c r="G2805" s="697"/>
      <c r="H2805" s="580">
        <v>51</v>
      </c>
      <c r="I2805" s="580">
        <v>12436</v>
      </c>
      <c r="J2805" s="864">
        <v>0</v>
      </c>
      <c r="K2805" s="578">
        <f t="shared" si="187"/>
        <v>0</v>
      </c>
      <c r="L2805" s="579">
        <f t="shared" si="188"/>
        <v>0</v>
      </c>
      <c r="M2805" s="713">
        <f t="shared" si="186"/>
        <v>634236</v>
      </c>
      <c r="N2805" s="698"/>
      <c r="O2805" s="698" t="s">
        <v>2787</v>
      </c>
      <c r="P2805" s="697" t="s">
        <v>761</v>
      </c>
      <c r="Q2805" s="698" t="s">
        <v>336</v>
      </c>
      <c r="R2805" s="697" t="s">
        <v>73</v>
      </c>
      <c r="S2805" s="697" t="s">
        <v>152</v>
      </c>
    </row>
    <row r="2806" spans="1:19" ht="20.100000000000001" customHeight="1">
      <c r="A2806" s="697" t="s">
        <v>2682</v>
      </c>
      <c r="B2806" s="185" t="s">
        <v>2766</v>
      </c>
      <c r="C2806" s="698" t="s">
        <v>1961</v>
      </c>
      <c r="D2806" s="699" t="s">
        <v>3716</v>
      </c>
      <c r="E2806" s="699" t="s">
        <v>529</v>
      </c>
      <c r="F2806" s="697" t="s">
        <v>882</v>
      </c>
      <c r="G2806" s="697"/>
      <c r="H2806" s="580">
        <v>51</v>
      </c>
      <c r="I2806" s="580">
        <v>8069</v>
      </c>
      <c r="J2806" s="864">
        <v>0</v>
      </c>
      <c r="K2806" s="578">
        <f t="shared" si="187"/>
        <v>0</v>
      </c>
      <c r="L2806" s="579">
        <f t="shared" si="188"/>
        <v>0</v>
      </c>
      <c r="M2806" s="713">
        <f t="shared" si="186"/>
        <v>411519</v>
      </c>
      <c r="N2806" s="701"/>
      <c r="O2806" s="185" t="s">
        <v>2787</v>
      </c>
      <c r="P2806" s="697" t="s">
        <v>761</v>
      </c>
      <c r="Q2806" s="698" t="s">
        <v>336</v>
      </c>
      <c r="R2806" s="697" t="s">
        <v>73</v>
      </c>
      <c r="S2806" s="697" t="s">
        <v>152</v>
      </c>
    </row>
    <row r="2807" spans="1:19" ht="20.100000000000001" customHeight="1">
      <c r="A2807" s="697" t="s">
        <v>2682</v>
      </c>
      <c r="B2807" s="185" t="s">
        <v>2766</v>
      </c>
      <c r="C2807" s="698" t="s">
        <v>1961</v>
      </c>
      <c r="D2807" s="699" t="s">
        <v>3716</v>
      </c>
      <c r="E2807" s="699" t="s">
        <v>529</v>
      </c>
      <c r="F2807" s="697" t="s">
        <v>880</v>
      </c>
      <c r="G2807" s="697"/>
      <c r="H2807" s="580">
        <v>105</v>
      </c>
      <c r="I2807" s="580">
        <v>3413</v>
      </c>
      <c r="J2807" s="1029">
        <v>0</v>
      </c>
      <c r="K2807" s="578">
        <f t="shared" si="187"/>
        <v>0</v>
      </c>
      <c r="L2807" s="579">
        <f t="shared" si="188"/>
        <v>0</v>
      </c>
      <c r="M2807" s="713">
        <f t="shared" si="186"/>
        <v>358365</v>
      </c>
      <c r="N2807" s="698"/>
      <c r="O2807" s="185" t="s">
        <v>1138</v>
      </c>
      <c r="P2807" s="697" t="s">
        <v>761</v>
      </c>
      <c r="Q2807" s="698" t="s">
        <v>336</v>
      </c>
      <c r="R2807" s="697" t="s">
        <v>73</v>
      </c>
      <c r="S2807" s="697" t="s">
        <v>152</v>
      </c>
    </row>
    <row r="2808" spans="1:19" ht="20.100000000000001" customHeight="1">
      <c r="A2808" s="697" t="s">
        <v>2682</v>
      </c>
      <c r="B2808" s="185" t="s">
        <v>2766</v>
      </c>
      <c r="C2808" s="698" t="s">
        <v>1961</v>
      </c>
      <c r="D2808" s="699" t="s">
        <v>3716</v>
      </c>
      <c r="E2808" s="699" t="s">
        <v>529</v>
      </c>
      <c r="F2808" s="697" t="s">
        <v>524</v>
      </c>
      <c r="G2808" s="697"/>
      <c r="H2808" s="580">
        <v>105</v>
      </c>
      <c r="I2808" s="580">
        <v>180121</v>
      </c>
      <c r="J2808" s="864">
        <v>43</v>
      </c>
      <c r="K2808" s="578">
        <f t="shared" si="187"/>
        <v>4515</v>
      </c>
      <c r="L2808" s="579">
        <f t="shared" si="188"/>
        <v>4.5149999999999997</v>
      </c>
      <c r="M2808" s="713">
        <f t="shared" si="186"/>
        <v>18912705</v>
      </c>
      <c r="N2808" s="701"/>
      <c r="O2808" s="185" t="s">
        <v>1138</v>
      </c>
      <c r="P2808" s="697" t="s">
        <v>761</v>
      </c>
      <c r="Q2808" s="698" t="s">
        <v>327</v>
      </c>
      <c r="R2808" s="697" t="s">
        <v>68</v>
      </c>
      <c r="S2808" s="697" t="s">
        <v>152</v>
      </c>
    </row>
    <row r="2809" spans="1:19" ht="20.100000000000001" customHeight="1">
      <c r="A2809" s="857" t="s">
        <v>2682</v>
      </c>
      <c r="B2809" s="890" t="s">
        <v>2766</v>
      </c>
      <c r="C2809" s="891" t="s">
        <v>1961</v>
      </c>
      <c r="D2809" s="699" t="s">
        <v>3716</v>
      </c>
      <c r="E2809" s="699" t="s">
        <v>529</v>
      </c>
      <c r="F2809" s="857" t="s">
        <v>2399</v>
      </c>
      <c r="G2809" s="857"/>
      <c r="H2809" s="892">
        <v>105</v>
      </c>
      <c r="I2809" s="892">
        <v>10800</v>
      </c>
      <c r="J2809" s="891">
        <v>0</v>
      </c>
      <c r="K2809" s="578">
        <f t="shared" si="187"/>
        <v>0</v>
      </c>
      <c r="L2809" s="579">
        <f t="shared" si="188"/>
        <v>0</v>
      </c>
      <c r="M2809" s="713">
        <f t="shared" si="186"/>
        <v>1134000</v>
      </c>
      <c r="N2809" s="857"/>
      <c r="O2809" s="893"/>
      <c r="P2809" s="891" t="s">
        <v>761</v>
      </c>
      <c r="Q2809" s="893" t="s">
        <v>360</v>
      </c>
      <c r="R2809" s="891" t="s">
        <v>73</v>
      </c>
      <c r="S2809" s="891" t="s">
        <v>152</v>
      </c>
    </row>
    <row r="2810" spans="1:19" ht="20.100000000000001" customHeight="1">
      <c r="A2810" s="857" t="s">
        <v>2682</v>
      </c>
      <c r="B2810" s="890" t="s">
        <v>2766</v>
      </c>
      <c r="C2810" s="891" t="s">
        <v>1961</v>
      </c>
      <c r="D2810" s="699" t="s">
        <v>3716</v>
      </c>
      <c r="E2810" s="699" t="s">
        <v>529</v>
      </c>
      <c r="F2810" s="857" t="s">
        <v>2719</v>
      </c>
      <c r="G2810" s="857"/>
      <c r="H2810" s="892">
        <v>105</v>
      </c>
      <c r="I2810" s="892">
        <v>2849</v>
      </c>
      <c r="J2810" s="891">
        <v>0</v>
      </c>
      <c r="K2810" s="578">
        <f t="shared" si="187"/>
        <v>0</v>
      </c>
      <c r="L2810" s="579">
        <f t="shared" si="188"/>
        <v>0</v>
      </c>
      <c r="M2810" s="713">
        <f t="shared" si="186"/>
        <v>299145</v>
      </c>
      <c r="N2810" s="857"/>
      <c r="O2810" s="1045" t="s">
        <v>2788</v>
      </c>
      <c r="P2810" s="891" t="s">
        <v>761</v>
      </c>
      <c r="Q2810" s="893" t="s">
        <v>336</v>
      </c>
      <c r="R2810" s="891" t="s">
        <v>73</v>
      </c>
      <c r="S2810" s="891" t="s">
        <v>152</v>
      </c>
    </row>
    <row r="2811" spans="1:19" ht="20.100000000000001" customHeight="1">
      <c r="A2811" s="697" t="s">
        <v>2682</v>
      </c>
      <c r="B2811" s="185" t="s">
        <v>2766</v>
      </c>
      <c r="C2811" s="698" t="s">
        <v>1961</v>
      </c>
      <c r="D2811" s="699" t="s">
        <v>3716</v>
      </c>
      <c r="E2811" s="699" t="s">
        <v>529</v>
      </c>
      <c r="F2811" s="1046" t="s">
        <v>2720</v>
      </c>
      <c r="G2811" s="697"/>
      <c r="H2811" s="1034">
        <v>105</v>
      </c>
      <c r="I2811" s="868">
        <v>36751</v>
      </c>
      <c r="J2811" s="580">
        <v>0</v>
      </c>
      <c r="K2811" s="578">
        <f t="shared" si="187"/>
        <v>0</v>
      </c>
      <c r="L2811" s="579">
        <f t="shared" si="188"/>
        <v>0</v>
      </c>
      <c r="M2811" s="713">
        <f t="shared" si="186"/>
        <v>3858855</v>
      </c>
      <c r="N2811" s="906"/>
      <c r="O2811" s="698" t="s">
        <v>2788</v>
      </c>
      <c r="P2811" s="697" t="s">
        <v>761</v>
      </c>
      <c r="Q2811" s="698" t="s">
        <v>360</v>
      </c>
      <c r="R2811" s="697" t="s">
        <v>73</v>
      </c>
      <c r="S2811" s="697" t="s">
        <v>152</v>
      </c>
    </row>
    <row r="2812" spans="1:19" ht="20.100000000000001" customHeight="1">
      <c r="A2812" s="857" t="s">
        <v>2682</v>
      </c>
      <c r="B2812" s="890" t="s">
        <v>2766</v>
      </c>
      <c r="C2812" s="891" t="s">
        <v>1961</v>
      </c>
      <c r="D2812" s="699" t="s">
        <v>3716</v>
      </c>
      <c r="E2812" s="699" t="s">
        <v>529</v>
      </c>
      <c r="F2812" s="906" t="s">
        <v>762</v>
      </c>
      <c r="G2812" s="906"/>
      <c r="H2812" s="892">
        <v>98</v>
      </c>
      <c r="I2812" s="892">
        <v>22500</v>
      </c>
      <c r="J2812" s="891">
        <v>0</v>
      </c>
      <c r="K2812" s="578">
        <f t="shared" si="187"/>
        <v>0</v>
      </c>
      <c r="L2812" s="579">
        <f t="shared" si="188"/>
        <v>0</v>
      </c>
      <c r="M2812" s="713">
        <f t="shared" si="186"/>
        <v>2205000</v>
      </c>
      <c r="N2812" s="906"/>
      <c r="O2812" s="893"/>
      <c r="P2812" s="891" t="s">
        <v>761</v>
      </c>
      <c r="Q2812" s="893" t="s">
        <v>360</v>
      </c>
      <c r="R2812" s="891" t="s">
        <v>73</v>
      </c>
      <c r="S2812" s="891" t="s">
        <v>152</v>
      </c>
    </row>
    <row r="2813" spans="1:19" ht="20.100000000000001" customHeight="1">
      <c r="A2813" s="857" t="s">
        <v>2682</v>
      </c>
      <c r="B2813" s="875" t="s">
        <v>2766</v>
      </c>
      <c r="C2813" s="857" t="s">
        <v>1961</v>
      </c>
      <c r="D2813" s="699" t="s">
        <v>3716</v>
      </c>
      <c r="E2813" s="699" t="s">
        <v>529</v>
      </c>
      <c r="F2813" s="906" t="s">
        <v>2721</v>
      </c>
      <c r="G2813" s="857"/>
      <c r="H2813" s="1048">
        <v>98</v>
      </c>
      <c r="I2813" s="1048">
        <v>161991</v>
      </c>
      <c r="J2813" s="891">
        <v>0</v>
      </c>
      <c r="K2813" s="578">
        <f t="shared" si="187"/>
        <v>0</v>
      </c>
      <c r="L2813" s="579">
        <f t="shared" si="188"/>
        <v>0</v>
      </c>
      <c r="M2813" s="713">
        <f t="shared" si="186"/>
        <v>15875118</v>
      </c>
      <c r="N2813" s="906"/>
      <c r="O2813" s="857"/>
      <c r="P2813" s="891" t="s">
        <v>761</v>
      </c>
      <c r="Q2813" s="857" t="s">
        <v>276</v>
      </c>
      <c r="R2813" s="891" t="s">
        <v>73</v>
      </c>
      <c r="S2813" s="891" t="s">
        <v>152</v>
      </c>
    </row>
    <row r="2814" spans="1:19" ht="20.100000000000001" customHeight="1">
      <c r="A2814" s="857" t="s">
        <v>2682</v>
      </c>
      <c r="B2814" s="890" t="s">
        <v>2766</v>
      </c>
      <c r="C2814" s="891" t="s">
        <v>1961</v>
      </c>
      <c r="D2814" s="699" t="s">
        <v>3716</v>
      </c>
      <c r="E2814" s="699" t="s">
        <v>529</v>
      </c>
      <c r="F2814" s="857" t="s">
        <v>82</v>
      </c>
      <c r="G2814" s="857"/>
      <c r="H2814" s="892">
        <v>98</v>
      </c>
      <c r="I2814" s="892">
        <v>18010</v>
      </c>
      <c r="J2814" s="891">
        <v>0</v>
      </c>
      <c r="K2814" s="578">
        <f t="shared" si="187"/>
        <v>0</v>
      </c>
      <c r="L2814" s="579">
        <f t="shared" si="188"/>
        <v>0</v>
      </c>
      <c r="M2814" s="713">
        <f t="shared" si="186"/>
        <v>1764980</v>
      </c>
      <c r="N2814" s="857"/>
      <c r="O2814" s="891"/>
      <c r="P2814" s="891" t="s">
        <v>761</v>
      </c>
      <c r="Q2814" s="893" t="s">
        <v>336</v>
      </c>
      <c r="R2814" s="891" t="s">
        <v>73</v>
      </c>
      <c r="S2814" s="891" t="s">
        <v>152</v>
      </c>
    </row>
    <row r="2815" spans="1:19" ht="20.100000000000001" customHeight="1">
      <c r="A2815" s="697" t="s">
        <v>443</v>
      </c>
      <c r="B2815" s="185" t="s">
        <v>444</v>
      </c>
      <c r="C2815" s="698" t="s">
        <v>64</v>
      </c>
      <c r="D2815" s="699" t="s">
        <v>3716</v>
      </c>
      <c r="E2815" s="699" t="s">
        <v>529</v>
      </c>
      <c r="F2815" s="697" t="s">
        <v>433</v>
      </c>
      <c r="G2815" s="697"/>
      <c r="H2815" s="580">
        <v>250</v>
      </c>
      <c r="I2815" s="580">
        <v>6905</v>
      </c>
      <c r="J2815" s="864">
        <v>0</v>
      </c>
      <c r="K2815" s="578">
        <f t="shared" si="187"/>
        <v>0</v>
      </c>
      <c r="L2815" s="579">
        <f t="shared" si="188"/>
        <v>0</v>
      </c>
      <c r="M2815" s="713">
        <f t="shared" si="186"/>
        <v>1726250</v>
      </c>
      <c r="N2815" s="857"/>
      <c r="O2815" s="698"/>
      <c r="P2815" s="697" t="s">
        <v>284</v>
      </c>
      <c r="Q2815" s="698" t="s">
        <v>339</v>
      </c>
      <c r="R2815" s="697" t="s">
        <v>73</v>
      </c>
      <c r="S2815" s="697" t="s">
        <v>213</v>
      </c>
    </row>
    <row r="2816" spans="1:19" ht="20.100000000000001" customHeight="1">
      <c r="A2816" s="857" t="s">
        <v>443</v>
      </c>
      <c r="B2816" s="890" t="s">
        <v>444</v>
      </c>
      <c r="C2816" s="891" t="s">
        <v>64</v>
      </c>
      <c r="D2816" s="699" t="s">
        <v>3716</v>
      </c>
      <c r="E2816" s="699" t="s">
        <v>529</v>
      </c>
      <c r="F2816" s="857" t="s">
        <v>442</v>
      </c>
      <c r="G2816" s="906"/>
      <c r="H2816" s="892">
        <v>250</v>
      </c>
      <c r="I2816" s="892">
        <v>719</v>
      </c>
      <c r="J2816" s="891">
        <v>0</v>
      </c>
      <c r="K2816" s="578">
        <f t="shared" si="187"/>
        <v>0</v>
      </c>
      <c r="L2816" s="579">
        <f t="shared" si="188"/>
        <v>0</v>
      </c>
      <c r="M2816" s="713">
        <f t="shared" si="186"/>
        <v>179750</v>
      </c>
      <c r="N2816" s="857"/>
      <c r="O2816" s="893"/>
      <c r="P2816" s="891" t="s">
        <v>284</v>
      </c>
      <c r="Q2816" s="893" t="s">
        <v>336</v>
      </c>
      <c r="R2816" s="891" t="s">
        <v>73</v>
      </c>
      <c r="S2816" s="891" t="s">
        <v>213</v>
      </c>
    </row>
    <row r="2817" spans="1:19" ht="20.100000000000001" customHeight="1">
      <c r="A2817" s="857" t="s">
        <v>443</v>
      </c>
      <c r="B2817" s="890" t="s">
        <v>444</v>
      </c>
      <c r="C2817" s="891" t="s">
        <v>64</v>
      </c>
      <c r="D2817" s="699" t="s">
        <v>3716</v>
      </c>
      <c r="E2817" s="699" t="s">
        <v>529</v>
      </c>
      <c r="F2817" s="857" t="s">
        <v>385</v>
      </c>
      <c r="G2817" s="857"/>
      <c r="H2817" s="892">
        <v>250</v>
      </c>
      <c r="I2817" s="892">
        <v>755</v>
      </c>
      <c r="J2817" s="891">
        <v>0</v>
      </c>
      <c r="K2817" s="578">
        <f t="shared" si="187"/>
        <v>0</v>
      </c>
      <c r="L2817" s="579">
        <f t="shared" si="188"/>
        <v>0</v>
      </c>
      <c r="M2817" s="713">
        <f t="shared" si="186"/>
        <v>188750</v>
      </c>
      <c r="N2817" s="857"/>
      <c r="O2817" s="893"/>
      <c r="P2817" s="891" t="s">
        <v>284</v>
      </c>
      <c r="Q2817" s="893" t="s">
        <v>336</v>
      </c>
      <c r="R2817" s="891" t="s">
        <v>73</v>
      </c>
      <c r="S2817" s="891" t="s">
        <v>213</v>
      </c>
    </row>
    <row r="2818" spans="1:19" ht="20.100000000000001" customHeight="1">
      <c r="A2818" s="857" t="s">
        <v>443</v>
      </c>
      <c r="B2818" s="890" t="s">
        <v>444</v>
      </c>
      <c r="C2818" s="891" t="s">
        <v>64</v>
      </c>
      <c r="D2818" s="699" t="s">
        <v>3716</v>
      </c>
      <c r="E2818" s="699" t="s">
        <v>529</v>
      </c>
      <c r="F2818" s="906" t="s">
        <v>81</v>
      </c>
      <c r="G2818" s="906"/>
      <c r="H2818" s="892">
        <v>250</v>
      </c>
      <c r="I2818" s="892">
        <v>5035</v>
      </c>
      <c r="J2818" s="891">
        <v>0</v>
      </c>
      <c r="K2818" s="578">
        <f t="shared" si="187"/>
        <v>0</v>
      </c>
      <c r="L2818" s="579">
        <f t="shared" si="188"/>
        <v>0</v>
      </c>
      <c r="M2818" s="713">
        <f t="shared" si="186"/>
        <v>1258750</v>
      </c>
      <c r="N2818" s="906"/>
      <c r="O2818" s="893"/>
      <c r="P2818" s="891" t="s">
        <v>284</v>
      </c>
      <c r="Q2818" s="893" t="s">
        <v>336</v>
      </c>
      <c r="R2818" s="891" t="s">
        <v>73</v>
      </c>
      <c r="S2818" s="891" t="s">
        <v>213</v>
      </c>
    </row>
    <row r="2819" spans="1:19" ht="20.100000000000001" customHeight="1">
      <c r="A2819" s="857" t="s">
        <v>770</v>
      </c>
      <c r="B2819" s="890" t="s">
        <v>1036</v>
      </c>
      <c r="C2819" s="891" t="s">
        <v>64</v>
      </c>
      <c r="D2819" s="699" t="s">
        <v>3716</v>
      </c>
      <c r="E2819" s="699" t="s">
        <v>529</v>
      </c>
      <c r="F2819" s="857" t="s">
        <v>1037</v>
      </c>
      <c r="G2819" s="857"/>
      <c r="H2819" s="892">
        <v>751</v>
      </c>
      <c r="I2819" s="892">
        <v>87443</v>
      </c>
      <c r="J2819" s="891">
        <v>0</v>
      </c>
      <c r="K2819" s="578">
        <f t="shared" si="187"/>
        <v>0</v>
      </c>
      <c r="L2819" s="579">
        <f t="shared" si="188"/>
        <v>0</v>
      </c>
      <c r="M2819" s="713">
        <f t="shared" si="186"/>
        <v>65669693</v>
      </c>
      <c r="N2819" s="857"/>
      <c r="O2819" s="893"/>
      <c r="P2819" s="891" t="s">
        <v>284</v>
      </c>
      <c r="Q2819" s="893" t="s">
        <v>271</v>
      </c>
      <c r="R2819" s="891" t="s">
        <v>73</v>
      </c>
      <c r="S2819" s="891" t="s">
        <v>59</v>
      </c>
    </row>
    <row r="2820" spans="1:19" ht="20.100000000000001" customHeight="1">
      <c r="A2820" s="697" t="s">
        <v>770</v>
      </c>
      <c r="B2820" s="185" t="s">
        <v>2189</v>
      </c>
      <c r="C2820" s="698" t="s">
        <v>64</v>
      </c>
      <c r="D2820" s="699" t="s">
        <v>3716</v>
      </c>
      <c r="E2820" s="699" t="s">
        <v>529</v>
      </c>
      <c r="F2820" s="697" t="s">
        <v>2188</v>
      </c>
      <c r="G2820" s="697"/>
      <c r="H2820" s="580">
        <v>751</v>
      </c>
      <c r="I2820" s="580">
        <v>146248</v>
      </c>
      <c r="J2820" s="864">
        <v>34</v>
      </c>
      <c r="K2820" s="578">
        <f t="shared" si="187"/>
        <v>25534</v>
      </c>
      <c r="L2820" s="579">
        <f t="shared" si="188"/>
        <v>25.533999999999999</v>
      </c>
      <c r="M2820" s="713">
        <f t="shared" si="186"/>
        <v>109832248</v>
      </c>
      <c r="N2820" s="698"/>
      <c r="O2820" s="698"/>
      <c r="P2820" s="697" t="s">
        <v>284</v>
      </c>
      <c r="Q2820" s="698" t="s">
        <v>343</v>
      </c>
      <c r="R2820" s="697" t="s">
        <v>60</v>
      </c>
      <c r="S2820" s="697" t="s">
        <v>59</v>
      </c>
    </row>
    <row r="2821" spans="1:19" ht="20.100000000000001" customHeight="1">
      <c r="A2821" s="697" t="s">
        <v>770</v>
      </c>
      <c r="B2821" s="185" t="s">
        <v>1036</v>
      </c>
      <c r="C2821" s="698" t="s">
        <v>64</v>
      </c>
      <c r="D2821" s="699" t="s">
        <v>3716</v>
      </c>
      <c r="E2821" s="699" t="s">
        <v>529</v>
      </c>
      <c r="F2821" s="697" t="s">
        <v>348</v>
      </c>
      <c r="G2821" s="697"/>
      <c r="H2821" s="580">
        <v>377</v>
      </c>
      <c r="I2821" s="580">
        <v>8200</v>
      </c>
      <c r="J2821" s="864">
        <v>0</v>
      </c>
      <c r="K2821" s="578">
        <f t="shared" si="187"/>
        <v>0</v>
      </c>
      <c r="L2821" s="579">
        <f t="shared" si="188"/>
        <v>0</v>
      </c>
      <c r="M2821" s="713">
        <f t="shared" si="186"/>
        <v>3091400</v>
      </c>
      <c r="N2821" s="698"/>
      <c r="O2821" s="698"/>
      <c r="P2821" s="697" t="s">
        <v>284</v>
      </c>
      <c r="Q2821" s="698" t="s">
        <v>336</v>
      </c>
      <c r="R2821" s="697" t="s">
        <v>73</v>
      </c>
      <c r="S2821" s="697" t="s">
        <v>59</v>
      </c>
    </row>
    <row r="2822" spans="1:19" ht="20.100000000000001" customHeight="1">
      <c r="A2822" s="697" t="s">
        <v>770</v>
      </c>
      <c r="B2822" s="185" t="s">
        <v>1036</v>
      </c>
      <c r="C2822" s="698" t="s">
        <v>64</v>
      </c>
      <c r="D2822" s="699" t="s">
        <v>3716</v>
      </c>
      <c r="E2822" s="699" t="s">
        <v>529</v>
      </c>
      <c r="F2822" s="697" t="s">
        <v>349</v>
      </c>
      <c r="G2822" s="697"/>
      <c r="H2822" s="580">
        <v>377</v>
      </c>
      <c r="I2822" s="580">
        <v>8200</v>
      </c>
      <c r="J2822" s="864">
        <v>0</v>
      </c>
      <c r="K2822" s="578">
        <f t="shared" si="187"/>
        <v>0</v>
      </c>
      <c r="L2822" s="579">
        <f t="shared" si="188"/>
        <v>0</v>
      </c>
      <c r="M2822" s="713">
        <f t="shared" si="186"/>
        <v>3091400</v>
      </c>
      <c r="N2822" s="698"/>
      <c r="O2822" s="698"/>
      <c r="P2822" s="697" t="s">
        <v>284</v>
      </c>
      <c r="Q2822" s="698" t="s">
        <v>336</v>
      </c>
      <c r="R2822" s="697" t="s">
        <v>73</v>
      </c>
      <c r="S2822" s="697" t="s">
        <v>59</v>
      </c>
    </row>
    <row r="2823" spans="1:19" ht="20.100000000000001" customHeight="1">
      <c r="A2823" s="697" t="s">
        <v>770</v>
      </c>
      <c r="B2823" s="185" t="s">
        <v>1036</v>
      </c>
      <c r="C2823" s="698" t="s">
        <v>64</v>
      </c>
      <c r="D2823" s="699" t="s">
        <v>3716</v>
      </c>
      <c r="E2823" s="699" t="s">
        <v>529</v>
      </c>
      <c r="F2823" s="697" t="s">
        <v>389</v>
      </c>
      <c r="G2823" s="697"/>
      <c r="H2823" s="580">
        <v>377</v>
      </c>
      <c r="I2823" s="580">
        <v>15733</v>
      </c>
      <c r="J2823" s="864">
        <v>0</v>
      </c>
      <c r="K2823" s="578">
        <f t="shared" si="187"/>
        <v>0</v>
      </c>
      <c r="L2823" s="579">
        <f t="shared" si="188"/>
        <v>0</v>
      </c>
      <c r="M2823" s="713">
        <f t="shared" si="186"/>
        <v>5931341</v>
      </c>
      <c r="N2823" s="698"/>
      <c r="O2823" s="698"/>
      <c r="P2823" s="697" t="s">
        <v>284</v>
      </c>
      <c r="Q2823" s="698" t="s">
        <v>280</v>
      </c>
      <c r="R2823" s="697" t="s">
        <v>73</v>
      </c>
      <c r="S2823" s="697" t="s">
        <v>59</v>
      </c>
    </row>
    <row r="2824" spans="1:19" ht="20.100000000000001" customHeight="1">
      <c r="A2824" s="697" t="s">
        <v>770</v>
      </c>
      <c r="B2824" s="185" t="s">
        <v>1036</v>
      </c>
      <c r="C2824" s="698" t="s">
        <v>64</v>
      </c>
      <c r="D2824" s="699" t="s">
        <v>3716</v>
      </c>
      <c r="E2824" s="699" t="s">
        <v>529</v>
      </c>
      <c r="F2824" s="697" t="s">
        <v>618</v>
      </c>
      <c r="G2824" s="697"/>
      <c r="H2824" s="580">
        <v>751</v>
      </c>
      <c r="I2824" s="580">
        <v>25000</v>
      </c>
      <c r="J2824" s="864">
        <v>0</v>
      </c>
      <c r="K2824" s="578">
        <f t="shared" si="187"/>
        <v>0</v>
      </c>
      <c r="L2824" s="579">
        <f t="shared" si="188"/>
        <v>0</v>
      </c>
      <c r="M2824" s="713">
        <f t="shared" si="186"/>
        <v>18775000</v>
      </c>
      <c r="N2824" s="698"/>
      <c r="O2824" s="698"/>
      <c r="P2824" s="697" t="s">
        <v>284</v>
      </c>
      <c r="Q2824" s="698" t="s">
        <v>274</v>
      </c>
      <c r="R2824" s="697" t="s">
        <v>73</v>
      </c>
      <c r="S2824" s="697" t="s">
        <v>59</v>
      </c>
    </row>
    <row r="2825" spans="1:19" ht="20.100000000000001" customHeight="1">
      <c r="A2825" s="697" t="s">
        <v>770</v>
      </c>
      <c r="B2825" s="185" t="s">
        <v>1036</v>
      </c>
      <c r="C2825" s="698" t="s">
        <v>64</v>
      </c>
      <c r="D2825" s="699" t="s">
        <v>3716</v>
      </c>
      <c r="E2825" s="699" t="s">
        <v>529</v>
      </c>
      <c r="F2825" s="697" t="s">
        <v>386</v>
      </c>
      <c r="G2825" s="697"/>
      <c r="H2825" s="580">
        <v>751</v>
      </c>
      <c r="I2825" s="580">
        <v>1501</v>
      </c>
      <c r="J2825" s="864">
        <v>0</v>
      </c>
      <c r="K2825" s="578">
        <f t="shared" si="187"/>
        <v>0</v>
      </c>
      <c r="L2825" s="579">
        <f t="shared" si="188"/>
        <v>0</v>
      </c>
      <c r="M2825" s="713">
        <f t="shared" si="186"/>
        <v>1127251</v>
      </c>
      <c r="N2825" s="698"/>
      <c r="O2825" s="698"/>
      <c r="P2825" s="697" t="s">
        <v>284</v>
      </c>
      <c r="Q2825" s="698" t="s">
        <v>336</v>
      </c>
      <c r="R2825" s="697" t="s">
        <v>73</v>
      </c>
      <c r="S2825" s="697" t="s">
        <v>59</v>
      </c>
    </row>
    <row r="2826" spans="1:19" ht="20.100000000000001" customHeight="1">
      <c r="A2826" s="697" t="s">
        <v>770</v>
      </c>
      <c r="B2826" s="185" t="s">
        <v>1036</v>
      </c>
      <c r="C2826" s="698" t="s">
        <v>64</v>
      </c>
      <c r="D2826" s="699" t="s">
        <v>3716</v>
      </c>
      <c r="E2826" s="699" t="s">
        <v>529</v>
      </c>
      <c r="F2826" s="697" t="s">
        <v>350</v>
      </c>
      <c r="G2826" s="697"/>
      <c r="H2826" s="580">
        <v>751</v>
      </c>
      <c r="I2826" s="580">
        <v>10591</v>
      </c>
      <c r="J2826" s="864">
        <v>0</v>
      </c>
      <c r="K2826" s="578">
        <f t="shared" si="187"/>
        <v>0</v>
      </c>
      <c r="L2826" s="579">
        <f t="shared" si="188"/>
        <v>0</v>
      </c>
      <c r="M2826" s="713">
        <f t="shared" si="186"/>
        <v>7953841</v>
      </c>
      <c r="N2826" s="698"/>
      <c r="O2826" s="698"/>
      <c r="P2826" s="697" t="s">
        <v>284</v>
      </c>
      <c r="Q2826" s="698" t="s">
        <v>336</v>
      </c>
      <c r="R2826" s="697" t="s">
        <v>73</v>
      </c>
      <c r="S2826" s="697" t="s">
        <v>59</v>
      </c>
    </row>
    <row r="2827" spans="1:19" ht="20.100000000000001" customHeight="1">
      <c r="A2827" s="697" t="s">
        <v>110</v>
      </c>
      <c r="B2827" s="185" t="s">
        <v>955</v>
      </c>
      <c r="C2827" s="698" t="s">
        <v>64</v>
      </c>
      <c r="D2827" s="699" t="s">
        <v>3716</v>
      </c>
      <c r="E2827" s="699" t="s">
        <v>527</v>
      </c>
      <c r="F2827" s="697" t="s">
        <v>85</v>
      </c>
      <c r="G2827" s="697"/>
      <c r="H2827" s="580">
        <v>307</v>
      </c>
      <c r="I2827" s="580">
        <v>22241</v>
      </c>
      <c r="J2827" s="864">
        <v>0</v>
      </c>
      <c r="K2827" s="578">
        <f t="shared" si="187"/>
        <v>0</v>
      </c>
      <c r="L2827" s="579">
        <f t="shared" si="188"/>
        <v>0</v>
      </c>
      <c r="M2827" s="713">
        <f t="shared" ref="M2827:M2890" si="189">H2827*I2827</f>
        <v>6827987</v>
      </c>
      <c r="N2827" s="698"/>
      <c r="O2827" s="698" t="s">
        <v>1996</v>
      </c>
      <c r="P2827" s="697" t="s">
        <v>284</v>
      </c>
      <c r="Q2827" s="698" t="s">
        <v>340</v>
      </c>
      <c r="R2827" s="697" t="s">
        <v>73</v>
      </c>
      <c r="S2827" s="697" t="s">
        <v>152</v>
      </c>
    </row>
    <row r="2828" spans="1:19" ht="20.100000000000001" customHeight="1">
      <c r="A2828" s="697" t="s">
        <v>110</v>
      </c>
      <c r="B2828" s="185" t="s">
        <v>955</v>
      </c>
      <c r="C2828" s="698" t="s">
        <v>64</v>
      </c>
      <c r="D2828" s="699" t="s">
        <v>3716</v>
      </c>
      <c r="E2828" s="699" t="s">
        <v>527</v>
      </c>
      <c r="F2828" s="697" t="s">
        <v>338</v>
      </c>
      <c r="G2828" s="697"/>
      <c r="H2828" s="580">
        <v>118</v>
      </c>
      <c r="I2828" s="580">
        <v>4909</v>
      </c>
      <c r="J2828" s="864">
        <v>0</v>
      </c>
      <c r="K2828" s="578">
        <f t="shared" si="187"/>
        <v>0</v>
      </c>
      <c r="L2828" s="579">
        <f t="shared" si="188"/>
        <v>0</v>
      </c>
      <c r="M2828" s="713">
        <f t="shared" si="189"/>
        <v>579262</v>
      </c>
      <c r="N2828" s="698"/>
      <c r="O2828" s="698" t="s">
        <v>1998</v>
      </c>
      <c r="P2828" s="697" t="s">
        <v>284</v>
      </c>
      <c r="Q2828" s="698" t="s">
        <v>339</v>
      </c>
      <c r="R2828" s="697" t="s">
        <v>73</v>
      </c>
      <c r="S2828" s="697" t="s">
        <v>152</v>
      </c>
    </row>
    <row r="2829" spans="1:19" ht="20.100000000000001" customHeight="1">
      <c r="A2829" s="697" t="s">
        <v>110</v>
      </c>
      <c r="B2829" s="185" t="s">
        <v>955</v>
      </c>
      <c r="C2829" s="698" t="s">
        <v>64</v>
      </c>
      <c r="D2829" s="699" t="s">
        <v>3716</v>
      </c>
      <c r="E2829" s="699" t="s">
        <v>527</v>
      </c>
      <c r="F2829" s="697" t="s">
        <v>81</v>
      </c>
      <c r="G2829" s="697"/>
      <c r="H2829" s="580">
        <v>118</v>
      </c>
      <c r="I2829" s="580">
        <v>9475</v>
      </c>
      <c r="J2829" s="864">
        <v>0</v>
      </c>
      <c r="K2829" s="578">
        <f t="shared" si="187"/>
        <v>0</v>
      </c>
      <c r="L2829" s="579">
        <f t="shared" si="188"/>
        <v>0</v>
      </c>
      <c r="M2829" s="713">
        <f t="shared" si="189"/>
        <v>1118050</v>
      </c>
      <c r="N2829" s="698"/>
      <c r="O2829" s="698" t="s">
        <v>1998</v>
      </c>
      <c r="P2829" s="697" t="s">
        <v>284</v>
      </c>
      <c r="Q2829" s="698" t="s">
        <v>336</v>
      </c>
      <c r="R2829" s="697" t="s">
        <v>73</v>
      </c>
      <c r="S2829" s="697" t="s">
        <v>152</v>
      </c>
    </row>
    <row r="2830" spans="1:19" ht="20.100000000000001" customHeight="1">
      <c r="A2830" s="697" t="s">
        <v>428</v>
      </c>
      <c r="B2830" s="185" t="s">
        <v>2033</v>
      </c>
      <c r="C2830" s="698" t="s">
        <v>197</v>
      </c>
      <c r="D2830" s="699" t="s">
        <v>3716</v>
      </c>
      <c r="E2830" s="699" t="s">
        <v>529</v>
      </c>
      <c r="F2830" s="697" t="s">
        <v>342</v>
      </c>
      <c r="G2830" s="697"/>
      <c r="H2830" s="580">
        <v>511</v>
      </c>
      <c r="I2830" s="580">
        <v>120000</v>
      </c>
      <c r="J2830" s="864">
        <v>27</v>
      </c>
      <c r="K2830" s="578">
        <f t="shared" si="187"/>
        <v>13797</v>
      </c>
      <c r="L2830" s="579">
        <f t="shared" si="188"/>
        <v>13.797000000000001</v>
      </c>
      <c r="M2830" s="713">
        <f t="shared" si="189"/>
        <v>61320000</v>
      </c>
      <c r="N2830" s="698"/>
      <c r="O2830" s="698"/>
      <c r="P2830" s="697" t="s">
        <v>759</v>
      </c>
      <c r="Q2830" s="698" t="s">
        <v>343</v>
      </c>
      <c r="R2830" s="697" t="s">
        <v>60</v>
      </c>
      <c r="S2830" s="697" t="s">
        <v>213</v>
      </c>
    </row>
    <row r="2831" spans="1:19" ht="20.100000000000001" customHeight="1">
      <c r="A2831" s="697" t="s">
        <v>428</v>
      </c>
      <c r="B2831" s="185" t="s">
        <v>3390</v>
      </c>
      <c r="C2831" s="698" t="s">
        <v>197</v>
      </c>
      <c r="D2831" s="699" t="s">
        <v>3716</v>
      </c>
      <c r="E2831" s="699" t="s">
        <v>529</v>
      </c>
      <c r="F2831" s="697" t="s">
        <v>402</v>
      </c>
      <c r="G2831" s="697"/>
      <c r="H2831" s="580">
        <v>447</v>
      </c>
      <c r="I2831" s="580">
        <v>130000</v>
      </c>
      <c r="J2831" s="864">
        <v>36.4</v>
      </c>
      <c r="K2831" s="578">
        <f t="shared" si="187"/>
        <v>16270.8</v>
      </c>
      <c r="L2831" s="579">
        <f t="shared" si="188"/>
        <v>16.270799999999998</v>
      </c>
      <c r="M2831" s="713">
        <f t="shared" si="189"/>
        <v>58110000</v>
      </c>
      <c r="N2831" s="701"/>
      <c r="O2831" s="185"/>
      <c r="P2831" s="697" t="s">
        <v>759</v>
      </c>
      <c r="Q2831" s="698" t="s">
        <v>403</v>
      </c>
      <c r="R2831" s="697" t="s">
        <v>60</v>
      </c>
      <c r="S2831" s="697" t="s">
        <v>213</v>
      </c>
    </row>
    <row r="2832" spans="1:19" ht="20.100000000000001" customHeight="1">
      <c r="A2832" s="697" t="s">
        <v>428</v>
      </c>
      <c r="B2832" s="185" t="s">
        <v>2033</v>
      </c>
      <c r="C2832" s="698" t="s">
        <v>197</v>
      </c>
      <c r="D2832" s="699" t="s">
        <v>3716</v>
      </c>
      <c r="E2832" s="699" t="s">
        <v>529</v>
      </c>
      <c r="F2832" s="697" t="s">
        <v>656</v>
      </c>
      <c r="G2832" s="697"/>
      <c r="H2832" s="580">
        <v>419</v>
      </c>
      <c r="I2832" s="580">
        <v>67000</v>
      </c>
      <c r="J2832" s="864">
        <v>19</v>
      </c>
      <c r="K2832" s="578">
        <f t="shared" ref="K2832:K2895" si="190">IFERROR(J2832*H2832,"0")</f>
        <v>7961</v>
      </c>
      <c r="L2832" s="579">
        <f t="shared" ref="L2832:L2895" si="191">IFERROR(K2832/1000,"0")</f>
        <v>7.9610000000000003</v>
      </c>
      <c r="M2832" s="713">
        <f t="shared" si="189"/>
        <v>28073000</v>
      </c>
      <c r="N2832" s="701"/>
      <c r="O2832" s="185"/>
      <c r="P2832" s="697" t="s">
        <v>759</v>
      </c>
      <c r="Q2832" s="698" t="s">
        <v>345</v>
      </c>
      <c r="R2832" s="697" t="s">
        <v>60</v>
      </c>
      <c r="S2832" s="697" t="s">
        <v>213</v>
      </c>
    </row>
    <row r="2833" spans="1:19" ht="20.100000000000001" customHeight="1">
      <c r="A2833" s="697" t="s">
        <v>428</v>
      </c>
      <c r="B2833" s="185" t="s">
        <v>2033</v>
      </c>
      <c r="C2833" s="698" t="s">
        <v>197</v>
      </c>
      <c r="D2833" s="699" t="s">
        <v>3716</v>
      </c>
      <c r="E2833" s="699" t="s">
        <v>529</v>
      </c>
      <c r="F2833" s="697" t="s">
        <v>2037</v>
      </c>
      <c r="G2833" s="697"/>
      <c r="H2833" s="580">
        <v>1029</v>
      </c>
      <c r="I2833" s="580">
        <v>11500</v>
      </c>
      <c r="J2833" s="864">
        <v>0</v>
      </c>
      <c r="K2833" s="578">
        <f t="shared" si="190"/>
        <v>0</v>
      </c>
      <c r="L2833" s="579">
        <f t="shared" si="191"/>
        <v>0</v>
      </c>
      <c r="M2833" s="713">
        <f t="shared" si="189"/>
        <v>11833500</v>
      </c>
      <c r="N2833" s="701"/>
      <c r="O2833" s="185"/>
      <c r="P2833" s="697" t="s">
        <v>759</v>
      </c>
      <c r="Q2833" s="698" t="s">
        <v>280</v>
      </c>
      <c r="R2833" s="697" t="s">
        <v>73</v>
      </c>
      <c r="S2833" s="697" t="s">
        <v>213</v>
      </c>
    </row>
    <row r="2834" spans="1:19" ht="20.100000000000001" customHeight="1">
      <c r="A2834" s="697" t="s">
        <v>428</v>
      </c>
      <c r="B2834" s="185" t="s">
        <v>2057</v>
      </c>
      <c r="C2834" s="698" t="s">
        <v>197</v>
      </c>
      <c r="D2834" s="699" t="s">
        <v>3716</v>
      </c>
      <c r="E2834" s="699" t="s">
        <v>529</v>
      </c>
      <c r="F2834" s="697" t="s">
        <v>656</v>
      </c>
      <c r="G2834" s="697"/>
      <c r="H2834" s="580">
        <v>1349</v>
      </c>
      <c r="I2834" s="580">
        <v>69000</v>
      </c>
      <c r="J2834" s="864">
        <v>19</v>
      </c>
      <c r="K2834" s="578">
        <f t="shared" si="190"/>
        <v>25631</v>
      </c>
      <c r="L2834" s="579">
        <f t="shared" si="191"/>
        <v>25.631</v>
      </c>
      <c r="M2834" s="713">
        <f t="shared" si="189"/>
        <v>93081000</v>
      </c>
      <c r="N2834" s="701"/>
      <c r="O2834" s="185"/>
      <c r="P2834" s="697" t="s">
        <v>759</v>
      </c>
      <c r="Q2834" s="698" t="s">
        <v>345</v>
      </c>
      <c r="R2834" s="697" t="s">
        <v>60</v>
      </c>
      <c r="S2834" s="697" t="s">
        <v>213</v>
      </c>
    </row>
    <row r="2835" spans="1:19" ht="20.100000000000001" customHeight="1">
      <c r="A2835" s="697" t="s">
        <v>428</v>
      </c>
      <c r="B2835" s="185" t="s">
        <v>2057</v>
      </c>
      <c r="C2835" s="698" t="s">
        <v>197</v>
      </c>
      <c r="D2835" s="699" t="s">
        <v>3716</v>
      </c>
      <c r="E2835" s="699" t="s">
        <v>529</v>
      </c>
      <c r="F2835" s="697" t="s">
        <v>671</v>
      </c>
      <c r="G2835" s="697"/>
      <c r="H2835" s="580">
        <v>1349</v>
      </c>
      <c r="I2835" s="580">
        <v>57800</v>
      </c>
      <c r="J2835" s="864">
        <v>24</v>
      </c>
      <c r="K2835" s="578">
        <f t="shared" si="190"/>
        <v>32376</v>
      </c>
      <c r="L2835" s="579">
        <f t="shared" si="191"/>
        <v>32.375999999999998</v>
      </c>
      <c r="M2835" s="713">
        <f t="shared" si="189"/>
        <v>77972200</v>
      </c>
      <c r="N2835" s="701"/>
      <c r="O2835" s="185"/>
      <c r="P2835" s="697" t="s">
        <v>759</v>
      </c>
      <c r="Q2835" s="698" t="s">
        <v>341</v>
      </c>
      <c r="R2835" s="697" t="s">
        <v>68</v>
      </c>
      <c r="S2835" s="697" t="s">
        <v>213</v>
      </c>
    </row>
    <row r="2836" spans="1:19" ht="20.100000000000001" customHeight="1">
      <c r="A2836" s="697" t="s">
        <v>428</v>
      </c>
      <c r="B2836" s="185" t="s">
        <v>2057</v>
      </c>
      <c r="C2836" s="698" t="s">
        <v>197</v>
      </c>
      <c r="D2836" s="699" t="s">
        <v>3716</v>
      </c>
      <c r="E2836" s="699" t="s">
        <v>529</v>
      </c>
      <c r="F2836" s="697" t="s">
        <v>430</v>
      </c>
      <c r="G2836" s="697"/>
      <c r="H2836" s="580">
        <v>2698</v>
      </c>
      <c r="I2836" s="580">
        <v>48800</v>
      </c>
      <c r="J2836" s="864">
        <v>0</v>
      </c>
      <c r="K2836" s="578">
        <f t="shared" si="190"/>
        <v>0</v>
      </c>
      <c r="L2836" s="579">
        <f t="shared" si="191"/>
        <v>0</v>
      </c>
      <c r="M2836" s="713">
        <f t="shared" si="189"/>
        <v>131662400</v>
      </c>
      <c r="N2836" s="701"/>
      <c r="O2836" s="185"/>
      <c r="P2836" s="697" t="s">
        <v>759</v>
      </c>
      <c r="Q2836" s="698" t="s">
        <v>272</v>
      </c>
      <c r="R2836" s="697" t="s">
        <v>73</v>
      </c>
      <c r="S2836" s="697" t="s">
        <v>1076</v>
      </c>
    </row>
    <row r="2837" spans="1:19" ht="20.100000000000001" customHeight="1">
      <c r="A2837" s="697" t="s">
        <v>428</v>
      </c>
      <c r="B2837" s="185" t="s">
        <v>2057</v>
      </c>
      <c r="C2837" s="698" t="s">
        <v>197</v>
      </c>
      <c r="D2837" s="699" t="s">
        <v>3716</v>
      </c>
      <c r="E2837" s="699" t="s">
        <v>529</v>
      </c>
      <c r="F2837" s="697" t="s">
        <v>77</v>
      </c>
      <c r="G2837" s="697"/>
      <c r="H2837" s="580">
        <v>1349</v>
      </c>
      <c r="I2837" s="580">
        <v>80000</v>
      </c>
      <c r="J2837" s="1029">
        <v>0</v>
      </c>
      <c r="K2837" s="578">
        <f t="shared" si="190"/>
        <v>0</v>
      </c>
      <c r="L2837" s="579">
        <f t="shared" si="191"/>
        <v>0</v>
      </c>
      <c r="M2837" s="713">
        <f t="shared" si="189"/>
        <v>107920000</v>
      </c>
      <c r="N2837" s="701"/>
      <c r="O2837" s="185"/>
      <c r="P2837" s="697" t="s">
        <v>759</v>
      </c>
      <c r="Q2837" s="698" t="s">
        <v>278</v>
      </c>
      <c r="R2837" s="697" t="s">
        <v>73</v>
      </c>
      <c r="S2837" s="697" t="s">
        <v>1076</v>
      </c>
    </row>
    <row r="2838" spans="1:19" ht="20.100000000000001" customHeight="1">
      <c r="A2838" s="697" t="s">
        <v>428</v>
      </c>
      <c r="B2838" s="185" t="s">
        <v>2057</v>
      </c>
      <c r="C2838" s="698" t="s">
        <v>197</v>
      </c>
      <c r="D2838" s="699" t="s">
        <v>3716</v>
      </c>
      <c r="E2838" s="699" t="s">
        <v>529</v>
      </c>
      <c r="F2838" s="697" t="s">
        <v>159</v>
      </c>
      <c r="G2838" s="697"/>
      <c r="H2838" s="580">
        <v>2698</v>
      </c>
      <c r="I2838" s="580">
        <v>14400</v>
      </c>
      <c r="J2838" s="864">
        <v>0</v>
      </c>
      <c r="K2838" s="578">
        <f t="shared" si="190"/>
        <v>0</v>
      </c>
      <c r="L2838" s="579">
        <f t="shared" si="191"/>
        <v>0</v>
      </c>
      <c r="M2838" s="713">
        <f t="shared" si="189"/>
        <v>38851200</v>
      </c>
      <c r="N2838" s="701"/>
      <c r="O2838" s="185"/>
      <c r="P2838" s="697" t="s">
        <v>759</v>
      </c>
      <c r="Q2838" s="698" t="s">
        <v>360</v>
      </c>
      <c r="R2838" s="697" t="s">
        <v>73</v>
      </c>
      <c r="S2838" s="697" t="s">
        <v>1076</v>
      </c>
    </row>
    <row r="2839" spans="1:19" ht="20.100000000000001" customHeight="1">
      <c r="A2839" s="697" t="s">
        <v>428</v>
      </c>
      <c r="B2839" s="185" t="s">
        <v>2057</v>
      </c>
      <c r="C2839" s="698" t="s">
        <v>197</v>
      </c>
      <c r="D2839" s="699" t="s">
        <v>3716</v>
      </c>
      <c r="E2839" s="699" t="s">
        <v>529</v>
      </c>
      <c r="F2839" s="697" t="s">
        <v>160</v>
      </c>
      <c r="G2839" s="697"/>
      <c r="H2839" s="580">
        <v>2698</v>
      </c>
      <c r="I2839" s="580">
        <v>24600</v>
      </c>
      <c r="J2839" s="1029">
        <v>0</v>
      </c>
      <c r="K2839" s="578">
        <f t="shared" si="190"/>
        <v>0</v>
      </c>
      <c r="L2839" s="579">
        <f t="shared" si="191"/>
        <v>0</v>
      </c>
      <c r="M2839" s="713">
        <f t="shared" si="189"/>
        <v>66370800</v>
      </c>
      <c r="N2839" s="701"/>
      <c r="O2839" s="185"/>
      <c r="P2839" s="697" t="s">
        <v>759</v>
      </c>
      <c r="Q2839" s="698" t="s">
        <v>360</v>
      </c>
      <c r="R2839" s="697" t="s">
        <v>73</v>
      </c>
      <c r="S2839" s="697" t="s">
        <v>1076</v>
      </c>
    </row>
    <row r="2840" spans="1:19" ht="20.100000000000001" customHeight="1">
      <c r="A2840" s="697" t="s">
        <v>428</v>
      </c>
      <c r="B2840" s="185" t="s">
        <v>2057</v>
      </c>
      <c r="C2840" s="698" t="s">
        <v>197</v>
      </c>
      <c r="D2840" s="699" t="s">
        <v>3716</v>
      </c>
      <c r="E2840" s="699" t="s">
        <v>529</v>
      </c>
      <c r="F2840" s="697" t="s">
        <v>2066</v>
      </c>
      <c r="G2840" s="697"/>
      <c r="H2840" s="580">
        <v>1349</v>
      </c>
      <c r="I2840" s="580">
        <v>18000</v>
      </c>
      <c r="J2840" s="864">
        <v>0</v>
      </c>
      <c r="K2840" s="578">
        <f t="shared" si="190"/>
        <v>0</v>
      </c>
      <c r="L2840" s="579">
        <f t="shared" si="191"/>
        <v>0</v>
      </c>
      <c r="M2840" s="713">
        <f t="shared" si="189"/>
        <v>24282000</v>
      </c>
      <c r="N2840" s="701"/>
      <c r="O2840" s="185"/>
      <c r="P2840" s="697" t="s">
        <v>759</v>
      </c>
      <c r="Q2840" s="698" t="s">
        <v>360</v>
      </c>
      <c r="R2840" s="697" t="s">
        <v>73</v>
      </c>
      <c r="S2840" s="697" t="s">
        <v>1076</v>
      </c>
    </row>
    <row r="2841" spans="1:19" ht="20.100000000000001" customHeight="1">
      <c r="A2841" s="697" t="s">
        <v>428</v>
      </c>
      <c r="B2841" s="185" t="s">
        <v>2057</v>
      </c>
      <c r="C2841" s="698" t="s">
        <v>197</v>
      </c>
      <c r="D2841" s="699" t="s">
        <v>3716</v>
      </c>
      <c r="E2841" s="699" t="s">
        <v>529</v>
      </c>
      <c r="F2841" s="697" t="s">
        <v>78</v>
      </c>
      <c r="G2841" s="697"/>
      <c r="H2841" s="580">
        <v>1349</v>
      </c>
      <c r="I2841" s="580">
        <v>6600</v>
      </c>
      <c r="J2841" s="864">
        <v>0</v>
      </c>
      <c r="K2841" s="578">
        <f t="shared" si="190"/>
        <v>0</v>
      </c>
      <c r="L2841" s="579">
        <f t="shared" si="191"/>
        <v>0</v>
      </c>
      <c r="M2841" s="713">
        <f t="shared" si="189"/>
        <v>8903400</v>
      </c>
      <c r="N2841" s="701"/>
      <c r="O2841" s="185"/>
      <c r="P2841" s="697" t="s">
        <v>759</v>
      </c>
      <c r="Q2841" s="698" t="s">
        <v>280</v>
      </c>
      <c r="R2841" s="697" t="s">
        <v>73</v>
      </c>
      <c r="S2841" s="697" t="s">
        <v>1076</v>
      </c>
    </row>
    <row r="2842" spans="1:19" ht="20.100000000000001" customHeight="1">
      <c r="A2842" s="697" t="s">
        <v>428</v>
      </c>
      <c r="B2842" s="185" t="s">
        <v>2057</v>
      </c>
      <c r="C2842" s="698" t="s">
        <v>197</v>
      </c>
      <c r="D2842" s="699" t="s">
        <v>3716</v>
      </c>
      <c r="E2842" s="699" t="s">
        <v>529</v>
      </c>
      <c r="F2842" s="697" t="s">
        <v>432</v>
      </c>
      <c r="G2842" s="697"/>
      <c r="H2842" s="580">
        <v>1349</v>
      </c>
      <c r="I2842" s="580">
        <v>8900</v>
      </c>
      <c r="J2842" s="864">
        <v>0</v>
      </c>
      <c r="K2842" s="578">
        <f t="shared" si="190"/>
        <v>0</v>
      </c>
      <c r="L2842" s="579">
        <f t="shared" si="191"/>
        <v>0</v>
      </c>
      <c r="M2842" s="713">
        <f t="shared" si="189"/>
        <v>12006100</v>
      </c>
      <c r="N2842" s="701"/>
      <c r="O2842" s="185"/>
      <c r="P2842" s="697" t="s">
        <v>759</v>
      </c>
      <c r="Q2842" s="698" t="s">
        <v>280</v>
      </c>
      <c r="R2842" s="697" t="s">
        <v>73</v>
      </c>
      <c r="S2842" s="697" t="s">
        <v>1076</v>
      </c>
    </row>
    <row r="2843" spans="1:19" ht="20.100000000000001" customHeight="1">
      <c r="A2843" s="697" t="s">
        <v>428</v>
      </c>
      <c r="B2843" s="185" t="s">
        <v>2057</v>
      </c>
      <c r="C2843" s="698" t="s">
        <v>197</v>
      </c>
      <c r="D2843" s="699" t="s">
        <v>3716</v>
      </c>
      <c r="E2843" s="699" t="s">
        <v>529</v>
      </c>
      <c r="F2843" s="697" t="s">
        <v>79</v>
      </c>
      <c r="G2843" s="697"/>
      <c r="H2843" s="580">
        <v>1349</v>
      </c>
      <c r="I2843" s="580">
        <v>6000</v>
      </c>
      <c r="J2843" s="864">
        <v>0</v>
      </c>
      <c r="K2843" s="578">
        <f t="shared" si="190"/>
        <v>0</v>
      </c>
      <c r="L2843" s="579">
        <f t="shared" si="191"/>
        <v>0</v>
      </c>
      <c r="M2843" s="713">
        <f t="shared" si="189"/>
        <v>8094000</v>
      </c>
      <c r="N2843" s="701"/>
      <c r="O2843" s="185"/>
      <c r="P2843" s="697" t="s">
        <v>759</v>
      </c>
      <c r="Q2843" s="698" t="s">
        <v>280</v>
      </c>
      <c r="R2843" s="697" t="s">
        <v>73</v>
      </c>
      <c r="S2843" s="697" t="s">
        <v>1076</v>
      </c>
    </row>
    <row r="2844" spans="1:19" ht="20.100000000000001" customHeight="1">
      <c r="A2844" s="697" t="s">
        <v>428</v>
      </c>
      <c r="B2844" s="185" t="s">
        <v>2057</v>
      </c>
      <c r="C2844" s="698" t="s">
        <v>197</v>
      </c>
      <c r="D2844" s="699" t="s">
        <v>3716</v>
      </c>
      <c r="E2844" s="699" t="s">
        <v>516</v>
      </c>
      <c r="F2844" s="697" t="s">
        <v>386</v>
      </c>
      <c r="G2844" s="697"/>
      <c r="H2844" s="580">
        <v>1349</v>
      </c>
      <c r="I2844" s="580">
        <v>1000</v>
      </c>
      <c r="J2844" s="864">
        <v>0</v>
      </c>
      <c r="K2844" s="578">
        <f t="shared" si="190"/>
        <v>0</v>
      </c>
      <c r="L2844" s="579">
        <f t="shared" si="191"/>
        <v>0</v>
      </c>
      <c r="M2844" s="713">
        <f t="shared" si="189"/>
        <v>1349000</v>
      </c>
      <c r="N2844" s="698"/>
      <c r="O2844" s="698"/>
      <c r="P2844" s="697" t="s">
        <v>759</v>
      </c>
      <c r="Q2844" s="698" t="s">
        <v>336</v>
      </c>
      <c r="R2844" s="697" t="s">
        <v>73</v>
      </c>
      <c r="S2844" s="697" t="s">
        <v>1076</v>
      </c>
    </row>
    <row r="2845" spans="1:19" ht="20.100000000000001" customHeight="1">
      <c r="A2845" s="697" t="s">
        <v>428</v>
      </c>
      <c r="B2845" s="185" t="s">
        <v>2057</v>
      </c>
      <c r="C2845" s="698" t="s">
        <v>197</v>
      </c>
      <c r="D2845" s="699" t="s">
        <v>3716</v>
      </c>
      <c r="E2845" s="699" t="s">
        <v>529</v>
      </c>
      <c r="F2845" s="697" t="s">
        <v>83</v>
      </c>
      <c r="G2845" s="697"/>
      <c r="H2845" s="580">
        <v>2698</v>
      </c>
      <c r="I2845" s="580">
        <v>12000</v>
      </c>
      <c r="J2845" s="864">
        <v>0</v>
      </c>
      <c r="K2845" s="578">
        <f t="shared" si="190"/>
        <v>0</v>
      </c>
      <c r="L2845" s="579">
        <f t="shared" si="191"/>
        <v>0</v>
      </c>
      <c r="M2845" s="713">
        <f t="shared" si="189"/>
        <v>32376000</v>
      </c>
      <c r="N2845" s="698"/>
      <c r="O2845" s="698"/>
      <c r="P2845" s="697" t="s">
        <v>759</v>
      </c>
      <c r="Q2845" s="698" t="s">
        <v>274</v>
      </c>
      <c r="R2845" s="697" t="s">
        <v>73</v>
      </c>
      <c r="S2845" s="697" t="s">
        <v>1076</v>
      </c>
    </row>
    <row r="2846" spans="1:19" ht="20.100000000000001" customHeight="1">
      <c r="A2846" s="697" t="s">
        <v>398</v>
      </c>
      <c r="B2846" s="185" t="s">
        <v>2938</v>
      </c>
      <c r="C2846" s="698" t="s">
        <v>1171</v>
      </c>
      <c r="D2846" s="699" t="s">
        <v>3716</v>
      </c>
      <c r="E2846" s="699" t="s">
        <v>529</v>
      </c>
      <c r="F2846" s="697" t="s">
        <v>517</v>
      </c>
      <c r="G2846" s="697"/>
      <c r="H2846" s="580">
        <v>420</v>
      </c>
      <c r="I2846" s="580">
        <v>54050</v>
      </c>
      <c r="J2846" s="864">
        <v>15.5</v>
      </c>
      <c r="K2846" s="578">
        <f t="shared" si="190"/>
        <v>6510</v>
      </c>
      <c r="L2846" s="579">
        <f t="shared" si="191"/>
        <v>6.51</v>
      </c>
      <c r="M2846" s="713">
        <f t="shared" si="189"/>
        <v>22701000</v>
      </c>
      <c r="N2846" s="698"/>
      <c r="O2846" s="698"/>
      <c r="P2846" s="697" t="s">
        <v>759</v>
      </c>
      <c r="Q2846" s="698" t="s">
        <v>270</v>
      </c>
      <c r="R2846" s="697" t="s">
        <v>60</v>
      </c>
      <c r="S2846" s="697" t="s">
        <v>213</v>
      </c>
    </row>
    <row r="2847" spans="1:19" ht="20.100000000000001" customHeight="1">
      <c r="A2847" s="697" t="s">
        <v>398</v>
      </c>
      <c r="B2847" s="185" t="s">
        <v>2938</v>
      </c>
      <c r="C2847" s="698" t="s">
        <v>1171</v>
      </c>
      <c r="D2847" s="699" t="s">
        <v>3716</v>
      </c>
      <c r="E2847" s="699" t="s">
        <v>529</v>
      </c>
      <c r="F2847" s="697" t="s">
        <v>719</v>
      </c>
      <c r="G2847" s="697"/>
      <c r="H2847" s="580">
        <v>420</v>
      </c>
      <c r="I2847" s="580">
        <v>127000</v>
      </c>
      <c r="J2847" s="864">
        <v>31.9</v>
      </c>
      <c r="K2847" s="578">
        <f t="shared" si="190"/>
        <v>13398</v>
      </c>
      <c r="L2847" s="579">
        <f t="shared" si="191"/>
        <v>13.398</v>
      </c>
      <c r="M2847" s="713">
        <f t="shared" si="189"/>
        <v>53340000</v>
      </c>
      <c r="N2847" s="698"/>
      <c r="O2847" s="698"/>
      <c r="P2847" s="697" t="s">
        <v>759</v>
      </c>
      <c r="Q2847" s="698" t="s">
        <v>370</v>
      </c>
      <c r="R2847" s="697" t="s">
        <v>60</v>
      </c>
      <c r="S2847" s="697" t="s">
        <v>213</v>
      </c>
    </row>
    <row r="2848" spans="1:19" ht="20.100000000000001" customHeight="1">
      <c r="A2848" s="697" t="s">
        <v>63</v>
      </c>
      <c r="B2848" s="185" t="s">
        <v>2165</v>
      </c>
      <c r="C2848" s="698" t="s">
        <v>1032</v>
      </c>
      <c r="D2848" s="699" t="s">
        <v>3716</v>
      </c>
      <c r="E2848" s="699" t="s">
        <v>529</v>
      </c>
      <c r="F2848" s="697" t="s">
        <v>81</v>
      </c>
      <c r="G2848" s="697"/>
      <c r="H2848" s="580">
        <v>472</v>
      </c>
      <c r="I2848" s="580">
        <v>3600</v>
      </c>
      <c r="J2848" s="864">
        <v>0</v>
      </c>
      <c r="K2848" s="578">
        <f t="shared" si="190"/>
        <v>0</v>
      </c>
      <c r="L2848" s="579">
        <f t="shared" si="191"/>
        <v>0</v>
      </c>
      <c r="M2848" s="713">
        <f t="shared" si="189"/>
        <v>1699200</v>
      </c>
      <c r="N2848" s="698"/>
      <c r="O2848" s="698"/>
      <c r="P2848" s="697" t="s">
        <v>90</v>
      </c>
      <c r="Q2848" s="698" t="s">
        <v>336</v>
      </c>
      <c r="R2848" s="697" t="s">
        <v>73</v>
      </c>
      <c r="S2848" s="697" t="s">
        <v>59</v>
      </c>
    </row>
    <row r="2849" spans="1:19" ht="20.100000000000001" customHeight="1">
      <c r="A2849" s="697" t="s">
        <v>63</v>
      </c>
      <c r="B2849" s="185" t="s">
        <v>2165</v>
      </c>
      <c r="C2849" s="698" t="s">
        <v>1032</v>
      </c>
      <c r="D2849" s="699" t="s">
        <v>3716</v>
      </c>
      <c r="E2849" s="699" t="s">
        <v>529</v>
      </c>
      <c r="F2849" s="697" t="s">
        <v>84</v>
      </c>
      <c r="G2849" s="697"/>
      <c r="H2849" s="580">
        <v>472</v>
      </c>
      <c r="I2849" s="580">
        <v>5000</v>
      </c>
      <c r="J2849" s="864">
        <v>0</v>
      </c>
      <c r="K2849" s="578">
        <f t="shared" si="190"/>
        <v>0</v>
      </c>
      <c r="L2849" s="579">
        <f t="shared" si="191"/>
        <v>0</v>
      </c>
      <c r="M2849" s="713">
        <f t="shared" si="189"/>
        <v>2360000</v>
      </c>
      <c r="N2849" s="698"/>
      <c r="O2849" s="698"/>
      <c r="P2849" s="697" t="s">
        <v>90</v>
      </c>
      <c r="Q2849" s="698" t="s">
        <v>339</v>
      </c>
      <c r="R2849" s="697" t="s">
        <v>73</v>
      </c>
      <c r="S2849" s="697" t="s">
        <v>59</v>
      </c>
    </row>
    <row r="2850" spans="1:19" ht="20.100000000000001" customHeight="1">
      <c r="A2850" s="697" t="s">
        <v>63</v>
      </c>
      <c r="B2850" s="185" t="s">
        <v>2166</v>
      </c>
      <c r="C2850" s="698" t="s">
        <v>1032</v>
      </c>
      <c r="D2850" s="699" t="s">
        <v>3716</v>
      </c>
      <c r="E2850" s="699" t="s">
        <v>529</v>
      </c>
      <c r="F2850" s="697" t="s">
        <v>81</v>
      </c>
      <c r="G2850" s="697"/>
      <c r="H2850" s="580">
        <v>1139</v>
      </c>
      <c r="I2850" s="580">
        <v>679</v>
      </c>
      <c r="J2850" s="864">
        <v>0</v>
      </c>
      <c r="K2850" s="578">
        <f t="shared" si="190"/>
        <v>0</v>
      </c>
      <c r="L2850" s="579">
        <f t="shared" si="191"/>
        <v>0</v>
      </c>
      <c r="M2850" s="713">
        <f t="shared" si="189"/>
        <v>773381</v>
      </c>
      <c r="N2850" s="698"/>
      <c r="O2850" s="698"/>
      <c r="P2850" s="697" t="s">
        <v>90</v>
      </c>
      <c r="Q2850" s="698" t="s">
        <v>336</v>
      </c>
      <c r="R2850" s="697" t="s">
        <v>73</v>
      </c>
      <c r="S2850" s="697" t="s">
        <v>59</v>
      </c>
    </row>
    <row r="2851" spans="1:19" ht="20.100000000000001" customHeight="1">
      <c r="A2851" s="697" t="s">
        <v>63</v>
      </c>
      <c r="B2851" s="185" t="s">
        <v>2166</v>
      </c>
      <c r="C2851" s="698" t="s">
        <v>1032</v>
      </c>
      <c r="D2851" s="699" t="s">
        <v>3716</v>
      </c>
      <c r="E2851" s="699" t="s">
        <v>529</v>
      </c>
      <c r="F2851" s="697" t="s">
        <v>84</v>
      </c>
      <c r="G2851" s="697"/>
      <c r="H2851" s="580">
        <v>1139</v>
      </c>
      <c r="I2851" s="580">
        <v>5000</v>
      </c>
      <c r="J2851" s="864">
        <v>0</v>
      </c>
      <c r="K2851" s="578">
        <f t="shared" si="190"/>
        <v>0</v>
      </c>
      <c r="L2851" s="579">
        <f t="shared" si="191"/>
        <v>0</v>
      </c>
      <c r="M2851" s="713">
        <f t="shared" si="189"/>
        <v>5695000</v>
      </c>
      <c r="N2851" s="698"/>
      <c r="O2851" s="698"/>
      <c r="P2851" s="697" t="s">
        <v>90</v>
      </c>
      <c r="Q2851" s="698" t="s">
        <v>339</v>
      </c>
      <c r="R2851" s="697" t="s">
        <v>73</v>
      </c>
      <c r="S2851" s="697" t="s">
        <v>59</v>
      </c>
    </row>
    <row r="2852" spans="1:19" ht="20.100000000000001" customHeight="1">
      <c r="A2852" s="697" t="s">
        <v>428</v>
      </c>
      <c r="B2852" s="185" t="s">
        <v>1016</v>
      </c>
      <c r="C2852" s="698" t="s">
        <v>399</v>
      </c>
      <c r="D2852" s="699" t="s">
        <v>3716</v>
      </c>
      <c r="E2852" s="699" t="s">
        <v>529</v>
      </c>
      <c r="F2852" s="697" t="s">
        <v>656</v>
      </c>
      <c r="G2852" s="697"/>
      <c r="H2852" s="580">
        <v>185</v>
      </c>
      <c r="I2852" s="580">
        <v>67500</v>
      </c>
      <c r="J2852" s="864">
        <v>19</v>
      </c>
      <c r="K2852" s="578">
        <f t="shared" si="190"/>
        <v>3515</v>
      </c>
      <c r="L2852" s="579">
        <f t="shared" si="191"/>
        <v>3.5150000000000001</v>
      </c>
      <c r="M2852" s="713">
        <f t="shared" si="189"/>
        <v>12487500</v>
      </c>
      <c r="N2852" s="698"/>
      <c r="O2852" s="698"/>
      <c r="P2852" s="697" t="s">
        <v>90</v>
      </c>
      <c r="Q2852" s="698" t="s">
        <v>537</v>
      </c>
      <c r="R2852" s="697" t="s">
        <v>60</v>
      </c>
      <c r="S2852" s="697" t="s">
        <v>40</v>
      </c>
    </row>
    <row r="2853" spans="1:19" ht="20.100000000000001" customHeight="1">
      <c r="A2853" s="697" t="s">
        <v>398</v>
      </c>
      <c r="B2853" s="185" t="s">
        <v>2941</v>
      </c>
      <c r="C2853" s="698" t="s">
        <v>399</v>
      </c>
      <c r="D2853" s="699" t="s">
        <v>3716</v>
      </c>
      <c r="E2853" s="699" t="s">
        <v>529</v>
      </c>
      <c r="F2853" s="697" t="s">
        <v>402</v>
      </c>
      <c r="G2853" s="697"/>
      <c r="H2853" s="580">
        <v>528</v>
      </c>
      <c r="I2853" s="580">
        <v>151487</v>
      </c>
      <c r="J2853" s="864">
        <v>36.4</v>
      </c>
      <c r="K2853" s="578">
        <f t="shared" si="190"/>
        <v>19219.2</v>
      </c>
      <c r="L2853" s="579">
        <f t="shared" si="191"/>
        <v>19.219200000000001</v>
      </c>
      <c r="M2853" s="713">
        <f t="shared" si="189"/>
        <v>79985136</v>
      </c>
      <c r="N2853" s="698"/>
      <c r="O2853" s="698"/>
      <c r="P2853" s="697" t="s">
        <v>90</v>
      </c>
      <c r="Q2853" s="698" t="s">
        <v>403</v>
      </c>
      <c r="R2853" s="697" t="s">
        <v>60</v>
      </c>
      <c r="S2853" s="697" t="s">
        <v>1076</v>
      </c>
    </row>
    <row r="2854" spans="1:19" ht="20.100000000000001" customHeight="1">
      <c r="A2854" s="697" t="s">
        <v>2705</v>
      </c>
      <c r="B2854" s="185" t="s">
        <v>2706</v>
      </c>
      <c r="C2854" s="698" t="s">
        <v>1086</v>
      </c>
      <c r="D2854" s="699" t="s">
        <v>3716</v>
      </c>
      <c r="E2854" s="699" t="s">
        <v>529</v>
      </c>
      <c r="F2854" s="697" t="s">
        <v>1691</v>
      </c>
      <c r="G2854" s="697"/>
      <c r="H2854" s="580">
        <v>100</v>
      </c>
      <c r="I2854" s="580">
        <v>23400</v>
      </c>
      <c r="J2854" s="864">
        <v>0</v>
      </c>
      <c r="K2854" s="578">
        <f t="shared" si="190"/>
        <v>0</v>
      </c>
      <c r="L2854" s="579">
        <f t="shared" si="191"/>
        <v>0</v>
      </c>
      <c r="M2854" s="713">
        <f t="shared" si="189"/>
        <v>2340000</v>
      </c>
      <c r="N2854" s="698"/>
      <c r="O2854" s="698"/>
      <c r="P2854" s="697" t="s">
        <v>1361</v>
      </c>
      <c r="Q2854" s="698" t="s">
        <v>358</v>
      </c>
      <c r="R2854" s="697" t="s">
        <v>73</v>
      </c>
      <c r="S2854" s="697" t="s">
        <v>109</v>
      </c>
    </row>
    <row r="2855" spans="1:19" ht="20.100000000000001" customHeight="1">
      <c r="A2855" s="697" t="s">
        <v>2705</v>
      </c>
      <c r="B2855" s="185" t="s">
        <v>2706</v>
      </c>
      <c r="C2855" s="698" t="s">
        <v>1086</v>
      </c>
      <c r="D2855" s="699" t="s">
        <v>3716</v>
      </c>
      <c r="E2855" s="699" t="s">
        <v>529</v>
      </c>
      <c r="F2855" s="697" t="s">
        <v>1697</v>
      </c>
      <c r="G2855" s="697"/>
      <c r="H2855" s="580">
        <v>100</v>
      </c>
      <c r="I2855" s="580">
        <v>36000</v>
      </c>
      <c r="J2855" s="864">
        <v>0</v>
      </c>
      <c r="K2855" s="578">
        <f t="shared" si="190"/>
        <v>0</v>
      </c>
      <c r="L2855" s="579">
        <f t="shared" si="191"/>
        <v>0</v>
      </c>
      <c r="M2855" s="713">
        <f t="shared" si="189"/>
        <v>3600000</v>
      </c>
      <c r="N2855" s="698"/>
      <c r="O2855" s="698"/>
      <c r="P2855" s="697" t="s">
        <v>1361</v>
      </c>
      <c r="Q2855" s="698" t="s">
        <v>358</v>
      </c>
      <c r="R2855" s="697" t="s">
        <v>73</v>
      </c>
      <c r="S2855" s="697" t="s">
        <v>109</v>
      </c>
    </row>
    <row r="2856" spans="1:19" ht="20.100000000000001" customHeight="1">
      <c r="A2856" s="697" t="s">
        <v>2705</v>
      </c>
      <c r="B2856" s="185" t="s">
        <v>2706</v>
      </c>
      <c r="C2856" s="698" t="s">
        <v>1086</v>
      </c>
      <c r="D2856" s="699" t="s">
        <v>3716</v>
      </c>
      <c r="E2856" s="699" t="s">
        <v>529</v>
      </c>
      <c r="F2856" s="697" t="s">
        <v>1693</v>
      </c>
      <c r="G2856" s="697"/>
      <c r="H2856" s="580">
        <v>100</v>
      </c>
      <c r="I2856" s="580">
        <v>42300</v>
      </c>
      <c r="J2856" s="864">
        <v>0</v>
      </c>
      <c r="K2856" s="578">
        <f t="shared" si="190"/>
        <v>0</v>
      </c>
      <c r="L2856" s="579">
        <f t="shared" si="191"/>
        <v>0</v>
      </c>
      <c r="M2856" s="713">
        <f t="shared" si="189"/>
        <v>4230000</v>
      </c>
      <c r="N2856" s="698"/>
      <c r="O2856" s="698"/>
      <c r="P2856" s="697" t="s">
        <v>1361</v>
      </c>
      <c r="Q2856" s="698" t="s">
        <v>358</v>
      </c>
      <c r="R2856" s="697" t="s">
        <v>73</v>
      </c>
      <c r="S2856" s="697" t="s">
        <v>109</v>
      </c>
    </row>
    <row r="2857" spans="1:19" ht="20.100000000000001" customHeight="1">
      <c r="A2857" s="697" t="s">
        <v>822</v>
      </c>
      <c r="B2857" s="185" t="s">
        <v>2876</v>
      </c>
      <c r="C2857" s="698" t="s">
        <v>736</v>
      </c>
      <c r="D2857" s="699" t="s">
        <v>3716</v>
      </c>
      <c r="E2857" s="699" t="s">
        <v>529</v>
      </c>
      <c r="F2857" s="697" t="s">
        <v>1387</v>
      </c>
      <c r="G2857" s="697"/>
      <c r="H2857" s="580">
        <v>176</v>
      </c>
      <c r="I2857" s="580">
        <v>12801</v>
      </c>
      <c r="J2857" s="864">
        <v>0</v>
      </c>
      <c r="K2857" s="578">
        <f t="shared" si="190"/>
        <v>0</v>
      </c>
      <c r="L2857" s="579">
        <f t="shared" si="191"/>
        <v>0</v>
      </c>
      <c r="M2857" s="713">
        <f t="shared" si="189"/>
        <v>2252976</v>
      </c>
      <c r="N2857" s="698"/>
      <c r="O2857" s="698" t="s">
        <v>2031</v>
      </c>
      <c r="P2857" s="697" t="s">
        <v>759</v>
      </c>
      <c r="Q2857" s="698" t="s">
        <v>577</v>
      </c>
      <c r="R2857" s="697" t="s">
        <v>375</v>
      </c>
      <c r="S2857" s="697" t="s">
        <v>213</v>
      </c>
    </row>
    <row r="2858" spans="1:19" ht="20.100000000000001" customHeight="1">
      <c r="A2858" s="697" t="s">
        <v>822</v>
      </c>
      <c r="B2858" s="185" t="s">
        <v>2876</v>
      </c>
      <c r="C2858" s="698" t="s">
        <v>736</v>
      </c>
      <c r="D2858" s="699" t="s">
        <v>3716</v>
      </c>
      <c r="E2858" s="699" t="s">
        <v>529</v>
      </c>
      <c r="F2858" s="697" t="s">
        <v>534</v>
      </c>
      <c r="G2858" s="697"/>
      <c r="H2858" s="580">
        <v>58</v>
      </c>
      <c r="I2858" s="580">
        <v>58000</v>
      </c>
      <c r="J2858" s="864">
        <v>0</v>
      </c>
      <c r="K2858" s="578">
        <f t="shared" si="190"/>
        <v>0</v>
      </c>
      <c r="L2858" s="579">
        <f t="shared" si="191"/>
        <v>0</v>
      </c>
      <c r="M2858" s="713">
        <f t="shared" si="189"/>
        <v>3364000</v>
      </c>
      <c r="N2858" s="698"/>
      <c r="O2858" s="698" t="s">
        <v>923</v>
      </c>
      <c r="P2858" s="697" t="s">
        <v>759</v>
      </c>
      <c r="Q2858" s="698" t="s">
        <v>278</v>
      </c>
      <c r="R2858" s="697" t="s">
        <v>73</v>
      </c>
      <c r="S2858" s="697" t="s">
        <v>213</v>
      </c>
    </row>
    <row r="2859" spans="1:19" ht="20.100000000000001" customHeight="1">
      <c r="A2859" s="697" t="s">
        <v>822</v>
      </c>
      <c r="B2859" s="185" t="s">
        <v>2876</v>
      </c>
      <c r="C2859" s="698" t="s">
        <v>736</v>
      </c>
      <c r="D2859" s="699" t="s">
        <v>3716</v>
      </c>
      <c r="E2859" s="699" t="s">
        <v>529</v>
      </c>
      <c r="F2859" s="697" t="s">
        <v>2113</v>
      </c>
      <c r="G2859" s="697"/>
      <c r="H2859" s="580">
        <v>58</v>
      </c>
      <c r="I2859" s="580">
        <v>6000</v>
      </c>
      <c r="J2859" s="864">
        <v>0</v>
      </c>
      <c r="K2859" s="578">
        <f t="shared" si="190"/>
        <v>0</v>
      </c>
      <c r="L2859" s="579">
        <f t="shared" si="191"/>
        <v>0</v>
      </c>
      <c r="M2859" s="713">
        <f t="shared" si="189"/>
        <v>348000</v>
      </c>
      <c r="N2859" s="698"/>
      <c r="O2859" s="698" t="s">
        <v>923</v>
      </c>
      <c r="P2859" s="697" t="s">
        <v>759</v>
      </c>
      <c r="Q2859" s="698" t="s">
        <v>336</v>
      </c>
      <c r="R2859" s="697" t="s">
        <v>73</v>
      </c>
      <c r="S2859" s="697" t="s">
        <v>213</v>
      </c>
    </row>
    <row r="2860" spans="1:19" ht="20.100000000000001" customHeight="1">
      <c r="A2860" s="697" t="s">
        <v>822</v>
      </c>
      <c r="B2860" s="185" t="s">
        <v>2876</v>
      </c>
      <c r="C2860" s="698" t="s">
        <v>736</v>
      </c>
      <c r="D2860" s="699" t="s">
        <v>3716</v>
      </c>
      <c r="E2860" s="699" t="s">
        <v>529</v>
      </c>
      <c r="F2860" s="697" t="s">
        <v>880</v>
      </c>
      <c r="G2860" s="697"/>
      <c r="H2860" s="580">
        <v>58</v>
      </c>
      <c r="I2860" s="580">
        <v>3493</v>
      </c>
      <c r="J2860" s="864">
        <v>0</v>
      </c>
      <c r="K2860" s="578">
        <f t="shared" si="190"/>
        <v>0</v>
      </c>
      <c r="L2860" s="579">
        <f t="shared" si="191"/>
        <v>0</v>
      </c>
      <c r="M2860" s="713">
        <f t="shared" si="189"/>
        <v>202594</v>
      </c>
      <c r="N2860" s="698"/>
      <c r="O2860" s="698" t="s">
        <v>923</v>
      </c>
      <c r="P2860" s="697" t="s">
        <v>759</v>
      </c>
      <c r="Q2860" s="698" t="s">
        <v>336</v>
      </c>
      <c r="R2860" s="697" t="s">
        <v>73</v>
      </c>
      <c r="S2860" s="697" t="s">
        <v>213</v>
      </c>
    </row>
    <row r="2861" spans="1:19" ht="20.100000000000001" customHeight="1">
      <c r="A2861" s="697" t="s">
        <v>822</v>
      </c>
      <c r="B2861" s="185" t="s">
        <v>2876</v>
      </c>
      <c r="C2861" s="698" t="s">
        <v>736</v>
      </c>
      <c r="D2861" s="699" t="s">
        <v>3716</v>
      </c>
      <c r="E2861" s="699" t="s">
        <v>529</v>
      </c>
      <c r="F2861" s="697" t="s">
        <v>880</v>
      </c>
      <c r="G2861" s="697"/>
      <c r="H2861" s="580">
        <v>58</v>
      </c>
      <c r="I2861" s="580">
        <v>3493</v>
      </c>
      <c r="J2861" s="864">
        <v>0</v>
      </c>
      <c r="K2861" s="578">
        <f t="shared" si="190"/>
        <v>0</v>
      </c>
      <c r="L2861" s="579">
        <f t="shared" si="191"/>
        <v>0</v>
      </c>
      <c r="M2861" s="713">
        <f t="shared" si="189"/>
        <v>202594</v>
      </c>
      <c r="N2861" s="698"/>
      <c r="O2861" s="698" t="s">
        <v>923</v>
      </c>
      <c r="P2861" s="697" t="s">
        <v>759</v>
      </c>
      <c r="Q2861" s="698" t="s">
        <v>336</v>
      </c>
      <c r="R2861" s="697" t="s">
        <v>73</v>
      </c>
      <c r="S2861" s="697" t="s">
        <v>213</v>
      </c>
    </row>
    <row r="2862" spans="1:19" ht="20.100000000000001" customHeight="1">
      <c r="A2862" s="697" t="s">
        <v>822</v>
      </c>
      <c r="B2862" s="185" t="s">
        <v>2876</v>
      </c>
      <c r="C2862" s="698" t="s">
        <v>736</v>
      </c>
      <c r="D2862" s="699" t="s">
        <v>3716</v>
      </c>
      <c r="E2862" s="699" t="s">
        <v>529</v>
      </c>
      <c r="F2862" s="697" t="s">
        <v>2877</v>
      </c>
      <c r="G2862" s="697"/>
      <c r="H2862" s="580">
        <v>17</v>
      </c>
      <c r="I2862" s="580">
        <v>117000</v>
      </c>
      <c r="J2862" s="864">
        <v>0</v>
      </c>
      <c r="K2862" s="578">
        <f t="shared" si="190"/>
        <v>0</v>
      </c>
      <c r="L2862" s="579">
        <f t="shared" si="191"/>
        <v>0</v>
      </c>
      <c r="M2862" s="713">
        <f t="shared" si="189"/>
        <v>1989000</v>
      </c>
      <c r="N2862" s="698"/>
      <c r="O2862" s="698"/>
      <c r="P2862" s="697" t="s">
        <v>759</v>
      </c>
      <c r="Q2862" s="698" t="s">
        <v>784</v>
      </c>
      <c r="R2862" s="697" t="s">
        <v>73</v>
      </c>
      <c r="S2862" s="697" t="s">
        <v>213</v>
      </c>
    </row>
    <row r="2863" spans="1:19" ht="20.100000000000001" customHeight="1">
      <c r="A2863" s="697" t="s">
        <v>822</v>
      </c>
      <c r="B2863" s="185" t="s">
        <v>2876</v>
      </c>
      <c r="C2863" s="698" t="s">
        <v>736</v>
      </c>
      <c r="D2863" s="699" t="s">
        <v>3716</v>
      </c>
      <c r="E2863" s="699" t="s">
        <v>529</v>
      </c>
      <c r="F2863" s="697" t="s">
        <v>2327</v>
      </c>
      <c r="G2863" s="697"/>
      <c r="H2863" s="580">
        <v>17</v>
      </c>
      <c r="I2863" s="580">
        <v>10000</v>
      </c>
      <c r="J2863" s="864">
        <v>0</v>
      </c>
      <c r="K2863" s="578">
        <f t="shared" si="190"/>
        <v>0</v>
      </c>
      <c r="L2863" s="579">
        <f t="shared" si="191"/>
        <v>0</v>
      </c>
      <c r="M2863" s="713">
        <f t="shared" si="189"/>
        <v>170000</v>
      </c>
      <c r="N2863" s="698"/>
      <c r="O2863" s="698"/>
      <c r="P2863" s="697" t="s">
        <v>759</v>
      </c>
      <c r="Q2863" s="698" t="s">
        <v>336</v>
      </c>
      <c r="R2863" s="697" t="s">
        <v>73</v>
      </c>
      <c r="S2863" s="697" t="s">
        <v>213</v>
      </c>
    </row>
    <row r="2864" spans="1:19" ht="20.100000000000001" customHeight="1">
      <c r="A2864" s="697" t="s">
        <v>190</v>
      </c>
      <c r="B2864" s="185" t="s">
        <v>2912</v>
      </c>
      <c r="C2864" s="698" t="s">
        <v>1011</v>
      </c>
      <c r="D2864" s="699" t="s">
        <v>3716</v>
      </c>
      <c r="E2864" s="699" t="s">
        <v>516</v>
      </c>
      <c r="F2864" s="697" t="s">
        <v>631</v>
      </c>
      <c r="G2864" s="697"/>
      <c r="H2864" s="580">
        <v>14</v>
      </c>
      <c r="I2864" s="580">
        <v>36000</v>
      </c>
      <c r="J2864" s="864">
        <v>0</v>
      </c>
      <c r="K2864" s="578">
        <f t="shared" si="190"/>
        <v>0</v>
      </c>
      <c r="L2864" s="579">
        <f t="shared" si="191"/>
        <v>0</v>
      </c>
      <c r="M2864" s="713">
        <f t="shared" si="189"/>
        <v>504000</v>
      </c>
      <c r="N2864" s="698"/>
      <c r="O2864" s="698"/>
      <c r="P2864" s="697" t="s">
        <v>482</v>
      </c>
      <c r="Q2864" s="698" t="s">
        <v>336</v>
      </c>
      <c r="R2864" s="697" t="s">
        <v>73</v>
      </c>
      <c r="S2864" s="697" t="s">
        <v>237</v>
      </c>
    </row>
    <row r="2865" spans="1:19" ht="20.100000000000001" customHeight="1">
      <c r="A2865" s="697" t="s">
        <v>190</v>
      </c>
      <c r="B2865" s="185" t="s">
        <v>2912</v>
      </c>
      <c r="C2865" s="698" t="s">
        <v>1011</v>
      </c>
      <c r="D2865" s="699" t="s">
        <v>3716</v>
      </c>
      <c r="E2865" s="699" t="s">
        <v>516</v>
      </c>
      <c r="F2865" s="697" t="s">
        <v>632</v>
      </c>
      <c r="G2865" s="697"/>
      <c r="H2865" s="580">
        <v>12</v>
      </c>
      <c r="I2865" s="580">
        <v>63000</v>
      </c>
      <c r="J2865" s="864">
        <v>0</v>
      </c>
      <c r="K2865" s="578">
        <f t="shared" si="190"/>
        <v>0</v>
      </c>
      <c r="L2865" s="579">
        <f t="shared" si="191"/>
        <v>0</v>
      </c>
      <c r="M2865" s="713">
        <f t="shared" si="189"/>
        <v>756000</v>
      </c>
      <c r="N2865" s="698"/>
      <c r="O2865" s="698"/>
      <c r="P2865" s="697" t="s">
        <v>482</v>
      </c>
      <c r="Q2865" s="698" t="s">
        <v>336</v>
      </c>
      <c r="R2865" s="697" t="s">
        <v>73</v>
      </c>
      <c r="S2865" s="697" t="s">
        <v>237</v>
      </c>
    </row>
    <row r="2866" spans="1:19" ht="20.100000000000001" customHeight="1">
      <c r="A2866" s="697" t="s">
        <v>190</v>
      </c>
      <c r="B2866" s="185" t="s">
        <v>2912</v>
      </c>
      <c r="C2866" s="698" t="s">
        <v>1011</v>
      </c>
      <c r="D2866" s="699" t="s">
        <v>3716</v>
      </c>
      <c r="E2866" s="699" t="s">
        <v>516</v>
      </c>
      <c r="F2866" s="697" t="s">
        <v>2913</v>
      </c>
      <c r="G2866" s="697"/>
      <c r="H2866" s="580">
        <v>6</v>
      </c>
      <c r="I2866" s="580">
        <v>72000</v>
      </c>
      <c r="J2866" s="864">
        <v>0</v>
      </c>
      <c r="K2866" s="578">
        <f t="shared" si="190"/>
        <v>0</v>
      </c>
      <c r="L2866" s="579">
        <f t="shared" si="191"/>
        <v>0</v>
      </c>
      <c r="M2866" s="713">
        <f t="shared" si="189"/>
        <v>432000</v>
      </c>
      <c r="N2866" s="698"/>
      <c r="O2866" s="698"/>
      <c r="P2866" s="697" t="s">
        <v>482</v>
      </c>
      <c r="Q2866" s="698" t="s">
        <v>336</v>
      </c>
      <c r="R2866" s="697" t="s">
        <v>73</v>
      </c>
      <c r="S2866" s="697" t="s">
        <v>237</v>
      </c>
    </row>
    <row r="2867" spans="1:19" ht="20.100000000000001" customHeight="1">
      <c r="A2867" s="697" t="s">
        <v>190</v>
      </c>
      <c r="B2867" s="185" t="s">
        <v>2912</v>
      </c>
      <c r="C2867" s="698" t="s">
        <v>1011</v>
      </c>
      <c r="D2867" s="699" t="s">
        <v>3716</v>
      </c>
      <c r="E2867" s="699" t="s">
        <v>516</v>
      </c>
      <c r="F2867" s="697" t="s">
        <v>2323</v>
      </c>
      <c r="G2867" s="697"/>
      <c r="H2867" s="580">
        <v>6</v>
      </c>
      <c r="I2867" s="580">
        <v>67444</v>
      </c>
      <c r="J2867" s="864">
        <v>0</v>
      </c>
      <c r="K2867" s="578">
        <f t="shared" si="190"/>
        <v>0</v>
      </c>
      <c r="L2867" s="579">
        <f t="shared" si="191"/>
        <v>0</v>
      </c>
      <c r="M2867" s="713">
        <f t="shared" si="189"/>
        <v>404664</v>
      </c>
      <c r="N2867" s="698"/>
      <c r="O2867" s="698"/>
      <c r="P2867" s="697" t="s">
        <v>482</v>
      </c>
      <c r="Q2867" s="698" t="s">
        <v>336</v>
      </c>
      <c r="R2867" s="697" t="s">
        <v>73</v>
      </c>
      <c r="S2867" s="697" t="s">
        <v>237</v>
      </c>
    </row>
    <row r="2868" spans="1:19" ht="20.100000000000001" customHeight="1">
      <c r="A2868" s="697" t="s">
        <v>744</v>
      </c>
      <c r="B2868" s="185" t="s">
        <v>3047</v>
      </c>
      <c r="C2868" s="698" t="s">
        <v>2812</v>
      </c>
      <c r="D2868" s="699" t="s">
        <v>3716</v>
      </c>
      <c r="E2868" s="699" t="s">
        <v>529</v>
      </c>
      <c r="F2868" s="697" t="s">
        <v>739</v>
      </c>
      <c r="G2868" s="697"/>
      <c r="H2868" s="580">
        <v>360</v>
      </c>
      <c r="I2868" s="580">
        <v>57161</v>
      </c>
      <c r="J2868" s="864">
        <v>0</v>
      </c>
      <c r="K2868" s="578">
        <f t="shared" si="190"/>
        <v>0</v>
      </c>
      <c r="L2868" s="579">
        <f t="shared" si="191"/>
        <v>0</v>
      </c>
      <c r="M2868" s="713">
        <f t="shared" si="189"/>
        <v>20577960</v>
      </c>
      <c r="N2868" s="698"/>
      <c r="O2868" s="698" t="s">
        <v>3054</v>
      </c>
      <c r="P2868" s="697" t="s">
        <v>1163</v>
      </c>
      <c r="Q2868" s="698" t="s">
        <v>271</v>
      </c>
      <c r="R2868" s="697" t="s">
        <v>73</v>
      </c>
      <c r="S2868" s="697" t="s">
        <v>109</v>
      </c>
    </row>
    <row r="2869" spans="1:19" ht="20.100000000000001" customHeight="1">
      <c r="A2869" s="697" t="s">
        <v>744</v>
      </c>
      <c r="B2869" s="185" t="s">
        <v>3047</v>
      </c>
      <c r="C2869" s="698" t="s">
        <v>2812</v>
      </c>
      <c r="D2869" s="699" t="s">
        <v>3716</v>
      </c>
      <c r="E2869" s="699" t="s">
        <v>529</v>
      </c>
      <c r="F2869" s="697" t="s">
        <v>694</v>
      </c>
      <c r="G2869" s="697"/>
      <c r="H2869" s="580">
        <v>440</v>
      </c>
      <c r="I2869" s="580">
        <v>81900</v>
      </c>
      <c r="J2869" s="864">
        <v>35</v>
      </c>
      <c r="K2869" s="578">
        <f t="shared" si="190"/>
        <v>15400</v>
      </c>
      <c r="L2869" s="579">
        <f t="shared" si="191"/>
        <v>15.4</v>
      </c>
      <c r="M2869" s="713">
        <f t="shared" si="189"/>
        <v>36036000</v>
      </c>
      <c r="N2869" s="698"/>
      <c r="O2869" s="698" t="s">
        <v>3056</v>
      </c>
      <c r="P2869" s="697" t="s">
        <v>1163</v>
      </c>
      <c r="Q2869" s="698" t="s">
        <v>370</v>
      </c>
      <c r="R2869" s="697" t="s">
        <v>68</v>
      </c>
      <c r="S2869" s="697" t="s">
        <v>109</v>
      </c>
    </row>
    <row r="2870" spans="1:19" ht="20.100000000000001" customHeight="1">
      <c r="A2870" s="697" t="s">
        <v>744</v>
      </c>
      <c r="B2870" s="185" t="s">
        <v>3047</v>
      </c>
      <c r="C2870" s="698" t="s">
        <v>2812</v>
      </c>
      <c r="D2870" s="699" t="s">
        <v>3716</v>
      </c>
      <c r="E2870" s="699" t="s">
        <v>529</v>
      </c>
      <c r="F2870" s="697" t="s">
        <v>746</v>
      </c>
      <c r="G2870" s="697"/>
      <c r="H2870" s="580">
        <v>850</v>
      </c>
      <c r="I2870" s="580">
        <v>16200</v>
      </c>
      <c r="J2870" s="864">
        <v>0</v>
      </c>
      <c r="K2870" s="578">
        <f t="shared" si="190"/>
        <v>0</v>
      </c>
      <c r="L2870" s="579">
        <f t="shared" si="191"/>
        <v>0</v>
      </c>
      <c r="M2870" s="713">
        <f t="shared" si="189"/>
        <v>13770000</v>
      </c>
      <c r="N2870" s="698"/>
      <c r="O2870" s="698"/>
      <c r="P2870" s="697" t="s">
        <v>1163</v>
      </c>
      <c r="Q2870" s="698" t="s">
        <v>360</v>
      </c>
      <c r="R2870" s="697" t="s">
        <v>73</v>
      </c>
      <c r="S2870" s="697" t="s">
        <v>109</v>
      </c>
    </row>
    <row r="2871" spans="1:19" ht="20.100000000000001" customHeight="1">
      <c r="A2871" s="697" t="s">
        <v>806</v>
      </c>
      <c r="B2871" s="185" t="s">
        <v>3260</v>
      </c>
      <c r="C2871" s="698" t="s">
        <v>425</v>
      </c>
      <c r="D2871" s="699" t="s">
        <v>3716</v>
      </c>
      <c r="E2871" s="699" t="s">
        <v>529</v>
      </c>
      <c r="F2871" s="697" t="s">
        <v>1748</v>
      </c>
      <c r="G2871" s="697"/>
      <c r="H2871" s="580">
        <v>96</v>
      </c>
      <c r="I2871" s="580">
        <v>78516</v>
      </c>
      <c r="J2871" s="864">
        <v>25</v>
      </c>
      <c r="K2871" s="578">
        <f t="shared" si="190"/>
        <v>2400</v>
      </c>
      <c r="L2871" s="579">
        <f t="shared" si="191"/>
        <v>2.4</v>
      </c>
      <c r="M2871" s="713">
        <f t="shared" si="189"/>
        <v>7537536</v>
      </c>
      <c r="N2871" s="698"/>
      <c r="O2871" s="698" t="s">
        <v>3305</v>
      </c>
      <c r="P2871" s="697" t="s">
        <v>372</v>
      </c>
      <c r="Q2871" s="698" t="s">
        <v>361</v>
      </c>
      <c r="R2871" s="697" t="s">
        <v>68</v>
      </c>
      <c r="S2871" s="697" t="s">
        <v>237</v>
      </c>
    </row>
    <row r="2872" spans="1:19" ht="20.100000000000001" customHeight="1">
      <c r="A2872" s="697" t="s">
        <v>806</v>
      </c>
      <c r="B2872" s="185" t="s">
        <v>3260</v>
      </c>
      <c r="C2872" s="698" t="s">
        <v>425</v>
      </c>
      <c r="D2872" s="699" t="s">
        <v>3716</v>
      </c>
      <c r="E2872" s="699" t="s">
        <v>529</v>
      </c>
      <c r="F2872" s="697" t="s">
        <v>714</v>
      </c>
      <c r="G2872" s="697"/>
      <c r="H2872" s="580">
        <v>96</v>
      </c>
      <c r="I2872" s="580">
        <v>56550</v>
      </c>
      <c r="J2872" s="864">
        <v>0</v>
      </c>
      <c r="K2872" s="578">
        <f t="shared" si="190"/>
        <v>0</v>
      </c>
      <c r="L2872" s="579">
        <f t="shared" si="191"/>
        <v>0</v>
      </c>
      <c r="M2872" s="713">
        <f t="shared" si="189"/>
        <v>5428800</v>
      </c>
      <c r="N2872" s="698"/>
      <c r="O2872" s="698" t="s">
        <v>3305</v>
      </c>
      <c r="P2872" s="697" t="s">
        <v>372</v>
      </c>
      <c r="Q2872" s="698" t="s">
        <v>336</v>
      </c>
      <c r="R2872" s="697" t="s">
        <v>73</v>
      </c>
      <c r="S2872" s="697" t="s">
        <v>237</v>
      </c>
    </row>
    <row r="2873" spans="1:19" ht="20.100000000000001" customHeight="1">
      <c r="A2873" s="697" t="s">
        <v>806</v>
      </c>
      <c r="B2873" s="185" t="s">
        <v>3260</v>
      </c>
      <c r="C2873" s="698" t="s">
        <v>425</v>
      </c>
      <c r="D2873" s="699" t="s">
        <v>3716</v>
      </c>
      <c r="E2873" s="699" t="s">
        <v>529</v>
      </c>
      <c r="F2873" s="697" t="s">
        <v>1748</v>
      </c>
      <c r="G2873" s="697"/>
      <c r="H2873" s="580">
        <v>10</v>
      </c>
      <c r="I2873" s="580">
        <v>77244</v>
      </c>
      <c r="J2873" s="864">
        <v>25</v>
      </c>
      <c r="K2873" s="578">
        <f t="shared" si="190"/>
        <v>250</v>
      </c>
      <c r="L2873" s="579">
        <f t="shared" si="191"/>
        <v>0.25</v>
      </c>
      <c r="M2873" s="713">
        <f t="shared" si="189"/>
        <v>772440</v>
      </c>
      <c r="N2873" s="698"/>
      <c r="O2873" s="698" t="s">
        <v>3306</v>
      </c>
      <c r="P2873" s="697" t="s">
        <v>372</v>
      </c>
      <c r="Q2873" s="698" t="s">
        <v>361</v>
      </c>
      <c r="R2873" s="697" t="s">
        <v>68</v>
      </c>
      <c r="S2873" s="697" t="s">
        <v>237</v>
      </c>
    </row>
    <row r="2874" spans="1:19" ht="20.100000000000001" customHeight="1">
      <c r="A2874" s="697" t="s">
        <v>806</v>
      </c>
      <c r="B2874" s="185" t="s">
        <v>3260</v>
      </c>
      <c r="C2874" s="698" t="s">
        <v>425</v>
      </c>
      <c r="D2874" s="699" t="s">
        <v>3716</v>
      </c>
      <c r="E2874" s="699" t="s">
        <v>529</v>
      </c>
      <c r="F2874" s="697" t="s">
        <v>363</v>
      </c>
      <c r="G2874" s="697"/>
      <c r="H2874" s="580">
        <v>32</v>
      </c>
      <c r="I2874" s="580">
        <v>120132</v>
      </c>
      <c r="J2874" s="864">
        <v>42</v>
      </c>
      <c r="K2874" s="578">
        <f t="shared" si="190"/>
        <v>1344</v>
      </c>
      <c r="L2874" s="579">
        <f t="shared" si="191"/>
        <v>1.3440000000000001</v>
      </c>
      <c r="M2874" s="713">
        <f t="shared" si="189"/>
        <v>3844224</v>
      </c>
      <c r="N2874" s="698"/>
      <c r="O2874" s="698" t="s">
        <v>2533</v>
      </c>
      <c r="P2874" s="697" t="s">
        <v>372</v>
      </c>
      <c r="Q2874" s="698" t="s">
        <v>364</v>
      </c>
      <c r="R2874" s="697" t="s">
        <v>68</v>
      </c>
      <c r="S2874" s="697" t="s">
        <v>237</v>
      </c>
    </row>
    <row r="2875" spans="1:19" ht="20.100000000000001" customHeight="1">
      <c r="A2875" s="697" t="s">
        <v>806</v>
      </c>
      <c r="B2875" s="185" t="s">
        <v>3260</v>
      </c>
      <c r="C2875" s="698" t="s">
        <v>425</v>
      </c>
      <c r="D2875" s="699" t="s">
        <v>3716</v>
      </c>
      <c r="E2875" s="699" t="s">
        <v>529</v>
      </c>
      <c r="F2875" s="697" t="s">
        <v>1736</v>
      </c>
      <c r="G2875" s="697"/>
      <c r="H2875" s="580">
        <v>10</v>
      </c>
      <c r="I2875" s="580">
        <v>96518</v>
      </c>
      <c r="J2875" s="864">
        <v>15</v>
      </c>
      <c r="K2875" s="578">
        <f t="shared" si="190"/>
        <v>150</v>
      </c>
      <c r="L2875" s="579">
        <f t="shared" si="191"/>
        <v>0.15</v>
      </c>
      <c r="M2875" s="713">
        <f t="shared" si="189"/>
        <v>965180</v>
      </c>
      <c r="N2875" s="698"/>
      <c r="O2875" s="698"/>
      <c r="P2875" s="697" t="s">
        <v>372</v>
      </c>
      <c r="Q2875" s="698" t="s">
        <v>755</v>
      </c>
      <c r="R2875" s="697" t="s">
        <v>60</v>
      </c>
      <c r="S2875" s="697" t="s">
        <v>237</v>
      </c>
    </row>
    <row r="2876" spans="1:19" ht="20.100000000000001" customHeight="1">
      <c r="A2876" s="697" t="s">
        <v>806</v>
      </c>
      <c r="B2876" s="185" t="s">
        <v>3260</v>
      </c>
      <c r="C2876" s="698" t="s">
        <v>425</v>
      </c>
      <c r="D2876" s="699" t="s">
        <v>3716</v>
      </c>
      <c r="E2876" s="699" t="s">
        <v>529</v>
      </c>
      <c r="F2876" s="697" t="s">
        <v>3110</v>
      </c>
      <c r="G2876" s="697"/>
      <c r="H2876" s="580">
        <v>14</v>
      </c>
      <c r="I2876" s="580">
        <v>46800</v>
      </c>
      <c r="J2876" s="864">
        <v>0</v>
      </c>
      <c r="K2876" s="578">
        <f t="shared" si="190"/>
        <v>0</v>
      </c>
      <c r="L2876" s="579">
        <f t="shared" si="191"/>
        <v>0</v>
      </c>
      <c r="M2876" s="713">
        <f t="shared" si="189"/>
        <v>655200</v>
      </c>
      <c r="N2876" s="698"/>
      <c r="O2876" s="698" t="s">
        <v>703</v>
      </c>
      <c r="P2876" s="697" t="s">
        <v>372</v>
      </c>
      <c r="Q2876" s="698" t="s">
        <v>358</v>
      </c>
      <c r="R2876" s="697" t="s">
        <v>73</v>
      </c>
      <c r="S2876" s="697" t="s">
        <v>237</v>
      </c>
    </row>
    <row r="2877" spans="1:19" ht="20.100000000000001" customHeight="1">
      <c r="A2877" s="697" t="s">
        <v>806</v>
      </c>
      <c r="B2877" s="185" t="s">
        <v>3260</v>
      </c>
      <c r="C2877" s="698" t="s">
        <v>425</v>
      </c>
      <c r="D2877" s="699" t="s">
        <v>3716</v>
      </c>
      <c r="E2877" s="699" t="s">
        <v>529</v>
      </c>
      <c r="F2877" s="697" t="s">
        <v>985</v>
      </c>
      <c r="G2877" s="697"/>
      <c r="H2877" s="580">
        <v>3</v>
      </c>
      <c r="I2877" s="580">
        <v>7200</v>
      </c>
      <c r="J2877" s="864">
        <v>0</v>
      </c>
      <c r="K2877" s="578">
        <f t="shared" si="190"/>
        <v>0</v>
      </c>
      <c r="L2877" s="579">
        <f t="shared" si="191"/>
        <v>0</v>
      </c>
      <c r="M2877" s="713">
        <f t="shared" si="189"/>
        <v>21600</v>
      </c>
      <c r="N2877" s="698"/>
      <c r="O2877" s="698" t="s">
        <v>3310</v>
      </c>
      <c r="P2877" s="697" t="s">
        <v>372</v>
      </c>
      <c r="Q2877" s="698" t="s">
        <v>336</v>
      </c>
      <c r="R2877" s="697" t="s">
        <v>73</v>
      </c>
      <c r="S2877" s="697" t="s">
        <v>237</v>
      </c>
    </row>
    <row r="2878" spans="1:19" ht="20.100000000000001" customHeight="1">
      <c r="A2878" s="697" t="s">
        <v>806</v>
      </c>
      <c r="B2878" s="185" t="s">
        <v>3260</v>
      </c>
      <c r="C2878" s="698" t="s">
        <v>425</v>
      </c>
      <c r="D2878" s="699" t="s">
        <v>3716</v>
      </c>
      <c r="E2878" s="699" t="s">
        <v>529</v>
      </c>
      <c r="F2878" s="697" t="s">
        <v>985</v>
      </c>
      <c r="G2878" s="697"/>
      <c r="H2878" s="580">
        <v>3</v>
      </c>
      <c r="I2878" s="580">
        <v>7200</v>
      </c>
      <c r="J2878" s="864">
        <v>0</v>
      </c>
      <c r="K2878" s="578">
        <f t="shared" si="190"/>
        <v>0</v>
      </c>
      <c r="L2878" s="579">
        <f t="shared" si="191"/>
        <v>0</v>
      </c>
      <c r="M2878" s="713">
        <f t="shared" si="189"/>
        <v>21600</v>
      </c>
      <c r="N2878" s="698"/>
      <c r="O2878" s="698" t="s">
        <v>3310</v>
      </c>
      <c r="P2878" s="697" t="s">
        <v>372</v>
      </c>
      <c r="Q2878" s="698" t="s">
        <v>336</v>
      </c>
      <c r="R2878" s="697" t="s">
        <v>73</v>
      </c>
      <c r="S2878" s="697" t="s">
        <v>237</v>
      </c>
    </row>
    <row r="2879" spans="1:19" ht="20.100000000000001" customHeight="1">
      <c r="A2879" s="697" t="s">
        <v>3264</v>
      </c>
      <c r="B2879" s="185" t="s">
        <v>3265</v>
      </c>
      <c r="C2879" s="698" t="s">
        <v>355</v>
      </c>
      <c r="D2879" s="699" t="s">
        <v>3716</v>
      </c>
      <c r="E2879" s="699" t="s">
        <v>529</v>
      </c>
      <c r="F2879" s="697" t="s">
        <v>950</v>
      </c>
      <c r="G2879" s="697"/>
      <c r="H2879" s="580">
        <v>99</v>
      </c>
      <c r="I2879" s="580">
        <v>56788</v>
      </c>
      <c r="J2879" s="864">
        <v>36</v>
      </c>
      <c r="K2879" s="578">
        <f t="shared" si="190"/>
        <v>3564</v>
      </c>
      <c r="L2879" s="579">
        <f t="shared" si="191"/>
        <v>3.5640000000000001</v>
      </c>
      <c r="M2879" s="713">
        <f t="shared" si="189"/>
        <v>5622012</v>
      </c>
      <c r="N2879" s="698"/>
      <c r="O2879" s="698" t="s">
        <v>3317</v>
      </c>
      <c r="P2879" s="697" t="s">
        <v>1164</v>
      </c>
      <c r="Q2879" s="698" t="s">
        <v>358</v>
      </c>
      <c r="R2879" s="697" t="s">
        <v>68</v>
      </c>
      <c r="S2879" s="697" t="s">
        <v>109</v>
      </c>
    </row>
    <row r="2880" spans="1:19" ht="20.100000000000001" customHeight="1">
      <c r="A2880" s="697" t="s">
        <v>3264</v>
      </c>
      <c r="B2880" s="185" t="s">
        <v>3265</v>
      </c>
      <c r="C2880" s="698" t="s">
        <v>355</v>
      </c>
      <c r="D2880" s="699" t="s">
        <v>3716</v>
      </c>
      <c r="E2880" s="699" t="s">
        <v>529</v>
      </c>
      <c r="F2880" s="697" t="s">
        <v>880</v>
      </c>
      <c r="G2880" s="697"/>
      <c r="H2880" s="580">
        <v>99</v>
      </c>
      <c r="I2880" s="580">
        <v>3786</v>
      </c>
      <c r="J2880" s="864">
        <v>0</v>
      </c>
      <c r="K2880" s="578">
        <f t="shared" si="190"/>
        <v>0</v>
      </c>
      <c r="L2880" s="579">
        <f t="shared" si="191"/>
        <v>0</v>
      </c>
      <c r="M2880" s="713">
        <f t="shared" si="189"/>
        <v>374814</v>
      </c>
      <c r="N2880" s="698"/>
      <c r="O2880" s="698" t="s">
        <v>3317</v>
      </c>
      <c r="P2880" s="697" t="s">
        <v>1164</v>
      </c>
      <c r="Q2880" s="698" t="s">
        <v>336</v>
      </c>
      <c r="R2880" s="697" t="s">
        <v>73</v>
      </c>
      <c r="S2880" s="697" t="s">
        <v>109</v>
      </c>
    </row>
    <row r="2881" spans="1:19" ht="20.100000000000001" customHeight="1">
      <c r="A2881" s="697" t="s">
        <v>3264</v>
      </c>
      <c r="B2881" s="185" t="s">
        <v>3265</v>
      </c>
      <c r="C2881" s="698" t="s">
        <v>355</v>
      </c>
      <c r="D2881" s="699" t="s">
        <v>3716</v>
      </c>
      <c r="E2881" s="699" t="s">
        <v>529</v>
      </c>
      <c r="F2881" s="697" t="s">
        <v>1387</v>
      </c>
      <c r="G2881" s="697"/>
      <c r="H2881" s="580">
        <v>37</v>
      </c>
      <c r="I2881" s="580">
        <v>14546</v>
      </c>
      <c r="J2881" s="864">
        <v>0</v>
      </c>
      <c r="K2881" s="578">
        <f t="shared" si="190"/>
        <v>0</v>
      </c>
      <c r="L2881" s="579">
        <f t="shared" si="191"/>
        <v>0</v>
      </c>
      <c r="M2881" s="713">
        <f t="shared" si="189"/>
        <v>538202</v>
      </c>
      <c r="N2881" s="698"/>
      <c r="O2881" s="698" t="s">
        <v>3087</v>
      </c>
      <c r="P2881" s="697" t="s">
        <v>1164</v>
      </c>
      <c r="Q2881" s="698" t="s">
        <v>577</v>
      </c>
      <c r="R2881" s="697" t="s">
        <v>68</v>
      </c>
      <c r="S2881" s="697" t="s">
        <v>109</v>
      </c>
    </row>
    <row r="2882" spans="1:19" ht="20.100000000000001" customHeight="1">
      <c r="A2882" s="697" t="s">
        <v>3264</v>
      </c>
      <c r="B2882" s="185" t="s">
        <v>3265</v>
      </c>
      <c r="C2882" s="698" t="s">
        <v>355</v>
      </c>
      <c r="D2882" s="699" t="s">
        <v>3716</v>
      </c>
      <c r="E2882" s="699" t="s">
        <v>529</v>
      </c>
      <c r="F2882" s="697" t="s">
        <v>1948</v>
      </c>
      <c r="G2882" s="697"/>
      <c r="H2882" s="580">
        <v>99</v>
      </c>
      <c r="I2882" s="580">
        <v>37800</v>
      </c>
      <c r="J2882" s="864">
        <v>0</v>
      </c>
      <c r="K2882" s="578">
        <f t="shared" si="190"/>
        <v>0</v>
      </c>
      <c r="L2882" s="579">
        <f t="shared" si="191"/>
        <v>0</v>
      </c>
      <c r="M2882" s="713">
        <f t="shared" si="189"/>
        <v>3742200</v>
      </c>
      <c r="N2882" s="698"/>
      <c r="O2882" s="698" t="s">
        <v>3318</v>
      </c>
      <c r="P2882" s="697" t="s">
        <v>1164</v>
      </c>
      <c r="Q2882" s="698" t="s">
        <v>358</v>
      </c>
      <c r="R2882" s="697" t="s">
        <v>73</v>
      </c>
      <c r="S2882" s="697" t="s">
        <v>109</v>
      </c>
    </row>
    <row r="2883" spans="1:19" ht="20.100000000000001" customHeight="1">
      <c r="A2883" s="697" t="s">
        <v>3264</v>
      </c>
      <c r="B2883" s="185" t="s">
        <v>3265</v>
      </c>
      <c r="C2883" s="698" t="s">
        <v>355</v>
      </c>
      <c r="D2883" s="699" t="s">
        <v>3716</v>
      </c>
      <c r="E2883" s="699" t="s">
        <v>529</v>
      </c>
      <c r="F2883" s="697" t="s">
        <v>3288</v>
      </c>
      <c r="G2883" s="697"/>
      <c r="H2883" s="580">
        <v>110</v>
      </c>
      <c r="I2883" s="580">
        <v>33300</v>
      </c>
      <c r="J2883" s="864">
        <v>0</v>
      </c>
      <c r="K2883" s="578">
        <f t="shared" si="190"/>
        <v>0</v>
      </c>
      <c r="L2883" s="579">
        <f t="shared" si="191"/>
        <v>0</v>
      </c>
      <c r="M2883" s="713">
        <f t="shared" si="189"/>
        <v>3663000</v>
      </c>
      <c r="N2883" s="698"/>
      <c r="O2883" s="698" t="s">
        <v>535</v>
      </c>
      <c r="P2883" s="697" t="s">
        <v>1164</v>
      </c>
      <c r="Q2883" s="698" t="s">
        <v>358</v>
      </c>
      <c r="R2883" s="697" t="s">
        <v>73</v>
      </c>
      <c r="S2883" s="697" t="s">
        <v>109</v>
      </c>
    </row>
    <row r="2884" spans="1:19" ht="20.100000000000001" customHeight="1">
      <c r="A2884" s="697" t="s">
        <v>770</v>
      </c>
      <c r="B2884" s="185" t="s">
        <v>3392</v>
      </c>
      <c r="C2884" s="698" t="s">
        <v>64</v>
      </c>
      <c r="D2884" s="699" t="s">
        <v>3716</v>
      </c>
      <c r="E2884" s="699" t="s">
        <v>529</v>
      </c>
      <c r="F2884" s="697" t="s">
        <v>605</v>
      </c>
      <c r="G2884" s="697"/>
      <c r="H2884" s="580">
        <v>940</v>
      </c>
      <c r="I2884" s="580">
        <v>200000</v>
      </c>
      <c r="J2884" s="864"/>
      <c r="K2884" s="578">
        <f t="shared" si="190"/>
        <v>0</v>
      </c>
      <c r="L2884" s="579">
        <f t="shared" si="191"/>
        <v>0</v>
      </c>
      <c r="M2884" s="713">
        <f t="shared" si="189"/>
        <v>188000000</v>
      </c>
      <c r="N2884" s="698" t="s">
        <v>1629</v>
      </c>
      <c r="O2884" s="698"/>
      <c r="P2884" s="697" t="s">
        <v>284</v>
      </c>
      <c r="Q2884" s="698" t="s">
        <v>354</v>
      </c>
      <c r="R2884" s="697" t="s">
        <v>70</v>
      </c>
      <c r="S2884" s="697"/>
    </row>
    <row r="2885" spans="1:19" ht="20.100000000000001" customHeight="1">
      <c r="A2885" s="697" t="s">
        <v>744</v>
      </c>
      <c r="B2885" s="185" t="s">
        <v>998</v>
      </c>
      <c r="C2885" s="698" t="s">
        <v>368</v>
      </c>
      <c r="D2885" s="699" t="s">
        <v>3716</v>
      </c>
      <c r="E2885" s="699" t="s">
        <v>529</v>
      </c>
      <c r="F2885" s="697" t="s">
        <v>3281</v>
      </c>
      <c r="G2885" s="697"/>
      <c r="H2885" s="580">
        <v>591</v>
      </c>
      <c r="I2885" s="580">
        <v>124000</v>
      </c>
      <c r="J2885" s="864"/>
      <c r="K2885" s="578">
        <f t="shared" si="190"/>
        <v>0</v>
      </c>
      <c r="L2885" s="579">
        <f t="shared" si="191"/>
        <v>0</v>
      </c>
      <c r="M2885" s="713">
        <f t="shared" si="189"/>
        <v>73284000</v>
      </c>
      <c r="N2885" s="698" t="s">
        <v>3295</v>
      </c>
      <c r="O2885" s="698"/>
      <c r="P2885" s="697" t="s">
        <v>1361</v>
      </c>
      <c r="Q2885" s="698" t="s">
        <v>281</v>
      </c>
      <c r="R2885" s="697" t="s">
        <v>70</v>
      </c>
      <c r="S2885" s="697"/>
    </row>
    <row r="2886" spans="1:19" ht="20.100000000000001" customHeight="1">
      <c r="A2886" s="697" t="s">
        <v>744</v>
      </c>
      <c r="B2886" s="185" t="s">
        <v>998</v>
      </c>
      <c r="C2886" s="698" t="s">
        <v>368</v>
      </c>
      <c r="D2886" s="699" t="s">
        <v>3716</v>
      </c>
      <c r="E2886" s="699" t="s">
        <v>529</v>
      </c>
      <c r="F2886" s="697" t="s">
        <v>353</v>
      </c>
      <c r="G2886" s="697"/>
      <c r="H2886" s="580">
        <v>471</v>
      </c>
      <c r="I2886" s="580">
        <v>165500</v>
      </c>
      <c r="J2886" s="864"/>
      <c r="K2886" s="578">
        <f t="shared" si="190"/>
        <v>0</v>
      </c>
      <c r="L2886" s="579">
        <f t="shared" si="191"/>
        <v>0</v>
      </c>
      <c r="M2886" s="713">
        <f t="shared" si="189"/>
        <v>77950500</v>
      </c>
      <c r="N2886" s="698" t="s">
        <v>1623</v>
      </c>
      <c r="O2886" s="698"/>
      <c r="P2886" s="697" t="s">
        <v>1361</v>
      </c>
      <c r="Q2886" s="698" t="s">
        <v>354</v>
      </c>
      <c r="R2886" s="697" t="s">
        <v>70</v>
      </c>
      <c r="S2886" s="697"/>
    </row>
    <row r="2887" spans="1:19" ht="20.100000000000001" customHeight="1">
      <c r="A2887" s="697" t="s">
        <v>490</v>
      </c>
      <c r="B2887" s="185" t="s">
        <v>1537</v>
      </c>
      <c r="C2887" s="698" t="s">
        <v>64</v>
      </c>
      <c r="D2887" s="699" t="s">
        <v>3716</v>
      </c>
      <c r="E2887" s="699" t="s">
        <v>529</v>
      </c>
      <c r="F2887" s="697" t="s">
        <v>1837</v>
      </c>
      <c r="G2887" s="697"/>
      <c r="H2887" s="580">
        <v>200</v>
      </c>
      <c r="I2887" s="580">
        <v>120000</v>
      </c>
      <c r="J2887" s="864"/>
      <c r="K2887" s="578">
        <f t="shared" si="190"/>
        <v>0</v>
      </c>
      <c r="L2887" s="579">
        <f t="shared" si="191"/>
        <v>0</v>
      </c>
      <c r="M2887" s="713">
        <f t="shared" si="189"/>
        <v>24000000</v>
      </c>
      <c r="N2887" s="698" t="s">
        <v>1623</v>
      </c>
      <c r="O2887" s="698"/>
      <c r="P2887" s="697" t="s">
        <v>284</v>
      </c>
      <c r="Q2887" s="698" t="s">
        <v>281</v>
      </c>
      <c r="R2887" s="697" t="s">
        <v>70</v>
      </c>
      <c r="S2887" s="697"/>
    </row>
    <row r="2888" spans="1:19" ht="20.100000000000001" customHeight="1">
      <c r="A2888" s="697" t="s">
        <v>110</v>
      </c>
      <c r="B2888" s="185" t="s">
        <v>955</v>
      </c>
      <c r="C2888" s="698" t="s">
        <v>64</v>
      </c>
      <c r="D2888" s="699" t="s">
        <v>3716</v>
      </c>
      <c r="E2888" s="699" t="s">
        <v>529</v>
      </c>
      <c r="F2888" s="697" t="s">
        <v>441</v>
      </c>
      <c r="G2888" s="697"/>
      <c r="H2888" s="580">
        <v>189</v>
      </c>
      <c r="I2888" s="580">
        <v>126720</v>
      </c>
      <c r="J2888" s="864"/>
      <c r="K2888" s="578">
        <f t="shared" si="190"/>
        <v>0</v>
      </c>
      <c r="L2888" s="579">
        <f t="shared" si="191"/>
        <v>0</v>
      </c>
      <c r="M2888" s="713">
        <f t="shared" si="189"/>
        <v>23950080</v>
      </c>
      <c r="N2888" s="698" t="s">
        <v>1623</v>
      </c>
      <c r="O2888" s="698"/>
      <c r="P2888" s="697" t="s">
        <v>284</v>
      </c>
      <c r="Q2888" s="698" t="s">
        <v>281</v>
      </c>
      <c r="R2888" s="697" t="s">
        <v>70</v>
      </c>
      <c r="S2888" s="697"/>
    </row>
    <row r="2889" spans="1:19" ht="20.100000000000001" customHeight="1">
      <c r="A2889" s="697" t="s">
        <v>110</v>
      </c>
      <c r="B2889" s="185" t="s">
        <v>3257</v>
      </c>
      <c r="C2889" s="698" t="s">
        <v>1632</v>
      </c>
      <c r="D2889" s="699" t="s">
        <v>3716</v>
      </c>
      <c r="E2889" s="699" t="s">
        <v>529</v>
      </c>
      <c r="F2889" s="697" t="s">
        <v>2240</v>
      </c>
      <c r="G2889" s="697"/>
      <c r="H2889" s="580">
        <v>661</v>
      </c>
      <c r="I2889" s="580">
        <v>293000</v>
      </c>
      <c r="J2889" s="864"/>
      <c r="K2889" s="578">
        <f t="shared" si="190"/>
        <v>0</v>
      </c>
      <c r="L2889" s="579">
        <f t="shared" si="191"/>
        <v>0</v>
      </c>
      <c r="M2889" s="713">
        <f t="shared" si="189"/>
        <v>193673000</v>
      </c>
      <c r="N2889" s="698" t="s">
        <v>2234</v>
      </c>
      <c r="O2889" s="698"/>
      <c r="P2889" s="697" t="s">
        <v>482</v>
      </c>
      <c r="Q2889" s="698" t="s">
        <v>354</v>
      </c>
      <c r="R2889" s="697" t="s">
        <v>70</v>
      </c>
      <c r="S2889" s="697"/>
    </row>
    <row r="2890" spans="1:19" ht="20.100000000000001" customHeight="1">
      <c r="A2890" s="697" t="s">
        <v>351</v>
      </c>
      <c r="B2890" s="185" t="s">
        <v>980</v>
      </c>
      <c r="C2890" s="698" t="s">
        <v>352</v>
      </c>
      <c r="D2890" s="699" t="s">
        <v>3716</v>
      </c>
      <c r="E2890" s="699" t="s">
        <v>529</v>
      </c>
      <c r="F2890" s="697" t="s">
        <v>353</v>
      </c>
      <c r="G2890" s="697"/>
      <c r="H2890" s="580">
        <v>191</v>
      </c>
      <c r="I2890" s="580">
        <v>151491</v>
      </c>
      <c r="J2890" s="864"/>
      <c r="K2890" s="578">
        <f t="shared" si="190"/>
        <v>0</v>
      </c>
      <c r="L2890" s="579">
        <f t="shared" si="191"/>
        <v>0</v>
      </c>
      <c r="M2890" s="713">
        <f t="shared" si="189"/>
        <v>28934781</v>
      </c>
      <c r="N2890" s="698" t="s">
        <v>1623</v>
      </c>
      <c r="O2890" s="698"/>
      <c r="P2890" s="697" t="s">
        <v>761</v>
      </c>
      <c r="Q2890" s="698" t="s">
        <v>354</v>
      </c>
      <c r="R2890" s="697" t="s">
        <v>70</v>
      </c>
      <c r="S2890" s="697"/>
    </row>
    <row r="2891" spans="1:19" ht="20.100000000000001" customHeight="1">
      <c r="A2891" s="697" t="s">
        <v>1102</v>
      </c>
      <c r="B2891" s="185" t="s">
        <v>1103</v>
      </c>
      <c r="C2891" s="698" t="s">
        <v>368</v>
      </c>
      <c r="D2891" s="699" t="s">
        <v>3716</v>
      </c>
      <c r="E2891" s="699" t="s">
        <v>529</v>
      </c>
      <c r="F2891" s="697" t="s">
        <v>69</v>
      </c>
      <c r="G2891" s="697"/>
      <c r="H2891" s="580">
        <v>428</v>
      </c>
      <c r="I2891" s="580">
        <v>160220</v>
      </c>
      <c r="J2891" s="864"/>
      <c r="K2891" s="578">
        <f t="shared" si="190"/>
        <v>0</v>
      </c>
      <c r="L2891" s="579">
        <f t="shared" si="191"/>
        <v>0</v>
      </c>
      <c r="M2891" s="713">
        <f t="shared" ref="M2891:M2954" si="192">H2891*I2891</f>
        <v>68574160</v>
      </c>
      <c r="N2891" s="698" t="s">
        <v>1623</v>
      </c>
      <c r="O2891" s="698" t="s">
        <v>3394</v>
      </c>
      <c r="P2891" s="697" t="s">
        <v>1361</v>
      </c>
      <c r="Q2891" s="698" t="s">
        <v>354</v>
      </c>
      <c r="R2891" s="697" t="s">
        <v>70</v>
      </c>
      <c r="S2891" s="697"/>
    </row>
    <row r="2892" spans="1:19" ht="20.100000000000001" customHeight="1">
      <c r="A2892" s="697" t="s">
        <v>221</v>
      </c>
      <c r="B2892" s="185" t="s">
        <v>1264</v>
      </c>
      <c r="C2892" s="698" t="s">
        <v>368</v>
      </c>
      <c r="D2892" s="699" t="s">
        <v>3716</v>
      </c>
      <c r="E2892" s="699" t="s">
        <v>529</v>
      </c>
      <c r="F2892" s="697" t="s">
        <v>539</v>
      </c>
      <c r="G2892" s="697"/>
      <c r="H2892" s="580">
        <v>456</v>
      </c>
      <c r="I2892" s="580">
        <v>140470</v>
      </c>
      <c r="J2892" s="864"/>
      <c r="K2892" s="578">
        <f t="shared" si="190"/>
        <v>0</v>
      </c>
      <c r="L2892" s="579">
        <f t="shared" si="191"/>
        <v>0</v>
      </c>
      <c r="M2892" s="713">
        <f t="shared" si="192"/>
        <v>64054320</v>
      </c>
      <c r="N2892" s="698" t="s">
        <v>1213</v>
      </c>
      <c r="O2892" s="698" t="s">
        <v>3394</v>
      </c>
      <c r="P2892" s="697" t="s">
        <v>1361</v>
      </c>
      <c r="Q2892" s="698" t="s">
        <v>354</v>
      </c>
      <c r="R2892" s="697" t="s">
        <v>70</v>
      </c>
      <c r="S2892" s="697"/>
    </row>
    <row r="2893" spans="1:19" ht="20.100000000000001" customHeight="1">
      <c r="A2893" s="697" t="s">
        <v>2584</v>
      </c>
      <c r="B2893" s="185" t="s">
        <v>3395</v>
      </c>
      <c r="C2893" s="698" t="s">
        <v>515</v>
      </c>
      <c r="D2893" s="699" t="s">
        <v>3716</v>
      </c>
      <c r="E2893" s="699" t="s">
        <v>529</v>
      </c>
      <c r="F2893" s="697" t="s">
        <v>2240</v>
      </c>
      <c r="G2893" s="697"/>
      <c r="H2893" s="580">
        <v>83</v>
      </c>
      <c r="I2893" s="580">
        <v>324000</v>
      </c>
      <c r="J2893" s="864"/>
      <c r="K2893" s="578">
        <f t="shared" si="190"/>
        <v>0</v>
      </c>
      <c r="L2893" s="579">
        <f t="shared" si="191"/>
        <v>0</v>
      </c>
      <c r="M2893" s="713">
        <f t="shared" si="192"/>
        <v>26892000</v>
      </c>
      <c r="N2893" s="698" t="s">
        <v>2234</v>
      </c>
      <c r="O2893" s="698" t="s">
        <v>3394</v>
      </c>
      <c r="P2893" s="697" t="s">
        <v>761</v>
      </c>
      <c r="Q2893" s="698" t="s">
        <v>354</v>
      </c>
      <c r="R2893" s="697" t="s">
        <v>70</v>
      </c>
      <c r="S2893" s="697"/>
    </row>
    <row r="2894" spans="1:19" ht="20.100000000000001" customHeight="1">
      <c r="A2894" s="697" t="s">
        <v>2496</v>
      </c>
      <c r="B2894" s="185" t="s">
        <v>3396</v>
      </c>
      <c r="C2894" s="698" t="s">
        <v>425</v>
      </c>
      <c r="D2894" s="699" t="s">
        <v>3716</v>
      </c>
      <c r="E2894" s="699" t="s">
        <v>529</v>
      </c>
      <c r="F2894" s="697" t="s">
        <v>2498</v>
      </c>
      <c r="G2894" s="697"/>
      <c r="H2894" s="580">
        <v>397</v>
      </c>
      <c r="I2894" s="580">
        <v>165762</v>
      </c>
      <c r="J2894" s="864"/>
      <c r="K2894" s="578">
        <f t="shared" si="190"/>
        <v>0</v>
      </c>
      <c r="L2894" s="579">
        <f t="shared" si="191"/>
        <v>0</v>
      </c>
      <c r="M2894" s="713">
        <f t="shared" si="192"/>
        <v>65807514</v>
      </c>
      <c r="N2894" s="698" t="s">
        <v>3397</v>
      </c>
      <c r="O2894" s="698" t="s">
        <v>3394</v>
      </c>
      <c r="P2894" s="697" t="s">
        <v>372</v>
      </c>
      <c r="Q2894" s="698" t="s">
        <v>354</v>
      </c>
      <c r="R2894" s="697" t="s">
        <v>70</v>
      </c>
      <c r="S2894" s="697"/>
    </row>
    <row r="2895" spans="1:19" ht="20.100000000000001" customHeight="1">
      <c r="A2895" s="697" t="s">
        <v>110</v>
      </c>
      <c r="B2895" s="185" t="s">
        <v>3398</v>
      </c>
      <c r="C2895" s="698" t="s">
        <v>3151</v>
      </c>
      <c r="D2895" s="699" t="s">
        <v>3716</v>
      </c>
      <c r="E2895" s="699" t="s">
        <v>529</v>
      </c>
      <c r="F2895" s="697" t="s">
        <v>426</v>
      </c>
      <c r="G2895" s="697"/>
      <c r="H2895" s="580">
        <v>511</v>
      </c>
      <c r="I2895" s="580">
        <v>193200</v>
      </c>
      <c r="J2895" s="864"/>
      <c r="K2895" s="578">
        <f t="shared" si="190"/>
        <v>0</v>
      </c>
      <c r="L2895" s="579">
        <f t="shared" si="191"/>
        <v>0</v>
      </c>
      <c r="M2895" s="713">
        <f t="shared" si="192"/>
        <v>98725200</v>
      </c>
      <c r="N2895" s="698" t="s">
        <v>1623</v>
      </c>
      <c r="O2895" s="698"/>
      <c r="P2895" s="697" t="s">
        <v>372</v>
      </c>
      <c r="Q2895" s="698" t="s">
        <v>354</v>
      </c>
      <c r="R2895" s="697" t="s">
        <v>70</v>
      </c>
      <c r="S2895" s="697"/>
    </row>
    <row r="2896" spans="1:19" ht="20.100000000000001" customHeight="1">
      <c r="A2896" s="697" t="s">
        <v>129</v>
      </c>
      <c r="B2896" s="185" t="s">
        <v>1702</v>
      </c>
      <c r="C2896" s="698" t="s">
        <v>1626</v>
      </c>
      <c r="D2896" s="699" t="s">
        <v>3716</v>
      </c>
      <c r="E2896" s="699" t="s">
        <v>516</v>
      </c>
      <c r="F2896" s="697" t="s">
        <v>1277</v>
      </c>
      <c r="G2896" s="697"/>
      <c r="H2896" s="580">
        <v>87</v>
      </c>
      <c r="I2896" s="580">
        <v>668004</v>
      </c>
      <c r="J2896" s="864"/>
      <c r="K2896" s="578">
        <f t="shared" ref="K2896:K2915" si="193">IFERROR(J2896*H2896,"0")</f>
        <v>0</v>
      </c>
      <c r="L2896" s="579">
        <f t="shared" ref="L2896:L2915" si="194">IFERROR(K2896/1000,"0")</f>
        <v>0</v>
      </c>
      <c r="M2896" s="713">
        <f t="shared" si="192"/>
        <v>58116348</v>
      </c>
      <c r="N2896" s="698" t="s">
        <v>2234</v>
      </c>
      <c r="O2896" s="698"/>
      <c r="P2896" s="697" t="s">
        <v>90</v>
      </c>
      <c r="Q2896" s="698" t="s">
        <v>354</v>
      </c>
      <c r="R2896" s="697" t="s">
        <v>70</v>
      </c>
      <c r="S2896" s="697"/>
    </row>
    <row r="2897" spans="1:19" ht="20.100000000000001" customHeight="1">
      <c r="A2897" s="697" t="s">
        <v>63</v>
      </c>
      <c r="B2897" s="185" t="s">
        <v>1702</v>
      </c>
      <c r="C2897" s="698" t="s">
        <v>1032</v>
      </c>
      <c r="D2897" s="699" t="s">
        <v>3716</v>
      </c>
      <c r="E2897" s="699" t="s">
        <v>516</v>
      </c>
      <c r="F2897" s="697" t="s">
        <v>1277</v>
      </c>
      <c r="G2897" s="697"/>
      <c r="H2897" s="580">
        <v>25</v>
      </c>
      <c r="I2897" s="580">
        <v>668004</v>
      </c>
      <c r="J2897" s="864"/>
      <c r="K2897" s="578">
        <f t="shared" si="193"/>
        <v>0</v>
      </c>
      <c r="L2897" s="579">
        <f t="shared" si="194"/>
        <v>0</v>
      </c>
      <c r="M2897" s="713">
        <f t="shared" si="192"/>
        <v>16700100</v>
      </c>
      <c r="N2897" s="1049" t="s">
        <v>2234</v>
      </c>
      <c r="O2897" s="698"/>
      <c r="P2897" s="697" t="s">
        <v>90</v>
      </c>
      <c r="Q2897" s="698" t="s">
        <v>354</v>
      </c>
      <c r="R2897" s="697" t="s">
        <v>70</v>
      </c>
      <c r="S2897" s="697"/>
    </row>
    <row r="2898" spans="1:19" ht="20.100000000000001" customHeight="1">
      <c r="A2898" s="697" t="s">
        <v>110</v>
      </c>
      <c r="B2898" s="185" t="s">
        <v>3399</v>
      </c>
      <c r="C2898" s="698" t="s">
        <v>3151</v>
      </c>
      <c r="D2898" s="699" t="s">
        <v>3716</v>
      </c>
      <c r="E2898" s="699" t="s">
        <v>516</v>
      </c>
      <c r="F2898" s="697" t="s">
        <v>426</v>
      </c>
      <c r="G2898" s="697"/>
      <c r="H2898" s="580">
        <v>127</v>
      </c>
      <c r="I2898" s="580">
        <v>193200</v>
      </c>
      <c r="J2898" s="864"/>
      <c r="K2898" s="578">
        <f t="shared" si="193"/>
        <v>0</v>
      </c>
      <c r="L2898" s="579">
        <f t="shared" si="194"/>
        <v>0</v>
      </c>
      <c r="M2898" s="713">
        <f t="shared" si="192"/>
        <v>24536400</v>
      </c>
      <c r="N2898" s="698" t="s">
        <v>1623</v>
      </c>
      <c r="O2898" s="698"/>
      <c r="P2898" s="697" t="s">
        <v>372</v>
      </c>
      <c r="Q2898" s="698" t="s">
        <v>354</v>
      </c>
      <c r="R2898" s="697" t="s">
        <v>70</v>
      </c>
      <c r="S2898" s="697"/>
    </row>
    <row r="2899" spans="1:19" ht="20.100000000000001" customHeight="1">
      <c r="A2899" s="697" t="s">
        <v>2136</v>
      </c>
      <c r="B2899" s="185" t="s">
        <v>2757</v>
      </c>
      <c r="C2899" s="698" t="s">
        <v>472</v>
      </c>
      <c r="D2899" s="1056" t="s">
        <v>3716</v>
      </c>
      <c r="E2899" s="575" t="s">
        <v>529</v>
      </c>
      <c r="F2899" s="697" t="s">
        <v>335</v>
      </c>
      <c r="G2899" s="697"/>
      <c r="H2899" s="580">
        <v>934</v>
      </c>
      <c r="I2899" s="580">
        <v>29000</v>
      </c>
      <c r="J2899" s="864">
        <v>0</v>
      </c>
      <c r="K2899" s="578">
        <f t="shared" si="193"/>
        <v>0</v>
      </c>
      <c r="L2899" s="579">
        <f t="shared" si="194"/>
        <v>0</v>
      </c>
      <c r="M2899" s="713">
        <f t="shared" si="192"/>
        <v>27086000</v>
      </c>
      <c r="N2899" s="698"/>
      <c r="O2899" s="698"/>
      <c r="P2899" s="697" t="s">
        <v>372</v>
      </c>
      <c r="Q2899" s="698" t="s">
        <v>271</v>
      </c>
      <c r="R2899" s="697" t="s">
        <v>73</v>
      </c>
      <c r="S2899" s="697" t="s">
        <v>66</v>
      </c>
    </row>
    <row r="2900" spans="1:19" ht="20.100000000000001" customHeight="1">
      <c r="A2900" s="697" t="s">
        <v>1118</v>
      </c>
      <c r="B2900" s="185" t="s">
        <v>3376</v>
      </c>
      <c r="C2900" s="698" t="s">
        <v>371</v>
      </c>
      <c r="D2900" s="1056" t="s">
        <v>3716</v>
      </c>
      <c r="E2900" s="575" t="s">
        <v>529</v>
      </c>
      <c r="F2900" s="697" t="s">
        <v>71</v>
      </c>
      <c r="G2900" s="697"/>
      <c r="H2900" s="580">
        <v>846</v>
      </c>
      <c r="I2900" s="580">
        <v>37236</v>
      </c>
      <c r="J2900" s="864">
        <v>0</v>
      </c>
      <c r="K2900" s="578">
        <f t="shared" si="193"/>
        <v>0</v>
      </c>
      <c r="L2900" s="579">
        <f t="shared" si="194"/>
        <v>0</v>
      </c>
      <c r="M2900" s="713">
        <f t="shared" si="192"/>
        <v>31501656</v>
      </c>
      <c r="N2900" s="698"/>
      <c r="O2900" s="698"/>
      <c r="P2900" s="697" t="s">
        <v>1273</v>
      </c>
      <c r="Q2900" s="698" t="s">
        <v>878</v>
      </c>
      <c r="R2900" s="697" t="s">
        <v>73</v>
      </c>
      <c r="S2900" s="697" t="s">
        <v>213</v>
      </c>
    </row>
    <row r="2901" spans="1:19" ht="20.100000000000001" customHeight="1">
      <c r="A2901" s="697" t="s">
        <v>1118</v>
      </c>
      <c r="B2901" s="185" t="s">
        <v>3376</v>
      </c>
      <c r="C2901" s="698" t="s">
        <v>371</v>
      </c>
      <c r="D2901" s="1056" t="s">
        <v>3716</v>
      </c>
      <c r="E2901" s="575" t="s">
        <v>529</v>
      </c>
      <c r="F2901" s="697" t="s">
        <v>658</v>
      </c>
      <c r="G2901" s="697"/>
      <c r="H2901" s="580">
        <v>746</v>
      </c>
      <c r="I2901" s="580">
        <v>49818</v>
      </c>
      <c r="J2901" s="864">
        <v>18</v>
      </c>
      <c r="K2901" s="578">
        <f t="shared" si="193"/>
        <v>13428</v>
      </c>
      <c r="L2901" s="579">
        <f t="shared" si="194"/>
        <v>13.428000000000001</v>
      </c>
      <c r="M2901" s="713">
        <f t="shared" si="192"/>
        <v>37164228</v>
      </c>
      <c r="N2901" s="698"/>
      <c r="O2901" s="698"/>
      <c r="P2901" s="697" t="s">
        <v>1273</v>
      </c>
      <c r="Q2901" s="698" t="s">
        <v>270</v>
      </c>
      <c r="R2901" s="697" t="s">
        <v>68</v>
      </c>
      <c r="S2901" s="697" t="s">
        <v>213</v>
      </c>
    </row>
    <row r="2902" spans="1:19" ht="20.100000000000001" customHeight="1">
      <c r="A2902" s="697" t="s">
        <v>1118</v>
      </c>
      <c r="B2902" s="185" t="s">
        <v>3376</v>
      </c>
      <c r="C2902" s="698" t="s">
        <v>371</v>
      </c>
      <c r="D2902" s="1056" t="s">
        <v>3716</v>
      </c>
      <c r="E2902" s="575" t="s">
        <v>529</v>
      </c>
      <c r="F2902" s="697" t="s">
        <v>223</v>
      </c>
      <c r="G2902" s="697"/>
      <c r="H2902" s="580">
        <v>746</v>
      </c>
      <c r="I2902" s="580">
        <v>65000</v>
      </c>
      <c r="J2902" s="864">
        <v>33</v>
      </c>
      <c r="K2902" s="578">
        <f t="shared" si="193"/>
        <v>24618</v>
      </c>
      <c r="L2902" s="579">
        <f t="shared" si="194"/>
        <v>24.617999999999999</v>
      </c>
      <c r="M2902" s="713">
        <f t="shared" si="192"/>
        <v>48490000</v>
      </c>
      <c r="N2902" s="698"/>
      <c r="O2902" s="698"/>
      <c r="P2902" s="697" t="s">
        <v>1273</v>
      </c>
      <c r="Q2902" s="698" t="s">
        <v>370</v>
      </c>
      <c r="R2902" s="697" t="s">
        <v>68</v>
      </c>
      <c r="S2902" s="697" t="s">
        <v>213</v>
      </c>
    </row>
    <row r="2903" spans="1:19" ht="20.100000000000001" customHeight="1">
      <c r="A2903" s="697" t="s">
        <v>1118</v>
      </c>
      <c r="B2903" s="185" t="s">
        <v>3376</v>
      </c>
      <c r="C2903" s="698" t="s">
        <v>371</v>
      </c>
      <c r="D2903" s="1056" t="s">
        <v>3716</v>
      </c>
      <c r="E2903" s="575" t="s">
        <v>529</v>
      </c>
      <c r="F2903" s="697" t="s">
        <v>743</v>
      </c>
      <c r="G2903" s="697"/>
      <c r="H2903" s="580">
        <v>390</v>
      </c>
      <c r="I2903" s="580">
        <v>62986</v>
      </c>
      <c r="J2903" s="864">
        <v>0</v>
      </c>
      <c r="K2903" s="578">
        <f t="shared" si="193"/>
        <v>0</v>
      </c>
      <c r="L2903" s="579">
        <f t="shared" si="194"/>
        <v>0</v>
      </c>
      <c r="M2903" s="713">
        <f t="shared" si="192"/>
        <v>24564540</v>
      </c>
      <c r="N2903" s="698"/>
      <c r="O2903" s="698"/>
      <c r="P2903" s="697" t="s">
        <v>1273</v>
      </c>
      <c r="Q2903" s="698" t="s">
        <v>276</v>
      </c>
      <c r="R2903" s="697" t="s">
        <v>73</v>
      </c>
      <c r="S2903" s="697" t="s">
        <v>213</v>
      </c>
    </row>
    <row r="2904" spans="1:19" ht="20.100000000000001" customHeight="1">
      <c r="A2904" s="697" t="s">
        <v>1118</v>
      </c>
      <c r="B2904" s="185" t="s">
        <v>3376</v>
      </c>
      <c r="C2904" s="698" t="s">
        <v>371</v>
      </c>
      <c r="D2904" s="1056" t="s">
        <v>3716</v>
      </c>
      <c r="E2904" s="575" t="s">
        <v>529</v>
      </c>
      <c r="F2904" s="697" t="s">
        <v>945</v>
      </c>
      <c r="G2904" s="697"/>
      <c r="H2904" s="580">
        <v>390</v>
      </c>
      <c r="I2904" s="580">
        <v>15746</v>
      </c>
      <c r="J2904" s="864">
        <v>0</v>
      </c>
      <c r="K2904" s="578">
        <f t="shared" si="193"/>
        <v>0</v>
      </c>
      <c r="L2904" s="579">
        <f t="shared" si="194"/>
        <v>0</v>
      </c>
      <c r="M2904" s="713">
        <f t="shared" si="192"/>
        <v>6140940</v>
      </c>
      <c r="N2904" s="698"/>
      <c r="O2904" s="698"/>
      <c r="P2904" s="697" t="s">
        <v>1273</v>
      </c>
      <c r="Q2904" s="698" t="s">
        <v>336</v>
      </c>
      <c r="R2904" s="697" t="s">
        <v>73</v>
      </c>
      <c r="S2904" s="697" t="s">
        <v>213</v>
      </c>
    </row>
    <row r="2905" spans="1:19" ht="20.100000000000001" customHeight="1">
      <c r="A2905" s="697" t="s">
        <v>1118</v>
      </c>
      <c r="B2905" s="185" t="s">
        <v>3376</v>
      </c>
      <c r="C2905" s="698" t="s">
        <v>371</v>
      </c>
      <c r="D2905" s="1056" t="s">
        <v>3716</v>
      </c>
      <c r="E2905" s="575" t="s">
        <v>529</v>
      </c>
      <c r="F2905" s="697" t="s">
        <v>1121</v>
      </c>
      <c r="G2905" s="697"/>
      <c r="H2905" s="580">
        <v>390</v>
      </c>
      <c r="I2905" s="580">
        <v>15582</v>
      </c>
      <c r="J2905" s="864">
        <v>0</v>
      </c>
      <c r="K2905" s="578">
        <f t="shared" si="193"/>
        <v>0</v>
      </c>
      <c r="L2905" s="579">
        <f t="shared" si="194"/>
        <v>0</v>
      </c>
      <c r="M2905" s="713">
        <f t="shared" si="192"/>
        <v>6076980</v>
      </c>
      <c r="N2905" s="698"/>
      <c r="O2905" s="698"/>
      <c r="P2905" s="697" t="s">
        <v>1273</v>
      </c>
      <c r="Q2905" s="698" t="s">
        <v>336</v>
      </c>
      <c r="R2905" s="697" t="s">
        <v>73</v>
      </c>
      <c r="S2905" s="697" t="s">
        <v>213</v>
      </c>
    </row>
    <row r="2906" spans="1:19" ht="20.100000000000001" customHeight="1">
      <c r="A2906" s="697" t="s">
        <v>1118</v>
      </c>
      <c r="B2906" s="185" t="s">
        <v>3376</v>
      </c>
      <c r="C2906" s="698" t="s">
        <v>371</v>
      </c>
      <c r="D2906" s="1056" t="s">
        <v>3716</v>
      </c>
      <c r="E2906" s="575" t="s">
        <v>529</v>
      </c>
      <c r="F2906" s="697" t="s">
        <v>460</v>
      </c>
      <c r="G2906" s="697"/>
      <c r="H2906" s="580">
        <v>390</v>
      </c>
      <c r="I2906" s="580">
        <v>76462</v>
      </c>
      <c r="J2906" s="864">
        <v>0</v>
      </c>
      <c r="K2906" s="578">
        <f t="shared" si="193"/>
        <v>0</v>
      </c>
      <c r="L2906" s="579">
        <f t="shared" si="194"/>
        <v>0</v>
      </c>
      <c r="M2906" s="713">
        <f t="shared" si="192"/>
        <v>29820180</v>
      </c>
      <c r="N2906" s="698"/>
      <c r="O2906" s="698"/>
      <c r="P2906" s="697" t="s">
        <v>1273</v>
      </c>
      <c r="Q2906" s="698" t="s">
        <v>276</v>
      </c>
      <c r="R2906" s="697" t="s">
        <v>73</v>
      </c>
      <c r="S2906" s="697" t="s">
        <v>213</v>
      </c>
    </row>
    <row r="2907" spans="1:19" ht="20.100000000000001" customHeight="1">
      <c r="A2907" s="697" t="s">
        <v>1118</v>
      </c>
      <c r="B2907" s="185" t="s">
        <v>3376</v>
      </c>
      <c r="C2907" s="698" t="s">
        <v>371</v>
      </c>
      <c r="D2907" s="1056" t="s">
        <v>3716</v>
      </c>
      <c r="E2907" s="575" t="s">
        <v>529</v>
      </c>
      <c r="F2907" s="697" t="s">
        <v>83</v>
      </c>
      <c r="G2907" s="697"/>
      <c r="H2907" s="580">
        <v>387</v>
      </c>
      <c r="I2907" s="580">
        <v>10415</v>
      </c>
      <c r="J2907" s="864">
        <v>0</v>
      </c>
      <c r="K2907" s="578">
        <f t="shared" si="193"/>
        <v>0</v>
      </c>
      <c r="L2907" s="579">
        <f t="shared" si="194"/>
        <v>0</v>
      </c>
      <c r="M2907" s="713">
        <f t="shared" si="192"/>
        <v>4030605</v>
      </c>
      <c r="N2907" s="698"/>
      <c r="O2907" s="698"/>
      <c r="P2907" s="697" t="s">
        <v>1273</v>
      </c>
      <c r="Q2907" s="698" t="s">
        <v>336</v>
      </c>
      <c r="R2907" s="697" t="s">
        <v>73</v>
      </c>
      <c r="S2907" s="697" t="s">
        <v>213</v>
      </c>
    </row>
    <row r="2908" spans="1:19" ht="20.100000000000001" customHeight="1">
      <c r="A2908" s="697" t="s">
        <v>1118</v>
      </c>
      <c r="B2908" s="185" t="s">
        <v>3376</v>
      </c>
      <c r="C2908" s="698" t="s">
        <v>371</v>
      </c>
      <c r="D2908" s="1056" t="s">
        <v>3716</v>
      </c>
      <c r="E2908" s="575" t="s">
        <v>529</v>
      </c>
      <c r="F2908" s="697" t="s">
        <v>77</v>
      </c>
      <c r="G2908" s="697"/>
      <c r="H2908" s="580">
        <v>200</v>
      </c>
      <c r="I2908" s="580">
        <v>65657</v>
      </c>
      <c r="J2908" s="864">
        <v>0</v>
      </c>
      <c r="K2908" s="578">
        <f t="shared" si="193"/>
        <v>0</v>
      </c>
      <c r="L2908" s="579">
        <f t="shared" si="194"/>
        <v>0</v>
      </c>
      <c r="M2908" s="713">
        <f t="shared" si="192"/>
        <v>13131400</v>
      </c>
      <c r="N2908" s="698"/>
      <c r="O2908" s="698"/>
      <c r="P2908" s="697" t="s">
        <v>1273</v>
      </c>
      <c r="Q2908" s="698" t="s">
        <v>278</v>
      </c>
      <c r="R2908" s="697" t="s">
        <v>73</v>
      </c>
      <c r="S2908" s="697" t="s">
        <v>213</v>
      </c>
    </row>
    <row r="2909" spans="1:19" ht="20.100000000000001" customHeight="1">
      <c r="A2909" s="697" t="s">
        <v>235</v>
      </c>
      <c r="B2909" s="185" t="s">
        <v>3381</v>
      </c>
      <c r="C2909" s="698" t="s">
        <v>371</v>
      </c>
      <c r="D2909" s="1056" t="s">
        <v>3716</v>
      </c>
      <c r="E2909" s="575" t="s">
        <v>529</v>
      </c>
      <c r="F2909" s="697" t="s">
        <v>862</v>
      </c>
      <c r="G2909" s="697"/>
      <c r="H2909" s="580">
        <v>300</v>
      </c>
      <c r="I2909" s="580">
        <v>158625</v>
      </c>
      <c r="J2909" s="864">
        <v>34</v>
      </c>
      <c r="K2909" s="578">
        <f t="shared" si="193"/>
        <v>10200</v>
      </c>
      <c r="L2909" s="579">
        <f t="shared" si="194"/>
        <v>10.199999999999999</v>
      </c>
      <c r="M2909" s="713">
        <f t="shared" si="192"/>
        <v>47587500</v>
      </c>
      <c r="N2909" s="698"/>
      <c r="O2909" s="698"/>
      <c r="P2909" s="697" t="s">
        <v>483</v>
      </c>
      <c r="Q2909" s="698" t="s">
        <v>327</v>
      </c>
      <c r="R2909" s="697" t="s">
        <v>60</v>
      </c>
      <c r="S2909" s="697" t="s">
        <v>213</v>
      </c>
    </row>
    <row r="2910" spans="1:19" ht="20.100000000000001" customHeight="1">
      <c r="A2910" s="697" t="s">
        <v>770</v>
      </c>
      <c r="B2910" s="185" t="s">
        <v>2189</v>
      </c>
      <c r="C2910" s="698" t="s">
        <v>64</v>
      </c>
      <c r="D2910" s="1056" t="s">
        <v>3716</v>
      </c>
      <c r="E2910" s="575" t="s">
        <v>529</v>
      </c>
      <c r="F2910" s="697" t="s">
        <v>1038</v>
      </c>
      <c r="G2910" s="697"/>
      <c r="H2910" s="580">
        <v>531</v>
      </c>
      <c r="I2910" s="580">
        <v>138614</v>
      </c>
      <c r="J2910" s="864">
        <v>24</v>
      </c>
      <c r="K2910" s="578">
        <f t="shared" si="193"/>
        <v>12744</v>
      </c>
      <c r="L2910" s="579">
        <f t="shared" si="194"/>
        <v>12.744</v>
      </c>
      <c r="M2910" s="713">
        <f t="shared" si="192"/>
        <v>73604034</v>
      </c>
      <c r="N2910" s="698"/>
      <c r="O2910" s="698"/>
      <c r="P2910" s="697" t="s">
        <v>284</v>
      </c>
      <c r="Q2910" s="698" t="s">
        <v>341</v>
      </c>
      <c r="R2910" s="697" t="s">
        <v>60</v>
      </c>
      <c r="S2910" s="697" t="s">
        <v>59</v>
      </c>
    </row>
    <row r="2911" spans="1:19" ht="20.100000000000001" customHeight="1">
      <c r="A2911" s="697" t="s">
        <v>428</v>
      </c>
      <c r="B2911" s="185" t="s">
        <v>2033</v>
      </c>
      <c r="C2911" s="698" t="s">
        <v>197</v>
      </c>
      <c r="D2911" s="1056" t="s">
        <v>3716</v>
      </c>
      <c r="E2911" s="575" t="s">
        <v>529</v>
      </c>
      <c r="F2911" s="697" t="s">
        <v>665</v>
      </c>
      <c r="G2911" s="697"/>
      <c r="H2911" s="580">
        <v>329</v>
      </c>
      <c r="I2911" s="580">
        <v>74000</v>
      </c>
      <c r="J2911" s="864">
        <v>20</v>
      </c>
      <c r="K2911" s="578">
        <f t="shared" si="193"/>
        <v>6580</v>
      </c>
      <c r="L2911" s="579">
        <f t="shared" si="194"/>
        <v>6.58</v>
      </c>
      <c r="M2911" s="713">
        <f t="shared" si="192"/>
        <v>24346000</v>
      </c>
      <c r="N2911" s="698"/>
      <c r="O2911" s="698"/>
      <c r="P2911" s="697" t="s">
        <v>759</v>
      </c>
      <c r="Q2911" s="698" t="s">
        <v>341</v>
      </c>
      <c r="R2911" s="697" t="s">
        <v>60</v>
      </c>
      <c r="S2911" s="697" t="s">
        <v>213</v>
      </c>
    </row>
    <row r="2912" spans="1:19" ht="20.100000000000001" customHeight="1">
      <c r="A2912" s="697" t="s">
        <v>428</v>
      </c>
      <c r="B2912" s="185" t="s">
        <v>2057</v>
      </c>
      <c r="C2912" s="698" t="s">
        <v>197</v>
      </c>
      <c r="D2912" s="1056" t="s">
        <v>3716</v>
      </c>
      <c r="E2912" s="575" t="s">
        <v>529</v>
      </c>
      <c r="F2912" s="697" t="s">
        <v>342</v>
      </c>
      <c r="G2912" s="697"/>
      <c r="H2912" s="580">
        <v>846</v>
      </c>
      <c r="I2912" s="580">
        <v>125200</v>
      </c>
      <c r="J2912" s="864">
        <v>27</v>
      </c>
      <c r="K2912" s="578">
        <f t="shared" si="193"/>
        <v>22842</v>
      </c>
      <c r="L2912" s="579">
        <f t="shared" si="194"/>
        <v>22.841999999999999</v>
      </c>
      <c r="M2912" s="713">
        <f t="shared" si="192"/>
        <v>105919200</v>
      </c>
      <c r="N2912" s="698"/>
      <c r="O2912" s="698"/>
      <c r="P2912" s="697" t="s">
        <v>759</v>
      </c>
      <c r="Q2912" s="698" t="s">
        <v>343</v>
      </c>
      <c r="R2912" s="697" t="s">
        <v>60</v>
      </c>
      <c r="S2912" s="697" t="s">
        <v>213</v>
      </c>
    </row>
    <row r="2913" spans="1:19" ht="20.100000000000001" customHeight="1">
      <c r="A2913" s="697" t="s">
        <v>428</v>
      </c>
      <c r="B2913" s="185" t="s">
        <v>2057</v>
      </c>
      <c r="C2913" s="698" t="s">
        <v>197</v>
      </c>
      <c r="D2913" s="1056" t="s">
        <v>3716</v>
      </c>
      <c r="E2913" s="575" t="s">
        <v>529</v>
      </c>
      <c r="F2913" s="697" t="s">
        <v>422</v>
      </c>
      <c r="G2913" s="697"/>
      <c r="H2913" s="580">
        <v>2684</v>
      </c>
      <c r="I2913" s="580">
        <v>36700</v>
      </c>
      <c r="J2913" s="864">
        <v>0</v>
      </c>
      <c r="K2913" s="578">
        <f t="shared" si="193"/>
        <v>0</v>
      </c>
      <c r="L2913" s="579">
        <f t="shared" si="194"/>
        <v>0</v>
      </c>
      <c r="M2913" s="713">
        <f t="shared" si="192"/>
        <v>98502800</v>
      </c>
      <c r="N2913" s="698"/>
      <c r="O2913" s="698"/>
      <c r="P2913" s="697" t="s">
        <v>759</v>
      </c>
      <c r="Q2913" s="698" t="s">
        <v>271</v>
      </c>
      <c r="R2913" s="697" t="s">
        <v>73</v>
      </c>
      <c r="S2913" s="697" t="s">
        <v>1076</v>
      </c>
    </row>
    <row r="2914" spans="1:19" ht="20.100000000000001" customHeight="1">
      <c r="A2914" s="697" t="s">
        <v>428</v>
      </c>
      <c r="B2914" s="185" t="s">
        <v>1016</v>
      </c>
      <c r="C2914" s="698" t="s">
        <v>399</v>
      </c>
      <c r="D2914" s="1056" t="s">
        <v>3716</v>
      </c>
      <c r="E2914" s="575" t="s">
        <v>529</v>
      </c>
      <c r="F2914" s="697" t="s">
        <v>1014</v>
      </c>
      <c r="G2914" s="697"/>
      <c r="H2914" s="580">
        <v>512</v>
      </c>
      <c r="I2914" s="580">
        <v>104000</v>
      </c>
      <c r="J2914" s="864">
        <v>46</v>
      </c>
      <c r="K2914" s="578">
        <f t="shared" si="193"/>
        <v>23552</v>
      </c>
      <c r="L2914" s="579">
        <f t="shared" si="194"/>
        <v>23.552</v>
      </c>
      <c r="M2914" s="713">
        <f t="shared" si="192"/>
        <v>53248000</v>
      </c>
      <c r="N2914" s="698"/>
      <c r="O2914" s="698"/>
      <c r="P2914" s="697" t="s">
        <v>90</v>
      </c>
      <c r="Q2914" s="698" t="s">
        <v>370</v>
      </c>
      <c r="R2914" s="697" t="s">
        <v>68</v>
      </c>
      <c r="S2914" s="697" t="s">
        <v>40</v>
      </c>
    </row>
    <row r="2915" spans="1:19" ht="20.100000000000001" customHeight="1">
      <c r="A2915" s="697" t="s">
        <v>2903</v>
      </c>
      <c r="B2915" s="185" t="s">
        <v>2972</v>
      </c>
      <c r="C2915" s="698" t="s">
        <v>425</v>
      </c>
      <c r="D2915" s="1056" t="s">
        <v>3716</v>
      </c>
      <c r="E2915" s="575" t="s">
        <v>529</v>
      </c>
      <c r="F2915" s="697" t="s">
        <v>2983</v>
      </c>
      <c r="G2915" s="697"/>
      <c r="H2915" s="580">
        <v>25</v>
      </c>
      <c r="I2915" s="580">
        <v>161430</v>
      </c>
      <c r="J2915" s="864">
        <v>29.3</v>
      </c>
      <c r="K2915" s="578">
        <f t="shared" si="193"/>
        <v>732.5</v>
      </c>
      <c r="L2915" s="579">
        <f t="shared" si="194"/>
        <v>0.73250000000000004</v>
      </c>
      <c r="M2915" s="713">
        <f t="shared" si="192"/>
        <v>4035750</v>
      </c>
      <c r="N2915" s="698"/>
      <c r="O2915" s="698" t="s">
        <v>854</v>
      </c>
      <c r="P2915" s="697" t="s">
        <v>372</v>
      </c>
      <c r="Q2915" s="698" t="s">
        <v>343</v>
      </c>
      <c r="R2915" s="697" t="s">
        <v>60</v>
      </c>
      <c r="S2915" s="697" t="s">
        <v>1682</v>
      </c>
    </row>
    <row r="2916" spans="1:19" ht="20.100000000000001" customHeight="1">
      <c r="A2916" s="697" t="s">
        <v>2903</v>
      </c>
      <c r="B2916" s="185" t="s">
        <v>2972</v>
      </c>
      <c r="C2916" s="698" t="s">
        <v>425</v>
      </c>
      <c r="D2916" s="1056" t="s">
        <v>3716</v>
      </c>
      <c r="E2916" s="575" t="s">
        <v>529</v>
      </c>
      <c r="F2916" s="697" t="s">
        <v>880</v>
      </c>
      <c r="G2916" s="697"/>
      <c r="H2916" s="580">
        <v>25</v>
      </c>
      <c r="I2916" s="580">
        <v>2891</v>
      </c>
      <c r="J2916" s="864">
        <v>0</v>
      </c>
      <c r="K2916" s="578">
        <f t="shared" ref="K2916:K2923" si="195">IFERROR(J2916*H2916,"0")</f>
        <v>0</v>
      </c>
      <c r="L2916" s="579">
        <f t="shared" ref="L2916:L2923" si="196">IFERROR(K2916/1000,"0")</f>
        <v>0</v>
      </c>
      <c r="M2916" s="713">
        <f t="shared" si="192"/>
        <v>72275</v>
      </c>
      <c r="N2916" s="698"/>
      <c r="O2916" s="698" t="s">
        <v>854</v>
      </c>
      <c r="P2916" s="697" t="s">
        <v>372</v>
      </c>
      <c r="Q2916" s="698" t="s">
        <v>336</v>
      </c>
      <c r="R2916" s="697" t="s">
        <v>73</v>
      </c>
      <c r="S2916" s="697" t="s">
        <v>1682</v>
      </c>
    </row>
    <row r="2917" spans="1:19" ht="20.100000000000001" customHeight="1">
      <c r="A2917" s="697" t="s">
        <v>806</v>
      </c>
      <c r="B2917" s="185" t="s">
        <v>3260</v>
      </c>
      <c r="C2917" s="698" t="s">
        <v>425</v>
      </c>
      <c r="D2917" s="1056" t="s">
        <v>3716</v>
      </c>
      <c r="E2917" s="575" t="s">
        <v>529</v>
      </c>
      <c r="F2917" s="697" t="s">
        <v>2383</v>
      </c>
      <c r="G2917" s="697"/>
      <c r="H2917" s="580">
        <v>78</v>
      </c>
      <c r="I2917" s="580">
        <v>28800</v>
      </c>
      <c r="J2917" s="864">
        <v>0</v>
      </c>
      <c r="K2917" s="578">
        <f t="shared" si="195"/>
        <v>0</v>
      </c>
      <c r="L2917" s="579">
        <f t="shared" si="196"/>
        <v>0</v>
      </c>
      <c r="M2917" s="713">
        <f t="shared" si="192"/>
        <v>2246400</v>
      </c>
      <c r="N2917" s="698"/>
      <c r="O2917" s="698" t="s">
        <v>3308</v>
      </c>
      <c r="P2917" s="697" t="s">
        <v>372</v>
      </c>
      <c r="Q2917" s="698" t="s">
        <v>358</v>
      </c>
      <c r="R2917" s="697" t="s">
        <v>73</v>
      </c>
      <c r="S2917" s="697" t="s">
        <v>237</v>
      </c>
    </row>
    <row r="2918" spans="1:19" ht="20.100000000000001" customHeight="1">
      <c r="A2918" s="697" t="s">
        <v>63</v>
      </c>
      <c r="B2918" s="185" t="s">
        <v>3393</v>
      </c>
      <c r="C2918" s="698" t="s">
        <v>866</v>
      </c>
      <c r="D2918" s="1056" t="s">
        <v>3716</v>
      </c>
      <c r="E2918" s="575" t="s">
        <v>529</v>
      </c>
      <c r="F2918" s="697" t="s">
        <v>2238</v>
      </c>
      <c r="G2918" s="697"/>
      <c r="H2918" s="580">
        <v>2014</v>
      </c>
      <c r="I2918" s="580">
        <v>230000</v>
      </c>
      <c r="J2918" s="864"/>
      <c r="K2918" s="578">
        <f t="shared" si="195"/>
        <v>0</v>
      </c>
      <c r="L2918" s="579">
        <f t="shared" si="196"/>
        <v>0</v>
      </c>
      <c r="M2918" s="713">
        <f t="shared" si="192"/>
        <v>463220000</v>
      </c>
      <c r="N2918" s="1049" t="s">
        <v>1623</v>
      </c>
      <c r="O2918" s="698"/>
      <c r="P2918" s="697" t="s">
        <v>482</v>
      </c>
      <c r="Q2918" s="698" t="s">
        <v>354</v>
      </c>
      <c r="R2918" s="697" t="s">
        <v>70</v>
      </c>
      <c r="S2918" s="697"/>
    </row>
    <row r="2919" spans="1:19" ht="20.100000000000001" customHeight="1">
      <c r="A2919" s="697" t="s">
        <v>443</v>
      </c>
      <c r="B2919" s="185" t="s">
        <v>444</v>
      </c>
      <c r="C2919" s="698" t="s">
        <v>64</v>
      </c>
      <c r="D2919" s="1056" t="s">
        <v>3716</v>
      </c>
      <c r="E2919" s="575" t="s">
        <v>529</v>
      </c>
      <c r="F2919" s="697" t="s">
        <v>1837</v>
      </c>
      <c r="G2919" s="697"/>
      <c r="H2919" s="580">
        <v>10</v>
      </c>
      <c r="I2919" s="580">
        <v>125000</v>
      </c>
      <c r="J2919" s="864"/>
      <c r="K2919" s="578">
        <f t="shared" si="195"/>
        <v>0</v>
      </c>
      <c r="L2919" s="579">
        <f t="shared" si="196"/>
        <v>0</v>
      </c>
      <c r="M2919" s="713">
        <f t="shared" si="192"/>
        <v>1250000</v>
      </c>
      <c r="N2919" s="698" t="s">
        <v>1623</v>
      </c>
      <c r="O2919" s="698"/>
      <c r="P2919" s="697" t="s">
        <v>284</v>
      </c>
      <c r="Q2919" s="698" t="s">
        <v>281</v>
      </c>
      <c r="R2919" s="697" t="s">
        <v>70</v>
      </c>
      <c r="S2919" s="697"/>
    </row>
    <row r="2920" spans="1:19" ht="20.100000000000001" customHeight="1">
      <c r="A2920" s="697" t="s">
        <v>1118</v>
      </c>
      <c r="B2920" s="185" t="s">
        <v>3376</v>
      </c>
      <c r="C2920" s="698" t="s">
        <v>371</v>
      </c>
      <c r="D2920" s="1056" t="s">
        <v>3716</v>
      </c>
      <c r="E2920" s="575" t="s">
        <v>529</v>
      </c>
      <c r="F2920" s="697" t="s">
        <v>71</v>
      </c>
      <c r="G2920" s="697"/>
      <c r="H2920" s="580">
        <v>846</v>
      </c>
      <c r="I2920" s="580">
        <v>37236</v>
      </c>
      <c r="J2920" s="864">
        <v>0</v>
      </c>
      <c r="K2920" s="578">
        <f t="shared" si="195"/>
        <v>0</v>
      </c>
      <c r="L2920" s="579">
        <f t="shared" si="196"/>
        <v>0</v>
      </c>
      <c r="M2920" s="713">
        <f t="shared" si="192"/>
        <v>31501656</v>
      </c>
      <c r="N2920" s="698"/>
      <c r="O2920" s="698"/>
      <c r="P2920" s="697" t="s">
        <v>1273</v>
      </c>
      <c r="Q2920" s="698" t="s">
        <v>878</v>
      </c>
      <c r="R2920" s="697" t="s">
        <v>73</v>
      </c>
      <c r="S2920" s="697" t="s">
        <v>213</v>
      </c>
    </row>
    <row r="2921" spans="1:19" ht="20.100000000000001" customHeight="1">
      <c r="A2921" s="697" t="s">
        <v>1118</v>
      </c>
      <c r="B2921" s="185" t="s">
        <v>3376</v>
      </c>
      <c r="C2921" s="698" t="s">
        <v>371</v>
      </c>
      <c r="D2921" s="1056" t="s">
        <v>3716</v>
      </c>
      <c r="E2921" s="575" t="s">
        <v>529</v>
      </c>
      <c r="F2921" s="697" t="s">
        <v>3377</v>
      </c>
      <c r="G2921" s="697"/>
      <c r="H2921" s="580">
        <v>746</v>
      </c>
      <c r="I2921" s="580">
        <v>49818</v>
      </c>
      <c r="J2921" s="864">
        <v>18</v>
      </c>
      <c r="K2921" s="578">
        <f t="shared" si="195"/>
        <v>13428</v>
      </c>
      <c r="L2921" s="579">
        <f t="shared" si="196"/>
        <v>13.428000000000001</v>
      </c>
      <c r="M2921" s="713">
        <f t="shared" si="192"/>
        <v>37164228</v>
      </c>
      <c r="N2921" s="698"/>
      <c r="O2921" s="698"/>
      <c r="P2921" s="697" t="s">
        <v>1273</v>
      </c>
      <c r="Q2921" s="698" t="s">
        <v>270</v>
      </c>
      <c r="R2921" s="697" t="s">
        <v>68</v>
      </c>
      <c r="S2921" s="697" t="s">
        <v>213</v>
      </c>
    </row>
    <row r="2922" spans="1:19" ht="20.100000000000001" customHeight="1">
      <c r="A2922" s="697" t="s">
        <v>1118</v>
      </c>
      <c r="B2922" s="185" t="s">
        <v>3376</v>
      </c>
      <c r="C2922" s="698" t="s">
        <v>371</v>
      </c>
      <c r="D2922" s="1056" t="s">
        <v>3716</v>
      </c>
      <c r="E2922" s="575" t="s">
        <v>529</v>
      </c>
      <c r="F2922" s="697" t="s">
        <v>223</v>
      </c>
      <c r="G2922" s="697"/>
      <c r="H2922" s="580">
        <v>746</v>
      </c>
      <c r="I2922" s="580">
        <v>65000</v>
      </c>
      <c r="J2922" s="864">
        <v>33</v>
      </c>
      <c r="K2922" s="578">
        <f t="shared" si="195"/>
        <v>24618</v>
      </c>
      <c r="L2922" s="579">
        <f t="shared" si="196"/>
        <v>24.617999999999999</v>
      </c>
      <c r="M2922" s="713">
        <f t="shared" si="192"/>
        <v>48490000</v>
      </c>
      <c r="N2922" s="1049"/>
      <c r="O2922" s="698"/>
      <c r="P2922" s="697" t="s">
        <v>1273</v>
      </c>
      <c r="Q2922" s="698" t="s">
        <v>370</v>
      </c>
      <c r="R2922" s="697" t="s">
        <v>68</v>
      </c>
      <c r="S2922" s="697" t="s">
        <v>213</v>
      </c>
    </row>
    <row r="2923" spans="1:19" ht="20.100000000000001" customHeight="1">
      <c r="A2923" s="697" t="s">
        <v>235</v>
      </c>
      <c r="B2923" s="185" t="s">
        <v>3381</v>
      </c>
      <c r="C2923" s="698" t="s">
        <v>371</v>
      </c>
      <c r="D2923" s="1056" t="s">
        <v>3716</v>
      </c>
      <c r="E2923" s="575" t="s">
        <v>529</v>
      </c>
      <c r="F2923" s="697" t="s">
        <v>862</v>
      </c>
      <c r="G2923" s="697"/>
      <c r="H2923" s="580">
        <v>300</v>
      </c>
      <c r="I2923" s="580">
        <v>158625</v>
      </c>
      <c r="J2923" s="864">
        <v>34</v>
      </c>
      <c r="K2923" s="578">
        <f t="shared" si="195"/>
        <v>10200</v>
      </c>
      <c r="L2923" s="579">
        <f t="shared" si="196"/>
        <v>10.199999999999999</v>
      </c>
      <c r="M2923" s="713">
        <f t="shared" si="192"/>
        <v>47587500</v>
      </c>
      <c r="N2923" s="698"/>
      <c r="O2923" s="698"/>
      <c r="P2923" s="697" t="s">
        <v>483</v>
      </c>
      <c r="Q2923" s="698" t="s">
        <v>327</v>
      </c>
      <c r="R2923" s="697" t="s">
        <v>60</v>
      </c>
      <c r="S2923" s="1057"/>
    </row>
    <row r="2924" spans="1:19" ht="20.100000000000001" customHeight="1">
      <c r="A2924" s="557" t="s">
        <v>2136</v>
      </c>
      <c r="B2924" s="563" t="s">
        <v>2757</v>
      </c>
      <c r="C2924" s="557" t="s">
        <v>472</v>
      </c>
      <c r="D2924" s="556" t="s">
        <v>3560</v>
      </c>
      <c r="E2924" s="556" t="s">
        <v>516</v>
      </c>
      <c r="F2924" s="557" t="s">
        <v>335</v>
      </c>
      <c r="G2924" s="563"/>
      <c r="H2924" s="560">
        <v>406</v>
      </c>
      <c r="I2924" s="559">
        <v>29000</v>
      </c>
      <c r="J2924" s="560">
        <v>0</v>
      </c>
      <c r="K2924" s="561">
        <f t="shared" ref="K2924" si="197">IFERROR(J2924*H2924,"0")</f>
        <v>0</v>
      </c>
      <c r="L2924" s="562">
        <f t="shared" ref="L2924" si="198">IFERROR(K2924/1000,"0")</f>
        <v>0</v>
      </c>
      <c r="M2924" s="713">
        <f t="shared" si="192"/>
        <v>11774000</v>
      </c>
      <c r="N2924" s="563"/>
      <c r="O2924" s="563"/>
      <c r="P2924" s="557" t="s">
        <v>372</v>
      </c>
      <c r="Q2924" s="557" t="s">
        <v>271</v>
      </c>
      <c r="R2924" s="557" t="s">
        <v>73</v>
      </c>
      <c r="S2924" s="557" t="s">
        <v>66</v>
      </c>
    </row>
    <row r="2925" spans="1:19" ht="20.100000000000001" customHeight="1">
      <c r="A2925" s="557" t="s">
        <v>2136</v>
      </c>
      <c r="B2925" s="563" t="s">
        <v>2757</v>
      </c>
      <c r="C2925" s="557" t="s">
        <v>472</v>
      </c>
      <c r="D2925" s="556" t="s">
        <v>3560</v>
      </c>
      <c r="E2925" s="556" t="s">
        <v>516</v>
      </c>
      <c r="F2925" s="557" t="s">
        <v>743</v>
      </c>
      <c r="G2925" s="563"/>
      <c r="H2925" s="560">
        <v>670</v>
      </c>
      <c r="I2925" s="559">
        <v>95000</v>
      </c>
      <c r="J2925" s="560">
        <v>0</v>
      </c>
      <c r="K2925" s="561">
        <f t="shared" ref="K2925:K2988" si="199">IFERROR(J2925*H2925,"0")</f>
        <v>0</v>
      </c>
      <c r="L2925" s="562">
        <f t="shared" ref="L2925:L2988" si="200">IFERROR(K2925/1000,"0")</f>
        <v>0</v>
      </c>
      <c r="M2925" s="713">
        <f t="shared" si="192"/>
        <v>63650000</v>
      </c>
      <c r="N2925" s="563"/>
      <c r="O2925" s="563"/>
      <c r="P2925" s="557" t="s">
        <v>372</v>
      </c>
      <c r="Q2925" s="557" t="s">
        <v>276</v>
      </c>
      <c r="R2925" s="557" t="s">
        <v>73</v>
      </c>
      <c r="S2925" s="557" t="s">
        <v>66</v>
      </c>
    </row>
    <row r="2926" spans="1:19" ht="20.100000000000001" customHeight="1">
      <c r="A2926" s="557" t="s">
        <v>2136</v>
      </c>
      <c r="B2926" s="563" t="s">
        <v>2757</v>
      </c>
      <c r="C2926" s="557" t="s">
        <v>472</v>
      </c>
      <c r="D2926" s="556" t="s">
        <v>3560</v>
      </c>
      <c r="E2926" s="556" t="s">
        <v>516</v>
      </c>
      <c r="F2926" s="557" t="s">
        <v>395</v>
      </c>
      <c r="G2926" s="563"/>
      <c r="H2926" s="560">
        <v>670</v>
      </c>
      <c r="I2926" s="559">
        <v>66900</v>
      </c>
      <c r="J2926" s="560">
        <v>0</v>
      </c>
      <c r="K2926" s="561">
        <f t="shared" si="199"/>
        <v>0</v>
      </c>
      <c r="L2926" s="562">
        <f t="shared" si="200"/>
        <v>0</v>
      </c>
      <c r="M2926" s="713">
        <f t="shared" si="192"/>
        <v>44823000</v>
      </c>
      <c r="N2926" s="563"/>
      <c r="O2926" s="563"/>
      <c r="P2926" s="557" t="s">
        <v>372</v>
      </c>
      <c r="Q2926" s="557" t="s">
        <v>278</v>
      </c>
      <c r="R2926" s="557" t="s">
        <v>73</v>
      </c>
      <c r="S2926" s="557" t="s">
        <v>66</v>
      </c>
    </row>
    <row r="2927" spans="1:19" ht="20.100000000000001" customHeight="1">
      <c r="A2927" s="557" t="s">
        <v>2136</v>
      </c>
      <c r="B2927" s="563" t="s">
        <v>2607</v>
      </c>
      <c r="C2927" s="557" t="s">
        <v>472</v>
      </c>
      <c r="D2927" s="556" t="s">
        <v>3560</v>
      </c>
      <c r="E2927" s="556" t="s">
        <v>516</v>
      </c>
      <c r="F2927" s="557" t="s">
        <v>335</v>
      </c>
      <c r="G2927" s="563"/>
      <c r="H2927" s="559">
        <v>2040</v>
      </c>
      <c r="I2927" s="559">
        <v>29000</v>
      </c>
      <c r="J2927" s="560">
        <v>0</v>
      </c>
      <c r="K2927" s="561">
        <f t="shared" si="199"/>
        <v>0</v>
      </c>
      <c r="L2927" s="562">
        <f t="shared" si="200"/>
        <v>0</v>
      </c>
      <c r="M2927" s="713">
        <f t="shared" si="192"/>
        <v>59160000</v>
      </c>
      <c r="N2927" s="563"/>
      <c r="O2927" s="563"/>
      <c r="P2927" s="557" t="s">
        <v>372</v>
      </c>
      <c r="Q2927" s="557" t="s">
        <v>271</v>
      </c>
      <c r="R2927" s="557" t="s">
        <v>73</v>
      </c>
      <c r="S2927" s="557" t="s">
        <v>66</v>
      </c>
    </row>
    <row r="2928" spans="1:19" ht="20.100000000000001" customHeight="1">
      <c r="A2928" s="557" t="s">
        <v>2136</v>
      </c>
      <c r="B2928" s="563" t="s">
        <v>2607</v>
      </c>
      <c r="C2928" s="557" t="s">
        <v>472</v>
      </c>
      <c r="D2928" s="556" t="s">
        <v>3560</v>
      </c>
      <c r="E2928" s="556" t="s">
        <v>516</v>
      </c>
      <c r="F2928" s="557" t="s">
        <v>743</v>
      </c>
      <c r="G2928" s="563"/>
      <c r="H2928" s="560">
        <v>1020</v>
      </c>
      <c r="I2928" s="559">
        <v>95000</v>
      </c>
      <c r="J2928" s="560">
        <v>0</v>
      </c>
      <c r="K2928" s="561">
        <f t="shared" si="199"/>
        <v>0</v>
      </c>
      <c r="L2928" s="562">
        <f t="shared" si="200"/>
        <v>0</v>
      </c>
      <c r="M2928" s="713">
        <f t="shared" si="192"/>
        <v>96900000</v>
      </c>
      <c r="N2928" s="563"/>
      <c r="O2928" s="563"/>
      <c r="P2928" s="557" t="s">
        <v>372</v>
      </c>
      <c r="Q2928" s="557" t="s">
        <v>276</v>
      </c>
      <c r="R2928" s="557" t="s">
        <v>73</v>
      </c>
      <c r="S2928" s="557" t="s">
        <v>66</v>
      </c>
    </row>
    <row r="2929" spans="1:19" ht="20.100000000000001" customHeight="1">
      <c r="A2929" s="557" t="s">
        <v>2136</v>
      </c>
      <c r="B2929" s="563" t="s">
        <v>2607</v>
      </c>
      <c r="C2929" s="557" t="s">
        <v>472</v>
      </c>
      <c r="D2929" s="556" t="s">
        <v>3560</v>
      </c>
      <c r="E2929" s="556" t="s">
        <v>516</v>
      </c>
      <c r="F2929" s="557" t="s">
        <v>624</v>
      </c>
      <c r="G2929" s="563"/>
      <c r="H2929" s="560">
        <v>1558</v>
      </c>
      <c r="I2929" s="559">
        <v>47000</v>
      </c>
      <c r="J2929" s="560">
        <v>0</v>
      </c>
      <c r="K2929" s="561">
        <f t="shared" si="199"/>
        <v>0</v>
      </c>
      <c r="L2929" s="562">
        <f t="shared" si="200"/>
        <v>0</v>
      </c>
      <c r="M2929" s="713">
        <f t="shared" si="192"/>
        <v>73226000</v>
      </c>
      <c r="N2929" s="563"/>
      <c r="O2929" s="563"/>
      <c r="P2929" s="557" t="s">
        <v>372</v>
      </c>
      <c r="Q2929" s="557" t="s">
        <v>272</v>
      </c>
      <c r="R2929" s="557" t="s">
        <v>73</v>
      </c>
      <c r="S2929" s="557" t="s">
        <v>66</v>
      </c>
    </row>
    <row r="2930" spans="1:19" ht="20.100000000000001" customHeight="1">
      <c r="A2930" s="557" t="s">
        <v>2647</v>
      </c>
      <c r="B2930" s="563" t="s">
        <v>2690</v>
      </c>
      <c r="C2930" s="557" t="s">
        <v>425</v>
      </c>
      <c r="D2930" s="556" t="s">
        <v>3560</v>
      </c>
      <c r="E2930" s="556" t="s">
        <v>516</v>
      </c>
      <c r="F2930" s="557" t="s">
        <v>880</v>
      </c>
      <c r="G2930" s="563"/>
      <c r="H2930" s="560">
        <v>194</v>
      </c>
      <c r="I2930" s="559">
        <v>3249</v>
      </c>
      <c r="J2930" s="560">
        <v>0</v>
      </c>
      <c r="K2930" s="561">
        <f t="shared" si="199"/>
        <v>0</v>
      </c>
      <c r="L2930" s="562">
        <f t="shared" si="200"/>
        <v>0</v>
      </c>
      <c r="M2930" s="713">
        <f t="shared" si="192"/>
        <v>630306</v>
      </c>
      <c r="N2930" s="563"/>
      <c r="O2930" s="563" t="s">
        <v>854</v>
      </c>
      <c r="P2930" s="557" t="s">
        <v>372</v>
      </c>
      <c r="Q2930" s="557" t="s">
        <v>336</v>
      </c>
      <c r="R2930" s="557" t="s">
        <v>73</v>
      </c>
      <c r="S2930" s="557" t="s">
        <v>152</v>
      </c>
    </row>
    <row r="2931" spans="1:19" ht="20.100000000000001" customHeight="1">
      <c r="A2931" s="557" t="s">
        <v>428</v>
      </c>
      <c r="B2931" s="563" t="s">
        <v>457</v>
      </c>
      <c r="C2931" s="557" t="s">
        <v>371</v>
      </c>
      <c r="D2931" s="556" t="s">
        <v>3560</v>
      </c>
      <c r="E2931" s="556" t="s">
        <v>516</v>
      </c>
      <c r="F2931" s="557" t="s">
        <v>84</v>
      </c>
      <c r="G2931" s="563"/>
      <c r="H2931" s="560">
        <v>497</v>
      </c>
      <c r="I2931" s="559">
        <v>5189</v>
      </c>
      <c r="J2931" s="560">
        <v>0</v>
      </c>
      <c r="K2931" s="561">
        <f t="shared" si="199"/>
        <v>0</v>
      </c>
      <c r="L2931" s="562">
        <f t="shared" si="200"/>
        <v>0</v>
      </c>
      <c r="M2931" s="713">
        <f t="shared" si="192"/>
        <v>2578933</v>
      </c>
      <c r="N2931" s="563"/>
      <c r="O2931" s="563"/>
      <c r="P2931" s="557" t="s">
        <v>1273</v>
      </c>
      <c r="Q2931" s="557" t="s">
        <v>339</v>
      </c>
      <c r="R2931" s="557" t="s">
        <v>73</v>
      </c>
      <c r="S2931" s="557" t="s">
        <v>40</v>
      </c>
    </row>
    <row r="2932" spans="1:19" ht="20.100000000000001" customHeight="1">
      <c r="A2932" s="557" t="s">
        <v>428</v>
      </c>
      <c r="B2932" s="563" t="s">
        <v>457</v>
      </c>
      <c r="C2932" s="557" t="s">
        <v>371</v>
      </c>
      <c r="D2932" s="556" t="s">
        <v>3561</v>
      </c>
      <c r="E2932" s="556" t="s">
        <v>516</v>
      </c>
      <c r="F2932" s="557" t="s">
        <v>81</v>
      </c>
      <c r="G2932" s="563"/>
      <c r="H2932" s="560">
        <v>497</v>
      </c>
      <c r="I2932" s="559">
        <v>4486</v>
      </c>
      <c r="J2932" s="560">
        <v>0</v>
      </c>
      <c r="K2932" s="561">
        <f t="shared" si="199"/>
        <v>0</v>
      </c>
      <c r="L2932" s="562">
        <f t="shared" si="200"/>
        <v>0</v>
      </c>
      <c r="M2932" s="713">
        <f t="shared" si="192"/>
        <v>2229542</v>
      </c>
      <c r="N2932" s="563"/>
      <c r="O2932" s="563"/>
      <c r="P2932" s="557" t="s">
        <v>1273</v>
      </c>
      <c r="Q2932" s="557" t="s">
        <v>336</v>
      </c>
      <c r="R2932" s="557" t="s">
        <v>73</v>
      </c>
      <c r="S2932" s="557" t="s">
        <v>40</v>
      </c>
    </row>
    <row r="2933" spans="1:19" ht="20.100000000000001" customHeight="1">
      <c r="A2933" s="557" t="s">
        <v>467</v>
      </c>
      <c r="B2933" s="563" t="s">
        <v>2760</v>
      </c>
      <c r="C2933" s="557" t="s">
        <v>371</v>
      </c>
      <c r="D2933" s="556" t="s">
        <v>3560</v>
      </c>
      <c r="E2933" s="556" t="s">
        <v>516</v>
      </c>
      <c r="F2933" s="557" t="s">
        <v>719</v>
      </c>
      <c r="G2933" s="563"/>
      <c r="H2933" s="560">
        <v>1428</v>
      </c>
      <c r="I2933" s="559">
        <v>137000</v>
      </c>
      <c r="J2933" s="560">
        <v>31.9</v>
      </c>
      <c r="K2933" s="561">
        <f t="shared" si="199"/>
        <v>45553.2</v>
      </c>
      <c r="L2933" s="562">
        <f t="shared" si="200"/>
        <v>45.553199999999997</v>
      </c>
      <c r="M2933" s="713">
        <f t="shared" si="192"/>
        <v>195636000</v>
      </c>
      <c r="N2933" s="563"/>
      <c r="O2933" s="563"/>
      <c r="P2933" s="557" t="s">
        <v>1273</v>
      </c>
      <c r="Q2933" s="557" t="s">
        <v>370</v>
      </c>
      <c r="R2933" s="557" t="s">
        <v>60</v>
      </c>
      <c r="S2933" s="557" t="s">
        <v>40</v>
      </c>
    </row>
    <row r="2934" spans="1:19" ht="20.100000000000001" customHeight="1">
      <c r="A2934" s="557" t="s">
        <v>1118</v>
      </c>
      <c r="B2934" s="563" t="s">
        <v>1119</v>
      </c>
      <c r="C2934" s="557" t="s">
        <v>371</v>
      </c>
      <c r="D2934" s="556" t="s">
        <v>3560</v>
      </c>
      <c r="E2934" s="556" t="s">
        <v>516</v>
      </c>
      <c r="F2934" s="557" t="s">
        <v>442</v>
      </c>
      <c r="G2934" s="563"/>
      <c r="H2934" s="560">
        <v>781</v>
      </c>
      <c r="I2934" s="560">
        <v>940</v>
      </c>
      <c r="J2934" s="560">
        <v>0</v>
      </c>
      <c r="K2934" s="561">
        <f t="shared" si="199"/>
        <v>0</v>
      </c>
      <c r="L2934" s="562">
        <f t="shared" si="200"/>
        <v>0</v>
      </c>
      <c r="M2934" s="713">
        <f t="shared" si="192"/>
        <v>734140</v>
      </c>
      <c r="N2934" s="563"/>
      <c r="O2934" s="563"/>
      <c r="P2934" s="557" t="s">
        <v>1273</v>
      </c>
      <c r="Q2934" s="557" t="s">
        <v>336</v>
      </c>
      <c r="R2934" s="557" t="s">
        <v>73</v>
      </c>
      <c r="S2934" s="557" t="s">
        <v>213</v>
      </c>
    </row>
    <row r="2935" spans="1:19" ht="20.100000000000001" customHeight="1">
      <c r="A2935" s="557" t="s">
        <v>1118</v>
      </c>
      <c r="B2935" s="563" t="s">
        <v>3376</v>
      </c>
      <c r="C2935" s="557" t="s">
        <v>371</v>
      </c>
      <c r="D2935" s="556" t="s">
        <v>3561</v>
      </c>
      <c r="E2935" s="556" t="s">
        <v>516</v>
      </c>
      <c r="F2935" s="557" t="s">
        <v>342</v>
      </c>
      <c r="G2935" s="563"/>
      <c r="H2935" s="560">
        <v>90</v>
      </c>
      <c r="I2935" s="559">
        <v>157905</v>
      </c>
      <c r="J2935" s="560">
        <v>27</v>
      </c>
      <c r="K2935" s="561">
        <f t="shared" si="199"/>
        <v>2430</v>
      </c>
      <c r="L2935" s="562">
        <f t="shared" si="200"/>
        <v>2.4300000000000002</v>
      </c>
      <c r="M2935" s="713">
        <f t="shared" si="192"/>
        <v>14211450</v>
      </c>
      <c r="N2935" s="563"/>
      <c r="O2935" s="563"/>
      <c r="P2935" s="557" t="s">
        <v>1273</v>
      </c>
      <c r="Q2935" s="557" t="s">
        <v>343</v>
      </c>
      <c r="R2935" s="557" t="s">
        <v>60</v>
      </c>
      <c r="S2935" s="557" t="s">
        <v>213</v>
      </c>
    </row>
    <row r="2936" spans="1:19" ht="20.100000000000001" customHeight="1">
      <c r="A2936" s="557" t="s">
        <v>1118</v>
      </c>
      <c r="B2936" s="563" t="s">
        <v>3376</v>
      </c>
      <c r="C2936" s="557" t="s">
        <v>371</v>
      </c>
      <c r="D2936" s="556" t="s">
        <v>3560</v>
      </c>
      <c r="E2936" s="556" t="s">
        <v>516</v>
      </c>
      <c r="F2936" s="557" t="s">
        <v>389</v>
      </c>
      <c r="G2936" s="563"/>
      <c r="H2936" s="560">
        <v>390</v>
      </c>
      <c r="I2936" s="559">
        <v>16443</v>
      </c>
      <c r="J2936" s="560">
        <v>0</v>
      </c>
      <c r="K2936" s="561">
        <f t="shared" si="199"/>
        <v>0</v>
      </c>
      <c r="L2936" s="562">
        <f t="shared" si="200"/>
        <v>0</v>
      </c>
      <c r="M2936" s="713">
        <f t="shared" si="192"/>
        <v>6412770</v>
      </c>
      <c r="N2936" s="563"/>
      <c r="O2936" s="563"/>
      <c r="P2936" s="557" t="s">
        <v>1273</v>
      </c>
      <c r="Q2936" s="557" t="s">
        <v>336</v>
      </c>
      <c r="R2936" s="557" t="s">
        <v>73</v>
      </c>
      <c r="S2936" s="557" t="s">
        <v>213</v>
      </c>
    </row>
    <row r="2937" spans="1:19" ht="20.100000000000001" customHeight="1">
      <c r="A2937" s="557" t="s">
        <v>1118</v>
      </c>
      <c r="B2937" s="563" t="s">
        <v>3376</v>
      </c>
      <c r="C2937" s="557" t="s">
        <v>371</v>
      </c>
      <c r="D2937" s="556" t="s">
        <v>3560</v>
      </c>
      <c r="E2937" s="556" t="s">
        <v>516</v>
      </c>
      <c r="F2937" s="557" t="s">
        <v>348</v>
      </c>
      <c r="G2937" s="563"/>
      <c r="H2937" s="560">
        <v>390</v>
      </c>
      <c r="I2937" s="559">
        <v>8500</v>
      </c>
      <c r="J2937" s="560">
        <v>0</v>
      </c>
      <c r="K2937" s="561">
        <f t="shared" si="199"/>
        <v>0</v>
      </c>
      <c r="L2937" s="562">
        <f t="shared" si="200"/>
        <v>0</v>
      </c>
      <c r="M2937" s="713">
        <f t="shared" si="192"/>
        <v>3315000</v>
      </c>
      <c r="N2937" s="563"/>
      <c r="O2937" s="563"/>
      <c r="P2937" s="557" t="s">
        <v>1273</v>
      </c>
      <c r="Q2937" s="557" t="s">
        <v>336</v>
      </c>
      <c r="R2937" s="557" t="s">
        <v>73</v>
      </c>
      <c r="S2937" s="557" t="s">
        <v>213</v>
      </c>
    </row>
    <row r="2938" spans="1:19" ht="20.100000000000001" customHeight="1">
      <c r="A2938" s="557" t="s">
        <v>1118</v>
      </c>
      <c r="B2938" s="563" t="s">
        <v>3376</v>
      </c>
      <c r="C2938" s="557" t="s">
        <v>371</v>
      </c>
      <c r="D2938" s="556" t="s">
        <v>3560</v>
      </c>
      <c r="E2938" s="556" t="s">
        <v>516</v>
      </c>
      <c r="F2938" s="557" t="s">
        <v>349</v>
      </c>
      <c r="G2938" s="563"/>
      <c r="H2938" s="560">
        <v>390</v>
      </c>
      <c r="I2938" s="559">
        <v>8500</v>
      </c>
      <c r="J2938" s="560">
        <v>0</v>
      </c>
      <c r="K2938" s="561">
        <f t="shared" si="199"/>
        <v>0</v>
      </c>
      <c r="L2938" s="562">
        <f t="shared" si="200"/>
        <v>0</v>
      </c>
      <c r="M2938" s="713">
        <f t="shared" si="192"/>
        <v>3315000</v>
      </c>
      <c r="N2938" s="563"/>
      <c r="O2938" s="563"/>
      <c r="P2938" s="557" t="s">
        <v>1273</v>
      </c>
      <c r="Q2938" s="557" t="s">
        <v>336</v>
      </c>
      <c r="R2938" s="557" t="s">
        <v>73</v>
      </c>
      <c r="S2938" s="557" t="s">
        <v>213</v>
      </c>
    </row>
    <row r="2939" spans="1:19" ht="20.100000000000001" customHeight="1">
      <c r="A2939" s="557" t="s">
        <v>1118</v>
      </c>
      <c r="B2939" s="563" t="s">
        <v>3378</v>
      </c>
      <c r="C2939" s="557" t="s">
        <v>371</v>
      </c>
      <c r="D2939" s="556" t="s">
        <v>3560</v>
      </c>
      <c r="E2939" s="556" t="s">
        <v>516</v>
      </c>
      <c r="F2939" s="557" t="s">
        <v>71</v>
      </c>
      <c r="G2939" s="563"/>
      <c r="H2939" s="560">
        <v>781</v>
      </c>
      <c r="I2939" s="559">
        <v>37236</v>
      </c>
      <c r="J2939" s="560">
        <v>0</v>
      </c>
      <c r="K2939" s="561">
        <f t="shared" si="199"/>
        <v>0</v>
      </c>
      <c r="L2939" s="562">
        <f t="shared" si="200"/>
        <v>0</v>
      </c>
      <c r="M2939" s="713">
        <f t="shared" si="192"/>
        <v>29081316</v>
      </c>
      <c r="N2939" s="563"/>
      <c r="O2939" s="563"/>
      <c r="P2939" s="557" t="s">
        <v>1273</v>
      </c>
      <c r="Q2939" s="557" t="s">
        <v>878</v>
      </c>
      <c r="R2939" s="557" t="s">
        <v>73</v>
      </c>
      <c r="S2939" s="557" t="s">
        <v>213</v>
      </c>
    </row>
    <row r="2940" spans="1:19" ht="20.100000000000001" customHeight="1">
      <c r="A2940" s="557" t="s">
        <v>1118</v>
      </c>
      <c r="B2940" s="563" t="s">
        <v>3378</v>
      </c>
      <c r="C2940" s="557" t="s">
        <v>371</v>
      </c>
      <c r="D2940" s="556" t="s">
        <v>3561</v>
      </c>
      <c r="E2940" s="556" t="s">
        <v>516</v>
      </c>
      <c r="F2940" s="557" t="s">
        <v>3377</v>
      </c>
      <c r="G2940" s="563"/>
      <c r="H2940" s="560">
        <v>662</v>
      </c>
      <c r="I2940" s="559">
        <v>49818</v>
      </c>
      <c r="J2940" s="560">
        <v>18</v>
      </c>
      <c r="K2940" s="561">
        <f t="shared" si="199"/>
        <v>11916</v>
      </c>
      <c r="L2940" s="562">
        <f t="shared" si="200"/>
        <v>11.916</v>
      </c>
      <c r="M2940" s="713">
        <f t="shared" si="192"/>
        <v>32979516</v>
      </c>
      <c r="N2940" s="563"/>
      <c r="O2940" s="563"/>
      <c r="P2940" s="557" t="s">
        <v>1273</v>
      </c>
      <c r="Q2940" s="557" t="s">
        <v>270</v>
      </c>
      <c r="R2940" s="557" t="s">
        <v>68</v>
      </c>
      <c r="S2940" s="557" t="s">
        <v>213</v>
      </c>
    </row>
    <row r="2941" spans="1:19" ht="20.100000000000001" customHeight="1">
      <c r="A2941" s="557" t="s">
        <v>1118</v>
      </c>
      <c r="B2941" s="563" t="s">
        <v>3378</v>
      </c>
      <c r="C2941" s="557" t="s">
        <v>371</v>
      </c>
      <c r="D2941" s="556" t="s">
        <v>3560</v>
      </c>
      <c r="E2941" s="556" t="s">
        <v>516</v>
      </c>
      <c r="F2941" s="557" t="s">
        <v>342</v>
      </c>
      <c r="G2941" s="563"/>
      <c r="H2941" s="560">
        <v>90</v>
      </c>
      <c r="I2941" s="559">
        <v>157905</v>
      </c>
      <c r="J2941" s="560">
        <v>27</v>
      </c>
      <c r="K2941" s="561">
        <f t="shared" si="199"/>
        <v>2430</v>
      </c>
      <c r="L2941" s="562">
        <f t="shared" si="200"/>
        <v>2.4300000000000002</v>
      </c>
      <c r="M2941" s="713">
        <f t="shared" si="192"/>
        <v>14211450</v>
      </c>
      <c r="N2941" s="563"/>
      <c r="O2941" s="563"/>
      <c r="P2941" s="557" t="s">
        <v>1273</v>
      </c>
      <c r="Q2941" s="557" t="s">
        <v>343</v>
      </c>
      <c r="R2941" s="557" t="s">
        <v>60</v>
      </c>
      <c r="S2941" s="557" t="s">
        <v>213</v>
      </c>
    </row>
    <row r="2942" spans="1:19" ht="20.100000000000001" customHeight="1">
      <c r="A2942" s="557" t="s">
        <v>1118</v>
      </c>
      <c r="B2942" s="563" t="s">
        <v>3378</v>
      </c>
      <c r="C2942" s="557" t="s">
        <v>371</v>
      </c>
      <c r="D2942" s="556" t="s">
        <v>3561</v>
      </c>
      <c r="E2942" s="556" t="s">
        <v>516</v>
      </c>
      <c r="F2942" s="557" t="s">
        <v>223</v>
      </c>
      <c r="G2942" s="563"/>
      <c r="H2942" s="560">
        <v>691</v>
      </c>
      <c r="I2942" s="559">
        <v>65000</v>
      </c>
      <c r="J2942" s="560">
        <v>33</v>
      </c>
      <c r="K2942" s="561">
        <f t="shared" si="199"/>
        <v>22803</v>
      </c>
      <c r="L2942" s="562">
        <f t="shared" si="200"/>
        <v>22.803000000000001</v>
      </c>
      <c r="M2942" s="713">
        <f t="shared" si="192"/>
        <v>44915000</v>
      </c>
      <c r="N2942" s="563"/>
      <c r="O2942" s="563"/>
      <c r="P2942" s="557" t="s">
        <v>1273</v>
      </c>
      <c r="Q2942" s="557" t="s">
        <v>370</v>
      </c>
      <c r="R2942" s="557" t="s">
        <v>68</v>
      </c>
      <c r="S2942" s="557" t="s">
        <v>213</v>
      </c>
    </row>
    <row r="2943" spans="1:19" ht="20.100000000000001" customHeight="1">
      <c r="A2943" s="557" t="s">
        <v>1118</v>
      </c>
      <c r="B2943" s="563" t="s">
        <v>3378</v>
      </c>
      <c r="C2943" s="557" t="s">
        <v>371</v>
      </c>
      <c r="D2943" s="556" t="s">
        <v>3560</v>
      </c>
      <c r="E2943" s="556" t="s">
        <v>516</v>
      </c>
      <c r="F2943" s="557" t="s">
        <v>536</v>
      </c>
      <c r="G2943" s="563"/>
      <c r="H2943" s="560">
        <v>120</v>
      </c>
      <c r="I2943" s="559">
        <v>74000</v>
      </c>
      <c r="J2943" s="560">
        <v>18</v>
      </c>
      <c r="K2943" s="561">
        <f t="shared" si="199"/>
        <v>2160</v>
      </c>
      <c r="L2943" s="562">
        <f t="shared" si="200"/>
        <v>2.16</v>
      </c>
      <c r="M2943" s="713">
        <f t="shared" si="192"/>
        <v>8880000</v>
      </c>
      <c r="N2943" s="563"/>
      <c r="O2943" s="563"/>
      <c r="P2943" s="557" t="s">
        <v>1273</v>
      </c>
      <c r="Q2943" s="557" t="s">
        <v>537</v>
      </c>
      <c r="R2943" s="557" t="s">
        <v>60</v>
      </c>
      <c r="S2943" s="557" t="s">
        <v>213</v>
      </c>
    </row>
    <row r="2944" spans="1:19" ht="20.100000000000001" customHeight="1">
      <c r="A2944" s="557" t="s">
        <v>1118</v>
      </c>
      <c r="B2944" s="563" t="s">
        <v>3378</v>
      </c>
      <c r="C2944" s="557" t="s">
        <v>371</v>
      </c>
      <c r="D2944" s="556" t="s">
        <v>3560</v>
      </c>
      <c r="E2944" s="556" t="s">
        <v>516</v>
      </c>
      <c r="F2944" s="557" t="s">
        <v>743</v>
      </c>
      <c r="G2944" s="563"/>
      <c r="H2944" s="560">
        <v>391</v>
      </c>
      <c r="I2944" s="559">
        <v>62986</v>
      </c>
      <c r="J2944" s="560">
        <v>0</v>
      </c>
      <c r="K2944" s="561">
        <f t="shared" si="199"/>
        <v>0</v>
      </c>
      <c r="L2944" s="562">
        <f t="shared" si="200"/>
        <v>0</v>
      </c>
      <c r="M2944" s="713">
        <f t="shared" si="192"/>
        <v>24627526</v>
      </c>
      <c r="N2944" s="563"/>
      <c r="O2944" s="563"/>
      <c r="P2944" s="557" t="s">
        <v>1273</v>
      </c>
      <c r="Q2944" s="557" t="s">
        <v>276</v>
      </c>
      <c r="R2944" s="557" t="s">
        <v>73</v>
      </c>
      <c r="S2944" s="557" t="s">
        <v>213</v>
      </c>
    </row>
    <row r="2945" spans="1:19" ht="20.100000000000001" customHeight="1">
      <c r="A2945" s="557" t="s">
        <v>1118</v>
      </c>
      <c r="B2945" s="563" t="s">
        <v>3378</v>
      </c>
      <c r="C2945" s="557" t="s">
        <v>371</v>
      </c>
      <c r="D2945" s="556" t="s">
        <v>3560</v>
      </c>
      <c r="E2945" s="556" t="s">
        <v>516</v>
      </c>
      <c r="F2945" s="557" t="s">
        <v>945</v>
      </c>
      <c r="G2945" s="563"/>
      <c r="H2945" s="560">
        <v>391</v>
      </c>
      <c r="I2945" s="559">
        <v>15746</v>
      </c>
      <c r="J2945" s="560">
        <v>0</v>
      </c>
      <c r="K2945" s="561">
        <f t="shared" si="199"/>
        <v>0</v>
      </c>
      <c r="L2945" s="562">
        <f t="shared" si="200"/>
        <v>0</v>
      </c>
      <c r="M2945" s="713">
        <f t="shared" si="192"/>
        <v>6156686</v>
      </c>
      <c r="N2945" s="563"/>
      <c r="O2945" s="563"/>
      <c r="P2945" s="557" t="s">
        <v>1273</v>
      </c>
      <c r="Q2945" s="557" t="s">
        <v>336</v>
      </c>
      <c r="R2945" s="557" t="s">
        <v>73</v>
      </c>
      <c r="S2945" s="557" t="s">
        <v>213</v>
      </c>
    </row>
    <row r="2946" spans="1:19" ht="20.100000000000001" customHeight="1">
      <c r="A2946" s="557" t="s">
        <v>1118</v>
      </c>
      <c r="B2946" s="563" t="s">
        <v>3378</v>
      </c>
      <c r="C2946" s="557" t="s">
        <v>371</v>
      </c>
      <c r="D2946" s="556" t="s">
        <v>3560</v>
      </c>
      <c r="E2946" s="556" t="s">
        <v>516</v>
      </c>
      <c r="F2946" s="557" t="s">
        <v>460</v>
      </c>
      <c r="G2946" s="563"/>
      <c r="H2946" s="560">
        <v>391</v>
      </c>
      <c r="I2946" s="559">
        <v>76462</v>
      </c>
      <c r="J2946" s="560">
        <v>0</v>
      </c>
      <c r="K2946" s="561">
        <f t="shared" si="199"/>
        <v>0</v>
      </c>
      <c r="L2946" s="562">
        <f t="shared" si="200"/>
        <v>0</v>
      </c>
      <c r="M2946" s="713">
        <f t="shared" si="192"/>
        <v>29896642</v>
      </c>
      <c r="N2946" s="563"/>
      <c r="O2946" s="563"/>
      <c r="P2946" s="557" t="s">
        <v>1273</v>
      </c>
      <c r="Q2946" s="557" t="s">
        <v>276</v>
      </c>
      <c r="R2946" s="557" t="s">
        <v>73</v>
      </c>
      <c r="S2946" s="557" t="s">
        <v>213</v>
      </c>
    </row>
    <row r="2947" spans="1:19" ht="20.100000000000001" customHeight="1">
      <c r="A2947" s="557" t="s">
        <v>1118</v>
      </c>
      <c r="B2947" s="563" t="s">
        <v>3378</v>
      </c>
      <c r="C2947" s="557" t="s">
        <v>371</v>
      </c>
      <c r="D2947" s="556" t="s">
        <v>3560</v>
      </c>
      <c r="E2947" s="556" t="s">
        <v>516</v>
      </c>
      <c r="F2947" s="557" t="s">
        <v>1121</v>
      </c>
      <c r="G2947" s="563"/>
      <c r="H2947" s="560">
        <v>391</v>
      </c>
      <c r="I2947" s="559">
        <v>15582</v>
      </c>
      <c r="J2947" s="560">
        <v>0</v>
      </c>
      <c r="K2947" s="561">
        <f t="shared" si="199"/>
        <v>0</v>
      </c>
      <c r="L2947" s="562">
        <f t="shared" si="200"/>
        <v>0</v>
      </c>
      <c r="M2947" s="713">
        <f t="shared" si="192"/>
        <v>6092562</v>
      </c>
      <c r="N2947" s="563"/>
      <c r="O2947" s="563"/>
      <c r="P2947" s="557" t="s">
        <v>1273</v>
      </c>
      <c r="Q2947" s="557" t="s">
        <v>336</v>
      </c>
      <c r="R2947" s="557" t="s">
        <v>73</v>
      </c>
      <c r="S2947" s="557" t="s">
        <v>213</v>
      </c>
    </row>
    <row r="2948" spans="1:19" ht="20.100000000000001" customHeight="1">
      <c r="A2948" s="557" t="s">
        <v>1118</v>
      </c>
      <c r="B2948" s="563" t="s">
        <v>3378</v>
      </c>
      <c r="C2948" s="557" t="s">
        <v>371</v>
      </c>
      <c r="D2948" s="556" t="s">
        <v>3560</v>
      </c>
      <c r="E2948" s="556" t="s">
        <v>516</v>
      </c>
      <c r="F2948" s="557" t="s">
        <v>83</v>
      </c>
      <c r="G2948" s="563"/>
      <c r="H2948" s="560">
        <v>391</v>
      </c>
      <c r="I2948" s="559">
        <v>10415</v>
      </c>
      <c r="J2948" s="560">
        <v>0</v>
      </c>
      <c r="K2948" s="561">
        <f t="shared" si="199"/>
        <v>0</v>
      </c>
      <c r="L2948" s="562">
        <f t="shared" si="200"/>
        <v>0</v>
      </c>
      <c r="M2948" s="713">
        <f t="shared" si="192"/>
        <v>4072265</v>
      </c>
      <c r="N2948" s="563"/>
      <c r="O2948" s="563"/>
      <c r="P2948" s="557" t="s">
        <v>1273</v>
      </c>
      <c r="Q2948" s="557" t="s">
        <v>336</v>
      </c>
      <c r="R2948" s="557" t="s">
        <v>73</v>
      </c>
      <c r="S2948" s="557" t="s">
        <v>213</v>
      </c>
    </row>
    <row r="2949" spans="1:19" ht="20.100000000000001" customHeight="1">
      <c r="A2949" s="557" t="s">
        <v>1118</v>
      </c>
      <c r="B2949" s="563" t="s">
        <v>3378</v>
      </c>
      <c r="C2949" s="557" t="s">
        <v>371</v>
      </c>
      <c r="D2949" s="556" t="s">
        <v>3560</v>
      </c>
      <c r="E2949" s="556" t="s">
        <v>516</v>
      </c>
      <c r="F2949" s="557" t="s">
        <v>389</v>
      </c>
      <c r="G2949" s="563"/>
      <c r="H2949" s="560">
        <v>391</v>
      </c>
      <c r="I2949" s="559">
        <v>16443</v>
      </c>
      <c r="J2949" s="560">
        <v>0</v>
      </c>
      <c r="K2949" s="561">
        <f t="shared" si="199"/>
        <v>0</v>
      </c>
      <c r="L2949" s="562">
        <f t="shared" si="200"/>
        <v>0</v>
      </c>
      <c r="M2949" s="713">
        <f t="shared" si="192"/>
        <v>6429213</v>
      </c>
      <c r="N2949" s="563"/>
      <c r="O2949" s="563"/>
      <c r="P2949" s="557" t="s">
        <v>1273</v>
      </c>
      <c r="Q2949" s="557" t="s">
        <v>336</v>
      </c>
      <c r="R2949" s="557" t="s">
        <v>73</v>
      </c>
      <c r="S2949" s="557" t="s">
        <v>213</v>
      </c>
    </row>
    <row r="2950" spans="1:19" ht="20.100000000000001" customHeight="1">
      <c r="A2950" s="557" t="s">
        <v>1118</v>
      </c>
      <c r="B2950" s="563" t="s">
        <v>3378</v>
      </c>
      <c r="C2950" s="557" t="s">
        <v>371</v>
      </c>
      <c r="D2950" s="556" t="s">
        <v>3561</v>
      </c>
      <c r="E2950" s="556" t="s">
        <v>516</v>
      </c>
      <c r="F2950" s="557" t="s">
        <v>348</v>
      </c>
      <c r="G2950" s="563"/>
      <c r="H2950" s="560">
        <v>391</v>
      </c>
      <c r="I2950" s="559">
        <v>8500</v>
      </c>
      <c r="J2950" s="560">
        <v>0</v>
      </c>
      <c r="K2950" s="561">
        <f t="shared" si="199"/>
        <v>0</v>
      </c>
      <c r="L2950" s="562">
        <f t="shared" si="200"/>
        <v>0</v>
      </c>
      <c r="M2950" s="713">
        <f t="shared" si="192"/>
        <v>3323500</v>
      </c>
      <c r="N2950" s="563"/>
      <c r="O2950" s="563"/>
      <c r="P2950" s="557" t="s">
        <v>1273</v>
      </c>
      <c r="Q2950" s="557" t="s">
        <v>336</v>
      </c>
      <c r="R2950" s="557" t="s">
        <v>73</v>
      </c>
      <c r="S2950" s="557" t="s">
        <v>213</v>
      </c>
    </row>
    <row r="2951" spans="1:19" ht="20.100000000000001" customHeight="1">
      <c r="A2951" s="557" t="s">
        <v>1118</v>
      </c>
      <c r="B2951" s="563" t="s">
        <v>3378</v>
      </c>
      <c r="C2951" s="557" t="s">
        <v>371</v>
      </c>
      <c r="D2951" s="556" t="s">
        <v>3560</v>
      </c>
      <c r="E2951" s="556" t="s">
        <v>516</v>
      </c>
      <c r="F2951" s="557" t="s">
        <v>349</v>
      </c>
      <c r="G2951" s="563"/>
      <c r="H2951" s="560">
        <v>391</v>
      </c>
      <c r="I2951" s="559">
        <v>8500</v>
      </c>
      <c r="J2951" s="560">
        <v>0</v>
      </c>
      <c r="K2951" s="561">
        <f t="shared" si="199"/>
        <v>0</v>
      </c>
      <c r="L2951" s="562">
        <f t="shared" si="200"/>
        <v>0</v>
      </c>
      <c r="M2951" s="713">
        <f t="shared" si="192"/>
        <v>3323500</v>
      </c>
      <c r="N2951" s="563"/>
      <c r="O2951" s="563"/>
      <c r="P2951" s="557" t="s">
        <v>1273</v>
      </c>
      <c r="Q2951" s="557" t="s">
        <v>336</v>
      </c>
      <c r="R2951" s="557" t="s">
        <v>73</v>
      </c>
      <c r="S2951" s="557" t="s">
        <v>213</v>
      </c>
    </row>
    <row r="2952" spans="1:19" ht="20.100000000000001" customHeight="1">
      <c r="A2952" s="557" t="s">
        <v>1118</v>
      </c>
      <c r="B2952" s="563" t="s">
        <v>3378</v>
      </c>
      <c r="C2952" s="557" t="s">
        <v>371</v>
      </c>
      <c r="D2952" s="556" t="s">
        <v>3560</v>
      </c>
      <c r="E2952" s="556" t="s">
        <v>516</v>
      </c>
      <c r="F2952" s="557" t="s">
        <v>77</v>
      </c>
      <c r="G2952" s="563"/>
      <c r="H2952" s="560">
        <v>391</v>
      </c>
      <c r="I2952" s="559">
        <v>65657</v>
      </c>
      <c r="J2952" s="560">
        <v>0</v>
      </c>
      <c r="K2952" s="561">
        <f t="shared" si="199"/>
        <v>0</v>
      </c>
      <c r="L2952" s="562">
        <f t="shared" si="200"/>
        <v>0</v>
      </c>
      <c r="M2952" s="713">
        <f t="shared" si="192"/>
        <v>25671887</v>
      </c>
      <c r="N2952" s="563"/>
      <c r="O2952" s="563"/>
      <c r="P2952" s="557" t="s">
        <v>1273</v>
      </c>
      <c r="Q2952" s="557" t="s">
        <v>278</v>
      </c>
      <c r="R2952" s="557" t="s">
        <v>73</v>
      </c>
      <c r="S2952" s="557" t="s">
        <v>213</v>
      </c>
    </row>
    <row r="2953" spans="1:19" ht="20.100000000000001" customHeight="1">
      <c r="A2953" s="557" t="s">
        <v>467</v>
      </c>
      <c r="B2953" s="563" t="s">
        <v>1255</v>
      </c>
      <c r="C2953" s="557" t="s">
        <v>371</v>
      </c>
      <c r="D2953" s="556" t="s">
        <v>3560</v>
      </c>
      <c r="E2953" s="556" t="s">
        <v>516</v>
      </c>
      <c r="F2953" s="557" t="s">
        <v>909</v>
      </c>
      <c r="G2953" s="563"/>
      <c r="H2953" s="560">
        <v>169</v>
      </c>
      <c r="I2953" s="559">
        <v>61364</v>
      </c>
      <c r="J2953" s="560">
        <v>19</v>
      </c>
      <c r="K2953" s="561">
        <f t="shared" si="199"/>
        <v>3211</v>
      </c>
      <c r="L2953" s="562">
        <f t="shared" si="200"/>
        <v>3.2109999999999999</v>
      </c>
      <c r="M2953" s="713">
        <f t="shared" si="192"/>
        <v>10370516</v>
      </c>
      <c r="N2953" s="563"/>
      <c r="O2953" s="563"/>
      <c r="P2953" s="557" t="s">
        <v>1273</v>
      </c>
      <c r="Q2953" s="557" t="s">
        <v>361</v>
      </c>
      <c r="R2953" s="557" t="s">
        <v>68</v>
      </c>
      <c r="S2953" s="557" t="s">
        <v>237</v>
      </c>
    </row>
    <row r="2954" spans="1:19" ht="20.100000000000001" customHeight="1">
      <c r="A2954" s="557" t="s">
        <v>467</v>
      </c>
      <c r="B2954" s="563" t="s">
        <v>1255</v>
      </c>
      <c r="C2954" s="557" t="s">
        <v>371</v>
      </c>
      <c r="D2954" s="556" t="s">
        <v>3560</v>
      </c>
      <c r="E2954" s="556" t="s">
        <v>516</v>
      </c>
      <c r="F2954" s="557" t="s">
        <v>612</v>
      </c>
      <c r="G2954" s="563"/>
      <c r="H2954" s="560">
        <v>169</v>
      </c>
      <c r="I2954" s="559">
        <v>51136</v>
      </c>
      <c r="J2954" s="560">
        <v>0</v>
      </c>
      <c r="K2954" s="561">
        <f t="shared" si="199"/>
        <v>0</v>
      </c>
      <c r="L2954" s="562">
        <f t="shared" si="200"/>
        <v>0</v>
      </c>
      <c r="M2954" s="713">
        <f t="shared" si="192"/>
        <v>8641984</v>
      </c>
      <c r="N2954" s="563"/>
      <c r="O2954" s="563"/>
      <c r="P2954" s="557" t="s">
        <v>1273</v>
      </c>
      <c r="Q2954" s="557" t="s">
        <v>336</v>
      </c>
      <c r="R2954" s="557" t="s">
        <v>73</v>
      </c>
      <c r="S2954" s="557" t="s">
        <v>237</v>
      </c>
    </row>
    <row r="2955" spans="1:19" ht="20.100000000000001" customHeight="1">
      <c r="A2955" s="557" t="s">
        <v>324</v>
      </c>
      <c r="B2955" s="563" t="s">
        <v>2193</v>
      </c>
      <c r="C2955" s="557" t="s">
        <v>368</v>
      </c>
      <c r="D2955" s="556" t="s">
        <v>3560</v>
      </c>
      <c r="E2955" s="556" t="s">
        <v>516</v>
      </c>
      <c r="F2955" s="557" t="s">
        <v>81</v>
      </c>
      <c r="G2955" s="563"/>
      <c r="H2955" s="560">
        <v>201</v>
      </c>
      <c r="I2955" s="559">
        <v>4800</v>
      </c>
      <c r="J2955" s="560">
        <v>0</v>
      </c>
      <c r="K2955" s="561">
        <f t="shared" si="199"/>
        <v>0</v>
      </c>
      <c r="L2955" s="562">
        <f t="shared" si="200"/>
        <v>0</v>
      </c>
      <c r="M2955" s="713">
        <f t="shared" ref="M2955:M3018" si="201">H2955*I2955</f>
        <v>964800</v>
      </c>
      <c r="N2955" s="563"/>
      <c r="O2955" s="563"/>
      <c r="P2955" s="557" t="s">
        <v>1361</v>
      </c>
      <c r="Q2955" s="557" t="s">
        <v>336</v>
      </c>
      <c r="R2955" s="557" t="s">
        <v>73</v>
      </c>
      <c r="S2955" s="557" t="s">
        <v>213</v>
      </c>
    </row>
    <row r="2956" spans="1:19" ht="20.100000000000001" customHeight="1">
      <c r="A2956" s="557" t="s">
        <v>324</v>
      </c>
      <c r="B2956" s="563" t="s">
        <v>2193</v>
      </c>
      <c r="C2956" s="557" t="s">
        <v>368</v>
      </c>
      <c r="D2956" s="556" t="s">
        <v>3560</v>
      </c>
      <c r="E2956" s="556" t="s">
        <v>516</v>
      </c>
      <c r="F2956" s="557" t="s">
        <v>415</v>
      </c>
      <c r="G2956" s="563"/>
      <c r="H2956" s="560">
        <v>192</v>
      </c>
      <c r="I2956" s="559">
        <v>12800</v>
      </c>
      <c r="J2956" s="560">
        <v>0</v>
      </c>
      <c r="K2956" s="561">
        <f t="shared" si="199"/>
        <v>0</v>
      </c>
      <c r="L2956" s="562">
        <f t="shared" si="200"/>
        <v>0</v>
      </c>
      <c r="M2956" s="713">
        <f t="shared" si="201"/>
        <v>2457600</v>
      </c>
      <c r="N2956" s="563"/>
      <c r="O2956" s="563"/>
      <c r="P2956" s="557" t="s">
        <v>1361</v>
      </c>
      <c r="Q2956" s="557" t="s">
        <v>336</v>
      </c>
      <c r="R2956" s="557" t="s">
        <v>73</v>
      </c>
      <c r="S2956" s="557" t="s">
        <v>213</v>
      </c>
    </row>
    <row r="2957" spans="1:19" ht="20.100000000000001" customHeight="1">
      <c r="A2957" s="557" t="s">
        <v>324</v>
      </c>
      <c r="B2957" s="563" t="s">
        <v>2193</v>
      </c>
      <c r="C2957" s="557" t="s">
        <v>368</v>
      </c>
      <c r="D2957" s="556" t="s">
        <v>3560</v>
      </c>
      <c r="E2957" s="556" t="s">
        <v>516</v>
      </c>
      <c r="F2957" s="557" t="s">
        <v>83</v>
      </c>
      <c r="G2957" s="563"/>
      <c r="H2957" s="560">
        <v>205</v>
      </c>
      <c r="I2957" s="559">
        <v>12000</v>
      </c>
      <c r="J2957" s="560">
        <v>0</v>
      </c>
      <c r="K2957" s="561">
        <f t="shared" si="199"/>
        <v>0</v>
      </c>
      <c r="L2957" s="562">
        <f t="shared" si="200"/>
        <v>0</v>
      </c>
      <c r="M2957" s="713">
        <f t="shared" si="201"/>
        <v>2460000</v>
      </c>
      <c r="N2957" s="563"/>
      <c r="O2957" s="563"/>
      <c r="P2957" s="557" t="s">
        <v>1361</v>
      </c>
      <c r="Q2957" s="557" t="s">
        <v>274</v>
      </c>
      <c r="R2957" s="557" t="s">
        <v>73</v>
      </c>
      <c r="S2957" s="557" t="s">
        <v>213</v>
      </c>
    </row>
    <row r="2958" spans="1:19" ht="20.100000000000001" customHeight="1">
      <c r="A2958" s="557" t="s">
        <v>324</v>
      </c>
      <c r="B2958" s="563" t="s">
        <v>2193</v>
      </c>
      <c r="C2958" s="557" t="s">
        <v>368</v>
      </c>
      <c r="D2958" s="556" t="s">
        <v>3560</v>
      </c>
      <c r="E2958" s="556" t="s">
        <v>516</v>
      </c>
      <c r="F2958" s="557" t="s">
        <v>84</v>
      </c>
      <c r="G2958" s="563"/>
      <c r="H2958" s="560">
        <v>201</v>
      </c>
      <c r="I2958" s="559">
        <v>6500</v>
      </c>
      <c r="J2958" s="560">
        <v>0</v>
      </c>
      <c r="K2958" s="561">
        <f t="shared" si="199"/>
        <v>0</v>
      </c>
      <c r="L2958" s="562">
        <f t="shared" si="200"/>
        <v>0</v>
      </c>
      <c r="M2958" s="713">
        <f t="shared" si="201"/>
        <v>1306500</v>
      </c>
      <c r="N2958" s="563"/>
      <c r="O2958" s="563"/>
      <c r="P2958" s="557" t="s">
        <v>1361</v>
      </c>
      <c r="Q2958" s="557" t="s">
        <v>339</v>
      </c>
      <c r="R2958" s="557" t="s">
        <v>73</v>
      </c>
      <c r="S2958" s="557" t="s">
        <v>213</v>
      </c>
    </row>
    <row r="2959" spans="1:19" ht="20.100000000000001" customHeight="1">
      <c r="A2959" s="557" t="s">
        <v>324</v>
      </c>
      <c r="B2959" s="563" t="s">
        <v>2193</v>
      </c>
      <c r="C2959" s="557" t="s">
        <v>368</v>
      </c>
      <c r="D2959" s="556" t="s">
        <v>3560</v>
      </c>
      <c r="E2959" s="556" t="s">
        <v>516</v>
      </c>
      <c r="F2959" s="557" t="s">
        <v>85</v>
      </c>
      <c r="G2959" s="563"/>
      <c r="H2959" s="560">
        <v>397</v>
      </c>
      <c r="I2959" s="559">
        <v>10800</v>
      </c>
      <c r="J2959" s="560">
        <v>0</v>
      </c>
      <c r="K2959" s="561">
        <f t="shared" si="199"/>
        <v>0</v>
      </c>
      <c r="L2959" s="562">
        <f t="shared" si="200"/>
        <v>0</v>
      </c>
      <c r="M2959" s="713">
        <f t="shared" si="201"/>
        <v>4287600</v>
      </c>
      <c r="N2959" s="563"/>
      <c r="O2959" s="563"/>
      <c r="P2959" s="557" t="s">
        <v>1361</v>
      </c>
      <c r="Q2959" s="557" t="s">
        <v>340</v>
      </c>
      <c r="R2959" s="557" t="s">
        <v>73</v>
      </c>
      <c r="S2959" s="557" t="s">
        <v>213</v>
      </c>
    </row>
    <row r="2960" spans="1:19" ht="20.100000000000001" customHeight="1">
      <c r="A2960" s="557" t="s">
        <v>324</v>
      </c>
      <c r="B2960" s="563" t="s">
        <v>2194</v>
      </c>
      <c r="C2960" s="557" t="s">
        <v>368</v>
      </c>
      <c r="D2960" s="556" t="s">
        <v>3560</v>
      </c>
      <c r="E2960" s="556" t="s">
        <v>516</v>
      </c>
      <c r="F2960" s="557" t="s">
        <v>350</v>
      </c>
      <c r="G2960" s="563"/>
      <c r="H2960" s="560">
        <v>154</v>
      </c>
      <c r="I2960" s="559">
        <v>20000</v>
      </c>
      <c r="J2960" s="560">
        <v>0</v>
      </c>
      <c r="K2960" s="561">
        <f t="shared" si="199"/>
        <v>0</v>
      </c>
      <c r="L2960" s="562">
        <f t="shared" si="200"/>
        <v>0</v>
      </c>
      <c r="M2960" s="713">
        <f t="shared" si="201"/>
        <v>3080000</v>
      </c>
      <c r="N2960" s="563"/>
      <c r="O2960" s="563"/>
      <c r="P2960" s="557" t="s">
        <v>1361</v>
      </c>
      <c r="Q2960" s="557" t="s">
        <v>336</v>
      </c>
      <c r="R2960" s="557" t="s">
        <v>73</v>
      </c>
      <c r="S2960" s="557" t="s">
        <v>213</v>
      </c>
    </row>
    <row r="2961" spans="1:19" ht="20.100000000000001" customHeight="1">
      <c r="A2961" s="557" t="s">
        <v>324</v>
      </c>
      <c r="B2961" s="563" t="s">
        <v>2194</v>
      </c>
      <c r="C2961" s="557" t="s">
        <v>368</v>
      </c>
      <c r="D2961" s="556" t="s">
        <v>3560</v>
      </c>
      <c r="E2961" s="556" t="s">
        <v>516</v>
      </c>
      <c r="F2961" s="557" t="s">
        <v>81</v>
      </c>
      <c r="G2961" s="563"/>
      <c r="H2961" s="560">
        <v>169</v>
      </c>
      <c r="I2961" s="559">
        <v>4800</v>
      </c>
      <c r="J2961" s="560">
        <v>0</v>
      </c>
      <c r="K2961" s="561">
        <f t="shared" si="199"/>
        <v>0</v>
      </c>
      <c r="L2961" s="562">
        <f t="shared" si="200"/>
        <v>0</v>
      </c>
      <c r="M2961" s="713">
        <f t="shared" si="201"/>
        <v>811200</v>
      </c>
      <c r="N2961" s="563"/>
      <c r="O2961" s="563"/>
      <c r="P2961" s="557" t="s">
        <v>1361</v>
      </c>
      <c r="Q2961" s="557" t="s">
        <v>336</v>
      </c>
      <c r="R2961" s="557" t="s">
        <v>73</v>
      </c>
      <c r="S2961" s="557" t="s">
        <v>213</v>
      </c>
    </row>
    <row r="2962" spans="1:19" ht="20.100000000000001" customHeight="1">
      <c r="A2962" s="557" t="s">
        <v>324</v>
      </c>
      <c r="B2962" s="563" t="s">
        <v>2194</v>
      </c>
      <c r="C2962" s="557" t="s">
        <v>368</v>
      </c>
      <c r="D2962" s="556" t="s">
        <v>3561</v>
      </c>
      <c r="E2962" s="556" t="s">
        <v>516</v>
      </c>
      <c r="F2962" s="557" t="s">
        <v>415</v>
      </c>
      <c r="G2962" s="563"/>
      <c r="H2962" s="560">
        <v>154</v>
      </c>
      <c r="I2962" s="559">
        <v>12800</v>
      </c>
      <c r="J2962" s="560">
        <v>0</v>
      </c>
      <c r="K2962" s="561">
        <f t="shared" si="199"/>
        <v>0</v>
      </c>
      <c r="L2962" s="562">
        <f t="shared" si="200"/>
        <v>0</v>
      </c>
      <c r="M2962" s="713">
        <f t="shared" si="201"/>
        <v>1971200</v>
      </c>
      <c r="N2962" s="563"/>
      <c r="O2962" s="563"/>
      <c r="P2962" s="557" t="s">
        <v>1361</v>
      </c>
      <c r="Q2962" s="557" t="s">
        <v>336</v>
      </c>
      <c r="R2962" s="557" t="s">
        <v>73</v>
      </c>
      <c r="S2962" s="557" t="s">
        <v>213</v>
      </c>
    </row>
    <row r="2963" spans="1:19" ht="20.100000000000001" customHeight="1">
      <c r="A2963" s="557" t="s">
        <v>324</v>
      </c>
      <c r="B2963" s="563" t="s">
        <v>2194</v>
      </c>
      <c r="C2963" s="557" t="s">
        <v>368</v>
      </c>
      <c r="D2963" s="556" t="s">
        <v>3560</v>
      </c>
      <c r="E2963" s="556" t="s">
        <v>516</v>
      </c>
      <c r="F2963" s="557" t="s">
        <v>83</v>
      </c>
      <c r="G2963" s="563"/>
      <c r="H2963" s="560">
        <v>169</v>
      </c>
      <c r="I2963" s="559">
        <v>12000</v>
      </c>
      <c r="J2963" s="560">
        <v>0</v>
      </c>
      <c r="K2963" s="561">
        <f t="shared" si="199"/>
        <v>0</v>
      </c>
      <c r="L2963" s="562">
        <f t="shared" si="200"/>
        <v>0</v>
      </c>
      <c r="M2963" s="713">
        <f t="shared" si="201"/>
        <v>2028000</v>
      </c>
      <c r="N2963" s="563"/>
      <c r="O2963" s="563"/>
      <c r="P2963" s="557" t="s">
        <v>1361</v>
      </c>
      <c r="Q2963" s="557" t="s">
        <v>274</v>
      </c>
      <c r="R2963" s="557" t="s">
        <v>73</v>
      </c>
      <c r="S2963" s="557" t="s">
        <v>213</v>
      </c>
    </row>
    <row r="2964" spans="1:19" ht="20.100000000000001" customHeight="1">
      <c r="A2964" s="557" t="s">
        <v>324</v>
      </c>
      <c r="B2964" s="563" t="s">
        <v>2194</v>
      </c>
      <c r="C2964" s="557" t="s">
        <v>368</v>
      </c>
      <c r="D2964" s="556" t="s">
        <v>3560</v>
      </c>
      <c r="E2964" s="556" t="s">
        <v>516</v>
      </c>
      <c r="F2964" s="557" t="s">
        <v>84</v>
      </c>
      <c r="G2964" s="563"/>
      <c r="H2964" s="560">
        <v>169</v>
      </c>
      <c r="I2964" s="559">
        <v>6500</v>
      </c>
      <c r="J2964" s="560">
        <v>0</v>
      </c>
      <c r="K2964" s="561">
        <f t="shared" si="199"/>
        <v>0</v>
      </c>
      <c r="L2964" s="562">
        <f t="shared" si="200"/>
        <v>0</v>
      </c>
      <c r="M2964" s="713">
        <f t="shared" si="201"/>
        <v>1098500</v>
      </c>
      <c r="N2964" s="563"/>
      <c r="O2964" s="563"/>
      <c r="P2964" s="557" t="s">
        <v>1361</v>
      </c>
      <c r="Q2964" s="557" t="s">
        <v>339</v>
      </c>
      <c r="R2964" s="557" t="s">
        <v>73</v>
      </c>
      <c r="S2964" s="557" t="s">
        <v>213</v>
      </c>
    </row>
    <row r="2965" spans="1:19" ht="20.100000000000001" customHeight="1">
      <c r="A2965" s="557" t="s">
        <v>324</v>
      </c>
      <c r="B2965" s="563" t="s">
        <v>2194</v>
      </c>
      <c r="C2965" s="557" t="s">
        <v>368</v>
      </c>
      <c r="D2965" s="556" t="s">
        <v>3560</v>
      </c>
      <c r="E2965" s="556" t="s">
        <v>516</v>
      </c>
      <c r="F2965" s="557" t="s">
        <v>85</v>
      </c>
      <c r="G2965" s="563"/>
      <c r="H2965" s="560">
        <v>323</v>
      </c>
      <c r="I2965" s="559">
        <v>10800</v>
      </c>
      <c r="J2965" s="560">
        <v>0</v>
      </c>
      <c r="K2965" s="561">
        <f t="shared" si="199"/>
        <v>0</v>
      </c>
      <c r="L2965" s="562">
        <f t="shared" si="200"/>
        <v>0</v>
      </c>
      <c r="M2965" s="713">
        <f t="shared" si="201"/>
        <v>3488400</v>
      </c>
      <c r="N2965" s="563"/>
      <c r="O2965" s="563"/>
      <c r="P2965" s="557" t="s">
        <v>1361</v>
      </c>
      <c r="Q2965" s="557" t="s">
        <v>340</v>
      </c>
      <c r="R2965" s="557" t="s">
        <v>73</v>
      </c>
      <c r="S2965" s="557" t="s">
        <v>213</v>
      </c>
    </row>
    <row r="2966" spans="1:19" ht="20.100000000000001" customHeight="1">
      <c r="A2966" s="557" t="s">
        <v>2463</v>
      </c>
      <c r="B2966" s="563" t="s">
        <v>2597</v>
      </c>
      <c r="C2966" s="557" t="s">
        <v>975</v>
      </c>
      <c r="D2966" s="556" t="s">
        <v>3560</v>
      </c>
      <c r="E2966" s="556" t="s">
        <v>516</v>
      </c>
      <c r="F2966" s="557" t="s">
        <v>763</v>
      </c>
      <c r="G2966" s="563"/>
      <c r="H2966" s="560">
        <v>166</v>
      </c>
      <c r="I2966" s="559">
        <v>138600</v>
      </c>
      <c r="J2966" s="560">
        <v>47</v>
      </c>
      <c r="K2966" s="561">
        <f t="shared" si="199"/>
        <v>7802</v>
      </c>
      <c r="L2966" s="562">
        <f t="shared" si="200"/>
        <v>7.8019999999999996</v>
      </c>
      <c r="M2966" s="713">
        <f t="shared" si="201"/>
        <v>23007600</v>
      </c>
      <c r="N2966" s="563" t="s">
        <v>2477</v>
      </c>
      <c r="O2966" s="563"/>
      <c r="P2966" s="557" t="s">
        <v>1361</v>
      </c>
      <c r="Q2966" s="557" t="s">
        <v>2471</v>
      </c>
      <c r="R2966" s="557" t="s">
        <v>68</v>
      </c>
      <c r="S2966" s="557" t="s">
        <v>1076</v>
      </c>
    </row>
    <row r="2967" spans="1:19" ht="20.100000000000001" customHeight="1">
      <c r="A2967" s="557" t="s">
        <v>2463</v>
      </c>
      <c r="B2967" s="563" t="s">
        <v>2597</v>
      </c>
      <c r="C2967" s="557" t="s">
        <v>975</v>
      </c>
      <c r="D2967" s="556" t="s">
        <v>3560</v>
      </c>
      <c r="E2967" s="556" t="s">
        <v>516</v>
      </c>
      <c r="F2967" s="557" t="s">
        <v>653</v>
      </c>
      <c r="G2967" s="563"/>
      <c r="H2967" s="560">
        <v>158</v>
      </c>
      <c r="I2967" s="559">
        <v>81000</v>
      </c>
      <c r="J2967" s="560">
        <v>11.8</v>
      </c>
      <c r="K2967" s="561">
        <f t="shared" si="199"/>
        <v>1864.4</v>
      </c>
      <c r="L2967" s="562">
        <f t="shared" si="200"/>
        <v>1.8644000000000001</v>
      </c>
      <c r="M2967" s="713">
        <f t="shared" si="201"/>
        <v>12798000</v>
      </c>
      <c r="N2967" s="563" t="s">
        <v>1071</v>
      </c>
      <c r="O2967" s="563"/>
      <c r="P2967" s="557" t="s">
        <v>1361</v>
      </c>
      <c r="Q2967" s="557" t="s">
        <v>270</v>
      </c>
      <c r="R2967" s="557" t="s">
        <v>60</v>
      </c>
      <c r="S2967" s="557" t="s">
        <v>1076</v>
      </c>
    </row>
    <row r="2968" spans="1:19" ht="20.100000000000001" customHeight="1">
      <c r="A2968" s="557" t="s">
        <v>2463</v>
      </c>
      <c r="B2968" s="563" t="s">
        <v>2597</v>
      </c>
      <c r="C2968" s="557" t="s">
        <v>975</v>
      </c>
      <c r="D2968" s="556" t="s">
        <v>3560</v>
      </c>
      <c r="E2968" s="556" t="s">
        <v>516</v>
      </c>
      <c r="F2968" s="557" t="s">
        <v>2383</v>
      </c>
      <c r="G2968" s="563"/>
      <c r="H2968" s="560">
        <v>158</v>
      </c>
      <c r="I2968" s="559">
        <v>55700</v>
      </c>
      <c r="J2968" s="560">
        <v>0</v>
      </c>
      <c r="K2968" s="561">
        <f t="shared" si="199"/>
        <v>0</v>
      </c>
      <c r="L2968" s="562">
        <f t="shared" si="200"/>
        <v>0</v>
      </c>
      <c r="M2968" s="713">
        <f t="shared" si="201"/>
        <v>8800600</v>
      </c>
      <c r="N2968" s="563"/>
      <c r="O2968" s="563"/>
      <c r="P2968" s="557" t="s">
        <v>1361</v>
      </c>
      <c r="Q2968" s="557" t="s">
        <v>271</v>
      </c>
      <c r="R2968" s="557" t="s">
        <v>73</v>
      </c>
      <c r="S2968" s="557" t="s">
        <v>1076</v>
      </c>
    </row>
    <row r="2969" spans="1:19" ht="20.100000000000001" customHeight="1">
      <c r="A2969" s="557" t="s">
        <v>2463</v>
      </c>
      <c r="B2969" s="563" t="s">
        <v>2597</v>
      </c>
      <c r="C2969" s="557" t="s">
        <v>975</v>
      </c>
      <c r="D2969" s="556" t="s">
        <v>3561</v>
      </c>
      <c r="E2969" s="556" t="s">
        <v>516</v>
      </c>
      <c r="F2969" s="557" t="s">
        <v>2465</v>
      </c>
      <c r="G2969" s="563"/>
      <c r="H2969" s="560">
        <v>79</v>
      </c>
      <c r="I2969" s="559">
        <v>49500</v>
      </c>
      <c r="J2969" s="560">
        <v>0</v>
      </c>
      <c r="K2969" s="561">
        <f t="shared" si="199"/>
        <v>0</v>
      </c>
      <c r="L2969" s="562">
        <f t="shared" si="200"/>
        <v>0</v>
      </c>
      <c r="M2969" s="713">
        <f t="shared" si="201"/>
        <v>3910500</v>
      </c>
      <c r="N2969" s="563" t="s">
        <v>1295</v>
      </c>
      <c r="O2969" s="563"/>
      <c r="P2969" s="557" t="s">
        <v>1361</v>
      </c>
      <c r="Q2969" s="557" t="s">
        <v>585</v>
      </c>
      <c r="R2969" s="557" t="s">
        <v>73</v>
      </c>
      <c r="S2969" s="557" t="s">
        <v>1076</v>
      </c>
    </row>
    <row r="2970" spans="1:19" ht="20.100000000000001" customHeight="1">
      <c r="A2970" s="557" t="s">
        <v>2463</v>
      </c>
      <c r="B2970" s="563" t="s">
        <v>2597</v>
      </c>
      <c r="C2970" s="557" t="s">
        <v>975</v>
      </c>
      <c r="D2970" s="556" t="s">
        <v>3560</v>
      </c>
      <c r="E2970" s="556" t="s">
        <v>516</v>
      </c>
      <c r="F2970" s="557" t="s">
        <v>2466</v>
      </c>
      <c r="G2970" s="563"/>
      <c r="H2970" s="560">
        <v>84</v>
      </c>
      <c r="I2970" s="559">
        <v>100800</v>
      </c>
      <c r="J2970" s="560">
        <v>0</v>
      </c>
      <c r="K2970" s="561">
        <f t="shared" si="199"/>
        <v>0</v>
      </c>
      <c r="L2970" s="562">
        <f t="shared" si="200"/>
        <v>0</v>
      </c>
      <c r="M2970" s="713">
        <f t="shared" si="201"/>
        <v>8467200</v>
      </c>
      <c r="N2970" s="563" t="s">
        <v>2478</v>
      </c>
      <c r="O2970" s="563"/>
      <c r="P2970" s="557" t="s">
        <v>1361</v>
      </c>
      <c r="Q2970" s="557" t="s">
        <v>2479</v>
      </c>
      <c r="R2970" s="557" t="s">
        <v>73</v>
      </c>
      <c r="S2970" s="557" t="s">
        <v>1076</v>
      </c>
    </row>
    <row r="2971" spans="1:19" ht="20.100000000000001" customHeight="1">
      <c r="A2971" s="557" t="s">
        <v>2463</v>
      </c>
      <c r="B2971" s="563" t="s">
        <v>2597</v>
      </c>
      <c r="C2971" s="557" t="s">
        <v>975</v>
      </c>
      <c r="D2971" s="556" t="s">
        <v>3560</v>
      </c>
      <c r="E2971" s="556" t="s">
        <v>516</v>
      </c>
      <c r="F2971" s="557" t="s">
        <v>1693</v>
      </c>
      <c r="G2971" s="563"/>
      <c r="H2971" s="560">
        <v>79</v>
      </c>
      <c r="I2971" s="559">
        <v>46800</v>
      </c>
      <c r="J2971" s="560">
        <v>0</v>
      </c>
      <c r="K2971" s="561">
        <f t="shared" si="199"/>
        <v>0</v>
      </c>
      <c r="L2971" s="562">
        <f t="shared" si="200"/>
        <v>0</v>
      </c>
      <c r="M2971" s="713">
        <f t="shared" si="201"/>
        <v>3697200</v>
      </c>
      <c r="N2971" s="563"/>
      <c r="O2971" s="563"/>
      <c r="P2971" s="557" t="s">
        <v>1361</v>
      </c>
      <c r="Q2971" s="557" t="s">
        <v>984</v>
      </c>
      <c r="R2971" s="557" t="s">
        <v>73</v>
      </c>
      <c r="S2971" s="557" t="s">
        <v>1076</v>
      </c>
    </row>
    <row r="2972" spans="1:19" ht="20.100000000000001" customHeight="1">
      <c r="A2972" s="557" t="s">
        <v>2463</v>
      </c>
      <c r="B2972" s="563" t="s">
        <v>2597</v>
      </c>
      <c r="C2972" s="557" t="s">
        <v>975</v>
      </c>
      <c r="D2972" s="556" t="s">
        <v>3560</v>
      </c>
      <c r="E2972" s="556" t="s">
        <v>516</v>
      </c>
      <c r="F2972" s="557" t="s">
        <v>2467</v>
      </c>
      <c r="G2972" s="563"/>
      <c r="H2972" s="560">
        <v>158</v>
      </c>
      <c r="I2972" s="559">
        <v>16600</v>
      </c>
      <c r="J2972" s="560">
        <v>0</v>
      </c>
      <c r="K2972" s="561">
        <f t="shared" si="199"/>
        <v>0</v>
      </c>
      <c r="L2972" s="562">
        <f t="shared" si="200"/>
        <v>0</v>
      </c>
      <c r="M2972" s="713">
        <f t="shared" si="201"/>
        <v>2622800</v>
      </c>
      <c r="N2972" s="563" t="s">
        <v>2480</v>
      </c>
      <c r="O2972" s="563"/>
      <c r="P2972" s="557" t="s">
        <v>1361</v>
      </c>
      <c r="Q2972" s="557" t="s">
        <v>336</v>
      </c>
      <c r="R2972" s="557" t="s">
        <v>73</v>
      </c>
      <c r="S2972" s="557" t="s">
        <v>1076</v>
      </c>
    </row>
    <row r="2973" spans="1:19" ht="20.100000000000001" customHeight="1">
      <c r="A2973" s="557" t="s">
        <v>2463</v>
      </c>
      <c r="B2973" s="563" t="s">
        <v>2597</v>
      </c>
      <c r="C2973" s="557" t="s">
        <v>975</v>
      </c>
      <c r="D2973" s="556" t="s">
        <v>3560</v>
      </c>
      <c r="E2973" s="556" t="s">
        <v>516</v>
      </c>
      <c r="F2973" s="557" t="s">
        <v>2468</v>
      </c>
      <c r="G2973" s="563"/>
      <c r="H2973" s="560">
        <v>79</v>
      </c>
      <c r="I2973" s="559">
        <v>43200</v>
      </c>
      <c r="J2973" s="560">
        <v>0</v>
      </c>
      <c r="K2973" s="561">
        <f t="shared" si="199"/>
        <v>0</v>
      </c>
      <c r="L2973" s="562">
        <f t="shared" si="200"/>
        <v>0</v>
      </c>
      <c r="M2973" s="713">
        <f t="shared" si="201"/>
        <v>3412800</v>
      </c>
      <c r="N2973" s="563"/>
      <c r="O2973" s="563"/>
      <c r="P2973" s="557" t="s">
        <v>1361</v>
      </c>
      <c r="Q2973" s="557" t="s">
        <v>360</v>
      </c>
      <c r="R2973" s="557" t="s">
        <v>73</v>
      </c>
      <c r="S2973" s="557" t="s">
        <v>1076</v>
      </c>
    </row>
    <row r="2974" spans="1:19" ht="20.100000000000001" customHeight="1">
      <c r="A2974" s="557" t="s">
        <v>2463</v>
      </c>
      <c r="B2974" s="563" t="s">
        <v>2597</v>
      </c>
      <c r="C2974" s="557" t="s">
        <v>975</v>
      </c>
      <c r="D2974" s="556" t="s">
        <v>3560</v>
      </c>
      <c r="E2974" s="556" t="s">
        <v>516</v>
      </c>
      <c r="F2974" s="557" t="s">
        <v>2469</v>
      </c>
      <c r="G2974" s="563"/>
      <c r="H2974" s="560">
        <v>79</v>
      </c>
      <c r="I2974" s="559">
        <v>32400</v>
      </c>
      <c r="J2974" s="560">
        <v>0</v>
      </c>
      <c r="K2974" s="561">
        <f t="shared" si="199"/>
        <v>0</v>
      </c>
      <c r="L2974" s="562">
        <f t="shared" si="200"/>
        <v>0</v>
      </c>
      <c r="M2974" s="713">
        <f t="shared" si="201"/>
        <v>2559600</v>
      </c>
      <c r="N2974" s="563"/>
      <c r="O2974" s="563"/>
      <c r="P2974" s="557" t="s">
        <v>1361</v>
      </c>
      <c r="Q2974" s="557" t="s">
        <v>360</v>
      </c>
      <c r="R2974" s="557" t="s">
        <v>73</v>
      </c>
      <c r="S2974" s="557" t="s">
        <v>1076</v>
      </c>
    </row>
    <row r="2975" spans="1:19" ht="20.100000000000001" customHeight="1">
      <c r="A2975" s="557" t="s">
        <v>235</v>
      </c>
      <c r="B2975" s="563" t="s">
        <v>927</v>
      </c>
      <c r="C2975" s="557" t="s">
        <v>371</v>
      </c>
      <c r="D2975" s="556" t="s">
        <v>3560</v>
      </c>
      <c r="E2975" s="556" t="s">
        <v>516</v>
      </c>
      <c r="F2975" s="557" t="s">
        <v>373</v>
      </c>
      <c r="G2975" s="563"/>
      <c r="H2975" s="560">
        <v>282</v>
      </c>
      <c r="I2975" s="559">
        <v>16059</v>
      </c>
      <c r="J2975" s="560">
        <v>0</v>
      </c>
      <c r="K2975" s="561">
        <f t="shared" si="199"/>
        <v>0</v>
      </c>
      <c r="L2975" s="562">
        <f t="shared" si="200"/>
        <v>0</v>
      </c>
      <c r="M2975" s="713">
        <f t="shared" si="201"/>
        <v>4528638</v>
      </c>
      <c r="N2975" s="563"/>
      <c r="O2975" s="563"/>
      <c r="P2975" s="557" t="s">
        <v>35</v>
      </c>
      <c r="Q2975" s="557" t="s">
        <v>340</v>
      </c>
      <c r="R2975" s="557" t="s">
        <v>73</v>
      </c>
      <c r="S2975" s="557" t="s">
        <v>213</v>
      </c>
    </row>
    <row r="2976" spans="1:19" ht="20.100000000000001" customHeight="1">
      <c r="A2976" s="557" t="s">
        <v>235</v>
      </c>
      <c r="B2976" s="563" t="s">
        <v>927</v>
      </c>
      <c r="C2976" s="557" t="s">
        <v>371</v>
      </c>
      <c r="D2976" s="556" t="s">
        <v>3560</v>
      </c>
      <c r="E2976" s="556" t="s">
        <v>516</v>
      </c>
      <c r="F2976" s="557" t="s">
        <v>373</v>
      </c>
      <c r="G2976" s="563"/>
      <c r="H2976" s="560">
        <v>673</v>
      </c>
      <c r="I2976" s="559">
        <v>14521</v>
      </c>
      <c r="J2976" s="560">
        <v>0</v>
      </c>
      <c r="K2976" s="561">
        <f t="shared" si="199"/>
        <v>0</v>
      </c>
      <c r="L2976" s="562">
        <f t="shared" si="200"/>
        <v>0</v>
      </c>
      <c r="M2976" s="713">
        <f t="shared" si="201"/>
        <v>9772633</v>
      </c>
      <c r="N2976" s="563"/>
      <c r="O2976" s="563"/>
      <c r="P2976" s="557" t="s">
        <v>35</v>
      </c>
      <c r="Q2976" s="557" t="s">
        <v>340</v>
      </c>
      <c r="R2976" s="557" t="s">
        <v>73</v>
      </c>
      <c r="S2976" s="557" t="s">
        <v>213</v>
      </c>
    </row>
    <row r="2977" spans="1:19" ht="20.100000000000001" customHeight="1">
      <c r="A2977" s="557" t="s">
        <v>235</v>
      </c>
      <c r="B2977" s="563" t="s">
        <v>927</v>
      </c>
      <c r="C2977" s="557" t="s">
        <v>371</v>
      </c>
      <c r="D2977" s="556" t="s">
        <v>3561</v>
      </c>
      <c r="E2977" s="556" t="s">
        <v>516</v>
      </c>
      <c r="F2977" s="557" t="s">
        <v>373</v>
      </c>
      <c r="G2977" s="563"/>
      <c r="H2977" s="560">
        <v>681</v>
      </c>
      <c r="I2977" s="559">
        <v>13643</v>
      </c>
      <c r="J2977" s="560">
        <v>0</v>
      </c>
      <c r="K2977" s="561">
        <f t="shared" si="199"/>
        <v>0</v>
      </c>
      <c r="L2977" s="562">
        <f t="shared" si="200"/>
        <v>0</v>
      </c>
      <c r="M2977" s="713">
        <f t="shared" si="201"/>
        <v>9290883</v>
      </c>
      <c r="N2977" s="563"/>
      <c r="O2977" s="563"/>
      <c r="P2977" s="557" t="s">
        <v>35</v>
      </c>
      <c r="Q2977" s="557" t="s">
        <v>340</v>
      </c>
      <c r="R2977" s="557" t="s">
        <v>73</v>
      </c>
      <c r="S2977" s="557" t="s">
        <v>213</v>
      </c>
    </row>
    <row r="2978" spans="1:19" ht="20.100000000000001" customHeight="1">
      <c r="A2978" s="557" t="s">
        <v>10</v>
      </c>
      <c r="B2978" s="563" t="s">
        <v>2063</v>
      </c>
      <c r="C2978" s="557" t="s">
        <v>1027</v>
      </c>
      <c r="D2978" s="556" t="s">
        <v>3560</v>
      </c>
      <c r="E2978" s="556" t="s">
        <v>516</v>
      </c>
      <c r="F2978" s="557" t="s">
        <v>2983</v>
      </c>
      <c r="G2978" s="563"/>
      <c r="H2978" s="560">
        <v>26</v>
      </c>
      <c r="I2978" s="559">
        <v>163640</v>
      </c>
      <c r="J2978" s="560">
        <v>29.3</v>
      </c>
      <c r="K2978" s="561">
        <f t="shared" si="199"/>
        <v>761.80000000000007</v>
      </c>
      <c r="L2978" s="562">
        <f t="shared" si="200"/>
        <v>0.76180000000000003</v>
      </c>
      <c r="M2978" s="713">
        <f t="shared" si="201"/>
        <v>4254640</v>
      </c>
      <c r="N2978" s="563"/>
      <c r="O2978" s="563"/>
      <c r="P2978" s="557" t="s">
        <v>1164</v>
      </c>
      <c r="Q2978" s="557" t="s">
        <v>343</v>
      </c>
      <c r="R2978" s="557" t="s">
        <v>60</v>
      </c>
      <c r="S2978" s="557" t="s">
        <v>109</v>
      </c>
    </row>
    <row r="2979" spans="1:19" ht="20.100000000000001" customHeight="1">
      <c r="A2979" s="557" t="s">
        <v>10</v>
      </c>
      <c r="B2979" s="563" t="s">
        <v>2063</v>
      </c>
      <c r="C2979" s="557" t="s">
        <v>1027</v>
      </c>
      <c r="D2979" s="556" t="s">
        <v>3560</v>
      </c>
      <c r="E2979" s="556" t="s">
        <v>516</v>
      </c>
      <c r="F2979" s="557" t="s">
        <v>672</v>
      </c>
      <c r="G2979" s="563"/>
      <c r="H2979" s="560">
        <v>710</v>
      </c>
      <c r="I2979" s="559">
        <v>49494</v>
      </c>
      <c r="J2979" s="560">
        <v>14</v>
      </c>
      <c r="K2979" s="561">
        <f t="shared" si="199"/>
        <v>9940</v>
      </c>
      <c r="L2979" s="562">
        <f t="shared" si="200"/>
        <v>9.94</v>
      </c>
      <c r="M2979" s="713">
        <f t="shared" si="201"/>
        <v>35140740</v>
      </c>
      <c r="N2979" s="563"/>
      <c r="O2979" s="563"/>
      <c r="P2979" s="557" t="s">
        <v>1164</v>
      </c>
      <c r="Q2979" s="557" t="s">
        <v>270</v>
      </c>
      <c r="R2979" s="557" t="s">
        <v>60</v>
      </c>
      <c r="S2979" s="557" t="s">
        <v>109</v>
      </c>
    </row>
    <row r="2980" spans="1:19" ht="20.100000000000001" customHeight="1">
      <c r="A2980" s="557" t="s">
        <v>10</v>
      </c>
      <c r="B2980" s="563" t="s">
        <v>2063</v>
      </c>
      <c r="C2980" s="557" t="s">
        <v>1027</v>
      </c>
      <c r="D2980" s="556" t="s">
        <v>3560</v>
      </c>
      <c r="E2980" s="556" t="s">
        <v>516</v>
      </c>
      <c r="F2980" s="557" t="s">
        <v>57</v>
      </c>
      <c r="G2980" s="563"/>
      <c r="H2980" s="560">
        <v>343</v>
      </c>
      <c r="I2980" s="559">
        <v>173672</v>
      </c>
      <c r="J2980" s="560">
        <v>34.6</v>
      </c>
      <c r="K2980" s="561">
        <f t="shared" si="199"/>
        <v>11867.800000000001</v>
      </c>
      <c r="L2980" s="562">
        <f t="shared" si="200"/>
        <v>11.867800000000001</v>
      </c>
      <c r="M2980" s="713">
        <f t="shared" si="201"/>
        <v>59569496</v>
      </c>
      <c r="N2980" s="563"/>
      <c r="O2980" s="563"/>
      <c r="P2980" s="557" t="s">
        <v>1164</v>
      </c>
      <c r="Q2980" s="557" t="s">
        <v>327</v>
      </c>
      <c r="R2980" s="557" t="s">
        <v>60</v>
      </c>
      <c r="S2980" s="557" t="s">
        <v>109</v>
      </c>
    </row>
    <row r="2981" spans="1:19" ht="20.100000000000001" customHeight="1">
      <c r="A2981" s="557" t="s">
        <v>10</v>
      </c>
      <c r="B2981" s="563" t="s">
        <v>2063</v>
      </c>
      <c r="C2981" s="557" t="s">
        <v>1027</v>
      </c>
      <c r="D2981" s="556" t="s">
        <v>3560</v>
      </c>
      <c r="E2981" s="556" t="s">
        <v>516</v>
      </c>
      <c r="F2981" s="557" t="s">
        <v>719</v>
      </c>
      <c r="G2981" s="563"/>
      <c r="H2981" s="560">
        <v>355</v>
      </c>
      <c r="I2981" s="559">
        <v>143000</v>
      </c>
      <c r="J2981" s="560">
        <v>31.9</v>
      </c>
      <c r="K2981" s="561">
        <f t="shared" si="199"/>
        <v>11324.5</v>
      </c>
      <c r="L2981" s="562">
        <f t="shared" si="200"/>
        <v>11.3245</v>
      </c>
      <c r="M2981" s="713">
        <f t="shared" si="201"/>
        <v>50765000</v>
      </c>
      <c r="N2981" s="563"/>
      <c r="O2981" s="563"/>
      <c r="P2981" s="557" t="s">
        <v>1164</v>
      </c>
      <c r="Q2981" s="557" t="s">
        <v>370</v>
      </c>
      <c r="R2981" s="557" t="s">
        <v>60</v>
      </c>
      <c r="S2981" s="557" t="s">
        <v>109</v>
      </c>
    </row>
    <row r="2982" spans="1:19" ht="20.100000000000001" customHeight="1">
      <c r="A2982" s="557" t="s">
        <v>436</v>
      </c>
      <c r="B2982" s="563" t="s">
        <v>3245</v>
      </c>
      <c r="C2982" s="557" t="s">
        <v>371</v>
      </c>
      <c r="D2982" s="556" t="s">
        <v>3560</v>
      </c>
      <c r="E2982" s="556" t="s">
        <v>527</v>
      </c>
      <c r="F2982" s="557" t="s">
        <v>342</v>
      </c>
      <c r="G2982" s="563"/>
      <c r="H2982" s="560">
        <v>80</v>
      </c>
      <c r="I2982" s="559">
        <v>139614</v>
      </c>
      <c r="J2982" s="560">
        <v>27</v>
      </c>
      <c r="K2982" s="561">
        <f t="shared" si="199"/>
        <v>2160</v>
      </c>
      <c r="L2982" s="562">
        <f t="shared" si="200"/>
        <v>2.16</v>
      </c>
      <c r="M2982" s="713">
        <f t="shared" si="201"/>
        <v>11169120</v>
      </c>
      <c r="N2982" s="563"/>
      <c r="O2982" s="563"/>
      <c r="P2982" s="557" t="s">
        <v>483</v>
      </c>
      <c r="Q2982" s="557" t="s">
        <v>343</v>
      </c>
      <c r="R2982" s="557" t="s">
        <v>60</v>
      </c>
      <c r="S2982" s="557" t="s">
        <v>213</v>
      </c>
    </row>
    <row r="2983" spans="1:19" ht="20.100000000000001" customHeight="1">
      <c r="A2983" s="557" t="s">
        <v>436</v>
      </c>
      <c r="B2983" s="563" t="s">
        <v>3245</v>
      </c>
      <c r="C2983" s="557" t="s">
        <v>371</v>
      </c>
      <c r="D2983" s="556" t="s">
        <v>3560</v>
      </c>
      <c r="E2983" s="556" t="s">
        <v>527</v>
      </c>
      <c r="F2983" s="557" t="s">
        <v>422</v>
      </c>
      <c r="G2983" s="563"/>
      <c r="H2983" s="560">
        <v>425</v>
      </c>
      <c r="I2983" s="559">
        <v>29719</v>
      </c>
      <c r="J2983" s="560">
        <v>0</v>
      </c>
      <c r="K2983" s="561">
        <f t="shared" si="199"/>
        <v>0</v>
      </c>
      <c r="L2983" s="562">
        <f t="shared" si="200"/>
        <v>0</v>
      </c>
      <c r="M2983" s="713">
        <f t="shared" si="201"/>
        <v>12630575</v>
      </c>
      <c r="N2983" s="563"/>
      <c r="O2983" s="563"/>
      <c r="P2983" s="557" t="s">
        <v>483</v>
      </c>
      <c r="Q2983" s="557" t="s">
        <v>271</v>
      </c>
      <c r="R2983" s="557" t="s">
        <v>73</v>
      </c>
      <c r="S2983" s="557" t="s">
        <v>213</v>
      </c>
    </row>
    <row r="2984" spans="1:19" ht="20.100000000000001" customHeight="1">
      <c r="A2984" s="557" t="s">
        <v>436</v>
      </c>
      <c r="B2984" s="563" t="s">
        <v>3245</v>
      </c>
      <c r="C2984" s="557" t="s">
        <v>371</v>
      </c>
      <c r="D2984" s="556" t="s">
        <v>3560</v>
      </c>
      <c r="E2984" s="556" t="s">
        <v>516</v>
      </c>
      <c r="F2984" s="557" t="s">
        <v>649</v>
      </c>
      <c r="G2984" s="563"/>
      <c r="H2984" s="560">
        <v>425</v>
      </c>
      <c r="I2984" s="559">
        <v>88000</v>
      </c>
      <c r="J2984" s="560">
        <v>14.7</v>
      </c>
      <c r="K2984" s="561">
        <f t="shared" si="199"/>
        <v>6247.5</v>
      </c>
      <c r="L2984" s="562">
        <f t="shared" si="200"/>
        <v>6.2474999999999996</v>
      </c>
      <c r="M2984" s="713">
        <f t="shared" si="201"/>
        <v>37400000</v>
      </c>
      <c r="N2984" s="563"/>
      <c r="O2984" s="563"/>
      <c r="P2984" s="557" t="s">
        <v>483</v>
      </c>
      <c r="Q2984" s="557" t="s">
        <v>357</v>
      </c>
      <c r="R2984" s="557" t="s">
        <v>60</v>
      </c>
      <c r="S2984" s="557" t="s">
        <v>213</v>
      </c>
    </row>
    <row r="2985" spans="1:19" ht="20.100000000000001" customHeight="1">
      <c r="A2985" s="557" t="s">
        <v>436</v>
      </c>
      <c r="B2985" s="563" t="s">
        <v>3245</v>
      </c>
      <c r="C2985" s="557" t="s">
        <v>371</v>
      </c>
      <c r="D2985" s="556" t="s">
        <v>3560</v>
      </c>
      <c r="E2985" s="556" t="s">
        <v>516</v>
      </c>
      <c r="F2985" s="557" t="s">
        <v>688</v>
      </c>
      <c r="G2985" s="563"/>
      <c r="H2985" s="560">
        <v>345</v>
      </c>
      <c r="I2985" s="559">
        <v>105000</v>
      </c>
      <c r="J2985" s="560">
        <v>31.9</v>
      </c>
      <c r="K2985" s="561">
        <f t="shared" si="199"/>
        <v>11005.5</v>
      </c>
      <c r="L2985" s="562">
        <f t="shared" si="200"/>
        <v>11.0055</v>
      </c>
      <c r="M2985" s="713">
        <f t="shared" si="201"/>
        <v>36225000</v>
      </c>
      <c r="N2985" s="563"/>
      <c r="O2985" s="563"/>
      <c r="P2985" s="557" t="s">
        <v>483</v>
      </c>
      <c r="Q2985" s="557" t="s">
        <v>370</v>
      </c>
      <c r="R2985" s="557" t="s">
        <v>60</v>
      </c>
      <c r="S2985" s="557" t="s">
        <v>213</v>
      </c>
    </row>
    <row r="2986" spans="1:19" ht="20.100000000000001" customHeight="1">
      <c r="A2986" s="557" t="s">
        <v>436</v>
      </c>
      <c r="B2986" s="563" t="s">
        <v>3244</v>
      </c>
      <c r="C2986" s="557" t="s">
        <v>371</v>
      </c>
      <c r="D2986" s="556" t="s">
        <v>3560</v>
      </c>
      <c r="E2986" s="556" t="s">
        <v>527</v>
      </c>
      <c r="F2986" s="557" t="s">
        <v>342</v>
      </c>
      <c r="G2986" s="563"/>
      <c r="H2986" s="560">
        <v>80</v>
      </c>
      <c r="I2986" s="559">
        <v>139614</v>
      </c>
      <c r="J2986" s="560">
        <v>27</v>
      </c>
      <c r="K2986" s="561">
        <f t="shared" si="199"/>
        <v>2160</v>
      </c>
      <c r="L2986" s="562">
        <f t="shared" si="200"/>
        <v>2.16</v>
      </c>
      <c r="M2986" s="713">
        <f t="shared" si="201"/>
        <v>11169120</v>
      </c>
      <c r="N2986" s="563"/>
      <c r="O2986" s="563"/>
      <c r="P2986" s="557" t="s">
        <v>483</v>
      </c>
      <c r="Q2986" s="557" t="s">
        <v>343</v>
      </c>
      <c r="R2986" s="557" t="s">
        <v>60</v>
      </c>
      <c r="S2986" s="557" t="s">
        <v>213</v>
      </c>
    </row>
    <row r="2987" spans="1:19" ht="20.100000000000001" customHeight="1">
      <c r="A2987" s="557" t="s">
        <v>436</v>
      </c>
      <c r="B2987" s="563" t="s">
        <v>2107</v>
      </c>
      <c r="C2987" s="557" t="s">
        <v>371</v>
      </c>
      <c r="D2987" s="556" t="s">
        <v>3560</v>
      </c>
      <c r="E2987" s="556" t="s">
        <v>516</v>
      </c>
      <c r="F2987" s="557" t="s">
        <v>880</v>
      </c>
      <c r="G2987" s="563"/>
      <c r="H2987" s="560">
        <v>20</v>
      </c>
      <c r="I2987" s="559">
        <v>2642</v>
      </c>
      <c r="J2987" s="560">
        <v>0</v>
      </c>
      <c r="K2987" s="561">
        <f t="shared" si="199"/>
        <v>0</v>
      </c>
      <c r="L2987" s="562">
        <f t="shared" si="200"/>
        <v>0</v>
      </c>
      <c r="M2987" s="713">
        <f t="shared" si="201"/>
        <v>52840</v>
      </c>
      <c r="N2987" s="563"/>
      <c r="O2987" s="563"/>
      <c r="P2987" s="557" t="s">
        <v>483</v>
      </c>
      <c r="Q2987" s="557" t="s">
        <v>360</v>
      </c>
      <c r="R2987" s="557" t="s">
        <v>73</v>
      </c>
      <c r="S2987" s="557" t="s">
        <v>213</v>
      </c>
    </row>
    <row r="2988" spans="1:19" ht="20.100000000000001" customHeight="1">
      <c r="A2988" s="557" t="s">
        <v>235</v>
      </c>
      <c r="B2988" s="563" t="s">
        <v>1247</v>
      </c>
      <c r="C2988" s="557" t="s">
        <v>371</v>
      </c>
      <c r="D2988" s="556" t="s">
        <v>3560</v>
      </c>
      <c r="E2988" s="556" t="s">
        <v>516</v>
      </c>
      <c r="F2988" s="557" t="s">
        <v>81</v>
      </c>
      <c r="G2988" s="563"/>
      <c r="H2988" s="559">
        <v>1758</v>
      </c>
      <c r="I2988" s="559">
        <v>4136</v>
      </c>
      <c r="J2988" s="560">
        <v>0</v>
      </c>
      <c r="K2988" s="561">
        <f t="shared" si="199"/>
        <v>0</v>
      </c>
      <c r="L2988" s="562">
        <f t="shared" si="200"/>
        <v>0</v>
      </c>
      <c r="M2988" s="713">
        <f t="shared" si="201"/>
        <v>7271088</v>
      </c>
      <c r="N2988" s="563"/>
      <c r="O2988" s="563"/>
      <c r="P2988" s="557" t="s">
        <v>483</v>
      </c>
      <c r="Q2988" s="557" t="s">
        <v>336</v>
      </c>
      <c r="R2988" s="557" t="s">
        <v>73</v>
      </c>
      <c r="S2988" s="557" t="s">
        <v>213</v>
      </c>
    </row>
    <row r="2989" spans="1:19" ht="20.100000000000001" customHeight="1">
      <c r="A2989" s="557" t="s">
        <v>235</v>
      </c>
      <c r="B2989" s="563" t="s">
        <v>1247</v>
      </c>
      <c r="C2989" s="557" t="s">
        <v>371</v>
      </c>
      <c r="D2989" s="556" t="s">
        <v>3560</v>
      </c>
      <c r="E2989" s="556" t="s">
        <v>516</v>
      </c>
      <c r="F2989" s="557" t="s">
        <v>84</v>
      </c>
      <c r="G2989" s="563"/>
      <c r="H2989" s="560">
        <v>1758</v>
      </c>
      <c r="I2989" s="559">
        <v>5704</v>
      </c>
      <c r="J2989" s="560">
        <v>0</v>
      </c>
      <c r="K2989" s="561">
        <f t="shared" ref="K2989:K3052" si="202">IFERROR(J2989*H2989,"0")</f>
        <v>0</v>
      </c>
      <c r="L2989" s="562">
        <f t="shared" ref="L2989:L3052" si="203">IFERROR(K2989/1000,"0")</f>
        <v>0</v>
      </c>
      <c r="M2989" s="713">
        <f t="shared" si="201"/>
        <v>10027632</v>
      </c>
      <c r="N2989" s="563"/>
      <c r="O2989" s="563"/>
      <c r="P2989" s="557" t="s">
        <v>483</v>
      </c>
      <c r="Q2989" s="557" t="s">
        <v>336</v>
      </c>
      <c r="R2989" s="557" t="s">
        <v>73</v>
      </c>
      <c r="S2989" s="557" t="s">
        <v>213</v>
      </c>
    </row>
    <row r="2990" spans="1:19" ht="20.100000000000001" customHeight="1">
      <c r="A2990" s="557" t="s">
        <v>235</v>
      </c>
      <c r="B2990" s="563" t="s">
        <v>1247</v>
      </c>
      <c r="C2990" s="557" t="s">
        <v>371</v>
      </c>
      <c r="D2990" s="556" t="s">
        <v>3560</v>
      </c>
      <c r="E2990" s="556" t="s">
        <v>516</v>
      </c>
      <c r="F2990" s="557" t="s">
        <v>373</v>
      </c>
      <c r="G2990" s="563"/>
      <c r="H2990" s="560">
        <v>1668</v>
      </c>
      <c r="I2990" s="559">
        <v>14800</v>
      </c>
      <c r="J2990" s="560">
        <v>0</v>
      </c>
      <c r="K2990" s="561">
        <f t="shared" si="202"/>
        <v>0</v>
      </c>
      <c r="L2990" s="562">
        <f t="shared" si="203"/>
        <v>0</v>
      </c>
      <c r="M2990" s="713">
        <f t="shared" si="201"/>
        <v>24686400</v>
      </c>
      <c r="N2990" s="563"/>
      <c r="O2990" s="563"/>
      <c r="P2990" s="557" t="s">
        <v>483</v>
      </c>
      <c r="Q2990" s="557" t="s">
        <v>336</v>
      </c>
      <c r="R2990" s="557" t="s">
        <v>73</v>
      </c>
      <c r="S2990" s="557" t="s">
        <v>213</v>
      </c>
    </row>
    <row r="2991" spans="1:19" ht="20.100000000000001" customHeight="1">
      <c r="A2991" s="557" t="s">
        <v>235</v>
      </c>
      <c r="B2991" s="563" t="s">
        <v>1247</v>
      </c>
      <c r="C2991" s="557" t="s">
        <v>371</v>
      </c>
      <c r="D2991" s="556" t="s">
        <v>3560</v>
      </c>
      <c r="E2991" s="556" t="s">
        <v>516</v>
      </c>
      <c r="F2991" s="557" t="s">
        <v>81</v>
      </c>
      <c r="G2991" s="563"/>
      <c r="H2991" s="559">
        <v>1668</v>
      </c>
      <c r="I2991" s="559">
        <v>6022</v>
      </c>
      <c r="J2991" s="560">
        <v>0</v>
      </c>
      <c r="K2991" s="561">
        <f t="shared" si="202"/>
        <v>0</v>
      </c>
      <c r="L2991" s="562">
        <f t="shared" si="203"/>
        <v>0</v>
      </c>
      <c r="M2991" s="713">
        <f t="shared" si="201"/>
        <v>10044696</v>
      </c>
      <c r="N2991" s="563"/>
      <c r="O2991" s="563"/>
      <c r="P2991" s="557" t="s">
        <v>483</v>
      </c>
      <c r="Q2991" s="557" t="s">
        <v>336</v>
      </c>
      <c r="R2991" s="557" t="s">
        <v>73</v>
      </c>
      <c r="S2991" s="557" t="s">
        <v>213</v>
      </c>
    </row>
    <row r="2992" spans="1:19" ht="20.100000000000001" customHeight="1">
      <c r="A2992" s="557" t="s">
        <v>235</v>
      </c>
      <c r="B2992" s="563" t="s">
        <v>1247</v>
      </c>
      <c r="C2992" s="557" t="s">
        <v>371</v>
      </c>
      <c r="D2992" s="556" t="s">
        <v>3560</v>
      </c>
      <c r="E2992" s="556" t="s">
        <v>516</v>
      </c>
      <c r="F2992" s="557" t="s">
        <v>373</v>
      </c>
      <c r="G2992" s="563"/>
      <c r="H2992" s="559">
        <v>1758</v>
      </c>
      <c r="I2992" s="559">
        <v>14306</v>
      </c>
      <c r="J2992" s="560">
        <v>0</v>
      </c>
      <c r="K2992" s="561">
        <f t="shared" si="202"/>
        <v>0</v>
      </c>
      <c r="L2992" s="562">
        <f t="shared" si="203"/>
        <v>0</v>
      </c>
      <c r="M2992" s="713">
        <f t="shared" si="201"/>
        <v>25149948</v>
      </c>
      <c r="N2992" s="563"/>
      <c r="O2992" s="563"/>
      <c r="P2992" s="557" t="s">
        <v>483</v>
      </c>
      <c r="Q2992" s="557" t="s">
        <v>336</v>
      </c>
      <c r="R2992" s="557" t="s">
        <v>73</v>
      </c>
      <c r="S2992" s="557" t="s">
        <v>213</v>
      </c>
    </row>
    <row r="2993" spans="1:19" ht="20.100000000000001" customHeight="1">
      <c r="A2993" s="557" t="s">
        <v>235</v>
      </c>
      <c r="B2993" s="563" t="s">
        <v>1247</v>
      </c>
      <c r="C2993" s="557" t="s">
        <v>371</v>
      </c>
      <c r="D2993" s="556" t="s">
        <v>3560</v>
      </c>
      <c r="E2993" s="556" t="s">
        <v>516</v>
      </c>
      <c r="F2993" s="557" t="s">
        <v>81</v>
      </c>
      <c r="G2993" s="563"/>
      <c r="H2993" s="559">
        <v>1758</v>
      </c>
      <c r="I2993" s="559">
        <v>5821</v>
      </c>
      <c r="J2993" s="560">
        <v>0</v>
      </c>
      <c r="K2993" s="561">
        <f t="shared" si="202"/>
        <v>0</v>
      </c>
      <c r="L2993" s="562">
        <f t="shared" si="203"/>
        <v>0</v>
      </c>
      <c r="M2993" s="713">
        <f t="shared" si="201"/>
        <v>10233318</v>
      </c>
      <c r="N2993" s="563"/>
      <c r="O2993" s="563"/>
      <c r="P2993" s="557" t="s">
        <v>483</v>
      </c>
      <c r="Q2993" s="557" t="s">
        <v>336</v>
      </c>
      <c r="R2993" s="557" t="s">
        <v>73</v>
      </c>
      <c r="S2993" s="557" t="s">
        <v>213</v>
      </c>
    </row>
    <row r="2994" spans="1:19" ht="20.100000000000001" customHeight="1">
      <c r="A2994" s="557" t="s">
        <v>428</v>
      </c>
      <c r="B2994" s="563" t="s">
        <v>1253</v>
      </c>
      <c r="C2994" s="557" t="s">
        <v>371</v>
      </c>
      <c r="D2994" s="556" t="s">
        <v>3560</v>
      </c>
      <c r="E2994" s="556" t="s">
        <v>516</v>
      </c>
      <c r="F2994" s="557" t="s">
        <v>406</v>
      </c>
      <c r="G2994" s="563"/>
      <c r="H2994" s="560">
        <v>146</v>
      </c>
      <c r="I2994" s="559">
        <v>42158</v>
      </c>
      <c r="J2994" s="560">
        <v>0</v>
      </c>
      <c r="K2994" s="561">
        <f t="shared" si="202"/>
        <v>0</v>
      </c>
      <c r="L2994" s="562">
        <f t="shared" si="203"/>
        <v>0</v>
      </c>
      <c r="M2994" s="713">
        <f t="shared" si="201"/>
        <v>6155068</v>
      </c>
      <c r="N2994" s="563"/>
      <c r="O2994" s="563"/>
      <c r="P2994" s="557" t="s">
        <v>483</v>
      </c>
      <c r="Q2994" s="557" t="s">
        <v>271</v>
      </c>
      <c r="R2994" s="557" t="s">
        <v>73</v>
      </c>
      <c r="S2994" s="557" t="s">
        <v>109</v>
      </c>
    </row>
    <row r="2995" spans="1:19" ht="20.100000000000001" customHeight="1">
      <c r="A2995" s="557" t="s">
        <v>235</v>
      </c>
      <c r="B2995" s="563" t="s">
        <v>3251</v>
      </c>
      <c r="C2995" s="557" t="s">
        <v>371</v>
      </c>
      <c r="D2995" s="556" t="s">
        <v>3560</v>
      </c>
      <c r="E2995" s="556" t="s">
        <v>516</v>
      </c>
      <c r="F2995" s="557" t="s">
        <v>688</v>
      </c>
      <c r="G2995" s="563"/>
      <c r="H2995" s="560">
        <v>386</v>
      </c>
      <c r="I2995" s="559">
        <v>110000</v>
      </c>
      <c r="J2995" s="560">
        <v>31.9</v>
      </c>
      <c r="K2995" s="561">
        <f t="shared" si="202"/>
        <v>12313.4</v>
      </c>
      <c r="L2995" s="562">
        <f t="shared" si="203"/>
        <v>12.3134</v>
      </c>
      <c r="M2995" s="713">
        <f t="shared" si="201"/>
        <v>42460000</v>
      </c>
      <c r="N2995" s="563"/>
      <c r="O2995" s="563"/>
      <c r="P2995" s="557" t="s">
        <v>483</v>
      </c>
      <c r="Q2995" s="557" t="s">
        <v>370</v>
      </c>
      <c r="R2995" s="557" t="s">
        <v>60</v>
      </c>
      <c r="S2995" s="557" t="s">
        <v>213</v>
      </c>
    </row>
    <row r="2996" spans="1:19" ht="20.100000000000001" customHeight="1">
      <c r="A2996" s="557" t="s">
        <v>235</v>
      </c>
      <c r="B2996" s="563" t="s">
        <v>3251</v>
      </c>
      <c r="C2996" s="557" t="s">
        <v>371</v>
      </c>
      <c r="D2996" s="556" t="s">
        <v>3560</v>
      </c>
      <c r="E2996" s="556" t="s">
        <v>516</v>
      </c>
      <c r="F2996" s="557" t="s">
        <v>513</v>
      </c>
      <c r="G2996" s="563"/>
      <c r="H2996" s="560">
        <v>381</v>
      </c>
      <c r="I2996" s="559">
        <v>59266</v>
      </c>
      <c r="J2996" s="560">
        <v>15.6</v>
      </c>
      <c r="K2996" s="561">
        <f t="shared" si="202"/>
        <v>5943.5999999999995</v>
      </c>
      <c r="L2996" s="562">
        <f t="shared" si="203"/>
        <v>5.9435999999999991</v>
      </c>
      <c r="M2996" s="713">
        <f t="shared" si="201"/>
        <v>22580346</v>
      </c>
      <c r="N2996" s="563"/>
      <c r="O2996" s="563"/>
      <c r="P2996" s="557" t="s">
        <v>483</v>
      </c>
      <c r="Q2996" s="557" t="s">
        <v>270</v>
      </c>
      <c r="R2996" s="557" t="s">
        <v>60</v>
      </c>
      <c r="S2996" s="557" t="s">
        <v>213</v>
      </c>
    </row>
    <row r="2997" spans="1:19" ht="20.100000000000001" customHeight="1">
      <c r="A2997" s="557" t="s">
        <v>235</v>
      </c>
      <c r="B2997" s="563" t="s">
        <v>3251</v>
      </c>
      <c r="C2997" s="557" t="s">
        <v>371</v>
      </c>
      <c r="D2997" s="556" t="s">
        <v>3560</v>
      </c>
      <c r="E2997" s="556" t="s">
        <v>516</v>
      </c>
      <c r="F2997" s="557" t="s">
        <v>512</v>
      </c>
      <c r="G2997" s="563"/>
      <c r="H2997" s="560">
        <v>12</v>
      </c>
      <c r="I2997" s="559">
        <v>45281</v>
      </c>
      <c r="J2997" s="560">
        <v>11.8</v>
      </c>
      <c r="K2997" s="561">
        <f t="shared" si="202"/>
        <v>141.60000000000002</v>
      </c>
      <c r="L2997" s="562">
        <f t="shared" si="203"/>
        <v>0.14160000000000003</v>
      </c>
      <c r="M2997" s="713">
        <f t="shared" si="201"/>
        <v>543372</v>
      </c>
      <c r="N2997" s="563"/>
      <c r="O2997" s="563"/>
      <c r="P2997" s="557" t="s">
        <v>483</v>
      </c>
      <c r="Q2997" s="557" t="s">
        <v>270</v>
      </c>
      <c r="R2997" s="557" t="s">
        <v>60</v>
      </c>
      <c r="S2997" s="557" t="s">
        <v>213</v>
      </c>
    </row>
    <row r="2998" spans="1:19" ht="20.100000000000001" customHeight="1">
      <c r="A2998" s="557" t="s">
        <v>235</v>
      </c>
      <c r="B2998" s="563" t="s">
        <v>3251</v>
      </c>
      <c r="C2998" s="557" t="s">
        <v>371</v>
      </c>
      <c r="D2998" s="556" t="s">
        <v>3560</v>
      </c>
      <c r="E2998" s="556" t="s">
        <v>516</v>
      </c>
      <c r="F2998" s="557" t="s">
        <v>422</v>
      </c>
      <c r="G2998" s="563"/>
      <c r="H2998" s="560">
        <v>387</v>
      </c>
      <c r="I2998" s="559">
        <v>29719</v>
      </c>
      <c r="J2998" s="560">
        <v>0</v>
      </c>
      <c r="K2998" s="561">
        <f t="shared" si="202"/>
        <v>0</v>
      </c>
      <c r="L2998" s="562">
        <f t="shared" si="203"/>
        <v>0</v>
      </c>
      <c r="M2998" s="713">
        <f t="shared" si="201"/>
        <v>11501253</v>
      </c>
      <c r="N2998" s="563"/>
      <c r="O2998" s="563"/>
      <c r="P2998" s="557" t="s">
        <v>483</v>
      </c>
      <c r="Q2998" s="557" t="s">
        <v>271</v>
      </c>
      <c r="R2998" s="557" t="s">
        <v>73</v>
      </c>
      <c r="S2998" s="557" t="s">
        <v>213</v>
      </c>
    </row>
    <row r="2999" spans="1:19" ht="20.100000000000001" customHeight="1">
      <c r="A2999" s="557" t="s">
        <v>235</v>
      </c>
      <c r="B2999" s="563" t="s">
        <v>3251</v>
      </c>
      <c r="C2999" s="557" t="s">
        <v>371</v>
      </c>
      <c r="D2999" s="556" t="s">
        <v>3560</v>
      </c>
      <c r="E2999" s="556" t="s">
        <v>516</v>
      </c>
      <c r="F2999" s="557" t="s">
        <v>421</v>
      </c>
      <c r="G2999" s="563"/>
      <c r="H2999" s="560">
        <v>96</v>
      </c>
      <c r="I2999" s="559">
        <v>80162</v>
      </c>
      <c r="J2999" s="560">
        <v>0</v>
      </c>
      <c r="K2999" s="561">
        <f t="shared" si="202"/>
        <v>0</v>
      </c>
      <c r="L2999" s="562">
        <f t="shared" si="203"/>
        <v>0</v>
      </c>
      <c r="M2999" s="713">
        <f t="shared" si="201"/>
        <v>7695552</v>
      </c>
      <c r="N2999" s="563"/>
      <c r="O2999" s="563"/>
      <c r="P2999" s="557" t="s">
        <v>483</v>
      </c>
      <c r="Q2999" s="557" t="s">
        <v>276</v>
      </c>
      <c r="R2999" s="557" t="s">
        <v>73</v>
      </c>
      <c r="S2999" s="557" t="s">
        <v>213</v>
      </c>
    </row>
    <row r="3000" spans="1:19" ht="20.100000000000001" customHeight="1">
      <c r="A3000" s="557" t="s">
        <v>235</v>
      </c>
      <c r="B3000" s="563" t="s">
        <v>3251</v>
      </c>
      <c r="C3000" s="557" t="s">
        <v>371</v>
      </c>
      <c r="D3000" s="556" t="s">
        <v>3560</v>
      </c>
      <c r="E3000" s="556" t="s">
        <v>516</v>
      </c>
      <c r="F3000" s="557" t="s">
        <v>275</v>
      </c>
      <c r="G3000" s="563"/>
      <c r="H3000" s="560">
        <v>292</v>
      </c>
      <c r="I3000" s="559">
        <v>92623</v>
      </c>
      <c r="J3000" s="560">
        <v>0</v>
      </c>
      <c r="K3000" s="561">
        <f t="shared" si="202"/>
        <v>0</v>
      </c>
      <c r="L3000" s="562">
        <f t="shared" si="203"/>
        <v>0</v>
      </c>
      <c r="M3000" s="713">
        <f t="shared" si="201"/>
        <v>27045916</v>
      </c>
      <c r="N3000" s="563"/>
      <c r="O3000" s="563"/>
      <c r="P3000" s="557" t="s">
        <v>483</v>
      </c>
      <c r="Q3000" s="557" t="s">
        <v>276</v>
      </c>
      <c r="R3000" s="557" t="s">
        <v>73</v>
      </c>
      <c r="S3000" s="557" t="s">
        <v>213</v>
      </c>
    </row>
    <row r="3001" spans="1:19" ht="20.100000000000001" customHeight="1">
      <c r="A3001" s="557" t="s">
        <v>235</v>
      </c>
      <c r="B3001" s="563" t="s">
        <v>3251</v>
      </c>
      <c r="C3001" s="557" t="s">
        <v>371</v>
      </c>
      <c r="D3001" s="556" t="s">
        <v>3560</v>
      </c>
      <c r="E3001" s="556" t="s">
        <v>516</v>
      </c>
      <c r="F3001" s="557" t="s">
        <v>337</v>
      </c>
      <c r="G3001" s="563"/>
      <c r="H3001" s="560">
        <v>96</v>
      </c>
      <c r="I3001" s="559">
        <v>15189</v>
      </c>
      <c r="J3001" s="560">
        <v>0</v>
      </c>
      <c r="K3001" s="561">
        <f t="shared" si="202"/>
        <v>0</v>
      </c>
      <c r="L3001" s="562">
        <f t="shared" si="203"/>
        <v>0</v>
      </c>
      <c r="M3001" s="713">
        <f t="shared" si="201"/>
        <v>1458144</v>
      </c>
      <c r="N3001" s="563"/>
      <c r="O3001" s="563"/>
      <c r="P3001" s="557" t="s">
        <v>483</v>
      </c>
      <c r="Q3001" s="557" t="s">
        <v>274</v>
      </c>
      <c r="R3001" s="557" t="s">
        <v>73</v>
      </c>
      <c r="S3001" s="557" t="s">
        <v>213</v>
      </c>
    </row>
    <row r="3002" spans="1:19" ht="20.100000000000001" customHeight="1">
      <c r="A3002" s="557" t="s">
        <v>235</v>
      </c>
      <c r="B3002" s="563" t="s">
        <v>3251</v>
      </c>
      <c r="C3002" s="557" t="s">
        <v>371</v>
      </c>
      <c r="D3002" s="556" t="s">
        <v>3560</v>
      </c>
      <c r="E3002" s="556" t="s">
        <v>516</v>
      </c>
      <c r="F3002" s="557" t="s">
        <v>418</v>
      </c>
      <c r="G3002" s="563"/>
      <c r="H3002" s="560">
        <v>292</v>
      </c>
      <c r="I3002" s="559">
        <v>18650</v>
      </c>
      <c r="J3002" s="560">
        <v>0</v>
      </c>
      <c r="K3002" s="561">
        <f t="shared" si="202"/>
        <v>0</v>
      </c>
      <c r="L3002" s="562">
        <f t="shared" si="203"/>
        <v>0</v>
      </c>
      <c r="M3002" s="713">
        <f t="shared" si="201"/>
        <v>5445800</v>
      </c>
      <c r="N3002" s="563"/>
      <c r="O3002" s="563"/>
      <c r="P3002" s="557" t="s">
        <v>483</v>
      </c>
      <c r="Q3002" s="557" t="s">
        <v>360</v>
      </c>
      <c r="R3002" s="557" t="s">
        <v>73</v>
      </c>
      <c r="S3002" s="557" t="s">
        <v>213</v>
      </c>
    </row>
    <row r="3003" spans="1:19" ht="20.100000000000001" customHeight="1">
      <c r="A3003" s="557" t="s">
        <v>235</v>
      </c>
      <c r="B3003" s="563" t="s">
        <v>3252</v>
      </c>
      <c r="C3003" s="557" t="s">
        <v>371</v>
      </c>
      <c r="D3003" s="556" t="s">
        <v>3561</v>
      </c>
      <c r="E3003" s="556" t="s">
        <v>516</v>
      </c>
      <c r="F3003" s="557" t="s">
        <v>688</v>
      </c>
      <c r="G3003" s="563"/>
      <c r="H3003" s="560">
        <v>387</v>
      </c>
      <c r="I3003" s="559">
        <v>110000</v>
      </c>
      <c r="J3003" s="560">
        <v>31.9</v>
      </c>
      <c r="K3003" s="561">
        <f t="shared" si="202"/>
        <v>12345.3</v>
      </c>
      <c r="L3003" s="562">
        <f t="shared" si="203"/>
        <v>12.3453</v>
      </c>
      <c r="M3003" s="713">
        <f t="shared" si="201"/>
        <v>42570000</v>
      </c>
      <c r="N3003" s="563"/>
      <c r="O3003" s="563"/>
      <c r="P3003" s="557" t="s">
        <v>483</v>
      </c>
      <c r="Q3003" s="557" t="s">
        <v>370</v>
      </c>
      <c r="R3003" s="557" t="s">
        <v>60</v>
      </c>
      <c r="S3003" s="557" t="s">
        <v>213</v>
      </c>
    </row>
    <row r="3004" spans="1:19" ht="20.100000000000001" customHeight="1">
      <c r="A3004" s="557" t="s">
        <v>235</v>
      </c>
      <c r="B3004" s="563" t="s">
        <v>3252</v>
      </c>
      <c r="C3004" s="557" t="s">
        <v>371</v>
      </c>
      <c r="D3004" s="556" t="s">
        <v>3561</v>
      </c>
      <c r="E3004" s="556" t="s">
        <v>516</v>
      </c>
      <c r="F3004" s="557" t="s">
        <v>513</v>
      </c>
      <c r="G3004" s="563"/>
      <c r="H3004" s="560">
        <v>381</v>
      </c>
      <c r="I3004" s="559">
        <v>59266</v>
      </c>
      <c r="J3004" s="560">
        <v>15.6</v>
      </c>
      <c r="K3004" s="561">
        <f t="shared" si="202"/>
        <v>5943.5999999999995</v>
      </c>
      <c r="L3004" s="562">
        <f t="shared" si="203"/>
        <v>5.9435999999999991</v>
      </c>
      <c r="M3004" s="713">
        <f t="shared" si="201"/>
        <v>22580346</v>
      </c>
      <c r="N3004" s="563"/>
      <c r="O3004" s="563"/>
      <c r="P3004" s="557" t="s">
        <v>483</v>
      </c>
      <c r="Q3004" s="557" t="s">
        <v>270</v>
      </c>
      <c r="R3004" s="557" t="s">
        <v>60</v>
      </c>
      <c r="S3004" s="557" t="s">
        <v>213</v>
      </c>
    </row>
    <row r="3005" spans="1:19" ht="20.100000000000001" customHeight="1">
      <c r="A3005" s="557" t="s">
        <v>235</v>
      </c>
      <c r="B3005" s="563" t="s">
        <v>3252</v>
      </c>
      <c r="C3005" s="557" t="s">
        <v>371</v>
      </c>
      <c r="D3005" s="556" t="s">
        <v>3560</v>
      </c>
      <c r="E3005" s="556" t="s">
        <v>516</v>
      </c>
      <c r="F3005" s="557" t="s">
        <v>422</v>
      </c>
      <c r="G3005" s="563"/>
      <c r="H3005" s="560">
        <v>386</v>
      </c>
      <c r="I3005" s="559">
        <v>29719</v>
      </c>
      <c r="J3005" s="560">
        <v>0</v>
      </c>
      <c r="K3005" s="561">
        <f t="shared" si="202"/>
        <v>0</v>
      </c>
      <c r="L3005" s="562">
        <f t="shared" si="203"/>
        <v>0</v>
      </c>
      <c r="M3005" s="713">
        <f t="shared" si="201"/>
        <v>11471534</v>
      </c>
      <c r="N3005" s="563"/>
      <c r="O3005" s="563"/>
      <c r="P3005" s="557" t="s">
        <v>483</v>
      </c>
      <c r="Q3005" s="557" t="s">
        <v>271</v>
      </c>
      <c r="R3005" s="557" t="s">
        <v>73</v>
      </c>
      <c r="S3005" s="557" t="s">
        <v>213</v>
      </c>
    </row>
    <row r="3006" spans="1:19" ht="20.100000000000001" customHeight="1">
      <c r="A3006" s="557" t="s">
        <v>235</v>
      </c>
      <c r="B3006" s="563" t="s">
        <v>3252</v>
      </c>
      <c r="C3006" s="557" t="s">
        <v>371</v>
      </c>
      <c r="D3006" s="556" t="s">
        <v>3561</v>
      </c>
      <c r="E3006" s="556" t="s">
        <v>516</v>
      </c>
      <c r="F3006" s="557" t="s">
        <v>421</v>
      </c>
      <c r="G3006" s="563"/>
      <c r="H3006" s="560">
        <v>96</v>
      </c>
      <c r="I3006" s="559">
        <v>80162</v>
      </c>
      <c r="J3006" s="560">
        <v>0</v>
      </c>
      <c r="K3006" s="561">
        <f t="shared" si="202"/>
        <v>0</v>
      </c>
      <c r="L3006" s="562">
        <f t="shared" si="203"/>
        <v>0</v>
      </c>
      <c r="M3006" s="713">
        <f t="shared" si="201"/>
        <v>7695552</v>
      </c>
      <c r="N3006" s="563"/>
      <c r="O3006" s="563"/>
      <c r="P3006" s="557" t="s">
        <v>483</v>
      </c>
      <c r="Q3006" s="557" t="s">
        <v>276</v>
      </c>
      <c r="R3006" s="557" t="s">
        <v>73</v>
      </c>
      <c r="S3006" s="557" t="s">
        <v>213</v>
      </c>
    </row>
    <row r="3007" spans="1:19" ht="20.100000000000001" customHeight="1">
      <c r="A3007" s="557" t="s">
        <v>235</v>
      </c>
      <c r="B3007" s="563" t="s">
        <v>3252</v>
      </c>
      <c r="C3007" s="557" t="s">
        <v>371</v>
      </c>
      <c r="D3007" s="556" t="s">
        <v>3560</v>
      </c>
      <c r="E3007" s="556" t="s">
        <v>516</v>
      </c>
      <c r="F3007" s="557" t="s">
        <v>275</v>
      </c>
      <c r="G3007" s="563"/>
      <c r="H3007" s="560">
        <v>291</v>
      </c>
      <c r="I3007" s="559">
        <v>92623</v>
      </c>
      <c r="J3007" s="560">
        <v>0</v>
      </c>
      <c r="K3007" s="561">
        <f t="shared" si="202"/>
        <v>0</v>
      </c>
      <c r="L3007" s="562">
        <f t="shared" si="203"/>
        <v>0</v>
      </c>
      <c r="M3007" s="713">
        <f t="shared" si="201"/>
        <v>26953293</v>
      </c>
      <c r="N3007" s="563"/>
      <c r="O3007" s="563"/>
      <c r="P3007" s="557" t="s">
        <v>483</v>
      </c>
      <c r="Q3007" s="557" t="s">
        <v>276</v>
      </c>
      <c r="R3007" s="557" t="s">
        <v>73</v>
      </c>
      <c r="S3007" s="557" t="s">
        <v>213</v>
      </c>
    </row>
    <row r="3008" spans="1:19" ht="20.100000000000001" customHeight="1">
      <c r="A3008" s="557" t="s">
        <v>235</v>
      </c>
      <c r="B3008" s="563" t="s">
        <v>3252</v>
      </c>
      <c r="C3008" s="557" t="s">
        <v>371</v>
      </c>
      <c r="D3008" s="556" t="s">
        <v>3560</v>
      </c>
      <c r="E3008" s="556" t="s">
        <v>516</v>
      </c>
      <c r="F3008" s="557" t="s">
        <v>337</v>
      </c>
      <c r="G3008" s="563"/>
      <c r="H3008" s="560">
        <v>96</v>
      </c>
      <c r="I3008" s="559">
        <v>15189</v>
      </c>
      <c r="J3008" s="560">
        <v>0</v>
      </c>
      <c r="K3008" s="561">
        <f t="shared" si="202"/>
        <v>0</v>
      </c>
      <c r="L3008" s="562">
        <f t="shared" si="203"/>
        <v>0</v>
      </c>
      <c r="M3008" s="713">
        <f t="shared" si="201"/>
        <v>1458144</v>
      </c>
      <c r="N3008" s="563"/>
      <c r="O3008" s="563"/>
      <c r="P3008" s="557" t="s">
        <v>483</v>
      </c>
      <c r="Q3008" s="557" t="s">
        <v>274</v>
      </c>
      <c r="R3008" s="557" t="s">
        <v>73</v>
      </c>
      <c r="S3008" s="557" t="s">
        <v>213</v>
      </c>
    </row>
    <row r="3009" spans="1:19" ht="20.100000000000001" customHeight="1">
      <c r="A3009" s="557" t="s">
        <v>235</v>
      </c>
      <c r="B3009" s="563" t="s">
        <v>3252</v>
      </c>
      <c r="C3009" s="557" t="s">
        <v>371</v>
      </c>
      <c r="D3009" s="556" t="s">
        <v>3561</v>
      </c>
      <c r="E3009" s="556" t="s">
        <v>516</v>
      </c>
      <c r="F3009" s="557" t="s">
        <v>418</v>
      </c>
      <c r="G3009" s="563"/>
      <c r="H3009" s="560">
        <v>292</v>
      </c>
      <c r="I3009" s="559">
        <v>18650</v>
      </c>
      <c r="J3009" s="560">
        <v>0</v>
      </c>
      <c r="K3009" s="561">
        <f t="shared" si="202"/>
        <v>0</v>
      </c>
      <c r="L3009" s="562">
        <f t="shared" si="203"/>
        <v>0</v>
      </c>
      <c r="M3009" s="713">
        <f t="shared" si="201"/>
        <v>5445800</v>
      </c>
      <c r="N3009" s="563"/>
      <c r="O3009" s="563"/>
      <c r="P3009" s="557" t="s">
        <v>483</v>
      </c>
      <c r="Q3009" s="557" t="s">
        <v>360</v>
      </c>
      <c r="R3009" s="557" t="s">
        <v>73</v>
      </c>
      <c r="S3009" s="557" t="s">
        <v>213</v>
      </c>
    </row>
    <row r="3010" spans="1:19" ht="20.100000000000001" customHeight="1">
      <c r="A3010" s="557" t="s">
        <v>235</v>
      </c>
      <c r="B3010" s="563" t="s">
        <v>3382</v>
      </c>
      <c r="C3010" s="557" t="s">
        <v>371</v>
      </c>
      <c r="D3010" s="556" t="s">
        <v>3560</v>
      </c>
      <c r="E3010" s="556" t="s">
        <v>516</v>
      </c>
      <c r="F3010" s="557" t="s">
        <v>862</v>
      </c>
      <c r="G3010" s="563"/>
      <c r="H3010" s="560">
        <v>240</v>
      </c>
      <c r="I3010" s="559">
        <v>158625</v>
      </c>
      <c r="J3010" s="560">
        <v>34</v>
      </c>
      <c r="K3010" s="561">
        <f t="shared" si="202"/>
        <v>8160</v>
      </c>
      <c r="L3010" s="562">
        <f t="shared" si="203"/>
        <v>8.16</v>
      </c>
      <c r="M3010" s="713">
        <f t="shared" si="201"/>
        <v>38070000</v>
      </c>
      <c r="N3010" s="563"/>
      <c r="O3010" s="563"/>
      <c r="P3010" s="557" t="s">
        <v>483</v>
      </c>
      <c r="Q3010" s="557" t="s">
        <v>327</v>
      </c>
      <c r="R3010" s="557" t="s">
        <v>60</v>
      </c>
      <c r="S3010" s="557" t="s">
        <v>213</v>
      </c>
    </row>
    <row r="3011" spans="1:19" ht="20.100000000000001" customHeight="1">
      <c r="A3011" s="557" t="s">
        <v>235</v>
      </c>
      <c r="B3011" s="563" t="s">
        <v>3382</v>
      </c>
      <c r="C3011" s="557" t="s">
        <v>371</v>
      </c>
      <c r="D3011" s="556" t="s">
        <v>3560</v>
      </c>
      <c r="E3011" s="556" t="s">
        <v>516</v>
      </c>
      <c r="F3011" s="557" t="s">
        <v>513</v>
      </c>
      <c r="G3011" s="563"/>
      <c r="H3011" s="560">
        <v>130</v>
      </c>
      <c r="I3011" s="559">
        <v>60832</v>
      </c>
      <c r="J3011" s="560">
        <v>15.6</v>
      </c>
      <c r="K3011" s="561">
        <f t="shared" si="202"/>
        <v>2028</v>
      </c>
      <c r="L3011" s="562">
        <f t="shared" si="203"/>
        <v>2.028</v>
      </c>
      <c r="M3011" s="713">
        <f t="shared" si="201"/>
        <v>7908160</v>
      </c>
      <c r="N3011" s="563" t="s">
        <v>61</v>
      </c>
      <c r="O3011" s="563"/>
      <c r="P3011" s="557" t="s">
        <v>483</v>
      </c>
      <c r="Q3011" s="557" t="s">
        <v>270</v>
      </c>
      <c r="R3011" s="557" t="s">
        <v>60</v>
      </c>
      <c r="S3011" s="557" t="s">
        <v>213</v>
      </c>
    </row>
    <row r="3012" spans="1:19" ht="20.100000000000001" customHeight="1">
      <c r="A3012" s="557" t="s">
        <v>235</v>
      </c>
      <c r="B3012" s="563" t="s">
        <v>3382</v>
      </c>
      <c r="C3012" s="557" t="s">
        <v>371</v>
      </c>
      <c r="D3012" s="556" t="s">
        <v>3560</v>
      </c>
      <c r="E3012" s="556" t="s">
        <v>516</v>
      </c>
      <c r="F3012" s="557" t="s">
        <v>512</v>
      </c>
      <c r="G3012" s="563"/>
      <c r="H3012" s="560">
        <v>130</v>
      </c>
      <c r="I3012" s="559">
        <v>47340</v>
      </c>
      <c r="J3012" s="560">
        <v>11.8</v>
      </c>
      <c r="K3012" s="561">
        <f t="shared" si="202"/>
        <v>1534</v>
      </c>
      <c r="L3012" s="562">
        <f t="shared" si="203"/>
        <v>1.534</v>
      </c>
      <c r="M3012" s="713">
        <f t="shared" si="201"/>
        <v>6154200</v>
      </c>
      <c r="N3012" s="563" t="s">
        <v>61</v>
      </c>
      <c r="O3012" s="563"/>
      <c r="P3012" s="557" t="s">
        <v>483</v>
      </c>
      <c r="Q3012" s="557" t="s">
        <v>270</v>
      </c>
      <c r="R3012" s="557" t="s">
        <v>60</v>
      </c>
      <c r="S3012" s="557" t="s">
        <v>213</v>
      </c>
    </row>
    <row r="3013" spans="1:19" ht="20.100000000000001" customHeight="1">
      <c r="A3013" s="557" t="s">
        <v>235</v>
      </c>
      <c r="B3013" s="563" t="s">
        <v>3254</v>
      </c>
      <c r="C3013" s="557" t="s">
        <v>371</v>
      </c>
      <c r="D3013" s="556" t="s">
        <v>3560</v>
      </c>
      <c r="E3013" s="556" t="s">
        <v>516</v>
      </c>
      <c r="F3013" s="557" t="s">
        <v>159</v>
      </c>
      <c r="G3013" s="563"/>
      <c r="H3013" s="560">
        <v>873</v>
      </c>
      <c r="I3013" s="559">
        <v>14000</v>
      </c>
      <c r="J3013" s="560">
        <v>0</v>
      </c>
      <c r="K3013" s="561">
        <f t="shared" si="202"/>
        <v>0</v>
      </c>
      <c r="L3013" s="562">
        <f t="shared" si="203"/>
        <v>0</v>
      </c>
      <c r="M3013" s="713">
        <f t="shared" si="201"/>
        <v>12222000</v>
      </c>
      <c r="N3013" s="563"/>
      <c r="O3013" s="563"/>
      <c r="P3013" s="557" t="s">
        <v>35</v>
      </c>
      <c r="Q3013" s="557" t="s">
        <v>360</v>
      </c>
      <c r="R3013" s="557" t="s">
        <v>73</v>
      </c>
      <c r="S3013" s="557" t="s">
        <v>213</v>
      </c>
    </row>
    <row r="3014" spans="1:19" ht="20.100000000000001" customHeight="1">
      <c r="A3014" s="557" t="s">
        <v>235</v>
      </c>
      <c r="B3014" s="563" t="s">
        <v>3254</v>
      </c>
      <c r="C3014" s="557" t="s">
        <v>371</v>
      </c>
      <c r="D3014" s="556" t="s">
        <v>3560</v>
      </c>
      <c r="E3014" s="556" t="s">
        <v>516</v>
      </c>
      <c r="F3014" s="557" t="s">
        <v>422</v>
      </c>
      <c r="G3014" s="563"/>
      <c r="H3014" s="560">
        <v>873</v>
      </c>
      <c r="I3014" s="559">
        <v>48270</v>
      </c>
      <c r="J3014" s="560">
        <v>0</v>
      </c>
      <c r="K3014" s="561">
        <f t="shared" si="202"/>
        <v>0</v>
      </c>
      <c r="L3014" s="562">
        <f t="shared" si="203"/>
        <v>0</v>
      </c>
      <c r="M3014" s="713">
        <f t="shared" si="201"/>
        <v>42139710</v>
      </c>
      <c r="N3014" s="563"/>
      <c r="O3014" s="563"/>
      <c r="P3014" s="557" t="s">
        <v>35</v>
      </c>
      <c r="Q3014" s="557" t="s">
        <v>271</v>
      </c>
      <c r="R3014" s="557" t="s">
        <v>73</v>
      </c>
      <c r="S3014" s="557" t="s">
        <v>213</v>
      </c>
    </row>
    <row r="3015" spans="1:19" ht="20.100000000000001" customHeight="1">
      <c r="A3015" s="557" t="s">
        <v>235</v>
      </c>
      <c r="B3015" s="563" t="s">
        <v>3254</v>
      </c>
      <c r="C3015" s="557" t="s">
        <v>371</v>
      </c>
      <c r="D3015" s="556" t="s">
        <v>3561</v>
      </c>
      <c r="E3015" s="556" t="s">
        <v>516</v>
      </c>
      <c r="F3015" s="557" t="s">
        <v>421</v>
      </c>
      <c r="G3015" s="563"/>
      <c r="H3015" s="560">
        <v>513</v>
      </c>
      <c r="I3015" s="559">
        <v>111000</v>
      </c>
      <c r="J3015" s="560">
        <v>0</v>
      </c>
      <c r="K3015" s="561">
        <f t="shared" si="202"/>
        <v>0</v>
      </c>
      <c r="L3015" s="562">
        <f t="shared" si="203"/>
        <v>0</v>
      </c>
      <c r="M3015" s="713">
        <f t="shared" si="201"/>
        <v>56943000</v>
      </c>
      <c r="N3015" s="563"/>
      <c r="O3015" s="563"/>
      <c r="P3015" s="557" t="s">
        <v>35</v>
      </c>
      <c r="Q3015" s="557" t="s">
        <v>276</v>
      </c>
      <c r="R3015" s="557" t="s">
        <v>73</v>
      </c>
      <c r="S3015" s="557" t="s">
        <v>213</v>
      </c>
    </row>
    <row r="3016" spans="1:19" ht="20.100000000000001" customHeight="1">
      <c r="A3016" s="557" t="s">
        <v>235</v>
      </c>
      <c r="B3016" s="563" t="s">
        <v>3254</v>
      </c>
      <c r="C3016" s="557" t="s">
        <v>371</v>
      </c>
      <c r="D3016" s="556" t="s">
        <v>3560</v>
      </c>
      <c r="E3016" s="556" t="s">
        <v>516</v>
      </c>
      <c r="F3016" s="557" t="s">
        <v>160</v>
      </c>
      <c r="G3016" s="563"/>
      <c r="H3016" s="560">
        <v>873</v>
      </c>
      <c r="I3016" s="559">
        <v>22000</v>
      </c>
      <c r="J3016" s="560">
        <v>0</v>
      </c>
      <c r="K3016" s="561">
        <f t="shared" si="202"/>
        <v>0</v>
      </c>
      <c r="L3016" s="562">
        <f t="shared" si="203"/>
        <v>0</v>
      </c>
      <c r="M3016" s="713">
        <f t="shared" si="201"/>
        <v>19206000</v>
      </c>
      <c r="N3016" s="563"/>
      <c r="O3016" s="563"/>
      <c r="P3016" s="557" t="s">
        <v>35</v>
      </c>
      <c r="Q3016" s="557" t="s">
        <v>360</v>
      </c>
      <c r="R3016" s="557" t="s">
        <v>73</v>
      </c>
      <c r="S3016" s="557" t="s">
        <v>213</v>
      </c>
    </row>
    <row r="3017" spans="1:19" ht="20.100000000000001" customHeight="1">
      <c r="A3017" s="557" t="s">
        <v>235</v>
      </c>
      <c r="B3017" s="563" t="s">
        <v>3254</v>
      </c>
      <c r="C3017" s="557" t="s">
        <v>371</v>
      </c>
      <c r="D3017" s="556" t="s">
        <v>3560</v>
      </c>
      <c r="E3017" s="556" t="s">
        <v>516</v>
      </c>
      <c r="F3017" s="557" t="s">
        <v>275</v>
      </c>
      <c r="G3017" s="563"/>
      <c r="H3017" s="560">
        <v>360</v>
      </c>
      <c r="I3017" s="559">
        <v>154000</v>
      </c>
      <c r="J3017" s="560">
        <v>0</v>
      </c>
      <c r="K3017" s="561">
        <f t="shared" si="202"/>
        <v>0</v>
      </c>
      <c r="L3017" s="562">
        <f t="shared" si="203"/>
        <v>0</v>
      </c>
      <c r="M3017" s="713">
        <f t="shared" si="201"/>
        <v>55440000</v>
      </c>
      <c r="N3017" s="563"/>
      <c r="O3017" s="563"/>
      <c r="P3017" s="557" t="s">
        <v>35</v>
      </c>
      <c r="Q3017" s="557" t="s">
        <v>276</v>
      </c>
      <c r="R3017" s="557" t="s">
        <v>73</v>
      </c>
      <c r="S3017" s="557" t="s">
        <v>213</v>
      </c>
    </row>
    <row r="3018" spans="1:19" ht="20.100000000000001" customHeight="1">
      <c r="A3018" s="557" t="s">
        <v>235</v>
      </c>
      <c r="B3018" s="563" t="s">
        <v>3254</v>
      </c>
      <c r="C3018" s="557" t="s">
        <v>371</v>
      </c>
      <c r="D3018" s="556" t="s">
        <v>3560</v>
      </c>
      <c r="E3018" s="556" t="s">
        <v>516</v>
      </c>
      <c r="F3018" s="557" t="s">
        <v>164</v>
      </c>
      <c r="G3018" s="563"/>
      <c r="H3018" s="560">
        <v>513</v>
      </c>
      <c r="I3018" s="559">
        <v>17000</v>
      </c>
      <c r="J3018" s="560">
        <v>0</v>
      </c>
      <c r="K3018" s="561">
        <f t="shared" si="202"/>
        <v>0</v>
      </c>
      <c r="L3018" s="562">
        <f t="shared" si="203"/>
        <v>0</v>
      </c>
      <c r="M3018" s="713">
        <f t="shared" si="201"/>
        <v>8721000</v>
      </c>
      <c r="N3018" s="563"/>
      <c r="O3018" s="563"/>
      <c r="P3018" s="557" t="s">
        <v>35</v>
      </c>
      <c r="Q3018" s="557" t="s">
        <v>360</v>
      </c>
      <c r="R3018" s="557" t="s">
        <v>73</v>
      </c>
      <c r="S3018" s="557" t="s">
        <v>213</v>
      </c>
    </row>
    <row r="3019" spans="1:19" ht="20.100000000000001" customHeight="1">
      <c r="A3019" s="557" t="s">
        <v>235</v>
      </c>
      <c r="B3019" s="563" t="s">
        <v>3254</v>
      </c>
      <c r="C3019" s="557" t="s">
        <v>371</v>
      </c>
      <c r="D3019" s="556" t="s">
        <v>3560</v>
      </c>
      <c r="E3019" s="556" t="s">
        <v>516</v>
      </c>
      <c r="F3019" s="557" t="s">
        <v>432</v>
      </c>
      <c r="G3019" s="563"/>
      <c r="H3019" s="560">
        <v>104</v>
      </c>
      <c r="I3019" s="559">
        <v>18160</v>
      </c>
      <c r="J3019" s="560">
        <v>0</v>
      </c>
      <c r="K3019" s="561">
        <f t="shared" si="202"/>
        <v>0</v>
      </c>
      <c r="L3019" s="562">
        <f t="shared" si="203"/>
        <v>0</v>
      </c>
      <c r="M3019" s="713">
        <f t="shared" ref="M3019:M3082" si="204">H3019*I3019</f>
        <v>1888640</v>
      </c>
      <c r="N3019" s="563"/>
      <c r="O3019" s="563"/>
      <c r="P3019" s="557" t="s">
        <v>35</v>
      </c>
      <c r="Q3019" s="557" t="s">
        <v>280</v>
      </c>
      <c r="R3019" s="557" t="s">
        <v>73</v>
      </c>
      <c r="S3019" s="557" t="s">
        <v>213</v>
      </c>
    </row>
    <row r="3020" spans="1:19" ht="20.100000000000001" customHeight="1">
      <c r="A3020" s="557" t="s">
        <v>235</v>
      </c>
      <c r="B3020" s="563" t="s">
        <v>3246</v>
      </c>
      <c r="C3020" s="557" t="s">
        <v>371</v>
      </c>
      <c r="D3020" s="556" t="s">
        <v>3560</v>
      </c>
      <c r="E3020" s="556" t="s">
        <v>516</v>
      </c>
      <c r="F3020" s="557" t="s">
        <v>159</v>
      </c>
      <c r="G3020" s="563"/>
      <c r="H3020" s="560">
        <v>874</v>
      </c>
      <c r="I3020" s="559">
        <v>14000</v>
      </c>
      <c r="J3020" s="560">
        <v>0</v>
      </c>
      <c r="K3020" s="561">
        <f t="shared" si="202"/>
        <v>0</v>
      </c>
      <c r="L3020" s="562">
        <f t="shared" si="203"/>
        <v>0</v>
      </c>
      <c r="M3020" s="713">
        <f t="shared" si="204"/>
        <v>12236000</v>
      </c>
      <c r="N3020" s="563"/>
      <c r="O3020" s="563"/>
      <c r="P3020" s="557" t="s">
        <v>35</v>
      </c>
      <c r="Q3020" s="557" t="s">
        <v>360</v>
      </c>
      <c r="R3020" s="557" t="s">
        <v>73</v>
      </c>
      <c r="S3020" s="557" t="s">
        <v>213</v>
      </c>
    </row>
    <row r="3021" spans="1:19" ht="20.100000000000001" customHeight="1">
      <c r="A3021" s="557" t="s">
        <v>235</v>
      </c>
      <c r="B3021" s="563" t="s">
        <v>3246</v>
      </c>
      <c r="C3021" s="557" t="s">
        <v>371</v>
      </c>
      <c r="D3021" s="556" t="s">
        <v>3560</v>
      </c>
      <c r="E3021" s="556" t="s">
        <v>516</v>
      </c>
      <c r="F3021" s="557" t="s">
        <v>422</v>
      </c>
      <c r="G3021" s="563"/>
      <c r="H3021" s="560">
        <v>874</v>
      </c>
      <c r="I3021" s="559">
        <v>48270</v>
      </c>
      <c r="J3021" s="560">
        <v>0</v>
      </c>
      <c r="K3021" s="561">
        <f t="shared" si="202"/>
        <v>0</v>
      </c>
      <c r="L3021" s="562">
        <f t="shared" si="203"/>
        <v>0</v>
      </c>
      <c r="M3021" s="713">
        <f t="shared" si="204"/>
        <v>42187980</v>
      </c>
      <c r="N3021" s="563"/>
      <c r="O3021" s="563"/>
      <c r="P3021" s="557" t="s">
        <v>35</v>
      </c>
      <c r="Q3021" s="557" t="s">
        <v>271</v>
      </c>
      <c r="R3021" s="557" t="s">
        <v>73</v>
      </c>
      <c r="S3021" s="557" t="s">
        <v>213</v>
      </c>
    </row>
    <row r="3022" spans="1:19" ht="20.100000000000001" customHeight="1">
      <c r="A3022" s="557" t="s">
        <v>235</v>
      </c>
      <c r="B3022" s="563" t="s">
        <v>3246</v>
      </c>
      <c r="C3022" s="557" t="s">
        <v>371</v>
      </c>
      <c r="D3022" s="556" t="s">
        <v>3560</v>
      </c>
      <c r="E3022" s="556" t="s">
        <v>516</v>
      </c>
      <c r="F3022" s="557" t="s">
        <v>160</v>
      </c>
      <c r="G3022" s="563"/>
      <c r="H3022" s="560">
        <v>874</v>
      </c>
      <c r="I3022" s="559">
        <v>22000</v>
      </c>
      <c r="J3022" s="560">
        <v>0</v>
      </c>
      <c r="K3022" s="561">
        <f t="shared" si="202"/>
        <v>0</v>
      </c>
      <c r="L3022" s="562">
        <f t="shared" si="203"/>
        <v>0</v>
      </c>
      <c r="M3022" s="713">
        <f t="shared" si="204"/>
        <v>19228000</v>
      </c>
      <c r="N3022" s="563"/>
      <c r="O3022" s="563"/>
      <c r="P3022" s="557" t="s">
        <v>35</v>
      </c>
      <c r="Q3022" s="557" t="s">
        <v>360</v>
      </c>
      <c r="R3022" s="557" t="s">
        <v>73</v>
      </c>
      <c r="S3022" s="557" t="s">
        <v>213</v>
      </c>
    </row>
    <row r="3023" spans="1:19" ht="20.100000000000001" customHeight="1">
      <c r="A3023" s="557" t="s">
        <v>235</v>
      </c>
      <c r="B3023" s="563" t="s">
        <v>3246</v>
      </c>
      <c r="C3023" s="557" t="s">
        <v>371</v>
      </c>
      <c r="D3023" s="556" t="s">
        <v>3560</v>
      </c>
      <c r="E3023" s="556" t="s">
        <v>516</v>
      </c>
      <c r="F3023" s="557" t="s">
        <v>164</v>
      </c>
      <c r="G3023" s="563"/>
      <c r="H3023" s="560">
        <v>513</v>
      </c>
      <c r="I3023" s="559">
        <v>17000</v>
      </c>
      <c r="J3023" s="560">
        <v>0</v>
      </c>
      <c r="K3023" s="561">
        <f t="shared" si="202"/>
        <v>0</v>
      </c>
      <c r="L3023" s="562">
        <f t="shared" si="203"/>
        <v>0</v>
      </c>
      <c r="M3023" s="713">
        <f t="shared" si="204"/>
        <v>8721000</v>
      </c>
      <c r="N3023" s="563"/>
      <c r="O3023" s="563"/>
      <c r="P3023" s="557" t="s">
        <v>35</v>
      </c>
      <c r="Q3023" s="557" t="s">
        <v>360</v>
      </c>
      <c r="R3023" s="557" t="s">
        <v>73</v>
      </c>
      <c r="S3023" s="557" t="s">
        <v>213</v>
      </c>
    </row>
    <row r="3024" spans="1:19" ht="20.100000000000001" customHeight="1">
      <c r="A3024" s="557" t="s">
        <v>235</v>
      </c>
      <c r="B3024" s="563" t="s">
        <v>3246</v>
      </c>
      <c r="C3024" s="557" t="s">
        <v>371</v>
      </c>
      <c r="D3024" s="556" t="s">
        <v>3560</v>
      </c>
      <c r="E3024" s="556" t="s">
        <v>516</v>
      </c>
      <c r="F3024" s="557" t="s">
        <v>432</v>
      </c>
      <c r="G3024" s="563"/>
      <c r="H3024" s="560">
        <v>104</v>
      </c>
      <c r="I3024" s="559">
        <v>18160</v>
      </c>
      <c r="J3024" s="560">
        <v>0</v>
      </c>
      <c r="K3024" s="561">
        <f t="shared" si="202"/>
        <v>0</v>
      </c>
      <c r="L3024" s="562">
        <f t="shared" si="203"/>
        <v>0</v>
      </c>
      <c r="M3024" s="713">
        <f t="shared" si="204"/>
        <v>1888640</v>
      </c>
      <c r="N3024" s="563"/>
      <c r="O3024" s="563"/>
      <c r="P3024" s="557" t="s">
        <v>35</v>
      </c>
      <c r="Q3024" s="557" t="s">
        <v>280</v>
      </c>
      <c r="R3024" s="557" t="s">
        <v>73</v>
      </c>
      <c r="S3024" s="557" t="s">
        <v>213</v>
      </c>
    </row>
    <row r="3025" spans="1:19" ht="20.100000000000001" customHeight="1">
      <c r="A3025" s="557" t="s">
        <v>113</v>
      </c>
      <c r="B3025" s="563" t="s">
        <v>1061</v>
      </c>
      <c r="C3025" s="557" t="s">
        <v>365</v>
      </c>
      <c r="D3025" s="556" t="s">
        <v>3560</v>
      </c>
      <c r="E3025" s="556" t="s">
        <v>516</v>
      </c>
      <c r="F3025" s="557" t="s">
        <v>454</v>
      </c>
      <c r="G3025" s="563"/>
      <c r="H3025" s="560">
        <v>1260</v>
      </c>
      <c r="I3025" s="559">
        <v>80300</v>
      </c>
      <c r="J3025" s="560">
        <v>37.5</v>
      </c>
      <c r="K3025" s="561">
        <f t="shared" si="202"/>
        <v>47250</v>
      </c>
      <c r="L3025" s="562">
        <f t="shared" si="203"/>
        <v>47.25</v>
      </c>
      <c r="M3025" s="713">
        <f t="shared" si="204"/>
        <v>101178000</v>
      </c>
      <c r="N3025" s="563"/>
      <c r="O3025" s="563"/>
      <c r="P3025" s="557" t="s">
        <v>269</v>
      </c>
      <c r="Q3025" s="557" t="s">
        <v>370</v>
      </c>
      <c r="R3025" s="557" t="s">
        <v>68</v>
      </c>
      <c r="S3025" s="557" t="s">
        <v>152</v>
      </c>
    </row>
    <row r="3026" spans="1:19" ht="20.100000000000001" customHeight="1">
      <c r="A3026" s="557" t="s">
        <v>113</v>
      </c>
      <c r="B3026" s="563" t="s">
        <v>1061</v>
      </c>
      <c r="C3026" s="557" t="s">
        <v>365</v>
      </c>
      <c r="D3026" s="556" t="s">
        <v>3560</v>
      </c>
      <c r="E3026" s="556" t="s">
        <v>516</v>
      </c>
      <c r="F3026" s="557" t="s">
        <v>75</v>
      </c>
      <c r="G3026" s="563"/>
      <c r="H3026" s="560">
        <v>785</v>
      </c>
      <c r="I3026" s="559">
        <v>38801</v>
      </c>
      <c r="J3026" s="560">
        <v>0</v>
      </c>
      <c r="K3026" s="561">
        <f t="shared" si="202"/>
        <v>0</v>
      </c>
      <c r="L3026" s="562">
        <f t="shared" si="203"/>
        <v>0</v>
      </c>
      <c r="M3026" s="713">
        <f t="shared" si="204"/>
        <v>30458785</v>
      </c>
      <c r="N3026" s="563"/>
      <c r="O3026" s="563"/>
      <c r="P3026" s="557" t="s">
        <v>269</v>
      </c>
      <c r="Q3026" s="557" t="s">
        <v>272</v>
      </c>
      <c r="R3026" s="557" t="s">
        <v>73</v>
      </c>
      <c r="S3026" s="557" t="s">
        <v>152</v>
      </c>
    </row>
    <row r="3027" spans="1:19" ht="20.100000000000001" customHeight="1">
      <c r="A3027" s="557" t="s">
        <v>113</v>
      </c>
      <c r="B3027" s="563" t="s">
        <v>1061</v>
      </c>
      <c r="C3027" s="557" t="s">
        <v>365</v>
      </c>
      <c r="D3027" s="556" t="s">
        <v>3560</v>
      </c>
      <c r="E3027" s="556" t="s">
        <v>516</v>
      </c>
      <c r="F3027" s="557" t="s">
        <v>83</v>
      </c>
      <c r="G3027" s="563"/>
      <c r="H3027" s="560">
        <v>785</v>
      </c>
      <c r="I3027" s="559">
        <v>9112</v>
      </c>
      <c r="J3027" s="560">
        <v>0</v>
      </c>
      <c r="K3027" s="561">
        <f t="shared" si="202"/>
        <v>0</v>
      </c>
      <c r="L3027" s="562">
        <f t="shared" si="203"/>
        <v>0</v>
      </c>
      <c r="M3027" s="713">
        <f t="shared" si="204"/>
        <v>7152920</v>
      </c>
      <c r="N3027" s="563"/>
      <c r="O3027" s="563"/>
      <c r="P3027" s="557" t="s">
        <v>269</v>
      </c>
      <c r="Q3027" s="557" t="s">
        <v>274</v>
      </c>
      <c r="R3027" s="557" t="s">
        <v>73</v>
      </c>
      <c r="S3027" s="557" t="s">
        <v>152</v>
      </c>
    </row>
    <row r="3028" spans="1:19" ht="20.100000000000001" customHeight="1">
      <c r="A3028" s="557" t="s">
        <v>113</v>
      </c>
      <c r="B3028" s="563" t="s">
        <v>1061</v>
      </c>
      <c r="C3028" s="557" t="s">
        <v>365</v>
      </c>
      <c r="D3028" s="556" t="s">
        <v>3561</v>
      </c>
      <c r="E3028" s="556" t="s">
        <v>516</v>
      </c>
      <c r="F3028" s="557" t="s">
        <v>71</v>
      </c>
      <c r="G3028" s="563"/>
      <c r="H3028" s="560">
        <v>1570</v>
      </c>
      <c r="I3028" s="559">
        <v>41437</v>
      </c>
      <c r="J3028" s="560">
        <v>0</v>
      </c>
      <c r="K3028" s="561">
        <f t="shared" si="202"/>
        <v>0</v>
      </c>
      <c r="L3028" s="562">
        <f t="shared" si="203"/>
        <v>0</v>
      </c>
      <c r="M3028" s="713">
        <f t="shared" si="204"/>
        <v>65056090</v>
      </c>
      <c r="N3028" s="563"/>
      <c r="O3028" s="563"/>
      <c r="P3028" s="557" t="s">
        <v>269</v>
      </c>
      <c r="Q3028" s="557" t="s">
        <v>878</v>
      </c>
      <c r="R3028" s="557" t="s">
        <v>73</v>
      </c>
      <c r="S3028" s="557" t="s">
        <v>152</v>
      </c>
    </row>
    <row r="3029" spans="1:19" ht="20.100000000000001" customHeight="1">
      <c r="A3029" s="557" t="s">
        <v>113</v>
      </c>
      <c r="B3029" s="563" t="s">
        <v>1061</v>
      </c>
      <c r="C3029" s="557" t="s">
        <v>365</v>
      </c>
      <c r="D3029" s="556" t="s">
        <v>3560</v>
      </c>
      <c r="E3029" s="556" t="s">
        <v>516</v>
      </c>
      <c r="F3029" s="557" t="s">
        <v>1063</v>
      </c>
      <c r="G3029" s="563"/>
      <c r="H3029" s="560">
        <v>785</v>
      </c>
      <c r="I3029" s="559">
        <v>9900</v>
      </c>
      <c r="J3029" s="560">
        <v>0</v>
      </c>
      <c r="K3029" s="561">
        <f t="shared" si="202"/>
        <v>0</v>
      </c>
      <c r="L3029" s="562">
        <f t="shared" si="203"/>
        <v>0</v>
      </c>
      <c r="M3029" s="713">
        <f t="shared" si="204"/>
        <v>7771500</v>
      </c>
      <c r="N3029" s="563"/>
      <c r="O3029" s="563"/>
      <c r="P3029" s="557" t="s">
        <v>269</v>
      </c>
      <c r="Q3029" s="557" t="s">
        <v>280</v>
      </c>
      <c r="R3029" s="557" t="s">
        <v>73</v>
      </c>
      <c r="S3029" s="557" t="s">
        <v>152</v>
      </c>
    </row>
    <row r="3030" spans="1:19" ht="20.100000000000001" customHeight="1">
      <c r="A3030" s="557" t="s">
        <v>113</v>
      </c>
      <c r="B3030" s="563" t="s">
        <v>1061</v>
      </c>
      <c r="C3030" s="557" t="s">
        <v>365</v>
      </c>
      <c r="D3030" s="556" t="s">
        <v>3560</v>
      </c>
      <c r="E3030" s="556" t="s">
        <v>516</v>
      </c>
      <c r="F3030" s="557" t="s">
        <v>420</v>
      </c>
      <c r="G3030" s="563"/>
      <c r="H3030" s="560">
        <v>785</v>
      </c>
      <c r="I3030" s="559">
        <v>9900</v>
      </c>
      <c r="J3030" s="560">
        <v>0</v>
      </c>
      <c r="K3030" s="561">
        <f t="shared" si="202"/>
        <v>0</v>
      </c>
      <c r="L3030" s="562">
        <f t="shared" si="203"/>
        <v>0</v>
      </c>
      <c r="M3030" s="713">
        <f t="shared" si="204"/>
        <v>7771500</v>
      </c>
      <c r="N3030" s="563"/>
      <c r="O3030" s="563"/>
      <c r="P3030" s="557" t="s">
        <v>269</v>
      </c>
      <c r="Q3030" s="557" t="s">
        <v>280</v>
      </c>
      <c r="R3030" s="557" t="s">
        <v>73</v>
      </c>
      <c r="S3030" s="557" t="s">
        <v>152</v>
      </c>
    </row>
    <row r="3031" spans="1:19" ht="20.100000000000001" customHeight="1">
      <c r="A3031" s="557" t="s">
        <v>113</v>
      </c>
      <c r="B3031" s="563" t="s">
        <v>1061</v>
      </c>
      <c r="C3031" s="557" t="s">
        <v>365</v>
      </c>
      <c r="D3031" s="556" t="s">
        <v>3560</v>
      </c>
      <c r="E3031" s="556" t="s">
        <v>516</v>
      </c>
      <c r="F3031" s="557" t="s">
        <v>390</v>
      </c>
      <c r="G3031" s="563"/>
      <c r="H3031" s="560">
        <v>785</v>
      </c>
      <c r="I3031" s="559">
        <v>7845</v>
      </c>
      <c r="J3031" s="560">
        <v>0</v>
      </c>
      <c r="K3031" s="561">
        <f t="shared" si="202"/>
        <v>0</v>
      </c>
      <c r="L3031" s="562">
        <f t="shared" si="203"/>
        <v>0</v>
      </c>
      <c r="M3031" s="713">
        <f t="shared" si="204"/>
        <v>6158325</v>
      </c>
      <c r="N3031" s="563"/>
      <c r="O3031" s="563"/>
      <c r="P3031" s="557" t="s">
        <v>269</v>
      </c>
      <c r="Q3031" s="557" t="s">
        <v>280</v>
      </c>
      <c r="R3031" s="557" t="s">
        <v>73</v>
      </c>
      <c r="S3031" s="557" t="s">
        <v>152</v>
      </c>
    </row>
    <row r="3032" spans="1:19" ht="20.100000000000001" customHeight="1">
      <c r="A3032" s="557" t="s">
        <v>113</v>
      </c>
      <c r="B3032" s="563" t="s">
        <v>1061</v>
      </c>
      <c r="C3032" s="557" t="s">
        <v>365</v>
      </c>
      <c r="D3032" s="556" t="s">
        <v>3561</v>
      </c>
      <c r="E3032" s="556" t="s">
        <v>516</v>
      </c>
      <c r="F3032" s="557" t="s">
        <v>442</v>
      </c>
      <c r="G3032" s="563"/>
      <c r="H3032" s="560">
        <v>785</v>
      </c>
      <c r="I3032" s="560">
        <v>679</v>
      </c>
      <c r="J3032" s="560">
        <v>0</v>
      </c>
      <c r="K3032" s="561">
        <f t="shared" si="202"/>
        <v>0</v>
      </c>
      <c r="L3032" s="562">
        <f t="shared" si="203"/>
        <v>0</v>
      </c>
      <c r="M3032" s="713">
        <f t="shared" si="204"/>
        <v>533015</v>
      </c>
      <c r="N3032" s="563"/>
      <c r="O3032" s="563"/>
      <c r="P3032" s="557" t="s">
        <v>269</v>
      </c>
      <c r="Q3032" s="557" t="s">
        <v>336</v>
      </c>
      <c r="R3032" s="557" t="s">
        <v>73</v>
      </c>
      <c r="S3032" s="557" t="s">
        <v>152</v>
      </c>
    </row>
    <row r="3033" spans="1:19" ht="20.100000000000001" customHeight="1">
      <c r="A3033" s="557" t="s">
        <v>113</v>
      </c>
      <c r="B3033" s="563" t="s">
        <v>1061</v>
      </c>
      <c r="C3033" s="557" t="s">
        <v>365</v>
      </c>
      <c r="D3033" s="556" t="s">
        <v>3560</v>
      </c>
      <c r="E3033" s="556" t="s">
        <v>516</v>
      </c>
      <c r="F3033" s="557" t="s">
        <v>350</v>
      </c>
      <c r="G3033" s="563"/>
      <c r="H3033" s="560">
        <v>785</v>
      </c>
      <c r="I3033" s="559">
        <v>18900</v>
      </c>
      <c r="J3033" s="560">
        <v>0</v>
      </c>
      <c r="K3033" s="561">
        <f t="shared" si="202"/>
        <v>0</v>
      </c>
      <c r="L3033" s="562">
        <f t="shared" si="203"/>
        <v>0</v>
      </c>
      <c r="M3033" s="713">
        <f t="shared" si="204"/>
        <v>14836500</v>
      </c>
      <c r="N3033" s="563"/>
      <c r="O3033" s="563"/>
      <c r="P3033" s="557" t="s">
        <v>269</v>
      </c>
      <c r="Q3033" s="557" t="s">
        <v>336</v>
      </c>
      <c r="R3033" s="557" t="s">
        <v>73</v>
      </c>
      <c r="S3033" s="557" t="s">
        <v>152</v>
      </c>
    </row>
    <row r="3034" spans="1:19" ht="20.100000000000001" customHeight="1">
      <c r="A3034" s="557" t="s">
        <v>113</v>
      </c>
      <c r="B3034" s="563" t="s">
        <v>1061</v>
      </c>
      <c r="C3034" s="557" t="s">
        <v>365</v>
      </c>
      <c r="D3034" s="556" t="s">
        <v>3561</v>
      </c>
      <c r="E3034" s="556" t="s">
        <v>516</v>
      </c>
      <c r="F3034" s="557" t="s">
        <v>277</v>
      </c>
      <c r="G3034" s="563"/>
      <c r="H3034" s="560">
        <v>168</v>
      </c>
      <c r="I3034" s="559">
        <v>46000</v>
      </c>
      <c r="J3034" s="560">
        <v>0</v>
      </c>
      <c r="K3034" s="561">
        <f t="shared" si="202"/>
        <v>0</v>
      </c>
      <c r="L3034" s="562">
        <f t="shared" si="203"/>
        <v>0</v>
      </c>
      <c r="M3034" s="713">
        <f t="shared" si="204"/>
        <v>7728000</v>
      </c>
      <c r="N3034" s="563"/>
      <c r="O3034" s="563"/>
      <c r="P3034" s="557" t="s">
        <v>269</v>
      </c>
      <c r="Q3034" s="557" t="s">
        <v>278</v>
      </c>
      <c r="R3034" s="557" t="s">
        <v>73</v>
      </c>
      <c r="S3034" s="557" t="s">
        <v>152</v>
      </c>
    </row>
    <row r="3035" spans="1:19" ht="20.100000000000001" customHeight="1">
      <c r="A3035" s="557" t="s">
        <v>765</v>
      </c>
      <c r="B3035" s="563" t="s">
        <v>2208</v>
      </c>
      <c r="C3035" s="557" t="s">
        <v>2209</v>
      </c>
      <c r="D3035" s="556" t="s">
        <v>3560</v>
      </c>
      <c r="E3035" s="556" t="s">
        <v>516</v>
      </c>
      <c r="F3035" s="557" t="s">
        <v>2436</v>
      </c>
      <c r="G3035" s="563"/>
      <c r="H3035" s="560">
        <v>123</v>
      </c>
      <c r="I3035" s="559">
        <v>239500</v>
      </c>
      <c r="J3035" s="560">
        <v>38.799999999999997</v>
      </c>
      <c r="K3035" s="561">
        <f t="shared" si="202"/>
        <v>4772.3999999999996</v>
      </c>
      <c r="L3035" s="562">
        <f t="shared" si="203"/>
        <v>4.7723999999999993</v>
      </c>
      <c r="M3035" s="713">
        <f t="shared" si="204"/>
        <v>29458500</v>
      </c>
      <c r="N3035" s="563"/>
      <c r="O3035" s="563"/>
      <c r="P3035" s="557" t="s">
        <v>482</v>
      </c>
      <c r="Q3035" s="557" t="s">
        <v>327</v>
      </c>
      <c r="R3035" s="557" t="s">
        <v>60</v>
      </c>
      <c r="S3035" s="563"/>
    </row>
    <row r="3036" spans="1:19" ht="20.100000000000001" customHeight="1">
      <c r="A3036" s="557" t="s">
        <v>129</v>
      </c>
      <c r="B3036" s="563" t="s">
        <v>2018</v>
      </c>
      <c r="C3036" s="557" t="s">
        <v>866</v>
      </c>
      <c r="D3036" s="556" t="s">
        <v>3561</v>
      </c>
      <c r="E3036" s="556" t="s">
        <v>516</v>
      </c>
      <c r="F3036" s="557" t="s">
        <v>71</v>
      </c>
      <c r="G3036" s="563"/>
      <c r="H3036" s="560">
        <v>875</v>
      </c>
      <c r="I3036" s="559">
        <v>35734</v>
      </c>
      <c r="J3036" s="560">
        <v>0</v>
      </c>
      <c r="K3036" s="561">
        <f t="shared" si="202"/>
        <v>0</v>
      </c>
      <c r="L3036" s="562">
        <f t="shared" si="203"/>
        <v>0</v>
      </c>
      <c r="M3036" s="713">
        <f t="shared" si="204"/>
        <v>31267250</v>
      </c>
      <c r="N3036" s="563"/>
      <c r="O3036" s="563"/>
      <c r="P3036" s="557" t="s">
        <v>482</v>
      </c>
      <c r="Q3036" s="557" t="s">
        <v>271</v>
      </c>
      <c r="R3036" s="557" t="s">
        <v>73</v>
      </c>
      <c r="S3036" s="557" t="s">
        <v>59</v>
      </c>
    </row>
    <row r="3037" spans="1:19" ht="20.100000000000001" customHeight="1">
      <c r="A3037" s="557" t="s">
        <v>129</v>
      </c>
      <c r="B3037" s="563" t="s">
        <v>2018</v>
      </c>
      <c r="C3037" s="557" t="s">
        <v>866</v>
      </c>
      <c r="D3037" s="556" t="s">
        <v>3560</v>
      </c>
      <c r="E3037" s="556" t="s">
        <v>516</v>
      </c>
      <c r="F3037" s="557" t="s">
        <v>83</v>
      </c>
      <c r="G3037" s="563"/>
      <c r="H3037" s="560">
        <v>784</v>
      </c>
      <c r="I3037" s="559">
        <v>12000</v>
      </c>
      <c r="J3037" s="560">
        <v>0</v>
      </c>
      <c r="K3037" s="561">
        <f t="shared" si="202"/>
        <v>0</v>
      </c>
      <c r="L3037" s="562">
        <f t="shared" si="203"/>
        <v>0</v>
      </c>
      <c r="M3037" s="713">
        <f t="shared" si="204"/>
        <v>9408000</v>
      </c>
      <c r="N3037" s="563"/>
      <c r="O3037" s="563"/>
      <c r="P3037" s="557" t="s">
        <v>482</v>
      </c>
      <c r="Q3037" s="557" t="s">
        <v>274</v>
      </c>
      <c r="R3037" s="557" t="s">
        <v>73</v>
      </c>
      <c r="S3037" s="557" t="s">
        <v>59</v>
      </c>
    </row>
    <row r="3038" spans="1:19" ht="20.100000000000001" customHeight="1">
      <c r="A3038" s="557" t="s">
        <v>129</v>
      </c>
      <c r="B3038" s="563" t="s">
        <v>2018</v>
      </c>
      <c r="C3038" s="557" t="s">
        <v>866</v>
      </c>
      <c r="D3038" s="556" t="s">
        <v>3561</v>
      </c>
      <c r="E3038" s="556" t="s">
        <v>516</v>
      </c>
      <c r="F3038" s="557" t="s">
        <v>366</v>
      </c>
      <c r="G3038" s="563"/>
      <c r="H3038" s="560">
        <v>483</v>
      </c>
      <c r="I3038" s="559">
        <v>5132</v>
      </c>
      <c r="J3038" s="560">
        <v>0</v>
      </c>
      <c r="K3038" s="561">
        <f t="shared" si="202"/>
        <v>0</v>
      </c>
      <c r="L3038" s="562">
        <f t="shared" si="203"/>
        <v>0</v>
      </c>
      <c r="M3038" s="713">
        <f t="shared" si="204"/>
        <v>2478756</v>
      </c>
      <c r="N3038" s="563"/>
      <c r="O3038" s="563"/>
      <c r="P3038" s="557" t="s">
        <v>482</v>
      </c>
      <c r="Q3038" s="557" t="s">
        <v>339</v>
      </c>
      <c r="R3038" s="557" t="s">
        <v>73</v>
      </c>
      <c r="S3038" s="557" t="s">
        <v>59</v>
      </c>
    </row>
    <row r="3039" spans="1:19" ht="20.100000000000001" customHeight="1">
      <c r="A3039" s="557" t="s">
        <v>129</v>
      </c>
      <c r="B3039" s="563" t="s">
        <v>2018</v>
      </c>
      <c r="C3039" s="557" t="s">
        <v>866</v>
      </c>
      <c r="D3039" s="556" t="s">
        <v>3560</v>
      </c>
      <c r="E3039" s="556" t="s">
        <v>516</v>
      </c>
      <c r="F3039" s="557" t="s">
        <v>442</v>
      </c>
      <c r="G3039" s="563"/>
      <c r="H3039" s="560">
        <v>483</v>
      </c>
      <c r="I3039" s="560">
        <v>987</v>
      </c>
      <c r="J3039" s="560">
        <v>0</v>
      </c>
      <c r="K3039" s="561">
        <f t="shared" si="202"/>
        <v>0</v>
      </c>
      <c r="L3039" s="562">
        <f t="shared" si="203"/>
        <v>0</v>
      </c>
      <c r="M3039" s="713">
        <f t="shared" si="204"/>
        <v>476721</v>
      </c>
      <c r="N3039" s="563"/>
      <c r="O3039" s="563"/>
      <c r="P3039" s="557" t="s">
        <v>482</v>
      </c>
      <c r="Q3039" s="557" t="s">
        <v>336</v>
      </c>
      <c r="R3039" s="557" t="s">
        <v>73</v>
      </c>
      <c r="S3039" s="557" t="s">
        <v>59</v>
      </c>
    </row>
    <row r="3040" spans="1:19" ht="20.100000000000001" customHeight="1">
      <c r="A3040" s="557" t="s">
        <v>129</v>
      </c>
      <c r="B3040" s="563" t="s">
        <v>2018</v>
      </c>
      <c r="C3040" s="557" t="s">
        <v>866</v>
      </c>
      <c r="D3040" s="556" t="s">
        <v>3561</v>
      </c>
      <c r="E3040" s="556" t="s">
        <v>516</v>
      </c>
      <c r="F3040" s="557" t="s">
        <v>386</v>
      </c>
      <c r="G3040" s="563"/>
      <c r="H3040" s="560">
        <v>483</v>
      </c>
      <c r="I3040" s="559">
        <v>1974</v>
      </c>
      <c r="J3040" s="560">
        <v>0</v>
      </c>
      <c r="K3040" s="561">
        <f t="shared" si="202"/>
        <v>0</v>
      </c>
      <c r="L3040" s="562">
        <f t="shared" si="203"/>
        <v>0</v>
      </c>
      <c r="M3040" s="713">
        <f t="shared" si="204"/>
        <v>953442</v>
      </c>
      <c r="N3040" s="563"/>
      <c r="O3040" s="563"/>
      <c r="P3040" s="557" t="s">
        <v>482</v>
      </c>
      <c r="Q3040" s="557" t="s">
        <v>336</v>
      </c>
      <c r="R3040" s="557" t="s">
        <v>73</v>
      </c>
      <c r="S3040" s="557" t="s">
        <v>59</v>
      </c>
    </row>
    <row r="3041" spans="1:19" ht="20.100000000000001" customHeight="1">
      <c r="A3041" s="557" t="s">
        <v>129</v>
      </c>
      <c r="B3041" s="563" t="s">
        <v>2018</v>
      </c>
      <c r="C3041" s="557" t="s">
        <v>866</v>
      </c>
      <c r="D3041" s="556" t="s">
        <v>3560</v>
      </c>
      <c r="E3041" s="556" t="s">
        <v>516</v>
      </c>
      <c r="F3041" s="557" t="s">
        <v>413</v>
      </c>
      <c r="G3041" s="563"/>
      <c r="H3041" s="560">
        <v>483</v>
      </c>
      <c r="I3041" s="559">
        <v>132911</v>
      </c>
      <c r="J3041" s="560">
        <v>0</v>
      </c>
      <c r="K3041" s="561">
        <f t="shared" si="202"/>
        <v>0</v>
      </c>
      <c r="L3041" s="562">
        <f t="shared" si="203"/>
        <v>0</v>
      </c>
      <c r="M3041" s="713">
        <f t="shared" si="204"/>
        <v>64196013</v>
      </c>
      <c r="N3041" s="563"/>
      <c r="O3041" s="563"/>
      <c r="P3041" s="557" t="s">
        <v>482</v>
      </c>
      <c r="Q3041" s="557" t="s">
        <v>278</v>
      </c>
      <c r="R3041" s="557" t="s">
        <v>73</v>
      </c>
      <c r="S3041" s="557" t="s">
        <v>59</v>
      </c>
    </row>
    <row r="3042" spans="1:19" ht="20.100000000000001" customHeight="1">
      <c r="A3042" s="557" t="s">
        <v>129</v>
      </c>
      <c r="B3042" s="563" t="s">
        <v>2018</v>
      </c>
      <c r="C3042" s="557" t="s">
        <v>866</v>
      </c>
      <c r="D3042" s="556" t="s">
        <v>3560</v>
      </c>
      <c r="E3042" s="556" t="s">
        <v>516</v>
      </c>
      <c r="F3042" s="557" t="s">
        <v>945</v>
      </c>
      <c r="G3042" s="563"/>
      <c r="H3042" s="560">
        <v>483</v>
      </c>
      <c r="I3042" s="559">
        <v>15142</v>
      </c>
      <c r="J3042" s="560">
        <v>0</v>
      </c>
      <c r="K3042" s="561">
        <f t="shared" si="202"/>
        <v>0</v>
      </c>
      <c r="L3042" s="562">
        <f t="shared" si="203"/>
        <v>0</v>
      </c>
      <c r="M3042" s="713">
        <f t="shared" si="204"/>
        <v>7313586</v>
      </c>
      <c r="N3042" s="563"/>
      <c r="O3042" s="563"/>
      <c r="P3042" s="557" t="s">
        <v>482</v>
      </c>
      <c r="Q3042" s="557" t="s">
        <v>336</v>
      </c>
      <c r="R3042" s="557" t="s">
        <v>73</v>
      </c>
      <c r="S3042" s="557" t="s">
        <v>59</v>
      </c>
    </row>
    <row r="3043" spans="1:19" ht="20.100000000000001" customHeight="1">
      <c r="A3043" s="557" t="s">
        <v>129</v>
      </c>
      <c r="B3043" s="563" t="s">
        <v>2018</v>
      </c>
      <c r="C3043" s="557" t="s">
        <v>866</v>
      </c>
      <c r="D3043" s="556" t="s">
        <v>3560</v>
      </c>
      <c r="E3043" s="556" t="s">
        <v>516</v>
      </c>
      <c r="F3043" s="557" t="s">
        <v>743</v>
      </c>
      <c r="G3043" s="563"/>
      <c r="H3043" s="560">
        <v>450</v>
      </c>
      <c r="I3043" s="559">
        <v>99290</v>
      </c>
      <c r="J3043" s="560">
        <v>0</v>
      </c>
      <c r="K3043" s="561">
        <f t="shared" si="202"/>
        <v>0</v>
      </c>
      <c r="L3043" s="562">
        <f t="shared" si="203"/>
        <v>0</v>
      </c>
      <c r="M3043" s="713">
        <f t="shared" si="204"/>
        <v>44680500</v>
      </c>
      <c r="N3043" s="563"/>
      <c r="O3043" s="563"/>
      <c r="P3043" s="557" t="s">
        <v>482</v>
      </c>
      <c r="Q3043" s="557" t="s">
        <v>276</v>
      </c>
      <c r="R3043" s="557" t="s">
        <v>73</v>
      </c>
      <c r="S3043" s="557" t="s">
        <v>59</v>
      </c>
    </row>
    <row r="3044" spans="1:19" ht="20.100000000000001" customHeight="1">
      <c r="A3044" s="557" t="s">
        <v>129</v>
      </c>
      <c r="B3044" s="563" t="s">
        <v>2018</v>
      </c>
      <c r="C3044" s="557" t="s">
        <v>866</v>
      </c>
      <c r="D3044" s="556" t="s">
        <v>3560</v>
      </c>
      <c r="E3044" s="556" t="s">
        <v>516</v>
      </c>
      <c r="F3044" s="557" t="s">
        <v>604</v>
      </c>
      <c r="G3044" s="563"/>
      <c r="H3044" s="560">
        <v>396</v>
      </c>
      <c r="I3044" s="559">
        <v>47412</v>
      </c>
      <c r="J3044" s="560">
        <v>0</v>
      </c>
      <c r="K3044" s="561">
        <f t="shared" si="202"/>
        <v>0</v>
      </c>
      <c r="L3044" s="562">
        <f t="shared" si="203"/>
        <v>0</v>
      </c>
      <c r="M3044" s="713">
        <f t="shared" si="204"/>
        <v>18775152</v>
      </c>
      <c r="N3044" s="563"/>
      <c r="O3044" s="563"/>
      <c r="P3044" s="557" t="s">
        <v>482</v>
      </c>
      <c r="Q3044" s="557" t="s">
        <v>272</v>
      </c>
      <c r="R3044" s="557" t="s">
        <v>73</v>
      </c>
      <c r="S3044" s="557" t="s">
        <v>59</v>
      </c>
    </row>
    <row r="3045" spans="1:19" ht="20.100000000000001" customHeight="1">
      <c r="A3045" s="557" t="s">
        <v>129</v>
      </c>
      <c r="B3045" s="563" t="s">
        <v>2018</v>
      </c>
      <c r="C3045" s="557" t="s">
        <v>866</v>
      </c>
      <c r="D3045" s="556" t="s">
        <v>3560</v>
      </c>
      <c r="E3045" s="556" t="s">
        <v>516</v>
      </c>
      <c r="F3045" s="557" t="s">
        <v>509</v>
      </c>
      <c r="G3045" s="563"/>
      <c r="H3045" s="560">
        <v>463</v>
      </c>
      <c r="I3045" s="559">
        <v>1340</v>
      </c>
      <c r="J3045" s="560">
        <v>0</v>
      </c>
      <c r="K3045" s="561">
        <f t="shared" si="202"/>
        <v>0</v>
      </c>
      <c r="L3045" s="562">
        <f t="shared" si="203"/>
        <v>0</v>
      </c>
      <c r="M3045" s="713">
        <f t="shared" si="204"/>
        <v>620420</v>
      </c>
      <c r="N3045" s="563"/>
      <c r="O3045" s="563"/>
      <c r="P3045" s="557" t="s">
        <v>482</v>
      </c>
      <c r="Q3045" s="557" t="s">
        <v>336</v>
      </c>
      <c r="R3045" s="557" t="s">
        <v>73</v>
      </c>
      <c r="S3045" s="557" t="s">
        <v>59</v>
      </c>
    </row>
    <row r="3046" spans="1:19" ht="20.100000000000001" customHeight="1">
      <c r="A3046" s="557" t="s">
        <v>129</v>
      </c>
      <c r="B3046" s="563" t="s">
        <v>2018</v>
      </c>
      <c r="C3046" s="557" t="s">
        <v>866</v>
      </c>
      <c r="D3046" s="556" t="s">
        <v>3560</v>
      </c>
      <c r="E3046" s="556" t="s">
        <v>516</v>
      </c>
      <c r="F3046" s="557" t="s">
        <v>2983</v>
      </c>
      <c r="G3046" s="563"/>
      <c r="H3046" s="560">
        <v>463</v>
      </c>
      <c r="I3046" s="559">
        <v>142141</v>
      </c>
      <c r="J3046" s="560">
        <v>29.3</v>
      </c>
      <c r="K3046" s="561">
        <f t="shared" si="202"/>
        <v>13565.9</v>
      </c>
      <c r="L3046" s="562">
        <f t="shared" si="203"/>
        <v>13.565899999999999</v>
      </c>
      <c r="M3046" s="713">
        <f t="shared" si="204"/>
        <v>65811283</v>
      </c>
      <c r="N3046" s="563"/>
      <c r="O3046" s="563"/>
      <c r="P3046" s="557" t="s">
        <v>482</v>
      </c>
      <c r="Q3046" s="557" t="s">
        <v>343</v>
      </c>
      <c r="R3046" s="557" t="s">
        <v>60</v>
      </c>
      <c r="S3046" s="557" t="s">
        <v>59</v>
      </c>
    </row>
    <row r="3047" spans="1:19" ht="20.100000000000001" customHeight="1">
      <c r="A3047" s="557" t="s">
        <v>129</v>
      </c>
      <c r="B3047" s="563" t="s">
        <v>2018</v>
      </c>
      <c r="C3047" s="557" t="s">
        <v>866</v>
      </c>
      <c r="D3047" s="556" t="s">
        <v>3560</v>
      </c>
      <c r="E3047" s="556" t="s">
        <v>516</v>
      </c>
      <c r="F3047" s="557" t="s">
        <v>350</v>
      </c>
      <c r="G3047" s="563"/>
      <c r="H3047" s="560">
        <v>463</v>
      </c>
      <c r="I3047" s="559">
        <v>9451</v>
      </c>
      <c r="J3047" s="560">
        <v>0</v>
      </c>
      <c r="K3047" s="561">
        <f t="shared" si="202"/>
        <v>0</v>
      </c>
      <c r="L3047" s="562">
        <f t="shared" si="203"/>
        <v>0</v>
      </c>
      <c r="M3047" s="713">
        <f t="shared" si="204"/>
        <v>4375813</v>
      </c>
      <c r="N3047" s="563"/>
      <c r="O3047" s="563"/>
      <c r="P3047" s="557" t="s">
        <v>482</v>
      </c>
      <c r="Q3047" s="557" t="s">
        <v>336</v>
      </c>
      <c r="R3047" s="557" t="s">
        <v>73</v>
      </c>
      <c r="S3047" s="557" t="s">
        <v>59</v>
      </c>
    </row>
    <row r="3048" spans="1:19" ht="20.100000000000001" customHeight="1">
      <c r="A3048" s="557" t="s">
        <v>129</v>
      </c>
      <c r="B3048" s="563" t="s">
        <v>2018</v>
      </c>
      <c r="C3048" s="557" t="s">
        <v>866</v>
      </c>
      <c r="D3048" s="556" t="s">
        <v>3560</v>
      </c>
      <c r="E3048" s="556" t="s">
        <v>516</v>
      </c>
      <c r="F3048" s="557" t="s">
        <v>349</v>
      </c>
      <c r="G3048" s="563"/>
      <c r="H3048" s="560">
        <v>886</v>
      </c>
      <c r="I3048" s="559">
        <v>8250</v>
      </c>
      <c r="J3048" s="560">
        <v>0</v>
      </c>
      <c r="K3048" s="561">
        <f t="shared" si="202"/>
        <v>0</v>
      </c>
      <c r="L3048" s="562">
        <f t="shared" si="203"/>
        <v>0</v>
      </c>
      <c r="M3048" s="713">
        <f t="shared" si="204"/>
        <v>7309500</v>
      </c>
      <c r="N3048" s="563"/>
      <c r="O3048" s="563"/>
      <c r="P3048" s="557" t="s">
        <v>482</v>
      </c>
      <c r="Q3048" s="557" t="s">
        <v>336</v>
      </c>
      <c r="R3048" s="557" t="s">
        <v>73</v>
      </c>
      <c r="S3048" s="557" t="s">
        <v>59</v>
      </c>
    </row>
    <row r="3049" spans="1:19" ht="20.100000000000001" customHeight="1">
      <c r="A3049" s="557" t="s">
        <v>129</v>
      </c>
      <c r="B3049" s="563" t="s">
        <v>2018</v>
      </c>
      <c r="C3049" s="557" t="s">
        <v>866</v>
      </c>
      <c r="D3049" s="556" t="s">
        <v>3560</v>
      </c>
      <c r="E3049" s="556" t="s">
        <v>516</v>
      </c>
      <c r="F3049" s="557" t="s">
        <v>348</v>
      </c>
      <c r="G3049" s="563"/>
      <c r="H3049" s="560">
        <v>886</v>
      </c>
      <c r="I3049" s="559">
        <v>8250</v>
      </c>
      <c r="J3049" s="560">
        <v>0</v>
      </c>
      <c r="K3049" s="561">
        <f t="shared" si="202"/>
        <v>0</v>
      </c>
      <c r="L3049" s="562">
        <f t="shared" si="203"/>
        <v>0</v>
      </c>
      <c r="M3049" s="713">
        <f t="shared" si="204"/>
        <v>7309500</v>
      </c>
      <c r="N3049" s="563"/>
      <c r="O3049" s="563"/>
      <c r="P3049" s="557" t="s">
        <v>482</v>
      </c>
      <c r="Q3049" s="557" t="s">
        <v>336</v>
      </c>
      <c r="R3049" s="557" t="s">
        <v>73</v>
      </c>
      <c r="S3049" s="557" t="s">
        <v>59</v>
      </c>
    </row>
    <row r="3050" spans="1:19" ht="20.100000000000001" customHeight="1">
      <c r="A3050" s="557" t="s">
        <v>129</v>
      </c>
      <c r="B3050" s="563" t="s">
        <v>2018</v>
      </c>
      <c r="C3050" s="557" t="s">
        <v>866</v>
      </c>
      <c r="D3050" s="556" t="s">
        <v>3560</v>
      </c>
      <c r="E3050" s="556" t="s">
        <v>516</v>
      </c>
      <c r="F3050" s="557" t="s">
        <v>442</v>
      </c>
      <c r="G3050" s="563"/>
      <c r="H3050" s="560">
        <v>443</v>
      </c>
      <c r="I3050" s="560">
        <v>929</v>
      </c>
      <c r="J3050" s="560">
        <v>0</v>
      </c>
      <c r="K3050" s="561">
        <f t="shared" si="202"/>
        <v>0</v>
      </c>
      <c r="L3050" s="562">
        <f t="shared" si="203"/>
        <v>0</v>
      </c>
      <c r="M3050" s="713">
        <f t="shared" si="204"/>
        <v>411547</v>
      </c>
      <c r="N3050" s="563"/>
      <c r="O3050" s="563"/>
      <c r="P3050" s="557" t="s">
        <v>482</v>
      </c>
      <c r="Q3050" s="557" t="s">
        <v>336</v>
      </c>
      <c r="R3050" s="557" t="s">
        <v>73</v>
      </c>
      <c r="S3050" s="557" t="s">
        <v>59</v>
      </c>
    </row>
    <row r="3051" spans="1:19" ht="20.100000000000001" customHeight="1">
      <c r="A3051" s="557" t="s">
        <v>129</v>
      </c>
      <c r="B3051" s="563" t="s">
        <v>2018</v>
      </c>
      <c r="C3051" s="557" t="s">
        <v>866</v>
      </c>
      <c r="D3051" s="556" t="s">
        <v>3560</v>
      </c>
      <c r="E3051" s="556" t="s">
        <v>516</v>
      </c>
      <c r="F3051" s="557" t="s">
        <v>348</v>
      </c>
      <c r="G3051" s="563"/>
      <c r="H3051" s="560">
        <v>443</v>
      </c>
      <c r="I3051" s="559">
        <v>8458</v>
      </c>
      <c r="J3051" s="560">
        <v>0</v>
      </c>
      <c r="K3051" s="561">
        <f t="shared" si="202"/>
        <v>0</v>
      </c>
      <c r="L3051" s="562">
        <f t="shared" si="203"/>
        <v>0</v>
      </c>
      <c r="M3051" s="713">
        <f t="shared" si="204"/>
        <v>3746894</v>
      </c>
      <c r="N3051" s="563"/>
      <c r="O3051" s="563"/>
      <c r="P3051" s="557" t="s">
        <v>482</v>
      </c>
      <c r="Q3051" s="557" t="s">
        <v>336</v>
      </c>
      <c r="R3051" s="557" t="s">
        <v>73</v>
      </c>
      <c r="S3051" s="557" t="s">
        <v>59</v>
      </c>
    </row>
    <row r="3052" spans="1:19" ht="20.100000000000001" customHeight="1">
      <c r="A3052" s="557" t="s">
        <v>129</v>
      </c>
      <c r="B3052" s="563" t="s">
        <v>2018</v>
      </c>
      <c r="C3052" s="557" t="s">
        <v>866</v>
      </c>
      <c r="D3052" s="556" t="s">
        <v>3560</v>
      </c>
      <c r="E3052" s="556" t="s">
        <v>495</v>
      </c>
      <c r="F3052" s="557" t="s">
        <v>373</v>
      </c>
      <c r="G3052" s="563"/>
      <c r="H3052" s="560">
        <v>483</v>
      </c>
      <c r="I3052" s="559">
        <v>16088</v>
      </c>
      <c r="J3052" s="560">
        <v>0</v>
      </c>
      <c r="K3052" s="561">
        <f t="shared" si="202"/>
        <v>0</v>
      </c>
      <c r="L3052" s="562">
        <f t="shared" si="203"/>
        <v>0</v>
      </c>
      <c r="M3052" s="713">
        <f t="shared" si="204"/>
        <v>7770504</v>
      </c>
      <c r="N3052" s="563"/>
      <c r="O3052" s="563"/>
      <c r="P3052" s="557" t="s">
        <v>482</v>
      </c>
      <c r="Q3052" s="557" t="s">
        <v>340</v>
      </c>
      <c r="R3052" s="557" t="s">
        <v>73</v>
      </c>
      <c r="S3052" s="557" t="s">
        <v>59</v>
      </c>
    </row>
    <row r="3053" spans="1:19" ht="20.100000000000001" customHeight="1">
      <c r="A3053" s="557" t="s">
        <v>129</v>
      </c>
      <c r="B3053" s="563" t="s">
        <v>2018</v>
      </c>
      <c r="C3053" s="557" t="s">
        <v>866</v>
      </c>
      <c r="D3053" s="556" t="s">
        <v>3561</v>
      </c>
      <c r="E3053" s="556" t="s">
        <v>495</v>
      </c>
      <c r="F3053" s="557" t="s">
        <v>86</v>
      </c>
      <c r="G3053" s="563"/>
      <c r="H3053" s="560">
        <v>483</v>
      </c>
      <c r="I3053" s="559">
        <v>13959</v>
      </c>
      <c r="J3053" s="560">
        <v>0</v>
      </c>
      <c r="K3053" s="561">
        <f t="shared" ref="K3053:K3116" si="205">IFERROR(J3053*H3053,"0")</f>
        <v>0</v>
      </c>
      <c r="L3053" s="562">
        <f t="shared" ref="L3053:L3116" si="206">IFERROR(K3053/1000,"0")</f>
        <v>0</v>
      </c>
      <c r="M3053" s="713">
        <f t="shared" si="204"/>
        <v>6742197</v>
      </c>
      <c r="N3053" s="563"/>
      <c r="O3053" s="563"/>
      <c r="P3053" s="557" t="s">
        <v>482</v>
      </c>
      <c r="Q3053" s="557" t="s">
        <v>340</v>
      </c>
      <c r="R3053" s="557" t="s">
        <v>73</v>
      </c>
      <c r="S3053" s="557" t="s">
        <v>59</v>
      </c>
    </row>
    <row r="3054" spans="1:19" ht="20.100000000000001" customHeight="1">
      <c r="A3054" s="557" t="s">
        <v>129</v>
      </c>
      <c r="B3054" s="563" t="s">
        <v>2018</v>
      </c>
      <c r="C3054" s="557" t="s">
        <v>866</v>
      </c>
      <c r="D3054" s="556" t="s">
        <v>3560</v>
      </c>
      <c r="E3054" s="556" t="s">
        <v>495</v>
      </c>
      <c r="F3054" s="557" t="s">
        <v>603</v>
      </c>
      <c r="G3054" s="563"/>
      <c r="H3054" s="560">
        <v>483</v>
      </c>
      <c r="I3054" s="559">
        <v>5521</v>
      </c>
      <c r="J3054" s="560">
        <v>0</v>
      </c>
      <c r="K3054" s="561">
        <f t="shared" si="205"/>
        <v>0</v>
      </c>
      <c r="L3054" s="562">
        <f t="shared" si="206"/>
        <v>0</v>
      </c>
      <c r="M3054" s="713">
        <f t="shared" si="204"/>
        <v>2666643</v>
      </c>
      <c r="N3054" s="563"/>
      <c r="O3054" s="563"/>
      <c r="P3054" s="557" t="s">
        <v>482</v>
      </c>
      <c r="Q3054" s="557" t="s">
        <v>336</v>
      </c>
      <c r="R3054" s="557" t="s">
        <v>73</v>
      </c>
      <c r="S3054" s="557" t="s">
        <v>59</v>
      </c>
    </row>
    <row r="3055" spans="1:19" ht="20.100000000000001" customHeight="1">
      <c r="A3055" s="557" t="s">
        <v>129</v>
      </c>
      <c r="B3055" s="563" t="s">
        <v>2018</v>
      </c>
      <c r="C3055" s="557" t="s">
        <v>866</v>
      </c>
      <c r="D3055" s="556" t="s">
        <v>3561</v>
      </c>
      <c r="E3055" s="556" t="s">
        <v>495</v>
      </c>
      <c r="F3055" s="557" t="s">
        <v>603</v>
      </c>
      <c r="G3055" s="563"/>
      <c r="H3055" s="560">
        <v>784</v>
      </c>
      <c r="I3055" s="559">
        <v>5260</v>
      </c>
      <c r="J3055" s="560">
        <v>0</v>
      </c>
      <c r="K3055" s="561">
        <f t="shared" si="205"/>
        <v>0</v>
      </c>
      <c r="L3055" s="562">
        <f t="shared" si="206"/>
        <v>0</v>
      </c>
      <c r="M3055" s="713">
        <f t="shared" si="204"/>
        <v>4123840</v>
      </c>
      <c r="N3055" s="563"/>
      <c r="O3055" s="563"/>
      <c r="P3055" s="557" t="s">
        <v>482</v>
      </c>
      <c r="Q3055" s="557" t="s">
        <v>336</v>
      </c>
      <c r="R3055" s="557" t="s">
        <v>73</v>
      </c>
      <c r="S3055" s="557" t="s">
        <v>59</v>
      </c>
    </row>
    <row r="3056" spans="1:19" ht="20.100000000000001" customHeight="1">
      <c r="A3056" s="557" t="s">
        <v>129</v>
      </c>
      <c r="B3056" s="563" t="s">
        <v>2018</v>
      </c>
      <c r="C3056" s="557" t="s">
        <v>866</v>
      </c>
      <c r="D3056" s="556" t="s">
        <v>3560</v>
      </c>
      <c r="E3056" s="556" t="s">
        <v>495</v>
      </c>
      <c r="F3056" s="557" t="s">
        <v>84</v>
      </c>
      <c r="G3056" s="563"/>
      <c r="H3056" s="560">
        <v>443</v>
      </c>
      <c r="I3056" s="559">
        <v>8923</v>
      </c>
      <c r="J3056" s="560">
        <v>0</v>
      </c>
      <c r="K3056" s="561">
        <f t="shared" si="205"/>
        <v>0</v>
      </c>
      <c r="L3056" s="562">
        <f t="shared" si="206"/>
        <v>0</v>
      </c>
      <c r="M3056" s="713">
        <f t="shared" si="204"/>
        <v>3952889</v>
      </c>
      <c r="N3056" s="563"/>
      <c r="O3056" s="563"/>
      <c r="P3056" s="557" t="s">
        <v>482</v>
      </c>
      <c r="Q3056" s="557" t="s">
        <v>339</v>
      </c>
      <c r="R3056" s="557" t="s">
        <v>73</v>
      </c>
      <c r="S3056" s="557" t="s">
        <v>59</v>
      </c>
    </row>
    <row r="3057" spans="1:19" ht="20.100000000000001" customHeight="1">
      <c r="A3057" s="557" t="s">
        <v>129</v>
      </c>
      <c r="B3057" s="563" t="s">
        <v>2018</v>
      </c>
      <c r="C3057" s="557" t="s">
        <v>866</v>
      </c>
      <c r="D3057" s="556" t="s">
        <v>3561</v>
      </c>
      <c r="E3057" s="556" t="s">
        <v>495</v>
      </c>
      <c r="F3057" s="557" t="s">
        <v>385</v>
      </c>
      <c r="G3057" s="563"/>
      <c r="H3057" s="560">
        <v>443</v>
      </c>
      <c r="I3057" s="560">
        <v>976</v>
      </c>
      <c r="J3057" s="560">
        <v>0</v>
      </c>
      <c r="K3057" s="561">
        <f t="shared" si="205"/>
        <v>0</v>
      </c>
      <c r="L3057" s="562">
        <f t="shared" si="206"/>
        <v>0</v>
      </c>
      <c r="M3057" s="713">
        <f t="shared" si="204"/>
        <v>432368</v>
      </c>
      <c r="N3057" s="563"/>
      <c r="O3057" s="563"/>
      <c r="P3057" s="557" t="s">
        <v>482</v>
      </c>
      <c r="Q3057" s="557" t="s">
        <v>336</v>
      </c>
      <c r="R3057" s="557" t="s">
        <v>73</v>
      </c>
      <c r="S3057" s="557" t="s">
        <v>59</v>
      </c>
    </row>
    <row r="3058" spans="1:19" ht="20.100000000000001" customHeight="1">
      <c r="A3058" s="557" t="s">
        <v>129</v>
      </c>
      <c r="B3058" s="563" t="s">
        <v>2018</v>
      </c>
      <c r="C3058" s="557" t="s">
        <v>866</v>
      </c>
      <c r="D3058" s="556" t="s">
        <v>3560</v>
      </c>
      <c r="E3058" s="556" t="s">
        <v>495</v>
      </c>
      <c r="F3058" s="557" t="s">
        <v>81</v>
      </c>
      <c r="G3058" s="563"/>
      <c r="H3058" s="560">
        <v>443</v>
      </c>
      <c r="I3058" s="559">
        <v>7714</v>
      </c>
      <c r="J3058" s="560">
        <v>0</v>
      </c>
      <c r="K3058" s="561">
        <f t="shared" si="205"/>
        <v>0</v>
      </c>
      <c r="L3058" s="562">
        <f t="shared" si="206"/>
        <v>0</v>
      </c>
      <c r="M3058" s="713">
        <f t="shared" si="204"/>
        <v>3417302</v>
      </c>
      <c r="N3058" s="563"/>
      <c r="O3058" s="563"/>
      <c r="P3058" s="557" t="s">
        <v>482</v>
      </c>
      <c r="Q3058" s="557" t="s">
        <v>336</v>
      </c>
      <c r="R3058" s="557" t="s">
        <v>73</v>
      </c>
      <c r="S3058" s="557" t="s">
        <v>59</v>
      </c>
    </row>
    <row r="3059" spans="1:19" ht="20.100000000000001" customHeight="1">
      <c r="A3059" s="557" t="s">
        <v>770</v>
      </c>
      <c r="B3059" s="563" t="s">
        <v>3532</v>
      </c>
      <c r="C3059" s="557" t="s">
        <v>515</v>
      </c>
      <c r="D3059" s="556" t="s">
        <v>3560</v>
      </c>
      <c r="E3059" s="556" t="s">
        <v>516</v>
      </c>
      <c r="F3059" s="557" t="s">
        <v>1219</v>
      </c>
      <c r="G3059" s="563"/>
      <c r="H3059" s="560">
        <v>500</v>
      </c>
      <c r="I3059" s="559">
        <v>30714</v>
      </c>
      <c r="J3059" s="560">
        <v>14</v>
      </c>
      <c r="K3059" s="561">
        <f t="shared" si="205"/>
        <v>7000</v>
      </c>
      <c r="L3059" s="562">
        <f t="shared" si="206"/>
        <v>7</v>
      </c>
      <c r="M3059" s="713">
        <f t="shared" si="204"/>
        <v>15357000</v>
      </c>
      <c r="N3059" s="563"/>
      <c r="O3059" s="563"/>
      <c r="P3059" s="557" t="s">
        <v>761</v>
      </c>
      <c r="Q3059" s="557" t="s">
        <v>270</v>
      </c>
      <c r="R3059" s="557" t="s">
        <v>68</v>
      </c>
      <c r="S3059" s="557" t="s">
        <v>40</v>
      </c>
    </row>
    <row r="3060" spans="1:19" ht="20.100000000000001" customHeight="1">
      <c r="A3060" s="557" t="s">
        <v>770</v>
      </c>
      <c r="B3060" s="563" t="s">
        <v>3532</v>
      </c>
      <c r="C3060" s="557" t="s">
        <v>515</v>
      </c>
      <c r="D3060" s="556" t="s">
        <v>3560</v>
      </c>
      <c r="E3060" s="556" t="s">
        <v>516</v>
      </c>
      <c r="F3060" s="557" t="s">
        <v>67</v>
      </c>
      <c r="G3060" s="563"/>
      <c r="H3060" s="560">
        <v>500</v>
      </c>
      <c r="I3060" s="559">
        <v>94000</v>
      </c>
      <c r="J3060" s="560">
        <v>41</v>
      </c>
      <c r="K3060" s="561">
        <f t="shared" si="205"/>
        <v>20500</v>
      </c>
      <c r="L3060" s="562">
        <f t="shared" si="206"/>
        <v>20.5</v>
      </c>
      <c r="M3060" s="713">
        <f t="shared" si="204"/>
        <v>47000000</v>
      </c>
      <c r="N3060" s="563"/>
      <c r="O3060" s="563"/>
      <c r="P3060" s="557" t="s">
        <v>761</v>
      </c>
      <c r="Q3060" s="557" t="s">
        <v>403</v>
      </c>
      <c r="R3060" s="557" t="s">
        <v>68</v>
      </c>
      <c r="S3060" s="557" t="s">
        <v>40</v>
      </c>
    </row>
    <row r="3061" spans="1:19" ht="20.100000000000001" customHeight="1">
      <c r="A3061" s="557" t="s">
        <v>770</v>
      </c>
      <c r="B3061" s="563" t="s">
        <v>3532</v>
      </c>
      <c r="C3061" s="557" t="s">
        <v>515</v>
      </c>
      <c r="D3061" s="556" t="s">
        <v>3560</v>
      </c>
      <c r="E3061" s="556" t="s">
        <v>516</v>
      </c>
      <c r="F3061" s="557" t="s">
        <v>1391</v>
      </c>
      <c r="G3061" s="563"/>
      <c r="H3061" s="560">
        <v>500</v>
      </c>
      <c r="I3061" s="559">
        <v>44838</v>
      </c>
      <c r="J3061" s="560">
        <v>16</v>
      </c>
      <c r="K3061" s="561">
        <f t="shared" si="205"/>
        <v>8000</v>
      </c>
      <c r="L3061" s="562">
        <f t="shared" si="206"/>
        <v>8</v>
      </c>
      <c r="M3061" s="713">
        <f t="shared" si="204"/>
        <v>22419000</v>
      </c>
      <c r="N3061" s="563"/>
      <c r="O3061" s="563"/>
      <c r="P3061" s="557" t="s">
        <v>761</v>
      </c>
      <c r="Q3061" s="557" t="s">
        <v>270</v>
      </c>
      <c r="R3061" s="557" t="s">
        <v>68</v>
      </c>
      <c r="S3061" s="557" t="s">
        <v>40</v>
      </c>
    </row>
    <row r="3062" spans="1:19" ht="20.100000000000001" customHeight="1">
      <c r="A3062" s="557" t="s">
        <v>770</v>
      </c>
      <c r="B3062" s="563" t="s">
        <v>3532</v>
      </c>
      <c r="C3062" s="557" t="s">
        <v>515</v>
      </c>
      <c r="D3062" s="556" t="s">
        <v>3560</v>
      </c>
      <c r="E3062" s="556" t="s">
        <v>516</v>
      </c>
      <c r="F3062" s="557" t="s">
        <v>524</v>
      </c>
      <c r="G3062" s="563"/>
      <c r="H3062" s="560">
        <v>500</v>
      </c>
      <c r="I3062" s="559">
        <v>121242</v>
      </c>
      <c r="J3062" s="560">
        <v>42</v>
      </c>
      <c r="K3062" s="561">
        <f t="shared" si="205"/>
        <v>21000</v>
      </c>
      <c r="L3062" s="562">
        <f t="shared" si="206"/>
        <v>21</v>
      </c>
      <c r="M3062" s="713">
        <f t="shared" si="204"/>
        <v>60621000</v>
      </c>
      <c r="N3062" s="563"/>
      <c r="O3062" s="563"/>
      <c r="P3062" s="557" t="s">
        <v>761</v>
      </c>
      <c r="Q3062" s="557" t="s">
        <v>327</v>
      </c>
      <c r="R3062" s="557" t="s">
        <v>68</v>
      </c>
      <c r="S3062" s="557" t="s">
        <v>40</v>
      </c>
    </row>
    <row r="3063" spans="1:19" ht="20.100000000000001" customHeight="1">
      <c r="A3063" s="557" t="s">
        <v>870</v>
      </c>
      <c r="B3063" s="563" t="s">
        <v>1663</v>
      </c>
      <c r="C3063" s="557" t="s">
        <v>792</v>
      </c>
      <c r="D3063" s="556" t="s">
        <v>3561</v>
      </c>
      <c r="E3063" s="556" t="s">
        <v>516</v>
      </c>
      <c r="F3063" s="557" t="s">
        <v>909</v>
      </c>
      <c r="G3063" s="563"/>
      <c r="H3063" s="560">
        <v>160</v>
      </c>
      <c r="I3063" s="559">
        <v>51207</v>
      </c>
      <c r="J3063" s="560">
        <v>19</v>
      </c>
      <c r="K3063" s="561">
        <f t="shared" si="205"/>
        <v>3040</v>
      </c>
      <c r="L3063" s="562">
        <f t="shared" si="206"/>
        <v>3.04</v>
      </c>
      <c r="M3063" s="713">
        <f t="shared" si="204"/>
        <v>8193120</v>
      </c>
      <c r="N3063" s="563">
        <v>301</v>
      </c>
      <c r="O3063" s="563"/>
      <c r="P3063" s="557" t="s">
        <v>761</v>
      </c>
      <c r="Q3063" s="557" t="s">
        <v>361</v>
      </c>
      <c r="R3063" s="557" t="s">
        <v>68</v>
      </c>
      <c r="S3063" s="557" t="s">
        <v>1076</v>
      </c>
    </row>
    <row r="3064" spans="1:19" ht="20.100000000000001" customHeight="1">
      <c r="A3064" s="557" t="s">
        <v>870</v>
      </c>
      <c r="B3064" s="563" t="s">
        <v>1663</v>
      </c>
      <c r="C3064" s="557" t="s">
        <v>792</v>
      </c>
      <c r="D3064" s="556" t="s">
        <v>3560</v>
      </c>
      <c r="E3064" s="556" t="s">
        <v>516</v>
      </c>
      <c r="F3064" s="557" t="s">
        <v>612</v>
      </c>
      <c r="G3064" s="563"/>
      <c r="H3064" s="560">
        <v>160</v>
      </c>
      <c r="I3064" s="559">
        <v>42672</v>
      </c>
      <c r="J3064" s="560">
        <v>0</v>
      </c>
      <c r="K3064" s="561">
        <f t="shared" si="205"/>
        <v>0</v>
      </c>
      <c r="L3064" s="562">
        <f t="shared" si="206"/>
        <v>0</v>
      </c>
      <c r="M3064" s="713">
        <f t="shared" si="204"/>
        <v>6827520</v>
      </c>
      <c r="N3064" s="563"/>
      <c r="O3064" s="563"/>
      <c r="P3064" s="557" t="s">
        <v>761</v>
      </c>
      <c r="Q3064" s="557" t="s">
        <v>336</v>
      </c>
      <c r="R3064" s="557" t="s">
        <v>73</v>
      </c>
      <c r="S3064" s="557" t="s">
        <v>1076</v>
      </c>
    </row>
    <row r="3065" spans="1:19" ht="20.100000000000001" customHeight="1">
      <c r="A3065" s="557" t="s">
        <v>870</v>
      </c>
      <c r="B3065" s="563" t="s">
        <v>1663</v>
      </c>
      <c r="C3065" s="557" t="s">
        <v>792</v>
      </c>
      <c r="D3065" s="556" t="s">
        <v>3560</v>
      </c>
      <c r="E3065" s="556" t="s">
        <v>516</v>
      </c>
      <c r="F3065" s="557" t="s">
        <v>363</v>
      </c>
      <c r="G3065" s="563"/>
      <c r="H3065" s="560">
        <v>52</v>
      </c>
      <c r="I3065" s="559">
        <v>127800</v>
      </c>
      <c r="J3065" s="560">
        <v>42</v>
      </c>
      <c r="K3065" s="561">
        <f t="shared" si="205"/>
        <v>2184</v>
      </c>
      <c r="L3065" s="562">
        <f t="shared" si="206"/>
        <v>2.1840000000000002</v>
      </c>
      <c r="M3065" s="713">
        <f t="shared" si="204"/>
        <v>6645600</v>
      </c>
      <c r="N3065" s="563"/>
      <c r="O3065" s="563"/>
      <c r="P3065" s="557" t="s">
        <v>761</v>
      </c>
      <c r="Q3065" s="557" t="s">
        <v>364</v>
      </c>
      <c r="R3065" s="557" t="s">
        <v>68</v>
      </c>
      <c r="S3065" s="557" t="s">
        <v>1076</v>
      </c>
    </row>
    <row r="3066" spans="1:19" ht="20.100000000000001" customHeight="1">
      <c r="A3066" s="557" t="s">
        <v>870</v>
      </c>
      <c r="B3066" s="563" t="s">
        <v>1663</v>
      </c>
      <c r="C3066" s="557" t="s">
        <v>792</v>
      </c>
      <c r="D3066" s="556" t="s">
        <v>3560</v>
      </c>
      <c r="E3066" s="556" t="s">
        <v>516</v>
      </c>
      <c r="F3066" s="557" t="s">
        <v>775</v>
      </c>
      <c r="G3066" s="563"/>
      <c r="H3066" s="560">
        <v>172</v>
      </c>
      <c r="I3066" s="559">
        <v>5700</v>
      </c>
      <c r="J3066" s="560">
        <v>0</v>
      </c>
      <c r="K3066" s="561">
        <f t="shared" si="205"/>
        <v>0</v>
      </c>
      <c r="L3066" s="562">
        <f t="shared" si="206"/>
        <v>0</v>
      </c>
      <c r="M3066" s="713">
        <f t="shared" si="204"/>
        <v>980400</v>
      </c>
      <c r="N3066" s="563"/>
      <c r="O3066" s="563"/>
      <c r="P3066" s="557" t="s">
        <v>761</v>
      </c>
      <c r="Q3066" s="557" t="s">
        <v>360</v>
      </c>
      <c r="R3066" s="557" t="s">
        <v>73</v>
      </c>
      <c r="S3066" s="557" t="s">
        <v>1076</v>
      </c>
    </row>
    <row r="3067" spans="1:19" ht="20.100000000000001" customHeight="1">
      <c r="A3067" s="557" t="s">
        <v>870</v>
      </c>
      <c r="B3067" s="563" t="s">
        <v>1663</v>
      </c>
      <c r="C3067" s="557" t="s">
        <v>792</v>
      </c>
      <c r="D3067" s="556" t="s">
        <v>3560</v>
      </c>
      <c r="E3067" s="556" t="s">
        <v>516</v>
      </c>
      <c r="F3067" s="557" t="s">
        <v>1671</v>
      </c>
      <c r="G3067" s="563"/>
      <c r="H3067" s="560">
        <v>63</v>
      </c>
      <c r="I3067" s="559">
        <v>3700</v>
      </c>
      <c r="J3067" s="560">
        <v>0</v>
      </c>
      <c r="K3067" s="561">
        <f t="shared" si="205"/>
        <v>0</v>
      </c>
      <c r="L3067" s="562">
        <f t="shared" si="206"/>
        <v>0</v>
      </c>
      <c r="M3067" s="713">
        <f t="shared" si="204"/>
        <v>233100</v>
      </c>
      <c r="N3067" s="563"/>
      <c r="O3067" s="563"/>
      <c r="P3067" s="557" t="s">
        <v>761</v>
      </c>
      <c r="Q3067" s="557" t="s">
        <v>360</v>
      </c>
      <c r="R3067" s="557" t="s">
        <v>73</v>
      </c>
      <c r="S3067" s="557" t="s">
        <v>1076</v>
      </c>
    </row>
    <row r="3068" spans="1:19" ht="20.100000000000001" customHeight="1">
      <c r="A3068" s="557" t="s">
        <v>870</v>
      </c>
      <c r="B3068" s="563" t="s">
        <v>1663</v>
      </c>
      <c r="C3068" s="557" t="s">
        <v>792</v>
      </c>
      <c r="D3068" s="556" t="s">
        <v>3560</v>
      </c>
      <c r="E3068" s="556" t="s">
        <v>516</v>
      </c>
      <c r="F3068" s="557" t="s">
        <v>758</v>
      </c>
      <c r="G3068" s="563"/>
      <c r="H3068" s="560">
        <v>145</v>
      </c>
      <c r="I3068" s="559">
        <v>16600</v>
      </c>
      <c r="J3068" s="560">
        <v>0</v>
      </c>
      <c r="K3068" s="561">
        <f t="shared" si="205"/>
        <v>0</v>
      </c>
      <c r="L3068" s="562">
        <f t="shared" si="206"/>
        <v>0</v>
      </c>
      <c r="M3068" s="713">
        <f t="shared" si="204"/>
        <v>2407000</v>
      </c>
      <c r="N3068" s="563"/>
      <c r="O3068" s="563"/>
      <c r="P3068" s="557" t="s">
        <v>761</v>
      </c>
      <c r="Q3068" s="557" t="s">
        <v>336</v>
      </c>
      <c r="R3068" s="557" t="s">
        <v>73</v>
      </c>
      <c r="S3068" s="557" t="s">
        <v>1076</v>
      </c>
    </row>
    <row r="3069" spans="1:19" ht="20.100000000000001" customHeight="1">
      <c r="A3069" s="557" t="s">
        <v>351</v>
      </c>
      <c r="B3069" s="563" t="s">
        <v>492</v>
      </c>
      <c r="C3069" s="557" t="s">
        <v>352</v>
      </c>
      <c r="D3069" s="556" t="s">
        <v>3560</v>
      </c>
      <c r="E3069" s="556" t="s">
        <v>516</v>
      </c>
      <c r="F3069" s="557" t="s">
        <v>388</v>
      </c>
      <c r="G3069" s="563"/>
      <c r="H3069" s="560">
        <v>917</v>
      </c>
      <c r="I3069" s="559">
        <v>3675</v>
      </c>
      <c r="J3069" s="560">
        <v>0</v>
      </c>
      <c r="K3069" s="561">
        <f t="shared" si="205"/>
        <v>0</v>
      </c>
      <c r="L3069" s="562">
        <f t="shared" si="206"/>
        <v>0</v>
      </c>
      <c r="M3069" s="713">
        <f t="shared" si="204"/>
        <v>3369975</v>
      </c>
      <c r="N3069" s="563"/>
      <c r="O3069" s="563"/>
      <c r="P3069" s="557" t="s">
        <v>761</v>
      </c>
      <c r="Q3069" s="557" t="s">
        <v>340</v>
      </c>
      <c r="R3069" s="557" t="s">
        <v>73</v>
      </c>
      <c r="S3069" s="557" t="s">
        <v>152</v>
      </c>
    </row>
    <row r="3070" spans="1:19" ht="20.100000000000001" customHeight="1">
      <c r="A3070" s="557" t="s">
        <v>351</v>
      </c>
      <c r="B3070" s="563" t="s">
        <v>492</v>
      </c>
      <c r="C3070" s="557" t="s">
        <v>352</v>
      </c>
      <c r="D3070" s="556" t="s">
        <v>3560</v>
      </c>
      <c r="E3070" s="556" t="s">
        <v>516</v>
      </c>
      <c r="F3070" s="557" t="s">
        <v>81</v>
      </c>
      <c r="G3070" s="563"/>
      <c r="H3070" s="560">
        <v>917</v>
      </c>
      <c r="I3070" s="559">
        <v>4435</v>
      </c>
      <c r="J3070" s="560">
        <v>0</v>
      </c>
      <c r="K3070" s="561">
        <f t="shared" si="205"/>
        <v>0</v>
      </c>
      <c r="L3070" s="562">
        <f t="shared" si="206"/>
        <v>0</v>
      </c>
      <c r="M3070" s="713">
        <f t="shared" si="204"/>
        <v>4066895</v>
      </c>
      <c r="N3070" s="563"/>
      <c r="O3070" s="563"/>
      <c r="P3070" s="557" t="s">
        <v>761</v>
      </c>
      <c r="Q3070" s="557" t="s">
        <v>336</v>
      </c>
      <c r="R3070" s="557" t="s">
        <v>73</v>
      </c>
      <c r="S3070" s="557" t="s">
        <v>152</v>
      </c>
    </row>
    <row r="3071" spans="1:19" ht="20.100000000000001" customHeight="1">
      <c r="A3071" s="557" t="s">
        <v>351</v>
      </c>
      <c r="B3071" s="563" t="s">
        <v>492</v>
      </c>
      <c r="C3071" s="557" t="s">
        <v>352</v>
      </c>
      <c r="D3071" s="556" t="s">
        <v>3560</v>
      </c>
      <c r="E3071" s="556" t="s">
        <v>516</v>
      </c>
      <c r="F3071" s="557" t="s">
        <v>388</v>
      </c>
      <c r="G3071" s="563"/>
      <c r="H3071" s="560">
        <v>917</v>
      </c>
      <c r="I3071" s="559">
        <v>3901</v>
      </c>
      <c r="J3071" s="560">
        <v>0</v>
      </c>
      <c r="K3071" s="561">
        <f t="shared" si="205"/>
        <v>0</v>
      </c>
      <c r="L3071" s="562">
        <f t="shared" si="206"/>
        <v>0</v>
      </c>
      <c r="M3071" s="713">
        <f t="shared" si="204"/>
        <v>3577217</v>
      </c>
      <c r="N3071" s="563"/>
      <c r="O3071" s="563"/>
      <c r="P3071" s="557" t="s">
        <v>761</v>
      </c>
      <c r="Q3071" s="557" t="s">
        <v>340</v>
      </c>
      <c r="R3071" s="557" t="s">
        <v>73</v>
      </c>
      <c r="S3071" s="557" t="s">
        <v>152</v>
      </c>
    </row>
    <row r="3072" spans="1:19" ht="20.100000000000001" customHeight="1">
      <c r="A3072" s="557" t="s">
        <v>351</v>
      </c>
      <c r="B3072" s="563" t="s">
        <v>492</v>
      </c>
      <c r="C3072" s="557" t="s">
        <v>352</v>
      </c>
      <c r="D3072" s="556" t="s">
        <v>3560</v>
      </c>
      <c r="E3072" s="556" t="s">
        <v>516</v>
      </c>
      <c r="F3072" s="557" t="s">
        <v>338</v>
      </c>
      <c r="G3072" s="563"/>
      <c r="H3072" s="560">
        <v>917</v>
      </c>
      <c r="I3072" s="559">
        <v>2849</v>
      </c>
      <c r="J3072" s="560">
        <v>0</v>
      </c>
      <c r="K3072" s="561">
        <f t="shared" si="205"/>
        <v>0</v>
      </c>
      <c r="L3072" s="562">
        <f t="shared" si="206"/>
        <v>0</v>
      </c>
      <c r="M3072" s="713">
        <f t="shared" si="204"/>
        <v>2612533</v>
      </c>
      <c r="N3072" s="563"/>
      <c r="O3072" s="563"/>
      <c r="P3072" s="557" t="s">
        <v>761</v>
      </c>
      <c r="Q3072" s="557" t="s">
        <v>339</v>
      </c>
      <c r="R3072" s="557" t="s">
        <v>73</v>
      </c>
      <c r="S3072" s="557" t="s">
        <v>152</v>
      </c>
    </row>
    <row r="3073" spans="1:19" ht="20.100000000000001" customHeight="1">
      <c r="A3073" s="557" t="s">
        <v>351</v>
      </c>
      <c r="B3073" s="563" t="s">
        <v>492</v>
      </c>
      <c r="C3073" s="557" t="s">
        <v>352</v>
      </c>
      <c r="D3073" s="556" t="s">
        <v>3560</v>
      </c>
      <c r="E3073" s="556" t="s">
        <v>516</v>
      </c>
      <c r="F3073" s="557" t="s">
        <v>81</v>
      </c>
      <c r="G3073" s="563"/>
      <c r="H3073" s="560">
        <v>917</v>
      </c>
      <c r="I3073" s="559">
        <v>4637</v>
      </c>
      <c r="J3073" s="560">
        <v>0</v>
      </c>
      <c r="K3073" s="561">
        <f t="shared" si="205"/>
        <v>0</v>
      </c>
      <c r="L3073" s="562">
        <f t="shared" si="206"/>
        <v>0</v>
      </c>
      <c r="M3073" s="713">
        <f t="shared" si="204"/>
        <v>4252129</v>
      </c>
      <c r="N3073" s="563"/>
      <c r="O3073" s="563"/>
      <c r="P3073" s="557" t="s">
        <v>761</v>
      </c>
      <c r="Q3073" s="557" t="s">
        <v>336</v>
      </c>
      <c r="R3073" s="557" t="s">
        <v>73</v>
      </c>
      <c r="S3073" s="557" t="s">
        <v>152</v>
      </c>
    </row>
    <row r="3074" spans="1:19" ht="20.100000000000001" customHeight="1">
      <c r="A3074" s="557" t="s">
        <v>351</v>
      </c>
      <c r="B3074" s="563" t="s">
        <v>492</v>
      </c>
      <c r="C3074" s="557" t="s">
        <v>352</v>
      </c>
      <c r="D3074" s="556" t="s">
        <v>3560</v>
      </c>
      <c r="E3074" s="556" t="s">
        <v>516</v>
      </c>
      <c r="F3074" s="557" t="s">
        <v>366</v>
      </c>
      <c r="G3074" s="563"/>
      <c r="H3074" s="560">
        <v>917</v>
      </c>
      <c r="I3074" s="559">
        <v>3533</v>
      </c>
      <c r="J3074" s="560">
        <v>0</v>
      </c>
      <c r="K3074" s="561">
        <f t="shared" si="205"/>
        <v>0</v>
      </c>
      <c r="L3074" s="562">
        <f t="shared" si="206"/>
        <v>0</v>
      </c>
      <c r="M3074" s="713">
        <f t="shared" si="204"/>
        <v>3239761</v>
      </c>
      <c r="N3074" s="563"/>
      <c r="O3074" s="563"/>
      <c r="P3074" s="557" t="s">
        <v>761</v>
      </c>
      <c r="Q3074" s="557" t="s">
        <v>339</v>
      </c>
      <c r="R3074" s="557" t="s">
        <v>73</v>
      </c>
      <c r="S3074" s="557" t="s">
        <v>152</v>
      </c>
    </row>
    <row r="3075" spans="1:19" ht="20.100000000000001" customHeight="1">
      <c r="A3075" s="557" t="s">
        <v>770</v>
      </c>
      <c r="B3075" s="563" t="s">
        <v>2189</v>
      </c>
      <c r="C3075" s="557" t="s">
        <v>64</v>
      </c>
      <c r="D3075" s="556" t="s">
        <v>3560</v>
      </c>
      <c r="E3075" s="556" t="s">
        <v>516</v>
      </c>
      <c r="F3075" s="557" t="s">
        <v>1038</v>
      </c>
      <c r="G3075" s="563"/>
      <c r="H3075" s="560">
        <v>220</v>
      </c>
      <c r="I3075" s="559">
        <v>138614</v>
      </c>
      <c r="J3075" s="560">
        <v>24</v>
      </c>
      <c r="K3075" s="561">
        <f t="shared" si="205"/>
        <v>5280</v>
      </c>
      <c r="L3075" s="562">
        <f t="shared" si="206"/>
        <v>5.28</v>
      </c>
      <c r="M3075" s="713">
        <f t="shared" si="204"/>
        <v>30495080</v>
      </c>
      <c r="N3075" s="563"/>
      <c r="O3075" s="563"/>
      <c r="P3075" s="557" t="s">
        <v>284</v>
      </c>
      <c r="Q3075" s="557" t="s">
        <v>341</v>
      </c>
      <c r="R3075" s="557" t="s">
        <v>60</v>
      </c>
      <c r="S3075" s="557" t="s">
        <v>59</v>
      </c>
    </row>
    <row r="3076" spans="1:19" ht="20.100000000000001" customHeight="1">
      <c r="A3076" s="557" t="s">
        <v>770</v>
      </c>
      <c r="B3076" s="563" t="s">
        <v>1036</v>
      </c>
      <c r="C3076" s="557" t="s">
        <v>64</v>
      </c>
      <c r="D3076" s="556" t="s">
        <v>3561</v>
      </c>
      <c r="E3076" s="556" t="s">
        <v>516</v>
      </c>
      <c r="F3076" s="557" t="s">
        <v>1039</v>
      </c>
      <c r="G3076" s="563"/>
      <c r="H3076" s="560">
        <v>377</v>
      </c>
      <c r="I3076" s="559">
        <v>113385</v>
      </c>
      <c r="J3076" s="560">
        <v>0</v>
      </c>
      <c r="K3076" s="561">
        <f t="shared" si="205"/>
        <v>0</v>
      </c>
      <c r="L3076" s="562">
        <f t="shared" si="206"/>
        <v>0</v>
      </c>
      <c r="M3076" s="713">
        <f t="shared" si="204"/>
        <v>42746145</v>
      </c>
      <c r="N3076" s="563"/>
      <c r="O3076" s="563"/>
      <c r="P3076" s="557" t="s">
        <v>284</v>
      </c>
      <c r="Q3076" s="557" t="s">
        <v>585</v>
      </c>
      <c r="R3076" s="557" t="s">
        <v>73</v>
      </c>
      <c r="S3076" s="557" t="s">
        <v>59</v>
      </c>
    </row>
    <row r="3077" spans="1:19" ht="20.100000000000001" customHeight="1">
      <c r="A3077" s="557" t="s">
        <v>770</v>
      </c>
      <c r="B3077" s="563" t="s">
        <v>1036</v>
      </c>
      <c r="C3077" s="557" t="s">
        <v>64</v>
      </c>
      <c r="D3077" s="556" t="s">
        <v>3561</v>
      </c>
      <c r="E3077" s="556" t="s">
        <v>516</v>
      </c>
      <c r="F3077" s="557" t="s">
        <v>716</v>
      </c>
      <c r="G3077" s="563"/>
      <c r="H3077" s="560">
        <v>374</v>
      </c>
      <c r="I3077" s="559">
        <v>120340</v>
      </c>
      <c r="J3077" s="560">
        <v>0</v>
      </c>
      <c r="K3077" s="561">
        <f t="shared" si="205"/>
        <v>0</v>
      </c>
      <c r="L3077" s="562">
        <f t="shared" si="206"/>
        <v>0</v>
      </c>
      <c r="M3077" s="713">
        <f t="shared" si="204"/>
        <v>45007160</v>
      </c>
      <c r="N3077" s="563"/>
      <c r="O3077" s="563"/>
      <c r="P3077" s="557" t="s">
        <v>284</v>
      </c>
      <c r="Q3077" s="557" t="s">
        <v>585</v>
      </c>
      <c r="R3077" s="557" t="s">
        <v>73</v>
      </c>
      <c r="S3077" s="557" t="s">
        <v>59</v>
      </c>
    </row>
    <row r="3078" spans="1:19" ht="20.100000000000001" customHeight="1">
      <c r="A3078" s="557" t="s">
        <v>770</v>
      </c>
      <c r="B3078" s="563" t="s">
        <v>1036</v>
      </c>
      <c r="C3078" s="557" t="s">
        <v>64</v>
      </c>
      <c r="D3078" s="556" t="s">
        <v>3561</v>
      </c>
      <c r="E3078" s="556" t="s">
        <v>516</v>
      </c>
      <c r="F3078" s="557" t="s">
        <v>1040</v>
      </c>
      <c r="G3078" s="563"/>
      <c r="H3078" s="560">
        <v>374</v>
      </c>
      <c r="I3078" s="559">
        <v>85970</v>
      </c>
      <c r="J3078" s="560">
        <v>0</v>
      </c>
      <c r="K3078" s="561">
        <f t="shared" si="205"/>
        <v>0</v>
      </c>
      <c r="L3078" s="562">
        <f t="shared" si="206"/>
        <v>0</v>
      </c>
      <c r="M3078" s="713">
        <f t="shared" si="204"/>
        <v>32152780</v>
      </c>
      <c r="N3078" s="563"/>
      <c r="O3078" s="563"/>
      <c r="P3078" s="557" t="s">
        <v>284</v>
      </c>
      <c r="Q3078" s="557" t="s">
        <v>340</v>
      </c>
      <c r="R3078" s="557" t="s">
        <v>73</v>
      </c>
      <c r="S3078" s="557" t="s">
        <v>59</v>
      </c>
    </row>
    <row r="3079" spans="1:19" ht="20.100000000000001" customHeight="1">
      <c r="A3079" s="557" t="s">
        <v>428</v>
      </c>
      <c r="B3079" s="563" t="s">
        <v>1127</v>
      </c>
      <c r="C3079" s="557" t="s">
        <v>64</v>
      </c>
      <c r="D3079" s="556" t="s">
        <v>3560</v>
      </c>
      <c r="E3079" s="556" t="s">
        <v>516</v>
      </c>
      <c r="F3079" s="557" t="s">
        <v>402</v>
      </c>
      <c r="G3079" s="563"/>
      <c r="H3079" s="560">
        <v>734</v>
      </c>
      <c r="I3079" s="559">
        <v>142000</v>
      </c>
      <c r="J3079" s="560">
        <v>36.4</v>
      </c>
      <c r="K3079" s="561">
        <f t="shared" si="205"/>
        <v>26717.599999999999</v>
      </c>
      <c r="L3079" s="562">
        <f t="shared" si="206"/>
        <v>26.717599999999997</v>
      </c>
      <c r="M3079" s="713">
        <f t="shared" si="204"/>
        <v>104228000</v>
      </c>
      <c r="N3079" s="563"/>
      <c r="O3079" s="563"/>
      <c r="P3079" s="557" t="s">
        <v>284</v>
      </c>
      <c r="Q3079" s="557" t="s">
        <v>403</v>
      </c>
      <c r="R3079" s="557" t="s">
        <v>60</v>
      </c>
      <c r="S3079" s="557" t="s">
        <v>40</v>
      </c>
    </row>
    <row r="3080" spans="1:19" ht="20.100000000000001" customHeight="1">
      <c r="A3080" s="557" t="s">
        <v>428</v>
      </c>
      <c r="B3080" s="563" t="s">
        <v>2033</v>
      </c>
      <c r="C3080" s="557" t="s">
        <v>197</v>
      </c>
      <c r="D3080" s="556" t="s">
        <v>3560</v>
      </c>
      <c r="E3080" s="556" t="s">
        <v>516</v>
      </c>
      <c r="F3080" s="557" t="s">
        <v>665</v>
      </c>
      <c r="G3080" s="563"/>
      <c r="H3080" s="560">
        <v>379</v>
      </c>
      <c r="I3080" s="559">
        <v>74000</v>
      </c>
      <c r="J3080" s="560">
        <v>20</v>
      </c>
      <c r="K3080" s="561">
        <f t="shared" si="205"/>
        <v>7580</v>
      </c>
      <c r="L3080" s="562">
        <f t="shared" si="206"/>
        <v>7.58</v>
      </c>
      <c r="M3080" s="713">
        <f t="shared" si="204"/>
        <v>28046000</v>
      </c>
      <c r="N3080" s="563"/>
      <c r="O3080" s="563"/>
      <c r="P3080" s="557" t="s">
        <v>759</v>
      </c>
      <c r="Q3080" s="557" t="s">
        <v>341</v>
      </c>
      <c r="R3080" s="557" t="s">
        <v>60</v>
      </c>
      <c r="S3080" s="557" t="s">
        <v>213</v>
      </c>
    </row>
    <row r="3081" spans="1:19" ht="20.100000000000001" customHeight="1">
      <c r="A3081" s="557" t="s">
        <v>428</v>
      </c>
      <c r="B3081" s="563" t="s">
        <v>2057</v>
      </c>
      <c r="C3081" s="557" t="s">
        <v>197</v>
      </c>
      <c r="D3081" s="556" t="s">
        <v>3560</v>
      </c>
      <c r="E3081" s="556" t="s">
        <v>516</v>
      </c>
      <c r="F3081" s="557" t="s">
        <v>3529</v>
      </c>
      <c r="G3081" s="563"/>
      <c r="H3081" s="560">
        <v>789</v>
      </c>
      <c r="I3081" s="559">
        <v>130000</v>
      </c>
      <c r="J3081" s="560">
        <v>27</v>
      </c>
      <c r="K3081" s="561">
        <f t="shared" si="205"/>
        <v>21303</v>
      </c>
      <c r="L3081" s="562">
        <f t="shared" si="206"/>
        <v>21.303000000000001</v>
      </c>
      <c r="M3081" s="713">
        <f t="shared" si="204"/>
        <v>102570000</v>
      </c>
      <c r="N3081" s="563"/>
      <c r="O3081" s="563"/>
      <c r="P3081" s="557" t="s">
        <v>759</v>
      </c>
      <c r="Q3081" s="557" t="s">
        <v>343</v>
      </c>
      <c r="R3081" s="557" t="s">
        <v>60</v>
      </c>
      <c r="S3081" s="557" t="s">
        <v>213</v>
      </c>
    </row>
    <row r="3082" spans="1:19" ht="20.100000000000001" customHeight="1">
      <c r="A3082" s="557" t="s">
        <v>428</v>
      </c>
      <c r="B3082" s="563" t="s">
        <v>2057</v>
      </c>
      <c r="C3082" s="557" t="s">
        <v>197</v>
      </c>
      <c r="D3082" s="556" t="s">
        <v>3560</v>
      </c>
      <c r="E3082" s="556" t="s">
        <v>516</v>
      </c>
      <c r="F3082" s="557" t="s">
        <v>402</v>
      </c>
      <c r="G3082" s="563"/>
      <c r="H3082" s="560">
        <v>1063</v>
      </c>
      <c r="I3082" s="559">
        <v>131200</v>
      </c>
      <c r="J3082" s="560">
        <v>36.4</v>
      </c>
      <c r="K3082" s="561">
        <f t="shared" si="205"/>
        <v>38693.199999999997</v>
      </c>
      <c r="L3082" s="562">
        <f t="shared" si="206"/>
        <v>38.693199999999997</v>
      </c>
      <c r="M3082" s="713">
        <f t="shared" si="204"/>
        <v>139465600</v>
      </c>
      <c r="N3082" s="563"/>
      <c r="O3082" s="563"/>
      <c r="P3082" s="557" t="s">
        <v>759</v>
      </c>
      <c r="Q3082" s="557" t="s">
        <v>403</v>
      </c>
      <c r="R3082" s="557" t="s">
        <v>60</v>
      </c>
      <c r="S3082" s="557" t="s">
        <v>213</v>
      </c>
    </row>
    <row r="3083" spans="1:19" ht="20.100000000000001" customHeight="1">
      <c r="A3083" s="557" t="s">
        <v>428</v>
      </c>
      <c r="B3083" s="563" t="s">
        <v>2057</v>
      </c>
      <c r="C3083" s="557" t="s">
        <v>197</v>
      </c>
      <c r="D3083" s="556" t="s">
        <v>3560</v>
      </c>
      <c r="E3083" s="556" t="s">
        <v>516</v>
      </c>
      <c r="F3083" s="557" t="s">
        <v>422</v>
      </c>
      <c r="G3083" s="563"/>
      <c r="H3083" s="560">
        <v>14</v>
      </c>
      <c r="I3083" s="559">
        <v>37000</v>
      </c>
      <c r="J3083" s="560">
        <v>0</v>
      </c>
      <c r="K3083" s="561">
        <f t="shared" si="205"/>
        <v>0</v>
      </c>
      <c r="L3083" s="562">
        <f t="shared" si="206"/>
        <v>0</v>
      </c>
      <c r="M3083" s="713">
        <f t="shared" ref="M3083:M3146" si="207">H3083*I3083</f>
        <v>518000</v>
      </c>
      <c r="N3083" s="563"/>
      <c r="O3083" s="563"/>
      <c r="P3083" s="557" t="s">
        <v>759</v>
      </c>
      <c r="Q3083" s="557" t="s">
        <v>271</v>
      </c>
      <c r="R3083" s="557" t="s">
        <v>73</v>
      </c>
      <c r="S3083" s="557" t="s">
        <v>1076</v>
      </c>
    </row>
    <row r="3084" spans="1:19" ht="20.100000000000001" customHeight="1">
      <c r="A3084" s="557" t="s">
        <v>398</v>
      </c>
      <c r="B3084" s="563" t="s">
        <v>2939</v>
      </c>
      <c r="C3084" s="557" t="s">
        <v>1171</v>
      </c>
      <c r="D3084" s="556" t="s">
        <v>3560</v>
      </c>
      <c r="E3084" s="556" t="s">
        <v>516</v>
      </c>
      <c r="F3084" s="557" t="s">
        <v>517</v>
      </c>
      <c r="G3084" s="563"/>
      <c r="H3084" s="559">
        <v>1384</v>
      </c>
      <c r="I3084" s="559">
        <v>54050</v>
      </c>
      <c r="J3084" s="560">
        <v>15.5</v>
      </c>
      <c r="K3084" s="561">
        <f t="shared" si="205"/>
        <v>21452</v>
      </c>
      <c r="L3084" s="562">
        <f t="shared" si="206"/>
        <v>21.452000000000002</v>
      </c>
      <c r="M3084" s="713">
        <f t="shared" si="207"/>
        <v>74805200</v>
      </c>
      <c r="N3084" s="563"/>
      <c r="O3084" s="563"/>
      <c r="P3084" s="557" t="s">
        <v>759</v>
      </c>
      <c r="Q3084" s="557" t="s">
        <v>270</v>
      </c>
      <c r="R3084" s="557" t="s">
        <v>60</v>
      </c>
      <c r="S3084" s="557" t="s">
        <v>213</v>
      </c>
    </row>
    <row r="3085" spans="1:19" ht="20.100000000000001" customHeight="1">
      <c r="A3085" s="557" t="s">
        <v>398</v>
      </c>
      <c r="B3085" s="563" t="s">
        <v>2939</v>
      </c>
      <c r="C3085" s="557" t="s">
        <v>1171</v>
      </c>
      <c r="D3085" s="556" t="s">
        <v>3560</v>
      </c>
      <c r="E3085" s="556" t="s">
        <v>516</v>
      </c>
      <c r="F3085" s="557" t="s">
        <v>719</v>
      </c>
      <c r="G3085" s="563"/>
      <c r="H3085" s="559">
        <v>1384</v>
      </c>
      <c r="I3085" s="559">
        <v>127000</v>
      </c>
      <c r="J3085" s="560">
        <v>31.9</v>
      </c>
      <c r="K3085" s="561">
        <f t="shared" si="205"/>
        <v>44149.599999999999</v>
      </c>
      <c r="L3085" s="562">
        <f t="shared" si="206"/>
        <v>44.1496</v>
      </c>
      <c r="M3085" s="713">
        <f t="shared" si="207"/>
        <v>175768000</v>
      </c>
      <c r="N3085" s="563"/>
      <c r="O3085" s="563"/>
      <c r="P3085" s="557" t="s">
        <v>759</v>
      </c>
      <c r="Q3085" s="557" t="s">
        <v>370</v>
      </c>
      <c r="R3085" s="557" t="s">
        <v>60</v>
      </c>
      <c r="S3085" s="557" t="s">
        <v>213</v>
      </c>
    </row>
    <row r="3086" spans="1:19" ht="20.100000000000001" customHeight="1">
      <c r="A3086" s="557" t="s">
        <v>398</v>
      </c>
      <c r="B3086" s="563" t="s">
        <v>2067</v>
      </c>
      <c r="C3086" s="557" t="s">
        <v>1171</v>
      </c>
      <c r="D3086" s="556" t="s">
        <v>3560</v>
      </c>
      <c r="E3086" s="556" t="s">
        <v>934</v>
      </c>
      <c r="F3086" s="557" t="s">
        <v>402</v>
      </c>
      <c r="G3086" s="563"/>
      <c r="H3086" s="560">
        <v>800</v>
      </c>
      <c r="I3086" s="559">
        <v>152100</v>
      </c>
      <c r="J3086" s="560">
        <v>36.4</v>
      </c>
      <c r="K3086" s="561">
        <f t="shared" si="205"/>
        <v>29120</v>
      </c>
      <c r="L3086" s="562">
        <f t="shared" si="206"/>
        <v>29.12</v>
      </c>
      <c r="M3086" s="713">
        <f t="shared" si="207"/>
        <v>121680000</v>
      </c>
      <c r="N3086" s="563"/>
      <c r="O3086" s="563"/>
      <c r="P3086" s="557" t="s">
        <v>759</v>
      </c>
      <c r="Q3086" s="557" t="s">
        <v>370</v>
      </c>
      <c r="R3086" s="557" t="s">
        <v>60</v>
      </c>
      <c r="S3086" s="557" t="s">
        <v>1076</v>
      </c>
    </row>
    <row r="3087" spans="1:19" ht="20.100000000000001" customHeight="1">
      <c r="A3087" s="557" t="s">
        <v>398</v>
      </c>
      <c r="B3087" s="563" t="s">
        <v>2067</v>
      </c>
      <c r="C3087" s="557" t="s">
        <v>1171</v>
      </c>
      <c r="D3087" s="556" t="s">
        <v>3560</v>
      </c>
      <c r="E3087" s="556" t="s">
        <v>934</v>
      </c>
      <c r="F3087" s="557" t="s">
        <v>517</v>
      </c>
      <c r="G3087" s="563"/>
      <c r="H3087" s="560">
        <v>800</v>
      </c>
      <c r="I3087" s="559">
        <v>54050</v>
      </c>
      <c r="J3087" s="560">
        <v>15.5</v>
      </c>
      <c r="K3087" s="561">
        <f t="shared" si="205"/>
        <v>12400</v>
      </c>
      <c r="L3087" s="562">
        <f t="shared" si="206"/>
        <v>12.4</v>
      </c>
      <c r="M3087" s="713">
        <f t="shared" si="207"/>
        <v>43240000</v>
      </c>
      <c r="N3087" s="563"/>
      <c r="O3087" s="563"/>
      <c r="P3087" s="557" t="s">
        <v>759</v>
      </c>
      <c r="Q3087" s="557" t="s">
        <v>270</v>
      </c>
      <c r="R3087" s="557" t="s">
        <v>60</v>
      </c>
      <c r="S3087" s="557" t="s">
        <v>1076</v>
      </c>
    </row>
    <row r="3088" spans="1:19" ht="20.100000000000001" customHeight="1">
      <c r="A3088" s="557" t="s">
        <v>129</v>
      </c>
      <c r="B3088" s="563" t="s">
        <v>602</v>
      </c>
      <c r="C3088" s="557" t="s">
        <v>399</v>
      </c>
      <c r="D3088" s="556" t="s">
        <v>3560</v>
      </c>
      <c r="E3088" s="556" t="s">
        <v>516</v>
      </c>
      <c r="F3088" s="557" t="s">
        <v>517</v>
      </c>
      <c r="G3088" s="563"/>
      <c r="H3088" s="560">
        <v>887</v>
      </c>
      <c r="I3088" s="559">
        <v>47566</v>
      </c>
      <c r="J3088" s="560">
        <v>15.5</v>
      </c>
      <c r="K3088" s="561">
        <f t="shared" si="205"/>
        <v>13748.5</v>
      </c>
      <c r="L3088" s="562">
        <f t="shared" si="206"/>
        <v>13.7485</v>
      </c>
      <c r="M3088" s="713">
        <f t="shared" si="207"/>
        <v>42191042</v>
      </c>
      <c r="N3088" s="563"/>
      <c r="O3088" s="563"/>
      <c r="P3088" s="557" t="s">
        <v>90</v>
      </c>
      <c r="Q3088" s="557" t="s">
        <v>270</v>
      </c>
      <c r="R3088" s="557" t="s">
        <v>60</v>
      </c>
      <c r="S3088" s="557" t="s">
        <v>59</v>
      </c>
    </row>
    <row r="3089" spans="1:19" ht="20.100000000000001" customHeight="1">
      <c r="A3089" s="557" t="s">
        <v>129</v>
      </c>
      <c r="B3089" s="563" t="s">
        <v>602</v>
      </c>
      <c r="C3089" s="557" t="s">
        <v>399</v>
      </c>
      <c r="D3089" s="556" t="s">
        <v>3560</v>
      </c>
      <c r="E3089" s="556" t="s">
        <v>516</v>
      </c>
      <c r="F3089" s="557" t="s">
        <v>402</v>
      </c>
      <c r="G3089" s="563"/>
      <c r="H3089" s="560">
        <v>399</v>
      </c>
      <c r="I3089" s="559">
        <v>147000</v>
      </c>
      <c r="J3089" s="560">
        <v>36.4</v>
      </c>
      <c r="K3089" s="561">
        <f t="shared" si="205"/>
        <v>14523.599999999999</v>
      </c>
      <c r="L3089" s="562">
        <f t="shared" si="206"/>
        <v>14.523599999999998</v>
      </c>
      <c r="M3089" s="713">
        <f t="shared" si="207"/>
        <v>58653000</v>
      </c>
      <c r="N3089" s="563"/>
      <c r="O3089" s="563"/>
      <c r="P3089" s="557" t="s">
        <v>90</v>
      </c>
      <c r="Q3089" s="557" t="s">
        <v>403</v>
      </c>
      <c r="R3089" s="557" t="s">
        <v>60</v>
      </c>
      <c r="S3089" s="557" t="s">
        <v>59</v>
      </c>
    </row>
    <row r="3090" spans="1:19" ht="20.100000000000001" customHeight="1">
      <c r="A3090" s="557" t="s">
        <v>428</v>
      </c>
      <c r="B3090" s="563" t="s">
        <v>1016</v>
      </c>
      <c r="C3090" s="557" t="s">
        <v>399</v>
      </c>
      <c r="D3090" s="556" t="s">
        <v>3560</v>
      </c>
      <c r="E3090" s="556" t="s">
        <v>516</v>
      </c>
      <c r="F3090" s="557" t="s">
        <v>1014</v>
      </c>
      <c r="G3090" s="563"/>
      <c r="H3090" s="560">
        <v>470</v>
      </c>
      <c r="I3090" s="559">
        <v>104000</v>
      </c>
      <c r="J3090" s="560">
        <v>46</v>
      </c>
      <c r="K3090" s="561">
        <f t="shared" si="205"/>
        <v>21620</v>
      </c>
      <c r="L3090" s="562">
        <f t="shared" si="206"/>
        <v>21.62</v>
      </c>
      <c r="M3090" s="713">
        <f t="shared" si="207"/>
        <v>48880000</v>
      </c>
      <c r="N3090" s="563"/>
      <c r="O3090" s="563"/>
      <c r="P3090" s="557" t="s">
        <v>90</v>
      </c>
      <c r="Q3090" s="557" t="s">
        <v>370</v>
      </c>
      <c r="R3090" s="557" t="s">
        <v>68</v>
      </c>
      <c r="S3090" s="557" t="s">
        <v>40</v>
      </c>
    </row>
    <row r="3091" spans="1:19" ht="20.100000000000001" customHeight="1">
      <c r="A3091" s="557" t="s">
        <v>2705</v>
      </c>
      <c r="B3091" s="563" t="s">
        <v>2706</v>
      </c>
      <c r="C3091" s="557" t="s">
        <v>1086</v>
      </c>
      <c r="D3091" s="556" t="s">
        <v>3560</v>
      </c>
      <c r="E3091" s="556" t="s">
        <v>516</v>
      </c>
      <c r="F3091" s="557" t="s">
        <v>1691</v>
      </c>
      <c r="G3091" s="563"/>
      <c r="H3091" s="560">
        <v>100</v>
      </c>
      <c r="I3091" s="559">
        <v>23400</v>
      </c>
      <c r="J3091" s="560">
        <v>0</v>
      </c>
      <c r="K3091" s="561">
        <f t="shared" si="205"/>
        <v>0</v>
      </c>
      <c r="L3091" s="562">
        <f t="shared" si="206"/>
        <v>0</v>
      </c>
      <c r="M3091" s="713">
        <f t="shared" si="207"/>
        <v>2340000</v>
      </c>
      <c r="N3091" s="563"/>
      <c r="O3091" s="563"/>
      <c r="P3091" s="557" t="s">
        <v>1361</v>
      </c>
      <c r="Q3091" s="557" t="s">
        <v>358</v>
      </c>
      <c r="R3091" s="557" t="s">
        <v>73</v>
      </c>
      <c r="S3091" s="557" t="s">
        <v>109</v>
      </c>
    </row>
    <row r="3092" spans="1:19" ht="20.100000000000001" customHeight="1">
      <c r="A3092" s="557" t="s">
        <v>2705</v>
      </c>
      <c r="B3092" s="563" t="s">
        <v>2706</v>
      </c>
      <c r="C3092" s="557" t="s">
        <v>1086</v>
      </c>
      <c r="D3092" s="556" t="s">
        <v>3560</v>
      </c>
      <c r="E3092" s="556" t="s">
        <v>516</v>
      </c>
      <c r="F3092" s="557" t="s">
        <v>1697</v>
      </c>
      <c r="G3092" s="563"/>
      <c r="H3092" s="560">
        <v>100</v>
      </c>
      <c r="I3092" s="559">
        <v>36000</v>
      </c>
      <c r="J3092" s="560">
        <v>0</v>
      </c>
      <c r="K3092" s="561">
        <f t="shared" si="205"/>
        <v>0</v>
      </c>
      <c r="L3092" s="562">
        <f t="shared" si="206"/>
        <v>0</v>
      </c>
      <c r="M3092" s="713">
        <f t="shared" si="207"/>
        <v>3600000</v>
      </c>
      <c r="N3092" s="563"/>
      <c r="O3092" s="563"/>
      <c r="P3092" s="557" t="s">
        <v>1361</v>
      </c>
      <c r="Q3092" s="557" t="s">
        <v>358</v>
      </c>
      <c r="R3092" s="557" t="s">
        <v>73</v>
      </c>
      <c r="S3092" s="557" t="s">
        <v>109</v>
      </c>
    </row>
    <row r="3093" spans="1:19" ht="20.100000000000001" customHeight="1">
      <c r="A3093" s="557" t="s">
        <v>2705</v>
      </c>
      <c r="B3093" s="563" t="s">
        <v>2706</v>
      </c>
      <c r="C3093" s="557" t="s">
        <v>1086</v>
      </c>
      <c r="D3093" s="556" t="s">
        <v>3560</v>
      </c>
      <c r="E3093" s="556" t="s">
        <v>516</v>
      </c>
      <c r="F3093" s="557" t="s">
        <v>1693</v>
      </c>
      <c r="G3093" s="563"/>
      <c r="H3093" s="560">
        <v>100</v>
      </c>
      <c r="I3093" s="559">
        <v>42300</v>
      </c>
      <c r="J3093" s="560">
        <v>0</v>
      </c>
      <c r="K3093" s="561">
        <f t="shared" si="205"/>
        <v>0</v>
      </c>
      <c r="L3093" s="562">
        <f t="shared" si="206"/>
        <v>0</v>
      </c>
      <c r="M3093" s="713">
        <f t="shared" si="207"/>
        <v>4230000</v>
      </c>
      <c r="N3093" s="563"/>
      <c r="O3093" s="563"/>
      <c r="P3093" s="557" t="s">
        <v>1361</v>
      </c>
      <c r="Q3093" s="557" t="s">
        <v>358</v>
      </c>
      <c r="R3093" s="557" t="s">
        <v>73</v>
      </c>
      <c r="S3093" s="557" t="s">
        <v>109</v>
      </c>
    </row>
    <row r="3094" spans="1:19" ht="20.100000000000001" customHeight="1">
      <c r="A3094" s="557" t="s">
        <v>2895</v>
      </c>
      <c r="B3094" s="563" t="s">
        <v>2971</v>
      </c>
      <c r="C3094" s="557" t="s">
        <v>425</v>
      </c>
      <c r="D3094" s="556" t="s">
        <v>3560</v>
      </c>
      <c r="E3094" s="556" t="s">
        <v>516</v>
      </c>
      <c r="F3094" s="557" t="s">
        <v>880</v>
      </c>
      <c r="G3094" s="563"/>
      <c r="H3094" s="560">
        <v>30</v>
      </c>
      <c r="I3094" s="559">
        <v>2890</v>
      </c>
      <c r="J3094" s="560">
        <v>0</v>
      </c>
      <c r="K3094" s="561">
        <f t="shared" si="205"/>
        <v>0</v>
      </c>
      <c r="L3094" s="562">
        <f t="shared" si="206"/>
        <v>0</v>
      </c>
      <c r="M3094" s="713">
        <f t="shared" si="207"/>
        <v>86700</v>
      </c>
      <c r="N3094" s="563"/>
      <c r="O3094" s="563" t="s">
        <v>854</v>
      </c>
      <c r="P3094" s="557" t="s">
        <v>372</v>
      </c>
      <c r="Q3094" s="557" t="s">
        <v>336</v>
      </c>
      <c r="R3094" s="557" t="s">
        <v>73</v>
      </c>
      <c r="S3094" s="557" t="s">
        <v>1682</v>
      </c>
    </row>
    <row r="3095" spans="1:19" ht="20.100000000000001" customHeight="1">
      <c r="A3095" s="557" t="s">
        <v>2903</v>
      </c>
      <c r="B3095" s="563" t="s">
        <v>2972</v>
      </c>
      <c r="C3095" s="557" t="s">
        <v>425</v>
      </c>
      <c r="D3095" s="556" t="s">
        <v>3560</v>
      </c>
      <c r="E3095" s="556" t="s">
        <v>516</v>
      </c>
      <c r="F3095" s="557" t="s">
        <v>2983</v>
      </c>
      <c r="G3095" s="563"/>
      <c r="H3095" s="560">
        <v>178</v>
      </c>
      <c r="I3095" s="559">
        <v>161430</v>
      </c>
      <c r="J3095" s="560">
        <v>29.3</v>
      </c>
      <c r="K3095" s="561">
        <f t="shared" si="205"/>
        <v>5215.4000000000005</v>
      </c>
      <c r="L3095" s="562">
        <f t="shared" si="206"/>
        <v>5.2154000000000007</v>
      </c>
      <c r="M3095" s="713">
        <f t="shared" si="207"/>
        <v>28734540</v>
      </c>
      <c r="N3095" s="563"/>
      <c r="O3095" s="563" t="s">
        <v>854</v>
      </c>
      <c r="P3095" s="557" t="s">
        <v>372</v>
      </c>
      <c r="Q3095" s="557" t="s">
        <v>343</v>
      </c>
      <c r="R3095" s="557" t="s">
        <v>60</v>
      </c>
      <c r="S3095" s="557" t="s">
        <v>1682</v>
      </c>
    </row>
    <row r="3096" spans="1:19" ht="20.100000000000001" customHeight="1">
      <c r="A3096" s="557" t="s">
        <v>2903</v>
      </c>
      <c r="B3096" s="563" t="s">
        <v>2972</v>
      </c>
      <c r="C3096" s="557" t="s">
        <v>425</v>
      </c>
      <c r="D3096" s="556" t="s">
        <v>3560</v>
      </c>
      <c r="E3096" s="556" t="s">
        <v>516</v>
      </c>
      <c r="F3096" s="557" t="s">
        <v>880</v>
      </c>
      <c r="G3096" s="563"/>
      <c r="H3096" s="560">
        <v>178</v>
      </c>
      <c r="I3096" s="559">
        <v>2891</v>
      </c>
      <c r="J3096" s="560">
        <v>0</v>
      </c>
      <c r="K3096" s="561">
        <f t="shared" si="205"/>
        <v>0</v>
      </c>
      <c r="L3096" s="562">
        <f t="shared" si="206"/>
        <v>0</v>
      </c>
      <c r="M3096" s="713">
        <f t="shared" si="207"/>
        <v>514598</v>
      </c>
      <c r="N3096" s="563"/>
      <c r="O3096" s="563" t="s">
        <v>854</v>
      </c>
      <c r="P3096" s="557" t="s">
        <v>372</v>
      </c>
      <c r="Q3096" s="557" t="s">
        <v>336</v>
      </c>
      <c r="R3096" s="557" t="s">
        <v>73</v>
      </c>
      <c r="S3096" s="557" t="s">
        <v>1682</v>
      </c>
    </row>
    <row r="3097" spans="1:19" ht="20.100000000000001" customHeight="1">
      <c r="A3097" s="557" t="s">
        <v>2903</v>
      </c>
      <c r="B3097" s="563" t="s">
        <v>2972</v>
      </c>
      <c r="C3097" s="557" t="s">
        <v>425</v>
      </c>
      <c r="D3097" s="556" t="s">
        <v>3561</v>
      </c>
      <c r="E3097" s="556" t="s">
        <v>516</v>
      </c>
      <c r="F3097" s="557" t="s">
        <v>267</v>
      </c>
      <c r="G3097" s="563"/>
      <c r="H3097" s="560">
        <v>173</v>
      </c>
      <c r="I3097" s="559">
        <v>67375</v>
      </c>
      <c r="J3097" s="560">
        <v>7.2</v>
      </c>
      <c r="K3097" s="561">
        <f t="shared" si="205"/>
        <v>1245.6000000000001</v>
      </c>
      <c r="L3097" s="562">
        <f t="shared" si="206"/>
        <v>1.2456</v>
      </c>
      <c r="M3097" s="713">
        <f t="shared" si="207"/>
        <v>11655875</v>
      </c>
      <c r="N3097" s="563"/>
      <c r="O3097" s="563" t="s">
        <v>2900</v>
      </c>
      <c r="P3097" s="557" t="s">
        <v>372</v>
      </c>
      <c r="Q3097" s="557" t="s">
        <v>344</v>
      </c>
      <c r="R3097" s="557" t="s">
        <v>60</v>
      </c>
      <c r="S3097" s="557" t="s">
        <v>1682</v>
      </c>
    </row>
    <row r="3098" spans="1:19" ht="20.100000000000001" customHeight="1">
      <c r="A3098" s="557" t="s">
        <v>190</v>
      </c>
      <c r="B3098" s="563" t="s">
        <v>2912</v>
      </c>
      <c r="C3098" s="557" t="s">
        <v>1011</v>
      </c>
      <c r="D3098" s="556" t="s">
        <v>3560</v>
      </c>
      <c r="E3098" s="556" t="s">
        <v>516</v>
      </c>
      <c r="F3098" s="557" t="s">
        <v>778</v>
      </c>
      <c r="G3098" s="563"/>
      <c r="H3098" s="560">
        <v>8</v>
      </c>
      <c r="I3098" s="559">
        <v>103500</v>
      </c>
      <c r="J3098" s="560">
        <v>0</v>
      </c>
      <c r="K3098" s="561">
        <f t="shared" si="205"/>
        <v>0</v>
      </c>
      <c r="L3098" s="562">
        <f t="shared" si="206"/>
        <v>0</v>
      </c>
      <c r="M3098" s="713">
        <f t="shared" si="207"/>
        <v>828000</v>
      </c>
      <c r="N3098" s="563"/>
      <c r="O3098" s="563"/>
      <c r="P3098" s="557" t="s">
        <v>482</v>
      </c>
      <c r="Q3098" s="557" t="s">
        <v>336</v>
      </c>
      <c r="R3098" s="557" t="s">
        <v>73</v>
      </c>
      <c r="S3098" s="557" t="s">
        <v>237</v>
      </c>
    </row>
    <row r="3099" spans="1:19" ht="20.100000000000001" customHeight="1">
      <c r="A3099" s="557" t="s">
        <v>190</v>
      </c>
      <c r="B3099" s="563" t="s">
        <v>2912</v>
      </c>
      <c r="C3099" s="557" t="s">
        <v>1011</v>
      </c>
      <c r="D3099" s="556" t="s">
        <v>3560</v>
      </c>
      <c r="E3099" s="556" t="s">
        <v>516</v>
      </c>
      <c r="F3099" s="557" t="s">
        <v>2914</v>
      </c>
      <c r="G3099" s="563"/>
      <c r="H3099" s="560">
        <v>6</v>
      </c>
      <c r="I3099" s="559">
        <v>117056</v>
      </c>
      <c r="J3099" s="560">
        <v>0</v>
      </c>
      <c r="K3099" s="561">
        <f t="shared" si="205"/>
        <v>0</v>
      </c>
      <c r="L3099" s="562">
        <f t="shared" si="206"/>
        <v>0</v>
      </c>
      <c r="M3099" s="713">
        <f t="shared" si="207"/>
        <v>702336</v>
      </c>
      <c r="N3099" s="563"/>
      <c r="O3099" s="563"/>
      <c r="P3099" s="557" t="s">
        <v>482</v>
      </c>
      <c r="Q3099" s="557" t="s">
        <v>336</v>
      </c>
      <c r="R3099" s="557" t="s">
        <v>73</v>
      </c>
      <c r="S3099" s="557" t="s">
        <v>237</v>
      </c>
    </row>
    <row r="3100" spans="1:19" ht="20.100000000000001" customHeight="1">
      <c r="A3100" s="557" t="s">
        <v>443</v>
      </c>
      <c r="B3100" s="563" t="s">
        <v>3210</v>
      </c>
      <c r="C3100" s="557" t="s">
        <v>2209</v>
      </c>
      <c r="D3100" s="556" t="s">
        <v>3561</v>
      </c>
      <c r="E3100" s="556" t="s">
        <v>516</v>
      </c>
      <c r="F3100" s="557" t="s">
        <v>959</v>
      </c>
      <c r="G3100" s="563"/>
      <c r="H3100" s="560">
        <v>72</v>
      </c>
      <c r="I3100" s="559">
        <v>112043</v>
      </c>
      <c r="J3100" s="560">
        <v>40</v>
      </c>
      <c r="K3100" s="561">
        <f t="shared" si="205"/>
        <v>2880</v>
      </c>
      <c r="L3100" s="562">
        <f t="shared" si="206"/>
        <v>2.88</v>
      </c>
      <c r="M3100" s="713">
        <f t="shared" si="207"/>
        <v>8067096</v>
      </c>
      <c r="N3100" s="563"/>
      <c r="O3100" s="563" t="s">
        <v>614</v>
      </c>
      <c r="P3100" s="557" t="s">
        <v>482</v>
      </c>
      <c r="Q3100" s="557" t="s">
        <v>996</v>
      </c>
      <c r="R3100" s="557" t="s">
        <v>68</v>
      </c>
      <c r="S3100" s="557" t="s">
        <v>213</v>
      </c>
    </row>
    <row r="3101" spans="1:19" ht="20.100000000000001" customHeight="1">
      <c r="A3101" s="557" t="s">
        <v>443</v>
      </c>
      <c r="B3101" s="563" t="s">
        <v>3210</v>
      </c>
      <c r="C3101" s="557" t="s">
        <v>2209</v>
      </c>
      <c r="D3101" s="556" t="s">
        <v>3560</v>
      </c>
      <c r="E3101" s="556" t="s">
        <v>516</v>
      </c>
      <c r="F3101" s="557" t="s">
        <v>2385</v>
      </c>
      <c r="G3101" s="563"/>
      <c r="H3101" s="560">
        <v>32</v>
      </c>
      <c r="I3101" s="559">
        <v>103000</v>
      </c>
      <c r="J3101" s="560">
        <v>0</v>
      </c>
      <c r="K3101" s="561">
        <f t="shared" si="205"/>
        <v>0</v>
      </c>
      <c r="L3101" s="562">
        <f t="shared" si="206"/>
        <v>0</v>
      </c>
      <c r="M3101" s="713">
        <f t="shared" si="207"/>
        <v>3296000</v>
      </c>
      <c r="N3101" s="563"/>
      <c r="O3101" s="563"/>
      <c r="P3101" s="557" t="s">
        <v>482</v>
      </c>
      <c r="Q3101" s="557" t="s">
        <v>358</v>
      </c>
      <c r="R3101" s="557" t="s">
        <v>73</v>
      </c>
      <c r="S3101" s="557" t="s">
        <v>213</v>
      </c>
    </row>
    <row r="3102" spans="1:19" ht="20.100000000000001" customHeight="1">
      <c r="A3102" s="557" t="s">
        <v>443</v>
      </c>
      <c r="B3102" s="563" t="s">
        <v>3210</v>
      </c>
      <c r="C3102" s="557" t="s">
        <v>2209</v>
      </c>
      <c r="D3102" s="556" t="s">
        <v>3560</v>
      </c>
      <c r="E3102" s="556" t="s">
        <v>516</v>
      </c>
      <c r="F3102" s="557" t="s">
        <v>880</v>
      </c>
      <c r="G3102" s="563"/>
      <c r="H3102" s="560">
        <v>123</v>
      </c>
      <c r="I3102" s="559">
        <v>3198</v>
      </c>
      <c r="J3102" s="560">
        <v>0</v>
      </c>
      <c r="K3102" s="561">
        <f t="shared" si="205"/>
        <v>0</v>
      </c>
      <c r="L3102" s="562">
        <f t="shared" si="206"/>
        <v>0</v>
      </c>
      <c r="M3102" s="713">
        <f t="shared" si="207"/>
        <v>393354</v>
      </c>
      <c r="N3102" s="563"/>
      <c r="O3102" s="563" t="s">
        <v>837</v>
      </c>
      <c r="P3102" s="557" t="s">
        <v>482</v>
      </c>
      <c r="Q3102" s="557" t="s">
        <v>336</v>
      </c>
      <c r="R3102" s="557" t="s">
        <v>73</v>
      </c>
      <c r="S3102" s="557" t="s">
        <v>213</v>
      </c>
    </row>
    <row r="3103" spans="1:19" ht="20.100000000000001" customHeight="1">
      <c r="A3103" s="557" t="s">
        <v>443</v>
      </c>
      <c r="B3103" s="563" t="s">
        <v>3210</v>
      </c>
      <c r="C3103" s="557" t="s">
        <v>2209</v>
      </c>
      <c r="D3103" s="556" t="s">
        <v>3560</v>
      </c>
      <c r="E3103" s="556" t="s">
        <v>516</v>
      </c>
      <c r="F3103" s="557" t="s">
        <v>335</v>
      </c>
      <c r="G3103" s="563"/>
      <c r="H3103" s="560">
        <v>97</v>
      </c>
      <c r="I3103" s="559">
        <v>40000</v>
      </c>
      <c r="J3103" s="560">
        <v>0</v>
      </c>
      <c r="K3103" s="561">
        <f t="shared" si="205"/>
        <v>0</v>
      </c>
      <c r="L3103" s="562">
        <f t="shared" si="206"/>
        <v>0</v>
      </c>
      <c r="M3103" s="713">
        <f t="shared" si="207"/>
        <v>3880000</v>
      </c>
      <c r="N3103" s="563"/>
      <c r="O3103" s="563" t="s">
        <v>2199</v>
      </c>
      <c r="P3103" s="557" t="s">
        <v>482</v>
      </c>
      <c r="Q3103" s="557" t="s">
        <v>271</v>
      </c>
      <c r="R3103" s="557" t="s">
        <v>73</v>
      </c>
      <c r="S3103" s="557" t="s">
        <v>213</v>
      </c>
    </row>
    <row r="3104" spans="1:19" ht="20.100000000000001" customHeight="1">
      <c r="A3104" s="557" t="s">
        <v>2493</v>
      </c>
      <c r="B3104" s="563" t="s">
        <v>3215</v>
      </c>
      <c r="C3104" s="557" t="s">
        <v>64</v>
      </c>
      <c r="D3104" s="556" t="s">
        <v>3560</v>
      </c>
      <c r="E3104" s="556" t="s">
        <v>516</v>
      </c>
      <c r="F3104" s="557" t="s">
        <v>2965</v>
      </c>
      <c r="G3104" s="563"/>
      <c r="H3104" s="560">
        <v>18</v>
      </c>
      <c r="I3104" s="559">
        <v>326911</v>
      </c>
      <c r="J3104" s="560">
        <v>32</v>
      </c>
      <c r="K3104" s="561">
        <f t="shared" si="205"/>
        <v>576</v>
      </c>
      <c r="L3104" s="562">
        <f t="shared" si="206"/>
        <v>0.57599999999999996</v>
      </c>
      <c r="M3104" s="713">
        <f t="shared" si="207"/>
        <v>5884398</v>
      </c>
      <c r="N3104" s="563"/>
      <c r="O3104" s="563" t="s">
        <v>3216</v>
      </c>
      <c r="P3104" s="557" t="s">
        <v>284</v>
      </c>
      <c r="Q3104" s="557" t="s">
        <v>628</v>
      </c>
      <c r="R3104" s="557" t="s">
        <v>60</v>
      </c>
      <c r="S3104" s="557" t="s">
        <v>109</v>
      </c>
    </row>
    <row r="3105" spans="1:19" ht="20.100000000000001" customHeight="1">
      <c r="A3105" s="557" t="s">
        <v>2493</v>
      </c>
      <c r="B3105" s="563" t="s">
        <v>3215</v>
      </c>
      <c r="C3105" s="557" t="s">
        <v>64</v>
      </c>
      <c r="D3105" s="556" t="s">
        <v>3560</v>
      </c>
      <c r="E3105" s="556" t="s">
        <v>516</v>
      </c>
      <c r="F3105" s="557" t="s">
        <v>363</v>
      </c>
      <c r="G3105" s="563"/>
      <c r="H3105" s="560">
        <v>12</v>
      </c>
      <c r="I3105" s="559">
        <v>94572</v>
      </c>
      <c r="J3105" s="560">
        <v>42</v>
      </c>
      <c r="K3105" s="561">
        <f t="shared" si="205"/>
        <v>504</v>
      </c>
      <c r="L3105" s="562">
        <f t="shared" si="206"/>
        <v>0.504</v>
      </c>
      <c r="M3105" s="713">
        <f t="shared" si="207"/>
        <v>1134864</v>
      </c>
      <c r="N3105" s="563"/>
      <c r="O3105" s="563" t="s">
        <v>1957</v>
      </c>
      <c r="P3105" s="557" t="s">
        <v>284</v>
      </c>
      <c r="Q3105" s="557" t="s">
        <v>364</v>
      </c>
      <c r="R3105" s="557" t="s">
        <v>68</v>
      </c>
      <c r="S3105" s="557" t="s">
        <v>109</v>
      </c>
    </row>
    <row r="3106" spans="1:19" ht="20.100000000000001" customHeight="1">
      <c r="A3106" s="557" t="s">
        <v>2493</v>
      </c>
      <c r="B3106" s="563" t="s">
        <v>3215</v>
      </c>
      <c r="C3106" s="557" t="s">
        <v>64</v>
      </c>
      <c r="D3106" s="556" t="s">
        <v>3560</v>
      </c>
      <c r="E3106" s="556" t="s">
        <v>516</v>
      </c>
      <c r="F3106" s="557" t="s">
        <v>1643</v>
      </c>
      <c r="G3106" s="563"/>
      <c r="H3106" s="560">
        <v>23</v>
      </c>
      <c r="I3106" s="559">
        <v>11202</v>
      </c>
      <c r="J3106" s="560">
        <v>0</v>
      </c>
      <c r="K3106" s="561">
        <f t="shared" si="205"/>
        <v>0</v>
      </c>
      <c r="L3106" s="562">
        <f t="shared" si="206"/>
        <v>0</v>
      </c>
      <c r="M3106" s="713">
        <f t="shared" si="207"/>
        <v>257646</v>
      </c>
      <c r="N3106" s="563"/>
      <c r="O3106" s="563" t="s">
        <v>3227</v>
      </c>
      <c r="P3106" s="557" t="s">
        <v>284</v>
      </c>
      <c r="Q3106" s="557" t="s">
        <v>336</v>
      </c>
      <c r="R3106" s="557" t="s">
        <v>73</v>
      </c>
      <c r="S3106" s="557" t="s">
        <v>109</v>
      </c>
    </row>
    <row r="3107" spans="1:19" ht="20.100000000000001" customHeight="1">
      <c r="A3107" s="557" t="s">
        <v>2493</v>
      </c>
      <c r="B3107" s="563" t="s">
        <v>3215</v>
      </c>
      <c r="C3107" s="557" t="s">
        <v>64</v>
      </c>
      <c r="D3107" s="556" t="s">
        <v>3560</v>
      </c>
      <c r="E3107" s="556" t="s">
        <v>516</v>
      </c>
      <c r="F3107" s="557" t="s">
        <v>1643</v>
      </c>
      <c r="G3107" s="563"/>
      <c r="H3107" s="560">
        <v>23</v>
      </c>
      <c r="I3107" s="559">
        <v>11202</v>
      </c>
      <c r="J3107" s="560">
        <v>0</v>
      </c>
      <c r="K3107" s="561">
        <f t="shared" si="205"/>
        <v>0</v>
      </c>
      <c r="L3107" s="562">
        <f t="shared" si="206"/>
        <v>0</v>
      </c>
      <c r="M3107" s="713">
        <f t="shared" si="207"/>
        <v>257646</v>
      </c>
      <c r="N3107" s="563"/>
      <c r="O3107" s="563" t="s">
        <v>3227</v>
      </c>
      <c r="P3107" s="557" t="s">
        <v>284</v>
      </c>
      <c r="Q3107" s="557" t="s">
        <v>336</v>
      </c>
      <c r="R3107" s="557" t="s">
        <v>73</v>
      </c>
      <c r="S3107" s="557" t="s">
        <v>109</v>
      </c>
    </row>
    <row r="3108" spans="1:19" ht="20.100000000000001" customHeight="1">
      <c r="A3108" s="557" t="s">
        <v>2493</v>
      </c>
      <c r="B3108" s="563" t="s">
        <v>3215</v>
      </c>
      <c r="C3108" s="557" t="s">
        <v>64</v>
      </c>
      <c r="D3108" s="556" t="s">
        <v>3560</v>
      </c>
      <c r="E3108" s="556" t="s">
        <v>516</v>
      </c>
      <c r="F3108" s="557" t="s">
        <v>880</v>
      </c>
      <c r="G3108" s="563"/>
      <c r="H3108" s="560">
        <v>71</v>
      </c>
      <c r="I3108" s="559">
        <v>2338</v>
      </c>
      <c r="J3108" s="560">
        <v>0</v>
      </c>
      <c r="K3108" s="561">
        <f t="shared" si="205"/>
        <v>0</v>
      </c>
      <c r="L3108" s="562">
        <f t="shared" si="206"/>
        <v>0</v>
      </c>
      <c r="M3108" s="713">
        <f t="shared" si="207"/>
        <v>165998</v>
      </c>
      <c r="N3108" s="563"/>
      <c r="O3108" s="563" t="s">
        <v>2391</v>
      </c>
      <c r="P3108" s="557" t="s">
        <v>284</v>
      </c>
      <c r="Q3108" s="557" t="s">
        <v>336</v>
      </c>
      <c r="R3108" s="557" t="s">
        <v>73</v>
      </c>
      <c r="S3108" s="557" t="s">
        <v>109</v>
      </c>
    </row>
    <row r="3109" spans="1:19" ht="20.100000000000001" customHeight="1">
      <c r="A3109" s="557" t="s">
        <v>2493</v>
      </c>
      <c r="B3109" s="563" t="s">
        <v>3215</v>
      </c>
      <c r="C3109" s="557" t="s">
        <v>64</v>
      </c>
      <c r="D3109" s="556" t="s">
        <v>3560</v>
      </c>
      <c r="E3109" s="556" t="s">
        <v>516</v>
      </c>
      <c r="F3109" s="557" t="s">
        <v>880</v>
      </c>
      <c r="G3109" s="563"/>
      <c r="H3109" s="560">
        <v>1</v>
      </c>
      <c r="I3109" s="559">
        <v>2554</v>
      </c>
      <c r="J3109" s="560">
        <v>0</v>
      </c>
      <c r="K3109" s="561">
        <f t="shared" si="205"/>
        <v>0</v>
      </c>
      <c r="L3109" s="562">
        <f t="shared" si="206"/>
        <v>0</v>
      </c>
      <c r="M3109" s="713">
        <f t="shared" si="207"/>
        <v>2554</v>
      </c>
      <c r="N3109" s="563"/>
      <c r="O3109" s="563" t="s">
        <v>2391</v>
      </c>
      <c r="P3109" s="557" t="s">
        <v>284</v>
      </c>
      <c r="Q3109" s="557" t="s">
        <v>336</v>
      </c>
      <c r="R3109" s="557" t="s">
        <v>73</v>
      </c>
      <c r="S3109" s="557" t="s">
        <v>109</v>
      </c>
    </row>
    <row r="3110" spans="1:19" ht="20.100000000000001" customHeight="1">
      <c r="A3110" s="557" t="s">
        <v>2493</v>
      </c>
      <c r="B3110" s="563" t="s">
        <v>3215</v>
      </c>
      <c r="C3110" s="557" t="s">
        <v>64</v>
      </c>
      <c r="D3110" s="556" t="s">
        <v>3560</v>
      </c>
      <c r="E3110" s="556" t="s">
        <v>516</v>
      </c>
      <c r="F3110" s="557" t="s">
        <v>756</v>
      </c>
      <c r="G3110" s="563"/>
      <c r="H3110" s="560">
        <v>1</v>
      </c>
      <c r="I3110" s="559">
        <v>44634</v>
      </c>
      <c r="J3110" s="560">
        <v>0</v>
      </c>
      <c r="K3110" s="561">
        <f t="shared" si="205"/>
        <v>0</v>
      </c>
      <c r="L3110" s="562">
        <f t="shared" si="206"/>
        <v>0</v>
      </c>
      <c r="M3110" s="713">
        <f t="shared" si="207"/>
        <v>44634</v>
      </c>
      <c r="N3110" s="563"/>
      <c r="O3110" s="563" t="s">
        <v>3230</v>
      </c>
      <c r="P3110" s="557" t="s">
        <v>284</v>
      </c>
      <c r="Q3110" s="557" t="s">
        <v>271</v>
      </c>
      <c r="R3110" s="557" t="s">
        <v>73</v>
      </c>
      <c r="S3110" s="557" t="s">
        <v>109</v>
      </c>
    </row>
    <row r="3111" spans="1:19" ht="20.100000000000001" customHeight="1">
      <c r="A3111" s="557" t="s">
        <v>2493</v>
      </c>
      <c r="B3111" s="563" t="s">
        <v>3215</v>
      </c>
      <c r="C3111" s="557" t="s">
        <v>64</v>
      </c>
      <c r="D3111" s="556" t="s">
        <v>3561</v>
      </c>
      <c r="E3111" s="556" t="s">
        <v>516</v>
      </c>
      <c r="F3111" s="557" t="s">
        <v>880</v>
      </c>
      <c r="G3111" s="563"/>
      <c r="H3111" s="560">
        <v>1</v>
      </c>
      <c r="I3111" s="559">
        <v>3595</v>
      </c>
      <c r="J3111" s="560">
        <v>0</v>
      </c>
      <c r="K3111" s="561">
        <f t="shared" si="205"/>
        <v>0</v>
      </c>
      <c r="L3111" s="562">
        <f t="shared" si="206"/>
        <v>0</v>
      </c>
      <c r="M3111" s="713">
        <f t="shared" si="207"/>
        <v>3595</v>
      </c>
      <c r="N3111" s="563"/>
      <c r="O3111" s="563" t="s">
        <v>3230</v>
      </c>
      <c r="P3111" s="557" t="s">
        <v>284</v>
      </c>
      <c r="Q3111" s="557" t="s">
        <v>336</v>
      </c>
      <c r="R3111" s="557" t="s">
        <v>73</v>
      </c>
      <c r="S3111" s="557" t="s">
        <v>109</v>
      </c>
    </row>
    <row r="3112" spans="1:19" ht="20.100000000000001" customHeight="1">
      <c r="A3112" s="557" t="s">
        <v>2493</v>
      </c>
      <c r="B3112" s="563" t="s">
        <v>3215</v>
      </c>
      <c r="C3112" s="557" t="s">
        <v>64</v>
      </c>
      <c r="D3112" s="556" t="s">
        <v>3560</v>
      </c>
      <c r="E3112" s="556" t="s">
        <v>516</v>
      </c>
      <c r="F3112" s="557" t="s">
        <v>880</v>
      </c>
      <c r="G3112" s="563"/>
      <c r="H3112" s="560">
        <v>1</v>
      </c>
      <c r="I3112" s="559">
        <v>3595</v>
      </c>
      <c r="J3112" s="560">
        <v>0</v>
      </c>
      <c r="K3112" s="561">
        <f t="shared" si="205"/>
        <v>0</v>
      </c>
      <c r="L3112" s="562">
        <f t="shared" si="206"/>
        <v>0</v>
      </c>
      <c r="M3112" s="713">
        <f t="shared" si="207"/>
        <v>3595</v>
      </c>
      <c r="N3112" s="563"/>
      <c r="O3112" s="563" t="s">
        <v>3230</v>
      </c>
      <c r="P3112" s="557" t="s">
        <v>284</v>
      </c>
      <c r="Q3112" s="557" t="s">
        <v>336</v>
      </c>
      <c r="R3112" s="557" t="s">
        <v>73</v>
      </c>
      <c r="S3112" s="557" t="s">
        <v>109</v>
      </c>
    </row>
    <row r="3113" spans="1:19" ht="20.100000000000001" customHeight="1">
      <c r="A3113" s="557" t="s">
        <v>2493</v>
      </c>
      <c r="B3113" s="563" t="s">
        <v>3215</v>
      </c>
      <c r="C3113" s="557" t="s">
        <v>64</v>
      </c>
      <c r="D3113" s="556" t="s">
        <v>3560</v>
      </c>
      <c r="E3113" s="556" t="s">
        <v>516</v>
      </c>
      <c r="F3113" s="557" t="s">
        <v>1575</v>
      </c>
      <c r="G3113" s="563"/>
      <c r="H3113" s="560">
        <v>1</v>
      </c>
      <c r="I3113" s="559">
        <v>7189</v>
      </c>
      <c r="J3113" s="560">
        <v>0</v>
      </c>
      <c r="K3113" s="561">
        <f t="shared" si="205"/>
        <v>0</v>
      </c>
      <c r="L3113" s="562">
        <f t="shared" si="206"/>
        <v>0</v>
      </c>
      <c r="M3113" s="713">
        <f t="shared" si="207"/>
        <v>7189</v>
      </c>
      <c r="N3113" s="563"/>
      <c r="O3113" s="563" t="s">
        <v>3230</v>
      </c>
      <c r="P3113" s="557" t="s">
        <v>284</v>
      </c>
      <c r="Q3113" s="557" t="s">
        <v>336</v>
      </c>
      <c r="R3113" s="557" t="s">
        <v>73</v>
      </c>
      <c r="S3113" s="557" t="s">
        <v>109</v>
      </c>
    </row>
    <row r="3114" spans="1:19" ht="20.100000000000001" customHeight="1">
      <c r="A3114" s="557" t="s">
        <v>2493</v>
      </c>
      <c r="B3114" s="563" t="s">
        <v>3215</v>
      </c>
      <c r="C3114" s="557" t="s">
        <v>64</v>
      </c>
      <c r="D3114" s="556" t="s">
        <v>3560</v>
      </c>
      <c r="E3114" s="556" t="s">
        <v>516</v>
      </c>
      <c r="F3114" s="557" t="s">
        <v>882</v>
      </c>
      <c r="G3114" s="563"/>
      <c r="H3114" s="560">
        <v>1</v>
      </c>
      <c r="I3114" s="559">
        <v>8487</v>
      </c>
      <c r="J3114" s="560">
        <v>0</v>
      </c>
      <c r="K3114" s="561">
        <f t="shared" si="205"/>
        <v>0</v>
      </c>
      <c r="L3114" s="562">
        <f t="shared" si="206"/>
        <v>0</v>
      </c>
      <c r="M3114" s="713">
        <f t="shared" si="207"/>
        <v>8487</v>
      </c>
      <c r="N3114" s="563"/>
      <c r="O3114" s="563" t="s">
        <v>3230</v>
      </c>
      <c r="P3114" s="557" t="s">
        <v>284</v>
      </c>
      <c r="Q3114" s="557" t="s">
        <v>336</v>
      </c>
      <c r="R3114" s="557" t="s">
        <v>73</v>
      </c>
      <c r="S3114" s="557" t="s">
        <v>109</v>
      </c>
    </row>
    <row r="3115" spans="1:19" ht="20.100000000000001" customHeight="1">
      <c r="A3115" s="557" t="s">
        <v>2493</v>
      </c>
      <c r="B3115" s="563" t="s">
        <v>3215</v>
      </c>
      <c r="C3115" s="557" t="s">
        <v>64</v>
      </c>
      <c r="D3115" s="556" t="s">
        <v>3560</v>
      </c>
      <c r="E3115" s="556" t="s">
        <v>516</v>
      </c>
      <c r="F3115" s="557" t="s">
        <v>630</v>
      </c>
      <c r="G3115" s="563"/>
      <c r="H3115" s="560">
        <v>18</v>
      </c>
      <c r="I3115" s="559">
        <v>78459</v>
      </c>
      <c r="J3115" s="560">
        <v>0</v>
      </c>
      <c r="K3115" s="561">
        <f t="shared" si="205"/>
        <v>0</v>
      </c>
      <c r="L3115" s="562">
        <f t="shared" si="206"/>
        <v>0</v>
      </c>
      <c r="M3115" s="713">
        <f t="shared" si="207"/>
        <v>1412262</v>
      </c>
      <c r="N3115" s="563"/>
      <c r="O3115" s="563" t="s">
        <v>3216</v>
      </c>
      <c r="P3115" s="557" t="s">
        <v>284</v>
      </c>
      <c r="Q3115" s="557" t="s">
        <v>336</v>
      </c>
      <c r="R3115" s="557" t="s">
        <v>73</v>
      </c>
      <c r="S3115" s="557" t="s">
        <v>109</v>
      </c>
    </row>
    <row r="3116" spans="1:19" ht="20.100000000000001" customHeight="1">
      <c r="A3116" s="557" t="s">
        <v>2493</v>
      </c>
      <c r="B3116" s="563" t="s">
        <v>3215</v>
      </c>
      <c r="C3116" s="557" t="s">
        <v>64</v>
      </c>
      <c r="D3116" s="556" t="s">
        <v>3560</v>
      </c>
      <c r="E3116" s="556" t="s">
        <v>516</v>
      </c>
      <c r="F3116" s="557" t="s">
        <v>442</v>
      </c>
      <c r="G3116" s="563"/>
      <c r="H3116" s="560">
        <v>18</v>
      </c>
      <c r="I3116" s="560">
        <v>724</v>
      </c>
      <c r="J3116" s="560">
        <v>0</v>
      </c>
      <c r="K3116" s="561">
        <f t="shared" si="205"/>
        <v>0</v>
      </c>
      <c r="L3116" s="562">
        <f t="shared" si="206"/>
        <v>0</v>
      </c>
      <c r="M3116" s="713">
        <f t="shared" si="207"/>
        <v>13032</v>
      </c>
      <c r="N3116" s="563"/>
      <c r="O3116" s="563" t="s">
        <v>3231</v>
      </c>
      <c r="P3116" s="557" t="s">
        <v>284</v>
      </c>
      <c r="Q3116" s="557" t="s">
        <v>336</v>
      </c>
      <c r="R3116" s="557" t="s">
        <v>73</v>
      </c>
      <c r="S3116" s="557" t="s">
        <v>109</v>
      </c>
    </row>
    <row r="3117" spans="1:19" ht="20.100000000000001" customHeight="1">
      <c r="A3117" s="557" t="s">
        <v>2493</v>
      </c>
      <c r="B3117" s="563" t="s">
        <v>3215</v>
      </c>
      <c r="C3117" s="557" t="s">
        <v>64</v>
      </c>
      <c r="D3117" s="556" t="s">
        <v>3560</v>
      </c>
      <c r="E3117" s="556" t="s">
        <v>516</v>
      </c>
      <c r="F3117" s="557" t="s">
        <v>81</v>
      </c>
      <c r="G3117" s="563"/>
      <c r="H3117" s="560">
        <v>18</v>
      </c>
      <c r="I3117" s="559">
        <v>5065</v>
      </c>
      <c r="J3117" s="560">
        <v>0</v>
      </c>
      <c r="K3117" s="561">
        <f t="shared" ref="K3117:K3180" si="208">IFERROR(J3117*H3117,"0")</f>
        <v>0</v>
      </c>
      <c r="L3117" s="562">
        <f t="shared" ref="L3117:L3180" si="209">IFERROR(K3117/1000,"0")</f>
        <v>0</v>
      </c>
      <c r="M3117" s="713">
        <f t="shared" si="207"/>
        <v>91170</v>
      </c>
      <c r="N3117" s="563"/>
      <c r="O3117" s="563" t="s">
        <v>3231</v>
      </c>
      <c r="P3117" s="557" t="s">
        <v>284</v>
      </c>
      <c r="Q3117" s="557" t="s">
        <v>336</v>
      </c>
      <c r="R3117" s="557" t="s">
        <v>73</v>
      </c>
      <c r="S3117" s="557" t="s">
        <v>109</v>
      </c>
    </row>
    <row r="3118" spans="1:19" ht="20.100000000000001" customHeight="1">
      <c r="A3118" s="557" t="s">
        <v>2493</v>
      </c>
      <c r="B3118" s="563" t="s">
        <v>3215</v>
      </c>
      <c r="C3118" s="557" t="s">
        <v>64</v>
      </c>
      <c r="D3118" s="556" t="s">
        <v>3560</v>
      </c>
      <c r="E3118" s="556" t="s">
        <v>516</v>
      </c>
      <c r="F3118" s="557" t="s">
        <v>338</v>
      </c>
      <c r="G3118" s="563"/>
      <c r="H3118" s="560">
        <v>18</v>
      </c>
      <c r="I3118" s="559">
        <v>3112</v>
      </c>
      <c r="J3118" s="560">
        <v>0</v>
      </c>
      <c r="K3118" s="561">
        <f t="shared" si="208"/>
        <v>0</v>
      </c>
      <c r="L3118" s="562">
        <f t="shared" si="209"/>
        <v>0</v>
      </c>
      <c r="M3118" s="713">
        <f t="shared" si="207"/>
        <v>56016</v>
      </c>
      <c r="N3118" s="563"/>
      <c r="O3118" s="563" t="s">
        <v>3231</v>
      </c>
      <c r="P3118" s="557" t="s">
        <v>284</v>
      </c>
      <c r="Q3118" s="557" t="s">
        <v>336</v>
      </c>
      <c r="R3118" s="557" t="s">
        <v>73</v>
      </c>
      <c r="S3118" s="557" t="s">
        <v>109</v>
      </c>
    </row>
    <row r="3119" spans="1:19" ht="20.100000000000001" customHeight="1">
      <c r="A3119" s="557" t="s">
        <v>2493</v>
      </c>
      <c r="B3119" s="563" t="s">
        <v>3215</v>
      </c>
      <c r="C3119" s="557" t="s">
        <v>64</v>
      </c>
      <c r="D3119" s="556" t="s">
        <v>3560</v>
      </c>
      <c r="E3119" s="556" t="s">
        <v>516</v>
      </c>
      <c r="F3119" s="557" t="s">
        <v>985</v>
      </c>
      <c r="G3119" s="563"/>
      <c r="H3119" s="560">
        <v>18</v>
      </c>
      <c r="I3119" s="559">
        <v>5500</v>
      </c>
      <c r="J3119" s="560">
        <v>0</v>
      </c>
      <c r="K3119" s="561">
        <f t="shared" si="208"/>
        <v>0</v>
      </c>
      <c r="L3119" s="562">
        <f t="shared" si="209"/>
        <v>0</v>
      </c>
      <c r="M3119" s="713">
        <f t="shared" si="207"/>
        <v>99000</v>
      </c>
      <c r="N3119" s="563"/>
      <c r="O3119" s="563" t="s">
        <v>3231</v>
      </c>
      <c r="P3119" s="557" t="s">
        <v>284</v>
      </c>
      <c r="Q3119" s="557" t="s">
        <v>336</v>
      </c>
      <c r="R3119" s="557" t="s">
        <v>73</v>
      </c>
      <c r="S3119" s="557" t="s">
        <v>109</v>
      </c>
    </row>
    <row r="3120" spans="1:19" ht="20.100000000000001" customHeight="1">
      <c r="A3120" s="557" t="s">
        <v>2493</v>
      </c>
      <c r="B3120" s="563" t="s">
        <v>3215</v>
      </c>
      <c r="C3120" s="557" t="s">
        <v>64</v>
      </c>
      <c r="D3120" s="556" t="s">
        <v>3560</v>
      </c>
      <c r="E3120" s="556" t="s">
        <v>516</v>
      </c>
      <c r="F3120" s="557" t="s">
        <v>2318</v>
      </c>
      <c r="G3120" s="563"/>
      <c r="H3120" s="560">
        <v>108</v>
      </c>
      <c r="I3120" s="559">
        <v>65532</v>
      </c>
      <c r="J3120" s="560">
        <v>0</v>
      </c>
      <c r="K3120" s="561">
        <f t="shared" si="208"/>
        <v>0</v>
      </c>
      <c r="L3120" s="562">
        <f t="shared" si="209"/>
        <v>0</v>
      </c>
      <c r="M3120" s="713">
        <f t="shared" si="207"/>
        <v>7077456</v>
      </c>
      <c r="N3120" s="563"/>
      <c r="O3120" s="563" t="s">
        <v>3233</v>
      </c>
      <c r="P3120" s="557" t="s">
        <v>284</v>
      </c>
      <c r="Q3120" s="557" t="s">
        <v>272</v>
      </c>
      <c r="R3120" s="557" t="s">
        <v>73</v>
      </c>
      <c r="S3120" s="557" t="s">
        <v>109</v>
      </c>
    </row>
    <row r="3121" spans="1:19" ht="20.100000000000001" customHeight="1">
      <c r="A3121" s="557" t="s">
        <v>2493</v>
      </c>
      <c r="B3121" s="563" t="s">
        <v>3215</v>
      </c>
      <c r="C3121" s="557" t="s">
        <v>64</v>
      </c>
      <c r="D3121" s="556" t="s">
        <v>3560</v>
      </c>
      <c r="E3121" s="556" t="s">
        <v>516</v>
      </c>
      <c r="F3121" s="557" t="s">
        <v>83</v>
      </c>
      <c r="G3121" s="563"/>
      <c r="H3121" s="560">
        <v>108</v>
      </c>
      <c r="I3121" s="559">
        <v>10968</v>
      </c>
      <c r="J3121" s="560">
        <v>0</v>
      </c>
      <c r="K3121" s="561">
        <f t="shared" si="208"/>
        <v>0</v>
      </c>
      <c r="L3121" s="562">
        <f t="shared" si="209"/>
        <v>0</v>
      </c>
      <c r="M3121" s="713">
        <f t="shared" si="207"/>
        <v>1184544</v>
      </c>
      <c r="N3121" s="563"/>
      <c r="O3121" s="563" t="s">
        <v>3233</v>
      </c>
      <c r="P3121" s="557" t="s">
        <v>284</v>
      </c>
      <c r="Q3121" s="557" t="s">
        <v>336</v>
      </c>
      <c r="R3121" s="557" t="s">
        <v>73</v>
      </c>
      <c r="S3121" s="557" t="s">
        <v>109</v>
      </c>
    </row>
    <row r="3122" spans="1:19" ht="20.100000000000001" customHeight="1">
      <c r="A3122" s="557" t="s">
        <v>2493</v>
      </c>
      <c r="B3122" s="563" t="s">
        <v>3215</v>
      </c>
      <c r="C3122" s="557" t="s">
        <v>64</v>
      </c>
      <c r="D3122" s="556" t="s">
        <v>3560</v>
      </c>
      <c r="E3122" s="556" t="s">
        <v>516</v>
      </c>
      <c r="F3122" s="557" t="s">
        <v>985</v>
      </c>
      <c r="G3122" s="563"/>
      <c r="H3122" s="560">
        <v>3</v>
      </c>
      <c r="I3122" s="559">
        <v>7200</v>
      </c>
      <c r="J3122" s="560">
        <v>0</v>
      </c>
      <c r="K3122" s="561">
        <f t="shared" si="208"/>
        <v>0</v>
      </c>
      <c r="L3122" s="562">
        <f t="shared" si="209"/>
        <v>0</v>
      </c>
      <c r="M3122" s="713">
        <f t="shared" si="207"/>
        <v>21600</v>
      </c>
      <c r="N3122" s="563"/>
      <c r="O3122" s="563" t="s">
        <v>586</v>
      </c>
      <c r="P3122" s="557" t="s">
        <v>284</v>
      </c>
      <c r="Q3122" s="557" t="s">
        <v>336</v>
      </c>
      <c r="R3122" s="557" t="s">
        <v>73</v>
      </c>
      <c r="S3122" s="557" t="s">
        <v>109</v>
      </c>
    </row>
    <row r="3123" spans="1:19" ht="20.100000000000001" customHeight="1">
      <c r="A3123" s="557" t="s">
        <v>2493</v>
      </c>
      <c r="B3123" s="563" t="s">
        <v>3215</v>
      </c>
      <c r="C3123" s="557" t="s">
        <v>64</v>
      </c>
      <c r="D3123" s="556" t="s">
        <v>3560</v>
      </c>
      <c r="E3123" s="556" t="s">
        <v>516</v>
      </c>
      <c r="F3123" s="557" t="s">
        <v>985</v>
      </c>
      <c r="G3123" s="563"/>
      <c r="H3123" s="560">
        <v>3</v>
      </c>
      <c r="I3123" s="559">
        <v>7200</v>
      </c>
      <c r="J3123" s="560">
        <v>0</v>
      </c>
      <c r="K3123" s="561">
        <f t="shared" si="208"/>
        <v>0</v>
      </c>
      <c r="L3123" s="562">
        <f t="shared" si="209"/>
        <v>0</v>
      </c>
      <c r="M3123" s="713">
        <f t="shared" si="207"/>
        <v>21600</v>
      </c>
      <c r="N3123" s="563"/>
      <c r="O3123" s="563" t="s">
        <v>587</v>
      </c>
      <c r="P3123" s="557" t="s">
        <v>284</v>
      </c>
      <c r="Q3123" s="557" t="s">
        <v>336</v>
      </c>
      <c r="R3123" s="557" t="s">
        <v>73</v>
      </c>
      <c r="S3123" s="557" t="s">
        <v>109</v>
      </c>
    </row>
    <row r="3124" spans="1:19" ht="20.100000000000001" customHeight="1">
      <c r="A3124" s="557" t="s">
        <v>2493</v>
      </c>
      <c r="B3124" s="563" t="s">
        <v>3215</v>
      </c>
      <c r="C3124" s="557" t="s">
        <v>64</v>
      </c>
      <c r="D3124" s="556" t="s">
        <v>3561</v>
      </c>
      <c r="E3124" s="556" t="s">
        <v>516</v>
      </c>
      <c r="F3124" s="557" t="s">
        <v>880</v>
      </c>
      <c r="G3124" s="563"/>
      <c r="H3124" s="560">
        <v>100</v>
      </c>
      <c r="I3124" s="559">
        <v>3627</v>
      </c>
      <c r="J3124" s="560">
        <v>0</v>
      </c>
      <c r="K3124" s="561">
        <f t="shared" si="208"/>
        <v>0</v>
      </c>
      <c r="L3124" s="562">
        <f t="shared" si="209"/>
        <v>0</v>
      </c>
      <c r="M3124" s="713">
        <f t="shared" si="207"/>
        <v>362700</v>
      </c>
      <c r="N3124" s="563"/>
      <c r="O3124" s="563"/>
      <c r="P3124" s="557" t="s">
        <v>284</v>
      </c>
      <c r="Q3124" s="557" t="s">
        <v>336</v>
      </c>
      <c r="R3124" s="557" t="s">
        <v>73</v>
      </c>
      <c r="S3124" s="557" t="s">
        <v>109</v>
      </c>
    </row>
    <row r="3125" spans="1:19" ht="20.100000000000001" customHeight="1">
      <c r="A3125" s="557" t="s">
        <v>2493</v>
      </c>
      <c r="B3125" s="563" t="s">
        <v>3215</v>
      </c>
      <c r="C3125" s="557" t="s">
        <v>64</v>
      </c>
      <c r="D3125" s="556" t="s">
        <v>3561</v>
      </c>
      <c r="E3125" s="556" t="s">
        <v>516</v>
      </c>
      <c r="F3125" s="557" t="s">
        <v>880</v>
      </c>
      <c r="G3125" s="563"/>
      <c r="H3125" s="560">
        <v>100</v>
      </c>
      <c r="I3125" s="559">
        <v>3627</v>
      </c>
      <c r="J3125" s="560">
        <v>0</v>
      </c>
      <c r="K3125" s="561">
        <f t="shared" si="208"/>
        <v>0</v>
      </c>
      <c r="L3125" s="562">
        <f t="shared" si="209"/>
        <v>0</v>
      </c>
      <c r="M3125" s="713">
        <f t="shared" si="207"/>
        <v>362700</v>
      </c>
      <c r="N3125" s="563"/>
      <c r="O3125" s="563"/>
      <c r="P3125" s="557" t="s">
        <v>284</v>
      </c>
      <c r="Q3125" s="557" t="s">
        <v>336</v>
      </c>
      <c r="R3125" s="557" t="s">
        <v>73</v>
      </c>
      <c r="S3125" s="557" t="s">
        <v>109</v>
      </c>
    </row>
    <row r="3126" spans="1:19" ht="20.100000000000001" customHeight="1">
      <c r="A3126" s="557" t="s">
        <v>2493</v>
      </c>
      <c r="B3126" s="563" t="s">
        <v>3215</v>
      </c>
      <c r="C3126" s="557" t="s">
        <v>64</v>
      </c>
      <c r="D3126" s="556" t="s">
        <v>3560</v>
      </c>
      <c r="E3126" s="556" t="s">
        <v>516</v>
      </c>
      <c r="F3126" s="557" t="s">
        <v>1575</v>
      </c>
      <c r="G3126" s="563"/>
      <c r="H3126" s="560">
        <v>100</v>
      </c>
      <c r="I3126" s="559">
        <v>7254</v>
      </c>
      <c r="J3126" s="560">
        <v>0</v>
      </c>
      <c r="K3126" s="561">
        <f t="shared" si="208"/>
        <v>0</v>
      </c>
      <c r="L3126" s="562">
        <f t="shared" si="209"/>
        <v>0</v>
      </c>
      <c r="M3126" s="713">
        <f t="shared" si="207"/>
        <v>725400</v>
      </c>
      <c r="N3126" s="563"/>
      <c r="O3126" s="563"/>
      <c r="P3126" s="557" t="s">
        <v>284</v>
      </c>
      <c r="Q3126" s="557" t="s">
        <v>336</v>
      </c>
      <c r="R3126" s="557" t="s">
        <v>73</v>
      </c>
      <c r="S3126" s="557" t="s">
        <v>109</v>
      </c>
    </row>
    <row r="3127" spans="1:19" ht="20.100000000000001" customHeight="1">
      <c r="A3127" s="557" t="s">
        <v>2493</v>
      </c>
      <c r="B3127" s="563" t="s">
        <v>3215</v>
      </c>
      <c r="C3127" s="557" t="s">
        <v>64</v>
      </c>
      <c r="D3127" s="556" t="s">
        <v>3560</v>
      </c>
      <c r="E3127" s="556" t="s">
        <v>516</v>
      </c>
      <c r="F3127" s="557" t="s">
        <v>882</v>
      </c>
      <c r="G3127" s="563"/>
      <c r="H3127" s="560">
        <v>100</v>
      </c>
      <c r="I3127" s="559">
        <v>8563</v>
      </c>
      <c r="J3127" s="560">
        <v>0</v>
      </c>
      <c r="K3127" s="561">
        <f t="shared" si="208"/>
        <v>0</v>
      </c>
      <c r="L3127" s="562">
        <f t="shared" si="209"/>
        <v>0</v>
      </c>
      <c r="M3127" s="713">
        <f t="shared" si="207"/>
        <v>856300</v>
      </c>
      <c r="N3127" s="563"/>
      <c r="O3127" s="563"/>
      <c r="P3127" s="557" t="s">
        <v>284</v>
      </c>
      <c r="Q3127" s="557" t="s">
        <v>336</v>
      </c>
      <c r="R3127" s="557" t="s">
        <v>73</v>
      </c>
      <c r="S3127" s="557" t="s">
        <v>109</v>
      </c>
    </row>
    <row r="3128" spans="1:19" ht="20.100000000000001" customHeight="1">
      <c r="A3128" s="557" t="s">
        <v>2493</v>
      </c>
      <c r="B3128" s="563" t="s">
        <v>3215</v>
      </c>
      <c r="C3128" s="557" t="s">
        <v>64</v>
      </c>
      <c r="D3128" s="556" t="s">
        <v>3560</v>
      </c>
      <c r="E3128" s="556" t="s">
        <v>516</v>
      </c>
      <c r="F3128" s="557" t="s">
        <v>970</v>
      </c>
      <c r="G3128" s="563"/>
      <c r="H3128" s="560">
        <v>100</v>
      </c>
      <c r="I3128" s="559">
        <v>44429</v>
      </c>
      <c r="J3128" s="560">
        <v>0</v>
      </c>
      <c r="K3128" s="561">
        <f t="shared" si="208"/>
        <v>0</v>
      </c>
      <c r="L3128" s="562">
        <f t="shared" si="209"/>
        <v>0</v>
      </c>
      <c r="M3128" s="713">
        <f t="shared" si="207"/>
        <v>4442900</v>
      </c>
      <c r="N3128" s="563"/>
      <c r="O3128" s="563"/>
      <c r="P3128" s="557" t="s">
        <v>284</v>
      </c>
      <c r="Q3128" s="557" t="s">
        <v>271</v>
      </c>
      <c r="R3128" s="557" t="s">
        <v>73</v>
      </c>
      <c r="S3128" s="557" t="s">
        <v>109</v>
      </c>
    </row>
    <row r="3129" spans="1:19" ht="20.100000000000001" customHeight="1">
      <c r="A3129" s="557" t="s">
        <v>2493</v>
      </c>
      <c r="B3129" s="563" t="s">
        <v>3215</v>
      </c>
      <c r="C3129" s="557" t="s">
        <v>64</v>
      </c>
      <c r="D3129" s="556" t="s">
        <v>3560</v>
      </c>
      <c r="E3129" s="556" t="s">
        <v>516</v>
      </c>
      <c r="F3129" s="557" t="s">
        <v>751</v>
      </c>
      <c r="G3129" s="563"/>
      <c r="H3129" s="560">
        <v>8</v>
      </c>
      <c r="I3129" s="559">
        <v>56067</v>
      </c>
      <c r="J3129" s="560">
        <v>0</v>
      </c>
      <c r="K3129" s="561">
        <f t="shared" si="208"/>
        <v>0</v>
      </c>
      <c r="L3129" s="562">
        <f t="shared" si="209"/>
        <v>0</v>
      </c>
      <c r="M3129" s="713">
        <f t="shared" si="207"/>
        <v>448536</v>
      </c>
      <c r="N3129" s="563"/>
      <c r="O3129" s="563"/>
      <c r="P3129" s="557" t="s">
        <v>284</v>
      </c>
      <c r="Q3129" s="557" t="s">
        <v>585</v>
      </c>
      <c r="R3129" s="557" t="s">
        <v>73</v>
      </c>
      <c r="S3129" s="557" t="s">
        <v>109</v>
      </c>
    </row>
    <row r="3130" spans="1:19" ht="20.100000000000001" customHeight="1">
      <c r="A3130" s="557" t="s">
        <v>2493</v>
      </c>
      <c r="B3130" s="563" t="s">
        <v>3215</v>
      </c>
      <c r="C3130" s="557" t="s">
        <v>64</v>
      </c>
      <c r="D3130" s="556" t="s">
        <v>3560</v>
      </c>
      <c r="E3130" s="556" t="s">
        <v>516</v>
      </c>
      <c r="F3130" s="557" t="s">
        <v>442</v>
      </c>
      <c r="G3130" s="563"/>
      <c r="H3130" s="560">
        <v>8</v>
      </c>
      <c r="I3130" s="560">
        <v>847</v>
      </c>
      <c r="J3130" s="560">
        <v>0</v>
      </c>
      <c r="K3130" s="561">
        <f t="shared" si="208"/>
        <v>0</v>
      </c>
      <c r="L3130" s="562">
        <f t="shared" si="209"/>
        <v>0</v>
      </c>
      <c r="M3130" s="713">
        <f t="shared" si="207"/>
        <v>6776</v>
      </c>
      <c r="N3130" s="563"/>
      <c r="O3130" s="563"/>
      <c r="P3130" s="557" t="s">
        <v>284</v>
      </c>
      <c r="Q3130" s="557" t="s">
        <v>336</v>
      </c>
      <c r="R3130" s="557" t="s">
        <v>73</v>
      </c>
      <c r="S3130" s="557" t="s">
        <v>109</v>
      </c>
    </row>
    <row r="3131" spans="1:19" ht="20.100000000000001" customHeight="1">
      <c r="A3131" s="557" t="s">
        <v>2493</v>
      </c>
      <c r="B3131" s="563" t="s">
        <v>3215</v>
      </c>
      <c r="C3131" s="557" t="s">
        <v>64</v>
      </c>
      <c r="D3131" s="556" t="s">
        <v>3560</v>
      </c>
      <c r="E3131" s="556" t="s">
        <v>516</v>
      </c>
      <c r="F3131" s="557" t="s">
        <v>3242</v>
      </c>
      <c r="G3131" s="563"/>
      <c r="H3131" s="560">
        <v>32</v>
      </c>
      <c r="I3131" s="559">
        <v>57139</v>
      </c>
      <c r="J3131" s="560">
        <v>0</v>
      </c>
      <c r="K3131" s="561">
        <f t="shared" si="208"/>
        <v>0</v>
      </c>
      <c r="L3131" s="562">
        <f t="shared" si="209"/>
        <v>0</v>
      </c>
      <c r="M3131" s="713">
        <f t="shared" si="207"/>
        <v>1828448</v>
      </c>
      <c r="N3131" s="563"/>
      <c r="O3131" s="563"/>
      <c r="P3131" s="557" t="s">
        <v>284</v>
      </c>
      <c r="Q3131" s="557" t="s">
        <v>585</v>
      </c>
      <c r="R3131" s="557" t="s">
        <v>73</v>
      </c>
      <c r="S3131" s="557" t="s">
        <v>109</v>
      </c>
    </row>
    <row r="3132" spans="1:19" ht="20.100000000000001" customHeight="1">
      <c r="A3132" s="557" t="s">
        <v>2493</v>
      </c>
      <c r="B3132" s="563" t="s">
        <v>3215</v>
      </c>
      <c r="C3132" s="557" t="s">
        <v>64</v>
      </c>
      <c r="D3132" s="556" t="s">
        <v>3560</v>
      </c>
      <c r="E3132" s="556" t="s">
        <v>516</v>
      </c>
      <c r="F3132" s="557" t="s">
        <v>442</v>
      </c>
      <c r="G3132" s="563"/>
      <c r="H3132" s="560">
        <v>32</v>
      </c>
      <c r="I3132" s="560">
        <v>834</v>
      </c>
      <c r="J3132" s="560">
        <v>0</v>
      </c>
      <c r="K3132" s="561">
        <f t="shared" si="208"/>
        <v>0</v>
      </c>
      <c r="L3132" s="562">
        <f t="shared" si="209"/>
        <v>0</v>
      </c>
      <c r="M3132" s="713">
        <f t="shared" si="207"/>
        <v>26688</v>
      </c>
      <c r="N3132" s="563"/>
      <c r="O3132" s="563"/>
      <c r="P3132" s="557" t="s">
        <v>284</v>
      </c>
      <c r="Q3132" s="557" t="s">
        <v>336</v>
      </c>
      <c r="R3132" s="557" t="s">
        <v>73</v>
      </c>
      <c r="S3132" s="557" t="s">
        <v>109</v>
      </c>
    </row>
    <row r="3133" spans="1:19" ht="20.100000000000001" customHeight="1">
      <c r="A3133" s="557" t="s">
        <v>806</v>
      </c>
      <c r="B3133" s="563" t="s">
        <v>3260</v>
      </c>
      <c r="C3133" s="557" t="s">
        <v>425</v>
      </c>
      <c r="D3133" s="556" t="s">
        <v>3560</v>
      </c>
      <c r="E3133" s="556" t="s">
        <v>516</v>
      </c>
      <c r="F3133" s="557" t="s">
        <v>2383</v>
      </c>
      <c r="G3133" s="563"/>
      <c r="H3133" s="560">
        <v>40</v>
      </c>
      <c r="I3133" s="559">
        <v>28800</v>
      </c>
      <c r="J3133" s="560">
        <v>0</v>
      </c>
      <c r="K3133" s="561">
        <f t="shared" si="208"/>
        <v>0</v>
      </c>
      <c r="L3133" s="562">
        <f t="shared" si="209"/>
        <v>0</v>
      </c>
      <c r="M3133" s="713">
        <f t="shared" si="207"/>
        <v>1152000</v>
      </c>
      <c r="N3133" s="563"/>
      <c r="O3133" s="563" t="s">
        <v>3308</v>
      </c>
      <c r="P3133" s="557" t="s">
        <v>372</v>
      </c>
      <c r="Q3133" s="557" t="s">
        <v>358</v>
      </c>
      <c r="R3133" s="557" t="s">
        <v>73</v>
      </c>
      <c r="S3133" s="557" t="s">
        <v>237</v>
      </c>
    </row>
    <row r="3134" spans="1:19" ht="20.100000000000001" customHeight="1">
      <c r="A3134" s="557" t="s">
        <v>806</v>
      </c>
      <c r="B3134" s="563" t="s">
        <v>3260</v>
      </c>
      <c r="C3134" s="557" t="s">
        <v>425</v>
      </c>
      <c r="D3134" s="556" t="s">
        <v>3560</v>
      </c>
      <c r="E3134" s="556" t="s">
        <v>516</v>
      </c>
      <c r="F3134" s="557" t="s">
        <v>750</v>
      </c>
      <c r="G3134" s="563"/>
      <c r="H3134" s="560">
        <v>16</v>
      </c>
      <c r="I3134" s="559">
        <v>103500</v>
      </c>
      <c r="J3134" s="560">
        <v>0</v>
      </c>
      <c r="K3134" s="561">
        <f t="shared" si="208"/>
        <v>0</v>
      </c>
      <c r="L3134" s="562">
        <f t="shared" si="209"/>
        <v>0</v>
      </c>
      <c r="M3134" s="713">
        <f t="shared" si="207"/>
        <v>1656000</v>
      </c>
      <c r="N3134" s="563"/>
      <c r="O3134" s="563" t="s">
        <v>3309</v>
      </c>
      <c r="P3134" s="557" t="s">
        <v>372</v>
      </c>
      <c r="Q3134" s="557" t="s">
        <v>271</v>
      </c>
      <c r="R3134" s="557" t="s">
        <v>73</v>
      </c>
      <c r="S3134" s="557" t="s">
        <v>237</v>
      </c>
    </row>
    <row r="3135" spans="1:19" ht="20.100000000000001" customHeight="1">
      <c r="A3135" s="557" t="s">
        <v>806</v>
      </c>
      <c r="B3135" s="563" t="s">
        <v>3260</v>
      </c>
      <c r="C3135" s="557" t="s">
        <v>425</v>
      </c>
      <c r="D3135" s="556" t="s">
        <v>3560</v>
      </c>
      <c r="E3135" s="556" t="s">
        <v>516</v>
      </c>
      <c r="F3135" s="557" t="s">
        <v>961</v>
      </c>
      <c r="G3135" s="563"/>
      <c r="H3135" s="560">
        <v>48</v>
      </c>
      <c r="I3135" s="559">
        <v>92700</v>
      </c>
      <c r="J3135" s="560">
        <v>0</v>
      </c>
      <c r="K3135" s="561">
        <f t="shared" si="208"/>
        <v>0</v>
      </c>
      <c r="L3135" s="562">
        <f t="shared" si="209"/>
        <v>0</v>
      </c>
      <c r="M3135" s="713">
        <f t="shared" si="207"/>
        <v>4449600</v>
      </c>
      <c r="N3135" s="563"/>
      <c r="O3135" s="563"/>
      <c r="P3135" s="557" t="s">
        <v>372</v>
      </c>
      <c r="Q3135" s="557" t="s">
        <v>336</v>
      </c>
      <c r="R3135" s="557" t="s">
        <v>73</v>
      </c>
      <c r="S3135" s="557" t="s">
        <v>237</v>
      </c>
    </row>
    <row r="3136" spans="1:19" ht="20.100000000000001" customHeight="1">
      <c r="A3136" s="557" t="s">
        <v>3277</v>
      </c>
      <c r="B3136" s="563" t="s">
        <v>3278</v>
      </c>
      <c r="C3136" s="557" t="s">
        <v>425</v>
      </c>
      <c r="D3136" s="556" t="s">
        <v>3560</v>
      </c>
      <c r="E3136" s="556" t="s">
        <v>516</v>
      </c>
      <c r="F3136" s="557" t="s">
        <v>950</v>
      </c>
      <c r="G3136" s="563"/>
      <c r="H3136" s="560">
        <v>176</v>
      </c>
      <c r="I3136" s="559">
        <v>50276</v>
      </c>
      <c r="J3136" s="560">
        <v>36</v>
      </c>
      <c r="K3136" s="561">
        <f t="shared" si="208"/>
        <v>6336</v>
      </c>
      <c r="L3136" s="562">
        <f t="shared" si="209"/>
        <v>6.3360000000000003</v>
      </c>
      <c r="M3136" s="713">
        <f t="shared" si="207"/>
        <v>8848576</v>
      </c>
      <c r="N3136" s="563"/>
      <c r="O3136" s="563" t="s">
        <v>2391</v>
      </c>
      <c r="P3136" s="557" t="s">
        <v>372</v>
      </c>
      <c r="Q3136" s="557" t="s">
        <v>358</v>
      </c>
      <c r="R3136" s="557" t="s">
        <v>68</v>
      </c>
      <c r="S3136" s="557" t="s">
        <v>109</v>
      </c>
    </row>
    <row r="3137" spans="1:19" ht="20.100000000000001" customHeight="1">
      <c r="A3137" s="557" t="s">
        <v>3277</v>
      </c>
      <c r="B3137" s="563" t="s">
        <v>3278</v>
      </c>
      <c r="C3137" s="557" t="s">
        <v>425</v>
      </c>
      <c r="D3137" s="556" t="s">
        <v>3561</v>
      </c>
      <c r="E3137" s="556" t="s">
        <v>516</v>
      </c>
      <c r="F3137" s="557" t="s">
        <v>880</v>
      </c>
      <c r="G3137" s="563"/>
      <c r="H3137" s="560">
        <v>176</v>
      </c>
      <c r="I3137" s="559">
        <v>3352</v>
      </c>
      <c r="J3137" s="560">
        <v>0</v>
      </c>
      <c r="K3137" s="561">
        <f t="shared" si="208"/>
        <v>0</v>
      </c>
      <c r="L3137" s="562">
        <f t="shared" si="209"/>
        <v>0</v>
      </c>
      <c r="M3137" s="713">
        <f t="shared" si="207"/>
        <v>589952</v>
      </c>
      <c r="N3137" s="563"/>
      <c r="O3137" s="563" t="s">
        <v>2391</v>
      </c>
      <c r="P3137" s="557" t="s">
        <v>372</v>
      </c>
      <c r="Q3137" s="557" t="s">
        <v>336</v>
      </c>
      <c r="R3137" s="557" t="s">
        <v>73</v>
      </c>
      <c r="S3137" s="557" t="s">
        <v>109</v>
      </c>
    </row>
    <row r="3138" spans="1:19" ht="20.100000000000001" customHeight="1">
      <c r="A3138" s="557" t="s">
        <v>3277</v>
      </c>
      <c r="B3138" s="563" t="s">
        <v>3278</v>
      </c>
      <c r="C3138" s="557" t="s">
        <v>425</v>
      </c>
      <c r="D3138" s="556" t="s">
        <v>3560</v>
      </c>
      <c r="E3138" s="556" t="s">
        <v>516</v>
      </c>
      <c r="F3138" s="557" t="s">
        <v>642</v>
      </c>
      <c r="G3138" s="563"/>
      <c r="H3138" s="560">
        <v>178</v>
      </c>
      <c r="I3138" s="559">
        <v>29456</v>
      </c>
      <c r="J3138" s="560">
        <v>18</v>
      </c>
      <c r="K3138" s="561">
        <f t="shared" si="208"/>
        <v>3204</v>
      </c>
      <c r="L3138" s="562">
        <f t="shared" si="209"/>
        <v>3.2040000000000002</v>
      </c>
      <c r="M3138" s="713">
        <f t="shared" si="207"/>
        <v>5243168</v>
      </c>
      <c r="N3138" s="563"/>
      <c r="O3138" s="563" t="s">
        <v>1386</v>
      </c>
      <c r="P3138" s="557" t="s">
        <v>372</v>
      </c>
      <c r="Q3138" s="557" t="s">
        <v>270</v>
      </c>
      <c r="R3138" s="557" t="s">
        <v>68</v>
      </c>
      <c r="S3138" s="557" t="s">
        <v>109</v>
      </c>
    </row>
    <row r="3139" spans="1:19" ht="20.100000000000001" customHeight="1">
      <c r="A3139" s="557" t="s">
        <v>3277</v>
      </c>
      <c r="B3139" s="563" t="s">
        <v>3278</v>
      </c>
      <c r="C3139" s="557" t="s">
        <v>425</v>
      </c>
      <c r="D3139" s="556" t="s">
        <v>3561</v>
      </c>
      <c r="E3139" s="556" t="s">
        <v>516</v>
      </c>
      <c r="F3139" s="557" t="s">
        <v>1387</v>
      </c>
      <c r="G3139" s="563"/>
      <c r="H3139" s="560">
        <v>178</v>
      </c>
      <c r="I3139" s="559">
        <v>14538</v>
      </c>
      <c r="J3139" s="560">
        <v>0</v>
      </c>
      <c r="K3139" s="561">
        <f t="shared" si="208"/>
        <v>0</v>
      </c>
      <c r="L3139" s="562">
        <f t="shared" si="209"/>
        <v>0</v>
      </c>
      <c r="M3139" s="713">
        <f t="shared" si="207"/>
        <v>2587764</v>
      </c>
      <c r="N3139" s="563"/>
      <c r="O3139" s="563" t="s">
        <v>1386</v>
      </c>
      <c r="P3139" s="557" t="s">
        <v>372</v>
      </c>
      <c r="Q3139" s="557" t="s">
        <v>577</v>
      </c>
      <c r="R3139" s="557" t="s">
        <v>68</v>
      </c>
      <c r="S3139" s="557" t="s">
        <v>109</v>
      </c>
    </row>
    <row r="3140" spans="1:19" ht="20.100000000000001" customHeight="1">
      <c r="A3140" s="557" t="s">
        <v>3277</v>
      </c>
      <c r="B3140" s="563" t="s">
        <v>3278</v>
      </c>
      <c r="C3140" s="557" t="s">
        <v>425</v>
      </c>
      <c r="D3140" s="556" t="s">
        <v>3560</v>
      </c>
      <c r="E3140" s="556" t="s">
        <v>516</v>
      </c>
      <c r="F3140" s="557" t="s">
        <v>2383</v>
      </c>
      <c r="G3140" s="563"/>
      <c r="H3140" s="560">
        <v>191</v>
      </c>
      <c r="I3140" s="559">
        <v>31274</v>
      </c>
      <c r="J3140" s="560">
        <v>0</v>
      </c>
      <c r="K3140" s="561">
        <f t="shared" si="208"/>
        <v>0</v>
      </c>
      <c r="L3140" s="562">
        <f t="shared" si="209"/>
        <v>0</v>
      </c>
      <c r="M3140" s="713">
        <f t="shared" si="207"/>
        <v>5973334</v>
      </c>
      <c r="N3140" s="563"/>
      <c r="O3140" s="563" t="s">
        <v>2390</v>
      </c>
      <c r="P3140" s="557" t="s">
        <v>372</v>
      </c>
      <c r="Q3140" s="557" t="s">
        <v>358</v>
      </c>
      <c r="R3140" s="557" t="s">
        <v>73</v>
      </c>
      <c r="S3140" s="557" t="s">
        <v>109</v>
      </c>
    </row>
    <row r="3141" spans="1:19" ht="20.100000000000001" customHeight="1">
      <c r="A3141" s="557" t="s">
        <v>3277</v>
      </c>
      <c r="B3141" s="563" t="s">
        <v>3278</v>
      </c>
      <c r="C3141" s="557" t="s">
        <v>425</v>
      </c>
      <c r="D3141" s="556" t="s">
        <v>3560</v>
      </c>
      <c r="E3141" s="556" t="s">
        <v>516</v>
      </c>
      <c r="F3141" s="557" t="s">
        <v>880</v>
      </c>
      <c r="G3141" s="563"/>
      <c r="H3141" s="560">
        <v>191</v>
      </c>
      <c r="I3141" s="559">
        <v>3856</v>
      </c>
      <c r="J3141" s="560">
        <v>0</v>
      </c>
      <c r="K3141" s="561">
        <f t="shared" si="208"/>
        <v>0</v>
      </c>
      <c r="L3141" s="562">
        <f t="shared" si="209"/>
        <v>0</v>
      </c>
      <c r="M3141" s="713">
        <f t="shared" si="207"/>
        <v>736496</v>
      </c>
      <c r="N3141" s="563"/>
      <c r="O3141" s="563" t="s">
        <v>2390</v>
      </c>
      <c r="P3141" s="557" t="s">
        <v>372</v>
      </c>
      <c r="Q3141" s="557" t="s">
        <v>336</v>
      </c>
      <c r="R3141" s="557" t="s">
        <v>73</v>
      </c>
      <c r="S3141" s="557" t="s">
        <v>109</v>
      </c>
    </row>
    <row r="3142" spans="1:19" ht="20.100000000000001" customHeight="1">
      <c r="A3142" s="557" t="s">
        <v>3277</v>
      </c>
      <c r="B3142" s="563" t="s">
        <v>3278</v>
      </c>
      <c r="C3142" s="557" t="s">
        <v>425</v>
      </c>
      <c r="D3142" s="556" t="s">
        <v>3560</v>
      </c>
      <c r="E3142" s="556" t="s">
        <v>516</v>
      </c>
      <c r="F3142" s="557" t="s">
        <v>880</v>
      </c>
      <c r="G3142" s="563"/>
      <c r="H3142" s="560">
        <v>191</v>
      </c>
      <c r="I3142" s="559">
        <v>3856</v>
      </c>
      <c r="J3142" s="560">
        <v>0</v>
      </c>
      <c r="K3142" s="561">
        <f t="shared" si="208"/>
        <v>0</v>
      </c>
      <c r="L3142" s="562">
        <f t="shared" si="209"/>
        <v>0</v>
      </c>
      <c r="M3142" s="713">
        <f t="shared" si="207"/>
        <v>736496</v>
      </c>
      <c r="N3142" s="563"/>
      <c r="O3142" s="563" t="s">
        <v>2390</v>
      </c>
      <c r="P3142" s="557" t="s">
        <v>372</v>
      </c>
      <c r="Q3142" s="557" t="s">
        <v>336</v>
      </c>
      <c r="R3142" s="557" t="s">
        <v>73</v>
      </c>
      <c r="S3142" s="557" t="s">
        <v>109</v>
      </c>
    </row>
    <row r="3143" spans="1:19" ht="20.100000000000001" customHeight="1">
      <c r="A3143" s="557" t="s">
        <v>3277</v>
      </c>
      <c r="B3143" s="563" t="s">
        <v>3278</v>
      </c>
      <c r="C3143" s="557" t="s">
        <v>425</v>
      </c>
      <c r="D3143" s="556" t="s">
        <v>3560</v>
      </c>
      <c r="E3143" s="556" t="s">
        <v>516</v>
      </c>
      <c r="F3143" s="557" t="s">
        <v>1575</v>
      </c>
      <c r="G3143" s="563"/>
      <c r="H3143" s="560">
        <v>191</v>
      </c>
      <c r="I3143" s="559">
        <v>7711</v>
      </c>
      <c r="J3143" s="560">
        <v>0</v>
      </c>
      <c r="K3143" s="561">
        <f t="shared" si="208"/>
        <v>0</v>
      </c>
      <c r="L3143" s="562">
        <f t="shared" si="209"/>
        <v>0</v>
      </c>
      <c r="M3143" s="713">
        <f t="shared" si="207"/>
        <v>1472801</v>
      </c>
      <c r="N3143" s="563"/>
      <c r="O3143" s="563" t="s">
        <v>2390</v>
      </c>
      <c r="P3143" s="557" t="s">
        <v>372</v>
      </c>
      <c r="Q3143" s="557" t="s">
        <v>336</v>
      </c>
      <c r="R3143" s="557" t="s">
        <v>73</v>
      </c>
      <c r="S3143" s="557" t="s">
        <v>109</v>
      </c>
    </row>
    <row r="3144" spans="1:19" ht="20.100000000000001" customHeight="1">
      <c r="A3144" s="557" t="s">
        <v>3277</v>
      </c>
      <c r="B3144" s="563" t="s">
        <v>3278</v>
      </c>
      <c r="C3144" s="557" t="s">
        <v>425</v>
      </c>
      <c r="D3144" s="556" t="s">
        <v>3560</v>
      </c>
      <c r="E3144" s="556" t="s">
        <v>516</v>
      </c>
      <c r="F3144" s="557" t="s">
        <v>882</v>
      </c>
      <c r="G3144" s="563"/>
      <c r="H3144" s="560">
        <v>191</v>
      </c>
      <c r="I3144" s="559">
        <v>9104</v>
      </c>
      <c r="J3144" s="560">
        <v>0</v>
      </c>
      <c r="K3144" s="561">
        <f t="shared" si="208"/>
        <v>0</v>
      </c>
      <c r="L3144" s="562">
        <f t="shared" si="209"/>
        <v>0</v>
      </c>
      <c r="M3144" s="713">
        <f t="shared" si="207"/>
        <v>1738864</v>
      </c>
      <c r="N3144" s="563"/>
      <c r="O3144" s="563" t="s">
        <v>2390</v>
      </c>
      <c r="P3144" s="557" t="s">
        <v>372</v>
      </c>
      <c r="Q3144" s="557" t="s">
        <v>336</v>
      </c>
      <c r="R3144" s="557" t="s">
        <v>73</v>
      </c>
      <c r="S3144" s="557" t="s">
        <v>109</v>
      </c>
    </row>
    <row r="3145" spans="1:19" ht="20.100000000000001" customHeight="1">
      <c r="A3145" s="557" t="s">
        <v>3277</v>
      </c>
      <c r="B3145" s="563" t="s">
        <v>3278</v>
      </c>
      <c r="C3145" s="557" t="s">
        <v>425</v>
      </c>
      <c r="D3145" s="556" t="s">
        <v>3560</v>
      </c>
      <c r="E3145" s="556" t="s">
        <v>516</v>
      </c>
      <c r="F3145" s="557" t="s">
        <v>880</v>
      </c>
      <c r="G3145" s="563"/>
      <c r="H3145" s="560">
        <v>176</v>
      </c>
      <c r="I3145" s="559">
        <v>3671</v>
      </c>
      <c r="J3145" s="560">
        <v>0</v>
      </c>
      <c r="K3145" s="561">
        <f t="shared" si="208"/>
        <v>0</v>
      </c>
      <c r="L3145" s="562">
        <f t="shared" si="209"/>
        <v>0</v>
      </c>
      <c r="M3145" s="713">
        <f t="shared" si="207"/>
        <v>646096</v>
      </c>
      <c r="N3145" s="563"/>
      <c r="O3145" s="563" t="s">
        <v>3335</v>
      </c>
      <c r="P3145" s="557" t="s">
        <v>372</v>
      </c>
      <c r="Q3145" s="557" t="s">
        <v>336</v>
      </c>
      <c r="R3145" s="557" t="s">
        <v>73</v>
      </c>
      <c r="S3145" s="557" t="s">
        <v>109</v>
      </c>
    </row>
    <row r="3146" spans="1:19" ht="20.100000000000001" customHeight="1">
      <c r="A3146" s="557" t="s">
        <v>3277</v>
      </c>
      <c r="B3146" s="563" t="s">
        <v>3278</v>
      </c>
      <c r="C3146" s="557" t="s">
        <v>425</v>
      </c>
      <c r="D3146" s="556" t="s">
        <v>3561</v>
      </c>
      <c r="E3146" s="556" t="s">
        <v>516</v>
      </c>
      <c r="F3146" s="557" t="s">
        <v>880</v>
      </c>
      <c r="G3146" s="563"/>
      <c r="H3146" s="560">
        <v>176</v>
      </c>
      <c r="I3146" s="559">
        <v>3671</v>
      </c>
      <c r="J3146" s="560">
        <v>0</v>
      </c>
      <c r="K3146" s="561">
        <f t="shared" si="208"/>
        <v>0</v>
      </c>
      <c r="L3146" s="562">
        <f t="shared" si="209"/>
        <v>0</v>
      </c>
      <c r="M3146" s="713">
        <f t="shared" si="207"/>
        <v>646096</v>
      </c>
      <c r="N3146" s="563"/>
      <c r="O3146" s="563" t="s">
        <v>3335</v>
      </c>
      <c r="P3146" s="557" t="s">
        <v>372</v>
      </c>
      <c r="Q3146" s="557" t="s">
        <v>336</v>
      </c>
      <c r="R3146" s="557" t="s">
        <v>73</v>
      </c>
      <c r="S3146" s="557" t="s">
        <v>109</v>
      </c>
    </row>
    <row r="3147" spans="1:19" ht="20.100000000000001" customHeight="1">
      <c r="A3147" s="557" t="s">
        <v>3277</v>
      </c>
      <c r="B3147" s="563" t="s">
        <v>3278</v>
      </c>
      <c r="C3147" s="557" t="s">
        <v>425</v>
      </c>
      <c r="D3147" s="556" t="s">
        <v>3560</v>
      </c>
      <c r="E3147" s="556" t="s">
        <v>516</v>
      </c>
      <c r="F3147" s="557" t="s">
        <v>3110</v>
      </c>
      <c r="G3147" s="563"/>
      <c r="H3147" s="560">
        <v>176</v>
      </c>
      <c r="I3147" s="559">
        <v>49358</v>
      </c>
      <c r="J3147" s="560">
        <v>0</v>
      </c>
      <c r="K3147" s="561">
        <f t="shared" si="208"/>
        <v>0</v>
      </c>
      <c r="L3147" s="562">
        <f t="shared" si="209"/>
        <v>0</v>
      </c>
      <c r="M3147" s="713">
        <f t="shared" ref="M3147:M3210" si="210">H3147*I3147</f>
        <v>8687008</v>
      </c>
      <c r="N3147" s="563"/>
      <c r="O3147" s="563" t="s">
        <v>3335</v>
      </c>
      <c r="P3147" s="557" t="s">
        <v>372</v>
      </c>
      <c r="Q3147" s="557" t="s">
        <v>358</v>
      </c>
      <c r="R3147" s="557" t="s">
        <v>73</v>
      </c>
      <c r="S3147" s="557" t="s">
        <v>109</v>
      </c>
    </row>
    <row r="3148" spans="1:19" ht="20.100000000000001" customHeight="1">
      <c r="A3148" s="557" t="s">
        <v>3277</v>
      </c>
      <c r="B3148" s="563" t="s">
        <v>3278</v>
      </c>
      <c r="C3148" s="557" t="s">
        <v>425</v>
      </c>
      <c r="D3148" s="556" t="s">
        <v>3561</v>
      </c>
      <c r="E3148" s="556" t="s">
        <v>516</v>
      </c>
      <c r="F3148" s="557" t="s">
        <v>1046</v>
      </c>
      <c r="G3148" s="563"/>
      <c r="H3148" s="560">
        <v>176</v>
      </c>
      <c r="I3148" s="559">
        <v>10496</v>
      </c>
      <c r="J3148" s="560">
        <v>0</v>
      </c>
      <c r="K3148" s="561">
        <f t="shared" si="208"/>
        <v>0</v>
      </c>
      <c r="L3148" s="562">
        <f t="shared" si="209"/>
        <v>0</v>
      </c>
      <c r="M3148" s="713">
        <f t="shared" si="210"/>
        <v>1847296</v>
      </c>
      <c r="N3148" s="563"/>
      <c r="O3148" s="563" t="s">
        <v>3336</v>
      </c>
      <c r="P3148" s="557" t="s">
        <v>372</v>
      </c>
      <c r="Q3148" s="557" t="s">
        <v>360</v>
      </c>
      <c r="R3148" s="557" t="s">
        <v>73</v>
      </c>
      <c r="S3148" s="557" t="s">
        <v>109</v>
      </c>
    </row>
    <row r="3149" spans="1:19" ht="20.100000000000001" customHeight="1">
      <c r="A3149" s="557" t="s">
        <v>3277</v>
      </c>
      <c r="B3149" s="563" t="s">
        <v>3278</v>
      </c>
      <c r="C3149" s="557" t="s">
        <v>425</v>
      </c>
      <c r="D3149" s="556" t="s">
        <v>3560</v>
      </c>
      <c r="E3149" s="556" t="s">
        <v>516</v>
      </c>
      <c r="F3149" s="557" t="s">
        <v>888</v>
      </c>
      <c r="G3149" s="563"/>
      <c r="H3149" s="560">
        <v>176</v>
      </c>
      <c r="I3149" s="559">
        <v>11537</v>
      </c>
      <c r="J3149" s="560">
        <v>0</v>
      </c>
      <c r="K3149" s="561">
        <f t="shared" si="208"/>
        <v>0</v>
      </c>
      <c r="L3149" s="562">
        <f t="shared" si="209"/>
        <v>0</v>
      </c>
      <c r="M3149" s="713">
        <f t="shared" si="210"/>
        <v>2030512</v>
      </c>
      <c r="N3149" s="563"/>
      <c r="O3149" s="563" t="s">
        <v>3336</v>
      </c>
      <c r="P3149" s="557" t="s">
        <v>372</v>
      </c>
      <c r="Q3149" s="557" t="s">
        <v>360</v>
      </c>
      <c r="R3149" s="557" t="s">
        <v>73</v>
      </c>
      <c r="S3149" s="557" t="s">
        <v>109</v>
      </c>
    </row>
    <row r="3150" spans="1:19" ht="20.100000000000001" customHeight="1">
      <c r="A3150" s="557" t="s">
        <v>3277</v>
      </c>
      <c r="B3150" s="563" t="s">
        <v>3278</v>
      </c>
      <c r="C3150" s="557" t="s">
        <v>425</v>
      </c>
      <c r="D3150" s="556" t="s">
        <v>3560</v>
      </c>
      <c r="E3150" s="556" t="s">
        <v>516</v>
      </c>
      <c r="F3150" s="557" t="s">
        <v>3294</v>
      </c>
      <c r="G3150" s="563"/>
      <c r="H3150" s="560">
        <v>176</v>
      </c>
      <c r="I3150" s="559">
        <v>3383</v>
      </c>
      <c r="J3150" s="560">
        <v>0</v>
      </c>
      <c r="K3150" s="561">
        <f t="shared" si="208"/>
        <v>0</v>
      </c>
      <c r="L3150" s="562">
        <f t="shared" si="209"/>
        <v>0</v>
      </c>
      <c r="M3150" s="713">
        <f t="shared" si="210"/>
        <v>595408</v>
      </c>
      <c r="N3150" s="563"/>
      <c r="O3150" s="563" t="s">
        <v>3336</v>
      </c>
      <c r="P3150" s="557" t="s">
        <v>372</v>
      </c>
      <c r="Q3150" s="557" t="s">
        <v>360</v>
      </c>
      <c r="R3150" s="557" t="s">
        <v>73</v>
      </c>
      <c r="S3150" s="557" t="s">
        <v>109</v>
      </c>
    </row>
    <row r="3151" spans="1:19" ht="20.100000000000001" customHeight="1">
      <c r="A3151" s="557" t="s">
        <v>3277</v>
      </c>
      <c r="B3151" s="563" t="s">
        <v>3278</v>
      </c>
      <c r="C3151" s="557" t="s">
        <v>425</v>
      </c>
      <c r="D3151" s="556" t="s">
        <v>3560</v>
      </c>
      <c r="E3151" s="556" t="s">
        <v>516</v>
      </c>
      <c r="F3151" s="557" t="s">
        <v>1671</v>
      </c>
      <c r="G3151" s="563"/>
      <c r="H3151" s="560">
        <v>176</v>
      </c>
      <c r="I3151" s="559">
        <v>3383</v>
      </c>
      <c r="J3151" s="560">
        <v>0</v>
      </c>
      <c r="K3151" s="561">
        <f t="shared" si="208"/>
        <v>0</v>
      </c>
      <c r="L3151" s="562">
        <f t="shared" si="209"/>
        <v>0</v>
      </c>
      <c r="M3151" s="713">
        <f t="shared" si="210"/>
        <v>595408</v>
      </c>
      <c r="N3151" s="563"/>
      <c r="O3151" s="563" t="s">
        <v>3336</v>
      </c>
      <c r="P3151" s="557" t="s">
        <v>372</v>
      </c>
      <c r="Q3151" s="557" t="s">
        <v>360</v>
      </c>
      <c r="R3151" s="557" t="s">
        <v>73</v>
      </c>
      <c r="S3151" s="557" t="s">
        <v>109</v>
      </c>
    </row>
    <row r="3152" spans="1:19" ht="20.100000000000001" customHeight="1">
      <c r="A3152" s="557" t="s">
        <v>3277</v>
      </c>
      <c r="B3152" s="563" t="s">
        <v>3278</v>
      </c>
      <c r="C3152" s="557" t="s">
        <v>425</v>
      </c>
      <c r="D3152" s="556" t="s">
        <v>3561</v>
      </c>
      <c r="E3152" s="556" t="s">
        <v>516</v>
      </c>
      <c r="F3152" s="557" t="s">
        <v>465</v>
      </c>
      <c r="G3152" s="563"/>
      <c r="H3152" s="560">
        <v>176</v>
      </c>
      <c r="I3152" s="559">
        <v>8550</v>
      </c>
      <c r="J3152" s="560">
        <v>0</v>
      </c>
      <c r="K3152" s="561">
        <f t="shared" si="208"/>
        <v>0</v>
      </c>
      <c r="L3152" s="562">
        <f t="shared" si="209"/>
        <v>0</v>
      </c>
      <c r="M3152" s="713">
        <f t="shared" si="210"/>
        <v>1504800</v>
      </c>
      <c r="N3152" s="563"/>
      <c r="O3152" s="563" t="s">
        <v>3092</v>
      </c>
      <c r="P3152" s="557" t="s">
        <v>372</v>
      </c>
      <c r="Q3152" s="557" t="s">
        <v>360</v>
      </c>
      <c r="R3152" s="557" t="s">
        <v>73</v>
      </c>
      <c r="S3152" s="557" t="s">
        <v>109</v>
      </c>
    </row>
    <row r="3153" spans="1:19" ht="20.100000000000001" customHeight="1">
      <c r="A3153" s="557" t="s">
        <v>3277</v>
      </c>
      <c r="B3153" s="563" t="s">
        <v>3278</v>
      </c>
      <c r="C3153" s="557" t="s">
        <v>425</v>
      </c>
      <c r="D3153" s="556" t="s">
        <v>3560</v>
      </c>
      <c r="E3153" s="556" t="s">
        <v>516</v>
      </c>
      <c r="F3153" s="557" t="s">
        <v>985</v>
      </c>
      <c r="G3153" s="563"/>
      <c r="H3153" s="560">
        <v>176</v>
      </c>
      <c r="I3153" s="559">
        <v>7200</v>
      </c>
      <c r="J3153" s="560">
        <v>0</v>
      </c>
      <c r="K3153" s="561">
        <f t="shared" si="208"/>
        <v>0</v>
      </c>
      <c r="L3153" s="562">
        <f t="shared" si="209"/>
        <v>0</v>
      </c>
      <c r="M3153" s="713">
        <f t="shared" si="210"/>
        <v>1267200</v>
      </c>
      <c r="N3153" s="563"/>
      <c r="O3153" s="563" t="s">
        <v>586</v>
      </c>
      <c r="P3153" s="557" t="s">
        <v>372</v>
      </c>
      <c r="Q3153" s="557" t="s">
        <v>336</v>
      </c>
      <c r="R3153" s="557" t="s">
        <v>73</v>
      </c>
      <c r="S3153" s="557" t="s">
        <v>109</v>
      </c>
    </row>
    <row r="3154" spans="1:19" ht="20.100000000000001" customHeight="1">
      <c r="A3154" s="557" t="s">
        <v>3277</v>
      </c>
      <c r="B3154" s="563" t="s">
        <v>3278</v>
      </c>
      <c r="C3154" s="557" t="s">
        <v>425</v>
      </c>
      <c r="D3154" s="556" t="s">
        <v>3560</v>
      </c>
      <c r="E3154" s="556" t="s">
        <v>516</v>
      </c>
      <c r="F3154" s="557" t="s">
        <v>985</v>
      </c>
      <c r="G3154" s="563"/>
      <c r="H3154" s="560">
        <v>176</v>
      </c>
      <c r="I3154" s="559">
        <v>7200</v>
      </c>
      <c r="J3154" s="560">
        <v>0</v>
      </c>
      <c r="K3154" s="561">
        <f t="shared" si="208"/>
        <v>0</v>
      </c>
      <c r="L3154" s="562">
        <f t="shared" si="209"/>
        <v>0</v>
      </c>
      <c r="M3154" s="713">
        <f t="shared" si="210"/>
        <v>1267200</v>
      </c>
      <c r="N3154" s="563"/>
      <c r="O3154" s="563" t="s">
        <v>587</v>
      </c>
      <c r="P3154" s="557" t="s">
        <v>372</v>
      </c>
      <c r="Q3154" s="557" t="s">
        <v>336</v>
      </c>
      <c r="R3154" s="557" t="s">
        <v>73</v>
      </c>
      <c r="S3154" s="557" t="s">
        <v>109</v>
      </c>
    </row>
    <row r="3155" spans="1:19" ht="20.100000000000001" customHeight="1">
      <c r="A3155" s="557" t="s">
        <v>3472</v>
      </c>
      <c r="B3155" s="563" t="s">
        <v>3537</v>
      </c>
      <c r="C3155" s="557" t="s">
        <v>908</v>
      </c>
      <c r="D3155" s="556" t="s">
        <v>3560</v>
      </c>
      <c r="E3155" s="556" t="s">
        <v>516</v>
      </c>
      <c r="F3155" s="557" t="s">
        <v>2142</v>
      </c>
      <c r="G3155" s="563"/>
      <c r="H3155" s="560">
        <v>44</v>
      </c>
      <c r="I3155" s="559">
        <v>96300</v>
      </c>
      <c r="J3155" s="563" t="s">
        <v>765</v>
      </c>
      <c r="K3155" s="561" t="str">
        <f t="shared" si="208"/>
        <v>0</v>
      </c>
      <c r="L3155" s="562">
        <f t="shared" si="209"/>
        <v>0</v>
      </c>
      <c r="M3155" s="713">
        <f t="shared" si="210"/>
        <v>4237200</v>
      </c>
      <c r="N3155" s="563"/>
      <c r="O3155" s="563" t="s">
        <v>3474</v>
      </c>
      <c r="P3155" s="557" t="s">
        <v>1163</v>
      </c>
      <c r="Q3155" s="557" t="s">
        <v>271</v>
      </c>
      <c r="R3155" s="557" t="s">
        <v>73</v>
      </c>
      <c r="S3155" s="557" t="s">
        <v>152</v>
      </c>
    </row>
    <row r="3156" spans="1:19" ht="20.100000000000001" customHeight="1">
      <c r="A3156" s="557" t="s">
        <v>3472</v>
      </c>
      <c r="B3156" s="563" t="s">
        <v>3479</v>
      </c>
      <c r="C3156" s="557" t="s">
        <v>908</v>
      </c>
      <c r="D3156" s="556" t="s">
        <v>3560</v>
      </c>
      <c r="E3156" s="556" t="s">
        <v>516</v>
      </c>
      <c r="F3156" s="557" t="s">
        <v>763</v>
      </c>
      <c r="G3156" s="563"/>
      <c r="H3156" s="560">
        <v>108</v>
      </c>
      <c r="I3156" s="559">
        <v>109009</v>
      </c>
      <c r="J3156" s="560">
        <v>47</v>
      </c>
      <c r="K3156" s="561">
        <f t="shared" si="208"/>
        <v>5076</v>
      </c>
      <c r="L3156" s="562">
        <f t="shared" si="209"/>
        <v>5.0759999999999996</v>
      </c>
      <c r="M3156" s="713">
        <f t="shared" si="210"/>
        <v>11772972</v>
      </c>
      <c r="N3156" s="563"/>
      <c r="O3156" s="563" t="s">
        <v>3323</v>
      </c>
      <c r="P3156" s="557" t="s">
        <v>1163</v>
      </c>
      <c r="Q3156" s="557" t="s">
        <v>358</v>
      </c>
      <c r="R3156" s="557" t="s">
        <v>68</v>
      </c>
      <c r="S3156" s="557" t="s">
        <v>152</v>
      </c>
    </row>
    <row r="3157" spans="1:19" ht="20.100000000000001" customHeight="1">
      <c r="A3157" s="557" t="s">
        <v>3472</v>
      </c>
      <c r="B3157" s="563" t="s">
        <v>3479</v>
      </c>
      <c r="C3157" s="557" t="s">
        <v>908</v>
      </c>
      <c r="D3157" s="556" t="s">
        <v>3560</v>
      </c>
      <c r="E3157" s="556" t="s">
        <v>516</v>
      </c>
      <c r="F3157" s="557" t="s">
        <v>880</v>
      </c>
      <c r="G3157" s="563"/>
      <c r="H3157" s="560">
        <v>108</v>
      </c>
      <c r="I3157" s="559">
        <v>3634</v>
      </c>
      <c r="J3157" s="563" t="s">
        <v>765</v>
      </c>
      <c r="K3157" s="561" t="str">
        <f t="shared" si="208"/>
        <v>0</v>
      </c>
      <c r="L3157" s="562">
        <f t="shared" si="209"/>
        <v>0</v>
      </c>
      <c r="M3157" s="713">
        <f t="shared" si="210"/>
        <v>392472</v>
      </c>
      <c r="N3157" s="563"/>
      <c r="O3157" s="563" t="s">
        <v>3323</v>
      </c>
      <c r="P3157" s="557" t="s">
        <v>1163</v>
      </c>
      <c r="Q3157" s="557" t="s">
        <v>336</v>
      </c>
      <c r="R3157" s="557" t="s">
        <v>73</v>
      </c>
      <c r="S3157" s="557" t="s">
        <v>152</v>
      </c>
    </row>
    <row r="3158" spans="1:19" ht="20.100000000000001" customHeight="1">
      <c r="A3158" s="557" t="s">
        <v>3472</v>
      </c>
      <c r="B3158" s="563" t="s">
        <v>3479</v>
      </c>
      <c r="C3158" s="557" t="s">
        <v>908</v>
      </c>
      <c r="D3158" s="556" t="s">
        <v>3560</v>
      </c>
      <c r="E3158" s="556" t="s">
        <v>516</v>
      </c>
      <c r="F3158" s="557" t="s">
        <v>363</v>
      </c>
      <c r="G3158" s="563"/>
      <c r="H3158" s="560">
        <v>79</v>
      </c>
      <c r="I3158" s="559">
        <v>138024</v>
      </c>
      <c r="J3158" s="560">
        <v>42</v>
      </c>
      <c r="K3158" s="561">
        <f t="shared" si="208"/>
        <v>3318</v>
      </c>
      <c r="L3158" s="562">
        <f t="shared" si="209"/>
        <v>3.3180000000000001</v>
      </c>
      <c r="M3158" s="713">
        <f t="shared" si="210"/>
        <v>10903896</v>
      </c>
      <c r="N3158" s="563"/>
      <c r="O3158" s="563" t="s">
        <v>611</v>
      </c>
      <c r="P3158" s="557" t="s">
        <v>1163</v>
      </c>
      <c r="Q3158" s="557" t="s">
        <v>364</v>
      </c>
      <c r="R3158" s="557" t="s">
        <v>68</v>
      </c>
      <c r="S3158" s="557" t="s">
        <v>152</v>
      </c>
    </row>
    <row r="3159" spans="1:19" ht="20.100000000000001" customHeight="1">
      <c r="A3159" s="557" t="s">
        <v>3472</v>
      </c>
      <c r="B3159" s="563" t="s">
        <v>3479</v>
      </c>
      <c r="C3159" s="557" t="s">
        <v>908</v>
      </c>
      <c r="D3159" s="556" t="s">
        <v>3560</v>
      </c>
      <c r="E3159" s="556" t="s">
        <v>516</v>
      </c>
      <c r="F3159" s="557" t="s">
        <v>669</v>
      </c>
      <c r="G3159" s="563"/>
      <c r="H3159" s="560">
        <v>8</v>
      </c>
      <c r="I3159" s="559">
        <v>118105</v>
      </c>
      <c r="J3159" s="560">
        <v>23</v>
      </c>
      <c r="K3159" s="561">
        <f t="shared" si="208"/>
        <v>184</v>
      </c>
      <c r="L3159" s="562">
        <f t="shared" si="209"/>
        <v>0.184</v>
      </c>
      <c r="M3159" s="713">
        <f t="shared" si="210"/>
        <v>944840</v>
      </c>
      <c r="N3159" s="563"/>
      <c r="O3159" s="563" t="s">
        <v>3480</v>
      </c>
      <c r="P3159" s="557" t="s">
        <v>1163</v>
      </c>
      <c r="Q3159" s="557" t="s">
        <v>628</v>
      </c>
      <c r="R3159" s="557" t="s">
        <v>60</v>
      </c>
      <c r="S3159" s="557" t="s">
        <v>152</v>
      </c>
    </row>
    <row r="3160" spans="1:19" ht="20.100000000000001" customHeight="1">
      <c r="A3160" s="557" t="s">
        <v>3472</v>
      </c>
      <c r="B3160" s="563" t="s">
        <v>3479</v>
      </c>
      <c r="C3160" s="557" t="s">
        <v>908</v>
      </c>
      <c r="D3160" s="556" t="s">
        <v>3560</v>
      </c>
      <c r="E3160" s="556" t="s">
        <v>516</v>
      </c>
      <c r="F3160" s="557" t="s">
        <v>1643</v>
      </c>
      <c r="G3160" s="563"/>
      <c r="H3160" s="560">
        <v>8</v>
      </c>
      <c r="I3160" s="559">
        <v>14495</v>
      </c>
      <c r="J3160" s="563" t="s">
        <v>765</v>
      </c>
      <c r="K3160" s="561" t="str">
        <f t="shared" si="208"/>
        <v>0</v>
      </c>
      <c r="L3160" s="562">
        <f t="shared" si="209"/>
        <v>0</v>
      </c>
      <c r="M3160" s="713">
        <f t="shared" si="210"/>
        <v>115960</v>
      </c>
      <c r="N3160" s="563"/>
      <c r="O3160" s="563" t="s">
        <v>3480</v>
      </c>
      <c r="P3160" s="557" t="s">
        <v>1163</v>
      </c>
      <c r="Q3160" s="557" t="s">
        <v>336</v>
      </c>
      <c r="R3160" s="557" t="s">
        <v>73</v>
      </c>
      <c r="S3160" s="557" t="s">
        <v>152</v>
      </c>
    </row>
    <row r="3161" spans="1:19" ht="20.100000000000001" customHeight="1">
      <c r="A3161" s="557" t="s">
        <v>3472</v>
      </c>
      <c r="B3161" s="563" t="s">
        <v>3479</v>
      </c>
      <c r="C3161" s="557" t="s">
        <v>908</v>
      </c>
      <c r="D3161" s="556" t="s">
        <v>3560</v>
      </c>
      <c r="E3161" s="556" t="s">
        <v>516</v>
      </c>
      <c r="F3161" s="557" t="s">
        <v>1691</v>
      </c>
      <c r="G3161" s="563"/>
      <c r="H3161" s="560">
        <v>88</v>
      </c>
      <c r="I3161" s="559">
        <v>25650</v>
      </c>
      <c r="J3161" s="563" t="s">
        <v>765</v>
      </c>
      <c r="K3161" s="561" t="str">
        <f t="shared" si="208"/>
        <v>0</v>
      </c>
      <c r="L3161" s="562">
        <f t="shared" si="209"/>
        <v>0</v>
      </c>
      <c r="M3161" s="713">
        <f t="shared" si="210"/>
        <v>2257200</v>
      </c>
      <c r="N3161" s="563"/>
      <c r="O3161" s="563" t="s">
        <v>2199</v>
      </c>
      <c r="P3161" s="557" t="s">
        <v>1163</v>
      </c>
      <c r="Q3161" s="557" t="s">
        <v>358</v>
      </c>
      <c r="R3161" s="557" t="s">
        <v>73</v>
      </c>
      <c r="S3161" s="557" t="s">
        <v>152</v>
      </c>
    </row>
    <row r="3162" spans="1:19" ht="20.100000000000001" customHeight="1">
      <c r="A3162" s="557" t="s">
        <v>3472</v>
      </c>
      <c r="B3162" s="563" t="s">
        <v>3479</v>
      </c>
      <c r="C3162" s="557" t="s">
        <v>908</v>
      </c>
      <c r="D3162" s="556" t="s">
        <v>3560</v>
      </c>
      <c r="E3162" s="556" t="s">
        <v>516</v>
      </c>
      <c r="F3162" s="557" t="s">
        <v>758</v>
      </c>
      <c r="G3162" s="563"/>
      <c r="H3162" s="560">
        <v>82</v>
      </c>
      <c r="I3162" s="559">
        <v>17550</v>
      </c>
      <c r="J3162" s="563" t="s">
        <v>765</v>
      </c>
      <c r="K3162" s="561" t="str">
        <f t="shared" si="208"/>
        <v>0</v>
      </c>
      <c r="L3162" s="562">
        <f t="shared" si="209"/>
        <v>0</v>
      </c>
      <c r="M3162" s="713">
        <f t="shared" si="210"/>
        <v>1439100</v>
      </c>
      <c r="N3162" s="563"/>
      <c r="O3162" s="563"/>
      <c r="P3162" s="557" t="s">
        <v>1163</v>
      </c>
      <c r="Q3162" s="557" t="s">
        <v>336</v>
      </c>
      <c r="R3162" s="557" t="s">
        <v>73</v>
      </c>
      <c r="S3162" s="557" t="s">
        <v>152</v>
      </c>
    </row>
    <row r="3163" spans="1:19" ht="20.100000000000001" customHeight="1">
      <c r="A3163" s="557" t="s">
        <v>3472</v>
      </c>
      <c r="B3163" s="563" t="s">
        <v>3479</v>
      </c>
      <c r="C3163" s="557" t="s">
        <v>908</v>
      </c>
      <c r="D3163" s="556" t="s">
        <v>3560</v>
      </c>
      <c r="E3163" s="556" t="s">
        <v>516</v>
      </c>
      <c r="F3163" s="557" t="s">
        <v>2466</v>
      </c>
      <c r="G3163" s="563"/>
      <c r="H3163" s="560">
        <v>14</v>
      </c>
      <c r="I3163" s="559">
        <v>97200</v>
      </c>
      <c r="J3163" s="563" t="s">
        <v>765</v>
      </c>
      <c r="K3163" s="561" t="str">
        <f t="shared" si="208"/>
        <v>0</v>
      </c>
      <c r="L3163" s="562">
        <f t="shared" si="209"/>
        <v>0</v>
      </c>
      <c r="M3163" s="713">
        <f t="shared" si="210"/>
        <v>1360800</v>
      </c>
      <c r="N3163" s="563"/>
      <c r="O3163" s="563"/>
      <c r="P3163" s="557" t="s">
        <v>1163</v>
      </c>
      <c r="Q3163" s="557" t="s">
        <v>358</v>
      </c>
      <c r="R3163" s="557" t="s">
        <v>73</v>
      </c>
      <c r="S3163" s="557" t="s">
        <v>152</v>
      </c>
    </row>
    <row r="3164" spans="1:19" ht="20.100000000000001" customHeight="1">
      <c r="A3164" s="557" t="s">
        <v>2493</v>
      </c>
      <c r="B3164" s="563" t="s">
        <v>3510</v>
      </c>
      <c r="C3164" s="557" t="s">
        <v>64</v>
      </c>
      <c r="D3164" s="556" t="s">
        <v>3560</v>
      </c>
      <c r="E3164" s="556" t="s">
        <v>516</v>
      </c>
      <c r="F3164" s="557" t="s">
        <v>751</v>
      </c>
      <c r="G3164" s="563"/>
      <c r="H3164" s="560">
        <v>8</v>
      </c>
      <c r="I3164" s="559">
        <v>65531</v>
      </c>
      <c r="J3164" s="563" t="s">
        <v>765</v>
      </c>
      <c r="K3164" s="561" t="str">
        <f t="shared" si="208"/>
        <v>0</v>
      </c>
      <c r="L3164" s="562">
        <f t="shared" si="209"/>
        <v>0</v>
      </c>
      <c r="M3164" s="713">
        <f t="shared" si="210"/>
        <v>524248</v>
      </c>
      <c r="N3164" s="563"/>
      <c r="O3164" s="563" t="s">
        <v>3230</v>
      </c>
      <c r="P3164" s="557" t="s">
        <v>284</v>
      </c>
      <c r="Q3164" s="557" t="s">
        <v>271</v>
      </c>
      <c r="R3164" s="557" t="s">
        <v>73</v>
      </c>
      <c r="S3164" s="557" t="s">
        <v>237</v>
      </c>
    </row>
    <row r="3165" spans="1:19" ht="20.100000000000001" customHeight="1">
      <c r="A3165" s="557" t="s">
        <v>2493</v>
      </c>
      <c r="B3165" s="563" t="s">
        <v>3510</v>
      </c>
      <c r="C3165" s="557" t="s">
        <v>64</v>
      </c>
      <c r="D3165" s="556" t="s">
        <v>3561</v>
      </c>
      <c r="E3165" s="556" t="s">
        <v>516</v>
      </c>
      <c r="F3165" s="557" t="s">
        <v>880</v>
      </c>
      <c r="G3165" s="563"/>
      <c r="H3165" s="560">
        <v>8</v>
      </c>
      <c r="I3165" s="559">
        <v>3564</v>
      </c>
      <c r="J3165" s="563" t="s">
        <v>765</v>
      </c>
      <c r="K3165" s="561" t="str">
        <f t="shared" si="208"/>
        <v>0</v>
      </c>
      <c r="L3165" s="562">
        <f t="shared" si="209"/>
        <v>0</v>
      </c>
      <c r="M3165" s="713">
        <f t="shared" si="210"/>
        <v>28512</v>
      </c>
      <c r="N3165" s="563"/>
      <c r="O3165" s="563" t="s">
        <v>3230</v>
      </c>
      <c r="P3165" s="557" t="s">
        <v>284</v>
      </c>
      <c r="Q3165" s="557" t="s">
        <v>336</v>
      </c>
      <c r="R3165" s="557" t="s">
        <v>73</v>
      </c>
      <c r="S3165" s="557" t="s">
        <v>237</v>
      </c>
    </row>
    <row r="3166" spans="1:19" ht="20.100000000000001" customHeight="1">
      <c r="A3166" s="557" t="s">
        <v>2493</v>
      </c>
      <c r="B3166" s="563" t="s">
        <v>3510</v>
      </c>
      <c r="C3166" s="557" t="s">
        <v>64</v>
      </c>
      <c r="D3166" s="556" t="s">
        <v>3561</v>
      </c>
      <c r="E3166" s="556" t="s">
        <v>516</v>
      </c>
      <c r="F3166" s="557" t="s">
        <v>880</v>
      </c>
      <c r="G3166" s="563"/>
      <c r="H3166" s="560">
        <v>8</v>
      </c>
      <c r="I3166" s="559">
        <v>3564</v>
      </c>
      <c r="J3166" s="563" t="s">
        <v>765</v>
      </c>
      <c r="K3166" s="561" t="str">
        <f t="shared" si="208"/>
        <v>0</v>
      </c>
      <c r="L3166" s="562">
        <f t="shared" si="209"/>
        <v>0</v>
      </c>
      <c r="M3166" s="713">
        <f t="shared" si="210"/>
        <v>28512</v>
      </c>
      <c r="N3166" s="563"/>
      <c r="O3166" s="563" t="s">
        <v>3230</v>
      </c>
      <c r="P3166" s="557" t="s">
        <v>284</v>
      </c>
      <c r="Q3166" s="557" t="s">
        <v>336</v>
      </c>
      <c r="R3166" s="557" t="s">
        <v>73</v>
      </c>
      <c r="S3166" s="557" t="s">
        <v>237</v>
      </c>
    </row>
    <row r="3167" spans="1:19" ht="20.100000000000001" customHeight="1">
      <c r="A3167" s="557" t="s">
        <v>2493</v>
      </c>
      <c r="B3167" s="563" t="s">
        <v>3510</v>
      </c>
      <c r="C3167" s="557" t="s">
        <v>64</v>
      </c>
      <c r="D3167" s="556" t="s">
        <v>3561</v>
      </c>
      <c r="E3167" s="556" t="s">
        <v>516</v>
      </c>
      <c r="F3167" s="557" t="s">
        <v>1575</v>
      </c>
      <c r="G3167" s="563"/>
      <c r="H3167" s="560">
        <v>8</v>
      </c>
      <c r="I3167" s="559">
        <v>7127</v>
      </c>
      <c r="J3167" s="563" t="s">
        <v>765</v>
      </c>
      <c r="K3167" s="561" t="str">
        <f t="shared" si="208"/>
        <v>0</v>
      </c>
      <c r="L3167" s="562">
        <f t="shared" si="209"/>
        <v>0</v>
      </c>
      <c r="M3167" s="713">
        <f t="shared" si="210"/>
        <v>57016</v>
      </c>
      <c r="N3167" s="563"/>
      <c r="O3167" s="563" t="s">
        <v>3230</v>
      </c>
      <c r="P3167" s="557" t="s">
        <v>284</v>
      </c>
      <c r="Q3167" s="557" t="s">
        <v>336</v>
      </c>
      <c r="R3167" s="557" t="s">
        <v>73</v>
      </c>
      <c r="S3167" s="557" t="s">
        <v>237</v>
      </c>
    </row>
    <row r="3168" spans="1:19" ht="20.100000000000001" customHeight="1">
      <c r="A3168" s="557" t="s">
        <v>2493</v>
      </c>
      <c r="B3168" s="563" t="s">
        <v>3510</v>
      </c>
      <c r="C3168" s="557" t="s">
        <v>64</v>
      </c>
      <c r="D3168" s="556" t="s">
        <v>3560</v>
      </c>
      <c r="E3168" s="556" t="s">
        <v>516</v>
      </c>
      <c r="F3168" s="557" t="s">
        <v>882</v>
      </c>
      <c r="G3168" s="563"/>
      <c r="H3168" s="560">
        <v>8</v>
      </c>
      <c r="I3168" s="559">
        <v>8414</v>
      </c>
      <c r="J3168" s="563" t="s">
        <v>765</v>
      </c>
      <c r="K3168" s="561" t="str">
        <f t="shared" si="208"/>
        <v>0</v>
      </c>
      <c r="L3168" s="562">
        <f t="shared" si="209"/>
        <v>0</v>
      </c>
      <c r="M3168" s="713">
        <f t="shared" si="210"/>
        <v>67312</v>
      </c>
      <c r="N3168" s="563"/>
      <c r="O3168" s="563" t="s">
        <v>3230</v>
      </c>
      <c r="P3168" s="557" t="s">
        <v>284</v>
      </c>
      <c r="Q3168" s="557" t="s">
        <v>336</v>
      </c>
      <c r="R3168" s="557" t="s">
        <v>73</v>
      </c>
      <c r="S3168" s="557" t="s">
        <v>237</v>
      </c>
    </row>
    <row r="3169" spans="1:19" ht="20.100000000000001" customHeight="1">
      <c r="A3169" s="557" t="s">
        <v>2493</v>
      </c>
      <c r="B3169" s="563" t="s">
        <v>3510</v>
      </c>
      <c r="C3169" s="557" t="s">
        <v>64</v>
      </c>
      <c r="D3169" s="556" t="s">
        <v>3560</v>
      </c>
      <c r="E3169" s="556" t="s">
        <v>516</v>
      </c>
      <c r="F3169" s="557" t="s">
        <v>3242</v>
      </c>
      <c r="G3169" s="563"/>
      <c r="H3169" s="560">
        <v>32</v>
      </c>
      <c r="I3169" s="559">
        <v>67451</v>
      </c>
      <c r="J3169" s="563" t="s">
        <v>765</v>
      </c>
      <c r="K3169" s="561" t="str">
        <f t="shared" si="208"/>
        <v>0</v>
      </c>
      <c r="L3169" s="562">
        <f t="shared" si="209"/>
        <v>0</v>
      </c>
      <c r="M3169" s="713">
        <f t="shared" si="210"/>
        <v>2158432</v>
      </c>
      <c r="N3169" s="563"/>
      <c r="O3169" s="563" t="s">
        <v>3230</v>
      </c>
      <c r="P3169" s="557" t="s">
        <v>284</v>
      </c>
      <c r="Q3169" s="557" t="s">
        <v>271</v>
      </c>
      <c r="R3169" s="557" t="s">
        <v>73</v>
      </c>
      <c r="S3169" s="557" t="s">
        <v>237</v>
      </c>
    </row>
    <row r="3170" spans="1:19" ht="20.100000000000001" customHeight="1">
      <c r="A3170" s="557" t="s">
        <v>2493</v>
      </c>
      <c r="B3170" s="563" t="s">
        <v>3510</v>
      </c>
      <c r="C3170" s="557" t="s">
        <v>64</v>
      </c>
      <c r="D3170" s="556" t="s">
        <v>3560</v>
      </c>
      <c r="E3170" s="556" t="s">
        <v>516</v>
      </c>
      <c r="F3170" s="557" t="s">
        <v>880</v>
      </c>
      <c r="G3170" s="563"/>
      <c r="H3170" s="560">
        <v>32</v>
      </c>
      <c r="I3170" s="559">
        <v>3545</v>
      </c>
      <c r="J3170" s="563" t="s">
        <v>765</v>
      </c>
      <c r="K3170" s="561" t="str">
        <f t="shared" si="208"/>
        <v>0</v>
      </c>
      <c r="L3170" s="562">
        <f t="shared" si="209"/>
        <v>0</v>
      </c>
      <c r="M3170" s="713">
        <f t="shared" si="210"/>
        <v>113440</v>
      </c>
      <c r="N3170" s="563"/>
      <c r="O3170" s="563" t="s">
        <v>3230</v>
      </c>
      <c r="P3170" s="557" t="s">
        <v>284</v>
      </c>
      <c r="Q3170" s="557" t="s">
        <v>336</v>
      </c>
      <c r="R3170" s="557" t="s">
        <v>73</v>
      </c>
      <c r="S3170" s="557" t="s">
        <v>237</v>
      </c>
    </row>
    <row r="3171" spans="1:19" ht="20.100000000000001" customHeight="1">
      <c r="A3171" s="557" t="s">
        <v>2493</v>
      </c>
      <c r="B3171" s="563" t="s">
        <v>3510</v>
      </c>
      <c r="C3171" s="557" t="s">
        <v>64</v>
      </c>
      <c r="D3171" s="556" t="s">
        <v>3560</v>
      </c>
      <c r="E3171" s="556" t="s">
        <v>516</v>
      </c>
      <c r="F3171" s="557" t="s">
        <v>880</v>
      </c>
      <c r="G3171" s="563"/>
      <c r="H3171" s="560">
        <v>32</v>
      </c>
      <c r="I3171" s="559">
        <v>3545</v>
      </c>
      <c r="J3171" s="563" t="s">
        <v>765</v>
      </c>
      <c r="K3171" s="561" t="str">
        <f t="shared" si="208"/>
        <v>0</v>
      </c>
      <c r="L3171" s="562">
        <f t="shared" si="209"/>
        <v>0</v>
      </c>
      <c r="M3171" s="713">
        <f t="shared" si="210"/>
        <v>113440</v>
      </c>
      <c r="N3171" s="563"/>
      <c r="O3171" s="563" t="s">
        <v>3230</v>
      </c>
      <c r="P3171" s="557" t="s">
        <v>284</v>
      </c>
      <c r="Q3171" s="557" t="s">
        <v>336</v>
      </c>
      <c r="R3171" s="557" t="s">
        <v>73</v>
      </c>
      <c r="S3171" s="557" t="s">
        <v>237</v>
      </c>
    </row>
    <row r="3172" spans="1:19" ht="20.100000000000001" customHeight="1">
      <c r="A3172" s="557" t="s">
        <v>2493</v>
      </c>
      <c r="B3172" s="563" t="s">
        <v>3510</v>
      </c>
      <c r="C3172" s="557" t="s">
        <v>64</v>
      </c>
      <c r="D3172" s="556" t="s">
        <v>3560</v>
      </c>
      <c r="E3172" s="556" t="s">
        <v>516</v>
      </c>
      <c r="F3172" s="557" t="s">
        <v>1575</v>
      </c>
      <c r="G3172" s="563"/>
      <c r="H3172" s="560">
        <v>32</v>
      </c>
      <c r="I3172" s="559">
        <v>7090</v>
      </c>
      <c r="J3172" s="563" t="s">
        <v>765</v>
      </c>
      <c r="K3172" s="561" t="str">
        <f t="shared" si="208"/>
        <v>0</v>
      </c>
      <c r="L3172" s="562">
        <f t="shared" si="209"/>
        <v>0</v>
      </c>
      <c r="M3172" s="713">
        <f t="shared" si="210"/>
        <v>226880</v>
      </c>
      <c r="N3172" s="563"/>
      <c r="O3172" s="563" t="s">
        <v>3230</v>
      </c>
      <c r="P3172" s="557" t="s">
        <v>284</v>
      </c>
      <c r="Q3172" s="557" t="s">
        <v>336</v>
      </c>
      <c r="R3172" s="557" t="s">
        <v>73</v>
      </c>
      <c r="S3172" s="557" t="s">
        <v>237</v>
      </c>
    </row>
    <row r="3173" spans="1:19" ht="20.100000000000001" customHeight="1">
      <c r="A3173" s="557" t="s">
        <v>2493</v>
      </c>
      <c r="B3173" s="563" t="s">
        <v>3510</v>
      </c>
      <c r="C3173" s="557" t="s">
        <v>64</v>
      </c>
      <c r="D3173" s="556" t="s">
        <v>3560</v>
      </c>
      <c r="E3173" s="556" t="s">
        <v>516</v>
      </c>
      <c r="F3173" s="557" t="s">
        <v>882</v>
      </c>
      <c r="G3173" s="563"/>
      <c r="H3173" s="560">
        <v>32</v>
      </c>
      <c r="I3173" s="559">
        <v>8370</v>
      </c>
      <c r="J3173" s="563" t="s">
        <v>765</v>
      </c>
      <c r="K3173" s="561" t="str">
        <f t="shared" si="208"/>
        <v>0</v>
      </c>
      <c r="L3173" s="562">
        <f t="shared" si="209"/>
        <v>0</v>
      </c>
      <c r="M3173" s="713">
        <f t="shared" si="210"/>
        <v>267840</v>
      </c>
      <c r="N3173" s="563"/>
      <c r="O3173" s="563" t="s">
        <v>3230</v>
      </c>
      <c r="P3173" s="557" t="s">
        <v>284</v>
      </c>
      <c r="Q3173" s="557" t="s">
        <v>336</v>
      </c>
      <c r="R3173" s="557" t="s">
        <v>73</v>
      </c>
      <c r="S3173" s="557" t="s">
        <v>237</v>
      </c>
    </row>
    <row r="3174" spans="1:19" ht="20.100000000000001" customHeight="1">
      <c r="A3174" s="557" t="s">
        <v>2493</v>
      </c>
      <c r="B3174" s="563" t="s">
        <v>3510</v>
      </c>
      <c r="C3174" s="557" t="s">
        <v>64</v>
      </c>
      <c r="D3174" s="556" t="s">
        <v>3560</v>
      </c>
      <c r="E3174" s="556" t="s">
        <v>516</v>
      </c>
      <c r="F3174" s="557" t="s">
        <v>970</v>
      </c>
      <c r="G3174" s="563"/>
      <c r="H3174" s="560">
        <v>100</v>
      </c>
      <c r="I3174" s="559">
        <v>42652</v>
      </c>
      <c r="J3174" s="563" t="s">
        <v>765</v>
      </c>
      <c r="K3174" s="561" t="str">
        <f t="shared" si="208"/>
        <v>0</v>
      </c>
      <c r="L3174" s="562">
        <f t="shared" si="209"/>
        <v>0</v>
      </c>
      <c r="M3174" s="713">
        <f t="shared" si="210"/>
        <v>4265200</v>
      </c>
      <c r="N3174" s="563"/>
      <c r="O3174" s="563" t="s">
        <v>3230</v>
      </c>
      <c r="P3174" s="557" t="s">
        <v>284</v>
      </c>
      <c r="Q3174" s="557" t="s">
        <v>271</v>
      </c>
      <c r="R3174" s="557" t="s">
        <v>73</v>
      </c>
      <c r="S3174" s="557" t="s">
        <v>237</v>
      </c>
    </row>
    <row r="3175" spans="1:19" ht="20.100000000000001" customHeight="1">
      <c r="A3175" s="557" t="s">
        <v>2493</v>
      </c>
      <c r="B3175" s="563" t="s">
        <v>3510</v>
      </c>
      <c r="C3175" s="557" t="s">
        <v>64</v>
      </c>
      <c r="D3175" s="556" t="s">
        <v>3560</v>
      </c>
      <c r="E3175" s="556" t="s">
        <v>516</v>
      </c>
      <c r="F3175" s="557" t="s">
        <v>880</v>
      </c>
      <c r="G3175" s="563"/>
      <c r="H3175" s="560">
        <v>100</v>
      </c>
      <c r="I3175" s="559">
        <v>3482</v>
      </c>
      <c r="J3175" s="563" t="s">
        <v>765</v>
      </c>
      <c r="K3175" s="561" t="str">
        <f t="shared" si="208"/>
        <v>0</v>
      </c>
      <c r="L3175" s="562">
        <f t="shared" si="209"/>
        <v>0</v>
      </c>
      <c r="M3175" s="713">
        <f t="shared" si="210"/>
        <v>348200</v>
      </c>
      <c r="N3175" s="563"/>
      <c r="O3175" s="563" t="s">
        <v>3230</v>
      </c>
      <c r="P3175" s="557" t="s">
        <v>284</v>
      </c>
      <c r="Q3175" s="557" t="s">
        <v>336</v>
      </c>
      <c r="R3175" s="557" t="s">
        <v>73</v>
      </c>
      <c r="S3175" s="557" t="s">
        <v>237</v>
      </c>
    </row>
    <row r="3176" spans="1:19" ht="20.100000000000001" customHeight="1">
      <c r="A3176" s="557" t="s">
        <v>2493</v>
      </c>
      <c r="B3176" s="563" t="s">
        <v>3510</v>
      </c>
      <c r="C3176" s="557" t="s">
        <v>64</v>
      </c>
      <c r="D3176" s="556" t="s">
        <v>3560</v>
      </c>
      <c r="E3176" s="556" t="s">
        <v>516</v>
      </c>
      <c r="F3176" s="557" t="s">
        <v>880</v>
      </c>
      <c r="G3176" s="563"/>
      <c r="H3176" s="560">
        <v>100</v>
      </c>
      <c r="I3176" s="559">
        <v>3482</v>
      </c>
      <c r="J3176" s="563" t="s">
        <v>765</v>
      </c>
      <c r="K3176" s="561" t="str">
        <f t="shared" si="208"/>
        <v>0</v>
      </c>
      <c r="L3176" s="562">
        <f t="shared" si="209"/>
        <v>0</v>
      </c>
      <c r="M3176" s="713">
        <f t="shared" si="210"/>
        <v>348200</v>
      </c>
      <c r="N3176" s="563"/>
      <c r="O3176" s="563" t="s">
        <v>3230</v>
      </c>
      <c r="P3176" s="557" t="s">
        <v>284</v>
      </c>
      <c r="Q3176" s="557" t="s">
        <v>336</v>
      </c>
      <c r="R3176" s="557" t="s">
        <v>73</v>
      </c>
      <c r="S3176" s="557" t="s">
        <v>237</v>
      </c>
    </row>
    <row r="3177" spans="1:19" ht="20.100000000000001" customHeight="1">
      <c r="A3177" s="557" t="s">
        <v>2493</v>
      </c>
      <c r="B3177" s="563" t="s">
        <v>3510</v>
      </c>
      <c r="C3177" s="557" t="s">
        <v>64</v>
      </c>
      <c r="D3177" s="556" t="s">
        <v>3560</v>
      </c>
      <c r="E3177" s="556" t="s">
        <v>516</v>
      </c>
      <c r="F3177" s="557" t="s">
        <v>1575</v>
      </c>
      <c r="G3177" s="563"/>
      <c r="H3177" s="560">
        <v>100</v>
      </c>
      <c r="I3177" s="559">
        <v>6964</v>
      </c>
      <c r="J3177" s="563" t="s">
        <v>765</v>
      </c>
      <c r="K3177" s="561" t="str">
        <f t="shared" si="208"/>
        <v>0</v>
      </c>
      <c r="L3177" s="562">
        <f t="shared" si="209"/>
        <v>0</v>
      </c>
      <c r="M3177" s="713">
        <f t="shared" si="210"/>
        <v>696400</v>
      </c>
      <c r="N3177" s="563"/>
      <c r="O3177" s="563" t="s">
        <v>3230</v>
      </c>
      <c r="P3177" s="557" t="s">
        <v>284</v>
      </c>
      <c r="Q3177" s="557" t="s">
        <v>336</v>
      </c>
      <c r="R3177" s="557" t="s">
        <v>73</v>
      </c>
      <c r="S3177" s="557" t="s">
        <v>237</v>
      </c>
    </row>
    <row r="3178" spans="1:19" ht="20.100000000000001" customHeight="1">
      <c r="A3178" s="557" t="s">
        <v>2493</v>
      </c>
      <c r="B3178" s="563" t="s">
        <v>3510</v>
      </c>
      <c r="C3178" s="557" t="s">
        <v>64</v>
      </c>
      <c r="D3178" s="556" t="s">
        <v>3560</v>
      </c>
      <c r="E3178" s="556" t="s">
        <v>516</v>
      </c>
      <c r="F3178" s="557" t="s">
        <v>882</v>
      </c>
      <c r="G3178" s="563"/>
      <c r="H3178" s="560">
        <v>100</v>
      </c>
      <c r="I3178" s="559">
        <v>8221</v>
      </c>
      <c r="J3178" s="563" t="s">
        <v>765</v>
      </c>
      <c r="K3178" s="561" t="str">
        <f t="shared" si="208"/>
        <v>0</v>
      </c>
      <c r="L3178" s="562">
        <f t="shared" si="209"/>
        <v>0</v>
      </c>
      <c r="M3178" s="713">
        <f t="shared" si="210"/>
        <v>822100</v>
      </c>
      <c r="N3178" s="563"/>
      <c r="O3178" s="563" t="s">
        <v>3230</v>
      </c>
      <c r="P3178" s="557" t="s">
        <v>284</v>
      </c>
      <c r="Q3178" s="557" t="s">
        <v>336</v>
      </c>
      <c r="R3178" s="557" t="s">
        <v>73</v>
      </c>
      <c r="S3178" s="557" t="s">
        <v>237</v>
      </c>
    </row>
    <row r="3179" spans="1:19" ht="20.100000000000001" customHeight="1">
      <c r="A3179" s="557" t="s">
        <v>235</v>
      </c>
      <c r="B3179" s="563" t="s">
        <v>3538</v>
      </c>
      <c r="C3179" s="557" t="s">
        <v>371</v>
      </c>
      <c r="D3179" s="556" t="s">
        <v>3560</v>
      </c>
      <c r="E3179" s="556" t="s">
        <v>516</v>
      </c>
      <c r="F3179" s="557" t="s">
        <v>353</v>
      </c>
      <c r="G3179" s="563"/>
      <c r="H3179" s="560">
        <v>838</v>
      </c>
      <c r="I3179" s="559">
        <v>176008</v>
      </c>
      <c r="J3179" s="560">
        <v>0</v>
      </c>
      <c r="K3179" s="561">
        <f t="shared" si="208"/>
        <v>0</v>
      </c>
      <c r="L3179" s="562">
        <f t="shared" si="209"/>
        <v>0</v>
      </c>
      <c r="M3179" s="713">
        <f t="shared" si="210"/>
        <v>147494704</v>
      </c>
      <c r="N3179" s="563" t="s">
        <v>1623</v>
      </c>
      <c r="O3179" s="563"/>
      <c r="P3179" s="557" t="s">
        <v>483</v>
      </c>
      <c r="Q3179" s="557" t="s">
        <v>354</v>
      </c>
      <c r="R3179" s="557" t="s">
        <v>70</v>
      </c>
      <c r="S3179" s="563"/>
    </row>
    <row r="3180" spans="1:19" ht="20.100000000000001" customHeight="1">
      <c r="A3180" s="557" t="s">
        <v>235</v>
      </c>
      <c r="B3180" s="563" t="s">
        <v>3538</v>
      </c>
      <c r="C3180" s="557" t="s">
        <v>371</v>
      </c>
      <c r="D3180" s="556" t="s">
        <v>3560</v>
      </c>
      <c r="E3180" s="556" t="s">
        <v>516</v>
      </c>
      <c r="F3180" s="557" t="s">
        <v>1837</v>
      </c>
      <c r="G3180" s="563"/>
      <c r="H3180" s="560">
        <v>1027</v>
      </c>
      <c r="I3180" s="559">
        <v>117000</v>
      </c>
      <c r="J3180" s="560">
        <v>0</v>
      </c>
      <c r="K3180" s="561">
        <f t="shared" si="208"/>
        <v>0</v>
      </c>
      <c r="L3180" s="562">
        <f t="shared" si="209"/>
        <v>0</v>
      </c>
      <c r="M3180" s="713">
        <f t="shared" si="210"/>
        <v>120159000</v>
      </c>
      <c r="N3180" s="563" t="s">
        <v>1623</v>
      </c>
      <c r="O3180" s="563"/>
      <c r="P3180" s="557" t="s">
        <v>483</v>
      </c>
      <c r="Q3180" s="557" t="s">
        <v>281</v>
      </c>
      <c r="R3180" s="557" t="s">
        <v>70</v>
      </c>
      <c r="S3180" s="563"/>
    </row>
    <row r="3181" spans="1:19" ht="20.100000000000001" customHeight="1">
      <c r="A3181" s="557" t="s">
        <v>41</v>
      </c>
      <c r="B3181" s="563" t="s">
        <v>3539</v>
      </c>
      <c r="C3181" s="557" t="s">
        <v>56</v>
      </c>
      <c r="D3181" s="556" t="s">
        <v>3561</v>
      </c>
      <c r="E3181" s="556" t="s">
        <v>516</v>
      </c>
      <c r="F3181" s="557" t="s">
        <v>353</v>
      </c>
      <c r="G3181" s="563"/>
      <c r="H3181" s="560">
        <v>801</v>
      </c>
      <c r="I3181" s="559">
        <v>179120</v>
      </c>
      <c r="J3181" s="560">
        <v>0</v>
      </c>
      <c r="K3181" s="561">
        <f t="shared" ref="K3181:K3192" si="211">IFERROR(J3181*H3181,"0")</f>
        <v>0</v>
      </c>
      <c r="L3181" s="562">
        <f t="shared" ref="L3181:L3192" si="212">IFERROR(K3181/1000,"0")</f>
        <v>0</v>
      </c>
      <c r="M3181" s="713">
        <f t="shared" si="210"/>
        <v>143475120</v>
      </c>
      <c r="N3181" s="563" t="s">
        <v>1623</v>
      </c>
      <c r="O3181" s="563"/>
      <c r="P3181" s="557" t="s">
        <v>1163</v>
      </c>
      <c r="Q3181" s="557" t="s">
        <v>354</v>
      </c>
      <c r="R3181" s="557" t="s">
        <v>70</v>
      </c>
      <c r="S3181" s="563"/>
    </row>
    <row r="3182" spans="1:19" ht="20.100000000000001" customHeight="1">
      <c r="A3182" s="557" t="s">
        <v>41</v>
      </c>
      <c r="B3182" s="563" t="s">
        <v>3539</v>
      </c>
      <c r="C3182" s="557" t="s">
        <v>56</v>
      </c>
      <c r="D3182" s="556" t="s">
        <v>3560</v>
      </c>
      <c r="E3182" s="556" t="s">
        <v>516</v>
      </c>
      <c r="F3182" s="557" t="s">
        <v>3281</v>
      </c>
      <c r="G3182" s="563"/>
      <c r="H3182" s="560">
        <v>762</v>
      </c>
      <c r="I3182" s="559">
        <v>115200</v>
      </c>
      <c r="J3182" s="560">
        <v>0</v>
      </c>
      <c r="K3182" s="561">
        <f t="shared" si="211"/>
        <v>0</v>
      </c>
      <c r="L3182" s="562">
        <f t="shared" si="212"/>
        <v>0</v>
      </c>
      <c r="M3182" s="713">
        <f t="shared" si="210"/>
        <v>87782400</v>
      </c>
      <c r="N3182" s="563" t="s">
        <v>3295</v>
      </c>
      <c r="O3182" s="563" t="s">
        <v>3557</v>
      </c>
      <c r="P3182" s="557" t="s">
        <v>1163</v>
      </c>
      <c r="Q3182" s="557" t="s">
        <v>281</v>
      </c>
      <c r="R3182" s="557" t="s">
        <v>70</v>
      </c>
      <c r="S3182" s="563"/>
    </row>
    <row r="3183" spans="1:19" ht="20.100000000000001" customHeight="1">
      <c r="A3183" s="557" t="s">
        <v>351</v>
      </c>
      <c r="B3183" s="563" t="s">
        <v>2005</v>
      </c>
      <c r="C3183" s="557" t="s">
        <v>352</v>
      </c>
      <c r="D3183" s="556" t="s">
        <v>3561</v>
      </c>
      <c r="E3183" s="556" t="s">
        <v>516</v>
      </c>
      <c r="F3183" s="557" t="s">
        <v>353</v>
      </c>
      <c r="G3183" s="563"/>
      <c r="H3183" s="560">
        <v>984</v>
      </c>
      <c r="I3183" s="559">
        <v>133800</v>
      </c>
      <c r="J3183" s="560">
        <v>0</v>
      </c>
      <c r="K3183" s="561">
        <f t="shared" si="211"/>
        <v>0</v>
      </c>
      <c r="L3183" s="562">
        <f t="shared" si="212"/>
        <v>0</v>
      </c>
      <c r="M3183" s="713">
        <f t="shared" si="210"/>
        <v>131659200</v>
      </c>
      <c r="N3183" s="563" t="s">
        <v>1623</v>
      </c>
      <c r="O3183" s="563"/>
      <c r="P3183" s="557" t="s">
        <v>761</v>
      </c>
      <c r="Q3183" s="557" t="s">
        <v>354</v>
      </c>
      <c r="R3183" s="557" t="s">
        <v>70</v>
      </c>
      <c r="S3183" s="563"/>
    </row>
    <row r="3184" spans="1:19" ht="20.100000000000001" customHeight="1">
      <c r="A3184" s="557" t="s">
        <v>2903</v>
      </c>
      <c r="B3184" s="563" t="s">
        <v>2972</v>
      </c>
      <c r="C3184" s="557" t="s">
        <v>425</v>
      </c>
      <c r="D3184" s="556" t="s">
        <v>3560</v>
      </c>
      <c r="E3184" s="556" t="s">
        <v>527</v>
      </c>
      <c r="F3184" s="557" t="s">
        <v>605</v>
      </c>
      <c r="G3184" s="563"/>
      <c r="H3184" s="560">
        <v>203</v>
      </c>
      <c r="I3184" s="559">
        <v>191949</v>
      </c>
      <c r="J3184" s="563" t="s">
        <v>765</v>
      </c>
      <c r="K3184" s="561" t="str">
        <f t="shared" si="211"/>
        <v>0</v>
      </c>
      <c r="L3184" s="562">
        <f t="shared" si="212"/>
        <v>0</v>
      </c>
      <c r="M3184" s="713">
        <f t="shared" si="210"/>
        <v>38965647</v>
      </c>
      <c r="N3184" s="563" t="s">
        <v>1629</v>
      </c>
      <c r="O3184" s="563"/>
      <c r="P3184" s="557" t="s">
        <v>372</v>
      </c>
      <c r="Q3184" s="557" t="s">
        <v>354</v>
      </c>
      <c r="R3184" s="557" t="s">
        <v>70</v>
      </c>
      <c r="S3184" s="563"/>
    </row>
    <row r="3185" spans="1:19" ht="20.100000000000001" customHeight="1">
      <c r="A3185" s="557" t="s">
        <v>770</v>
      </c>
      <c r="B3185" s="563" t="s">
        <v>3540</v>
      </c>
      <c r="C3185" s="557" t="s">
        <v>64</v>
      </c>
      <c r="D3185" s="556" t="s">
        <v>3560</v>
      </c>
      <c r="E3185" s="556" t="s">
        <v>516</v>
      </c>
      <c r="F3185" s="557" t="s">
        <v>605</v>
      </c>
      <c r="G3185" s="563"/>
      <c r="H3185" s="560">
        <v>600</v>
      </c>
      <c r="I3185" s="559">
        <v>200000</v>
      </c>
      <c r="J3185" s="560">
        <v>0</v>
      </c>
      <c r="K3185" s="561">
        <f t="shared" si="211"/>
        <v>0</v>
      </c>
      <c r="L3185" s="562">
        <f t="shared" si="212"/>
        <v>0</v>
      </c>
      <c r="M3185" s="713">
        <f t="shared" si="210"/>
        <v>120000000</v>
      </c>
      <c r="N3185" s="563" t="s">
        <v>1629</v>
      </c>
      <c r="O3185" s="563"/>
      <c r="P3185" s="557" t="s">
        <v>284</v>
      </c>
      <c r="Q3185" s="557" t="s">
        <v>354</v>
      </c>
      <c r="R3185" s="557" t="s">
        <v>70</v>
      </c>
      <c r="S3185" s="563"/>
    </row>
    <row r="3186" spans="1:19" ht="20.100000000000001" customHeight="1">
      <c r="A3186" s="557" t="s">
        <v>428</v>
      </c>
      <c r="B3186" s="563" t="s">
        <v>461</v>
      </c>
      <c r="C3186" s="557" t="s">
        <v>64</v>
      </c>
      <c r="D3186" s="556" t="s">
        <v>3560</v>
      </c>
      <c r="E3186" s="556" t="s">
        <v>516</v>
      </c>
      <c r="F3186" s="557" t="s">
        <v>353</v>
      </c>
      <c r="G3186" s="563"/>
      <c r="H3186" s="560">
        <v>718</v>
      </c>
      <c r="I3186" s="559">
        <v>168825</v>
      </c>
      <c r="J3186" s="560">
        <v>0</v>
      </c>
      <c r="K3186" s="561">
        <f t="shared" si="211"/>
        <v>0</v>
      </c>
      <c r="L3186" s="562">
        <f t="shared" si="212"/>
        <v>0</v>
      </c>
      <c r="M3186" s="713">
        <f t="shared" si="210"/>
        <v>121216350</v>
      </c>
      <c r="N3186" s="563" t="s">
        <v>1623</v>
      </c>
      <c r="O3186" s="563"/>
      <c r="P3186" s="557" t="s">
        <v>284</v>
      </c>
      <c r="Q3186" s="557" t="s">
        <v>354</v>
      </c>
      <c r="R3186" s="557" t="s">
        <v>70</v>
      </c>
      <c r="S3186" s="563"/>
    </row>
    <row r="3187" spans="1:19" ht="20.100000000000001" customHeight="1">
      <c r="A3187" s="557" t="s">
        <v>428</v>
      </c>
      <c r="B3187" s="563" t="s">
        <v>3541</v>
      </c>
      <c r="C3187" s="557" t="s">
        <v>64</v>
      </c>
      <c r="D3187" s="556" t="s">
        <v>3560</v>
      </c>
      <c r="E3187" s="556" t="s">
        <v>516</v>
      </c>
      <c r="F3187" s="557" t="s">
        <v>1837</v>
      </c>
      <c r="G3187" s="563"/>
      <c r="H3187" s="560">
        <v>73</v>
      </c>
      <c r="I3187" s="559">
        <v>100000</v>
      </c>
      <c r="J3187" s="560">
        <v>0</v>
      </c>
      <c r="K3187" s="561">
        <f t="shared" si="211"/>
        <v>0</v>
      </c>
      <c r="L3187" s="562">
        <f t="shared" si="212"/>
        <v>0</v>
      </c>
      <c r="M3187" s="713">
        <f t="shared" si="210"/>
        <v>7300000</v>
      </c>
      <c r="N3187" s="563" t="s">
        <v>1623</v>
      </c>
      <c r="O3187" s="563"/>
      <c r="P3187" s="557" t="s">
        <v>284</v>
      </c>
      <c r="Q3187" s="557" t="s">
        <v>281</v>
      </c>
      <c r="R3187" s="557" t="s">
        <v>70</v>
      </c>
      <c r="S3187" s="563"/>
    </row>
    <row r="3188" spans="1:19" ht="20.100000000000001" customHeight="1">
      <c r="A3188" s="557" t="s">
        <v>63</v>
      </c>
      <c r="B3188" s="563" t="s">
        <v>3542</v>
      </c>
      <c r="C3188" s="557" t="s">
        <v>866</v>
      </c>
      <c r="D3188" s="556" t="s">
        <v>3560</v>
      </c>
      <c r="E3188" s="556" t="s">
        <v>516</v>
      </c>
      <c r="F3188" s="557" t="s">
        <v>2238</v>
      </c>
      <c r="G3188" s="563"/>
      <c r="H3188" s="560">
        <v>694</v>
      </c>
      <c r="I3188" s="559">
        <v>230000</v>
      </c>
      <c r="J3188" s="560">
        <v>0</v>
      </c>
      <c r="K3188" s="561">
        <f t="shared" si="211"/>
        <v>0</v>
      </c>
      <c r="L3188" s="562">
        <f t="shared" si="212"/>
        <v>0</v>
      </c>
      <c r="M3188" s="713">
        <f t="shared" si="210"/>
        <v>159620000</v>
      </c>
      <c r="N3188" s="563" t="s">
        <v>1623</v>
      </c>
      <c r="O3188" s="563"/>
      <c r="P3188" s="557" t="s">
        <v>482</v>
      </c>
      <c r="Q3188" s="557" t="s">
        <v>354</v>
      </c>
      <c r="R3188" s="557" t="s">
        <v>70</v>
      </c>
      <c r="S3188" s="563"/>
    </row>
    <row r="3189" spans="1:19" ht="20.100000000000001" customHeight="1">
      <c r="A3189" s="557" t="s">
        <v>63</v>
      </c>
      <c r="B3189" s="563" t="s">
        <v>3393</v>
      </c>
      <c r="C3189" s="557" t="s">
        <v>866</v>
      </c>
      <c r="D3189" s="556" t="s">
        <v>3560</v>
      </c>
      <c r="E3189" s="556" t="s">
        <v>516</v>
      </c>
      <c r="F3189" s="557" t="s">
        <v>2238</v>
      </c>
      <c r="G3189" s="563"/>
      <c r="H3189" s="560">
        <v>768</v>
      </c>
      <c r="I3189" s="559">
        <v>230000</v>
      </c>
      <c r="J3189" s="560">
        <v>0</v>
      </c>
      <c r="K3189" s="561">
        <f t="shared" si="211"/>
        <v>0</v>
      </c>
      <c r="L3189" s="562">
        <f t="shared" si="212"/>
        <v>0</v>
      </c>
      <c r="M3189" s="713">
        <f t="shared" si="210"/>
        <v>176640000</v>
      </c>
      <c r="N3189" s="563" t="s">
        <v>1623</v>
      </c>
      <c r="O3189" s="563" t="s">
        <v>3558</v>
      </c>
      <c r="P3189" s="557" t="s">
        <v>482</v>
      </c>
      <c r="Q3189" s="557" t="s">
        <v>354</v>
      </c>
      <c r="R3189" s="557" t="s">
        <v>70</v>
      </c>
      <c r="S3189" s="563"/>
    </row>
    <row r="3190" spans="1:19" ht="20.100000000000001" customHeight="1">
      <c r="A3190" s="557" t="s">
        <v>843</v>
      </c>
      <c r="B3190" s="563" t="s">
        <v>3400</v>
      </c>
      <c r="C3190" s="557" t="s">
        <v>368</v>
      </c>
      <c r="D3190" s="556" t="s">
        <v>3560</v>
      </c>
      <c r="E3190" s="556" t="s">
        <v>516</v>
      </c>
      <c r="F3190" s="557" t="s">
        <v>353</v>
      </c>
      <c r="G3190" s="563"/>
      <c r="H3190" s="560">
        <v>1404</v>
      </c>
      <c r="I3190" s="559">
        <v>142400</v>
      </c>
      <c r="J3190" s="563" t="s">
        <v>765</v>
      </c>
      <c r="K3190" s="561" t="str">
        <f t="shared" si="211"/>
        <v>0</v>
      </c>
      <c r="L3190" s="562">
        <f t="shared" si="212"/>
        <v>0</v>
      </c>
      <c r="M3190" s="713">
        <f t="shared" si="210"/>
        <v>199929600</v>
      </c>
      <c r="N3190" s="563" t="s">
        <v>1623</v>
      </c>
      <c r="O3190" s="563"/>
      <c r="P3190" s="557" t="s">
        <v>1361</v>
      </c>
      <c r="Q3190" s="557" t="s">
        <v>354</v>
      </c>
      <c r="R3190" s="557" t="s">
        <v>70</v>
      </c>
      <c r="S3190" s="563"/>
    </row>
    <row r="3191" spans="1:19" ht="20.100000000000001" customHeight="1">
      <c r="A3191" s="557" t="s">
        <v>781</v>
      </c>
      <c r="B3191" s="563" t="s">
        <v>3543</v>
      </c>
      <c r="C3191" s="557" t="s">
        <v>3151</v>
      </c>
      <c r="D3191" s="556" t="s">
        <v>3561</v>
      </c>
      <c r="E3191" s="556" t="s">
        <v>516</v>
      </c>
      <c r="F3191" s="557" t="s">
        <v>2244</v>
      </c>
      <c r="G3191" s="563"/>
      <c r="H3191" s="560">
        <v>1665</v>
      </c>
      <c r="I3191" s="559">
        <v>348780</v>
      </c>
      <c r="J3191" s="560">
        <v>0</v>
      </c>
      <c r="K3191" s="561">
        <f t="shared" si="211"/>
        <v>0</v>
      </c>
      <c r="L3191" s="562">
        <f t="shared" si="212"/>
        <v>0</v>
      </c>
      <c r="M3191" s="713">
        <f t="shared" si="210"/>
        <v>580718700</v>
      </c>
      <c r="N3191" s="563" t="s">
        <v>2441</v>
      </c>
      <c r="O3191" s="563" t="s">
        <v>3559</v>
      </c>
      <c r="P3191" s="557" t="s">
        <v>372</v>
      </c>
      <c r="Q3191" s="557" t="s">
        <v>354</v>
      </c>
      <c r="R3191" s="557" t="s">
        <v>70</v>
      </c>
      <c r="S3191" s="563"/>
    </row>
    <row r="3192" spans="1:19" ht="20.100000000000001" customHeight="1">
      <c r="A3192" s="557" t="s">
        <v>744</v>
      </c>
      <c r="B3192" s="563" t="s">
        <v>591</v>
      </c>
      <c r="C3192" s="557" t="s">
        <v>56</v>
      </c>
      <c r="D3192" s="556" t="s">
        <v>3560</v>
      </c>
      <c r="E3192" s="556" t="s">
        <v>934</v>
      </c>
      <c r="F3192" s="557" t="s">
        <v>353</v>
      </c>
      <c r="G3192" s="563"/>
      <c r="H3192" s="560">
        <v>688</v>
      </c>
      <c r="I3192" s="559">
        <v>163701</v>
      </c>
      <c r="J3192" s="560">
        <v>0</v>
      </c>
      <c r="K3192" s="561">
        <f t="shared" si="211"/>
        <v>0</v>
      </c>
      <c r="L3192" s="562">
        <f t="shared" si="212"/>
        <v>0</v>
      </c>
      <c r="M3192" s="713">
        <f t="shared" si="210"/>
        <v>112626288</v>
      </c>
      <c r="N3192" s="563" t="s">
        <v>1623</v>
      </c>
      <c r="O3192" s="563"/>
      <c r="P3192" s="557" t="s">
        <v>1163</v>
      </c>
      <c r="Q3192" s="557" t="s">
        <v>354</v>
      </c>
      <c r="R3192" s="557" t="s">
        <v>70</v>
      </c>
      <c r="S3192" s="563"/>
    </row>
    <row r="3193" spans="1:19" ht="20.100000000000001" customHeight="1">
      <c r="A3193" s="555" t="s">
        <v>2136</v>
      </c>
      <c r="B3193" s="555" t="s">
        <v>2607</v>
      </c>
      <c r="C3193" s="555" t="s">
        <v>472</v>
      </c>
      <c r="D3193" s="556" t="s">
        <v>3560</v>
      </c>
      <c r="E3193" s="556" t="s">
        <v>516</v>
      </c>
      <c r="F3193" s="555" t="s">
        <v>401</v>
      </c>
      <c r="G3193" s="555"/>
      <c r="H3193" s="555">
        <v>758</v>
      </c>
      <c r="I3193" s="709">
        <v>61600</v>
      </c>
      <c r="J3193" s="555">
        <v>9.4</v>
      </c>
      <c r="K3193" s="561">
        <f t="shared" ref="K3193:K3255" si="213">IFERROR(J3193*H3193,"0")</f>
        <v>7125.2</v>
      </c>
      <c r="L3193" s="562">
        <f t="shared" ref="L3193:L3255" si="214">IFERROR(K3193/1000,"0")</f>
        <v>7.1251999999999995</v>
      </c>
      <c r="M3193" s="713">
        <f t="shared" si="210"/>
        <v>46692800</v>
      </c>
      <c r="N3193" s="563"/>
      <c r="O3193" s="563"/>
      <c r="P3193" s="557" t="s">
        <v>372</v>
      </c>
      <c r="Q3193" s="557" t="s">
        <v>344</v>
      </c>
      <c r="R3193" s="557" t="s">
        <v>60</v>
      </c>
      <c r="S3193" s="557" t="s">
        <v>66</v>
      </c>
    </row>
    <row r="3194" spans="1:19" ht="20.100000000000001" customHeight="1">
      <c r="A3194" s="555" t="s">
        <v>436</v>
      </c>
      <c r="B3194" s="555" t="s">
        <v>3244</v>
      </c>
      <c r="C3194" s="555" t="s">
        <v>371</v>
      </c>
      <c r="D3194" s="556" t="s">
        <v>3560</v>
      </c>
      <c r="E3194" s="556" t="s">
        <v>527</v>
      </c>
      <c r="F3194" s="555" t="s">
        <v>422</v>
      </c>
      <c r="G3194" s="555"/>
      <c r="H3194" s="555">
        <v>215</v>
      </c>
      <c r="I3194" s="709">
        <v>29719</v>
      </c>
      <c r="J3194" s="555">
        <v>0</v>
      </c>
      <c r="K3194" s="561">
        <f t="shared" si="213"/>
        <v>0</v>
      </c>
      <c r="L3194" s="562">
        <f t="shared" si="214"/>
        <v>0</v>
      </c>
      <c r="M3194" s="713">
        <f t="shared" si="210"/>
        <v>6389585</v>
      </c>
      <c r="N3194" s="563"/>
      <c r="O3194" s="563"/>
      <c r="P3194" s="557" t="s">
        <v>483</v>
      </c>
      <c r="Q3194" s="557" t="s">
        <v>271</v>
      </c>
      <c r="R3194" s="557" t="s">
        <v>73</v>
      </c>
      <c r="S3194" s="557" t="s">
        <v>213</v>
      </c>
    </row>
    <row r="3195" spans="1:19" ht="20.100000000000001" customHeight="1">
      <c r="A3195" s="555" t="s">
        <v>436</v>
      </c>
      <c r="B3195" s="555" t="s">
        <v>3244</v>
      </c>
      <c r="C3195" s="555" t="s">
        <v>371</v>
      </c>
      <c r="D3195" s="556" t="s">
        <v>3560</v>
      </c>
      <c r="E3195" s="556" t="s">
        <v>527</v>
      </c>
      <c r="F3195" s="555" t="s">
        <v>649</v>
      </c>
      <c r="G3195" s="555"/>
      <c r="H3195" s="555">
        <v>215</v>
      </c>
      <c r="I3195" s="709">
        <v>88000</v>
      </c>
      <c r="J3195" s="555">
        <v>14.7</v>
      </c>
      <c r="K3195" s="561">
        <f t="shared" si="213"/>
        <v>3160.5</v>
      </c>
      <c r="L3195" s="562">
        <f t="shared" si="214"/>
        <v>3.1604999999999999</v>
      </c>
      <c r="M3195" s="713">
        <f t="shared" si="210"/>
        <v>18920000</v>
      </c>
      <c r="N3195" s="563"/>
      <c r="O3195" s="563"/>
      <c r="P3195" s="557" t="s">
        <v>483</v>
      </c>
      <c r="Q3195" s="557" t="s">
        <v>357</v>
      </c>
      <c r="R3195" s="557" t="s">
        <v>60</v>
      </c>
      <c r="S3195" s="557" t="s">
        <v>213</v>
      </c>
    </row>
    <row r="3196" spans="1:19" ht="20.100000000000001" customHeight="1">
      <c r="A3196" s="555" t="s">
        <v>436</v>
      </c>
      <c r="B3196" s="555" t="s">
        <v>3244</v>
      </c>
      <c r="C3196" s="555" t="s">
        <v>371</v>
      </c>
      <c r="D3196" s="556" t="s">
        <v>3560</v>
      </c>
      <c r="E3196" s="556" t="s">
        <v>527</v>
      </c>
      <c r="F3196" s="555" t="s">
        <v>688</v>
      </c>
      <c r="G3196" s="555"/>
      <c r="H3196" s="555">
        <v>75</v>
      </c>
      <c r="I3196" s="709">
        <v>105000</v>
      </c>
      <c r="J3196" s="555">
        <v>31.9</v>
      </c>
      <c r="K3196" s="561">
        <f t="shared" si="213"/>
        <v>2392.5</v>
      </c>
      <c r="L3196" s="562">
        <f t="shared" si="214"/>
        <v>2.3925000000000001</v>
      </c>
      <c r="M3196" s="713">
        <f t="shared" si="210"/>
        <v>7875000</v>
      </c>
      <c r="N3196" s="563"/>
      <c r="O3196" s="563"/>
      <c r="P3196" s="557" t="s">
        <v>483</v>
      </c>
      <c r="Q3196" s="557" t="s">
        <v>370</v>
      </c>
      <c r="R3196" s="557" t="s">
        <v>60</v>
      </c>
      <c r="S3196" s="557" t="s">
        <v>213</v>
      </c>
    </row>
    <row r="3197" spans="1:19" ht="20.100000000000001" customHeight="1">
      <c r="A3197" s="555" t="s">
        <v>235</v>
      </c>
      <c r="B3197" s="555" t="s">
        <v>3251</v>
      </c>
      <c r="C3197" s="555" t="s">
        <v>371</v>
      </c>
      <c r="D3197" s="556" t="s">
        <v>3560</v>
      </c>
      <c r="E3197" s="556" t="s">
        <v>516</v>
      </c>
      <c r="F3197" s="555" t="s">
        <v>420</v>
      </c>
      <c r="G3197" s="555"/>
      <c r="H3197" s="555">
        <v>192</v>
      </c>
      <c r="I3197" s="709">
        <v>8000</v>
      </c>
      <c r="J3197" s="555">
        <v>0</v>
      </c>
      <c r="K3197" s="561">
        <f t="shared" si="213"/>
        <v>0</v>
      </c>
      <c r="L3197" s="562">
        <f t="shared" si="214"/>
        <v>0</v>
      </c>
      <c r="M3197" s="713">
        <f t="shared" si="210"/>
        <v>1536000</v>
      </c>
      <c r="N3197" s="563"/>
      <c r="O3197" s="563"/>
      <c r="P3197" s="557" t="s">
        <v>483</v>
      </c>
      <c r="Q3197" s="557" t="s">
        <v>280</v>
      </c>
      <c r="R3197" s="557" t="s">
        <v>73</v>
      </c>
      <c r="S3197" s="557" t="s">
        <v>213</v>
      </c>
    </row>
    <row r="3198" spans="1:19" ht="20.100000000000001" customHeight="1">
      <c r="A3198" s="555" t="s">
        <v>235</v>
      </c>
      <c r="B3198" s="555" t="s">
        <v>3251</v>
      </c>
      <c r="C3198" s="555" t="s">
        <v>371</v>
      </c>
      <c r="D3198" s="556" t="s">
        <v>3560</v>
      </c>
      <c r="E3198" s="556" t="s">
        <v>516</v>
      </c>
      <c r="F3198" s="555" t="s">
        <v>437</v>
      </c>
      <c r="G3198" s="555"/>
      <c r="H3198" s="555">
        <v>192</v>
      </c>
      <c r="I3198" s="709">
        <v>15000</v>
      </c>
      <c r="J3198" s="555">
        <v>0</v>
      </c>
      <c r="K3198" s="561">
        <f t="shared" si="213"/>
        <v>0</v>
      </c>
      <c r="L3198" s="562">
        <f t="shared" si="214"/>
        <v>0</v>
      </c>
      <c r="M3198" s="713">
        <f t="shared" si="210"/>
        <v>2880000</v>
      </c>
      <c r="N3198" s="563"/>
      <c r="O3198" s="563"/>
      <c r="P3198" s="557" t="s">
        <v>483</v>
      </c>
      <c r="Q3198" s="557" t="s">
        <v>280</v>
      </c>
      <c r="R3198" s="557" t="s">
        <v>73</v>
      </c>
      <c r="S3198" s="557" t="s">
        <v>213</v>
      </c>
    </row>
    <row r="3199" spans="1:19" ht="20.100000000000001" customHeight="1">
      <c r="A3199" s="555" t="s">
        <v>235</v>
      </c>
      <c r="B3199" s="555" t="s">
        <v>3383</v>
      </c>
      <c r="C3199" s="555" t="s">
        <v>371</v>
      </c>
      <c r="D3199" s="556" t="s">
        <v>3560</v>
      </c>
      <c r="E3199" s="556" t="s">
        <v>527</v>
      </c>
      <c r="F3199" s="555" t="s">
        <v>862</v>
      </c>
      <c r="G3199" s="555"/>
      <c r="H3199" s="555">
        <v>160</v>
      </c>
      <c r="I3199" s="709">
        <v>158625</v>
      </c>
      <c r="J3199" s="555">
        <v>34</v>
      </c>
      <c r="K3199" s="561">
        <f t="shared" si="213"/>
        <v>5440</v>
      </c>
      <c r="L3199" s="562">
        <f t="shared" si="214"/>
        <v>5.44</v>
      </c>
      <c r="M3199" s="713">
        <f t="shared" si="210"/>
        <v>25380000</v>
      </c>
      <c r="N3199" s="563"/>
      <c r="O3199" s="563"/>
      <c r="P3199" s="557" t="s">
        <v>483</v>
      </c>
      <c r="Q3199" s="557" t="s">
        <v>327</v>
      </c>
      <c r="R3199" s="557" t="s">
        <v>60</v>
      </c>
      <c r="S3199" s="557" t="s">
        <v>213</v>
      </c>
    </row>
    <row r="3200" spans="1:19" ht="20.100000000000001" customHeight="1">
      <c r="A3200" s="555" t="s">
        <v>235</v>
      </c>
      <c r="B3200" s="555" t="s">
        <v>3383</v>
      </c>
      <c r="C3200" s="555" t="s">
        <v>371</v>
      </c>
      <c r="D3200" s="556" t="s">
        <v>3561</v>
      </c>
      <c r="E3200" s="556" t="s">
        <v>527</v>
      </c>
      <c r="F3200" s="555" t="s">
        <v>513</v>
      </c>
      <c r="G3200" s="555"/>
      <c r="H3200" s="555">
        <v>70</v>
      </c>
      <c r="I3200" s="709">
        <v>60832</v>
      </c>
      <c r="J3200" s="555">
        <v>15.6</v>
      </c>
      <c r="K3200" s="561">
        <f t="shared" si="213"/>
        <v>1092</v>
      </c>
      <c r="L3200" s="562">
        <f t="shared" si="214"/>
        <v>1.0920000000000001</v>
      </c>
      <c r="M3200" s="713">
        <f t="shared" si="210"/>
        <v>4258240</v>
      </c>
      <c r="N3200" s="563" t="s">
        <v>61</v>
      </c>
      <c r="O3200" s="563"/>
      <c r="P3200" s="557" t="s">
        <v>483</v>
      </c>
      <c r="Q3200" s="557" t="s">
        <v>270</v>
      </c>
      <c r="R3200" s="557" t="s">
        <v>60</v>
      </c>
      <c r="S3200" s="557" t="s">
        <v>213</v>
      </c>
    </row>
    <row r="3201" spans="1:19" ht="20.100000000000001" customHeight="1">
      <c r="A3201" s="555" t="s">
        <v>235</v>
      </c>
      <c r="B3201" s="555" t="s">
        <v>3383</v>
      </c>
      <c r="C3201" s="555" t="s">
        <v>371</v>
      </c>
      <c r="D3201" s="556" t="s">
        <v>3561</v>
      </c>
      <c r="E3201" s="556" t="s">
        <v>527</v>
      </c>
      <c r="F3201" s="555" t="s">
        <v>512</v>
      </c>
      <c r="G3201" s="555"/>
      <c r="H3201" s="555">
        <v>70</v>
      </c>
      <c r="I3201" s="709">
        <v>47340</v>
      </c>
      <c r="J3201" s="555">
        <v>11.8</v>
      </c>
      <c r="K3201" s="561">
        <f t="shared" si="213"/>
        <v>826</v>
      </c>
      <c r="L3201" s="562">
        <f t="shared" si="214"/>
        <v>0.82599999999999996</v>
      </c>
      <c r="M3201" s="713">
        <f t="shared" si="210"/>
        <v>3313800</v>
      </c>
      <c r="N3201" s="563" t="s">
        <v>61</v>
      </c>
      <c r="O3201" s="563"/>
      <c r="P3201" s="557" t="s">
        <v>483</v>
      </c>
      <c r="Q3201" s="557" t="s">
        <v>270</v>
      </c>
      <c r="R3201" s="557" t="s">
        <v>60</v>
      </c>
      <c r="S3201" s="557" t="s">
        <v>213</v>
      </c>
    </row>
    <row r="3202" spans="1:19" ht="20.100000000000001" customHeight="1">
      <c r="A3202" s="555" t="s">
        <v>113</v>
      </c>
      <c r="B3202" s="555" t="s">
        <v>1130</v>
      </c>
      <c r="C3202" s="555" t="s">
        <v>365</v>
      </c>
      <c r="D3202" s="556" t="s">
        <v>3560</v>
      </c>
      <c r="E3202" s="556" t="s">
        <v>516</v>
      </c>
      <c r="F3202" s="555" t="s">
        <v>350</v>
      </c>
      <c r="G3202" s="555"/>
      <c r="H3202" s="555">
        <v>500</v>
      </c>
      <c r="I3202" s="709">
        <v>18900</v>
      </c>
      <c r="J3202" s="555">
        <v>0</v>
      </c>
      <c r="K3202" s="561">
        <f t="shared" si="213"/>
        <v>0</v>
      </c>
      <c r="L3202" s="562">
        <f t="shared" si="214"/>
        <v>0</v>
      </c>
      <c r="M3202" s="713">
        <f t="shared" si="210"/>
        <v>9450000</v>
      </c>
      <c r="N3202" s="563"/>
      <c r="O3202" s="563"/>
      <c r="P3202" s="557" t="s">
        <v>269</v>
      </c>
      <c r="Q3202" s="557" t="s">
        <v>336</v>
      </c>
      <c r="R3202" s="557" t="s">
        <v>73</v>
      </c>
      <c r="S3202" s="557" t="s">
        <v>152</v>
      </c>
    </row>
    <row r="3203" spans="1:19" ht="20.100000000000001" customHeight="1">
      <c r="A3203" s="555" t="s">
        <v>113</v>
      </c>
      <c r="B3203" s="555" t="s">
        <v>2157</v>
      </c>
      <c r="C3203" s="555" t="s">
        <v>365</v>
      </c>
      <c r="D3203" s="556" t="s">
        <v>3560</v>
      </c>
      <c r="E3203" s="556" t="s">
        <v>516</v>
      </c>
      <c r="F3203" s="555" t="s">
        <v>350</v>
      </c>
      <c r="G3203" s="555"/>
      <c r="H3203" s="555">
        <v>200</v>
      </c>
      <c r="I3203" s="709">
        <v>18900</v>
      </c>
      <c r="J3203" s="555">
        <v>0</v>
      </c>
      <c r="K3203" s="561">
        <f t="shared" si="213"/>
        <v>0</v>
      </c>
      <c r="L3203" s="562">
        <f t="shared" si="214"/>
        <v>0</v>
      </c>
      <c r="M3203" s="713">
        <f t="shared" si="210"/>
        <v>3780000</v>
      </c>
      <c r="N3203" s="563"/>
      <c r="O3203" s="563"/>
      <c r="P3203" s="557" t="s">
        <v>269</v>
      </c>
      <c r="Q3203" s="557" t="s">
        <v>336</v>
      </c>
      <c r="R3203" s="557" t="s">
        <v>73</v>
      </c>
      <c r="S3203" s="557" t="s">
        <v>152</v>
      </c>
    </row>
    <row r="3204" spans="1:19" ht="20.100000000000001" customHeight="1">
      <c r="A3204" s="555" t="s">
        <v>113</v>
      </c>
      <c r="B3204" s="555" t="s">
        <v>2158</v>
      </c>
      <c r="C3204" s="555" t="s">
        <v>365</v>
      </c>
      <c r="D3204" s="556" t="s">
        <v>3560</v>
      </c>
      <c r="E3204" s="556" t="s">
        <v>934</v>
      </c>
      <c r="F3204" s="555" t="s">
        <v>71</v>
      </c>
      <c r="G3204" s="555"/>
      <c r="H3204" s="555">
        <v>200</v>
      </c>
      <c r="I3204" s="709">
        <v>36951</v>
      </c>
      <c r="J3204" s="555">
        <v>0</v>
      </c>
      <c r="K3204" s="561">
        <f t="shared" si="213"/>
        <v>0</v>
      </c>
      <c r="L3204" s="562">
        <f t="shared" si="214"/>
        <v>0</v>
      </c>
      <c r="M3204" s="713">
        <f t="shared" si="210"/>
        <v>7390200</v>
      </c>
      <c r="N3204" s="563"/>
      <c r="O3204" s="563"/>
      <c r="P3204" s="557" t="s">
        <v>269</v>
      </c>
      <c r="Q3204" s="557" t="s">
        <v>271</v>
      </c>
      <c r="R3204" s="557" t="s">
        <v>73</v>
      </c>
      <c r="S3204" s="557" t="s">
        <v>152</v>
      </c>
    </row>
    <row r="3205" spans="1:19" ht="20.100000000000001" customHeight="1">
      <c r="A3205" s="555" t="s">
        <v>808</v>
      </c>
      <c r="B3205" s="555" t="s">
        <v>2378</v>
      </c>
      <c r="C3205" s="555" t="s">
        <v>2379</v>
      </c>
      <c r="D3205" s="556" t="s">
        <v>3560</v>
      </c>
      <c r="E3205" s="556" t="s">
        <v>991</v>
      </c>
      <c r="F3205" s="555" t="s">
        <v>657</v>
      </c>
      <c r="G3205" s="555"/>
      <c r="H3205" s="555">
        <v>60</v>
      </c>
      <c r="I3205" s="709">
        <v>90000</v>
      </c>
      <c r="J3205" s="555">
        <v>27</v>
      </c>
      <c r="K3205" s="561">
        <f t="shared" si="213"/>
        <v>1620</v>
      </c>
      <c r="L3205" s="562">
        <f t="shared" si="214"/>
        <v>1.62</v>
      </c>
      <c r="M3205" s="713">
        <f t="shared" si="210"/>
        <v>5400000</v>
      </c>
      <c r="N3205" s="563"/>
      <c r="O3205" s="563"/>
      <c r="P3205" s="557" t="s">
        <v>1407</v>
      </c>
      <c r="Q3205" s="557" t="s">
        <v>341</v>
      </c>
      <c r="R3205" s="557" t="s">
        <v>68</v>
      </c>
      <c r="S3205" s="557" t="s">
        <v>152</v>
      </c>
    </row>
    <row r="3206" spans="1:19" ht="20.100000000000001" customHeight="1">
      <c r="A3206" s="555" t="s">
        <v>808</v>
      </c>
      <c r="B3206" s="555" t="s">
        <v>2378</v>
      </c>
      <c r="C3206" s="555" t="s">
        <v>2379</v>
      </c>
      <c r="D3206" s="556" t="s">
        <v>3560</v>
      </c>
      <c r="E3206" s="556" t="s">
        <v>991</v>
      </c>
      <c r="F3206" s="555" t="s">
        <v>350</v>
      </c>
      <c r="G3206" s="555"/>
      <c r="H3206" s="555">
        <v>18</v>
      </c>
      <c r="I3206" s="709">
        <v>25200</v>
      </c>
      <c r="J3206" s="555">
        <v>0</v>
      </c>
      <c r="K3206" s="561">
        <f t="shared" si="213"/>
        <v>0</v>
      </c>
      <c r="L3206" s="562">
        <f t="shared" si="214"/>
        <v>0</v>
      </c>
      <c r="M3206" s="713">
        <f t="shared" si="210"/>
        <v>453600</v>
      </c>
      <c r="N3206" s="563"/>
      <c r="O3206" s="563"/>
      <c r="P3206" s="557" t="s">
        <v>1407</v>
      </c>
      <c r="Q3206" s="557" t="s">
        <v>336</v>
      </c>
      <c r="R3206" s="557" t="s">
        <v>73</v>
      </c>
      <c r="S3206" s="557" t="s">
        <v>152</v>
      </c>
    </row>
    <row r="3207" spans="1:19" ht="20.100000000000001" customHeight="1">
      <c r="A3207" s="555" t="s">
        <v>808</v>
      </c>
      <c r="B3207" s="555" t="s">
        <v>2378</v>
      </c>
      <c r="C3207" s="555" t="s">
        <v>2379</v>
      </c>
      <c r="D3207" s="556" t="s">
        <v>3560</v>
      </c>
      <c r="E3207" s="556" t="s">
        <v>991</v>
      </c>
      <c r="F3207" s="555" t="s">
        <v>764</v>
      </c>
      <c r="G3207" s="555"/>
      <c r="H3207" s="555">
        <v>18</v>
      </c>
      <c r="I3207" s="709">
        <v>12150</v>
      </c>
      <c r="J3207" s="555">
        <v>0</v>
      </c>
      <c r="K3207" s="561">
        <f t="shared" si="213"/>
        <v>0</v>
      </c>
      <c r="L3207" s="562">
        <f t="shared" si="214"/>
        <v>0</v>
      </c>
      <c r="M3207" s="713">
        <f t="shared" si="210"/>
        <v>218700</v>
      </c>
      <c r="N3207" s="563"/>
      <c r="O3207" s="563"/>
      <c r="P3207" s="557" t="s">
        <v>1407</v>
      </c>
      <c r="Q3207" s="557" t="s">
        <v>360</v>
      </c>
      <c r="R3207" s="557" t="s">
        <v>73</v>
      </c>
      <c r="S3207" s="557" t="s">
        <v>152</v>
      </c>
    </row>
    <row r="3208" spans="1:19" ht="20.100000000000001" customHeight="1">
      <c r="A3208" s="555" t="s">
        <v>808</v>
      </c>
      <c r="B3208" s="555" t="s">
        <v>2378</v>
      </c>
      <c r="C3208" s="555" t="s">
        <v>2379</v>
      </c>
      <c r="D3208" s="556" t="s">
        <v>3560</v>
      </c>
      <c r="E3208" s="556" t="s">
        <v>991</v>
      </c>
      <c r="F3208" s="555" t="s">
        <v>2383</v>
      </c>
      <c r="G3208" s="555"/>
      <c r="H3208" s="555">
        <v>18</v>
      </c>
      <c r="I3208" s="709">
        <v>29160</v>
      </c>
      <c r="J3208" s="555">
        <v>0</v>
      </c>
      <c r="K3208" s="561">
        <f t="shared" si="213"/>
        <v>0</v>
      </c>
      <c r="L3208" s="562">
        <f t="shared" si="214"/>
        <v>0</v>
      </c>
      <c r="M3208" s="713">
        <f t="shared" si="210"/>
        <v>524880</v>
      </c>
      <c r="N3208" s="563"/>
      <c r="O3208" s="563"/>
      <c r="P3208" s="557" t="s">
        <v>1407</v>
      </c>
      <c r="Q3208" s="557" t="s">
        <v>358</v>
      </c>
      <c r="R3208" s="557" t="s">
        <v>73</v>
      </c>
      <c r="S3208" s="557" t="s">
        <v>152</v>
      </c>
    </row>
    <row r="3209" spans="1:19" ht="20.100000000000001" customHeight="1">
      <c r="A3209" s="555" t="s">
        <v>808</v>
      </c>
      <c r="B3209" s="555" t="s">
        <v>2378</v>
      </c>
      <c r="C3209" s="555" t="s">
        <v>2379</v>
      </c>
      <c r="D3209" s="556" t="s">
        <v>3560</v>
      </c>
      <c r="E3209" s="556" t="s">
        <v>991</v>
      </c>
      <c r="F3209" s="555" t="s">
        <v>338</v>
      </c>
      <c r="G3209" s="555"/>
      <c r="H3209" s="555">
        <v>18</v>
      </c>
      <c r="I3209" s="709">
        <v>4298</v>
      </c>
      <c r="J3209" s="555">
        <v>0</v>
      </c>
      <c r="K3209" s="561">
        <f t="shared" si="213"/>
        <v>0</v>
      </c>
      <c r="L3209" s="562">
        <f t="shared" si="214"/>
        <v>0</v>
      </c>
      <c r="M3209" s="713">
        <f t="shared" si="210"/>
        <v>77364</v>
      </c>
      <c r="N3209" s="563"/>
      <c r="O3209" s="563"/>
      <c r="P3209" s="557" t="s">
        <v>1407</v>
      </c>
      <c r="Q3209" s="557" t="s">
        <v>336</v>
      </c>
      <c r="R3209" s="557" t="s">
        <v>73</v>
      </c>
      <c r="S3209" s="557" t="s">
        <v>152</v>
      </c>
    </row>
    <row r="3210" spans="1:19" ht="20.100000000000001" customHeight="1">
      <c r="A3210" s="555" t="s">
        <v>808</v>
      </c>
      <c r="B3210" s="555" t="s">
        <v>2378</v>
      </c>
      <c r="C3210" s="555" t="s">
        <v>2379</v>
      </c>
      <c r="D3210" s="556" t="s">
        <v>3560</v>
      </c>
      <c r="E3210" s="556" t="s">
        <v>991</v>
      </c>
      <c r="F3210" s="555" t="s">
        <v>2385</v>
      </c>
      <c r="G3210" s="555"/>
      <c r="H3210" s="555">
        <v>18</v>
      </c>
      <c r="I3210" s="709">
        <v>102980</v>
      </c>
      <c r="J3210" s="555">
        <v>0</v>
      </c>
      <c r="K3210" s="561">
        <f t="shared" si="213"/>
        <v>0</v>
      </c>
      <c r="L3210" s="562">
        <f t="shared" si="214"/>
        <v>0</v>
      </c>
      <c r="M3210" s="713">
        <f t="shared" si="210"/>
        <v>1853640</v>
      </c>
      <c r="N3210" s="563"/>
      <c r="O3210" s="563"/>
      <c r="P3210" s="557" t="s">
        <v>1407</v>
      </c>
      <c r="Q3210" s="557" t="s">
        <v>358</v>
      </c>
      <c r="R3210" s="557" t="s">
        <v>73</v>
      </c>
      <c r="S3210" s="557" t="s">
        <v>152</v>
      </c>
    </row>
    <row r="3211" spans="1:19" ht="20.100000000000001" customHeight="1">
      <c r="A3211" s="555" t="s">
        <v>806</v>
      </c>
      <c r="B3211" s="555" t="s">
        <v>2862</v>
      </c>
      <c r="C3211" s="555" t="s">
        <v>371</v>
      </c>
      <c r="D3211" s="556" t="s">
        <v>3561</v>
      </c>
      <c r="E3211" s="556" t="s">
        <v>516</v>
      </c>
      <c r="F3211" s="555" t="s">
        <v>880</v>
      </c>
      <c r="G3211" s="555"/>
      <c r="H3211" s="555">
        <v>1510</v>
      </c>
      <c r="I3211" s="709">
        <v>3518</v>
      </c>
      <c r="J3211" s="555">
        <v>0</v>
      </c>
      <c r="K3211" s="561">
        <f t="shared" si="213"/>
        <v>0</v>
      </c>
      <c r="L3211" s="562">
        <f t="shared" si="214"/>
        <v>0</v>
      </c>
      <c r="M3211" s="713">
        <f t="shared" ref="M3211:M3255" si="215">H3211*I3211</f>
        <v>5312180</v>
      </c>
      <c r="N3211" s="563"/>
      <c r="O3211" s="563" t="s">
        <v>2863</v>
      </c>
      <c r="P3211" s="557" t="s">
        <v>1273</v>
      </c>
      <c r="Q3211" s="557" t="s">
        <v>336</v>
      </c>
      <c r="R3211" s="557" t="s">
        <v>73</v>
      </c>
      <c r="S3211" s="557" t="s">
        <v>1682</v>
      </c>
    </row>
    <row r="3212" spans="1:19" ht="20.100000000000001" customHeight="1">
      <c r="A3212" s="555" t="s">
        <v>806</v>
      </c>
      <c r="B3212" s="555" t="s">
        <v>2862</v>
      </c>
      <c r="C3212" s="555" t="s">
        <v>371</v>
      </c>
      <c r="D3212" s="556" t="s">
        <v>3560</v>
      </c>
      <c r="E3212" s="556" t="s">
        <v>516</v>
      </c>
      <c r="F3212" s="555" t="s">
        <v>880</v>
      </c>
      <c r="G3212" s="555"/>
      <c r="H3212" s="555">
        <v>1539</v>
      </c>
      <c r="I3212" s="709">
        <v>2698</v>
      </c>
      <c r="J3212" s="555">
        <v>0</v>
      </c>
      <c r="K3212" s="561">
        <f t="shared" si="213"/>
        <v>0</v>
      </c>
      <c r="L3212" s="562">
        <f t="shared" si="214"/>
        <v>0</v>
      </c>
      <c r="M3212" s="713">
        <f t="shared" si="215"/>
        <v>4152222</v>
      </c>
      <c r="N3212" s="563"/>
      <c r="O3212" s="563" t="s">
        <v>2864</v>
      </c>
      <c r="P3212" s="557" t="s">
        <v>1273</v>
      </c>
      <c r="Q3212" s="557" t="s">
        <v>336</v>
      </c>
      <c r="R3212" s="557" t="s">
        <v>73</v>
      </c>
      <c r="S3212" s="557" t="s">
        <v>1682</v>
      </c>
    </row>
    <row r="3213" spans="1:19" ht="20.100000000000001" customHeight="1">
      <c r="A3213" s="555" t="s">
        <v>806</v>
      </c>
      <c r="B3213" s="555" t="s">
        <v>2862</v>
      </c>
      <c r="C3213" s="555" t="s">
        <v>371</v>
      </c>
      <c r="D3213" s="556" t="s">
        <v>3560</v>
      </c>
      <c r="E3213" s="556" t="s">
        <v>527</v>
      </c>
      <c r="F3213" s="555" t="s">
        <v>880</v>
      </c>
      <c r="G3213" s="555"/>
      <c r="H3213" s="555">
        <v>23</v>
      </c>
      <c r="I3213" s="709">
        <v>3128</v>
      </c>
      <c r="J3213" s="555">
        <v>0</v>
      </c>
      <c r="K3213" s="561">
        <f t="shared" si="213"/>
        <v>0</v>
      </c>
      <c r="L3213" s="562">
        <f t="shared" si="214"/>
        <v>0</v>
      </c>
      <c r="M3213" s="713">
        <f t="shared" si="215"/>
        <v>71944</v>
      </c>
      <c r="N3213" s="563"/>
      <c r="O3213" s="563" t="s">
        <v>2865</v>
      </c>
      <c r="P3213" s="557" t="s">
        <v>1273</v>
      </c>
      <c r="Q3213" s="557" t="s">
        <v>336</v>
      </c>
      <c r="R3213" s="557" t="s">
        <v>73</v>
      </c>
      <c r="S3213" s="557" t="s">
        <v>1682</v>
      </c>
    </row>
    <row r="3214" spans="1:19" ht="20.100000000000001" customHeight="1">
      <c r="A3214" s="555" t="s">
        <v>744</v>
      </c>
      <c r="B3214" s="555" t="s">
        <v>3051</v>
      </c>
      <c r="C3214" s="555" t="s">
        <v>2812</v>
      </c>
      <c r="D3214" s="556" t="s">
        <v>3560</v>
      </c>
      <c r="E3214" s="556" t="s">
        <v>934</v>
      </c>
      <c r="F3214" s="555" t="s">
        <v>881</v>
      </c>
      <c r="G3214" s="555"/>
      <c r="H3214" s="555">
        <v>472</v>
      </c>
      <c r="I3214" s="709">
        <v>11700</v>
      </c>
      <c r="J3214" s="555">
        <v>0</v>
      </c>
      <c r="K3214" s="561">
        <f t="shared" si="213"/>
        <v>0</v>
      </c>
      <c r="L3214" s="562">
        <f t="shared" si="214"/>
        <v>0</v>
      </c>
      <c r="M3214" s="713">
        <f t="shared" si="215"/>
        <v>5522400</v>
      </c>
      <c r="N3214" s="563"/>
      <c r="O3214" s="563" t="s">
        <v>3058</v>
      </c>
      <c r="P3214" s="557" t="s">
        <v>1163</v>
      </c>
      <c r="Q3214" s="557" t="s">
        <v>336</v>
      </c>
      <c r="R3214" s="557" t="s">
        <v>73</v>
      </c>
      <c r="S3214" s="557" t="s">
        <v>109</v>
      </c>
    </row>
    <row r="3215" spans="1:19" ht="20.100000000000001" customHeight="1">
      <c r="A3215" s="555" t="s">
        <v>744</v>
      </c>
      <c r="B3215" s="555" t="s">
        <v>3051</v>
      </c>
      <c r="C3215" s="555" t="s">
        <v>2812</v>
      </c>
      <c r="D3215" s="556" t="s">
        <v>3561</v>
      </c>
      <c r="E3215" s="556" t="s">
        <v>934</v>
      </c>
      <c r="F3215" s="555" t="s">
        <v>465</v>
      </c>
      <c r="G3215" s="555"/>
      <c r="H3215" s="555">
        <v>472</v>
      </c>
      <c r="I3215" s="709">
        <v>9000</v>
      </c>
      <c r="J3215" s="555">
        <v>0</v>
      </c>
      <c r="K3215" s="561">
        <f t="shared" si="213"/>
        <v>0</v>
      </c>
      <c r="L3215" s="562">
        <f t="shared" si="214"/>
        <v>0</v>
      </c>
      <c r="M3215" s="713">
        <f t="shared" si="215"/>
        <v>4248000</v>
      </c>
      <c r="N3215" s="563"/>
      <c r="O3215" s="563" t="s">
        <v>2808</v>
      </c>
      <c r="P3215" s="557" t="s">
        <v>1163</v>
      </c>
      <c r="Q3215" s="557" t="s">
        <v>360</v>
      </c>
      <c r="R3215" s="557" t="s">
        <v>73</v>
      </c>
      <c r="S3215" s="557" t="s">
        <v>109</v>
      </c>
    </row>
    <row r="3216" spans="1:19" ht="20.100000000000001" customHeight="1">
      <c r="A3216" s="555" t="s">
        <v>608</v>
      </c>
      <c r="B3216" s="555" t="s">
        <v>3063</v>
      </c>
      <c r="C3216" s="555" t="s">
        <v>399</v>
      </c>
      <c r="D3216" s="556" t="s">
        <v>3560</v>
      </c>
      <c r="E3216" s="556" t="s">
        <v>1069</v>
      </c>
      <c r="F3216" s="555" t="s">
        <v>440</v>
      </c>
      <c r="G3216" s="555"/>
      <c r="H3216" s="555">
        <v>512</v>
      </c>
      <c r="I3216" s="709">
        <v>197143</v>
      </c>
      <c r="J3216" s="555">
        <v>36.9</v>
      </c>
      <c r="K3216" s="561">
        <f t="shared" si="213"/>
        <v>18892.8</v>
      </c>
      <c r="L3216" s="562">
        <f t="shared" si="214"/>
        <v>18.892799999999998</v>
      </c>
      <c r="M3216" s="713">
        <f t="shared" si="215"/>
        <v>100937216</v>
      </c>
      <c r="N3216" s="563"/>
      <c r="O3216" s="563" t="s">
        <v>598</v>
      </c>
      <c r="P3216" s="557" t="s">
        <v>90</v>
      </c>
      <c r="Q3216" s="557" t="s">
        <v>327</v>
      </c>
      <c r="R3216" s="557" t="s">
        <v>60</v>
      </c>
      <c r="S3216" s="557" t="s">
        <v>152</v>
      </c>
    </row>
    <row r="3217" spans="1:19" ht="20.100000000000001" customHeight="1">
      <c r="A3217" s="555" t="s">
        <v>608</v>
      </c>
      <c r="B3217" s="555" t="s">
        <v>3063</v>
      </c>
      <c r="C3217" s="555" t="s">
        <v>399</v>
      </c>
      <c r="D3217" s="556" t="s">
        <v>3560</v>
      </c>
      <c r="E3217" s="556" t="s">
        <v>1069</v>
      </c>
      <c r="F3217" s="555" t="s">
        <v>719</v>
      </c>
      <c r="G3217" s="555"/>
      <c r="H3217" s="555">
        <v>528</v>
      </c>
      <c r="I3217" s="709">
        <v>141129</v>
      </c>
      <c r="J3217" s="555">
        <v>31.9</v>
      </c>
      <c r="K3217" s="561">
        <f t="shared" si="213"/>
        <v>16843.2</v>
      </c>
      <c r="L3217" s="562">
        <f t="shared" si="214"/>
        <v>16.8432</v>
      </c>
      <c r="M3217" s="713">
        <f t="shared" si="215"/>
        <v>74516112</v>
      </c>
      <c r="N3217" s="563"/>
      <c r="O3217" s="563" t="s">
        <v>1138</v>
      </c>
      <c r="P3217" s="557" t="s">
        <v>90</v>
      </c>
      <c r="Q3217" s="557" t="s">
        <v>370</v>
      </c>
      <c r="R3217" s="557" t="s">
        <v>60</v>
      </c>
      <c r="S3217" s="557" t="s">
        <v>152</v>
      </c>
    </row>
    <row r="3218" spans="1:19" ht="20.100000000000001" customHeight="1">
      <c r="A3218" s="555" t="s">
        <v>235</v>
      </c>
      <c r="B3218" s="555" t="s">
        <v>3065</v>
      </c>
      <c r="C3218" s="555" t="s">
        <v>371</v>
      </c>
      <c r="D3218" s="556" t="s">
        <v>3560</v>
      </c>
      <c r="E3218" s="556" t="s">
        <v>1299</v>
      </c>
      <c r="F3218" s="555" t="s">
        <v>880</v>
      </c>
      <c r="G3218" s="555"/>
      <c r="H3218" s="555">
        <v>100</v>
      </c>
      <c r="I3218" s="709">
        <v>2303</v>
      </c>
      <c r="J3218" s="555">
        <v>0</v>
      </c>
      <c r="K3218" s="561">
        <f t="shared" si="213"/>
        <v>0</v>
      </c>
      <c r="L3218" s="562">
        <f t="shared" si="214"/>
        <v>0</v>
      </c>
      <c r="M3218" s="713">
        <f t="shared" si="215"/>
        <v>230300</v>
      </c>
      <c r="N3218" s="563"/>
      <c r="O3218" s="563" t="s">
        <v>2591</v>
      </c>
      <c r="P3218" s="557" t="s">
        <v>35</v>
      </c>
      <c r="Q3218" s="557" t="s">
        <v>336</v>
      </c>
      <c r="R3218" s="557" t="s">
        <v>73</v>
      </c>
      <c r="S3218" s="557" t="s">
        <v>213</v>
      </c>
    </row>
    <row r="3219" spans="1:19" ht="20.100000000000001" customHeight="1">
      <c r="A3219" s="555" t="s">
        <v>235</v>
      </c>
      <c r="B3219" s="555" t="s">
        <v>3065</v>
      </c>
      <c r="C3219" s="555" t="s">
        <v>371</v>
      </c>
      <c r="D3219" s="556" t="s">
        <v>3560</v>
      </c>
      <c r="E3219" s="556" t="s">
        <v>1299</v>
      </c>
      <c r="F3219" s="555" t="s">
        <v>512</v>
      </c>
      <c r="G3219" s="555"/>
      <c r="H3219" s="555">
        <v>100</v>
      </c>
      <c r="I3219" s="709">
        <v>45281</v>
      </c>
      <c r="J3219" s="555">
        <v>11.8</v>
      </c>
      <c r="K3219" s="561">
        <f t="shared" si="213"/>
        <v>1180</v>
      </c>
      <c r="L3219" s="562">
        <f t="shared" si="214"/>
        <v>1.18</v>
      </c>
      <c r="M3219" s="713">
        <f t="shared" si="215"/>
        <v>4528100</v>
      </c>
      <c r="N3219" s="563"/>
      <c r="O3219" s="563" t="s">
        <v>583</v>
      </c>
      <c r="P3219" s="557" t="s">
        <v>35</v>
      </c>
      <c r="Q3219" s="557" t="s">
        <v>270</v>
      </c>
      <c r="R3219" s="557" t="s">
        <v>60</v>
      </c>
      <c r="S3219" s="557" t="s">
        <v>213</v>
      </c>
    </row>
    <row r="3220" spans="1:19" ht="20.100000000000001" customHeight="1">
      <c r="A3220" s="555" t="s">
        <v>235</v>
      </c>
      <c r="B3220" s="555" t="s">
        <v>3065</v>
      </c>
      <c r="C3220" s="555" t="s">
        <v>371</v>
      </c>
      <c r="D3220" s="556" t="s">
        <v>3560</v>
      </c>
      <c r="E3220" s="556" t="s">
        <v>1299</v>
      </c>
      <c r="F3220" s="555" t="s">
        <v>1387</v>
      </c>
      <c r="G3220" s="555"/>
      <c r="H3220" s="555">
        <v>100</v>
      </c>
      <c r="I3220" s="709">
        <v>13323</v>
      </c>
      <c r="J3220" s="555">
        <v>0</v>
      </c>
      <c r="K3220" s="561">
        <f t="shared" si="213"/>
        <v>0</v>
      </c>
      <c r="L3220" s="562">
        <f t="shared" si="214"/>
        <v>0</v>
      </c>
      <c r="M3220" s="713">
        <f t="shared" si="215"/>
        <v>1332300</v>
      </c>
      <c r="N3220" s="563"/>
      <c r="O3220" s="563" t="s">
        <v>583</v>
      </c>
      <c r="P3220" s="557" t="s">
        <v>35</v>
      </c>
      <c r="Q3220" s="557" t="s">
        <v>577</v>
      </c>
      <c r="R3220" s="557" t="s">
        <v>375</v>
      </c>
      <c r="S3220" s="557" t="s">
        <v>213</v>
      </c>
    </row>
    <row r="3221" spans="1:19" ht="20.100000000000001" customHeight="1">
      <c r="A3221" s="555" t="s">
        <v>3152</v>
      </c>
      <c r="B3221" s="555" t="s">
        <v>3153</v>
      </c>
      <c r="C3221" s="555" t="s">
        <v>621</v>
      </c>
      <c r="D3221" s="556" t="s">
        <v>3560</v>
      </c>
      <c r="E3221" s="556" t="s">
        <v>527</v>
      </c>
      <c r="F3221" s="555" t="s">
        <v>3170</v>
      </c>
      <c r="G3221" s="555"/>
      <c r="H3221" s="555">
        <v>35</v>
      </c>
      <c r="I3221" s="709">
        <v>39000</v>
      </c>
      <c r="J3221" s="555">
        <v>0</v>
      </c>
      <c r="K3221" s="561">
        <f t="shared" si="213"/>
        <v>0</v>
      </c>
      <c r="L3221" s="562">
        <f t="shared" si="214"/>
        <v>0</v>
      </c>
      <c r="M3221" s="713">
        <f t="shared" si="215"/>
        <v>1365000</v>
      </c>
      <c r="N3221" s="563"/>
      <c r="O3221" s="563" t="s">
        <v>3171</v>
      </c>
      <c r="P3221" s="557" t="s">
        <v>1361</v>
      </c>
      <c r="Q3221" s="557" t="s">
        <v>336</v>
      </c>
      <c r="R3221" s="557" t="s">
        <v>73</v>
      </c>
      <c r="S3221" s="557" t="s">
        <v>1076</v>
      </c>
    </row>
    <row r="3222" spans="1:19" ht="20.100000000000001" customHeight="1">
      <c r="A3222" s="555" t="s">
        <v>3152</v>
      </c>
      <c r="B3222" s="555" t="s">
        <v>3153</v>
      </c>
      <c r="C3222" s="555" t="s">
        <v>621</v>
      </c>
      <c r="D3222" s="556" t="s">
        <v>3560</v>
      </c>
      <c r="E3222" s="556" t="s">
        <v>527</v>
      </c>
      <c r="F3222" s="555" t="s">
        <v>2323</v>
      </c>
      <c r="G3222" s="555"/>
      <c r="H3222" s="555">
        <v>53</v>
      </c>
      <c r="I3222" s="709">
        <v>65000</v>
      </c>
      <c r="J3222" s="555">
        <v>0</v>
      </c>
      <c r="K3222" s="561">
        <f t="shared" si="213"/>
        <v>0</v>
      </c>
      <c r="L3222" s="562">
        <f t="shared" si="214"/>
        <v>0</v>
      </c>
      <c r="M3222" s="713">
        <f t="shared" si="215"/>
        <v>3445000</v>
      </c>
      <c r="N3222" s="563"/>
      <c r="O3222" s="563" t="s">
        <v>3173</v>
      </c>
      <c r="P3222" s="557" t="s">
        <v>1361</v>
      </c>
      <c r="Q3222" s="557" t="s">
        <v>336</v>
      </c>
      <c r="R3222" s="557" t="s">
        <v>73</v>
      </c>
      <c r="S3222" s="557" t="s">
        <v>1076</v>
      </c>
    </row>
    <row r="3223" spans="1:19" ht="20.100000000000001" customHeight="1">
      <c r="A3223" s="555" t="s">
        <v>2493</v>
      </c>
      <c r="B3223" s="555" t="s">
        <v>3215</v>
      </c>
      <c r="C3223" s="555" t="s">
        <v>64</v>
      </c>
      <c r="D3223" s="556" t="s">
        <v>3560</v>
      </c>
      <c r="E3223" s="556" t="s">
        <v>516</v>
      </c>
      <c r="F3223" s="555" t="s">
        <v>524</v>
      </c>
      <c r="G3223" s="555"/>
      <c r="H3223" s="555">
        <v>40</v>
      </c>
      <c r="I3223" s="709">
        <v>123402</v>
      </c>
      <c r="J3223" s="555">
        <v>43</v>
      </c>
      <c r="K3223" s="561">
        <f t="shared" si="213"/>
        <v>1720</v>
      </c>
      <c r="L3223" s="562">
        <f t="shared" si="214"/>
        <v>1.72</v>
      </c>
      <c r="M3223" s="713">
        <f t="shared" si="215"/>
        <v>4936080</v>
      </c>
      <c r="N3223" s="563"/>
      <c r="O3223" s="563" t="s">
        <v>2391</v>
      </c>
      <c r="P3223" s="557" t="s">
        <v>284</v>
      </c>
      <c r="Q3223" s="557" t="s">
        <v>327</v>
      </c>
      <c r="R3223" s="557" t="s">
        <v>68</v>
      </c>
      <c r="S3223" s="557" t="s">
        <v>109</v>
      </c>
    </row>
    <row r="3224" spans="1:19" ht="20.100000000000001" customHeight="1">
      <c r="A3224" s="555" t="s">
        <v>2493</v>
      </c>
      <c r="B3224" s="555" t="s">
        <v>3215</v>
      </c>
      <c r="C3224" s="555" t="s">
        <v>64</v>
      </c>
      <c r="D3224" s="556" t="s">
        <v>3560</v>
      </c>
      <c r="E3224" s="556" t="s">
        <v>516</v>
      </c>
      <c r="F3224" s="555" t="s">
        <v>1748</v>
      </c>
      <c r="G3224" s="555"/>
      <c r="H3224" s="555">
        <v>80</v>
      </c>
      <c r="I3224" s="709">
        <v>71621</v>
      </c>
      <c r="J3224" s="555">
        <v>25</v>
      </c>
      <c r="K3224" s="561">
        <f t="shared" si="213"/>
        <v>2000</v>
      </c>
      <c r="L3224" s="562">
        <f t="shared" si="214"/>
        <v>2</v>
      </c>
      <c r="M3224" s="713">
        <f t="shared" si="215"/>
        <v>5729680</v>
      </c>
      <c r="N3224" s="563"/>
      <c r="O3224" s="563" t="s">
        <v>3221</v>
      </c>
      <c r="P3224" s="557" t="s">
        <v>284</v>
      </c>
      <c r="Q3224" s="557" t="s">
        <v>361</v>
      </c>
      <c r="R3224" s="557" t="s">
        <v>68</v>
      </c>
      <c r="S3224" s="557" t="s">
        <v>109</v>
      </c>
    </row>
    <row r="3225" spans="1:19" ht="20.100000000000001" customHeight="1">
      <c r="A3225" s="555" t="s">
        <v>2493</v>
      </c>
      <c r="B3225" s="555" t="s">
        <v>3215</v>
      </c>
      <c r="C3225" s="555" t="s">
        <v>64</v>
      </c>
      <c r="D3225" s="556" t="s">
        <v>3560</v>
      </c>
      <c r="E3225" s="556" t="s">
        <v>516</v>
      </c>
      <c r="F3225" s="555" t="s">
        <v>590</v>
      </c>
      <c r="G3225" s="555"/>
      <c r="H3225" s="555">
        <v>100</v>
      </c>
      <c r="I3225" s="709">
        <v>22104</v>
      </c>
      <c r="J3225" s="555">
        <v>18</v>
      </c>
      <c r="K3225" s="561">
        <f t="shared" si="213"/>
        <v>1800</v>
      </c>
      <c r="L3225" s="562">
        <f t="shared" si="214"/>
        <v>1.8</v>
      </c>
      <c r="M3225" s="713">
        <f t="shared" si="215"/>
        <v>2210400</v>
      </c>
      <c r="N3225" s="563"/>
      <c r="O3225" s="563" t="s">
        <v>3087</v>
      </c>
      <c r="P3225" s="557" t="s">
        <v>284</v>
      </c>
      <c r="Q3225" s="557" t="s">
        <v>270</v>
      </c>
      <c r="R3225" s="557" t="s">
        <v>68</v>
      </c>
      <c r="S3225" s="557" t="s">
        <v>109</v>
      </c>
    </row>
    <row r="3226" spans="1:19" ht="20.100000000000001" customHeight="1">
      <c r="A3226" s="555" t="s">
        <v>2493</v>
      </c>
      <c r="B3226" s="555" t="s">
        <v>3215</v>
      </c>
      <c r="C3226" s="555" t="s">
        <v>64</v>
      </c>
      <c r="D3226" s="556" t="s">
        <v>3560</v>
      </c>
      <c r="E3226" s="556" t="s">
        <v>516</v>
      </c>
      <c r="F3226" s="555" t="s">
        <v>590</v>
      </c>
      <c r="G3226" s="555"/>
      <c r="H3226" s="555">
        <v>80</v>
      </c>
      <c r="I3226" s="709">
        <v>25615</v>
      </c>
      <c r="J3226" s="555">
        <v>18</v>
      </c>
      <c r="K3226" s="561">
        <f t="shared" si="213"/>
        <v>1440</v>
      </c>
      <c r="L3226" s="562">
        <f t="shared" si="214"/>
        <v>1.44</v>
      </c>
      <c r="M3226" s="713">
        <f t="shared" si="215"/>
        <v>2049200</v>
      </c>
      <c r="N3226" s="563"/>
      <c r="O3226" s="563" t="s">
        <v>3226</v>
      </c>
      <c r="P3226" s="557" t="s">
        <v>284</v>
      </c>
      <c r="Q3226" s="557" t="s">
        <v>270</v>
      </c>
      <c r="R3226" s="557" t="s">
        <v>68</v>
      </c>
      <c r="S3226" s="557" t="s">
        <v>109</v>
      </c>
    </row>
    <row r="3227" spans="1:19" ht="20.100000000000001" customHeight="1">
      <c r="A3227" s="555" t="s">
        <v>2493</v>
      </c>
      <c r="B3227" s="555" t="s">
        <v>3215</v>
      </c>
      <c r="C3227" s="555" t="s">
        <v>64</v>
      </c>
      <c r="D3227" s="556" t="s">
        <v>3560</v>
      </c>
      <c r="E3227" s="556" t="s">
        <v>516</v>
      </c>
      <c r="F3227" s="555" t="s">
        <v>670</v>
      </c>
      <c r="G3227" s="555"/>
      <c r="H3227" s="555">
        <v>21</v>
      </c>
      <c r="I3227" s="709">
        <v>78830</v>
      </c>
      <c r="J3227" s="555">
        <v>23</v>
      </c>
      <c r="K3227" s="561">
        <f t="shared" si="213"/>
        <v>483</v>
      </c>
      <c r="L3227" s="562">
        <f t="shared" si="214"/>
        <v>0.48299999999999998</v>
      </c>
      <c r="M3227" s="713">
        <f t="shared" si="215"/>
        <v>1655430</v>
      </c>
      <c r="N3227" s="563"/>
      <c r="O3227" s="563" t="s">
        <v>3227</v>
      </c>
      <c r="P3227" s="557" t="s">
        <v>284</v>
      </c>
      <c r="Q3227" s="557" t="s">
        <v>628</v>
      </c>
      <c r="R3227" s="557" t="s">
        <v>68</v>
      </c>
      <c r="S3227" s="557" t="s">
        <v>109</v>
      </c>
    </row>
    <row r="3228" spans="1:19" ht="20.100000000000001" customHeight="1">
      <c r="A3228" s="555" t="s">
        <v>2493</v>
      </c>
      <c r="B3228" s="555" t="s">
        <v>3215</v>
      </c>
      <c r="C3228" s="555" t="s">
        <v>64</v>
      </c>
      <c r="D3228" s="556" t="s">
        <v>3561</v>
      </c>
      <c r="E3228" s="556" t="s">
        <v>516</v>
      </c>
      <c r="F3228" s="555" t="s">
        <v>1387</v>
      </c>
      <c r="G3228" s="555"/>
      <c r="H3228" s="555">
        <v>100</v>
      </c>
      <c r="I3228" s="709">
        <v>10909</v>
      </c>
      <c r="J3228" s="555">
        <v>0</v>
      </c>
      <c r="K3228" s="561">
        <f t="shared" si="213"/>
        <v>0</v>
      </c>
      <c r="L3228" s="562">
        <f t="shared" si="214"/>
        <v>0</v>
      </c>
      <c r="M3228" s="713">
        <f t="shared" si="215"/>
        <v>1090900</v>
      </c>
      <c r="N3228" s="563"/>
      <c r="O3228" s="563" t="s">
        <v>3087</v>
      </c>
      <c r="P3228" s="557" t="s">
        <v>284</v>
      </c>
      <c r="Q3228" s="557" t="s">
        <v>577</v>
      </c>
      <c r="R3228" s="557" t="s">
        <v>375</v>
      </c>
      <c r="S3228" s="557" t="s">
        <v>109</v>
      </c>
    </row>
    <row r="3229" spans="1:19" ht="20.100000000000001" customHeight="1">
      <c r="A3229" s="555" t="s">
        <v>2493</v>
      </c>
      <c r="B3229" s="555" t="s">
        <v>3215</v>
      </c>
      <c r="C3229" s="555" t="s">
        <v>64</v>
      </c>
      <c r="D3229" s="556" t="s">
        <v>3560</v>
      </c>
      <c r="E3229" s="556" t="s">
        <v>516</v>
      </c>
      <c r="F3229" s="555" t="s">
        <v>630</v>
      </c>
      <c r="G3229" s="555"/>
      <c r="H3229" s="555">
        <v>80</v>
      </c>
      <c r="I3229" s="709">
        <v>102316</v>
      </c>
      <c r="J3229" s="555">
        <v>0</v>
      </c>
      <c r="K3229" s="561">
        <f t="shared" si="213"/>
        <v>0</v>
      </c>
      <c r="L3229" s="562">
        <f t="shared" si="214"/>
        <v>0</v>
      </c>
      <c r="M3229" s="713">
        <f t="shared" si="215"/>
        <v>8185280</v>
      </c>
      <c r="N3229" s="563"/>
      <c r="O3229" s="563" t="s">
        <v>3221</v>
      </c>
      <c r="P3229" s="557" t="s">
        <v>284</v>
      </c>
      <c r="Q3229" s="557" t="s">
        <v>336</v>
      </c>
      <c r="R3229" s="557" t="s">
        <v>73</v>
      </c>
      <c r="S3229" s="557" t="s">
        <v>109</v>
      </c>
    </row>
    <row r="3230" spans="1:19" ht="20.100000000000001" customHeight="1">
      <c r="A3230" s="555" t="s">
        <v>2493</v>
      </c>
      <c r="B3230" s="555" t="s">
        <v>3215</v>
      </c>
      <c r="C3230" s="555" t="s">
        <v>64</v>
      </c>
      <c r="D3230" s="556" t="s">
        <v>3560</v>
      </c>
      <c r="E3230" s="556" t="s">
        <v>516</v>
      </c>
      <c r="F3230" s="555" t="s">
        <v>565</v>
      </c>
      <c r="G3230" s="555"/>
      <c r="H3230" s="555">
        <v>100</v>
      </c>
      <c r="I3230" s="709">
        <v>36047</v>
      </c>
      <c r="J3230" s="555">
        <v>0</v>
      </c>
      <c r="K3230" s="561">
        <f t="shared" si="213"/>
        <v>0</v>
      </c>
      <c r="L3230" s="562">
        <f t="shared" si="214"/>
        <v>0</v>
      </c>
      <c r="M3230" s="713">
        <f t="shared" si="215"/>
        <v>3604700</v>
      </c>
      <c r="N3230" s="563"/>
      <c r="O3230" s="563" t="s">
        <v>3230</v>
      </c>
      <c r="P3230" s="557" t="s">
        <v>284</v>
      </c>
      <c r="Q3230" s="557" t="s">
        <v>271</v>
      </c>
      <c r="R3230" s="557" t="s">
        <v>73</v>
      </c>
      <c r="S3230" s="557" t="s">
        <v>109</v>
      </c>
    </row>
    <row r="3231" spans="1:19" ht="20.100000000000001" customHeight="1">
      <c r="A3231" s="555" t="s">
        <v>2493</v>
      </c>
      <c r="B3231" s="555" t="s">
        <v>3215</v>
      </c>
      <c r="C3231" s="555" t="s">
        <v>64</v>
      </c>
      <c r="D3231" s="556" t="s">
        <v>3560</v>
      </c>
      <c r="E3231" s="556" t="s">
        <v>516</v>
      </c>
      <c r="F3231" s="555" t="s">
        <v>880</v>
      </c>
      <c r="G3231" s="555"/>
      <c r="H3231" s="555">
        <v>100</v>
      </c>
      <c r="I3231" s="709">
        <v>3388</v>
      </c>
      <c r="J3231" s="555">
        <v>0</v>
      </c>
      <c r="K3231" s="561">
        <f t="shared" si="213"/>
        <v>0</v>
      </c>
      <c r="L3231" s="562">
        <f t="shared" si="214"/>
        <v>0</v>
      </c>
      <c r="M3231" s="713">
        <f t="shared" si="215"/>
        <v>338800</v>
      </c>
      <c r="N3231" s="563"/>
      <c r="O3231" s="563" t="s">
        <v>3230</v>
      </c>
      <c r="P3231" s="557" t="s">
        <v>284</v>
      </c>
      <c r="Q3231" s="557" t="s">
        <v>336</v>
      </c>
      <c r="R3231" s="557" t="s">
        <v>73</v>
      </c>
      <c r="S3231" s="557" t="s">
        <v>109</v>
      </c>
    </row>
    <row r="3232" spans="1:19" ht="20.100000000000001" customHeight="1">
      <c r="A3232" s="555" t="s">
        <v>2493</v>
      </c>
      <c r="B3232" s="555" t="s">
        <v>3215</v>
      </c>
      <c r="C3232" s="555" t="s">
        <v>64</v>
      </c>
      <c r="D3232" s="556" t="s">
        <v>3560</v>
      </c>
      <c r="E3232" s="556" t="s">
        <v>516</v>
      </c>
      <c r="F3232" s="555" t="s">
        <v>880</v>
      </c>
      <c r="G3232" s="555"/>
      <c r="H3232" s="555">
        <v>100</v>
      </c>
      <c r="I3232" s="709">
        <v>3388</v>
      </c>
      <c r="J3232" s="555">
        <v>0</v>
      </c>
      <c r="K3232" s="561">
        <f t="shared" si="213"/>
        <v>0</v>
      </c>
      <c r="L3232" s="562">
        <f t="shared" si="214"/>
        <v>0</v>
      </c>
      <c r="M3232" s="713">
        <f t="shared" si="215"/>
        <v>338800</v>
      </c>
      <c r="N3232" s="563"/>
      <c r="O3232" s="563" t="s">
        <v>3230</v>
      </c>
      <c r="P3232" s="557" t="s">
        <v>284</v>
      </c>
      <c r="Q3232" s="557" t="s">
        <v>336</v>
      </c>
      <c r="R3232" s="557" t="s">
        <v>73</v>
      </c>
      <c r="S3232" s="557" t="s">
        <v>109</v>
      </c>
    </row>
    <row r="3233" spans="1:19" ht="20.100000000000001" customHeight="1">
      <c r="A3233" s="555" t="s">
        <v>2493</v>
      </c>
      <c r="B3233" s="555" t="s">
        <v>3215</v>
      </c>
      <c r="C3233" s="555" t="s">
        <v>64</v>
      </c>
      <c r="D3233" s="556" t="s">
        <v>3560</v>
      </c>
      <c r="E3233" s="556" t="s">
        <v>516</v>
      </c>
      <c r="F3233" s="555" t="s">
        <v>1575</v>
      </c>
      <c r="G3233" s="555"/>
      <c r="H3233" s="555">
        <v>100</v>
      </c>
      <c r="I3233" s="709">
        <v>6777</v>
      </c>
      <c r="J3233" s="555">
        <v>0</v>
      </c>
      <c r="K3233" s="561">
        <f t="shared" si="213"/>
        <v>0</v>
      </c>
      <c r="L3233" s="562">
        <f t="shared" si="214"/>
        <v>0</v>
      </c>
      <c r="M3233" s="713">
        <f t="shared" si="215"/>
        <v>677700</v>
      </c>
      <c r="N3233" s="563"/>
      <c r="O3233" s="563" t="s">
        <v>3230</v>
      </c>
      <c r="P3233" s="557" t="s">
        <v>284</v>
      </c>
      <c r="Q3233" s="557" t="s">
        <v>336</v>
      </c>
      <c r="R3233" s="557" t="s">
        <v>73</v>
      </c>
      <c r="S3233" s="557" t="s">
        <v>109</v>
      </c>
    </row>
    <row r="3234" spans="1:19" ht="20.100000000000001" customHeight="1">
      <c r="A3234" s="555" t="s">
        <v>2493</v>
      </c>
      <c r="B3234" s="555" t="s">
        <v>3215</v>
      </c>
      <c r="C3234" s="555" t="s">
        <v>64</v>
      </c>
      <c r="D3234" s="556" t="s">
        <v>3560</v>
      </c>
      <c r="E3234" s="556" t="s">
        <v>516</v>
      </c>
      <c r="F3234" s="555" t="s">
        <v>882</v>
      </c>
      <c r="G3234" s="555"/>
      <c r="H3234" s="555">
        <v>100</v>
      </c>
      <c r="I3234" s="709">
        <v>8000</v>
      </c>
      <c r="J3234" s="555">
        <v>0</v>
      </c>
      <c r="K3234" s="561">
        <f t="shared" si="213"/>
        <v>0</v>
      </c>
      <c r="L3234" s="562">
        <f t="shared" si="214"/>
        <v>0</v>
      </c>
      <c r="M3234" s="713">
        <f t="shared" si="215"/>
        <v>800000</v>
      </c>
      <c r="N3234" s="563"/>
      <c r="O3234" s="563" t="s">
        <v>3230</v>
      </c>
      <c r="P3234" s="557" t="s">
        <v>284</v>
      </c>
      <c r="Q3234" s="557" t="s">
        <v>336</v>
      </c>
      <c r="R3234" s="557" t="s">
        <v>73</v>
      </c>
      <c r="S3234" s="557" t="s">
        <v>109</v>
      </c>
    </row>
    <row r="3235" spans="1:19" ht="20.100000000000001" customHeight="1">
      <c r="A3235" s="555" t="s">
        <v>3520</v>
      </c>
      <c r="B3235" s="555" t="s">
        <v>3521</v>
      </c>
      <c r="C3235" s="555" t="s">
        <v>64</v>
      </c>
      <c r="D3235" s="556" t="s">
        <v>3560</v>
      </c>
      <c r="E3235" s="556" t="s">
        <v>527</v>
      </c>
      <c r="F3235" s="555" t="s">
        <v>524</v>
      </c>
      <c r="G3235" s="555"/>
      <c r="H3235" s="555">
        <v>422</v>
      </c>
      <c r="I3235" s="709">
        <v>130000</v>
      </c>
      <c r="J3235" s="555">
        <v>43</v>
      </c>
      <c r="K3235" s="561">
        <f t="shared" si="213"/>
        <v>18146</v>
      </c>
      <c r="L3235" s="562">
        <f t="shared" si="214"/>
        <v>18.146000000000001</v>
      </c>
      <c r="M3235" s="713">
        <f t="shared" si="215"/>
        <v>54860000</v>
      </c>
      <c r="N3235" s="563"/>
      <c r="O3235" s="563"/>
      <c r="P3235" s="557" t="s">
        <v>284</v>
      </c>
      <c r="Q3235" s="557" t="s">
        <v>3526</v>
      </c>
      <c r="R3235" s="557" t="s">
        <v>68</v>
      </c>
      <c r="S3235" s="557" t="s">
        <v>1274</v>
      </c>
    </row>
    <row r="3236" spans="1:19" ht="20.100000000000001" customHeight="1">
      <c r="A3236" s="555" t="s">
        <v>3520</v>
      </c>
      <c r="B3236" s="555" t="s">
        <v>3521</v>
      </c>
      <c r="C3236" s="555" t="s">
        <v>64</v>
      </c>
      <c r="D3236" s="556" t="s">
        <v>3560</v>
      </c>
      <c r="E3236" s="556" t="s">
        <v>527</v>
      </c>
      <c r="F3236" s="555" t="s">
        <v>590</v>
      </c>
      <c r="G3236" s="555"/>
      <c r="H3236" s="555">
        <v>424</v>
      </c>
      <c r="I3236" s="709">
        <v>25000</v>
      </c>
      <c r="J3236" s="555">
        <v>15</v>
      </c>
      <c r="K3236" s="561">
        <f t="shared" si="213"/>
        <v>6360</v>
      </c>
      <c r="L3236" s="562">
        <f t="shared" si="214"/>
        <v>6.36</v>
      </c>
      <c r="M3236" s="713">
        <f t="shared" si="215"/>
        <v>10600000</v>
      </c>
      <c r="N3236" s="563"/>
      <c r="O3236" s="563"/>
      <c r="P3236" s="557" t="s">
        <v>284</v>
      </c>
      <c r="Q3236" s="557" t="s">
        <v>270</v>
      </c>
      <c r="R3236" s="557" t="s">
        <v>68</v>
      </c>
      <c r="S3236" s="557" t="s">
        <v>1274</v>
      </c>
    </row>
    <row r="3237" spans="1:19" ht="20.100000000000001" customHeight="1">
      <c r="A3237" s="555" t="s">
        <v>3520</v>
      </c>
      <c r="B3237" s="555" t="s">
        <v>3521</v>
      </c>
      <c r="C3237" s="555" t="s">
        <v>64</v>
      </c>
      <c r="D3237" s="556" t="s">
        <v>3560</v>
      </c>
      <c r="E3237" s="556" t="s">
        <v>527</v>
      </c>
      <c r="F3237" s="555" t="s">
        <v>3522</v>
      </c>
      <c r="G3237" s="555"/>
      <c r="H3237" s="555">
        <v>424</v>
      </c>
      <c r="I3237" s="709">
        <v>78000</v>
      </c>
      <c r="J3237" s="555">
        <v>33</v>
      </c>
      <c r="K3237" s="561">
        <f t="shared" si="213"/>
        <v>13992</v>
      </c>
      <c r="L3237" s="562">
        <f t="shared" si="214"/>
        <v>13.992000000000001</v>
      </c>
      <c r="M3237" s="713">
        <f t="shared" si="215"/>
        <v>33072000</v>
      </c>
      <c r="N3237" s="563"/>
      <c r="O3237" s="563"/>
      <c r="P3237" s="557" t="s">
        <v>284</v>
      </c>
      <c r="Q3237" s="557" t="s">
        <v>2471</v>
      </c>
      <c r="R3237" s="557" t="s">
        <v>68</v>
      </c>
      <c r="S3237" s="557" t="s">
        <v>1274</v>
      </c>
    </row>
    <row r="3238" spans="1:19" ht="20.100000000000001" customHeight="1">
      <c r="A3238" s="555" t="s">
        <v>3520</v>
      </c>
      <c r="B3238" s="555" t="s">
        <v>3521</v>
      </c>
      <c r="C3238" s="555" t="s">
        <v>64</v>
      </c>
      <c r="D3238" s="556" t="s">
        <v>3560</v>
      </c>
      <c r="E3238" s="556" t="s">
        <v>527</v>
      </c>
      <c r="F3238" s="555" t="s">
        <v>71</v>
      </c>
      <c r="G3238" s="555"/>
      <c r="H3238" s="555">
        <v>835</v>
      </c>
      <c r="I3238" s="709">
        <v>35000</v>
      </c>
      <c r="J3238" s="555">
        <v>0</v>
      </c>
      <c r="K3238" s="561">
        <f t="shared" si="213"/>
        <v>0</v>
      </c>
      <c r="L3238" s="562">
        <f t="shared" si="214"/>
        <v>0</v>
      </c>
      <c r="M3238" s="713">
        <f t="shared" si="215"/>
        <v>29225000</v>
      </c>
      <c r="N3238" s="563"/>
      <c r="O3238" s="563"/>
      <c r="P3238" s="557" t="s">
        <v>284</v>
      </c>
      <c r="Q3238" s="557" t="s">
        <v>271</v>
      </c>
      <c r="R3238" s="557" t="s">
        <v>73</v>
      </c>
      <c r="S3238" s="557" t="s">
        <v>1274</v>
      </c>
    </row>
    <row r="3239" spans="1:19" ht="20.100000000000001" customHeight="1">
      <c r="A3239" s="555" t="s">
        <v>3520</v>
      </c>
      <c r="B3239" s="555" t="s">
        <v>3521</v>
      </c>
      <c r="C3239" s="555" t="s">
        <v>64</v>
      </c>
      <c r="D3239" s="556" t="s">
        <v>3560</v>
      </c>
      <c r="E3239" s="556" t="s">
        <v>527</v>
      </c>
      <c r="F3239" s="555" t="s">
        <v>2181</v>
      </c>
      <c r="G3239" s="555"/>
      <c r="H3239" s="555">
        <v>385</v>
      </c>
      <c r="I3239" s="709">
        <v>82000</v>
      </c>
      <c r="J3239" s="555">
        <v>20</v>
      </c>
      <c r="K3239" s="561">
        <f t="shared" si="213"/>
        <v>7700</v>
      </c>
      <c r="L3239" s="562">
        <f t="shared" si="214"/>
        <v>7.7</v>
      </c>
      <c r="M3239" s="713">
        <f t="shared" si="215"/>
        <v>31570000</v>
      </c>
      <c r="N3239" s="563" t="s">
        <v>61</v>
      </c>
      <c r="O3239" s="563"/>
      <c r="P3239" s="557" t="s">
        <v>284</v>
      </c>
      <c r="Q3239" s="557" t="s">
        <v>341</v>
      </c>
      <c r="R3239" s="557" t="s">
        <v>60</v>
      </c>
      <c r="S3239" s="557" t="s">
        <v>1274</v>
      </c>
    </row>
    <row r="3240" spans="1:19" ht="20.100000000000001" customHeight="1">
      <c r="A3240" s="555" t="s">
        <v>744</v>
      </c>
      <c r="B3240" s="555" t="s">
        <v>3404</v>
      </c>
      <c r="C3240" s="555" t="s">
        <v>371</v>
      </c>
      <c r="D3240" s="556" t="s">
        <v>3560</v>
      </c>
      <c r="E3240" s="556" t="s">
        <v>523</v>
      </c>
      <c r="F3240" s="555" t="s">
        <v>1002</v>
      </c>
      <c r="G3240" s="555"/>
      <c r="H3240" s="555">
        <v>96</v>
      </c>
      <c r="I3240" s="709">
        <v>64000</v>
      </c>
      <c r="J3240" s="555" t="s">
        <v>765</v>
      </c>
      <c r="K3240" s="561" t="str">
        <f t="shared" si="213"/>
        <v>0</v>
      </c>
      <c r="L3240" s="562">
        <f t="shared" si="214"/>
        <v>0</v>
      </c>
      <c r="M3240" s="713">
        <f t="shared" si="215"/>
        <v>6144000</v>
      </c>
      <c r="N3240" s="563"/>
      <c r="O3240" s="563" t="s">
        <v>2788</v>
      </c>
      <c r="P3240" s="557" t="s">
        <v>483</v>
      </c>
      <c r="Q3240" s="557" t="s">
        <v>336</v>
      </c>
      <c r="R3240" s="557" t="s">
        <v>73</v>
      </c>
      <c r="S3240" s="557" t="s">
        <v>109</v>
      </c>
    </row>
    <row r="3241" spans="1:19" ht="20.100000000000001" customHeight="1">
      <c r="A3241" s="555" t="s">
        <v>744</v>
      </c>
      <c r="B3241" s="555" t="s">
        <v>3404</v>
      </c>
      <c r="C3241" s="555" t="s">
        <v>371</v>
      </c>
      <c r="D3241" s="556" t="s">
        <v>3560</v>
      </c>
      <c r="E3241" s="556" t="s">
        <v>523</v>
      </c>
      <c r="F3241" s="555" t="s">
        <v>1004</v>
      </c>
      <c r="G3241" s="555"/>
      <c r="H3241" s="555">
        <v>96</v>
      </c>
      <c r="I3241" s="709">
        <v>9113</v>
      </c>
      <c r="J3241" s="555" t="s">
        <v>765</v>
      </c>
      <c r="K3241" s="561" t="str">
        <f t="shared" si="213"/>
        <v>0</v>
      </c>
      <c r="L3241" s="562">
        <f t="shared" si="214"/>
        <v>0</v>
      </c>
      <c r="M3241" s="713">
        <f t="shared" si="215"/>
        <v>874848</v>
      </c>
      <c r="N3241" s="563"/>
      <c r="O3241" s="563" t="s">
        <v>3418</v>
      </c>
      <c r="P3241" s="557" t="s">
        <v>483</v>
      </c>
      <c r="Q3241" s="557" t="s">
        <v>336</v>
      </c>
      <c r="R3241" s="557" t="s">
        <v>73</v>
      </c>
      <c r="S3241" s="557" t="s">
        <v>109</v>
      </c>
    </row>
    <row r="3242" spans="1:19" ht="20.100000000000001" customHeight="1">
      <c r="A3242" s="555" t="s">
        <v>744</v>
      </c>
      <c r="B3242" s="555" t="s">
        <v>3404</v>
      </c>
      <c r="C3242" s="555" t="s">
        <v>371</v>
      </c>
      <c r="D3242" s="556" t="s">
        <v>3560</v>
      </c>
      <c r="E3242" s="556" t="s">
        <v>523</v>
      </c>
      <c r="F3242" s="555" t="s">
        <v>81</v>
      </c>
      <c r="G3242" s="555"/>
      <c r="H3242" s="555">
        <v>10</v>
      </c>
      <c r="I3242" s="709">
        <v>5523</v>
      </c>
      <c r="J3242" s="555" t="s">
        <v>765</v>
      </c>
      <c r="K3242" s="561" t="str">
        <f t="shared" si="213"/>
        <v>0</v>
      </c>
      <c r="L3242" s="562">
        <f t="shared" si="214"/>
        <v>0</v>
      </c>
      <c r="M3242" s="713">
        <f t="shared" si="215"/>
        <v>55230</v>
      </c>
      <c r="N3242" s="563"/>
      <c r="O3242" s="563" t="s">
        <v>3418</v>
      </c>
      <c r="P3242" s="557" t="s">
        <v>483</v>
      </c>
      <c r="Q3242" s="557" t="s">
        <v>336</v>
      </c>
      <c r="R3242" s="557" t="s">
        <v>73</v>
      </c>
      <c r="S3242" s="557" t="s">
        <v>109</v>
      </c>
    </row>
    <row r="3243" spans="1:19" ht="20.100000000000001" customHeight="1">
      <c r="A3243" s="555" t="s">
        <v>744</v>
      </c>
      <c r="B3243" s="555" t="s">
        <v>3404</v>
      </c>
      <c r="C3243" s="555" t="s">
        <v>371</v>
      </c>
      <c r="D3243" s="556" t="s">
        <v>3560</v>
      </c>
      <c r="E3243" s="556" t="s">
        <v>523</v>
      </c>
      <c r="F3243" s="555" t="s">
        <v>442</v>
      </c>
      <c r="G3243" s="555"/>
      <c r="H3243" s="555">
        <v>32</v>
      </c>
      <c r="I3243" s="555">
        <v>789</v>
      </c>
      <c r="J3243" s="555" t="s">
        <v>765</v>
      </c>
      <c r="K3243" s="561" t="str">
        <f t="shared" si="213"/>
        <v>0</v>
      </c>
      <c r="L3243" s="562">
        <f t="shared" si="214"/>
        <v>0</v>
      </c>
      <c r="M3243" s="713">
        <f t="shared" si="215"/>
        <v>25248</v>
      </c>
      <c r="N3243" s="563"/>
      <c r="O3243" s="563" t="s">
        <v>3418</v>
      </c>
      <c r="P3243" s="557" t="s">
        <v>483</v>
      </c>
      <c r="Q3243" s="557" t="s">
        <v>336</v>
      </c>
      <c r="R3243" s="557" t="s">
        <v>73</v>
      </c>
      <c r="S3243" s="557" t="s">
        <v>109</v>
      </c>
    </row>
    <row r="3244" spans="1:19" ht="20.100000000000001" customHeight="1">
      <c r="A3244" s="555" t="s">
        <v>744</v>
      </c>
      <c r="B3244" s="555" t="s">
        <v>3404</v>
      </c>
      <c r="C3244" s="555" t="s">
        <v>371</v>
      </c>
      <c r="D3244" s="556" t="s">
        <v>3560</v>
      </c>
      <c r="E3244" s="556" t="s">
        <v>523</v>
      </c>
      <c r="F3244" s="555" t="s">
        <v>84</v>
      </c>
      <c r="G3244" s="555"/>
      <c r="H3244" s="555">
        <v>10</v>
      </c>
      <c r="I3244" s="709">
        <v>7575</v>
      </c>
      <c r="J3244" s="555" t="s">
        <v>765</v>
      </c>
      <c r="K3244" s="561" t="str">
        <f t="shared" si="213"/>
        <v>0</v>
      </c>
      <c r="L3244" s="562">
        <f t="shared" si="214"/>
        <v>0</v>
      </c>
      <c r="M3244" s="713">
        <f t="shared" si="215"/>
        <v>75750</v>
      </c>
      <c r="N3244" s="563"/>
      <c r="O3244" s="563" t="s">
        <v>3418</v>
      </c>
      <c r="P3244" s="557" t="s">
        <v>483</v>
      </c>
      <c r="Q3244" s="557" t="s">
        <v>336</v>
      </c>
      <c r="R3244" s="557" t="s">
        <v>73</v>
      </c>
      <c r="S3244" s="557" t="s">
        <v>109</v>
      </c>
    </row>
    <row r="3245" spans="1:19" ht="20.100000000000001" customHeight="1">
      <c r="A3245" s="555" t="s">
        <v>436</v>
      </c>
      <c r="B3245" s="555" t="s">
        <v>3534</v>
      </c>
      <c r="C3245" s="555" t="s">
        <v>371</v>
      </c>
      <c r="D3245" s="556" t="s">
        <v>3560</v>
      </c>
      <c r="E3245" s="556" t="s">
        <v>1146</v>
      </c>
      <c r="F3245" s="555" t="s">
        <v>3423</v>
      </c>
      <c r="G3245" s="555"/>
      <c r="H3245" s="555">
        <v>78</v>
      </c>
      <c r="I3245" s="709">
        <v>188000</v>
      </c>
      <c r="J3245" s="555" t="s">
        <v>765</v>
      </c>
      <c r="K3245" s="561" t="str">
        <f t="shared" si="213"/>
        <v>0</v>
      </c>
      <c r="L3245" s="562">
        <f t="shared" si="214"/>
        <v>0</v>
      </c>
      <c r="M3245" s="713">
        <f t="shared" si="215"/>
        <v>14664000</v>
      </c>
      <c r="N3245" s="563"/>
      <c r="O3245" s="563" t="s">
        <v>3546</v>
      </c>
      <c r="P3245" s="557" t="s">
        <v>483</v>
      </c>
      <c r="Q3245" s="557" t="s">
        <v>374</v>
      </c>
      <c r="R3245" s="557" t="s">
        <v>375</v>
      </c>
      <c r="S3245" s="557" t="s">
        <v>213</v>
      </c>
    </row>
    <row r="3246" spans="1:19" ht="20.100000000000001" customHeight="1">
      <c r="A3246" s="555" t="s">
        <v>436</v>
      </c>
      <c r="B3246" s="555" t="s">
        <v>3536</v>
      </c>
      <c r="C3246" s="555" t="s">
        <v>371</v>
      </c>
      <c r="D3246" s="556" t="s">
        <v>3560</v>
      </c>
      <c r="E3246" s="556" t="s">
        <v>1096</v>
      </c>
      <c r="F3246" s="555" t="s">
        <v>3423</v>
      </c>
      <c r="G3246" s="555"/>
      <c r="H3246" s="555">
        <v>14</v>
      </c>
      <c r="I3246" s="709">
        <v>188000</v>
      </c>
      <c r="J3246" s="555" t="s">
        <v>765</v>
      </c>
      <c r="K3246" s="561" t="str">
        <f t="shared" si="213"/>
        <v>0</v>
      </c>
      <c r="L3246" s="562">
        <f t="shared" si="214"/>
        <v>0</v>
      </c>
      <c r="M3246" s="713">
        <f t="shared" si="215"/>
        <v>2632000</v>
      </c>
      <c r="N3246" s="563"/>
      <c r="O3246" s="563" t="s">
        <v>3546</v>
      </c>
      <c r="P3246" s="557" t="s">
        <v>483</v>
      </c>
      <c r="Q3246" s="557" t="s">
        <v>374</v>
      </c>
      <c r="R3246" s="557" t="s">
        <v>375</v>
      </c>
      <c r="S3246" s="557" t="s">
        <v>213</v>
      </c>
    </row>
    <row r="3247" spans="1:19" ht="20.100000000000001" customHeight="1">
      <c r="A3247" s="555" t="s">
        <v>436</v>
      </c>
      <c r="B3247" s="555" t="s">
        <v>3428</v>
      </c>
      <c r="C3247" s="555" t="s">
        <v>371</v>
      </c>
      <c r="D3247" s="556" t="s">
        <v>3560</v>
      </c>
      <c r="E3247" s="556" t="s">
        <v>991</v>
      </c>
      <c r="F3247" s="555" t="s">
        <v>3423</v>
      </c>
      <c r="G3247" s="555"/>
      <c r="H3247" s="555">
        <v>3</v>
      </c>
      <c r="I3247" s="709">
        <v>188000</v>
      </c>
      <c r="J3247" s="555" t="s">
        <v>765</v>
      </c>
      <c r="K3247" s="561" t="str">
        <f t="shared" si="213"/>
        <v>0</v>
      </c>
      <c r="L3247" s="562">
        <f t="shared" si="214"/>
        <v>0</v>
      </c>
      <c r="M3247" s="713">
        <f t="shared" si="215"/>
        <v>564000</v>
      </c>
      <c r="N3247" s="563"/>
      <c r="O3247" s="563" t="s">
        <v>3546</v>
      </c>
      <c r="P3247" s="557" t="s">
        <v>483</v>
      </c>
      <c r="Q3247" s="557" t="s">
        <v>374</v>
      </c>
      <c r="R3247" s="557" t="s">
        <v>375</v>
      </c>
      <c r="S3247" s="557" t="s">
        <v>213</v>
      </c>
    </row>
    <row r="3248" spans="1:19" ht="20.100000000000001" customHeight="1">
      <c r="A3248" s="555" t="s">
        <v>398</v>
      </c>
      <c r="B3248" s="555" t="s">
        <v>3456</v>
      </c>
      <c r="C3248" s="555" t="s">
        <v>399</v>
      </c>
      <c r="D3248" s="556" t="s">
        <v>3560</v>
      </c>
      <c r="E3248" s="556" t="s">
        <v>2248</v>
      </c>
      <c r="F3248" s="555" t="s">
        <v>1387</v>
      </c>
      <c r="G3248" s="555"/>
      <c r="H3248" s="555">
        <v>37</v>
      </c>
      <c r="I3248" s="709">
        <v>12381</v>
      </c>
      <c r="J3248" s="555" t="s">
        <v>765</v>
      </c>
      <c r="K3248" s="561" t="str">
        <f t="shared" si="213"/>
        <v>0</v>
      </c>
      <c r="L3248" s="562">
        <f t="shared" si="214"/>
        <v>0</v>
      </c>
      <c r="M3248" s="713">
        <f t="shared" si="215"/>
        <v>458097</v>
      </c>
      <c r="N3248" s="563"/>
      <c r="O3248" s="563" t="s">
        <v>1198</v>
      </c>
      <c r="P3248" s="557" t="s">
        <v>90</v>
      </c>
      <c r="Q3248" s="557" t="s">
        <v>577</v>
      </c>
      <c r="R3248" s="557" t="s">
        <v>375</v>
      </c>
      <c r="S3248" s="557" t="s">
        <v>1076</v>
      </c>
    </row>
    <row r="3249" spans="1:20" ht="20.100000000000001" customHeight="1">
      <c r="A3249" s="555" t="s">
        <v>398</v>
      </c>
      <c r="B3249" s="555" t="s">
        <v>3456</v>
      </c>
      <c r="C3249" s="555" t="s">
        <v>399</v>
      </c>
      <c r="D3249" s="556" t="s">
        <v>3560</v>
      </c>
      <c r="E3249" s="556" t="s">
        <v>2248</v>
      </c>
      <c r="F3249" s="555" t="s">
        <v>517</v>
      </c>
      <c r="G3249" s="555"/>
      <c r="H3249" s="555">
        <v>99</v>
      </c>
      <c r="I3249" s="709">
        <v>55834</v>
      </c>
      <c r="J3249" s="555">
        <v>16</v>
      </c>
      <c r="K3249" s="561">
        <f t="shared" si="213"/>
        <v>1584</v>
      </c>
      <c r="L3249" s="562">
        <f t="shared" si="214"/>
        <v>1.5840000000000001</v>
      </c>
      <c r="M3249" s="713">
        <f t="shared" si="215"/>
        <v>5527566</v>
      </c>
      <c r="N3249" s="563"/>
      <c r="O3249" s="563" t="s">
        <v>1198</v>
      </c>
      <c r="P3249" s="557" t="s">
        <v>90</v>
      </c>
      <c r="Q3249" s="557" t="s">
        <v>270</v>
      </c>
      <c r="R3249" s="557" t="s">
        <v>60</v>
      </c>
      <c r="S3249" s="557" t="s">
        <v>1076</v>
      </c>
    </row>
    <row r="3250" spans="1:20" ht="20.100000000000001" customHeight="1">
      <c r="A3250" s="555" t="s">
        <v>398</v>
      </c>
      <c r="B3250" s="555" t="s">
        <v>3456</v>
      </c>
      <c r="C3250" s="555" t="s">
        <v>399</v>
      </c>
      <c r="D3250" s="556" t="s">
        <v>3560</v>
      </c>
      <c r="E3250" s="556" t="s">
        <v>2248</v>
      </c>
      <c r="F3250" s="555" t="s">
        <v>440</v>
      </c>
      <c r="G3250" s="555"/>
      <c r="H3250" s="555">
        <v>110</v>
      </c>
      <c r="I3250" s="709">
        <v>184191</v>
      </c>
      <c r="J3250" s="555">
        <v>37</v>
      </c>
      <c r="K3250" s="561">
        <f t="shared" si="213"/>
        <v>4070</v>
      </c>
      <c r="L3250" s="562">
        <f t="shared" si="214"/>
        <v>4.07</v>
      </c>
      <c r="M3250" s="713">
        <f t="shared" si="215"/>
        <v>20261010</v>
      </c>
      <c r="N3250" s="563"/>
      <c r="O3250" s="563" t="s">
        <v>1615</v>
      </c>
      <c r="P3250" s="557" t="s">
        <v>90</v>
      </c>
      <c r="Q3250" s="557" t="s">
        <v>327</v>
      </c>
      <c r="R3250" s="557" t="s">
        <v>60</v>
      </c>
      <c r="S3250" s="557" t="s">
        <v>1076</v>
      </c>
    </row>
    <row r="3251" spans="1:20" ht="20.100000000000001" customHeight="1">
      <c r="A3251" s="555" t="s">
        <v>770</v>
      </c>
      <c r="B3251" s="555" t="s">
        <v>3544</v>
      </c>
      <c r="C3251" s="555" t="s">
        <v>64</v>
      </c>
      <c r="D3251" s="556" t="s">
        <v>3560</v>
      </c>
      <c r="E3251" s="556" t="s">
        <v>527</v>
      </c>
      <c r="F3251" s="555" t="s">
        <v>605</v>
      </c>
      <c r="G3251" s="555"/>
      <c r="H3251" s="555">
        <v>16</v>
      </c>
      <c r="I3251" s="709">
        <v>200000</v>
      </c>
      <c r="J3251" s="555">
        <v>0</v>
      </c>
      <c r="K3251" s="561">
        <f t="shared" si="213"/>
        <v>0</v>
      </c>
      <c r="L3251" s="562">
        <f t="shared" si="214"/>
        <v>0</v>
      </c>
      <c r="M3251" s="713">
        <f t="shared" si="215"/>
        <v>3200000</v>
      </c>
      <c r="N3251" s="557" t="s">
        <v>1629</v>
      </c>
      <c r="O3251" s="563"/>
      <c r="P3251" s="557" t="s">
        <v>284</v>
      </c>
      <c r="Q3251" s="557" t="s">
        <v>354</v>
      </c>
      <c r="R3251" s="557" t="s">
        <v>70</v>
      </c>
      <c r="S3251" s="563"/>
    </row>
    <row r="3252" spans="1:20" ht="20.100000000000001" customHeight="1">
      <c r="A3252" s="555" t="s">
        <v>443</v>
      </c>
      <c r="B3252" s="555" t="s">
        <v>444</v>
      </c>
      <c r="C3252" s="555" t="s">
        <v>64</v>
      </c>
      <c r="D3252" s="556" t="s">
        <v>3560</v>
      </c>
      <c r="E3252" s="556" t="s">
        <v>527</v>
      </c>
      <c r="F3252" s="555" t="s">
        <v>1837</v>
      </c>
      <c r="G3252" s="555"/>
      <c r="H3252" s="555">
        <v>50</v>
      </c>
      <c r="I3252" s="709">
        <v>125000</v>
      </c>
      <c r="J3252" s="555">
        <v>0</v>
      </c>
      <c r="K3252" s="561">
        <f t="shared" si="213"/>
        <v>0</v>
      </c>
      <c r="L3252" s="562">
        <f t="shared" si="214"/>
        <v>0</v>
      </c>
      <c r="M3252" s="713">
        <f t="shared" si="215"/>
        <v>6250000</v>
      </c>
      <c r="N3252" s="557" t="s">
        <v>1623</v>
      </c>
      <c r="O3252" s="563"/>
      <c r="P3252" s="557" t="s">
        <v>284</v>
      </c>
      <c r="Q3252" s="557" t="s">
        <v>281</v>
      </c>
      <c r="R3252" s="557" t="s">
        <v>70</v>
      </c>
      <c r="S3252" s="563"/>
    </row>
    <row r="3253" spans="1:20" s="34" customFormat="1" ht="20.100000000000001" customHeight="1">
      <c r="A3253" s="557" t="s">
        <v>235</v>
      </c>
      <c r="B3253" s="563" t="s">
        <v>3252</v>
      </c>
      <c r="C3253" s="557" t="s">
        <v>371</v>
      </c>
      <c r="D3253" s="556" t="s">
        <v>527</v>
      </c>
      <c r="E3253" s="556" t="s">
        <v>898</v>
      </c>
      <c r="F3253" s="557" t="s">
        <v>420</v>
      </c>
      <c r="G3253" s="563"/>
      <c r="H3253" s="560">
        <v>192</v>
      </c>
      <c r="I3253" s="559">
        <v>8000</v>
      </c>
      <c r="J3253" s="560">
        <v>0</v>
      </c>
      <c r="K3253" s="561">
        <f t="shared" si="213"/>
        <v>0</v>
      </c>
      <c r="L3253" s="562">
        <f t="shared" si="214"/>
        <v>0</v>
      </c>
      <c r="M3253" s="713">
        <f t="shared" si="215"/>
        <v>1536000</v>
      </c>
      <c r="N3253" s="563"/>
      <c r="O3253" s="563"/>
      <c r="P3253" s="557" t="s">
        <v>483</v>
      </c>
      <c r="Q3253" s="557" t="s">
        <v>280</v>
      </c>
      <c r="R3253" s="557" t="s">
        <v>73</v>
      </c>
      <c r="S3253" s="557" t="s">
        <v>213</v>
      </c>
      <c r="T3253" s="383"/>
    </row>
    <row r="3254" spans="1:20" s="34" customFormat="1" ht="20.100000000000001" customHeight="1">
      <c r="A3254" s="557" t="s">
        <v>235</v>
      </c>
      <c r="B3254" s="563" t="s">
        <v>3252</v>
      </c>
      <c r="C3254" s="557" t="s">
        <v>371</v>
      </c>
      <c r="D3254" s="556" t="s">
        <v>527</v>
      </c>
      <c r="E3254" s="556" t="s">
        <v>898</v>
      </c>
      <c r="F3254" s="557" t="s">
        <v>437</v>
      </c>
      <c r="G3254" s="563"/>
      <c r="H3254" s="560">
        <v>192</v>
      </c>
      <c r="I3254" s="559">
        <v>15000</v>
      </c>
      <c r="J3254" s="560">
        <v>0</v>
      </c>
      <c r="K3254" s="561">
        <f t="shared" si="213"/>
        <v>0</v>
      </c>
      <c r="L3254" s="562">
        <f t="shared" si="214"/>
        <v>0</v>
      </c>
      <c r="M3254" s="713">
        <f t="shared" si="215"/>
        <v>2880000</v>
      </c>
      <c r="N3254" s="563"/>
      <c r="O3254" s="563"/>
      <c r="P3254" s="557" t="s">
        <v>483</v>
      </c>
      <c r="Q3254" s="557" t="s">
        <v>280</v>
      </c>
      <c r="R3254" s="557" t="s">
        <v>73</v>
      </c>
      <c r="S3254" s="557" t="s">
        <v>213</v>
      </c>
      <c r="T3254" s="383"/>
    </row>
    <row r="3255" spans="1:20" s="34" customFormat="1" ht="20.100000000000001" customHeight="1">
      <c r="A3255" s="557" t="s">
        <v>129</v>
      </c>
      <c r="B3255" s="563" t="s">
        <v>2053</v>
      </c>
      <c r="C3255" s="557" t="s">
        <v>399</v>
      </c>
      <c r="D3255" s="556" t="s">
        <v>527</v>
      </c>
      <c r="E3255" s="563"/>
      <c r="F3255" s="557" t="s">
        <v>1101</v>
      </c>
      <c r="G3255" s="563"/>
      <c r="H3255" s="560">
        <v>418</v>
      </c>
      <c r="I3255" s="559">
        <v>205263</v>
      </c>
      <c r="J3255" s="560">
        <v>41.8</v>
      </c>
      <c r="K3255" s="561">
        <f t="shared" si="213"/>
        <v>17472.399999999998</v>
      </c>
      <c r="L3255" s="562">
        <f t="shared" si="214"/>
        <v>17.472399999999997</v>
      </c>
      <c r="M3255" s="713">
        <f t="shared" si="215"/>
        <v>85799934</v>
      </c>
      <c r="N3255" s="563"/>
      <c r="O3255" s="563"/>
      <c r="P3255" s="557" t="s">
        <v>90</v>
      </c>
      <c r="Q3255" s="557" t="s">
        <v>370</v>
      </c>
      <c r="R3255" s="557" t="s">
        <v>60</v>
      </c>
      <c r="S3255" s="563"/>
    </row>
    <row r="3256" spans="1:20" s="34" customFormat="1" ht="20.100000000000001" customHeight="1">
      <c r="A3256" s="1097" t="s">
        <v>2136</v>
      </c>
      <c r="B3256" s="1098" t="s">
        <v>2757</v>
      </c>
      <c r="C3256" s="1097" t="s">
        <v>472</v>
      </c>
      <c r="D3256" s="1099" t="s">
        <v>833</v>
      </c>
      <c r="E3256" s="1099" t="s">
        <v>527</v>
      </c>
      <c r="F3256" s="1097" t="s">
        <v>57</v>
      </c>
      <c r="G3256" s="1098"/>
      <c r="H3256" s="1100">
        <v>1340</v>
      </c>
      <c r="I3256" s="1101">
        <v>147800</v>
      </c>
      <c r="J3256" s="1098">
        <v>34.6</v>
      </c>
      <c r="K3256" s="1102">
        <f t="shared" ref="K3256:K3319" si="216">IFERROR(J3256*H3256,"0")</f>
        <v>46364</v>
      </c>
      <c r="L3256" s="1103">
        <f>IFERROR(K3256/1000,"0")</f>
        <v>46.363999999999997</v>
      </c>
      <c r="M3256" s="1104">
        <f t="shared" ref="M3256:M3319" si="217">H3256*I3256</f>
        <v>198052000</v>
      </c>
      <c r="N3256" s="1098"/>
      <c r="O3256" s="1098"/>
      <c r="P3256" s="1097" t="s">
        <v>372</v>
      </c>
      <c r="Q3256" s="1097" t="s">
        <v>327</v>
      </c>
      <c r="R3256" s="1097" t="s">
        <v>60</v>
      </c>
      <c r="S3256" s="1097" t="s">
        <v>66</v>
      </c>
    </row>
    <row r="3257" spans="1:20" s="34" customFormat="1" ht="20.100000000000001" customHeight="1">
      <c r="A3257" s="557" t="s">
        <v>2136</v>
      </c>
      <c r="B3257" s="563" t="s">
        <v>2757</v>
      </c>
      <c r="C3257" s="557" t="s">
        <v>472</v>
      </c>
      <c r="D3257" s="556" t="s">
        <v>833</v>
      </c>
      <c r="E3257" s="556" t="s">
        <v>527</v>
      </c>
      <c r="F3257" s="557" t="s">
        <v>624</v>
      </c>
      <c r="G3257" s="563"/>
      <c r="H3257" s="560">
        <v>670</v>
      </c>
      <c r="I3257" s="559">
        <v>47000</v>
      </c>
      <c r="J3257" s="563">
        <v>0</v>
      </c>
      <c r="K3257" s="561">
        <f t="shared" si="216"/>
        <v>0</v>
      </c>
      <c r="L3257" s="562">
        <f t="shared" ref="L3257:L3319" si="218">IFERROR(K3257/1000,"0")</f>
        <v>0</v>
      </c>
      <c r="M3257" s="713">
        <f t="shared" si="217"/>
        <v>31490000</v>
      </c>
      <c r="N3257" s="563"/>
      <c r="O3257" s="563"/>
      <c r="P3257" s="557" t="s">
        <v>372</v>
      </c>
      <c r="Q3257" s="557" t="s">
        <v>272</v>
      </c>
      <c r="R3257" s="557" t="s">
        <v>73</v>
      </c>
      <c r="S3257" s="557" t="s">
        <v>66</v>
      </c>
    </row>
    <row r="3258" spans="1:20" s="34" customFormat="1" ht="20.100000000000001" customHeight="1">
      <c r="A3258" s="557" t="s">
        <v>2136</v>
      </c>
      <c r="B3258" s="563" t="s">
        <v>2607</v>
      </c>
      <c r="C3258" s="557" t="s">
        <v>472</v>
      </c>
      <c r="D3258" s="556" t="s">
        <v>833</v>
      </c>
      <c r="E3258" s="556" t="s">
        <v>833</v>
      </c>
      <c r="F3258" s="557" t="s">
        <v>568</v>
      </c>
      <c r="G3258" s="563"/>
      <c r="H3258" s="560">
        <v>482</v>
      </c>
      <c r="I3258" s="559">
        <v>51500</v>
      </c>
      <c r="J3258" s="563">
        <v>15.5</v>
      </c>
      <c r="K3258" s="561">
        <f t="shared" si="216"/>
        <v>7471</v>
      </c>
      <c r="L3258" s="562">
        <f t="shared" si="218"/>
        <v>7.4710000000000001</v>
      </c>
      <c r="M3258" s="713">
        <f t="shared" si="217"/>
        <v>24823000</v>
      </c>
      <c r="N3258" s="563"/>
      <c r="O3258" s="563"/>
      <c r="P3258" s="557" t="s">
        <v>372</v>
      </c>
      <c r="Q3258" s="557" t="s">
        <v>270</v>
      </c>
      <c r="R3258" s="557" t="s">
        <v>60</v>
      </c>
      <c r="S3258" s="557" t="s">
        <v>66</v>
      </c>
    </row>
    <row r="3259" spans="1:20" s="34" customFormat="1" ht="20.100000000000001" customHeight="1">
      <c r="A3259" s="557" t="s">
        <v>2136</v>
      </c>
      <c r="B3259" s="563" t="s">
        <v>2607</v>
      </c>
      <c r="C3259" s="557" t="s">
        <v>472</v>
      </c>
      <c r="D3259" s="556" t="s">
        <v>833</v>
      </c>
      <c r="E3259" s="556" t="s">
        <v>527</v>
      </c>
      <c r="F3259" s="557" t="s">
        <v>401</v>
      </c>
      <c r="G3259" s="563"/>
      <c r="H3259" s="560">
        <v>800</v>
      </c>
      <c r="I3259" s="559">
        <v>61600</v>
      </c>
      <c r="J3259" s="563">
        <v>9.4</v>
      </c>
      <c r="K3259" s="561">
        <f t="shared" si="216"/>
        <v>7520</v>
      </c>
      <c r="L3259" s="562">
        <f t="shared" si="218"/>
        <v>7.52</v>
      </c>
      <c r="M3259" s="713">
        <f t="shared" si="217"/>
        <v>49280000</v>
      </c>
      <c r="N3259" s="563"/>
      <c r="O3259" s="563"/>
      <c r="P3259" s="557" t="s">
        <v>372</v>
      </c>
      <c r="Q3259" s="557" t="s">
        <v>344</v>
      </c>
      <c r="R3259" s="557" t="s">
        <v>60</v>
      </c>
      <c r="S3259" s="557" t="s">
        <v>66</v>
      </c>
    </row>
    <row r="3260" spans="1:20" s="34" customFormat="1" ht="20.100000000000001" customHeight="1">
      <c r="A3260" s="557" t="s">
        <v>2136</v>
      </c>
      <c r="B3260" s="563" t="s">
        <v>2607</v>
      </c>
      <c r="C3260" s="557" t="s">
        <v>472</v>
      </c>
      <c r="D3260" s="556" t="s">
        <v>833</v>
      </c>
      <c r="E3260" s="556" t="s">
        <v>527</v>
      </c>
      <c r="F3260" s="557" t="s">
        <v>395</v>
      </c>
      <c r="G3260" s="563"/>
      <c r="H3260" s="560">
        <v>1020</v>
      </c>
      <c r="I3260" s="559">
        <v>66900</v>
      </c>
      <c r="J3260" s="563">
        <v>0</v>
      </c>
      <c r="K3260" s="561">
        <f t="shared" si="216"/>
        <v>0</v>
      </c>
      <c r="L3260" s="562">
        <f t="shared" si="218"/>
        <v>0</v>
      </c>
      <c r="M3260" s="713">
        <f t="shared" si="217"/>
        <v>68238000</v>
      </c>
      <c r="N3260" s="563"/>
      <c r="O3260" s="563"/>
      <c r="P3260" s="557" t="s">
        <v>372</v>
      </c>
      <c r="Q3260" s="557" t="s">
        <v>278</v>
      </c>
      <c r="R3260" s="557" t="s">
        <v>73</v>
      </c>
      <c r="S3260" s="557" t="s">
        <v>66</v>
      </c>
    </row>
    <row r="3261" spans="1:20" s="34" customFormat="1" ht="20.100000000000001" customHeight="1">
      <c r="A3261" s="557" t="s">
        <v>455</v>
      </c>
      <c r="B3261" s="563" t="s">
        <v>2138</v>
      </c>
      <c r="C3261" s="557" t="s">
        <v>472</v>
      </c>
      <c r="D3261" s="556" t="s">
        <v>833</v>
      </c>
      <c r="E3261" s="556" t="s">
        <v>821</v>
      </c>
      <c r="F3261" s="557" t="s">
        <v>669</v>
      </c>
      <c r="G3261" s="563"/>
      <c r="H3261" s="560">
        <v>102</v>
      </c>
      <c r="I3261" s="559">
        <v>115000</v>
      </c>
      <c r="J3261" s="563">
        <v>22.5</v>
      </c>
      <c r="K3261" s="561">
        <f t="shared" si="216"/>
        <v>2295</v>
      </c>
      <c r="L3261" s="562">
        <f t="shared" si="218"/>
        <v>2.2949999999999999</v>
      </c>
      <c r="M3261" s="713">
        <f t="shared" si="217"/>
        <v>11730000</v>
      </c>
      <c r="N3261" s="563"/>
      <c r="O3261" s="563"/>
      <c r="P3261" s="557" t="s">
        <v>372</v>
      </c>
      <c r="Q3261" s="557" t="s">
        <v>628</v>
      </c>
      <c r="R3261" s="557" t="s">
        <v>60</v>
      </c>
      <c r="S3261" s="557" t="s">
        <v>109</v>
      </c>
    </row>
    <row r="3262" spans="1:20" s="34" customFormat="1" ht="20.100000000000001" customHeight="1">
      <c r="A3262" s="557" t="s">
        <v>455</v>
      </c>
      <c r="B3262" s="563" t="s">
        <v>2144</v>
      </c>
      <c r="C3262" s="557" t="s">
        <v>472</v>
      </c>
      <c r="D3262" s="556" t="s">
        <v>833</v>
      </c>
      <c r="E3262" s="556" t="s">
        <v>527</v>
      </c>
      <c r="F3262" s="557" t="s">
        <v>719</v>
      </c>
      <c r="G3262" s="563"/>
      <c r="H3262" s="560">
        <v>927</v>
      </c>
      <c r="I3262" s="559">
        <v>172900</v>
      </c>
      <c r="J3262" s="563">
        <v>31.9</v>
      </c>
      <c r="K3262" s="561">
        <f t="shared" si="216"/>
        <v>29571.3</v>
      </c>
      <c r="L3262" s="562">
        <f t="shared" si="218"/>
        <v>29.571300000000001</v>
      </c>
      <c r="M3262" s="713">
        <f t="shared" si="217"/>
        <v>160278300</v>
      </c>
      <c r="N3262" s="563"/>
      <c r="O3262" s="563"/>
      <c r="P3262" s="557" t="s">
        <v>372</v>
      </c>
      <c r="Q3262" s="557" t="s">
        <v>370</v>
      </c>
      <c r="R3262" s="557" t="s">
        <v>60</v>
      </c>
      <c r="S3262" s="557" t="s">
        <v>109</v>
      </c>
    </row>
    <row r="3263" spans="1:20" s="34" customFormat="1" ht="20.100000000000001" customHeight="1">
      <c r="A3263" s="557" t="s">
        <v>455</v>
      </c>
      <c r="B3263" s="563" t="s">
        <v>2144</v>
      </c>
      <c r="C3263" s="557" t="s">
        <v>472</v>
      </c>
      <c r="D3263" s="556" t="s">
        <v>833</v>
      </c>
      <c r="E3263" s="556" t="s">
        <v>527</v>
      </c>
      <c r="F3263" s="557" t="s">
        <v>590</v>
      </c>
      <c r="G3263" s="563"/>
      <c r="H3263" s="560">
        <v>927</v>
      </c>
      <c r="I3263" s="559">
        <v>31000</v>
      </c>
      <c r="J3263" s="563">
        <v>15</v>
      </c>
      <c r="K3263" s="561">
        <f t="shared" si="216"/>
        <v>13905</v>
      </c>
      <c r="L3263" s="562">
        <f t="shared" si="218"/>
        <v>13.904999999999999</v>
      </c>
      <c r="M3263" s="713">
        <f t="shared" si="217"/>
        <v>28737000</v>
      </c>
      <c r="N3263" s="563"/>
      <c r="O3263" s="563"/>
      <c r="P3263" s="557" t="s">
        <v>372</v>
      </c>
      <c r="Q3263" s="557" t="s">
        <v>270</v>
      </c>
      <c r="R3263" s="557" t="s">
        <v>68</v>
      </c>
      <c r="S3263" s="557" t="s">
        <v>109</v>
      </c>
    </row>
    <row r="3264" spans="1:20" s="34" customFormat="1" ht="20.100000000000001" customHeight="1">
      <c r="A3264" s="557" t="s">
        <v>467</v>
      </c>
      <c r="B3264" s="563" t="s">
        <v>2127</v>
      </c>
      <c r="C3264" s="557" t="s">
        <v>371</v>
      </c>
      <c r="D3264" s="556" t="s">
        <v>833</v>
      </c>
      <c r="E3264" s="556" t="s">
        <v>833</v>
      </c>
      <c r="F3264" s="557" t="s">
        <v>1325</v>
      </c>
      <c r="G3264" s="563"/>
      <c r="H3264" s="560">
        <v>302</v>
      </c>
      <c r="I3264" s="559">
        <v>12000</v>
      </c>
      <c r="J3264" s="563">
        <v>0</v>
      </c>
      <c r="K3264" s="561">
        <f t="shared" si="216"/>
        <v>0</v>
      </c>
      <c r="L3264" s="562">
        <f t="shared" si="218"/>
        <v>0</v>
      </c>
      <c r="M3264" s="713">
        <f t="shared" si="217"/>
        <v>3624000</v>
      </c>
      <c r="N3264" s="563"/>
      <c r="O3264" s="563"/>
      <c r="P3264" s="557" t="s">
        <v>1273</v>
      </c>
      <c r="Q3264" s="557" t="s">
        <v>575</v>
      </c>
      <c r="R3264" s="557" t="s">
        <v>375</v>
      </c>
      <c r="S3264" s="557" t="s">
        <v>237</v>
      </c>
    </row>
    <row r="3265" spans="1:19" s="34" customFormat="1" ht="20.100000000000001" customHeight="1">
      <c r="A3265" s="557" t="s">
        <v>806</v>
      </c>
      <c r="B3265" s="563" t="s">
        <v>2927</v>
      </c>
      <c r="C3265" s="557" t="s">
        <v>371</v>
      </c>
      <c r="D3265" s="556" t="s">
        <v>833</v>
      </c>
      <c r="E3265" s="556" t="s">
        <v>527</v>
      </c>
      <c r="F3265" s="557" t="s">
        <v>643</v>
      </c>
      <c r="G3265" s="563"/>
      <c r="H3265" s="560">
        <v>879</v>
      </c>
      <c r="I3265" s="559">
        <v>60411</v>
      </c>
      <c r="J3265" s="563">
        <v>15.5</v>
      </c>
      <c r="K3265" s="561">
        <f t="shared" si="216"/>
        <v>13624.5</v>
      </c>
      <c r="L3265" s="562">
        <f t="shared" si="218"/>
        <v>13.624499999999999</v>
      </c>
      <c r="M3265" s="713">
        <f t="shared" si="217"/>
        <v>53101269</v>
      </c>
      <c r="N3265" s="563"/>
      <c r="O3265" s="563"/>
      <c r="P3265" s="557" t="s">
        <v>1273</v>
      </c>
      <c r="Q3265" s="557" t="s">
        <v>270</v>
      </c>
      <c r="R3265" s="557" t="s">
        <v>60</v>
      </c>
      <c r="S3265" s="557" t="s">
        <v>237</v>
      </c>
    </row>
    <row r="3266" spans="1:19" s="34" customFormat="1" ht="20.100000000000001" customHeight="1">
      <c r="A3266" s="557" t="s">
        <v>806</v>
      </c>
      <c r="B3266" s="563" t="s">
        <v>3723</v>
      </c>
      <c r="C3266" s="557" t="s">
        <v>371</v>
      </c>
      <c r="D3266" s="556" t="s">
        <v>833</v>
      </c>
      <c r="E3266" s="556" t="s">
        <v>527</v>
      </c>
      <c r="F3266" s="557" t="s">
        <v>2074</v>
      </c>
      <c r="G3266" s="563"/>
      <c r="H3266" s="560">
        <v>120</v>
      </c>
      <c r="I3266" s="559">
        <v>265000</v>
      </c>
      <c r="J3266" s="563">
        <v>28.2</v>
      </c>
      <c r="K3266" s="561">
        <f t="shared" si="216"/>
        <v>3384</v>
      </c>
      <c r="L3266" s="562">
        <f t="shared" si="218"/>
        <v>3.3839999999999999</v>
      </c>
      <c r="M3266" s="713">
        <f t="shared" si="217"/>
        <v>31800000</v>
      </c>
      <c r="N3266" s="563" t="s">
        <v>2583</v>
      </c>
      <c r="O3266" s="563"/>
      <c r="P3266" s="557" t="s">
        <v>1273</v>
      </c>
      <c r="Q3266" s="557" t="s">
        <v>343</v>
      </c>
      <c r="R3266" s="557" t="s">
        <v>60</v>
      </c>
      <c r="S3266" s="557" t="s">
        <v>237</v>
      </c>
    </row>
    <row r="3267" spans="1:19" s="34" customFormat="1" ht="20.100000000000001" customHeight="1">
      <c r="A3267" s="557" t="s">
        <v>765</v>
      </c>
      <c r="B3267" s="563" t="s">
        <v>993</v>
      </c>
      <c r="C3267" s="557" t="s">
        <v>621</v>
      </c>
      <c r="D3267" s="556" t="s">
        <v>833</v>
      </c>
      <c r="E3267" s="556" t="s">
        <v>833</v>
      </c>
      <c r="F3267" s="557" t="s">
        <v>959</v>
      </c>
      <c r="G3267" s="563"/>
      <c r="H3267" s="560">
        <v>53</v>
      </c>
      <c r="I3267" s="559">
        <v>174800</v>
      </c>
      <c r="J3267" s="563">
        <v>40</v>
      </c>
      <c r="K3267" s="561">
        <f t="shared" si="216"/>
        <v>2120</v>
      </c>
      <c r="L3267" s="562">
        <f t="shared" si="218"/>
        <v>2.12</v>
      </c>
      <c r="M3267" s="713">
        <f t="shared" si="217"/>
        <v>9264400</v>
      </c>
      <c r="N3267" s="563"/>
      <c r="O3267" s="563"/>
      <c r="P3267" s="557" t="s">
        <v>1361</v>
      </c>
      <c r="Q3267" s="557" t="s">
        <v>364</v>
      </c>
      <c r="R3267" s="557" t="s">
        <v>68</v>
      </c>
      <c r="S3267" s="557"/>
    </row>
    <row r="3268" spans="1:19" s="34" customFormat="1" ht="20.100000000000001" customHeight="1">
      <c r="A3268" s="557" t="s">
        <v>765</v>
      </c>
      <c r="B3268" s="563" t="s">
        <v>993</v>
      </c>
      <c r="C3268" s="557" t="s">
        <v>621</v>
      </c>
      <c r="D3268" s="556" t="s">
        <v>833</v>
      </c>
      <c r="E3268" s="556" t="s">
        <v>527</v>
      </c>
      <c r="F3268" s="557" t="s">
        <v>1083</v>
      </c>
      <c r="G3268" s="563"/>
      <c r="H3268" s="560">
        <v>144</v>
      </c>
      <c r="I3268" s="559">
        <v>209950</v>
      </c>
      <c r="J3268" s="563">
        <v>29.1</v>
      </c>
      <c r="K3268" s="561">
        <f t="shared" si="216"/>
        <v>4190.4000000000005</v>
      </c>
      <c r="L3268" s="562">
        <f t="shared" si="218"/>
        <v>4.1904000000000003</v>
      </c>
      <c r="M3268" s="713">
        <f t="shared" si="217"/>
        <v>30232800</v>
      </c>
      <c r="N3268" s="563"/>
      <c r="O3268" s="563"/>
      <c r="P3268" s="557" t="s">
        <v>1361</v>
      </c>
      <c r="Q3268" s="557" t="s">
        <v>691</v>
      </c>
      <c r="R3268" s="557" t="s">
        <v>60</v>
      </c>
      <c r="S3268" s="557"/>
    </row>
    <row r="3269" spans="1:19" s="34" customFormat="1" ht="20.100000000000001" customHeight="1">
      <c r="A3269" s="557" t="s">
        <v>765</v>
      </c>
      <c r="B3269" s="563" t="s">
        <v>993</v>
      </c>
      <c r="C3269" s="557" t="s">
        <v>621</v>
      </c>
      <c r="D3269" s="556" t="s">
        <v>833</v>
      </c>
      <c r="E3269" s="556" t="s">
        <v>527</v>
      </c>
      <c r="F3269" s="557" t="s">
        <v>267</v>
      </c>
      <c r="G3269" s="563"/>
      <c r="H3269" s="560">
        <v>82</v>
      </c>
      <c r="I3269" s="559">
        <v>77000</v>
      </c>
      <c r="J3269" s="563">
        <v>7.2</v>
      </c>
      <c r="K3269" s="561">
        <f t="shared" si="216"/>
        <v>590.4</v>
      </c>
      <c r="L3269" s="562">
        <f t="shared" si="218"/>
        <v>0.59039999999999992</v>
      </c>
      <c r="M3269" s="713">
        <f t="shared" si="217"/>
        <v>6314000</v>
      </c>
      <c r="N3269" s="563"/>
      <c r="O3269" s="563"/>
      <c r="P3269" s="557" t="s">
        <v>1361</v>
      </c>
      <c r="Q3269" s="557" t="s">
        <v>344</v>
      </c>
      <c r="R3269" s="557" t="s">
        <v>60</v>
      </c>
      <c r="S3269" s="557"/>
    </row>
    <row r="3270" spans="1:19" s="34" customFormat="1" ht="20.100000000000001" customHeight="1">
      <c r="A3270" s="557" t="s">
        <v>235</v>
      </c>
      <c r="B3270" s="563" t="s">
        <v>1332</v>
      </c>
      <c r="C3270" s="557" t="s">
        <v>371</v>
      </c>
      <c r="D3270" s="556" t="s">
        <v>833</v>
      </c>
      <c r="E3270" s="556" t="s">
        <v>833</v>
      </c>
      <c r="F3270" s="557" t="s">
        <v>373</v>
      </c>
      <c r="G3270" s="563"/>
      <c r="H3270" s="560">
        <v>420</v>
      </c>
      <c r="I3270" s="559">
        <v>14800</v>
      </c>
      <c r="J3270" s="563">
        <v>0</v>
      </c>
      <c r="K3270" s="561">
        <f t="shared" si="216"/>
        <v>0</v>
      </c>
      <c r="L3270" s="562">
        <f t="shared" si="218"/>
        <v>0</v>
      </c>
      <c r="M3270" s="713">
        <f t="shared" si="217"/>
        <v>6216000</v>
      </c>
      <c r="N3270" s="563"/>
      <c r="O3270" s="563"/>
      <c r="P3270" s="557" t="s">
        <v>35</v>
      </c>
      <c r="Q3270" s="557" t="s">
        <v>336</v>
      </c>
      <c r="R3270" s="557" t="s">
        <v>73</v>
      </c>
      <c r="S3270" s="557" t="s">
        <v>213</v>
      </c>
    </row>
    <row r="3271" spans="1:19" s="34" customFormat="1" ht="20.100000000000001" customHeight="1">
      <c r="A3271" s="557" t="s">
        <v>235</v>
      </c>
      <c r="B3271" s="563" t="s">
        <v>1332</v>
      </c>
      <c r="C3271" s="557" t="s">
        <v>371</v>
      </c>
      <c r="D3271" s="556" t="s">
        <v>833</v>
      </c>
      <c r="E3271" s="556" t="s">
        <v>527</v>
      </c>
      <c r="F3271" s="557" t="s">
        <v>81</v>
      </c>
      <c r="G3271" s="563"/>
      <c r="H3271" s="560">
        <v>420</v>
      </c>
      <c r="I3271" s="559">
        <v>6022</v>
      </c>
      <c r="J3271" s="563">
        <v>0</v>
      </c>
      <c r="K3271" s="561">
        <f t="shared" si="216"/>
        <v>0</v>
      </c>
      <c r="L3271" s="562">
        <f t="shared" si="218"/>
        <v>0</v>
      </c>
      <c r="M3271" s="713">
        <f t="shared" si="217"/>
        <v>2529240</v>
      </c>
      <c r="N3271" s="563"/>
      <c r="O3271" s="563"/>
      <c r="P3271" s="557" t="s">
        <v>35</v>
      </c>
      <c r="Q3271" s="557" t="s">
        <v>336</v>
      </c>
      <c r="R3271" s="557" t="s">
        <v>73</v>
      </c>
      <c r="S3271" s="557" t="s">
        <v>213</v>
      </c>
    </row>
    <row r="3272" spans="1:19" s="34" customFormat="1" ht="20.100000000000001" customHeight="1">
      <c r="A3272" s="557" t="s">
        <v>235</v>
      </c>
      <c r="B3272" s="563" t="s">
        <v>1332</v>
      </c>
      <c r="C3272" s="557" t="s">
        <v>371</v>
      </c>
      <c r="D3272" s="556" t="s">
        <v>833</v>
      </c>
      <c r="E3272" s="556" t="s">
        <v>527</v>
      </c>
      <c r="F3272" s="557" t="s">
        <v>84</v>
      </c>
      <c r="G3272" s="563"/>
      <c r="H3272" s="560">
        <v>115</v>
      </c>
      <c r="I3272" s="559">
        <v>4803</v>
      </c>
      <c r="J3272" s="563">
        <v>0</v>
      </c>
      <c r="K3272" s="561">
        <f t="shared" si="216"/>
        <v>0</v>
      </c>
      <c r="L3272" s="562">
        <f t="shared" si="218"/>
        <v>0</v>
      </c>
      <c r="M3272" s="713">
        <f t="shared" si="217"/>
        <v>552345</v>
      </c>
      <c r="N3272" s="563"/>
      <c r="O3272" s="563"/>
      <c r="P3272" s="557" t="s">
        <v>35</v>
      </c>
      <c r="Q3272" s="557" t="s">
        <v>336</v>
      </c>
      <c r="R3272" s="557" t="s">
        <v>73</v>
      </c>
      <c r="S3272" s="557" t="s">
        <v>213</v>
      </c>
    </row>
    <row r="3273" spans="1:19" s="34" customFormat="1" ht="20.100000000000001" customHeight="1">
      <c r="A3273" s="557" t="s">
        <v>235</v>
      </c>
      <c r="B3273" s="563" t="s">
        <v>1332</v>
      </c>
      <c r="C3273" s="557" t="s">
        <v>371</v>
      </c>
      <c r="D3273" s="556" t="s">
        <v>833</v>
      </c>
      <c r="E3273" s="556" t="s">
        <v>833</v>
      </c>
      <c r="F3273" s="557" t="s">
        <v>81</v>
      </c>
      <c r="G3273" s="563"/>
      <c r="H3273" s="560">
        <v>115</v>
      </c>
      <c r="I3273" s="559">
        <v>3502</v>
      </c>
      <c r="J3273" s="563">
        <v>0</v>
      </c>
      <c r="K3273" s="561">
        <f t="shared" si="216"/>
        <v>0</v>
      </c>
      <c r="L3273" s="562">
        <f t="shared" si="218"/>
        <v>0</v>
      </c>
      <c r="M3273" s="713">
        <f t="shared" si="217"/>
        <v>402730</v>
      </c>
      <c r="N3273" s="563"/>
      <c r="O3273" s="563"/>
      <c r="P3273" s="557" t="s">
        <v>35</v>
      </c>
      <c r="Q3273" s="557" t="s">
        <v>336</v>
      </c>
      <c r="R3273" s="557" t="s">
        <v>73</v>
      </c>
      <c r="S3273" s="557" t="s">
        <v>213</v>
      </c>
    </row>
    <row r="3274" spans="1:19" s="34" customFormat="1" ht="20.100000000000001" customHeight="1">
      <c r="A3274" s="557" t="s">
        <v>235</v>
      </c>
      <c r="B3274" s="563" t="s">
        <v>1332</v>
      </c>
      <c r="C3274" s="557" t="s">
        <v>371</v>
      </c>
      <c r="D3274" s="556" t="s">
        <v>833</v>
      </c>
      <c r="E3274" s="556" t="s">
        <v>527</v>
      </c>
      <c r="F3274" s="557" t="s">
        <v>2113</v>
      </c>
      <c r="G3274" s="563"/>
      <c r="H3274" s="560">
        <v>420</v>
      </c>
      <c r="I3274" s="559">
        <v>4993</v>
      </c>
      <c r="J3274" s="563">
        <v>0</v>
      </c>
      <c r="K3274" s="561">
        <f t="shared" si="216"/>
        <v>0</v>
      </c>
      <c r="L3274" s="562">
        <f t="shared" si="218"/>
        <v>0</v>
      </c>
      <c r="M3274" s="713">
        <f t="shared" si="217"/>
        <v>2097060</v>
      </c>
      <c r="N3274" s="563"/>
      <c r="O3274" s="563"/>
      <c r="P3274" s="557" t="s">
        <v>35</v>
      </c>
      <c r="Q3274" s="557" t="s">
        <v>336</v>
      </c>
      <c r="R3274" s="557" t="s">
        <v>73</v>
      </c>
      <c r="S3274" s="557" t="s">
        <v>213</v>
      </c>
    </row>
    <row r="3275" spans="1:19" s="34" customFormat="1" ht="20.100000000000001" customHeight="1">
      <c r="A3275" s="557" t="s">
        <v>10</v>
      </c>
      <c r="B3275" s="563" t="s">
        <v>3530</v>
      </c>
      <c r="C3275" s="557" t="s">
        <v>1024</v>
      </c>
      <c r="D3275" s="556" t="s">
        <v>833</v>
      </c>
      <c r="E3275" s="556" t="s">
        <v>527</v>
      </c>
      <c r="F3275" s="557" t="s">
        <v>401</v>
      </c>
      <c r="G3275" s="563"/>
      <c r="H3275" s="560">
        <v>140</v>
      </c>
      <c r="I3275" s="559">
        <v>56140</v>
      </c>
      <c r="J3275" s="563">
        <v>9.4</v>
      </c>
      <c r="K3275" s="561">
        <f t="shared" si="216"/>
        <v>1316</v>
      </c>
      <c r="L3275" s="562">
        <f t="shared" si="218"/>
        <v>1.3160000000000001</v>
      </c>
      <c r="M3275" s="713">
        <f t="shared" si="217"/>
        <v>7859600</v>
      </c>
      <c r="N3275" s="563"/>
      <c r="O3275" s="563"/>
      <c r="P3275" s="557" t="s">
        <v>1164</v>
      </c>
      <c r="Q3275" s="557" t="s">
        <v>344</v>
      </c>
      <c r="R3275" s="557" t="s">
        <v>60</v>
      </c>
      <c r="S3275" s="557" t="s">
        <v>109</v>
      </c>
    </row>
    <row r="3276" spans="1:19" s="34" customFormat="1" ht="20.100000000000001" customHeight="1">
      <c r="A3276" s="557" t="s">
        <v>10</v>
      </c>
      <c r="B3276" s="563" t="s">
        <v>3379</v>
      </c>
      <c r="C3276" s="557" t="s">
        <v>1027</v>
      </c>
      <c r="D3276" s="556" t="s">
        <v>833</v>
      </c>
      <c r="E3276" s="556" t="s">
        <v>833</v>
      </c>
      <c r="F3276" s="557" t="s">
        <v>719</v>
      </c>
      <c r="G3276" s="563"/>
      <c r="H3276" s="560">
        <v>360</v>
      </c>
      <c r="I3276" s="559">
        <v>145900</v>
      </c>
      <c r="J3276" s="563">
        <v>31.9</v>
      </c>
      <c r="K3276" s="561">
        <f t="shared" si="216"/>
        <v>11484</v>
      </c>
      <c r="L3276" s="562">
        <f t="shared" si="218"/>
        <v>11.484</v>
      </c>
      <c r="M3276" s="713">
        <f t="shared" si="217"/>
        <v>52524000</v>
      </c>
      <c r="N3276" s="563"/>
      <c r="O3276" s="563"/>
      <c r="P3276" s="557" t="s">
        <v>1164</v>
      </c>
      <c r="Q3276" s="557" t="s">
        <v>370</v>
      </c>
      <c r="R3276" s="557" t="s">
        <v>60</v>
      </c>
      <c r="S3276" s="557" t="s">
        <v>109</v>
      </c>
    </row>
    <row r="3277" spans="1:19" s="34" customFormat="1" ht="20.100000000000001" customHeight="1">
      <c r="A3277" s="557" t="s">
        <v>10</v>
      </c>
      <c r="B3277" s="563" t="s">
        <v>3379</v>
      </c>
      <c r="C3277" s="557" t="s">
        <v>1027</v>
      </c>
      <c r="D3277" s="556" t="s">
        <v>833</v>
      </c>
      <c r="E3277" s="556" t="s">
        <v>527</v>
      </c>
      <c r="F3277" s="557" t="s">
        <v>57</v>
      </c>
      <c r="G3277" s="563"/>
      <c r="H3277" s="560">
        <v>342</v>
      </c>
      <c r="I3277" s="559">
        <v>173300</v>
      </c>
      <c r="J3277" s="563">
        <v>34.6</v>
      </c>
      <c r="K3277" s="561">
        <f t="shared" si="216"/>
        <v>11833.2</v>
      </c>
      <c r="L3277" s="562">
        <f t="shared" si="218"/>
        <v>11.833200000000001</v>
      </c>
      <c r="M3277" s="713">
        <f t="shared" si="217"/>
        <v>59268600</v>
      </c>
      <c r="N3277" s="563"/>
      <c r="O3277" s="563"/>
      <c r="P3277" s="557" t="s">
        <v>1164</v>
      </c>
      <c r="Q3277" s="557" t="s">
        <v>327</v>
      </c>
      <c r="R3277" s="557" t="s">
        <v>60</v>
      </c>
      <c r="S3277" s="557" t="s">
        <v>109</v>
      </c>
    </row>
    <row r="3278" spans="1:19" s="34" customFormat="1" ht="20.100000000000001" customHeight="1">
      <c r="A3278" s="557" t="s">
        <v>10</v>
      </c>
      <c r="B3278" s="563" t="s">
        <v>3379</v>
      </c>
      <c r="C3278" s="557" t="s">
        <v>1027</v>
      </c>
      <c r="D3278" s="556" t="s">
        <v>833</v>
      </c>
      <c r="E3278" s="556" t="s">
        <v>527</v>
      </c>
      <c r="F3278" s="557" t="s">
        <v>672</v>
      </c>
      <c r="G3278" s="563"/>
      <c r="H3278" s="560">
        <v>840</v>
      </c>
      <c r="I3278" s="559">
        <v>48340</v>
      </c>
      <c r="J3278" s="563">
        <v>14</v>
      </c>
      <c r="K3278" s="561">
        <f t="shared" si="216"/>
        <v>11760</v>
      </c>
      <c r="L3278" s="562">
        <f t="shared" si="218"/>
        <v>11.76</v>
      </c>
      <c r="M3278" s="713">
        <f t="shared" si="217"/>
        <v>40605600</v>
      </c>
      <c r="N3278" s="563"/>
      <c r="O3278" s="563"/>
      <c r="P3278" s="557" t="s">
        <v>1164</v>
      </c>
      <c r="Q3278" s="557" t="s">
        <v>270</v>
      </c>
      <c r="R3278" s="557" t="s">
        <v>60</v>
      </c>
      <c r="S3278" s="557" t="s">
        <v>109</v>
      </c>
    </row>
    <row r="3279" spans="1:19" s="34" customFormat="1" ht="20.100000000000001" customHeight="1">
      <c r="A3279" s="557" t="s">
        <v>10</v>
      </c>
      <c r="B3279" s="563" t="s">
        <v>3379</v>
      </c>
      <c r="C3279" s="557" t="s">
        <v>1027</v>
      </c>
      <c r="D3279" s="556" t="s">
        <v>833</v>
      </c>
      <c r="E3279" s="556" t="s">
        <v>833</v>
      </c>
      <c r="F3279" s="557" t="s">
        <v>2983</v>
      </c>
      <c r="G3279" s="563"/>
      <c r="H3279" s="560">
        <v>144</v>
      </c>
      <c r="I3279" s="559">
        <v>163640</v>
      </c>
      <c r="J3279" s="563">
        <v>29.3</v>
      </c>
      <c r="K3279" s="561">
        <f t="shared" si="216"/>
        <v>4219.2</v>
      </c>
      <c r="L3279" s="562">
        <f t="shared" si="218"/>
        <v>4.2191999999999998</v>
      </c>
      <c r="M3279" s="713">
        <f t="shared" si="217"/>
        <v>23564160</v>
      </c>
      <c r="N3279" s="563"/>
      <c r="O3279" s="563"/>
      <c r="P3279" s="557" t="s">
        <v>1164</v>
      </c>
      <c r="Q3279" s="557" t="s">
        <v>343</v>
      </c>
      <c r="R3279" s="557" t="s">
        <v>60</v>
      </c>
      <c r="S3279" s="557" t="s">
        <v>109</v>
      </c>
    </row>
    <row r="3280" spans="1:19" s="34" customFormat="1" ht="20.100000000000001" customHeight="1">
      <c r="A3280" s="557" t="s">
        <v>436</v>
      </c>
      <c r="B3280" s="563" t="s">
        <v>3245</v>
      </c>
      <c r="C3280" s="557" t="s">
        <v>371</v>
      </c>
      <c r="D3280" s="556" t="s">
        <v>833</v>
      </c>
      <c r="E3280" s="556" t="s">
        <v>527</v>
      </c>
      <c r="F3280" s="557" t="s">
        <v>275</v>
      </c>
      <c r="G3280" s="563"/>
      <c r="H3280" s="560">
        <v>212</v>
      </c>
      <c r="I3280" s="559">
        <v>97115</v>
      </c>
      <c r="J3280" s="563">
        <v>0</v>
      </c>
      <c r="K3280" s="561">
        <f t="shared" si="216"/>
        <v>0</v>
      </c>
      <c r="L3280" s="562">
        <f t="shared" si="218"/>
        <v>0</v>
      </c>
      <c r="M3280" s="713">
        <f t="shared" si="217"/>
        <v>20588380</v>
      </c>
      <c r="N3280" s="563"/>
      <c r="O3280" s="563"/>
      <c r="P3280" s="557" t="s">
        <v>483</v>
      </c>
      <c r="Q3280" s="557" t="s">
        <v>276</v>
      </c>
      <c r="R3280" s="557" t="s">
        <v>73</v>
      </c>
      <c r="S3280" s="557" t="s">
        <v>213</v>
      </c>
    </row>
    <row r="3281" spans="1:19" s="34" customFormat="1" ht="20.100000000000001" customHeight="1">
      <c r="A3281" s="557" t="s">
        <v>436</v>
      </c>
      <c r="B3281" s="563" t="s">
        <v>3245</v>
      </c>
      <c r="C3281" s="557" t="s">
        <v>371</v>
      </c>
      <c r="D3281" s="556" t="s">
        <v>833</v>
      </c>
      <c r="E3281" s="556" t="s">
        <v>527</v>
      </c>
      <c r="F3281" s="557" t="s">
        <v>187</v>
      </c>
      <c r="G3281" s="563"/>
      <c r="H3281" s="560">
        <v>212</v>
      </c>
      <c r="I3281" s="559">
        <v>23000</v>
      </c>
      <c r="J3281" s="563">
        <v>0</v>
      </c>
      <c r="K3281" s="561">
        <f t="shared" si="216"/>
        <v>0</v>
      </c>
      <c r="L3281" s="562">
        <f t="shared" si="218"/>
        <v>0</v>
      </c>
      <c r="M3281" s="713">
        <f t="shared" si="217"/>
        <v>4876000</v>
      </c>
      <c r="N3281" s="563"/>
      <c r="O3281" s="563"/>
      <c r="P3281" s="557" t="s">
        <v>483</v>
      </c>
      <c r="Q3281" s="557" t="s">
        <v>360</v>
      </c>
      <c r="R3281" s="557" t="s">
        <v>73</v>
      </c>
      <c r="S3281" s="557" t="s">
        <v>213</v>
      </c>
    </row>
    <row r="3282" spans="1:19" s="34" customFormat="1" ht="20.100000000000001" customHeight="1">
      <c r="A3282" s="557" t="s">
        <v>436</v>
      </c>
      <c r="B3282" s="563" t="s">
        <v>3245</v>
      </c>
      <c r="C3282" s="557" t="s">
        <v>371</v>
      </c>
      <c r="D3282" s="556" t="s">
        <v>833</v>
      </c>
      <c r="E3282" s="556" t="s">
        <v>833</v>
      </c>
      <c r="F3282" s="557" t="s">
        <v>437</v>
      </c>
      <c r="G3282" s="563"/>
      <c r="H3282" s="560">
        <v>212</v>
      </c>
      <c r="I3282" s="559">
        <v>15000</v>
      </c>
      <c r="J3282" s="563">
        <v>0</v>
      </c>
      <c r="K3282" s="561">
        <f t="shared" si="216"/>
        <v>0</v>
      </c>
      <c r="L3282" s="562">
        <f t="shared" si="218"/>
        <v>0</v>
      </c>
      <c r="M3282" s="713">
        <f t="shared" si="217"/>
        <v>3180000</v>
      </c>
      <c r="N3282" s="563"/>
      <c r="O3282" s="563"/>
      <c r="P3282" s="557" t="s">
        <v>483</v>
      </c>
      <c r="Q3282" s="557" t="s">
        <v>280</v>
      </c>
      <c r="R3282" s="557" t="s">
        <v>73</v>
      </c>
      <c r="S3282" s="557" t="s">
        <v>213</v>
      </c>
    </row>
    <row r="3283" spans="1:19" s="34" customFormat="1" ht="20.100000000000001" customHeight="1">
      <c r="A3283" s="557" t="s">
        <v>436</v>
      </c>
      <c r="B3283" s="563" t="s">
        <v>3245</v>
      </c>
      <c r="C3283" s="557" t="s">
        <v>371</v>
      </c>
      <c r="D3283" s="556" t="s">
        <v>833</v>
      </c>
      <c r="E3283" s="556" t="s">
        <v>527</v>
      </c>
      <c r="F3283" s="557" t="s">
        <v>239</v>
      </c>
      <c r="G3283" s="563"/>
      <c r="H3283" s="560">
        <v>212</v>
      </c>
      <c r="I3283" s="559">
        <v>29000</v>
      </c>
      <c r="J3283" s="563">
        <v>0</v>
      </c>
      <c r="K3283" s="561">
        <f t="shared" si="216"/>
        <v>0</v>
      </c>
      <c r="L3283" s="562">
        <f t="shared" si="218"/>
        <v>0</v>
      </c>
      <c r="M3283" s="713">
        <f t="shared" si="217"/>
        <v>6148000</v>
      </c>
      <c r="N3283" s="563"/>
      <c r="O3283" s="563"/>
      <c r="P3283" s="557" t="s">
        <v>483</v>
      </c>
      <c r="Q3283" s="557" t="s">
        <v>360</v>
      </c>
      <c r="R3283" s="557" t="s">
        <v>73</v>
      </c>
      <c r="S3283" s="557" t="s">
        <v>213</v>
      </c>
    </row>
    <row r="3284" spans="1:19" s="34" customFormat="1" ht="20.100000000000001" customHeight="1">
      <c r="A3284" s="557" t="s">
        <v>436</v>
      </c>
      <c r="B3284" s="563" t="s">
        <v>3245</v>
      </c>
      <c r="C3284" s="557" t="s">
        <v>371</v>
      </c>
      <c r="D3284" s="556" t="s">
        <v>833</v>
      </c>
      <c r="E3284" s="556" t="s">
        <v>527</v>
      </c>
      <c r="F3284" s="557" t="s">
        <v>164</v>
      </c>
      <c r="G3284" s="563"/>
      <c r="H3284" s="560">
        <v>212</v>
      </c>
      <c r="I3284" s="559">
        <v>17000</v>
      </c>
      <c r="J3284" s="563">
        <v>0</v>
      </c>
      <c r="K3284" s="561">
        <f t="shared" si="216"/>
        <v>0</v>
      </c>
      <c r="L3284" s="562">
        <f t="shared" si="218"/>
        <v>0</v>
      </c>
      <c r="M3284" s="713">
        <f t="shared" si="217"/>
        <v>3604000</v>
      </c>
      <c r="N3284" s="563"/>
      <c r="O3284" s="563"/>
      <c r="P3284" s="557" t="s">
        <v>483</v>
      </c>
      <c r="Q3284" s="557" t="s">
        <v>360</v>
      </c>
      <c r="R3284" s="557" t="s">
        <v>73</v>
      </c>
      <c r="S3284" s="557" t="s">
        <v>213</v>
      </c>
    </row>
    <row r="3285" spans="1:19" s="34" customFormat="1" ht="20.100000000000001" customHeight="1">
      <c r="A3285" s="557" t="s">
        <v>436</v>
      </c>
      <c r="B3285" s="563" t="s">
        <v>3245</v>
      </c>
      <c r="C3285" s="557" t="s">
        <v>371</v>
      </c>
      <c r="D3285" s="556" t="s">
        <v>833</v>
      </c>
      <c r="E3285" s="556" t="s">
        <v>833</v>
      </c>
      <c r="F3285" s="557" t="s">
        <v>432</v>
      </c>
      <c r="G3285" s="563"/>
      <c r="H3285" s="560">
        <v>212</v>
      </c>
      <c r="I3285" s="559">
        <v>9355</v>
      </c>
      <c r="J3285" s="563">
        <v>0</v>
      </c>
      <c r="K3285" s="561">
        <f t="shared" si="216"/>
        <v>0</v>
      </c>
      <c r="L3285" s="562">
        <f t="shared" si="218"/>
        <v>0</v>
      </c>
      <c r="M3285" s="713">
        <f t="shared" si="217"/>
        <v>1983260</v>
      </c>
      <c r="N3285" s="563"/>
      <c r="O3285" s="563"/>
      <c r="P3285" s="557" t="s">
        <v>483</v>
      </c>
      <c r="Q3285" s="557" t="s">
        <v>280</v>
      </c>
      <c r="R3285" s="557" t="s">
        <v>73</v>
      </c>
      <c r="S3285" s="557" t="s">
        <v>213</v>
      </c>
    </row>
    <row r="3286" spans="1:19" s="34" customFormat="1" ht="20.100000000000001" customHeight="1">
      <c r="A3286" s="557" t="s">
        <v>436</v>
      </c>
      <c r="B3286" s="563" t="s">
        <v>3245</v>
      </c>
      <c r="C3286" s="557" t="s">
        <v>371</v>
      </c>
      <c r="D3286" s="556" t="s">
        <v>833</v>
      </c>
      <c r="E3286" s="556" t="s">
        <v>527</v>
      </c>
      <c r="F3286" s="557" t="s">
        <v>420</v>
      </c>
      <c r="G3286" s="563"/>
      <c r="H3286" s="560">
        <v>212</v>
      </c>
      <c r="I3286" s="559">
        <v>8000</v>
      </c>
      <c r="J3286" s="563">
        <v>0</v>
      </c>
      <c r="K3286" s="561">
        <f t="shared" si="216"/>
        <v>0</v>
      </c>
      <c r="L3286" s="562">
        <f t="shared" si="218"/>
        <v>0</v>
      </c>
      <c r="M3286" s="713">
        <f t="shared" si="217"/>
        <v>1696000</v>
      </c>
      <c r="N3286" s="563"/>
      <c r="O3286" s="563"/>
      <c r="P3286" s="557" t="s">
        <v>483</v>
      </c>
      <c r="Q3286" s="557" t="s">
        <v>280</v>
      </c>
      <c r="R3286" s="557" t="s">
        <v>73</v>
      </c>
      <c r="S3286" s="557" t="s">
        <v>213</v>
      </c>
    </row>
    <row r="3287" spans="1:19" s="34" customFormat="1" ht="20.100000000000001" customHeight="1">
      <c r="A3287" s="557" t="s">
        <v>436</v>
      </c>
      <c r="B3287" s="563" t="s">
        <v>3245</v>
      </c>
      <c r="C3287" s="557" t="s">
        <v>371</v>
      </c>
      <c r="D3287" s="556" t="s">
        <v>833</v>
      </c>
      <c r="E3287" s="556" t="s">
        <v>527</v>
      </c>
      <c r="F3287" s="557" t="s">
        <v>163</v>
      </c>
      <c r="G3287" s="563"/>
      <c r="H3287" s="560">
        <v>425</v>
      </c>
      <c r="I3287" s="559">
        <v>14000</v>
      </c>
      <c r="J3287" s="563">
        <v>0</v>
      </c>
      <c r="K3287" s="561">
        <f t="shared" si="216"/>
        <v>0</v>
      </c>
      <c r="L3287" s="562">
        <f t="shared" si="218"/>
        <v>0</v>
      </c>
      <c r="M3287" s="713">
        <f t="shared" si="217"/>
        <v>5950000</v>
      </c>
      <c r="N3287" s="563"/>
      <c r="O3287" s="563"/>
      <c r="P3287" s="557" t="s">
        <v>483</v>
      </c>
      <c r="Q3287" s="557" t="s">
        <v>360</v>
      </c>
      <c r="R3287" s="557" t="s">
        <v>73</v>
      </c>
      <c r="S3287" s="557" t="s">
        <v>213</v>
      </c>
    </row>
    <row r="3288" spans="1:19" s="34" customFormat="1" ht="20.100000000000001" customHeight="1">
      <c r="A3288" s="557" t="s">
        <v>436</v>
      </c>
      <c r="B3288" s="563" t="s">
        <v>3245</v>
      </c>
      <c r="C3288" s="557" t="s">
        <v>371</v>
      </c>
      <c r="D3288" s="556" t="s">
        <v>833</v>
      </c>
      <c r="E3288" s="556" t="s">
        <v>833</v>
      </c>
      <c r="F3288" s="557" t="s">
        <v>421</v>
      </c>
      <c r="G3288" s="563"/>
      <c r="H3288" s="560">
        <v>212</v>
      </c>
      <c r="I3288" s="559">
        <v>80162</v>
      </c>
      <c r="J3288" s="563">
        <v>0</v>
      </c>
      <c r="K3288" s="561">
        <f t="shared" si="216"/>
        <v>0</v>
      </c>
      <c r="L3288" s="562">
        <f t="shared" si="218"/>
        <v>0</v>
      </c>
      <c r="M3288" s="713">
        <f t="shared" si="217"/>
        <v>16994344</v>
      </c>
      <c r="N3288" s="563"/>
      <c r="O3288" s="563"/>
      <c r="P3288" s="557" t="s">
        <v>483</v>
      </c>
      <c r="Q3288" s="557" t="s">
        <v>276</v>
      </c>
      <c r="R3288" s="557" t="s">
        <v>73</v>
      </c>
      <c r="S3288" s="557" t="s">
        <v>213</v>
      </c>
    </row>
    <row r="3289" spans="1:19" s="34" customFormat="1" ht="20.100000000000001" customHeight="1">
      <c r="A3289" s="557" t="s">
        <v>436</v>
      </c>
      <c r="B3289" s="563" t="s">
        <v>3244</v>
      </c>
      <c r="C3289" s="557" t="s">
        <v>371</v>
      </c>
      <c r="D3289" s="556" t="s">
        <v>833</v>
      </c>
      <c r="E3289" s="556" t="s">
        <v>527</v>
      </c>
      <c r="F3289" s="557" t="s">
        <v>419</v>
      </c>
      <c r="G3289" s="563"/>
      <c r="H3289" s="560">
        <v>425</v>
      </c>
      <c r="I3289" s="559">
        <v>58818</v>
      </c>
      <c r="J3289" s="563">
        <v>0</v>
      </c>
      <c r="K3289" s="561">
        <f t="shared" si="216"/>
        <v>0</v>
      </c>
      <c r="L3289" s="562">
        <f t="shared" si="218"/>
        <v>0</v>
      </c>
      <c r="M3289" s="713">
        <f t="shared" si="217"/>
        <v>24997650</v>
      </c>
      <c r="N3289" s="563"/>
      <c r="O3289" s="563"/>
      <c r="P3289" s="557" t="s">
        <v>483</v>
      </c>
      <c r="Q3289" s="557" t="s">
        <v>278</v>
      </c>
      <c r="R3289" s="557" t="s">
        <v>73</v>
      </c>
      <c r="S3289" s="557" t="s">
        <v>213</v>
      </c>
    </row>
    <row r="3290" spans="1:19" s="34" customFormat="1" ht="20.100000000000001" customHeight="1">
      <c r="A3290" s="557" t="s">
        <v>436</v>
      </c>
      <c r="B3290" s="563" t="s">
        <v>3244</v>
      </c>
      <c r="C3290" s="557" t="s">
        <v>371</v>
      </c>
      <c r="D3290" s="556" t="s">
        <v>833</v>
      </c>
      <c r="E3290" s="556" t="s">
        <v>527</v>
      </c>
      <c r="F3290" s="557" t="s">
        <v>275</v>
      </c>
      <c r="G3290" s="563"/>
      <c r="H3290" s="560">
        <v>213</v>
      </c>
      <c r="I3290" s="559">
        <v>97115</v>
      </c>
      <c r="J3290" s="563">
        <v>0</v>
      </c>
      <c r="K3290" s="561">
        <f t="shared" si="216"/>
        <v>0</v>
      </c>
      <c r="L3290" s="562">
        <f t="shared" si="218"/>
        <v>0</v>
      </c>
      <c r="M3290" s="713">
        <f t="shared" si="217"/>
        <v>20685495</v>
      </c>
      <c r="N3290" s="563"/>
      <c r="O3290" s="563"/>
      <c r="P3290" s="557" t="s">
        <v>483</v>
      </c>
      <c r="Q3290" s="557" t="s">
        <v>276</v>
      </c>
      <c r="R3290" s="557" t="s">
        <v>73</v>
      </c>
      <c r="S3290" s="557" t="s">
        <v>213</v>
      </c>
    </row>
    <row r="3291" spans="1:19" s="34" customFormat="1" ht="20.100000000000001" customHeight="1">
      <c r="A3291" s="557" t="s">
        <v>436</v>
      </c>
      <c r="B3291" s="563" t="s">
        <v>3244</v>
      </c>
      <c r="C3291" s="557" t="s">
        <v>371</v>
      </c>
      <c r="D3291" s="556" t="s">
        <v>833</v>
      </c>
      <c r="E3291" s="556" t="s">
        <v>833</v>
      </c>
      <c r="F3291" s="557" t="s">
        <v>187</v>
      </c>
      <c r="G3291" s="563"/>
      <c r="H3291" s="560">
        <v>213</v>
      </c>
      <c r="I3291" s="559">
        <v>23000</v>
      </c>
      <c r="J3291" s="563">
        <v>0</v>
      </c>
      <c r="K3291" s="561">
        <f t="shared" si="216"/>
        <v>0</v>
      </c>
      <c r="L3291" s="562">
        <f t="shared" si="218"/>
        <v>0</v>
      </c>
      <c r="M3291" s="713">
        <f t="shared" si="217"/>
        <v>4899000</v>
      </c>
      <c r="N3291" s="563"/>
      <c r="O3291" s="563"/>
      <c r="P3291" s="557" t="s">
        <v>483</v>
      </c>
      <c r="Q3291" s="557" t="s">
        <v>360</v>
      </c>
      <c r="R3291" s="557" t="s">
        <v>73</v>
      </c>
      <c r="S3291" s="557" t="s">
        <v>213</v>
      </c>
    </row>
    <row r="3292" spans="1:19" s="34" customFormat="1" ht="20.100000000000001" customHeight="1">
      <c r="A3292" s="557" t="s">
        <v>436</v>
      </c>
      <c r="B3292" s="563" t="s">
        <v>3244</v>
      </c>
      <c r="C3292" s="557" t="s">
        <v>371</v>
      </c>
      <c r="D3292" s="556" t="s">
        <v>833</v>
      </c>
      <c r="E3292" s="556" t="s">
        <v>527</v>
      </c>
      <c r="F3292" s="557" t="s">
        <v>437</v>
      </c>
      <c r="G3292" s="563"/>
      <c r="H3292" s="560">
        <v>213</v>
      </c>
      <c r="I3292" s="559">
        <v>15000</v>
      </c>
      <c r="J3292" s="563">
        <v>0</v>
      </c>
      <c r="K3292" s="561">
        <f t="shared" si="216"/>
        <v>0</v>
      </c>
      <c r="L3292" s="562">
        <f t="shared" si="218"/>
        <v>0</v>
      </c>
      <c r="M3292" s="713">
        <f t="shared" si="217"/>
        <v>3195000</v>
      </c>
      <c r="N3292" s="563"/>
      <c r="O3292" s="563"/>
      <c r="P3292" s="557" t="s">
        <v>483</v>
      </c>
      <c r="Q3292" s="557" t="s">
        <v>280</v>
      </c>
      <c r="R3292" s="557" t="s">
        <v>73</v>
      </c>
      <c r="S3292" s="557" t="s">
        <v>213</v>
      </c>
    </row>
    <row r="3293" spans="1:19" s="34" customFormat="1" ht="20.100000000000001" customHeight="1">
      <c r="A3293" s="557" t="s">
        <v>436</v>
      </c>
      <c r="B3293" s="563" t="s">
        <v>3244</v>
      </c>
      <c r="C3293" s="557" t="s">
        <v>371</v>
      </c>
      <c r="D3293" s="556" t="s">
        <v>833</v>
      </c>
      <c r="E3293" s="556" t="s">
        <v>527</v>
      </c>
      <c r="F3293" s="557" t="s">
        <v>239</v>
      </c>
      <c r="G3293" s="563"/>
      <c r="H3293" s="560">
        <v>213</v>
      </c>
      <c r="I3293" s="559">
        <v>29000</v>
      </c>
      <c r="J3293" s="563">
        <v>0</v>
      </c>
      <c r="K3293" s="561">
        <f t="shared" si="216"/>
        <v>0</v>
      </c>
      <c r="L3293" s="562">
        <f t="shared" si="218"/>
        <v>0</v>
      </c>
      <c r="M3293" s="713">
        <f t="shared" si="217"/>
        <v>6177000</v>
      </c>
      <c r="N3293" s="563"/>
      <c r="O3293" s="563"/>
      <c r="P3293" s="557" t="s">
        <v>483</v>
      </c>
      <c r="Q3293" s="557" t="s">
        <v>360</v>
      </c>
      <c r="R3293" s="557" t="s">
        <v>73</v>
      </c>
      <c r="S3293" s="557" t="s">
        <v>213</v>
      </c>
    </row>
    <row r="3294" spans="1:19" s="34" customFormat="1" ht="20.100000000000001" customHeight="1">
      <c r="A3294" s="557" t="s">
        <v>436</v>
      </c>
      <c r="B3294" s="563" t="s">
        <v>3244</v>
      </c>
      <c r="C3294" s="557" t="s">
        <v>371</v>
      </c>
      <c r="D3294" s="556" t="s">
        <v>833</v>
      </c>
      <c r="E3294" s="556" t="s">
        <v>833</v>
      </c>
      <c r="F3294" s="557" t="s">
        <v>422</v>
      </c>
      <c r="G3294" s="563"/>
      <c r="H3294" s="560">
        <v>210</v>
      </c>
      <c r="I3294" s="559">
        <v>29719</v>
      </c>
      <c r="J3294" s="563">
        <v>0</v>
      </c>
      <c r="K3294" s="561">
        <f t="shared" si="216"/>
        <v>0</v>
      </c>
      <c r="L3294" s="562">
        <f t="shared" si="218"/>
        <v>0</v>
      </c>
      <c r="M3294" s="713">
        <f t="shared" si="217"/>
        <v>6240990</v>
      </c>
      <c r="N3294" s="563"/>
      <c r="O3294" s="563"/>
      <c r="P3294" s="557" t="s">
        <v>483</v>
      </c>
      <c r="Q3294" s="557" t="s">
        <v>271</v>
      </c>
      <c r="R3294" s="557" t="s">
        <v>73</v>
      </c>
      <c r="S3294" s="557" t="s">
        <v>213</v>
      </c>
    </row>
    <row r="3295" spans="1:19" s="34" customFormat="1" ht="20.100000000000001" customHeight="1">
      <c r="A3295" s="557" t="s">
        <v>436</v>
      </c>
      <c r="B3295" s="563" t="s">
        <v>3244</v>
      </c>
      <c r="C3295" s="557" t="s">
        <v>371</v>
      </c>
      <c r="D3295" s="556" t="s">
        <v>833</v>
      </c>
      <c r="E3295" s="556" t="s">
        <v>527</v>
      </c>
      <c r="F3295" s="557" t="s">
        <v>164</v>
      </c>
      <c r="G3295" s="563"/>
      <c r="H3295" s="560">
        <v>213</v>
      </c>
      <c r="I3295" s="559">
        <v>17000</v>
      </c>
      <c r="J3295" s="563">
        <v>0</v>
      </c>
      <c r="K3295" s="561">
        <f t="shared" si="216"/>
        <v>0</v>
      </c>
      <c r="L3295" s="562">
        <f t="shared" si="218"/>
        <v>0</v>
      </c>
      <c r="M3295" s="713">
        <f t="shared" si="217"/>
        <v>3621000</v>
      </c>
      <c r="N3295" s="563"/>
      <c r="O3295" s="563"/>
      <c r="P3295" s="557" t="s">
        <v>483</v>
      </c>
      <c r="Q3295" s="557" t="s">
        <v>360</v>
      </c>
      <c r="R3295" s="557" t="s">
        <v>73</v>
      </c>
      <c r="S3295" s="557" t="s">
        <v>213</v>
      </c>
    </row>
    <row r="3296" spans="1:19" s="34" customFormat="1" ht="20.100000000000001" customHeight="1">
      <c r="A3296" s="557" t="s">
        <v>436</v>
      </c>
      <c r="B3296" s="563" t="s">
        <v>3244</v>
      </c>
      <c r="C3296" s="557" t="s">
        <v>371</v>
      </c>
      <c r="D3296" s="556" t="s">
        <v>833</v>
      </c>
      <c r="E3296" s="556" t="s">
        <v>527</v>
      </c>
      <c r="F3296" s="557" t="s">
        <v>432</v>
      </c>
      <c r="G3296" s="563"/>
      <c r="H3296" s="560">
        <v>213</v>
      </c>
      <c r="I3296" s="559">
        <v>9355</v>
      </c>
      <c r="J3296" s="563">
        <v>0</v>
      </c>
      <c r="K3296" s="561">
        <f t="shared" si="216"/>
        <v>0</v>
      </c>
      <c r="L3296" s="562">
        <f t="shared" si="218"/>
        <v>0</v>
      </c>
      <c r="M3296" s="713">
        <f t="shared" si="217"/>
        <v>1992615</v>
      </c>
      <c r="N3296" s="563"/>
      <c r="O3296" s="563"/>
      <c r="P3296" s="557" t="s">
        <v>483</v>
      </c>
      <c r="Q3296" s="557" t="s">
        <v>280</v>
      </c>
      <c r="R3296" s="557" t="s">
        <v>73</v>
      </c>
      <c r="S3296" s="557" t="s">
        <v>213</v>
      </c>
    </row>
    <row r="3297" spans="1:19" s="34" customFormat="1" ht="20.100000000000001" customHeight="1">
      <c r="A3297" s="557" t="s">
        <v>436</v>
      </c>
      <c r="B3297" s="563" t="s">
        <v>3244</v>
      </c>
      <c r="C3297" s="557" t="s">
        <v>371</v>
      </c>
      <c r="D3297" s="556" t="s">
        <v>833</v>
      </c>
      <c r="E3297" s="556" t="s">
        <v>833</v>
      </c>
      <c r="F3297" s="557" t="s">
        <v>420</v>
      </c>
      <c r="G3297" s="563"/>
      <c r="H3297" s="560">
        <v>213</v>
      </c>
      <c r="I3297" s="559">
        <v>8000</v>
      </c>
      <c r="J3297" s="563">
        <v>0</v>
      </c>
      <c r="K3297" s="561">
        <f t="shared" si="216"/>
        <v>0</v>
      </c>
      <c r="L3297" s="562">
        <f t="shared" si="218"/>
        <v>0</v>
      </c>
      <c r="M3297" s="713">
        <f t="shared" si="217"/>
        <v>1704000</v>
      </c>
      <c r="N3297" s="563"/>
      <c r="O3297" s="563"/>
      <c r="P3297" s="557" t="s">
        <v>483</v>
      </c>
      <c r="Q3297" s="557" t="s">
        <v>280</v>
      </c>
      <c r="R3297" s="557" t="s">
        <v>73</v>
      </c>
      <c r="S3297" s="557" t="s">
        <v>213</v>
      </c>
    </row>
    <row r="3298" spans="1:19" s="34" customFormat="1" ht="20.100000000000001" customHeight="1">
      <c r="A3298" s="557" t="s">
        <v>436</v>
      </c>
      <c r="B3298" s="563" t="s">
        <v>3244</v>
      </c>
      <c r="C3298" s="557" t="s">
        <v>371</v>
      </c>
      <c r="D3298" s="556" t="s">
        <v>833</v>
      </c>
      <c r="E3298" s="556" t="s">
        <v>527</v>
      </c>
      <c r="F3298" s="557" t="s">
        <v>163</v>
      </c>
      <c r="G3298" s="563"/>
      <c r="H3298" s="560">
        <v>425</v>
      </c>
      <c r="I3298" s="559">
        <v>14000</v>
      </c>
      <c r="J3298" s="563">
        <v>0</v>
      </c>
      <c r="K3298" s="561">
        <f t="shared" si="216"/>
        <v>0</v>
      </c>
      <c r="L3298" s="562">
        <f t="shared" si="218"/>
        <v>0</v>
      </c>
      <c r="M3298" s="713">
        <f t="shared" si="217"/>
        <v>5950000</v>
      </c>
      <c r="N3298" s="563"/>
      <c r="O3298" s="563"/>
      <c r="P3298" s="557" t="s">
        <v>483</v>
      </c>
      <c r="Q3298" s="557" t="s">
        <v>360</v>
      </c>
      <c r="R3298" s="557" t="s">
        <v>73</v>
      </c>
      <c r="S3298" s="557" t="s">
        <v>213</v>
      </c>
    </row>
    <row r="3299" spans="1:19" s="34" customFormat="1" ht="20.100000000000001" customHeight="1">
      <c r="A3299" s="557" t="s">
        <v>436</v>
      </c>
      <c r="B3299" s="563" t="s">
        <v>3244</v>
      </c>
      <c r="C3299" s="557" t="s">
        <v>371</v>
      </c>
      <c r="D3299" s="556" t="s">
        <v>833</v>
      </c>
      <c r="E3299" s="556" t="s">
        <v>527</v>
      </c>
      <c r="F3299" s="557" t="s">
        <v>649</v>
      </c>
      <c r="G3299" s="563"/>
      <c r="H3299" s="560">
        <v>210</v>
      </c>
      <c r="I3299" s="559">
        <v>88000</v>
      </c>
      <c r="J3299" s="563">
        <v>14.7</v>
      </c>
      <c r="K3299" s="561">
        <f t="shared" si="216"/>
        <v>3087</v>
      </c>
      <c r="L3299" s="562">
        <f t="shared" si="218"/>
        <v>3.0870000000000002</v>
      </c>
      <c r="M3299" s="713">
        <f t="shared" si="217"/>
        <v>18480000</v>
      </c>
      <c r="N3299" s="563"/>
      <c r="O3299" s="563"/>
      <c r="P3299" s="557" t="s">
        <v>483</v>
      </c>
      <c r="Q3299" s="557" t="s">
        <v>357</v>
      </c>
      <c r="R3299" s="557" t="s">
        <v>60</v>
      </c>
      <c r="S3299" s="557" t="s">
        <v>213</v>
      </c>
    </row>
    <row r="3300" spans="1:19" s="34" customFormat="1" ht="20.100000000000001" customHeight="1">
      <c r="A3300" s="557" t="s">
        <v>436</v>
      </c>
      <c r="B3300" s="563" t="s">
        <v>3244</v>
      </c>
      <c r="C3300" s="557" t="s">
        <v>371</v>
      </c>
      <c r="D3300" s="556" t="s">
        <v>833</v>
      </c>
      <c r="E3300" s="556" t="s">
        <v>833</v>
      </c>
      <c r="F3300" s="557" t="s">
        <v>421</v>
      </c>
      <c r="G3300" s="563"/>
      <c r="H3300" s="560">
        <v>213</v>
      </c>
      <c r="I3300" s="559">
        <v>80162</v>
      </c>
      <c r="J3300" s="563">
        <v>0</v>
      </c>
      <c r="K3300" s="561">
        <f t="shared" si="216"/>
        <v>0</v>
      </c>
      <c r="L3300" s="562">
        <f t="shared" si="218"/>
        <v>0</v>
      </c>
      <c r="M3300" s="713">
        <f t="shared" si="217"/>
        <v>17074506</v>
      </c>
      <c r="N3300" s="563"/>
      <c r="O3300" s="563"/>
      <c r="P3300" s="557" t="s">
        <v>483</v>
      </c>
      <c r="Q3300" s="557" t="s">
        <v>276</v>
      </c>
      <c r="R3300" s="557" t="s">
        <v>73</v>
      </c>
      <c r="S3300" s="557" t="s">
        <v>213</v>
      </c>
    </row>
    <row r="3301" spans="1:19" s="34" customFormat="1" ht="20.100000000000001" customHeight="1">
      <c r="A3301" s="557" t="s">
        <v>436</v>
      </c>
      <c r="B3301" s="563" t="s">
        <v>925</v>
      </c>
      <c r="C3301" s="557" t="s">
        <v>371</v>
      </c>
      <c r="D3301" s="556" t="s">
        <v>833</v>
      </c>
      <c r="E3301" s="556" t="s">
        <v>527</v>
      </c>
      <c r="F3301" s="557" t="s">
        <v>337</v>
      </c>
      <c r="G3301" s="563"/>
      <c r="H3301" s="560">
        <v>425</v>
      </c>
      <c r="I3301" s="559">
        <v>15189</v>
      </c>
      <c r="J3301" s="563">
        <v>0</v>
      </c>
      <c r="K3301" s="561">
        <f t="shared" si="216"/>
        <v>0</v>
      </c>
      <c r="L3301" s="562">
        <f t="shared" si="218"/>
        <v>0</v>
      </c>
      <c r="M3301" s="713">
        <f t="shared" si="217"/>
        <v>6455325</v>
      </c>
      <c r="N3301" s="563"/>
      <c r="O3301" s="563"/>
      <c r="P3301" s="557" t="s">
        <v>483</v>
      </c>
      <c r="Q3301" s="557" t="s">
        <v>274</v>
      </c>
      <c r="R3301" s="557" t="s">
        <v>73</v>
      </c>
      <c r="S3301" s="557" t="s">
        <v>213</v>
      </c>
    </row>
    <row r="3302" spans="1:19" s="34" customFormat="1" ht="20.100000000000001" customHeight="1">
      <c r="A3302" s="557" t="s">
        <v>436</v>
      </c>
      <c r="B3302" s="563" t="s">
        <v>3244</v>
      </c>
      <c r="C3302" s="557" t="s">
        <v>371</v>
      </c>
      <c r="D3302" s="556" t="s">
        <v>833</v>
      </c>
      <c r="E3302" s="556" t="s">
        <v>527</v>
      </c>
      <c r="F3302" s="557" t="s">
        <v>688</v>
      </c>
      <c r="G3302" s="563"/>
      <c r="H3302" s="560">
        <v>270</v>
      </c>
      <c r="I3302" s="559">
        <v>105000</v>
      </c>
      <c r="J3302" s="563">
        <v>31.9</v>
      </c>
      <c r="K3302" s="561">
        <f t="shared" si="216"/>
        <v>8613</v>
      </c>
      <c r="L3302" s="562">
        <f t="shared" si="218"/>
        <v>8.6129999999999995</v>
      </c>
      <c r="M3302" s="713">
        <f t="shared" si="217"/>
        <v>28350000</v>
      </c>
      <c r="N3302" s="563"/>
      <c r="O3302" s="563"/>
      <c r="P3302" s="557" t="s">
        <v>483</v>
      </c>
      <c r="Q3302" s="557" t="s">
        <v>370</v>
      </c>
      <c r="R3302" s="557" t="s">
        <v>60</v>
      </c>
      <c r="S3302" s="557" t="s">
        <v>213</v>
      </c>
    </row>
    <row r="3303" spans="1:19" s="34" customFormat="1" ht="20.100000000000001" customHeight="1">
      <c r="A3303" s="557" t="s">
        <v>235</v>
      </c>
      <c r="B3303" s="563" t="s">
        <v>2976</v>
      </c>
      <c r="C3303" s="557" t="s">
        <v>371</v>
      </c>
      <c r="D3303" s="556" t="s">
        <v>833</v>
      </c>
      <c r="E3303" s="556" t="s">
        <v>833</v>
      </c>
      <c r="F3303" s="557" t="s">
        <v>513</v>
      </c>
      <c r="G3303" s="563"/>
      <c r="H3303" s="560">
        <v>729</v>
      </c>
      <c r="I3303" s="559">
        <v>59266</v>
      </c>
      <c r="J3303" s="563">
        <v>15.6</v>
      </c>
      <c r="K3303" s="561">
        <f t="shared" si="216"/>
        <v>11372.4</v>
      </c>
      <c r="L3303" s="562">
        <f t="shared" si="218"/>
        <v>11.372399999999999</v>
      </c>
      <c r="M3303" s="713">
        <f t="shared" si="217"/>
        <v>43204914</v>
      </c>
      <c r="N3303" s="563"/>
      <c r="O3303" s="563"/>
      <c r="P3303" s="557" t="s">
        <v>483</v>
      </c>
      <c r="Q3303" s="557" t="s">
        <v>270</v>
      </c>
      <c r="R3303" s="557" t="s">
        <v>60</v>
      </c>
      <c r="S3303" s="557" t="s">
        <v>213</v>
      </c>
    </row>
    <row r="3304" spans="1:19" s="34" customFormat="1" ht="20.100000000000001" customHeight="1">
      <c r="A3304" s="557" t="s">
        <v>235</v>
      </c>
      <c r="B3304" s="563" t="s">
        <v>2976</v>
      </c>
      <c r="C3304" s="557" t="s">
        <v>371</v>
      </c>
      <c r="D3304" s="556" t="s">
        <v>833</v>
      </c>
      <c r="E3304" s="556" t="s">
        <v>527</v>
      </c>
      <c r="F3304" s="557" t="s">
        <v>512</v>
      </c>
      <c r="G3304" s="563"/>
      <c r="H3304" s="560">
        <v>729</v>
      </c>
      <c r="I3304" s="559">
        <v>45281</v>
      </c>
      <c r="J3304" s="563">
        <v>11.8</v>
      </c>
      <c r="K3304" s="561">
        <f t="shared" si="216"/>
        <v>8602.2000000000007</v>
      </c>
      <c r="L3304" s="562">
        <f t="shared" si="218"/>
        <v>8.6021999999999998</v>
      </c>
      <c r="M3304" s="713">
        <f t="shared" si="217"/>
        <v>33009849</v>
      </c>
      <c r="N3304" s="563"/>
      <c r="O3304" s="563"/>
      <c r="P3304" s="557" t="s">
        <v>483</v>
      </c>
      <c r="Q3304" s="557" t="s">
        <v>270</v>
      </c>
      <c r="R3304" s="557" t="s">
        <v>60</v>
      </c>
      <c r="S3304" s="557" t="s">
        <v>213</v>
      </c>
    </row>
    <row r="3305" spans="1:19" s="34" customFormat="1" ht="20.100000000000001" customHeight="1">
      <c r="A3305" s="557" t="s">
        <v>235</v>
      </c>
      <c r="B3305" s="563" t="s">
        <v>2976</v>
      </c>
      <c r="C3305" s="557" t="s">
        <v>371</v>
      </c>
      <c r="D3305" s="556" t="s">
        <v>833</v>
      </c>
      <c r="E3305" s="556" t="s">
        <v>527</v>
      </c>
      <c r="F3305" s="557" t="s">
        <v>437</v>
      </c>
      <c r="G3305" s="563"/>
      <c r="H3305" s="560">
        <v>729</v>
      </c>
      <c r="I3305" s="559">
        <v>15000</v>
      </c>
      <c r="J3305" s="563">
        <v>0</v>
      </c>
      <c r="K3305" s="561">
        <f t="shared" si="216"/>
        <v>0</v>
      </c>
      <c r="L3305" s="562">
        <f t="shared" si="218"/>
        <v>0</v>
      </c>
      <c r="M3305" s="713">
        <f t="shared" si="217"/>
        <v>10935000</v>
      </c>
      <c r="N3305" s="563"/>
      <c r="O3305" s="563"/>
      <c r="P3305" s="557" t="s">
        <v>483</v>
      </c>
      <c r="Q3305" s="557" t="s">
        <v>280</v>
      </c>
      <c r="R3305" s="557" t="s">
        <v>73</v>
      </c>
      <c r="S3305" s="557" t="s">
        <v>213</v>
      </c>
    </row>
    <row r="3306" spans="1:19" s="34" customFormat="1" ht="20.100000000000001" customHeight="1">
      <c r="A3306" s="557" t="s">
        <v>235</v>
      </c>
      <c r="B3306" s="563" t="s">
        <v>2976</v>
      </c>
      <c r="C3306" s="557" t="s">
        <v>371</v>
      </c>
      <c r="D3306" s="556" t="s">
        <v>833</v>
      </c>
      <c r="E3306" s="556" t="s">
        <v>833</v>
      </c>
      <c r="F3306" s="557" t="s">
        <v>420</v>
      </c>
      <c r="G3306" s="563"/>
      <c r="H3306" s="560">
        <v>729</v>
      </c>
      <c r="I3306" s="559">
        <v>8000</v>
      </c>
      <c r="J3306" s="563">
        <v>0</v>
      </c>
      <c r="K3306" s="561">
        <f t="shared" si="216"/>
        <v>0</v>
      </c>
      <c r="L3306" s="562">
        <f t="shared" si="218"/>
        <v>0</v>
      </c>
      <c r="M3306" s="713">
        <f t="shared" si="217"/>
        <v>5832000</v>
      </c>
      <c r="N3306" s="563"/>
      <c r="O3306" s="563"/>
      <c r="P3306" s="557" t="s">
        <v>483</v>
      </c>
      <c r="Q3306" s="557" t="s">
        <v>280</v>
      </c>
      <c r="R3306" s="557" t="s">
        <v>73</v>
      </c>
      <c r="S3306" s="557" t="s">
        <v>213</v>
      </c>
    </row>
    <row r="3307" spans="1:19" s="34" customFormat="1" ht="20.100000000000001" customHeight="1">
      <c r="A3307" s="557" t="s">
        <v>235</v>
      </c>
      <c r="B3307" s="563" t="s">
        <v>2976</v>
      </c>
      <c r="C3307" s="557" t="s">
        <v>371</v>
      </c>
      <c r="D3307" s="556" t="s">
        <v>833</v>
      </c>
      <c r="E3307" s="556" t="s">
        <v>527</v>
      </c>
      <c r="F3307" s="557" t="s">
        <v>421</v>
      </c>
      <c r="G3307" s="563"/>
      <c r="H3307" s="560">
        <v>729</v>
      </c>
      <c r="I3307" s="559">
        <v>80162</v>
      </c>
      <c r="J3307" s="563">
        <v>0</v>
      </c>
      <c r="K3307" s="561">
        <f t="shared" si="216"/>
        <v>0</v>
      </c>
      <c r="L3307" s="562">
        <f t="shared" si="218"/>
        <v>0</v>
      </c>
      <c r="M3307" s="713">
        <f t="shared" si="217"/>
        <v>58438098</v>
      </c>
      <c r="N3307" s="563"/>
      <c r="O3307" s="563"/>
      <c r="P3307" s="557" t="s">
        <v>483</v>
      </c>
      <c r="Q3307" s="557" t="s">
        <v>276</v>
      </c>
      <c r="R3307" s="557" t="s">
        <v>73</v>
      </c>
      <c r="S3307" s="557" t="s">
        <v>213</v>
      </c>
    </row>
    <row r="3308" spans="1:19" s="34" customFormat="1" ht="20.100000000000001" customHeight="1">
      <c r="A3308" s="557" t="s">
        <v>235</v>
      </c>
      <c r="B3308" s="563" t="s">
        <v>2976</v>
      </c>
      <c r="C3308" s="557" t="s">
        <v>371</v>
      </c>
      <c r="D3308" s="556" t="s">
        <v>833</v>
      </c>
      <c r="E3308" s="556" t="s">
        <v>527</v>
      </c>
      <c r="F3308" s="557" t="s">
        <v>337</v>
      </c>
      <c r="G3308" s="563"/>
      <c r="H3308" s="560">
        <v>729</v>
      </c>
      <c r="I3308" s="559">
        <v>15189</v>
      </c>
      <c r="J3308" s="563">
        <v>0</v>
      </c>
      <c r="K3308" s="561">
        <f t="shared" si="216"/>
        <v>0</v>
      </c>
      <c r="L3308" s="562">
        <f t="shared" si="218"/>
        <v>0</v>
      </c>
      <c r="M3308" s="713">
        <f t="shared" si="217"/>
        <v>11072781</v>
      </c>
      <c r="N3308" s="563"/>
      <c r="O3308" s="563"/>
      <c r="P3308" s="557" t="s">
        <v>483</v>
      </c>
      <c r="Q3308" s="557" t="s">
        <v>274</v>
      </c>
      <c r="R3308" s="557" t="s">
        <v>73</v>
      </c>
      <c r="S3308" s="557" t="s">
        <v>213</v>
      </c>
    </row>
    <row r="3309" spans="1:19" s="34" customFormat="1" ht="20.100000000000001" customHeight="1">
      <c r="A3309" s="557" t="s">
        <v>235</v>
      </c>
      <c r="B3309" s="563" t="s">
        <v>2976</v>
      </c>
      <c r="C3309" s="557" t="s">
        <v>371</v>
      </c>
      <c r="D3309" s="556" t="s">
        <v>833</v>
      </c>
      <c r="E3309" s="556" t="s">
        <v>833</v>
      </c>
      <c r="F3309" s="557" t="s">
        <v>422</v>
      </c>
      <c r="G3309" s="563"/>
      <c r="H3309" s="560">
        <v>1458</v>
      </c>
      <c r="I3309" s="559">
        <v>29719</v>
      </c>
      <c r="J3309" s="563">
        <v>0</v>
      </c>
      <c r="K3309" s="561">
        <f t="shared" si="216"/>
        <v>0</v>
      </c>
      <c r="L3309" s="562">
        <f t="shared" si="218"/>
        <v>0</v>
      </c>
      <c r="M3309" s="713">
        <f t="shared" si="217"/>
        <v>43330302</v>
      </c>
      <c r="N3309" s="563"/>
      <c r="O3309" s="563"/>
      <c r="P3309" s="557" t="s">
        <v>483</v>
      </c>
      <c r="Q3309" s="557" t="s">
        <v>271</v>
      </c>
      <c r="R3309" s="557" t="s">
        <v>73</v>
      </c>
      <c r="S3309" s="557" t="s">
        <v>213</v>
      </c>
    </row>
    <row r="3310" spans="1:19" s="34" customFormat="1" ht="20.100000000000001" customHeight="1">
      <c r="A3310" s="557" t="s">
        <v>235</v>
      </c>
      <c r="B3310" s="563" t="s">
        <v>2976</v>
      </c>
      <c r="C3310" s="557" t="s">
        <v>371</v>
      </c>
      <c r="D3310" s="556" t="s">
        <v>833</v>
      </c>
      <c r="E3310" s="556" t="s">
        <v>527</v>
      </c>
      <c r="F3310" s="557" t="s">
        <v>275</v>
      </c>
      <c r="G3310" s="563"/>
      <c r="H3310" s="560">
        <v>729</v>
      </c>
      <c r="I3310" s="559">
        <v>90158</v>
      </c>
      <c r="J3310" s="563">
        <v>0</v>
      </c>
      <c r="K3310" s="561">
        <f t="shared" si="216"/>
        <v>0</v>
      </c>
      <c r="L3310" s="562">
        <f t="shared" si="218"/>
        <v>0</v>
      </c>
      <c r="M3310" s="713">
        <f t="shared" si="217"/>
        <v>65725182</v>
      </c>
      <c r="N3310" s="563"/>
      <c r="O3310" s="563"/>
      <c r="P3310" s="557" t="s">
        <v>483</v>
      </c>
      <c r="Q3310" s="557" t="s">
        <v>276</v>
      </c>
      <c r="R3310" s="557" t="s">
        <v>73</v>
      </c>
      <c r="S3310" s="557" t="s">
        <v>213</v>
      </c>
    </row>
    <row r="3311" spans="1:19" s="34" customFormat="1" ht="20.100000000000001" customHeight="1">
      <c r="A3311" s="557" t="s">
        <v>235</v>
      </c>
      <c r="B3311" s="563" t="s">
        <v>2976</v>
      </c>
      <c r="C3311" s="557" t="s">
        <v>371</v>
      </c>
      <c r="D3311" s="556" t="s">
        <v>833</v>
      </c>
      <c r="E3311" s="556" t="s">
        <v>527</v>
      </c>
      <c r="F3311" s="557" t="s">
        <v>418</v>
      </c>
      <c r="G3311" s="563"/>
      <c r="H3311" s="560">
        <v>729</v>
      </c>
      <c r="I3311" s="559">
        <v>18154</v>
      </c>
      <c r="J3311" s="563">
        <v>0</v>
      </c>
      <c r="K3311" s="561">
        <f t="shared" si="216"/>
        <v>0</v>
      </c>
      <c r="L3311" s="562">
        <f t="shared" si="218"/>
        <v>0</v>
      </c>
      <c r="M3311" s="713">
        <f t="shared" si="217"/>
        <v>13234266</v>
      </c>
      <c r="N3311" s="563"/>
      <c r="O3311" s="563"/>
      <c r="P3311" s="557" t="s">
        <v>483</v>
      </c>
      <c r="Q3311" s="557" t="s">
        <v>360</v>
      </c>
      <c r="R3311" s="557" t="s">
        <v>73</v>
      </c>
      <c r="S3311" s="557" t="s">
        <v>213</v>
      </c>
    </row>
    <row r="3312" spans="1:19" s="34" customFormat="1" ht="20.100000000000001" customHeight="1">
      <c r="A3312" s="557" t="s">
        <v>235</v>
      </c>
      <c r="B3312" s="563" t="s">
        <v>2976</v>
      </c>
      <c r="C3312" s="557" t="s">
        <v>371</v>
      </c>
      <c r="D3312" s="556" t="s">
        <v>833</v>
      </c>
      <c r="E3312" s="556" t="s">
        <v>833</v>
      </c>
      <c r="F3312" s="557" t="s">
        <v>350</v>
      </c>
      <c r="G3312" s="563"/>
      <c r="H3312" s="560">
        <v>1458</v>
      </c>
      <c r="I3312" s="559">
        <v>18733</v>
      </c>
      <c r="J3312" s="563">
        <v>0</v>
      </c>
      <c r="K3312" s="561">
        <f t="shared" si="216"/>
        <v>0</v>
      </c>
      <c r="L3312" s="562">
        <f t="shared" si="218"/>
        <v>0</v>
      </c>
      <c r="M3312" s="713">
        <f t="shared" si="217"/>
        <v>27312714</v>
      </c>
      <c r="N3312" s="563"/>
      <c r="O3312" s="563"/>
      <c r="P3312" s="557" t="s">
        <v>483</v>
      </c>
      <c r="Q3312" s="557" t="s">
        <v>336</v>
      </c>
      <c r="R3312" s="557" t="s">
        <v>73</v>
      </c>
      <c r="S3312" s="557" t="s">
        <v>213</v>
      </c>
    </row>
    <row r="3313" spans="1:19" s="34" customFormat="1" ht="20.100000000000001" customHeight="1">
      <c r="A3313" s="557" t="s">
        <v>235</v>
      </c>
      <c r="B3313" s="563" t="s">
        <v>2976</v>
      </c>
      <c r="C3313" s="557" t="s">
        <v>371</v>
      </c>
      <c r="D3313" s="556" t="s">
        <v>833</v>
      </c>
      <c r="E3313" s="556" t="s">
        <v>527</v>
      </c>
      <c r="F3313" s="557" t="s">
        <v>386</v>
      </c>
      <c r="G3313" s="563"/>
      <c r="H3313" s="560">
        <v>1458</v>
      </c>
      <c r="I3313" s="559">
        <v>1277</v>
      </c>
      <c r="J3313" s="563">
        <v>0</v>
      </c>
      <c r="K3313" s="561">
        <f t="shared" si="216"/>
        <v>0</v>
      </c>
      <c r="L3313" s="562">
        <f t="shared" si="218"/>
        <v>0</v>
      </c>
      <c r="M3313" s="713">
        <f t="shared" si="217"/>
        <v>1861866</v>
      </c>
      <c r="N3313" s="563"/>
      <c r="O3313" s="563"/>
      <c r="P3313" s="557" t="s">
        <v>483</v>
      </c>
      <c r="Q3313" s="557" t="s">
        <v>336</v>
      </c>
      <c r="R3313" s="557" t="s">
        <v>73</v>
      </c>
      <c r="S3313" s="557" t="s">
        <v>213</v>
      </c>
    </row>
    <row r="3314" spans="1:19" s="34" customFormat="1" ht="20.100000000000001" customHeight="1">
      <c r="A3314" s="557" t="s">
        <v>235</v>
      </c>
      <c r="B3314" s="563" t="s">
        <v>3250</v>
      </c>
      <c r="C3314" s="557" t="s">
        <v>371</v>
      </c>
      <c r="D3314" s="556" t="s">
        <v>833</v>
      </c>
      <c r="E3314" s="556" t="s">
        <v>527</v>
      </c>
      <c r="F3314" s="557" t="s">
        <v>513</v>
      </c>
      <c r="G3314" s="563"/>
      <c r="H3314" s="560">
        <v>729</v>
      </c>
      <c r="I3314" s="559">
        <v>59266</v>
      </c>
      <c r="J3314" s="563">
        <v>15.6</v>
      </c>
      <c r="K3314" s="561">
        <f t="shared" si="216"/>
        <v>11372.4</v>
      </c>
      <c r="L3314" s="562">
        <f t="shared" si="218"/>
        <v>11.372399999999999</v>
      </c>
      <c r="M3314" s="713">
        <f t="shared" si="217"/>
        <v>43204914</v>
      </c>
      <c r="N3314" s="563"/>
      <c r="O3314" s="563"/>
      <c r="P3314" s="557" t="s">
        <v>483</v>
      </c>
      <c r="Q3314" s="557" t="s">
        <v>270</v>
      </c>
      <c r="R3314" s="557" t="s">
        <v>60</v>
      </c>
      <c r="S3314" s="557" t="s">
        <v>213</v>
      </c>
    </row>
    <row r="3315" spans="1:19" s="34" customFormat="1" ht="20.100000000000001" customHeight="1">
      <c r="A3315" s="557" t="s">
        <v>235</v>
      </c>
      <c r="B3315" s="563" t="s">
        <v>3250</v>
      </c>
      <c r="C3315" s="557" t="s">
        <v>371</v>
      </c>
      <c r="D3315" s="556" t="s">
        <v>833</v>
      </c>
      <c r="E3315" s="556" t="s">
        <v>833</v>
      </c>
      <c r="F3315" s="557" t="s">
        <v>437</v>
      </c>
      <c r="G3315" s="563"/>
      <c r="H3315" s="560">
        <v>729</v>
      </c>
      <c r="I3315" s="559">
        <v>15000</v>
      </c>
      <c r="J3315" s="563">
        <v>0</v>
      </c>
      <c r="K3315" s="561">
        <f t="shared" si="216"/>
        <v>0</v>
      </c>
      <c r="L3315" s="562">
        <f t="shared" si="218"/>
        <v>0</v>
      </c>
      <c r="M3315" s="713">
        <f t="shared" si="217"/>
        <v>10935000</v>
      </c>
      <c r="N3315" s="563"/>
      <c r="O3315" s="563"/>
      <c r="P3315" s="557" t="s">
        <v>483</v>
      </c>
      <c r="Q3315" s="557" t="s">
        <v>280</v>
      </c>
      <c r="R3315" s="557" t="s">
        <v>73</v>
      </c>
      <c r="S3315" s="557" t="s">
        <v>213</v>
      </c>
    </row>
    <row r="3316" spans="1:19" s="34" customFormat="1" ht="20.100000000000001" customHeight="1">
      <c r="A3316" s="557" t="s">
        <v>235</v>
      </c>
      <c r="B3316" s="563" t="s">
        <v>3250</v>
      </c>
      <c r="C3316" s="557" t="s">
        <v>371</v>
      </c>
      <c r="D3316" s="556" t="s">
        <v>833</v>
      </c>
      <c r="E3316" s="556" t="s">
        <v>527</v>
      </c>
      <c r="F3316" s="557" t="s">
        <v>420</v>
      </c>
      <c r="G3316" s="563"/>
      <c r="H3316" s="560">
        <v>729</v>
      </c>
      <c r="I3316" s="559">
        <v>8000</v>
      </c>
      <c r="J3316" s="563">
        <v>0</v>
      </c>
      <c r="K3316" s="561">
        <f t="shared" si="216"/>
        <v>0</v>
      </c>
      <c r="L3316" s="562">
        <f t="shared" si="218"/>
        <v>0</v>
      </c>
      <c r="M3316" s="713">
        <f t="shared" si="217"/>
        <v>5832000</v>
      </c>
      <c r="N3316" s="563"/>
      <c r="O3316" s="563"/>
      <c r="P3316" s="557" t="s">
        <v>483</v>
      </c>
      <c r="Q3316" s="557" t="s">
        <v>280</v>
      </c>
      <c r="R3316" s="557" t="s">
        <v>73</v>
      </c>
      <c r="S3316" s="557" t="s">
        <v>213</v>
      </c>
    </row>
    <row r="3317" spans="1:19" s="34" customFormat="1" ht="20.100000000000001" customHeight="1">
      <c r="A3317" s="557" t="s">
        <v>235</v>
      </c>
      <c r="B3317" s="563" t="s">
        <v>3250</v>
      </c>
      <c r="C3317" s="557" t="s">
        <v>371</v>
      </c>
      <c r="D3317" s="556" t="s">
        <v>833</v>
      </c>
      <c r="E3317" s="556" t="s">
        <v>527</v>
      </c>
      <c r="F3317" s="557" t="s">
        <v>421</v>
      </c>
      <c r="G3317" s="563"/>
      <c r="H3317" s="560">
        <v>729</v>
      </c>
      <c r="I3317" s="559">
        <v>80162</v>
      </c>
      <c r="J3317" s="563">
        <v>0</v>
      </c>
      <c r="K3317" s="561">
        <f t="shared" si="216"/>
        <v>0</v>
      </c>
      <c r="L3317" s="562">
        <f t="shared" si="218"/>
        <v>0</v>
      </c>
      <c r="M3317" s="713">
        <f t="shared" si="217"/>
        <v>58438098</v>
      </c>
      <c r="N3317" s="563"/>
      <c r="O3317" s="563"/>
      <c r="P3317" s="557" t="s">
        <v>483</v>
      </c>
      <c r="Q3317" s="557" t="s">
        <v>276</v>
      </c>
      <c r="R3317" s="557" t="s">
        <v>73</v>
      </c>
      <c r="S3317" s="557" t="s">
        <v>213</v>
      </c>
    </row>
    <row r="3318" spans="1:19" s="34" customFormat="1" ht="20.100000000000001" customHeight="1">
      <c r="A3318" s="557" t="s">
        <v>235</v>
      </c>
      <c r="B3318" s="563" t="s">
        <v>3250</v>
      </c>
      <c r="C3318" s="557" t="s">
        <v>371</v>
      </c>
      <c r="D3318" s="556" t="s">
        <v>833</v>
      </c>
      <c r="E3318" s="556" t="s">
        <v>833</v>
      </c>
      <c r="F3318" s="557" t="s">
        <v>337</v>
      </c>
      <c r="G3318" s="563"/>
      <c r="H3318" s="560">
        <v>729</v>
      </c>
      <c r="I3318" s="559">
        <v>15189</v>
      </c>
      <c r="J3318" s="563">
        <v>0</v>
      </c>
      <c r="K3318" s="561">
        <f t="shared" si="216"/>
        <v>0</v>
      </c>
      <c r="L3318" s="562">
        <f t="shared" si="218"/>
        <v>0</v>
      </c>
      <c r="M3318" s="713">
        <f t="shared" si="217"/>
        <v>11072781</v>
      </c>
      <c r="N3318" s="563"/>
      <c r="O3318" s="563"/>
      <c r="P3318" s="557" t="s">
        <v>483</v>
      </c>
      <c r="Q3318" s="557" t="s">
        <v>274</v>
      </c>
      <c r="R3318" s="557" t="s">
        <v>73</v>
      </c>
      <c r="S3318" s="557" t="s">
        <v>213</v>
      </c>
    </row>
    <row r="3319" spans="1:19" s="34" customFormat="1" ht="20.100000000000001" customHeight="1">
      <c r="A3319" s="557" t="s">
        <v>235</v>
      </c>
      <c r="B3319" s="563" t="s">
        <v>3250</v>
      </c>
      <c r="C3319" s="557" t="s">
        <v>371</v>
      </c>
      <c r="D3319" s="556" t="s">
        <v>833</v>
      </c>
      <c r="E3319" s="556" t="s">
        <v>527</v>
      </c>
      <c r="F3319" s="557" t="s">
        <v>422</v>
      </c>
      <c r="G3319" s="563"/>
      <c r="H3319" s="560">
        <v>1458</v>
      </c>
      <c r="I3319" s="559">
        <v>29719</v>
      </c>
      <c r="J3319" s="563">
        <v>0</v>
      </c>
      <c r="K3319" s="561">
        <f t="shared" si="216"/>
        <v>0</v>
      </c>
      <c r="L3319" s="562">
        <f t="shared" si="218"/>
        <v>0</v>
      </c>
      <c r="M3319" s="713">
        <f t="shared" si="217"/>
        <v>43330302</v>
      </c>
      <c r="N3319" s="563"/>
      <c r="O3319" s="563"/>
      <c r="P3319" s="557" t="s">
        <v>483</v>
      </c>
      <c r="Q3319" s="557" t="s">
        <v>271</v>
      </c>
      <c r="R3319" s="557" t="s">
        <v>73</v>
      </c>
      <c r="S3319" s="557" t="s">
        <v>213</v>
      </c>
    </row>
    <row r="3320" spans="1:19" s="34" customFormat="1" ht="20.100000000000001" customHeight="1">
      <c r="A3320" s="557" t="s">
        <v>235</v>
      </c>
      <c r="B3320" s="563" t="s">
        <v>3250</v>
      </c>
      <c r="C3320" s="557" t="s">
        <v>371</v>
      </c>
      <c r="D3320" s="556" t="s">
        <v>833</v>
      </c>
      <c r="E3320" s="556" t="s">
        <v>527</v>
      </c>
      <c r="F3320" s="557" t="s">
        <v>275</v>
      </c>
      <c r="G3320" s="563"/>
      <c r="H3320" s="560">
        <v>729</v>
      </c>
      <c r="I3320" s="559">
        <v>90158</v>
      </c>
      <c r="J3320" s="563">
        <v>0</v>
      </c>
      <c r="K3320" s="561">
        <f t="shared" ref="K3320:K3383" si="219">IFERROR(J3320*H3320,"0")</f>
        <v>0</v>
      </c>
      <c r="L3320" s="562">
        <f t="shared" ref="L3320:L3383" si="220">IFERROR(K3320/1000,"0")</f>
        <v>0</v>
      </c>
      <c r="M3320" s="713">
        <f t="shared" ref="M3320:M3383" si="221">H3320*I3320</f>
        <v>65725182</v>
      </c>
      <c r="N3320" s="563"/>
      <c r="O3320" s="563"/>
      <c r="P3320" s="557" t="s">
        <v>483</v>
      </c>
      <c r="Q3320" s="557" t="s">
        <v>276</v>
      </c>
      <c r="R3320" s="557" t="s">
        <v>73</v>
      </c>
      <c r="S3320" s="557" t="s">
        <v>213</v>
      </c>
    </row>
    <row r="3321" spans="1:19" s="34" customFormat="1" ht="20.100000000000001" customHeight="1">
      <c r="A3321" s="557" t="s">
        <v>235</v>
      </c>
      <c r="B3321" s="563" t="s">
        <v>3250</v>
      </c>
      <c r="C3321" s="557" t="s">
        <v>371</v>
      </c>
      <c r="D3321" s="556" t="s">
        <v>833</v>
      </c>
      <c r="E3321" s="556" t="s">
        <v>833</v>
      </c>
      <c r="F3321" s="557" t="s">
        <v>418</v>
      </c>
      <c r="G3321" s="563"/>
      <c r="H3321" s="560">
        <v>729</v>
      </c>
      <c r="I3321" s="559">
        <v>18154</v>
      </c>
      <c r="J3321" s="563">
        <v>0</v>
      </c>
      <c r="K3321" s="561">
        <f t="shared" si="219"/>
        <v>0</v>
      </c>
      <c r="L3321" s="562">
        <f t="shared" si="220"/>
        <v>0</v>
      </c>
      <c r="M3321" s="713">
        <f t="shared" si="221"/>
        <v>13234266</v>
      </c>
      <c r="N3321" s="563"/>
      <c r="O3321" s="563"/>
      <c r="P3321" s="557" t="s">
        <v>483</v>
      </c>
      <c r="Q3321" s="557" t="s">
        <v>360</v>
      </c>
      <c r="R3321" s="557" t="s">
        <v>73</v>
      </c>
      <c r="S3321" s="557" t="s">
        <v>213</v>
      </c>
    </row>
    <row r="3322" spans="1:19" s="34" customFormat="1" ht="20.100000000000001" customHeight="1">
      <c r="A3322" s="557" t="s">
        <v>235</v>
      </c>
      <c r="B3322" s="563" t="s">
        <v>3250</v>
      </c>
      <c r="C3322" s="557" t="s">
        <v>371</v>
      </c>
      <c r="D3322" s="556" t="s">
        <v>833</v>
      </c>
      <c r="E3322" s="556" t="s">
        <v>527</v>
      </c>
      <c r="F3322" s="557" t="s">
        <v>350</v>
      </c>
      <c r="G3322" s="563"/>
      <c r="H3322" s="560">
        <v>1458</v>
      </c>
      <c r="I3322" s="559">
        <v>18733</v>
      </c>
      <c r="J3322" s="563">
        <v>0</v>
      </c>
      <c r="K3322" s="561">
        <f t="shared" si="219"/>
        <v>0</v>
      </c>
      <c r="L3322" s="562">
        <f t="shared" si="220"/>
        <v>0</v>
      </c>
      <c r="M3322" s="713">
        <f t="shared" si="221"/>
        <v>27312714</v>
      </c>
      <c r="N3322" s="563"/>
      <c r="O3322" s="563"/>
      <c r="P3322" s="557" t="s">
        <v>483</v>
      </c>
      <c r="Q3322" s="557" t="s">
        <v>336</v>
      </c>
      <c r="R3322" s="557" t="s">
        <v>73</v>
      </c>
      <c r="S3322" s="557" t="s">
        <v>213</v>
      </c>
    </row>
    <row r="3323" spans="1:19" s="34" customFormat="1" ht="20.100000000000001" customHeight="1">
      <c r="A3323" s="557" t="s">
        <v>235</v>
      </c>
      <c r="B3323" s="563" t="s">
        <v>3250</v>
      </c>
      <c r="C3323" s="557" t="s">
        <v>371</v>
      </c>
      <c r="D3323" s="556" t="s">
        <v>833</v>
      </c>
      <c r="E3323" s="556" t="s">
        <v>527</v>
      </c>
      <c r="F3323" s="557" t="s">
        <v>386</v>
      </c>
      <c r="G3323" s="563"/>
      <c r="H3323" s="560">
        <v>1458</v>
      </c>
      <c r="I3323" s="559">
        <v>1277</v>
      </c>
      <c r="J3323" s="563">
        <v>0</v>
      </c>
      <c r="K3323" s="561">
        <f t="shared" si="219"/>
        <v>0</v>
      </c>
      <c r="L3323" s="562">
        <f t="shared" si="220"/>
        <v>0</v>
      </c>
      <c r="M3323" s="713">
        <f t="shared" si="221"/>
        <v>1861866</v>
      </c>
      <c r="N3323" s="563"/>
      <c r="O3323" s="563"/>
      <c r="P3323" s="557" t="s">
        <v>483</v>
      </c>
      <c r="Q3323" s="557" t="s">
        <v>336</v>
      </c>
      <c r="R3323" s="557" t="s">
        <v>73</v>
      </c>
      <c r="S3323" s="557" t="s">
        <v>213</v>
      </c>
    </row>
    <row r="3324" spans="1:19" s="34" customFormat="1" ht="20.100000000000001" customHeight="1">
      <c r="A3324" s="557" t="s">
        <v>436</v>
      </c>
      <c r="B3324" s="563" t="s">
        <v>2107</v>
      </c>
      <c r="C3324" s="557" t="s">
        <v>371</v>
      </c>
      <c r="D3324" s="556" t="s">
        <v>833</v>
      </c>
      <c r="E3324" s="556" t="s">
        <v>833</v>
      </c>
      <c r="F3324" s="557" t="s">
        <v>420</v>
      </c>
      <c r="G3324" s="563"/>
      <c r="H3324" s="560">
        <v>736</v>
      </c>
      <c r="I3324" s="559">
        <v>8000</v>
      </c>
      <c r="J3324" s="563">
        <v>0</v>
      </c>
      <c r="K3324" s="561">
        <f t="shared" si="219"/>
        <v>0</v>
      </c>
      <c r="L3324" s="562">
        <f t="shared" si="220"/>
        <v>0</v>
      </c>
      <c r="M3324" s="713">
        <f t="shared" si="221"/>
        <v>5888000</v>
      </c>
      <c r="N3324" s="563"/>
      <c r="O3324" s="563"/>
      <c r="P3324" s="557" t="s">
        <v>483</v>
      </c>
      <c r="Q3324" s="557" t="s">
        <v>280</v>
      </c>
      <c r="R3324" s="557" t="s">
        <v>73</v>
      </c>
      <c r="S3324" s="557" t="s">
        <v>213</v>
      </c>
    </row>
    <row r="3325" spans="1:19" s="34" customFormat="1" ht="20.100000000000001" customHeight="1">
      <c r="A3325" s="557" t="s">
        <v>436</v>
      </c>
      <c r="B3325" s="563" t="s">
        <v>2107</v>
      </c>
      <c r="C3325" s="557" t="s">
        <v>371</v>
      </c>
      <c r="D3325" s="556" t="s">
        <v>833</v>
      </c>
      <c r="E3325" s="556" t="s">
        <v>527</v>
      </c>
      <c r="F3325" s="557" t="s">
        <v>437</v>
      </c>
      <c r="G3325" s="563"/>
      <c r="H3325" s="560">
        <v>736</v>
      </c>
      <c r="I3325" s="559">
        <v>15000</v>
      </c>
      <c r="J3325" s="563">
        <v>0</v>
      </c>
      <c r="K3325" s="561">
        <f t="shared" si="219"/>
        <v>0</v>
      </c>
      <c r="L3325" s="562">
        <f t="shared" si="220"/>
        <v>0</v>
      </c>
      <c r="M3325" s="713">
        <f t="shared" si="221"/>
        <v>11040000</v>
      </c>
      <c r="N3325" s="563"/>
      <c r="O3325" s="563"/>
      <c r="P3325" s="557" t="s">
        <v>483</v>
      </c>
      <c r="Q3325" s="557" t="s">
        <v>280</v>
      </c>
      <c r="R3325" s="557" t="s">
        <v>73</v>
      </c>
      <c r="S3325" s="557" t="s">
        <v>213</v>
      </c>
    </row>
    <row r="3326" spans="1:19" s="34" customFormat="1" ht="20.100000000000001" customHeight="1">
      <c r="A3326" s="557" t="s">
        <v>436</v>
      </c>
      <c r="B3326" s="563" t="s">
        <v>2107</v>
      </c>
      <c r="C3326" s="557" t="s">
        <v>371</v>
      </c>
      <c r="D3326" s="556" t="s">
        <v>833</v>
      </c>
      <c r="E3326" s="556" t="s">
        <v>527</v>
      </c>
      <c r="F3326" s="557" t="s">
        <v>512</v>
      </c>
      <c r="G3326" s="563"/>
      <c r="H3326" s="560">
        <v>39</v>
      </c>
      <c r="I3326" s="559">
        <v>47340</v>
      </c>
      <c r="J3326" s="563">
        <v>11.8</v>
      </c>
      <c r="K3326" s="561">
        <f t="shared" si="219"/>
        <v>460.20000000000005</v>
      </c>
      <c r="L3326" s="562">
        <f t="shared" si="220"/>
        <v>0.46020000000000005</v>
      </c>
      <c r="M3326" s="713">
        <f t="shared" si="221"/>
        <v>1846260</v>
      </c>
      <c r="N3326" s="563"/>
      <c r="O3326" s="563"/>
      <c r="P3326" s="557" t="s">
        <v>483</v>
      </c>
      <c r="Q3326" s="557" t="s">
        <v>270</v>
      </c>
      <c r="R3326" s="557" t="s">
        <v>60</v>
      </c>
      <c r="S3326" s="557" t="s">
        <v>213</v>
      </c>
    </row>
    <row r="3327" spans="1:19" s="34" customFormat="1" ht="20.100000000000001" customHeight="1">
      <c r="A3327" s="557" t="s">
        <v>436</v>
      </c>
      <c r="B3327" s="563" t="s">
        <v>2107</v>
      </c>
      <c r="C3327" s="557" t="s">
        <v>371</v>
      </c>
      <c r="D3327" s="556" t="s">
        <v>833</v>
      </c>
      <c r="E3327" s="556" t="s">
        <v>833</v>
      </c>
      <c r="F3327" s="557" t="s">
        <v>431</v>
      </c>
      <c r="G3327" s="563"/>
      <c r="H3327" s="560">
        <v>10</v>
      </c>
      <c r="I3327" s="559">
        <v>51068</v>
      </c>
      <c r="J3327" s="563">
        <v>0</v>
      </c>
      <c r="K3327" s="561">
        <f t="shared" si="219"/>
        <v>0</v>
      </c>
      <c r="L3327" s="562">
        <f t="shared" si="220"/>
        <v>0</v>
      </c>
      <c r="M3327" s="713">
        <f t="shared" si="221"/>
        <v>510680</v>
      </c>
      <c r="N3327" s="563"/>
      <c r="O3327" s="563"/>
      <c r="P3327" s="557" t="s">
        <v>483</v>
      </c>
      <c r="Q3327" s="557" t="s">
        <v>278</v>
      </c>
      <c r="R3327" s="557" t="s">
        <v>73</v>
      </c>
      <c r="S3327" s="557" t="s">
        <v>213</v>
      </c>
    </row>
    <row r="3328" spans="1:19" s="34" customFormat="1" ht="20.100000000000001" customHeight="1">
      <c r="A3328" s="557" t="s">
        <v>436</v>
      </c>
      <c r="B3328" s="563" t="s">
        <v>2107</v>
      </c>
      <c r="C3328" s="557" t="s">
        <v>371</v>
      </c>
      <c r="D3328" s="556" t="s">
        <v>833</v>
      </c>
      <c r="E3328" s="556" t="s">
        <v>527</v>
      </c>
      <c r="F3328" s="557" t="s">
        <v>337</v>
      </c>
      <c r="G3328" s="563"/>
      <c r="H3328" s="560">
        <v>736</v>
      </c>
      <c r="I3328" s="559">
        <v>15189</v>
      </c>
      <c r="J3328" s="563">
        <v>0</v>
      </c>
      <c r="K3328" s="561">
        <f t="shared" si="219"/>
        <v>0</v>
      </c>
      <c r="L3328" s="562">
        <f t="shared" si="220"/>
        <v>0</v>
      </c>
      <c r="M3328" s="713">
        <f t="shared" si="221"/>
        <v>11179104</v>
      </c>
      <c r="N3328" s="563"/>
      <c r="O3328" s="563"/>
      <c r="P3328" s="557" t="s">
        <v>483</v>
      </c>
      <c r="Q3328" s="557" t="s">
        <v>274</v>
      </c>
      <c r="R3328" s="557" t="s">
        <v>73</v>
      </c>
      <c r="S3328" s="557" t="s">
        <v>213</v>
      </c>
    </row>
    <row r="3329" spans="1:19" s="34" customFormat="1" ht="20.100000000000001" customHeight="1">
      <c r="A3329" s="557" t="s">
        <v>235</v>
      </c>
      <c r="B3329" s="563" t="s">
        <v>3251</v>
      </c>
      <c r="C3329" s="557" t="s">
        <v>371</v>
      </c>
      <c r="D3329" s="556" t="s">
        <v>833</v>
      </c>
      <c r="E3329" s="556" t="s">
        <v>527</v>
      </c>
      <c r="F3329" s="557" t="s">
        <v>159</v>
      </c>
      <c r="G3329" s="563"/>
      <c r="H3329" s="560">
        <v>386</v>
      </c>
      <c r="I3329" s="559">
        <v>14000</v>
      </c>
      <c r="J3329" s="563">
        <v>0</v>
      </c>
      <c r="K3329" s="561">
        <f t="shared" si="219"/>
        <v>0</v>
      </c>
      <c r="L3329" s="562">
        <f t="shared" si="220"/>
        <v>0</v>
      </c>
      <c r="M3329" s="713">
        <f t="shared" si="221"/>
        <v>5404000</v>
      </c>
      <c r="N3329" s="563"/>
      <c r="O3329" s="563"/>
      <c r="P3329" s="557" t="s">
        <v>483</v>
      </c>
      <c r="Q3329" s="557" t="s">
        <v>360</v>
      </c>
      <c r="R3329" s="557" t="s">
        <v>73</v>
      </c>
      <c r="S3329" s="557" t="s">
        <v>213</v>
      </c>
    </row>
    <row r="3330" spans="1:19" s="34" customFormat="1" ht="20.100000000000001" customHeight="1">
      <c r="A3330" s="557" t="s">
        <v>235</v>
      </c>
      <c r="B3330" s="563" t="s">
        <v>3251</v>
      </c>
      <c r="C3330" s="557" t="s">
        <v>371</v>
      </c>
      <c r="D3330" s="556" t="s">
        <v>833</v>
      </c>
      <c r="E3330" s="556" t="s">
        <v>833</v>
      </c>
      <c r="F3330" s="557" t="s">
        <v>164</v>
      </c>
      <c r="G3330" s="563"/>
      <c r="H3330" s="560">
        <v>193</v>
      </c>
      <c r="I3330" s="559">
        <v>17000</v>
      </c>
      <c r="J3330" s="563">
        <v>0</v>
      </c>
      <c r="K3330" s="561">
        <f t="shared" si="219"/>
        <v>0</v>
      </c>
      <c r="L3330" s="562">
        <f t="shared" si="220"/>
        <v>0</v>
      </c>
      <c r="M3330" s="713">
        <f t="shared" si="221"/>
        <v>3281000</v>
      </c>
      <c r="N3330" s="563"/>
      <c r="O3330" s="563"/>
      <c r="P3330" s="557" t="s">
        <v>483</v>
      </c>
      <c r="Q3330" s="557" t="s">
        <v>360</v>
      </c>
      <c r="R3330" s="557" t="s">
        <v>73</v>
      </c>
      <c r="S3330" s="557" t="s">
        <v>213</v>
      </c>
    </row>
    <row r="3331" spans="1:19" s="34" customFormat="1" ht="20.100000000000001" customHeight="1">
      <c r="A3331" s="557" t="s">
        <v>235</v>
      </c>
      <c r="B3331" s="563" t="s">
        <v>3251</v>
      </c>
      <c r="C3331" s="557" t="s">
        <v>371</v>
      </c>
      <c r="D3331" s="556" t="s">
        <v>833</v>
      </c>
      <c r="E3331" s="556" t="s">
        <v>527</v>
      </c>
      <c r="F3331" s="557" t="s">
        <v>160</v>
      </c>
      <c r="G3331" s="563"/>
      <c r="H3331" s="560">
        <v>386</v>
      </c>
      <c r="I3331" s="559">
        <v>22000</v>
      </c>
      <c r="J3331" s="563">
        <v>0</v>
      </c>
      <c r="K3331" s="561">
        <f t="shared" si="219"/>
        <v>0</v>
      </c>
      <c r="L3331" s="562">
        <f t="shared" si="220"/>
        <v>0</v>
      </c>
      <c r="M3331" s="713">
        <f t="shared" si="221"/>
        <v>8492000</v>
      </c>
      <c r="N3331" s="563"/>
      <c r="O3331" s="563"/>
      <c r="P3331" s="557" t="s">
        <v>483</v>
      </c>
      <c r="Q3331" s="557" t="s">
        <v>360</v>
      </c>
      <c r="R3331" s="557" t="s">
        <v>73</v>
      </c>
      <c r="S3331" s="557" t="s">
        <v>213</v>
      </c>
    </row>
    <row r="3332" spans="1:19" s="34" customFormat="1" ht="20.100000000000001" customHeight="1">
      <c r="A3332" s="557" t="s">
        <v>235</v>
      </c>
      <c r="B3332" s="563" t="s">
        <v>3252</v>
      </c>
      <c r="C3332" s="557" t="s">
        <v>371</v>
      </c>
      <c r="D3332" s="556" t="s">
        <v>833</v>
      </c>
      <c r="E3332" s="556" t="s">
        <v>527</v>
      </c>
      <c r="F3332" s="557" t="s">
        <v>159</v>
      </c>
      <c r="G3332" s="563"/>
      <c r="H3332" s="560">
        <v>386</v>
      </c>
      <c r="I3332" s="559">
        <v>14000</v>
      </c>
      <c r="J3332" s="563">
        <v>0</v>
      </c>
      <c r="K3332" s="561">
        <f t="shared" si="219"/>
        <v>0</v>
      </c>
      <c r="L3332" s="562">
        <f t="shared" si="220"/>
        <v>0</v>
      </c>
      <c r="M3332" s="713">
        <f t="shared" si="221"/>
        <v>5404000</v>
      </c>
      <c r="N3332" s="563"/>
      <c r="O3332" s="563"/>
      <c r="P3332" s="557" t="s">
        <v>483</v>
      </c>
      <c r="Q3332" s="557" t="s">
        <v>360</v>
      </c>
      <c r="R3332" s="557" t="s">
        <v>73</v>
      </c>
      <c r="S3332" s="557" t="s">
        <v>213</v>
      </c>
    </row>
    <row r="3333" spans="1:19" s="34" customFormat="1" ht="20.100000000000001" customHeight="1">
      <c r="A3333" s="557" t="s">
        <v>235</v>
      </c>
      <c r="B3333" s="563" t="s">
        <v>3252</v>
      </c>
      <c r="C3333" s="557" t="s">
        <v>371</v>
      </c>
      <c r="D3333" s="556" t="s">
        <v>833</v>
      </c>
      <c r="E3333" s="556" t="s">
        <v>833</v>
      </c>
      <c r="F3333" s="557" t="s">
        <v>164</v>
      </c>
      <c r="G3333" s="563"/>
      <c r="H3333" s="560">
        <v>193</v>
      </c>
      <c r="I3333" s="559">
        <v>17000</v>
      </c>
      <c r="J3333" s="563">
        <v>0</v>
      </c>
      <c r="K3333" s="561">
        <f t="shared" si="219"/>
        <v>0</v>
      </c>
      <c r="L3333" s="562">
        <f t="shared" si="220"/>
        <v>0</v>
      </c>
      <c r="M3333" s="713">
        <f t="shared" si="221"/>
        <v>3281000</v>
      </c>
      <c r="N3333" s="563"/>
      <c r="O3333" s="563"/>
      <c r="P3333" s="557" t="s">
        <v>483</v>
      </c>
      <c r="Q3333" s="557" t="s">
        <v>360</v>
      </c>
      <c r="R3333" s="557" t="s">
        <v>73</v>
      </c>
      <c r="S3333" s="557" t="s">
        <v>213</v>
      </c>
    </row>
    <row r="3334" spans="1:19" s="34" customFormat="1" ht="20.100000000000001" customHeight="1">
      <c r="A3334" s="557" t="s">
        <v>235</v>
      </c>
      <c r="B3334" s="563" t="s">
        <v>3252</v>
      </c>
      <c r="C3334" s="557" t="s">
        <v>371</v>
      </c>
      <c r="D3334" s="556" t="s">
        <v>833</v>
      </c>
      <c r="E3334" s="556" t="s">
        <v>527</v>
      </c>
      <c r="F3334" s="557" t="s">
        <v>160</v>
      </c>
      <c r="G3334" s="563"/>
      <c r="H3334" s="560">
        <v>386</v>
      </c>
      <c r="I3334" s="559">
        <v>22000</v>
      </c>
      <c r="J3334" s="563">
        <v>0</v>
      </c>
      <c r="K3334" s="561">
        <f t="shared" si="219"/>
        <v>0</v>
      </c>
      <c r="L3334" s="562">
        <f t="shared" si="220"/>
        <v>0</v>
      </c>
      <c r="M3334" s="713">
        <f t="shared" si="221"/>
        <v>8492000</v>
      </c>
      <c r="N3334" s="563"/>
      <c r="O3334" s="563"/>
      <c r="P3334" s="557" t="s">
        <v>483</v>
      </c>
      <c r="Q3334" s="557" t="s">
        <v>360</v>
      </c>
      <c r="R3334" s="557" t="s">
        <v>73</v>
      </c>
      <c r="S3334" s="557" t="s">
        <v>213</v>
      </c>
    </row>
    <row r="3335" spans="1:19" s="34" customFormat="1" ht="20.100000000000001" customHeight="1">
      <c r="A3335" s="557" t="s">
        <v>436</v>
      </c>
      <c r="B3335" s="563" t="s">
        <v>1111</v>
      </c>
      <c r="C3335" s="557" t="s">
        <v>371</v>
      </c>
      <c r="D3335" s="556" t="s">
        <v>833</v>
      </c>
      <c r="E3335" s="556" t="s">
        <v>527</v>
      </c>
      <c r="F3335" s="557" t="s">
        <v>437</v>
      </c>
      <c r="G3335" s="563"/>
      <c r="H3335" s="560">
        <v>815</v>
      </c>
      <c r="I3335" s="559">
        <v>15000</v>
      </c>
      <c r="J3335" s="563">
        <v>0</v>
      </c>
      <c r="K3335" s="561">
        <f t="shared" si="219"/>
        <v>0</v>
      </c>
      <c r="L3335" s="562">
        <f t="shared" si="220"/>
        <v>0</v>
      </c>
      <c r="M3335" s="713">
        <f t="shared" si="221"/>
        <v>12225000</v>
      </c>
      <c r="N3335" s="563"/>
      <c r="O3335" s="563"/>
      <c r="P3335" s="557" t="s">
        <v>483</v>
      </c>
      <c r="Q3335" s="557" t="s">
        <v>336</v>
      </c>
      <c r="R3335" s="557" t="s">
        <v>73</v>
      </c>
      <c r="S3335" s="557" t="s">
        <v>213</v>
      </c>
    </row>
    <row r="3336" spans="1:19" s="34" customFormat="1" ht="20.100000000000001" customHeight="1">
      <c r="A3336" s="557" t="s">
        <v>436</v>
      </c>
      <c r="B3336" s="563" t="s">
        <v>1111</v>
      </c>
      <c r="C3336" s="557" t="s">
        <v>371</v>
      </c>
      <c r="D3336" s="556" t="s">
        <v>833</v>
      </c>
      <c r="E3336" s="556" t="s">
        <v>833</v>
      </c>
      <c r="F3336" s="557" t="s">
        <v>337</v>
      </c>
      <c r="G3336" s="563"/>
      <c r="H3336" s="560">
        <v>770</v>
      </c>
      <c r="I3336" s="559">
        <v>14365</v>
      </c>
      <c r="J3336" s="563">
        <v>0</v>
      </c>
      <c r="K3336" s="561">
        <f t="shared" si="219"/>
        <v>0</v>
      </c>
      <c r="L3336" s="562">
        <f t="shared" si="220"/>
        <v>0</v>
      </c>
      <c r="M3336" s="713">
        <f t="shared" si="221"/>
        <v>11061050</v>
      </c>
      <c r="N3336" s="563"/>
      <c r="O3336" s="563"/>
      <c r="P3336" s="557" t="s">
        <v>483</v>
      </c>
      <c r="Q3336" s="557" t="s">
        <v>336</v>
      </c>
      <c r="R3336" s="557" t="s">
        <v>73</v>
      </c>
      <c r="S3336" s="557" t="s">
        <v>213</v>
      </c>
    </row>
    <row r="3337" spans="1:19" s="34" customFormat="1" ht="20.100000000000001" customHeight="1">
      <c r="A3337" s="557" t="s">
        <v>436</v>
      </c>
      <c r="B3337" s="563" t="s">
        <v>1111</v>
      </c>
      <c r="C3337" s="557" t="s">
        <v>371</v>
      </c>
      <c r="D3337" s="556" t="s">
        <v>833</v>
      </c>
      <c r="E3337" s="556" t="s">
        <v>527</v>
      </c>
      <c r="F3337" s="557" t="s">
        <v>420</v>
      </c>
      <c r="G3337" s="563"/>
      <c r="H3337" s="560">
        <v>815</v>
      </c>
      <c r="I3337" s="559">
        <v>8000</v>
      </c>
      <c r="J3337" s="563">
        <v>0</v>
      </c>
      <c r="K3337" s="561">
        <f t="shared" si="219"/>
        <v>0</v>
      </c>
      <c r="L3337" s="562">
        <f t="shared" si="220"/>
        <v>0</v>
      </c>
      <c r="M3337" s="713">
        <f t="shared" si="221"/>
        <v>6520000</v>
      </c>
      <c r="N3337" s="563"/>
      <c r="O3337" s="563"/>
      <c r="P3337" s="557" t="s">
        <v>483</v>
      </c>
      <c r="Q3337" s="557" t="s">
        <v>336</v>
      </c>
      <c r="R3337" s="557" t="s">
        <v>73</v>
      </c>
      <c r="S3337" s="557" t="s">
        <v>213</v>
      </c>
    </row>
    <row r="3338" spans="1:19" s="34" customFormat="1" ht="20.100000000000001" customHeight="1">
      <c r="A3338" s="557" t="s">
        <v>436</v>
      </c>
      <c r="B3338" s="563" t="s">
        <v>1111</v>
      </c>
      <c r="C3338" s="557" t="s">
        <v>371</v>
      </c>
      <c r="D3338" s="556" t="s">
        <v>833</v>
      </c>
      <c r="E3338" s="556" t="s">
        <v>527</v>
      </c>
      <c r="F3338" s="557" t="s">
        <v>82</v>
      </c>
      <c r="G3338" s="563"/>
      <c r="H3338" s="560">
        <v>686</v>
      </c>
      <c r="I3338" s="559">
        <v>12607</v>
      </c>
      <c r="J3338" s="563">
        <v>0</v>
      </c>
      <c r="K3338" s="561">
        <f t="shared" si="219"/>
        <v>0</v>
      </c>
      <c r="L3338" s="562">
        <f t="shared" si="220"/>
        <v>0</v>
      </c>
      <c r="M3338" s="713">
        <f t="shared" si="221"/>
        <v>8648402</v>
      </c>
      <c r="N3338" s="563"/>
      <c r="O3338" s="563"/>
      <c r="P3338" s="557" t="s">
        <v>483</v>
      </c>
      <c r="Q3338" s="557" t="s">
        <v>336</v>
      </c>
      <c r="R3338" s="557" t="s">
        <v>73</v>
      </c>
      <c r="S3338" s="557" t="s">
        <v>213</v>
      </c>
    </row>
    <row r="3339" spans="1:19" s="34" customFormat="1" ht="20.100000000000001" customHeight="1">
      <c r="A3339" s="557" t="s">
        <v>235</v>
      </c>
      <c r="B3339" s="563" t="s">
        <v>1280</v>
      </c>
      <c r="C3339" s="557" t="s">
        <v>371</v>
      </c>
      <c r="D3339" s="556" t="s">
        <v>833</v>
      </c>
      <c r="E3339" s="556" t="s">
        <v>833</v>
      </c>
      <c r="F3339" s="557" t="s">
        <v>160</v>
      </c>
      <c r="G3339" s="563"/>
      <c r="H3339" s="560">
        <v>415</v>
      </c>
      <c r="I3339" s="559">
        <v>22000</v>
      </c>
      <c r="J3339" s="563">
        <v>0</v>
      </c>
      <c r="K3339" s="561">
        <f t="shared" si="219"/>
        <v>0</v>
      </c>
      <c r="L3339" s="562">
        <f t="shared" si="220"/>
        <v>0</v>
      </c>
      <c r="M3339" s="713">
        <f t="shared" si="221"/>
        <v>9130000</v>
      </c>
      <c r="N3339" s="563"/>
      <c r="O3339" s="563"/>
      <c r="P3339" s="557" t="s">
        <v>483</v>
      </c>
      <c r="Q3339" s="557" t="s">
        <v>360</v>
      </c>
      <c r="R3339" s="557" t="s">
        <v>73</v>
      </c>
      <c r="S3339" s="557" t="s">
        <v>213</v>
      </c>
    </row>
    <row r="3340" spans="1:19" s="34" customFormat="1" ht="20.100000000000001" customHeight="1">
      <c r="A3340" s="557" t="s">
        <v>235</v>
      </c>
      <c r="B3340" s="563" t="s">
        <v>1280</v>
      </c>
      <c r="C3340" s="557" t="s">
        <v>371</v>
      </c>
      <c r="D3340" s="556" t="s">
        <v>833</v>
      </c>
      <c r="E3340" s="556" t="s">
        <v>527</v>
      </c>
      <c r="F3340" s="557" t="s">
        <v>420</v>
      </c>
      <c r="G3340" s="563"/>
      <c r="H3340" s="560">
        <v>415</v>
      </c>
      <c r="I3340" s="559">
        <v>8000</v>
      </c>
      <c r="J3340" s="563">
        <v>0</v>
      </c>
      <c r="K3340" s="561">
        <f t="shared" si="219"/>
        <v>0</v>
      </c>
      <c r="L3340" s="562">
        <f t="shared" si="220"/>
        <v>0</v>
      </c>
      <c r="M3340" s="713">
        <f t="shared" si="221"/>
        <v>3320000</v>
      </c>
      <c r="N3340" s="563"/>
      <c r="O3340" s="563"/>
      <c r="P3340" s="557" t="s">
        <v>483</v>
      </c>
      <c r="Q3340" s="557" t="s">
        <v>336</v>
      </c>
      <c r="R3340" s="557" t="s">
        <v>73</v>
      </c>
      <c r="S3340" s="557" t="s">
        <v>213</v>
      </c>
    </row>
    <row r="3341" spans="1:19" s="34" customFormat="1" ht="20.100000000000001" customHeight="1">
      <c r="A3341" s="557" t="s">
        <v>235</v>
      </c>
      <c r="B3341" s="563" t="s">
        <v>1280</v>
      </c>
      <c r="C3341" s="557" t="s">
        <v>371</v>
      </c>
      <c r="D3341" s="556" t="s">
        <v>833</v>
      </c>
      <c r="E3341" s="556" t="s">
        <v>527</v>
      </c>
      <c r="F3341" s="557" t="s">
        <v>159</v>
      </c>
      <c r="G3341" s="563"/>
      <c r="H3341" s="560">
        <v>830</v>
      </c>
      <c r="I3341" s="559">
        <v>14000</v>
      </c>
      <c r="J3341" s="563">
        <v>0</v>
      </c>
      <c r="K3341" s="561">
        <f t="shared" si="219"/>
        <v>0</v>
      </c>
      <c r="L3341" s="562">
        <f t="shared" si="220"/>
        <v>0</v>
      </c>
      <c r="M3341" s="713">
        <f t="shared" si="221"/>
        <v>11620000</v>
      </c>
      <c r="N3341" s="563"/>
      <c r="O3341" s="563"/>
      <c r="P3341" s="557" t="s">
        <v>483</v>
      </c>
      <c r="Q3341" s="557" t="s">
        <v>360</v>
      </c>
      <c r="R3341" s="557" t="s">
        <v>73</v>
      </c>
      <c r="S3341" s="557" t="s">
        <v>213</v>
      </c>
    </row>
    <row r="3342" spans="1:19" s="34" customFormat="1" ht="20.100000000000001" customHeight="1">
      <c r="A3342" s="557" t="s">
        <v>235</v>
      </c>
      <c r="B3342" s="563" t="s">
        <v>1280</v>
      </c>
      <c r="C3342" s="557" t="s">
        <v>371</v>
      </c>
      <c r="D3342" s="556" t="s">
        <v>833</v>
      </c>
      <c r="E3342" s="556" t="s">
        <v>833</v>
      </c>
      <c r="F3342" s="557" t="s">
        <v>437</v>
      </c>
      <c r="G3342" s="563"/>
      <c r="H3342" s="560">
        <v>415</v>
      </c>
      <c r="I3342" s="559">
        <v>13191</v>
      </c>
      <c r="J3342" s="563">
        <v>0</v>
      </c>
      <c r="K3342" s="561">
        <f t="shared" si="219"/>
        <v>0</v>
      </c>
      <c r="L3342" s="562">
        <f t="shared" si="220"/>
        <v>0</v>
      </c>
      <c r="M3342" s="713">
        <f t="shared" si="221"/>
        <v>5474265</v>
      </c>
      <c r="N3342" s="563"/>
      <c r="O3342" s="563"/>
      <c r="P3342" s="557" t="s">
        <v>483</v>
      </c>
      <c r="Q3342" s="557" t="s">
        <v>336</v>
      </c>
      <c r="R3342" s="557" t="s">
        <v>73</v>
      </c>
      <c r="S3342" s="557" t="s">
        <v>213</v>
      </c>
    </row>
    <row r="3343" spans="1:19" s="34" customFormat="1" ht="20.100000000000001" customHeight="1">
      <c r="A3343" s="557" t="s">
        <v>235</v>
      </c>
      <c r="B3343" s="563" t="s">
        <v>1280</v>
      </c>
      <c r="C3343" s="557" t="s">
        <v>371</v>
      </c>
      <c r="D3343" s="556" t="s">
        <v>833</v>
      </c>
      <c r="E3343" s="556" t="s">
        <v>527</v>
      </c>
      <c r="F3343" s="557" t="s">
        <v>442</v>
      </c>
      <c r="G3343" s="563"/>
      <c r="H3343" s="560">
        <v>415</v>
      </c>
      <c r="I3343" s="559">
        <v>713</v>
      </c>
      <c r="J3343" s="563">
        <v>0</v>
      </c>
      <c r="K3343" s="561">
        <f t="shared" si="219"/>
        <v>0</v>
      </c>
      <c r="L3343" s="562">
        <f t="shared" si="220"/>
        <v>0</v>
      </c>
      <c r="M3343" s="713">
        <f t="shared" si="221"/>
        <v>295895</v>
      </c>
      <c r="N3343" s="563"/>
      <c r="O3343" s="563"/>
      <c r="P3343" s="557" t="s">
        <v>483</v>
      </c>
      <c r="Q3343" s="557" t="s">
        <v>336</v>
      </c>
      <c r="R3343" s="557" t="s">
        <v>73</v>
      </c>
      <c r="S3343" s="557" t="s">
        <v>213</v>
      </c>
    </row>
    <row r="3344" spans="1:19" s="34" customFormat="1" ht="20.100000000000001" customHeight="1">
      <c r="A3344" s="557" t="s">
        <v>235</v>
      </c>
      <c r="B3344" s="563" t="s">
        <v>1280</v>
      </c>
      <c r="C3344" s="557" t="s">
        <v>371</v>
      </c>
      <c r="D3344" s="556" t="s">
        <v>833</v>
      </c>
      <c r="E3344" s="556" t="s">
        <v>527</v>
      </c>
      <c r="F3344" s="557" t="s">
        <v>337</v>
      </c>
      <c r="G3344" s="563"/>
      <c r="H3344" s="560">
        <v>415</v>
      </c>
      <c r="I3344" s="559">
        <v>14365</v>
      </c>
      <c r="J3344" s="563">
        <v>0</v>
      </c>
      <c r="K3344" s="561">
        <f t="shared" si="219"/>
        <v>0</v>
      </c>
      <c r="L3344" s="562">
        <f t="shared" si="220"/>
        <v>0</v>
      </c>
      <c r="M3344" s="713">
        <f t="shared" si="221"/>
        <v>5961475</v>
      </c>
      <c r="N3344" s="563"/>
      <c r="O3344" s="563"/>
      <c r="P3344" s="557" t="s">
        <v>483</v>
      </c>
      <c r="Q3344" s="557" t="s">
        <v>336</v>
      </c>
      <c r="R3344" s="557" t="s">
        <v>73</v>
      </c>
      <c r="S3344" s="557" t="s">
        <v>213</v>
      </c>
    </row>
    <row r="3345" spans="1:19" s="34" customFormat="1" ht="20.100000000000001" customHeight="1">
      <c r="A3345" s="557" t="s">
        <v>235</v>
      </c>
      <c r="B3345" s="563" t="s">
        <v>1280</v>
      </c>
      <c r="C3345" s="557" t="s">
        <v>371</v>
      </c>
      <c r="D3345" s="556" t="s">
        <v>833</v>
      </c>
      <c r="E3345" s="556" t="s">
        <v>833</v>
      </c>
      <c r="F3345" s="557" t="s">
        <v>422</v>
      </c>
      <c r="G3345" s="563"/>
      <c r="H3345" s="560">
        <v>830</v>
      </c>
      <c r="I3345" s="559">
        <v>29719</v>
      </c>
      <c r="J3345" s="563">
        <v>0</v>
      </c>
      <c r="K3345" s="561">
        <f t="shared" si="219"/>
        <v>0</v>
      </c>
      <c r="L3345" s="562">
        <f t="shared" si="220"/>
        <v>0</v>
      </c>
      <c r="M3345" s="713">
        <f t="shared" si="221"/>
        <v>24666770</v>
      </c>
      <c r="N3345" s="563"/>
      <c r="O3345" s="563"/>
      <c r="P3345" s="557" t="s">
        <v>483</v>
      </c>
      <c r="Q3345" s="557" t="s">
        <v>271</v>
      </c>
      <c r="R3345" s="557" t="s">
        <v>73</v>
      </c>
      <c r="S3345" s="557" t="s">
        <v>213</v>
      </c>
    </row>
    <row r="3346" spans="1:19" s="34" customFormat="1" ht="20.100000000000001" customHeight="1">
      <c r="A3346" s="557" t="s">
        <v>235</v>
      </c>
      <c r="B3346" s="563" t="s">
        <v>1280</v>
      </c>
      <c r="C3346" s="557" t="s">
        <v>371</v>
      </c>
      <c r="D3346" s="556" t="s">
        <v>833</v>
      </c>
      <c r="E3346" s="556" t="s">
        <v>527</v>
      </c>
      <c r="F3346" s="557" t="s">
        <v>164</v>
      </c>
      <c r="G3346" s="563"/>
      <c r="H3346" s="560">
        <v>415</v>
      </c>
      <c r="I3346" s="559">
        <v>17000</v>
      </c>
      <c r="J3346" s="563">
        <v>0</v>
      </c>
      <c r="K3346" s="561">
        <f t="shared" si="219"/>
        <v>0</v>
      </c>
      <c r="L3346" s="562">
        <f t="shared" si="220"/>
        <v>0</v>
      </c>
      <c r="M3346" s="713">
        <f t="shared" si="221"/>
        <v>7055000</v>
      </c>
      <c r="N3346" s="563"/>
      <c r="O3346" s="563"/>
      <c r="P3346" s="557" t="s">
        <v>483</v>
      </c>
      <c r="Q3346" s="557" t="s">
        <v>360</v>
      </c>
      <c r="R3346" s="557" t="s">
        <v>73</v>
      </c>
      <c r="S3346" s="557" t="s">
        <v>213</v>
      </c>
    </row>
    <row r="3347" spans="1:19" s="34" customFormat="1" ht="20.100000000000001" customHeight="1">
      <c r="A3347" s="557" t="s">
        <v>235</v>
      </c>
      <c r="B3347" s="563" t="s">
        <v>1280</v>
      </c>
      <c r="C3347" s="557" t="s">
        <v>371</v>
      </c>
      <c r="D3347" s="556" t="s">
        <v>833</v>
      </c>
      <c r="E3347" s="556" t="s">
        <v>527</v>
      </c>
      <c r="F3347" s="557" t="s">
        <v>198</v>
      </c>
      <c r="G3347" s="563"/>
      <c r="H3347" s="560">
        <v>415</v>
      </c>
      <c r="I3347" s="559">
        <v>28000</v>
      </c>
      <c r="J3347" s="563">
        <v>0</v>
      </c>
      <c r="K3347" s="561">
        <f t="shared" si="219"/>
        <v>0</v>
      </c>
      <c r="L3347" s="562">
        <f t="shared" si="220"/>
        <v>0</v>
      </c>
      <c r="M3347" s="713">
        <f t="shared" si="221"/>
        <v>11620000</v>
      </c>
      <c r="N3347" s="563"/>
      <c r="O3347" s="563"/>
      <c r="P3347" s="557" t="s">
        <v>483</v>
      </c>
      <c r="Q3347" s="557" t="s">
        <v>360</v>
      </c>
      <c r="R3347" s="557" t="s">
        <v>73</v>
      </c>
      <c r="S3347" s="557" t="s">
        <v>213</v>
      </c>
    </row>
    <row r="3348" spans="1:19" s="34" customFormat="1" ht="20.100000000000001" customHeight="1">
      <c r="A3348" s="557" t="s">
        <v>235</v>
      </c>
      <c r="B3348" s="563" t="s">
        <v>3383</v>
      </c>
      <c r="C3348" s="557" t="s">
        <v>371</v>
      </c>
      <c r="D3348" s="556" t="s">
        <v>833</v>
      </c>
      <c r="E3348" s="556" t="s">
        <v>833</v>
      </c>
      <c r="F3348" s="557" t="s">
        <v>862</v>
      </c>
      <c r="G3348" s="563"/>
      <c r="H3348" s="560">
        <v>84</v>
      </c>
      <c r="I3348" s="559">
        <v>158625</v>
      </c>
      <c r="J3348" s="563">
        <v>34</v>
      </c>
      <c r="K3348" s="561">
        <f t="shared" si="219"/>
        <v>2856</v>
      </c>
      <c r="L3348" s="562">
        <f t="shared" si="220"/>
        <v>2.8559999999999999</v>
      </c>
      <c r="M3348" s="713">
        <f t="shared" si="221"/>
        <v>13324500</v>
      </c>
      <c r="N3348" s="563"/>
      <c r="O3348" s="563"/>
      <c r="P3348" s="557" t="s">
        <v>483</v>
      </c>
      <c r="Q3348" s="557" t="s">
        <v>327</v>
      </c>
      <c r="R3348" s="557" t="s">
        <v>60</v>
      </c>
      <c r="S3348" s="557" t="s">
        <v>213</v>
      </c>
    </row>
    <row r="3349" spans="1:19" s="34" customFormat="1" ht="20.100000000000001" customHeight="1">
      <c r="A3349" s="557" t="s">
        <v>235</v>
      </c>
      <c r="B3349" s="563" t="s">
        <v>3383</v>
      </c>
      <c r="C3349" s="557" t="s">
        <v>371</v>
      </c>
      <c r="D3349" s="556" t="s">
        <v>833</v>
      </c>
      <c r="E3349" s="556" t="s">
        <v>527</v>
      </c>
      <c r="F3349" s="557" t="s">
        <v>513</v>
      </c>
      <c r="G3349" s="563"/>
      <c r="H3349" s="560">
        <v>62</v>
      </c>
      <c r="I3349" s="559">
        <v>60832</v>
      </c>
      <c r="J3349" s="563">
        <v>15.6</v>
      </c>
      <c r="K3349" s="561">
        <f t="shared" si="219"/>
        <v>967.19999999999993</v>
      </c>
      <c r="L3349" s="562">
        <f t="shared" si="220"/>
        <v>0.96719999999999995</v>
      </c>
      <c r="M3349" s="713">
        <f t="shared" si="221"/>
        <v>3771584</v>
      </c>
      <c r="N3349" s="563" t="s">
        <v>61</v>
      </c>
      <c r="O3349" s="563"/>
      <c r="P3349" s="557" t="s">
        <v>483</v>
      </c>
      <c r="Q3349" s="557" t="s">
        <v>270</v>
      </c>
      <c r="R3349" s="557" t="s">
        <v>60</v>
      </c>
      <c r="S3349" s="557" t="s">
        <v>213</v>
      </c>
    </row>
    <row r="3350" spans="1:19" s="34" customFormat="1" ht="20.100000000000001" customHeight="1">
      <c r="A3350" s="557" t="s">
        <v>235</v>
      </c>
      <c r="B3350" s="563" t="s">
        <v>3383</v>
      </c>
      <c r="C3350" s="557" t="s">
        <v>371</v>
      </c>
      <c r="D3350" s="556" t="s">
        <v>833</v>
      </c>
      <c r="E3350" s="556" t="s">
        <v>527</v>
      </c>
      <c r="F3350" s="557" t="s">
        <v>512</v>
      </c>
      <c r="G3350" s="563"/>
      <c r="H3350" s="560">
        <v>62</v>
      </c>
      <c r="I3350" s="559">
        <v>47340</v>
      </c>
      <c r="J3350" s="563">
        <v>11.8</v>
      </c>
      <c r="K3350" s="561">
        <f t="shared" si="219"/>
        <v>731.6</v>
      </c>
      <c r="L3350" s="562">
        <f t="shared" si="220"/>
        <v>0.73160000000000003</v>
      </c>
      <c r="M3350" s="713">
        <f t="shared" si="221"/>
        <v>2935080</v>
      </c>
      <c r="N3350" s="563" t="s">
        <v>61</v>
      </c>
      <c r="O3350" s="563"/>
      <c r="P3350" s="557" t="s">
        <v>483</v>
      </c>
      <c r="Q3350" s="557" t="s">
        <v>270</v>
      </c>
      <c r="R3350" s="557" t="s">
        <v>60</v>
      </c>
      <c r="S3350" s="557" t="s">
        <v>213</v>
      </c>
    </row>
    <row r="3351" spans="1:19" s="34" customFormat="1" ht="20.100000000000001" customHeight="1">
      <c r="A3351" s="557" t="s">
        <v>235</v>
      </c>
      <c r="B3351" s="563" t="s">
        <v>1453</v>
      </c>
      <c r="C3351" s="557" t="s">
        <v>371</v>
      </c>
      <c r="D3351" s="556" t="s">
        <v>833</v>
      </c>
      <c r="E3351" s="556" t="s">
        <v>833</v>
      </c>
      <c r="F3351" s="557" t="s">
        <v>649</v>
      </c>
      <c r="G3351" s="563"/>
      <c r="H3351" s="560">
        <v>47</v>
      </c>
      <c r="I3351" s="559">
        <v>88000</v>
      </c>
      <c r="J3351" s="563">
        <v>14.7</v>
      </c>
      <c r="K3351" s="561">
        <f t="shared" si="219"/>
        <v>690.9</v>
      </c>
      <c r="L3351" s="562">
        <f t="shared" si="220"/>
        <v>0.69089999999999996</v>
      </c>
      <c r="M3351" s="713">
        <f t="shared" si="221"/>
        <v>4136000</v>
      </c>
      <c r="N3351" s="563"/>
      <c r="O3351" s="563"/>
      <c r="P3351" s="557" t="s">
        <v>35</v>
      </c>
      <c r="Q3351" s="557" t="s">
        <v>357</v>
      </c>
      <c r="R3351" s="557" t="s">
        <v>60</v>
      </c>
      <c r="S3351" s="557" t="s">
        <v>213</v>
      </c>
    </row>
    <row r="3352" spans="1:19" s="34" customFormat="1" ht="20.100000000000001" customHeight="1">
      <c r="A3352" s="557" t="s">
        <v>235</v>
      </c>
      <c r="B3352" s="563" t="s">
        <v>3253</v>
      </c>
      <c r="C3352" s="557" t="s">
        <v>371</v>
      </c>
      <c r="D3352" s="556" t="s">
        <v>833</v>
      </c>
      <c r="E3352" s="556" t="s">
        <v>527</v>
      </c>
      <c r="F3352" s="557" t="s">
        <v>342</v>
      </c>
      <c r="G3352" s="563"/>
      <c r="H3352" s="560">
        <v>116</v>
      </c>
      <c r="I3352" s="559">
        <v>145559</v>
      </c>
      <c r="J3352" s="563">
        <v>27</v>
      </c>
      <c r="K3352" s="561">
        <f t="shared" si="219"/>
        <v>3132</v>
      </c>
      <c r="L3352" s="562">
        <f t="shared" si="220"/>
        <v>3.1320000000000001</v>
      </c>
      <c r="M3352" s="713">
        <f t="shared" si="221"/>
        <v>16884844</v>
      </c>
      <c r="N3352" s="563"/>
      <c r="O3352" s="563"/>
      <c r="P3352" s="557" t="s">
        <v>35</v>
      </c>
      <c r="Q3352" s="557" t="s">
        <v>343</v>
      </c>
      <c r="R3352" s="557" t="s">
        <v>60</v>
      </c>
      <c r="S3352" s="557" t="s">
        <v>213</v>
      </c>
    </row>
    <row r="3353" spans="1:19" s="34" customFormat="1" ht="20.100000000000001" customHeight="1">
      <c r="A3353" s="557" t="s">
        <v>235</v>
      </c>
      <c r="B3353" s="563" t="s">
        <v>3254</v>
      </c>
      <c r="C3353" s="557" t="s">
        <v>371</v>
      </c>
      <c r="D3353" s="556" t="s">
        <v>833</v>
      </c>
      <c r="E3353" s="556" t="s">
        <v>527</v>
      </c>
      <c r="F3353" s="557" t="s">
        <v>512</v>
      </c>
      <c r="G3353" s="563"/>
      <c r="H3353" s="560">
        <v>360</v>
      </c>
      <c r="I3353" s="559">
        <v>45280</v>
      </c>
      <c r="J3353" s="563">
        <v>11.8</v>
      </c>
      <c r="K3353" s="561">
        <f t="shared" si="219"/>
        <v>4248</v>
      </c>
      <c r="L3353" s="562">
        <f t="shared" si="220"/>
        <v>4.2480000000000002</v>
      </c>
      <c r="M3353" s="713">
        <f t="shared" si="221"/>
        <v>16300800</v>
      </c>
      <c r="N3353" s="563"/>
      <c r="O3353" s="563"/>
      <c r="P3353" s="557" t="s">
        <v>35</v>
      </c>
      <c r="Q3353" s="557" t="s">
        <v>270</v>
      </c>
      <c r="R3353" s="557" t="s">
        <v>60</v>
      </c>
      <c r="S3353" s="557" t="s">
        <v>213</v>
      </c>
    </row>
    <row r="3354" spans="1:19" s="34" customFormat="1" ht="20.100000000000001" customHeight="1">
      <c r="A3354" s="557" t="s">
        <v>235</v>
      </c>
      <c r="B3354" s="563" t="s">
        <v>3254</v>
      </c>
      <c r="C3354" s="557" t="s">
        <v>371</v>
      </c>
      <c r="D3354" s="556" t="s">
        <v>833</v>
      </c>
      <c r="E3354" s="556" t="s">
        <v>833</v>
      </c>
      <c r="F3354" s="557" t="s">
        <v>513</v>
      </c>
      <c r="G3354" s="563"/>
      <c r="H3354" s="560">
        <v>513</v>
      </c>
      <c r="I3354" s="559">
        <v>59266</v>
      </c>
      <c r="J3354" s="563">
        <v>15.6</v>
      </c>
      <c r="K3354" s="561">
        <f t="shared" si="219"/>
        <v>8002.8</v>
      </c>
      <c r="L3354" s="562">
        <f t="shared" si="220"/>
        <v>8.0028000000000006</v>
      </c>
      <c r="M3354" s="713">
        <f t="shared" si="221"/>
        <v>30403458</v>
      </c>
      <c r="N3354" s="563"/>
      <c r="O3354" s="563"/>
      <c r="P3354" s="557" t="s">
        <v>35</v>
      </c>
      <c r="Q3354" s="557" t="s">
        <v>270</v>
      </c>
      <c r="R3354" s="557" t="s">
        <v>60</v>
      </c>
      <c r="S3354" s="557" t="s">
        <v>213</v>
      </c>
    </row>
    <row r="3355" spans="1:19" s="34" customFormat="1" ht="20.100000000000001" customHeight="1">
      <c r="A3355" s="557" t="s">
        <v>235</v>
      </c>
      <c r="B3355" s="563" t="s">
        <v>3254</v>
      </c>
      <c r="C3355" s="557" t="s">
        <v>371</v>
      </c>
      <c r="D3355" s="556" t="s">
        <v>833</v>
      </c>
      <c r="E3355" s="556" t="s">
        <v>527</v>
      </c>
      <c r="F3355" s="557" t="s">
        <v>688</v>
      </c>
      <c r="G3355" s="563"/>
      <c r="H3355" s="560">
        <v>873</v>
      </c>
      <c r="I3355" s="559">
        <v>110891</v>
      </c>
      <c r="J3355" s="563">
        <v>31.9</v>
      </c>
      <c r="K3355" s="561">
        <f t="shared" si="219"/>
        <v>27848.699999999997</v>
      </c>
      <c r="L3355" s="562">
        <f t="shared" si="220"/>
        <v>27.848699999999997</v>
      </c>
      <c r="M3355" s="713">
        <f t="shared" si="221"/>
        <v>96807843</v>
      </c>
      <c r="N3355" s="563"/>
      <c r="O3355" s="563"/>
      <c r="P3355" s="557" t="s">
        <v>35</v>
      </c>
      <c r="Q3355" s="557" t="s">
        <v>370</v>
      </c>
      <c r="R3355" s="557" t="s">
        <v>60</v>
      </c>
      <c r="S3355" s="557" t="s">
        <v>213</v>
      </c>
    </row>
    <row r="3356" spans="1:19" s="34" customFormat="1" ht="20.100000000000001" customHeight="1">
      <c r="A3356" s="557" t="s">
        <v>235</v>
      </c>
      <c r="B3356" s="563" t="s">
        <v>2982</v>
      </c>
      <c r="C3356" s="557" t="s">
        <v>371</v>
      </c>
      <c r="D3356" s="556" t="s">
        <v>833</v>
      </c>
      <c r="E3356" s="556" t="s">
        <v>527</v>
      </c>
      <c r="F3356" s="557" t="s">
        <v>342</v>
      </c>
      <c r="G3356" s="563"/>
      <c r="H3356" s="560">
        <v>116</v>
      </c>
      <c r="I3356" s="559">
        <v>145559</v>
      </c>
      <c r="J3356" s="563">
        <v>27</v>
      </c>
      <c r="K3356" s="561">
        <f t="shared" si="219"/>
        <v>3132</v>
      </c>
      <c r="L3356" s="562">
        <f t="shared" si="220"/>
        <v>3.1320000000000001</v>
      </c>
      <c r="M3356" s="713">
        <f t="shared" si="221"/>
        <v>16884844</v>
      </c>
      <c r="N3356" s="563"/>
      <c r="O3356" s="563"/>
      <c r="P3356" s="557" t="s">
        <v>35</v>
      </c>
      <c r="Q3356" s="557" t="s">
        <v>343</v>
      </c>
      <c r="R3356" s="557" t="s">
        <v>60</v>
      </c>
      <c r="S3356" s="557" t="s">
        <v>213</v>
      </c>
    </row>
    <row r="3357" spans="1:19" s="34" customFormat="1" ht="20.100000000000001" customHeight="1">
      <c r="A3357" s="557" t="s">
        <v>235</v>
      </c>
      <c r="B3357" s="563" t="s">
        <v>3246</v>
      </c>
      <c r="C3357" s="557" t="s">
        <v>371</v>
      </c>
      <c r="D3357" s="556" t="s">
        <v>833</v>
      </c>
      <c r="E3357" s="556" t="s">
        <v>833</v>
      </c>
      <c r="F3357" s="557" t="s">
        <v>512</v>
      </c>
      <c r="G3357" s="563"/>
      <c r="H3357" s="560">
        <v>361</v>
      </c>
      <c r="I3357" s="559">
        <v>45280</v>
      </c>
      <c r="J3357" s="563">
        <v>11.8</v>
      </c>
      <c r="K3357" s="561">
        <f t="shared" si="219"/>
        <v>4259.8</v>
      </c>
      <c r="L3357" s="562">
        <f t="shared" si="220"/>
        <v>4.2598000000000003</v>
      </c>
      <c r="M3357" s="713">
        <f t="shared" si="221"/>
        <v>16346080</v>
      </c>
      <c r="N3357" s="563"/>
      <c r="O3357" s="563"/>
      <c r="P3357" s="557" t="s">
        <v>35</v>
      </c>
      <c r="Q3357" s="557" t="s">
        <v>270</v>
      </c>
      <c r="R3357" s="557" t="s">
        <v>60</v>
      </c>
      <c r="S3357" s="557" t="s">
        <v>213</v>
      </c>
    </row>
    <row r="3358" spans="1:19" s="34" customFormat="1" ht="20.100000000000001" customHeight="1">
      <c r="A3358" s="557" t="s">
        <v>235</v>
      </c>
      <c r="B3358" s="563" t="s">
        <v>3246</v>
      </c>
      <c r="C3358" s="557" t="s">
        <v>371</v>
      </c>
      <c r="D3358" s="556" t="s">
        <v>833</v>
      </c>
      <c r="E3358" s="556" t="s">
        <v>527</v>
      </c>
      <c r="F3358" s="557" t="s">
        <v>421</v>
      </c>
      <c r="G3358" s="563"/>
      <c r="H3358" s="560">
        <v>513</v>
      </c>
      <c r="I3358" s="559">
        <v>111000</v>
      </c>
      <c r="J3358" s="563">
        <v>0</v>
      </c>
      <c r="K3358" s="561">
        <f t="shared" si="219"/>
        <v>0</v>
      </c>
      <c r="L3358" s="562">
        <f t="shared" si="220"/>
        <v>0</v>
      </c>
      <c r="M3358" s="713">
        <f t="shared" si="221"/>
        <v>56943000</v>
      </c>
      <c r="N3358" s="563"/>
      <c r="O3358" s="563"/>
      <c r="P3358" s="557" t="s">
        <v>35</v>
      </c>
      <c r="Q3358" s="557" t="s">
        <v>276</v>
      </c>
      <c r="R3358" s="557" t="s">
        <v>73</v>
      </c>
      <c r="S3358" s="557" t="s">
        <v>213</v>
      </c>
    </row>
    <row r="3359" spans="1:19" s="34" customFormat="1" ht="20.100000000000001" customHeight="1">
      <c r="A3359" s="557" t="s">
        <v>235</v>
      </c>
      <c r="B3359" s="563" t="s">
        <v>3246</v>
      </c>
      <c r="C3359" s="557" t="s">
        <v>371</v>
      </c>
      <c r="D3359" s="556" t="s">
        <v>833</v>
      </c>
      <c r="E3359" s="556" t="s">
        <v>527</v>
      </c>
      <c r="F3359" s="557" t="s">
        <v>513</v>
      </c>
      <c r="G3359" s="563"/>
      <c r="H3359" s="560">
        <v>513</v>
      </c>
      <c r="I3359" s="559">
        <v>59266</v>
      </c>
      <c r="J3359" s="563">
        <v>15.6</v>
      </c>
      <c r="K3359" s="561">
        <f t="shared" si="219"/>
        <v>8002.8</v>
      </c>
      <c r="L3359" s="562">
        <f t="shared" si="220"/>
        <v>8.0028000000000006</v>
      </c>
      <c r="M3359" s="713">
        <f t="shared" si="221"/>
        <v>30403458</v>
      </c>
      <c r="N3359" s="563"/>
      <c r="O3359" s="563"/>
      <c r="P3359" s="557" t="s">
        <v>35</v>
      </c>
      <c r="Q3359" s="557" t="s">
        <v>270</v>
      </c>
      <c r="R3359" s="557" t="s">
        <v>60</v>
      </c>
      <c r="S3359" s="557" t="s">
        <v>213</v>
      </c>
    </row>
    <row r="3360" spans="1:19" s="34" customFormat="1" ht="20.100000000000001" customHeight="1">
      <c r="A3360" s="557" t="s">
        <v>235</v>
      </c>
      <c r="B3360" s="563" t="s">
        <v>3246</v>
      </c>
      <c r="C3360" s="557" t="s">
        <v>371</v>
      </c>
      <c r="D3360" s="556" t="s">
        <v>833</v>
      </c>
      <c r="E3360" s="556" t="s">
        <v>833</v>
      </c>
      <c r="F3360" s="557" t="s">
        <v>275</v>
      </c>
      <c r="G3360" s="563"/>
      <c r="H3360" s="560">
        <v>361</v>
      </c>
      <c r="I3360" s="559">
        <v>154000</v>
      </c>
      <c r="J3360" s="563">
        <v>0</v>
      </c>
      <c r="K3360" s="561">
        <f t="shared" si="219"/>
        <v>0</v>
      </c>
      <c r="L3360" s="562">
        <f t="shared" si="220"/>
        <v>0</v>
      </c>
      <c r="M3360" s="713">
        <f t="shared" si="221"/>
        <v>55594000</v>
      </c>
      <c r="N3360" s="563"/>
      <c r="O3360" s="563"/>
      <c r="P3360" s="557" t="s">
        <v>35</v>
      </c>
      <c r="Q3360" s="557" t="s">
        <v>276</v>
      </c>
      <c r="R3360" s="557" t="s">
        <v>73</v>
      </c>
      <c r="S3360" s="557" t="s">
        <v>213</v>
      </c>
    </row>
    <row r="3361" spans="1:19" s="34" customFormat="1" ht="20.100000000000001" customHeight="1">
      <c r="A3361" s="557" t="s">
        <v>235</v>
      </c>
      <c r="B3361" s="563" t="s">
        <v>3246</v>
      </c>
      <c r="C3361" s="557" t="s">
        <v>371</v>
      </c>
      <c r="D3361" s="556" t="s">
        <v>833</v>
      </c>
      <c r="E3361" s="556" t="s">
        <v>527</v>
      </c>
      <c r="F3361" s="557" t="s">
        <v>688</v>
      </c>
      <c r="G3361" s="563"/>
      <c r="H3361" s="560">
        <v>874</v>
      </c>
      <c r="I3361" s="559">
        <v>110891</v>
      </c>
      <c r="J3361" s="563">
        <v>31.9</v>
      </c>
      <c r="K3361" s="561">
        <f t="shared" si="219"/>
        <v>27880.6</v>
      </c>
      <c r="L3361" s="562">
        <f t="shared" si="220"/>
        <v>27.880599999999998</v>
      </c>
      <c r="M3361" s="713">
        <f t="shared" si="221"/>
        <v>96918734</v>
      </c>
      <c r="N3361" s="563"/>
      <c r="O3361" s="563"/>
      <c r="P3361" s="557" t="s">
        <v>35</v>
      </c>
      <c r="Q3361" s="557" t="s">
        <v>370</v>
      </c>
      <c r="R3361" s="557" t="s">
        <v>60</v>
      </c>
      <c r="S3361" s="557" t="s">
        <v>213</v>
      </c>
    </row>
    <row r="3362" spans="1:19" s="34" customFormat="1" ht="20.100000000000001" customHeight="1">
      <c r="A3362" s="557" t="s">
        <v>623</v>
      </c>
      <c r="B3362" s="563" t="s">
        <v>1924</v>
      </c>
      <c r="C3362" s="557" t="s">
        <v>371</v>
      </c>
      <c r="D3362" s="556" t="s">
        <v>833</v>
      </c>
      <c r="E3362" s="556" t="s">
        <v>527</v>
      </c>
      <c r="F3362" s="557" t="s">
        <v>366</v>
      </c>
      <c r="G3362" s="563"/>
      <c r="H3362" s="560">
        <v>472</v>
      </c>
      <c r="I3362" s="559">
        <v>3942</v>
      </c>
      <c r="J3362" s="563">
        <v>0</v>
      </c>
      <c r="K3362" s="561">
        <f t="shared" si="219"/>
        <v>0</v>
      </c>
      <c r="L3362" s="562">
        <f t="shared" si="220"/>
        <v>0</v>
      </c>
      <c r="M3362" s="713">
        <f t="shared" si="221"/>
        <v>1860624</v>
      </c>
      <c r="N3362" s="563"/>
      <c r="O3362" s="563"/>
      <c r="P3362" s="557" t="s">
        <v>483</v>
      </c>
      <c r="Q3362" s="557" t="s">
        <v>336</v>
      </c>
      <c r="R3362" s="557" t="s">
        <v>73</v>
      </c>
      <c r="S3362" s="557" t="s">
        <v>213</v>
      </c>
    </row>
    <row r="3363" spans="1:19" s="34" customFormat="1" ht="20.100000000000001" customHeight="1">
      <c r="A3363" s="557" t="s">
        <v>623</v>
      </c>
      <c r="B3363" s="563" t="s">
        <v>1924</v>
      </c>
      <c r="C3363" s="557" t="s">
        <v>371</v>
      </c>
      <c r="D3363" s="556" t="s">
        <v>833</v>
      </c>
      <c r="E3363" s="556" t="s">
        <v>833</v>
      </c>
      <c r="F3363" s="557" t="s">
        <v>81</v>
      </c>
      <c r="G3363" s="563"/>
      <c r="H3363" s="560">
        <v>472</v>
      </c>
      <c r="I3363" s="559">
        <v>5307</v>
      </c>
      <c r="J3363" s="563">
        <v>0</v>
      </c>
      <c r="K3363" s="561">
        <f t="shared" si="219"/>
        <v>0</v>
      </c>
      <c r="L3363" s="562">
        <f t="shared" si="220"/>
        <v>0</v>
      </c>
      <c r="M3363" s="713">
        <f t="shared" si="221"/>
        <v>2504904</v>
      </c>
      <c r="N3363" s="563"/>
      <c r="O3363" s="563"/>
      <c r="P3363" s="557" t="s">
        <v>483</v>
      </c>
      <c r="Q3363" s="557" t="s">
        <v>336</v>
      </c>
      <c r="R3363" s="557" t="s">
        <v>73</v>
      </c>
      <c r="S3363" s="557" t="s">
        <v>213</v>
      </c>
    </row>
    <row r="3364" spans="1:19" s="34" customFormat="1" ht="20.100000000000001" customHeight="1">
      <c r="A3364" s="557" t="s">
        <v>190</v>
      </c>
      <c r="B3364" s="563" t="s">
        <v>3386</v>
      </c>
      <c r="C3364" s="557" t="s">
        <v>1011</v>
      </c>
      <c r="D3364" s="556" t="s">
        <v>833</v>
      </c>
      <c r="E3364" s="556" t="s">
        <v>527</v>
      </c>
      <c r="F3364" s="557" t="s">
        <v>401</v>
      </c>
      <c r="G3364" s="563"/>
      <c r="H3364" s="560">
        <v>72</v>
      </c>
      <c r="I3364" s="559">
        <v>55250</v>
      </c>
      <c r="J3364" s="563">
        <v>9.4</v>
      </c>
      <c r="K3364" s="561">
        <f t="shared" si="219"/>
        <v>676.80000000000007</v>
      </c>
      <c r="L3364" s="562">
        <f t="shared" si="220"/>
        <v>0.67680000000000007</v>
      </c>
      <c r="M3364" s="713">
        <f t="shared" si="221"/>
        <v>3978000</v>
      </c>
      <c r="N3364" s="563"/>
      <c r="O3364" s="563"/>
      <c r="P3364" s="557" t="s">
        <v>482</v>
      </c>
      <c r="Q3364" s="557" t="s">
        <v>344</v>
      </c>
      <c r="R3364" s="557" t="s">
        <v>60</v>
      </c>
      <c r="S3364" s="557" t="s">
        <v>152</v>
      </c>
    </row>
    <row r="3365" spans="1:19" s="34" customFormat="1" ht="20.100000000000001" customHeight="1">
      <c r="A3365" s="557" t="s">
        <v>190</v>
      </c>
      <c r="B3365" s="563" t="s">
        <v>2069</v>
      </c>
      <c r="C3365" s="557" t="s">
        <v>1011</v>
      </c>
      <c r="D3365" s="556" t="s">
        <v>833</v>
      </c>
      <c r="E3365" s="556" t="s">
        <v>527</v>
      </c>
      <c r="F3365" s="557" t="s">
        <v>440</v>
      </c>
      <c r="G3365" s="563"/>
      <c r="H3365" s="560">
        <v>360</v>
      </c>
      <c r="I3365" s="559">
        <v>180000</v>
      </c>
      <c r="J3365" s="563">
        <v>36.9</v>
      </c>
      <c r="K3365" s="561">
        <f t="shared" si="219"/>
        <v>13284</v>
      </c>
      <c r="L3365" s="562">
        <f t="shared" si="220"/>
        <v>13.284000000000001</v>
      </c>
      <c r="M3365" s="713">
        <f t="shared" si="221"/>
        <v>64800000</v>
      </c>
      <c r="N3365" s="563"/>
      <c r="O3365" s="563"/>
      <c r="P3365" s="557" t="s">
        <v>482</v>
      </c>
      <c r="Q3365" s="557" t="s">
        <v>327</v>
      </c>
      <c r="R3365" s="557" t="s">
        <v>60</v>
      </c>
      <c r="S3365" s="557" t="s">
        <v>152</v>
      </c>
    </row>
    <row r="3366" spans="1:19" s="34" customFormat="1" ht="20.100000000000001" customHeight="1">
      <c r="A3366" s="557" t="s">
        <v>190</v>
      </c>
      <c r="B3366" s="563" t="s">
        <v>2069</v>
      </c>
      <c r="C3366" s="557" t="s">
        <v>1011</v>
      </c>
      <c r="D3366" s="556" t="s">
        <v>833</v>
      </c>
      <c r="E3366" s="556" t="s">
        <v>833</v>
      </c>
      <c r="F3366" s="557" t="s">
        <v>448</v>
      </c>
      <c r="G3366" s="563"/>
      <c r="H3366" s="560">
        <v>104</v>
      </c>
      <c r="I3366" s="559">
        <v>134000</v>
      </c>
      <c r="J3366" s="563">
        <v>0</v>
      </c>
      <c r="K3366" s="561">
        <f t="shared" si="219"/>
        <v>0</v>
      </c>
      <c r="L3366" s="562">
        <f t="shared" si="220"/>
        <v>0</v>
      </c>
      <c r="M3366" s="713">
        <f t="shared" si="221"/>
        <v>13936000</v>
      </c>
      <c r="N3366" s="563"/>
      <c r="O3366" s="563"/>
      <c r="P3366" s="557" t="s">
        <v>482</v>
      </c>
      <c r="Q3366" s="557" t="s">
        <v>272</v>
      </c>
      <c r="R3366" s="557" t="s">
        <v>73</v>
      </c>
      <c r="S3366" s="557" t="s">
        <v>40</v>
      </c>
    </row>
    <row r="3367" spans="1:19" s="34" customFormat="1" ht="20.100000000000001" customHeight="1">
      <c r="A3367" s="557" t="s">
        <v>190</v>
      </c>
      <c r="B3367" s="563" t="s">
        <v>2069</v>
      </c>
      <c r="C3367" s="557" t="s">
        <v>1011</v>
      </c>
      <c r="D3367" s="556" t="s">
        <v>833</v>
      </c>
      <c r="E3367" s="556" t="s">
        <v>527</v>
      </c>
      <c r="F3367" s="557" t="s">
        <v>743</v>
      </c>
      <c r="G3367" s="563"/>
      <c r="H3367" s="560">
        <v>230</v>
      </c>
      <c r="I3367" s="559">
        <v>103254</v>
      </c>
      <c r="J3367" s="563">
        <v>0</v>
      </c>
      <c r="K3367" s="561">
        <f t="shared" si="219"/>
        <v>0</v>
      </c>
      <c r="L3367" s="562">
        <f t="shared" si="220"/>
        <v>0</v>
      </c>
      <c r="M3367" s="713">
        <f t="shared" si="221"/>
        <v>23748420</v>
      </c>
      <c r="N3367" s="563"/>
      <c r="O3367" s="563"/>
      <c r="P3367" s="557" t="s">
        <v>482</v>
      </c>
      <c r="Q3367" s="557" t="s">
        <v>276</v>
      </c>
      <c r="R3367" s="557" t="s">
        <v>73</v>
      </c>
      <c r="S3367" s="557" t="s">
        <v>40</v>
      </c>
    </row>
    <row r="3368" spans="1:19" s="34" customFormat="1" ht="20.100000000000001" customHeight="1">
      <c r="A3368" s="557" t="s">
        <v>190</v>
      </c>
      <c r="B3368" s="563" t="s">
        <v>2069</v>
      </c>
      <c r="C3368" s="557" t="s">
        <v>1011</v>
      </c>
      <c r="D3368" s="556" t="s">
        <v>833</v>
      </c>
      <c r="E3368" s="556" t="s">
        <v>527</v>
      </c>
      <c r="F3368" s="557" t="s">
        <v>449</v>
      </c>
      <c r="G3368" s="563"/>
      <c r="H3368" s="560">
        <v>130</v>
      </c>
      <c r="I3368" s="559">
        <v>93000</v>
      </c>
      <c r="J3368" s="563">
        <v>0</v>
      </c>
      <c r="K3368" s="561">
        <f t="shared" si="219"/>
        <v>0</v>
      </c>
      <c r="L3368" s="562">
        <f t="shared" si="220"/>
        <v>0</v>
      </c>
      <c r="M3368" s="713">
        <f t="shared" si="221"/>
        <v>12090000</v>
      </c>
      <c r="N3368" s="563"/>
      <c r="O3368" s="563"/>
      <c r="P3368" s="557" t="s">
        <v>482</v>
      </c>
      <c r="Q3368" s="557" t="s">
        <v>278</v>
      </c>
      <c r="R3368" s="557" t="s">
        <v>73</v>
      </c>
      <c r="S3368" s="557" t="s">
        <v>40</v>
      </c>
    </row>
    <row r="3369" spans="1:19" s="34" customFormat="1" ht="20.100000000000001" customHeight="1">
      <c r="A3369" s="557" t="s">
        <v>190</v>
      </c>
      <c r="B3369" s="563" t="s">
        <v>2069</v>
      </c>
      <c r="C3369" s="557" t="s">
        <v>1011</v>
      </c>
      <c r="D3369" s="556" t="s">
        <v>833</v>
      </c>
      <c r="E3369" s="556" t="s">
        <v>833</v>
      </c>
      <c r="F3369" s="557" t="s">
        <v>450</v>
      </c>
      <c r="G3369" s="563"/>
      <c r="H3369" s="560">
        <v>153</v>
      </c>
      <c r="I3369" s="559">
        <v>71317</v>
      </c>
      <c r="J3369" s="563">
        <v>0</v>
      </c>
      <c r="K3369" s="561">
        <f t="shared" si="219"/>
        <v>0</v>
      </c>
      <c r="L3369" s="562">
        <f t="shared" si="220"/>
        <v>0</v>
      </c>
      <c r="M3369" s="713">
        <f t="shared" si="221"/>
        <v>10911501</v>
      </c>
      <c r="N3369" s="563"/>
      <c r="O3369" s="563"/>
      <c r="P3369" s="557" t="s">
        <v>482</v>
      </c>
      <c r="Q3369" s="557" t="s">
        <v>271</v>
      </c>
      <c r="R3369" s="557" t="s">
        <v>73</v>
      </c>
      <c r="S3369" s="557" t="s">
        <v>40</v>
      </c>
    </row>
    <row r="3370" spans="1:19" s="34" customFormat="1" ht="20.100000000000001" customHeight="1">
      <c r="A3370" s="557" t="s">
        <v>190</v>
      </c>
      <c r="B3370" s="563" t="s">
        <v>2069</v>
      </c>
      <c r="C3370" s="557" t="s">
        <v>1011</v>
      </c>
      <c r="D3370" s="556" t="s">
        <v>833</v>
      </c>
      <c r="E3370" s="556" t="s">
        <v>527</v>
      </c>
      <c r="F3370" s="557" t="s">
        <v>449</v>
      </c>
      <c r="G3370" s="563"/>
      <c r="H3370" s="560">
        <v>100</v>
      </c>
      <c r="I3370" s="559">
        <v>92095</v>
      </c>
      <c r="J3370" s="563">
        <v>0</v>
      </c>
      <c r="K3370" s="561">
        <f t="shared" si="219"/>
        <v>0</v>
      </c>
      <c r="L3370" s="562">
        <f t="shared" si="220"/>
        <v>0</v>
      </c>
      <c r="M3370" s="713">
        <f t="shared" si="221"/>
        <v>9209500</v>
      </c>
      <c r="N3370" s="563"/>
      <c r="O3370" s="563"/>
      <c r="P3370" s="557" t="s">
        <v>482</v>
      </c>
      <c r="Q3370" s="557" t="s">
        <v>278</v>
      </c>
      <c r="R3370" s="557" t="s">
        <v>73</v>
      </c>
      <c r="S3370" s="557" t="s">
        <v>40</v>
      </c>
    </row>
    <row r="3371" spans="1:19" s="34" customFormat="1" ht="20.100000000000001" customHeight="1">
      <c r="A3371" s="557" t="s">
        <v>1577</v>
      </c>
      <c r="B3371" s="563" t="s">
        <v>1578</v>
      </c>
      <c r="C3371" s="557" t="s">
        <v>474</v>
      </c>
      <c r="D3371" s="556" t="s">
        <v>833</v>
      </c>
      <c r="E3371" s="556" t="s">
        <v>527</v>
      </c>
      <c r="F3371" s="557" t="s">
        <v>1287</v>
      </c>
      <c r="G3371" s="563"/>
      <c r="H3371" s="560">
        <v>608</v>
      </c>
      <c r="I3371" s="559">
        <v>76748</v>
      </c>
      <c r="J3371" s="563">
        <v>24</v>
      </c>
      <c r="K3371" s="561">
        <f t="shared" si="219"/>
        <v>14592</v>
      </c>
      <c r="L3371" s="562">
        <f t="shared" si="220"/>
        <v>14.592000000000001</v>
      </c>
      <c r="M3371" s="713">
        <f t="shared" si="221"/>
        <v>46662784</v>
      </c>
      <c r="N3371" s="563"/>
      <c r="O3371" s="563"/>
      <c r="P3371" s="557" t="s">
        <v>482</v>
      </c>
      <c r="Q3371" s="557" t="s">
        <v>341</v>
      </c>
      <c r="R3371" s="557" t="s">
        <v>68</v>
      </c>
      <c r="S3371" s="557" t="s">
        <v>237</v>
      </c>
    </row>
    <row r="3372" spans="1:19" s="34" customFormat="1" ht="20.100000000000001" customHeight="1">
      <c r="A3372" s="557" t="s">
        <v>1577</v>
      </c>
      <c r="B3372" s="563" t="s">
        <v>1578</v>
      </c>
      <c r="C3372" s="557" t="s">
        <v>474</v>
      </c>
      <c r="D3372" s="556" t="s">
        <v>833</v>
      </c>
      <c r="E3372" s="556" t="s">
        <v>833</v>
      </c>
      <c r="F3372" s="557" t="s">
        <v>406</v>
      </c>
      <c r="G3372" s="563"/>
      <c r="H3372" s="560">
        <v>608</v>
      </c>
      <c r="I3372" s="559">
        <v>44128</v>
      </c>
      <c r="J3372" s="563">
        <v>0</v>
      </c>
      <c r="K3372" s="561">
        <f t="shared" si="219"/>
        <v>0</v>
      </c>
      <c r="L3372" s="562">
        <f t="shared" si="220"/>
        <v>0</v>
      </c>
      <c r="M3372" s="713">
        <f t="shared" si="221"/>
        <v>26829824</v>
      </c>
      <c r="N3372" s="563"/>
      <c r="O3372" s="563"/>
      <c r="P3372" s="557" t="s">
        <v>482</v>
      </c>
      <c r="Q3372" s="557" t="s">
        <v>271</v>
      </c>
      <c r="R3372" s="557" t="s">
        <v>73</v>
      </c>
      <c r="S3372" s="557" t="s">
        <v>237</v>
      </c>
    </row>
    <row r="3373" spans="1:19" s="34" customFormat="1" ht="20.100000000000001" customHeight="1">
      <c r="A3373" s="557" t="s">
        <v>1577</v>
      </c>
      <c r="B3373" s="563" t="s">
        <v>1578</v>
      </c>
      <c r="C3373" s="557" t="s">
        <v>474</v>
      </c>
      <c r="D3373" s="556" t="s">
        <v>833</v>
      </c>
      <c r="E3373" s="556" t="s">
        <v>527</v>
      </c>
      <c r="F3373" s="557" t="s">
        <v>880</v>
      </c>
      <c r="G3373" s="563"/>
      <c r="H3373" s="560">
        <v>608</v>
      </c>
      <c r="I3373" s="559">
        <v>3594</v>
      </c>
      <c r="J3373" s="563">
        <v>0</v>
      </c>
      <c r="K3373" s="561">
        <f t="shared" si="219"/>
        <v>0</v>
      </c>
      <c r="L3373" s="562">
        <f t="shared" si="220"/>
        <v>0</v>
      </c>
      <c r="M3373" s="713">
        <f t="shared" si="221"/>
        <v>2185152</v>
      </c>
      <c r="N3373" s="563"/>
      <c r="O3373" s="563"/>
      <c r="P3373" s="557" t="s">
        <v>482</v>
      </c>
      <c r="Q3373" s="557" t="s">
        <v>336</v>
      </c>
      <c r="R3373" s="557" t="s">
        <v>73</v>
      </c>
      <c r="S3373" s="557" t="s">
        <v>237</v>
      </c>
    </row>
    <row r="3374" spans="1:19" s="34" customFormat="1" ht="20.100000000000001" customHeight="1">
      <c r="A3374" s="557" t="s">
        <v>1577</v>
      </c>
      <c r="B3374" s="563" t="s">
        <v>1578</v>
      </c>
      <c r="C3374" s="557" t="s">
        <v>474</v>
      </c>
      <c r="D3374" s="556" t="s">
        <v>833</v>
      </c>
      <c r="E3374" s="556" t="s">
        <v>527</v>
      </c>
      <c r="F3374" s="557" t="s">
        <v>880</v>
      </c>
      <c r="G3374" s="563"/>
      <c r="H3374" s="560">
        <v>608</v>
      </c>
      <c r="I3374" s="559">
        <v>3594</v>
      </c>
      <c r="J3374" s="563">
        <v>0</v>
      </c>
      <c r="K3374" s="561">
        <f t="shared" si="219"/>
        <v>0</v>
      </c>
      <c r="L3374" s="562">
        <f t="shared" si="220"/>
        <v>0</v>
      </c>
      <c r="M3374" s="713">
        <f t="shared" si="221"/>
        <v>2185152</v>
      </c>
      <c r="N3374" s="563"/>
      <c r="O3374" s="563"/>
      <c r="P3374" s="557" t="s">
        <v>482</v>
      </c>
      <c r="Q3374" s="557" t="s">
        <v>336</v>
      </c>
      <c r="R3374" s="557" t="s">
        <v>73</v>
      </c>
      <c r="S3374" s="557" t="s">
        <v>237</v>
      </c>
    </row>
    <row r="3375" spans="1:19" s="34" customFormat="1" ht="20.100000000000001" customHeight="1">
      <c r="A3375" s="557" t="s">
        <v>1577</v>
      </c>
      <c r="B3375" s="563" t="s">
        <v>1578</v>
      </c>
      <c r="C3375" s="557" t="s">
        <v>474</v>
      </c>
      <c r="D3375" s="556" t="s">
        <v>833</v>
      </c>
      <c r="E3375" s="556" t="s">
        <v>833</v>
      </c>
      <c r="F3375" s="557" t="s">
        <v>881</v>
      </c>
      <c r="G3375" s="563"/>
      <c r="H3375" s="560">
        <v>608</v>
      </c>
      <c r="I3375" s="559">
        <v>10183</v>
      </c>
      <c r="J3375" s="563">
        <v>0</v>
      </c>
      <c r="K3375" s="561">
        <f t="shared" si="219"/>
        <v>0</v>
      </c>
      <c r="L3375" s="562">
        <f t="shared" si="220"/>
        <v>0</v>
      </c>
      <c r="M3375" s="713">
        <f t="shared" si="221"/>
        <v>6191264</v>
      </c>
      <c r="N3375" s="563"/>
      <c r="O3375" s="563"/>
      <c r="P3375" s="557" t="s">
        <v>482</v>
      </c>
      <c r="Q3375" s="557" t="s">
        <v>336</v>
      </c>
      <c r="R3375" s="557" t="s">
        <v>73</v>
      </c>
      <c r="S3375" s="557" t="s">
        <v>237</v>
      </c>
    </row>
    <row r="3376" spans="1:19" s="34" customFormat="1" ht="20.100000000000001" customHeight="1">
      <c r="A3376" s="557" t="s">
        <v>1577</v>
      </c>
      <c r="B3376" s="563" t="s">
        <v>1578</v>
      </c>
      <c r="C3376" s="557" t="s">
        <v>474</v>
      </c>
      <c r="D3376" s="556" t="s">
        <v>833</v>
      </c>
      <c r="E3376" s="556" t="s">
        <v>527</v>
      </c>
      <c r="F3376" s="557" t="s">
        <v>346</v>
      </c>
      <c r="G3376" s="563"/>
      <c r="H3376" s="560">
        <v>268</v>
      </c>
      <c r="I3376" s="559">
        <v>59340</v>
      </c>
      <c r="J3376" s="563">
        <v>0</v>
      </c>
      <c r="K3376" s="561">
        <f t="shared" si="219"/>
        <v>0</v>
      </c>
      <c r="L3376" s="562">
        <f t="shared" si="220"/>
        <v>0</v>
      </c>
      <c r="M3376" s="713">
        <f t="shared" si="221"/>
        <v>15903120</v>
      </c>
      <c r="N3376" s="563"/>
      <c r="O3376" s="563"/>
      <c r="P3376" s="557" t="s">
        <v>482</v>
      </c>
      <c r="Q3376" s="557" t="s">
        <v>271</v>
      </c>
      <c r="R3376" s="557" t="s">
        <v>73</v>
      </c>
      <c r="S3376" s="557" t="s">
        <v>237</v>
      </c>
    </row>
    <row r="3377" spans="1:19" s="34" customFormat="1" ht="20.100000000000001" customHeight="1">
      <c r="A3377" s="557" t="s">
        <v>1577</v>
      </c>
      <c r="B3377" s="563" t="s">
        <v>1578</v>
      </c>
      <c r="C3377" s="557" t="s">
        <v>474</v>
      </c>
      <c r="D3377" s="556" t="s">
        <v>833</v>
      </c>
      <c r="E3377" s="556" t="s">
        <v>527</v>
      </c>
      <c r="F3377" s="557" t="s">
        <v>1580</v>
      </c>
      <c r="G3377" s="563"/>
      <c r="H3377" s="560">
        <v>268</v>
      </c>
      <c r="I3377" s="559">
        <v>11206</v>
      </c>
      <c r="J3377" s="563">
        <v>0</v>
      </c>
      <c r="K3377" s="561">
        <f t="shared" si="219"/>
        <v>0</v>
      </c>
      <c r="L3377" s="562">
        <f t="shared" si="220"/>
        <v>0</v>
      </c>
      <c r="M3377" s="713">
        <f t="shared" si="221"/>
        <v>3003208</v>
      </c>
      <c r="N3377" s="563"/>
      <c r="O3377" s="563"/>
      <c r="P3377" s="557" t="s">
        <v>482</v>
      </c>
      <c r="Q3377" s="557" t="s">
        <v>336</v>
      </c>
      <c r="R3377" s="557" t="s">
        <v>73</v>
      </c>
      <c r="S3377" s="557" t="s">
        <v>237</v>
      </c>
    </row>
    <row r="3378" spans="1:19" s="34" customFormat="1" ht="20.100000000000001" customHeight="1">
      <c r="A3378" s="557" t="s">
        <v>1577</v>
      </c>
      <c r="B3378" s="563" t="s">
        <v>1578</v>
      </c>
      <c r="C3378" s="557" t="s">
        <v>474</v>
      </c>
      <c r="D3378" s="556" t="s">
        <v>833</v>
      </c>
      <c r="E3378" s="556" t="s">
        <v>833</v>
      </c>
      <c r="F3378" s="557" t="s">
        <v>442</v>
      </c>
      <c r="G3378" s="563"/>
      <c r="H3378" s="560">
        <v>268</v>
      </c>
      <c r="I3378" s="559">
        <v>974</v>
      </c>
      <c r="J3378" s="563">
        <v>0</v>
      </c>
      <c r="K3378" s="561">
        <f t="shared" si="219"/>
        <v>0</v>
      </c>
      <c r="L3378" s="562">
        <f t="shared" si="220"/>
        <v>0</v>
      </c>
      <c r="M3378" s="713">
        <f t="shared" si="221"/>
        <v>261032</v>
      </c>
      <c r="N3378" s="563"/>
      <c r="O3378" s="563"/>
      <c r="P3378" s="557" t="s">
        <v>482</v>
      </c>
      <c r="Q3378" s="557" t="s">
        <v>336</v>
      </c>
      <c r="R3378" s="557" t="s">
        <v>73</v>
      </c>
      <c r="S3378" s="557" t="s">
        <v>237</v>
      </c>
    </row>
    <row r="3379" spans="1:19" s="34" customFormat="1" ht="20.100000000000001" customHeight="1">
      <c r="A3379" s="557" t="s">
        <v>2686</v>
      </c>
      <c r="B3379" s="563" t="s">
        <v>2687</v>
      </c>
      <c r="C3379" s="557" t="s">
        <v>2209</v>
      </c>
      <c r="D3379" s="556" t="s">
        <v>833</v>
      </c>
      <c r="E3379" s="556" t="s">
        <v>527</v>
      </c>
      <c r="F3379" s="557" t="s">
        <v>874</v>
      </c>
      <c r="G3379" s="563"/>
      <c r="H3379" s="560">
        <v>80</v>
      </c>
      <c r="I3379" s="559">
        <v>113804</v>
      </c>
      <c r="J3379" s="563">
        <v>37</v>
      </c>
      <c r="K3379" s="561">
        <f t="shared" si="219"/>
        <v>2960</v>
      </c>
      <c r="L3379" s="562">
        <f t="shared" si="220"/>
        <v>2.96</v>
      </c>
      <c r="M3379" s="713">
        <f t="shared" si="221"/>
        <v>9104320</v>
      </c>
      <c r="N3379" s="563" t="s">
        <v>2774</v>
      </c>
      <c r="O3379" s="563" t="s">
        <v>2781</v>
      </c>
      <c r="P3379" s="557" t="s">
        <v>482</v>
      </c>
      <c r="Q3379" s="557" t="s">
        <v>361</v>
      </c>
      <c r="R3379" s="557" t="s">
        <v>68</v>
      </c>
      <c r="S3379" s="557" t="s">
        <v>213</v>
      </c>
    </row>
    <row r="3380" spans="1:19" s="34" customFormat="1" ht="20.100000000000001" customHeight="1">
      <c r="A3380" s="557" t="s">
        <v>2686</v>
      </c>
      <c r="B3380" s="563" t="s">
        <v>2687</v>
      </c>
      <c r="C3380" s="557" t="s">
        <v>2209</v>
      </c>
      <c r="D3380" s="556" t="s">
        <v>833</v>
      </c>
      <c r="E3380" s="556" t="s">
        <v>527</v>
      </c>
      <c r="F3380" s="557" t="s">
        <v>959</v>
      </c>
      <c r="G3380" s="563"/>
      <c r="H3380" s="560">
        <v>50</v>
      </c>
      <c r="I3380" s="559">
        <v>112043</v>
      </c>
      <c r="J3380" s="563">
        <v>40</v>
      </c>
      <c r="K3380" s="561">
        <f t="shared" si="219"/>
        <v>2000</v>
      </c>
      <c r="L3380" s="562">
        <f t="shared" si="220"/>
        <v>2</v>
      </c>
      <c r="M3380" s="713">
        <f t="shared" si="221"/>
        <v>5602150</v>
      </c>
      <c r="N3380" s="563"/>
      <c r="O3380" s="563"/>
      <c r="P3380" s="557" t="s">
        <v>482</v>
      </c>
      <c r="Q3380" s="557" t="s">
        <v>364</v>
      </c>
      <c r="R3380" s="557" t="s">
        <v>68</v>
      </c>
      <c r="S3380" s="557" t="s">
        <v>213</v>
      </c>
    </row>
    <row r="3381" spans="1:19" s="34" customFormat="1" ht="20.100000000000001" customHeight="1">
      <c r="A3381" s="557" t="s">
        <v>2686</v>
      </c>
      <c r="B3381" s="563" t="s">
        <v>2687</v>
      </c>
      <c r="C3381" s="557" t="s">
        <v>2209</v>
      </c>
      <c r="D3381" s="556" t="s">
        <v>833</v>
      </c>
      <c r="E3381" s="556" t="s">
        <v>833</v>
      </c>
      <c r="F3381" s="557" t="s">
        <v>267</v>
      </c>
      <c r="G3381" s="563"/>
      <c r="H3381" s="560">
        <v>57</v>
      </c>
      <c r="I3381" s="559">
        <v>52938</v>
      </c>
      <c r="J3381" s="563">
        <v>7.2</v>
      </c>
      <c r="K3381" s="561">
        <f t="shared" si="219"/>
        <v>410.40000000000003</v>
      </c>
      <c r="L3381" s="562">
        <f t="shared" si="220"/>
        <v>0.41040000000000004</v>
      </c>
      <c r="M3381" s="713">
        <f t="shared" si="221"/>
        <v>3017466</v>
      </c>
      <c r="N3381" s="563"/>
      <c r="O3381" s="563"/>
      <c r="P3381" s="557" t="s">
        <v>482</v>
      </c>
      <c r="Q3381" s="557" t="s">
        <v>344</v>
      </c>
      <c r="R3381" s="557" t="s">
        <v>60</v>
      </c>
      <c r="S3381" s="557" t="s">
        <v>213</v>
      </c>
    </row>
    <row r="3382" spans="1:19" s="34" customFormat="1" ht="20.100000000000001" customHeight="1">
      <c r="A3382" s="557" t="s">
        <v>2686</v>
      </c>
      <c r="B3382" s="563" t="s">
        <v>2687</v>
      </c>
      <c r="C3382" s="557" t="s">
        <v>2209</v>
      </c>
      <c r="D3382" s="556" t="s">
        <v>833</v>
      </c>
      <c r="E3382" s="556" t="s">
        <v>527</v>
      </c>
      <c r="F3382" s="557" t="s">
        <v>670</v>
      </c>
      <c r="G3382" s="563"/>
      <c r="H3382" s="560">
        <v>13</v>
      </c>
      <c r="I3382" s="559">
        <v>94326</v>
      </c>
      <c r="J3382" s="563">
        <v>23</v>
      </c>
      <c r="K3382" s="561">
        <f t="shared" si="219"/>
        <v>299</v>
      </c>
      <c r="L3382" s="562">
        <f t="shared" si="220"/>
        <v>0.29899999999999999</v>
      </c>
      <c r="M3382" s="713">
        <f t="shared" si="221"/>
        <v>1226238</v>
      </c>
      <c r="N3382" s="563"/>
      <c r="O3382" s="563" t="s">
        <v>2782</v>
      </c>
      <c r="P3382" s="557" t="s">
        <v>482</v>
      </c>
      <c r="Q3382" s="557" t="s">
        <v>628</v>
      </c>
      <c r="R3382" s="557" t="s">
        <v>68</v>
      </c>
      <c r="S3382" s="557" t="s">
        <v>213</v>
      </c>
    </row>
    <row r="3383" spans="1:19" s="34" customFormat="1" ht="20.100000000000001" customHeight="1">
      <c r="A3383" s="557" t="s">
        <v>2686</v>
      </c>
      <c r="B3383" s="563" t="s">
        <v>2687</v>
      </c>
      <c r="C3383" s="557" t="s">
        <v>2209</v>
      </c>
      <c r="D3383" s="556" t="s">
        <v>833</v>
      </c>
      <c r="E3383" s="556" t="s">
        <v>527</v>
      </c>
      <c r="F3383" s="557" t="s">
        <v>1643</v>
      </c>
      <c r="G3383" s="563"/>
      <c r="H3383" s="560">
        <v>13</v>
      </c>
      <c r="I3383" s="559">
        <v>13404</v>
      </c>
      <c r="J3383" s="563">
        <v>0</v>
      </c>
      <c r="K3383" s="561">
        <f t="shared" si="219"/>
        <v>0</v>
      </c>
      <c r="L3383" s="562">
        <f t="shared" si="220"/>
        <v>0</v>
      </c>
      <c r="M3383" s="713">
        <f t="shared" si="221"/>
        <v>174252</v>
      </c>
      <c r="N3383" s="563"/>
      <c r="O3383" s="563" t="s">
        <v>2782</v>
      </c>
      <c r="P3383" s="557" t="s">
        <v>482</v>
      </c>
      <c r="Q3383" s="557" t="s">
        <v>336</v>
      </c>
      <c r="R3383" s="557" t="s">
        <v>73</v>
      </c>
      <c r="S3383" s="557" t="s">
        <v>213</v>
      </c>
    </row>
    <row r="3384" spans="1:19" s="34" customFormat="1" ht="20.100000000000001" customHeight="1">
      <c r="A3384" s="557" t="s">
        <v>2686</v>
      </c>
      <c r="B3384" s="563" t="s">
        <v>2687</v>
      </c>
      <c r="C3384" s="557" t="s">
        <v>2209</v>
      </c>
      <c r="D3384" s="556" t="s">
        <v>833</v>
      </c>
      <c r="E3384" s="556" t="s">
        <v>833</v>
      </c>
      <c r="F3384" s="557" t="s">
        <v>1142</v>
      </c>
      <c r="G3384" s="563"/>
      <c r="H3384" s="560">
        <v>57</v>
      </c>
      <c r="I3384" s="559">
        <v>43600</v>
      </c>
      <c r="J3384" s="563">
        <v>0</v>
      </c>
      <c r="K3384" s="561">
        <f t="shared" ref="K3384:K3446" si="222">IFERROR(J3384*H3384,"0")</f>
        <v>0</v>
      </c>
      <c r="L3384" s="562">
        <f t="shared" ref="L3384:L3446" si="223">IFERROR(K3384/1000,"0")</f>
        <v>0</v>
      </c>
      <c r="M3384" s="713">
        <f t="shared" ref="M3384:M3446" si="224">H3384*I3384</f>
        <v>2485200</v>
      </c>
      <c r="N3384" s="563"/>
      <c r="O3384" s="563" t="s">
        <v>2316</v>
      </c>
      <c r="P3384" s="557" t="s">
        <v>482</v>
      </c>
      <c r="Q3384" s="557" t="s">
        <v>271</v>
      </c>
      <c r="R3384" s="557" t="s">
        <v>73</v>
      </c>
      <c r="S3384" s="557" t="s">
        <v>213</v>
      </c>
    </row>
    <row r="3385" spans="1:19" s="34" customFormat="1" ht="20.100000000000001" customHeight="1">
      <c r="A3385" s="557" t="s">
        <v>2686</v>
      </c>
      <c r="B3385" s="563" t="s">
        <v>2687</v>
      </c>
      <c r="C3385" s="557" t="s">
        <v>2209</v>
      </c>
      <c r="D3385" s="556" t="s">
        <v>833</v>
      </c>
      <c r="E3385" s="556" t="s">
        <v>527</v>
      </c>
      <c r="F3385" s="557" t="s">
        <v>880</v>
      </c>
      <c r="G3385" s="563"/>
      <c r="H3385" s="560">
        <v>57</v>
      </c>
      <c r="I3385" s="559">
        <v>3600</v>
      </c>
      <c r="J3385" s="563">
        <v>0</v>
      </c>
      <c r="K3385" s="561">
        <f t="shared" si="222"/>
        <v>0</v>
      </c>
      <c r="L3385" s="562">
        <f t="shared" si="223"/>
        <v>0</v>
      </c>
      <c r="M3385" s="713">
        <f t="shared" si="224"/>
        <v>205200</v>
      </c>
      <c r="N3385" s="563"/>
      <c r="O3385" s="563" t="s">
        <v>2316</v>
      </c>
      <c r="P3385" s="557" t="s">
        <v>482</v>
      </c>
      <c r="Q3385" s="557" t="s">
        <v>336</v>
      </c>
      <c r="R3385" s="557" t="s">
        <v>73</v>
      </c>
      <c r="S3385" s="557" t="s">
        <v>213</v>
      </c>
    </row>
    <row r="3386" spans="1:19" s="34" customFormat="1" ht="20.100000000000001" customHeight="1">
      <c r="A3386" s="557" t="s">
        <v>2686</v>
      </c>
      <c r="B3386" s="563" t="s">
        <v>2687</v>
      </c>
      <c r="C3386" s="557" t="s">
        <v>2209</v>
      </c>
      <c r="D3386" s="556" t="s">
        <v>833</v>
      </c>
      <c r="E3386" s="556" t="s">
        <v>527</v>
      </c>
      <c r="F3386" s="557" t="s">
        <v>880</v>
      </c>
      <c r="G3386" s="563"/>
      <c r="H3386" s="560">
        <v>57</v>
      </c>
      <c r="I3386" s="559">
        <v>3600</v>
      </c>
      <c r="J3386" s="563">
        <v>0</v>
      </c>
      <c r="K3386" s="561">
        <f t="shared" si="222"/>
        <v>0</v>
      </c>
      <c r="L3386" s="562">
        <f t="shared" si="223"/>
        <v>0</v>
      </c>
      <c r="M3386" s="713">
        <f t="shared" si="224"/>
        <v>205200</v>
      </c>
      <c r="N3386" s="563"/>
      <c r="O3386" s="563" t="s">
        <v>2316</v>
      </c>
      <c r="P3386" s="557" t="s">
        <v>482</v>
      </c>
      <c r="Q3386" s="557" t="s">
        <v>336</v>
      </c>
      <c r="R3386" s="557" t="s">
        <v>73</v>
      </c>
      <c r="S3386" s="557" t="s">
        <v>213</v>
      </c>
    </row>
    <row r="3387" spans="1:19" s="34" customFormat="1" ht="20.100000000000001" customHeight="1">
      <c r="A3387" s="557" t="s">
        <v>2686</v>
      </c>
      <c r="B3387" s="563" t="s">
        <v>2687</v>
      </c>
      <c r="C3387" s="557" t="s">
        <v>2209</v>
      </c>
      <c r="D3387" s="556" t="s">
        <v>833</v>
      </c>
      <c r="E3387" s="556" t="s">
        <v>833</v>
      </c>
      <c r="F3387" s="557" t="s">
        <v>1575</v>
      </c>
      <c r="G3387" s="563"/>
      <c r="H3387" s="560">
        <v>57</v>
      </c>
      <c r="I3387" s="559">
        <v>7200</v>
      </c>
      <c r="J3387" s="563">
        <v>0</v>
      </c>
      <c r="K3387" s="561">
        <f t="shared" si="222"/>
        <v>0</v>
      </c>
      <c r="L3387" s="562">
        <f t="shared" si="223"/>
        <v>0</v>
      </c>
      <c r="M3387" s="713">
        <f t="shared" si="224"/>
        <v>410400</v>
      </c>
      <c r="N3387" s="563"/>
      <c r="O3387" s="563" t="s">
        <v>2316</v>
      </c>
      <c r="P3387" s="557" t="s">
        <v>482</v>
      </c>
      <c r="Q3387" s="557" t="s">
        <v>336</v>
      </c>
      <c r="R3387" s="557" t="s">
        <v>73</v>
      </c>
      <c r="S3387" s="557" t="s">
        <v>213</v>
      </c>
    </row>
    <row r="3388" spans="1:19" s="34" customFormat="1" ht="20.100000000000001" customHeight="1">
      <c r="A3388" s="557" t="s">
        <v>2686</v>
      </c>
      <c r="B3388" s="563" t="s">
        <v>2687</v>
      </c>
      <c r="C3388" s="557" t="s">
        <v>2209</v>
      </c>
      <c r="D3388" s="556" t="s">
        <v>833</v>
      </c>
      <c r="E3388" s="556" t="s">
        <v>527</v>
      </c>
      <c r="F3388" s="557" t="s">
        <v>882</v>
      </c>
      <c r="G3388" s="563"/>
      <c r="H3388" s="560">
        <v>57</v>
      </c>
      <c r="I3388" s="559">
        <v>8500</v>
      </c>
      <c r="J3388" s="563">
        <v>0</v>
      </c>
      <c r="K3388" s="561">
        <f t="shared" si="222"/>
        <v>0</v>
      </c>
      <c r="L3388" s="562">
        <f t="shared" si="223"/>
        <v>0</v>
      </c>
      <c r="M3388" s="713">
        <f t="shared" si="224"/>
        <v>484500</v>
      </c>
      <c r="N3388" s="563"/>
      <c r="O3388" s="563" t="s">
        <v>2316</v>
      </c>
      <c r="P3388" s="557" t="s">
        <v>482</v>
      </c>
      <c r="Q3388" s="557" t="s">
        <v>336</v>
      </c>
      <c r="R3388" s="557" t="s">
        <v>73</v>
      </c>
      <c r="S3388" s="557" t="s">
        <v>213</v>
      </c>
    </row>
    <row r="3389" spans="1:19" s="34" customFormat="1" ht="20.100000000000001" customHeight="1">
      <c r="A3389" s="557" t="s">
        <v>2686</v>
      </c>
      <c r="B3389" s="563" t="s">
        <v>2687</v>
      </c>
      <c r="C3389" s="557" t="s">
        <v>2209</v>
      </c>
      <c r="D3389" s="556" t="s">
        <v>833</v>
      </c>
      <c r="E3389" s="556" t="s">
        <v>527</v>
      </c>
      <c r="F3389" s="557" t="s">
        <v>2722</v>
      </c>
      <c r="G3389" s="563"/>
      <c r="H3389" s="560">
        <v>57</v>
      </c>
      <c r="I3389" s="559">
        <v>52000</v>
      </c>
      <c r="J3389" s="563">
        <v>0</v>
      </c>
      <c r="K3389" s="561">
        <f t="shared" si="222"/>
        <v>0</v>
      </c>
      <c r="L3389" s="562">
        <f t="shared" si="223"/>
        <v>0</v>
      </c>
      <c r="M3389" s="713">
        <f t="shared" si="224"/>
        <v>2964000</v>
      </c>
      <c r="N3389" s="563"/>
      <c r="O3389" s="563"/>
      <c r="P3389" s="557" t="s">
        <v>482</v>
      </c>
      <c r="Q3389" s="557" t="s">
        <v>336</v>
      </c>
      <c r="R3389" s="557" t="s">
        <v>73</v>
      </c>
      <c r="S3389" s="557" t="s">
        <v>213</v>
      </c>
    </row>
    <row r="3390" spans="1:19" s="34" customFormat="1" ht="20.100000000000001" customHeight="1">
      <c r="A3390" s="557" t="s">
        <v>2686</v>
      </c>
      <c r="B3390" s="563" t="s">
        <v>2687</v>
      </c>
      <c r="C3390" s="557" t="s">
        <v>2209</v>
      </c>
      <c r="D3390" s="556" t="s">
        <v>833</v>
      </c>
      <c r="E3390" s="556" t="s">
        <v>833</v>
      </c>
      <c r="F3390" s="557" t="s">
        <v>2717</v>
      </c>
      <c r="G3390" s="563"/>
      <c r="H3390" s="560">
        <v>65</v>
      </c>
      <c r="I3390" s="559">
        <v>59000</v>
      </c>
      <c r="J3390" s="563">
        <v>0</v>
      </c>
      <c r="K3390" s="561">
        <f t="shared" si="222"/>
        <v>0</v>
      </c>
      <c r="L3390" s="562">
        <f t="shared" si="223"/>
        <v>0</v>
      </c>
      <c r="M3390" s="713">
        <f t="shared" si="224"/>
        <v>3835000</v>
      </c>
      <c r="N3390" s="563"/>
      <c r="O3390" s="563"/>
      <c r="P3390" s="557" t="s">
        <v>482</v>
      </c>
      <c r="Q3390" s="557" t="s">
        <v>272</v>
      </c>
      <c r="R3390" s="557" t="s">
        <v>73</v>
      </c>
      <c r="S3390" s="557" t="s">
        <v>213</v>
      </c>
    </row>
    <row r="3391" spans="1:19" s="34" customFormat="1" ht="20.100000000000001" customHeight="1">
      <c r="A3391" s="557" t="s">
        <v>770</v>
      </c>
      <c r="B3391" s="563" t="s">
        <v>3533</v>
      </c>
      <c r="C3391" s="557" t="s">
        <v>515</v>
      </c>
      <c r="D3391" s="556" t="s">
        <v>833</v>
      </c>
      <c r="E3391" s="556" t="s">
        <v>527</v>
      </c>
      <c r="F3391" s="557" t="s">
        <v>1219</v>
      </c>
      <c r="G3391" s="563"/>
      <c r="H3391" s="560">
        <v>467</v>
      </c>
      <c r="I3391" s="559">
        <v>30714</v>
      </c>
      <c r="J3391" s="563">
        <v>14</v>
      </c>
      <c r="K3391" s="561">
        <f t="shared" si="222"/>
        <v>6538</v>
      </c>
      <c r="L3391" s="562">
        <f t="shared" si="223"/>
        <v>6.5380000000000003</v>
      </c>
      <c r="M3391" s="713">
        <f t="shared" si="224"/>
        <v>14343438</v>
      </c>
      <c r="N3391" s="563"/>
      <c r="O3391" s="563"/>
      <c r="P3391" s="557" t="s">
        <v>761</v>
      </c>
      <c r="Q3391" s="557" t="s">
        <v>270</v>
      </c>
      <c r="R3391" s="557" t="s">
        <v>68</v>
      </c>
      <c r="S3391" s="557" t="s">
        <v>40</v>
      </c>
    </row>
    <row r="3392" spans="1:19" s="34" customFormat="1" ht="20.100000000000001" customHeight="1">
      <c r="A3392" s="557" t="s">
        <v>770</v>
      </c>
      <c r="B3392" s="563" t="s">
        <v>3533</v>
      </c>
      <c r="C3392" s="557" t="s">
        <v>515</v>
      </c>
      <c r="D3392" s="556" t="s">
        <v>833</v>
      </c>
      <c r="E3392" s="556" t="s">
        <v>527</v>
      </c>
      <c r="F3392" s="557" t="s">
        <v>67</v>
      </c>
      <c r="G3392" s="563"/>
      <c r="H3392" s="560">
        <v>467</v>
      </c>
      <c r="I3392" s="559">
        <v>94000</v>
      </c>
      <c r="J3392" s="563">
        <v>41</v>
      </c>
      <c r="K3392" s="561">
        <f t="shared" si="222"/>
        <v>19147</v>
      </c>
      <c r="L3392" s="562">
        <f t="shared" si="223"/>
        <v>19.146999999999998</v>
      </c>
      <c r="M3392" s="713">
        <f t="shared" si="224"/>
        <v>43898000</v>
      </c>
      <c r="N3392" s="563"/>
      <c r="O3392" s="563"/>
      <c r="P3392" s="557" t="s">
        <v>761</v>
      </c>
      <c r="Q3392" s="557" t="s">
        <v>403</v>
      </c>
      <c r="R3392" s="557" t="s">
        <v>68</v>
      </c>
      <c r="S3392" s="557" t="s">
        <v>40</v>
      </c>
    </row>
    <row r="3393" spans="1:19" s="34" customFormat="1" ht="20.100000000000001" customHeight="1">
      <c r="A3393" s="557" t="s">
        <v>770</v>
      </c>
      <c r="B3393" s="563" t="s">
        <v>3533</v>
      </c>
      <c r="C3393" s="557" t="s">
        <v>515</v>
      </c>
      <c r="D3393" s="556" t="s">
        <v>833</v>
      </c>
      <c r="E3393" s="556" t="s">
        <v>833</v>
      </c>
      <c r="F3393" s="557" t="s">
        <v>1391</v>
      </c>
      <c r="G3393" s="563"/>
      <c r="H3393" s="560">
        <v>467</v>
      </c>
      <c r="I3393" s="559">
        <v>44838</v>
      </c>
      <c r="J3393" s="563">
        <v>16</v>
      </c>
      <c r="K3393" s="561">
        <f t="shared" si="222"/>
        <v>7472</v>
      </c>
      <c r="L3393" s="562">
        <f t="shared" si="223"/>
        <v>7.4720000000000004</v>
      </c>
      <c r="M3393" s="713">
        <f t="shared" si="224"/>
        <v>20939346</v>
      </c>
      <c r="N3393" s="563"/>
      <c r="O3393" s="563"/>
      <c r="P3393" s="557" t="s">
        <v>761</v>
      </c>
      <c r="Q3393" s="557" t="s">
        <v>270</v>
      </c>
      <c r="R3393" s="557" t="s">
        <v>68</v>
      </c>
      <c r="S3393" s="557" t="s">
        <v>40</v>
      </c>
    </row>
    <row r="3394" spans="1:19" s="34" customFormat="1" ht="20.100000000000001" customHeight="1">
      <c r="A3394" s="557" t="s">
        <v>770</v>
      </c>
      <c r="B3394" s="563" t="s">
        <v>3533</v>
      </c>
      <c r="C3394" s="557" t="s">
        <v>515</v>
      </c>
      <c r="D3394" s="556" t="s">
        <v>833</v>
      </c>
      <c r="E3394" s="556" t="s">
        <v>527</v>
      </c>
      <c r="F3394" s="557" t="s">
        <v>524</v>
      </c>
      <c r="G3394" s="563"/>
      <c r="H3394" s="560">
        <v>467</v>
      </c>
      <c r="I3394" s="559">
        <v>121242</v>
      </c>
      <c r="J3394" s="563">
        <v>42</v>
      </c>
      <c r="K3394" s="561">
        <f t="shared" si="222"/>
        <v>19614</v>
      </c>
      <c r="L3394" s="562">
        <f t="shared" si="223"/>
        <v>19.614000000000001</v>
      </c>
      <c r="M3394" s="713">
        <f t="shared" si="224"/>
        <v>56620014</v>
      </c>
      <c r="N3394" s="563"/>
      <c r="O3394" s="563"/>
      <c r="P3394" s="557" t="s">
        <v>761</v>
      </c>
      <c r="Q3394" s="557" t="s">
        <v>327</v>
      </c>
      <c r="R3394" s="557" t="s">
        <v>68</v>
      </c>
      <c r="S3394" s="557" t="s">
        <v>40</v>
      </c>
    </row>
    <row r="3395" spans="1:19" s="34" customFormat="1" ht="20.100000000000001" customHeight="1">
      <c r="A3395" s="557" t="s">
        <v>351</v>
      </c>
      <c r="B3395" s="563" t="s">
        <v>2214</v>
      </c>
      <c r="C3395" s="557" t="s">
        <v>352</v>
      </c>
      <c r="D3395" s="556" t="s">
        <v>833</v>
      </c>
      <c r="E3395" s="556" t="s">
        <v>527</v>
      </c>
      <c r="F3395" s="557" t="s">
        <v>402</v>
      </c>
      <c r="G3395" s="563"/>
      <c r="H3395" s="560">
        <v>224</v>
      </c>
      <c r="I3395" s="559">
        <v>183111</v>
      </c>
      <c r="J3395" s="563">
        <v>36.4</v>
      </c>
      <c r="K3395" s="561">
        <f t="shared" si="222"/>
        <v>8153.5999999999995</v>
      </c>
      <c r="L3395" s="562">
        <f t="shared" si="223"/>
        <v>8.1535999999999991</v>
      </c>
      <c r="M3395" s="713">
        <f t="shared" si="224"/>
        <v>41016864</v>
      </c>
      <c r="N3395" s="563"/>
      <c r="O3395" s="563"/>
      <c r="P3395" s="557" t="s">
        <v>761</v>
      </c>
      <c r="Q3395" s="557" t="s">
        <v>403</v>
      </c>
      <c r="R3395" s="557" t="s">
        <v>60</v>
      </c>
      <c r="S3395" s="557" t="s">
        <v>152</v>
      </c>
    </row>
    <row r="3396" spans="1:19" s="34" customFormat="1" ht="20.100000000000001" customHeight="1">
      <c r="A3396" s="557" t="s">
        <v>351</v>
      </c>
      <c r="B3396" s="563" t="s">
        <v>2214</v>
      </c>
      <c r="C3396" s="557" t="s">
        <v>352</v>
      </c>
      <c r="D3396" s="556" t="s">
        <v>833</v>
      </c>
      <c r="E3396" s="556" t="s">
        <v>833</v>
      </c>
      <c r="F3396" s="557" t="s">
        <v>538</v>
      </c>
      <c r="G3396" s="563"/>
      <c r="H3396" s="560">
        <v>224</v>
      </c>
      <c r="I3396" s="559">
        <v>57432</v>
      </c>
      <c r="J3396" s="563">
        <v>15.5</v>
      </c>
      <c r="K3396" s="561">
        <f t="shared" si="222"/>
        <v>3472</v>
      </c>
      <c r="L3396" s="562">
        <f t="shared" si="223"/>
        <v>3.472</v>
      </c>
      <c r="M3396" s="713">
        <f t="shared" si="224"/>
        <v>12864768</v>
      </c>
      <c r="N3396" s="563"/>
      <c r="O3396" s="563"/>
      <c r="P3396" s="557" t="s">
        <v>761</v>
      </c>
      <c r="Q3396" s="557" t="s">
        <v>270</v>
      </c>
      <c r="R3396" s="557" t="s">
        <v>60</v>
      </c>
      <c r="S3396" s="557" t="s">
        <v>152</v>
      </c>
    </row>
    <row r="3397" spans="1:19" s="34" customFormat="1" ht="20.100000000000001" customHeight="1">
      <c r="A3397" s="557" t="s">
        <v>351</v>
      </c>
      <c r="B3397" s="563" t="s">
        <v>2936</v>
      </c>
      <c r="C3397" s="557" t="s">
        <v>352</v>
      </c>
      <c r="D3397" s="556" t="s">
        <v>833</v>
      </c>
      <c r="E3397" s="556" t="s">
        <v>527</v>
      </c>
      <c r="F3397" s="557" t="s">
        <v>393</v>
      </c>
      <c r="G3397" s="563"/>
      <c r="H3397" s="560">
        <v>685</v>
      </c>
      <c r="I3397" s="559">
        <v>5800</v>
      </c>
      <c r="J3397" s="563">
        <v>0</v>
      </c>
      <c r="K3397" s="561">
        <f t="shared" si="222"/>
        <v>0</v>
      </c>
      <c r="L3397" s="562">
        <f t="shared" si="223"/>
        <v>0</v>
      </c>
      <c r="M3397" s="713">
        <f t="shared" si="224"/>
        <v>3973000</v>
      </c>
      <c r="N3397" s="563"/>
      <c r="O3397" s="563"/>
      <c r="P3397" s="557" t="s">
        <v>761</v>
      </c>
      <c r="Q3397" s="557" t="s">
        <v>280</v>
      </c>
      <c r="R3397" s="557" t="s">
        <v>73</v>
      </c>
      <c r="S3397" s="557" t="s">
        <v>152</v>
      </c>
    </row>
    <row r="3398" spans="1:19" s="34" customFormat="1" ht="20.100000000000001" customHeight="1">
      <c r="A3398" s="557" t="s">
        <v>351</v>
      </c>
      <c r="B3398" s="563" t="s">
        <v>2936</v>
      </c>
      <c r="C3398" s="557" t="s">
        <v>352</v>
      </c>
      <c r="D3398" s="556" t="s">
        <v>833</v>
      </c>
      <c r="E3398" s="556" t="s">
        <v>527</v>
      </c>
      <c r="F3398" s="557" t="s">
        <v>394</v>
      </c>
      <c r="G3398" s="563"/>
      <c r="H3398" s="560">
        <v>685</v>
      </c>
      <c r="I3398" s="559">
        <v>5000</v>
      </c>
      <c r="J3398" s="563">
        <v>0</v>
      </c>
      <c r="K3398" s="561">
        <f t="shared" si="222"/>
        <v>0</v>
      </c>
      <c r="L3398" s="562">
        <f t="shared" si="223"/>
        <v>0</v>
      </c>
      <c r="M3398" s="713">
        <f t="shared" si="224"/>
        <v>3425000</v>
      </c>
      <c r="N3398" s="563"/>
      <c r="O3398" s="563"/>
      <c r="P3398" s="557" t="s">
        <v>761</v>
      </c>
      <c r="Q3398" s="557" t="s">
        <v>280</v>
      </c>
      <c r="R3398" s="557" t="s">
        <v>73</v>
      </c>
      <c r="S3398" s="557" t="s">
        <v>152</v>
      </c>
    </row>
    <row r="3399" spans="1:19" s="34" customFormat="1" ht="20.100000000000001" customHeight="1">
      <c r="A3399" s="557" t="s">
        <v>351</v>
      </c>
      <c r="B3399" s="563" t="s">
        <v>2936</v>
      </c>
      <c r="C3399" s="557" t="s">
        <v>352</v>
      </c>
      <c r="D3399" s="556" t="s">
        <v>833</v>
      </c>
      <c r="E3399" s="556" t="s">
        <v>833</v>
      </c>
      <c r="F3399" s="557" t="s">
        <v>392</v>
      </c>
      <c r="G3399" s="563"/>
      <c r="H3399" s="560">
        <v>685</v>
      </c>
      <c r="I3399" s="559">
        <v>5000</v>
      </c>
      <c r="J3399" s="563">
        <v>0</v>
      </c>
      <c r="K3399" s="561">
        <f t="shared" si="222"/>
        <v>0</v>
      </c>
      <c r="L3399" s="562">
        <f t="shared" si="223"/>
        <v>0</v>
      </c>
      <c r="M3399" s="713">
        <f t="shared" si="224"/>
        <v>3425000</v>
      </c>
      <c r="N3399" s="563"/>
      <c r="O3399" s="563"/>
      <c r="P3399" s="557" t="s">
        <v>761</v>
      </c>
      <c r="Q3399" s="557" t="s">
        <v>280</v>
      </c>
      <c r="R3399" s="557" t="s">
        <v>73</v>
      </c>
      <c r="S3399" s="557" t="s">
        <v>152</v>
      </c>
    </row>
    <row r="3400" spans="1:19" s="34" customFormat="1" ht="20.100000000000001" customHeight="1">
      <c r="A3400" s="557" t="s">
        <v>351</v>
      </c>
      <c r="B3400" s="563" t="s">
        <v>2936</v>
      </c>
      <c r="C3400" s="557" t="s">
        <v>352</v>
      </c>
      <c r="D3400" s="556" t="s">
        <v>833</v>
      </c>
      <c r="E3400" s="556" t="s">
        <v>527</v>
      </c>
      <c r="F3400" s="557" t="s">
        <v>672</v>
      </c>
      <c r="G3400" s="563"/>
      <c r="H3400" s="560">
        <v>463</v>
      </c>
      <c r="I3400" s="559">
        <v>38033</v>
      </c>
      <c r="J3400" s="563">
        <v>14</v>
      </c>
      <c r="K3400" s="561">
        <f t="shared" si="222"/>
        <v>6482</v>
      </c>
      <c r="L3400" s="562">
        <f t="shared" si="223"/>
        <v>6.4820000000000002</v>
      </c>
      <c r="M3400" s="713">
        <f t="shared" si="224"/>
        <v>17609279</v>
      </c>
      <c r="N3400" s="563"/>
      <c r="O3400" s="563"/>
      <c r="P3400" s="557" t="s">
        <v>761</v>
      </c>
      <c r="Q3400" s="557" t="s">
        <v>270</v>
      </c>
      <c r="R3400" s="557" t="s">
        <v>60</v>
      </c>
      <c r="S3400" s="557" t="s">
        <v>152</v>
      </c>
    </row>
    <row r="3401" spans="1:19" s="34" customFormat="1" ht="20.100000000000001" customHeight="1">
      <c r="A3401" s="557" t="s">
        <v>351</v>
      </c>
      <c r="B3401" s="563" t="s">
        <v>2936</v>
      </c>
      <c r="C3401" s="557" t="s">
        <v>352</v>
      </c>
      <c r="D3401" s="556" t="s">
        <v>833</v>
      </c>
      <c r="E3401" s="556" t="s">
        <v>527</v>
      </c>
      <c r="F3401" s="557" t="s">
        <v>387</v>
      </c>
      <c r="G3401" s="563"/>
      <c r="H3401" s="560">
        <v>685</v>
      </c>
      <c r="I3401" s="559">
        <v>14797</v>
      </c>
      <c r="J3401" s="563">
        <v>0</v>
      </c>
      <c r="K3401" s="561">
        <f t="shared" si="222"/>
        <v>0</v>
      </c>
      <c r="L3401" s="562">
        <f t="shared" si="223"/>
        <v>0</v>
      </c>
      <c r="M3401" s="713">
        <f t="shared" si="224"/>
        <v>10135945</v>
      </c>
      <c r="N3401" s="563"/>
      <c r="O3401" s="563"/>
      <c r="P3401" s="557" t="s">
        <v>761</v>
      </c>
      <c r="Q3401" s="557" t="s">
        <v>360</v>
      </c>
      <c r="R3401" s="557" t="s">
        <v>73</v>
      </c>
      <c r="S3401" s="557" t="s">
        <v>152</v>
      </c>
    </row>
    <row r="3402" spans="1:19" s="34" customFormat="1" ht="20.100000000000001" customHeight="1">
      <c r="A3402" s="557" t="s">
        <v>351</v>
      </c>
      <c r="B3402" s="563" t="s">
        <v>2936</v>
      </c>
      <c r="C3402" s="557" t="s">
        <v>352</v>
      </c>
      <c r="D3402" s="556" t="s">
        <v>833</v>
      </c>
      <c r="E3402" s="556" t="s">
        <v>833</v>
      </c>
      <c r="F3402" s="557" t="s">
        <v>275</v>
      </c>
      <c r="G3402" s="563"/>
      <c r="H3402" s="560">
        <v>685</v>
      </c>
      <c r="I3402" s="559">
        <v>89523</v>
      </c>
      <c r="J3402" s="563">
        <v>0</v>
      </c>
      <c r="K3402" s="561">
        <f t="shared" si="222"/>
        <v>0</v>
      </c>
      <c r="L3402" s="562">
        <f t="shared" si="223"/>
        <v>0</v>
      </c>
      <c r="M3402" s="713">
        <f t="shared" si="224"/>
        <v>61323255</v>
      </c>
      <c r="N3402" s="563"/>
      <c r="O3402" s="563"/>
      <c r="P3402" s="557" t="s">
        <v>761</v>
      </c>
      <c r="Q3402" s="557" t="s">
        <v>276</v>
      </c>
      <c r="R3402" s="557" t="s">
        <v>73</v>
      </c>
      <c r="S3402" s="557" t="s">
        <v>152</v>
      </c>
    </row>
    <row r="3403" spans="1:19" s="34" customFormat="1" ht="20.100000000000001" customHeight="1">
      <c r="A3403" s="557" t="s">
        <v>351</v>
      </c>
      <c r="B3403" s="563" t="s">
        <v>2936</v>
      </c>
      <c r="C3403" s="557" t="s">
        <v>352</v>
      </c>
      <c r="D3403" s="556" t="s">
        <v>833</v>
      </c>
      <c r="E3403" s="556" t="s">
        <v>527</v>
      </c>
      <c r="F3403" s="557" t="s">
        <v>82</v>
      </c>
      <c r="G3403" s="563"/>
      <c r="H3403" s="560">
        <v>685</v>
      </c>
      <c r="I3403" s="559">
        <v>12779</v>
      </c>
      <c r="J3403" s="563">
        <v>0</v>
      </c>
      <c r="K3403" s="561">
        <f t="shared" si="222"/>
        <v>0</v>
      </c>
      <c r="L3403" s="562">
        <f t="shared" si="223"/>
        <v>0</v>
      </c>
      <c r="M3403" s="713">
        <f t="shared" si="224"/>
        <v>8753615</v>
      </c>
      <c r="N3403" s="563"/>
      <c r="O3403" s="563"/>
      <c r="P3403" s="557" t="s">
        <v>761</v>
      </c>
      <c r="Q3403" s="557" t="s">
        <v>336</v>
      </c>
      <c r="R3403" s="557" t="s">
        <v>73</v>
      </c>
      <c r="S3403" s="557" t="s">
        <v>152</v>
      </c>
    </row>
    <row r="3404" spans="1:19" s="34" customFormat="1" ht="20.100000000000001" customHeight="1">
      <c r="A3404" s="557" t="s">
        <v>351</v>
      </c>
      <c r="B3404" s="563" t="s">
        <v>2936</v>
      </c>
      <c r="C3404" s="557" t="s">
        <v>352</v>
      </c>
      <c r="D3404" s="556" t="s">
        <v>833</v>
      </c>
      <c r="E3404" s="556" t="s">
        <v>527</v>
      </c>
      <c r="F3404" s="557" t="s">
        <v>390</v>
      </c>
      <c r="G3404" s="563"/>
      <c r="H3404" s="560">
        <v>685</v>
      </c>
      <c r="I3404" s="559">
        <v>7652</v>
      </c>
      <c r="J3404" s="563">
        <v>0</v>
      </c>
      <c r="K3404" s="561">
        <f t="shared" si="222"/>
        <v>0</v>
      </c>
      <c r="L3404" s="562">
        <f t="shared" si="223"/>
        <v>0</v>
      </c>
      <c r="M3404" s="713">
        <f t="shared" si="224"/>
        <v>5241620</v>
      </c>
      <c r="N3404" s="563"/>
      <c r="O3404" s="563"/>
      <c r="P3404" s="557" t="s">
        <v>761</v>
      </c>
      <c r="Q3404" s="557" t="s">
        <v>280</v>
      </c>
      <c r="R3404" s="557" t="s">
        <v>73</v>
      </c>
      <c r="S3404" s="557" t="s">
        <v>152</v>
      </c>
    </row>
    <row r="3405" spans="1:19" s="34" customFormat="1" ht="20.100000000000001" customHeight="1">
      <c r="A3405" s="557" t="s">
        <v>351</v>
      </c>
      <c r="B3405" s="563" t="s">
        <v>2936</v>
      </c>
      <c r="C3405" s="557" t="s">
        <v>352</v>
      </c>
      <c r="D3405" s="556" t="s">
        <v>833</v>
      </c>
      <c r="E3405" s="556" t="s">
        <v>833</v>
      </c>
      <c r="F3405" s="557" t="s">
        <v>81</v>
      </c>
      <c r="G3405" s="563"/>
      <c r="H3405" s="560">
        <v>685</v>
      </c>
      <c r="I3405" s="559">
        <v>4637</v>
      </c>
      <c r="J3405" s="563">
        <v>0</v>
      </c>
      <c r="K3405" s="561">
        <f t="shared" si="222"/>
        <v>0</v>
      </c>
      <c r="L3405" s="562">
        <f t="shared" si="223"/>
        <v>0</v>
      </c>
      <c r="M3405" s="713">
        <f t="shared" si="224"/>
        <v>3176345</v>
      </c>
      <c r="N3405" s="563"/>
      <c r="O3405" s="563"/>
      <c r="P3405" s="557" t="s">
        <v>761</v>
      </c>
      <c r="Q3405" s="557" t="s">
        <v>336</v>
      </c>
      <c r="R3405" s="557" t="s">
        <v>73</v>
      </c>
      <c r="S3405" s="557" t="s">
        <v>152</v>
      </c>
    </row>
    <row r="3406" spans="1:19" s="34" customFormat="1" ht="20.100000000000001" customHeight="1">
      <c r="A3406" s="557" t="s">
        <v>351</v>
      </c>
      <c r="B3406" s="563" t="s">
        <v>2936</v>
      </c>
      <c r="C3406" s="557" t="s">
        <v>352</v>
      </c>
      <c r="D3406" s="556" t="s">
        <v>833</v>
      </c>
      <c r="E3406" s="556" t="s">
        <v>527</v>
      </c>
      <c r="F3406" s="557" t="s">
        <v>442</v>
      </c>
      <c r="G3406" s="563"/>
      <c r="H3406" s="560">
        <v>685</v>
      </c>
      <c r="I3406" s="559">
        <v>663</v>
      </c>
      <c r="J3406" s="563">
        <v>0</v>
      </c>
      <c r="K3406" s="561">
        <f t="shared" si="222"/>
        <v>0</v>
      </c>
      <c r="L3406" s="562">
        <f t="shared" si="223"/>
        <v>0</v>
      </c>
      <c r="M3406" s="713">
        <f t="shared" si="224"/>
        <v>454155</v>
      </c>
      <c r="N3406" s="563"/>
      <c r="O3406" s="563"/>
      <c r="P3406" s="557" t="s">
        <v>761</v>
      </c>
      <c r="Q3406" s="557" t="s">
        <v>336</v>
      </c>
      <c r="R3406" s="557" t="s">
        <v>73</v>
      </c>
      <c r="S3406" s="557" t="s">
        <v>152</v>
      </c>
    </row>
    <row r="3407" spans="1:19" s="34" customFormat="1" ht="20.100000000000001" customHeight="1">
      <c r="A3407" s="557" t="s">
        <v>436</v>
      </c>
      <c r="B3407" s="563" t="s">
        <v>925</v>
      </c>
      <c r="C3407" s="557" t="s">
        <v>371</v>
      </c>
      <c r="D3407" s="556" t="s">
        <v>833</v>
      </c>
      <c r="E3407" s="556" t="s">
        <v>527</v>
      </c>
      <c r="F3407" s="557" t="s">
        <v>423</v>
      </c>
      <c r="G3407" s="563"/>
      <c r="H3407" s="560">
        <v>850</v>
      </c>
      <c r="I3407" s="559">
        <v>400000</v>
      </c>
      <c r="J3407" s="563">
        <v>0</v>
      </c>
      <c r="K3407" s="561">
        <f t="shared" si="222"/>
        <v>0</v>
      </c>
      <c r="L3407" s="562">
        <f t="shared" si="223"/>
        <v>0</v>
      </c>
      <c r="M3407" s="713">
        <f t="shared" si="224"/>
        <v>340000000</v>
      </c>
      <c r="N3407" s="563"/>
      <c r="O3407" s="563"/>
      <c r="P3407" s="557" t="s">
        <v>1407</v>
      </c>
      <c r="Q3407" s="557" t="s">
        <v>374</v>
      </c>
      <c r="R3407" s="557" t="s">
        <v>375</v>
      </c>
      <c r="S3407" s="557" t="s">
        <v>213</v>
      </c>
    </row>
    <row r="3408" spans="1:19" s="34" customFormat="1" ht="20.100000000000001" customHeight="1">
      <c r="A3408" s="557" t="s">
        <v>428</v>
      </c>
      <c r="B3408" s="563" t="s">
        <v>2057</v>
      </c>
      <c r="C3408" s="557" t="s">
        <v>197</v>
      </c>
      <c r="D3408" s="556" t="s">
        <v>833</v>
      </c>
      <c r="E3408" s="556" t="s">
        <v>821</v>
      </c>
      <c r="F3408" s="557" t="s">
        <v>81</v>
      </c>
      <c r="G3408" s="563"/>
      <c r="H3408" s="560">
        <v>1349</v>
      </c>
      <c r="I3408" s="559">
        <v>4000</v>
      </c>
      <c r="J3408" s="563">
        <v>0</v>
      </c>
      <c r="K3408" s="561">
        <f t="shared" si="222"/>
        <v>0</v>
      </c>
      <c r="L3408" s="562">
        <f t="shared" si="223"/>
        <v>0</v>
      </c>
      <c r="M3408" s="713">
        <f t="shared" si="224"/>
        <v>5396000</v>
      </c>
      <c r="N3408" s="563"/>
      <c r="O3408" s="563"/>
      <c r="P3408" s="557" t="s">
        <v>759</v>
      </c>
      <c r="Q3408" s="557" t="s">
        <v>336</v>
      </c>
      <c r="R3408" s="557" t="s">
        <v>73</v>
      </c>
      <c r="S3408" s="557" t="s">
        <v>59</v>
      </c>
    </row>
    <row r="3409" spans="1:19" s="34" customFormat="1" ht="20.100000000000001" customHeight="1">
      <c r="A3409" s="557" t="s">
        <v>428</v>
      </c>
      <c r="B3409" s="563" t="s">
        <v>2057</v>
      </c>
      <c r="C3409" s="557" t="s">
        <v>197</v>
      </c>
      <c r="D3409" s="556" t="s">
        <v>833</v>
      </c>
      <c r="E3409" s="556" t="s">
        <v>934</v>
      </c>
      <c r="F3409" s="557" t="s">
        <v>433</v>
      </c>
      <c r="G3409" s="563"/>
      <c r="H3409" s="560">
        <v>1349</v>
      </c>
      <c r="I3409" s="559">
        <v>10000</v>
      </c>
      <c r="J3409" s="563">
        <v>0</v>
      </c>
      <c r="K3409" s="561">
        <f t="shared" si="222"/>
        <v>0</v>
      </c>
      <c r="L3409" s="562">
        <f t="shared" si="223"/>
        <v>0</v>
      </c>
      <c r="M3409" s="713">
        <f t="shared" si="224"/>
        <v>13490000</v>
      </c>
      <c r="N3409" s="563"/>
      <c r="O3409" s="563"/>
      <c r="P3409" s="557" t="s">
        <v>759</v>
      </c>
      <c r="Q3409" s="557" t="s">
        <v>339</v>
      </c>
      <c r="R3409" s="557" t="s">
        <v>73</v>
      </c>
      <c r="S3409" s="557" t="s">
        <v>59</v>
      </c>
    </row>
    <row r="3410" spans="1:19" s="34" customFormat="1" ht="20.100000000000001" customHeight="1">
      <c r="A3410" s="557" t="s">
        <v>428</v>
      </c>
      <c r="B3410" s="563" t="s">
        <v>2057</v>
      </c>
      <c r="C3410" s="557" t="s">
        <v>197</v>
      </c>
      <c r="D3410" s="556" t="s">
        <v>833</v>
      </c>
      <c r="E3410" s="556" t="s">
        <v>934</v>
      </c>
      <c r="F3410" s="557" t="s">
        <v>84</v>
      </c>
      <c r="G3410" s="563"/>
      <c r="H3410" s="560">
        <v>1349</v>
      </c>
      <c r="I3410" s="559">
        <v>5000</v>
      </c>
      <c r="J3410" s="563">
        <v>0</v>
      </c>
      <c r="K3410" s="561">
        <f t="shared" si="222"/>
        <v>0</v>
      </c>
      <c r="L3410" s="562">
        <f t="shared" si="223"/>
        <v>0</v>
      </c>
      <c r="M3410" s="713">
        <f t="shared" si="224"/>
        <v>6745000</v>
      </c>
      <c r="N3410" s="563"/>
      <c r="O3410" s="563"/>
      <c r="P3410" s="557" t="s">
        <v>759</v>
      </c>
      <c r="Q3410" s="557" t="s">
        <v>339</v>
      </c>
      <c r="R3410" s="557" t="s">
        <v>73</v>
      </c>
      <c r="S3410" s="557" t="s">
        <v>59</v>
      </c>
    </row>
    <row r="3411" spans="1:19" s="34" customFormat="1" ht="20.100000000000001" customHeight="1">
      <c r="A3411" s="557" t="s">
        <v>428</v>
      </c>
      <c r="B3411" s="563" t="s">
        <v>2057</v>
      </c>
      <c r="C3411" s="557" t="s">
        <v>197</v>
      </c>
      <c r="D3411" s="556" t="s">
        <v>833</v>
      </c>
      <c r="E3411" s="556" t="s">
        <v>821</v>
      </c>
      <c r="F3411" s="557" t="s">
        <v>85</v>
      </c>
      <c r="G3411" s="563"/>
      <c r="H3411" s="560">
        <v>2698</v>
      </c>
      <c r="I3411" s="559">
        <v>8000</v>
      </c>
      <c r="J3411" s="563">
        <v>0</v>
      </c>
      <c r="K3411" s="561">
        <f t="shared" si="222"/>
        <v>0</v>
      </c>
      <c r="L3411" s="562">
        <f t="shared" si="223"/>
        <v>0</v>
      </c>
      <c r="M3411" s="713">
        <f t="shared" si="224"/>
        <v>21584000</v>
      </c>
      <c r="N3411" s="563"/>
      <c r="O3411" s="563"/>
      <c r="P3411" s="557" t="s">
        <v>759</v>
      </c>
      <c r="Q3411" s="557" t="s">
        <v>340</v>
      </c>
      <c r="R3411" s="557" t="s">
        <v>73</v>
      </c>
      <c r="S3411" s="557" t="s">
        <v>59</v>
      </c>
    </row>
    <row r="3412" spans="1:19" s="34" customFormat="1" ht="20.100000000000001" customHeight="1">
      <c r="A3412" s="557" t="s">
        <v>428</v>
      </c>
      <c r="B3412" s="563" t="s">
        <v>2033</v>
      </c>
      <c r="C3412" s="557" t="s">
        <v>197</v>
      </c>
      <c r="D3412" s="556" t="s">
        <v>833</v>
      </c>
      <c r="E3412" s="556" t="s">
        <v>527</v>
      </c>
      <c r="F3412" s="557" t="s">
        <v>81</v>
      </c>
      <c r="G3412" s="563"/>
      <c r="H3412" s="560">
        <v>2058</v>
      </c>
      <c r="I3412" s="559">
        <v>4000</v>
      </c>
      <c r="J3412" s="563">
        <v>0</v>
      </c>
      <c r="K3412" s="561">
        <f t="shared" si="222"/>
        <v>0</v>
      </c>
      <c r="L3412" s="562">
        <f t="shared" si="223"/>
        <v>0</v>
      </c>
      <c r="M3412" s="713">
        <f t="shared" si="224"/>
        <v>8232000</v>
      </c>
      <c r="N3412" s="563"/>
      <c r="O3412" s="563"/>
      <c r="P3412" s="557" t="s">
        <v>759</v>
      </c>
      <c r="Q3412" s="557" t="s">
        <v>336</v>
      </c>
      <c r="R3412" s="557" t="s">
        <v>73</v>
      </c>
      <c r="S3412" s="557" t="s">
        <v>1076</v>
      </c>
    </row>
    <row r="3413" spans="1:19" s="34" customFormat="1" ht="20.100000000000001" customHeight="1">
      <c r="A3413" s="557" t="s">
        <v>428</v>
      </c>
      <c r="B3413" s="563" t="s">
        <v>2033</v>
      </c>
      <c r="C3413" s="557" t="s">
        <v>197</v>
      </c>
      <c r="D3413" s="556" t="s">
        <v>833</v>
      </c>
      <c r="E3413" s="556" t="s">
        <v>527</v>
      </c>
      <c r="F3413" s="557" t="s">
        <v>84</v>
      </c>
      <c r="G3413" s="563"/>
      <c r="H3413" s="560">
        <v>2058</v>
      </c>
      <c r="I3413" s="559">
        <v>5000</v>
      </c>
      <c r="J3413" s="563">
        <v>0</v>
      </c>
      <c r="K3413" s="561">
        <f t="shared" si="222"/>
        <v>0</v>
      </c>
      <c r="L3413" s="562">
        <f t="shared" si="223"/>
        <v>0</v>
      </c>
      <c r="M3413" s="713">
        <f t="shared" si="224"/>
        <v>10290000</v>
      </c>
      <c r="N3413" s="563"/>
      <c r="O3413" s="563"/>
      <c r="P3413" s="557" t="s">
        <v>759</v>
      </c>
      <c r="Q3413" s="557" t="s">
        <v>339</v>
      </c>
      <c r="R3413" s="557" t="s">
        <v>73</v>
      </c>
      <c r="S3413" s="557" t="s">
        <v>59</v>
      </c>
    </row>
    <row r="3414" spans="1:19" s="34" customFormat="1" ht="20.100000000000001" customHeight="1">
      <c r="A3414" s="557" t="s">
        <v>428</v>
      </c>
      <c r="B3414" s="563" t="s">
        <v>2033</v>
      </c>
      <c r="C3414" s="557" t="s">
        <v>197</v>
      </c>
      <c r="D3414" s="556" t="s">
        <v>833</v>
      </c>
      <c r="E3414" s="556" t="s">
        <v>833</v>
      </c>
      <c r="F3414" s="557" t="s">
        <v>85</v>
      </c>
      <c r="G3414" s="563"/>
      <c r="H3414" s="560">
        <v>2058</v>
      </c>
      <c r="I3414" s="559">
        <v>9000</v>
      </c>
      <c r="J3414" s="563">
        <v>0</v>
      </c>
      <c r="K3414" s="561">
        <f t="shared" si="222"/>
        <v>0</v>
      </c>
      <c r="L3414" s="562">
        <f t="shared" si="223"/>
        <v>0</v>
      </c>
      <c r="M3414" s="713">
        <f t="shared" si="224"/>
        <v>18522000</v>
      </c>
      <c r="N3414" s="563"/>
      <c r="O3414" s="563"/>
      <c r="P3414" s="557" t="s">
        <v>759</v>
      </c>
      <c r="Q3414" s="557" t="s">
        <v>340</v>
      </c>
      <c r="R3414" s="557" t="s">
        <v>73</v>
      </c>
      <c r="S3414" s="557" t="s">
        <v>59</v>
      </c>
    </row>
    <row r="3415" spans="1:19" s="34" customFormat="1" ht="20.100000000000001" customHeight="1">
      <c r="A3415" s="557" t="s">
        <v>398</v>
      </c>
      <c r="B3415" s="563" t="s">
        <v>2052</v>
      </c>
      <c r="C3415" s="557" t="s">
        <v>399</v>
      </c>
      <c r="D3415" s="556" t="s">
        <v>833</v>
      </c>
      <c r="E3415" s="556" t="s">
        <v>527</v>
      </c>
      <c r="F3415" s="557" t="s">
        <v>1276</v>
      </c>
      <c r="G3415" s="563"/>
      <c r="H3415" s="560">
        <v>466</v>
      </c>
      <c r="I3415" s="559">
        <v>322596</v>
      </c>
      <c r="J3415" s="563">
        <v>31.4</v>
      </c>
      <c r="K3415" s="561">
        <f t="shared" si="222"/>
        <v>14632.4</v>
      </c>
      <c r="L3415" s="562">
        <f t="shared" si="223"/>
        <v>14.632400000000001</v>
      </c>
      <c r="M3415" s="713">
        <f t="shared" si="224"/>
        <v>150329736</v>
      </c>
      <c r="N3415" s="563"/>
      <c r="O3415" s="563"/>
      <c r="P3415" s="557" t="s">
        <v>90</v>
      </c>
      <c r="Q3415" s="557" t="s">
        <v>343</v>
      </c>
      <c r="R3415" s="557" t="s">
        <v>60</v>
      </c>
      <c r="S3415" s="557"/>
    </row>
    <row r="3416" spans="1:19" s="34" customFormat="1" ht="20.100000000000001" customHeight="1">
      <c r="A3416" s="557" t="s">
        <v>129</v>
      </c>
      <c r="B3416" s="563" t="s">
        <v>2053</v>
      </c>
      <c r="C3416" s="557" t="s">
        <v>399</v>
      </c>
      <c r="D3416" s="556" t="s">
        <v>833</v>
      </c>
      <c r="E3416" s="556" t="s">
        <v>527</v>
      </c>
      <c r="F3416" s="557" t="s">
        <v>1101</v>
      </c>
      <c r="G3416" s="563"/>
      <c r="H3416" s="560">
        <v>320</v>
      </c>
      <c r="I3416" s="559">
        <v>205263</v>
      </c>
      <c r="J3416" s="563">
        <v>41.8</v>
      </c>
      <c r="K3416" s="561">
        <f t="shared" si="222"/>
        <v>13376</v>
      </c>
      <c r="L3416" s="562">
        <f t="shared" si="223"/>
        <v>13.375999999999999</v>
      </c>
      <c r="M3416" s="713">
        <f t="shared" si="224"/>
        <v>65684160</v>
      </c>
      <c r="N3416" s="563"/>
      <c r="O3416" s="563"/>
      <c r="P3416" s="557" t="s">
        <v>90</v>
      </c>
      <c r="Q3416" s="557" t="s">
        <v>370</v>
      </c>
      <c r="R3416" s="557" t="s">
        <v>60</v>
      </c>
      <c r="S3416" s="557"/>
    </row>
    <row r="3417" spans="1:19" s="34" customFormat="1" ht="20.100000000000001" customHeight="1">
      <c r="A3417" s="557" t="s">
        <v>398</v>
      </c>
      <c r="B3417" s="563" t="s">
        <v>2054</v>
      </c>
      <c r="C3417" s="557" t="s">
        <v>399</v>
      </c>
      <c r="D3417" s="556" t="s">
        <v>833</v>
      </c>
      <c r="E3417" s="556" t="s">
        <v>833</v>
      </c>
      <c r="F3417" s="557" t="s">
        <v>1276</v>
      </c>
      <c r="G3417" s="563"/>
      <c r="H3417" s="560">
        <v>291</v>
      </c>
      <c r="I3417" s="559">
        <v>322596</v>
      </c>
      <c r="J3417" s="563">
        <v>31.4</v>
      </c>
      <c r="K3417" s="561">
        <f t="shared" si="222"/>
        <v>9137.4</v>
      </c>
      <c r="L3417" s="562">
        <f t="shared" si="223"/>
        <v>9.1373999999999995</v>
      </c>
      <c r="M3417" s="713">
        <f t="shared" si="224"/>
        <v>93875436</v>
      </c>
      <c r="N3417" s="563"/>
      <c r="O3417" s="563"/>
      <c r="P3417" s="557" t="s">
        <v>90</v>
      </c>
      <c r="Q3417" s="557" t="s">
        <v>343</v>
      </c>
      <c r="R3417" s="557" t="s">
        <v>60</v>
      </c>
      <c r="S3417" s="557"/>
    </row>
    <row r="3418" spans="1:19" s="34" customFormat="1" ht="20.100000000000001" customHeight="1">
      <c r="A3418" s="557" t="s">
        <v>129</v>
      </c>
      <c r="B3418" s="563" t="s">
        <v>2055</v>
      </c>
      <c r="C3418" s="557" t="s">
        <v>399</v>
      </c>
      <c r="D3418" s="556" t="s">
        <v>833</v>
      </c>
      <c r="E3418" s="556" t="s">
        <v>527</v>
      </c>
      <c r="F3418" s="557" t="s">
        <v>2600</v>
      </c>
      <c r="G3418" s="563"/>
      <c r="H3418" s="560">
        <v>563</v>
      </c>
      <c r="I3418" s="559">
        <v>125000</v>
      </c>
      <c r="J3418" s="563">
        <v>24</v>
      </c>
      <c r="K3418" s="561">
        <f t="shared" si="222"/>
        <v>13512</v>
      </c>
      <c r="L3418" s="562">
        <f t="shared" si="223"/>
        <v>13.512</v>
      </c>
      <c r="M3418" s="713">
        <f t="shared" si="224"/>
        <v>70375000</v>
      </c>
      <c r="N3418" s="563"/>
      <c r="O3418" s="563"/>
      <c r="P3418" s="557" t="s">
        <v>90</v>
      </c>
      <c r="Q3418" s="557" t="s">
        <v>341</v>
      </c>
      <c r="R3418" s="557" t="s">
        <v>60</v>
      </c>
      <c r="S3418" s="557"/>
    </row>
    <row r="3419" spans="1:19" s="34" customFormat="1" ht="20.100000000000001" customHeight="1">
      <c r="A3419" s="557" t="s">
        <v>398</v>
      </c>
      <c r="B3419" s="563" t="s">
        <v>2940</v>
      </c>
      <c r="C3419" s="557" t="s">
        <v>399</v>
      </c>
      <c r="D3419" s="556" t="s">
        <v>833</v>
      </c>
      <c r="E3419" s="556" t="s">
        <v>527</v>
      </c>
      <c r="F3419" s="557" t="s">
        <v>1387</v>
      </c>
      <c r="G3419" s="563"/>
      <c r="H3419" s="560">
        <v>552</v>
      </c>
      <c r="I3419" s="559">
        <v>11754</v>
      </c>
      <c r="J3419" s="563">
        <v>0</v>
      </c>
      <c r="K3419" s="561">
        <f t="shared" si="222"/>
        <v>0</v>
      </c>
      <c r="L3419" s="562">
        <f t="shared" si="223"/>
        <v>0</v>
      </c>
      <c r="M3419" s="713">
        <f t="shared" si="224"/>
        <v>6488208</v>
      </c>
      <c r="N3419" s="563"/>
      <c r="O3419" s="563"/>
      <c r="P3419" s="557" t="s">
        <v>90</v>
      </c>
      <c r="Q3419" s="557" t="s">
        <v>577</v>
      </c>
      <c r="R3419" s="557" t="s">
        <v>375</v>
      </c>
      <c r="S3419" s="557" t="s">
        <v>1076</v>
      </c>
    </row>
    <row r="3420" spans="1:19" s="34" customFormat="1" ht="20.100000000000001" customHeight="1">
      <c r="A3420" s="557" t="s">
        <v>398</v>
      </c>
      <c r="B3420" s="563" t="s">
        <v>2941</v>
      </c>
      <c r="C3420" s="557" t="s">
        <v>399</v>
      </c>
      <c r="D3420" s="556" t="s">
        <v>833</v>
      </c>
      <c r="E3420" s="556" t="s">
        <v>833</v>
      </c>
      <c r="F3420" s="557" t="s">
        <v>1387</v>
      </c>
      <c r="G3420" s="563"/>
      <c r="H3420" s="560">
        <v>552</v>
      </c>
      <c r="I3420" s="559">
        <v>11754</v>
      </c>
      <c r="J3420" s="563">
        <v>0</v>
      </c>
      <c r="K3420" s="561">
        <f t="shared" si="222"/>
        <v>0</v>
      </c>
      <c r="L3420" s="562">
        <f t="shared" si="223"/>
        <v>0</v>
      </c>
      <c r="M3420" s="713">
        <f t="shared" si="224"/>
        <v>6488208</v>
      </c>
      <c r="N3420" s="563"/>
      <c r="O3420" s="563"/>
      <c r="P3420" s="557" t="s">
        <v>90</v>
      </c>
      <c r="Q3420" s="557" t="s">
        <v>577</v>
      </c>
      <c r="R3420" s="557" t="s">
        <v>375</v>
      </c>
      <c r="S3420" s="557" t="s">
        <v>1076</v>
      </c>
    </row>
    <row r="3421" spans="1:19" s="34" customFormat="1" ht="20.100000000000001" customHeight="1">
      <c r="A3421" s="557" t="s">
        <v>2705</v>
      </c>
      <c r="B3421" s="563" t="s">
        <v>2706</v>
      </c>
      <c r="C3421" s="557" t="s">
        <v>1086</v>
      </c>
      <c r="D3421" s="556" t="s">
        <v>833</v>
      </c>
      <c r="E3421" s="556" t="s">
        <v>527</v>
      </c>
      <c r="F3421" s="557" t="s">
        <v>1691</v>
      </c>
      <c r="G3421" s="563"/>
      <c r="H3421" s="560">
        <v>100</v>
      </c>
      <c r="I3421" s="559">
        <v>23400</v>
      </c>
      <c r="J3421" s="563">
        <v>0</v>
      </c>
      <c r="K3421" s="561">
        <f t="shared" si="222"/>
        <v>0</v>
      </c>
      <c r="L3421" s="562">
        <f t="shared" si="223"/>
        <v>0</v>
      </c>
      <c r="M3421" s="713">
        <f t="shared" si="224"/>
        <v>2340000</v>
      </c>
      <c r="N3421" s="563"/>
      <c r="O3421" s="563"/>
      <c r="P3421" s="557" t="s">
        <v>1361</v>
      </c>
      <c r="Q3421" s="557" t="s">
        <v>358</v>
      </c>
      <c r="R3421" s="557" t="s">
        <v>73</v>
      </c>
      <c r="S3421" s="557" t="s">
        <v>109</v>
      </c>
    </row>
    <row r="3422" spans="1:19" s="34" customFormat="1" ht="20.100000000000001" customHeight="1">
      <c r="A3422" s="557" t="s">
        <v>2705</v>
      </c>
      <c r="B3422" s="563" t="s">
        <v>2706</v>
      </c>
      <c r="C3422" s="557" t="s">
        <v>1086</v>
      </c>
      <c r="D3422" s="556" t="s">
        <v>833</v>
      </c>
      <c r="E3422" s="556" t="s">
        <v>527</v>
      </c>
      <c r="F3422" s="557" t="s">
        <v>1697</v>
      </c>
      <c r="G3422" s="563"/>
      <c r="H3422" s="560">
        <v>100</v>
      </c>
      <c r="I3422" s="559">
        <v>36000</v>
      </c>
      <c r="J3422" s="563">
        <v>0</v>
      </c>
      <c r="K3422" s="561">
        <f t="shared" si="222"/>
        <v>0</v>
      </c>
      <c r="L3422" s="562">
        <f t="shared" si="223"/>
        <v>0</v>
      </c>
      <c r="M3422" s="713">
        <f t="shared" si="224"/>
        <v>3600000</v>
      </c>
      <c r="N3422" s="563"/>
      <c r="O3422" s="563"/>
      <c r="P3422" s="557" t="s">
        <v>1361</v>
      </c>
      <c r="Q3422" s="557" t="s">
        <v>358</v>
      </c>
      <c r="R3422" s="557" t="s">
        <v>73</v>
      </c>
      <c r="S3422" s="557" t="s">
        <v>109</v>
      </c>
    </row>
    <row r="3423" spans="1:19" s="34" customFormat="1" ht="20.100000000000001" customHeight="1">
      <c r="A3423" s="557" t="s">
        <v>2705</v>
      </c>
      <c r="B3423" s="563" t="s">
        <v>2706</v>
      </c>
      <c r="C3423" s="557" t="s">
        <v>1086</v>
      </c>
      <c r="D3423" s="556" t="s">
        <v>833</v>
      </c>
      <c r="E3423" s="556" t="s">
        <v>833</v>
      </c>
      <c r="F3423" s="557" t="s">
        <v>1693</v>
      </c>
      <c r="G3423" s="563"/>
      <c r="H3423" s="560">
        <v>100</v>
      </c>
      <c r="I3423" s="559">
        <v>42300</v>
      </c>
      <c r="J3423" s="563">
        <v>0</v>
      </c>
      <c r="K3423" s="561">
        <f t="shared" si="222"/>
        <v>0</v>
      </c>
      <c r="L3423" s="562">
        <f t="shared" si="223"/>
        <v>0</v>
      </c>
      <c r="M3423" s="713">
        <f t="shared" si="224"/>
        <v>4230000</v>
      </c>
      <c r="N3423" s="563"/>
      <c r="O3423" s="563"/>
      <c r="P3423" s="557" t="s">
        <v>1361</v>
      </c>
      <c r="Q3423" s="557" t="s">
        <v>358</v>
      </c>
      <c r="R3423" s="557" t="s">
        <v>73</v>
      </c>
      <c r="S3423" s="557" t="s">
        <v>109</v>
      </c>
    </row>
    <row r="3424" spans="1:19" s="34" customFormat="1" ht="20.100000000000001" customHeight="1">
      <c r="A3424" s="557" t="s">
        <v>455</v>
      </c>
      <c r="B3424" s="563" t="s">
        <v>2829</v>
      </c>
      <c r="C3424" s="557" t="s">
        <v>472</v>
      </c>
      <c r="D3424" s="556" t="s">
        <v>833</v>
      </c>
      <c r="E3424" s="556" t="s">
        <v>527</v>
      </c>
      <c r="F3424" s="557" t="s">
        <v>880</v>
      </c>
      <c r="G3424" s="563"/>
      <c r="H3424" s="560">
        <v>946</v>
      </c>
      <c r="I3424" s="559">
        <v>3059</v>
      </c>
      <c r="J3424" s="563">
        <v>0</v>
      </c>
      <c r="K3424" s="561">
        <f t="shared" si="222"/>
        <v>0</v>
      </c>
      <c r="L3424" s="562">
        <f t="shared" si="223"/>
        <v>0</v>
      </c>
      <c r="M3424" s="713">
        <f t="shared" si="224"/>
        <v>2893814</v>
      </c>
      <c r="N3424" s="563"/>
      <c r="O3424" s="563" t="s">
        <v>2834</v>
      </c>
      <c r="P3424" s="557" t="s">
        <v>372</v>
      </c>
      <c r="Q3424" s="557" t="s">
        <v>336</v>
      </c>
      <c r="R3424" s="557" t="s">
        <v>73</v>
      </c>
      <c r="S3424" s="557" t="s">
        <v>109</v>
      </c>
    </row>
    <row r="3425" spans="1:19" s="34" customFormat="1" ht="20.100000000000001" customHeight="1">
      <c r="A3425" s="557" t="s">
        <v>455</v>
      </c>
      <c r="B3425" s="563" t="s">
        <v>2829</v>
      </c>
      <c r="C3425" s="557" t="s">
        <v>472</v>
      </c>
      <c r="D3425" s="556" t="s">
        <v>833</v>
      </c>
      <c r="E3425" s="556" t="s">
        <v>833</v>
      </c>
      <c r="F3425" s="557" t="s">
        <v>880</v>
      </c>
      <c r="G3425" s="563"/>
      <c r="H3425" s="560">
        <v>946</v>
      </c>
      <c r="I3425" s="559">
        <v>3059</v>
      </c>
      <c r="J3425" s="563">
        <v>0</v>
      </c>
      <c r="K3425" s="561">
        <f t="shared" si="222"/>
        <v>0</v>
      </c>
      <c r="L3425" s="562">
        <f t="shared" si="223"/>
        <v>0</v>
      </c>
      <c r="M3425" s="713">
        <f t="shared" si="224"/>
        <v>2893814</v>
      </c>
      <c r="N3425" s="563"/>
      <c r="O3425" s="563" t="s">
        <v>2834</v>
      </c>
      <c r="P3425" s="557" t="s">
        <v>372</v>
      </c>
      <c r="Q3425" s="557" t="s">
        <v>336</v>
      </c>
      <c r="R3425" s="557" t="s">
        <v>73</v>
      </c>
      <c r="S3425" s="557" t="s">
        <v>109</v>
      </c>
    </row>
    <row r="3426" spans="1:19" s="34" customFormat="1" ht="20.100000000000001" customHeight="1">
      <c r="A3426" s="557" t="s">
        <v>455</v>
      </c>
      <c r="B3426" s="563" t="s">
        <v>2829</v>
      </c>
      <c r="C3426" s="557" t="s">
        <v>472</v>
      </c>
      <c r="D3426" s="556" t="s">
        <v>833</v>
      </c>
      <c r="E3426" s="556" t="s">
        <v>527</v>
      </c>
      <c r="F3426" s="557" t="s">
        <v>880</v>
      </c>
      <c r="G3426" s="563"/>
      <c r="H3426" s="560">
        <v>927</v>
      </c>
      <c r="I3426" s="559">
        <v>2697</v>
      </c>
      <c r="J3426" s="563">
        <v>0</v>
      </c>
      <c r="K3426" s="561">
        <f t="shared" si="222"/>
        <v>0</v>
      </c>
      <c r="L3426" s="562">
        <f t="shared" si="223"/>
        <v>0</v>
      </c>
      <c r="M3426" s="713">
        <f t="shared" si="224"/>
        <v>2500119</v>
      </c>
      <c r="N3426" s="563"/>
      <c r="O3426" s="563" t="s">
        <v>2835</v>
      </c>
      <c r="P3426" s="557" t="s">
        <v>372</v>
      </c>
      <c r="Q3426" s="557" t="s">
        <v>336</v>
      </c>
      <c r="R3426" s="557" t="s">
        <v>73</v>
      </c>
      <c r="S3426" s="557" t="s">
        <v>109</v>
      </c>
    </row>
    <row r="3427" spans="1:19" s="34" customFormat="1" ht="20.100000000000001" customHeight="1">
      <c r="A3427" s="557" t="s">
        <v>455</v>
      </c>
      <c r="B3427" s="563" t="s">
        <v>2829</v>
      </c>
      <c r="C3427" s="557" t="s">
        <v>472</v>
      </c>
      <c r="D3427" s="556" t="s">
        <v>833</v>
      </c>
      <c r="E3427" s="556" t="s">
        <v>527</v>
      </c>
      <c r="F3427" s="557" t="s">
        <v>880</v>
      </c>
      <c r="G3427" s="563"/>
      <c r="H3427" s="560">
        <v>927</v>
      </c>
      <c r="I3427" s="559">
        <v>2697</v>
      </c>
      <c r="J3427" s="563">
        <v>0</v>
      </c>
      <c r="K3427" s="561">
        <f t="shared" si="222"/>
        <v>0</v>
      </c>
      <c r="L3427" s="562">
        <f t="shared" si="223"/>
        <v>0</v>
      </c>
      <c r="M3427" s="713">
        <f t="shared" si="224"/>
        <v>2500119</v>
      </c>
      <c r="N3427" s="563"/>
      <c r="O3427" s="563" t="s">
        <v>2835</v>
      </c>
      <c r="P3427" s="557" t="s">
        <v>372</v>
      </c>
      <c r="Q3427" s="557" t="s">
        <v>336</v>
      </c>
      <c r="R3427" s="557" t="s">
        <v>73</v>
      </c>
      <c r="S3427" s="557" t="s">
        <v>109</v>
      </c>
    </row>
    <row r="3428" spans="1:19" s="34" customFormat="1" ht="20.100000000000001" customHeight="1">
      <c r="A3428" s="557" t="s">
        <v>455</v>
      </c>
      <c r="B3428" s="563" t="s">
        <v>2829</v>
      </c>
      <c r="C3428" s="557" t="s">
        <v>472</v>
      </c>
      <c r="D3428" s="556" t="s">
        <v>833</v>
      </c>
      <c r="E3428" s="556" t="s">
        <v>833</v>
      </c>
      <c r="F3428" s="557" t="s">
        <v>337</v>
      </c>
      <c r="G3428" s="563"/>
      <c r="H3428" s="560">
        <v>19</v>
      </c>
      <c r="I3428" s="559">
        <v>16700</v>
      </c>
      <c r="J3428" s="563">
        <v>0</v>
      </c>
      <c r="K3428" s="561">
        <f t="shared" si="222"/>
        <v>0</v>
      </c>
      <c r="L3428" s="562">
        <f t="shared" si="223"/>
        <v>0</v>
      </c>
      <c r="M3428" s="713">
        <f t="shared" si="224"/>
        <v>317300</v>
      </c>
      <c r="N3428" s="563"/>
      <c r="O3428" s="563" t="s">
        <v>2836</v>
      </c>
      <c r="P3428" s="557" t="s">
        <v>372</v>
      </c>
      <c r="Q3428" s="557" t="s">
        <v>336</v>
      </c>
      <c r="R3428" s="557" t="s">
        <v>73</v>
      </c>
      <c r="S3428" s="557" t="s">
        <v>109</v>
      </c>
    </row>
    <row r="3429" spans="1:19" s="34" customFormat="1" ht="20.100000000000001" customHeight="1">
      <c r="A3429" s="557" t="s">
        <v>455</v>
      </c>
      <c r="B3429" s="563" t="s">
        <v>2829</v>
      </c>
      <c r="C3429" s="557" t="s">
        <v>472</v>
      </c>
      <c r="D3429" s="556" t="s">
        <v>833</v>
      </c>
      <c r="E3429" s="556" t="s">
        <v>527</v>
      </c>
      <c r="F3429" s="557" t="s">
        <v>1937</v>
      </c>
      <c r="G3429" s="563"/>
      <c r="H3429" s="560">
        <v>19</v>
      </c>
      <c r="I3429" s="559">
        <v>7049</v>
      </c>
      <c r="J3429" s="563">
        <v>0</v>
      </c>
      <c r="K3429" s="561">
        <f t="shared" si="222"/>
        <v>0</v>
      </c>
      <c r="L3429" s="562">
        <f t="shared" si="223"/>
        <v>0</v>
      </c>
      <c r="M3429" s="713">
        <f t="shared" si="224"/>
        <v>133931</v>
      </c>
      <c r="N3429" s="563"/>
      <c r="O3429" s="563" t="s">
        <v>2837</v>
      </c>
      <c r="P3429" s="557" t="s">
        <v>372</v>
      </c>
      <c r="Q3429" s="557" t="s">
        <v>336</v>
      </c>
      <c r="R3429" s="557" t="s">
        <v>73</v>
      </c>
      <c r="S3429" s="557" t="s">
        <v>109</v>
      </c>
    </row>
    <row r="3430" spans="1:19" s="34" customFormat="1" ht="20.100000000000001" customHeight="1">
      <c r="A3430" s="557" t="s">
        <v>455</v>
      </c>
      <c r="B3430" s="563" t="s">
        <v>2829</v>
      </c>
      <c r="C3430" s="557" t="s">
        <v>472</v>
      </c>
      <c r="D3430" s="556" t="s">
        <v>833</v>
      </c>
      <c r="E3430" s="556" t="s">
        <v>527</v>
      </c>
      <c r="F3430" s="557" t="s">
        <v>81</v>
      </c>
      <c r="G3430" s="563"/>
      <c r="H3430" s="560">
        <v>19</v>
      </c>
      <c r="I3430" s="559">
        <v>4838</v>
      </c>
      <c r="J3430" s="563">
        <v>0</v>
      </c>
      <c r="K3430" s="561">
        <f t="shared" si="222"/>
        <v>0</v>
      </c>
      <c r="L3430" s="562">
        <f t="shared" si="223"/>
        <v>0</v>
      </c>
      <c r="M3430" s="713">
        <f t="shared" si="224"/>
        <v>91922</v>
      </c>
      <c r="N3430" s="563"/>
      <c r="O3430" s="563" t="s">
        <v>2837</v>
      </c>
      <c r="P3430" s="557" t="s">
        <v>372</v>
      </c>
      <c r="Q3430" s="557" t="s">
        <v>336</v>
      </c>
      <c r="R3430" s="557" t="s">
        <v>73</v>
      </c>
      <c r="S3430" s="557" t="s">
        <v>109</v>
      </c>
    </row>
    <row r="3431" spans="1:19" s="34" customFormat="1" ht="20.100000000000001" customHeight="1">
      <c r="A3431" s="557" t="s">
        <v>455</v>
      </c>
      <c r="B3431" s="563" t="s">
        <v>2829</v>
      </c>
      <c r="C3431" s="557" t="s">
        <v>472</v>
      </c>
      <c r="D3431" s="556" t="s">
        <v>833</v>
      </c>
      <c r="E3431" s="556" t="s">
        <v>833</v>
      </c>
      <c r="F3431" s="557" t="s">
        <v>85</v>
      </c>
      <c r="G3431" s="563"/>
      <c r="H3431" s="560">
        <v>19</v>
      </c>
      <c r="I3431" s="559">
        <v>10435</v>
      </c>
      <c r="J3431" s="563">
        <v>0</v>
      </c>
      <c r="K3431" s="561">
        <f t="shared" si="222"/>
        <v>0</v>
      </c>
      <c r="L3431" s="562">
        <f t="shared" si="223"/>
        <v>0</v>
      </c>
      <c r="M3431" s="713">
        <f t="shared" si="224"/>
        <v>198265</v>
      </c>
      <c r="N3431" s="563"/>
      <c r="O3431" s="563" t="s">
        <v>2837</v>
      </c>
      <c r="P3431" s="557" t="s">
        <v>372</v>
      </c>
      <c r="Q3431" s="557" t="s">
        <v>336</v>
      </c>
      <c r="R3431" s="557" t="s">
        <v>73</v>
      </c>
      <c r="S3431" s="557" t="s">
        <v>109</v>
      </c>
    </row>
    <row r="3432" spans="1:19" s="34" customFormat="1" ht="20.100000000000001" customHeight="1">
      <c r="A3432" s="557" t="s">
        <v>455</v>
      </c>
      <c r="B3432" s="563" t="s">
        <v>2829</v>
      </c>
      <c r="C3432" s="557" t="s">
        <v>472</v>
      </c>
      <c r="D3432" s="556" t="s">
        <v>833</v>
      </c>
      <c r="E3432" s="556" t="s">
        <v>527</v>
      </c>
      <c r="F3432" s="557" t="s">
        <v>350</v>
      </c>
      <c r="G3432" s="563"/>
      <c r="H3432" s="560">
        <v>755</v>
      </c>
      <c r="I3432" s="559">
        <v>8199</v>
      </c>
      <c r="J3432" s="563">
        <v>0</v>
      </c>
      <c r="K3432" s="561">
        <f t="shared" si="222"/>
        <v>0</v>
      </c>
      <c r="L3432" s="562">
        <f t="shared" si="223"/>
        <v>0</v>
      </c>
      <c r="M3432" s="713">
        <f t="shared" si="224"/>
        <v>6190245</v>
      </c>
      <c r="N3432" s="563"/>
      <c r="O3432" s="563" t="s">
        <v>2838</v>
      </c>
      <c r="P3432" s="557" t="s">
        <v>372</v>
      </c>
      <c r="Q3432" s="557" t="s">
        <v>336</v>
      </c>
      <c r="R3432" s="557" t="s">
        <v>73</v>
      </c>
      <c r="S3432" s="557" t="s">
        <v>109</v>
      </c>
    </row>
    <row r="3433" spans="1:19" s="34" customFormat="1" ht="20.100000000000001" customHeight="1">
      <c r="A3433" s="557" t="s">
        <v>455</v>
      </c>
      <c r="B3433" s="563" t="s">
        <v>2829</v>
      </c>
      <c r="C3433" s="557" t="s">
        <v>472</v>
      </c>
      <c r="D3433" s="556" t="s">
        <v>833</v>
      </c>
      <c r="E3433" s="556" t="s">
        <v>527</v>
      </c>
      <c r="F3433" s="557" t="s">
        <v>509</v>
      </c>
      <c r="G3433" s="563"/>
      <c r="H3433" s="560">
        <v>755</v>
      </c>
      <c r="I3433" s="559">
        <v>1162</v>
      </c>
      <c r="J3433" s="563">
        <v>0</v>
      </c>
      <c r="K3433" s="561">
        <f t="shared" si="222"/>
        <v>0</v>
      </c>
      <c r="L3433" s="562">
        <f t="shared" si="223"/>
        <v>0</v>
      </c>
      <c r="M3433" s="713">
        <f t="shared" si="224"/>
        <v>877310</v>
      </c>
      <c r="N3433" s="563"/>
      <c r="O3433" s="563" t="s">
        <v>2838</v>
      </c>
      <c r="P3433" s="557" t="s">
        <v>372</v>
      </c>
      <c r="Q3433" s="557" t="s">
        <v>336</v>
      </c>
      <c r="R3433" s="557" t="s">
        <v>73</v>
      </c>
      <c r="S3433" s="557" t="s">
        <v>109</v>
      </c>
    </row>
    <row r="3434" spans="1:19" s="34" customFormat="1" ht="20.100000000000001" customHeight="1">
      <c r="A3434" s="557" t="s">
        <v>3152</v>
      </c>
      <c r="B3434" s="563" t="s">
        <v>3153</v>
      </c>
      <c r="C3434" s="557" t="s">
        <v>621</v>
      </c>
      <c r="D3434" s="556" t="s">
        <v>833</v>
      </c>
      <c r="E3434" s="556" t="s">
        <v>833</v>
      </c>
      <c r="F3434" s="557" t="s">
        <v>342</v>
      </c>
      <c r="G3434" s="563"/>
      <c r="H3434" s="560">
        <v>89</v>
      </c>
      <c r="I3434" s="559">
        <v>181014</v>
      </c>
      <c r="J3434" s="563">
        <v>27</v>
      </c>
      <c r="K3434" s="561">
        <f t="shared" si="222"/>
        <v>2403</v>
      </c>
      <c r="L3434" s="562">
        <f t="shared" si="223"/>
        <v>2.403</v>
      </c>
      <c r="M3434" s="713">
        <f t="shared" si="224"/>
        <v>16110246</v>
      </c>
      <c r="N3434" s="563"/>
      <c r="O3434" s="563" t="s">
        <v>3154</v>
      </c>
      <c r="P3434" s="557" t="s">
        <v>1361</v>
      </c>
      <c r="Q3434" s="557" t="s">
        <v>343</v>
      </c>
      <c r="R3434" s="557" t="s">
        <v>60</v>
      </c>
      <c r="S3434" s="557" t="s">
        <v>1076</v>
      </c>
    </row>
    <row r="3435" spans="1:19" s="34" customFormat="1" ht="20.100000000000001" customHeight="1">
      <c r="A3435" s="557" t="s">
        <v>3152</v>
      </c>
      <c r="B3435" s="563" t="s">
        <v>3153</v>
      </c>
      <c r="C3435" s="557" t="s">
        <v>621</v>
      </c>
      <c r="D3435" s="556" t="s">
        <v>833</v>
      </c>
      <c r="E3435" s="556" t="s">
        <v>527</v>
      </c>
      <c r="F3435" s="557" t="s">
        <v>1287</v>
      </c>
      <c r="G3435" s="563"/>
      <c r="H3435" s="560">
        <v>89</v>
      </c>
      <c r="I3435" s="559">
        <v>84811</v>
      </c>
      <c r="J3435" s="563">
        <v>24</v>
      </c>
      <c r="K3435" s="561">
        <f t="shared" si="222"/>
        <v>2136</v>
      </c>
      <c r="L3435" s="562">
        <f t="shared" si="223"/>
        <v>2.1360000000000001</v>
      </c>
      <c r="M3435" s="713">
        <f t="shared" si="224"/>
        <v>7548179</v>
      </c>
      <c r="N3435" s="563"/>
      <c r="O3435" s="563" t="s">
        <v>542</v>
      </c>
      <c r="P3435" s="557" t="s">
        <v>1361</v>
      </c>
      <c r="Q3435" s="557" t="s">
        <v>341</v>
      </c>
      <c r="R3435" s="557" t="s">
        <v>68</v>
      </c>
      <c r="S3435" s="557" t="s">
        <v>1076</v>
      </c>
    </row>
    <row r="3436" spans="1:19" s="34" customFormat="1" ht="20.100000000000001" customHeight="1">
      <c r="A3436" s="557" t="s">
        <v>3152</v>
      </c>
      <c r="B3436" s="563" t="s">
        <v>3153</v>
      </c>
      <c r="C3436" s="557" t="s">
        <v>621</v>
      </c>
      <c r="D3436" s="556" t="s">
        <v>833</v>
      </c>
      <c r="E3436" s="556" t="s">
        <v>527</v>
      </c>
      <c r="F3436" s="557" t="s">
        <v>880</v>
      </c>
      <c r="G3436" s="563"/>
      <c r="H3436" s="560">
        <v>89</v>
      </c>
      <c r="I3436" s="559">
        <v>3325</v>
      </c>
      <c r="J3436" s="563">
        <v>0</v>
      </c>
      <c r="K3436" s="561">
        <f t="shared" si="222"/>
        <v>0</v>
      </c>
      <c r="L3436" s="562">
        <f t="shared" si="223"/>
        <v>0</v>
      </c>
      <c r="M3436" s="713">
        <f t="shared" si="224"/>
        <v>295925</v>
      </c>
      <c r="N3436" s="563"/>
      <c r="O3436" s="563" t="s">
        <v>3154</v>
      </c>
      <c r="P3436" s="557" t="s">
        <v>1361</v>
      </c>
      <c r="Q3436" s="557" t="s">
        <v>336</v>
      </c>
      <c r="R3436" s="557" t="s">
        <v>73</v>
      </c>
      <c r="S3436" s="557" t="s">
        <v>1076</v>
      </c>
    </row>
    <row r="3437" spans="1:19" s="34" customFormat="1" ht="20.100000000000001" customHeight="1">
      <c r="A3437" s="557" t="s">
        <v>3152</v>
      </c>
      <c r="B3437" s="563" t="s">
        <v>3153</v>
      </c>
      <c r="C3437" s="557" t="s">
        <v>621</v>
      </c>
      <c r="D3437" s="556" t="s">
        <v>833</v>
      </c>
      <c r="E3437" s="556" t="s">
        <v>833</v>
      </c>
      <c r="F3437" s="557" t="s">
        <v>335</v>
      </c>
      <c r="G3437" s="563"/>
      <c r="H3437" s="560">
        <v>89</v>
      </c>
      <c r="I3437" s="559">
        <v>38175</v>
      </c>
      <c r="J3437" s="563">
        <v>0</v>
      </c>
      <c r="K3437" s="561">
        <f t="shared" si="222"/>
        <v>0</v>
      </c>
      <c r="L3437" s="562">
        <f t="shared" si="223"/>
        <v>0</v>
      </c>
      <c r="M3437" s="713">
        <f t="shared" si="224"/>
        <v>3397575</v>
      </c>
      <c r="N3437" s="563"/>
      <c r="O3437" s="563" t="s">
        <v>1203</v>
      </c>
      <c r="P3437" s="557" t="s">
        <v>1361</v>
      </c>
      <c r="Q3437" s="557" t="s">
        <v>271</v>
      </c>
      <c r="R3437" s="557" t="s">
        <v>73</v>
      </c>
      <c r="S3437" s="557" t="s">
        <v>1076</v>
      </c>
    </row>
    <row r="3438" spans="1:19" s="34" customFormat="1" ht="20.100000000000001" customHeight="1">
      <c r="A3438" s="557" t="s">
        <v>3152</v>
      </c>
      <c r="B3438" s="563" t="s">
        <v>3153</v>
      </c>
      <c r="C3438" s="557" t="s">
        <v>621</v>
      </c>
      <c r="D3438" s="556" t="s">
        <v>833</v>
      </c>
      <c r="E3438" s="556" t="s">
        <v>527</v>
      </c>
      <c r="F3438" s="557" t="s">
        <v>880</v>
      </c>
      <c r="G3438" s="563"/>
      <c r="H3438" s="560">
        <v>89</v>
      </c>
      <c r="I3438" s="559">
        <v>3588</v>
      </c>
      <c r="J3438" s="563">
        <v>0</v>
      </c>
      <c r="K3438" s="561">
        <f t="shared" si="222"/>
        <v>0</v>
      </c>
      <c r="L3438" s="562">
        <f t="shared" si="223"/>
        <v>0</v>
      </c>
      <c r="M3438" s="713">
        <f t="shared" si="224"/>
        <v>319332</v>
      </c>
      <c r="N3438" s="563"/>
      <c r="O3438" s="563" t="s">
        <v>1203</v>
      </c>
      <c r="P3438" s="557" t="s">
        <v>1361</v>
      </c>
      <c r="Q3438" s="557" t="s">
        <v>336</v>
      </c>
      <c r="R3438" s="557" t="s">
        <v>73</v>
      </c>
      <c r="S3438" s="557" t="s">
        <v>1076</v>
      </c>
    </row>
    <row r="3439" spans="1:19" s="34" customFormat="1" ht="20.100000000000001" customHeight="1">
      <c r="A3439" s="557" t="s">
        <v>3152</v>
      </c>
      <c r="B3439" s="563" t="s">
        <v>3153</v>
      </c>
      <c r="C3439" s="557" t="s">
        <v>621</v>
      </c>
      <c r="D3439" s="556" t="s">
        <v>833</v>
      </c>
      <c r="E3439" s="556" t="s">
        <v>527</v>
      </c>
      <c r="F3439" s="557" t="s">
        <v>880</v>
      </c>
      <c r="G3439" s="563"/>
      <c r="H3439" s="560">
        <v>89</v>
      </c>
      <c r="I3439" s="559">
        <v>3588</v>
      </c>
      <c r="J3439" s="563">
        <v>0</v>
      </c>
      <c r="K3439" s="561">
        <f t="shared" si="222"/>
        <v>0</v>
      </c>
      <c r="L3439" s="562">
        <f t="shared" si="223"/>
        <v>0</v>
      </c>
      <c r="M3439" s="713">
        <f t="shared" si="224"/>
        <v>319332</v>
      </c>
      <c r="N3439" s="563"/>
      <c r="O3439" s="563" t="s">
        <v>1203</v>
      </c>
      <c r="P3439" s="557" t="s">
        <v>1361</v>
      </c>
      <c r="Q3439" s="557" t="s">
        <v>336</v>
      </c>
      <c r="R3439" s="557" t="s">
        <v>73</v>
      </c>
      <c r="S3439" s="557" t="s">
        <v>1076</v>
      </c>
    </row>
    <row r="3440" spans="1:19" s="34" customFormat="1" ht="20.100000000000001" customHeight="1">
      <c r="A3440" s="557" t="s">
        <v>3152</v>
      </c>
      <c r="B3440" s="563" t="s">
        <v>3153</v>
      </c>
      <c r="C3440" s="557" t="s">
        <v>621</v>
      </c>
      <c r="D3440" s="556" t="s">
        <v>833</v>
      </c>
      <c r="E3440" s="556" t="s">
        <v>833</v>
      </c>
      <c r="F3440" s="557" t="s">
        <v>882</v>
      </c>
      <c r="G3440" s="563"/>
      <c r="H3440" s="560">
        <v>89</v>
      </c>
      <c r="I3440" s="559">
        <v>8472</v>
      </c>
      <c r="J3440" s="563">
        <v>0</v>
      </c>
      <c r="K3440" s="561">
        <f t="shared" si="222"/>
        <v>0</v>
      </c>
      <c r="L3440" s="562">
        <f t="shared" si="223"/>
        <v>0</v>
      </c>
      <c r="M3440" s="713">
        <f t="shared" si="224"/>
        <v>754008</v>
      </c>
      <c r="N3440" s="563"/>
      <c r="O3440" s="563" t="s">
        <v>1203</v>
      </c>
      <c r="P3440" s="557" t="s">
        <v>1361</v>
      </c>
      <c r="Q3440" s="557" t="s">
        <v>336</v>
      </c>
      <c r="R3440" s="557" t="s">
        <v>73</v>
      </c>
      <c r="S3440" s="557" t="s">
        <v>1076</v>
      </c>
    </row>
    <row r="3441" spans="1:19" s="34" customFormat="1" ht="20.100000000000001" customHeight="1">
      <c r="A3441" s="557" t="s">
        <v>3152</v>
      </c>
      <c r="B3441" s="563" t="s">
        <v>3153</v>
      </c>
      <c r="C3441" s="557" t="s">
        <v>621</v>
      </c>
      <c r="D3441" s="556" t="s">
        <v>833</v>
      </c>
      <c r="E3441" s="556" t="s">
        <v>527</v>
      </c>
      <c r="F3441" s="557" t="s">
        <v>1575</v>
      </c>
      <c r="G3441" s="563"/>
      <c r="H3441" s="560">
        <v>89</v>
      </c>
      <c r="I3441" s="559">
        <v>7177</v>
      </c>
      <c r="J3441" s="563">
        <v>0</v>
      </c>
      <c r="K3441" s="561">
        <f t="shared" si="222"/>
        <v>0</v>
      </c>
      <c r="L3441" s="562">
        <f t="shared" si="223"/>
        <v>0</v>
      </c>
      <c r="M3441" s="713">
        <f t="shared" si="224"/>
        <v>638753</v>
      </c>
      <c r="N3441" s="563"/>
      <c r="O3441" s="563" t="s">
        <v>1203</v>
      </c>
      <c r="P3441" s="557" t="s">
        <v>1361</v>
      </c>
      <c r="Q3441" s="557" t="s">
        <v>336</v>
      </c>
      <c r="R3441" s="557" t="s">
        <v>73</v>
      </c>
      <c r="S3441" s="557" t="s">
        <v>1076</v>
      </c>
    </row>
    <row r="3442" spans="1:19" s="34" customFormat="1" ht="20.100000000000001" customHeight="1">
      <c r="A3442" s="557" t="s">
        <v>3152</v>
      </c>
      <c r="B3442" s="563" t="s">
        <v>3153</v>
      </c>
      <c r="C3442" s="557" t="s">
        <v>621</v>
      </c>
      <c r="D3442" s="556" t="s">
        <v>833</v>
      </c>
      <c r="E3442" s="556" t="s">
        <v>527</v>
      </c>
      <c r="F3442" s="557" t="s">
        <v>1139</v>
      </c>
      <c r="G3442" s="563"/>
      <c r="H3442" s="560">
        <v>58</v>
      </c>
      <c r="I3442" s="559">
        <v>87283</v>
      </c>
      <c r="J3442" s="563">
        <v>0</v>
      </c>
      <c r="K3442" s="561">
        <f t="shared" si="222"/>
        <v>0</v>
      </c>
      <c r="L3442" s="562">
        <f t="shared" si="223"/>
        <v>0</v>
      </c>
      <c r="M3442" s="713">
        <f t="shared" si="224"/>
        <v>5062414</v>
      </c>
      <c r="N3442" s="563"/>
      <c r="O3442" s="563" t="s">
        <v>3159</v>
      </c>
      <c r="P3442" s="557" t="s">
        <v>1361</v>
      </c>
      <c r="Q3442" s="557" t="s">
        <v>276</v>
      </c>
      <c r="R3442" s="557" t="s">
        <v>73</v>
      </c>
      <c r="S3442" s="557" t="s">
        <v>1076</v>
      </c>
    </row>
    <row r="3443" spans="1:19" s="34" customFormat="1" ht="20.100000000000001" customHeight="1">
      <c r="A3443" s="557" t="s">
        <v>3152</v>
      </c>
      <c r="B3443" s="563" t="s">
        <v>3153</v>
      </c>
      <c r="C3443" s="557" t="s">
        <v>621</v>
      </c>
      <c r="D3443" s="556" t="s">
        <v>833</v>
      </c>
      <c r="E3443" s="556" t="s">
        <v>833</v>
      </c>
      <c r="F3443" s="557" t="s">
        <v>3161</v>
      </c>
      <c r="G3443" s="563"/>
      <c r="H3443" s="560">
        <v>58</v>
      </c>
      <c r="I3443" s="559">
        <v>7308</v>
      </c>
      <c r="J3443" s="563">
        <v>0</v>
      </c>
      <c r="K3443" s="561">
        <f t="shared" si="222"/>
        <v>0</v>
      </c>
      <c r="L3443" s="562">
        <f t="shared" si="223"/>
        <v>0</v>
      </c>
      <c r="M3443" s="713">
        <f t="shared" si="224"/>
        <v>423864</v>
      </c>
      <c r="N3443" s="563"/>
      <c r="O3443" s="563" t="s">
        <v>3159</v>
      </c>
      <c r="P3443" s="557" t="s">
        <v>1361</v>
      </c>
      <c r="Q3443" s="557" t="s">
        <v>336</v>
      </c>
      <c r="R3443" s="557" t="s">
        <v>73</v>
      </c>
      <c r="S3443" s="557" t="s">
        <v>1076</v>
      </c>
    </row>
    <row r="3444" spans="1:19" s="34" customFormat="1" ht="20.100000000000001" customHeight="1">
      <c r="A3444" s="557" t="s">
        <v>3152</v>
      </c>
      <c r="B3444" s="563" t="s">
        <v>3153</v>
      </c>
      <c r="C3444" s="557" t="s">
        <v>621</v>
      </c>
      <c r="D3444" s="556" t="s">
        <v>833</v>
      </c>
      <c r="E3444" s="556" t="s">
        <v>527</v>
      </c>
      <c r="F3444" s="557" t="s">
        <v>81</v>
      </c>
      <c r="G3444" s="563"/>
      <c r="H3444" s="560">
        <v>58</v>
      </c>
      <c r="I3444" s="559">
        <v>7308</v>
      </c>
      <c r="J3444" s="563">
        <v>0</v>
      </c>
      <c r="K3444" s="561">
        <f t="shared" si="222"/>
        <v>0</v>
      </c>
      <c r="L3444" s="562">
        <f t="shared" si="223"/>
        <v>0</v>
      </c>
      <c r="M3444" s="713">
        <f t="shared" si="224"/>
        <v>423864</v>
      </c>
      <c r="N3444" s="563"/>
      <c r="O3444" s="563" t="s">
        <v>3159</v>
      </c>
      <c r="P3444" s="557" t="s">
        <v>1361</v>
      </c>
      <c r="Q3444" s="557" t="s">
        <v>336</v>
      </c>
      <c r="R3444" s="557" t="s">
        <v>73</v>
      </c>
      <c r="S3444" s="557" t="s">
        <v>1076</v>
      </c>
    </row>
    <row r="3445" spans="1:19" s="34" customFormat="1" ht="20.100000000000001" customHeight="1">
      <c r="A3445" s="557" t="s">
        <v>3152</v>
      </c>
      <c r="B3445" s="563" t="s">
        <v>3153</v>
      </c>
      <c r="C3445" s="557" t="s">
        <v>621</v>
      </c>
      <c r="D3445" s="556" t="s">
        <v>833</v>
      </c>
      <c r="E3445" s="556" t="s">
        <v>527</v>
      </c>
      <c r="F3445" s="557" t="s">
        <v>1331</v>
      </c>
      <c r="G3445" s="563"/>
      <c r="H3445" s="560">
        <v>58</v>
      </c>
      <c r="I3445" s="559">
        <v>10023</v>
      </c>
      <c r="J3445" s="563">
        <v>0</v>
      </c>
      <c r="K3445" s="561">
        <f t="shared" si="222"/>
        <v>0</v>
      </c>
      <c r="L3445" s="562">
        <f t="shared" si="223"/>
        <v>0</v>
      </c>
      <c r="M3445" s="713">
        <f t="shared" si="224"/>
        <v>581334</v>
      </c>
      <c r="N3445" s="563"/>
      <c r="O3445" s="563" t="s">
        <v>3159</v>
      </c>
      <c r="P3445" s="557" t="s">
        <v>1361</v>
      </c>
      <c r="Q3445" s="557" t="s">
        <v>336</v>
      </c>
      <c r="R3445" s="557" t="s">
        <v>73</v>
      </c>
      <c r="S3445" s="557" t="s">
        <v>1076</v>
      </c>
    </row>
    <row r="3446" spans="1:19" s="34" customFormat="1" ht="20.100000000000001" customHeight="1">
      <c r="A3446" s="557" t="s">
        <v>3152</v>
      </c>
      <c r="B3446" s="563" t="s">
        <v>3153</v>
      </c>
      <c r="C3446" s="557" t="s">
        <v>621</v>
      </c>
      <c r="D3446" s="556" t="s">
        <v>833</v>
      </c>
      <c r="E3446" s="556" t="s">
        <v>833</v>
      </c>
      <c r="F3446" s="557" t="s">
        <v>415</v>
      </c>
      <c r="G3446" s="563"/>
      <c r="H3446" s="560">
        <v>58</v>
      </c>
      <c r="I3446" s="559">
        <v>19837</v>
      </c>
      <c r="J3446" s="563">
        <v>0</v>
      </c>
      <c r="K3446" s="561">
        <f t="shared" si="222"/>
        <v>0</v>
      </c>
      <c r="L3446" s="562">
        <f t="shared" si="223"/>
        <v>0</v>
      </c>
      <c r="M3446" s="713">
        <f t="shared" si="224"/>
        <v>1150546</v>
      </c>
      <c r="N3446" s="563"/>
      <c r="O3446" s="563" t="s">
        <v>3159</v>
      </c>
      <c r="P3446" s="557" t="s">
        <v>1361</v>
      </c>
      <c r="Q3446" s="557" t="s">
        <v>336</v>
      </c>
      <c r="R3446" s="557" t="s">
        <v>73</v>
      </c>
      <c r="S3446" s="557" t="s">
        <v>1076</v>
      </c>
    </row>
    <row r="3447" spans="1:19" s="34" customFormat="1" ht="20.100000000000001" customHeight="1">
      <c r="A3447" s="557" t="s">
        <v>3152</v>
      </c>
      <c r="B3447" s="563" t="s">
        <v>3153</v>
      </c>
      <c r="C3447" s="557" t="s">
        <v>621</v>
      </c>
      <c r="D3447" s="556" t="s">
        <v>833</v>
      </c>
      <c r="E3447" s="556" t="s">
        <v>527</v>
      </c>
      <c r="F3447" s="557" t="s">
        <v>1330</v>
      </c>
      <c r="G3447" s="563"/>
      <c r="H3447" s="560">
        <v>58</v>
      </c>
      <c r="I3447" s="559">
        <v>10441</v>
      </c>
      <c r="J3447" s="563">
        <v>0</v>
      </c>
      <c r="K3447" s="561">
        <f t="shared" ref="K3447:K3510" si="225">IFERROR(J3447*H3447,"0")</f>
        <v>0</v>
      </c>
      <c r="L3447" s="562">
        <f t="shared" ref="L3447:L3510" si="226">IFERROR(K3447/1000,"0")</f>
        <v>0</v>
      </c>
      <c r="M3447" s="713">
        <f t="shared" ref="M3447:M3510" si="227">H3447*I3447</f>
        <v>605578</v>
      </c>
      <c r="N3447" s="563"/>
      <c r="O3447" s="563" t="s">
        <v>3159</v>
      </c>
      <c r="P3447" s="557" t="s">
        <v>1361</v>
      </c>
      <c r="Q3447" s="557" t="s">
        <v>336</v>
      </c>
      <c r="R3447" s="557" t="s">
        <v>73</v>
      </c>
      <c r="S3447" s="557" t="s">
        <v>1076</v>
      </c>
    </row>
    <row r="3448" spans="1:19" s="34" customFormat="1" ht="20.100000000000001" customHeight="1">
      <c r="A3448" s="557" t="s">
        <v>3152</v>
      </c>
      <c r="B3448" s="563" t="s">
        <v>3153</v>
      </c>
      <c r="C3448" s="557" t="s">
        <v>621</v>
      </c>
      <c r="D3448" s="556" t="s">
        <v>833</v>
      </c>
      <c r="E3448" s="556" t="s">
        <v>527</v>
      </c>
      <c r="F3448" s="557" t="s">
        <v>2382</v>
      </c>
      <c r="G3448" s="563"/>
      <c r="H3448" s="560">
        <v>89</v>
      </c>
      <c r="I3448" s="559">
        <v>11000</v>
      </c>
      <c r="J3448" s="563">
        <v>0</v>
      </c>
      <c r="K3448" s="561">
        <f t="shared" si="225"/>
        <v>0</v>
      </c>
      <c r="L3448" s="562">
        <f t="shared" si="226"/>
        <v>0</v>
      </c>
      <c r="M3448" s="713">
        <f t="shared" si="227"/>
        <v>979000</v>
      </c>
      <c r="N3448" s="563"/>
      <c r="O3448" s="563"/>
      <c r="P3448" s="557" t="s">
        <v>1361</v>
      </c>
      <c r="Q3448" s="557" t="s">
        <v>360</v>
      </c>
      <c r="R3448" s="557" t="s">
        <v>73</v>
      </c>
      <c r="S3448" s="557" t="s">
        <v>1076</v>
      </c>
    </row>
    <row r="3449" spans="1:19" s="34" customFormat="1" ht="20.100000000000001" customHeight="1">
      <c r="A3449" s="557" t="s">
        <v>3152</v>
      </c>
      <c r="B3449" s="563" t="s">
        <v>3153</v>
      </c>
      <c r="C3449" s="557" t="s">
        <v>621</v>
      </c>
      <c r="D3449" s="556" t="s">
        <v>833</v>
      </c>
      <c r="E3449" s="556" t="s">
        <v>833</v>
      </c>
      <c r="F3449" s="557" t="s">
        <v>2399</v>
      </c>
      <c r="G3449" s="563"/>
      <c r="H3449" s="560">
        <v>89</v>
      </c>
      <c r="I3449" s="559">
        <v>11000</v>
      </c>
      <c r="J3449" s="563">
        <v>0</v>
      </c>
      <c r="K3449" s="561">
        <f t="shared" si="225"/>
        <v>0</v>
      </c>
      <c r="L3449" s="562">
        <f t="shared" si="226"/>
        <v>0</v>
      </c>
      <c r="M3449" s="713">
        <f t="shared" si="227"/>
        <v>979000</v>
      </c>
      <c r="N3449" s="563"/>
      <c r="O3449" s="563"/>
      <c r="P3449" s="557" t="s">
        <v>1361</v>
      </c>
      <c r="Q3449" s="557" t="s">
        <v>360</v>
      </c>
      <c r="R3449" s="557" t="s">
        <v>73</v>
      </c>
      <c r="S3449" s="557" t="s">
        <v>1076</v>
      </c>
    </row>
    <row r="3450" spans="1:19" s="34" customFormat="1" ht="20.100000000000001" customHeight="1">
      <c r="A3450" s="557" t="s">
        <v>3152</v>
      </c>
      <c r="B3450" s="563" t="s">
        <v>3153</v>
      </c>
      <c r="C3450" s="557" t="s">
        <v>621</v>
      </c>
      <c r="D3450" s="556" t="s">
        <v>833</v>
      </c>
      <c r="E3450" s="556" t="s">
        <v>527</v>
      </c>
      <c r="F3450" s="557" t="s">
        <v>764</v>
      </c>
      <c r="G3450" s="563"/>
      <c r="H3450" s="560">
        <v>58</v>
      </c>
      <c r="I3450" s="559">
        <v>12600</v>
      </c>
      <c r="J3450" s="563">
        <v>0</v>
      </c>
      <c r="K3450" s="561">
        <f t="shared" si="225"/>
        <v>0</v>
      </c>
      <c r="L3450" s="562">
        <f t="shared" si="226"/>
        <v>0</v>
      </c>
      <c r="M3450" s="713">
        <f t="shared" si="227"/>
        <v>730800</v>
      </c>
      <c r="N3450" s="563"/>
      <c r="O3450" s="563"/>
      <c r="P3450" s="557" t="s">
        <v>1361</v>
      </c>
      <c r="Q3450" s="557" t="s">
        <v>360</v>
      </c>
      <c r="R3450" s="557" t="s">
        <v>73</v>
      </c>
      <c r="S3450" s="557" t="s">
        <v>1076</v>
      </c>
    </row>
    <row r="3451" spans="1:19" s="34" customFormat="1" ht="20.100000000000001" customHeight="1">
      <c r="A3451" s="557" t="s">
        <v>3152</v>
      </c>
      <c r="B3451" s="563" t="s">
        <v>3153</v>
      </c>
      <c r="C3451" s="557" t="s">
        <v>621</v>
      </c>
      <c r="D3451" s="556" t="s">
        <v>833</v>
      </c>
      <c r="E3451" s="556" t="s">
        <v>527</v>
      </c>
      <c r="F3451" s="557" t="s">
        <v>350</v>
      </c>
      <c r="G3451" s="563"/>
      <c r="H3451" s="560">
        <v>89</v>
      </c>
      <c r="I3451" s="559">
        <v>23000</v>
      </c>
      <c r="J3451" s="563">
        <v>0</v>
      </c>
      <c r="K3451" s="561">
        <f t="shared" si="225"/>
        <v>0</v>
      </c>
      <c r="L3451" s="562">
        <f t="shared" si="226"/>
        <v>0</v>
      </c>
      <c r="M3451" s="713">
        <f t="shared" si="227"/>
        <v>2047000</v>
      </c>
      <c r="N3451" s="563"/>
      <c r="O3451" s="563" t="s">
        <v>3175</v>
      </c>
      <c r="P3451" s="557" t="s">
        <v>1361</v>
      </c>
      <c r="Q3451" s="557" t="s">
        <v>336</v>
      </c>
      <c r="R3451" s="557" t="s">
        <v>73</v>
      </c>
      <c r="S3451" s="557" t="s">
        <v>1076</v>
      </c>
    </row>
    <row r="3452" spans="1:19" s="34" customFormat="1" ht="20.100000000000001" customHeight="1">
      <c r="A3452" s="557" t="s">
        <v>3152</v>
      </c>
      <c r="B3452" s="563" t="s">
        <v>3153</v>
      </c>
      <c r="C3452" s="557" t="s">
        <v>621</v>
      </c>
      <c r="D3452" s="556" t="s">
        <v>833</v>
      </c>
      <c r="E3452" s="556" t="s">
        <v>833</v>
      </c>
      <c r="F3452" s="557" t="s">
        <v>3177</v>
      </c>
      <c r="G3452" s="563"/>
      <c r="H3452" s="560">
        <v>58</v>
      </c>
      <c r="I3452" s="559">
        <v>48600</v>
      </c>
      <c r="J3452" s="563">
        <v>0</v>
      </c>
      <c r="K3452" s="561">
        <f t="shared" si="225"/>
        <v>0</v>
      </c>
      <c r="L3452" s="562">
        <f t="shared" si="226"/>
        <v>0</v>
      </c>
      <c r="M3452" s="713">
        <f t="shared" si="227"/>
        <v>2818800</v>
      </c>
      <c r="N3452" s="563"/>
      <c r="O3452" s="563" t="s">
        <v>1068</v>
      </c>
      <c r="P3452" s="557" t="s">
        <v>1361</v>
      </c>
      <c r="Q3452" s="557" t="s">
        <v>278</v>
      </c>
      <c r="R3452" s="557" t="s">
        <v>73</v>
      </c>
      <c r="S3452" s="557" t="s">
        <v>1076</v>
      </c>
    </row>
    <row r="3453" spans="1:19" s="34" customFormat="1" ht="20.100000000000001" customHeight="1">
      <c r="A3453" s="557" t="s">
        <v>3152</v>
      </c>
      <c r="B3453" s="563" t="s">
        <v>3153</v>
      </c>
      <c r="C3453" s="557" t="s">
        <v>621</v>
      </c>
      <c r="D3453" s="556" t="s">
        <v>833</v>
      </c>
      <c r="E3453" s="556" t="s">
        <v>527</v>
      </c>
      <c r="F3453" s="557" t="s">
        <v>985</v>
      </c>
      <c r="G3453" s="563"/>
      <c r="H3453" s="560">
        <v>116</v>
      </c>
      <c r="I3453" s="559">
        <v>7600</v>
      </c>
      <c r="J3453" s="563">
        <v>0</v>
      </c>
      <c r="K3453" s="561">
        <f t="shared" si="225"/>
        <v>0</v>
      </c>
      <c r="L3453" s="562">
        <f t="shared" si="226"/>
        <v>0</v>
      </c>
      <c r="M3453" s="713">
        <f t="shared" si="227"/>
        <v>881600</v>
      </c>
      <c r="N3453" s="563"/>
      <c r="O3453" s="563" t="s">
        <v>3179</v>
      </c>
      <c r="P3453" s="557" t="s">
        <v>1361</v>
      </c>
      <c r="Q3453" s="557" t="s">
        <v>336</v>
      </c>
      <c r="R3453" s="557" t="s">
        <v>73</v>
      </c>
      <c r="S3453" s="557" t="s">
        <v>1076</v>
      </c>
    </row>
    <row r="3454" spans="1:19" s="34" customFormat="1" ht="20.100000000000001" customHeight="1">
      <c r="A3454" s="557" t="s">
        <v>467</v>
      </c>
      <c r="B3454" s="563" t="s">
        <v>3187</v>
      </c>
      <c r="C3454" s="557" t="s">
        <v>425</v>
      </c>
      <c r="D3454" s="556" t="s">
        <v>833</v>
      </c>
      <c r="E3454" s="556" t="s">
        <v>527</v>
      </c>
      <c r="F3454" s="557" t="s">
        <v>669</v>
      </c>
      <c r="G3454" s="563"/>
      <c r="H3454" s="560">
        <v>33</v>
      </c>
      <c r="I3454" s="559">
        <v>97837</v>
      </c>
      <c r="J3454" s="563">
        <v>23</v>
      </c>
      <c r="K3454" s="561">
        <f t="shared" si="225"/>
        <v>759</v>
      </c>
      <c r="L3454" s="562">
        <f t="shared" si="226"/>
        <v>0.75900000000000001</v>
      </c>
      <c r="M3454" s="713">
        <f t="shared" si="227"/>
        <v>3228621</v>
      </c>
      <c r="N3454" s="563"/>
      <c r="O3454" s="563" t="s">
        <v>3188</v>
      </c>
      <c r="P3454" s="557" t="s">
        <v>372</v>
      </c>
      <c r="Q3454" s="557" t="s">
        <v>628</v>
      </c>
      <c r="R3454" s="557" t="s">
        <v>60</v>
      </c>
      <c r="S3454" s="557" t="s">
        <v>237</v>
      </c>
    </row>
    <row r="3455" spans="1:19" s="34" customFormat="1" ht="20.100000000000001" customHeight="1">
      <c r="A3455" s="557" t="s">
        <v>467</v>
      </c>
      <c r="B3455" s="563" t="s">
        <v>3187</v>
      </c>
      <c r="C3455" s="557" t="s">
        <v>425</v>
      </c>
      <c r="D3455" s="556" t="s">
        <v>833</v>
      </c>
      <c r="E3455" s="556" t="s">
        <v>833</v>
      </c>
      <c r="F3455" s="557" t="s">
        <v>668</v>
      </c>
      <c r="G3455" s="563"/>
      <c r="H3455" s="560">
        <v>6</v>
      </c>
      <c r="I3455" s="559">
        <v>55477</v>
      </c>
      <c r="J3455" s="563">
        <v>12</v>
      </c>
      <c r="K3455" s="561">
        <f t="shared" si="225"/>
        <v>72</v>
      </c>
      <c r="L3455" s="562">
        <f t="shared" si="226"/>
        <v>7.1999999999999995E-2</v>
      </c>
      <c r="M3455" s="713">
        <f t="shared" si="227"/>
        <v>332862</v>
      </c>
      <c r="N3455" s="563"/>
      <c r="O3455" s="563"/>
      <c r="P3455" s="557" t="s">
        <v>372</v>
      </c>
      <c r="Q3455" s="557" t="s">
        <v>270</v>
      </c>
      <c r="R3455" s="557" t="s">
        <v>60</v>
      </c>
      <c r="S3455" s="557" t="s">
        <v>237</v>
      </c>
    </row>
    <row r="3456" spans="1:19" s="34" customFormat="1" ht="20.100000000000001" customHeight="1">
      <c r="A3456" s="557" t="s">
        <v>467</v>
      </c>
      <c r="B3456" s="563" t="s">
        <v>3187</v>
      </c>
      <c r="C3456" s="557" t="s">
        <v>425</v>
      </c>
      <c r="D3456" s="556" t="s">
        <v>833</v>
      </c>
      <c r="E3456" s="556" t="s">
        <v>527</v>
      </c>
      <c r="F3456" s="557" t="s">
        <v>1643</v>
      </c>
      <c r="G3456" s="563"/>
      <c r="H3456" s="560">
        <v>33</v>
      </c>
      <c r="I3456" s="559">
        <v>12007</v>
      </c>
      <c r="J3456" s="563">
        <v>0</v>
      </c>
      <c r="K3456" s="561">
        <f t="shared" si="225"/>
        <v>0</v>
      </c>
      <c r="L3456" s="562">
        <f t="shared" si="226"/>
        <v>0</v>
      </c>
      <c r="M3456" s="713">
        <f t="shared" si="227"/>
        <v>396231</v>
      </c>
      <c r="N3456" s="563"/>
      <c r="O3456" s="563" t="s">
        <v>3188</v>
      </c>
      <c r="P3456" s="557" t="s">
        <v>372</v>
      </c>
      <c r="Q3456" s="557" t="s">
        <v>336</v>
      </c>
      <c r="R3456" s="557" t="s">
        <v>73</v>
      </c>
      <c r="S3456" s="557" t="s">
        <v>237</v>
      </c>
    </row>
    <row r="3457" spans="1:19" s="34" customFormat="1" ht="20.100000000000001" customHeight="1">
      <c r="A3457" s="557" t="s">
        <v>467</v>
      </c>
      <c r="B3457" s="563" t="s">
        <v>3187</v>
      </c>
      <c r="C3457" s="557" t="s">
        <v>425</v>
      </c>
      <c r="D3457" s="556" t="s">
        <v>833</v>
      </c>
      <c r="E3457" s="556" t="s">
        <v>527</v>
      </c>
      <c r="F3457" s="557" t="s">
        <v>1643</v>
      </c>
      <c r="G3457" s="563"/>
      <c r="H3457" s="560">
        <v>33</v>
      </c>
      <c r="I3457" s="559">
        <v>12007</v>
      </c>
      <c r="J3457" s="563">
        <v>0</v>
      </c>
      <c r="K3457" s="561">
        <f t="shared" si="225"/>
        <v>0</v>
      </c>
      <c r="L3457" s="562">
        <f t="shared" si="226"/>
        <v>0</v>
      </c>
      <c r="M3457" s="713">
        <f t="shared" si="227"/>
        <v>396231</v>
      </c>
      <c r="N3457" s="563"/>
      <c r="O3457" s="563" t="s">
        <v>3188</v>
      </c>
      <c r="P3457" s="557" t="s">
        <v>372</v>
      </c>
      <c r="Q3457" s="557" t="s">
        <v>336</v>
      </c>
      <c r="R3457" s="557" t="s">
        <v>73</v>
      </c>
      <c r="S3457" s="557" t="s">
        <v>237</v>
      </c>
    </row>
    <row r="3458" spans="1:19" s="34" customFormat="1" ht="20.100000000000001" customHeight="1">
      <c r="A3458" s="557" t="s">
        <v>467</v>
      </c>
      <c r="B3458" s="563" t="s">
        <v>3187</v>
      </c>
      <c r="C3458" s="557" t="s">
        <v>425</v>
      </c>
      <c r="D3458" s="556" t="s">
        <v>833</v>
      </c>
      <c r="E3458" s="556" t="s">
        <v>833</v>
      </c>
      <c r="F3458" s="557" t="s">
        <v>754</v>
      </c>
      <c r="G3458" s="563"/>
      <c r="H3458" s="560">
        <v>6</v>
      </c>
      <c r="I3458" s="559">
        <v>51093</v>
      </c>
      <c r="J3458" s="563">
        <v>0</v>
      </c>
      <c r="K3458" s="561">
        <f t="shared" si="225"/>
        <v>0</v>
      </c>
      <c r="L3458" s="562">
        <f t="shared" si="226"/>
        <v>0</v>
      </c>
      <c r="M3458" s="713">
        <f t="shared" si="227"/>
        <v>306558</v>
      </c>
      <c r="N3458" s="563"/>
      <c r="O3458" s="563"/>
      <c r="P3458" s="557" t="s">
        <v>372</v>
      </c>
      <c r="Q3458" s="557" t="s">
        <v>336</v>
      </c>
      <c r="R3458" s="557" t="s">
        <v>73</v>
      </c>
      <c r="S3458" s="557" t="s">
        <v>237</v>
      </c>
    </row>
    <row r="3459" spans="1:19" s="34" customFormat="1" ht="20.100000000000001" customHeight="1">
      <c r="A3459" s="557" t="s">
        <v>467</v>
      </c>
      <c r="B3459" s="563" t="s">
        <v>3187</v>
      </c>
      <c r="C3459" s="557" t="s">
        <v>425</v>
      </c>
      <c r="D3459" s="556" t="s">
        <v>833</v>
      </c>
      <c r="E3459" s="556" t="s">
        <v>527</v>
      </c>
      <c r="F3459" s="557" t="s">
        <v>801</v>
      </c>
      <c r="G3459" s="563"/>
      <c r="H3459" s="560">
        <v>3</v>
      </c>
      <c r="I3459" s="559">
        <v>127500</v>
      </c>
      <c r="J3459" s="563">
        <v>0</v>
      </c>
      <c r="K3459" s="561">
        <f t="shared" si="225"/>
        <v>0</v>
      </c>
      <c r="L3459" s="562">
        <f t="shared" si="226"/>
        <v>0</v>
      </c>
      <c r="M3459" s="713">
        <f t="shared" si="227"/>
        <v>382500</v>
      </c>
      <c r="N3459" s="563"/>
      <c r="O3459" s="563"/>
      <c r="P3459" s="557" t="s">
        <v>372</v>
      </c>
      <c r="Q3459" s="557" t="s">
        <v>336</v>
      </c>
      <c r="R3459" s="557" t="s">
        <v>73</v>
      </c>
      <c r="S3459" s="557" t="s">
        <v>237</v>
      </c>
    </row>
    <row r="3460" spans="1:19" s="34" customFormat="1" ht="20.100000000000001" customHeight="1">
      <c r="A3460" s="557" t="s">
        <v>467</v>
      </c>
      <c r="B3460" s="563" t="s">
        <v>3187</v>
      </c>
      <c r="C3460" s="557" t="s">
        <v>425</v>
      </c>
      <c r="D3460" s="556" t="s">
        <v>833</v>
      </c>
      <c r="E3460" s="556" t="s">
        <v>527</v>
      </c>
      <c r="F3460" s="557" t="s">
        <v>630</v>
      </c>
      <c r="G3460" s="563"/>
      <c r="H3460" s="560">
        <v>6</v>
      </c>
      <c r="I3460" s="559">
        <v>127750</v>
      </c>
      <c r="J3460" s="563">
        <v>0</v>
      </c>
      <c r="K3460" s="561">
        <f t="shared" si="225"/>
        <v>0</v>
      </c>
      <c r="L3460" s="562">
        <f t="shared" si="226"/>
        <v>0</v>
      </c>
      <c r="M3460" s="713">
        <f t="shared" si="227"/>
        <v>766500</v>
      </c>
      <c r="N3460" s="563"/>
      <c r="O3460" s="563"/>
      <c r="P3460" s="557" t="s">
        <v>372</v>
      </c>
      <c r="Q3460" s="557" t="s">
        <v>336</v>
      </c>
      <c r="R3460" s="557" t="s">
        <v>73</v>
      </c>
      <c r="S3460" s="557" t="s">
        <v>237</v>
      </c>
    </row>
    <row r="3461" spans="1:19" s="34" customFormat="1" ht="20.100000000000001" customHeight="1">
      <c r="A3461" s="557" t="s">
        <v>467</v>
      </c>
      <c r="B3461" s="563" t="s">
        <v>3187</v>
      </c>
      <c r="C3461" s="557" t="s">
        <v>425</v>
      </c>
      <c r="D3461" s="556" t="s">
        <v>833</v>
      </c>
      <c r="E3461" s="556" t="s">
        <v>833</v>
      </c>
      <c r="F3461" s="557" t="s">
        <v>631</v>
      </c>
      <c r="G3461" s="563"/>
      <c r="H3461" s="560">
        <v>6</v>
      </c>
      <c r="I3461" s="559">
        <v>35131</v>
      </c>
      <c r="J3461" s="563">
        <v>0</v>
      </c>
      <c r="K3461" s="561">
        <f t="shared" si="225"/>
        <v>0</v>
      </c>
      <c r="L3461" s="562">
        <f t="shared" si="226"/>
        <v>0</v>
      </c>
      <c r="M3461" s="713">
        <f t="shared" si="227"/>
        <v>210786</v>
      </c>
      <c r="N3461" s="563"/>
      <c r="O3461" s="563"/>
      <c r="P3461" s="557" t="s">
        <v>372</v>
      </c>
      <c r="Q3461" s="557" t="s">
        <v>336</v>
      </c>
      <c r="R3461" s="557" t="s">
        <v>73</v>
      </c>
      <c r="S3461" s="557" t="s">
        <v>237</v>
      </c>
    </row>
    <row r="3462" spans="1:19" s="34" customFormat="1" ht="20.100000000000001" customHeight="1">
      <c r="A3462" s="557" t="s">
        <v>467</v>
      </c>
      <c r="B3462" s="563" t="s">
        <v>3187</v>
      </c>
      <c r="C3462" s="557" t="s">
        <v>425</v>
      </c>
      <c r="D3462" s="556" t="s">
        <v>833</v>
      </c>
      <c r="E3462" s="556" t="s">
        <v>527</v>
      </c>
      <c r="F3462" s="557" t="s">
        <v>632</v>
      </c>
      <c r="G3462" s="563"/>
      <c r="H3462" s="560">
        <v>6</v>
      </c>
      <c r="I3462" s="559">
        <v>61533</v>
      </c>
      <c r="J3462" s="563">
        <v>0</v>
      </c>
      <c r="K3462" s="561">
        <f t="shared" si="225"/>
        <v>0</v>
      </c>
      <c r="L3462" s="562">
        <f t="shared" si="226"/>
        <v>0</v>
      </c>
      <c r="M3462" s="713">
        <f t="shared" si="227"/>
        <v>369198</v>
      </c>
      <c r="N3462" s="563"/>
      <c r="O3462" s="563"/>
      <c r="P3462" s="557" t="s">
        <v>372</v>
      </c>
      <c r="Q3462" s="557" t="s">
        <v>336</v>
      </c>
      <c r="R3462" s="557" t="s">
        <v>73</v>
      </c>
      <c r="S3462" s="557" t="s">
        <v>237</v>
      </c>
    </row>
    <row r="3463" spans="1:19" s="34" customFormat="1" ht="20.100000000000001" customHeight="1">
      <c r="A3463" s="557" t="s">
        <v>3342</v>
      </c>
      <c r="B3463" s="563" t="s">
        <v>3343</v>
      </c>
      <c r="C3463" s="557" t="s">
        <v>2086</v>
      </c>
      <c r="D3463" s="556" t="s">
        <v>833</v>
      </c>
      <c r="E3463" s="556" t="s">
        <v>527</v>
      </c>
      <c r="F3463" s="557" t="s">
        <v>440</v>
      </c>
      <c r="G3463" s="563"/>
      <c r="H3463" s="560">
        <v>250</v>
      </c>
      <c r="I3463" s="559">
        <v>240000</v>
      </c>
      <c r="J3463" s="563">
        <v>36.9</v>
      </c>
      <c r="K3463" s="561">
        <f t="shared" si="225"/>
        <v>9225</v>
      </c>
      <c r="L3463" s="562">
        <f t="shared" si="226"/>
        <v>9.2249999999999996</v>
      </c>
      <c r="M3463" s="713">
        <f t="shared" si="227"/>
        <v>60000000</v>
      </c>
      <c r="N3463" s="563"/>
      <c r="O3463" s="563"/>
      <c r="P3463" s="557" t="s">
        <v>482</v>
      </c>
      <c r="Q3463" s="557" t="s">
        <v>327</v>
      </c>
      <c r="R3463" s="557" t="s">
        <v>60</v>
      </c>
      <c r="S3463" s="557" t="s">
        <v>482</v>
      </c>
    </row>
    <row r="3464" spans="1:19" s="34" customFormat="1" ht="20.100000000000001" customHeight="1">
      <c r="A3464" s="557" t="s">
        <v>351</v>
      </c>
      <c r="B3464" s="563" t="s">
        <v>2936</v>
      </c>
      <c r="C3464" s="557" t="s">
        <v>352</v>
      </c>
      <c r="D3464" s="556" t="s">
        <v>833</v>
      </c>
      <c r="E3464" s="556" t="s">
        <v>833</v>
      </c>
      <c r="F3464" s="557" t="s">
        <v>75</v>
      </c>
      <c r="G3464" s="563"/>
      <c r="H3464" s="560">
        <v>685</v>
      </c>
      <c r="I3464" s="559">
        <v>42127</v>
      </c>
      <c r="J3464" s="563">
        <v>0</v>
      </c>
      <c r="K3464" s="561">
        <f t="shared" si="225"/>
        <v>0</v>
      </c>
      <c r="L3464" s="562">
        <f t="shared" si="226"/>
        <v>0</v>
      </c>
      <c r="M3464" s="713">
        <f t="shared" si="227"/>
        <v>28856995</v>
      </c>
      <c r="N3464" s="563"/>
      <c r="O3464" s="563"/>
      <c r="P3464" s="557" t="s">
        <v>761</v>
      </c>
      <c r="Q3464" s="557" t="s">
        <v>272</v>
      </c>
      <c r="R3464" s="557" t="s">
        <v>73</v>
      </c>
      <c r="S3464" s="557" t="s">
        <v>152</v>
      </c>
    </row>
    <row r="3465" spans="1:19" s="34" customFormat="1" ht="20.100000000000001" customHeight="1">
      <c r="A3465" s="557" t="s">
        <v>351</v>
      </c>
      <c r="B3465" s="563" t="s">
        <v>2936</v>
      </c>
      <c r="C3465" s="557" t="s">
        <v>352</v>
      </c>
      <c r="D3465" s="556" t="s">
        <v>833</v>
      </c>
      <c r="E3465" s="556" t="s">
        <v>527</v>
      </c>
      <c r="F3465" s="557" t="s">
        <v>396</v>
      </c>
      <c r="G3465" s="563"/>
      <c r="H3465" s="560">
        <v>685</v>
      </c>
      <c r="I3465" s="559">
        <v>27809</v>
      </c>
      <c r="J3465" s="563">
        <v>0</v>
      </c>
      <c r="K3465" s="561">
        <f t="shared" si="225"/>
        <v>0</v>
      </c>
      <c r="L3465" s="562">
        <f t="shared" si="226"/>
        <v>0</v>
      </c>
      <c r="M3465" s="713">
        <f t="shared" si="227"/>
        <v>19049165</v>
      </c>
      <c r="N3465" s="563"/>
      <c r="O3465" s="563"/>
      <c r="P3465" s="557" t="s">
        <v>761</v>
      </c>
      <c r="Q3465" s="557" t="s">
        <v>271</v>
      </c>
      <c r="R3465" s="557" t="s">
        <v>73</v>
      </c>
      <c r="S3465" s="557" t="s">
        <v>152</v>
      </c>
    </row>
    <row r="3466" spans="1:19" s="34" customFormat="1" ht="20.100000000000001" customHeight="1">
      <c r="A3466" s="557" t="s">
        <v>351</v>
      </c>
      <c r="B3466" s="563" t="s">
        <v>2936</v>
      </c>
      <c r="C3466" s="557" t="s">
        <v>352</v>
      </c>
      <c r="D3466" s="556" t="s">
        <v>833</v>
      </c>
      <c r="E3466" s="556" t="s">
        <v>527</v>
      </c>
      <c r="F3466" s="557" t="s">
        <v>71</v>
      </c>
      <c r="G3466" s="563"/>
      <c r="H3466" s="560">
        <v>685</v>
      </c>
      <c r="I3466" s="559">
        <v>26681</v>
      </c>
      <c r="J3466" s="563">
        <v>0</v>
      </c>
      <c r="K3466" s="561">
        <f t="shared" si="225"/>
        <v>0</v>
      </c>
      <c r="L3466" s="562">
        <f t="shared" si="226"/>
        <v>0</v>
      </c>
      <c r="M3466" s="713">
        <f t="shared" si="227"/>
        <v>18276485</v>
      </c>
      <c r="N3466" s="563"/>
      <c r="O3466" s="563"/>
      <c r="P3466" s="557" t="s">
        <v>761</v>
      </c>
      <c r="Q3466" s="557" t="s">
        <v>271</v>
      </c>
      <c r="R3466" s="557" t="s">
        <v>73</v>
      </c>
      <c r="S3466" s="557" t="s">
        <v>152</v>
      </c>
    </row>
    <row r="3467" spans="1:19" s="34" customFormat="1" ht="20.100000000000001" customHeight="1">
      <c r="A3467" s="557" t="s">
        <v>235</v>
      </c>
      <c r="B3467" s="563" t="s">
        <v>1280</v>
      </c>
      <c r="C3467" s="557" t="s">
        <v>371</v>
      </c>
      <c r="D3467" s="556" t="s">
        <v>833</v>
      </c>
      <c r="E3467" s="556" t="s">
        <v>833</v>
      </c>
      <c r="F3467" s="557" t="s">
        <v>3529</v>
      </c>
      <c r="G3467" s="563"/>
      <c r="H3467" s="560">
        <v>106</v>
      </c>
      <c r="I3467" s="559">
        <v>129700</v>
      </c>
      <c r="J3467" s="563">
        <v>27</v>
      </c>
      <c r="K3467" s="561">
        <f t="shared" si="225"/>
        <v>2862</v>
      </c>
      <c r="L3467" s="562">
        <f t="shared" si="226"/>
        <v>2.8620000000000001</v>
      </c>
      <c r="M3467" s="713">
        <f t="shared" si="227"/>
        <v>13748200</v>
      </c>
      <c r="N3467" s="563"/>
      <c r="O3467" s="563"/>
      <c r="P3467" s="557" t="s">
        <v>483</v>
      </c>
      <c r="Q3467" s="557" t="s">
        <v>343</v>
      </c>
      <c r="R3467" s="557" t="s">
        <v>60</v>
      </c>
      <c r="S3467" s="557" t="s">
        <v>213</v>
      </c>
    </row>
    <row r="3468" spans="1:19" s="34" customFormat="1" ht="20.100000000000001" customHeight="1">
      <c r="A3468" s="557" t="s">
        <v>2496</v>
      </c>
      <c r="B3468" s="563" t="s">
        <v>3506</v>
      </c>
      <c r="C3468" s="557" t="s">
        <v>425</v>
      </c>
      <c r="D3468" s="556" t="s">
        <v>833</v>
      </c>
      <c r="E3468" s="556" t="s">
        <v>527</v>
      </c>
      <c r="F3468" s="557" t="s">
        <v>2725</v>
      </c>
      <c r="G3468" s="563"/>
      <c r="H3468" s="560">
        <v>418</v>
      </c>
      <c r="I3468" s="559">
        <v>203928</v>
      </c>
      <c r="J3468" s="563">
        <v>38</v>
      </c>
      <c r="K3468" s="561">
        <f t="shared" si="225"/>
        <v>15884</v>
      </c>
      <c r="L3468" s="562">
        <f t="shared" si="226"/>
        <v>15.884</v>
      </c>
      <c r="M3468" s="713">
        <f t="shared" si="227"/>
        <v>85241904</v>
      </c>
      <c r="N3468" s="563"/>
      <c r="O3468" s="563" t="s">
        <v>3503</v>
      </c>
      <c r="P3468" s="557" t="s">
        <v>372</v>
      </c>
      <c r="Q3468" s="557" t="s">
        <v>327</v>
      </c>
      <c r="R3468" s="557" t="s">
        <v>68</v>
      </c>
      <c r="S3468" s="557" t="s">
        <v>1682</v>
      </c>
    </row>
    <row r="3469" spans="1:19" s="34" customFormat="1" ht="20.100000000000001" customHeight="1">
      <c r="A3469" s="557" t="s">
        <v>2496</v>
      </c>
      <c r="B3469" s="563" t="s">
        <v>3506</v>
      </c>
      <c r="C3469" s="557" t="s">
        <v>425</v>
      </c>
      <c r="D3469" s="556" t="s">
        <v>833</v>
      </c>
      <c r="E3469" s="556" t="s">
        <v>527</v>
      </c>
      <c r="F3469" s="557" t="s">
        <v>880</v>
      </c>
      <c r="G3469" s="563"/>
      <c r="H3469" s="560">
        <v>418</v>
      </c>
      <c r="I3469" s="559">
        <v>2819</v>
      </c>
      <c r="J3469" s="563">
        <v>0</v>
      </c>
      <c r="K3469" s="561">
        <f t="shared" si="225"/>
        <v>0</v>
      </c>
      <c r="L3469" s="562">
        <f t="shared" si="226"/>
        <v>0</v>
      </c>
      <c r="M3469" s="713">
        <f t="shared" si="227"/>
        <v>1178342</v>
      </c>
      <c r="N3469" s="563"/>
      <c r="O3469" s="563" t="s">
        <v>3503</v>
      </c>
      <c r="P3469" s="557" t="s">
        <v>372</v>
      </c>
      <c r="Q3469" s="557" t="s">
        <v>336</v>
      </c>
      <c r="R3469" s="557" t="s">
        <v>73</v>
      </c>
      <c r="S3469" s="557" t="s">
        <v>1682</v>
      </c>
    </row>
    <row r="3470" spans="1:19" s="34" customFormat="1" ht="20.100000000000001" customHeight="1">
      <c r="A3470" s="557" t="s">
        <v>2496</v>
      </c>
      <c r="B3470" s="563" t="s">
        <v>3506</v>
      </c>
      <c r="C3470" s="557" t="s">
        <v>425</v>
      </c>
      <c r="D3470" s="556" t="s">
        <v>833</v>
      </c>
      <c r="E3470" s="556" t="s">
        <v>833</v>
      </c>
      <c r="F3470" s="557" t="s">
        <v>750</v>
      </c>
      <c r="G3470" s="563"/>
      <c r="H3470" s="560">
        <v>15</v>
      </c>
      <c r="I3470" s="559">
        <v>111600</v>
      </c>
      <c r="J3470" s="563">
        <v>0</v>
      </c>
      <c r="K3470" s="561">
        <f t="shared" si="225"/>
        <v>0</v>
      </c>
      <c r="L3470" s="562">
        <f t="shared" si="226"/>
        <v>0</v>
      </c>
      <c r="M3470" s="713">
        <f t="shared" si="227"/>
        <v>1674000</v>
      </c>
      <c r="N3470" s="563"/>
      <c r="O3470" s="563" t="s">
        <v>3507</v>
      </c>
      <c r="P3470" s="557" t="s">
        <v>372</v>
      </c>
      <c r="Q3470" s="557" t="s">
        <v>271</v>
      </c>
      <c r="R3470" s="557" t="s">
        <v>73</v>
      </c>
      <c r="S3470" s="557" t="s">
        <v>1682</v>
      </c>
    </row>
    <row r="3471" spans="1:19" s="34" customFormat="1" ht="20.100000000000001" customHeight="1">
      <c r="A3471" s="557" t="s">
        <v>2496</v>
      </c>
      <c r="B3471" s="563" t="s">
        <v>3506</v>
      </c>
      <c r="C3471" s="557" t="s">
        <v>425</v>
      </c>
      <c r="D3471" s="556" t="s">
        <v>833</v>
      </c>
      <c r="E3471" s="556" t="s">
        <v>527</v>
      </c>
      <c r="F3471" s="557" t="s">
        <v>880</v>
      </c>
      <c r="G3471" s="563"/>
      <c r="H3471" s="560">
        <v>15</v>
      </c>
      <c r="I3471" s="559">
        <v>3600</v>
      </c>
      <c r="J3471" s="563">
        <v>0</v>
      </c>
      <c r="K3471" s="561">
        <f t="shared" si="225"/>
        <v>0</v>
      </c>
      <c r="L3471" s="562">
        <f t="shared" si="226"/>
        <v>0</v>
      </c>
      <c r="M3471" s="713">
        <f t="shared" si="227"/>
        <v>54000</v>
      </c>
      <c r="N3471" s="563"/>
      <c r="O3471" s="563" t="s">
        <v>3507</v>
      </c>
      <c r="P3471" s="557" t="s">
        <v>372</v>
      </c>
      <c r="Q3471" s="557" t="s">
        <v>336</v>
      </c>
      <c r="R3471" s="557" t="s">
        <v>73</v>
      </c>
      <c r="S3471" s="557" t="s">
        <v>1682</v>
      </c>
    </row>
    <row r="3472" spans="1:19" s="34" customFormat="1" ht="20.100000000000001" customHeight="1">
      <c r="A3472" s="557" t="s">
        <v>2496</v>
      </c>
      <c r="B3472" s="563" t="s">
        <v>3506</v>
      </c>
      <c r="C3472" s="557" t="s">
        <v>425</v>
      </c>
      <c r="D3472" s="556" t="s">
        <v>833</v>
      </c>
      <c r="E3472" s="556" t="s">
        <v>527</v>
      </c>
      <c r="F3472" s="557" t="s">
        <v>880</v>
      </c>
      <c r="G3472" s="563"/>
      <c r="H3472" s="560">
        <v>15</v>
      </c>
      <c r="I3472" s="559">
        <v>3600</v>
      </c>
      <c r="J3472" s="563">
        <v>0</v>
      </c>
      <c r="K3472" s="561">
        <f t="shared" si="225"/>
        <v>0</v>
      </c>
      <c r="L3472" s="562">
        <f t="shared" si="226"/>
        <v>0</v>
      </c>
      <c r="M3472" s="713">
        <f t="shared" si="227"/>
        <v>54000</v>
      </c>
      <c r="N3472" s="563"/>
      <c r="O3472" s="563" t="s">
        <v>3507</v>
      </c>
      <c r="P3472" s="557" t="s">
        <v>372</v>
      </c>
      <c r="Q3472" s="557" t="s">
        <v>336</v>
      </c>
      <c r="R3472" s="557" t="s">
        <v>73</v>
      </c>
      <c r="S3472" s="557" t="s">
        <v>1682</v>
      </c>
    </row>
    <row r="3473" spans="1:19" s="34" customFormat="1" ht="20.100000000000001" customHeight="1">
      <c r="A3473" s="557" t="s">
        <v>2496</v>
      </c>
      <c r="B3473" s="563" t="s">
        <v>3506</v>
      </c>
      <c r="C3473" s="557" t="s">
        <v>425</v>
      </c>
      <c r="D3473" s="556" t="s">
        <v>833</v>
      </c>
      <c r="E3473" s="556" t="s">
        <v>833</v>
      </c>
      <c r="F3473" s="557" t="s">
        <v>1575</v>
      </c>
      <c r="G3473" s="563"/>
      <c r="H3473" s="560">
        <v>15</v>
      </c>
      <c r="I3473" s="559">
        <v>7200</v>
      </c>
      <c r="J3473" s="563">
        <v>0</v>
      </c>
      <c r="K3473" s="561">
        <f t="shared" si="225"/>
        <v>0</v>
      </c>
      <c r="L3473" s="562">
        <f t="shared" si="226"/>
        <v>0</v>
      </c>
      <c r="M3473" s="713">
        <f t="shared" si="227"/>
        <v>108000</v>
      </c>
      <c r="N3473" s="563"/>
      <c r="O3473" s="563" t="s">
        <v>3507</v>
      </c>
      <c r="P3473" s="557" t="s">
        <v>372</v>
      </c>
      <c r="Q3473" s="557" t="s">
        <v>336</v>
      </c>
      <c r="R3473" s="557" t="s">
        <v>73</v>
      </c>
      <c r="S3473" s="557" t="s">
        <v>1682</v>
      </c>
    </row>
    <row r="3474" spans="1:19" s="34" customFormat="1" ht="20.100000000000001" customHeight="1">
      <c r="A3474" s="557" t="s">
        <v>2496</v>
      </c>
      <c r="B3474" s="563" t="s">
        <v>3506</v>
      </c>
      <c r="C3474" s="557" t="s">
        <v>425</v>
      </c>
      <c r="D3474" s="556" t="s">
        <v>833</v>
      </c>
      <c r="E3474" s="556" t="s">
        <v>527</v>
      </c>
      <c r="F3474" s="557" t="s">
        <v>882</v>
      </c>
      <c r="G3474" s="563"/>
      <c r="H3474" s="560">
        <v>15</v>
      </c>
      <c r="I3474" s="559">
        <v>8500</v>
      </c>
      <c r="J3474" s="563">
        <v>0</v>
      </c>
      <c r="K3474" s="561">
        <f t="shared" si="225"/>
        <v>0</v>
      </c>
      <c r="L3474" s="562">
        <f t="shared" si="226"/>
        <v>0</v>
      </c>
      <c r="M3474" s="713">
        <f t="shared" si="227"/>
        <v>127500</v>
      </c>
      <c r="N3474" s="563"/>
      <c r="O3474" s="563" t="s">
        <v>3507</v>
      </c>
      <c r="P3474" s="557" t="s">
        <v>372</v>
      </c>
      <c r="Q3474" s="557" t="s">
        <v>336</v>
      </c>
      <c r="R3474" s="557" t="s">
        <v>73</v>
      </c>
      <c r="S3474" s="557" t="s">
        <v>1682</v>
      </c>
    </row>
    <row r="3475" spans="1:19" s="34" customFormat="1" ht="20.100000000000001" customHeight="1">
      <c r="A3475" s="557" t="s">
        <v>2496</v>
      </c>
      <c r="B3475" s="563" t="s">
        <v>3506</v>
      </c>
      <c r="C3475" s="557" t="s">
        <v>425</v>
      </c>
      <c r="D3475" s="556" t="s">
        <v>833</v>
      </c>
      <c r="E3475" s="556" t="s">
        <v>527</v>
      </c>
      <c r="F3475" s="557" t="s">
        <v>267</v>
      </c>
      <c r="G3475" s="563"/>
      <c r="H3475" s="560">
        <v>2</v>
      </c>
      <c r="I3475" s="559">
        <v>77000</v>
      </c>
      <c r="J3475" s="563">
        <v>7</v>
      </c>
      <c r="K3475" s="561">
        <f t="shared" si="225"/>
        <v>14</v>
      </c>
      <c r="L3475" s="562">
        <f t="shared" si="226"/>
        <v>1.4E-2</v>
      </c>
      <c r="M3475" s="713">
        <f t="shared" si="227"/>
        <v>154000</v>
      </c>
      <c r="N3475" s="563"/>
      <c r="O3475" s="563" t="s">
        <v>2900</v>
      </c>
      <c r="P3475" s="557" t="s">
        <v>372</v>
      </c>
      <c r="Q3475" s="557" t="s">
        <v>344</v>
      </c>
      <c r="R3475" s="557" t="s">
        <v>60</v>
      </c>
      <c r="S3475" s="557" t="s">
        <v>1682</v>
      </c>
    </row>
    <row r="3476" spans="1:19" s="34" customFormat="1" ht="20.100000000000001" customHeight="1">
      <c r="A3476" s="557" t="s">
        <v>3567</v>
      </c>
      <c r="B3476" s="563" t="s">
        <v>3568</v>
      </c>
      <c r="C3476" s="557" t="s">
        <v>747</v>
      </c>
      <c r="D3476" s="556" t="s">
        <v>833</v>
      </c>
      <c r="E3476" s="556" t="s">
        <v>833</v>
      </c>
      <c r="F3476" s="557" t="s">
        <v>3569</v>
      </c>
      <c r="G3476" s="563"/>
      <c r="H3476" s="560">
        <v>216</v>
      </c>
      <c r="I3476" s="559">
        <v>90000</v>
      </c>
      <c r="J3476" s="563">
        <v>19</v>
      </c>
      <c r="K3476" s="561">
        <f t="shared" si="225"/>
        <v>4104</v>
      </c>
      <c r="L3476" s="562">
        <f t="shared" si="226"/>
        <v>4.1040000000000001</v>
      </c>
      <c r="M3476" s="713">
        <f t="shared" si="227"/>
        <v>19440000</v>
      </c>
      <c r="N3476" s="563"/>
      <c r="O3476" s="563"/>
      <c r="P3476" s="557" t="s">
        <v>269</v>
      </c>
      <c r="Q3476" s="557" t="s">
        <v>345</v>
      </c>
      <c r="R3476" s="557" t="s">
        <v>60</v>
      </c>
      <c r="S3476" s="557" t="s">
        <v>109</v>
      </c>
    </row>
    <row r="3477" spans="1:19" s="34" customFormat="1" ht="20.100000000000001" customHeight="1">
      <c r="A3477" s="557" t="s">
        <v>3567</v>
      </c>
      <c r="B3477" s="563" t="s">
        <v>3568</v>
      </c>
      <c r="C3477" s="557" t="s">
        <v>747</v>
      </c>
      <c r="D3477" s="556" t="s">
        <v>833</v>
      </c>
      <c r="E3477" s="556" t="s">
        <v>527</v>
      </c>
      <c r="F3477" s="557" t="s">
        <v>267</v>
      </c>
      <c r="G3477" s="563"/>
      <c r="H3477" s="560">
        <v>82</v>
      </c>
      <c r="I3477" s="559">
        <v>58500</v>
      </c>
      <c r="J3477" s="563">
        <v>7.2</v>
      </c>
      <c r="K3477" s="561">
        <f t="shared" si="225"/>
        <v>590.4</v>
      </c>
      <c r="L3477" s="562">
        <f t="shared" si="226"/>
        <v>0.59039999999999992</v>
      </c>
      <c r="M3477" s="713">
        <f t="shared" si="227"/>
        <v>4797000</v>
      </c>
      <c r="N3477" s="563"/>
      <c r="O3477" s="563"/>
      <c r="P3477" s="557" t="s">
        <v>269</v>
      </c>
      <c r="Q3477" s="557" t="s">
        <v>344</v>
      </c>
      <c r="R3477" s="557" t="s">
        <v>60</v>
      </c>
      <c r="S3477" s="557" t="s">
        <v>109</v>
      </c>
    </row>
    <row r="3478" spans="1:19" s="34" customFormat="1" ht="20.100000000000001" customHeight="1">
      <c r="A3478" s="557" t="s">
        <v>3567</v>
      </c>
      <c r="B3478" s="563" t="s">
        <v>3568</v>
      </c>
      <c r="C3478" s="557" t="s">
        <v>747</v>
      </c>
      <c r="D3478" s="556" t="s">
        <v>833</v>
      </c>
      <c r="E3478" s="556" t="s">
        <v>527</v>
      </c>
      <c r="F3478" s="557" t="s">
        <v>590</v>
      </c>
      <c r="G3478" s="563"/>
      <c r="H3478" s="560">
        <v>298</v>
      </c>
      <c r="I3478" s="559">
        <v>20000</v>
      </c>
      <c r="J3478" s="563">
        <v>15</v>
      </c>
      <c r="K3478" s="561">
        <f t="shared" si="225"/>
        <v>4470</v>
      </c>
      <c r="L3478" s="562">
        <f t="shared" si="226"/>
        <v>4.47</v>
      </c>
      <c r="M3478" s="713">
        <f t="shared" si="227"/>
        <v>5960000</v>
      </c>
      <c r="N3478" s="563"/>
      <c r="O3478" s="563"/>
      <c r="P3478" s="557" t="s">
        <v>269</v>
      </c>
      <c r="Q3478" s="557" t="s">
        <v>755</v>
      </c>
      <c r="R3478" s="557" t="s">
        <v>68</v>
      </c>
      <c r="S3478" s="557" t="s">
        <v>109</v>
      </c>
    </row>
    <row r="3479" spans="1:19" s="34" customFormat="1" ht="20.100000000000001" customHeight="1">
      <c r="A3479" s="557" t="s">
        <v>235</v>
      </c>
      <c r="B3479" s="563" t="s">
        <v>3570</v>
      </c>
      <c r="C3479" s="557" t="s">
        <v>371</v>
      </c>
      <c r="D3479" s="556" t="s">
        <v>833</v>
      </c>
      <c r="E3479" s="556" t="s">
        <v>833</v>
      </c>
      <c r="F3479" s="557" t="s">
        <v>423</v>
      </c>
      <c r="G3479" s="563"/>
      <c r="H3479" s="560">
        <v>47</v>
      </c>
      <c r="I3479" s="559">
        <v>400000</v>
      </c>
      <c r="J3479" s="563"/>
      <c r="K3479" s="561">
        <f t="shared" si="225"/>
        <v>0</v>
      </c>
      <c r="L3479" s="562">
        <f t="shared" si="226"/>
        <v>0</v>
      </c>
      <c r="M3479" s="713">
        <f t="shared" si="227"/>
        <v>18800000</v>
      </c>
      <c r="N3479" s="563"/>
      <c r="O3479" s="563"/>
      <c r="P3479" s="557" t="s">
        <v>1407</v>
      </c>
      <c r="Q3479" s="557" t="s">
        <v>374</v>
      </c>
      <c r="R3479" s="557" t="s">
        <v>375</v>
      </c>
      <c r="S3479" s="557" t="s">
        <v>213</v>
      </c>
    </row>
    <row r="3480" spans="1:19" s="34" customFormat="1" ht="20.100000000000001" customHeight="1">
      <c r="A3480" s="557" t="s">
        <v>235</v>
      </c>
      <c r="B3480" s="563" t="s">
        <v>3665</v>
      </c>
      <c r="C3480" s="557" t="s">
        <v>371</v>
      </c>
      <c r="D3480" s="556" t="s">
        <v>833</v>
      </c>
      <c r="E3480" s="556" t="s">
        <v>934</v>
      </c>
      <c r="F3480" s="557" t="s">
        <v>957</v>
      </c>
      <c r="G3480" s="563"/>
      <c r="H3480" s="560">
        <v>1026</v>
      </c>
      <c r="I3480" s="559">
        <v>51224</v>
      </c>
      <c r="J3480" s="563"/>
      <c r="K3480" s="561">
        <f t="shared" si="225"/>
        <v>0</v>
      </c>
      <c r="L3480" s="562">
        <f t="shared" si="226"/>
        <v>0</v>
      </c>
      <c r="M3480" s="713">
        <f t="shared" si="227"/>
        <v>52555824</v>
      </c>
      <c r="N3480" s="563"/>
      <c r="O3480" s="563" t="s">
        <v>3727</v>
      </c>
      <c r="P3480" s="557" t="s">
        <v>35</v>
      </c>
      <c r="Q3480" s="557" t="s">
        <v>278</v>
      </c>
      <c r="R3480" s="557" t="s">
        <v>73</v>
      </c>
      <c r="S3480" s="557" t="s">
        <v>213</v>
      </c>
    </row>
    <row r="3481" spans="1:19" s="34" customFormat="1" ht="20.100000000000001" customHeight="1">
      <c r="A3481" s="557" t="s">
        <v>351</v>
      </c>
      <c r="B3481" s="563" t="s">
        <v>492</v>
      </c>
      <c r="C3481" s="557" t="s">
        <v>352</v>
      </c>
      <c r="D3481" s="556" t="s">
        <v>833</v>
      </c>
      <c r="E3481" s="556" t="s">
        <v>527</v>
      </c>
      <c r="F3481" s="557" t="s">
        <v>539</v>
      </c>
      <c r="G3481" s="563"/>
      <c r="H3481" s="560">
        <v>1834</v>
      </c>
      <c r="I3481" s="559">
        <v>171001</v>
      </c>
      <c r="J3481" s="563"/>
      <c r="K3481" s="561">
        <f t="shared" si="225"/>
        <v>0</v>
      </c>
      <c r="L3481" s="562">
        <f t="shared" si="226"/>
        <v>0</v>
      </c>
      <c r="M3481" s="713">
        <f t="shared" si="227"/>
        <v>313615834</v>
      </c>
      <c r="N3481" s="563" t="s">
        <v>1213</v>
      </c>
      <c r="O3481" s="563"/>
      <c r="P3481" s="557" t="s">
        <v>761</v>
      </c>
      <c r="Q3481" s="557" t="s">
        <v>354</v>
      </c>
      <c r="R3481" s="557" t="s">
        <v>70</v>
      </c>
      <c r="S3481" s="557"/>
    </row>
    <row r="3482" spans="1:19" s="34" customFormat="1" ht="20.100000000000001" customHeight="1">
      <c r="A3482" s="557" t="s">
        <v>10</v>
      </c>
      <c r="B3482" s="563" t="s">
        <v>1053</v>
      </c>
      <c r="C3482" s="557" t="s">
        <v>1024</v>
      </c>
      <c r="D3482" s="556" t="s">
        <v>833</v>
      </c>
      <c r="E3482" s="556" t="s">
        <v>833</v>
      </c>
      <c r="F3482" s="557" t="s">
        <v>69</v>
      </c>
      <c r="G3482" s="563"/>
      <c r="H3482" s="560">
        <v>220</v>
      </c>
      <c r="I3482" s="559">
        <v>178000</v>
      </c>
      <c r="J3482" s="563"/>
      <c r="K3482" s="561">
        <f t="shared" si="225"/>
        <v>0</v>
      </c>
      <c r="L3482" s="562">
        <f t="shared" si="226"/>
        <v>0</v>
      </c>
      <c r="M3482" s="713">
        <f t="shared" si="227"/>
        <v>39160000</v>
      </c>
      <c r="N3482" s="563" t="s">
        <v>1623</v>
      </c>
      <c r="O3482" s="563"/>
      <c r="P3482" s="557" t="s">
        <v>1164</v>
      </c>
      <c r="Q3482" s="557" t="s">
        <v>354</v>
      </c>
      <c r="R3482" s="557" t="s">
        <v>70</v>
      </c>
      <c r="S3482" s="557"/>
    </row>
    <row r="3483" spans="1:19" s="34" customFormat="1" ht="20.100000000000001" customHeight="1">
      <c r="A3483" s="557" t="s">
        <v>235</v>
      </c>
      <c r="B3483" s="563" t="s">
        <v>1332</v>
      </c>
      <c r="C3483" s="557" t="s">
        <v>371</v>
      </c>
      <c r="D3483" s="556" t="s">
        <v>833</v>
      </c>
      <c r="E3483" s="556" t="s">
        <v>527</v>
      </c>
      <c r="F3483" s="557" t="s">
        <v>1837</v>
      </c>
      <c r="G3483" s="563"/>
      <c r="H3483" s="560">
        <v>340</v>
      </c>
      <c r="I3483" s="559">
        <v>117000</v>
      </c>
      <c r="J3483" s="563"/>
      <c r="K3483" s="561">
        <f t="shared" si="225"/>
        <v>0</v>
      </c>
      <c r="L3483" s="562">
        <f t="shared" si="226"/>
        <v>0</v>
      </c>
      <c r="M3483" s="713">
        <f t="shared" si="227"/>
        <v>39780000</v>
      </c>
      <c r="N3483" s="563" t="s">
        <v>1623</v>
      </c>
      <c r="O3483" s="563"/>
      <c r="P3483" s="557" t="s">
        <v>35</v>
      </c>
      <c r="Q3483" s="557" t="s">
        <v>281</v>
      </c>
      <c r="R3483" s="557" t="s">
        <v>70</v>
      </c>
      <c r="S3483" s="557"/>
    </row>
    <row r="3484" spans="1:19" s="34" customFormat="1" ht="20.100000000000001" customHeight="1">
      <c r="A3484" s="557" t="s">
        <v>235</v>
      </c>
      <c r="B3484" s="563" t="s">
        <v>1332</v>
      </c>
      <c r="C3484" s="557" t="s">
        <v>371</v>
      </c>
      <c r="D3484" s="556" t="s">
        <v>833</v>
      </c>
      <c r="E3484" s="556" t="s">
        <v>527</v>
      </c>
      <c r="F3484" s="557" t="s">
        <v>353</v>
      </c>
      <c r="G3484" s="563"/>
      <c r="H3484" s="560">
        <v>196</v>
      </c>
      <c r="I3484" s="559">
        <v>176539</v>
      </c>
      <c r="J3484" s="563"/>
      <c r="K3484" s="561">
        <f t="shared" si="225"/>
        <v>0</v>
      </c>
      <c r="L3484" s="562">
        <f t="shared" si="226"/>
        <v>0</v>
      </c>
      <c r="M3484" s="713">
        <f t="shared" si="227"/>
        <v>34601644</v>
      </c>
      <c r="N3484" s="563" t="s">
        <v>1623</v>
      </c>
      <c r="O3484" s="563"/>
      <c r="P3484" s="557" t="s">
        <v>35</v>
      </c>
      <c r="Q3484" s="557" t="s">
        <v>354</v>
      </c>
      <c r="R3484" s="557" t="s">
        <v>70</v>
      </c>
      <c r="S3484" s="557"/>
    </row>
    <row r="3485" spans="1:19" s="34" customFormat="1" ht="20.100000000000001" customHeight="1">
      <c r="A3485" s="557" t="s">
        <v>770</v>
      </c>
      <c r="B3485" s="563" t="s">
        <v>1750</v>
      </c>
      <c r="C3485" s="557" t="s">
        <v>866</v>
      </c>
      <c r="D3485" s="556" t="s">
        <v>833</v>
      </c>
      <c r="E3485" s="556" t="s">
        <v>833</v>
      </c>
      <c r="F3485" s="557" t="s">
        <v>1631</v>
      </c>
      <c r="G3485" s="563"/>
      <c r="H3485" s="560">
        <v>1457</v>
      </c>
      <c r="I3485" s="559">
        <v>200000</v>
      </c>
      <c r="J3485" s="563"/>
      <c r="K3485" s="561">
        <f t="shared" si="225"/>
        <v>0</v>
      </c>
      <c r="L3485" s="562">
        <f t="shared" si="226"/>
        <v>0</v>
      </c>
      <c r="M3485" s="713">
        <f t="shared" si="227"/>
        <v>291400000</v>
      </c>
      <c r="N3485" s="563" t="s">
        <v>1623</v>
      </c>
      <c r="O3485" s="563" t="s">
        <v>3728</v>
      </c>
      <c r="P3485" s="557" t="s">
        <v>482</v>
      </c>
      <c r="Q3485" s="557" t="s">
        <v>354</v>
      </c>
      <c r="R3485" s="557" t="s">
        <v>70</v>
      </c>
      <c r="S3485" s="557"/>
    </row>
    <row r="3486" spans="1:19" s="34" customFormat="1" ht="20.100000000000001" customHeight="1">
      <c r="A3486" s="557" t="s">
        <v>2647</v>
      </c>
      <c r="B3486" s="563" t="s">
        <v>2690</v>
      </c>
      <c r="C3486" s="557" t="s">
        <v>425</v>
      </c>
      <c r="D3486" s="556" t="s">
        <v>833</v>
      </c>
      <c r="E3486" s="556" t="s">
        <v>527</v>
      </c>
      <c r="F3486" s="557" t="s">
        <v>539</v>
      </c>
      <c r="G3486" s="563"/>
      <c r="H3486" s="560">
        <v>194</v>
      </c>
      <c r="I3486" s="559">
        <v>193149</v>
      </c>
      <c r="J3486" s="563"/>
      <c r="K3486" s="561">
        <f t="shared" si="225"/>
        <v>0</v>
      </c>
      <c r="L3486" s="562">
        <f t="shared" si="226"/>
        <v>0</v>
      </c>
      <c r="M3486" s="713">
        <f t="shared" si="227"/>
        <v>37470906</v>
      </c>
      <c r="N3486" s="563" t="s">
        <v>1213</v>
      </c>
      <c r="O3486" s="563"/>
      <c r="P3486" s="557" t="s">
        <v>372</v>
      </c>
      <c r="Q3486" s="557" t="s">
        <v>354</v>
      </c>
      <c r="R3486" s="557" t="s">
        <v>70</v>
      </c>
      <c r="S3486" s="557"/>
    </row>
    <row r="3487" spans="1:19" s="34" customFormat="1" ht="20.100000000000001" customHeight="1">
      <c r="A3487" s="557" t="s">
        <v>744</v>
      </c>
      <c r="B3487" s="563" t="s">
        <v>591</v>
      </c>
      <c r="C3487" s="557" t="s">
        <v>56</v>
      </c>
      <c r="D3487" s="556" t="s">
        <v>833</v>
      </c>
      <c r="E3487" s="556" t="s">
        <v>934</v>
      </c>
      <c r="F3487" s="557" t="s">
        <v>353</v>
      </c>
      <c r="G3487" s="563"/>
      <c r="H3487" s="560">
        <v>688</v>
      </c>
      <c r="I3487" s="559">
        <v>163701</v>
      </c>
      <c r="J3487" s="563"/>
      <c r="K3487" s="561">
        <f t="shared" si="225"/>
        <v>0</v>
      </c>
      <c r="L3487" s="562">
        <f t="shared" si="226"/>
        <v>0</v>
      </c>
      <c r="M3487" s="713">
        <f t="shared" si="227"/>
        <v>112626288</v>
      </c>
      <c r="N3487" s="563" t="s">
        <v>1623</v>
      </c>
      <c r="O3487" s="563"/>
      <c r="P3487" s="557" t="s">
        <v>1163</v>
      </c>
      <c r="Q3487" s="557" t="s">
        <v>354</v>
      </c>
      <c r="R3487" s="557" t="s">
        <v>70</v>
      </c>
      <c r="S3487" s="557"/>
    </row>
    <row r="3488" spans="1:19" s="34" customFormat="1" ht="20.100000000000001" customHeight="1">
      <c r="A3488" s="557" t="s">
        <v>3725</v>
      </c>
      <c r="B3488" s="563" t="s">
        <v>3726</v>
      </c>
      <c r="C3488" s="557" t="s">
        <v>621</v>
      </c>
      <c r="D3488" s="556" t="s">
        <v>833</v>
      </c>
      <c r="E3488" s="556" t="s">
        <v>833</v>
      </c>
      <c r="F3488" s="557" t="s">
        <v>669</v>
      </c>
      <c r="G3488" s="563"/>
      <c r="H3488" s="560">
        <v>25</v>
      </c>
      <c r="I3488" s="559">
        <v>115000</v>
      </c>
      <c r="J3488" s="563"/>
      <c r="K3488" s="561">
        <f t="shared" si="225"/>
        <v>0</v>
      </c>
      <c r="L3488" s="562">
        <f t="shared" si="226"/>
        <v>0</v>
      </c>
      <c r="M3488" s="713">
        <f t="shared" si="227"/>
        <v>2875000</v>
      </c>
      <c r="N3488" s="563"/>
      <c r="O3488" s="563"/>
      <c r="P3488" s="557" t="s">
        <v>1361</v>
      </c>
      <c r="Q3488" s="557" t="s">
        <v>628</v>
      </c>
      <c r="R3488" s="557" t="s">
        <v>60</v>
      </c>
      <c r="S3488" s="557"/>
    </row>
    <row r="3489" spans="1:19" s="34" customFormat="1" ht="20.100000000000001" customHeight="1">
      <c r="A3489" s="557" t="s">
        <v>781</v>
      </c>
      <c r="B3489" s="563" t="s">
        <v>3729</v>
      </c>
      <c r="C3489" s="557" t="s">
        <v>912</v>
      </c>
      <c r="D3489" s="556" t="s">
        <v>833</v>
      </c>
      <c r="E3489" s="556" t="s">
        <v>527</v>
      </c>
      <c r="F3489" s="557" t="s">
        <v>1177</v>
      </c>
      <c r="G3489" s="563"/>
      <c r="H3489" s="560">
        <v>160</v>
      </c>
      <c r="I3489" s="559">
        <v>92195</v>
      </c>
      <c r="J3489" s="563">
        <v>21</v>
      </c>
      <c r="K3489" s="561">
        <f t="shared" si="225"/>
        <v>3360</v>
      </c>
      <c r="L3489" s="562">
        <f t="shared" si="226"/>
        <v>3.36</v>
      </c>
      <c r="M3489" s="713">
        <f t="shared" si="227"/>
        <v>14751200</v>
      </c>
      <c r="N3489" s="563"/>
      <c r="O3489" s="563"/>
      <c r="P3489" s="557" t="s">
        <v>372</v>
      </c>
      <c r="Q3489" s="557" t="s">
        <v>341</v>
      </c>
      <c r="R3489" s="557" t="s">
        <v>60</v>
      </c>
      <c r="S3489" s="557" t="s">
        <v>152</v>
      </c>
    </row>
    <row r="3490" spans="1:19" s="34" customFormat="1" ht="20.100000000000001" customHeight="1">
      <c r="A3490" s="557" t="s">
        <v>2136</v>
      </c>
      <c r="B3490" s="563" t="s">
        <v>2607</v>
      </c>
      <c r="C3490" s="557" t="s">
        <v>472</v>
      </c>
      <c r="D3490" s="556" t="s">
        <v>833</v>
      </c>
      <c r="E3490" s="556" t="s">
        <v>527</v>
      </c>
      <c r="F3490" s="557" t="s">
        <v>57</v>
      </c>
      <c r="G3490" s="563"/>
      <c r="H3490" s="560">
        <v>1116</v>
      </c>
      <c r="I3490" s="559">
        <v>147800</v>
      </c>
      <c r="J3490" s="563">
        <v>34.6</v>
      </c>
      <c r="K3490" s="561">
        <f t="shared" si="225"/>
        <v>38613.599999999999</v>
      </c>
      <c r="L3490" s="562">
        <f t="shared" si="226"/>
        <v>38.613599999999998</v>
      </c>
      <c r="M3490" s="713">
        <f t="shared" si="227"/>
        <v>164944800</v>
      </c>
      <c r="N3490" s="563"/>
      <c r="O3490" s="563"/>
      <c r="P3490" s="557" t="s">
        <v>372</v>
      </c>
      <c r="Q3490" s="557" t="s">
        <v>327</v>
      </c>
      <c r="R3490" s="557" t="s">
        <v>60</v>
      </c>
      <c r="S3490" s="557" t="s">
        <v>66</v>
      </c>
    </row>
    <row r="3491" spans="1:19" s="34" customFormat="1" ht="20.100000000000001" customHeight="1">
      <c r="A3491" s="557" t="s">
        <v>455</v>
      </c>
      <c r="B3491" s="563" t="s">
        <v>2138</v>
      </c>
      <c r="C3491" s="557" t="s">
        <v>472</v>
      </c>
      <c r="D3491" s="556" t="s">
        <v>833</v>
      </c>
      <c r="E3491" s="556" t="s">
        <v>821</v>
      </c>
      <c r="F3491" s="557" t="s">
        <v>959</v>
      </c>
      <c r="G3491" s="563"/>
      <c r="H3491" s="560">
        <v>231</v>
      </c>
      <c r="I3491" s="559">
        <v>142000</v>
      </c>
      <c r="J3491" s="563">
        <v>40</v>
      </c>
      <c r="K3491" s="561">
        <f t="shared" si="225"/>
        <v>9240</v>
      </c>
      <c r="L3491" s="562">
        <f t="shared" si="226"/>
        <v>9.24</v>
      </c>
      <c r="M3491" s="713">
        <f t="shared" si="227"/>
        <v>32802000</v>
      </c>
      <c r="N3491" s="563"/>
      <c r="O3491" s="563"/>
      <c r="P3491" s="557" t="s">
        <v>372</v>
      </c>
      <c r="Q3491" s="557" t="s">
        <v>364</v>
      </c>
      <c r="R3491" s="557" t="s">
        <v>68</v>
      </c>
      <c r="S3491" s="557" t="s">
        <v>109</v>
      </c>
    </row>
    <row r="3492" spans="1:19" s="34" customFormat="1" ht="20.100000000000001" customHeight="1">
      <c r="A3492" s="557" t="s">
        <v>455</v>
      </c>
      <c r="B3492" s="563" t="s">
        <v>2138</v>
      </c>
      <c r="C3492" s="557" t="s">
        <v>472</v>
      </c>
      <c r="D3492" s="556" t="s">
        <v>833</v>
      </c>
      <c r="E3492" s="556" t="s">
        <v>934</v>
      </c>
      <c r="F3492" s="557" t="s">
        <v>406</v>
      </c>
      <c r="G3492" s="563"/>
      <c r="H3492" s="560">
        <v>300</v>
      </c>
      <c r="I3492" s="559">
        <v>44200</v>
      </c>
      <c r="J3492" s="563">
        <v>0</v>
      </c>
      <c r="K3492" s="561">
        <f t="shared" si="225"/>
        <v>0</v>
      </c>
      <c r="L3492" s="562">
        <f t="shared" si="226"/>
        <v>0</v>
      </c>
      <c r="M3492" s="713">
        <f t="shared" si="227"/>
        <v>13260000</v>
      </c>
      <c r="N3492" s="563"/>
      <c r="O3492" s="563"/>
      <c r="P3492" s="557" t="s">
        <v>372</v>
      </c>
      <c r="Q3492" s="557" t="s">
        <v>271</v>
      </c>
      <c r="R3492" s="557" t="s">
        <v>73</v>
      </c>
      <c r="S3492" s="557" t="s">
        <v>109</v>
      </c>
    </row>
    <row r="3493" spans="1:19" s="34" customFormat="1" ht="20.100000000000001" customHeight="1">
      <c r="A3493" s="557" t="s">
        <v>455</v>
      </c>
      <c r="B3493" s="563" t="s">
        <v>2144</v>
      </c>
      <c r="C3493" s="557" t="s">
        <v>472</v>
      </c>
      <c r="D3493" s="556" t="s">
        <v>833</v>
      </c>
      <c r="E3493" s="556" t="s">
        <v>527</v>
      </c>
      <c r="F3493" s="557" t="s">
        <v>348</v>
      </c>
      <c r="G3493" s="563"/>
      <c r="H3493" s="560">
        <v>100</v>
      </c>
      <c r="I3493" s="559">
        <v>9100</v>
      </c>
      <c r="J3493" s="563">
        <v>0</v>
      </c>
      <c r="K3493" s="561">
        <f t="shared" si="225"/>
        <v>0</v>
      </c>
      <c r="L3493" s="562">
        <f t="shared" si="226"/>
        <v>0</v>
      </c>
      <c r="M3493" s="713">
        <f t="shared" si="227"/>
        <v>910000</v>
      </c>
      <c r="N3493" s="563"/>
      <c r="O3493" s="563"/>
      <c r="P3493" s="557" t="s">
        <v>372</v>
      </c>
      <c r="Q3493" s="557" t="s">
        <v>360</v>
      </c>
      <c r="R3493" s="557" t="s">
        <v>73</v>
      </c>
      <c r="S3493" s="557" t="s">
        <v>109</v>
      </c>
    </row>
    <row r="3494" spans="1:19" s="34" customFormat="1" ht="20.100000000000001" customHeight="1">
      <c r="A3494" s="557" t="s">
        <v>455</v>
      </c>
      <c r="B3494" s="563" t="s">
        <v>2144</v>
      </c>
      <c r="C3494" s="557" t="s">
        <v>472</v>
      </c>
      <c r="D3494" s="556" t="s">
        <v>833</v>
      </c>
      <c r="E3494" s="556" t="s">
        <v>833</v>
      </c>
      <c r="F3494" s="557" t="s">
        <v>71</v>
      </c>
      <c r="G3494" s="563"/>
      <c r="H3494" s="560">
        <v>420</v>
      </c>
      <c r="I3494" s="559">
        <v>38300</v>
      </c>
      <c r="J3494" s="563">
        <v>0</v>
      </c>
      <c r="K3494" s="561">
        <f t="shared" si="225"/>
        <v>0</v>
      </c>
      <c r="L3494" s="562">
        <f t="shared" si="226"/>
        <v>0</v>
      </c>
      <c r="M3494" s="713">
        <f t="shared" si="227"/>
        <v>16086000</v>
      </c>
      <c r="N3494" s="563"/>
      <c r="O3494" s="563"/>
      <c r="P3494" s="557" t="s">
        <v>372</v>
      </c>
      <c r="Q3494" s="557" t="s">
        <v>271</v>
      </c>
      <c r="R3494" s="557" t="s">
        <v>73</v>
      </c>
      <c r="S3494" s="557" t="s">
        <v>109</v>
      </c>
    </row>
    <row r="3495" spans="1:19" s="34" customFormat="1" ht="20.100000000000001" customHeight="1">
      <c r="A3495" s="557" t="s">
        <v>806</v>
      </c>
      <c r="B3495" s="563" t="s">
        <v>1402</v>
      </c>
      <c r="C3495" s="557" t="s">
        <v>371</v>
      </c>
      <c r="D3495" s="556" t="s">
        <v>833</v>
      </c>
      <c r="E3495" s="556" t="s">
        <v>934</v>
      </c>
      <c r="F3495" s="557" t="s">
        <v>267</v>
      </c>
      <c r="G3495" s="563"/>
      <c r="H3495" s="560">
        <v>227</v>
      </c>
      <c r="I3495" s="559">
        <v>80000</v>
      </c>
      <c r="J3495" s="563">
        <v>7.2</v>
      </c>
      <c r="K3495" s="561">
        <f t="shared" si="225"/>
        <v>1634.4</v>
      </c>
      <c r="L3495" s="562">
        <f t="shared" si="226"/>
        <v>1.6344000000000001</v>
      </c>
      <c r="M3495" s="713">
        <f t="shared" si="227"/>
        <v>18160000</v>
      </c>
      <c r="N3495" s="563"/>
      <c r="O3495" s="563"/>
      <c r="P3495" s="557" t="s">
        <v>1273</v>
      </c>
      <c r="Q3495" s="557" t="s">
        <v>344</v>
      </c>
      <c r="R3495" s="557" t="s">
        <v>60</v>
      </c>
      <c r="S3495" s="557" t="s">
        <v>237</v>
      </c>
    </row>
    <row r="3496" spans="1:19" s="34" customFormat="1" ht="20.100000000000001" customHeight="1">
      <c r="A3496" s="557" t="s">
        <v>806</v>
      </c>
      <c r="B3496" s="563" t="s">
        <v>2929</v>
      </c>
      <c r="C3496" s="557" t="s">
        <v>371</v>
      </c>
      <c r="D3496" s="556" t="s">
        <v>833</v>
      </c>
      <c r="E3496" s="556" t="s">
        <v>934</v>
      </c>
      <c r="F3496" s="557" t="s">
        <v>643</v>
      </c>
      <c r="G3496" s="563"/>
      <c r="H3496" s="560">
        <v>411</v>
      </c>
      <c r="I3496" s="559">
        <v>60411</v>
      </c>
      <c r="J3496" s="563">
        <v>15.5</v>
      </c>
      <c r="K3496" s="561">
        <f t="shared" si="225"/>
        <v>6370.5</v>
      </c>
      <c r="L3496" s="562">
        <f t="shared" si="226"/>
        <v>6.3704999999999998</v>
      </c>
      <c r="M3496" s="713">
        <f t="shared" si="227"/>
        <v>24828921</v>
      </c>
      <c r="N3496" s="563"/>
      <c r="O3496" s="563"/>
      <c r="P3496" s="557" t="s">
        <v>1273</v>
      </c>
      <c r="Q3496" s="557" t="s">
        <v>270</v>
      </c>
      <c r="R3496" s="557" t="s">
        <v>60</v>
      </c>
      <c r="S3496" s="557" t="s">
        <v>237</v>
      </c>
    </row>
    <row r="3497" spans="1:19" s="34" customFormat="1" ht="20.100000000000001" customHeight="1">
      <c r="A3497" s="557" t="s">
        <v>806</v>
      </c>
      <c r="B3497" s="563" t="s">
        <v>1402</v>
      </c>
      <c r="C3497" s="557" t="s">
        <v>371</v>
      </c>
      <c r="D3497" s="556" t="s">
        <v>833</v>
      </c>
      <c r="E3497" s="556" t="s">
        <v>824</v>
      </c>
      <c r="F3497" s="557" t="s">
        <v>656</v>
      </c>
      <c r="G3497" s="563"/>
      <c r="H3497" s="560">
        <v>130</v>
      </c>
      <c r="I3497" s="559">
        <v>89000</v>
      </c>
      <c r="J3497" s="563">
        <v>19</v>
      </c>
      <c r="K3497" s="561">
        <f t="shared" si="225"/>
        <v>2470</v>
      </c>
      <c r="L3497" s="562">
        <f t="shared" si="226"/>
        <v>2.4700000000000002</v>
      </c>
      <c r="M3497" s="713">
        <f t="shared" si="227"/>
        <v>11570000</v>
      </c>
      <c r="N3497" s="563"/>
      <c r="O3497" s="563"/>
      <c r="P3497" s="557" t="s">
        <v>1273</v>
      </c>
      <c r="Q3497" s="557" t="s">
        <v>537</v>
      </c>
      <c r="R3497" s="557" t="s">
        <v>60</v>
      </c>
      <c r="S3497" s="557" t="s">
        <v>237</v>
      </c>
    </row>
    <row r="3498" spans="1:19" s="34" customFormat="1" ht="20.100000000000001" customHeight="1">
      <c r="A3498" s="557" t="s">
        <v>436</v>
      </c>
      <c r="B3498" s="563" t="s">
        <v>2107</v>
      </c>
      <c r="C3498" s="557" t="s">
        <v>371</v>
      </c>
      <c r="D3498" s="556" t="s">
        <v>833</v>
      </c>
      <c r="E3498" s="556" t="s">
        <v>527</v>
      </c>
      <c r="F3498" s="557" t="s">
        <v>688</v>
      </c>
      <c r="G3498" s="563"/>
      <c r="H3498" s="560">
        <v>600</v>
      </c>
      <c r="I3498" s="559">
        <v>108000</v>
      </c>
      <c r="J3498" s="563">
        <v>31.9</v>
      </c>
      <c r="K3498" s="561">
        <f t="shared" si="225"/>
        <v>19140</v>
      </c>
      <c r="L3498" s="562">
        <f t="shared" si="226"/>
        <v>19.14</v>
      </c>
      <c r="M3498" s="713">
        <f t="shared" si="227"/>
        <v>64800000</v>
      </c>
      <c r="N3498" s="563"/>
      <c r="O3498" s="563"/>
      <c r="P3498" s="557" t="s">
        <v>483</v>
      </c>
      <c r="Q3498" s="557" t="s">
        <v>370</v>
      </c>
      <c r="R3498" s="557" t="s">
        <v>60</v>
      </c>
      <c r="S3498" s="557" t="s">
        <v>213</v>
      </c>
    </row>
    <row r="3499" spans="1:19" s="34" customFormat="1" ht="20.100000000000001" customHeight="1">
      <c r="A3499" s="557" t="s">
        <v>436</v>
      </c>
      <c r="B3499" s="563" t="s">
        <v>2107</v>
      </c>
      <c r="C3499" s="557" t="s">
        <v>371</v>
      </c>
      <c r="D3499" s="556" t="s">
        <v>833</v>
      </c>
      <c r="E3499" s="556" t="s">
        <v>527</v>
      </c>
      <c r="F3499" s="557" t="s">
        <v>649</v>
      </c>
      <c r="G3499" s="563"/>
      <c r="H3499" s="560">
        <v>600</v>
      </c>
      <c r="I3499" s="559">
        <v>88000</v>
      </c>
      <c r="J3499" s="563">
        <v>14.7</v>
      </c>
      <c r="K3499" s="561">
        <f t="shared" si="225"/>
        <v>8820</v>
      </c>
      <c r="L3499" s="562">
        <f t="shared" si="226"/>
        <v>8.82</v>
      </c>
      <c r="M3499" s="713">
        <f t="shared" si="227"/>
        <v>52800000</v>
      </c>
      <c r="N3499" s="563"/>
      <c r="O3499" s="563"/>
      <c r="P3499" s="557" t="s">
        <v>483</v>
      </c>
      <c r="Q3499" s="557" t="s">
        <v>357</v>
      </c>
      <c r="R3499" s="557" t="s">
        <v>60</v>
      </c>
      <c r="S3499" s="557" t="s">
        <v>213</v>
      </c>
    </row>
    <row r="3500" spans="1:19" s="34" customFormat="1" ht="20.100000000000001" customHeight="1">
      <c r="A3500" s="557" t="s">
        <v>436</v>
      </c>
      <c r="B3500" s="563" t="s">
        <v>2107</v>
      </c>
      <c r="C3500" s="557" t="s">
        <v>371</v>
      </c>
      <c r="D3500" s="556" t="s">
        <v>833</v>
      </c>
      <c r="E3500" s="556" t="s">
        <v>833</v>
      </c>
      <c r="F3500" s="557" t="s">
        <v>275</v>
      </c>
      <c r="G3500" s="563"/>
      <c r="H3500" s="560">
        <v>300</v>
      </c>
      <c r="I3500" s="559">
        <v>97115</v>
      </c>
      <c r="J3500" s="563">
        <v>0</v>
      </c>
      <c r="K3500" s="561">
        <f t="shared" si="225"/>
        <v>0</v>
      </c>
      <c r="L3500" s="562">
        <f t="shared" si="226"/>
        <v>0</v>
      </c>
      <c r="M3500" s="713">
        <f t="shared" si="227"/>
        <v>29134500</v>
      </c>
      <c r="N3500" s="563"/>
      <c r="O3500" s="563"/>
      <c r="P3500" s="557" t="s">
        <v>483</v>
      </c>
      <c r="Q3500" s="557" t="s">
        <v>276</v>
      </c>
      <c r="R3500" s="557" t="s">
        <v>73</v>
      </c>
      <c r="S3500" s="557" t="s">
        <v>213</v>
      </c>
    </row>
    <row r="3501" spans="1:19" s="34" customFormat="1" ht="20.100000000000001" customHeight="1">
      <c r="A3501" s="557" t="s">
        <v>436</v>
      </c>
      <c r="B3501" s="563" t="s">
        <v>2107</v>
      </c>
      <c r="C3501" s="557" t="s">
        <v>371</v>
      </c>
      <c r="D3501" s="556" t="s">
        <v>833</v>
      </c>
      <c r="E3501" s="556" t="s">
        <v>527</v>
      </c>
      <c r="F3501" s="557" t="s">
        <v>422</v>
      </c>
      <c r="G3501" s="563"/>
      <c r="H3501" s="560">
        <v>600</v>
      </c>
      <c r="I3501" s="559">
        <v>29719</v>
      </c>
      <c r="J3501" s="563">
        <v>0</v>
      </c>
      <c r="K3501" s="561">
        <f t="shared" si="225"/>
        <v>0</v>
      </c>
      <c r="L3501" s="562">
        <f t="shared" si="226"/>
        <v>0</v>
      </c>
      <c r="M3501" s="713">
        <f t="shared" si="227"/>
        <v>17831400</v>
      </c>
      <c r="N3501" s="563"/>
      <c r="O3501" s="563"/>
      <c r="P3501" s="557" t="s">
        <v>483</v>
      </c>
      <c r="Q3501" s="557" t="s">
        <v>271</v>
      </c>
      <c r="R3501" s="557" t="s">
        <v>73</v>
      </c>
      <c r="S3501" s="557" t="s">
        <v>213</v>
      </c>
    </row>
    <row r="3502" spans="1:19" s="34" customFormat="1" ht="20.100000000000001" customHeight="1">
      <c r="A3502" s="557" t="s">
        <v>436</v>
      </c>
      <c r="B3502" s="563" t="s">
        <v>2107</v>
      </c>
      <c r="C3502" s="557" t="s">
        <v>371</v>
      </c>
      <c r="D3502" s="556" t="s">
        <v>833</v>
      </c>
      <c r="E3502" s="556" t="s">
        <v>527</v>
      </c>
      <c r="F3502" s="557" t="s">
        <v>421</v>
      </c>
      <c r="G3502" s="563"/>
      <c r="H3502" s="560">
        <v>300</v>
      </c>
      <c r="I3502" s="559">
        <v>80162</v>
      </c>
      <c r="J3502" s="563">
        <v>0</v>
      </c>
      <c r="K3502" s="561">
        <f t="shared" si="225"/>
        <v>0</v>
      </c>
      <c r="L3502" s="562">
        <f t="shared" si="226"/>
        <v>0</v>
      </c>
      <c r="M3502" s="713">
        <f t="shared" si="227"/>
        <v>24048600</v>
      </c>
      <c r="N3502" s="563"/>
      <c r="O3502" s="563"/>
      <c r="P3502" s="557" t="s">
        <v>483</v>
      </c>
      <c r="Q3502" s="557" t="s">
        <v>276</v>
      </c>
      <c r="R3502" s="557" t="s">
        <v>73</v>
      </c>
      <c r="S3502" s="557" t="s">
        <v>213</v>
      </c>
    </row>
    <row r="3503" spans="1:19" s="34" customFormat="1" ht="20.100000000000001" customHeight="1">
      <c r="A3503" s="557" t="s">
        <v>436</v>
      </c>
      <c r="B3503" s="563" t="s">
        <v>1111</v>
      </c>
      <c r="C3503" s="557" t="s">
        <v>371</v>
      </c>
      <c r="D3503" s="556" t="s">
        <v>833</v>
      </c>
      <c r="E3503" s="556" t="s">
        <v>833</v>
      </c>
      <c r="F3503" s="557" t="s">
        <v>688</v>
      </c>
      <c r="G3503" s="563"/>
      <c r="H3503" s="560">
        <v>600</v>
      </c>
      <c r="I3503" s="559">
        <v>110891</v>
      </c>
      <c r="J3503" s="563">
        <v>31.9</v>
      </c>
      <c r="K3503" s="561">
        <f t="shared" si="225"/>
        <v>19140</v>
      </c>
      <c r="L3503" s="562">
        <f t="shared" si="226"/>
        <v>19.14</v>
      </c>
      <c r="M3503" s="713">
        <f t="shared" si="227"/>
        <v>66534600</v>
      </c>
      <c r="N3503" s="563"/>
      <c r="O3503" s="563"/>
      <c r="P3503" s="557" t="s">
        <v>483</v>
      </c>
      <c r="Q3503" s="557" t="s">
        <v>370</v>
      </c>
      <c r="R3503" s="557" t="s">
        <v>60</v>
      </c>
      <c r="S3503" s="557" t="s">
        <v>213</v>
      </c>
    </row>
    <row r="3504" spans="1:19" s="34" customFormat="1" ht="20.100000000000001" customHeight="1">
      <c r="A3504" s="557" t="s">
        <v>436</v>
      </c>
      <c r="B3504" s="563" t="s">
        <v>1111</v>
      </c>
      <c r="C3504" s="557" t="s">
        <v>371</v>
      </c>
      <c r="D3504" s="556" t="s">
        <v>833</v>
      </c>
      <c r="E3504" s="556" t="s">
        <v>527</v>
      </c>
      <c r="F3504" s="557" t="s">
        <v>513</v>
      </c>
      <c r="G3504" s="563"/>
      <c r="H3504" s="560">
        <v>640</v>
      </c>
      <c r="I3504" s="559">
        <v>60832</v>
      </c>
      <c r="J3504" s="563">
        <v>15.6</v>
      </c>
      <c r="K3504" s="561">
        <f t="shared" si="225"/>
        <v>9984</v>
      </c>
      <c r="L3504" s="562">
        <f t="shared" si="226"/>
        <v>9.984</v>
      </c>
      <c r="M3504" s="713">
        <f t="shared" si="227"/>
        <v>38932480</v>
      </c>
      <c r="N3504" s="563"/>
      <c r="O3504" s="563"/>
      <c r="P3504" s="557" t="s">
        <v>483</v>
      </c>
      <c r="Q3504" s="557" t="s">
        <v>270</v>
      </c>
      <c r="R3504" s="557" t="s">
        <v>60</v>
      </c>
      <c r="S3504" s="557" t="s">
        <v>213</v>
      </c>
    </row>
    <row r="3505" spans="1:19" s="34" customFormat="1" ht="20.100000000000001" customHeight="1">
      <c r="A3505" s="557" t="s">
        <v>436</v>
      </c>
      <c r="B3505" s="563" t="s">
        <v>1111</v>
      </c>
      <c r="C3505" s="557" t="s">
        <v>371</v>
      </c>
      <c r="D3505" s="556" t="s">
        <v>833</v>
      </c>
      <c r="E3505" s="556" t="s">
        <v>527</v>
      </c>
      <c r="F3505" s="557" t="s">
        <v>422</v>
      </c>
      <c r="G3505" s="563"/>
      <c r="H3505" s="560">
        <v>640</v>
      </c>
      <c r="I3505" s="559">
        <v>29719</v>
      </c>
      <c r="J3505" s="563">
        <v>0</v>
      </c>
      <c r="K3505" s="561">
        <f t="shared" si="225"/>
        <v>0</v>
      </c>
      <c r="L3505" s="562">
        <f t="shared" si="226"/>
        <v>0</v>
      </c>
      <c r="M3505" s="713">
        <f t="shared" si="227"/>
        <v>19020160</v>
      </c>
      <c r="N3505" s="563"/>
      <c r="O3505" s="563"/>
      <c r="P3505" s="557" t="s">
        <v>483</v>
      </c>
      <c r="Q3505" s="557" t="s">
        <v>271</v>
      </c>
      <c r="R3505" s="557" t="s">
        <v>73</v>
      </c>
      <c r="S3505" s="557" t="s">
        <v>213</v>
      </c>
    </row>
    <row r="3506" spans="1:19" s="34" customFormat="1" ht="20.100000000000001" customHeight="1">
      <c r="A3506" s="557" t="s">
        <v>1577</v>
      </c>
      <c r="B3506" s="563" t="s">
        <v>1578</v>
      </c>
      <c r="C3506" s="557" t="s">
        <v>474</v>
      </c>
      <c r="D3506" s="556" t="s">
        <v>833</v>
      </c>
      <c r="E3506" s="556" t="s">
        <v>833</v>
      </c>
      <c r="F3506" s="557" t="s">
        <v>81</v>
      </c>
      <c r="G3506" s="563"/>
      <c r="H3506" s="560">
        <v>368</v>
      </c>
      <c r="I3506" s="559">
        <v>6821</v>
      </c>
      <c r="J3506" s="563">
        <v>0</v>
      </c>
      <c r="K3506" s="561">
        <f t="shared" si="225"/>
        <v>0</v>
      </c>
      <c r="L3506" s="562">
        <f t="shared" si="226"/>
        <v>0</v>
      </c>
      <c r="M3506" s="713">
        <f t="shared" si="227"/>
        <v>2510128</v>
      </c>
      <c r="N3506" s="563"/>
      <c r="O3506" s="563"/>
      <c r="P3506" s="557" t="s">
        <v>482</v>
      </c>
      <c r="Q3506" s="557" t="s">
        <v>336</v>
      </c>
      <c r="R3506" s="557" t="s">
        <v>73</v>
      </c>
      <c r="S3506" s="557" t="s">
        <v>237</v>
      </c>
    </row>
    <row r="3507" spans="1:19" s="34" customFormat="1" ht="20.100000000000001" customHeight="1">
      <c r="A3507" s="557" t="s">
        <v>1577</v>
      </c>
      <c r="B3507" s="563" t="s">
        <v>1578</v>
      </c>
      <c r="C3507" s="557" t="s">
        <v>474</v>
      </c>
      <c r="D3507" s="556" t="s">
        <v>833</v>
      </c>
      <c r="E3507" s="556" t="s">
        <v>527</v>
      </c>
      <c r="F3507" s="557" t="s">
        <v>367</v>
      </c>
      <c r="G3507" s="563"/>
      <c r="H3507" s="560">
        <v>368</v>
      </c>
      <c r="I3507" s="559">
        <v>5359</v>
      </c>
      <c r="J3507" s="563">
        <v>0</v>
      </c>
      <c r="K3507" s="561">
        <f t="shared" si="225"/>
        <v>0</v>
      </c>
      <c r="L3507" s="562">
        <f t="shared" si="226"/>
        <v>0</v>
      </c>
      <c r="M3507" s="713">
        <f t="shared" si="227"/>
        <v>1972112</v>
      </c>
      <c r="N3507" s="563"/>
      <c r="O3507" s="563"/>
      <c r="P3507" s="557" t="s">
        <v>482</v>
      </c>
      <c r="Q3507" s="557" t="s">
        <v>336</v>
      </c>
      <c r="R3507" s="557" t="s">
        <v>73</v>
      </c>
      <c r="S3507" s="557" t="s">
        <v>237</v>
      </c>
    </row>
    <row r="3508" spans="1:19" s="34" customFormat="1" ht="20.100000000000001" customHeight="1">
      <c r="A3508" s="557" t="s">
        <v>1577</v>
      </c>
      <c r="B3508" s="563" t="s">
        <v>1578</v>
      </c>
      <c r="C3508" s="557" t="s">
        <v>474</v>
      </c>
      <c r="D3508" s="556" t="s">
        <v>833</v>
      </c>
      <c r="E3508" s="556" t="s">
        <v>527</v>
      </c>
      <c r="F3508" s="557" t="s">
        <v>337</v>
      </c>
      <c r="G3508" s="563"/>
      <c r="H3508" s="560">
        <v>368</v>
      </c>
      <c r="I3508" s="559">
        <v>16000</v>
      </c>
      <c r="J3508" s="563">
        <v>0</v>
      </c>
      <c r="K3508" s="561">
        <f t="shared" si="225"/>
        <v>0</v>
      </c>
      <c r="L3508" s="562">
        <f t="shared" si="226"/>
        <v>0</v>
      </c>
      <c r="M3508" s="713">
        <f t="shared" si="227"/>
        <v>5888000</v>
      </c>
      <c r="N3508" s="563"/>
      <c r="O3508" s="563"/>
      <c r="P3508" s="557" t="s">
        <v>482</v>
      </c>
      <c r="Q3508" s="557" t="s">
        <v>336</v>
      </c>
      <c r="R3508" s="557" t="s">
        <v>73</v>
      </c>
      <c r="S3508" s="557" t="s">
        <v>237</v>
      </c>
    </row>
    <row r="3509" spans="1:19" s="34" customFormat="1" ht="20.100000000000001" customHeight="1">
      <c r="A3509" s="557" t="s">
        <v>2686</v>
      </c>
      <c r="B3509" s="563" t="s">
        <v>2687</v>
      </c>
      <c r="C3509" s="557" t="s">
        <v>2209</v>
      </c>
      <c r="D3509" s="556" t="s">
        <v>833</v>
      </c>
      <c r="E3509" s="556" t="s">
        <v>833</v>
      </c>
      <c r="F3509" s="557" t="s">
        <v>1643</v>
      </c>
      <c r="G3509" s="563"/>
      <c r="H3509" s="560">
        <v>132</v>
      </c>
      <c r="I3509" s="559">
        <v>13404</v>
      </c>
      <c r="J3509" s="563">
        <v>0</v>
      </c>
      <c r="K3509" s="561">
        <f t="shared" si="225"/>
        <v>0</v>
      </c>
      <c r="L3509" s="562">
        <f t="shared" si="226"/>
        <v>0</v>
      </c>
      <c r="M3509" s="713">
        <f t="shared" si="227"/>
        <v>1769328</v>
      </c>
      <c r="N3509" s="563"/>
      <c r="O3509" s="563" t="s">
        <v>2782</v>
      </c>
      <c r="P3509" s="557" t="s">
        <v>482</v>
      </c>
      <c r="Q3509" s="557" t="s">
        <v>336</v>
      </c>
      <c r="R3509" s="557" t="s">
        <v>73</v>
      </c>
      <c r="S3509" s="557" t="s">
        <v>213</v>
      </c>
    </row>
    <row r="3510" spans="1:19" s="34" customFormat="1" ht="20.100000000000001" customHeight="1">
      <c r="A3510" s="557" t="s">
        <v>770</v>
      </c>
      <c r="B3510" s="563" t="s">
        <v>3387</v>
      </c>
      <c r="C3510" s="557" t="s">
        <v>515</v>
      </c>
      <c r="D3510" s="556" t="s">
        <v>833</v>
      </c>
      <c r="E3510" s="556" t="s">
        <v>527</v>
      </c>
      <c r="F3510" s="557" t="s">
        <v>1391</v>
      </c>
      <c r="G3510" s="563"/>
      <c r="H3510" s="560">
        <v>300</v>
      </c>
      <c r="I3510" s="559">
        <v>44838</v>
      </c>
      <c r="J3510" s="563">
        <v>16</v>
      </c>
      <c r="K3510" s="561">
        <f t="shared" si="225"/>
        <v>4800</v>
      </c>
      <c r="L3510" s="562">
        <f t="shared" si="226"/>
        <v>4.8</v>
      </c>
      <c r="M3510" s="713">
        <f t="shared" si="227"/>
        <v>13451400</v>
      </c>
      <c r="N3510" s="563"/>
      <c r="O3510" s="563"/>
      <c r="P3510" s="557" t="s">
        <v>761</v>
      </c>
      <c r="Q3510" s="557" t="s">
        <v>270</v>
      </c>
      <c r="R3510" s="557" t="s">
        <v>68</v>
      </c>
      <c r="S3510" s="557" t="s">
        <v>40</v>
      </c>
    </row>
    <row r="3511" spans="1:19" s="34" customFormat="1" ht="20.100000000000001" customHeight="1">
      <c r="A3511" s="557" t="s">
        <v>770</v>
      </c>
      <c r="B3511" s="563" t="s">
        <v>3387</v>
      </c>
      <c r="C3511" s="557" t="s">
        <v>515</v>
      </c>
      <c r="D3511" s="556" t="s">
        <v>833</v>
      </c>
      <c r="E3511" s="556" t="s">
        <v>527</v>
      </c>
      <c r="F3511" s="557" t="s">
        <v>1219</v>
      </c>
      <c r="G3511" s="563"/>
      <c r="H3511" s="560">
        <v>300</v>
      </c>
      <c r="I3511" s="559">
        <v>30714</v>
      </c>
      <c r="J3511" s="563">
        <v>14</v>
      </c>
      <c r="K3511" s="561">
        <f t="shared" ref="K3511:K3568" si="228">IFERROR(J3511*H3511,"0")</f>
        <v>4200</v>
      </c>
      <c r="L3511" s="562">
        <f t="shared" ref="L3511:L3568" si="229">IFERROR(K3511/1000,"0")</f>
        <v>4.2</v>
      </c>
      <c r="M3511" s="713">
        <f t="shared" ref="M3511:M3525" si="230">H3511*I3511</f>
        <v>9214200</v>
      </c>
      <c r="N3511" s="563"/>
      <c r="O3511" s="563"/>
      <c r="P3511" s="557" t="s">
        <v>761</v>
      </c>
      <c r="Q3511" s="557" t="s">
        <v>270</v>
      </c>
      <c r="R3511" s="557" t="s">
        <v>68</v>
      </c>
      <c r="S3511" s="557" t="s">
        <v>40</v>
      </c>
    </row>
    <row r="3512" spans="1:19" s="34" customFormat="1" ht="20.100000000000001" customHeight="1">
      <c r="A3512" s="557" t="s">
        <v>770</v>
      </c>
      <c r="B3512" s="563" t="s">
        <v>3387</v>
      </c>
      <c r="C3512" s="557" t="s">
        <v>515</v>
      </c>
      <c r="D3512" s="556" t="s">
        <v>833</v>
      </c>
      <c r="E3512" s="556" t="s">
        <v>833</v>
      </c>
      <c r="F3512" s="557" t="s">
        <v>67</v>
      </c>
      <c r="G3512" s="563"/>
      <c r="H3512" s="560">
        <v>300</v>
      </c>
      <c r="I3512" s="559">
        <v>94000</v>
      </c>
      <c r="J3512" s="563">
        <v>41</v>
      </c>
      <c r="K3512" s="561">
        <f t="shared" si="228"/>
        <v>12300</v>
      </c>
      <c r="L3512" s="562">
        <f t="shared" si="229"/>
        <v>12.3</v>
      </c>
      <c r="M3512" s="713">
        <f t="shared" si="230"/>
        <v>28200000</v>
      </c>
      <c r="N3512" s="563"/>
      <c r="O3512" s="563"/>
      <c r="P3512" s="557" t="s">
        <v>761</v>
      </c>
      <c r="Q3512" s="557" t="s">
        <v>403</v>
      </c>
      <c r="R3512" s="557" t="s">
        <v>68</v>
      </c>
      <c r="S3512" s="557" t="s">
        <v>40</v>
      </c>
    </row>
    <row r="3513" spans="1:19" s="34" customFormat="1" ht="20.100000000000001" customHeight="1">
      <c r="A3513" s="557" t="s">
        <v>351</v>
      </c>
      <c r="B3513" s="563" t="s">
        <v>2918</v>
      </c>
      <c r="C3513" s="557" t="s">
        <v>352</v>
      </c>
      <c r="D3513" s="556" t="s">
        <v>833</v>
      </c>
      <c r="E3513" s="556" t="s">
        <v>934</v>
      </c>
      <c r="F3513" s="557" t="s">
        <v>672</v>
      </c>
      <c r="G3513" s="563"/>
      <c r="H3513" s="560">
        <v>64</v>
      </c>
      <c r="I3513" s="559">
        <v>38033</v>
      </c>
      <c r="J3513" s="563">
        <v>14</v>
      </c>
      <c r="K3513" s="561">
        <f t="shared" si="228"/>
        <v>896</v>
      </c>
      <c r="L3513" s="562">
        <f t="shared" si="229"/>
        <v>0.89600000000000002</v>
      </c>
      <c r="M3513" s="713">
        <f t="shared" si="230"/>
        <v>2434112</v>
      </c>
      <c r="N3513" s="563"/>
      <c r="O3513" s="563"/>
      <c r="P3513" s="557" t="s">
        <v>761</v>
      </c>
      <c r="Q3513" s="557" t="s">
        <v>270</v>
      </c>
      <c r="R3513" s="557" t="s">
        <v>60</v>
      </c>
      <c r="S3513" s="557" t="s">
        <v>152</v>
      </c>
    </row>
    <row r="3514" spans="1:19" s="34" customFormat="1" ht="20.100000000000001" customHeight="1">
      <c r="A3514" s="557" t="s">
        <v>808</v>
      </c>
      <c r="B3514" s="563" t="s">
        <v>2378</v>
      </c>
      <c r="C3514" s="557" t="s">
        <v>2379</v>
      </c>
      <c r="D3514" s="556" t="s">
        <v>833</v>
      </c>
      <c r="E3514" s="556" t="s">
        <v>991</v>
      </c>
      <c r="F3514" s="557" t="s">
        <v>1014</v>
      </c>
      <c r="G3514" s="563"/>
      <c r="H3514" s="560">
        <v>60</v>
      </c>
      <c r="I3514" s="559">
        <v>138072</v>
      </c>
      <c r="J3514" s="563">
        <v>43</v>
      </c>
      <c r="K3514" s="561">
        <f t="shared" si="228"/>
        <v>2580</v>
      </c>
      <c r="L3514" s="562">
        <f t="shared" si="229"/>
        <v>2.58</v>
      </c>
      <c r="M3514" s="713">
        <f t="shared" si="230"/>
        <v>8284320</v>
      </c>
      <c r="N3514" s="563"/>
      <c r="O3514" s="563"/>
      <c r="P3514" s="557" t="s">
        <v>1407</v>
      </c>
      <c r="Q3514" s="557" t="s">
        <v>370</v>
      </c>
      <c r="R3514" s="557" t="s">
        <v>68</v>
      </c>
      <c r="S3514" s="557" t="s">
        <v>152</v>
      </c>
    </row>
    <row r="3515" spans="1:19" s="34" customFormat="1" ht="20.100000000000001" customHeight="1">
      <c r="A3515" s="557" t="s">
        <v>808</v>
      </c>
      <c r="B3515" s="563" t="s">
        <v>2378</v>
      </c>
      <c r="C3515" s="557" t="s">
        <v>2379</v>
      </c>
      <c r="D3515" s="556" t="s">
        <v>833</v>
      </c>
      <c r="E3515" s="556" t="s">
        <v>834</v>
      </c>
      <c r="F3515" s="557" t="s">
        <v>657</v>
      </c>
      <c r="G3515" s="563"/>
      <c r="H3515" s="560">
        <v>60</v>
      </c>
      <c r="I3515" s="559">
        <v>90000</v>
      </c>
      <c r="J3515" s="563">
        <v>27</v>
      </c>
      <c r="K3515" s="561">
        <f t="shared" si="228"/>
        <v>1620</v>
      </c>
      <c r="L3515" s="562">
        <f t="shared" si="229"/>
        <v>1.62</v>
      </c>
      <c r="M3515" s="713">
        <f t="shared" si="230"/>
        <v>5400000</v>
      </c>
      <c r="N3515" s="563"/>
      <c r="O3515" s="563"/>
      <c r="P3515" s="557" t="s">
        <v>1407</v>
      </c>
      <c r="Q3515" s="557" t="s">
        <v>341</v>
      </c>
      <c r="R3515" s="557" t="s">
        <v>68</v>
      </c>
      <c r="S3515" s="557" t="s">
        <v>152</v>
      </c>
    </row>
    <row r="3516" spans="1:19" s="34" customFormat="1" ht="20.100000000000001" customHeight="1">
      <c r="A3516" s="557" t="s">
        <v>808</v>
      </c>
      <c r="B3516" s="563" t="s">
        <v>2378</v>
      </c>
      <c r="C3516" s="557" t="s">
        <v>2379</v>
      </c>
      <c r="D3516" s="556" t="s">
        <v>833</v>
      </c>
      <c r="E3516" s="556" t="s">
        <v>991</v>
      </c>
      <c r="F3516" s="557" t="s">
        <v>764</v>
      </c>
      <c r="G3516" s="563"/>
      <c r="H3516" s="560">
        <v>32</v>
      </c>
      <c r="I3516" s="559">
        <v>12150</v>
      </c>
      <c r="J3516" s="563">
        <v>0</v>
      </c>
      <c r="K3516" s="561">
        <f t="shared" si="228"/>
        <v>0</v>
      </c>
      <c r="L3516" s="562">
        <f t="shared" si="229"/>
        <v>0</v>
      </c>
      <c r="M3516" s="713">
        <f t="shared" si="230"/>
        <v>388800</v>
      </c>
      <c r="N3516" s="563"/>
      <c r="O3516" s="563"/>
      <c r="P3516" s="557" t="s">
        <v>1407</v>
      </c>
      <c r="Q3516" s="557" t="s">
        <v>360</v>
      </c>
      <c r="R3516" s="557" t="s">
        <v>73</v>
      </c>
      <c r="S3516" s="557" t="s">
        <v>152</v>
      </c>
    </row>
    <row r="3517" spans="1:19" s="34" customFormat="1" ht="20.100000000000001" customHeight="1">
      <c r="A3517" s="557" t="s">
        <v>808</v>
      </c>
      <c r="B3517" s="563" t="s">
        <v>2378</v>
      </c>
      <c r="C3517" s="557" t="s">
        <v>2379</v>
      </c>
      <c r="D3517" s="556" t="s">
        <v>833</v>
      </c>
      <c r="E3517" s="556" t="s">
        <v>991</v>
      </c>
      <c r="F3517" s="557" t="s">
        <v>2383</v>
      </c>
      <c r="G3517" s="563"/>
      <c r="H3517" s="560">
        <v>36</v>
      </c>
      <c r="I3517" s="559">
        <v>29160</v>
      </c>
      <c r="J3517" s="563">
        <v>0</v>
      </c>
      <c r="K3517" s="561">
        <f t="shared" si="228"/>
        <v>0</v>
      </c>
      <c r="L3517" s="562">
        <f t="shared" si="229"/>
        <v>0</v>
      </c>
      <c r="M3517" s="713">
        <f t="shared" si="230"/>
        <v>1049760</v>
      </c>
      <c r="N3517" s="563"/>
      <c r="O3517" s="563"/>
      <c r="P3517" s="557" t="s">
        <v>1407</v>
      </c>
      <c r="Q3517" s="557" t="s">
        <v>358</v>
      </c>
      <c r="R3517" s="557" t="s">
        <v>73</v>
      </c>
      <c r="S3517" s="557" t="s">
        <v>152</v>
      </c>
    </row>
    <row r="3518" spans="1:19" s="34" customFormat="1" ht="20.100000000000001" customHeight="1">
      <c r="A3518" s="557" t="s">
        <v>808</v>
      </c>
      <c r="B3518" s="563" t="s">
        <v>2378</v>
      </c>
      <c r="C3518" s="557" t="s">
        <v>2379</v>
      </c>
      <c r="D3518" s="556" t="s">
        <v>833</v>
      </c>
      <c r="E3518" s="556" t="s">
        <v>834</v>
      </c>
      <c r="F3518" s="557" t="s">
        <v>2385</v>
      </c>
      <c r="G3518" s="563"/>
      <c r="H3518" s="560">
        <v>20</v>
      </c>
      <c r="I3518" s="559">
        <v>102980</v>
      </c>
      <c r="J3518" s="563">
        <v>0</v>
      </c>
      <c r="K3518" s="561">
        <f t="shared" si="228"/>
        <v>0</v>
      </c>
      <c r="L3518" s="562">
        <f t="shared" si="229"/>
        <v>0</v>
      </c>
      <c r="M3518" s="713">
        <f t="shared" si="230"/>
        <v>2059600</v>
      </c>
      <c r="N3518" s="563"/>
      <c r="O3518" s="563"/>
      <c r="P3518" s="557" t="s">
        <v>1407</v>
      </c>
      <c r="Q3518" s="557" t="s">
        <v>358</v>
      </c>
      <c r="R3518" s="557" t="s">
        <v>73</v>
      </c>
      <c r="S3518" s="557" t="s">
        <v>152</v>
      </c>
    </row>
    <row r="3519" spans="1:19" s="34" customFormat="1" ht="20.100000000000001" customHeight="1">
      <c r="A3519" s="557" t="s">
        <v>129</v>
      </c>
      <c r="B3519" s="563" t="s">
        <v>2050</v>
      </c>
      <c r="C3519" s="557" t="s">
        <v>399</v>
      </c>
      <c r="D3519" s="556" t="s">
        <v>833</v>
      </c>
      <c r="E3519" s="556" t="s">
        <v>527</v>
      </c>
      <c r="F3519" s="557" t="s">
        <v>2600</v>
      </c>
      <c r="G3519" s="563"/>
      <c r="H3519" s="560">
        <v>704</v>
      </c>
      <c r="I3519" s="559">
        <v>125000</v>
      </c>
      <c r="J3519" s="563">
        <v>24</v>
      </c>
      <c r="K3519" s="561">
        <f t="shared" si="228"/>
        <v>16896</v>
      </c>
      <c r="L3519" s="562">
        <f t="shared" si="229"/>
        <v>16.896000000000001</v>
      </c>
      <c r="M3519" s="713">
        <f t="shared" si="230"/>
        <v>88000000</v>
      </c>
      <c r="N3519" s="563"/>
      <c r="O3519" s="563"/>
      <c r="P3519" s="557" t="s">
        <v>90</v>
      </c>
      <c r="Q3519" s="557" t="s">
        <v>341</v>
      </c>
      <c r="R3519" s="557" t="s">
        <v>60</v>
      </c>
      <c r="S3519" s="557"/>
    </row>
    <row r="3520" spans="1:19" s="34" customFormat="1" ht="20.100000000000001" customHeight="1">
      <c r="A3520" s="557" t="s">
        <v>351</v>
      </c>
      <c r="B3520" s="563" t="s">
        <v>987</v>
      </c>
      <c r="C3520" s="557" t="s">
        <v>352</v>
      </c>
      <c r="D3520" s="556" t="s">
        <v>833</v>
      </c>
      <c r="E3520" s="556" t="s">
        <v>527</v>
      </c>
      <c r="F3520" s="557" t="s">
        <v>538</v>
      </c>
      <c r="G3520" s="563"/>
      <c r="H3520" s="560">
        <v>870</v>
      </c>
      <c r="I3520" s="559">
        <v>51000</v>
      </c>
      <c r="J3520" s="563">
        <v>15.5</v>
      </c>
      <c r="K3520" s="561">
        <f t="shared" si="228"/>
        <v>13485</v>
      </c>
      <c r="L3520" s="562">
        <f t="shared" si="229"/>
        <v>13.484999999999999</v>
      </c>
      <c r="M3520" s="713">
        <f t="shared" si="230"/>
        <v>44370000</v>
      </c>
      <c r="N3520" s="563"/>
      <c r="O3520" s="563"/>
      <c r="P3520" s="557" t="s">
        <v>761</v>
      </c>
      <c r="Q3520" s="557" t="s">
        <v>270</v>
      </c>
      <c r="R3520" s="557" t="s">
        <v>60</v>
      </c>
      <c r="S3520" s="557" t="s">
        <v>152</v>
      </c>
    </row>
    <row r="3521" spans="1:19" s="34" customFormat="1" ht="20.100000000000001" customHeight="1">
      <c r="A3521" s="557" t="s">
        <v>455</v>
      </c>
      <c r="B3521" s="563" t="s">
        <v>2829</v>
      </c>
      <c r="C3521" s="557" t="s">
        <v>472</v>
      </c>
      <c r="D3521" s="556" t="s">
        <v>833</v>
      </c>
      <c r="E3521" s="556" t="s">
        <v>833</v>
      </c>
      <c r="F3521" s="557" t="s">
        <v>442</v>
      </c>
      <c r="G3521" s="563"/>
      <c r="H3521" s="560">
        <v>100</v>
      </c>
      <c r="I3521" s="559">
        <v>579</v>
      </c>
      <c r="J3521" s="563">
        <v>0</v>
      </c>
      <c r="K3521" s="561">
        <f t="shared" si="228"/>
        <v>0</v>
      </c>
      <c r="L3521" s="562">
        <f t="shared" si="229"/>
        <v>0</v>
      </c>
      <c r="M3521" s="713">
        <f t="shared" si="230"/>
        <v>57900</v>
      </c>
      <c r="N3521" s="563"/>
      <c r="O3521" s="563" t="s">
        <v>2830</v>
      </c>
      <c r="P3521" s="557" t="s">
        <v>372</v>
      </c>
      <c r="Q3521" s="557" t="s">
        <v>336</v>
      </c>
      <c r="R3521" s="557" t="s">
        <v>73</v>
      </c>
      <c r="S3521" s="557" t="s">
        <v>109</v>
      </c>
    </row>
    <row r="3522" spans="1:19" s="34" customFormat="1" ht="20.100000000000001" customHeight="1">
      <c r="A3522" s="557" t="s">
        <v>455</v>
      </c>
      <c r="B3522" s="563" t="s">
        <v>2829</v>
      </c>
      <c r="C3522" s="557" t="s">
        <v>472</v>
      </c>
      <c r="D3522" s="556" t="s">
        <v>833</v>
      </c>
      <c r="E3522" s="556" t="s">
        <v>527</v>
      </c>
      <c r="F3522" s="557" t="s">
        <v>1575</v>
      </c>
      <c r="G3522" s="563"/>
      <c r="H3522" s="560">
        <v>420</v>
      </c>
      <c r="I3522" s="559">
        <v>6118</v>
      </c>
      <c r="J3522" s="563">
        <v>0</v>
      </c>
      <c r="K3522" s="561">
        <f t="shared" si="228"/>
        <v>0</v>
      </c>
      <c r="L3522" s="562">
        <f t="shared" si="229"/>
        <v>0</v>
      </c>
      <c r="M3522" s="713">
        <f t="shared" si="230"/>
        <v>2569560</v>
      </c>
      <c r="N3522" s="563"/>
      <c r="O3522" s="563" t="s">
        <v>2834</v>
      </c>
      <c r="P3522" s="557" t="s">
        <v>372</v>
      </c>
      <c r="Q3522" s="557" t="s">
        <v>336</v>
      </c>
      <c r="R3522" s="557" t="s">
        <v>73</v>
      </c>
      <c r="S3522" s="557" t="s">
        <v>109</v>
      </c>
    </row>
    <row r="3523" spans="1:19" s="34" customFormat="1" ht="20.100000000000001" customHeight="1">
      <c r="A3523" s="557" t="s">
        <v>455</v>
      </c>
      <c r="B3523" s="563" t="s">
        <v>2829</v>
      </c>
      <c r="C3523" s="557" t="s">
        <v>472</v>
      </c>
      <c r="D3523" s="556" t="s">
        <v>833</v>
      </c>
      <c r="E3523" s="556" t="s">
        <v>527</v>
      </c>
      <c r="F3523" s="557" t="s">
        <v>882</v>
      </c>
      <c r="G3523" s="563"/>
      <c r="H3523" s="560">
        <v>420</v>
      </c>
      <c r="I3523" s="559">
        <v>7222</v>
      </c>
      <c r="J3523" s="563">
        <v>0</v>
      </c>
      <c r="K3523" s="561">
        <f t="shared" si="228"/>
        <v>0</v>
      </c>
      <c r="L3523" s="562">
        <f t="shared" si="229"/>
        <v>0</v>
      </c>
      <c r="M3523" s="713">
        <f t="shared" si="230"/>
        <v>3033240</v>
      </c>
      <c r="N3523" s="563"/>
      <c r="O3523" s="563" t="s">
        <v>2834</v>
      </c>
      <c r="P3523" s="557" t="s">
        <v>372</v>
      </c>
      <c r="Q3523" s="557" t="s">
        <v>336</v>
      </c>
      <c r="R3523" s="557" t="s">
        <v>73</v>
      </c>
      <c r="S3523" s="557" t="s">
        <v>109</v>
      </c>
    </row>
    <row r="3524" spans="1:19" s="34" customFormat="1" ht="20.100000000000001" customHeight="1">
      <c r="A3524" s="557" t="s">
        <v>808</v>
      </c>
      <c r="B3524" s="563" t="s">
        <v>3258</v>
      </c>
      <c r="C3524" s="557" t="s">
        <v>2379</v>
      </c>
      <c r="D3524" s="556" t="s">
        <v>833</v>
      </c>
      <c r="E3524" s="556" t="s">
        <v>834</v>
      </c>
      <c r="F3524" s="557" t="s">
        <v>337</v>
      </c>
      <c r="G3524" s="563"/>
      <c r="H3524" s="560">
        <v>16</v>
      </c>
      <c r="I3524" s="559">
        <v>18900</v>
      </c>
      <c r="J3524" s="563">
        <v>0</v>
      </c>
      <c r="K3524" s="561">
        <f t="shared" si="228"/>
        <v>0</v>
      </c>
      <c r="L3524" s="562">
        <f t="shared" si="229"/>
        <v>0</v>
      </c>
      <c r="M3524" s="713">
        <f t="shared" si="230"/>
        <v>302400</v>
      </c>
      <c r="N3524" s="563"/>
      <c r="O3524" s="563"/>
      <c r="P3524" s="557" t="s">
        <v>1407</v>
      </c>
      <c r="Q3524" s="557" t="s">
        <v>336</v>
      </c>
      <c r="R3524" s="557" t="s">
        <v>73</v>
      </c>
      <c r="S3524" s="557" t="s">
        <v>152</v>
      </c>
    </row>
    <row r="3525" spans="1:19" s="34" customFormat="1" ht="20.100000000000001" customHeight="1">
      <c r="A3525" s="557" t="s">
        <v>467</v>
      </c>
      <c r="B3525" s="563" t="s">
        <v>3187</v>
      </c>
      <c r="C3525" s="557" t="s">
        <v>425</v>
      </c>
      <c r="D3525" s="556" t="s">
        <v>833</v>
      </c>
      <c r="E3525" s="556" t="s">
        <v>527</v>
      </c>
      <c r="F3525" s="557" t="s">
        <v>659</v>
      </c>
      <c r="G3525" s="563"/>
      <c r="H3525" s="560">
        <v>40</v>
      </c>
      <c r="I3525" s="559">
        <v>83914</v>
      </c>
      <c r="J3525" s="563">
        <v>19</v>
      </c>
      <c r="K3525" s="561">
        <f>IFERROR(J3525*H3525,"0")</f>
        <v>760</v>
      </c>
      <c r="L3525" s="562">
        <f>IFERROR(K3525/1000,"0")</f>
        <v>0.76</v>
      </c>
      <c r="M3525" s="713">
        <f t="shared" si="230"/>
        <v>3356560</v>
      </c>
      <c r="N3525" s="563"/>
      <c r="O3525" s="563"/>
      <c r="P3525" s="557" t="s">
        <v>372</v>
      </c>
      <c r="Q3525" s="557" t="s">
        <v>537</v>
      </c>
      <c r="R3525" s="557" t="s">
        <v>60</v>
      </c>
      <c r="S3525" s="557" t="s">
        <v>237</v>
      </c>
    </row>
    <row r="3526" spans="1:19" s="34" customFormat="1" ht="20.25" customHeight="1">
      <c r="A3526" s="639" t="s">
        <v>3790</v>
      </c>
      <c r="B3526" s="638" t="s">
        <v>3789</v>
      </c>
      <c r="C3526" s="639" t="s">
        <v>371</v>
      </c>
      <c r="D3526" s="640" t="s">
        <v>3787</v>
      </c>
      <c r="E3526" s="1105" t="s">
        <v>3786</v>
      </c>
      <c r="F3526" s="639" t="s">
        <v>342</v>
      </c>
      <c r="G3526" s="638"/>
      <c r="H3526" s="643">
        <v>4</v>
      </c>
      <c r="I3526" s="705">
        <v>139614</v>
      </c>
      <c r="J3526" s="643">
        <v>27</v>
      </c>
      <c r="K3526" s="578">
        <f t="shared" si="228"/>
        <v>108</v>
      </c>
      <c r="L3526" s="579">
        <f t="shared" si="229"/>
        <v>0.108</v>
      </c>
      <c r="M3526" s="580">
        <f t="shared" ref="M3526:M3568" si="231">I3526*H3526</f>
        <v>558456</v>
      </c>
      <c r="N3526" s="638"/>
      <c r="O3526" s="638"/>
      <c r="P3526" s="639" t="s">
        <v>483</v>
      </c>
      <c r="Q3526" s="639" t="s">
        <v>343</v>
      </c>
      <c r="R3526" s="639" t="s">
        <v>60</v>
      </c>
      <c r="S3526" s="639" t="s">
        <v>213</v>
      </c>
    </row>
    <row r="3527" spans="1:19" s="34" customFormat="1" ht="20.25" customHeight="1">
      <c r="A3527" s="639" t="s">
        <v>857</v>
      </c>
      <c r="B3527" s="638" t="s">
        <v>2770</v>
      </c>
      <c r="C3527" s="639" t="s">
        <v>64</v>
      </c>
      <c r="D3527" s="640" t="s">
        <v>3787</v>
      </c>
      <c r="E3527" s="640" t="s">
        <v>934</v>
      </c>
      <c r="F3527" s="639" t="s">
        <v>589</v>
      </c>
      <c r="G3527" s="638"/>
      <c r="H3527" s="643">
        <v>895</v>
      </c>
      <c r="I3527" s="705">
        <v>15103</v>
      </c>
      <c r="J3527" s="643">
        <v>15</v>
      </c>
      <c r="K3527" s="578">
        <f t="shared" si="228"/>
        <v>13425</v>
      </c>
      <c r="L3527" s="579">
        <f t="shared" si="229"/>
        <v>13.425000000000001</v>
      </c>
      <c r="M3527" s="580">
        <f t="shared" si="231"/>
        <v>13517185</v>
      </c>
      <c r="N3527" s="638"/>
      <c r="O3527" s="638"/>
      <c r="P3527" s="639" t="s">
        <v>284</v>
      </c>
      <c r="Q3527" s="639" t="s">
        <v>270</v>
      </c>
      <c r="R3527" s="639" t="s">
        <v>68</v>
      </c>
      <c r="S3527" s="639" t="s">
        <v>109</v>
      </c>
    </row>
    <row r="3528" spans="1:19" s="34" customFormat="1" ht="20.25" customHeight="1">
      <c r="A3528" s="639" t="s">
        <v>110</v>
      </c>
      <c r="B3528" s="638" t="s">
        <v>3792</v>
      </c>
      <c r="C3528" s="639" t="s">
        <v>64</v>
      </c>
      <c r="D3528" s="640" t="s">
        <v>527</v>
      </c>
      <c r="E3528" s="640" t="s">
        <v>527</v>
      </c>
      <c r="F3528" s="639" t="s">
        <v>2582</v>
      </c>
      <c r="G3528" s="638"/>
      <c r="H3528" s="643">
        <v>60</v>
      </c>
      <c r="I3528" s="705">
        <v>75657</v>
      </c>
      <c r="J3528" s="643">
        <v>27</v>
      </c>
      <c r="K3528" s="578">
        <f t="shared" si="228"/>
        <v>1620</v>
      </c>
      <c r="L3528" s="579">
        <f t="shared" si="229"/>
        <v>1.62</v>
      </c>
      <c r="M3528" s="580">
        <f t="shared" si="231"/>
        <v>4539420</v>
      </c>
      <c r="N3528" s="638"/>
      <c r="O3528" s="638" t="s">
        <v>1982</v>
      </c>
      <c r="P3528" s="639" t="s">
        <v>284</v>
      </c>
      <c r="Q3528" s="639" t="s">
        <v>270</v>
      </c>
      <c r="R3528" s="639" t="s">
        <v>68</v>
      </c>
      <c r="S3528" s="639" t="s">
        <v>152</v>
      </c>
    </row>
    <row r="3529" spans="1:19" s="34" customFormat="1" ht="20.25" customHeight="1">
      <c r="A3529" s="639" t="s">
        <v>110</v>
      </c>
      <c r="B3529" s="638" t="s">
        <v>1981</v>
      </c>
      <c r="C3529" s="639" t="s">
        <v>64</v>
      </c>
      <c r="D3529" s="640" t="s">
        <v>527</v>
      </c>
      <c r="E3529" s="640" t="s">
        <v>527</v>
      </c>
      <c r="F3529" s="639" t="s">
        <v>1017</v>
      </c>
      <c r="G3529" s="638"/>
      <c r="H3529" s="643">
        <v>180</v>
      </c>
      <c r="I3529" s="705">
        <v>126941</v>
      </c>
      <c r="J3529" s="643">
        <v>47</v>
      </c>
      <c r="K3529" s="578">
        <f t="shared" si="228"/>
        <v>8460</v>
      </c>
      <c r="L3529" s="579">
        <f t="shared" si="229"/>
        <v>8.4600000000000009</v>
      </c>
      <c r="M3529" s="580">
        <f t="shared" si="231"/>
        <v>22849380</v>
      </c>
      <c r="N3529" s="638"/>
      <c r="O3529" s="638" t="s">
        <v>1983</v>
      </c>
      <c r="P3529" s="639" t="s">
        <v>284</v>
      </c>
      <c r="Q3529" s="639" t="s">
        <v>327</v>
      </c>
      <c r="R3529" s="639" t="s">
        <v>68</v>
      </c>
      <c r="S3529" s="639" t="s">
        <v>152</v>
      </c>
    </row>
    <row r="3530" spans="1:19" s="34" customFormat="1" ht="20.25" customHeight="1">
      <c r="A3530" s="639" t="s">
        <v>110</v>
      </c>
      <c r="B3530" s="638" t="s">
        <v>1981</v>
      </c>
      <c r="C3530" s="639" t="s">
        <v>64</v>
      </c>
      <c r="D3530" s="640" t="s">
        <v>527</v>
      </c>
      <c r="E3530" s="640" t="s">
        <v>527</v>
      </c>
      <c r="F3530" s="639" t="s">
        <v>74</v>
      </c>
      <c r="G3530" s="638"/>
      <c r="H3530" s="643">
        <v>306</v>
      </c>
      <c r="I3530" s="705">
        <v>105945</v>
      </c>
      <c r="J3530" s="643">
        <v>0</v>
      </c>
      <c r="K3530" s="578">
        <f t="shared" si="228"/>
        <v>0</v>
      </c>
      <c r="L3530" s="579">
        <f t="shared" si="229"/>
        <v>0</v>
      </c>
      <c r="M3530" s="580">
        <f t="shared" si="231"/>
        <v>32419170</v>
      </c>
      <c r="N3530" s="638"/>
      <c r="O3530" s="638" t="s">
        <v>1984</v>
      </c>
      <c r="P3530" s="639" t="s">
        <v>284</v>
      </c>
      <c r="Q3530" s="639" t="s">
        <v>276</v>
      </c>
      <c r="R3530" s="639" t="s">
        <v>73</v>
      </c>
      <c r="S3530" s="639" t="s">
        <v>152</v>
      </c>
    </row>
    <row r="3531" spans="1:19" s="34" customFormat="1" ht="20.25" customHeight="1">
      <c r="A3531" s="639" t="s">
        <v>110</v>
      </c>
      <c r="B3531" s="638" t="s">
        <v>1981</v>
      </c>
      <c r="C3531" s="639" t="s">
        <v>64</v>
      </c>
      <c r="D3531" s="640" t="s">
        <v>527</v>
      </c>
      <c r="E3531" s="640" t="s">
        <v>527</v>
      </c>
      <c r="F3531" s="639" t="s">
        <v>716</v>
      </c>
      <c r="G3531" s="638"/>
      <c r="H3531" s="643">
        <v>1</v>
      </c>
      <c r="I3531" s="705">
        <v>160527</v>
      </c>
      <c r="J3531" s="643">
        <v>0</v>
      </c>
      <c r="K3531" s="578">
        <f t="shared" si="228"/>
        <v>0</v>
      </c>
      <c r="L3531" s="579">
        <f t="shared" si="229"/>
        <v>0</v>
      </c>
      <c r="M3531" s="580">
        <f t="shared" si="231"/>
        <v>160527</v>
      </c>
      <c r="N3531" s="638"/>
      <c r="O3531" s="638" t="s">
        <v>1985</v>
      </c>
      <c r="P3531" s="639" t="s">
        <v>284</v>
      </c>
      <c r="Q3531" s="639" t="s">
        <v>869</v>
      </c>
      <c r="R3531" s="639" t="s">
        <v>73</v>
      </c>
      <c r="S3531" s="639" t="s">
        <v>152</v>
      </c>
    </row>
    <row r="3532" spans="1:19" s="34" customFormat="1" ht="20.25" customHeight="1">
      <c r="A3532" s="639" t="s">
        <v>110</v>
      </c>
      <c r="B3532" s="638" t="s">
        <v>1981</v>
      </c>
      <c r="C3532" s="639" t="s">
        <v>64</v>
      </c>
      <c r="D3532" s="640" t="s">
        <v>527</v>
      </c>
      <c r="E3532" s="640" t="s">
        <v>527</v>
      </c>
      <c r="F3532" s="639" t="s">
        <v>350</v>
      </c>
      <c r="G3532" s="638"/>
      <c r="H3532" s="643">
        <v>180</v>
      </c>
      <c r="I3532" s="705">
        <v>11828</v>
      </c>
      <c r="J3532" s="643">
        <v>0</v>
      </c>
      <c r="K3532" s="578">
        <f t="shared" si="228"/>
        <v>0</v>
      </c>
      <c r="L3532" s="579">
        <f t="shared" si="229"/>
        <v>0</v>
      </c>
      <c r="M3532" s="580">
        <f t="shared" si="231"/>
        <v>2129040</v>
      </c>
      <c r="N3532" s="638"/>
      <c r="O3532" s="638" t="s">
        <v>1986</v>
      </c>
      <c r="P3532" s="639" t="s">
        <v>284</v>
      </c>
      <c r="Q3532" s="639" t="s">
        <v>336</v>
      </c>
      <c r="R3532" s="639" t="s">
        <v>73</v>
      </c>
      <c r="S3532" s="639" t="s">
        <v>152</v>
      </c>
    </row>
    <row r="3533" spans="1:19" s="34" customFormat="1" ht="20.25" customHeight="1">
      <c r="A3533" s="639" t="s">
        <v>110</v>
      </c>
      <c r="B3533" s="638" t="s">
        <v>1981</v>
      </c>
      <c r="C3533" s="639" t="s">
        <v>64</v>
      </c>
      <c r="D3533" s="640" t="s">
        <v>527</v>
      </c>
      <c r="E3533" s="640" t="s">
        <v>527</v>
      </c>
      <c r="F3533" s="639" t="s">
        <v>366</v>
      </c>
      <c r="G3533" s="638"/>
      <c r="H3533" s="643">
        <v>180</v>
      </c>
      <c r="I3533" s="705">
        <v>4843</v>
      </c>
      <c r="J3533" s="643">
        <v>0</v>
      </c>
      <c r="K3533" s="578">
        <f t="shared" si="228"/>
        <v>0</v>
      </c>
      <c r="L3533" s="579">
        <f t="shared" si="229"/>
        <v>0</v>
      </c>
      <c r="M3533" s="580">
        <f t="shared" si="231"/>
        <v>871740</v>
      </c>
      <c r="N3533" s="638"/>
      <c r="O3533" s="638" t="s">
        <v>1986</v>
      </c>
      <c r="P3533" s="639" t="s">
        <v>284</v>
      </c>
      <c r="Q3533" s="639" t="s">
        <v>339</v>
      </c>
      <c r="R3533" s="639" t="s">
        <v>73</v>
      </c>
      <c r="S3533" s="639" t="s">
        <v>152</v>
      </c>
    </row>
    <row r="3534" spans="1:19" s="34" customFormat="1" ht="20.25" customHeight="1">
      <c r="A3534" s="639" t="s">
        <v>110</v>
      </c>
      <c r="B3534" s="638" t="s">
        <v>1981</v>
      </c>
      <c r="C3534" s="639" t="s">
        <v>64</v>
      </c>
      <c r="D3534" s="640" t="s">
        <v>527</v>
      </c>
      <c r="E3534" s="640" t="s">
        <v>527</v>
      </c>
      <c r="F3534" s="639" t="s">
        <v>71</v>
      </c>
      <c r="G3534" s="638"/>
      <c r="H3534" s="643">
        <v>306</v>
      </c>
      <c r="I3534" s="705">
        <v>33305</v>
      </c>
      <c r="J3534" s="643">
        <v>0</v>
      </c>
      <c r="K3534" s="578">
        <f t="shared" si="228"/>
        <v>0</v>
      </c>
      <c r="L3534" s="579">
        <f t="shared" si="229"/>
        <v>0</v>
      </c>
      <c r="M3534" s="580">
        <f t="shared" si="231"/>
        <v>10191330</v>
      </c>
      <c r="N3534" s="638"/>
      <c r="O3534" s="638" t="s">
        <v>1990</v>
      </c>
      <c r="P3534" s="639" t="s">
        <v>284</v>
      </c>
      <c r="Q3534" s="639" t="s">
        <v>271</v>
      </c>
      <c r="R3534" s="639" t="s">
        <v>73</v>
      </c>
      <c r="S3534" s="639" t="s">
        <v>152</v>
      </c>
    </row>
    <row r="3535" spans="1:19" s="34" customFormat="1" ht="20.25" customHeight="1">
      <c r="A3535" s="639" t="s">
        <v>110</v>
      </c>
      <c r="B3535" s="638" t="s">
        <v>1981</v>
      </c>
      <c r="C3535" s="639" t="s">
        <v>64</v>
      </c>
      <c r="D3535" s="640" t="s">
        <v>527</v>
      </c>
      <c r="E3535" s="640" t="s">
        <v>527</v>
      </c>
      <c r="F3535" s="639" t="s">
        <v>454</v>
      </c>
      <c r="G3535" s="638"/>
      <c r="H3535" s="643">
        <v>180</v>
      </c>
      <c r="I3535" s="705">
        <v>67000</v>
      </c>
      <c r="J3535" s="643">
        <v>38</v>
      </c>
      <c r="K3535" s="578">
        <f t="shared" si="228"/>
        <v>6840</v>
      </c>
      <c r="L3535" s="579">
        <f t="shared" si="229"/>
        <v>6.84</v>
      </c>
      <c r="M3535" s="580">
        <f t="shared" si="231"/>
        <v>12060000</v>
      </c>
      <c r="N3535" s="638"/>
      <c r="O3535" s="638" t="s">
        <v>1991</v>
      </c>
      <c r="P3535" s="639" t="s">
        <v>284</v>
      </c>
      <c r="Q3535" s="639" t="s">
        <v>370</v>
      </c>
      <c r="R3535" s="639" t="s">
        <v>68</v>
      </c>
      <c r="S3535" s="639" t="s">
        <v>152</v>
      </c>
    </row>
    <row r="3536" spans="1:19" s="34" customFormat="1" ht="20.25" customHeight="1">
      <c r="A3536" s="639" t="s">
        <v>3052</v>
      </c>
      <c r="B3536" s="638" t="s">
        <v>3098</v>
      </c>
      <c r="C3536" s="639" t="s">
        <v>64</v>
      </c>
      <c r="D3536" s="640" t="s">
        <v>527</v>
      </c>
      <c r="E3536" s="640" t="s">
        <v>934</v>
      </c>
      <c r="F3536" s="639" t="s">
        <v>880</v>
      </c>
      <c r="G3536" s="638"/>
      <c r="H3536" s="643">
        <v>1962</v>
      </c>
      <c r="I3536" s="705">
        <v>2919</v>
      </c>
      <c r="J3536" s="643">
        <v>0</v>
      </c>
      <c r="K3536" s="578">
        <f t="shared" si="228"/>
        <v>0</v>
      </c>
      <c r="L3536" s="579">
        <f t="shared" si="229"/>
        <v>0</v>
      </c>
      <c r="M3536" s="580">
        <f t="shared" si="231"/>
        <v>5727078</v>
      </c>
      <c r="N3536" s="638"/>
      <c r="O3536" s="638" t="s">
        <v>3097</v>
      </c>
      <c r="P3536" s="639" t="s">
        <v>284</v>
      </c>
      <c r="Q3536" s="639" t="s">
        <v>336</v>
      </c>
      <c r="R3536" s="639" t="s">
        <v>73</v>
      </c>
      <c r="S3536" s="639" t="s">
        <v>1682</v>
      </c>
    </row>
    <row r="3537" spans="1:19" s="34" customFormat="1" ht="20.25" customHeight="1">
      <c r="A3537" s="639" t="s">
        <v>3052</v>
      </c>
      <c r="B3537" s="638" t="s">
        <v>3098</v>
      </c>
      <c r="C3537" s="639" t="s">
        <v>64</v>
      </c>
      <c r="D3537" s="640" t="s">
        <v>527</v>
      </c>
      <c r="E3537" s="640" t="s">
        <v>934</v>
      </c>
      <c r="F3537" s="639" t="s">
        <v>643</v>
      </c>
      <c r="G3537" s="638"/>
      <c r="H3537" s="643">
        <v>1962</v>
      </c>
      <c r="I3537" s="705">
        <v>50949</v>
      </c>
      <c r="J3537" s="643">
        <v>15.5</v>
      </c>
      <c r="K3537" s="578">
        <f t="shared" si="228"/>
        <v>30411</v>
      </c>
      <c r="L3537" s="579">
        <f t="shared" si="229"/>
        <v>30.411000000000001</v>
      </c>
      <c r="M3537" s="580">
        <f t="shared" si="231"/>
        <v>99961938</v>
      </c>
      <c r="N3537" s="638"/>
      <c r="O3537" s="638" t="s">
        <v>3099</v>
      </c>
      <c r="P3537" s="639" t="s">
        <v>284</v>
      </c>
      <c r="Q3537" s="639" t="s">
        <v>270</v>
      </c>
      <c r="R3537" s="639" t="s">
        <v>60</v>
      </c>
      <c r="S3537" s="639" t="s">
        <v>1682</v>
      </c>
    </row>
    <row r="3538" spans="1:19" s="34" customFormat="1" ht="20.25" customHeight="1">
      <c r="A3538" s="639" t="s">
        <v>3052</v>
      </c>
      <c r="B3538" s="638" t="s">
        <v>3098</v>
      </c>
      <c r="C3538" s="639" t="s">
        <v>64</v>
      </c>
      <c r="D3538" s="640" t="s">
        <v>527</v>
      </c>
      <c r="E3538" s="640" t="s">
        <v>934</v>
      </c>
      <c r="F3538" s="639" t="s">
        <v>1387</v>
      </c>
      <c r="G3538" s="638"/>
      <c r="H3538" s="643">
        <v>1962</v>
      </c>
      <c r="I3538" s="705">
        <v>11298</v>
      </c>
      <c r="J3538" s="643">
        <v>0</v>
      </c>
      <c r="K3538" s="578">
        <f t="shared" si="228"/>
        <v>0</v>
      </c>
      <c r="L3538" s="579">
        <f t="shared" si="229"/>
        <v>0</v>
      </c>
      <c r="M3538" s="580">
        <f t="shared" si="231"/>
        <v>22166676</v>
      </c>
      <c r="N3538" s="638"/>
      <c r="O3538" s="638" t="s">
        <v>3099</v>
      </c>
      <c r="P3538" s="639" t="s">
        <v>284</v>
      </c>
      <c r="Q3538" s="639" t="s">
        <v>577</v>
      </c>
      <c r="R3538" s="639" t="s">
        <v>375</v>
      </c>
      <c r="S3538" s="639" t="s">
        <v>1682</v>
      </c>
    </row>
    <row r="3539" spans="1:19" s="34" customFormat="1" ht="20.25" customHeight="1">
      <c r="A3539" s="639" t="s">
        <v>2493</v>
      </c>
      <c r="B3539" s="638" t="s">
        <v>3215</v>
      </c>
      <c r="C3539" s="639" t="s">
        <v>64</v>
      </c>
      <c r="D3539" s="640" t="s">
        <v>527</v>
      </c>
      <c r="E3539" s="640" t="s">
        <v>527</v>
      </c>
      <c r="F3539" s="639" t="s">
        <v>524</v>
      </c>
      <c r="G3539" s="638"/>
      <c r="H3539" s="643">
        <v>31</v>
      </c>
      <c r="I3539" s="705">
        <v>123402</v>
      </c>
      <c r="J3539" s="643">
        <v>43</v>
      </c>
      <c r="K3539" s="578">
        <f t="shared" si="228"/>
        <v>1333</v>
      </c>
      <c r="L3539" s="579">
        <f t="shared" si="229"/>
        <v>1.333</v>
      </c>
      <c r="M3539" s="580">
        <f t="shared" si="231"/>
        <v>3825462</v>
      </c>
      <c r="N3539" s="638"/>
      <c r="O3539" s="638" t="s">
        <v>2391</v>
      </c>
      <c r="P3539" s="639" t="s">
        <v>284</v>
      </c>
      <c r="Q3539" s="639" t="s">
        <v>327</v>
      </c>
      <c r="R3539" s="639" t="s">
        <v>68</v>
      </c>
      <c r="S3539" s="639" t="s">
        <v>109</v>
      </c>
    </row>
    <row r="3540" spans="1:19" s="34" customFormat="1" ht="20.25" customHeight="1">
      <c r="A3540" s="639" t="s">
        <v>2493</v>
      </c>
      <c r="B3540" s="638" t="s">
        <v>3215</v>
      </c>
      <c r="C3540" s="639" t="s">
        <v>64</v>
      </c>
      <c r="D3540" s="640" t="s">
        <v>527</v>
      </c>
      <c r="E3540" s="640" t="s">
        <v>527</v>
      </c>
      <c r="F3540" s="639" t="s">
        <v>1748</v>
      </c>
      <c r="G3540" s="638"/>
      <c r="H3540" s="643">
        <v>50</v>
      </c>
      <c r="I3540" s="705">
        <v>71621</v>
      </c>
      <c r="J3540" s="643">
        <v>25</v>
      </c>
      <c r="K3540" s="578">
        <f t="shared" si="228"/>
        <v>1250</v>
      </c>
      <c r="L3540" s="579">
        <f t="shared" si="229"/>
        <v>1.25</v>
      </c>
      <c r="M3540" s="580">
        <f t="shared" si="231"/>
        <v>3581050</v>
      </c>
      <c r="N3540" s="638"/>
      <c r="O3540" s="638" t="s">
        <v>3221</v>
      </c>
      <c r="P3540" s="639" t="s">
        <v>284</v>
      </c>
      <c r="Q3540" s="639" t="s">
        <v>361</v>
      </c>
      <c r="R3540" s="639" t="s">
        <v>68</v>
      </c>
      <c r="S3540" s="639" t="s">
        <v>109</v>
      </c>
    </row>
    <row r="3541" spans="1:19" s="34" customFormat="1" ht="20.25" customHeight="1">
      <c r="A3541" s="639" t="s">
        <v>2493</v>
      </c>
      <c r="B3541" s="638" t="s">
        <v>3215</v>
      </c>
      <c r="C3541" s="639" t="s">
        <v>64</v>
      </c>
      <c r="D3541" s="640" t="s">
        <v>527</v>
      </c>
      <c r="E3541" s="640" t="s">
        <v>527</v>
      </c>
      <c r="F3541" s="639" t="s">
        <v>590</v>
      </c>
      <c r="G3541" s="638"/>
      <c r="H3541" s="643">
        <v>64</v>
      </c>
      <c r="I3541" s="705">
        <v>22104</v>
      </c>
      <c r="J3541" s="643">
        <v>18</v>
      </c>
      <c r="K3541" s="578">
        <f t="shared" si="228"/>
        <v>1152</v>
      </c>
      <c r="L3541" s="579">
        <f t="shared" si="229"/>
        <v>1.1519999999999999</v>
      </c>
      <c r="M3541" s="580">
        <f t="shared" si="231"/>
        <v>1414656</v>
      </c>
      <c r="N3541" s="638"/>
      <c r="O3541" s="638" t="s">
        <v>3087</v>
      </c>
      <c r="P3541" s="639" t="s">
        <v>284</v>
      </c>
      <c r="Q3541" s="639" t="s">
        <v>270</v>
      </c>
      <c r="R3541" s="639" t="s">
        <v>68</v>
      </c>
      <c r="S3541" s="639" t="s">
        <v>109</v>
      </c>
    </row>
    <row r="3542" spans="1:19" s="34" customFormat="1" ht="20.25" customHeight="1">
      <c r="A3542" s="639" t="s">
        <v>2493</v>
      </c>
      <c r="B3542" s="638" t="s">
        <v>3215</v>
      </c>
      <c r="C3542" s="639" t="s">
        <v>64</v>
      </c>
      <c r="D3542" s="640" t="s">
        <v>527</v>
      </c>
      <c r="E3542" s="640" t="s">
        <v>527</v>
      </c>
      <c r="F3542" s="639" t="s">
        <v>590</v>
      </c>
      <c r="G3542" s="638"/>
      <c r="H3542" s="643">
        <v>51</v>
      </c>
      <c r="I3542" s="705">
        <v>25615</v>
      </c>
      <c r="J3542" s="643">
        <v>18</v>
      </c>
      <c r="K3542" s="578">
        <f t="shared" si="228"/>
        <v>918</v>
      </c>
      <c r="L3542" s="579">
        <f t="shared" si="229"/>
        <v>0.91800000000000004</v>
      </c>
      <c r="M3542" s="580">
        <f t="shared" si="231"/>
        <v>1306365</v>
      </c>
      <c r="N3542" s="638"/>
      <c r="O3542" s="638" t="s">
        <v>3226</v>
      </c>
      <c r="P3542" s="639" t="s">
        <v>284</v>
      </c>
      <c r="Q3542" s="639" t="s">
        <v>270</v>
      </c>
      <c r="R3542" s="639" t="s">
        <v>68</v>
      </c>
      <c r="S3542" s="639" t="s">
        <v>109</v>
      </c>
    </row>
    <row r="3543" spans="1:19" s="34" customFormat="1" ht="20.25" customHeight="1">
      <c r="A3543" s="639" t="s">
        <v>2493</v>
      </c>
      <c r="B3543" s="638" t="s">
        <v>3215</v>
      </c>
      <c r="C3543" s="639" t="s">
        <v>64</v>
      </c>
      <c r="D3543" s="640" t="s">
        <v>527</v>
      </c>
      <c r="E3543" s="640" t="s">
        <v>527</v>
      </c>
      <c r="F3543" s="639" t="s">
        <v>670</v>
      </c>
      <c r="G3543" s="638"/>
      <c r="H3543" s="643">
        <v>2</v>
      </c>
      <c r="I3543" s="705">
        <v>78830</v>
      </c>
      <c r="J3543" s="643">
        <v>23</v>
      </c>
      <c r="K3543" s="578">
        <f t="shared" si="228"/>
        <v>46</v>
      </c>
      <c r="L3543" s="579">
        <f t="shared" si="229"/>
        <v>4.5999999999999999E-2</v>
      </c>
      <c r="M3543" s="580">
        <f t="shared" si="231"/>
        <v>157660</v>
      </c>
      <c r="N3543" s="638"/>
      <c r="O3543" s="638" t="s">
        <v>3227</v>
      </c>
      <c r="P3543" s="639" t="s">
        <v>284</v>
      </c>
      <c r="Q3543" s="639" t="s">
        <v>628</v>
      </c>
      <c r="R3543" s="639" t="s">
        <v>68</v>
      </c>
      <c r="S3543" s="639" t="s">
        <v>109</v>
      </c>
    </row>
    <row r="3544" spans="1:19" s="34" customFormat="1" ht="20.25" customHeight="1">
      <c r="A3544" s="639" t="s">
        <v>2493</v>
      </c>
      <c r="B3544" s="638" t="s">
        <v>3215</v>
      </c>
      <c r="C3544" s="639" t="s">
        <v>64</v>
      </c>
      <c r="D3544" s="640" t="s">
        <v>527</v>
      </c>
      <c r="E3544" s="640" t="s">
        <v>527</v>
      </c>
      <c r="F3544" s="639" t="s">
        <v>1387</v>
      </c>
      <c r="G3544" s="638"/>
      <c r="H3544" s="643">
        <v>64</v>
      </c>
      <c r="I3544" s="705">
        <v>10909</v>
      </c>
      <c r="J3544" s="643">
        <v>0</v>
      </c>
      <c r="K3544" s="578">
        <f t="shared" si="228"/>
        <v>0</v>
      </c>
      <c r="L3544" s="579">
        <f t="shared" si="229"/>
        <v>0</v>
      </c>
      <c r="M3544" s="580">
        <f t="shared" si="231"/>
        <v>698176</v>
      </c>
      <c r="N3544" s="638"/>
      <c r="O3544" s="638" t="s">
        <v>3087</v>
      </c>
      <c r="P3544" s="639" t="s">
        <v>284</v>
      </c>
      <c r="Q3544" s="639" t="s">
        <v>577</v>
      </c>
      <c r="R3544" s="639" t="s">
        <v>375</v>
      </c>
      <c r="S3544" s="639" t="s">
        <v>109</v>
      </c>
    </row>
    <row r="3545" spans="1:19" s="34" customFormat="1" ht="20.25" customHeight="1">
      <c r="A3545" s="639" t="s">
        <v>2493</v>
      </c>
      <c r="B3545" s="638" t="s">
        <v>3215</v>
      </c>
      <c r="C3545" s="639" t="s">
        <v>64</v>
      </c>
      <c r="D3545" s="640" t="s">
        <v>527</v>
      </c>
      <c r="E3545" s="640" t="s">
        <v>527</v>
      </c>
      <c r="F3545" s="639" t="s">
        <v>630</v>
      </c>
      <c r="G3545" s="638"/>
      <c r="H3545" s="643">
        <v>50</v>
      </c>
      <c r="I3545" s="705">
        <v>102316</v>
      </c>
      <c r="J3545" s="643">
        <v>0</v>
      </c>
      <c r="K3545" s="578">
        <f t="shared" si="228"/>
        <v>0</v>
      </c>
      <c r="L3545" s="579">
        <f t="shared" si="229"/>
        <v>0</v>
      </c>
      <c r="M3545" s="580">
        <f t="shared" si="231"/>
        <v>5115800</v>
      </c>
      <c r="N3545" s="638"/>
      <c r="O3545" s="638" t="s">
        <v>3221</v>
      </c>
      <c r="P3545" s="639" t="s">
        <v>284</v>
      </c>
      <c r="Q3545" s="639" t="s">
        <v>336</v>
      </c>
      <c r="R3545" s="639" t="s">
        <v>73</v>
      </c>
      <c r="S3545" s="639" t="s">
        <v>109</v>
      </c>
    </row>
    <row r="3546" spans="1:19" s="34" customFormat="1" ht="20.25" customHeight="1">
      <c r="A3546" s="639" t="s">
        <v>2493</v>
      </c>
      <c r="B3546" s="638" t="s">
        <v>3215</v>
      </c>
      <c r="C3546" s="639" t="s">
        <v>64</v>
      </c>
      <c r="D3546" s="640" t="s">
        <v>527</v>
      </c>
      <c r="E3546" s="640" t="s">
        <v>527</v>
      </c>
      <c r="F3546" s="639" t="s">
        <v>565</v>
      </c>
      <c r="G3546" s="638"/>
      <c r="H3546" s="643">
        <v>272</v>
      </c>
      <c r="I3546" s="705">
        <v>36047</v>
      </c>
      <c r="J3546" s="643">
        <v>0</v>
      </c>
      <c r="K3546" s="578">
        <f t="shared" si="228"/>
        <v>0</v>
      </c>
      <c r="L3546" s="579">
        <f t="shared" si="229"/>
        <v>0</v>
      </c>
      <c r="M3546" s="580">
        <f t="shared" si="231"/>
        <v>9804784</v>
      </c>
      <c r="N3546" s="638"/>
      <c r="O3546" s="638" t="s">
        <v>3230</v>
      </c>
      <c r="P3546" s="639" t="s">
        <v>284</v>
      </c>
      <c r="Q3546" s="639" t="s">
        <v>271</v>
      </c>
      <c r="R3546" s="639" t="s">
        <v>73</v>
      </c>
      <c r="S3546" s="639" t="s">
        <v>109</v>
      </c>
    </row>
    <row r="3547" spans="1:19" s="34" customFormat="1" ht="20.25" customHeight="1">
      <c r="A3547" s="639" t="s">
        <v>2493</v>
      </c>
      <c r="B3547" s="638" t="s">
        <v>3215</v>
      </c>
      <c r="C3547" s="639" t="s">
        <v>64</v>
      </c>
      <c r="D3547" s="640" t="s">
        <v>527</v>
      </c>
      <c r="E3547" s="640" t="s">
        <v>527</v>
      </c>
      <c r="F3547" s="639" t="s">
        <v>880</v>
      </c>
      <c r="G3547" s="638"/>
      <c r="H3547" s="643">
        <v>272</v>
      </c>
      <c r="I3547" s="705">
        <v>3388</v>
      </c>
      <c r="J3547" s="643">
        <v>0</v>
      </c>
      <c r="K3547" s="578">
        <f t="shared" si="228"/>
        <v>0</v>
      </c>
      <c r="L3547" s="579">
        <f t="shared" si="229"/>
        <v>0</v>
      </c>
      <c r="M3547" s="580">
        <f t="shared" si="231"/>
        <v>921536</v>
      </c>
      <c r="N3547" s="638"/>
      <c r="O3547" s="638" t="s">
        <v>3230</v>
      </c>
      <c r="P3547" s="639" t="s">
        <v>284</v>
      </c>
      <c r="Q3547" s="639" t="s">
        <v>336</v>
      </c>
      <c r="R3547" s="639" t="s">
        <v>73</v>
      </c>
      <c r="S3547" s="639" t="s">
        <v>109</v>
      </c>
    </row>
    <row r="3548" spans="1:19" s="34" customFormat="1" ht="20.25" customHeight="1">
      <c r="A3548" s="639" t="s">
        <v>2493</v>
      </c>
      <c r="B3548" s="638" t="s">
        <v>3215</v>
      </c>
      <c r="C3548" s="639" t="s">
        <v>64</v>
      </c>
      <c r="D3548" s="640" t="s">
        <v>527</v>
      </c>
      <c r="E3548" s="640" t="s">
        <v>527</v>
      </c>
      <c r="F3548" s="639" t="s">
        <v>880</v>
      </c>
      <c r="G3548" s="638"/>
      <c r="H3548" s="643">
        <v>272</v>
      </c>
      <c r="I3548" s="705">
        <v>3388</v>
      </c>
      <c r="J3548" s="643">
        <v>0</v>
      </c>
      <c r="K3548" s="578">
        <f t="shared" si="228"/>
        <v>0</v>
      </c>
      <c r="L3548" s="579">
        <f t="shared" si="229"/>
        <v>0</v>
      </c>
      <c r="M3548" s="580">
        <f t="shared" si="231"/>
        <v>921536</v>
      </c>
      <c r="N3548" s="638"/>
      <c r="O3548" s="638" t="s">
        <v>3230</v>
      </c>
      <c r="P3548" s="639" t="s">
        <v>284</v>
      </c>
      <c r="Q3548" s="639" t="s">
        <v>336</v>
      </c>
      <c r="R3548" s="639" t="s">
        <v>73</v>
      </c>
      <c r="S3548" s="639" t="s">
        <v>109</v>
      </c>
    </row>
    <row r="3549" spans="1:19" s="34" customFormat="1" ht="20.25" customHeight="1">
      <c r="A3549" s="639" t="s">
        <v>2493</v>
      </c>
      <c r="B3549" s="638" t="s">
        <v>3215</v>
      </c>
      <c r="C3549" s="639" t="s">
        <v>64</v>
      </c>
      <c r="D3549" s="640" t="s">
        <v>527</v>
      </c>
      <c r="E3549" s="640" t="s">
        <v>527</v>
      </c>
      <c r="F3549" s="639" t="s">
        <v>1575</v>
      </c>
      <c r="G3549" s="638"/>
      <c r="H3549" s="643">
        <v>272</v>
      </c>
      <c r="I3549" s="705">
        <v>6777</v>
      </c>
      <c r="J3549" s="643">
        <v>0</v>
      </c>
      <c r="K3549" s="578">
        <f t="shared" si="228"/>
        <v>0</v>
      </c>
      <c r="L3549" s="579">
        <f t="shared" si="229"/>
        <v>0</v>
      </c>
      <c r="M3549" s="580">
        <f t="shared" si="231"/>
        <v>1843344</v>
      </c>
      <c r="N3549" s="638"/>
      <c r="O3549" s="638" t="s">
        <v>3230</v>
      </c>
      <c r="P3549" s="639" t="s">
        <v>284</v>
      </c>
      <c r="Q3549" s="639" t="s">
        <v>336</v>
      </c>
      <c r="R3549" s="639" t="s">
        <v>73</v>
      </c>
      <c r="S3549" s="639" t="s">
        <v>109</v>
      </c>
    </row>
    <row r="3550" spans="1:19" s="34" customFormat="1" ht="20.25" customHeight="1">
      <c r="A3550" s="639" t="s">
        <v>2493</v>
      </c>
      <c r="B3550" s="638" t="s">
        <v>3793</v>
      </c>
      <c r="C3550" s="639" t="s">
        <v>64</v>
      </c>
      <c r="D3550" s="640" t="s">
        <v>527</v>
      </c>
      <c r="E3550" s="640" t="s">
        <v>527</v>
      </c>
      <c r="F3550" s="639" t="s">
        <v>882</v>
      </c>
      <c r="G3550" s="638"/>
      <c r="H3550" s="643">
        <v>272</v>
      </c>
      <c r="I3550" s="705">
        <v>8000</v>
      </c>
      <c r="J3550" s="643">
        <v>0</v>
      </c>
      <c r="K3550" s="578">
        <f t="shared" si="228"/>
        <v>0</v>
      </c>
      <c r="L3550" s="579">
        <f t="shared" si="229"/>
        <v>0</v>
      </c>
      <c r="M3550" s="580">
        <f t="shared" si="231"/>
        <v>2176000</v>
      </c>
      <c r="N3550" s="638"/>
      <c r="O3550" s="638" t="s">
        <v>3230</v>
      </c>
      <c r="P3550" s="639" t="s">
        <v>284</v>
      </c>
      <c r="Q3550" s="639" t="s">
        <v>336</v>
      </c>
      <c r="R3550" s="639" t="s">
        <v>73</v>
      </c>
      <c r="S3550" s="639" t="s">
        <v>109</v>
      </c>
    </row>
    <row r="3551" spans="1:19" s="34" customFormat="1" ht="20.25" customHeight="1">
      <c r="A3551" s="639" t="s">
        <v>2493</v>
      </c>
      <c r="B3551" s="638" t="s">
        <v>3215</v>
      </c>
      <c r="C3551" s="639" t="s">
        <v>64</v>
      </c>
      <c r="D3551" s="640" t="s">
        <v>527</v>
      </c>
      <c r="E3551" s="640" t="s">
        <v>527</v>
      </c>
      <c r="F3551" s="639" t="s">
        <v>277</v>
      </c>
      <c r="G3551" s="638"/>
      <c r="H3551" s="643">
        <v>128</v>
      </c>
      <c r="I3551" s="705">
        <v>47700</v>
      </c>
      <c r="J3551" s="643">
        <v>0</v>
      </c>
      <c r="K3551" s="578">
        <f t="shared" si="228"/>
        <v>0</v>
      </c>
      <c r="L3551" s="579">
        <f t="shared" si="229"/>
        <v>0</v>
      </c>
      <c r="M3551" s="580">
        <f t="shared" si="231"/>
        <v>6105600</v>
      </c>
      <c r="N3551" s="638"/>
      <c r="O3551" s="638" t="s">
        <v>535</v>
      </c>
      <c r="P3551" s="639" t="s">
        <v>284</v>
      </c>
      <c r="Q3551" s="639" t="s">
        <v>278</v>
      </c>
      <c r="R3551" s="639" t="s">
        <v>73</v>
      </c>
      <c r="S3551" s="639" t="s">
        <v>109</v>
      </c>
    </row>
    <row r="3552" spans="1:19" s="34" customFormat="1" ht="20.25" customHeight="1">
      <c r="A3552" s="639" t="s">
        <v>2493</v>
      </c>
      <c r="B3552" s="638" t="s">
        <v>3215</v>
      </c>
      <c r="C3552" s="639" t="s">
        <v>64</v>
      </c>
      <c r="D3552" s="640" t="s">
        <v>527</v>
      </c>
      <c r="E3552" s="640" t="s">
        <v>527</v>
      </c>
      <c r="F3552" s="639" t="s">
        <v>710</v>
      </c>
      <c r="G3552" s="638"/>
      <c r="H3552" s="643">
        <v>244</v>
      </c>
      <c r="I3552" s="705">
        <v>4950</v>
      </c>
      <c r="J3552" s="643">
        <v>0</v>
      </c>
      <c r="K3552" s="578">
        <f t="shared" si="228"/>
        <v>0</v>
      </c>
      <c r="L3552" s="579">
        <f t="shared" si="229"/>
        <v>0</v>
      </c>
      <c r="M3552" s="580">
        <f t="shared" si="231"/>
        <v>1207800</v>
      </c>
      <c r="N3552" s="638"/>
      <c r="O3552" s="638" t="s">
        <v>543</v>
      </c>
      <c r="P3552" s="639" t="s">
        <v>284</v>
      </c>
      <c r="Q3552" s="639" t="s">
        <v>360</v>
      </c>
      <c r="R3552" s="639" t="s">
        <v>73</v>
      </c>
      <c r="S3552" s="639" t="s">
        <v>109</v>
      </c>
    </row>
    <row r="3553" spans="1:19" s="34" customFormat="1" ht="20.25" customHeight="1">
      <c r="A3553" s="639" t="s">
        <v>2493</v>
      </c>
      <c r="B3553" s="638" t="s">
        <v>3215</v>
      </c>
      <c r="C3553" s="639" t="s">
        <v>64</v>
      </c>
      <c r="D3553" s="640" t="s">
        <v>527</v>
      </c>
      <c r="E3553" s="640" t="s">
        <v>527</v>
      </c>
      <c r="F3553" s="639" t="s">
        <v>775</v>
      </c>
      <c r="G3553" s="638"/>
      <c r="H3553" s="643">
        <v>128</v>
      </c>
      <c r="I3553" s="705">
        <v>5400</v>
      </c>
      <c r="J3553" s="643">
        <v>0</v>
      </c>
      <c r="K3553" s="578">
        <f t="shared" si="228"/>
        <v>0</v>
      </c>
      <c r="L3553" s="579">
        <f t="shared" si="229"/>
        <v>0</v>
      </c>
      <c r="M3553" s="580">
        <f t="shared" si="231"/>
        <v>691200</v>
      </c>
      <c r="N3553" s="638"/>
      <c r="O3553" s="638" t="s">
        <v>1088</v>
      </c>
      <c r="P3553" s="639" t="s">
        <v>284</v>
      </c>
      <c r="Q3553" s="639" t="s">
        <v>360</v>
      </c>
      <c r="R3553" s="639" t="s">
        <v>73</v>
      </c>
      <c r="S3553" s="639" t="s">
        <v>109</v>
      </c>
    </row>
    <row r="3554" spans="1:19" s="34" customFormat="1" ht="20.25" customHeight="1">
      <c r="A3554" s="639" t="s">
        <v>2493</v>
      </c>
      <c r="B3554" s="638" t="s">
        <v>3215</v>
      </c>
      <c r="C3554" s="639" t="s">
        <v>64</v>
      </c>
      <c r="D3554" s="640" t="s">
        <v>527</v>
      </c>
      <c r="E3554" s="640" t="s">
        <v>527</v>
      </c>
      <c r="F3554" s="639" t="s">
        <v>711</v>
      </c>
      <c r="G3554" s="638"/>
      <c r="H3554" s="643">
        <v>348</v>
      </c>
      <c r="I3554" s="705">
        <v>4500</v>
      </c>
      <c r="J3554" s="643">
        <v>0</v>
      </c>
      <c r="K3554" s="578">
        <f t="shared" si="228"/>
        <v>0</v>
      </c>
      <c r="L3554" s="579">
        <f t="shared" si="229"/>
        <v>0</v>
      </c>
      <c r="M3554" s="580">
        <f t="shared" si="231"/>
        <v>1566000</v>
      </c>
      <c r="N3554" s="638"/>
      <c r="O3554" s="638" t="s">
        <v>1190</v>
      </c>
      <c r="P3554" s="639" t="s">
        <v>284</v>
      </c>
      <c r="Q3554" s="639" t="s">
        <v>360</v>
      </c>
      <c r="R3554" s="639" t="s">
        <v>73</v>
      </c>
      <c r="S3554" s="639" t="s">
        <v>109</v>
      </c>
    </row>
    <row r="3555" spans="1:19" s="34" customFormat="1" ht="20.25" customHeight="1">
      <c r="A3555" s="639" t="s">
        <v>2493</v>
      </c>
      <c r="B3555" s="638" t="s">
        <v>3215</v>
      </c>
      <c r="C3555" s="639" t="s">
        <v>64</v>
      </c>
      <c r="D3555" s="640" t="s">
        <v>527</v>
      </c>
      <c r="E3555" s="640" t="s">
        <v>527</v>
      </c>
      <c r="F3555" s="639" t="s">
        <v>85</v>
      </c>
      <c r="G3555" s="638"/>
      <c r="H3555" s="643">
        <v>147</v>
      </c>
      <c r="I3555" s="705">
        <v>6300</v>
      </c>
      <c r="J3555" s="643">
        <v>0</v>
      </c>
      <c r="K3555" s="578">
        <f t="shared" si="228"/>
        <v>0</v>
      </c>
      <c r="L3555" s="579">
        <f t="shared" si="229"/>
        <v>0</v>
      </c>
      <c r="M3555" s="580">
        <f t="shared" si="231"/>
        <v>926100</v>
      </c>
      <c r="N3555" s="638"/>
      <c r="O3555" s="638" t="s">
        <v>3236</v>
      </c>
      <c r="P3555" s="639" t="s">
        <v>284</v>
      </c>
      <c r="Q3555" s="639" t="s">
        <v>336</v>
      </c>
      <c r="R3555" s="639" t="s">
        <v>73</v>
      </c>
      <c r="S3555" s="639" t="s">
        <v>109</v>
      </c>
    </row>
    <row r="3556" spans="1:19" s="34" customFormat="1" ht="20.25" customHeight="1">
      <c r="A3556" s="639" t="s">
        <v>2493</v>
      </c>
      <c r="B3556" s="638" t="s">
        <v>3215</v>
      </c>
      <c r="C3556" s="639" t="s">
        <v>64</v>
      </c>
      <c r="D3556" s="640" t="s">
        <v>527</v>
      </c>
      <c r="E3556" s="640" t="s">
        <v>527</v>
      </c>
      <c r="F3556" s="639" t="s">
        <v>632</v>
      </c>
      <c r="G3556" s="638"/>
      <c r="H3556" s="643">
        <v>401</v>
      </c>
      <c r="I3556" s="705">
        <v>58500</v>
      </c>
      <c r="J3556" s="643">
        <v>0</v>
      </c>
      <c r="K3556" s="578">
        <f t="shared" si="228"/>
        <v>0</v>
      </c>
      <c r="L3556" s="579">
        <f t="shared" si="229"/>
        <v>0</v>
      </c>
      <c r="M3556" s="580">
        <f t="shared" si="231"/>
        <v>23458500</v>
      </c>
      <c r="N3556" s="638"/>
      <c r="O3556" s="638" t="s">
        <v>3238</v>
      </c>
      <c r="P3556" s="639" t="s">
        <v>284</v>
      </c>
      <c r="Q3556" s="639" t="s">
        <v>336</v>
      </c>
      <c r="R3556" s="639" t="s">
        <v>73</v>
      </c>
      <c r="S3556" s="639" t="s">
        <v>109</v>
      </c>
    </row>
    <row r="3557" spans="1:19" s="34" customFormat="1" ht="20.25" customHeight="1">
      <c r="A3557" s="639" t="s">
        <v>2493</v>
      </c>
      <c r="B3557" s="638" t="s">
        <v>3215</v>
      </c>
      <c r="C3557" s="639" t="s">
        <v>64</v>
      </c>
      <c r="D3557" s="640" t="s">
        <v>527</v>
      </c>
      <c r="E3557" s="640" t="s">
        <v>527</v>
      </c>
      <c r="F3557" s="639" t="s">
        <v>631</v>
      </c>
      <c r="G3557" s="638"/>
      <c r="H3557" s="643">
        <v>139</v>
      </c>
      <c r="I3557" s="705">
        <v>31500</v>
      </c>
      <c r="J3557" s="643">
        <v>0</v>
      </c>
      <c r="K3557" s="578">
        <f t="shared" si="228"/>
        <v>0</v>
      </c>
      <c r="L3557" s="579">
        <f t="shared" si="229"/>
        <v>0</v>
      </c>
      <c r="M3557" s="580">
        <f t="shared" si="231"/>
        <v>4378500</v>
      </c>
      <c r="N3557" s="638"/>
      <c r="O3557" s="638" t="s">
        <v>3239</v>
      </c>
      <c r="P3557" s="639" t="s">
        <v>284</v>
      </c>
      <c r="Q3557" s="639" t="s">
        <v>336</v>
      </c>
      <c r="R3557" s="639" t="s">
        <v>73</v>
      </c>
      <c r="S3557" s="639" t="s">
        <v>109</v>
      </c>
    </row>
    <row r="3558" spans="1:19" s="34" customFormat="1" ht="20.25" customHeight="1">
      <c r="A3558" s="639" t="s">
        <v>2493</v>
      </c>
      <c r="B3558" s="638" t="s">
        <v>3215</v>
      </c>
      <c r="C3558" s="639" t="s">
        <v>64</v>
      </c>
      <c r="D3558" s="640" t="s">
        <v>527</v>
      </c>
      <c r="E3558" s="640" t="s">
        <v>527</v>
      </c>
      <c r="F3558" s="639" t="s">
        <v>634</v>
      </c>
      <c r="G3558" s="638"/>
      <c r="H3558" s="643">
        <v>12</v>
      </c>
      <c r="I3558" s="705">
        <v>54000</v>
      </c>
      <c r="J3558" s="643">
        <v>0</v>
      </c>
      <c r="K3558" s="578">
        <f t="shared" si="228"/>
        <v>0</v>
      </c>
      <c r="L3558" s="579">
        <f t="shared" si="229"/>
        <v>0</v>
      </c>
      <c r="M3558" s="580">
        <f t="shared" si="231"/>
        <v>648000</v>
      </c>
      <c r="N3558" s="638"/>
      <c r="O3558" s="638" t="s">
        <v>3240</v>
      </c>
      <c r="P3558" s="639" t="s">
        <v>284</v>
      </c>
      <c r="Q3558" s="639" t="s">
        <v>336</v>
      </c>
      <c r="R3558" s="639" t="s">
        <v>73</v>
      </c>
      <c r="S3558" s="639" t="s">
        <v>109</v>
      </c>
    </row>
    <row r="3559" spans="1:19" s="34" customFormat="1" ht="20.25" customHeight="1">
      <c r="A3559" s="639" t="s">
        <v>2493</v>
      </c>
      <c r="B3559" s="638" t="s">
        <v>3215</v>
      </c>
      <c r="C3559" s="639" t="s">
        <v>64</v>
      </c>
      <c r="D3559" s="640" t="s">
        <v>527</v>
      </c>
      <c r="E3559" s="640" t="s">
        <v>527</v>
      </c>
      <c r="F3559" s="639" t="s">
        <v>81</v>
      </c>
      <c r="G3559" s="638"/>
      <c r="H3559" s="643">
        <v>8</v>
      </c>
      <c r="I3559" s="705">
        <v>5929</v>
      </c>
      <c r="J3559" s="643">
        <v>0</v>
      </c>
      <c r="K3559" s="578">
        <f t="shared" si="228"/>
        <v>0</v>
      </c>
      <c r="L3559" s="579">
        <f t="shared" si="229"/>
        <v>0</v>
      </c>
      <c r="M3559" s="580">
        <f t="shared" si="231"/>
        <v>47432</v>
      </c>
      <c r="N3559" s="638"/>
      <c r="O3559" s="638"/>
      <c r="P3559" s="639" t="s">
        <v>284</v>
      </c>
      <c r="Q3559" s="639" t="s">
        <v>336</v>
      </c>
      <c r="R3559" s="639" t="s">
        <v>73</v>
      </c>
      <c r="S3559" s="639" t="s">
        <v>109</v>
      </c>
    </row>
    <row r="3560" spans="1:19" s="34" customFormat="1" ht="20.25" customHeight="1">
      <c r="A3560" s="639" t="s">
        <v>2493</v>
      </c>
      <c r="B3560" s="638" t="s">
        <v>3215</v>
      </c>
      <c r="C3560" s="639" t="s">
        <v>64</v>
      </c>
      <c r="D3560" s="640" t="s">
        <v>527</v>
      </c>
      <c r="E3560" s="640" t="s">
        <v>527</v>
      </c>
      <c r="F3560" s="639" t="s">
        <v>367</v>
      </c>
      <c r="G3560" s="638"/>
      <c r="H3560" s="643">
        <v>8</v>
      </c>
      <c r="I3560" s="705">
        <v>4658</v>
      </c>
      <c r="J3560" s="643">
        <v>0</v>
      </c>
      <c r="K3560" s="578">
        <f t="shared" si="228"/>
        <v>0</v>
      </c>
      <c r="L3560" s="579">
        <f t="shared" si="229"/>
        <v>0</v>
      </c>
      <c r="M3560" s="580">
        <f t="shared" si="231"/>
        <v>37264</v>
      </c>
      <c r="N3560" s="638"/>
      <c r="O3560" s="638"/>
      <c r="P3560" s="639" t="s">
        <v>284</v>
      </c>
      <c r="Q3560" s="639" t="s">
        <v>336</v>
      </c>
      <c r="R3560" s="639" t="s">
        <v>73</v>
      </c>
      <c r="S3560" s="639" t="s">
        <v>109</v>
      </c>
    </row>
    <row r="3561" spans="1:19" s="34" customFormat="1" ht="20.25" customHeight="1">
      <c r="A3561" s="639" t="s">
        <v>2493</v>
      </c>
      <c r="B3561" s="638" t="s">
        <v>3215</v>
      </c>
      <c r="C3561" s="639" t="s">
        <v>64</v>
      </c>
      <c r="D3561" s="640" t="s">
        <v>527</v>
      </c>
      <c r="E3561" s="640" t="s">
        <v>527</v>
      </c>
      <c r="F3561" s="639" t="s">
        <v>81</v>
      </c>
      <c r="G3561" s="638"/>
      <c r="H3561" s="643">
        <v>32</v>
      </c>
      <c r="I3561" s="705">
        <v>5839</v>
      </c>
      <c r="J3561" s="643">
        <v>0</v>
      </c>
      <c r="K3561" s="578">
        <f t="shared" si="228"/>
        <v>0</v>
      </c>
      <c r="L3561" s="579">
        <f t="shared" si="229"/>
        <v>0</v>
      </c>
      <c r="M3561" s="580">
        <f t="shared" si="231"/>
        <v>186848</v>
      </c>
      <c r="N3561" s="638"/>
      <c r="O3561" s="638"/>
      <c r="P3561" s="639" t="s">
        <v>284</v>
      </c>
      <c r="Q3561" s="639" t="s">
        <v>336</v>
      </c>
      <c r="R3561" s="639" t="s">
        <v>73</v>
      </c>
      <c r="S3561" s="639" t="s">
        <v>109</v>
      </c>
    </row>
    <row r="3562" spans="1:19" s="34" customFormat="1" ht="20.25" customHeight="1">
      <c r="A3562" s="639" t="s">
        <v>2493</v>
      </c>
      <c r="B3562" s="638" t="s">
        <v>3215</v>
      </c>
      <c r="C3562" s="639" t="s">
        <v>64</v>
      </c>
      <c r="D3562" s="640" t="s">
        <v>527</v>
      </c>
      <c r="E3562" s="640" t="s">
        <v>527</v>
      </c>
      <c r="F3562" s="639" t="s">
        <v>367</v>
      </c>
      <c r="G3562" s="638"/>
      <c r="H3562" s="643">
        <v>32</v>
      </c>
      <c r="I3562" s="705">
        <v>4588</v>
      </c>
      <c r="J3562" s="643">
        <v>0</v>
      </c>
      <c r="K3562" s="578">
        <f t="shared" si="228"/>
        <v>0</v>
      </c>
      <c r="L3562" s="579">
        <f t="shared" si="229"/>
        <v>0</v>
      </c>
      <c r="M3562" s="580">
        <f t="shared" si="231"/>
        <v>146816</v>
      </c>
      <c r="N3562" s="638"/>
      <c r="O3562" s="638"/>
      <c r="P3562" s="639" t="s">
        <v>284</v>
      </c>
      <c r="Q3562" s="639" t="s">
        <v>336</v>
      </c>
      <c r="R3562" s="639" t="s">
        <v>73</v>
      </c>
      <c r="S3562" s="639" t="s">
        <v>109</v>
      </c>
    </row>
    <row r="3563" spans="1:19" s="34" customFormat="1" ht="20.25" customHeight="1">
      <c r="A3563" s="639" t="s">
        <v>770</v>
      </c>
      <c r="B3563" s="638" t="s">
        <v>3794</v>
      </c>
      <c r="C3563" s="639" t="s">
        <v>64</v>
      </c>
      <c r="D3563" s="640" t="s">
        <v>527</v>
      </c>
      <c r="E3563" s="640" t="s">
        <v>527</v>
      </c>
      <c r="F3563" s="639" t="s">
        <v>605</v>
      </c>
      <c r="G3563" s="638"/>
      <c r="H3563" s="643">
        <v>603</v>
      </c>
      <c r="I3563" s="705">
        <v>200000</v>
      </c>
      <c r="J3563" s="643"/>
      <c r="K3563" s="578">
        <f t="shared" si="228"/>
        <v>0</v>
      </c>
      <c r="L3563" s="579">
        <f t="shared" si="229"/>
        <v>0</v>
      </c>
      <c r="M3563" s="580">
        <f t="shared" si="231"/>
        <v>120600000</v>
      </c>
      <c r="N3563" s="638" t="s">
        <v>1629</v>
      </c>
      <c r="O3563" s="638"/>
      <c r="P3563" s="639" t="s">
        <v>284</v>
      </c>
      <c r="Q3563" s="639" t="s">
        <v>354</v>
      </c>
      <c r="R3563" s="639" t="s">
        <v>70</v>
      </c>
      <c r="S3563" s="639"/>
    </row>
    <row r="3564" spans="1:19" s="34" customFormat="1" ht="20.25" customHeight="1">
      <c r="A3564" s="639" t="s">
        <v>443</v>
      </c>
      <c r="B3564" s="638" t="s">
        <v>444</v>
      </c>
      <c r="C3564" s="639" t="s">
        <v>64</v>
      </c>
      <c r="D3564" s="640" t="s">
        <v>527</v>
      </c>
      <c r="E3564" s="640" t="s">
        <v>527</v>
      </c>
      <c r="F3564" s="639" t="s">
        <v>1837</v>
      </c>
      <c r="G3564" s="638"/>
      <c r="H3564" s="643">
        <v>250</v>
      </c>
      <c r="I3564" s="705">
        <v>125000</v>
      </c>
      <c r="J3564" s="643"/>
      <c r="K3564" s="578">
        <f t="shared" si="228"/>
        <v>0</v>
      </c>
      <c r="L3564" s="579">
        <f t="shared" si="229"/>
        <v>0</v>
      </c>
      <c r="M3564" s="580">
        <f t="shared" si="231"/>
        <v>31250000</v>
      </c>
      <c r="N3564" s="638" t="s">
        <v>1623</v>
      </c>
      <c r="O3564" s="638"/>
      <c r="P3564" s="639" t="s">
        <v>284</v>
      </c>
      <c r="Q3564" s="639" t="s">
        <v>281</v>
      </c>
      <c r="R3564" s="639" t="s">
        <v>70</v>
      </c>
      <c r="S3564" s="639"/>
    </row>
    <row r="3565" spans="1:19" s="34" customFormat="1" ht="20.25" customHeight="1">
      <c r="A3565" s="639" t="s">
        <v>857</v>
      </c>
      <c r="B3565" s="638" t="s">
        <v>2770</v>
      </c>
      <c r="C3565" s="639" t="s">
        <v>64</v>
      </c>
      <c r="D3565" s="640" t="s">
        <v>527</v>
      </c>
      <c r="E3565" s="640" t="s">
        <v>934</v>
      </c>
      <c r="F3565" s="639" t="s">
        <v>67</v>
      </c>
      <c r="G3565" s="638"/>
      <c r="H3565" s="643">
        <v>900</v>
      </c>
      <c r="I3565" s="705">
        <v>91000</v>
      </c>
      <c r="J3565" s="643">
        <v>41</v>
      </c>
      <c r="K3565" s="578">
        <f t="shared" si="228"/>
        <v>36900</v>
      </c>
      <c r="L3565" s="579">
        <f t="shared" si="229"/>
        <v>36.9</v>
      </c>
      <c r="M3565" s="580">
        <f t="shared" si="231"/>
        <v>81900000</v>
      </c>
      <c r="N3565" s="638"/>
      <c r="O3565" s="638"/>
      <c r="P3565" s="639" t="s">
        <v>284</v>
      </c>
      <c r="Q3565" s="639" t="s">
        <v>403</v>
      </c>
      <c r="R3565" s="639" t="s">
        <v>68</v>
      </c>
      <c r="S3565" s="639" t="s">
        <v>109</v>
      </c>
    </row>
    <row r="3566" spans="1:19" s="34" customFormat="1" ht="20.25" customHeight="1">
      <c r="A3566" s="639" t="s">
        <v>3052</v>
      </c>
      <c r="B3566" s="638" t="s">
        <v>3098</v>
      </c>
      <c r="C3566" s="639" t="s">
        <v>64</v>
      </c>
      <c r="D3566" s="640" t="s">
        <v>527</v>
      </c>
      <c r="E3566" s="640" t="s">
        <v>934</v>
      </c>
      <c r="F3566" s="639" t="s">
        <v>223</v>
      </c>
      <c r="G3566" s="638"/>
      <c r="H3566" s="643">
        <v>1100</v>
      </c>
      <c r="I3566" s="705">
        <v>68919</v>
      </c>
      <c r="J3566" s="643">
        <v>33</v>
      </c>
      <c r="K3566" s="578">
        <f t="shared" si="228"/>
        <v>36300</v>
      </c>
      <c r="L3566" s="579">
        <f t="shared" si="229"/>
        <v>36.299999999999997</v>
      </c>
      <c r="M3566" s="580">
        <f t="shared" si="231"/>
        <v>75810900</v>
      </c>
      <c r="N3566" s="638"/>
      <c r="O3566" s="638" t="s">
        <v>3097</v>
      </c>
      <c r="P3566" s="639" t="s">
        <v>284</v>
      </c>
      <c r="Q3566" s="639" t="s">
        <v>370</v>
      </c>
      <c r="R3566" s="639" t="s">
        <v>68</v>
      </c>
      <c r="S3566" s="639" t="s">
        <v>1682</v>
      </c>
    </row>
    <row r="3567" spans="1:19" s="34" customFormat="1" ht="20.25" customHeight="1">
      <c r="A3567" s="639" t="s">
        <v>467</v>
      </c>
      <c r="B3567" s="638" t="s">
        <v>3798</v>
      </c>
      <c r="C3567" s="639" t="s">
        <v>425</v>
      </c>
      <c r="D3567" s="640" t="s">
        <v>527</v>
      </c>
      <c r="E3567" s="640" t="s">
        <v>527</v>
      </c>
      <c r="F3567" s="639" t="s">
        <v>659</v>
      </c>
      <c r="G3567" s="638"/>
      <c r="H3567" s="643">
        <v>40</v>
      </c>
      <c r="I3567" s="705">
        <v>83914</v>
      </c>
      <c r="J3567" s="643">
        <v>19</v>
      </c>
      <c r="K3567" s="578">
        <f t="shared" si="228"/>
        <v>760</v>
      </c>
      <c r="L3567" s="579">
        <f t="shared" si="229"/>
        <v>0.76</v>
      </c>
      <c r="M3567" s="580">
        <f t="shared" si="231"/>
        <v>3356560</v>
      </c>
      <c r="N3567" s="638"/>
      <c r="O3567" s="638"/>
      <c r="P3567" s="639" t="s">
        <v>372</v>
      </c>
      <c r="Q3567" s="639" t="s">
        <v>537</v>
      </c>
      <c r="R3567" s="639" t="s">
        <v>60</v>
      </c>
      <c r="S3567" s="639" t="s">
        <v>237</v>
      </c>
    </row>
    <row r="3568" spans="1:19" s="34" customFormat="1" ht="20.25" customHeight="1">
      <c r="A3568" s="639" t="s">
        <v>455</v>
      </c>
      <c r="B3568" s="638" t="s">
        <v>3797</v>
      </c>
      <c r="C3568" s="639" t="s">
        <v>472</v>
      </c>
      <c r="D3568" s="640" t="s">
        <v>527</v>
      </c>
      <c r="E3568" s="640" t="s">
        <v>527</v>
      </c>
      <c r="F3568" s="639" t="s">
        <v>880</v>
      </c>
      <c r="G3568" s="638"/>
      <c r="H3568" s="643">
        <v>946</v>
      </c>
      <c r="I3568" s="705">
        <v>2589</v>
      </c>
      <c r="J3568" s="643">
        <v>0</v>
      </c>
      <c r="K3568" s="578">
        <f t="shared" si="228"/>
        <v>0</v>
      </c>
      <c r="L3568" s="579">
        <f t="shared" si="229"/>
        <v>0</v>
      </c>
      <c r="M3568" s="580">
        <f t="shared" si="231"/>
        <v>2449194</v>
      </c>
      <c r="N3568" s="638"/>
      <c r="O3568" s="638" t="s">
        <v>2832</v>
      </c>
      <c r="P3568" s="639" t="s">
        <v>372</v>
      </c>
      <c r="Q3568" s="639" t="s">
        <v>336</v>
      </c>
      <c r="R3568" s="639" t="s">
        <v>73</v>
      </c>
      <c r="S3568" s="639" t="s">
        <v>109</v>
      </c>
    </row>
    <row r="3569" spans="1:19" s="122" customFormat="1" ht="20.25" customHeight="1">
      <c r="A3569" s="982" t="s">
        <v>744</v>
      </c>
      <c r="B3569" s="983" t="s">
        <v>3910</v>
      </c>
      <c r="C3569" s="982" t="s">
        <v>56</v>
      </c>
      <c r="D3569" s="1157" t="s">
        <v>3911</v>
      </c>
      <c r="E3569" s="1157" t="s">
        <v>833</v>
      </c>
      <c r="F3569" s="982" t="s">
        <v>3156</v>
      </c>
      <c r="G3569" s="983"/>
      <c r="H3569" s="986">
        <v>688</v>
      </c>
      <c r="I3569" s="986">
        <v>163701</v>
      </c>
      <c r="J3569" s="1158"/>
      <c r="K3569" s="1159">
        <f t="shared" ref="K3569" si="232">IFERROR(J3569*H3569,"0")</f>
        <v>0</v>
      </c>
      <c r="L3569" s="1160">
        <f t="shared" ref="L3569" si="233">IFERROR(K3569/1000,"0")</f>
        <v>0</v>
      </c>
      <c r="M3569" s="861">
        <f t="shared" ref="M3569" si="234">I3569*H3569</f>
        <v>112626288</v>
      </c>
      <c r="N3569" s="983" t="s">
        <v>1623</v>
      </c>
      <c r="O3569" s="983"/>
      <c r="P3569" s="982" t="s">
        <v>759</v>
      </c>
      <c r="Q3569" s="982" t="s">
        <v>354</v>
      </c>
      <c r="R3569" s="982" t="s">
        <v>70</v>
      </c>
      <c r="S3569" s="982"/>
    </row>
    <row r="3570" spans="1:19" ht="21" customHeight="1">
      <c r="A3570" s="1058"/>
      <c r="B3570" s="1058"/>
      <c r="C3570" s="1058"/>
      <c r="D3570" s="1058"/>
      <c r="E3570" s="1058"/>
      <c r="F3570" s="1058"/>
      <c r="G3570" s="1058"/>
      <c r="H3570" s="1058"/>
      <c r="I3570" s="1058"/>
      <c r="J3570" s="1058"/>
      <c r="K3570" s="1058"/>
      <c r="L3570" s="1059" t="s">
        <v>3720</v>
      </c>
      <c r="M3570" s="1060">
        <f>SUM(M11:M3569)</f>
        <v>77141258997.843414</v>
      </c>
      <c r="N3570" s="1058"/>
      <c r="O3570" s="1058"/>
      <c r="P3570" s="1058"/>
      <c r="Q3570" s="1058"/>
      <c r="R3570" s="1058"/>
      <c r="S3570" s="1058"/>
    </row>
    <row r="3571" spans="1:19" ht="16.5" customHeight="1"/>
    <row r="3572" spans="1:19" ht="16.5" customHeight="1"/>
    <row r="3573" spans="1:19" ht="16.5" customHeight="1"/>
    <row r="3574" spans="1:19" ht="16.5" customHeight="1"/>
    <row r="3575" spans="1:19" ht="16.5" customHeight="1"/>
    <row r="3576" spans="1:19" ht="16.5" customHeight="1"/>
    <row r="3577" spans="1:19" ht="16.5" customHeight="1"/>
    <row r="3578" spans="1:19" ht="16.5" customHeight="1"/>
    <row r="3579" spans="1:19" ht="16.5" customHeight="1"/>
    <row r="3580" spans="1:19" ht="16.5" customHeight="1"/>
    <row r="3581" spans="1:19" ht="16.5" customHeight="1"/>
    <row r="3582" spans="1:19" ht="16.5" customHeight="1"/>
    <row r="3583" spans="1:19" ht="16.5" customHeight="1"/>
    <row r="3584" spans="1:19" ht="16.5" customHeight="1"/>
    <row r="3585" ht="16.5" customHeight="1"/>
    <row r="3586" ht="16.5" customHeight="1"/>
    <row r="3587" ht="16.5" customHeight="1"/>
    <row r="3588" ht="16.5" customHeight="1"/>
    <row r="3589" ht="16.5" customHeight="1"/>
    <row r="3590" ht="16.5" customHeight="1"/>
    <row r="3591" ht="16.5" customHeight="1"/>
    <row r="3592" ht="16.5" customHeight="1"/>
    <row r="3593" ht="16.5" customHeight="1"/>
    <row r="3594" ht="16.5" customHeight="1"/>
    <row r="3595" ht="16.5" customHeight="1"/>
    <row r="3596" ht="16.5" customHeight="1"/>
    <row r="3597" ht="16.5" customHeight="1"/>
    <row r="3598" ht="16.5" customHeight="1"/>
    <row r="3599" ht="16.5" customHeight="1"/>
    <row r="3600" ht="16.5" customHeight="1"/>
    <row r="3601" ht="16.5" customHeight="1"/>
    <row r="3602" ht="16.5" customHeight="1"/>
    <row r="3603" ht="16.5" customHeight="1"/>
    <row r="3604" ht="16.5" customHeight="1"/>
    <row r="3605" ht="16.5" customHeight="1"/>
    <row r="3606" ht="16.5" customHeight="1"/>
    <row r="3607" ht="16.5" customHeight="1"/>
    <row r="3608" ht="16.5" customHeight="1"/>
    <row r="3609" ht="16.5" customHeight="1"/>
    <row r="3610" ht="16.5" customHeight="1"/>
    <row r="3611" ht="16.5" customHeight="1"/>
    <row r="3612" ht="16.5" customHeight="1"/>
    <row r="3613" ht="16.5" customHeight="1"/>
    <row r="3614" ht="16.5" customHeight="1"/>
    <row r="3615" ht="16.5" customHeight="1"/>
    <row r="3616" ht="16.5" customHeight="1"/>
    <row r="3617" ht="16.5" customHeight="1"/>
    <row r="3618" ht="16.5" customHeight="1"/>
    <row r="3619" ht="16.5" customHeight="1"/>
    <row r="3620" ht="16.5" customHeight="1"/>
    <row r="3621" ht="16.5" customHeight="1"/>
    <row r="3622" ht="16.5" customHeight="1"/>
    <row r="3623" ht="16.5" customHeight="1"/>
    <row r="3624" ht="16.5" customHeight="1"/>
    <row r="3625" ht="16.5" customHeight="1"/>
    <row r="3626" ht="16.5" customHeight="1"/>
    <row r="3627" ht="16.5" customHeight="1"/>
    <row r="3628" ht="16.5" customHeight="1"/>
    <row r="3629" ht="16.5" customHeight="1"/>
    <row r="3630" ht="16.5" customHeight="1"/>
    <row r="3631" ht="16.5" customHeight="1"/>
    <row r="3632" ht="16.5" customHeight="1"/>
    <row r="3633" ht="16.5" customHeight="1"/>
    <row r="3634" ht="16.5" customHeight="1"/>
    <row r="3635" ht="16.5" customHeight="1"/>
    <row r="3636" ht="16.5" customHeight="1"/>
    <row r="3637" ht="16.5" customHeight="1"/>
    <row r="3638" ht="16.5" customHeight="1"/>
    <row r="3639" ht="16.5" customHeight="1"/>
    <row r="3640" ht="16.5" customHeight="1"/>
    <row r="3641" ht="16.5" customHeight="1"/>
    <row r="3642" ht="16.5" customHeight="1"/>
    <row r="3643" ht="16.5" customHeight="1"/>
    <row r="3644" ht="16.5" customHeight="1"/>
    <row r="3645" ht="16.5" customHeight="1"/>
    <row r="3646" ht="16.5" customHeight="1"/>
    <row r="3647" ht="16.5" customHeight="1"/>
    <row r="3648" ht="16.5" customHeight="1"/>
    <row r="3649" ht="16.5" customHeight="1"/>
    <row r="3650" ht="16.5" customHeight="1"/>
    <row r="3651" ht="16.5" customHeight="1"/>
    <row r="3652" ht="16.5" customHeight="1"/>
    <row r="3653" ht="16.5" customHeight="1"/>
    <row r="3654" ht="16.5" customHeight="1"/>
    <row r="3655" ht="16.5" customHeight="1"/>
    <row r="3656" ht="16.5" customHeight="1"/>
  </sheetData>
  <autoFilter ref="A10:S3570" xr:uid="{00000000-0001-0000-0400-000000000000}"/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theme="8"/>
  </sheetPr>
  <dimension ref="A1:V2878"/>
  <sheetViews>
    <sheetView zoomScale="85" zoomScaleNormal="85" workbookViewId="0">
      <pane ySplit="4" topLeftCell="A2855" activePane="bottomLeft" state="frozen"/>
      <selection activeCell="D2217" sqref="D2217:E2217"/>
      <selection pane="bottomLeft" activeCell="P2880" sqref="P2880"/>
    </sheetView>
  </sheetViews>
  <sheetFormatPr defaultColWidth="9.140625" defaultRowHeight="20.25" customHeight="1"/>
  <cols>
    <col min="1" max="1" width="11" style="72" customWidth="1"/>
    <col min="2" max="2" width="52.85546875" style="72" bestFit="1" customWidth="1"/>
    <col min="3" max="3" width="13.140625" style="72" bestFit="1" customWidth="1"/>
    <col min="4" max="4" width="12.28515625" style="72" bestFit="1" customWidth="1"/>
    <col min="5" max="5" width="9.140625" style="72"/>
    <col min="6" max="6" width="14.85546875" style="72" customWidth="1"/>
    <col min="7" max="7" width="14.28515625" style="72" bestFit="1" customWidth="1"/>
    <col min="8" max="8" width="17.7109375" style="72" bestFit="1" customWidth="1"/>
    <col min="9" max="9" width="13.42578125" style="72" bestFit="1" customWidth="1"/>
    <col min="10" max="10" width="9.7109375" style="72" bestFit="1" customWidth="1"/>
    <col min="11" max="11" width="13.28515625" style="72" bestFit="1" customWidth="1"/>
    <col min="12" max="12" width="17.7109375" style="72" bestFit="1" customWidth="1"/>
    <col min="13" max="13" width="21.5703125" style="72" bestFit="1" customWidth="1"/>
    <col min="14" max="14" width="9.140625" style="74"/>
    <col min="15" max="15" width="17.28515625" style="74" customWidth="1"/>
    <col min="16" max="16" width="10.28515625" style="72" customWidth="1"/>
    <col min="17" max="17" width="14.42578125" style="72" customWidth="1"/>
    <col min="18" max="18" width="12.85546875" style="72" customWidth="1"/>
    <col min="19" max="19" width="13.28515625" style="72" bestFit="1" customWidth="1"/>
    <col min="20" max="16384" width="9.140625" style="72"/>
  </cols>
  <sheetData>
    <row r="1" spans="1:20" s="67" customFormat="1" ht="31.5" customHeight="1">
      <c r="A1" s="1086" t="s">
        <v>3721</v>
      </c>
      <c r="C1" s="1083" t="s">
        <v>1518</v>
      </c>
      <c r="D1" s="1083" t="s">
        <v>1519</v>
      </c>
      <c r="E1" s="1083" t="s">
        <v>1520</v>
      </c>
      <c r="F1" s="1083" t="s">
        <v>1521</v>
      </c>
      <c r="G1" s="1083" t="s">
        <v>1522</v>
      </c>
      <c r="H1" s="1083" t="s">
        <v>1523</v>
      </c>
      <c r="I1" s="1083" t="s">
        <v>1524</v>
      </c>
      <c r="J1" s="1083" t="s">
        <v>1525</v>
      </c>
      <c r="K1" s="1083" t="s">
        <v>1526</v>
      </c>
      <c r="L1" s="1083" t="s">
        <v>1527</v>
      </c>
      <c r="M1" s="1083" t="s">
        <v>1528</v>
      </c>
      <c r="N1" s="1083" t="s">
        <v>1529</v>
      </c>
      <c r="O1" s="1083" t="s">
        <v>36</v>
      </c>
      <c r="Q1" s="68"/>
      <c r="R1" s="68"/>
    </row>
    <row r="2" spans="1:20" s="70" customFormat="1" ht="20.25" customHeight="1">
      <c r="A2" s="69"/>
      <c r="C2" s="199">
        <f>M125/1000000</f>
        <v>5190.5949280000013</v>
      </c>
      <c r="D2" s="199">
        <f>M269/1000000</f>
        <v>1994.6152109000002</v>
      </c>
      <c r="E2" s="199">
        <f>M477/1000000</f>
        <v>4354.4065624208015</v>
      </c>
      <c r="F2" s="199">
        <f>M833/1000000</f>
        <v>5246.7922727000014</v>
      </c>
      <c r="G2" s="199">
        <f>M1102/1000000</f>
        <v>7772.2925809999997</v>
      </c>
      <c r="H2" s="199">
        <f>M1355/1000000</f>
        <v>5183.0493796000019</v>
      </c>
      <c r="I2" s="199">
        <f>M1640/1000000</f>
        <v>3510.2845395000004</v>
      </c>
      <c r="J2" s="199">
        <f>M1853/1000000</f>
        <v>6821.1921082000008</v>
      </c>
      <c r="K2" s="199">
        <f>M2081/1000000</f>
        <v>4640.5253510000002</v>
      </c>
      <c r="L2" s="199">
        <f>M2240/1000000</f>
        <v>5214.9766079000019</v>
      </c>
      <c r="M2" s="199">
        <f>M2732/1000000</f>
        <v>12780.295916699995</v>
      </c>
      <c r="N2" s="199">
        <f>M2878/1000000</f>
        <v>2003.396626</v>
      </c>
      <c r="O2" s="347">
        <f>SUM(C2:N2)*1000000</f>
        <v>64712422083.920807</v>
      </c>
      <c r="Q2" s="69"/>
      <c r="R2" s="69"/>
    </row>
    <row r="3" spans="1:20" s="70" customFormat="1" ht="20.25" customHeight="1">
      <c r="A3" s="69"/>
      <c r="C3" s="69"/>
      <c r="G3" s="69"/>
      <c r="N3" s="69"/>
      <c r="O3" s="69"/>
      <c r="Q3" s="69"/>
      <c r="R3" s="69"/>
      <c r="S3" s="71" t="s">
        <v>37</v>
      </c>
    </row>
    <row r="4" spans="1:20" s="70" customFormat="1" ht="20.25" customHeight="1">
      <c r="A4" s="19" t="s">
        <v>0</v>
      </c>
      <c r="B4" s="19" t="s">
        <v>1</v>
      </c>
      <c r="C4" s="19" t="s">
        <v>2</v>
      </c>
      <c r="D4" s="19" t="s">
        <v>12</v>
      </c>
      <c r="E4" s="19" t="s">
        <v>13</v>
      </c>
      <c r="F4" s="19" t="s">
        <v>3</v>
      </c>
      <c r="G4" s="19" t="s">
        <v>14</v>
      </c>
      <c r="H4" s="19" t="s">
        <v>4</v>
      </c>
      <c r="I4" s="19" t="s">
        <v>19</v>
      </c>
      <c r="J4" s="19" t="s">
        <v>5</v>
      </c>
      <c r="K4" s="19" t="s">
        <v>6</v>
      </c>
      <c r="L4" s="19" t="s">
        <v>7</v>
      </c>
      <c r="M4" s="19" t="s">
        <v>8</v>
      </c>
      <c r="N4" s="19" t="s">
        <v>18</v>
      </c>
      <c r="O4" s="19" t="s">
        <v>9</v>
      </c>
      <c r="P4" s="19" t="s">
        <v>15</v>
      </c>
      <c r="Q4" s="19" t="s">
        <v>133</v>
      </c>
      <c r="R4" s="19" t="s">
        <v>17</v>
      </c>
      <c r="S4" s="19" t="s">
        <v>16</v>
      </c>
    </row>
    <row r="5" spans="1:20" s="34" customFormat="1" ht="20.25" customHeight="1">
      <c r="A5" s="2" t="s">
        <v>1033</v>
      </c>
      <c r="B5" s="21" t="s">
        <v>1308</v>
      </c>
      <c r="C5" s="22" t="s">
        <v>355</v>
      </c>
      <c r="D5" s="3" t="s">
        <v>453</v>
      </c>
      <c r="E5" s="73"/>
      <c r="F5" s="2" t="s">
        <v>937</v>
      </c>
      <c r="G5" s="2"/>
      <c r="H5" s="147">
        <v>212</v>
      </c>
      <c r="I5" s="147">
        <v>60308.9</v>
      </c>
      <c r="J5" s="148">
        <v>24</v>
      </c>
      <c r="K5" s="147">
        <v>24</v>
      </c>
      <c r="L5" s="148">
        <v>2.4E-2</v>
      </c>
      <c r="M5" s="147">
        <f>I5*H5</f>
        <v>12785486.800000001</v>
      </c>
      <c r="N5" s="21"/>
      <c r="O5" s="21" t="s">
        <v>542</v>
      </c>
      <c r="P5" s="22" t="s">
        <v>1164</v>
      </c>
      <c r="Q5" s="27" t="s">
        <v>341</v>
      </c>
      <c r="R5" s="22" t="s">
        <v>68</v>
      </c>
      <c r="S5" s="22" t="s">
        <v>109</v>
      </c>
      <c r="T5" s="34" t="s">
        <v>1532</v>
      </c>
    </row>
    <row r="6" spans="1:20" s="34" customFormat="1" ht="20.25" customHeight="1">
      <c r="A6" s="2" t="s">
        <v>1033</v>
      </c>
      <c r="B6" s="21" t="s">
        <v>1308</v>
      </c>
      <c r="C6" s="22" t="s">
        <v>355</v>
      </c>
      <c r="D6" s="3" t="s">
        <v>453</v>
      </c>
      <c r="E6" s="73"/>
      <c r="F6" s="2" t="s">
        <v>65</v>
      </c>
      <c r="G6" s="2"/>
      <c r="H6" s="147">
        <v>212</v>
      </c>
      <c r="I6" s="147">
        <v>145812.9</v>
      </c>
      <c r="J6" s="148">
        <v>29.3</v>
      </c>
      <c r="K6" s="147">
        <v>29.3</v>
      </c>
      <c r="L6" s="148">
        <v>2.93E-2</v>
      </c>
      <c r="M6" s="147">
        <f>I6*H6</f>
        <v>30912334.799999997</v>
      </c>
      <c r="N6" s="21"/>
      <c r="O6" s="21" t="s">
        <v>1267</v>
      </c>
      <c r="P6" s="22" t="s">
        <v>1164</v>
      </c>
      <c r="Q6" s="27" t="s">
        <v>343</v>
      </c>
      <c r="R6" s="22" t="s">
        <v>60</v>
      </c>
      <c r="S6" s="22" t="s">
        <v>109</v>
      </c>
      <c r="T6" s="34" t="s">
        <v>1532</v>
      </c>
    </row>
    <row r="7" spans="1:20" s="34" customFormat="1" ht="20.25" customHeight="1">
      <c r="A7" s="144" t="s">
        <v>1508</v>
      </c>
      <c r="B7" s="202" t="s">
        <v>1509</v>
      </c>
      <c r="C7" s="179" t="s">
        <v>1510</v>
      </c>
      <c r="D7" s="203" t="s">
        <v>1506</v>
      </c>
      <c r="E7" s="203" t="s">
        <v>1506</v>
      </c>
      <c r="F7" s="179" t="s">
        <v>69</v>
      </c>
      <c r="G7" s="179"/>
      <c r="H7" s="204">
        <v>212</v>
      </c>
      <c r="I7" s="204">
        <v>155244</v>
      </c>
      <c r="J7" s="204"/>
      <c r="K7" s="204"/>
      <c r="L7" s="204"/>
      <c r="M7" s="147">
        <f>I7*H7</f>
        <v>32911728</v>
      </c>
      <c r="N7" s="179" t="s">
        <v>1212</v>
      </c>
      <c r="O7" s="179"/>
      <c r="P7" s="179" t="s">
        <v>1511</v>
      </c>
      <c r="Q7" s="179" t="s">
        <v>354</v>
      </c>
      <c r="R7" s="179" t="s">
        <v>172</v>
      </c>
      <c r="S7" s="179"/>
    </row>
    <row r="8" spans="1:20" s="34" customFormat="1" ht="20.25" customHeight="1">
      <c r="A8" s="2" t="s">
        <v>1376</v>
      </c>
      <c r="B8" s="106" t="s">
        <v>1383</v>
      </c>
      <c r="C8" s="22" t="s">
        <v>1377</v>
      </c>
      <c r="D8" s="105" t="s">
        <v>183</v>
      </c>
      <c r="E8" s="48"/>
      <c r="F8" s="2" t="s">
        <v>300</v>
      </c>
      <c r="G8" s="2"/>
      <c r="H8" s="46">
        <v>160</v>
      </c>
      <c r="I8" s="46">
        <v>180000</v>
      </c>
      <c r="J8" s="47">
        <v>0</v>
      </c>
      <c r="K8" s="47">
        <f t="shared" ref="K8:K39" si="0">J8*H8</f>
        <v>0</v>
      </c>
      <c r="L8" s="47">
        <f t="shared" ref="L8:L39" si="1">K8/1000</f>
        <v>0</v>
      </c>
      <c r="M8" s="63">
        <f t="shared" ref="M8:M39" si="2">H8*I8</f>
        <v>28800000</v>
      </c>
      <c r="N8" s="21"/>
      <c r="O8" s="106" t="s">
        <v>11</v>
      </c>
      <c r="P8" s="2" t="s">
        <v>400</v>
      </c>
      <c r="Q8" s="22" t="s">
        <v>354</v>
      </c>
      <c r="R8" s="2" t="s">
        <v>70</v>
      </c>
      <c r="S8" s="48" t="s">
        <v>35</v>
      </c>
    </row>
    <row r="9" spans="1:20" s="34" customFormat="1" ht="20.25" customHeight="1">
      <c r="A9" s="43" t="s">
        <v>806</v>
      </c>
      <c r="B9" s="213" t="s">
        <v>1461</v>
      </c>
      <c r="C9" s="45" t="s">
        <v>371</v>
      </c>
      <c r="D9" s="214" t="s">
        <v>617</v>
      </c>
      <c r="E9" s="214">
        <v>2025.08</v>
      </c>
      <c r="F9" s="43" t="s">
        <v>108</v>
      </c>
      <c r="G9" s="43"/>
      <c r="H9" s="218">
        <v>216</v>
      </c>
      <c r="I9" s="216">
        <v>141000</v>
      </c>
      <c r="J9" s="365">
        <v>31.9</v>
      </c>
      <c r="K9" s="365">
        <f t="shared" si="0"/>
        <v>6890.4</v>
      </c>
      <c r="L9" s="365">
        <f t="shared" si="1"/>
        <v>6.8903999999999996</v>
      </c>
      <c r="M9" s="218">
        <f t="shared" si="2"/>
        <v>30456000</v>
      </c>
      <c r="N9" s="44"/>
      <c r="O9" s="45" t="s">
        <v>598</v>
      </c>
      <c r="P9" s="43" t="s">
        <v>1424</v>
      </c>
      <c r="Q9" s="45" t="s">
        <v>370</v>
      </c>
      <c r="R9" s="43" t="s">
        <v>60</v>
      </c>
      <c r="S9" s="43" t="s">
        <v>40</v>
      </c>
    </row>
    <row r="10" spans="1:20" s="34" customFormat="1" ht="20.25" customHeight="1">
      <c r="A10" s="43" t="s">
        <v>1577</v>
      </c>
      <c r="B10" s="44" t="s">
        <v>1578</v>
      </c>
      <c r="C10" s="45" t="s">
        <v>474</v>
      </c>
      <c r="D10" s="214" t="s">
        <v>458</v>
      </c>
      <c r="E10" s="374"/>
      <c r="F10" s="43" t="s">
        <v>1287</v>
      </c>
      <c r="G10" s="43"/>
      <c r="H10" s="219">
        <v>608</v>
      </c>
      <c r="I10" s="219">
        <v>76747.600000000006</v>
      </c>
      <c r="J10" s="219">
        <v>24</v>
      </c>
      <c r="K10" s="219">
        <f t="shared" si="0"/>
        <v>14592</v>
      </c>
      <c r="L10" s="219">
        <f t="shared" si="1"/>
        <v>14.592000000000001</v>
      </c>
      <c r="M10" s="220">
        <f t="shared" si="2"/>
        <v>46662540.800000004</v>
      </c>
      <c r="N10" s="44"/>
      <c r="O10" s="44" t="s">
        <v>11</v>
      </c>
      <c r="P10" s="45" t="s">
        <v>482</v>
      </c>
      <c r="Q10" s="45" t="s">
        <v>341</v>
      </c>
      <c r="R10" s="45" t="s">
        <v>68</v>
      </c>
      <c r="S10" s="45" t="s">
        <v>237</v>
      </c>
    </row>
    <row r="11" spans="1:20" s="34" customFormat="1" ht="20.25" customHeight="1">
      <c r="A11" s="43" t="s">
        <v>1577</v>
      </c>
      <c r="B11" s="44" t="s">
        <v>1578</v>
      </c>
      <c r="C11" s="45" t="s">
        <v>474</v>
      </c>
      <c r="D11" s="214" t="s">
        <v>458</v>
      </c>
      <c r="E11" s="374"/>
      <c r="F11" s="43" t="s">
        <v>406</v>
      </c>
      <c r="G11" s="43"/>
      <c r="H11" s="219">
        <v>608</v>
      </c>
      <c r="I11" s="219">
        <v>44128.2</v>
      </c>
      <c r="J11" s="219">
        <v>0</v>
      </c>
      <c r="K11" s="219">
        <f t="shared" si="0"/>
        <v>0</v>
      </c>
      <c r="L11" s="219">
        <f t="shared" si="1"/>
        <v>0</v>
      </c>
      <c r="M11" s="220">
        <f t="shared" si="2"/>
        <v>26829945.599999998</v>
      </c>
      <c r="N11" s="44"/>
      <c r="O11" s="44" t="s">
        <v>1579</v>
      </c>
      <c r="P11" s="45" t="s">
        <v>482</v>
      </c>
      <c r="Q11" s="45" t="s">
        <v>271</v>
      </c>
      <c r="R11" s="45" t="s">
        <v>73</v>
      </c>
      <c r="S11" s="45" t="s">
        <v>237</v>
      </c>
    </row>
    <row r="12" spans="1:20" s="34" customFormat="1" ht="20.25" customHeight="1">
      <c r="A12" s="43" t="s">
        <v>1577</v>
      </c>
      <c r="B12" s="44" t="s">
        <v>1578</v>
      </c>
      <c r="C12" s="45" t="s">
        <v>474</v>
      </c>
      <c r="D12" s="214" t="s">
        <v>458</v>
      </c>
      <c r="E12" s="374"/>
      <c r="F12" s="43" t="s">
        <v>880</v>
      </c>
      <c r="G12" s="43"/>
      <c r="H12" s="219">
        <v>608</v>
      </c>
      <c r="I12" s="219">
        <v>3594.2</v>
      </c>
      <c r="J12" s="219">
        <v>0</v>
      </c>
      <c r="K12" s="219">
        <f t="shared" si="0"/>
        <v>0</v>
      </c>
      <c r="L12" s="219">
        <f t="shared" si="1"/>
        <v>0</v>
      </c>
      <c r="M12" s="220">
        <f t="shared" si="2"/>
        <v>2185273.6</v>
      </c>
      <c r="N12" s="44"/>
      <c r="O12" s="44" t="s">
        <v>1579</v>
      </c>
      <c r="P12" s="45" t="s">
        <v>482</v>
      </c>
      <c r="Q12" s="45" t="s">
        <v>336</v>
      </c>
      <c r="R12" s="45" t="s">
        <v>73</v>
      </c>
      <c r="S12" s="45" t="s">
        <v>237</v>
      </c>
    </row>
    <row r="13" spans="1:20" s="34" customFormat="1" ht="20.25" customHeight="1">
      <c r="A13" s="43" t="s">
        <v>1577</v>
      </c>
      <c r="B13" s="44" t="s">
        <v>1578</v>
      </c>
      <c r="C13" s="45" t="s">
        <v>474</v>
      </c>
      <c r="D13" s="214" t="s">
        <v>458</v>
      </c>
      <c r="E13" s="374"/>
      <c r="F13" s="43" t="s">
        <v>880</v>
      </c>
      <c r="G13" s="43"/>
      <c r="H13" s="219">
        <v>608</v>
      </c>
      <c r="I13" s="219">
        <v>3594.2</v>
      </c>
      <c r="J13" s="219">
        <v>0</v>
      </c>
      <c r="K13" s="219">
        <f t="shared" si="0"/>
        <v>0</v>
      </c>
      <c r="L13" s="219">
        <f t="shared" si="1"/>
        <v>0</v>
      </c>
      <c r="M13" s="220">
        <f t="shared" si="2"/>
        <v>2185273.6</v>
      </c>
      <c r="N13" s="44"/>
      <c r="O13" s="44" t="s">
        <v>1579</v>
      </c>
      <c r="P13" s="45" t="s">
        <v>482</v>
      </c>
      <c r="Q13" s="45" t="s">
        <v>336</v>
      </c>
      <c r="R13" s="45" t="s">
        <v>73</v>
      </c>
      <c r="S13" s="45" t="s">
        <v>237</v>
      </c>
    </row>
    <row r="14" spans="1:20" s="34" customFormat="1" ht="20.25" customHeight="1">
      <c r="A14" s="43" t="s">
        <v>1577</v>
      </c>
      <c r="B14" s="44" t="s">
        <v>1578</v>
      </c>
      <c r="C14" s="45" t="s">
        <v>474</v>
      </c>
      <c r="D14" s="214" t="s">
        <v>458</v>
      </c>
      <c r="E14" s="374"/>
      <c r="F14" s="43" t="s">
        <v>881</v>
      </c>
      <c r="G14" s="43"/>
      <c r="H14" s="219">
        <v>608</v>
      </c>
      <c r="I14" s="219">
        <v>10183.4</v>
      </c>
      <c r="J14" s="219">
        <v>0</v>
      </c>
      <c r="K14" s="219">
        <f t="shared" si="0"/>
        <v>0</v>
      </c>
      <c r="L14" s="219">
        <f t="shared" si="1"/>
        <v>0</v>
      </c>
      <c r="M14" s="220">
        <f t="shared" si="2"/>
        <v>6191507.2000000002</v>
      </c>
      <c r="N14" s="44"/>
      <c r="O14" s="44" t="s">
        <v>1579</v>
      </c>
      <c r="P14" s="45" t="s">
        <v>482</v>
      </c>
      <c r="Q14" s="45" t="s">
        <v>336</v>
      </c>
      <c r="R14" s="45" t="s">
        <v>73</v>
      </c>
      <c r="S14" s="45" t="s">
        <v>237</v>
      </c>
    </row>
    <row r="15" spans="1:20" s="34" customFormat="1" ht="20.25" customHeight="1">
      <c r="A15" s="43" t="s">
        <v>1577</v>
      </c>
      <c r="B15" s="44" t="s">
        <v>1578</v>
      </c>
      <c r="C15" s="45" t="s">
        <v>474</v>
      </c>
      <c r="D15" s="214" t="s">
        <v>458</v>
      </c>
      <c r="E15" s="374"/>
      <c r="F15" s="43" t="s">
        <v>346</v>
      </c>
      <c r="G15" s="43"/>
      <c r="H15" s="219">
        <v>268</v>
      </c>
      <c r="I15" s="219">
        <v>59340.3</v>
      </c>
      <c r="J15" s="219">
        <v>0</v>
      </c>
      <c r="K15" s="219">
        <f t="shared" si="0"/>
        <v>0</v>
      </c>
      <c r="L15" s="219">
        <f t="shared" si="1"/>
        <v>0</v>
      </c>
      <c r="M15" s="220">
        <f t="shared" si="2"/>
        <v>15903200.4</v>
      </c>
      <c r="N15" s="44"/>
      <c r="O15" s="44" t="s">
        <v>11</v>
      </c>
      <c r="P15" s="45" t="s">
        <v>482</v>
      </c>
      <c r="Q15" s="45" t="s">
        <v>271</v>
      </c>
      <c r="R15" s="45" t="s">
        <v>73</v>
      </c>
      <c r="S15" s="45" t="s">
        <v>237</v>
      </c>
    </row>
    <row r="16" spans="1:20" s="34" customFormat="1" ht="20.25" customHeight="1">
      <c r="A16" s="43" t="s">
        <v>1577</v>
      </c>
      <c r="B16" s="44" t="s">
        <v>1578</v>
      </c>
      <c r="C16" s="45" t="s">
        <v>474</v>
      </c>
      <c r="D16" s="214" t="s">
        <v>458</v>
      </c>
      <c r="E16" s="374"/>
      <c r="F16" s="43" t="s">
        <v>1580</v>
      </c>
      <c r="G16" s="43"/>
      <c r="H16" s="219">
        <v>268</v>
      </c>
      <c r="I16" s="219">
        <v>11205.5</v>
      </c>
      <c r="J16" s="219">
        <v>0</v>
      </c>
      <c r="K16" s="219">
        <f t="shared" si="0"/>
        <v>0</v>
      </c>
      <c r="L16" s="219">
        <f t="shared" si="1"/>
        <v>0</v>
      </c>
      <c r="M16" s="220">
        <f t="shared" si="2"/>
        <v>3003074</v>
      </c>
      <c r="N16" s="44"/>
      <c r="O16" s="44" t="s">
        <v>11</v>
      </c>
      <c r="P16" s="45" t="s">
        <v>482</v>
      </c>
      <c r="Q16" s="45" t="s">
        <v>336</v>
      </c>
      <c r="R16" s="45" t="s">
        <v>73</v>
      </c>
      <c r="S16" s="45" t="s">
        <v>237</v>
      </c>
    </row>
    <row r="17" spans="1:19" s="34" customFormat="1" ht="20.25" customHeight="1">
      <c r="A17" s="43" t="s">
        <v>1577</v>
      </c>
      <c r="B17" s="44" t="s">
        <v>1578</v>
      </c>
      <c r="C17" s="45" t="s">
        <v>474</v>
      </c>
      <c r="D17" s="214" t="s">
        <v>458</v>
      </c>
      <c r="E17" s="374"/>
      <c r="F17" s="43" t="s">
        <v>442</v>
      </c>
      <c r="G17" s="43"/>
      <c r="H17" s="219">
        <v>268</v>
      </c>
      <c r="I17" s="219">
        <v>974.4</v>
      </c>
      <c r="J17" s="219">
        <v>0</v>
      </c>
      <c r="K17" s="219">
        <f t="shared" si="0"/>
        <v>0</v>
      </c>
      <c r="L17" s="219">
        <f t="shared" si="1"/>
        <v>0</v>
      </c>
      <c r="M17" s="220">
        <f t="shared" si="2"/>
        <v>261139.19999999998</v>
      </c>
      <c r="N17" s="44"/>
      <c r="O17" s="44" t="s">
        <v>11</v>
      </c>
      <c r="P17" s="45" t="s">
        <v>482</v>
      </c>
      <c r="Q17" s="45" t="s">
        <v>336</v>
      </c>
      <c r="R17" s="45" t="s">
        <v>73</v>
      </c>
      <c r="S17" s="45" t="s">
        <v>237</v>
      </c>
    </row>
    <row r="18" spans="1:19" s="34" customFormat="1" ht="20.25" customHeight="1">
      <c r="A18" s="43" t="s">
        <v>1577</v>
      </c>
      <c r="B18" s="44" t="s">
        <v>1578</v>
      </c>
      <c r="C18" s="45" t="s">
        <v>474</v>
      </c>
      <c r="D18" s="214" t="s">
        <v>458</v>
      </c>
      <c r="E18" s="374"/>
      <c r="F18" s="43" t="s">
        <v>81</v>
      </c>
      <c r="G18" s="43"/>
      <c r="H18" s="219">
        <v>268</v>
      </c>
      <c r="I18" s="219">
        <v>6820.7</v>
      </c>
      <c r="J18" s="219">
        <v>0</v>
      </c>
      <c r="K18" s="219">
        <f t="shared" si="0"/>
        <v>0</v>
      </c>
      <c r="L18" s="219">
        <f t="shared" si="1"/>
        <v>0</v>
      </c>
      <c r="M18" s="220">
        <f t="shared" si="2"/>
        <v>1827947.5999999999</v>
      </c>
      <c r="N18" s="44"/>
      <c r="O18" s="44" t="s">
        <v>11</v>
      </c>
      <c r="P18" s="45" t="s">
        <v>482</v>
      </c>
      <c r="Q18" s="45" t="s">
        <v>336</v>
      </c>
      <c r="R18" s="45" t="s">
        <v>73</v>
      </c>
      <c r="S18" s="45" t="s">
        <v>237</v>
      </c>
    </row>
    <row r="19" spans="1:19" s="34" customFormat="1" ht="20.25" customHeight="1">
      <c r="A19" s="43" t="s">
        <v>1577</v>
      </c>
      <c r="B19" s="44" t="s">
        <v>1578</v>
      </c>
      <c r="C19" s="45" t="s">
        <v>474</v>
      </c>
      <c r="D19" s="214" t="s">
        <v>458</v>
      </c>
      <c r="E19" s="374"/>
      <c r="F19" s="43" t="s">
        <v>367</v>
      </c>
      <c r="G19" s="43"/>
      <c r="H19" s="219">
        <v>268</v>
      </c>
      <c r="I19" s="219">
        <v>5359.1</v>
      </c>
      <c r="J19" s="219">
        <v>0</v>
      </c>
      <c r="K19" s="219">
        <f t="shared" si="0"/>
        <v>0</v>
      </c>
      <c r="L19" s="219">
        <f t="shared" si="1"/>
        <v>0</v>
      </c>
      <c r="M19" s="220">
        <f t="shared" si="2"/>
        <v>1436238.8</v>
      </c>
      <c r="N19" s="44"/>
      <c r="O19" s="44" t="s">
        <v>11</v>
      </c>
      <c r="P19" s="45" t="s">
        <v>482</v>
      </c>
      <c r="Q19" s="45" t="s">
        <v>336</v>
      </c>
      <c r="R19" s="45" t="s">
        <v>73</v>
      </c>
      <c r="S19" s="45" t="s">
        <v>237</v>
      </c>
    </row>
    <row r="20" spans="1:19" s="34" customFormat="1" ht="20.25" customHeight="1">
      <c r="A20" s="43" t="s">
        <v>1577</v>
      </c>
      <c r="B20" s="44" t="s">
        <v>1578</v>
      </c>
      <c r="C20" s="45" t="s">
        <v>474</v>
      </c>
      <c r="D20" s="214" t="s">
        <v>458</v>
      </c>
      <c r="E20" s="374"/>
      <c r="F20" s="43" t="s">
        <v>337</v>
      </c>
      <c r="G20" s="43"/>
      <c r="H20" s="219">
        <v>268</v>
      </c>
      <c r="I20" s="219">
        <v>16000</v>
      </c>
      <c r="J20" s="219">
        <v>0</v>
      </c>
      <c r="K20" s="219">
        <f t="shared" si="0"/>
        <v>0</v>
      </c>
      <c r="L20" s="219">
        <f t="shared" si="1"/>
        <v>0</v>
      </c>
      <c r="M20" s="220">
        <f t="shared" si="2"/>
        <v>4288000</v>
      </c>
      <c r="N20" s="44"/>
      <c r="O20" s="44" t="s">
        <v>11</v>
      </c>
      <c r="P20" s="45" t="s">
        <v>482</v>
      </c>
      <c r="Q20" s="45" t="s">
        <v>336</v>
      </c>
      <c r="R20" s="45" t="s">
        <v>73</v>
      </c>
      <c r="S20" s="45" t="s">
        <v>237</v>
      </c>
    </row>
    <row r="21" spans="1:19" s="34" customFormat="1" ht="20.25" customHeight="1">
      <c r="A21" s="43" t="s">
        <v>704</v>
      </c>
      <c r="B21" s="213" t="s">
        <v>1581</v>
      </c>
      <c r="C21" s="45" t="s">
        <v>368</v>
      </c>
      <c r="D21" s="214" t="s">
        <v>527</v>
      </c>
      <c r="E21" s="215"/>
      <c r="F21" s="43" t="s">
        <v>592</v>
      </c>
      <c r="G21" s="43"/>
      <c r="H21" s="216">
        <v>288</v>
      </c>
      <c r="I21" s="216">
        <v>59695.3</v>
      </c>
      <c r="J21" s="216">
        <v>14.7</v>
      </c>
      <c r="K21" s="217">
        <f t="shared" si="0"/>
        <v>4233.5999999999995</v>
      </c>
      <c r="L21" s="217">
        <f t="shared" si="1"/>
        <v>4.2335999999999991</v>
      </c>
      <c r="M21" s="218">
        <f t="shared" si="2"/>
        <v>17192246.400000002</v>
      </c>
      <c r="N21" s="44"/>
      <c r="O21" s="213" t="s">
        <v>11</v>
      </c>
      <c r="P21" s="43" t="s">
        <v>372</v>
      </c>
      <c r="Q21" s="45" t="s">
        <v>357</v>
      </c>
      <c r="R21" s="43" t="s">
        <v>60</v>
      </c>
      <c r="S21" s="43" t="s">
        <v>152</v>
      </c>
    </row>
    <row r="22" spans="1:19" s="34" customFormat="1" ht="20.25" customHeight="1">
      <c r="A22" s="43" t="s">
        <v>129</v>
      </c>
      <c r="B22" s="213" t="s">
        <v>1582</v>
      </c>
      <c r="C22" s="45" t="s">
        <v>371</v>
      </c>
      <c r="D22" s="214" t="s">
        <v>462</v>
      </c>
      <c r="E22" s="215"/>
      <c r="F22" s="43" t="s">
        <v>620</v>
      </c>
      <c r="G22" s="43"/>
      <c r="H22" s="216">
        <v>1553</v>
      </c>
      <c r="I22" s="216">
        <v>6849.5</v>
      </c>
      <c r="J22" s="216">
        <v>0</v>
      </c>
      <c r="K22" s="217">
        <f t="shared" si="0"/>
        <v>0</v>
      </c>
      <c r="L22" s="217">
        <f t="shared" si="1"/>
        <v>0</v>
      </c>
      <c r="M22" s="218">
        <f t="shared" si="2"/>
        <v>10637273.5</v>
      </c>
      <c r="N22" s="44"/>
      <c r="O22" s="213" t="s">
        <v>1583</v>
      </c>
      <c r="P22" s="43" t="s">
        <v>1584</v>
      </c>
      <c r="Q22" s="45" t="s">
        <v>336</v>
      </c>
      <c r="R22" s="43" t="s">
        <v>73</v>
      </c>
      <c r="S22" s="43" t="s">
        <v>109</v>
      </c>
    </row>
    <row r="23" spans="1:19" s="34" customFormat="1" ht="20.25" customHeight="1">
      <c r="A23" s="43" t="s">
        <v>129</v>
      </c>
      <c r="B23" s="213" t="s">
        <v>1582</v>
      </c>
      <c r="C23" s="45" t="s">
        <v>371</v>
      </c>
      <c r="D23" s="214" t="s">
        <v>462</v>
      </c>
      <c r="E23" s="215"/>
      <c r="F23" s="43" t="s">
        <v>442</v>
      </c>
      <c r="G23" s="43"/>
      <c r="H23" s="216">
        <v>1553</v>
      </c>
      <c r="I23" s="216">
        <v>752.7</v>
      </c>
      <c r="J23" s="216">
        <v>0</v>
      </c>
      <c r="K23" s="217">
        <f t="shared" si="0"/>
        <v>0</v>
      </c>
      <c r="L23" s="217">
        <f t="shared" si="1"/>
        <v>0</v>
      </c>
      <c r="M23" s="218">
        <f t="shared" si="2"/>
        <v>1168943.1000000001</v>
      </c>
      <c r="N23" s="44"/>
      <c r="O23" s="213" t="s">
        <v>1583</v>
      </c>
      <c r="P23" s="43" t="s">
        <v>1584</v>
      </c>
      <c r="Q23" s="45" t="s">
        <v>336</v>
      </c>
      <c r="R23" s="43" t="s">
        <v>73</v>
      </c>
      <c r="S23" s="43" t="s">
        <v>109</v>
      </c>
    </row>
    <row r="24" spans="1:19" s="34" customFormat="1" ht="20.25" customHeight="1">
      <c r="A24" s="43" t="s">
        <v>129</v>
      </c>
      <c r="B24" s="213" t="s">
        <v>1582</v>
      </c>
      <c r="C24" s="45" t="s">
        <v>371</v>
      </c>
      <c r="D24" s="214" t="s">
        <v>462</v>
      </c>
      <c r="E24" s="215"/>
      <c r="F24" s="43" t="s">
        <v>81</v>
      </c>
      <c r="G24" s="43"/>
      <c r="H24" s="216">
        <v>1553</v>
      </c>
      <c r="I24" s="216">
        <v>5268.8</v>
      </c>
      <c r="J24" s="216">
        <v>0</v>
      </c>
      <c r="K24" s="217">
        <f t="shared" si="0"/>
        <v>0</v>
      </c>
      <c r="L24" s="217">
        <f t="shared" si="1"/>
        <v>0</v>
      </c>
      <c r="M24" s="218">
        <f t="shared" si="2"/>
        <v>8182446.4000000004</v>
      </c>
      <c r="N24" s="44"/>
      <c r="O24" s="213" t="s">
        <v>1583</v>
      </c>
      <c r="P24" s="43" t="s">
        <v>1584</v>
      </c>
      <c r="Q24" s="45" t="s">
        <v>336</v>
      </c>
      <c r="R24" s="43" t="s">
        <v>73</v>
      </c>
      <c r="S24" s="43" t="s">
        <v>109</v>
      </c>
    </row>
    <row r="25" spans="1:19" s="34" customFormat="1" ht="20.25" customHeight="1">
      <c r="A25" s="43" t="s">
        <v>129</v>
      </c>
      <c r="B25" s="213" t="s">
        <v>1582</v>
      </c>
      <c r="C25" s="45" t="s">
        <v>371</v>
      </c>
      <c r="D25" s="214" t="s">
        <v>462</v>
      </c>
      <c r="E25" s="215"/>
      <c r="F25" s="43" t="s">
        <v>385</v>
      </c>
      <c r="G25" s="43"/>
      <c r="H25" s="216">
        <v>1553</v>
      </c>
      <c r="I25" s="216">
        <v>903.2</v>
      </c>
      <c r="J25" s="216">
        <v>0</v>
      </c>
      <c r="K25" s="217">
        <f t="shared" si="0"/>
        <v>0</v>
      </c>
      <c r="L25" s="217">
        <f t="shared" si="1"/>
        <v>0</v>
      </c>
      <c r="M25" s="218">
        <f t="shared" si="2"/>
        <v>1402669.6</v>
      </c>
      <c r="N25" s="44"/>
      <c r="O25" s="213" t="s">
        <v>1583</v>
      </c>
      <c r="P25" s="43" t="s">
        <v>1584</v>
      </c>
      <c r="Q25" s="45" t="s">
        <v>336</v>
      </c>
      <c r="R25" s="43" t="s">
        <v>73</v>
      </c>
      <c r="S25" s="43" t="s">
        <v>109</v>
      </c>
    </row>
    <row r="26" spans="1:19" s="34" customFormat="1" ht="20.25" customHeight="1">
      <c r="A26" s="43" t="s">
        <v>129</v>
      </c>
      <c r="B26" s="213" t="s">
        <v>1582</v>
      </c>
      <c r="C26" s="45" t="s">
        <v>371</v>
      </c>
      <c r="D26" s="214" t="s">
        <v>462</v>
      </c>
      <c r="E26" s="215"/>
      <c r="F26" s="43" t="s">
        <v>84</v>
      </c>
      <c r="G26" s="43"/>
      <c r="H26" s="216">
        <v>1553</v>
      </c>
      <c r="I26" s="216">
        <v>7225.8</v>
      </c>
      <c r="J26" s="216">
        <v>0</v>
      </c>
      <c r="K26" s="217">
        <f t="shared" si="0"/>
        <v>0</v>
      </c>
      <c r="L26" s="217">
        <f t="shared" si="1"/>
        <v>0</v>
      </c>
      <c r="M26" s="218">
        <f t="shared" si="2"/>
        <v>11221667.4</v>
      </c>
      <c r="N26" s="44"/>
      <c r="O26" s="213" t="s">
        <v>1583</v>
      </c>
      <c r="P26" s="43" t="s">
        <v>1584</v>
      </c>
      <c r="Q26" s="45" t="s">
        <v>336</v>
      </c>
      <c r="R26" s="43" t="s">
        <v>73</v>
      </c>
      <c r="S26" s="43" t="s">
        <v>109</v>
      </c>
    </row>
    <row r="27" spans="1:19" s="34" customFormat="1" ht="20.25" customHeight="1">
      <c r="A27" s="43" t="s">
        <v>129</v>
      </c>
      <c r="B27" s="213" t="s">
        <v>1582</v>
      </c>
      <c r="C27" s="45" t="s">
        <v>371</v>
      </c>
      <c r="D27" s="214" t="s">
        <v>462</v>
      </c>
      <c r="E27" s="215"/>
      <c r="F27" s="43" t="s">
        <v>350</v>
      </c>
      <c r="G27" s="43"/>
      <c r="H27" s="216">
        <v>905</v>
      </c>
      <c r="I27" s="216">
        <v>19000</v>
      </c>
      <c r="J27" s="216">
        <v>0</v>
      </c>
      <c r="K27" s="217">
        <f t="shared" si="0"/>
        <v>0</v>
      </c>
      <c r="L27" s="217">
        <f t="shared" si="1"/>
        <v>0</v>
      </c>
      <c r="M27" s="218">
        <f t="shared" si="2"/>
        <v>17195000</v>
      </c>
      <c r="N27" s="44"/>
      <c r="O27" s="213" t="s">
        <v>1585</v>
      </c>
      <c r="P27" s="43" t="s">
        <v>1584</v>
      </c>
      <c r="Q27" s="45" t="s">
        <v>336</v>
      </c>
      <c r="R27" s="43" t="s">
        <v>73</v>
      </c>
      <c r="S27" s="43" t="s">
        <v>109</v>
      </c>
    </row>
    <row r="28" spans="1:19" s="34" customFormat="1" ht="20.25" customHeight="1">
      <c r="A28" s="43" t="s">
        <v>129</v>
      </c>
      <c r="B28" s="213" t="s">
        <v>1582</v>
      </c>
      <c r="C28" s="45" t="s">
        <v>371</v>
      </c>
      <c r="D28" s="214" t="s">
        <v>462</v>
      </c>
      <c r="E28" s="215"/>
      <c r="F28" s="43" t="s">
        <v>620</v>
      </c>
      <c r="G28" s="43"/>
      <c r="H28" s="216">
        <v>2184</v>
      </c>
      <c r="I28" s="216">
        <v>6700</v>
      </c>
      <c r="J28" s="216">
        <v>0</v>
      </c>
      <c r="K28" s="217">
        <f t="shared" si="0"/>
        <v>0</v>
      </c>
      <c r="L28" s="217">
        <f t="shared" si="1"/>
        <v>0</v>
      </c>
      <c r="M28" s="218">
        <f t="shared" si="2"/>
        <v>14632800</v>
      </c>
      <c r="N28" s="44"/>
      <c r="O28" s="213" t="s">
        <v>586</v>
      </c>
      <c r="P28" s="43" t="s">
        <v>1584</v>
      </c>
      <c r="Q28" s="45" t="s">
        <v>336</v>
      </c>
      <c r="R28" s="43" t="s">
        <v>73</v>
      </c>
      <c r="S28" s="43" t="s">
        <v>109</v>
      </c>
    </row>
    <row r="29" spans="1:19" s="34" customFormat="1" ht="20.25" customHeight="1">
      <c r="A29" s="43" t="s">
        <v>129</v>
      </c>
      <c r="B29" s="213" t="s">
        <v>1582</v>
      </c>
      <c r="C29" s="45" t="s">
        <v>371</v>
      </c>
      <c r="D29" s="214" t="s">
        <v>462</v>
      </c>
      <c r="E29" s="215"/>
      <c r="F29" s="43" t="s">
        <v>620</v>
      </c>
      <c r="G29" s="43"/>
      <c r="H29" s="216">
        <v>2184</v>
      </c>
      <c r="I29" s="216">
        <v>6700</v>
      </c>
      <c r="J29" s="216">
        <v>0</v>
      </c>
      <c r="K29" s="217">
        <f t="shared" si="0"/>
        <v>0</v>
      </c>
      <c r="L29" s="217">
        <f t="shared" si="1"/>
        <v>0</v>
      </c>
      <c r="M29" s="218">
        <f t="shared" si="2"/>
        <v>14632800</v>
      </c>
      <c r="N29" s="44"/>
      <c r="O29" s="213" t="s">
        <v>587</v>
      </c>
      <c r="P29" s="43" t="s">
        <v>1584</v>
      </c>
      <c r="Q29" s="45" t="s">
        <v>336</v>
      </c>
      <c r="R29" s="43" t="s">
        <v>73</v>
      </c>
      <c r="S29" s="43" t="s">
        <v>109</v>
      </c>
    </row>
    <row r="30" spans="1:19" s="34" customFormat="1" ht="20.25" customHeight="1">
      <c r="A30" s="43" t="s">
        <v>398</v>
      </c>
      <c r="B30" s="213" t="s">
        <v>1586</v>
      </c>
      <c r="C30" s="45" t="s">
        <v>399</v>
      </c>
      <c r="D30" s="214" t="s">
        <v>527</v>
      </c>
      <c r="E30" s="215"/>
      <c r="F30" s="43" t="s">
        <v>402</v>
      </c>
      <c r="G30" s="216"/>
      <c r="H30" s="216">
        <v>1104</v>
      </c>
      <c r="I30" s="216">
        <v>151487.29999999999</v>
      </c>
      <c r="J30" s="216">
        <v>26.4</v>
      </c>
      <c r="K30" s="217">
        <f t="shared" si="0"/>
        <v>29145.599999999999</v>
      </c>
      <c r="L30" s="217">
        <f t="shared" si="1"/>
        <v>29.145599999999998</v>
      </c>
      <c r="M30" s="218">
        <f t="shared" si="2"/>
        <v>167241979.19999999</v>
      </c>
      <c r="N30" s="44"/>
      <c r="O30" s="213" t="s">
        <v>1199</v>
      </c>
      <c r="P30" s="43" t="s">
        <v>90</v>
      </c>
      <c r="Q30" s="45" t="s">
        <v>403</v>
      </c>
      <c r="R30" s="43" t="s">
        <v>60</v>
      </c>
      <c r="S30" s="43" t="s">
        <v>1076</v>
      </c>
    </row>
    <row r="31" spans="1:19" s="34" customFormat="1" ht="20.25" customHeight="1">
      <c r="A31" s="43" t="s">
        <v>398</v>
      </c>
      <c r="B31" s="213" t="s">
        <v>1586</v>
      </c>
      <c r="C31" s="45" t="s">
        <v>399</v>
      </c>
      <c r="D31" s="214" t="s">
        <v>527</v>
      </c>
      <c r="E31" s="215"/>
      <c r="F31" s="43" t="s">
        <v>880</v>
      </c>
      <c r="G31" s="43"/>
      <c r="H31" s="216">
        <v>1104</v>
      </c>
      <c r="I31" s="216">
        <v>2796.7</v>
      </c>
      <c r="J31" s="216">
        <v>0</v>
      </c>
      <c r="K31" s="217">
        <f t="shared" si="0"/>
        <v>0</v>
      </c>
      <c r="L31" s="217">
        <f t="shared" si="1"/>
        <v>0</v>
      </c>
      <c r="M31" s="218">
        <f t="shared" si="2"/>
        <v>3087556.8</v>
      </c>
      <c r="N31" s="44"/>
      <c r="O31" s="213" t="s">
        <v>1199</v>
      </c>
      <c r="P31" s="43" t="s">
        <v>90</v>
      </c>
      <c r="Q31" s="45" t="s">
        <v>336</v>
      </c>
      <c r="R31" s="43" t="s">
        <v>73</v>
      </c>
      <c r="S31" s="43" t="s">
        <v>1076</v>
      </c>
    </row>
    <row r="32" spans="1:19" s="34" customFormat="1" ht="20.25" customHeight="1">
      <c r="A32" s="43" t="s">
        <v>398</v>
      </c>
      <c r="B32" s="213" t="s">
        <v>1586</v>
      </c>
      <c r="C32" s="45" t="s">
        <v>399</v>
      </c>
      <c r="D32" s="214" t="s">
        <v>527</v>
      </c>
      <c r="E32" s="215"/>
      <c r="F32" s="43" t="s">
        <v>517</v>
      </c>
      <c r="G32" s="43"/>
      <c r="H32" s="216">
        <v>1104</v>
      </c>
      <c r="I32" s="216">
        <v>53009.5</v>
      </c>
      <c r="J32" s="216">
        <v>15.5</v>
      </c>
      <c r="K32" s="217">
        <f t="shared" si="0"/>
        <v>17112</v>
      </c>
      <c r="L32" s="217">
        <f t="shared" si="1"/>
        <v>17.111999999999998</v>
      </c>
      <c r="M32" s="218">
        <f t="shared" si="2"/>
        <v>58522488</v>
      </c>
      <c r="N32" s="44"/>
      <c r="O32" s="213" t="s">
        <v>1198</v>
      </c>
      <c r="P32" s="43" t="s">
        <v>90</v>
      </c>
      <c r="Q32" s="45" t="s">
        <v>270</v>
      </c>
      <c r="R32" s="43" t="s">
        <v>60</v>
      </c>
      <c r="S32" s="43" t="s">
        <v>1076</v>
      </c>
    </row>
    <row r="33" spans="1:19" s="34" customFormat="1" ht="20.25" customHeight="1">
      <c r="A33" s="43" t="s">
        <v>398</v>
      </c>
      <c r="B33" s="213" t="s">
        <v>1586</v>
      </c>
      <c r="C33" s="45" t="s">
        <v>399</v>
      </c>
      <c r="D33" s="214" t="s">
        <v>527</v>
      </c>
      <c r="E33" s="215"/>
      <c r="F33" s="43" t="s">
        <v>1387</v>
      </c>
      <c r="G33" s="43"/>
      <c r="H33" s="216">
        <v>1104</v>
      </c>
      <c r="I33" s="216">
        <v>11754.3</v>
      </c>
      <c r="J33" s="216">
        <v>0</v>
      </c>
      <c r="K33" s="217">
        <f t="shared" si="0"/>
        <v>0</v>
      </c>
      <c r="L33" s="217">
        <f t="shared" si="1"/>
        <v>0</v>
      </c>
      <c r="M33" s="218">
        <f t="shared" si="2"/>
        <v>12976747.199999999</v>
      </c>
      <c r="N33" s="44"/>
      <c r="O33" s="213" t="s">
        <v>1198</v>
      </c>
      <c r="P33" s="43" t="s">
        <v>90</v>
      </c>
      <c r="Q33" s="45" t="s">
        <v>577</v>
      </c>
      <c r="R33" s="43" t="s">
        <v>68</v>
      </c>
      <c r="S33" s="43" t="s">
        <v>1076</v>
      </c>
    </row>
    <row r="34" spans="1:19" s="34" customFormat="1" ht="20.25" customHeight="1">
      <c r="A34" s="43" t="s">
        <v>10</v>
      </c>
      <c r="B34" s="213" t="s">
        <v>1587</v>
      </c>
      <c r="C34" s="45" t="s">
        <v>1027</v>
      </c>
      <c r="D34" s="214" t="s">
        <v>1446</v>
      </c>
      <c r="E34" s="215"/>
      <c r="F34" s="43" t="s">
        <v>541</v>
      </c>
      <c r="G34" s="43"/>
      <c r="H34" s="216">
        <v>136</v>
      </c>
      <c r="I34" s="216">
        <v>91219.5</v>
      </c>
      <c r="J34" s="216">
        <v>18.7</v>
      </c>
      <c r="K34" s="217">
        <f t="shared" si="0"/>
        <v>2543.1999999999998</v>
      </c>
      <c r="L34" s="217">
        <f t="shared" si="1"/>
        <v>2.5431999999999997</v>
      </c>
      <c r="M34" s="218">
        <f t="shared" si="2"/>
        <v>12405852</v>
      </c>
      <c r="N34" s="44"/>
      <c r="O34" s="213" t="s">
        <v>1108</v>
      </c>
      <c r="P34" s="43" t="s">
        <v>269</v>
      </c>
      <c r="Q34" s="45" t="s">
        <v>341</v>
      </c>
      <c r="R34" s="43" t="s">
        <v>60</v>
      </c>
      <c r="S34" s="43" t="s">
        <v>109</v>
      </c>
    </row>
    <row r="35" spans="1:19" s="34" customFormat="1" ht="20.25" customHeight="1">
      <c r="A35" s="43" t="s">
        <v>10</v>
      </c>
      <c r="B35" s="213" t="s">
        <v>1587</v>
      </c>
      <c r="C35" s="45" t="s">
        <v>1027</v>
      </c>
      <c r="D35" s="214" t="s">
        <v>1446</v>
      </c>
      <c r="E35" s="215"/>
      <c r="F35" s="43" t="s">
        <v>401</v>
      </c>
      <c r="G35" s="43"/>
      <c r="H35" s="216">
        <v>317</v>
      </c>
      <c r="I35" s="216">
        <v>57471.6</v>
      </c>
      <c r="J35" s="216">
        <v>9.4</v>
      </c>
      <c r="K35" s="217">
        <f t="shared" si="0"/>
        <v>2979.8</v>
      </c>
      <c r="L35" s="217">
        <f t="shared" si="1"/>
        <v>2.9798</v>
      </c>
      <c r="M35" s="218">
        <f t="shared" si="2"/>
        <v>18218497.199999999</v>
      </c>
      <c r="N35" s="44"/>
      <c r="O35" s="213" t="s">
        <v>1405</v>
      </c>
      <c r="P35" s="43" t="s">
        <v>269</v>
      </c>
      <c r="Q35" s="45" t="s">
        <v>344</v>
      </c>
      <c r="R35" s="43" t="s">
        <v>60</v>
      </c>
      <c r="S35" s="43" t="s">
        <v>109</v>
      </c>
    </row>
    <row r="36" spans="1:19" s="34" customFormat="1" ht="20.25" customHeight="1">
      <c r="A36" s="43" t="s">
        <v>10</v>
      </c>
      <c r="B36" s="213" t="s">
        <v>1587</v>
      </c>
      <c r="C36" s="45" t="s">
        <v>1027</v>
      </c>
      <c r="D36" s="214" t="s">
        <v>1446</v>
      </c>
      <c r="E36" s="215"/>
      <c r="F36" s="43" t="s">
        <v>65</v>
      </c>
      <c r="G36" s="43"/>
      <c r="H36" s="216">
        <v>272</v>
      </c>
      <c r="I36" s="216">
        <v>160527.9</v>
      </c>
      <c r="J36" s="216">
        <v>29.3</v>
      </c>
      <c r="K36" s="217">
        <f t="shared" si="0"/>
        <v>7969.6</v>
      </c>
      <c r="L36" s="217">
        <f t="shared" si="1"/>
        <v>7.9696000000000007</v>
      </c>
      <c r="M36" s="218">
        <f t="shared" si="2"/>
        <v>43663588.799999997</v>
      </c>
      <c r="N36" s="44"/>
      <c r="O36" s="213" t="s">
        <v>1055</v>
      </c>
      <c r="P36" s="43" t="s">
        <v>269</v>
      </c>
      <c r="Q36" s="45" t="s">
        <v>343</v>
      </c>
      <c r="R36" s="43" t="s">
        <v>60</v>
      </c>
      <c r="S36" s="43" t="s">
        <v>109</v>
      </c>
    </row>
    <row r="37" spans="1:19" s="34" customFormat="1" ht="20.25" customHeight="1">
      <c r="A37" s="43" t="s">
        <v>10</v>
      </c>
      <c r="B37" s="213" t="s">
        <v>1587</v>
      </c>
      <c r="C37" s="45" t="s">
        <v>1027</v>
      </c>
      <c r="D37" s="214" t="s">
        <v>1446</v>
      </c>
      <c r="E37" s="215"/>
      <c r="F37" s="43" t="s">
        <v>426</v>
      </c>
      <c r="G37" s="43"/>
      <c r="H37" s="216">
        <v>272</v>
      </c>
      <c r="I37" s="216">
        <v>179695.4</v>
      </c>
      <c r="J37" s="216">
        <v>0</v>
      </c>
      <c r="K37" s="217">
        <f t="shared" si="0"/>
        <v>0</v>
      </c>
      <c r="L37" s="217">
        <f t="shared" si="1"/>
        <v>0</v>
      </c>
      <c r="M37" s="218">
        <f t="shared" si="2"/>
        <v>48877148.799999997</v>
      </c>
      <c r="N37" s="44"/>
      <c r="O37" s="213" t="s">
        <v>1055</v>
      </c>
      <c r="P37" s="43" t="s">
        <v>269</v>
      </c>
      <c r="Q37" s="45" t="s">
        <v>354</v>
      </c>
      <c r="R37" s="43" t="s">
        <v>70</v>
      </c>
      <c r="S37" s="43" t="s">
        <v>109</v>
      </c>
    </row>
    <row r="38" spans="1:19" s="34" customFormat="1" ht="20.25" customHeight="1">
      <c r="A38" s="43" t="s">
        <v>10</v>
      </c>
      <c r="B38" s="213" t="s">
        <v>1587</v>
      </c>
      <c r="C38" s="45" t="s">
        <v>1027</v>
      </c>
      <c r="D38" s="214" t="s">
        <v>1446</v>
      </c>
      <c r="E38" s="215"/>
      <c r="F38" s="43" t="s">
        <v>988</v>
      </c>
      <c r="G38" s="43"/>
      <c r="H38" s="216">
        <v>181</v>
      </c>
      <c r="I38" s="216">
        <v>51422.1</v>
      </c>
      <c r="J38" s="216">
        <v>14</v>
      </c>
      <c r="K38" s="217">
        <f t="shared" si="0"/>
        <v>2534</v>
      </c>
      <c r="L38" s="217">
        <f t="shared" si="1"/>
        <v>2.5339999999999998</v>
      </c>
      <c r="M38" s="218">
        <f t="shared" si="2"/>
        <v>9307400.0999999996</v>
      </c>
      <c r="N38" s="44"/>
      <c r="O38" s="213" t="s">
        <v>695</v>
      </c>
      <c r="P38" s="43" t="s">
        <v>269</v>
      </c>
      <c r="Q38" s="45" t="s">
        <v>270</v>
      </c>
      <c r="R38" s="43" t="s">
        <v>60</v>
      </c>
      <c r="S38" s="43" t="s">
        <v>109</v>
      </c>
    </row>
    <row r="39" spans="1:19" s="34" customFormat="1" ht="20.25" customHeight="1">
      <c r="A39" s="43" t="s">
        <v>10</v>
      </c>
      <c r="B39" s="213" t="s">
        <v>1587</v>
      </c>
      <c r="C39" s="45" t="s">
        <v>1027</v>
      </c>
      <c r="D39" s="214" t="s">
        <v>1446</v>
      </c>
      <c r="E39" s="215"/>
      <c r="F39" s="43" t="s">
        <v>1399</v>
      </c>
      <c r="G39" s="43"/>
      <c r="H39" s="216">
        <v>181</v>
      </c>
      <c r="I39" s="216">
        <v>11742.7</v>
      </c>
      <c r="J39" s="216">
        <v>0</v>
      </c>
      <c r="K39" s="217">
        <f t="shared" si="0"/>
        <v>0</v>
      </c>
      <c r="L39" s="217">
        <f t="shared" si="1"/>
        <v>0</v>
      </c>
      <c r="M39" s="218">
        <f t="shared" si="2"/>
        <v>2125428.7000000002</v>
      </c>
      <c r="N39" s="44"/>
      <c r="O39" s="213" t="s">
        <v>695</v>
      </c>
      <c r="P39" s="43" t="s">
        <v>269</v>
      </c>
      <c r="Q39" s="45" t="s">
        <v>577</v>
      </c>
      <c r="R39" s="43" t="s">
        <v>68</v>
      </c>
      <c r="S39" s="43" t="s">
        <v>109</v>
      </c>
    </row>
    <row r="40" spans="1:19" s="34" customFormat="1" ht="20.25" customHeight="1">
      <c r="A40" s="43" t="s">
        <v>10</v>
      </c>
      <c r="B40" s="213" t="s">
        <v>1587</v>
      </c>
      <c r="C40" s="45" t="s">
        <v>1027</v>
      </c>
      <c r="D40" s="214" t="s">
        <v>1446</v>
      </c>
      <c r="E40" s="215"/>
      <c r="F40" s="43" t="s">
        <v>1592</v>
      </c>
      <c r="G40" s="43"/>
      <c r="H40" s="216">
        <v>181</v>
      </c>
      <c r="I40" s="216">
        <v>146683</v>
      </c>
      <c r="J40" s="216">
        <v>20.9</v>
      </c>
      <c r="K40" s="217">
        <f t="shared" ref="K40:K71" si="3">J40*H40</f>
        <v>3782.8999999999996</v>
      </c>
      <c r="L40" s="217">
        <f t="shared" ref="L40:L71" si="4">K40/1000</f>
        <v>3.7828999999999997</v>
      </c>
      <c r="M40" s="218">
        <f t="shared" ref="M40:M71" si="5">H40*I40</f>
        <v>26549623</v>
      </c>
      <c r="N40" s="44"/>
      <c r="O40" s="213" t="s">
        <v>1588</v>
      </c>
      <c r="P40" s="43" t="s">
        <v>269</v>
      </c>
      <c r="Q40" s="45" t="s">
        <v>370</v>
      </c>
      <c r="R40" s="43" t="s">
        <v>60</v>
      </c>
      <c r="S40" s="43" t="s">
        <v>109</v>
      </c>
    </row>
    <row r="41" spans="1:19" s="34" customFormat="1" ht="20.25" customHeight="1">
      <c r="A41" s="43" t="s">
        <v>10</v>
      </c>
      <c r="B41" s="213" t="s">
        <v>1587</v>
      </c>
      <c r="C41" s="45" t="s">
        <v>1027</v>
      </c>
      <c r="D41" s="214" t="s">
        <v>1446</v>
      </c>
      <c r="E41" s="215"/>
      <c r="F41" s="43" t="s">
        <v>57</v>
      </c>
      <c r="G41" s="43"/>
      <c r="H41" s="216">
        <v>181</v>
      </c>
      <c r="I41" s="216">
        <v>179386.5</v>
      </c>
      <c r="J41" s="216">
        <v>34.6</v>
      </c>
      <c r="K41" s="217">
        <f t="shared" si="3"/>
        <v>6262.6</v>
      </c>
      <c r="L41" s="217">
        <f t="shared" si="4"/>
        <v>6.2625999999999999</v>
      </c>
      <c r="M41" s="218">
        <f t="shared" si="5"/>
        <v>32468956.5</v>
      </c>
      <c r="N41" s="44"/>
      <c r="O41" s="213" t="s">
        <v>1589</v>
      </c>
      <c r="P41" s="43" t="s">
        <v>269</v>
      </c>
      <c r="Q41" s="45" t="s">
        <v>327</v>
      </c>
      <c r="R41" s="43" t="s">
        <v>60</v>
      </c>
      <c r="S41" s="43" t="s">
        <v>109</v>
      </c>
    </row>
    <row r="42" spans="1:19" s="34" customFormat="1" ht="20.25" customHeight="1">
      <c r="A42" s="43" t="s">
        <v>10</v>
      </c>
      <c r="B42" s="213" t="s">
        <v>1590</v>
      </c>
      <c r="C42" s="45" t="s">
        <v>1024</v>
      </c>
      <c r="D42" s="214" t="s">
        <v>469</v>
      </c>
      <c r="E42" s="215"/>
      <c r="F42" s="43" t="s">
        <v>57</v>
      </c>
      <c r="G42" s="43"/>
      <c r="H42" s="216">
        <v>1782</v>
      </c>
      <c r="I42" s="216">
        <v>179386.5</v>
      </c>
      <c r="J42" s="216">
        <v>34.6</v>
      </c>
      <c r="K42" s="217">
        <f t="shared" si="3"/>
        <v>61657.200000000004</v>
      </c>
      <c r="L42" s="217">
        <f t="shared" si="4"/>
        <v>61.657200000000003</v>
      </c>
      <c r="M42" s="218">
        <f t="shared" si="5"/>
        <v>319666743</v>
      </c>
      <c r="N42" s="44"/>
      <c r="O42" s="213" t="s">
        <v>1589</v>
      </c>
      <c r="P42" s="43" t="s">
        <v>269</v>
      </c>
      <c r="Q42" s="45" t="s">
        <v>327</v>
      </c>
      <c r="R42" s="43" t="s">
        <v>60</v>
      </c>
      <c r="S42" s="43" t="s">
        <v>109</v>
      </c>
    </row>
    <row r="43" spans="1:19" s="34" customFormat="1" ht="20.25" customHeight="1">
      <c r="A43" s="43" t="s">
        <v>10</v>
      </c>
      <c r="B43" s="213" t="s">
        <v>1590</v>
      </c>
      <c r="C43" s="45" t="s">
        <v>1024</v>
      </c>
      <c r="D43" s="214" t="s">
        <v>469</v>
      </c>
      <c r="E43" s="215"/>
      <c r="F43" s="43" t="s">
        <v>1592</v>
      </c>
      <c r="G43" s="43"/>
      <c r="H43" s="216">
        <v>1782</v>
      </c>
      <c r="I43" s="216">
        <v>146683</v>
      </c>
      <c r="J43" s="216">
        <v>20.9</v>
      </c>
      <c r="K43" s="217">
        <f t="shared" si="3"/>
        <v>37243.799999999996</v>
      </c>
      <c r="L43" s="217">
        <f t="shared" si="4"/>
        <v>37.243799999999993</v>
      </c>
      <c r="M43" s="218">
        <f t="shared" si="5"/>
        <v>261389106</v>
      </c>
      <c r="N43" s="44"/>
      <c r="O43" s="213" t="s">
        <v>1588</v>
      </c>
      <c r="P43" s="43" t="s">
        <v>269</v>
      </c>
      <c r="Q43" s="45" t="s">
        <v>370</v>
      </c>
      <c r="R43" s="43" t="s">
        <v>60</v>
      </c>
      <c r="S43" s="43" t="s">
        <v>109</v>
      </c>
    </row>
    <row r="44" spans="1:19" s="34" customFormat="1" ht="20.25" customHeight="1">
      <c r="A44" s="43" t="s">
        <v>10</v>
      </c>
      <c r="B44" s="213" t="s">
        <v>1590</v>
      </c>
      <c r="C44" s="45" t="s">
        <v>1024</v>
      </c>
      <c r="D44" s="214" t="s">
        <v>469</v>
      </c>
      <c r="E44" s="215"/>
      <c r="F44" s="43" t="s">
        <v>65</v>
      </c>
      <c r="G44" s="43"/>
      <c r="H44" s="216">
        <v>396</v>
      </c>
      <c r="I44" s="216">
        <v>160527.9</v>
      </c>
      <c r="J44" s="216">
        <v>29.3</v>
      </c>
      <c r="K44" s="217">
        <f t="shared" si="3"/>
        <v>11602.800000000001</v>
      </c>
      <c r="L44" s="217">
        <f t="shared" si="4"/>
        <v>11.6028</v>
      </c>
      <c r="M44" s="218">
        <f t="shared" si="5"/>
        <v>63569048.399999999</v>
      </c>
      <c r="N44" s="44"/>
      <c r="O44" s="213" t="s">
        <v>1055</v>
      </c>
      <c r="P44" s="43" t="s">
        <v>269</v>
      </c>
      <c r="Q44" s="45" t="s">
        <v>343</v>
      </c>
      <c r="R44" s="43" t="s">
        <v>60</v>
      </c>
      <c r="S44" s="43" t="s">
        <v>109</v>
      </c>
    </row>
    <row r="45" spans="1:19" s="34" customFormat="1" ht="20.25" customHeight="1">
      <c r="A45" s="43" t="s">
        <v>10</v>
      </c>
      <c r="B45" s="213" t="s">
        <v>1590</v>
      </c>
      <c r="C45" s="45" t="s">
        <v>1024</v>
      </c>
      <c r="D45" s="214" t="s">
        <v>469</v>
      </c>
      <c r="E45" s="215"/>
      <c r="F45" s="43" t="s">
        <v>426</v>
      </c>
      <c r="G45" s="43"/>
      <c r="H45" s="216">
        <v>396</v>
      </c>
      <c r="I45" s="216">
        <v>179695.4</v>
      </c>
      <c r="J45" s="216">
        <v>0</v>
      </c>
      <c r="K45" s="217">
        <f t="shared" si="3"/>
        <v>0</v>
      </c>
      <c r="L45" s="217">
        <f t="shared" si="4"/>
        <v>0</v>
      </c>
      <c r="M45" s="218">
        <f t="shared" si="5"/>
        <v>71159378.399999991</v>
      </c>
      <c r="N45" s="44"/>
      <c r="O45" s="213" t="s">
        <v>1055</v>
      </c>
      <c r="P45" s="43" t="s">
        <v>269</v>
      </c>
      <c r="Q45" s="45" t="s">
        <v>354</v>
      </c>
      <c r="R45" s="43" t="s">
        <v>70</v>
      </c>
      <c r="S45" s="43" t="s">
        <v>109</v>
      </c>
    </row>
    <row r="46" spans="1:19" s="34" customFormat="1" ht="20.25" customHeight="1">
      <c r="A46" s="43" t="s">
        <v>10</v>
      </c>
      <c r="B46" s="213" t="s">
        <v>1590</v>
      </c>
      <c r="C46" s="45" t="s">
        <v>1024</v>
      </c>
      <c r="D46" s="214" t="s">
        <v>469</v>
      </c>
      <c r="E46" s="215"/>
      <c r="F46" s="43" t="s">
        <v>988</v>
      </c>
      <c r="G46" s="43"/>
      <c r="H46" s="216">
        <v>3564</v>
      </c>
      <c r="I46" s="216">
        <v>51422.1</v>
      </c>
      <c r="J46" s="216">
        <v>14</v>
      </c>
      <c r="K46" s="217">
        <f t="shared" si="3"/>
        <v>49896</v>
      </c>
      <c r="L46" s="217">
        <f t="shared" si="4"/>
        <v>49.896000000000001</v>
      </c>
      <c r="M46" s="218">
        <f t="shared" si="5"/>
        <v>183268364.40000001</v>
      </c>
      <c r="N46" s="44"/>
      <c r="O46" s="213" t="s">
        <v>695</v>
      </c>
      <c r="P46" s="43" t="s">
        <v>269</v>
      </c>
      <c r="Q46" s="45" t="s">
        <v>270</v>
      </c>
      <c r="R46" s="43" t="s">
        <v>60</v>
      </c>
      <c r="S46" s="43" t="s">
        <v>109</v>
      </c>
    </row>
    <row r="47" spans="1:19" s="34" customFormat="1" ht="20.25" customHeight="1">
      <c r="A47" s="43" t="s">
        <v>10</v>
      </c>
      <c r="B47" s="213" t="s">
        <v>1590</v>
      </c>
      <c r="C47" s="45" t="s">
        <v>1024</v>
      </c>
      <c r="D47" s="214" t="s">
        <v>469</v>
      </c>
      <c r="E47" s="215"/>
      <c r="F47" s="43" t="s">
        <v>1399</v>
      </c>
      <c r="G47" s="43"/>
      <c r="H47" s="216">
        <v>3564</v>
      </c>
      <c r="I47" s="216">
        <v>11742.7</v>
      </c>
      <c r="J47" s="216">
        <v>0</v>
      </c>
      <c r="K47" s="217">
        <f t="shared" si="3"/>
        <v>0</v>
      </c>
      <c r="L47" s="217">
        <f t="shared" si="4"/>
        <v>0</v>
      </c>
      <c r="M47" s="218">
        <f t="shared" si="5"/>
        <v>41850982.800000004</v>
      </c>
      <c r="N47" s="44"/>
      <c r="O47" s="213" t="s">
        <v>695</v>
      </c>
      <c r="P47" s="43" t="s">
        <v>269</v>
      </c>
      <c r="Q47" s="45" t="s">
        <v>577</v>
      </c>
      <c r="R47" s="43" t="s">
        <v>68</v>
      </c>
      <c r="S47" s="43" t="s">
        <v>109</v>
      </c>
    </row>
    <row r="48" spans="1:19" s="34" customFormat="1" ht="20.25" customHeight="1">
      <c r="A48" s="43" t="s">
        <v>10</v>
      </c>
      <c r="B48" s="213" t="s">
        <v>1590</v>
      </c>
      <c r="C48" s="45" t="s">
        <v>1024</v>
      </c>
      <c r="D48" s="214" t="s">
        <v>469</v>
      </c>
      <c r="E48" s="215"/>
      <c r="F48" s="43" t="s">
        <v>541</v>
      </c>
      <c r="G48" s="43"/>
      <c r="H48" s="216">
        <v>396</v>
      </c>
      <c r="I48" s="216">
        <v>91219.5</v>
      </c>
      <c r="J48" s="216">
        <v>18.7</v>
      </c>
      <c r="K48" s="217">
        <f t="shared" si="3"/>
        <v>7405.2</v>
      </c>
      <c r="L48" s="217">
        <f t="shared" si="4"/>
        <v>7.4051999999999998</v>
      </c>
      <c r="M48" s="218">
        <f t="shared" si="5"/>
        <v>36122922</v>
      </c>
      <c r="N48" s="44"/>
      <c r="O48" s="213" t="s">
        <v>1108</v>
      </c>
      <c r="P48" s="43" t="s">
        <v>269</v>
      </c>
      <c r="Q48" s="45" t="s">
        <v>341</v>
      </c>
      <c r="R48" s="43" t="s">
        <v>60</v>
      </c>
      <c r="S48" s="43" t="s">
        <v>109</v>
      </c>
    </row>
    <row r="49" spans="1:19" s="34" customFormat="1" ht="20.25" customHeight="1">
      <c r="A49" s="43" t="s">
        <v>608</v>
      </c>
      <c r="B49" s="213" t="s">
        <v>1593</v>
      </c>
      <c r="C49" s="45" t="s">
        <v>399</v>
      </c>
      <c r="D49" s="214" t="s">
        <v>934</v>
      </c>
      <c r="E49" s="215"/>
      <c r="F49" s="43" t="s">
        <v>1592</v>
      </c>
      <c r="G49" s="43"/>
      <c r="H49" s="216">
        <v>41</v>
      </c>
      <c r="I49" s="216">
        <v>143418</v>
      </c>
      <c r="J49" s="216">
        <v>20.9</v>
      </c>
      <c r="K49" s="217">
        <f t="shared" si="3"/>
        <v>856.9</v>
      </c>
      <c r="L49" s="217">
        <f t="shared" si="4"/>
        <v>0.8569</v>
      </c>
      <c r="M49" s="218">
        <f t="shared" si="5"/>
        <v>5880138</v>
      </c>
      <c r="N49" s="44"/>
      <c r="O49" s="213" t="s">
        <v>844</v>
      </c>
      <c r="P49" s="43" t="s">
        <v>90</v>
      </c>
      <c r="Q49" s="45" t="s">
        <v>370</v>
      </c>
      <c r="R49" s="43" t="s">
        <v>60</v>
      </c>
      <c r="S49" s="43" t="s">
        <v>152</v>
      </c>
    </row>
    <row r="50" spans="1:19" s="34" customFormat="1" ht="20.25" customHeight="1">
      <c r="A50" s="43" t="s">
        <v>608</v>
      </c>
      <c r="B50" s="213" t="s">
        <v>1593</v>
      </c>
      <c r="C50" s="45" t="s">
        <v>399</v>
      </c>
      <c r="D50" s="214" t="s">
        <v>934</v>
      </c>
      <c r="E50" s="215"/>
      <c r="F50" s="43" t="s">
        <v>880</v>
      </c>
      <c r="G50" s="43"/>
      <c r="H50" s="216">
        <v>41</v>
      </c>
      <c r="I50" s="216">
        <v>2984.4</v>
      </c>
      <c r="J50" s="216">
        <v>0</v>
      </c>
      <c r="K50" s="217">
        <f t="shared" si="3"/>
        <v>0</v>
      </c>
      <c r="L50" s="217">
        <f t="shared" si="4"/>
        <v>0</v>
      </c>
      <c r="M50" s="218">
        <f t="shared" si="5"/>
        <v>122360.40000000001</v>
      </c>
      <c r="N50" s="44"/>
      <c r="O50" s="213" t="s">
        <v>844</v>
      </c>
      <c r="P50" s="43" t="s">
        <v>90</v>
      </c>
      <c r="Q50" s="45" t="s">
        <v>336</v>
      </c>
      <c r="R50" s="43" t="s">
        <v>73</v>
      </c>
      <c r="S50" s="43" t="s">
        <v>152</v>
      </c>
    </row>
    <row r="51" spans="1:19" s="34" customFormat="1" ht="20.25" customHeight="1">
      <c r="A51" s="43" t="s">
        <v>608</v>
      </c>
      <c r="B51" s="213" t="s">
        <v>1593</v>
      </c>
      <c r="C51" s="45" t="s">
        <v>399</v>
      </c>
      <c r="D51" s="214" t="s">
        <v>934</v>
      </c>
      <c r="E51" s="215"/>
      <c r="F51" s="43" t="s">
        <v>440</v>
      </c>
      <c r="G51" s="43"/>
      <c r="H51" s="216">
        <v>41</v>
      </c>
      <c r="I51" s="216">
        <v>218604</v>
      </c>
      <c r="J51" s="216">
        <v>36.9</v>
      </c>
      <c r="K51" s="217">
        <f t="shared" si="3"/>
        <v>1512.8999999999999</v>
      </c>
      <c r="L51" s="217">
        <f t="shared" si="4"/>
        <v>1.5128999999999999</v>
      </c>
      <c r="M51" s="218">
        <f t="shared" si="5"/>
        <v>8962764</v>
      </c>
      <c r="N51" s="44"/>
      <c r="O51" s="213" t="s">
        <v>1594</v>
      </c>
      <c r="P51" s="43" t="s">
        <v>90</v>
      </c>
      <c r="Q51" s="45" t="s">
        <v>327</v>
      </c>
      <c r="R51" s="43" t="s">
        <v>60</v>
      </c>
      <c r="S51" s="43" t="s">
        <v>152</v>
      </c>
    </row>
    <row r="52" spans="1:19" s="34" customFormat="1" ht="20.25" customHeight="1">
      <c r="A52" s="43" t="s">
        <v>608</v>
      </c>
      <c r="B52" s="213" t="s">
        <v>1593</v>
      </c>
      <c r="C52" s="45" t="s">
        <v>399</v>
      </c>
      <c r="D52" s="214" t="s">
        <v>934</v>
      </c>
      <c r="E52" s="215"/>
      <c r="F52" s="43" t="s">
        <v>880</v>
      </c>
      <c r="G52" s="43"/>
      <c r="H52" s="216">
        <v>41</v>
      </c>
      <c r="I52" s="216">
        <v>3421.6</v>
      </c>
      <c r="J52" s="216">
        <v>0</v>
      </c>
      <c r="K52" s="217">
        <f t="shared" si="3"/>
        <v>0</v>
      </c>
      <c r="L52" s="217">
        <f t="shared" si="4"/>
        <v>0</v>
      </c>
      <c r="M52" s="218">
        <f t="shared" si="5"/>
        <v>140285.6</v>
      </c>
      <c r="N52" s="44"/>
      <c r="O52" s="213" t="s">
        <v>1594</v>
      </c>
      <c r="P52" s="43" t="s">
        <v>90</v>
      </c>
      <c r="Q52" s="45" t="s">
        <v>336</v>
      </c>
      <c r="R52" s="43" t="s">
        <v>73</v>
      </c>
      <c r="S52" s="43" t="s">
        <v>152</v>
      </c>
    </row>
    <row r="53" spans="1:19" s="34" customFormat="1" ht="20.25" customHeight="1">
      <c r="A53" s="43" t="s">
        <v>608</v>
      </c>
      <c r="B53" s="213" t="s">
        <v>1593</v>
      </c>
      <c r="C53" s="45" t="s">
        <v>399</v>
      </c>
      <c r="D53" s="214" t="s">
        <v>934</v>
      </c>
      <c r="E53" s="215"/>
      <c r="F53" s="43" t="s">
        <v>1399</v>
      </c>
      <c r="G53" s="43"/>
      <c r="H53" s="216">
        <v>82</v>
      </c>
      <c r="I53" s="216">
        <v>12873.2</v>
      </c>
      <c r="J53" s="216">
        <v>0</v>
      </c>
      <c r="K53" s="217">
        <f t="shared" si="3"/>
        <v>0</v>
      </c>
      <c r="L53" s="217">
        <f t="shared" si="4"/>
        <v>0</v>
      </c>
      <c r="M53" s="218">
        <f t="shared" si="5"/>
        <v>1055602.4000000001</v>
      </c>
      <c r="N53" s="44"/>
      <c r="O53" s="213" t="s">
        <v>1595</v>
      </c>
      <c r="P53" s="43" t="s">
        <v>90</v>
      </c>
      <c r="Q53" s="45" t="s">
        <v>577</v>
      </c>
      <c r="R53" s="43" t="s">
        <v>68</v>
      </c>
      <c r="S53" s="43" t="s">
        <v>152</v>
      </c>
    </row>
    <row r="54" spans="1:19" s="34" customFormat="1" ht="20.25" customHeight="1">
      <c r="A54" s="43" t="s">
        <v>608</v>
      </c>
      <c r="B54" s="213" t="s">
        <v>1593</v>
      </c>
      <c r="C54" s="45" t="s">
        <v>399</v>
      </c>
      <c r="D54" s="214" t="s">
        <v>934</v>
      </c>
      <c r="E54" s="215"/>
      <c r="F54" s="43" t="s">
        <v>645</v>
      </c>
      <c r="G54" s="43"/>
      <c r="H54" s="216">
        <v>82</v>
      </c>
      <c r="I54" s="216">
        <v>56372.9</v>
      </c>
      <c r="J54" s="216">
        <v>14</v>
      </c>
      <c r="K54" s="217">
        <f t="shared" si="3"/>
        <v>1148</v>
      </c>
      <c r="L54" s="217">
        <f t="shared" si="4"/>
        <v>1.1479999999999999</v>
      </c>
      <c r="M54" s="218">
        <f t="shared" si="5"/>
        <v>4622577.8</v>
      </c>
      <c r="N54" s="44"/>
      <c r="O54" s="213" t="s">
        <v>1595</v>
      </c>
      <c r="P54" s="43" t="s">
        <v>90</v>
      </c>
      <c r="Q54" s="45" t="s">
        <v>270</v>
      </c>
      <c r="R54" s="43" t="s">
        <v>60</v>
      </c>
      <c r="S54" s="43" t="s">
        <v>152</v>
      </c>
    </row>
    <row r="55" spans="1:19" s="34" customFormat="1" ht="20.25" customHeight="1">
      <c r="A55" s="43" t="s">
        <v>10</v>
      </c>
      <c r="B55" s="213" t="s">
        <v>1596</v>
      </c>
      <c r="C55" s="45" t="s">
        <v>1027</v>
      </c>
      <c r="D55" s="214" t="s">
        <v>990</v>
      </c>
      <c r="E55" s="215"/>
      <c r="F55" s="43" t="s">
        <v>1592</v>
      </c>
      <c r="G55" s="43"/>
      <c r="H55" s="216">
        <v>360</v>
      </c>
      <c r="I55" s="216">
        <v>146683</v>
      </c>
      <c r="J55" s="216">
        <v>20.9</v>
      </c>
      <c r="K55" s="217">
        <f t="shared" si="3"/>
        <v>7523.9999999999991</v>
      </c>
      <c r="L55" s="217">
        <f t="shared" si="4"/>
        <v>7.5239999999999991</v>
      </c>
      <c r="M55" s="218">
        <f t="shared" si="5"/>
        <v>52805880</v>
      </c>
      <c r="N55" s="44"/>
      <c r="O55" s="213" t="s">
        <v>1588</v>
      </c>
      <c r="P55" s="43" t="s">
        <v>269</v>
      </c>
      <c r="Q55" s="45" t="s">
        <v>370</v>
      </c>
      <c r="R55" s="43" t="s">
        <v>60</v>
      </c>
      <c r="S55" s="43" t="s">
        <v>109</v>
      </c>
    </row>
    <row r="56" spans="1:19" s="34" customFormat="1" ht="20.25" customHeight="1">
      <c r="A56" s="43" t="s">
        <v>10</v>
      </c>
      <c r="B56" s="213" t="s">
        <v>1596</v>
      </c>
      <c r="C56" s="45" t="s">
        <v>1027</v>
      </c>
      <c r="D56" s="214" t="s">
        <v>990</v>
      </c>
      <c r="E56" s="215"/>
      <c r="F56" s="43" t="s">
        <v>988</v>
      </c>
      <c r="G56" s="43"/>
      <c r="H56" s="216">
        <v>441</v>
      </c>
      <c r="I56" s="216">
        <v>51422.1</v>
      </c>
      <c r="J56" s="216">
        <v>14</v>
      </c>
      <c r="K56" s="217">
        <f t="shared" si="3"/>
        <v>6174</v>
      </c>
      <c r="L56" s="217">
        <f t="shared" si="4"/>
        <v>6.1740000000000004</v>
      </c>
      <c r="M56" s="218">
        <f t="shared" si="5"/>
        <v>22677146.099999998</v>
      </c>
      <c r="N56" s="44"/>
      <c r="O56" s="213" t="s">
        <v>695</v>
      </c>
      <c r="P56" s="43" t="s">
        <v>269</v>
      </c>
      <c r="Q56" s="45" t="s">
        <v>270</v>
      </c>
      <c r="R56" s="43" t="s">
        <v>60</v>
      </c>
      <c r="S56" s="43" t="s">
        <v>109</v>
      </c>
    </row>
    <row r="57" spans="1:19" s="34" customFormat="1" ht="20.25" customHeight="1">
      <c r="A57" s="43" t="s">
        <v>10</v>
      </c>
      <c r="B57" s="213" t="s">
        <v>1596</v>
      </c>
      <c r="C57" s="45" t="s">
        <v>1027</v>
      </c>
      <c r="D57" s="214" t="s">
        <v>990</v>
      </c>
      <c r="E57" s="215"/>
      <c r="F57" s="43" t="s">
        <v>1399</v>
      </c>
      <c r="G57" s="43"/>
      <c r="H57" s="216">
        <v>441</v>
      </c>
      <c r="I57" s="216">
        <v>11742.7</v>
      </c>
      <c r="J57" s="216">
        <v>0</v>
      </c>
      <c r="K57" s="217">
        <f t="shared" si="3"/>
        <v>0</v>
      </c>
      <c r="L57" s="217">
        <f t="shared" si="4"/>
        <v>0</v>
      </c>
      <c r="M57" s="218">
        <f t="shared" si="5"/>
        <v>5178530.7</v>
      </c>
      <c r="N57" s="44"/>
      <c r="O57" s="213" t="s">
        <v>695</v>
      </c>
      <c r="P57" s="43" t="s">
        <v>269</v>
      </c>
      <c r="Q57" s="45" t="s">
        <v>577</v>
      </c>
      <c r="R57" s="43" t="s">
        <v>68</v>
      </c>
      <c r="S57" s="43" t="s">
        <v>109</v>
      </c>
    </row>
    <row r="58" spans="1:19" s="34" customFormat="1" ht="20.25" customHeight="1">
      <c r="A58" s="43" t="s">
        <v>10</v>
      </c>
      <c r="B58" s="213" t="s">
        <v>1596</v>
      </c>
      <c r="C58" s="45" t="s">
        <v>1027</v>
      </c>
      <c r="D58" s="214" t="s">
        <v>990</v>
      </c>
      <c r="E58" s="215"/>
      <c r="F58" s="43" t="s">
        <v>541</v>
      </c>
      <c r="G58" s="43"/>
      <c r="H58" s="216">
        <v>308</v>
      </c>
      <c r="I58" s="216">
        <v>91219.5</v>
      </c>
      <c r="J58" s="216">
        <v>18.7</v>
      </c>
      <c r="K58" s="217">
        <f t="shared" si="3"/>
        <v>5759.5999999999995</v>
      </c>
      <c r="L58" s="217">
        <f t="shared" si="4"/>
        <v>5.7595999999999998</v>
      </c>
      <c r="M58" s="218">
        <f t="shared" si="5"/>
        <v>28095606</v>
      </c>
      <c r="N58" s="44"/>
      <c r="O58" s="213" t="s">
        <v>1108</v>
      </c>
      <c r="P58" s="43" t="s">
        <v>269</v>
      </c>
      <c r="Q58" s="45" t="s">
        <v>341</v>
      </c>
      <c r="R58" s="43" t="s">
        <v>60</v>
      </c>
      <c r="S58" s="43" t="s">
        <v>109</v>
      </c>
    </row>
    <row r="59" spans="1:19" s="34" customFormat="1" ht="20.25" customHeight="1">
      <c r="A59" s="43" t="s">
        <v>10</v>
      </c>
      <c r="B59" s="213" t="s">
        <v>1596</v>
      </c>
      <c r="C59" s="45" t="s">
        <v>1027</v>
      </c>
      <c r="D59" s="214" t="s">
        <v>990</v>
      </c>
      <c r="E59" s="215"/>
      <c r="F59" s="43" t="s">
        <v>401</v>
      </c>
      <c r="G59" s="43"/>
      <c r="H59" s="216">
        <v>279</v>
      </c>
      <c r="I59" s="216">
        <v>57471.6</v>
      </c>
      <c r="J59" s="216">
        <v>9.4</v>
      </c>
      <c r="K59" s="217">
        <f t="shared" si="3"/>
        <v>2622.6</v>
      </c>
      <c r="L59" s="217">
        <f t="shared" si="4"/>
        <v>2.6225999999999998</v>
      </c>
      <c r="M59" s="218">
        <f t="shared" si="5"/>
        <v>16034576.4</v>
      </c>
      <c r="N59" s="44"/>
      <c r="O59" s="213" t="s">
        <v>1405</v>
      </c>
      <c r="P59" s="43" t="s">
        <v>269</v>
      </c>
      <c r="Q59" s="45" t="s">
        <v>344</v>
      </c>
      <c r="R59" s="43" t="s">
        <v>60</v>
      </c>
      <c r="S59" s="43" t="s">
        <v>109</v>
      </c>
    </row>
    <row r="60" spans="1:19" s="34" customFormat="1" ht="20.25" customHeight="1">
      <c r="A60" s="43" t="s">
        <v>10</v>
      </c>
      <c r="B60" s="213" t="s">
        <v>1596</v>
      </c>
      <c r="C60" s="45" t="s">
        <v>1027</v>
      </c>
      <c r="D60" s="214" t="s">
        <v>990</v>
      </c>
      <c r="E60" s="215"/>
      <c r="F60" s="43" t="s">
        <v>65</v>
      </c>
      <c r="G60" s="43"/>
      <c r="H60" s="216">
        <v>308</v>
      </c>
      <c r="I60" s="216">
        <v>160527.9</v>
      </c>
      <c r="J60" s="216">
        <v>29.3</v>
      </c>
      <c r="K60" s="217">
        <f t="shared" si="3"/>
        <v>9024.4</v>
      </c>
      <c r="L60" s="217">
        <f t="shared" si="4"/>
        <v>9.0244</v>
      </c>
      <c r="M60" s="218">
        <f t="shared" si="5"/>
        <v>49442593.199999996</v>
      </c>
      <c r="N60" s="44"/>
      <c r="O60" s="213" t="s">
        <v>1055</v>
      </c>
      <c r="P60" s="43" t="s">
        <v>269</v>
      </c>
      <c r="Q60" s="45" t="s">
        <v>343</v>
      </c>
      <c r="R60" s="43" t="s">
        <v>60</v>
      </c>
      <c r="S60" s="43" t="s">
        <v>109</v>
      </c>
    </row>
    <row r="61" spans="1:19" s="34" customFormat="1" ht="20.25" customHeight="1">
      <c r="A61" s="43" t="s">
        <v>10</v>
      </c>
      <c r="B61" s="213" t="s">
        <v>1596</v>
      </c>
      <c r="C61" s="45" t="s">
        <v>1027</v>
      </c>
      <c r="D61" s="214" t="s">
        <v>990</v>
      </c>
      <c r="E61" s="215"/>
      <c r="F61" s="43" t="s">
        <v>426</v>
      </c>
      <c r="G61" s="43"/>
      <c r="H61" s="216">
        <v>308</v>
      </c>
      <c r="I61" s="216">
        <v>179695.4</v>
      </c>
      <c r="J61" s="216">
        <v>0</v>
      </c>
      <c r="K61" s="217">
        <f t="shared" si="3"/>
        <v>0</v>
      </c>
      <c r="L61" s="217">
        <f t="shared" si="4"/>
        <v>0</v>
      </c>
      <c r="M61" s="218">
        <f t="shared" si="5"/>
        <v>55346183.199999996</v>
      </c>
      <c r="N61" s="44"/>
      <c r="O61" s="213" t="s">
        <v>1055</v>
      </c>
      <c r="P61" s="43" t="s">
        <v>269</v>
      </c>
      <c r="Q61" s="45" t="s">
        <v>354</v>
      </c>
      <c r="R61" s="43" t="s">
        <v>70</v>
      </c>
      <c r="S61" s="43" t="s">
        <v>109</v>
      </c>
    </row>
    <row r="62" spans="1:19" s="34" customFormat="1" ht="20.25" customHeight="1">
      <c r="A62" s="43" t="s">
        <v>10</v>
      </c>
      <c r="B62" s="213" t="s">
        <v>1596</v>
      </c>
      <c r="C62" s="45" t="s">
        <v>1027</v>
      </c>
      <c r="D62" s="214" t="s">
        <v>990</v>
      </c>
      <c r="E62" s="215"/>
      <c r="F62" s="43" t="s">
        <v>57</v>
      </c>
      <c r="G62" s="43"/>
      <c r="H62" s="216">
        <v>360</v>
      </c>
      <c r="I62" s="216">
        <v>179386.5</v>
      </c>
      <c r="J62" s="216">
        <v>34.6</v>
      </c>
      <c r="K62" s="217">
        <f t="shared" si="3"/>
        <v>12456</v>
      </c>
      <c r="L62" s="217">
        <f t="shared" si="4"/>
        <v>12.456</v>
      </c>
      <c r="M62" s="218">
        <f t="shared" si="5"/>
        <v>64579140</v>
      </c>
      <c r="N62" s="44"/>
      <c r="O62" s="213" t="s">
        <v>1589</v>
      </c>
      <c r="P62" s="43" t="s">
        <v>269</v>
      </c>
      <c r="Q62" s="45" t="s">
        <v>327</v>
      </c>
      <c r="R62" s="43" t="s">
        <v>60</v>
      </c>
      <c r="S62" s="43" t="s">
        <v>109</v>
      </c>
    </row>
    <row r="63" spans="1:19" s="34" customFormat="1" ht="20.25" customHeight="1">
      <c r="A63" s="43" t="s">
        <v>10</v>
      </c>
      <c r="B63" s="213" t="s">
        <v>1596</v>
      </c>
      <c r="C63" s="45" t="s">
        <v>1027</v>
      </c>
      <c r="D63" s="214" t="s">
        <v>990</v>
      </c>
      <c r="E63" s="215"/>
      <c r="F63" s="43" t="s">
        <v>1592</v>
      </c>
      <c r="G63" s="43"/>
      <c r="H63" s="216">
        <v>360</v>
      </c>
      <c r="I63" s="216">
        <v>146683</v>
      </c>
      <c r="J63" s="216">
        <v>20.9</v>
      </c>
      <c r="K63" s="217">
        <f t="shared" si="3"/>
        <v>7523.9999999999991</v>
      </c>
      <c r="L63" s="217">
        <f t="shared" si="4"/>
        <v>7.5239999999999991</v>
      </c>
      <c r="M63" s="218">
        <f t="shared" si="5"/>
        <v>52805880</v>
      </c>
      <c r="N63" s="44"/>
      <c r="O63" s="213" t="s">
        <v>1588</v>
      </c>
      <c r="P63" s="43" t="s">
        <v>269</v>
      </c>
      <c r="Q63" s="45" t="s">
        <v>370</v>
      </c>
      <c r="R63" s="43" t="s">
        <v>60</v>
      </c>
      <c r="S63" s="43" t="s">
        <v>109</v>
      </c>
    </row>
    <row r="64" spans="1:19" s="34" customFormat="1" ht="20.25" customHeight="1">
      <c r="A64" s="43" t="s">
        <v>10</v>
      </c>
      <c r="B64" s="213" t="s">
        <v>1596</v>
      </c>
      <c r="C64" s="45" t="s">
        <v>1027</v>
      </c>
      <c r="D64" s="214" t="s">
        <v>990</v>
      </c>
      <c r="E64" s="215"/>
      <c r="F64" s="43" t="s">
        <v>988</v>
      </c>
      <c r="G64" s="43"/>
      <c r="H64" s="216">
        <v>441</v>
      </c>
      <c r="I64" s="216">
        <v>51422.1</v>
      </c>
      <c r="J64" s="216">
        <v>14</v>
      </c>
      <c r="K64" s="217">
        <f t="shared" si="3"/>
        <v>6174</v>
      </c>
      <c r="L64" s="217">
        <f t="shared" si="4"/>
        <v>6.1740000000000004</v>
      </c>
      <c r="M64" s="218">
        <f t="shared" si="5"/>
        <v>22677146.099999998</v>
      </c>
      <c r="N64" s="44"/>
      <c r="O64" s="213" t="s">
        <v>695</v>
      </c>
      <c r="P64" s="43" t="s">
        <v>269</v>
      </c>
      <c r="Q64" s="45" t="s">
        <v>270</v>
      </c>
      <c r="R64" s="43" t="s">
        <v>60</v>
      </c>
      <c r="S64" s="43" t="s">
        <v>109</v>
      </c>
    </row>
    <row r="65" spans="1:19" s="34" customFormat="1" ht="20.25" customHeight="1">
      <c r="A65" s="43" t="s">
        <v>10</v>
      </c>
      <c r="B65" s="213" t="s">
        <v>1596</v>
      </c>
      <c r="C65" s="45" t="s">
        <v>1027</v>
      </c>
      <c r="D65" s="214" t="s">
        <v>990</v>
      </c>
      <c r="E65" s="215"/>
      <c r="F65" s="43" t="s">
        <v>1399</v>
      </c>
      <c r="G65" s="43"/>
      <c r="H65" s="216">
        <v>441</v>
      </c>
      <c r="I65" s="216">
        <v>11742.7</v>
      </c>
      <c r="J65" s="216">
        <v>0</v>
      </c>
      <c r="K65" s="217">
        <f t="shared" si="3"/>
        <v>0</v>
      </c>
      <c r="L65" s="217">
        <f t="shared" si="4"/>
        <v>0</v>
      </c>
      <c r="M65" s="218">
        <f t="shared" si="5"/>
        <v>5178530.7</v>
      </c>
      <c r="N65" s="44"/>
      <c r="O65" s="213" t="s">
        <v>695</v>
      </c>
      <c r="P65" s="43" t="s">
        <v>269</v>
      </c>
      <c r="Q65" s="45" t="s">
        <v>577</v>
      </c>
      <c r="R65" s="43" t="s">
        <v>68</v>
      </c>
      <c r="S65" s="43" t="s">
        <v>109</v>
      </c>
    </row>
    <row r="66" spans="1:19" s="34" customFormat="1" ht="20.25" customHeight="1">
      <c r="A66" s="43" t="s">
        <v>10</v>
      </c>
      <c r="B66" s="213" t="s">
        <v>1596</v>
      </c>
      <c r="C66" s="45" t="s">
        <v>1027</v>
      </c>
      <c r="D66" s="214" t="s">
        <v>990</v>
      </c>
      <c r="E66" s="215"/>
      <c r="F66" s="43" t="s">
        <v>541</v>
      </c>
      <c r="G66" s="43"/>
      <c r="H66" s="216">
        <v>308</v>
      </c>
      <c r="I66" s="216">
        <v>91219.5</v>
      </c>
      <c r="J66" s="216">
        <v>18.7</v>
      </c>
      <c r="K66" s="217">
        <f t="shared" si="3"/>
        <v>5759.5999999999995</v>
      </c>
      <c r="L66" s="217">
        <f t="shared" si="4"/>
        <v>5.7595999999999998</v>
      </c>
      <c r="M66" s="218">
        <f t="shared" si="5"/>
        <v>28095606</v>
      </c>
      <c r="N66" s="44"/>
      <c r="O66" s="213" t="s">
        <v>1108</v>
      </c>
      <c r="P66" s="43" t="s">
        <v>269</v>
      </c>
      <c r="Q66" s="45" t="s">
        <v>341</v>
      </c>
      <c r="R66" s="43" t="s">
        <v>60</v>
      </c>
      <c r="S66" s="43" t="s">
        <v>109</v>
      </c>
    </row>
    <row r="67" spans="1:19" s="34" customFormat="1" ht="20.25" customHeight="1">
      <c r="A67" s="43" t="s">
        <v>10</v>
      </c>
      <c r="B67" s="213" t="s">
        <v>1596</v>
      </c>
      <c r="C67" s="45" t="s">
        <v>1027</v>
      </c>
      <c r="D67" s="214" t="s">
        <v>990</v>
      </c>
      <c r="E67" s="215"/>
      <c r="F67" s="43" t="s">
        <v>401</v>
      </c>
      <c r="G67" s="43"/>
      <c r="H67" s="216">
        <v>279</v>
      </c>
      <c r="I67" s="216">
        <v>57471.6</v>
      </c>
      <c r="J67" s="216">
        <v>9.4</v>
      </c>
      <c r="K67" s="217">
        <f t="shared" si="3"/>
        <v>2622.6</v>
      </c>
      <c r="L67" s="217">
        <f t="shared" si="4"/>
        <v>2.6225999999999998</v>
      </c>
      <c r="M67" s="218">
        <f t="shared" si="5"/>
        <v>16034576.4</v>
      </c>
      <c r="N67" s="44"/>
      <c r="O67" s="213" t="s">
        <v>1405</v>
      </c>
      <c r="P67" s="43" t="s">
        <v>269</v>
      </c>
      <c r="Q67" s="45" t="s">
        <v>344</v>
      </c>
      <c r="R67" s="43" t="s">
        <v>60</v>
      </c>
      <c r="S67" s="43" t="s">
        <v>109</v>
      </c>
    </row>
    <row r="68" spans="1:19" s="34" customFormat="1" ht="20.25" customHeight="1">
      <c r="A68" s="43" t="s">
        <v>10</v>
      </c>
      <c r="B68" s="213" t="s">
        <v>1596</v>
      </c>
      <c r="C68" s="45" t="s">
        <v>1027</v>
      </c>
      <c r="D68" s="214" t="s">
        <v>990</v>
      </c>
      <c r="E68" s="215"/>
      <c r="F68" s="43" t="s">
        <v>65</v>
      </c>
      <c r="G68" s="43"/>
      <c r="H68" s="216">
        <v>308</v>
      </c>
      <c r="I68" s="216">
        <v>160527.9</v>
      </c>
      <c r="J68" s="216">
        <v>29.3</v>
      </c>
      <c r="K68" s="217">
        <f t="shared" si="3"/>
        <v>9024.4</v>
      </c>
      <c r="L68" s="217">
        <f t="shared" si="4"/>
        <v>9.0244</v>
      </c>
      <c r="M68" s="218">
        <f t="shared" si="5"/>
        <v>49442593.199999996</v>
      </c>
      <c r="N68" s="44"/>
      <c r="O68" s="213" t="s">
        <v>1055</v>
      </c>
      <c r="P68" s="43" t="s">
        <v>269</v>
      </c>
      <c r="Q68" s="45" t="s">
        <v>343</v>
      </c>
      <c r="R68" s="43" t="s">
        <v>60</v>
      </c>
      <c r="S68" s="43" t="s">
        <v>109</v>
      </c>
    </row>
    <row r="69" spans="1:19" s="34" customFormat="1" ht="20.25" customHeight="1">
      <c r="A69" s="43" t="s">
        <v>10</v>
      </c>
      <c r="B69" s="213" t="s">
        <v>1596</v>
      </c>
      <c r="C69" s="45" t="s">
        <v>1027</v>
      </c>
      <c r="D69" s="214" t="s">
        <v>990</v>
      </c>
      <c r="E69" s="215"/>
      <c r="F69" s="43" t="s">
        <v>426</v>
      </c>
      <c r="G69" s="43"/>
      <c r="H69" s="216">
        <v>308</v>
      </c>
      <c r="I69" s="216">
        <v>179695.4</v>
      </c>
      <c r="J69" s="216">
        <v>0</v>
      </c>
      <c r="K69" s="217">
        <f t="shared" si="3"/>
        <v>0</v>
      </c>
      <c r="L69" s="217">
        <f t="shared" si="4"/>
        <v>0</v>
      </c>
      <c r="M69" s="218">
        <f t="shared" si="5"/>
        <v>55346183.199999996</v>
      </c>
      <c r="N69" s="44"/>
      <c r="O69" s="213" t="s">
        <v>1055</v>
      </c>
      <c r="P69" s="43" t="s">
        <v>269</v>
      </c>
      <c r="Q69" s="45" t="s">
        <v>354</v>
      </c>
      <c r="R69" s="43" t="s">
        <v>70</v>
      </c>
      <c r="S69" s="43" t="s">
        <v>109</v>
      </c>
    </row>
    <row r="70" spans="1:19" s="34" customFormat="1" ht="20.25" customHeight="1">
      <c r="A70" s="43" t="s">
        <v>10</v>
      </c>
      <c r="B70" s="213" t="s">
        <v>1596</v>
      </c>
      <c r="C70" s="45" t="s">
        <v>1027</v>
      </c>
      <c r="D70" s="214" t="s">
        <v>990</v>
      </c>
      <c r="E70" s="215"/>
      <c r="F70" s="43" t="s">
        <v>57</v>
      </c>
      <c r="G70" s="43"/>
      <c r="H70" s="216">
        <v>360</v>
      </c>
      <c r="I70" s="216">
        <v>179386.5</v>
      </c>
      <c r="J70" s="216">
        <v>34.6</v>
      </c>
      <c r="K70" s="217">
        <f t="shared" si="3"/>
        <v>12456</v>
      </c>
      <c r="L70" s="217">
        <f t="shared" si="4"/>
        <v>12.456</v>
      </c>
      <c r="M70" s="218">
        <f t="shared" si="5"/>
        <v>64579140</v>
      </c>
      <c r="N70" s="44"/>
      <c r="O70" s="213" t="s">
        <v>1589</v>
      </c>
      <c r="P70" s="43" t="s">
        <v>269</v>
      </c>
      <c r="Q70" s="45" t="s">
        <v>327</v>
      </c>
      <c r="R70" s="43" t="s">
        <v>60</v>
      </c>
      <c r="S70" s="43" t="s">
        <v>109</v>
      </c>
    </row>
    <row r="71" spans="1:19" s="34" customFormat="1" ht="20.25" customHeight="1">
      <c r="A71" s="43" t="s">
        <v>10</v>
      </c>
      <c r="B71" s="213" t="s">
        <v>1597</v>
      </c>
      <c r="C71" s="45" t="s">
        <v>1024</v>
      </c>
      <c r="D71" s="214" t="s">
        <v>1306</v>
      </c>
      <c r="E71" s="215"/>
      <c r="F71" s="43" t="s">
        <v>267</v>
      </c>
      <c r="G71" s="43"/>
      <c r="H71" s="216">
        <v>452</v>
      </c>
      <c r="I71" s="216">
        <v>57268.800000000003</v>
      </c>
      <c r="J71" s="216">
        <v>7.2</v>
      </c>
      <c r="K71" s="217">
        <f t="shared" si="3"/>
        <v>3254.4</v>
      </c>
      <c r="L71" s="217">
        <f t="shared" si="4"/>
        <v>3.2544</v>
      </c>
      <c r="M71" s="218">
        <f t="shared" si="5"/>
        <v>25885497.600000001</v>
      </c>
      <c r="N71" s="44"/>
      <c r="O71" s="213" t="s">
        <v>1405</v>
      </c>
      <c r="P71" s="43" t="s">
        <v>269</v>
      </c>
      <c r="Q71" s="45" t="s">
        <v>344</v>
      </c>
      <c r="R71" s="43" t="s">
        <v>60</v>
      </c>
      <c r="S71" s="43" t="s">
        <v>109</v>
      </c>
    </row>
    <row r="72" spans="1:19" s="34" customFormat="1" ht="20.25" customHeight="1">
      <c r="A72" s="43" t="s">
        <v>10</v>
      </c>
      <c r="B72" s="213" t="s">
        <v>1597</v>
      </c>
      <c r="C72" s="45" t="s">
        <v>1024</v>
      </c>
      <c r="D72" s="214" t="s">
        <v>1306</v>
      </c>
      <c r="E72" s="215"/>
      <c r="F72" s="43" t="s">
        <v>65</v>
      </c>
      <c r="G72" s="43"/>
      <c r="H72" s="216">
        <v>290</v>
      </c>
      <c r="I72" s="216">
        <v>160527.9</v>
      </c>
      <c r="J72" s="216">
        <v>29.3</v>
      </c>
      <c r="K72" s="217">
        <f t="shared" ref="K72:K103" si="6">J72*H72</f>
        <v>8497</v>
      </c>
      <c r="L72" s="217">
        <f t="shared" ref="L72:L103" si="7">K72/1000</f>
        <v>8.4969999999999999</v>
      </c>
      <c r="M72" s="218">
        <f t="shared" ref="M72:M103" si="8">H72*I72</f>
        <v>46553091</v>
      </c>
      <c r="N72" s="44"/>
      <c r="O72" s="213" t="s">
        <v>1055</v>
      </c>
      <c r="P72" s="43" t="s">
        <v>269</v>
      </c>
      <c r="Q72" s="45" t="s">
        <v>343</v>
      </c>
      <c r="R72" s="43" t="s">
        <v>60</v>
      </c>
      <c r="S72" s="43" t="s">
        <v>109</v>
      </c>
    </row>
    <row r="73" spans="1:19" s="34" customFormat="1" ht="20.25" customHeight="1">
      <c r="A73" s="43" t="s">
        <v>10</v>
      </c>
      <c r="B73" s="213" t="s">
        <v>1597</v>
      </c>
      <c r="C73" s="45" t="s">
        <v>1024</v>
      </c>
      <c r="D73" s="214" t="s">
        <v>1306</v>
      </c>
      <c r="E73" s="215"/>
      <c r="F73" s="43" t="s">
        <v>426</v>
      </c>
      <c r="G73" s="43"/>
      <c r="H73" s="216">
        <v>290</v>
      </c>
      <c r="I73" s="216">
        <v>179695.4</v>
      </c>
      <c r="J73" s="216">
        <v>0</v>
      </c>
      <c r="K73" s="217">
        <f t="shared" si="6"/>
        <v>0</v>
      </c>
      <c r="L73" s="217">
        <f t="shared" si="7"/>
        <v>0</v>
      </c>
      <c r="M73" s="218">
        <f t="shared" si="8"/>
        <v>52111666</v>
      </c>
      <c r="N73" s="44"/>
      <c r="O73" s="213" t="s">
        <v>1055</v>
      </c>
      <c r="P73" s="43" t="s">
        <v>269</v>
      </c>
      <c r="Q73" s="45" t="s">
        <v>354</v>
      </c>
      <c r="R73" s="43" t="s">
        <v>70</v>
      </c>
      <c r="S73" s="43" t="s">
        <v>109</v>
      </c>
    </row>
    <row r="74" spans="1:19" s="34" customFormat="1" ht="20.25" customHeight="1">
      <c r="A74" s="43" t="s">
        <v>10</v>
      </c>
      <c r="B74" s="213" t="s">
        <v>1597</v>
      </c>
      <c r="C74" s="45" t="s">
        <v>1024</v>
      </c>
      <c r="D74" s="214" t="s">
        <v>1306</v>
      </c>
      <c r="E74" s="215"/>
      <c r="F74" s="43" t="s">
        <v>1592</v>
      </c>
      <c r="G74" s="43"/>
      <c r="H74" s="216">
        <v>1309</v>
      </c>
      <c r="I74" s="216">
        <v>146683</v>
      </c>
      <c r="J74" s="216">
        <v>20.9</v>
      </c>
      <c r="K74" s="217">
        <f t="shared" si="6"/>
        <v>27358.1</v>
      </c>
      <c r="L74" s="217">
        <f t="shared" si="7"/>
        <v>27.3581</v>
      </c>
      <c r="M74" s="218">
        <f t="shared" si="8"/>
        <v>192008047</v>
      </c>
      <c r="N74" s="44"/>
      <c r="O74" s="213" t="s">
        <v>1588</v>
      </c>
      <c r="P74" s="43" t="s">
        <v>269</v>
      </c>
      <c r="Q74" s="45" t="s">
        <v>370</v>
      </c>
      <c r="R74" s="43" t="s">
        <v>60</v>
      </c>
      <c r="S74" s="43" t="s">
        <v>109</v>
      </c>
    </row>
    <row r="75" spans="1:19" s="34" customFormat="1" ht="20.25" customHeight="1">
      <c r="A75" s="43" t="s">
        <v>10</v>
      </c>
      <c r="B75" s="213" t="s">
        <v>1597</v>
      </c>
      <c r="C75" s="45" t="s">
        <v>1024</v>
      </c>
      <c r="D75" s="214" t="s">
        <v>1306</v>
      </c>
      <c r="E75" s="215"/>
      <c r="F75" s="43" t="s">
        <v>988</v>
      </c>
      <c r="G75" s="43"/>
      <c r="H75" s="216">
        <v>2172</v>
      </c>
      <c r="I75" s="216">
        <v>51422.1</v>
      </c>
      <c r="J75" s="216">
        <v>14</v>
      </c>
      <c r="K75" s="217">
        <f t="shared" si="6"/>
        <v>30408</v>
      </c>
      <c r="L75" s="217">
        <f t="shared" si="7"/>
        <v>30.408000000000001</v>
      </c>
      <c r="M75" s="218">
        <f t="shared" si="8"/>
        <v>111688801.2</v>
      </c>
      <c r="N75" s="44"/>
      <c r="O75" s="213" t="s">
        <v>695</v>
      </c>
      <c r="P75" s="43" t="s">
        <v>269</v>
      </c>
      <c r="Q75" s="45" t="s">
        <v>270</v>
      </c>
      <c r="R75" s="43" t="s">
        <v>60</v>
      </c>
      <c r="S75" s="43" t="s">
        <v>109</v>
      </c>
    </row>
    <row r="76" spans="1:19" s="34" customFormat="1" ht="20.25" customHeight="1">
      <c r="A76" s="43" t="s">
        <v>10</v>
      </c>
      <c r="B76" s="213" t="s">
        <v>1597</v>
      </c>
      <c r="C76" s="45" t="s">
        <v>1024</v>
      </c>
      <c r="D76" s="214" t="s">
        <v>1306</v>
      </c>
      <c r="E76" s="215"/>
      <c r="F76" s="43" t="s">
        <v>1399</v>
      </c>
      <c r="G76" s="43"/>
      <c r="H76" s="216">
        <v>2172</v>
      </c>
      <c r="I76" s="216">
        <v>11742.7</v>
      </c>
      <c r="J76" s="216">
        <v>0</v>
      </c>
      <c r="K76" s="217">
        <f t="shared" si="6"/>
        <v>0</v>
      </c>
      <c r="L76" s="217">
        <f t="shared" si="7"/>
        <v>0</v>
      </c>
      <c r="M76" s="218">
        <f t="shared" si="8"/>
        <v>25505144.400000002</v>
      </c>
      <c r="N76" s="44"/>
      <c r="O76" s="213" t="s">
        <v>695</v>
      </c>
      <c r="P76" s="43" t="s">
        <v>269</v>
      </c>
      <c r="Q76" s="45" t="s">
        <v>577</v>
      </c>
      <c r="R76" s="43" t="s">
        <v>68</v>
      </c>
      <c r="S76" s="43" t="s">
        <v>109</v>
      </c>
    </row>
    <row r="77" spans="1:19" s="34" customFormat="1" ht="20.25" customHeight="1">
      <c r="A77" s="43" t="s">
        <v>10</v>
      </c>
      <c r="B77" s="213" t="s">
        <v>1597</v>
      </c>
      <c r="C77" s="45" t="s">
        <v>1024</v>
      </c>
      <c r="D77" s="214" t="s">
        <v>1306</v>
      </c>
      <c r="E77" s="215"/>
      <c r="F77" s="43" t="s">
        <v>57</v>
      </c>
      <c r="G77" s="43"/>
      <c r="H77" s="216">
        <v>1303</v>
      </c>
      <c r="I77" s="216">
        <v>179386.5</v>
      </c>
      <c r="J77" s="216">
        <v>34.6</v>
      </c>
      <c r="K77" s="217">
        <f t="shared" si="6"/>
        <v>45083.8</v>
      </c>
      <c r="L77" s="217">
        <f t="shared" si="7"/>
        <v>45.083800000000004</v>
      </c>
      <c r="M77" s="218">
        <f t="shared" si="8"/>
        <v>233740609.5</v>
      </c>
      <c r="N77" s="44"/>
      <c r="O77" s="213" t="s">
        <v>1589</v>
      </c>
      <c r="P77" s="43" t="s">
        <v>269</v>
      </c>
      <c r="Q77" s="45" t="s">
        <v>327</v>
      </c>
      <c r="R77" s="43" t="s">
        <v>60</v>
      </c>
      <c r="S77" s="43" t="s">
        <v>109</v>
      </c>
    </row>
    <row r="78" spans="1:19" s="34" customFormat="1" ht="20.25" customHeight="1">
      <c r="A78" s="43" t="s">
        <v>10</v>
      </c>
      <c r="B78" s="213" t="s">
        <v>1597</v>
      </c>
      <c r="C78" s="45" t="s">
        <v>1024</v>
      </c>
      <c r="D78" s="214" t="s">
        <v>1306</v>
      </c>
      <c r="E78" s="215"/>
      <c r="F78" s="43" t="s">
        <v>541</v>
      </c>
      <c r="G78" s="43"/>
      <c r="H78" s="216">
        <v>290</v>
      </c>
      <c r="I78" s="216">
        <v>91219.5</v>
      </c>
      <c r="J78" s="216">
        <v>18.7</v>
      </c>
      <c r="K78" s="217">
        <f t="shared" si="6"/>
        <v>5423</v>
      </c>
      <c r="L78" s="217">
        <f t="shared" si="7"/>
        <v>5.423</v>
      </c>
      <c r="M78" s="218">
        <f t="shared" si="8"/>
        <v>26453655</v>
      </c>
      <c r="N78" s="44"/>
      <c r="O78" s="213" t="s">
        <v>1108</v>
      </c>
      <c r="P78" s="43" t="s">
        <v>269</v>
      </c>
      <c r="Q78" s="45" t="s">
        <v>341</v>
      </c>
      <c r="R78" s="43" t="s">
        <v>60</v>
      </c>
      <c r="S78" s="43" t="s">
        <v>109</v>
      </c>
    </row>
    <row r="79" spans="1:19" s="34" customFormat="1" ht="20.25" customHeight="1">
      <c r="A79" s="43" t="s">
        <v>113</v>
      </c>
      <c r="B79" s="213" t="s">
        <v>1598</v>
      </c>
      <c r="C79" s="45" t="s">
        <v>365</v>
      </c>
      <c r="D79" s="214" t="s">
        <v>1599</v>
      </c>
      <c r="E79" s="215"/>
      <c r="F79" s="43" t="s">
        <v>454</v>
      </c>
      <c r="G79" s="43"/>
      <c r="H79" s="216">
        <v>1242</v>
      </c>
      <c r="I79" s="216">
        <v>80308</v>
      </c>
      <c r="J79" s="216">
        <v>25</v>
      </c>
      <c r="K79" s="217">
        <f t="shared" si="6"/>
        <v>31050</v>
      </c>
      <c r="L79" s="217">
        <f t="shared" si="7"/>
        <v>31.05</v>
      </c>
      <c r="M79" s="218">
        <f t="shared" si="8"/>
        <v>99742536</v>
      </c>
      <c r="N79" s="44"/>
      <c r="O79" s="213" t="s">
        <v>1131</v>
      </c>
      <c r="P79" s="43" t="s">
        <v>269</v>
      </c>
      <c r="Q79" s="45" t="s">
        <v>370</v>
      </c>
      <c r="R79" s="43" t="s">
        <v>68</v>
      </c>
      <c r="S79" s="43" t="s">
        <v>152</v>
      </c>
    </row>
    <row r="80" spans="1:19" s="34" customFormat="1" ht="20.25" customHeight="1">
      <c r="A80" s="43" t="s">
        <v>113</v>
      </c>
      <c r="B80" s="213" t="s">
        <v>1598</v>
      </c>
      <c r="C80" s="45" t="s">
        <v>365</v>
      </c>
      <c r="D80" s="214" t="s">
        <v>1599</v>
      </c>
      <c r="E80" s="215"/>
      <c r="F80" s="43" t="s">
        <v>880</v>
      </c>
      <c r="G80" s="43"/>
      <c r="H80" s="216">
        <v>1242</v>
      </c>
      <c r="I80" s="216">
        <v>2834.4</v>
      </c>
      <c r="J80" s="216">
        <v>0</v>
      </c>
      <c r="K80" s="217">
        <f t="shared" si="6"/>
        <v>0</v>
      </c>
      <c r="L80" s="217">
        <f t="shared" si="7"/>
        <v>0</v>
      </c>
      <c r="M80" s="218">
        <f t="shared" si="8"/>
        <v>3520324.8000000003</v>
      </c>
      <c r="N80" s="44"/>
      <c r="O80" s="213" t="s">
        <v>1131</v>
      </c>
      <c r="P80" s="43" t="s">
        <v>269</v>
      </c>
      <c r="Q80" s="45" t="s">
        <v>336</v>
      </c>
      <c r="R80" s="43" t="s">
        <v>73</v>
      </c>
      <c r="S80" s="43" t="s">
        <v>152</v>
      </c>
    </row>
    <row r="81" spans="1:19" s="34" customFormat="1" ht="20.25" customHeight="1">
      <c r="A81" s="43" t="s">
        <v>113</v>
      </c>
      <c r="B81" s="213" t="s">
        <v>1598</v>
      </c>
      <c r="C81" s="45" t="s">
        <v>365</v>
      </c>
      <c r="D81" s="214" t="s">
        <v>1599</v>
      </c>
      <c r="E81" s="215"/>
      <c r="F81" s="43" t="s">
        <v>277</v>
      </c>
      <c r="G81" s="43"/>
      <c r="H81" s="216">
        <v>621</v>
      </c>
      <c r="I81" s="216">
        <v>46000</v>
      </c>
      <c r="J81" s="216">
        <v>0</v>
      </c>
      <c r="K81" s="217">
        <f t="shared" si="6"/>
        <v>0</v>
      </c>
      <c r="L81" s="217">
        <f t="shared" si="7"/>
        <v>0</v>
      </c>
      <c r="M81" s="218">
        <f t="shared" si="8"/>
        <v>28566000</v>
      </c>
      <c r="N81" s="44"/>
      <c r="O81" s="213" t="s">
        <v>1133</v>
      </c>
      <c r="P81" s="43" t="s">
        <v>269</v>
      </c>
      <c r="Q81" s="45" t="s">
        <v>278</v>
      </c>
      <c r="R81" s="43" t="s">
        <v>73</v>
      </c>
      <c r="S81" s="43" t="s">
        <v>152</v>
      </c>
    </row>
    <row r="82" spans="1:19" s="34" customFormat="1" ht="20.25" customHeight="1">
      <c r="A82" s="43" t="s">
        <v>113</v>
      </c>
      <c r="B82" s="213" t="s">
        <v>1598</v>
      </c>
      <c r="C82" s="45" t="s">
        <v>365</v>
      </c>
      <c r="D82" s="214" t="s">
        <v>1599</v>
      </c>
      <c r="E82" s="215"/>
      <c r="F82" s="43" t="s">
        <v>881</v>
      </c>
      <c r="G82" s="43"/>
      <c r="H82" s="216">
        <v>1462</v>
      </c>
      <c r="I82" s="216">
        <v>8648.4</v>
      </c>
      <c r="J82" s="216">
        <v>0</v>
      </c>
      <c r="K82" s="217">
        <f t="shared" si="6"/>
        <v>0</v>
      </c>
      <c r="L82" s="217">
        <f t="shared" si="7"/>
        <v>0</v>
      </c>
      <c r="M82" s="218">
        <f t="shared" si="8"/>
        <v>12643960.799999999</v>
      </c>
      <c r="N82" s="44"/>
      <c r="O82" s="213" t="s">
        <v>1062</v>
      </c>
      <c r="P82" s="43" t="s">
        <v>269</v>
      </c>
      <c r="Q82" s="45" t="s">
        <v>336</v>
      </c>
      <c r="R82" s="43" t="s">
        <v>73</v>
      </c>
      <c r="S82" s="43" t="s">
        <v>152</v>
      </c>
    </row>
    <row r="83" spans="1:19" s="34" customFormat="1" ht="20.25" customHeight="1">
      <c r="A83" s="43" t="s">
        <v>113</v>
      </c>
      <c r="B83" s="213" t="s">
        <v>1598</v>
      </c>
      <c r="C83" s="45" t="s">
        <v>365</v>
      </c>
      <c r="D83" s="214" t="s">
        <v>1599</v>
      </c>
      <c r="E83" s="215"/>
      <c r="F83" s="43" t="s">
        <v>876</v>
      </c>
      <c r="G83" s="43"/>
      <c r="H83" s="216">
        <v>1462</v>
      </c>
      <c r="I83" s="216">
        <v>1526.2</v>
      </c>
      <c r="J83" s="216">
        <v>0</v>
      </c>
      <c r="K83" s="217">
        <f t="shared" si="6"/>
        <v>0</v>
      </c>
      <c r="L83" s="217">
        <f t="shared" si="7"/>
        <v>0</v>
      </c>
      <c r="M83" s="218">
        <f t="shared" si="8"/>
        <v>2231304.4</v>
      </c>
      <c r="N83" s="44"/>
      <c r="O83" s="213" t="s">
        <v>1062</v>
      </c>
      <c r="P83" s="43" t="s">
        <v>269</v>
      </c>
      <c r="Q83" s="45" t="s">
        <v>336</v>
      </c>
      <c r="R83" s="43" t="s">
        <v>73</v>
      </c>
      <c r="S83" s="43" t="s">
        <v>152</v>
      </c>
    </row>
    <row r="84" spans="1:19" s="34" customFormat="1" ht="20.25" customHeight="1">
      <c r="A84" s="43" t="s">
        <v>113</v>
      </c>
      <c r="B84" s="213" t="s">
        <v>1598</v>
      </c>
      <c r="C84" s="45" t="s">
        <v>365</v>
      </c>
      <c r="D84" s="214" t="s">
        <v>1599</v>
      </c>
      <c r="E84" s="215"/>
      <c r="F84" s="43" t="s">
        <v>556</v>
      </c>
      <c r="G84" s="43"/>
      <c r="H84" s="216">
        <v>1462</v>
      </c>
      <c r="I84" s="216">
        <v>2289.3000000000002</v>
      </c>
      <c r="J84" s="216">
        <v>0</v>
      </c>
      <c r="K84" s="217">
        <f t="shared" si="6"/>
        <v>0</v>
      </c>
      <c r="L84" s="217">
        <f t="shared" si="7"/>
        <v>0</v>
      </c>
      <c r="M84" s="218">
        <f t="shared" si="8"/>
        <v>3346956.6</v>
      </c>
      <c r="N84" s="44"/>
      <c r="O84" s="213" t="s">
        <v>1062</v>
      </c>
      <c r="P84" s="43" t="s">
        <v>269</v>
      </c>
      <c r="Q84" s="45" t="s">
        <v>336</v>
      </c>
      <c r="R84" s="43" t="s">
        <v>73</v>
      </c>
      <c r="S84" s="43" t="s">
        <v>152</v>
      </c>
    </row>
    <row r="85" spans="1:19" s="34" customFormat="1" ht="20.25" customHeight="1">
      <c r="A85" s="43" t="s">
        <v>113</v>
      </c>
      <c r="B85" s="213" t="s">
        <v>1598</v>
      </c>
      <c r="C85" s="45" t="s">
        <v>365</v>
      </c>
      <c r="D85" s="214" t="s">
        <v>1599</v>
      </c>
      <c r="E85" s="215"/>
      <c r="F85" s="43" t="s">
        <v>71</v>
      </c>
      <c r="G85" s="43"/>
      <c r="H85" s="216">
        <v>1462</v>
      </c>
      <c r="I85" s="216">
        <v>32473.9</v>
      </c>
      <c r="J85" s="216">
        <v>0</v>
      </c>
      <c r="K85" s="217">
        <f t="shared" si="6"/>
        <v>0</v>
      </c>
      <c r="L85" s="217">
        <f t="shared" si="7"/>
        <v>0</v>
      </c>
      <c r="M85" s="218">
        <f t="shared" si="8"/>
        <v>47476841.800000004</v>
      </c>
      <c r="N85" s="44"/>
      <c r="O85" s="213" t="s">
        <v>1062</v>
      </c>
      <c r="P85" s="43" t="s">
        <v>269</v>
      </c>
      <c r="Q85" s="45" t="s">
        <v>271</v>
      </c>
      <c r="R85" s="43" t="s">
        <v>73</v>
      </c>
      <c r="S85" s="43" t="s">
        <v>152</v>
      </c>
    </row>
    <row r="86" spans="1:19" s="34" customFormat="1" ht="20.25" customHeight="1">
      <c r="A86" s="43" t="s">
        <v>113</v>
      </c>
      <c r="B86" s="213" t="s">
        <v>1598</v>
      </c>
      <c r="C86" s="45" t="s">
        <v>365</v>
      </c>
      <c r="D86" s="214" t="s">
        <v>1599</v>
      </c>
      <c r="E86" s="215"/>
      <c r="F86" s="43" t="s">
        <v>875</v>
      </c>
      <c r="G86" s="43"/>
      <c r="H86" s="216">
        <v>1462</v>
      </c>
      <c r="I86" s="216">
        <v>5850.4</v>
      </c>
      <c r="J86" s="216">
        <v>0</v>
      </c>
      <c r="K86" s="217">
        <f t="shared" si="6"/>
        <v>0</v>
      </c>
      <c r="L86" s="217">
        <f t="shared" si="7"/>
        <v>0</v>
      </c>
      <c r="M86" s="218">
        <f t="shared" si="8"/>
        <v>8553284.7999999989</v>
      </c>
      <c r="N86" s="44"/>
      <c r="O86" s="213" t="s">
        <v>1062</v>
      </c>
      <c r="P86" s="43" t="s">
        <v>269</v>
      </c>
      <c r="Q86" s="45" t="s">
        <v>336</v>
      </c>
      <c r="R86" s="43" t="s">
        <v>73</v>
      </c>
      <c r="S86" s="43" t="s">
        <v>152</v>
      </c>
    </row>
    <row r="87" spans="1:19" s="34" customFormat="1" ht="20.25" customHeight="1">
      <c r="A87" s="43" t="s">
        <v>113</v>
      </c>
      <c r="B87" s="213" t="s">
        <v>1598</v>
      </c>
      <c r="C87" s="45" t="s">
        <v>365</v>
      </c>
      <c r="D87" s="214" t="s">
        <v>1599</v>
      </c>
      <c r="E87" s="215"/>
      <c r="F87" s="43" t="s">
        <v>880</v>
      </c>
      <c r="G87" s="43"/>
      <c r="H87" s="216">
        <v>1462</v>
      </c>
      <c r="I87" s="216">
        <v>3645.9</v>
      </c>
      <c r="J87" s="216">
        <v>0</v>
      </c>
      <c r="K87" s="217">
        <f t="shared" si="6"/>
        <v>0</v>
      </c>
      <c r="L87" s="217">
        <f t="shared" si="7"/>
        <v>0</v>
      </c>
      <c r="M87" s="218">
        <f t="shared" si="8"/>
        <v>5330305.8</v>
      </c>
      <c r="N87" s="44"/>
      <c r="O87" s="213" t="s">
        <v>1062</v>
      </c>
      <c r="P87" s="43" t="s">
        <v>269</v>
      </c>
      <c r="Q87" s="45" t="s">
        <v>336</v>
      </c>
      <c r="R87" s="43" t="s">
        <v>73</v>
      </c>
      <c r="S87" s="43" t="s">
        <v>152</v>
      </c>
    </row>
    <row r="88" spans="1:19" s="34" customFormat="1" ht="20.25" customHeight="1">
      <c r="A88" s="43" t="s">
        <v>113</v>
      </c>
      <c r="B88" s="213" t="s">
        <v>1598</v>
      </c>
      <c r="C88" s="45" t="s">
        <v>365</v>
      </c>
      <c r="D88" s="214" t="s">
        <v>1599</v>
      </c>
      <c r="E88" s="215"/>
      <c r="F88" s="43" t="s">
        <v>880</v>
      </c>
      <c r="G88" s="43"/>
      <c r="H88" s="216">
        <v>1462</v>
      </c>
      <c r="I88" s="216">
        <v>3645.9</v>
      </c>
      <c r="J88" s="216">
        <v>0</v>
      </c>
      <c r="K88" s="217">
        <f t="shared" si="6"/>
        <v>0</v>
      </c>
      <c r="L88" s="217">
        <f t="shared" si="7"/>
        <v>0</v>
      </c>
      <c r="M88" s="218">
        <f t="shared" si="8"/>
        <v>5330305.8</v>
      </c>
      <c r="N88" s="44"/>
      <c r="O88" s="213" t="s">
        <v>1062</v>
      </c>
      <c r="P88" s="43" t="s">
        <v>269</v>
      </c>
      <c r="Q88" s="45" t="s">
        <v>336</v>
      </c>
      <c r="R88" s="43" t="s">
        <v>73</v>
      </c>
      <c r="S88" s="43" t="s">
        <v>152</v>
      </c>
    </row>
    <row r="89" spans="1:19" s="34" customFormat="1" ht="20.25" customHeight="1">
      <c r="A89" s="43" t="s">
        <v>113</v>
      </c>
      <c r="B89" s="213" t="s">
        <v>1598</v>
      </c>
      <c r="C89" s="45" t="s">
        <v>365</v>
      </c>
      <c r="D89" s="214" t="s">
        <v>1599</v>
      </c>
      <c r="E89" s="215"/>
      <c r="F89" s="43" t="s">
        <v>75</v>
      </c>
      <c r="G89" s="43"/>
      <c r="H89" s="216">
        <v>731</v>
      </c>
      <c r="I89" s="216">
        <v>38800.5</v>
      </c>
      <c r="J89" s="216">
        <v>0</v>
      </c>
      <c r="K89" s="217">
        <f t="shared" si="6"/>
        <v>0</v>
      </c>
      <c r="L89" s="217">
        <f t="shared" si="7"/>
        <v>0</v>
      </c>
      <c r="M89" s="218">
        <f t="shared" si="8"/>
        <v>28363165.5</v>
      </c>
      <c r="N89" s="44"/>
      <c r="O89" s="213" t="s">
        <v>1132</v>
      </c>
      <c r="P89" s="43" t="s">
        <v>269</v>
      </c>
      <c r="Q89" s="45" t="s">
        <v>272</v>
      </c>
      <c r="R89" s="43" t="s">
        <v>73</v>
      </c>
      <c r="S89" s="43" t="s">
        <v>152</v>
      </c>
    </row>
    <row r="90" spans="1:19" s="34" customFormat="1" ht="20.25" customHeight="1">
      <c r="A90" s="43" t="s">
        <v>113</v>
      </c>
      <c r="B90" s="213" t="s">
        <v>1598</v>
      </c>
      <c r="C90" s="45" t="s">
        <v>365</v>
      </c>
      <c r="D90" s="214" t="s">
        <v>1599</v>
      </c>
      <c r="E90" s="215"/>
      <c r="F90" s="43" t="s">
        <v>1580</v>
      </c>
      <c r="G90" s="43"/>
      <c r="H90" s="216">
        <v>731</v>
      </c>
      <c r="I90" s="216">
        <v>9111.7000000000007</v>
      </c>
      <c r="J90" s="216">
        <v>0</v>
      </c>
      <c r="K90" s="217">
        <f t="shared" si="6"/>
        <v>0</v>
      </c>
      <c r="L90" s="217">
        <f t="shared" si="7"/>
        <v>0</v>
      </c>
      <c r="M90" s="218">
        <f t="shared" si="8"/>
        <v>6660652.7000000002</v>
      </c>
      <c r="N90" s="44"/>
      <c r="O90" s="213" t="s">
        <v>1132</v>
      </c>
      <c r="P90" s="43" t="s">
        <v>269</v>
      </c>
      <c r="Q90" s="45" t="s">
        <v>336</v>
      </c>
      <c r="R90" s="43" t="s">
        <v>73</v>
      </c>
      <c r="S90" s="43" t="s">
        <v>152</v>
      </c>
    </row>
    <row r="91" spans="1:19" s="34" customFormat="1" ht="20.25" customHeight="1">
      <c r="A91" s="43" t="s">
        <v>113</v>
      </c>
      <c r="B91" s="213" t="s">
        <v>1598</v>
      </c>
      <c r="C91" s="45" t="s">
        <v>365</v>
      </c>
      <c r="D91" s="214" t="s">
        <v>1599</v>
      </c>
      <c r="E91" s="215"/>
      <c r="F91" s="43" t="s">
        <v>83</v>
      </c>
      <c r="G91" s="43"/>
      <c r="H91" s="216">
        <v>731</v>
      </c>
      <c r="I91" s="216">
        <v>9111.7000000000007</v>
      </c>
      <c r="J91" s="216">
        <v>0</v>
      </c>
      <c r="K91" s="217">
        <f t="shared" si="6"/>
        <v>0</v>
      </c>
      <c r="L91" s="217">
        <f t="shared" si="7"/>
        <v>0</v>
      </c>
      <c r="M91" s="218">
        <f t="shared" si="8"/>
        <v>6660652.7000000002</v>
      </c>
      <c r="N91" s="44"/>
      <c r="O91" s="213" t="s">
        <v>1132</v>
      </c>
      <c r="P91" s="43" t="s">
        <v>269</v>
      </c>
      <c r="Q91" s="45" t="s">
        <v>336</v>
      </c>
      <c r="R91" s="43" t="s">
        <v>73</v>
      </c>
      <c r="S91" s="43" t="s">
        <v>152</v>
      </c>
    </row>
    <row r="92" spans="1:19" s="34" customFormat="1" ht="20.25" customHeight="1">
      <c r="A92" s="43" t="s">
        <v>113</v>
      </c>
      <c r="B92" s="213" t="s">
        <v>1598</v>
      </c>
      <c r="C92" s="45" t="s">
        <v>365</v>
      </c>
      <c r="D92" s="214" t="s">
        <v>1599</v>
      </c>
      <c r="E92" s="215"/>
      <c r="F92" s="43" t="s">
        <v>367</v>
      </c>
      <c r="G92" s="43"/>
      <c r="H92" s="216">
        <v>731</v>
      </c>
      <c r="I92" s="216">
        <v>4176.2</v>
      </c>
      <c r="J92" s="216">
        <v>0</v>
      </c>
      <c r="K92" s="217">
        <f t="shared" si="6"/>
        <v>0</v>
      </c>
      <c r="L92" s="217">
        <f t="shared" si="7"/>
        <v>0</v>
      </c>
      <c r="M92" s="218">
        <f t="shared" si="8"/>
        <v>3052802.1999999997</v>
      </c>
      <c r="N92" s="44"/>
      <c r="O92" s="213" t="s">
        <v>1132</v>
      </c>
      <c r="P92" s="43" t="s">
        <v>269</v>
      </c>
      <c r="Q92" s="45" t="s">
        <v>336</v>
      </c>
      <c r="R92" s="43" t="s">
        <v>73</v>
      </c>
      <c r="S92" s="43" t="s">
        <v>152</v>
      </c>
    </row>
    <row r="93" spans="1:19" s="34" customFormat="1" ht="20.25" customHeight="1">
      <c r="A93" s="43" t="s">
        <v>113</v>
      </c>
      <c r="B93" s="213" t="s">
        <v>1598</v>
      </c>
      <c r="C93" s="45" t="s">
        <v>365</v>
      </c>
      <c r="D93" s="214" t="s">
        <v>1599</v>
      </c>
      <c r="E93" s="215"/>
      <c r="F93" s="43" t="s">
        <v>350</v>
      </c>
      <c r="G93" s="43"/>
      <c r="H93" s="216">
        <v>1462</v>
      </c>
      <c r="I93" s="216">
        <v>18900</v>
      </c>
      <c r="J93" s="216">
        <v>0</v>
      </c>
      <c r="K93" s="217">
        <f t="shared" si="6"/>
        <v>0</v>
      </c>
      <c r="L93" s="217">
        <f t="shared" si="7"/>
        <v>0</v>
      </c>
      <c r="M93" s="218">
        <f t="shared" si="8"/>
        <v>27631800</v>
      </c>
      <c r="N93" s="44"/>
      <c r="O93" s="213" t="s">
        <v>1064</v>
      </c>
      <c r="P93" s="43" t="s">
        <v>269</v>
      </c>
      <c r="Q93" s="45" t="s">
        <v>336</v>
      </c>
      <c r="R93" s="43" t="s">
        <v>73</v>
      </c>
      <c r="S93" s="43" t="s">
        <v>152</v>
      </c>
    </row>
    <row r="94" spans="1:19" s="34" customFormat="1" ht="20.25" customHeight="1">
      <c r="A94" s="2" t="s">
        <v>113</v>
      </c>
      <c r="B94" s="106" t="s">
        <v>1598</v>
      </c>
      <c r="C94" s="22" t="s">
        <v>365</v>
      </c>
      <c r="D94" s="105" t="s">
        <v>1599</v>
      </c>
      <c r="E94" s="141"/>
      <c r="F94" s="2" t="s">
        <v>1004</v>
      </c>
      <c r="G94" s="2"/>
      <c r="H94" s="46">
        <v>731</v>
      </c>
      <c r="I94" s="46">
        <v>7845.3</v>
      </c>
      <c r="J94" s="46">
        <v>0</v>
      </c>
      <c r="K94" s="119">
        <f t="shared" si="6"/>
        <v>0</v>
      </c>
      <c r="L94" s="119">
        <f t="shared" si="7"/>
        <v>0</v>
      </c>
      <c r="M94" s="63">
        <f t="shared" si="8"/>
        <v>5734914.2999999998</v>
      </c>
      <c r="N94" s="21"/>
      <c r="O94" s="106" t="s">
        <v>1064</v>
      </c>
      <c r="P94" s="2" t="s">
        <v>269</v>
      </c>
      <c r="Q94" s="22" t="s">
        <v>336</v>
      </c>
      <c r="R94" s="2" t="s">
        <v>73</v>
      </c>
      <c r="S94" s="2" t="s">
        <v>152</v>
      </c>
    </row>
    <row r="95" spans="1:19" s="34" customFormat="1" ht="20.25" customHeight="1">
      <c r="A95" s="2" t="s">
        <v>113</v>
      </c>
      <c r="B95" s="106" t="s">
        <v>1598</v>
      </c>
      <c r="C95" s="22" t="s">
        <v>365</v>
      </c>
      <c r="D95" s="105" t="s">
        <v>1599</v>
      </c>
      <c r="E95" s="141"/>
      <c r="F95" s="2" t="s">
        <v>442</v>
      </c>
      <c r="G95" s="2"/>
      <c r="H95" s="46">
        <v>731</v>
      </c>
      <c r="I95" s="46">
        <v>679.2</v>
      </c>
      <c r="J95" s="46">
        <v>0</v>
      </c>
      <c r="K95" s="119">
        <f t="shared" si="6"/>
        <v>0</v>
      </c>
      <c r="L95" s="119">
        <f t="shared" si="7"/>
        <v>0</v>
      </c>
      <c r="M95" s="63">
        <f t="shared" si="8"/>
        <v>496495.2</v>
      </c>
      <c r="N95" s="21"/>
      <c r="O95" s="106" t="s">
        <v>1064</v>
      </c>
      <c r="P95" s="2" t="s">
        <v>269</v>
      </c>
      <c r="Q95" s="22" t="s">
        <v>336</v>
      </c>
      <c r="R95" s="2" t="s">
        <v>73</v>
      </c>
      <c r="S95" s="2" t="s">
        <v>152</v>
      </c>
    </row>
    <row r="96" spans="1:19" s="34" customFormat="1" ht="20.25" customHeight="1">
      <c r="A96" s="2" t="s">
        <v>113</v>
      </c>
      <c r="B96" s="106" t="s">
        <v>1598</v>
      </c>
      <c r="C96" s="22" t="s">
        <v>365</v>
      </c>
      <c r="D96" s="105" t="s">
        <v>1599</v>
      </c>
      <c r="E96" s="141"/>
      <c r="F96" s="2" t="s">
        <v>81</v>
      </c>
      <c r="G96" s="2"/>
      <c r="H96" s="46">
        <v>731</v>
      </c>
      <c r="I96" s="46">
        <v>4754.7</v>
      </c>
      <c r="J96" s="46">
        <v>0</v>
      </c>
      <c r="K96" s="119">
        <f t="shared" si="6"/>
        <v>0</v>
      </c>
      <c r="L96" s="119">
        <f t="shared" si="7"/>
        <v>0</v>
      </c>
      <c r="M96" s="63">
        <f t="shared" si="8"/>
        <v>3475685.6999999997</v>
      </c>
      <c r="N96" s="21"/>
      <c r="O96" s="106" t="s">
        <v>1064</v>
      </c>
      <c r="P96" s="2" t="s">
        <v>269</v>
      </c>
      <c r="Q96" s="22" t="s">
        <v>336</v>
      </c>
      <c r="R96" s="2" t="s">
        <v>73</v>
      </c>
      <c r="S96" s="2" t="s">
        <v>152</v>
      </c>
    </row>
    <row r="97" spans="1:19" s="34" customFormat="1" ht="20.25" customHeight="1">
      <c r="A97" s="2" t="s">
        <v>113</v>
      </c>
      <c r="B97" s="106" t="s">
        <v>1598</v>
      </c>
      <c r="C97" s="22" t="s">
        <v>365</v>
      </c>
      <c r="D97" s="105" t="s">
        <v>1599</v>
      </c>
      <c r="E97" s="141"/>
      <c r="F97" s="2" t="s">
        <v>84</v>
      </c>
      <c r="G97" s="2"/>
      <c r="H97" s="46">
        <v>731</v>
      </c>
      <c r="I97" s="46">
        <v>6520.8</v>
      </c>
      <c r="J97" s="46">
        <v>0</v>
      </c>
      <c r="K97" s="119">
        <f t="shared" si="6"/>
        <v>0</v>
      </c>
      <c r="L97" s="119">
        <f t="shared" si="7"/>
        <v>0</v>
      </c>
      <c r="M97" s="63">
        <f t="shared" si="8"/>
        <v>4766704.8</v>
      </c>
      <c r="N97" s="21"/>
      <c r="O97" s="106" t="s">
        <v>1064</v>
      </c>
      <c r="P97" s="2" t="s">
        <v>269</v>
      </c>
      <c r="Q97" s="22" t="s">
        <v>336</v>
      </c>
      <c r="R97" s="2" t="s">
        <v>73</v>
      </c>
      <c r="S97" s="2" t="s">
        <v>152</v>
      </c>
    </row>
    <row r="98" spans="1:19" s="34" customFormat="1" ht="20.25" customHeight="1">
      <c r="A98" s="2" t="s">
        <v>113</v>
      </c>
      <c r="B98" s="106" t="s">
        <v>1598</v>
      </c>
      <c r="C98" s="22" t="s">
        <v>365</v>
      </c>
      <c r="D98" s="105" t="s">
        <v>1599</v>
      </c>
      <c r="E98" s="141"/>
      <c r="F98" s="2" t="s">
        <v>1430</v>
      </c>
      <c r="G98" s="2"/>
      <c r="H98" s="46">
        <v>731</v>
      </c>
      <c r="I98" s="46">
        <v>9900</v>
      </c>
      <c r="J98" s="46">
        <v>0</v>
      </c>
      <c r="K98" s="119">
        <f t="shared" si="6"/>
        <v>0</v>
      </c>
      <c r="L98" s="119">
        <f t="shared" si="7"/>
        <v>0</v>
      </c>
      <c r="M98" s="63">
        <f t="shared" si="8"/>
        <v>7236900</v>
      </c>
      <c r="N98" s="21"/>
      <c r="O98" s="106" t="s">
        <v>11</v>
      </c>
      <c r="P98" s="2" t="s">
        <v>269</v>
      </c>
      <c r="Q98" s="22" t="s">
        <v>336</v>
      </c>
      <c r="R98" s="2" t="s">
        <v>73</v>
      </c>
      <c r="S98" s="2" t="s">
        <v>152</v>
      </c>
    </row>
    <row r="99" spans="1:19" s="34" customFormat="1" ht="20.25" customHeight="1">
      <c r="A99" s="2" t="s">
        <v>113</v>
      </c>
      <c r="B99" s="106" t="s">
        <v>1598</v>
      </c>
      <c r="C99" s="22" t="s">
        <v>365</v>
      </c>
      <c r="D99" s="105" t="s">
        <v>1599</v>
      </c>
      <c r="E99" s="141"/>
      <c r="F99" s="2" t="s">
        <v>1430</v>
      </c>
      <c r="G99" s="2"/>
      <c r="H99" s="46">
        <v>731</v>
      </c>
      <c r="I99" s="46">
        <v>9900</v>
      </c>
      <c r="J99" s="46">
        <v>0</v>
      </c>
      <c r="K99" s="119">
        <f t="shared" si="6"/>
        <v>0</v>
      </c>
      <c r="L99" s="119">
        <f t="shared" si="7"/>
        <v>0</v>
      </c>
      <c r="M99" s="63">
        <f t="shared" si="8"/>
        <v>7236900</v>
      </c>
      <c r="N99" s="21"/>
      <c r="O99" s="106" t="s">
        <v>11</v>
      </c>
      <c r="P99" s="2" t="s">
        <v>269</v>
      </c>
      <c r="Q99" s="22" t="s">
        <v>336</v>
      </c>
      <c r="R99" s="2" t="s">
        <v>73</v>
      </c>
      <c r="S99" s="2" t="s">
        <v>152</v>
      </c>
    </row>
    <row r="100" spans="1:19" s="34" customFormat="1" ht="20.25" customHeight="1">
      <c r="A100" s="2" t="s">
        <v>10</v>
      </c>
      <c r="B100" s="106" t="s">
        <v>1600</v>
      </c>
      <c r="C100" s="22" t="s">
        <v>1024</v>
      </c>
      <c r="D100" s="105" t="s">
        <v>1145</v>
      </c>
      <c r="E100" s="141"/>
      <c r="F100" s="2" t="s">
        <v>267</v>
      </c>
      <c r="G100" s="2"/>
      <c r="H100" s="46">
        <v>187</v>
      </c>
      <c r="I100" s="46">
        <v>57268.800000000003</v>
      </c>
      <c r="J100" s="46">
        <v>7.2</v>
      </c>
      <c r="K100" s="119">
        <f t="shared" si="6"/>
        <v>1346.4</v>
      </c>
      <c r="L100" s="119">
        <f t="shared" si="7"/>
        <v>1.3464</v>
      </c>
      <c r="M100" s="63">
        <f t="shared" si="8"/>
        <v>10709265.6</v>
      </c>
      <c r="N100" s="21"/>
      <c r="O100" s="106" t="s">
        <v>1405</v>
      </c>
      <c r="P100" s="2" t="s">
        <v>269</v>
      </c>
      <c r="Q100" s="22" t="s">
        <v>344</v>
      </c>
      <c r="R100" s="2" t="s">
        <v>60</v>
      </c>
      <c r="S100" s="2" t="s">
        <v>109</v>
      </c>
    </row>
    <row r="101" spans="1:19" s="34" customFormat="1" ht="20.25" customHeight="1">
      <c r="A101" s="2" t="s">
        <v>10</v>
      </c>
      <c r="B101" s="106" t="s">
        <v>1600</v>
      </c>
      <c r="C101" s="22" t="s">
        <v>1024</v>
      </c>
      <c r="D101" s="105" t="s">
        <v>1145</v>
      </c>
      <c r="E101" s="141"/>
      <c r="F101" s="2" t="s">
        <v>57</v>
      </c>
      <c r="G101" s="2"/>
      <c r="H101" s="46">
        <v>853</v>
      </c>
      <c r="I101" s="46">
        <v>179386.5</v>
      </c>
      <c r="J101" s="46">
        <v>34.6</v>
      </c>
      <c r="K101" s="119">
        <f t="shared" si="6"/>
        <v>29513.800000000003</v>
      </c>
      <c r="L101" s="119">
        <f t="shared" si="7"/>
        <v>29.513800000000003</v>
      </c>
      <c r="M101" s="63">
        <f t="shared" si="8"/>
        <v>153016684.5</v>
      </c>
      <c r="N101" s="21"/>
      <c r="O101" s="106" t="s">
        <v>1589</v>
      </c>
      <c r="P101" s="2" t="s">
        <v>269</v>
      </c>
      <c r="Q101" s="22" t="s">
        <v>327</v>
      </c>
      <c r="R101" s="2" t="s">
        <v>60</v>
      </c>
      <c r="S101" s="2" t="s">
        <v>109</v>
      </c>
    </row>
    <row r="102" spans="1:19" s="34" customFormat="1" ht="20.25" customHeight="1">
      <c r="A102" s="2" t="s">
        <v>10</v>
      </c>
      <c r="B102" s="106" t="s">
        <v>1600</v>
      </c>
      <c r="C102" s="22" t="s">
        <v>1024</v>
      </c>
      <c r="D102" s="105" t="s">
        <v>1145</v>
      </c>
      <c r="E102" s="141"/>
      <c r="F102" s="2" t="s">
        <v>541</v>
      </c>
      <c r="G102" s="2"/>
      <c r="H102" s="46">
        <v>190</v>
      </c>
      <c r="I102" s="46">
        <v>91219.5</v>
      </c>
      <c r="J102" s="46">
        <v>18.7</v>
      </c>
      <c r="K102" s="119">
        <f t="shared" si="6"/>
        <v>3553</v>
      </c>
      <c r="L102" s="119">
        <f t="shared" si="7"/>
        <v>3.5529999999999999</v>
      </c>
      <c r="M102" s="63">
        <f t="shared" si="8"/>
        <v>17331705</v>
      </c>
      <c r="N102" s="21"/>
      <c r="O102" s="106" t="s">
        <v>1108</v>
      </c>
      <c r="P102" s="2" t="s">
        <v>269</v>
      </c>
      <c r="Q102" s="22" t="s">
        <v>341</v>
      </c>
      <c r="R102" s="2" t="s">
        <v>60</v>
      </c>
      <c r="S102" s="2" t="s">
        <v>109</v>
      </c>
    </row>
    <row r="103" spans="1:19" s="34" customFormat="1" ht="20.25" customHeight="1">
      <c r="A103" s="2" t="s">
        <v>10</v>
      </c>
      <c r="B103" s="106" t="s">
        <v>1600</v>
      </c>
      <c r="C103" s="22" t="s">
        <v>1024</v>
      </c>
      <c r="D103" s="105" t="s">
        <v>1145</v>
      </c>
      <c r="E103" s="141"/>
      <c r="F103" s="2" t="s">
        <v>1591</v>
      </c>
      <c r="G103" s="2"/>
      <c r="H103" s="46">
        <v>853</v>
      </c>
      <c r="I103" s="46">
        <v>146683</v>
      </c>
      <c r="J103" s="46">
        <v>20.9</v>
      </c>
      <c r="K103" s="119">
        <f t="shared" si="6"/>
        <v>17827.699999999997</v>
      </c>
      <c r="L103" s="119">
        <f t="shared" si="7"/>
        <v>17.827699999999997</v>
      </c>
      <c r="M103" s="63">
        <f t="shared" si="8"/>
        <v>125120599</v>
      </c>
      <c r="N103" s="21"/>
      <c r="O103" s="106" t="s">
        <v>1588</v>
      </c>
      <c r="P103" s="2" t="s">
        <v>269</v>
      </c>
      <c r="Q103" s="22" t="s">
        <v>370</v>
      </c>
      <c r="R103" s="2" t="s">
        <v>60</v>
      </c>
      <c r="S103" s="2" t="s">
        <v>109</v>
      </c>
    </row>
    <row r="104" spans="1:19" s="34" customFormat="1" ht="20.25" customHeight="1">
      <c r="A104" s="2" t="s">
        <v>10</v>
      </c>
      <c r="B104" s="106" t="s">
        <v>1600</v>
      </c>
      <c r="C104" s="22" t="s">
        <v>1024</v>
      </c>
      <c r="D104" s="105" t="s">
        <v>1145</v>
      </c>
      <c r="E104" s="141"/>
      <c r="F104" s="2" t="s">
        <v>65</v>
      </c>
      <c r="G104" s="2"/>
      <c r="H104" s="46">
        <v>190</v>
      </c>
      <c r="I104" s="46">
        <v>160527.9</v>
      </c>
      <c r="J104" s="46">
        <v>29.3</v>
      </c>
      <c r="K104" s="119">
        <f t="shared" ref="K104:K124" si="9">J104*H104</f>
        <v>5567</v>
      </c>
      <c r="L104" s="119">
        <f t="shared" ref="L104:L124" si="10">K104/1000</f>
        <v>5.5670000000000002</v>
      </c>
      <c r="M104" s="63">
        <f t="shared" ref="M104:M124" si="11">H104*I104</f>
        <v>30500301</v>
      </c>
      <c r="N104" s="21"/>
      <c r="O104" s="106" t="s">
        <v>1055</v>
      </c>
      <c r="P104" s="2" t="s">
        <v>269</v>
      </c>
      <c r="Q104" s="22" t="s">
        <v>343</v>
      </c>
      <c r="R104" s="2" t="s">
        <v>60</v>
      </c>
      <c r="S104" s="2" t="s">
        <v>109</v>
      </c>
    </row>
    <row r="105" spans="1:19" s="34" customFormat="1" ht="20.25" customHeight="1">
      <c r="A105" s="2" t="s">
        <v>10</v>
      </c>
      <c r="B105" s="106" t="s">
        <v>1600</v>
      </c>
      <c r="C105" s="22" t="s">
        <v>1024</v>
      </c>
      <c r="D105" s="105" t="s">
        <v>1145</v>
      </c>
      <c r="E105" s="141"/>
      <c r="F105" s="2" t="s">
        <v>426</v>
      </c>
      <c r="G105" s="2"/>
      <c r="H105" s="46">
        <v>190</v>
      </c>
      <c r="I105" s="46">
        <v>179695.4</v>
      </c>
      <c r="J105" s="46">
        <v>0</v>
      </c>
      <c r="K105" s="119">
        <f t="shared" si="9"/>
        <v>0</v>
      </c>
      <c r="L105" s="119">
        <f t="shared" si="10"/>
        <v>0</v>
      </c>
      <c r="M105" s="63">
        <f t="shared" si="11"/>
        <v>34142126</v>
      </c>
      <c r="N105" s="21"/>
      <c r="O105" s="106" t="s">
        <v>1055</v>
      </c>
      <c r="P105" s="2" t="s">
        <v>269</v>
      </c>
      <c r="Q105" s="22" t="s">
        <v>354</v>
      </c>
      <c r="R105" s="2" t="s">
        <v>70</v>
      </c>
      <c r="S105" s="2" t="s">
        <v>109</v>
      </c>
    </row>
    <row r="106" spans="1:19" s="34" customFormat="1" ht="20.25" customHeight="1">
      <c r="A106" s="2" t="s">
        <v>10</v>
      </c>
      <c r="B106" s="106" t="s">
        <v>1600</v>
      </c>
      <c r="C106" s="22" t="s">
        <v>1024</v>
      </c>
      <c r="D106" s="105" t="s">
        <v>1145</v>
      </c>
      <c r="E106" s="141"/>
      <c r="F106" s="2" t="s">
        <v>988</v>
      </c>
      <c r="G106" s="2"/>
      <c r="H106" s="46">
        <v>1531</v>
      </c>
      <c r="I106" s="46">
        <v>51422.1</v>
      </c>
      <c r="J106" s="46">
        <v>14</v>
      </c>
      <c r="K106" s="119">
        <f t="shared" si="9"/>
        <v>21434</v>
      </c>
      <c r="L106" s="119">
        <f t="shared" si="10"/>
        <v>21.434000000000001</v>
      </c>
      <c r="M106" s="63">
        <f t="shared" si="11"/>
        <v>78727235.099999994</v>
      </c>
      <c r="N106" s="21"/>
      <c r="O106" s="106" t="s">
        <v>695</v>
      </c>
      <c r="P106" s="2" t="s">
        <v>269</v>
      </c>
      <c r="Q106" s="22" t="s">
        <v>270</v>
      </c>
      <c r="R106" s="2" t="s">
        <v>60</v>
      </c>
      <c r="S106" s="2" t="s">
        <v>109</v>
      </c>
    </row>
    <row r="107" spans="1:19" s="34" customFormat="1" ht="20.25" customHeight="1">
      <c r="A107" s="2" t="s">
        <v>10</v>
      </c>
      <c r="B107" s="106" t="s">
        <v>1600</v>
      </c>
      <c r="C107" s="22" t="s">
        <v>1024</v>
      </c>
      <c r="D107" s="105" t="s">
        <v>1145</v>
      </c>
      <c r="E107" s="141"/>
      <c r="F107" s="2" t="s">
        <v>1399</v>
      </c>
      <c r="G107" s="2"/>
      <c r="H107" s="46">
        <v>1531</v>
      </c>
      <c r="I107" s="46">
        <v>11742.7</v>
      </c>
      <c r="J107" s="46">
        <v>0</v>
      </c>
      <c r="K107" s="119">
        <f t="shared" si="9"/>
        <v>0</v>
      </c>
      <c r="L107" s="119">
        <f t="shared" si="10"/>
        <v>0</v>
      </c>
      <c r="M107" s="63">
        <f t="shared" si="11"/>
        <v>17978073.699999999</v>
      </c>
      <c r="N107" s="21"/>
      <c r="O107" s="106" t="s">
        <v>695</v>
      </c>
      <c r="P107" s="2" t="s">
        <v>269</v>
      </c>
      <c r="Q107" s="22" t="s">
        <v>577</v>
      </c>
      <c r="R107" s="2" t="s">
        <v>68</v>
      </c>
      <c r="S107" s="2" t="s">
        <v>109</v>
      </c>
    </row>
    <row r="108" spans="1:19" s="34" customFormat="1" ht="20.25" customHeight="1">
      <c r="A108" s="2" t="s">
        <v>10</v>
      </c>
      <c r="B108" s="106" t="s">
        <v>1606</v>
      </c>
      <c r="C108" s="22" t="s">
        <v>1027</v>
      </c>
      <c r="D108" s="105" t="s">
        <v>1181</v>
      </c>
      <c r="E108" s="141"/>
      <c r="F108" s="2" t="s">
        <v>402</v>
      </c>
      <c r="G108" s="2"/>
      <c r="H108" s="46">
        <v>1992</v>
      </c>
      <c r="I108" s="46">
        <v>158517</v>
      </c>
      <c r="J108" s="46">
        <v>26.4</v>
      </c>
      <c r="K108" s="119">
        <f t="shared" si="9"/>
        <v>52588.799999999996</v>
      </c>
      <c r="L108" s="119">
        <f t="shared" si="10"/>
        <v>52.588799999999999</v>
      </c>
      <c r="M108" s="63">
        <f t="shared" si="11"/>
        <v>315765864</v>
      </c>
      <c r="N108" s="21"/>
      <c r="O108" s="106" t="s">
        <v>1607</v>
      </c>
      <c r="P108" s="2" t="s">
        <v>269</v>
      </c>
      <c r="Q108" s="22" t="s">
        <v>403</v>
      </c>
      <c r="R108" s="2" t="s">
        <v>60</v>
      </c>
      <c r="S108" s="2" t="s">
        <v>109</v>
      </c>
    </row>
    <row r="109" spans="1:19" s="34" customFormat="1" ht="20.25" customHeight="1">
      <c r="A109" s="2" t="s">
        <v>10</v>
      </c>
      <c r="B109" s="106" t="s">
        <v>1606</v>
      </c>
      <c r="C109" s="22" t="s">
        <v>1027</v>
      </c>
      <c r="D109" s="105" t="s">
        <v>1181</v>
      </c>
      <c r="E109" s="141"/>
      <c r="F109" s="2" t="s">
        <v>880</v>
      </c>
      <c r="G109" s="2"/>
      <c r="H109" s="46">
        <v>1992</v>
      </c>
      <c r="I109" s="46">
        <v>2926.5</v>
      </c>
      <c r="J109" s="46">
        <v>0</v>
      </c>
      <c r="K109" s="119">
        <f t="shared" si="9"/>
        <v>0</v>
      </c>
      <c r="L109" s="119">
        <f t="shared" si="10"/>
        <v>0</v>
      </c>
      <c r="M109" s="63">
        <f t="shared" si="11"/>
        <v>5829588</v>
      </c>
      <c r="N109" s="21"/>
      <c r="O109" s="106" t="s">
        <v>1607</v>
      </c>
      <c r="P109" s="2" t="s">
        <v>269</v>
      </c>
      <c r="Q109" s="22" t="s">
        <v>336</v>
      </c>
      <c r="R109" s="2" t="s">
        <v>73</v>
      </c>
      <c r="S109" s="2" t="s">
        <v>109</v>
      </c>
    </row>
    <row r="110" spans="1:19" s="34" customFormat="1" ht="20.25" customHeight="1">
      <c r="A110" s="2" t="s">
        <v>10</v>
      </c>
      <c r="B110" s="106" t="s">
        <v>1606</v>
      </c>
      <c r="C110" s="22" t="s">
        <v>1027</v>
      </c>
      <c r="D110" s="105" t="s">
        <v>1181</v>
      </c>
      <c r="E110" s="141"/>
      <c r="F110" s="2" t="s">
        <v>517</v>
      </c>
      <c r="G110" s="2"/>
      <c r="H110" s="46">
        <v>1588</v>
      </c>
      <c r="I110" s="46">
        <v>55833.7</v>
      </c>
      <c r="J110" s="46">
        <v>15.5</v>
      </c>
      <c r="K110" s="119">
        <f t="shared" si="9"/>
        <v>24614</v>
      </c>
      <c r="L110" s="119">
        <f t="shared" si="10"/>
        <v>24.614000000000001</v>
      </c>
      <c r="M110" s="63">
        <f t="shared" si="11"/>
        <v>88663915.599999994</v>
      </c>
      <c r="N110" s="21"/>
      <c r="O110" s="106" t="s">
        <v>1610</v>
      </c>
      <c r="P110" s="2" t="s">
        <v>269</v>
      </c>
      <c r="Q110" s="22" t="s">
        <v>270</v>
      </c>
      <c r="R110" s="2" t="s">
        <v>60</v>
      </c>
      <c r="S110" s="2" t="s">
        <v>109</v>
      </c>
    </row>
    <row r="111" spans="1:19" s="34" customFormat="1" ht="20.25" customHeight="1">
      <c r="A111" s="2" t="s">
        <v>10</v>
      </c>
      <c r="B111" s="106" t="s">
        <v>1606</v>
      </c>
      <c r="C111" s="22" t="s">
        <v>1027</v>
      </c>
      <c r="D111" s="105" t="s">
        <v>1181</v>
      </c>
      <c r="E111" s="141"/>
      <c r="F111" s="2" t="s">
        <v>1387</v>
      </c>
      <c r="G111" s="2"/>
      <c r="H111" s="46">
        <v>1588</v>
      </c>
      <c r="I111" s="46">
        <v>12380.5</v>
      </c>
      <c r="J111" s="46">
        <v>0</v>
      </c>
      <c r="K111" s="119">
        <f t="shared" si="9"/>
        <v>0</v>
      </c>
      <c r="L111" s="119">
        <f t="shared" si="10"/>
        <v>0</v>
      </c>
      <c r="M111" s="63">
        <f t="shared" si="11"/>
        <v>19660234</v>
      </c>
      <c r="N111" s="21"/>
      <c r="O111" s="106" t="s">
        <v>1610</v>
      </c>
      <c r="P111" s="2" t="s">
        <v>269</v>
      </c>
      <c r="Q111" s="22" t="s">
        <v>577</v>
      </c>
      <c r="R111" s="2" t="s">
        <v>68</v>
      </c>
      <c r="S111" s="2" t="s">
        <v>109</v>
      </c>
    </row>
    <row r="112" spans="1:19" s="34" customFormat="1" ht="20.25" customHeight="1">
      <c r="A112" s="2" t="s">
        <v>10</v>
      </c>
      <c r="B112" s="106" t="s">
        <v>1606</v>
      </c>
      <c r="C112" s="22" t="s">
        <v>1027</v>
      </c>
      <c r="D112" s="105" t="s">
        <v>1181</v>
      </c>
      <c r="E112" s="141"/>
      <c r="F112" s="2" t="s">
        <v>401</v>
      </c>
      <c r="G112" s="2"/>
      <c r="H112" s="46">
        <v>404</v>
      </c>
      <c r="I112" s="46">
        <v>50325</v>
      </c>
      <c r="J112" s="46">
        <v>9.4</v>
      </c>
      <c r="K112" s="119">
        <f t="shared" si="9"/>
        <v>3797.6000000000004</v>
      </c>
      <c r="L112" s="119">
        <f t="shared" si="10"/>
        <v>3.7976000000000005</v>
      </c>
      <c r="M112" s="63">
        <f t="shared" si="11"/>
        <v>20331300</v>
      </c>
      <c r="N112" s="21"/>
      <c r="O112" s="106" t="s">
        <v>1612</v>
      </c>
      <c r="P112" s="2" t="s">
        <v>269</v>
      </c>
      <c r="Q112" s="22" t="s">
        <v>344</v>
      </c>
      <c r="R112" s="2" t="s">
        <v>60</v>
      </c>
      <c r="S112" s="2" t="s">
        <v>109</v>
      </c>
    </row>
    <row r="113" spans="1:19" s="34" customFormat="1" ht="20.25" customHeight="1">
      <c r="A113" s="2" t="s">
        <v>398</v>
      </c>
      <c r="B113" s="106" t="s">
        <v>1614</v>
      </c>
      <c r="C113" s="22" t="s">
        <v>1171</v>
      </c>
      <c r="D113" s="105" t="s">
        <v>1258</v>
      </c>
      <c r="E113" s="141"/>
      <c r="F113" s="2" t="s">
        <v>401</v>
      </c>
      <c r="G113" s="2"/>
      <c r="H113" s="46">
        <v>902</v>
      </c>
      <c r="I113" s="46">
        <v>50050</v>
      </c>
      <c r="J113" s="46">
        <v>9.4</v>
      </c>
      <c r="K113" s="119">
        <f t="shared" si="9"/>
        <v>8478.8000000000011</v>
      </c>
      <c r="L113" s="119">
        <f t="shared" si="10"/>
        <v>8.4788000000000014</v>
      </c>
      <c r="M113" s="63">
        <f t="shared" si="11"/>
        <v>45145100</v>
      </c>
      <c r="N113" s="21"/>
      <c r="O113" s="106" t="s">
        <v>11</v>
      </c>
      <c r="P113" s="2" t="s">
        <v>225</v>
      </c>
      <c r="Q113" s="22" t="s">
        <v>344</v>
      </c>
      <c r="R113" s="2" t="s">
        <v>60</v>
      </c>
      <c r="S113" s="2" t="s">
        <v>1076</v>
      </c>
    </row>
    <row r="114" spans="1:19" s="34" customFormat="1" ht="20.25" customHeight="1">
      <c r="A114" s="2" t="s">
        <v>398</v>
      </c>
      <c r="B114" s="106" t="s">
        <v>1614</v>
      </c>
      <c r="C114" s="22" t="s">
        <v>1171</v>
      </c>
      <c r="D114" s="105" t="s">
        <v>1258</v>
      </c>
      <c r="E114" s="141"/>
      <c r="F114" s="2" t="s">
        <v>1387</v>
      </c>
      <c r="G114" s="2"/>
      <c r="H114" s="46">
        <v>477</v>
      </c>
      <c r="I114" s="46">
        <v>12312.9</v>
      </c>
      <c r="J114" s="46">
        <v>0</v>
      </c>
      <c r="K114" s="119">
        <f t="shared" si="9"/>
        <v>0</v>
      </c>
      <c r="L114" s="119">
        <f t="shared" si="10"/>
        <v>0</v>
      </c>
      <c r="M114" s="63">
        <f t="shared" si="11"/>
        <v>5873253.2999999998</v>
      </c>
      <c r="N114" s="21"/>
      <c r="O114" s="106" t="s">
        <v>1198</v>
      </c>
      <c r="P114" s="2" t="s">
        <v>225</v>
      </c>
      <c r="Q114" s="22" t="s">
        <v>577</v>
      </c>
      <c r="R114" s="2" t="s">
        <v>68</v>
      </c>
      <c r="S114" s="2" t="s">
        <v>1076</v>
      </c>
    </row>
    <row r="115" spans="1:19" s="34" customFormat="1" ht="20.25" customHeight="1">
      <c r="A115" s="2" t="s">
        <v>398</v>
      </c>
      <c r="B115" s="106" t="s">
        <v>1614</v>
      </c>
      <c r="C115" s="22" t="s">
        <v>1171</v>
      </c>
      <c r="D115" s="105" t="s">
        <v>1258</v>
      </c>
      <c r="E115" s="141"/>
      <c r="F115" s="2" t="s">
        <v>517</v>
      </c>
      <c r="G115" s="2"/>
      <c r="H115" s="46">
        <v>477</v>
      </c>
      <c r="I115" s="46">
        <v>55528.6</v>
      </c>
      <c r="J115" s="46">
        <v>15.5</v>
      </c>
      <c r="K115" s="119">
        <f t="shared" si="9"/>
        <v>7393.5</v>
      </c>
      <c r="L115" s="119">
        <f t="shared" si="10"/>
        <v>7.3935000000000004</v>
      </c>
      <c r="M115" s="63">
        <f t="shared" si="11"/>
        <v>26487142.199999999</v>
      </c>
      <c r="N115" s="21"/>
      <c r="O115" s="106" t="s">
        <v>1198</v>
      </c>
      <c r="P115" s="2" t="s">
        <v>225</v>
      </c>
      <c r="Q115" s="22" t="s">
        <v>270</v>
      </c>
      <c r="R115" s="2" t="s">
        <v>60</v>
      </c>
      <c r="S115" s="2" t="s">
        <v>1076</v>
      </c>
    </row>
    <row r="116" spans="1:19" s="34" customFormat="1" ht="20.25" customHeight="1">
      <c r="A116" s="2" t="s">
        <v>398</v>
      </c>
      <c r="B116" s="106" t="s">
        <v>1614</v>
      </c>
      <c r="C116" s="22" t="s">
        <v>1171</v>
      </c>
      <c r="D116" s="105" t="s">
        <v>1258</v>
      </c>
      <c r="E116" s="141"/>
      <c r="F116" s="2" t="s">
        <v>402</v>
      </c>
      <c r="G116" s="2"/>
      <c r="H116" s="46">
        <v>1379</v>
      </c>
      <c r="I116" s="46">
        <v>157733</v>
      </c>
      <c r="J116" s="46">
        <v>26.4</v>
      </c>
      <c r="K116" s="119">
        <f t="shared" si="9"/>
        <v>36405.599999999999</v>
      </c>
      <c r="L116" s="119">
        <f t="shared" si="10"/>
        <v>36.4056</v>
      </c>
      <c r="M116" s="63">
        <f t="shared" si="11"/>
        <v>217513807</v>
      </c>
      <c r="N116" s="21"/>
      <c r="O116" s="106" t="s">
        <v>1615</v>
      </c>
      <c r="P116" s="2" t="s">
        <v>225</v>
      </c>
      <c r="Q116" s="22" t="s">
        <v>403</v>
      </c>
      <c r="R116" s="2" t="s">
        <v>60</v>
      </c>
      <c r="S116" s="2" t="s">
        <v>1076</v>
      </c>
    </row>
    <row r="117" spans="1:19" s="34" customFormat="1" ht="20.25" customHeight="1">
      <c r="A117" s="2" t="s">
        <v>398</v>
      </c>
      <c r="B117" s="106" t="s">
        <v>1614</v>
      </c>
      <c r="C117" s="22" t="s">
        <v>1171</v>
      </c>
      <c r="D117" s="105" t="s">
        <v>1258</v>
      </c>
      <c r="E117" s="141"/>
      <c r="F117" s="2" t="s">
        <v>880</v>
      </c>
      <c r="G117" s="2"/>
      <c r="H117" s="46">
        <v>1379</v>
      </c>
      <c r="I117" s="46">
        <v>2912</v>
      </c>
      <c r="J117" s="46">
        <v>0</v>
      </c>
      <c r="K117" s="119">
        <f t="shared" si="9"/>
        <v>0</v>
      </c>
      <c r="L117" s="119">
        <f t="shared" si="10"/>
        <v>0</v>
      </c>
      <c r="M117" s="63">
        <f t="shared" si="11"/>
        <v>4015648</v>
      </c>
      <c r="N117" s="21"/>
      <c r="O117" s="106" t="s">
        <v>1615</v>
      </c>
      <c r="P117" s="2" t="s">
        <v>225</v>
      </c>
      <c r="Q117" s="22" t="s">
        <v>336</v>
      </c>
      <c r="R117" s="2" t="s">
        <v>73</v>
      </c>
      <c r="S117" s="2" t="s">
        <v>1076</v>
      </c>
    </row>
    <row r="118" spans="1:19" s="34" customFormat="1" ht="20.25" customHeight="1">
      <c r="A118" s="2" t="s">
        <v>718</v>
      </c>
      <c r="B118" s="106" t="s">
        <v>1616</v>
      </c>
      <c r="C118" s="22" t="s">
        <v>64</v>
      </c>
      <c r="D118" s="105" t="s">
        <v>1069</v>
      </c>
      <c r="E118" s="141"/>
      <c r="F118" s="2" t="s">
        <v>401</v>
      </c>
      <c r="G118" s="2"/>
      <c r="H118" s="46">
        <v>1107</v>
      </c>
      <c r="I118" s="46">
        <v>79210</v>
      </c>
      <c r="J118" s="46">
        <v>9.4</v>
      </c>
      <c r="K118" s="119">
        <f t="shared" si="9"/>
        <v>10405.800000000001</v>
      </c>
      <c r="L118" s="119">
        <f t="shared" si="10"/>
        <v>10.405800000000001</v>
      </c>
      <c r="M118" s="63">
        <f t="shared" si="11"/>
        <v>87685470</v>
      </c>
      <c r="N118" s="21"/>
      <c r="O118" s="106" t="s">
        <v>11</v>
      </c>
      <c r="P118" s="2" t="s">
        <v>284</v>
      </c>
      <c r="Q118" s="22" t="s">
        <v>344</v>
      </c>
      <c r="R118" s="2" t="s">
        <v>60</v>
      </c>
      <c r="S118" s="2" t="s">
        <v>152</v>
      </c>
    </row>
    <row r="119" spans="1:19" s="34" customFormat="1" ht="20.25" customHeight="1">
      <c r="A119" s="2" t="s">
        <v>718</v>
      </c>
      <c r="B119" s="106" t="s">
        <v>1616</v>
      </c>
      <c r="C119" s="22" t="s">
        <v>64</v>
      </c>
      <c r="D119" s="105" t="s">
        <v>1069</v>
      </c>
      <c r="E119" s="141"/>
      <c r="F119" s="2" t="s">
        <v>1177</v>
      </c>
      <c r="G119" s="2"/>
      <c r="H119" s="46">
        <v>561</v>
      </c>
      <c r="I119" s="46">
        <v>105931.7</v>
      </c>
      <c r="J119" s="46">
        <v>21</v>
      </c>
      <c r="K119" s="119">
        <f t="shared" si="9"/>
        <v>11781</v>
      </c>
      <c r="L119" s="119">
        <f t="shared" si="10"/>
        <v>11.781000000000001</v>
      </c>
      <c r="M119" s="63">
        <f t="shared" si="11"/>
        <v>59427683.699999996</v>
      </c>
      <c r="N119" s="21"/>
      <c r="O119" s="106" t="s">
        <v>1617</v>
      </c>
      <c r="P119" s="2" t="s">
        <v>284</v>
      </c>
      <c r="Q119" s="22" t="s">
        <v>341</v>
      </c>
      <c r="R119" s="2" t="s">
        <v>60</v>
      </c>
      <c r="S119" s="2" t="s">
        <v>152</v>
      </c>
    </row>
    <row r="120" spans="1:19" s="34" customFormat="1" ht="20.25" customHeight="1">
      <c r="A120" s="2" t="s">
        <v>718</v>
      </c>
      <c r="B120" s="106" t="s">
        <v>1616</v>
      </c>
      <c r="C120" s="22" t="s">
        <v>64</v>
      </c>
      <c r="D120" s="105" t="s">
        <v>1069</v>
      </c>
      <c r="E120" s="141"/>
      <c r="F120" s="2" t="s">
        <v>880</v>
      </c>
      <c r="G120" s="2"/>
      <c r="H120" s="46">
        <v>834</v>
      </c>
      <c r="I120" s="46">
        <v>2950.7</v>
      </c>
      <c r="J120" s="46">
        <v>0</v>
      </c>
      <c r="K120" s="119">
        <f t="shared" si="9"/>
        <v>0</v>
      </c>
      <c r="L120" s="119">
        <f t="shared" si="10"/>
        <v>0</v>
      </c>
      <c r="M120" s="63">
        <f t="shared" si="11"/>
        <v>2460883.7999999998</v>
      </c>
      <c r="N120" s="21"/>
      <c r="O120" s="106" t="s">
        <v>844</v>
      </c>
      <c r="P120" s="2" t="s">
        <v>284</v>
      </c>
      <c r="Q120" s="22" t="s">
        <v>336</v>
      </c>
      <c r="R120" s="2" t="s">
        <v>73</v>
      </c>
      <c r="S120" s="2" t="s">
        <v>152</v>
      </c>
    </row>
    <row r="121" spans="1:19" s="34" customFormat="1" ht="20.25" customHeight="1">
      <c r="A121" s="2" t="s">
        <v>718</v>
      </c>
      <c r="B121" s="106" t="s">
        <v>1616</v>
      </c>
      <c r="C121" s="22" t="s">
        <v>64</v>
      </c>
      <c r="D121" s="105" t="s">
        <v>1069</v>
      </c>
      <c r="E121" s="141"/>
      <c r="F121" s="2" t="s">
        <v>1618</v>
      </c>
      <c r="G121" s="2"/>
      <c r="H121" s="46">
        <v>834</v>
      </c>
      <c r="I121" s="46">
        <v>157370.1</v>
      </c>
      <c r="J121" s="46">
        <v>42.5</v>
      </c>
      <c r="K121" s="119">
        <f t="shared" si="9"/>
        <v>35445</v>
      </c>
      <c r="L121" s="119">
        <f t="shared" si="10"/>
        <v>35.445</v>
      </c>
      <c r="M121" s="63">
        <f t="shared" si="11"/>
        <v>131246663.40000001</v>
      </c>
      <c r="N121" s="21"/>
      <c r="O121" s="106" t="s">
        <v>844</v>
      </c>
      <c r="P121" s="2" t="s">
        <v>284</v>
      </c>
      <c r="Q121" s="22" t="s">
        <v>327</v>
      </c>
      <c r="R121" s="2" t="s">
        <v>68</v>
      </c>
      <c r="S121" s="2" t="s">
        <v>152</v>
      </c>
    </row>
    <row r="122" spans="1:19" s="34" customFormat="1" ht="20.25" customHeight="1">
      <c r="A122" s="2" t="s">
        <v>718</v>
      </c>
      <c r="B122" s="106" t="s">
        <v>1616</v>
      </c>
      <c r="C122" s="22" t="s">
        <v>64</v>
      </c>
      <c r="D122" s="105" t="s">
        <v>1069</v>
      </c>
      <c r="E122" s="141"/>
      <c r="F122" s="2" t="s">
        <v>65</v>
      </c>
      <c r="G122" s="2"/>
      <c r="H122" s="46">
        <v>834</v>
      </c>
      <c r="I122" s="46">
        <v>170695.4</v>
      </c>
      <c r="J122" s="46">
        <v>29.3</v>
      </c>
      <c r="K122" s="119">
        <f t="shared" si="9"/>
        <v>24436.2</v>
      </c>
      <c r="L122" s="119">
        <f t="shared" si="10"/>
        <v>24.436199999999999</v>
      </c>
      <c r="M122" s="63">
        <f t="shared" si="11"/>
        <v>142359963.59999999</v>
      </c>
      <c r="N122" s="21"/>
      <c r="O122" s="106" t="s">
        <v>776</v>
      </c>
      <c r="P122" s="2" t="s">
        <v>284</v>
      </c>
      <c r="Q122" s="22" t="s">
        <v>343</v>
      </c>
      <c r="R122" s="2" t="s">
        <v>60</v>
      </c>
      <c r="S122" s="2" t="s">
        <v>152</v>
      </c>
    </row>
    <row r="123" spans="1:19" s="34" customFormat="1" ht="20.25" customHeight="1">
      <c r="A123" s="2" t="s">
        <v>718</v>
      </c>
      <c r="B123" s="106" t="s">
        <v>1616</v>
      </c>
      <c r="C123" s="22" t="s">
        <v>64</v>
      </c>
      <c r="D123" s="105" t="s">
        <v>1069</v>
      </c>
      <c r="E123" s="141"/>
      <c r="F123" s="2" t="s">
        <v>69</v>
      </c>
      <c r="G123" s="2"/>
      <c r="H123" s="46">
        <v>834</v>
      </c>
      <c r="I123" s="46">
        <v>181735.4</v>
      </c>
      <c r="J123" s="46">
        <v>0</v>
      </c>
      <c r="K123" s="119">
        <f t="shared" si="9"/>
        <v>0</v>
      </c>
      <c r="L123" s="119">
        <f t="shared" si="10"/>
        <v>0</v>
      </c>
      <c r="M123" s="63">
        <f t="shared" si="11"/>
        <v>151567323.59999999</v>
      </c>
      <c r="N123" s="21"/>
      <c r="O123" s="106" t="s">
        <v>776</v>
      </c>
      <c r="P123" s="2" t="s">
        <v>284</v>
      </c>
      <c r="Q123" s="22" t="s">
        <v>354</v>
      </c>
      <c r="R123" s="2" t="s">
        <v>70</v>
      </c>
      <c r="S123" s="2" t="s">
        <v>152</v>
      </c>
    </row>
    <row r="124" spans="1:19" s="34" customFormat="1" ht="20.25" customHeight="1">
      <c r="A124" s="2" t="s">
        <v>718</v>
      </c>
      <c r="B124" s="106" t="s">
        <v>1616</v>
      </c>
      <c r="C124" s="22" t="s">
        <v>64</v>
      </c>
      <c r="D124" s="105" t="s">
        <v>1069</v>
      </c>
      <c r="E124" s="141"/>
      <c r="F124" s="2" t="s">
        <v>880</v>
      </c>
      <c r="G124" s="2"/>
      <c r="H124" s="46">
        <v>834</v>
      </c>
      <c r="I124" s="46">
        <v>3057.2</v>
      </c>
      <c r="J124" s="46">
        <v>0</v>
      </c>
      <c r="K124" s="119">
        <f t="shared" si="9"/>
        <v>0</v>
      </c>
      <c r="L124" s="119">
        <f t="shared" si="10"/>
        <v>0</v>
      </c>
      <c r="M124" s="63">
        <f t="shared" si="11"/>
        <v>2549704.7999999998</v>
      </c>
      <c r="N124" s="21"/>
      <c r="O124" s="106" t="s">
        <v>776</v>
      </c>
      <c r="P124" s="2" t="s">
        <v>284</v>
      </c>
      <c r="Q124" s="22" t="s">
        <v>336</v>
      </c>
      <c r="R124" s="2" t="s">
        <v>73</v>
      </c>
      <c r="S124" s="2" t="s">
        <v>152</v>
      </c>
    </row>
    <row r="125" spans="1:19" s="70" customFormat="1" ht="20.2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56" t="s">
        <v>1531</v>
      </c>
      <c r="M125" s="375">
        <f>SUM(M5:M124)</f>
        <v>5190594928.000001</v>
      </c>
      <c r="N125" s="19"/>
      <c r="O125" s="19"/>
      <c r="P125" s="19"/>
      <c r="Q125" s="19"/>
      <c r="R125" s="19"/>
      <c r="S125" s="19"/>
    </row>
    <row r="126" spans="1:19" s="34" customFormat="1" ht="20.25" customHeight="1">
      <c r="A126" s="2" t="s">
        <v>1725</v>
      </c>
      <c r="B126" s="106" t="s">
        <v>1726</v>
      </c>
      <c r="C126" s="22" t="s">
        <v>1727</v>
      </c>
      <c r="D126" s="105" t="s">
        <v>1446</v>
      </c>
      <c r="E126" s="105"/>
      <c r="F126" s="2" t="s">
        <v>661</v>
      </c>
      <c r="G126" s="2"/>
      <c r="H126" s="63">
        <v>2156</v>
      </c>
      <c r="I126" s="46">
        <v>100000</v>
      </c>
      <c r="J126" s="47">
        <v>21.5</v>
      </c>
      <c r="K126" s="5">
        <v>46354</v>
      </c>
      <c r="L126" s="47">
        <v>46.353999999999999</v>
      </c>
      <c r="M126" s="63">
        <v>215600000</v>
      </c>
      <c r="N126" s="21"/>
      <c r="O126" s="22" t="s">
        <v>1620</v>
      </c>
      <c r="P126" s="2" t="s">
        <v>90</v>
      </c>
      <c r="Q126" s="22" t="s">
        <v>341</v>
      </c>
      <c r="R126" s="2" t="s">
        <v>60</v>
      </c>
      <c r="S126" s="2" t="s">
        <v>213</v>
      </c>
    </row>
    <row r="127" spans="1:19" s="34" customFormat="1" ht="20.25" customHeight="1">
      <c r="A127" s="2" t="s">
        <v>1728</v>
      </c>
      <c r="B127" s="106" t="s">
        <v>1729</v>
      </c>
      <c r="C127" s="22" t="s">
        <v>1730</v>
      </c>
      <c r="D127" s="105" t="s">
        <v>836</v>
      </c>
      <c r="E127" s="105"/>
      <c r="F127" s="2" t="s">
        <v>963</v>
      </c>
      <c r="G127" s="2"/>
      <c r="H127" s="97">
        <v>5</v>
      </c>
      <c r="I127" s="46">
        <v>320500</v>
      </c>
      <c r="J127" s="47"/>
      <c r="K127" s="5">
        <v>0</v>
      </c>
      <c r="L127" s="47">
        <v>0</v>
      </c>
      <c r="M127" s="63">
        <v>1602500</v>
      </c>
      <c r="N127" s="21"/>
      <c r="O127" s="106"/>
      <c r="P127" s="2" t="s">
        <v>400</v>
      </c>
      <c r="Q127" s="22" t="s">
        <v>1731</v>
      </c>
      <c r="R127" s="2" t="s">
        <v>375</v>
      </c>
      <c r="S127" s="2" t="s">
        <v>59</v>
      </c>
    </row>
    <row r="128" spans="1:19" s="34" customFormat="1" ht="20.25" customHeight="1">
      <c r="A128" s="109" t="s">
        <v>1728</v>
      </c>
      <c r="B128" s="110" t="s">
        <v>1729</v>
      </c>
      <c r="C128" s="111" t="s">
        <v>1730</v>
      </c>
      <c r="D128" s="3" t="s">
        <v>836</v>
      </c>
      <c r="E128" s="3"/>
      <c r="F128" s="2" t="s">
        <v>267</v>
      </c>
      <c r="G128" s="109"/>
      <c r="H128" s="112">
        <v>3</v>
      </c>
      <c r="I128" s="112">
        <v>80000</v>
      </c>
      <c r="J128" s="113">
        <v>7.2</v>
      </c>
      <c r="K128" s="5">
        <v>21.6</v>
      </c>
      <c r="L128" s="5">
        <v>2.1600000000000001E-2</v>
      </c>
      <c r="M128" s="63">
        <v>240000</v>
      </c>
      <c r="N128" s="114"/>
      <c r="O128" s="110"/>
      <c r="P128" s="109" t="s">
        <v>400</v>
      </c>
      <c r="Q128" s="27" t="s">
        <v>344</v>
      </c>
      <c r="R128" s="22" t="s">
        <v>60</v>
      </c>
      <c r="S128" s="22" t="s">
        <v>59</v>
      </c>
    </row>
    <row r="129" spans="1:19" s="34" customFormat="1" ht="20.25" customHeight="1">
      <c r="A129" s="109" t="s">
        <v>1728</v>
      </c>
      <c r="B129" s="110" t="s">
        <v>1729</v>
      </c>
      <c r="C129" s="111" t="s">
        <v>1730</v>
      </c>
      <c r="D129" s="3" t="s">
        <v>836</v>
      </c>
      <c r="E129" s="3"/>
      <c r="F129" s="2" t="s">
        <v>1732</v>
      </c>
      <c r="G129" s="109"/>
      <c r="H129" s="112">
        <v>3</v>
      </c>
      <c r="I129" s="112">
        <v>179800</v>
      </c>
      <c r="J129" s="113">
        <v>35</v>
      </c>
      <c r="K129" s="5">
        <v>105</v>
      </c>
      <c r="L129" s="5">
        <v>0.105</v>
      </c>
      <c r="M129" s="63">
        <v>539400</v>
      </c>
      <c r="N129" s="114"/>
      <c r="O129" s="116"/>
      <c r="P129" s="109" t="s">
        <v>400</v>
      </c>
      <c r="Q129" s="27" t="s">
        <v>364</v>
      </c>
      <c r="R129" s="22" t="s">
        <v>68</v>
      </c>
      <c r="S129" s="22" t="s">
        <v>59</v>
      </c>
    </row>
    <row r="130" spans="1:19" s="34" customFormat="1" ht="20.25" customHeight="1">
      <c r="A130" s="109" t="s">
        <v>1728</v>
      </c>
      <c r="B130" s="110" t="s">
        <v>1729</v>
      </c>
      <c r="C130" s="111" t="s">
        <v>1730</v>
      </c>
      <c r="D130" s="3" t="s">
        <v>836</v>
      </c>
      <c r="E130" s="3"/>
      <c r="F130" s="2" t="s">
        <v>1733</v>
      </c>
      <c r="G130" s="109"/>
      <c r="H130" s="112">
        <v>2</v>
      </c>
      <c r="I130" s="112">
        <v>61700</v>
      </c>
      <c r="J130" s="113">
        <v>8</v>
      </c>
      <c r="K130" s="5">
        <v>16</v>
      </c>
      <c r="L130" s="5">
        <v>1.6E-2</v>
      </c>
      <c r="M130" s="63">
        <v>123400</v>
      </c>
      <c r="N130" s="114"/>
      <c r="O130" s="110"/>
      <c r="P130" s="109" t="s">
        <v>400</v>
      </c>
      <c r="Q130" s="27" t="s">
        <v>1734</v>
      </c>
      <c r="R130" s="22" t="s">
        <v>68</v>
      </c>
      <c r="S130" s="22" t="s">
        <v>59</v>
      </c>
    </row>
    <row r="131" spans="1:19" s="34" customFormat="1" ht="20.25" customHeight="1">
      <c r="A131" s="109" t="s">
        <v>1728</v>
      </c>
      <c r="B131" s="110" t="s">
        <v>1729</v>
      </c>
      <c r="C131" s="111" t="s">
        <v>1730</v>
      </c>
      <c r="D131" s="105" t="s">
        <v>836</v>
      </c>
      <c r="E131" s="3"/>
      <c r="F131" s="2" t="s">
        <v>1575</v>
      </c>
      <c r="G131" s="109"/>
      <c r="H131" s="112">
        <v>52</v>
      </c>
      <c r="I131" s="112">
        <v>7200</v>
      </c>
      <c r="J131" s="113"/>
      <c r="K131" s="5">
        <v>0</v>
      </c>
      <c r="L131" s="5">
        <v>0</v>
      </c>
      <c r="M131" s="63">
        <v>374400</v>
      </c>
      <c r="N131" s="114"/>
      <c r="O131" s="110"/>
      <c r="P131" s="109" t="s">
        <v>400</v>
      </c>
      <c r="Q131" s="27" t="s">
        <v>1735</v>
      </c>
      <c r="R131" s="22" t="s">
        <v>375</v>
      </c>
      <c r="S131" s="22" t="s">
        <v>59</v>
      </c>
    </row>
    <row r="132" spans="1:19" s="34" customFormat="1" ht="20.25" customHeight="1">
      <c r="A132" s="109" t="s">
        <v>1728</v>
      </c>
      <c r="B132" s="110" t="s">
        <v>1729</v>
      </c>
      <c r="C132" s="111" t="s">
        <v>1730</v>
      </c>
      <c r="D132" s="3" t="s">
        <v>836</v>
      </c>
      <c r="E132" s="3"/>
      <c r="F132" s="2" t="s">
        <v>1736</v>
      </c>
      <c r="G132" s="109"/>
      <c r="H132" s="112">
        <v>3</v>
      </c>
      <c r="I132" s="112">
        <v>107700</v>
      </c>
      <c r="J132" s="113">
        <v>14.7</v>
      </c>
      <c r="K132" s="5">
        <v>44.099999999999994</v>
      </c>
      <c r="L132" s="5">
        <v>4.4099999999999993E-2</v>
      </c>
      <c r="M132" s="63">
        <v>323100</v>
      </c>
      <c r="N132" s="114"/>
      <c r="O132" s="110"/>
      <c r="P132" s="109" t="s">
        <v>400</v>
      </c>
      <c r="Q132" s="27" t="s">
        <v>270</v>
      </c>
      <c r="R132" s="22" t="s">
        <v>60</v>
      </c>
      <c r="S132" s="22" t="s">
        <v>59</v>
      </c>
    </row>
    <row r="133" spans="1:19" s="34" customFormat="1" ht="20.25" customHeight="1">
      <c r="A133" s="109" t="s">
        <v>1728</v>
      </c>
      <c r="B133" s="110" t="s">
        <v>1729</v>
      </c>
      <c r="C133" s="111" t="s">
        <v>1730</v>
      </c>
      <c r="D133" s="3" t="s">
        <v>836</v>
      </c>
      <c r="E133" s="3"/>
      <c r="F133" s="2" t="s">
        <v>909</v>
      </c>
      <c r="G133" s="109"/>
      <c r="H133" s="112">
        <v>8</v>
      </c>
      <c r="I133" s="112">
        <v>115500</v>
      </c>
      <c r="J133" s="113">
        <v>19</v>
      </c>
      <c r="K133" s="5">
        <v>152</v>
      </c>
      <c r="L133" s="5">
        <v>0.152</v>
      </c>
      <c r="M133" s="63">
        <v>924000</v>
      </c>
      <c r="N133" s="114"/>
      <c r="O133" s="116"/>
      <c r="P133" s="109" t="s">
        <v>400</v>
      </c>
      <c r="Q133" s="53" t="s">
        <v>361</v>
      </c>
      <c r="R133" s="22" t="s">
        <v>68</v>
      </c>
      <c r="S133" s="22" t="s">
        <v>59</v>
      </c>
    </row>
    <row r="134" spans="1:19" s="34" customFormat="1" ht="20.25" customHeight="1">
      <c r="A134" s="109" t="s">
        <v>1728</v>
      </c>
      <c r="B134" s="110" t="s">
        <v>1729</v>
      </c>
      <c r="C134" s="111" t="s">
        <v>1730</v>
      </c>
      <c r="D134" s="3" t="s">
        <v>836</v>
      </c>
      <c r="E134" s="3"/>
      <c r="F134" s="2" t="s">
        <v>1292</v>
      </c>
      <c r="G134" s="109"/>
      <c r="H134" s="112">
        <v>5</v>
      </c>
      <c r="I134" s="112">
        <v>366900</v>
      </c>
      <c r="J134" s="113">
        <v>39</v>
      </c>
      <c r="K134" s="5">
        <v>195</v>
      </c>
      <c r="L134" s="5">
        <v>0.19500000000000001</v>
      </c>
      <c r="M134" s="63">
        <v>1834500</v>
      </c>
      <c r="N134" s="114"/>
      <c r="O134" s="110"/>
      <c r="P134" s="109" t="s">
        <v>400</v>
      </c>
      <c r="Q134" s="27" t="s">
        <v>996</v>
      </c>
      <c r="R134" s="2" t="s">
        <v>60</v>
      </c>
      <c r="S134" s="22" t="s">
        <v>59</v>
      </c>
    </row>
    <row r="135" spans="1:19" s="34" customFormat="1" ht="20.25" customHeight="1">
      <c r="A135" s="109" t="s">
        <v>1728</v>
      </c>
      <c r="B135" s="110" t="s">
        <v>1729</v>
      </c>
      <c r="C135" s="111" t="s">
        <v>1730</v>
      </c>
      <c r="D135" s="105" t="s">
        <v>836</v>
      </c>
      <c r="E135" s="3"/>
      <c r="F135" s="2" t="s">
        <v>750</v>
      </c>
      <c r="G135" s="109"/>
      <c r="H135" s="112">
        <v>3</v>
      </c>
      <c r="I135" s="112">
        <v>114600</v>
      </c>
      <c r="J135" s="113"/>
      <c r="K135" s="5">
        <v>0</v>
      </c>
      <c r="L135" s="5">
        <v>0</v>
      </c>
      <c r="M135" s="63">
        <v>343800</v>
      </c>
      <c r="N135" s="114"/>
      <c r="O135" s="376"/>
      <c r="P135" s="109" t="s">
        <v>400</v>
      </c>
      <c r="Q135" s="27" t="s">
        <v>1737</v>
      </c>
      <c r="R135" s="2" t="s">
        <v>73</v>
      </c>
      <c r="S135" s="22" t="s">
        <v>59</v>
      </c>
    </row>
    <row r="136" spans="1:19" s="34" customFormat="1" ht="20.25" customHeight="1">
      <c r="A136" s="109" t="s">
        <v>1728</v>
      </c>
      <c r="B136" s="110" t="s">
        <v>1729</v>
      </c>
      <c r="C136" s="111" t="s">
        <v>1730</v>
      </c>
      <c r="D136" s="105" t="s">
        <v>836</v>
      </c>
      <c r="E136" s="3"/>
      <c r="F136" s="2" t="s">
        <v>1738</v>
      </c>
      <c r="G136" s="2"/>
      <c r="H136" s="4">
        <v>683</v>
      </c>
      <c r="I136" s="4">
        <v>320279</v>
      </c>
      <c r="J136" s="5"/>
      <c r="K136" s="5">
        <v>0</v>
      </c>
      <c r="L136" s="5">
        <v>0</v>
      </c>
      <c r="M136" s="63">
        <v>218750557</v>
      </c>
      <c r="N136" s="21" t="s">
        <v>1739</v>
      </c>
      <c r="O136" s="21"/>
      <c r="P136" s="111" t="s">
        <v>400</v>
      </c>
      <c r="Q136" s="27" t="s">
        <v>354</v>
      </c>
      <c r="R136" s="22" t="s">
        <v>70</v>
      </c>
      <c r="S136" s="22" t="s">
        <v>59</v>
      </c>
    </row>
    <row r="137" spans="1:19" s="34" customFormat="1" ht="20.25" customHeight="1">
      <c r="A137" s="109" t="s">
        <v>1728</v>
      </c>
      <c r="B137" s="110" t="s">
        <v>1729</v>
      </c>
      <c r="C137" s="111" t="s">
        <v>1730</v>
      </c>
      <c r="D137" s="3" t="s">
        <v>836</v>
      </c>
      <c r="E137" s="3"/>
      <c r="F137" s="2" t="s">
        <v>696</v>
      </c>
      <c r="G137" s="109"/>
      <c r="H137" s="112">
        <v>683</v>
      </c>
      <c r="I137" s="112">
        <v>277430</v>
      </c>
      <c r="J137" s="113">
        <v>34.200000000000003</v>
      </c>
      <c r="K137" s="5">
        <v>23358.600000000002</v>
      </c>
      <c r="L137" s="5">
        <v>23.358600000000003</v>
      </c>
      <c r="M137" s="63">
        <v>189484690</v>
      </c>
      <c r="N137" s="114"/>
      <c r="O137" s="110"/>
      <c r="P137" s="109" t="s">
        <v>400</v>
      </c>
      <c r="Q137" s="27" t="s">
        <v>343</v>
      </c>
      <c r="R137" s="22" t="s">
        <v>60</v>
      </c>
      <c r="S137" s="22" t="s">
        <v>59</v>
      </c>
    </row>
    <row r="138" spans="1:19" s="34" customFormat="1" ht="20.25" customHeight="1">
      <c r="A138" s="109" t="s">
        <v>1728</v>
      </c>
      <c r="B138" s="110" t="s">
        <v>1729</v>
      </c>
      <c r="C138" s="111" t="s">
        <v>1730</v>
      </c>
      <c r="D138" s="3" t="s">
        <v>836</v>
      </c>
      <c r="E138" s="3"/>
      <c r="F138" s="2" t="s">
        <v>670</v>
      </c>
      <c r="G138" s="109"/>
      <c r="H138" s="112">
        <v>5</v>
      </c>
      <c r="I138" s="112">
        <v>127500</v>
      </c>
      <c r="J138" s="113">
        <v>27</v>
      </c>
      <c r="K138" s="5">
        <v>135</v>
      </c>
      <c r="L138" s="5">
        <v>0.13500000000000001</v>
      </c>
      <c r="M138" s="63">
        <v>637500</v>
      </c>
      <c r="N138" s="114"/>
      <c r="O138" s="110"/>
      <c r="P138" s="109" t="s">
        <v>400</v>
      </c>
      <c r="Q138" s="27" t="s">
        <v>628</v>
      </c>
      <c r="R138" s="22" t="s">
        <v>68</v>
      </c>
      <c r="S138" s="22" t="s">
        <v>59</v>
      </c>
    </row>
    <row r="139" spans="1:19" s="34" customFormat="1" ht="20.25" customHeight="1">
      <c r="A139" s="109" t="s">
        <v>1728</v>
      </c>
      <c r="B139" s="110" t="s">
        <v>1729</v>
      </c>
      <c r="C139" s="111" t="s">
        <v>1730</v>
      </c>
      <c r="D139" s="105" t="s">
        <v>836</v>
      </c>
      <c r="E139" s="3"/>
      <c r="F139" s="2" t="s">
        <v>1099</v>
      </c>
      <c r="G139" s="109"/>
      <c r="H139" s="112">
        <v>4</v>
      </c>
      <c r="I139" s="112">
        <v>92700</v>
      </c>
      <c r="J139" s="113"/>
      <c r="K139" s="5">
        <v>0</v>
      </c>
      <c r="L139" s="5">
        <v>0</v>
      </c>
      <c r="M139" s="63">
        <v>370800</v>
      </c>
      <c r="N139" s="114"/>
      <c r="O139" s="110"/>
      <c r="P139" s="109" t="s">
        <v>400</v>
      </c>
      <c r="Q139" s="27" t="s">
        <v>1731</v>
      </c>
      <c r="R139" s="22" t="s">
        <v>375</v>
      </c>
      <c r="S139" s="22" t="s">
        <v>59</v>
      </c>
    </row>
    <row r="140" spans="1:19" s="34" customFormat="1" ht="20.25" customHeight="1">
      <c r="A140" s="109" t="s">
        <v>1728</v>
      </c>
      <c r="B140" s="110" t="s">
        <v>1729</v>
      </c>
      <c r="C140" s="111" t="s">
        <v>1730</v>
      </c>
      <c r="D140" s="105" t="s">
        <v>836</v>
      </c>
      <c r="E140" s="3"/>
      <c r="F140" s="2" t="s">
        <v>768</v>
      </c>
      <c r="G140" s="109"/>
      <c r="H140" s="112">
        <v>32</v>
      </c>
      <c r="I140" s="112">
        <v>352500</v>
      </c>
      <c r="J140" s="113">
        <v>41.1</v>
      </c>
      <c r="K140" s="5">
        <v>1315.2</v>
      </c>
      <c r="L140" s="5">
        <v>1.3152000000000001</v>
      </c>
      <c r="M140" s="63">
        <v>11280000</v>
      </c>
      <c r="N140" s="114"/>
      <c r="O140" s="116"/>
      <c r="P140" s="109" t="s">
        <v>400</v>
      </c>
      <c r="Q140" s="27" t="s">
        <v>364</v>
      </c>
      <c r="R140" s="22" t="s">
        <v>60</v>
      </c>
      <c r="S140" s="22" t="s">
        <v>59</v>
      </c>
    </row>
    <row r="141" spans="1:19" s="34" customFormat="1" ht="20.25" customHeight="1">
      <c r="A141" s="109" t="s">
        <v>1728</v>
      </c>
      <c r="B141" s="110" t="s">
        <v>1729</v>
      </c>
      <c r="C141" s="111" t="s">
        <v>1730</v>
      </c>
      <c r="D141" s="105" t="s">
        <v>836</v>
      </c>
      <c r="E141" s="3"/>
      <c r="F141" s="2" t="s">
        <v>1517</v>
      </c>
      <c r="G141" s="109"/>
      <c r="H141" s="112">
        <v>6</v>
      </c>
      <c r="I141" s="112">
        <v>145000</v>
      </c>
      <c r="J141" s="113"/>
      <c r="K141" s="5">
        <v>0</v>
      </c>
      <c r="L141" s="5">
        <v>0</v>
      </c>
      <c r="M141" s="63">
        <v>870000</v>
      </c>
      <c r="N141" s="114"/>
      <c r="O141" s="110"/>
      <c r="P141" s="109" t="s">
        <v>400</v>
      </c>
      <c r="Q141" s="27" t="s">
        <v>1740</v>
      </c>
      <c r="R141" s="22" t="s">
        <v>375</v>
      </c>
      <c r="S141" s="22" t="s">
        <v>59</v>
      </c>
    </row>
    <row r="142" spans="1:19" s="34" customFormat="1" ht="20.25" customHeight="1">
      <c r="A142" s="109" t="s">
        <v>1728</v>
      </c>
      <c r="B142" s="110" t="s">
        <v>1729</v>
      </c>
      <c r="C142" s="111" t="s">
        <v>1730</v>
      </c>
      <c r="D142" s="3" t="s">
        <v>836</v>
      </c>
      <c r="E142" s="3"/>
      <c r="F142" s="2" t="s">
        <v>1066</v>
      </c>
      <c r="G142" s="109"/>
      <c r="H142" s="112">
        <v>3</v>
      </c>
      <c r="I142" s="112">
        <v>256000</v>
      </c>
      <c r="J142" s="113">
        <v>40</v>
      </c>
      <c r="K142" s="5">
        <v>120</v>
      </c>
      <c r="L142" s="5">
        <v>0.12</v>
      </c>
      <c r="M142" s="63">
        <v>768000</v>
      </c>
      <c r="N142" s="114"/>
      <c r="O142" s="110"/>
      <c r="P142" s="109" t="s">
        <v>400</v>
      </c>
      <c r="Q142" s="27" t="s">
        <v>361</v>
      </c>
      <c r="R142" s="2" t="s">
        <v>68</v>
      </c>
      <c r="S142" s="22" t="s">
        <v>59</v>
      </c>
    </row>
    <row r="143" spans="1:19" s="34" customFormat="1" ht="20.25" customHeight="1">
      <c r="A143" s="2" t="s">
        <v>398</v>
      </c>
      <c r="B143" s="21" t="s">
        <v>1741</v>
      </c>
      <c r="C143" s="2" t="s">
        <v>515</v>
      </c>
      <c r="D143" s="3" t="s">
        <v>617</v>
      </c>
      <c r="E143" s="23"/>
      <c r="F143" s="2" t="s">
        <v>67</v>
      </c>
      <c r="G143" s="2"/>
      <c r="H143" s="4">
        <v>120</v>
      </c>
      <c r="I143" s="4">
        <v>160000</v>
      </c>
      <c r="J143" s="5"/>
      <c r="K143" s="5"/>
      <c r="L143" s="5"/>
      <c r="M143" s="63">
        <v>19200000</v>
      </c>
      <c r="N143" s="21"/>
      <c r="O143" s="21"/>
      <c r="P143" s="22" t="s">
        <v>482</v>
      </c>
      <c r="Q143" s="27" t="s">
        <v>403</v>
      </c>
      <c r="R143" s="22" t="s">
        <v>68</v>
      </c>
      <c r="S143" s="22"/>
    </row>
    <row r="144" spans="1:19" s="34" customFormat="1" ht="20.25" customHeight="1">
      <c r="A144" s="2" t="s">
        <v>1577</v>
      </c>
      <c r="B144" s="21" t="s">
        <v>1578</v>
      </c>
      <c r="C144" s="2" t="s">
        <v>474</v>
      </c>
      <c r="D144" s="3" t="s">
        <v>936</v>
      </c>
      <c r="E144" s="42"/>
      <c r="F144" s="2" t="s">
        <v>1287</v>
      </c>
      <c r="G144" s="2"/>
      <c r="H144" s="4">
        <v>608</v>
      </c>
      <c r="I144" s="4">
        <v>76747.600000000006</v>
      </c>
      <c r="J144" s="5">
        <v>24</v>
      </c>
      <c r="K144" s="5">
        <v>14592</v>
      </c>
      <c r="L144" s="5">
        <v>14.592000000000001</v>
      </c>
      <c r="M144" s="63">
        <v>46662540.800000004</v>
      </c>
      <c r="N144" s="21"/>
      <c r="O144" s="21" t="s">
        <v>11</v>
      </c>
      <c r="P144" s="22" t="s">
        <v>482</v>
      </c>
      <c r="Q144" s="27" t="s">
        <v>341</v>
      </c>
      <c r="R144" s="22" t="s">
        <v>68</v>
      </c>
      <c r="S144" s="22" t="s">
        <v>237</v>
      </c>
    </row>
    <row r="145" spans="1:19" s="34" customFormat="1" ht="20.25" customHeight="1">
      <c r="A145" s="2" t="s">
        <v>1577</v>
      </c>
      <c r="B145" s="21" t="s">
        <v>1578</v>
      </c>
      <c r="C145" s="2" t="s">
        <v>474</v>
      </c>
      <c r="D145" s="42" t="s">
        <v>936</v>
      </c>
      <c r="E145" s="42"/>
      <c r="F145" s="2" t="s">
        <v>406</v>
      </c>
      <c r="G145" s="2"/>
      <c r="H145" s="4">
        <v>608</v>
      </c>
      <c r="I145" s="4">
        <v>44128.2</v>
      </c>
      <c r="J145" s="5">
        <v>0</v>
      </c>
      <c r="K145" s="5">
        <v>0</v>
      </c>
      <c r="L145" s="5">
        <v>0</v>
      </c>
      <c r="M145" s="63">
        <v>26829945.599999998</v>
      </c>
      <c r="N145" s="21"/>
      <c r="O145" s="21" t="s">
        <v>1579</v>
      </c>
      <c r="P145" s="22" t="s">
        <v>482</v>
      </c>
      <c r="Q145" s="27" t="s">
        <v>271</v>
      </c>
      <c r="R145" s="22" t="s">
        <v>73</v>
      </c>
      <c r="S145" s="22" t="s">
        <v>237</v>
      </c>
    </row>
    <row r="146" spans="1:19" s="34" customFormat="1" ht="20.25" customHeight="1">
      <c r="A146" s="2" t="s">
        <v>1577</v>
      </c>
      <c r="B146" s="21" t="s">
        <v>1578</v>
      </c>
      <c r="C146" s="2" t="s">
        <v>474</v>
      </c>
      <c r="D146" s="3" t="s">
        <v>936</v>
      </c>
      <c r="E146" s="42"/>
      <c r="F146" s="2" t="s">
        <v>880</v>
      </c>
      <c r="G146" s="2"/>
      <c r="H146" s="4">
        <v>608</v>
      </c>
      <c r="I146" s="4">
        <v>3594.2</v>
      </c>
      <c r="J146" s="5">
        <v>0</v>
      </c>
      <c r="K146" s="5">
        <v>0</v>
      </c>
      <c r="L146" s="5">
        <v>0</v>
      </c>
      <c r="M146" s="63">
        <v>2185273.6</v>
      </c>
      <c r="N146" s="21"/>
      <c r="O146" s="21" t="s">
        <v>1579</v>
      </c>
      <c r="P146" s="22" t="s">
        <v>482</v>
      </c>
      <c r="Q146" s="27" t="s">
        <v>336</v>
      </c>
      <c r="R146" s="22" t="s">
        <v>73</v>
      </c>
      <c r="S146" s="22" t="s">
        <v>237</v>
      </c>
    </row>
    <row r="147" spans="1:19" s="34" customFormat="1" ht="20.25" customHeight="1">
      <c r="A147" s="2" t="s">
        <v>1577</v>
      </c>
      <c r="B147" s="21" t="s">
        <v>1578</v>
      </c>
      <c r="C147" s="2" t="s">
        <v>474</v>
      </c>
      <c r="D147" s="3" t="s">
        <v>936</v>
      </c>
      <c r="E147" s="42"/>
      <c r="F147" s="2" t="s">
        <v>880</v>
      </c>
      <c r="G147" s="2"/>
      <c r="H147" s="4">
        <v>608</v>
      </c>
      <c r="I147" s="4">
        <v>3594.2</v>
      </c>
      <c r="J147" s="5">
        <v>0</v>
      </c>
      <c r="K147" s="5">
        <v>0</v>
      </c>
      <c r="L147" s="5">
        <v>0</v>
      </c>
      <c r="M147" s="63">
        <v>2185273.6</v>
      </c>
      <c r="N147" s="21"/>
      <c r="O147" s="21" t="s">
        <v>1579</v>
      </c>
      <c r="P147" s="22" t="s">
        <v>482</v>
      </c>
      <c r="Q147" s="27" t="s">
        <v>336</v>
      </c>
      <c r="R147" s="22" t="s">
        <v>73</v>
      </c>
      <c r="S147" s="22" t="s">
        <v>237</v>
      </c>
    </row>
    <row r="148" spans="1:19" s="34" customFormat="1" ht="20.25" customHeight="1">
      <c r="A148" s="2" t="s">
        <v>1577</v>
      </c>
      <c r="B148" s="21" t="s">
        <v>1578</v>
      </c>
      <c r="C148" s="2" t="s">
        <v>474</v>
      </c>
      <c r="D148" s="3" t="s">
        <v>936</v>
      </c>
      <c r="E148" s="42"/>
      <c r="F148" s="2" t="s">
        <v>881</v>
      </c>
      <c r="G148" s="2"/>
      <c r="H148" s="4">
        <v>608</v>
      </c>
      <c r="I148" s="4">
        <v>10183.4</v>
      </c>
      <c r="J148" s="5">
        <v>0</v>
      </c>
      <c r="K148" s="5">
        <v>0</v>
      </c>
      <c r="L148" s="5">
        <v>0</v>
      </c>
      <c r="M148" s="63">
        <v>6191507.2000000002</v>
      </c>
      <c r="N148" s="21"/>
      <c r="O148" s="21" t="s">
        <v>1579</v>
      </c>
      <c r="P148" s="22" t="s">
        <v>482</v>
      </c>
      <c r="Q148" s="27" t="s">
        <v>336</v>
      </c>
      <c r="R148" s="22" t="s">
        <v>73</v>
      </c>
      <c r="S148" s="22" t="s">
        <v>237</v>
      </c>
    </row>
    <row r="149" spans="1:19" s="34" customFormat="1" ht="20.25" customHeight="1">
      <c r="A149" s="2" t="s">
        <v>1577</v>
      </c>
      <c r="B149" s="21" t="s">
        <v>1578</v>
      </c>
      <c r="C149" s="2" t="s">
        <v>474</v>
      </c>
      <c r="D149" s="3" t="s">
        <v>936</v>
      </c>
      <c r="E149" s="42"/>
      <c r="F149" s="2" t="s">
        <v>346</v>
      </c>
      <c r="G149" s="2"/>
      <c r="H149" s="4">
        <v>268</v>
      </c>
      <c r="I149" s="4">
        <v>59340.3</v>
      </c>
      <c r="J149" s="5">
        <v>0</v>
      </c>
      <c r="K149" s="5">
        <v>0</v>
      </c>
      <c r="L149" s="5">
        <v>0</v>
      </c>
      <c r="M149" s="63">
        <v>15903200.4</v>
      </c>
      <c r="N149" s="21"/>
      <c r="O149" s="21" t="s">
        <v>11</v>
      </c>
      <c r="P149" s="22" t="s">
        <v>482</v>
      </c>
      <c r="Q149" s="27" t="s">
        <v>271</v>
      </c>
      <c r="R149" s="22" t="s">
        <v>73</v>
      </c>
      <c r="S149" s="22" t="s">
        <v>237</v>
      </c>
    </row>
    <row r="150" spans="1:19" s="34" customFormat="1" ht="20.25" customHeight="1">
      <c r="A150" s="2" t="s">
        <v>1577</v>
      </c>
      <c r="B150" s="21" t="s">
        <v>1578</v>
      </c>
      <c r="C150" s="2" t="s">
        <v>474</v>
      </c>
      <c r="D150" s="3" t="s">
        <v>936</v>
      </c>
      <c r="E150" s="42"/>
      <c r="F150" s="2" t="s">
        <v>1580</v>
      </c>
      <c r="G150" s="2"/>
      <c r="H150" s="4">
        <v>268</v>
      </c>
      <c r="I150" s="4">
        <v>11205.5</v>
      </c>
      <c r="J150" s="5">
        <v>0</v>
      </c>
      <c r="K150" s="5">
        <v>0</v>
      </c>
      <c r="L150" s="5">
        <v>0</v>
      </c>
      <c r="M150" s="63">
        <v>3003074</v>
      </c>
      <c r="N150" s="21"/>
      <c r="O150" s="21" t="s">
        <v>11</v>
      </c>
      <c r="P150" s="22" t="s">
        <v>482</v>
      </c>
      <c r="Q150" s="27" t="s">
        <v>336</v>
      </c>
      <c r="R150" s="22" t="s">
        <v>73</v>
      </c>
      <c r="S150" s="22" t="s">
        <v>237</v>
      </c>
    </row>
    <row r="151" spans="1:19" s="34" customFormat="1" ht="20.25" customHeight="1">
      <c r="A151" s="2" t="s">
        <v>1577</v>
      </c>
      <c r="B151" s="21" t="s">
        <v>1578</v>
      </c>
      <c r="C151" s="22" t="s">
        <v>474</v>
      </c>
      <c r="D151" s="3" t="s">
        <v>936</v>
      </c>
      <c r="E151" s="73"/>
      <c r="F151" s="2" t="s">
        <v>442</v>
      </c>
      <c r="G151" s="2"/>
      <c r="H151" s="4">
        <v>268</v>
      </c>
      <c r="I151" s="4">
        <v>974.4</v>
      </c>
      <c r="J151" s="5">
        <v>0</v>
      </c>
      <c r="K151" s="5">
        <v>0</v>
      </c>
      <c r="L151" s="5">
        <v>0</v>
      </c>
      <c r="M151" s="63">
        <v>261139.19999999998</v>
      </c>
      <c r="N151" s="21"/>
      <c r="O151" s="111" t="s">
        <v>11</v>
      </c>
      <c r="P151" s="111" t="s">
        <v>482</v>
      </c>
      <c r="Q151" s="27" t="s">
        <v>336</v>
      </c>
      <c r="R151" s="2" t="s">
        <v>73</v>
      </c>
      <c r="S151" s="22" t="s">
        <v>237</v>
      </c>
    </row>
    <row r="152" spans="1:19" s="34" customFormat="1" ht="20.25" customHeight="1">
      <c r="A152" s="2" t="s">
        <v>407</v>
      </c>
      <c r="B152" s="21" t="s">
        <v>461</v>
      </c>
      <c r="C152" s="22" t="s">
        <v>399</v>
      </c>
      <c r="D152" s="3" t="s">
        <v>516</v>
      </c>
      <c r="E152" s="73"/>
      <c r="F152" s="2" t="s">
        <v>408</v>
      </c>
      <c r="G152" s="2"/>
      <c r="H152" s="147">
        <v>73</v>
      </c>
      <c r="I152" s="147">
        <v>100000</v>
      </c>
      <c r="J152" s="148"/>
      <c r="K152" s="147"/>
      <c r="L152" s="148"/>
      <c r="M152" s="63">
        <v>7300000</v>
      </c>
      <c r="N152" s="21" t="s">
        <v>1623</v>
      </c>
      <c r="O152" s="21"/>
      <c r="P152" s="22" t="s">
        <v>90</v>
      </c>
      <c r="Q152" s="27" t="s">
        <v>281</v>
      </c>
      <c r="R152" s="22" t="s">
        <v>70</v>
      </c>
      <c r="S152" s="22"/>
    </row>
    <row r="153" spans="1:19" s="34" customFormat="1" ht="20.25" customHeight="1">
      <c r="A153" s="2" t="s">
        <v>623</v>
      </c>
      <c r="B153" s="21" t="s">
        <v>1742</v>
      </c>
      <c r="C153" s="22" t="s">
        <v>371</v>
      </c>
      <c r="D153" s="3" t="s">
        <v>527</v>
      </c>
      <c r="E153" s="73"/>
      <c r="F153" s="2" t="s">
        <v>906</v>
      </c>
      <c r="G153" s="2"/>
      <c r="H153" s="147">
        <v>944</v>
      </c>
      <c r="I153" s="147">
        <v>109000</v>
      </c>
      <c r="J153" s="148"/>
      <c r="K153" s="147"/>
      <c r="L153" s="148"/>
      <c r="M153" s="63">
        <v>102896000</v>
      </c>
      <c r="N153" s="21" t="s">
        <v>1623</v>
      </c>
      <c r="O153" s="21" t="s">
        <v>1743</v>
      </c>
      <c r="P153" s="22" t="s">
        <v>483</v>
      </c>
      <c r="Q153" s="27" t="s">
        <v>403</v>
      </c>
      <c r="R153" s="22" t="s">
        <v>68</v>
      </c>
      <c r="S153" s="22" t="s">
        <v>213</v>
      </c>
    </row>
    <row r="154" spans="1:19" s="34" customFormat="1" ht="20.25" customHeight="1">
      <c r="A154" s="2" t="s">
        <v>623</v>
      </c>
      <c r="B154" s="106" t="s">
        <v>1742</v>
      </c>
      <c r="C154" s="22" t="s">
        <v>371</v>
      </c>
      <c r="D154" s="3" t="s">
        <v>527</v>
      </c>
      <c r="E154" s="105"/>
      <c r="F154" s="2" t="s">
        <v>588</v>
      </c>
      <c r="G154" s="2"/>
      <c r="H154" s="63">
        <v>944</v>
      </c>
      <c r="I154" s="46">
        <v>35000</v>
      </c>
      <c r="J154" s="47"/>
      <c r="K154" s="5"/>
      <c r="L154" s="47"/>
      <c r="M154" s="63">
        <v>33040000</v>
      </c>
      <c r="N154" s="21"/>
      <c r="O154" s="22" t="s">
        <v>1744</v>
      </c>
      <c r="P154" s="2" t="s">
        <v>483</v>
      </c>
      <c r="Q154" s="22" t="s">
        <v>270</v>
      </c>
      <c r="R154" s="2" t="s">
        <v>68</v>
      </c>
      <c r="S154" s="2" t="s">
        <v>213</v>
      </c>
    </row>
    <row r="155" spans="1:19" s="34" customFormat="1" ht="20.25" customHeight="1">
      <c r="A155" s="2" t="s">
        <v>623</v>
      </c>
      <c r="B155" s="106" t="s">
        <v>1742</v>
      </c>
      <c r="C155" s="22" t="s">
        <v>371</v>
      </c>
      <c r="D155" s="3" t="s">
        <v>527</v>
      </c>
      <c r="E155" s="105"/>
      <c r="F155" s="2" t="s">
        <v>71</v>
      </c>
      <c r="G155" s="2"/>
      <c r="H155" s="63">
        <v>944</v>
      </c>
      <c r="I155" s="46">
        <v>63000</v>
      </c>
      <c r="J155" s="47"/>
      <c r="K155" s="5"/>
      <c r="L155" s="47"/>
      <c r="M155" s="63">
        <v>59472000</v>
      </c>
      <c r="N155" s="21"/>
      <c r="O155" s="22" t="s">
        <v>924</v>
      </c>
      <c r="P155" s="2" t="s">
        <v>483</v>
      </c>
      <c r="Q155" s="22" t="s">
        <v>271</v>
      </c>
      <c r="R155" s="2" t="s">
        <v>73</v>
      </c>
      <c r="S155" s="2" t="s">
        <v>213</v>
      </c>
    </row>
    <row r="156" spans="1:19" s="34" customFormat="1" ht="20.25" customHeight="1">
      <c r="A156" s="54" t="s">
        <v>623</v>
      </c>
      <c r="B156" s="55" t="s">
        <v>1742</v>
      </c>
      <c r="C156" s="53" t="s">
        <v>371</v>
      </c>
      <c r="D156" s="105" t="s">
        <v>527</v>
      </c>
      <c r="E156" s="54"/>
      <c r="F156" s="54" t="s">
        <v>350</v>
      </c>
      <c r="G156" s="54"/>
      <c r="H156" s="58">
        <v>944</v>
      </c>
      <c r="I156" s="4">
        <v>21000</v>
      </c>
      <c r="J156" s="5"/>
      <c r="K156" s="5"/>
      <c r="L156" s="47"/>
      <c r="M156" s="63">
        <v>19824000</v>
      </c>
      <c r="N156" s="98"/>
      <c r="O156" s="62"/>
      <c r="P156" s="53" t="s">
        <v>483</v>
      </c>
      <c r="Q156" s="60" t="s">
        <v>1745</v>
      </c>
      <c r="R156" s="53" t="s">
        <v>73</v>
      </c>
      <c r="S156" s="53" t="s">
        <v>213</v>
      </c>
    </row>
    <row r="157" spans="1:19" s="34" customFormat="1" ht="20.25" customHeight="1">
      <c r="A157" s="54" t="s">
        <v>623</v>
      </c>
      <c r="B157" s="55" t="s">
        <v>1742</v>
      </c>
      <c r="C157" s="53" t="s">
        <v>371</v>
      </c>
      <c r="D157" s="105" t="s">
        <v>527</v>
      </c>
      <c r="E157" s="54"/>
      <c r="F157" s="54" t="s">
        <v>620</v>
      </c>
      <c r="G157" s="54"/>
      <c r="H157" s="58">
        <v>944</v>
      </c>
      <c r="I157" s="4">
        <v>15000</v>
      </c>
      <c r="J157" s="5"/>
      <c r="K157" s="5"/>
      <c r="L157" s="47"/>
      <c r="M157" s="63">
        <v>14160000</v>
      </c>
      <c r="N157" s="98"/>
      <c r="O157" s="62"/>
      <c r="P157" s="53" t="s">
        <v>483</v>
      </c>
      <c r="Q157" s="60" t="s">
        <v>280</v>
      </c>
      <c r="R157" s="53" t="s">
        <v>73</v>
      </c>
      <c r="S157" s="53" t="s">
        <v>213</v>
      </c>
    </row>
    <row r="158" spans="1:19" s="207" customFormat="1" ht="16.5">
      <c r="A158" s="2" t="s">
        <v>623</v>
      </c>
      <c r="B158" s="6" t="s">
        <v>1742</v>
      </c>
      <c r="C158" s="2" t="s">
        <v>371</v>
      </c>
      <c r="D158" s="3" t="s">
        <v>527</v>
      </c>
      <c r="E158" s="42"/>
      <c r="F158" s="2" t="s">
        <v>1004</v>
      </c>
      <c r="G158" s="2"/>
      <c r="H158" s="4">
        <v>472</v>
      </c>
      <c r="I158" s="4">
        <v>23000</v>
      </c>
      <c r="J158" s="5"/>
      <c r="K158" s="5"/>
      <c r="L158" s="5"/>
      <c r="M158" s="63">
        <v>10856000</v>
      </c>
      <c r="N158" s="6"/>
      <c r="O158" s="6"/>
      <c r="P158" s="2" t="s">
        <v>483</v>
      </c>
      <c r="Q158" s="22" t="s">
        <v>280</v>
      </c>
      <c r="R158" s="2" t="s">
        <v>73</v>
      </c>
      <c r="S158" s="2" t="s">
        <v>213</v>
      </c>
    </row>
    <row r="159" spans="1:19" s="34" customFormat="1" ht="20.25" customHeight="1">
      <c r="A159" s="2" t="s">
        <v>623</v>
      </c>
      <c r="B159" s="6" t="s">
        <v>1742</v>
      </c>
      <c r="C159" s="2" t="s">
        <v>371</v>
      </c>
      <c r="D159" s="3" t="s">
        <v>527</v>
      </c>
      <c r="E159" s="42"/>
      <c r="F159" s="2" t="s">
        <v>907</v>
      </c>
      <c r="G159" s="2"/>
      <c r="H159" s="4">
        <v>472</v>
      </c>
      <c r="I159" s="4">
        <v>50000</v>
      </c>
      <c r="J159" s="5"/>
      <c r="K159" s="5"/>
      <c r="L159" s="5"/>
      <c r="M159" s="63">
        <v>23600000</v>
      </c>
      <c r="N159" s="6"/>
      <c r="O159" s="6" t="s">
        <v>703</v>
      </c>
      <c r="P159" s="2" t="s">
        <v>483</v>
      </c>
      <c r="Q159" s="22" t="s">
        <v>1746</v>
      </c>
      <c r="R159" s="2" t="s">
        <v>73</v>
      </c>
      <c r="S159" s="2" t="s">
        <v>213</v>
      </c>
    </row>
    <row r="160" spans="1:19" s="34" customFormat="1" ht="20.25" customHeight="1">
      <c r="A160" s="2" t="s">
        <v>436</v>
      </c>
      <c r="B160" s="6" t="s">
        <v>1747</v>
      </c>
      <c r="C160" s="2" t="s">
        <v>371</v>
      </c>
      <c r="D160" s="3" t="s">
        <v>1306</v>
      </c>
      <c r="E160" s="42"/>
      <c r="F160" s="2" t="s">
        <v>1748</v>
      </c>
      <c r="G160" s="2"/>
      <c r="H160" s="4">
        <v>6</v>
      </c>
      <c r="I160" s="4">
        <v>73000</v>
      </c>
      <c r="J160" s="5"/>
      <c r="K160" s="5"/>
      <c r="L160" s="5"/>
      <c r="M160" s="63">
        <v>438000</v>
      </c>
      <c r="N160" s="6"/>
      <c r="O160" s="6" t="s">
        <v>630</v>
      </c>
      <c r="P160" s="2" t="s">
        <v>483</v>
      </c>
      <c r="Q160" s="22" t="s">
        <v>361</v>
      </c>
      <c r="R160" s="2" t="s">
        <v>68</v>
      </c>
      <c r="S160" s="2"/>
    </row>
    <row r="161" spans="1:19" s="34" customFormat="1" ht="20.25" customHeight="1">
      <c r="A161" s="2" t="s">
        <v>436</v>
      </c>
      <c r="B161" s="6" t="s">
        <v>1747</v>
      </c>
      <c r="C161" s="2" t="s">
        <v>371</v>
      </c>
      <c r="D161" s="3" t="s">
        <v>1306</v>
      </c>
      <c r="E161" s="42"/>
      <c r="F161" s="2" t="s">
        <v>1748</v>
      </c>
      <c r="G161" s="2"/>
      <c r="H161" s="4">
        <v>325</v>
      </c>
      <c r="I161" s="4">
        <v>73000</v>
      </c>
      <c r="J161" s="5"/>
      <c r="K161" s="5"/>
      <c r="L161" s="5"/>
      <c r="M161" s="63">
        <v>23725000</v>
      </c>
      <c r="N161" s="6"/>
      <c r="O161" s="6" t="s">
        <v>1047</v>
      </c>
      <c r="P161" s="2" t="s">
        <v>483</v>
      </c>
      <c r="Q161" s="22" t="s">
        <v>361</v>
      </c>
      <c r="R161" s="2" t="s">
        <v>68</v>
      </c>
      <c r="S161" s="2"/>
    </row>
    <row r="162" spans="1:19" s="34" customFormat="1" ht="20.25" customHeight="1">
      <c r="A162" s="2" t="s">
        <v>436</v>
      </c>
      <c r="B162" s="6" t="s">
        <v>1747</v>
      </c>
      <c r="C162" s="2" t="s">
        <v>371</v>
      </c>
      <c r="D162" s="3" t="s">
        <v>1306</v>
      </c>
      <c r="E162" s="42"/>
      <c r="F162" s="2" t="s">
        <v>959</v>
      </c>
      <c r="G162" s="2"/>
      <c r="H162" s="4">
        <v>139</v>
      </c>
      <c r="I162" s="4">
        <v>115000</v>
      </c>
      <c r="J162" s="5"/>
      <c r="K162" s="5"/>
      <c r="L162" s="5"/>
      <c r="M162" s="63">
        <v>15985000</v>
      </c>
      <c r="N162" s="6"/>
      <c r="O162" s="6" t="s">
        <v>614</v>
      </c>
      <c r="P162" s="2" t="s">
        <v>483</v>
      </c>
      <c r="Q162" s="22" t="s">
        <v>996</v>
      </c>
      <c r="R162" s="2" t="s">
        <v>68</v>
      </c>
      <c r="S162" s="2"/>
    </row>
    <row r="163" spans="1:19" s="34" customFormat="1" ht="20.25" customHeight="1">
      <c r="A163" s="2" t="s">
        <v>806</v>
      </c>
      <c r="B163" s="6" t="s">
        <v>1749</v>
      </c>
      <c r="C163" s="2" t="s">
        <v>371</v>
      </c>
      <c r="D163" s="3" t="s">
        <v>531</v>
      </c>
      <c r="E163" s="42"/>
      <c r="F163" s="2" t="s">
        <v>719</v>
      </c>
      <c r="G163" s="2"/>
      <c r="H163" s="4">
        <v>171</v>
      </c>
      <c r="I163" s="4">
        <v>143940</v>
      </c>
      <c r="J163" s="5">
        <v>32</v>
      </c>
      <c r="K163" s="5">
        <v>5472</v>
      </c>
      <c r="L163" s="5">
        <v>5.4720000000000004</v>
      </c>
      <c r="M163" s="63">
        <v>24613740</v>
      </c>
      <c r="N163" s="6"/>
      <c r="O163" s="6"/>
      <c r="P163" s="2" t="s">
        <v>1273</v>
      </c>
      <c r="Q163" s="22" t="s">
        <v>370</v>
      </c>
      <c r="R163" s="2" t="s">
        <v>60</v>
      </c>
      <c r="S163" s="2" t="s">
        <v>237</v>
      </c>
    </row>
    <row r="164" spans="1:19" s="34" customFormat="1" ht="20.25" customHeight="1">
      <c r="A164" s="2" t="s">
        <v>806</v>
      </c>
      <c r="B164" s="6" t="s">
        <v>1749</v>
      </c>
      <c r="C164" s="2" t="s">
        <v>371</v>
      </c>
      <c r="D164" s="3" t="s">
        <v>531</v>
      </c>
      <c r="E164" s="42"/>
      <c r="F164" s="2" t="s">
        <v>643</v>
      </c>
      <c r="G164" s="2"/>
      <c r="H164" s="4">
        <v>171</v>
      </c>
      <c r="I164" s="4">
        <v>57342.5</v>
      </c>
      <c r="J164" s="5">
        <v>15.5</v>
      </c>
      <c r="K164" s="5">
        <v>2650.5</v>
      </c>
      <c r="L164" s="5">
        <v>2.6505000000000001</v>
      </c>
      <c r="M164" s="63">
        <v>9805567.5</v>
      </c>
      <c r="N164" s="6"/>
      <c r="O164" s="6" t="s">
        <v>11</v>
      </c>
      <c r="P164" s="2" t="s">
        <v>1273</v>
      </c>
      <c r="Q164" s="22" t="s">
        <v>270</v>
      </c>
      <c r="R164" s="2" t="s">
        <v>60</v>
      </c>
      <c r="S164" s="2" t="s">
        <v>237</v>
      </c>
    </row>
    <row r="165" spans="1:19" s="34" customFormat="1" ht="20.25" customHeight="1">
      <c r="A165" s="2" t="s">
        <v>1634</v>
      </c>
      <c r="B165" s="6" t="s">
        <v>1635</v>
      </c>
      <c r="C165" s="2" t="s">
        <v>803</v>
      </c>
      <c r="D165" s="3" t="s">
        <v>531</v>
      </c>
      <c r="E165" s="42"/>
      <c r="F165" s="2" t="s">
        <v>763</v>
      </c>
      <c r="G165" s="2"/>
      <c r="H165" s="4">
        <v>507</v>
      </c>
      <c r="I165" s="4">
        <v>66649.899999999994</v>
      </c>
      <c r="J165" s="5">
        <v>32.5</v>
      </c>
      <c r="K165" s="5">
        <v>16477.5</v>
      </c>
      <c r="L165" s="5">
        <v>16.477499999999999</v>
      </c>
      <c r="M165" s="63">
        <v>33791499.299999997</v>
      </c>
      <c r="N165" s="6"/>
      <c r="O165" s="6" t="s">
        <v>1433</v>
      </c>
      <c r="P165" s="2" t="s">
        <v>225</v>
      </c>
      <c r="Q165" s="22" t="s">
        <v>358</v>
      </c>
      <c r="R165" s="2" t="s">
        <v>68</v>
      </c>
      <c r="S165" s="2" t="s">
        <v>213</v>
      </c>
    </row>
    <row r="166" spans="1:19" s="34" customFormat="1" ht="20.25" customHeight="1">
      <c r="A166" s="2" t="s">
        <v>1634</v>
      </c>
      <c r="B166" s="6" t="s">
        <v>1635</v>
      </c>
      <c r="C166" s="2" t="s">
        <v>803</v>
      </c>
      <c r="D166" s="3" t="s">
        <v>531</v>
      </c>
      <c r="E166" s="42"/>
      <c r="F166" s="2" t="s">
        <v>880</v>
      </c>
      <c r="G166" s="2"/>
      <c r="H166" s="4">
        <v>1575</v>
      </c>
      <c r="I166" s="4">
        <v>3286.8</v>
      </c>
      <c r="J166" s="5">
        <v>0</v>
      </c>
      <c r="K166" s="5">
        <v>0</v>
      </c>
      <c r="L166" s="5">
        <v>0</v>
      </c>
      <c r="M166" s="63">
        <v>5176710</v>
      </c>
      <c r="N166" s="6"/>
      <c r="O166" s="6" t="s">
        <v>1433</v>
      </c>
      <c r="P166" s="2" t="s">
        <v>225</v>
      </c>
      <c r="Q166" s="22" t="s">
        <v>336</v>
      </c>
      <c r="R166" s="2" t="s">
        <v>73</v>
      </c>
      <c r="S166" s="2" t="s">
        <v>213</v>
      </c>
    </row>
    <row r="167" spans="1:19" s="34" customFormat="1" ht="20.25" customHeight="1">
      <c r="A167" s="2" t="s">
        <v>1634</v>
      </c>
      <c r="B167" s="6" t="s">
        <v>1635</v>
      </c>
      <c r="C167" s="2" t="s">
        <v>803</v>
      </c>
      <c r="D167" s="3" t="s">
        <v>531</v>
      </c>
      <c r="E167" s="42"/>
      <c r="F167" s="2" t="s">
        <v>1387</v>
      </c>
      <c r="G167" s="2"/>
      <c r="H167" s="4">
        <v>507</v>
      </c>
      <c r="I167" s="4">
        <v>13822.4</v>
      </c>
      <c r="J167" s="5">
        <v>0</v>
      </c>
      <c r="K167" s="5">
        <v>0</v>
      </c>
      <c r="L167" s="5">
        <v>0</v>
      </c>
      <c r="M167" s="63">
        <v>7007956.7999999998</v>
      </c>
      <c r="N167" s="6"/>
      <c r="O167" s="6" t="s">
        <v>1636</v>
      </c>
      <c r="P167" s="2" t="s">
        <v>225</v>
      </c>
      <c r="Q167" s="22" t="s">
        <v>577</v>
      </c>
      <c r="R167" s="2" t="s">
        <v>375</v>
      </c>
      <c r="S167" s="2" t="s">
        <v>213</v>
      </c>
    </row>
    <row r="168" spans="1:19" s="34" customFormat="1" ht="20.25" customHeight="1">
      <c r="A168" s="2" t="s">
        <v>1634</v>
      </c>
      <c r="B168" s="6" t="s">
        <v>1635</v>
      </c>
      <c r="C168" s="2" t="s">
        <v>803</v>
      </c>
      <c r="D168" s="3" t="s">
        <v>531</v>
      </c>
      <c r="E168" s="42"/>
      <c r="F168" s="2" t="s">
        <v>588</v>
      </c>
      <c r="G168" s="2"/>
      <c r="H168" s="4">
        <v>507</v>
      </c>
      <c r="I168" s="4">
        <v>40654.199999999997</v>
      </c>
      <c r="J168" s="5">
        <v>15</v>
      </c>
      <c r="K168" s="5">
        <v>7605</v>
      </c>
      <c r="L168" s="5">
        <v>7.6050000000000004</v>
      </c>
      <c r="M168" s="63">
        <v>20611679.399999999</v>
      </c>
      <c r="N168" s="6"/>
      <c r="O168" s="6" t="s">
        <v>1636</v>
      </c>
      <c r="P168" s="2" t="s">
        <v>225</v>
      </c>
      <c r="Q168" s="22" t="s">
        <v>270</v>
      </c>
      <c r="R168" s="2" t="s">
        <v>68</v>
      </c>
      <c r="S168" s="2" t="s">
        <v>213</v>
      </c>
    </row>
    <row r="169" spans="1:19" s="34" customFormat="1" ht="20.25" customHeight="1">
      <c r="A169" s="2" t="s">
        <v>1634</v>
      </c>
      <c r="B169" s="6" t="s">
        <v>1635</v>
      </c>
      <c r="C169" s="2" t="s">
        <v>803</v>
      </c>
      <c r="D169" s="3" t="s">
        <v>531</v>
      </c>
      <c r="E169" s="42"/>
      <c r="F169" s="2" t="s">
        <v>1186</v>
      </c>
      <c r="G169" s="2"/>
      <c r="H169" s="4">
        <v>398</v>
      </c>
      <c r="I169" s="4">
        <v>34280.9</v>
      </c>
      <c r="J169" s="5">
        <v>0</v>
      </c>
      <c r="K169" s="5">
        <v>0</v>
      </c>
      <c r="L169" s="5">
        <v>0</v>
      </c>
      <c r="M169" s="63">
        <v>13643798.200000001</v>
      </c>
      <c r="N169" s="6"/>
      <c r="O169" s="6" t="s">
        <v>1290</v>
      </c>
      <c r="P169" s="2" t="s">
        <v>225</v>
      </c>
      <c r="Q169" s="22" t="s">
        <v>271</v>
      </c>
      <c r="R169" s="2" t="s">
        <v>73</v>
      </c>
      <c r="S169" s="2" t="s">
        <v>213</v>
      </c>
    </row>
    <row r="170" spans="1:19" s="34" customFormat="1" ht="20.25" customHeight="1">
      <c r="A170" s="2" t="s">
        <v>1634</v>
      </c>
      <c r="B170" s="6" t="s">
        <v>1635</v>
      </c>
      <c r="C170" s="2" t="s">
        <v>803</v>
      </c>
      <c r="D170" s="3" t="s">
        <v>531</v>
      </c>
      <c r="E170" s="42"/>
      <c r="F170" s="2" t="s">
        <v>881</v>
      </c>
      <c r="G170" s="2"/>
      <c r="H170" s="4">
        <v>398</v>
      </c>
      <c r="I170" s="4">
        <v>9666.7000000000007</v>
      </c>
      <c r="J170" s="5">
        <v>0</v>
      </c>
      <c r="K170" s="5">
        <v>0</v>
      </c>
      <c r="L170" s="5">
        <v>0</v>
      </c>
      <c r="M170" s="63">
        <v>3847346.6</v>
      </c>
      <c r="N170" s="6"/>
      <c r="O170" s="6" t="s">
        <v>1290</v>
      </c>
      <c r="P170" s="2" t="s">
        <v>225</v>
      </c>
      <c r="Q170" s="22" t="s">
        <v>336</v>
      </c>
      <c r="R170" s="2" t="s">
        <v>73</v>
      </c>
      <c r="S170" s="2" t="s">
        <v>213</v>
      </c>
    </row>
    <row r="171" spans="1:19" s="34" customFormat="1" ht="20.25" customHeight="1">
      <c r="A171" s="2" t="s">
        <v>1634</v>
      </c>
      <c r="B171" s="21" t="s">
        <v>1635</v>
      </c>
      <c r="C171" s="2" t="s">
        <v>803</v>
      </c>
      <c r="D171" s="105" t="s">
        <v>531</v>
      </c>
      <c r="E171" s="42"/>
      <c r="F171" s="2" t="s">
        <v>882</v>
      </c>
      <c r="G171" s="2"/>
      <c r="H171" s="4">
        <v>398</v>
      </c>
      <c r="I171" s="4">
        <v>7608</v>
      </c>
      <c r="J171" s="5">
        <v>0</v>
      </c>
      <c r="K171" s="5">
        <v>0</v>
      </c>
      <c r="L171" s="5">
        <v>0</v>
      </c>
      <c r="M171" s="63">
        <v>3027984</v>
      </c>
      <c r="N171" s="25"/>
      <c r="O171" s="21" t="s">
        <v>1290</v>
      </c>
      <c r="P171" s="2" t="s">
        <v>225</v>
      </c>
      <c r="Q171" s="27" t="s">
        <v>336</v>
      </c>
      <c r="R171" s="2" t="s">
        <v>73</v>
      </c>
      <c r="S171" s="2" t="s">
        <v>213</v>
      </c>
    </row>
    <row r="172" spans="1:19" s="34" customFormat="1" ht="20.25" customHeight="1">
      <c r="A172" s="2" t="s">
        <v>1634</v>
      </c>
      <c r="B172" s="21" t="s">
        <v>1635</v>
      </c>
      <c r="C172" s="2" t="s">
        <v>803</v>
      </c>
      <c r="D172" s="3" t="s">
        <v>531</v>
      </c>
      <c r="E172" s="42"/>
      <c r="F172" s="2" t="s">
        <v>1639</v>
      </c>
      <c r="G172" s="2"/>
      <c r="H172" s="4">
        <v>398</v>
      </c>
      <c r="I172" s="4">
        <v>41983</v>
      </c>
      <c r="J172" s="5">
        <v>0</v>
      </c>
      <c r="K172" s="5">
        <v>0</v>
      </c>
      <c r="L172" s="5">
        <v>0</v>
      </c>
      <c r="M172" s="63">
        <v>16709234</v>
      </c>
      <c r="N172" s="25"/>
      <c r="O172" s="21" t="s">
        <v>11</v>
      </c>
      <c r="P172" s="2" t="s">
        <v>225</v>
      </c>
      <c r="Q172" s="27" t="s">
        <v>585</v>
      </c>
      <c r="R172" s="2" t="s">
        <v>73</v>
      </c>
      <c r="S172" s="2" t="s">
        <v>213</v>
      </c>
    </row>
    <row r="173" spans="1:19" s="34" customFormat="1" ht="20.25" customHeight="1">
      <c r="A173" s="2" t="s">
        <v>1634</v>
      </c>
      <c r="B173" s="21" t="s">
        <v>1635</v>
      </c>
      <c r="C173" s="2" t="s">
        <v>803</v>
      </c>
      <c r="D173" s="105" t="s">
        <v>531</v>
      </c>
      <c r="E173" s="42"/>
      <c r="F173" s="2" t="s">
        <v>1580</v>
      </c>
      <c r="G173" s="2"/>
      <c r="H173" s="4">
        <v>398</v>
      </c>
      <c r="I173" s="4">
        <v>10587.8</v>
      </c>
      <c r="J173" s="5">
        <v>0</v>
      </c>
      <c r="K173" s="5">
        <v>0</v>
      </c>
      <c r="L173" s="5">
        <v>0</v>
      </c>
      <c r="M173" s="63">
        <v>4213944.3999999994</v>
      </c>
      <c r="N173" s="25"/>
      <c r="O173" s="21" t="s">
        <v>11</v>
      </c>
      <c r="P173" s="2" t="s">
        <v>225</v>
      </c>
      <c r="Q173" s="27" t="s">
        <v>336</v>
      </c>
      <c r="R173" s="2" t="s">
        <v>73</v>
      </c>
      <c r="S173" s="2" t="s">
        <v>213</v>
      </c>
    </row>
    <row r="174" spans="1:19" s="34" customFormat="1" ht="20.25" customHeight="1">
      <c r="A174" s="2" t="s">
        <v>1634</v>
      </c>
      <c r="B174" s="21" t="s">
        <v>1635</v>
      </c>
      <c r="C174" s="2" t="s">
        <v>803</v>
      </c>
      <c r="D174" s="3" t="s">
        <v>531</v>
      </c>
      <c r="E174" s="42"/>
      <c r="F174" s="2" t="s">
        <v>442</v>
      </c>
      <c r="G174" s="2"/>
      <c r="H174" s="4">
        <v>398</v>
      </c>
      <c r="I174" s="4">
        <v>920.7</v>
      </c>
      <c r="J174" s="5">
        <v>0</v>
      </c>
      <c r="K174" s="5">
        <v>0</v>
      </c>
      <c r="L174" s="5">
        <v>0</v>
      </c>
      <c r="M174" s="63">
        <v>366438.60000000003</v>
      </c>
      <c r="N174" s="25"/>
      <c r="O174" s="21" t="s">
        <v>11</v>
      </c>
      <c r="P174" s="2" t="s">
        <v>225</v>
      </c>
      <c r="Q174" s="27" t="s">
        <v>336</v>
      </c>
      <c r="R174" s="2" t="s">
        <v>73</v>
      </c>
      <c r="S174" s="2" t="s">
        <v>213</v>
      </c>
    </row>
    <row r="175" spans="1:19" s="34" customFormat="1" ht="20.25" customHeight="1">
      <c r="A175" s="2" t="s">
        <v>1634</v>
      </c>
      <c r="B175" s="6" t="s">
        <v>1635</v>
      </c>
      <c r="C175" s="2" t="s">
        <v>803</v>
      </c>
      <c r="D175" s="3" t="s">
        <v>531</v>
      </c>
      <c r="E175" s="42"/>
      <c r="F175" s="2" t="s">
        <v>81</v>
      </c>
      <c r="G175" s="2"/>
      <c r="H175" s="4">
        <v>398</v>
      </c>
      <c r="I175" s="4">
        <v>6444.8</v>
      </c>
      <c r="J175" s="5">
        <v>0</v>
      </c>
      <c r="K175" s="5">
        <v>0</v>
      </c>
      <c r="L175" s="5">
        <v>0</v>
      </c>
      <c r="M175" s="63">
        <v>2565030.4</v>
      </c>
      <c r="N175" s="6"/>
      <c r="O175" s="6" t="s">
        <v>11</v>
      </c>
      <c r="P175" s="2" t="s">
        <v>225</v>
      </c>
      <c r="Q175" s="22" t="s">
        <v>336</v>
      </c>
      <c r="R175" s="2" t="s">
        <v>73</v>
      </c>
      <c r="S175" s="2" t="s">
        <v>213</v>
      </c>
    </row>
    <row r="176" spans="1:19" s="34" customFormat="1" ht="20.25" customHeight="1">
      <c r="A176" s="54" t="s">
        <v>1634</v>
      </c>
      <c r="B176" s="55" t="s">
        <v>1635</v>
      </c>
      <c r="C176" s="53" t="s">
        <v>803</v>
      </c>
      <c r="D176" s="203" t="s">
        <v>531</v>
      </c>
      <c r="E176" s="61"/>
      <c r="F176" s="54" t="s">
        <v>367</v>
      </c>
      <c r="G176" s="54"/>
      <c r="H176" s="58">
        <v>398</v>
      </c>
      <c r="I176" s="4">
        <v>5063.7</v>
      </c>
      <c r="J176" s="47">
        <v>0</v>
      </c>
      <c r="K176" s="5">
        <v>0</v>
      </c>
      <c r="L176" s="47">
        <v>0</v>
      </c>
      <c r="M176" s="63">
        <v>2015352.5999999999</v>
      </c>
      <c r="N176" s="64"/>
      <c r="O176" s="62" t="s">
        <v>11</v>
      </c>
      <c r="P176" s="53" t="s">
        <v>225</v>
      </c>
      <c r="Q176" s="53" t="s">
        <v>336</v>
      </c>
      <c r="R176" s="53" t="s">
        <v>73</v>
      </c>
      <c r="S176" s="53" t="s">
        <v>213</v>
      </c>
    </row>
    <row r="177" spans="1:19" s="34" customFormat="1" ht="20.25" customHeight="1">
      <c r="A177" s="54" t="s">
        <v>1634</v>
      </c>
      <c r="B177" s="55" t="s">
        <v>1635</v>
      </c>
      <c r="C177" s="53" t="s">
        <v>803</v>
      </c>
      <c r="D177" s="203" t="s">
        <v>531</v>
      </c>
      <c r="E177" s="61"/>
      <c r="F177" s="54" t="s">
        <v>1107</v>
      </c>
      <c r="G177" s="54"/>
      <c r="H177" s="58">
        <v>136</v>
      </c>
      <c r="I177" s="4">
        <v>68861.899999999994</v>
      </c>
      <c r="J177" s="5">
        <v>0</v>
      </c>
      <c r="K177" s="5">
        <v>0</v>
      </c>
      <c r="L177" s="47">
        <v>0</v>
      </c>
      <c r="M177" s="63">
        <v>9365218.3999999985</v>
      </c>
      <c r="N177" s="64"/>
      <c r="O177" s="62" t="s">
        <v>1640</v>
      </c>
      <c r="P177" s="53" t="s">
        <v>225</v>
      </c>
      <c r="Q177" s="53" t="s">
        <v>585</v>
      </c>
      <c r="R177" s="53" t="s">
        <v>73</v>
      </c>
      <c r="S177" s="53" t="s">
        <v>213</v>
      </c>
    </row>
    <row r="178" spans="1:19" s="34" customFormat="1" ht="20.25" customHeight="1">
      <c r="A178" s="2" t="s">
        <v>1634</v>
      </c>
      <c r="B178" s="106" t="s">
        <v>1635</v>
      </c>
      <c r="C178" s="22" t="s">
        <v>803</v>
      </c>
      <c r="D178" s="105" t="s">
        <v>531</v>
      </c>
      <c r="E178" s="141"/>
      <c r="F178" s="2" t="s">
        <v>881</v>
      </c>
      <c r="G178" s="2"/>
      <c r="H178" s="46">
        <v>136</v>
      </c>
      <c r="I178" s="46">
        <v>9837.4</v>
      </c>
      <c r="J178" s="46">
        <v>0</v>
      </c>
      <c r="K178" s="119">
        <v>0</v>
      </c>
      <c r="L178" s="119">
        <v>0</v>
      </c>
      <c r="M178" s="63">
        <v>1337886.3999999999</v>
      </c>
      <c r="N178" s="21"/>
      <c r="O178" s="106" t="s">
        <v>1640</v>
      </c>
      <c r="P178" s="2" t="s">
        <v>225</v>
      </c>
      <c r="Q178" s="22" t="s">
        <v>336</v>
      </c>
      <c r="R178" s="2" t="s">
        <v>73</v>
      </c>
      <c r="S178" s="2" t="s">
        <v>213</v>
      </c>
    </row>
    <row r="179" spans="1:19" s="34" customFormat="1" ht="20.25" customHeight="1">
      <c r="A179" s="2" t="s">
        <v>1634</v>
      </c>
      <c r="B179" s="106" t="s">
        <v>1635</v>
      </c>
      <c r="C179" s="22" t="s">
        <v>803</v>
      </c>
      <c r="D179" s="105" t="s">
        <v>531</v>
      </c>
      <c r="E179" s="141"/>
      <c r="F179" s="2" t="s">
        <v>882</v>
      </c>
      <c r="G179" s="2"/>
      <c r="H179" s="46">
        <v>136</v>
      </c>
      <c r="I179" s="46">
        <v>7742.4</v>
      </c>
      <c r="J179" s="46">
        <v>0</v>
      </c>
      <c r="K179" s="119">
        <v>0</v>
      </c>
      <c r="L179" s="119">
        <v>0</v>
      </c>
      <c r="M179" s="63">
        <v>1052966.3999999999</v>
      </c>
      <c r="N179" s="21"/>
      <c r="O179" s="106" t="s">
        <v>1640</v>
      </c>
      <c r="P179" s="2" t="s">
        <v>225</v>
      </c>
      <c r="Q179" s="22" t="s">
        <v>336</v>
      </c>
      <c r="R179" s="2" t="s">
        <v>73</v>
      </c>
      <c r="S179" s="2" t="s">
        <v>213</v>
      </c>
    </row>
    <row r="180" spans="1:19" s="34" customFormat="1" ht="20.25" customHeight="1">
      <c r="A180" s="179" t="s">
        <v>608</v>
      </c>
      <c r="B180" s="202" t="s">
        <v>1641</v>
      </c>
      <c r="C180" s="144" t="s">
        <v>368</v>
      </c>
      <c r="D180" s="243" t="s">
        <v>1642</v>
      </c>
      <c r="E180" s="243"/>
      <c r="F180" s="249" t="s">
        <v>563</v>
      </c>
      <c r="G180" s="249"/>
      <c r="H180" s="245">
        <v>1534</v>
      </c>
      <c r="I180" s="245">
        <v>127368</v>
      </c>
      <c r="J180" s="246">
        <v>31</v>
      </c>
      <c r="K180" s="246">
        <v>47554</v>
      </c>
      <c r="L180" s="246">
        <v>47.554000000000002</v>
      </c>
      <c r="M180" s="63">
        <v>195382512</v>
      </c>
      <c r="N180" s="239"/>
      <c r="O180" s="144" t="s">
        <v>11</v>
      </c>
      <c r="P180" s="246" t="s">
        <v>1361</v>
      </c>
      <c r="Q180" s="248" t="s">
        <v>403</v>
      </c>
      <c r="R180" s="246" t="s">
        <v>60</v>
      </c>
      <c r="S180" s="246" t="s">
        <v>152</v>
      </c>
    </row>
    <row r="181" spans="1:19" s="34" customFormat="1" ht="20.25" customHeight="1">
      <c r="A181" s="2" t="s">
        <v>608</v>
      </c>
      <c r="B181" s="21" t="s">
        <v>1641</v>
      </c>
      <c r="C181" s="22" t="s">
        <v>368</v>
      </c>
      <c r="D181" s="3" t="s">
        <v>1642</v>
      </c>
      <c r="E181" s="96"/>
      <c r="F181" s="54" t="s">
        <v>880</v>
      </c>
      <c r="G181" s="2"/>
      <c r="H181" s="4">
        <v>1534</v>
      </c>
      <c r="I181" s="4">
        <v>3639.1</v>
      </c>
      <c r="J181" s="5">
        <v>0</v>
      </c>
      <c r="K181" s="5">
        <v>0</v>
      </c>
      <c r="L181" s="5">
        <v>0</v>
      </c>
      <c r="M181" s="63">
        <v>5582379.3999999994</v>
      </c>
      <c r="N181" s="21"/>
      <c r="O181" s="21" t="s">
        <v>11</v>
      </c>
      <c r="P181" s="22" t="s">
        <v>1361</v>
      </c>
      <c r="Q181" s="27" t="s">
        <v>336</v>
      </c>
      <c r="R181" s="22" t="s">
        <v>73</v>
      </c>
      <c r="S181" s="22" t="s">
        <v>152</v>
      </c>
    </row>
    <row r="182" spans="1:19" s="34" customFormat="1" ht="20.25" customHeight="1">
      <c r="A182" s="2" t="s">
        <v>608</v>
      </c>
      <c r="B182" s="21" t="s">
        <v>1641</v>
      </c>
      <c r="C182" s="22" t="s">
        <v>368</v>
      </c>
      <c r="D182" s="3" t="s">
        <v>1642</v>
      </c>
      <c r="E182" s="96"/>
      <c r="F182" s="2" t="s">
        <v>669</v>
      </c>
      <c r="G182" s="2"/>
      <c r="H182" s="4">
        <v>154</v>
      </c>
      <c r="I182" s="4">
        <v>128526.3</v>
      </c>
      <c r="J182" s="5">
        <v>22.5</v>
      </c>
      <c r="K182" s="5">
        <v>3465</v>
      </c>
      <c r="L182" s="5">
        <v>3.4649999999999999</v>
      </c>
      <c r="M182" s="63">
        <v>19793050.199999999</v>
      </c>
      <c r="N182" s="21"/>
      <c r="O182" s="21" t="s">
        <v>11</v>
      </c>
      <c r="P182" s="22" t="s">
        <v>1361</v>
      </c>
      <c r="Q182" s="27" t="s">
        <v>628</v>
      </c>
      <c r="R182" s="22" t="s">
        <v>60</v>
      </c>
      <c r="S182" s="22" t="s">
        <v>152</v>
      </c>
    </row>
    <row r="183" spans="1:19" s="34" customFormat="1" ht="20.25" customHeight="1">
      <c r="A183" s="2" t="s">
        <v>608</v>
      </c>
      <c r="B183" s="21" t="s">
        <v>1641</v>
      </c>
      <c r="C183" s="22" t="s">
        <v>368</v>
      </c>
      <c r="D183" s="3" t="s">
        <v>1642</v>
      </c>
      <c r="E183" s="96"/>
      <c r="F183" s="54" t="s">
        <v>1643</v>
      </c>
      <c r="G183" s="2"/>
      <c r="H183" s="4">
        <v>154</v>
      </c>
      <c r="I183" s="4">
        <v>15773.7</v>
      </c>
      <c r="J183" s="5">
        <v>0</v>
      </c>
      <c r="K183" s="5">
        <v>0</v>
      </c>
      <c r="L183" s="5">
        <v>0</v>
      </c>
      <c r="M183" s="63">
        <v>2429149.8000000003</v>
      </c>
      <c r="N183" s="21"/>
      <c r="O183" s="21" t="s">
        <v>11</v>
      </c>
      <c r="P183" s="22" t="s">
        <v>1361</v>
      </c>
      <c r="Q183" s="27" t="s">
        <v>336</v>
      </c>
      <c r="R183" s="22" t="s">
        <v>73</v>
      </c>
      <c r="S183" s="22" t="s">
        <v>152</v>
      </c>
    </row>
    <row r="184" spans="1:19" s="34" customFormat="1" ht="20.25" customHeight="1">
      <c r="A184" s="22" t="s">
        <v>235</v>
      </c>
      <c r="B184" s="21" t="s">
        <v>1644</v>
      </c>
      <c r="C184" s="22" t="s">
        <v>371</v>
      </c>
      <c r="D184" s="203" t="s">
        <v>1181</v>
      </c>
      <c r="E184" s="7"/>
      <c r="F184" s="2" t="s">
        <v>1387</v>
      </c>
      <c r="G184" s="22"/>
      <c r="H184" s="4">
        <v>1029</v>
      </c>
      <c r="I184" s="4">
        <v>13323</v>
      </c>
      <c r="J184" s="5">
        <v>0</v>
      </c>
      <c r="K184" s="5">
        <v>0</v>
      </c>
      <c r="L184" s="5">
        <v>0</v>
      </c>
      <c r="M184" s="63">
        <v>13709367</v>
      </c>
      <c r="N184" s="32"/>
      <c r="O184" s="6" t="s">
        <v>842</v>
      </c>
      <c r="P184" s="2" t="s">
        <v>1645</v>
      </c>
      <c r="Q184" s="22" t="s">
        <v>577</v>
      </c>
      <c r="R184" s="22" t="s">
        <v>375</v>
      </c>
      <c r="S184" s="22" t="s">
        <v>213</v>
      </c>
    </row>
    <row r="185" spans="1:19" s="34" customFormat="1" ht="20.25" customHeight="1">
      <c r="A185" s="22" t="s">
        <v>235</v>
      </c>
      <c r="B185" s="21" t="s">
        <v>1644</v>
      </c>
      <c r="C185" s="22" t="s">
        <v>371</v>
      </c>
      <c r="D185" s="203" t="s">
        <v>1181</v>
      </c>
      <c r="E185" s="7"/>
      <c r="F185" s="2" t="s">
        <v>159</v>
      </c>
      <c r="G185" s="22"/>
      <c r="H185" s="4">
        <v>1029</v>
      </c>
      <c r="I185" s="4">
        <v>14000</v>
      </c>
      <c r="J185" s="5">
        <v>0</v>
      </c>
      <c r="K185" s="5">
        <v>0</v>
      </c>
      <c r="L185" s="5">
        <v>0</v>
      </c>
      <c r="M185" s="63">
        <v>14406000</v>
      </c>
      <c r="N185" s="32"/>
      <c r="O185" s="6" t="s">
        <v>498</v>
      </c>
      <c r="P185" s="2" t="s">
        <v>1645</v>
      </c>
      <c r="Q185" s="22" t="s">
        <v>360</v>
      </c>
      <c r="R185" s="22" t="s">
        <v>73</v>
      </c>
      <c r="S185" s="22" t="s">
        <v>213</v>
      </c>
    </row>
    <row r="186" spans="1:19" s="34" customFormat="1" ht="20.25" customHeight="1">
      <c r="A186" s="22" t="s">
        <v>235</v>
      </c>
      <c r="B186" s="21" t="s">
        <v>1644</v>
      </c>
      <c r="C186" s="22" t="s">
        <v>371</v>
      </c>
      <c r="D186" s="203" t="s">
        <v>1181</v>
      </c>
      <c r="E186" s="7"/>
      <c r="F186" s="54" t="s">
        <v>1646</v>
      </c>
      <c r="G186" s="22"/>
      <c r="H186" s="4">
        <v>550</v>
      </c>
      <c r="I186" s="4">
        <v>15000</v>
      </c>
      <c r="J186" s="5">
        <v>0</v>
      </c>
      <c r="K186" s="5">
        <v>0</v>
      </c>
      <c r="L186" s="5">
        <v>0</v>
      </c>
      <c r="M186" s="63">
        <v>8250000</v>
      </c>
      <c r="N186" s="32"/>
      <c r="O186" s="6" t="s">
        <v>11</v>
      </c>
      <c r="P186" s="2" t="s">
        <v>1645</v>
      </c>
      <c r="Q186" s="22" t="s">
        <v>336</v>
      </c>
      <c r="R186" s="22" t="s">
        <v>73</v>
      </c>
      <c r="S186" s="22" t="s">
        <v>213</v>
      </c>
    </row>
    <row r="187" spans="1:19" s="34" customFormat="1" ht="20.25" customHeight="1">
      <c r="A187" s="22" t="s">
        <v>235</v>
      </c>
      <c r="B187" s="21" t="s">
        <v>1644</v>
      </c>
      <c r="C187" s="22" t="s">
        <v>371</v>
      </c>
      <c r="D187" s="203" t="s">
        <v>1181</v>
      </c>
      <c r="E187" s="7"/>
      <c r="F187" s="2" t="s">
        <v>337</v>
      </c>
      <c r="G187" s="22"/>
      <c r="H187" s="4">
        <v>479</v>
      </c>
      <c r="I187" s="4">
        <v>14364.7</v>
      </c>
      <c r="J187" s="5">
        <v>0</v>
      </c>
      <c r="K187" s="5">
        <v>0</v>
      </c>
      <c r="L187" s="5">
        <v>0</v>
      </c>
      <c r="M187" s="63">
        <v>6880691.3000000007</v>
      </c>
      <c r="N187" s="32"/>
      <c r="O187" s="6" t="s">
        <v>1113</v>
      </c>
      <c r="P187" s="2" t="s">
        <v>1645</v>
      </c>
      <c r="Q187" s="22" t="s">
        <v>336</v>
      </c>
      <c r="R187" s="22" t="s">
        <v>73</v>
      </c>
      <c r="S187" s="22" t="s">
        <v>213</v>
      </c>
    </row>
    <row r="188" spans="1:19" s="34" customFormat="1" ht="20.25" customHeight="1">
      <c r="A188" s="22" t="s">
        <v>235</v>
      </c>
      <c r="B188" s="21" t="s">
        <v>1644</v>
      </c>
      <c r="C188" s="22" t="s">
        <v>371</v>
      </c>
      <c r="D188" s="203" t="s">
        <v>1181</v>
      </c>
      <c r="E188" s="7"/>
      <c r="F188" s="2" t="s">
        <v>373</v>
      </c>
      <c r="G188" s="22"/>
      <c r="H188" s="4">
        <v>1029</v>
      </c>
      <c r="I188" s="4">
        <v>14800</v>
      </c>
      <c r="J188" s="5">
        <v>0</v>
      </c>
      <c r="K188" s="5">
        <v>0</v>
      </c>
      <c r="L188" s="5">
        <v>0</v>
      </c>
      <c r="M188" s="63">
        <v>15229200</v>
      </c>
      <c r="N188" s="32"/>
      <c r="O188" s="6" t="s">
        <v>1113</v>
      </c>
      <c r="P188" s="2" t="s">
        <v>1645</v>
      </c>
      <c r="Q188" s="22" t="s">
        <v>336</v>
      </c>
      <c r="R188" s="22" t="s">
        <v>73</v>
      </c>
      <c r="S188" s="22" t="s">
        <v>213</v>
      </c>
    </row>
    <row r="189" spans="1:19" s="34" customFormat="1" ht="20.25" customHeight="1">
      <c r="A189" s="22" t="s">
        <v>235</v>
      </c>
      <c r="B189" s="21" t="s">
        <v>1644</v>
      </c>
      <c r="C189" s="22" t="s">
        <v>371</v>
      </c>
      <c r="D189" s="203" t="s">
        <v>1181</v>
      </c>
      <c r="E189" s="7"/>
      <c r="F189" s="2" t="s">
        <v>421</v>
      </c>
      <c r="G189" s="22"/>
      <c r="H189" s="4">
        <v>479</v>
      </c>
      <c r="I189" s="4">
        <v>70009.8</v>
      </c>
      <c r="J189" s="5">
        <v>0</v>
      </c>
      <c r="K189" s="5">
        <v>0</v>
      </c>
      <c r="L189" s="5">
        <v>0</v>
      </c>
      <c r="M189" s="63">
        <v>33534694.200000003</v>
      </c>
      <c r="N189" s="32"/>
      <c r="O189" s="6" t="s">
        <v>1113</v>
      </c>
      <c r="P189" s="2" t="s">
        <v>1645</v>
      </c>
      <c r="Q189" s="22" t="s">
        <v>276</v>
      </c>
      <c r="R189" s="22" t="s">
        <v>73</v>
      </c>
      <c r="S189" s="22" t="s">
        <v>213</v>
      </c>
    </row>
    <row r="190" spans="1:19" s="34" customFormat="1" ht="20.25" customHeight="1">
      <c r="A190" s="22" t="s">
        <v>235</v>
      </c>
      <c r="B190" s="21" t="s">
        <v>1644</v>
      </c>
      <c r="C190" s="22" t="s">
        <v>371</v>
      </c>
      <c r="D190" s="203" t="s">
        <v>1181</v>
      </c>
      <c r="E190" s="7"/>
      <c r="F190" s="2" t="s">
        <v>81</v>
      </c>
      <c r="G190" s="22"/>
      <c r="H190" s="4">
        <v>1029</v>
      </c>
      <c r="I190" s="4">
        <v>6021.6</v>
      </c>
      <c r="J190" s="5">
        <v>0</v>
      </c>
      <c r="K190" s="5">
        <v>0</v>
      </c>
      <c r="L190" s="5">
        <v>0</v>
      </c>
      <c r="M190" s="63">
        <v>6196226.4000000004</v>
      </c>
      <c r="N190" s="32"/>
      <c r="O190" s="6" t="s">
        <v>1113</v>
      </c>
      <c r="P190" s="2" t="s">
        <v>1645</v>
      </c>
      <c r="Q190" s="22" t="s">
        <v>336</v>
      </c>
      <c r="R190" s="22" t="s">
        <v>73</v>
      </c>
      <c r="S190" s="22" t="s">
        <v>213</v>
      </c>
    </row>
    <row r="191" spans="1:19" s="207" customFormat="1" ht="16.5">
      <c r="A191" s="22" t="s">
        <v>235</v>
      </c>
      <c r="B191" s="21" t="s">
        <v>1644</v>
      </c>
      <c r="C191" s="22" t="s">
        <v>371</v>
      </c>
      <c r="D191" s="203" t="s">
        <v>1181</v>
      </c>
      <c r="E191" s="7"/>
      <c r="F191" s="2" t="s">
        <v>1647</v>
      </c>
      <c r="G191" s="22"/>
      <c r="H191" s="4">
        <v>1029</v>
      </c>
      <c r="I191" s="4">
        <v>5803.9</v>
      </c>
      <c r="J191" s="5">
        <v>0</v>
      </c>
      <c r="K191" s="5">
        <v>0</v>
      </c>
      <c r="L191" s="5">
        <v>0</v>
      </c>
      <c r="M191" s="63">
        <v>5972213.0999999996</v>
      </c>
      <c r="N191" s="32"/>
      <c r="O191" s="6" t="s">
        <v>1113</v>
      </c>
      <c r="P191" s="2" t="s">
        <v>1645</v>
      </c>
      <c r="Q191" s="22" t="s">
        <v>336</v>
      </c>
      <c r="R191" s="22" t="s">
        <v>73</v>
      </c>
      <c r="S191" s="22" t="s">
        <v>213</v>
      </c>
    </row>
    <row r="192" spans="1:19" s="34" customFormat="1" ht="20.25" customHeight="1">
      <c r="A192" s="22" t="s">
        <v>235</v>
      </c>
      <c r="B192" s="21" t="s">
        <v>1644</v>
      </c>
      <c r="C192" s="22" t="s">
        <v>371</v>
      </c>
      <c r="D192" s="203" t="s">
        <v>1181</v>
      </c>
      <c r="E192" s="7"/>
      <c r="F192" s="2" t="s">
        <v>418</v>
      </c>
      <c r="G192" s="22"/>
      <c r="H192" s="4">
        <v>550</v>
      </c>
      <c r="I192" s="4">
        <v>18794.2</v>
      </c>
      <c r="J192" s="5">
        <v>0</v>
      </c>
      <c r="K192" s="5">
        <v>0</v>
      </c>
      <c r="L192" s="5">
        <v>0</v>
      </c>
      <c r="M192" s="63">
        <v>10336810</v>
      </c>
      <c r="N192" s="32"/>
      <c r="O192" s="6" t="s">
        <v>1125</v>
      </c>
      <c r="P192" s="2" t="s">
        <v>1645</v>
      </c>
      <c r="Q192" s="22" t="s">
        <v>360</v>
      </c>
      <c r="R192" s="22" t="s">
        <v>73</v>
      </c>
      <c r="S192" s="22" t="s">
        <v>213</v>
      </c>
    </row>
    <row r="193" spans="1:19" s="34" customFormat="1" ht="20.25" customHeight="1">
      <c r="A193" s="22" t="s">
        <v>235</v>
      </c>
      <c r="B193" s="21" t="s">
        <v>1644</v>
      </c>
      <c r="C193" s="22" t="s">
        <v>371</v>
      </c>
      <c r="D193" s="203" t="s">
        <v>1181</v>
      </c>
      <c r="E193" s="7"/>
      <c r="F193" s="2" t="s">
        <v>387</v>
      </c>
      <c r="G193" s="22"/>
      <c r="H193" s="4">
        <v>550</v>
      </c>
      <c r="I193" s="4">
        <v>16830.599999999999</v>
      </c>
      <c r="J193" s="5">
        <v>0</v>
      </c>
      <c r="K193" s="5">
        <v>0</v>
      </c>
      <c r="L193" s="5">
        <v>0</v>
      </c>
      <c r="M193" s="63">
        <v>9256830</v>
      </c>
      <c r="N193" s="32"/>
      <c r="O193" s="6" t="s">
        <v>1125</v>
      </c>
      <c r="P193" s="2" t="s">
        <v>1645</v>
      </c>
      <c r="Q193" s="22" t="s">
        <v>360</v>
      </c>
      <c r="R193" s="22" t="s">
        <v>73</v>
      </c>
      <c r="S193" s="22" t="s">
        <v>213</v>
      </c>
    </row>
    <row r="194" spans="1:19" s="34" customFormat="1" ht="20.25" customHeight="1">
      <c r="A194" s="22" t="s">
        <v>235</v>
      </c>
      <c r="B194" s="21" t="s">
        <v>1644</v>
      </c>
      <c r="C194" s="22" t="s">
        <v>371</v>
      </c>
      <c r="D194" s="203" t="s">
        <v>1181</v>
      </c>
      <c r="E194" s="7"/>
      <c r="F194" s="2" t="s">
        <v>82</v>
      </c>
      <c r="G194" s="22"/>
      <c r="H194" s="4">
        <v>550</v>
      </c>
      <c r="I194" s="4">
        <v>13324.2</v>
      </c>
      <c r="J194" s="5">
        <v>0</v>
      </c>
      <c r="K194" s="5">
        <v>0</v>
      </c>
      <c r="L194" s="5">
        <v>0</v>
      </c>
      <c r="M194" s="63">
        <v>7328310</v>
      </c>
      <c r="N194" s="32"/>
      <c r="O194" s="6" t="s">
        <v>1125</v>
      </c>
      <c r="P194" s="2" t="s">
        <v>1645</v>
      </c>
      <c r="Q194" s="22" t="s">
        <v>336</v>
      </c>
      <c r="R194" s="22" t="s">
        <v>73</v>
      </c>
      <c r="S194" s="22" t="s">
        <v>213</v>
      </c>
    </row>
    <row r="195" spans="1:19" s="34" customFormat="1" ht="20.25" customHeight="1">
      <c r="A195" s="22" t="s">
        <v>235</v>
      </c>
      <c r="B195" s="21" t="s">
        <v>1644</v>
      </c>
      <c r="C195" s="22" t="s">
        <v>371</v>
      </c>
      <c r="D195" s="203" t="s">
        <v>1181</v>
      </c>
      <c r="E195" s="7"/>
      <c r="F195" s="2" t="s">
        <v>1115</v>
      </c>
      <c r="G195" s="22"/>
      <c r="H195" s="4">
        <v>550</v>
      </c>
      <c r="I195" s="4">
        <v>8064.7</v>
      </c>
      <c r="J195" s="5">
        <v>0</v>
      </c>
      <c r="K195" s="5">
        <v>0</v>
      </c>
      <c r="L195" s="5">
        <v>0</v>
      </c>
      <c r="M195" s="63">
        <v>4435585</v>
      </c>
      <c r="N195" s="32"/>
      <c r="O195" s="6" t="s">
        <v>1125</v>
      </c>
      <c r="P195" s="2" t="s">
        <v>1645</v>
      </c>
      <c r="Q195" s="22" t="s">
        <v>336</v>
      </c>
      <c r="R195" s="22" t="s">
        <v>73</v>
      </c>
      <c r="S195" s="22" t="s">
        <v>213</v>
      </c>
    </row>
    <row r="196" spans="1:19" s="34" customFormat="1" ht="20.25" customHeight="1">
      <c r="A196" s="2" t="s">
        <v>235</v>
      </c>
      <c r="B196" s="106" t="s">
        <v>1644</v>
      </c>
      <c r="C196" s="22" t="s">
        <v>371</v>
      </c>
      <c r="D196" s="105" t="s">
        <v>1181</v>
      </c>
      <c r="E196" s="141"/>
      <c r="F196" s="2" t="s">
        <v>275</v>
      </c>
      <c r="G196" s="2"/>
      <c r="H196" s="46">
        <v>550</v>
      </c>
      <c r="I196" s="46">
        <v>71249.5</v>
      </c>
      <c r="J196" s="46">
        <v>0</v>
      </c>
      <c r="K196" s="119">
        <v>0</v>
      </c>
      <c r="L196" s="119">
        <v>0</v>
      </c>
      <c r="M196" s="63">
        <v>39187225</v>
      </c>
      <c r="N196" s="21"/>
      <c r="O196" s="106" t="s">
        <v>1125</v>
      </c>
      <c r="P196" s="2" t="s">
        <v>1645</v>
      </c>
      <c r="Q196" s="22" t="s">
        <v>276</v>
      </c>
      <c r="R196" s="2" t="s">
        <v>73</v>
      </c>
      <c r="S196" s="2" t="s">
        <v>213</v>
      </c>
    </row>
    <row r="197" spans="1:19" s="34" customFormat="1" ht="20.25" customHeight="1">
      <c r="A197" s="2" t="s">
        <v>235</v>
      </c>
      <c r="B197" s="106" t="s">
        <v>1644</v>
      </c>
      <c r="C197" s="22" t="s">
        <v>371</v>
      </c>
      <c r="D197" s="105" t="s">
        <v>1181</v>
      </c>
      <c r="E197" s="141"/>
      <c r="F197" s="2" t="s">
        <v>160</v>
      </c>
      <c r="G197" s="2"/>
      <c r="H197" s="46">
        <v>1029</v>
      </c>
      <c r="I197" s="46">
        <v>22000</v>
      </c>
      <c r="J197" s="46">
        <v>0</v>
      </c>
      <c r="K197" s="119">
        <v>0</v>
      </c>
      <c r="L197" s="119">
        <v>0</v>
      </c>
      <c r="M197" s="63">
        <v>22638000</v>
      </c>
      <c r="N197" s="21"/>
      <c r="O197" s="106" t="s">
        <v>11</v>
      </c>
      <c r="P197" s="2" t="s">
        <v>1645</v>
      </c>
      <c r="Q197" s="22" t="s">
        <v>360</v>
      </c>
      <c r="R197" s="2" t="s">
        <v>73</v>
      </c>
      <c r="S197" s="2" t="s">
        <v>213</v>
      </c>
    </row>
    <row r="198" spans="1:19" s="34" customFormat="1" ht="20.25" customHeight="1">
      <c r="A198" s="2" t="s">
        <v>235</v>
      </c>
      <c r="B198" s="106" t="s">
        <v>1644</v>
      </c>
      <c r="C198" s="22" t="s">
        <v>371</v>
      </c>
      <c r="D198" s="105" t="s">
        <v>1181</v>
      </c>
      <c r="E198" s="141"/>
      <c r="F198" s="2" t="s">
        <v>1722</v>
      </c>
      <c r="G198" s="2"/>
      <c r="H198" s="46">
        <v>1029</v>
      </c>
      <c r="I198" s="46">
        <v>107840</v>
      </c>
      <c r="J198" s="46">
        <v>20</v>
      </c>
      <c r="K198" s="119">
        <v>20580</v>
      </c>
      <c r="L198" s="119">
        <v>20.58</v>
      </c>
      <c r="M198" s="63">
        <v>110967360</v>
      </c>
      <c r="N198" s="21"/>
      <c r="O198" s="106" t="s">
        <v>1648</v>
      </c>
      <c r="P198" s="2" t="s">
        <v>1645</v>
      </c>
      <c r="Q198" s="22" t="s">
        <v>370</v>
      </c>
      <c r="R198" s="2" t="s">
        <v>60</v>
      </c>
      <c r="S198" s="2" t="s">
        <v>213</v>
      </c>
    </row>
    <row r="199" spans="1:19" s="34" customFormat="1" ht="20.25" customHeight="1">
      <c r="A199" s="2" t="s">
        <v>235</v>
      </c>
      <c r="B199" s="106" t="s">
        <v>1644</v>
      </c>
      <c r="C199" s="22" t="s">
        <v>371</v>
      </c>
      <c r="D199" s="105" t="s">
        <v>1181</v>
      </c>
      <c r="E199" s="141"/>
      <c r="F199" s="2" t="s">
        <v>880</v>
      </c>
      <c r="G199" s="2"/>
      <c r="H199" s="46">
        <v>3087</v>
      </c>
      <c r="I199" s="46">
        <v>2251.6</v>
      </c>
      <c r="J199" s="46">
        <v>0</v>
      </c>
      <c r="K199" s="119">
        <v>0</v>
      </c>
      <c r="L199" s="119">
        <v>0</v>
      </c>
      <c r="M199" s="63">
        <v>6950689.1999999993</v>
      </c>
      <c r="N199" s="21"/>
      <c r="O199" s="106" t="s">
        <v>1648</v>
      </c>
      <c r="P199" s="2" t="s">
        <v>1645</v>
      </c>
      <c r="Q199" s="22" t="s">
        <v>336</v>
      </c>
      <c r="R199" s="2" t="s">
        <v>73</v>
      </c>
      <c r="S199" s="2" t="s">
        <v>213</v>
      </c>
    </row>
    <row r="200" spans="1:19" s="34" customFormat="1" ht="20.25" customHeight="1">
      <c r="A200" s="2" t="s">
        <v>235</v>
      </c>
      <c r="B200" s="106" t="s">
        <v>1644</v>
      </c>
      <c r="C200" s="22" t="s">
        <v>371</v>
      </c>
      <c r="D200" s="105" t="s">
        <v>1181</v>
      </c>
      <c r="E200" s="141"/>
      <c r="F200" s="2" t="s">
        <v>1430</v>
      </c>
      <c r="G200" s="2"/>
      <c r="H200" s="46">
        <v>550</v>
      </c>
      <c r="I200" s="46">
        <v>8000</v>
      </c>
      <c r="J200" s="46">
        <v>0</v>
      </c>
      <c r="K200" s="119">
        <v>0</v>
      </c>
      <c r="L200" s="119">
        <v>0</v>
      </c>
      <c r="M200" s="63">
        <v>4400000</v>
      </c>
      <c r="N200" s="21"/>
      <c r="O200" s="106" t="s">
        <v>11</v>
      </c>
      <c r="P200" s="2" t="s">
        <v>1645</v>
      </c>
      <c r="Q200" s="22" t="s">
        <v>336</v>
      </c>
      <c r="R200" s="2" t="s">
        <v>73</v>
      </c>
      <c r="S200" s="2" t="s">
        <v>213</v>
      </c>
    </row>
    <row r="201" spans="1:19" s="34" customFormat="1" ht="20.25" customHeight="1">
      <c r="A201" s="2" t="s">
        <v>235</v>
      </c>
      <c r="B201" s="106" t="s">
        <v>1644</v>
      </c>
      <c r="C201" s="22" t="s">
        <v>371</v>
      </c>
      <c r="D201" s="105" t="s">
        <v>1181</v>
      </c>
      <c r="E201" s="141"/>
      <c r="F201" s="2" t="s">
        <v>513</v>
      </c>
      <c r="G201" s="2"/>
      <c r="H201" s="46">
        <v>479</v>
      </c>
      <c r="I201" s="46">
        <v>59266.1</v>
      </c>
      <c r="J201" s="46">
        <v>15.6</v>
      </c>
      <c r="K201" s="119">
        <v>7472.4</v>
      </c>
      <c r="L201" s="119">
        <v>7.4723999999999995</v>
      </c>
      <c r="M201" s="63">
        <v>28388461.899999999</v>
      </c>
      <c r="N201" s="21"/>
      <c r="O201" s="106" t="s">
        <v>579</v>
      </c>
      <c r="P201" s="2" t="s">
        <v>1645</v>
      </c>
      <c r="Q201" s="22" t="s">
        <v>270</v>
      </c>
      <c r="R201" s="2" t="s">
        <v>60</v>
      </c>
      <c r="S201" s="2" t="s">
        <v>213</v>
      </c>
    </row>
    <row r="202" spans="1:19" s="34" customFormat="1" ht="20.25" customHeight="1">
      <c r="A202" s="2" t="s">
        <v>235</v>
      </c>
      <c r="B202" s="106" t="s">
        <v>1644</v>
      </c>
      <c r="C202" s="22" t="s">
        <v>371</v>
      </c>
      <c r="D202" s="105" t="s">
        <v>1181</v>
      </c>
      <c r="E202" s="141"/>
      <c r="F202" s="2" t="s">
        <v>1211</v>
      </c>
      <c r="G202" s="2"/>
      <c r="H202" s="46">
        <v>736</v>
      </c>
      <c r="I202" s="46">
        <v>117000</v>
      </c>
      <c r="J202" s="46">
        <v>0</v>
      </c>
      <c r="K202" s="119">
        <v>0</v>
      </c>
      <c r="L202" s="119">
        <v>0</v>
      </c>
      <c r="M202" s="63">
        <v>86112000</v>
      </c>
      <c r="N202" s="21"/>
      <c r="O202" s="106" t="s">
        <v>1654</v>
      </c>
      <c r="P202" s="2" t="s">
        <v>1645</v>
      </c>
      <c r="Q202" s="22" t="s">
        <v>281</v>
      </c>
      <c r="R202" s="2" t="s">
        <v>70</v>
      </c>
      <c r="S202" s="2" t="s">
        <v>213</v>
      </c>
    </row>
    <row r="203" spans="1:19" s="34" customFormat="1" ht="20.25" customHeight="1">
      <c r="A203" s="2" t="s">
        <v>235</v>
      </c>
      <c r="B203" s="106" t="s">
        <v>1644</v>
      </c>
      <c r="C203" s="22" t="s">
        <v>371</v>
      </c>
      <c r="D203" s="105" t="s">
        <v>1181</v>
      </c>
      <c r="E203" s="48"/>
      <c r="F203" s="2" t="s">
        <v>1431</v>
      </c>
      <c r="G203" s="2"/>
      <c r="H203" s="46">
        <v>1029</v>
      </c>
      <c r="I203" s="46">
        <v>1098.4000000000001</v>
      </c>
      <c r="J203" s="377">
        <v>0</v>
      </c>
      <c r="K203" s="204">
        <v>0</v>
      </c>
      <c r="L203" s="377">
        <v>0</v>
      </c>
      <c r="M203" s="63">
        <v>1130253.6000000001</v>
      </c>
      <c r="N203" s="21"/>
      <c r="O203" s="106" t="s">
        <v>1112</v>
      </c>
      <c r="P203" s="2" t="s">
        <v>1645</v>
      </c>
      <c r="Q203" s="22" t="s">
        <v>336</v>
      </c>
      <c r="R203" s="2" t="s">
        <v>73</v>
      </c>
      <c r="S203" s="2" t="s">
        <v>213</v>
      </c>
    </row>
    <row r="204" spans="1:19" s="34" customFormat="1" ht="20.25" customHeight="1">
      <c r="A204" s="2" t="s">
        <v>235</v>
      </c>
      <c r="B204" s="106" t="s">
        <v>1644</v>
      </c>
      <c r="C204" s="22" t="s">
        <v>371</v>
      </c>
      <c r="D204" s="105" t="s">
        <v>1181</v>
      </c>
      <c r="E204" s="48"/>
      <c r="F204" s="2" t="s">
        <v>881</v>
      </c>
      <c r="G204" s="2"/>
      <c r="H204" s="46">
        <v>1029</v>
      </c>
      <c r="I204" s="46">
        <v>6224.5</v>
      </c>
      <c r="J204" s="47">
        <v>0</v>
      </c>
      <c r="K204" s="46">
        <v>0</v>
      </c>
      <c r="L204" s="48">
        <v>0</v>
      </c>
      <c r="M204" s="63">
        <v>6405010.5</v>
      </c>
      <c r="N204" s="21"/>
      <c r="O204" s="106" t="s">
        <v>1112</v>
      </c>
      <c r="P204" s="2" t="s">
        <v>1645</v>
      </c>
      <c r="Q204" s="22" t="s">
        <v>336</v>
      </c>
      <c r="R204" s="2" t="s">
        <v>73</v>
      </c>
      <c r="S204" s="2" t="s">
        <v>213</v>
      </c>
    </row>
    <row r="205" spans="1:19" s="34" customFormat="1" ht="20.25" customHeight="1">
      <c r="A205" s="2" t="s">
        <v>235</v>
      </c>
      <c r="B205" s="21" t="s">
        <v>1644</v>
      </c>
      <c r="C205" s="22" t="s">
        <v>371</v>
      </c>
      <c r="D205" s="3" t="s">
        <v>1181</v>
      </c>
      <c r="E205" s="96"/>
      <c r="F205" s="2" t="s">
        <v>422</v>
      </c>
      <c r="G205" s="2"/>
      <c r="H205" s="4">
        <v>1029</v>
      </c>
      <c r="I205" s="4">
        <v>29718.7</v>
      </c>
      <c r="J205" s="5">
        <v>0</v>
      </c>
      <c r="K205" s="5">
        <v>0</v>
      </c>
      <c r="L205" s="5">
        <v>0</v>
      </c>
      <c r="M205" s="63">
        <v>30580542.300000001</v>
      </c>
      <c r="N205" s="21"/>
      <c r="O205" s="21" t="s">
        <v>1112</v>
      </c>
      <c r="P205" s="22" t="s">
        <v>1645</v>
      </c>
      <c r="Q205" s="27" t="s">
        <v>271</v>
      </c>
      <c r="R205" s="22" t="s">
        <v>73</v>
      </c>
      <c r="S205" s="22" t="s">
        <v>213</v>
      </c>
    </row>
    <row r="206" spans="1:19" s="34" customFormat="1" ht="20.25" customHeight="1">
      <c r="A206" s="2" t="s">
        <v>235</v>
      </c>
      <c r="B206" s="21" t="s">
        <v>1644</v>
      </c>
      <c r="C206" s="22" t="s">
        <v>371</v>
      </c>
      <c r="D206" s="3" t="s">
        <v>1181</v>
      </c>
      <c r="E206" s="96"/>
      <c r="F206" s="2" t="s">
        <v>556</v>
      </c>
      <c r="G206" s="2"/>
      <c r="H206" s="4">
        <v>1029</v>
      </c>
      <c r="I206" s="4">
        <v>1647.6</v>
      </c>
      <c r="J206" s="5">
        <v>0</v>
      </c>
      <c r="K206" s="5">
        <v>0</v>
      </c>
      <c r="L206" s="5">
        <v>0</v>
      </c>
      <c r="M206" s="63">
        <v>1695380.4</v>
      </c>
      <c r="N206" s="21"/>
      <c r="O206" s="21" t="s">
        <v>1112</v>
      </c>
      <c r="P206" s="22" t="s">
        <v>1645</v>
      </c>
      <c r="Q206" s="27" t="s">
        <v>336</v>
      </c>
      <c r="R206" s="22" t="s">
        <v>73</v>
      </c>
      <c r="S206" s="22" t="s">
        <v>213</v>
      </c>
    </row>
    <row r="207" spans="1:19" s="34" customFormat="1" ht="20.25" customHeight="1">
      <c r="A207" s="2" t="s">
        <v>235</v>
      </c>
      <c r="B207" s="21" t="s">
        <v>1644</v>
      </c>
      <c r="C207" s="22" t="s">
        <v>371</v>
      </c>
      <c r="D207" s="3" t="s">
        <v>1181</v>
      </c>
      <c r="E207" s="96"/>
      <c r="F207" s="2" t="s">
        <v>164</v>
      </c>
      <c r="G207" s="2"/>
      <c r="H207" s="4">
        <v>479</v>
      </c>
      <c r="I207" s="4">
        <v>17000</v>
      </c>
      <c r="J207" s="5">
        <v>0</v>
      </c>
      <c r="K207" s="5">
        <v>0</v>
      </c>
      <c r="L207" s="5">
        <v>0</v>
      </c>
      <c r="M207" s="63">
        <v>8143000</v>
      </c>
      <c r="N207" s="21"/>
      <c r="O207" s="21" t="s">
        <v>11</v>
      </c>
      <c r="P207" s="22" t="s">
        <v>1645</v>
      </c>
      <c r="Q207" s="27" t="s">
        <v>360</v>
      </c>
      <c r="R207" s="22" t="s">
        <v>73</v>
      </c>
      <c r="S207" s="22" t="s">
        <v>213</v>
      </c>
    </row>
    <row r="208" spans="1:19" s="34" customFormat="1" ht="20.25" customHeight="1">
      <c r="A208" s="2" t="s">
        <v>235</v>
      </c>
      <c r="B208" s="21" t="s">
        <v>1644</v>
      </c>
      <c r="C208" s="22" t="s">
        <v>371</v>
      </c>
      <c r="D208" s="3" t="s">
        <v>1181</v>
      </c>
      <c r="E208" s="96"/>
      <c r="F208" s="2" t="s">
        <v>512</v>
      </c>
      <c r="G208" s="2"/>
      <c r="H208" s="4">
        <v>550</v>
      </c>
      <c r="I208" s="4">
        <v>45280.9</v>
      </c>
      <c r="J208" s="5">
        <v>11.8</v>
      </c>
      <c r="K208" s="5">
        <v>6490</v>
      </c>
      <c r="L208" s="5">
        <v>6.49</v>
      </c>
      <c r="M208" s="63">
        <v>24904495</v>
      </c>
      <c r="N208" s="21"/>
      <c r="O208" s="21" t="s">
        <v>842</v>
      </c>
      <c r="P208" s="22" t="s">
        <v>1645</v>
      </c>
      <c r="Q208" s="27" t="s">
        <v>270</v>
      </c>
      <c r="R208" s="22" t="s">
        <v>60</v>
      </c>
      <c r="S208" s="22" t="s">
        <v>213</v>
      </c>
    </row>
    <row r="209" spans="1:19" s="34" customFormat="1" ht="20.25" customHeight="1">
      <c r="A209" s="2" t="s">
        <v>1468</v>
      </c>
      <c r="B209" s="21" t="s">
        <v>1661</v>
      </c>
      <c r="C209" s="22" t="s">
        <v>621</v>
      </c>
      <c r="D209" s="3" t="s">
        <v>453</v>
      </c>
      <c r="E209" s="96"/>
      <c r="F209" s="2" t="s">
        <v>405</v>
      </c>
      <c r="G209" s="2"/>
      <c r="H209" s="4">
        <v>265</v>
      </c>
      <c r="I209" s="4">
        <v>75000</v>
      </c>
      <c r="J209" s="5">
        <v>0</v>
      </c>
      <c r="K209" s="5">
        <v>0</v>
      </c>
      <c r="L209" s="5">
        <v>0</v>
      </c>
      <c r="M209" s="63">
        <v>19875000</v>
      </c>
      <c r="N209" s="21"/>
      <c r="O209" s="21" t="s">
        <v>508</v>
      </c>
      <c r="P209" s="22" t="s">
        <v>400</v>
      </c>
      <c r="Q209" s="27" t="s">
        <v>278</v>
      </c>
      <c r="R209" s="22" t="s">
        <v>73</v>
      </c>
      <c r="S209" s="22" t="s">
        <v>213</v>
      </c>
    </row>
    <row r="210" spans="1:19" s="34" customFormat="1" ht="20.25" customHeight="1">
      <c r="A210" s="2" t="s">
        <v>870</v>
      </c>
      <c r="B210" s="21" t="s">
        <v>1663</v>
      </c>
      <c r="C210" s="22" t="s">
        <v>792</v>
      </c>
      <c r="D210" s="3" t="s">
        <v>462</v>
      </c>
      <c r="E210" s="96"/>
      <c r="F210" s="2" t="s">
        <v>909</v>
      </c>
      <c r="G210" s="2"/>
      <c r="H210" s="4">
        <v>160</v>
      </c>
      <c r="I210" s="4">
        <v>51206.9</v>
      </c>
      <c r="J210" s="5">
        <v>19</v>
      </c>
      <c r="K210" s="5">
        <v>3040</v>
      </c>
      <c r="L210" s="5">
        <v>3.04</v>
      </c>
      <c r="M210" s="63">
        <v>8193104</v>
      </c>
      <c r="N210" s="21"/>
      <c r="O210" s="21" t="s">
        <v>1664</v>
      </c>
      <c r="P210" s="22" t="s">
        <v>761</v>
      </c>
      <c r="Q210" s="27" t="s">
        <v>361</v>
      </c>
      <c r="R210" s="22" t="s">
        <v>68</v>
      </c>
      <c r="S210" s="22" t="s">
        <v>1076</v>
      </c>
    </row>
    <row r="211" spans="1:19" s="34" customFormat="1" ht="20.25" customHeight="1">
      <c r="A211" s="2" t="s">
        <v>870</v>
      </c>
      <c r="B211" s="21" t="s">
        <v>1663</v>
      </c>
      <c r="C211" s="22" t="s">
        <v>792</v>
      </c>
      <c r="D211" s="3" t="s">
        <v>462</v>
      </c>
      <c r="E211" s="96"/>
      <c r="F211" s="2" t="s">
        <v>795</v>
      </c>
      <c r="G211" s="2"/>
      <c r="H211" s="4">
        <v>160</v>
      </c>
      <c r="I211" s="4">
        <v>42672.4</v>
      </c>
      <c r="J211" s="5">
        <v>0</v>
      </c>
      <c r="K211" s="5">
        <v>0</v>
      </c>
      <c r="L211" s="5">
        <v>0</v>
      </c>
      <c r="M211" s="63">
        <v>6827584</v>
      </c>
      <c r="N211" s="21"/>
      <c r="O211" s="21" t="s">
        <v>1664</v>
      </c>
      <c r="P211" s="22" t="s">
        <v>761</v>
      </c>
      <c r="Q211" s="27" t="s">
        <v>336</v>
      </c>
      <c r="R211" s="22" t="s">
        <v>73</v>
      </c>
      <c r="S211" s="22" t="s">
        <v>1076</v>
      </c>
    </row>
    <row r="212" spans="1:19" s="34" customFormat="1" ht="20.25" customHeight="1">
      <c r="A212" s="2" t="s">
        <v>870</v>
      </c>
      <c r="B212" s="21" t="s">
        <v>1663</v>
      </c>
      <c r="C212" s="22" t="s">
        <v>792</v>
      </c>
      <c r="D212" s="3" t="s">
        <v>462</v>
      </c>
      <c r="E212" s="96"/>
      <c r="F212" s="2" t="s">
        <v>363</v>
      </c>
      <c r="G212" s="2"/>
      <c r="H212" s="4">
        <v>52</v>
      </c>
      <c r="I212" s="4">
        <v>127800</v>
      </c>
      <c r="J212" s="5">
        <v>41.5</v>
      </c>
      <c r="K212" s="5">
        <v>2158</v>
      </c>
      <c r="L212" s="5">
        <v>2.1579999999999999</v>
      </c>
      <c r="M212" s="63">
        <v>6645600</v>
      </c>
      <c r="N212" s="21"/>
      <c r="O212" s="21" t="s">
        <v>1667</v>
      </c>
      <c r="P212" s="22" t="s">
        <v>761</v>
      </c>
      <c r="Q212" s="27" t="s">
        <v>364</v>
      </c>
      <c r="R212" s="22" t="s">
        <v>68</v>
      </c>
      <c r="S212" s="22" t="s">
        <v>1076</v>
      </c>
    </row>
    <row r="213" spans="1:19" s="34" customFormat="1" ht="20.25" customHeight="1">
      <c r="A213" s="22" t="s">
        <v>870</v>
      </c>
      <c r="B213" s="21" t="s">
        <v>1663</v>
      </c>
      <c r="C213" s="22" t="s">
        <v>792</v>
      </c>
      <c r="D213" s="203" t="s">
        <v>462</v>
      </c>
      <c r="E213" s="7"/>
      <c r="F213" s="2" t="s">
        <v>775</v>
      </c>
      <c r="G213" s="22"/>
      <c r="H213" s="4">
        <v>172</v>
      </c>
      <c r="I213" s="4">
        <v>5700</v>
      </c>
      <c r="J213" s="5">
        <v>0</v>
      </c>
      <c r="K213" s="5">
        <v>0</v>
      </c>
      <c r="L213" s="5">
        <v>0</v>
      </c>
      <c r="M213" s="63">
        <v>980400</v>
      </c>
      <c r="N213" s="32"/>
      <c r="O213" s="6" t="s">
        <v>1088</v>
      </c>
      <c r="P213" s="2" t="s">
        <v>761</v>
      </c>
      <c r="Q213" s="22" t="s">
        <v>360</v>
      </c>
      <c r="R213" s="22" t="s">
        <v>73</v>
      </c>
      <c r="S213" s="22" t="s">
        <v>1076</v>
      </c>
    </row>
    <row r="214" spans="1:19" s="34" customFormat="1" ht="20.25" customHeight="1">
      <c r="A214" s="2" t="s">
        <v>870</v>
      </c>
      <c r="B214" s="106" t="s">
        <v>1663</v>
      </c>
      <c r="C214" s="22" t="s">
        <v>792</v>
      </c>
      <c r="D214" s="105" t="s">
        <v>462</v>
      </c>
      <c r="E214" s="141"/>
      <c r="F214" s="2" t="s">
        <v>1671</v>
      </c>
      <c r="G214" s="2"/>
      <c r="H214" s="46">
        <v>63</v>
      </c>
      <c r="I214" s="46">
        <v>3700</v>
      </c>
      <c r="J214" s="46">
        <v>0</v>
      </c>
      <c r="K214" s="119">
        <v>0</v>
      </c>
      <c r="L214" s="119">
        <v>0</v>
      </c>
      <c r="M214" s="63">
        <v>233100</v>
      </c>
      <c r="N214" s="21"/>
      <c r="O214" s="106" t="s">
        <v>1190</v>
      </c>
      <c r="P214" s="2" t="s">
        <v>761</v>
      </c>
      <c r="Q214" s="22" t="s">
        <v>360</v>
      </c>
      <c r="R214" s="2" t="s">
        <v>73</v>
      </c>
      <c r="S214" s="2" t="s">
        <v>1076</v>
      </c>
    </row>
    <row r="215" spans="1:19" s="34" customFormat="1" ht="20.25" customHeight="1">
      <c r="A215" s="22" t="s">
        <v>870</v>
      </c>
      <c r="B215" s="21" t="s">
        <v>1663</v>
      </c>
      <c r="C215" s="22" t="s">
        <v>792</v>
      </c>
      <c r="D215" s="105" t="s">
        <v>462</v>
      </c>
      <c r="E215" s="42"/>
      <c r="F215" s="2" t="s">
        <v>758</v>
      </c>
      <c r="G215" s="22"/>
      <c r="H215" s="4">
        <v>145</v>
      </c>
      <c r="I215" s="4">
        <v>16600</v>
      </c>
      <c r="J215" s="5">
        <v>0</v>
      </c>
      <c r="K215" s="5">
        <v>0</v>
      </c>
      <c r="L215" s="30">
        <v>0</v>
      </c>
      <c r="M215" s="63">
        <v>2407000</v>
      </c>
      <c r="N215" s="32"/>
      <c r="O215" s="6" t="s">
        <v>1673</v>
      </c>
      <c r="P215" s="22" t="s">
        <v>761</v>
      </c>
      <c r="Q215" s="22" t="s">
        <v>336</v>
      </c>
      <c r="R215" s="22" t="s">
        <v>73</v>
      </c>
      <c r="S215" s="22" t="s">
        <v>1076</v>
      </c>
    </row>
    <row r="216" spans="1:19" s="34" customFormat="1" ht="20.25" customHeight="1">
      <c r="A216" s="22" t="s">
        <v>110</v>
      </c>
      <c r="B216" s="21" t="s">
        <v>1675</v>
      </c>
      <c r="C216" s="22" t="s">
        <v>1632</v>
      </c>
      <c r="D216" s="105" t="s">
        <v>458</v>
      </c>
      <c r="E216" s="42"/>
      <c r="F216" s="2" t="s">
        <v>757</v>
      </c>
      <c r="G216" s="22"/>
      <c r="H216" s="4">
        <v>981</v>
      </c>
      <c r="I216" s="4">
        <v>21800</v>
      </c>
      <c r="J216" s="5">
        <v>0</v>
      </c>
      <c r="K216" s="5">
        <v>0</v>
      </c>
      <c r="L216" s="30">
        <v>0</v>
      </c>
      <c r="M216" s="63">
        <v>21385800</v>
      </c>
      <c r="N216" s="32"/>
      <c r="O216" s="6" t="s">
        <v>11</v>
      </c>
      <c r="P216" s="22" t="s">
        <v>482</v>
      </c>
      <c r="Q216" s="22" t="s">
        <v>336</v>
      </c>
      <c r="R216" s="22" t="s">
        <v>73</v>
      </c>
      <c r="S216" s="22" t="s">
        <v>59</v>
      </c>
    </row>
    <row r="217" spans="1:19" s="34" customFormat="1" ht="20.25" customHeight="1">
      <c r="A217" s="22" t="s">
        <v>110</v>
      </c>
      <c r="B217" s="21" t="s">
        <v>1675</v>
      </c>
      <c r="C217" s="22" t="s">
        <v>1632</v>
      </c>
      <c r="D217" s="105" t="s">
        <v>458</v>
      </c>
      <c r="E217" s="42"/>
      <c r="F217" s="2" t="s">
        <v>634</v>
      </c>
      <c r="G217" s="22"/>
      <c r="H217" s="4">
        <v>57</v>
      </c>
      <c r="I217" s="4">
        <v>57100</v>
      </c>
      <c r="J217" s="5">
        <v>0</v>
      </c>
      <c r="K217" s="5">
        <v>0</v>
      </c>
      <c r="L217" s="30">
        <v>0</v>
      </c>
      <c r="M217" s="63">
        <v>3254700</v>
      </c>
      <c r="N217" s="32"/>
      <c r="O217" s="6" t="s">
        <v>11</v>
      </c>
      <c r="P217" s="22" t="s">
        <v>482</v>
      </c>
      <c r="Q217" s="22" t="s">
        <v>336</v>
      </c>
      <c r="R217" s="22" t="s">
        <v>73</v>
      </c>
      <c r="S217" s="22" t="s">
        <v>59</v>
      </c>
    </row>
    <row r="218" spans="1:19" s="34" customFormat="1" ht="20.25" customHeight="1">
      <c r="A218" s="22" t="s">
        <v>110</v>
      </c>
      <c r="B218" s="21" t="s">
        <v>1675</v>
      </c>
      <c r="C218" s="22" t="s">
        <v>1632</v>
      </c>
      <c r="D218" s="105" t="s">
        <v>458</v>
      </c>
      <c r="E218" s="42"/>
      <c r="F218" s="2" t="s">
        <v>335</v>
      </c>
      <c r="G218" s="22"/>
      <c r="H218" s="4">
        <v>501</v>
      </c>
      <c r="I218" s="4">
        <v>38300</v>
      </c>
      <c r="J218" s="5">
        <v>0</v>
      </c>
      <c r="K218" s="5">
        <v>0</v>
      </c>
      <c r="L218" s="30">
        <v>0</v>
      </c>
      <c r="M218" s="63">
        <v>19188300</v>
      </c>
      <c r="N218" s="32"/>
      <c r="O218" s="6" t="s">
        <v>1678</v>
      </c>
      <c r="P218" s="22" t="s">
        <v>482</v>
      </c>
      <c r="Q218" s="22" t="s">
        <v>271</v>
      </c>
      <c r="R218" s="22" t="s">
        <v>73</v>
      </c>
      <c r="S218" s="22" t="s">
        <v>59</v>
      </c>
    </row>
    <row r="219" spans="1:19" s="34" customFormat="1" ht="20.25" customHeight="1">
      <c r="A219" s="22" t="s">
        <v>110</v>
      </c>
      <c r="B219" s="21" t="s">
        <v>1675</v>
      </c>
      <c r="C219" s="22" t="s">
        <v>1632</v>
      </c>
      <c r="D219" s="105" t="s">
        <v>458</v>
      </c>
      <c r="E219" s="42"/>
      <c r="F219" s="2" t="s">
        <v>880</v>
      </c>
      <c r="G219" s="22"/>
      <c r="H219" s="4">
        <v>1983</v>
      </c>
      <c r="I219" s="4">
        <v>3600</v>
      </c>
      <c r="J219" s="5">
        <v>0</v>
      </c>
      <c r="K219" s="5">
        <v>0</v>
      </c>
      <c r="L219" s="30">
        <v>0</v>
      </c>
      <c r="M219" s="63">
        <v>7138800</v>
      </c>
      <c r="N219" s="32"/>
      <c r="O219" s="6" t="s">
        <v>1678</v>
      </c>
      <c r="P219" s="22" t="s">
        <v>482</v>
      </c>
      <c r="Q219" s="22" t="s">
        <v>336</v>
      </c>
      <c r="R219" s="22" t="s">
        <v>73</v>
      </c>
      <c r="S219" s="22" t="s">
        <v>59</v>
      </c>
    </row>
    <row r="220" spans="1:19" s="34" customFormat="1" ht="20.25" customHeight="1">
      <c r="A220" s="22" t="s">
        <v>110</v>
      </c>
      <c r="B220" s="21" t="s">
        <v>1675</v>
      </c>
      <c r="C220" s="22" t="s">
        <v>1632</v>
      </c>
      <c r="D220" s="105" t="s">
        <v>458</v>
      </c>
      <c r="E220" s="42"/>
      <c r="F220" s="2" t="s">
        <v>881</v>
      </c>
      <c r="G220" s="22"/>
      <c r="H220" s="4">
        <v>501</v>
      </c>
      <c r="I220" s="4">
        <v>10800</v>
      </c>
      <c r="J220" s="5">
        <v>0</v>
      </c>
      <c r="K220" s="5">
        <v>0</v>
      </c>
      <c r="L220" s="30">
        <v>0</v>
      </c>
      <c r="M220" s="63">
        <v>5410800</v>
      </c>
      <c r="N220" s="32"/>
      <c r="O220" s="6" t="s">
        <v>1678</v>
      </c>
      <c r="P220" s="22" t="s">
        <v>482</v>
      </c>
      <c r="Q220" s="22" t="s">
        <v>336</v>
      </c>
      <c r="R220" s="22" t="s">
        <v>73</v>
      </c>
      <c r="S220" s="22" t="s">
        <v>59</v>
      </c>
    </row>
    <row r="221" spans="1:19" s="34" customFormat="1" ht="20.25" customHeight="1">
      <c r="A221" s="22" t="s">
        <v>806</v>
      </c>
      <c r="B221" s="21" t="s">
        <v>1681</v>
      </c>
      <c r="C221" s="22" t="s">
        <v>809</v>
      </c>
      <c r="D221" s="105" t="s">
        <v>453</v>
      </c>
      <c r="E221" s="42"/>
      <c r="F221" s="2" t="s">
        <v>1276</v>
      </c>
      <c r="G221" s="22"/>
      <c r="H221" s="4">
        <v>32</v>
      </c>
      <c r="I221" s="4">
        <v>266931.09999999998</v>
      </c>
      <c r="J221" s="5">
        <v>31.4</v>
      </c>
      <c r="K221" s="5">
        <v>1004.8</v>
      </c>
      <c r="L221" s="30">
        <v>1.0047999999999999</v>
      </c>
      <c r="M221" s="63">
        <v>8541795.1999999993</v>
      </c>
      <c r="N221" s="32"/>
      <c r="O221" s="6" t="s">
        <v>11</v>
      </c>
      <c r="P221" s="22" t="s">
        <v>761</v>
      </c>
      <c r="Q221" s="22" t="s">
        <v>343</v>
      </c>
      <c r="R221" s="22" t="s">
        <v>60</v>
      </c>
      <c r="S221" s="22" t="s">
        <v>1682</v>
      </c>
    </row>
    <row r="222" spans="1:19" s="34" customFormat="1" ht="20.25" customHeight="1">
      <c r="A222" s="250" t="s">
        <v>806</v>
      </c>
      <c r="B222" s="252" t="s">
        <v>1681</v>
      </c>
      <c r="C222" s="179" t="s">
        <v>809</v>
      </c>
      <c r="D222" s="243" t="s">
        <v>453</v>
      </c>
      <c r="E222" s="243"/>
      <c r="F222" s="250" t="s">
        <v>1277</v>
      </c>
      <c r="G222" s="250"/>
      <c r="H222" s="255">
        <v>32</v>
      </c>
      <c r="I222" s="255">
        <v>407443.6</v>
      </c>
      <c r="J222" s="144">
        <v>0</v>
      </c>
      <c r="K222" s="144">
        <v>0</v>
      </c>
      <c r="L222" s="144">
        <v>0</v>
      </c>
      <c r="M222" s="63">
        <v>13038195.199999999</v>
      </c>
      <c r="N222" s="179"/>
      <c r="O222" s="144" t="s">
        <v>11</v>
      </c>
      <c r="P222" s="144" t="s">
        <v>761</v>
      </c>
      <c r="Q222" s="250" t="s">
        <v>354</v>
      </c>
      <c r="R222" s="144" t="s">
        <v>70</v>
      </c>
      <c r="S222" s="144" t="s">
        <v>1682</v>
      </c>
    </row>
    <row r="223" spans="1:19" s="34" customFormat="1" ht="20.25" customHeight="1">
      <c r="A223" s="250" t="s">
        <v>806</v>
      </c>
      <c r="B223" s="252" t="s">
        <v>1681</v>
      </c>
      <c r="C223" s="179" t="s">
        <v>809</v>
      </c>
      <c r="D223" s="243" t="s">
        <v>453</v>
      </c>
      <c r="E223" s="243"/>
      <c r="F223" s="250" t="s">
        <v>880</v>
      </c>
      <c r="G223" s="250"/>
      <c r="H223" s="255">
        <v>32</v>
      </c>
      <c r="I223" s="255">
        <v>1537.5</v>
      </c>
      <c r="J223" s="144">
        <v>0</v>
      </c>
      <c r="K223" s="144">
        <v>0</v>
      </c>
      <c r="L223" s="144">
        <v>0</v>
      </c>
      <c r="M223" s="63">
        <v>49200</v>
      </c>
      <c r="N223" s="179"/>
      <c r="O223" s="144" t="s">
        <v>11</v>
      </c>
      <c r="P223" s="144" t="s">
        <v>761</v>
      </c>
      <c r="Q223" s="250" t="s">
        <v>336</v>
      </c>
      <c r="R223" s="144" t="s">
        <v>73</v>
      </c>
      <c r="S223" s="144" t="s">
        <v>1682</v>
      </c>
    </row>
    <row r="224" spans="1:19" s="207" customFormat="1" ht="16.5">
      <c r="A224" s="2" t="s">
        <v>1468</v>
      </c>
      <c r="B224" s="106" t="s">
        <v>1686</v>
      </c>
      <c r="C224" s="22" t="s">
        <v>1687</v>
      </c>
      <c r="D224" s="105" t="s">
        <v>453</v>
      </c>
      <c r="E224" s="48"/>
      <c r="F224" s="2" t="s">
        <v>1688</v>
      </c>
      <c r="G224" s="2"/>
      <c r="H224" s="193">
        <v>261</v>
      </c>
      <c r="I224" s="193">
        <v>52278.6</v>
      </c>
      <c r="J224" s="194">
        <v>17.5</v>
      </c>
      <c r="K224" s="193">
        <v>4567.5</v>
      </c>
      <c r="L224" s="193">
        <v>4.5674999999999999</v>
      </c>
      <c r="M224" s="63">
        <v>13644714.6</v>
      </c>
      <c r="N224" s="21"/>
      <c r="O224" s="106" t="s">
        <v>542</v>
      </c>
      <c r="P224" s="2" t="s">
        <v>761</v>
      </c>
      <c r="Q224" s="22" t="s">
        <v>755</v>
      </c>
      <c r="R224" s="2" t="s">
        <v>68</v>
      </c>
      <c r="S224" s="2" t="s">
        <v>1076</v>
      </c>
    </row>
    <row r="225" spans="1:19" s="34" customFormat="1" ht="20.25" customHeight="1">
      <c r="A225" s="2" t="s">
        <v>1468</v>
      </c>
      <c r="B225" s="106" t="s">
        <v>1686</v>
      </c>
      <c r="C225" s="22" t="s">
        <v>1687</v>
      </c>
      <c r="D225" s="105" t="s">
        <v>453</v>
      </c>
      <c r="E225" s="48"/>
      <c r="F225" s="2" t="s">
        <v>880</v>
      </c>
      <c r="G225" s="2"/>
      <c r="H225" s="193">
        <v>1076</v>
      </c>
      <c r="I225" s="193">
        <v>3535.1</v>
      </c>
      <c r="J225" s="194">
        <v>0</v>
      </c>
      <c r="K225" s="193">
        <v>0</v>
      </c>
      <c r="L225" s="193">
        <v>0</v>
      </c>
      <c r="M225" s="63">
        <v>3803767.6</v>
      </c>
      <c r="N225" s="21"/>
      <c r="O225" s="106" t="s">
        <v>1294</v>
      </c>
      <c r="P225" s="2" t="s">
        <v>761</v>
      </c>
      <c r="Q225" s="22" t="s">
        <v>336</v>
      </c>
      <c r="R225" s="2" t="s">
        <v>73</v>
      </c>
      <c r="S225" s="2" t="s">
        <v>1076</v>
      </c>
    </row>
    <row r="226" spans="1:19" s="34" customFormat="1" ht="20.25" customHeight="1">
      <c r="A226" s="179" t="s">
        <v>1468</v>
      </c>
      <c r="B226" s="202" t="s">
        <v>1686</v>
      </c>
      <c r="C226" s="144" t="s">
        <v>1687</v>
      </c>
      <c r="D226" s="203" t="s">
        <v>453</v>
      </c>
      <c r="E226" s="203"/>
      <c r="F226" s="239" t="s">
        <v>881</v>
      </c>
      <c r="G226" s="239"/>
      <c r="H226" s="204">
        <v>277</v>
      </c>
      <c r="I226" s="204">
        <v>10605.2</v>
      </c>
      <c r="J226" s="204">
        <v>0</v>
      </c>
      <c r="K226" s="204">
        <v>0</v>
      </c>
      <c r="L226" s="204">
        <v>0</v>
      </c>
      <c r="M226" s="63">
        <v>2937640.4000000004</v>
      </c>
      <c r="N226" s="239"/>
      <c r="O226" s="239" t="s">
        <v>1294</v>
      </c>
      <c r="P226" s="144" t="s">
        <v>761</v>
      </c>
      <c r="Q226" s="198" t="s">
        <v>336</v>
      </c>
      <c r="R226" s="198" t="s">
        <v>73</v>
      </c>
      <c r="S226" s="198" t="s">
        <v>1076</v>
      </c>
    </row>
    <row r="227" spans="1:19" s="34" customFormat="1" ht="20.25" customHeight="1">
      <c r="A227" s="2" t="s">
        <v>1468</v>
      </c>
      <c r="B227" s="21" t="s">
        <v>1686</v>
      </c>
      <c r="C227" s="2" t="s">
        <v>1687</v>
      </c>
      <c r="D227" s="3" t="s">
        <v>453</v>
      </c>
      <c r="E227" s="23"/>
      <c r="F227" s="2" t="s">
        <v>1691</v>
      </c>
      <c r="G227" s="2"/>
      <c r="H227" s="4">
        <v>277</v>
      </c>
      <c r="I227" s="4">
        <v>22978</v>
      </c>
      <c r="J227" s="5">
        <v>0</v>
      </c>
      <c r="K227" s="5">
        <v>0</v>
      </c>
      <c r="L227" s="5">
        <v>0</v>
      </c>
      <c r="M227" s="63">
        <v>6364906</v>
      </c>
      <c r="N227" s="21"/>
      <c r="O227" s="21" t="s">
        <v>1294</v>
      </c>
      <c r="P227" s="7" t="s">
        <v>761</v>
      </c>
      <c r="Q227" s="27" t="s">
        <v>358</v>
      </c>
      <c r="R227" s="22" t="s">
        <v>73</v>
      </c>
      <c r="S227" s="22" t="s">
        <v>1076</v>
      </c>
    </row>
    <row r="228" spans="1:19" s="34" customFormat="1" ht="20.25" customHeight="1">
      <c r="A228" s="2" t="s">
        <v>1468</v>
      </c>
      <c r="B228" s="21" t="s">
        <v>1686</v>
      </c>
      <c r="C228" s="2" t="s">
        <v>1687</v>
      </c>
      <c r="D228" s="3" t="s">
        <v>453</v>
      </c>
      <c r="E228" s="23"/>
      <c r="F228" s="2" t="s">
        <v>882</v>
      </c>
      <c r="G228" s="2"/>
      <c r="H228" s="4">
        <v>277</v>
      </c>
      <c r="I228" s="4">
        <v>8346.7000000000007</v>
      </c>
      <c r="J228" s="5">
        <v>0</v>
      </c>
      <c r="K228" s="5">
        <v>0</v>
      </c>
      <c r="L228" s="5">
        <v>0</v>
      </c>
      <c r="M228" s="63">
        <v>2312035.9000000004</v>
      </c>
      <c r="N228" s="21"/>
      <c r="O228" s="21" t="s">
        <v>1294</v>
      </c>
      <c r="P228" s="7" t="s">
        <v>761</v>
      </c>
      <c r="Q228" s="27" t="s">
        <v>336</v>
      </c>
      <c r="R228" s="22" t="s">
        <v>73</v>
      </c>
      <c r="S228" s="22" t="s">
        <v>1076</v>
      </c>
    </row>
    <row r="229" spans="1:19" s="34" customFormat="1" ht="20.25" customHeight="1">
      <c r="A229" s="2" t="s">
        <v>1468</v>
      </c>
      <c r="B229" s="6" t="s">
        <v>1686</v>
      </c>
      <c r="C229" s="2" t="s">
        <v>1687</v>
      </c>
      <c r="D229" s="3" t="s">
        <v>453</v>
      </c>
      <c r="E229" s="23"/>
      <c r="F229" s="2" t="s">
        <v>1693</v>
      </c>
      <c r="G229" s="2"/>
      <c r="H229" s="4">
        <v>261</v>
      </c>
      <c r="I229" s="4">
        <v>39800</v>
      </c>
      <c r="J229" s="5">
        <v>0</v>
      </c>
      <c r="K229" s="5">
        <v>0</v>
      </c>
      <c r="L229" s="5">
        <v>0</v>
      </c>
      <c r="M229" s="63">
        <v>10387800</v>
      </c>
      <c r="N229" s="6"/>
      <c r="O229" s="6" t="s">
        <v>879</v>
      </c>
      <c r="P229" s="7" t="s">
        <v>761</v>
      </c>
      <c r="Q229" s="22" t="s">
        <v>358</v>
      </c>
      <c r="R229" s="2" t="s">
        <v>73</v>
      </c>
      <c r="S229" s="2" t="s">
        <v>1076</v>
      </c>
    </row>
    <row r="230" spans="1:19" s="34" customFormat="1" ht="20.25" customHeight="1">
      <c r="A230" s="2" t="s">
        <v>1468</v>
      </c>
      <c r="B230" s="6" t="s">
        <v>1686</v>
      </c>
      <c r="C230" s="2" t="s">
        <v>1687</v>
      </c>
      <c r="D230" s="3" t="s">
        <v>453</v>
      </c>
      <c r="E230" s="23"/>
      <c r="F230" s="2" t="s">
        <v>83</v>
      </c>
      <c r="G230" s="2"/>
      <c r="H230" s="4">
        <v>261</v>
      </c>
      <c r="I230" s="4">
        <v>11871</v>
      </c>
      <c r="J230" s="5">
        <v>0</v>
      </c>
      <c r="K230" s="5">
        <v>0</v>
      </c>
      <c r="L230" s="5">
        <v>0</v>
      </c>
      <c r="M230" s="63">
        <v>3098331</v>
      </c>
      <c r="N230" s="6"/>
      <c r="O230" s="6" t="s">
        <v>1695</v>
      </c>
      <c r="P230" s="7" t="s">
        <v>761</v>
      </c>
      <c r="Q230" s="22" t="s">
        <v>336</v>
      </c>
      <c r="R230" s="2" t="s">
        <v>73</v>
      </c>
      <c r="S230" s="2" t="s">
        <v>1076</v>
      </c>
    </row>
    <row r="231" spans="1:19" s="34" customFormat="1" ht="20.25" customHeight="1">
      <c r="A231" s="2" t="s">
        <v>1468</v>
      </c>
      <c r="B231" s="6" t="s">
        <v>1686</v>
      </c>
      <c r="C231" s="2" t="s">
        <v>1687</v>
      </c>
      <c r="D231" s="3" t="s">
        <v>453</v>
      </c>
      <c r="E231" s="23"/>
      <c r="F231" s="2" t="s">
        <v>1697</v>
      </c>
      <c r="G231" s="2"/>
      <c r="H231" s="4">
        <v>261</v>
      </c>
      <c r="I231" s="4">
        <v>34129</v>
      </c>
      <c r="J231" s="5">
        <v>0</v>
      </c>
      <c r="K231" s="5">
        <v>0</v>
      </c>
      <c r="L231" s="5">
        <v>0</v>
      </c>
      <c r="M231" s="63">
        <v>8907669</v>
      </c>
      <c r="N231" s="6"/>
      <c r="O231" s="6" t="s">
        <v>1695</v>
      </c>
      <c r="P231" s="7" t="s">
        <v>761</v>
      </c>
      <c r="Q231" s="22" t="s">
        <v>358</v>
      </c>
      <c r="R231" s="2" t="s">
        <v>73</v>
      </c>
      <c r="S231" s="2" t="s">
        <v>1076</v>
      </c>
    </row>
    <row r="232" spans="1:19" s="34" customFormat="1" ht="20.25" customHeight="1">
      <c r="A232" s="2" t="s">
        <v>1468</v>
      </c>
      <c r="B232" s="6" t="s">
        <v>1686</v>
      </c>
      <c r="C232" s="2" t="s">
        <v>1687</v>
      </c>
      <c r="D232" s="3" t="s">
        <v>453</v>
      </c>
      <c r="E232" s="23"/>
      <c r="F232" s="2" t="s">
        <v>1046</v>
      </c>
      <c r="G232" s="2"/>
      <c r="H232" s="4">
        <v>261</v>
      </c>
      <c r="I232" s="4">
        <v>12000</v>
      </c>
      <c r="J232" s="5">
        <v>0</v>
      </c>
      <c r="K232" s="5">
        <v>0</v>
      </c>
      <c r="L232" s="5">
        <v>0</v>
      </c>
      <c r="M232" s="63">
        <v>3132000</v>
      </c>
      <c r="N232" s="6"/>
      <c r="O232" s="6" t="s">
        <v>1088</v>
      </c>
      <c r="P232" s="7" t="s">
        <v>761</v>
      </c>
      <c r="Q232" s="22" t="s">
        <v>360</v>
      </c>
      <c r="R232" s="2" t="s">
        <v>73</v>
      </c>
      <c r="S232" s="2" t="s">
        <v>1076</v>
      </c>
    </row>
    <row r="233" spans="1:19" s="34" customFormat="1" ht="20.25" customHeight="1">
      <c r="A233" s="2" t="s">
        <v>1468</v>
      </c>
      <c r="B233" s="6" t="s">
        <v>1686</v>
      </c>
      <c r="C233" s="22" t="s">
        <v>1687</v>
      </c>
      <c r="D233" s="203" t="s">
        <v>453</v>
      </c>
      <c r="E233" s="378"/>
      <c r="F233" s="2" t="s">
        <v>888</v>
      </c>
      <c r="G233" s="2"/>
      <c r="H233" s="4">
        <v>277</v>
      </c>
      <c r="I233" s="4">
        <v>13000</v>
      </c>
      <c r="J233" s="5">
        <v>0</v>
      </c>
      <c r="K233" s="5">
        <v>0</v>
      </c>
      <c r="L233" s="5">
        <v>0</v>
      </c>
      <c r="M233" s="63">
        <v>3601000</v>
      </c>
      <c r="N233" s="25"/>
      <c r="O233" s="21" t="s">
        <v>543</v>
      </c>
      <c r="P233" s="2" t="s">
        <v>761</v>
      </c>
      <c r="Q233" s="27" t="s">
        <v>360</v>
      </c>
      <c r="R233" s="2" t="s">
        <v>73</v>
      </c>
      <c r="S233" s="2" t="s">
        <v>1076</v>
      </c>
    </row>
    <row r="234" spans="1:19" s="34" customFormat="1" ht="20.25" customHeight="1">
      <c r="A234" s="2" t="s">
        <v>1468</v>
      </c>
      <c r="B234" s="6" t="s">
        <v>1686</v>
      </c>
      <c r="C234" s="22" t="s">
        <v>1687</v>
      </c>
      <c r="D234" s="203" t="s">
        <v>453</v>
      </c>
      <c r="E234" s="378"/>
      <c r="F234" s="2" t="s">
        <v>1671</v>
      </c>
      <c r="G234" s="2"/>
      <c r="H234" s="4">
        <v>277</v>
      </c>
      <c r="I234" s="4">
        <v>3800</v>
      </c>
      <c r="J234" s="5">
        <v>0</v>
      </c>
      <c r="K234" s="5">
        <v>0</v>
      </c>
      <c r="L234" s="5">
        <v>0</v>
      </c>
      <c r="M234" s="63">
        <v>1052600</v>
      </c>
      <c r="N234" s="25"/>
      <c r="O234" s="21" t="s">
        <v>1190</v>
      </c>
      <c r="P234" s="2" t="s">
        <v>761</v>
      </c>
      <c r="Q234" s="27" t="s">
        <v>360</v>
      </c>
      <c r="R234" s="2" t="s">
        <v>73</v>
      </c>
      <c r="S234" s="2" t="s">
        <v>1076</v>
      </c>
    </row>
    <row r="235" spans="1:19" s="34" customFormat="1" ht="20.25" customHeight="1">
      <c r="A235" s="22" t="s">
        <v>1468</v>
      </c>
      <c r="B235" s="21" t="s">
        <v>1686</v>
      </c>
      <c r="C235" s="22" t="s">
        <v>1687</v>
      </c>
      <c r="D235" s="203" t="s">
        <v>453</v>
      </c>
      <c r="E235" s="95"/>
      <c r="F235" s="22" t="s">
        <v>465</v>
      </c>
      <c r="G235" s="22"/>
      <c r="H235" s="29">
        <v>261</v>
      </c>
      <c r="I235" s="29">
        <v>8500</v>
      </c>
      <c r="J235" s="30">
        <v>0</v>
      </c>
      <c r="K235" s="5">
        <v>0</v>
      </c>
      <c r="L235" s="30">
        <v>0</v>
      </c>
      <c r="M235" s="63">
        <v>2218500</v>
      </c>
      <c r="N235" s="32"/>
      <c r="O235" s="21" t="s">
        <v>11</v>
      </c>
      <c r="P235" s="22" t="s">
        <v>761</v>
      </c>
      <c r="Q235" s="28" t="s">
        <v>360</v>
      </c>
      <c r="R235" s="22" t="s">
        <v>73</v>
      </c>
      <c r="S235" s="22" t="s">
        <v>1076</v>
      </c>
    </row>
    <row r="236" spans="1:19" s="34" customFormat="1" ht="20.25" customHeight="1">
      <c r="A236" s="22" t="s">
        <v>129</v>
      </c>
      <c r="B236" s="21" t="s">
        <v>1702</v>
      </c>
      <c r="C236" s="22" t="s">
        <v>1032</v>
      </c>
      <c r="D236" s="3" t="s">
        <v>462</v>
      </c>
      <c r="E236" s="95"/>
      <c r="F236" s="22" t="s">
        <v>880</v>
      </c>
      <c r="G236" s="22"/>
      <c r="H236" s="29">
        <v>87</v>
      </c>
      <c r="I236" s="29">
        <v>2520.8000000000002</v>
      </c>
      <c r="J236" s="30">
        <v>0</v>
      </c>
      <c r="K236" s="5">
        <v>0</v>
      </c>
      <c r="L236" s="30">
        <v>0</v>
      </c>
      <c r="M236" s="63">
        <v>219309.6</v>
      </c>
      <c r="N236" s="32"/>
      <c r="O236" s="21" t="s">
        <v>1703</v>
      </c>
      <c r="P236" s="22" t="s">
        <v>90</v>
      </c>
      <c r="Q236" s="28" t="s">
        <v>336</v>
      </c>
      <c r="R236" s="22" t="s">
        <v>73</v>
      </c>
      <c r="S236" s="22" t="s">
        <v>109</v>
      </c>
    </row>
    <row r="237" spans="1:19" s="34" customFormat="1" ht="20.25" customHeight="1">
      <c r="A237" s="2" t="s">
        <v>129</v>
      </c>
      <c r="B237" s="21" t="s">
        <v>1702</v>
      </c>
      <c r="C237" s="22" t="s">
        <v>1032</v>
      </c>
      <c r="D237" s="203" t="s">
        <v>462</v>
      </c>
      <c r="E237" s="73"/>
      <c r="F237" s="2" t="s">
        <v>1276</v>
      </c>
      <c r="G237" s="2"/>
      <c r="H237" s="4">
        <v>87</v>
      </c>
      <c r="I237" s="4">
        <v>437633.4</v>
      </c>
      <c r="J237" s="5">
        <v>31.4</v>
      </c>
      <c r="K237" s="5">
        <v>2731.7999999999997</v>
      </c>
      <c r="L237" s="5">
        <v>2.7317999999999998</v>
      </c>
      <c r="M237" s="63">
        <v>38074105.800000004</v>
      </c>
      <c r="N237" s="21"/>
      <c r="O237" s="21" t="s">
        <v>1703</v>
      </c>
      <c r="P237" s="22" t="s">
        <v>90</v>
      </c>
      <c r="Q237" s="27" t="s">
        <v>343</v>
      </c>
      <c r="R237" s="22" t="s">
        <v>60</v>
      </c>
      <c r="S237" s="22" t="s">
        <v>109</v>
      </c>
    </row>
    <row r="238" spans="1:19" s="34" customFormat="1" ht="20.25" customHeight="1">
      <c r="A238" s="2" t="s">
        <v>129</v>
      </c>
      <c r="B238" s="106" t="s">
        <v>1702</v>
      </c>
      <c r="C238" s="22" t="s">
        <v>1032</v>
      </c>
      <c r="D238" s="105" t="s">
        <v>462</v>
      </c>
      <c r="E238" s="129"/>
      <c r="F238" s="2" t="s">
        <v>1277</v>
      </c>
      <c r="G238" s="2"/>
      <c r="H238" s="63">
        <v>87</v>
      </c>
      <c r="I238" s="46">
        <v>668003.69999999995</v>
      </c>
      <c r="J238" s="47">
        <v>0</v>
      </c>
      <c r="K238" s="47">
        <v>0</v>
      </c>
      <c r="L238" s="47">
        <v>0</v>
      </c>
      <c r="M238" s="63">
        <v>58116321.899999999</v>
      </c>
      <c r="N238" s="21"/>
      <c r="O238" s="22" t="s">
        <v>1703</v>
      </c>
      <c r="P238" s="2" t="s">
        <v>90</v>
      </c>
      <c r="Q238" s="27" t="s">
        <v>354</v>
      </c>
      <c r="R238" s="2" t="s">
        <v>70</v>
      </c>
      <c r="S238" s="2" t="s">
        <v>109</v>
      </c>
    </row>
    <row r="239" spans="1:19" s="34" customFormat="1" ht="20.25" customHeight="1">
      <c r="A239" s="2" t="s">
        <v>63</v>
      </c>
      <c r="B239" s="106" t="s">
        <v>1702</v>
      </c>
      <c r="C239" s="22" t="s">
        <v>1032</v>
      </c>
      <c r="D239" s="3" t="s">
        <v>453</v>
      </c>
      <c r="E239" s="105"/>
      <c r="F239" s="2" t="s">
        <v>1276</v>
      </c>
      <c r="G239" s="2"/>
      <c r="H239" s="63">
        <v>25</v>
      </c>
      <c r="I239" s="46">
        <v>437633.4</v>
      </c>
      <c r="J239" s="47">
        <v>31.4</v>
      </c>
      <c r="K239" s="47">
        <v>785</v>
      </c>
      <c r="L239" s="47">
        <v>0.78500000000000003</v>
      </c>
      <c r="M239" s="63">
        <v>10940835</v>
      </c>
      <c r="N239" s="21"/>
      <c r="O239" s="22" t="s">
        <v>1703</v>
      </c>
      <c r="P239" s="2" t="s">
        <v>90</v>
      </c>
      <c r="Q239" s="22" t="s">
        <v>343</v>
      </c>
      <c r="R239" s="2" t="s">
        <v>60</v>
      </c>
      <c r="S239" s="2" t="s">
        <v>152</v>
      </c>
    </row>
    <row r="240" spans="1:19" s="34" customFormat="1" ht="20.25" customHeight="1">
      <c r="A240" s="2" t="s">
        <v>63</v>
      </c>
      <c r="B240" s="106" t="s">
        <v>1702</v>
      </c>
      <c r="C240" s="22" t="s">
        <v>1032</v>
      </c>
      <c r="D240" s="105" t="s">
        <v>453</v>
      </c>
      <c r="E240" s="105"/>
      <c r="F240" s="2" t="s">
        <v>1277</v>
      </c>
      <c r="G240" s="2"/>
      <c r="H240" s="63">
        <v>25</v>
      </c>
      <c r="I240" s="46">
        <v>668003.69999999995</v>
      </c>
      <c r="J240" s="47">
        <v>0</v>
      </c>
      <c r="K240" s="47">
        <v>0</v>
      </c>
      <c r="L240" s="47">
        <v>0</v>
      </c>
      <c r="M240" s="63">
        <v>16700092.499999998</v>
      </c>
      <c r="N240" s="21"/>
      <c r="O240" s="22" t="s">
        <v>1703</v>
      </c>
      <c r="P240" s="2" t="s">
        <v>90</v>
      </c>
      <c r="Q240" s="22" t="s">
        <v>354</v>
      </c>
      <c r="R240" s="2" t="s">
        <v>70</v>
      </c>
      <c r="S240" s="2" t="s">
        <v>152</v>
      </c>
    </row>
    <row r="241" spans="1:19" s="34" customFormat="1" ht="20.25" customHeight="1">
      <c r="A241" s="2" t="s">
        <v>63</v>
      </c>
      <c r="B241" s="106" t="s">
        <v>1702</v>
      </c>
      <c r="C241" s="22" t="s">
        <v>1032</v>
      </c>
      <c r="D241" s="3" t="s">
        <v>453</v>
      </c>
      <c r="E241" s="141"/>
      <c r="F241" s="2" t="s">
        <v>880</v>
      </c>
      <c r="G241" s="2"/>
      <c r="H241" s="46">
        <v>25</v>
      </c>
      <c r="I241" s="46">
        <v>2520.8000000000002</v>
      </c>
      <c r="J241" s="47">
        <v>0</v>
      </c>
      <c r="K241" s="119">
        <v>0</v>
      </c>
      <c r="L241" s="119">
        <v>0</v>
      </c>
      <c r="M241" s="63">
        <v>63020.000000000007</v>
      </c>
      <c r="N241" s="21"/>
      <c r="O241" s="106" t="s">
        <v>1703</v>
      </c>
      <c r="P241" s="2" t="s">
        <v>90</v>
      </c>
      <c r="Q241" s="22" t="s">
        <v>336</v>
      </c>
      <c r="R241" s="2" t="s">
        <v>73</v>
      </c>
      <c r="S241" s="2" t="s">
        <v>152</v>
      </c>
    </row>
    <row r="242" spans="1:19" s="34" customFormat="1" ht="20.25" customHeight="1">
      <c r="A242" s="2" t="s">
        <v>1705</v>
      </c>
      <c r="B242" s="106" t="s">
        <v>1706</v>
      </c>
      <c r="C242" s="22" t="s">
        <v>145</v>
      </c>
      <c r="D242" s="3" t="s">
        <v>1145</v>
      </c>
      <c r="E242" s="141"/>
      <c r="F242" s="2" t="s">
        <v>694</v>
      </c>
      <c r="G242" s="2"/>
      <c r="H242" s="46">
        <v>465</v>
      </c>
      <c r="I242" s="46">
        <v>57249</v>
      </c>
      <c r="J242" s="47">
        <v>22</v>
      </c>
      <c r="K242" s="119">
        <v>10230</v>
      </c>
      <c r="L242" s="119">
        <v>10.23</v>
      </c>
      <c r="M242" s="63">
        <v>26620785</v>
      </c>
      <c r="N242" s="21"/>
      <c r="O242" s="106" t="s">
        <v>1707</v>
      </c>
      <c r="P242" s="2" t="s">
        <v>269</v>
      </c>
      <c r="Q242" s="22" t="s">
        <v>358</v>
      </c>
      <c r="R242" s="2" t="s">
        <v>68</v>
      </c>
      <c r="S242" s="2" t="s">
        <v>109</v>
      </c>
    </row>
    <row r="243" spans="1:19" s="34" customFormat="1" ht="20.25" customHeight="1">
      <c r="A243" s="144" t="s">
        <v>1705</v>
      </c>
      <c r="B243" s="202" t="s">
        <v>1706</v>
      </c>
      <c r="C243" s="179" t="s">
        <v>145</v>
      </c>
      <c r="D243" s="243" t="s">
        <v>1145</v>
      </c>
      <c r="E243" s="243"/>
      <c r="F243" s="249" t="s">
        <v>880</v>
      </c>
      <c r="G243" s="249"/>
      <c r="H243" s="245">
        <v>465</v>
      </c>
      <c r="I243" s="245">
        <v>3816.6</v>
      </c>
      <c r="J243" s="250">
        <v>0</v>
      </c>
      <c r="K243" s="250">
        <v>0</v>
      </c>
      <c r="L243" s="250">
        <v>0</v>
      </c>
      <c r="M243" s="63">
        <v>1774719</v>
      </c>
      <c r="N243" s="239"/>
      <c r="O243" s="251" t="s">
        <v>1707</v>
      </c>
      <c r="P243" s="250" t="s">
        <v>269</v>
      </c>
      <c r="Q243" s="244" t="s">
        <v>336</v>
      </c>
      <c r="R243" s="250" t="s">
        <v>73</v>
      </c>
      <c r="S243" s="250" t="s">
        <v>109</v>
      </c>
    </row>
    <row r="244" spans="1:19" s="34" customFormat="1" ht="20.25" customHeight="1">
      <c r="A244" s="54" t="s">
        <v>1705</v>
      </c>
      <c r="B244" s="55" t="s">
        <v>1706</v>
      </c>
      <c r="C244" s="53" t="s">
        <v>145</v>
      </c>
      <c r="D244" s="203" t="s">
        <v>1145</v>
      </c>
      <c r="E244" s="54"/>
      <c r="F244" s="2" t="s">
        <v>906</v>
      </c>
      <c r="G244" s="53"/>
      <c r="H244" s="58">
        <v>427</v>
      </c>
      <c r="I244" s="4">
        <v>140173</v>
      </c>
      <c r="J244" s="5">
        <v>35</v>
      </c>
      <c r="K244" s="5">
        <v>14945</v>
      </c>
      <c r="L244" s="47">
        <v>14.945</v>
      </c>
      <c r="M244" s="63">
        <v>59853871</v>
      </c>
      <c r="N244" s="64"/>
      <c r="O244" s="62" t="s">
        <v>1709</v>
      </c>
      <c r="P244" s="53" t="s">
        <v>269</v>
      </c>
      <c r="Q244" s="66" t="s">
        <v>370</v>
      </c>
      <c r="R244" s="53" t="s">
        <v>68</v>
      </c>
      <c r="S244" s="53" t="s">
        <v>109</v>
      </c>
    </row>
    <row r="245" spans="1:19" s="34" customFormat="1" ht="20.25" customHeight="1">
      <c r="A245" s="2" t="s">
        <v>1705</v>
      </c>
      <c r="B245" s="106" t="s">
        <v>1706</v>
      </c>
      <c r="C245" s="22" t="s">
        <v>145</v>
      </c>
      <c r="D245" s="3" t="s">
        <v>1145</v>
      </c>
      <c r="E245" s="129"/>
      <c r="F245" s="2" t="s">
        <v>880</v>
      </c>
      <c r="G245" s="2"/>
      <c r="H245" s="63">
        <v>427</v>
      </c>
      <c r="I245" s="46">
        <v>3255.7</v>
      </c>
      <c r="J245" s="47">
        <v>0</v>
      </c>
      <c r="K245" s="47">
        <v>0</v>
      </c>
      <c r="L245" s="47">
        <v>0</v>
      </c>
      <c r="M245" s="63">
        <v>1390183.9</v>
      </c>
      <c r="N245" s="21"/>
      <c r="O245" s="22" t="s">
        <v>1709</v>
      </c>
      <c r="P245" s="2" t="s">
        <v>269</v>
      </c>
      <c r="Q245" s="27" t="s">
        <v>336</v>
      </c>
      <c r="R245" s="2" t="s">
        <v>73</v>
      </c>
      <c r="S245" s="2" t="s">
        <v>109</v>
      </c>
    </row>
    <row r="246" spans="1:19" s="34" customFormat="1" ht="20.25" customHeight="1">
      <c r="A246" s="2" t="s">
        <v>1705</v>
      </c>
      <c r="B246" s="106" t="s">
        <v>1706</v>
      </c>
      <c r="C246" s="22" t="s">
        <v>145</v>
      </c>
      <c r="D246" s="3" t="s">
        <v>1145</v>
      </c>
      <c r="E246" s="105"/>
      <c r="F246" s="2" t="s">
        <v>671</v>
      </c>
      <c r="G246" s="2"/>
      <c r="H246" s="63">
        <v>381</v>
      </c>
      <c r="I246" s="46">
        <v>66891.899999999994</v>
      </c>
      <c r="J246" s="47">
        <v>24</v>
      </c>
      <c r="K246" s="47">
        <v>9144</v>
      </c>
      <c r="L246" s="47">
        <v>9.1440000000000001</v>
      </c>
      <c r="M246" s="63">
        <v>25485813.899999999</v>
      </c>
      <c r="N246" s="21"/>
      <c r="O246" s="22" t="s">
        <v>542</v>
      </c>
      <c r="P246" s="2" t="s">
        <v>269</v>
      </c>
      <c r="Q246" s="22" t="s">
        <v>341</v>
      </c>
      <c r="R246" s="2" t="s">
        <v>68</v>
      </c>
      <c r="S246" s="2" t="s">
        <v>109</v>
      </c>
    </row>
    <row r="247" spans="1:19" s="34" customFormat="1" ht="20.25" customHeight="1">
      <c r="A247" s="2" t="s">
        <v>1705</v>
      </c>
      <c r="B247" s="106" t="s">
        <v>1706</v>
      </c>
      <c r="C247" s="22" t="s">
        <v>145</v>
      </c>
      <c r="D247" s="203" t="s">
        <v>1145</v>
      </c>
      <c r="E247" s="105"/>
      <c r="F247" s="2" t="s">
        <v>589</v>
      </c>
      <c r="G247" s="2"/>
      <c r="H247" s="63">
        <v>381</v>
      </c>
      <c r="I247" s="46">
        <v>27788.799999999999</v>
      </c>
      <c r="J247" s="47">
        <v>15</v>
      </c>
      <c r="K247" s="47">
        <v>5715</v>
      </c>
      <c r="L247" s="47">
        <v>5.7149999999999999</v>
      </c>
      <c r="M247" s="63">
        <v>10587532.799999999</v>
      </c>
      <c r="N247" s="21"/>
      <c r="O247" s="22" t="s">
        <v>1386</v>
      </c>
      <c r="P247" s="2" t="s">
        <v>269</v>
      </c>
      <c r="Q247" s="22" t="s">
        <v>270</v>
      </c>
      <c r="R247" s="2" t="s">
        <v>68</v>
      </c>
      <c r="S247" s="2" t="s">
        <v>109</v>
      </c>
    </row>
    <row r="248" spans="1:19" s="34" customFormat="1" ht="20.25" customHeight="1">
      <c r="A248" s="144" t="s">
        <v>1705</v>
      </c>
      <c r="B248" s="202" t="s">
        <v>1706</v>
      </c>
      <c r="C248" s="179" t="s">
        <v>145</v>
      </c>
      <c r="D248" s="243" t="s">
        <v>1145</v>
      </c>
      <c r="E248" s="243"/>
      <c r="F248" s="249" t="s">
        <v>1387</v>
      </c>
      <c r="G248" s="249"/>
      <c r="H248" s="245">
        <v>381</v>
      </c>
      <c r="I248" s="245">
        <v>13715.1</v>
      </c>
      <c r="J248" s="250">
        <v>0</v>
      </c>
      <c r="K248" s="250">
        <v>0</v>
      </c>
      <c r="L248" s="250">
        <v>0</v>
      </c>
      <c r="M248" s="63">
        <v>5225453.1000000006</v>
      </c>
      <c r="N248" s="239"/>
      <c r="O248" s="251" t="s">
        <v>1386</v>
      </c>
      <c r="P248" s="250" t="s">
        <v>269</v>
      </c>
      <c r="Q248" s="244" t="s">
        <v>577</v>
      </c>
      <c r="R248" s="250" t="s">
        <v>375</v>
      </c>
      <c r="S248" s="250" t="s">
        <v>109</v>
      </c>
    </row>
    <row r="249" spans="1:19" s="34" customFormat="1" ht="20.25" customHeight="1">
      <c r="A249" s="2" t="s">
        <v>1705</v>
      </c>
      <c r="B249" s="6" t="s">
        <v>1706</v>
      </c>
      <c r="C249" s="2" t="s">
        <v>145</v>
      </c>
      <c r="D249" s="61" t="s">
        <v>1145</v>
      </c>
      <c r="E249" s="23"/>
      <c r="F249" s="2" t="s">
        <v>267</v>
      </c>
      <c r="G249" s="2"/>
      <c r="H249" s="4">
        <v>94</v>
      </c>
      <c r="I249" s="4">
        <v>68433.8</v>
      </c>
      <c r="J249" s="5">
        <v>7.2</v>
      </c>
      <c r="K249" s="5">
        <v>676.80000000000007</v>
      </c>
      <c r="L249" s="5">
        <v>0.67680000000000007</v>
      </c>
      <c r="M249" s="63">
        <v>6432777.2000000002</v>
      </c>
      <c r="N249" s="6"/>
      <c r="O249" s="6" t="s">
        <v>1713</v>
      </c>
      <c r="P249" s="2" t="s">
        <v>269</v>
      </c>
      <c r="Q249" s="22" t="s">
        <v>344</v>
      </c>
      <c r="R249" s="2" t="s">
        <v>60</v>
      </c>
      <c r="S249" s="2" t="s">
        <v>109</v>
      </c>
    </row>
    <row r="250" spans="1:19" s="34" customFormat="1" ht="20.25" customHeight="1">
      <c r="A250" s="2" t="s">
        <v>1705</v>
      </c>
      <c r="B250" s="106" t="s">
        <v>1706</v>
      </c>
      <c r="C250" s="22" t="s">
        <v>145</v>
      </c>
      <c r="D250" s="105" t="s">
        <v>1145</v>
      </c>
      <c r="E250" s="105"/>
      <c r="F250" s="2" t="s">
        <v>1091</v>
      </c>
      <c r="G250" s="2"/>
      <c r="H250" s="63">
        <v>94</v>
      </c>
      <c r="I250" s="46">
        <v>70200</v>
      </c>
      <c r="J250" s="47">
        <v>16.5</v>
      </c>
      <c r="K250" s="47">
        <v>1551</v>
      </c>
      <c r="L250" s="47">
        <v>1.5509999999999999</v>
      </c>
      <c r="M250" s="63">
        <v>6598800</v>
      </c>
      <c r="N250" s="21"/>
      <c r="O250" s="22" t="s">
        <v>11</v>
      </c>
      <c r="P250" s="2" t="s">
        <v>269</v>
      </c>
      <c r="Q250" s="22" t="s">
        <v>755</v>
      </c>
      <c r="R250" s="2" t="s">
        <v>68</v>
      </c>
      <c r="S250" s="2" t="s">
        <v>109</v>
      </c>
    </row>
    <row r="251" spans="1:19" s="34" customFormat="1" ht="20.25" customHeight="1">
      <c r="A251" s="2" t="s">
        <v>806</v>
      </c>
      <c r="B251" s="106" t="s">
        <v>1715</v>
      </c>
      <c r="C251" s="22" t="s">
        <v>371</v>
      </c>
      <c r="D251" s="3" t="s">
        <v>934</v>
      </c>
      <c r="E251" s="105"/>
      <c r="F251" s="2" t="s">
        <v>402</v>
      </c>
      <c r="G251" s="2"/>
      <c r="H251" s="63">
        <v>1022</v>
      </c>
      <c r="I251" s="46">
        <v>176321</v>
      </c>
      <c r="J251" s="47">
        <v>26.4</v>
      </c>
      <c r="K251" s="47">
        <v>26980.799999999999</v>
      </c>
      <c r="L251" s="47">
        <v>26.980799999999999</v>
      </c>
      <c r="M251" s="63">
        <v>180200062</v>
      </c>
      <c r="N251" s="21"/>
      <c r="O251" s="22" t="s">
        <v>598</v>
      </c>
      <c r="P251" s="2" t="s">
        <v>1645</v>
      </c>
      <c r="Q251" s="22" t="s">
        <v>403</v>
      </c>
      <c r="R251" s="2" t="s">
        <v>60</v>
      </c>
      <c r="S251" s="2" t="s">
        <v>237</v>
      </c>
    </row>
    <row r="252" spans="1:19" s="34" customFormat="1" ht="20.25" customHeight="1">
      <c r="A252" s="2" t="s">
        <v>806</v>
      </c>
      <c r="B252" s="106" t="s">
        <v>1715</v>
      </c>
      <c r="C252" s="22" t="s">
        <v>371</v>
      </c>
      <c r="D252" s="61" t="s">
        <v>934</v>
      </c>
      <c r="E252" s="105"/>
      <c r="F252" s="2" t="s">
        <v>880</v>
      </c>
      <c r="G252" s="2"/>
      <c r="H252" s="63">
        <v>1022</v>
      </c>
      <c r="I252" s="46">
        <v>3255.1</v>
      </c>
      <c r="J252" s="47">
        <v>0</v>
      </c>
      <c r="K252" s="47">
        <v>0</v>
      </c>
      <c r="L252" s="47">
        <v>0</v>
      </c>
      <c r="M252" s="63">
        <v>3326712.1999999997</v>
      </c>
      <c r="N252" s="21"/>
      <c r="O252" s="22" t="s">
        <v>598</v>
      </c>
      <c r="P252" s="2" t="s">
        <v>1645</v>
      </c>
      <c r="Q252" s="22" t="s">
        <v>336</v>
      </c>
      <c r="R252" s="2" t="s">
        <v>73</v>
      </c>
      <c r="S252" s="2" t="s">
        <v>237</v>
      </c>
    </row>
    <row r="253" spans="1:19" s="34" customFormat="1" ht="20.25" customHeight="1">
      <c r="A253" s="53" t="s">
        <v>806</v>
      </c>
      <c r="B253" s="21" t="s">
        <v>1715</v>
      </c>
      <c r="C253" s="22" t="s">
        <v>371</v>
      </c>
      <c r="D253" s="203" t="s">
        <v>934</v>
      </c>
      <c r="E253" s="96"/>
      <c r="F253" s="2" t="s">
        <v>647</v>
      </c>
      <c r="G253" s="2"/>
      <c r="H253" s="4">
        <v>1022</v>
      </c>
      <c r="I253" s="4">
        <v>101379.3</v>
      </c>
      <c r="J253" s="5">
        <v>20</v>
      </c>
      <c r="K253" s="5">
        <v>20440</v>
      </c>
      <c r="L253" s="5">
        <v>20.440000000000001</v>
      </c>
      <c r="M253" s="63">
        <v>103609644.60000001</v>
      </c>
      <c r="N253" s="21"/>
      <c r="O253" s="21" t="s">
        <v>597</v>
      </c>
      <c r="P253" s="22" t="s">
        <v>1645</v>
      </c>
      <c r="Q253" s="27" t="s">
        <v>341</v>
      </c>
      <c r="R253" s="27" t="s">
        <v>60</v>
      </c>
      <c r="S253" s="22" t="s">
        <v>237</v>
      </c>
    </row>
    <row r="254" spans="1:19" s="34" customFormat="1" ht="20.25" customHeight="1">
      <c r="A254" s="53" t="s">
        <v>235</v>
      </c>
      <c r="B254" s="21" t="s">
        <v>1717</v>
      </c>
      <c r="C254" s="22" t="s">
        <v>371</v>
      </c>
      <c r="D254" s="203" t="s">
        <v>934</v>
      </c>
      <c r="E254" s="96" t="s">
        <v>935</v>
      </c>
      <c r="F254" s="2" t="s">
        <v>159</v>
      </c>
      <c r="G254" s="2"/>
      <c r="H254" s="4">
        <v>1747</v>
      </c>
      <c r="I254" s="4">
        <v>14000</v>
      </c>
      <c r="J254" s="5"/>
      <c r="K254" s="5"/>
      <c r="L254" s="5"/>
      <c r="M254" s="63">
        <v>24458000</v>
      </c>
      <c r="N254" s="21"/>
      <c r="O254" s="21"/>
      <c r="P254" s="22" t="s">
        <v>35</v>
      </c>
      <c r="Q254" s="27" t="s">
        <v>360</v>
      </c>
      <c r="R254" s="27" t="s">
        <v>73</v>
      </c>
      <c r="S254" s="22" t="s">
        <v>213</v>
      </c>
    </row>
    <row r="255" spans="1:19" s="34" customFormat="1" ht="20.25" customHeight="1">
      <c r="A255" s="53" t="s">
        <v>235</v>
      </c>
      <c r="B255" s="21" t="s">
        <v>1717</v>
      </c>
      <c r="C255" s="22" t="s">
        <v>371</v>
      </c>
      <c r="D255" s="203" t="s">
        <v>934</v>
      </c>
      <c r="E255" s="96" t="s">
        <v>935</v>
      </c>
      <c r="F255" s="2" t="s">
        <v>1646</v>
      </c>
      <c r="G255" s="2"/>
      <c r="H255" s="4">
        <v>1026</v>
      </c>
      <c r="I255" s="4">
        <v>15000</v>
      </c>
      <c r="J255" s="5"/>
      <c r="K255" s="5"/>
      <c r="L255" s="5"/>
      <c r="M255" s="63">
        <v>15390000</v>
      </c>
      <c r="N255" s="21"/>
      <c r="O255" s="21"/>
      <c r="P255" s="22" t="s">
        <v>35</v>
      </c>
      <c r="Q255" s="27" t="s">
        <v>280</v>
      </c>
      <c r="R255" s="27" t="s">
        <v>73</v>
      </c>
      <c r="S255" s="22" t="s">
        <v>213</v>
      </c>
    </row>
    <row r="256" spans="1:19" s="34" customFormat="1" ht="20.25" customHeight="1">
      <c r="A256" s="53" t="s">
        <v>235</v>
      </c>
      <c r="B256" s="21" t="s">
        <v>1717</v>
      </c>
      <c r="C256" s="22" t="s">
        <v>371</v>
      </c>
      <c r="D256" s="203" t="s">
        <v>934</v>
      </c>
      <c r="E256" s="96" t="s">
        <v>935</v>
      </c>
      <c r="F256" s="2" t="s">
        <v>512</v>
      </c>
      <c r="G256" s="2"/>
      <c r="H256" s="4">
        <v>721</v>
      </c>
      <c r="I256" s="4">
        <v>45280</v>
      </c>
      <c r="J256" s="5">
        <v>11.8</v>
      </c>
      <c r="K256" s="5">
        <v>8507.8000000000011</v>
      </c>
      <c r="L256" s="5">
        <v>8.5078000000000014</v>
      </c>
      <c r="M256" s="63">
        <v>32646880</v>
      </c>
      <c r="N256" s="21" t="s">
        <v>1718</v>
      </c>
      <c r="O256" s="21"/>
      <c r="P256" s="22" t="s">
        <v>35</v>
      </c>
      <c r="Q256" s="27" t="s">
        <v>270</v>
      </c>
      <c r="R256" s="27" t="s">
        <v>60</v>
      </c>
      <c r="S256" s="22" t="s">
        <v>213</v>
      </c>
    </row>
    <row r="257" spans="1:19" s="34" customFormat="1" ht="20.25" customHeight="1">
      <c r="A257" s="53" t="s">
        <v>235</v>
      </c>
      <c r="B257" s="21" t="s">
        <v>1717</v>
      </c>
      <c r="C257" s="22" t="s">
        <v>371</v>
      </c>
      <c r="D257" s="203" t="s">
        <v>934</v>
      </c>
      <c r="E257" s="96" t="s">
        <v>935</v>
      </c>
      <c r="F257" s="2" t="s">
        <v>422</v>
      </c>
      <c r="G257" s="2"/>
      <c r="H257" s="4">
        <v>1747</v>
      </c>
      <c r="I257" s="4">
        <v>48270</v>
      </c>
      <c r="J257" s="5"/>
      <c r="K257" s="5"/>
      <c r="L257" s="5"/>
      <c r="M257" s="63">
        <v>84327690</v>
      </c>
      <c r="N257" s="21" t="s">
        <v>1719</v>
      </c>
      <c r="O257" s="21"/>
      <c r="P257" s="22" t="s">
        <v>35</v>
      </c>
      <c r="Q257" s="27" t="s">
        <v>271</v>
      </c>
      <c r="R257" s="27" t="s">
        <v>73</v>
      </c>
      <c r="S257" s="22" t="s">
        <v>213</v>
      </c>
    </row>
    <row r="258" spans="1:19" s="34" customFormat="1" ht="20.25" customHeight="1">
      <c r="A258" s="53" t="s">
        <v>235</v>
      </c>
      <c r="B258" s="21" t="s">
        <v>1717</v>
      </c>
      <c r="C258" s="22" t="s">
        <v>371</v>
      </c>
      <c r="D258" s="203" t="s">
        <v>934</v>
      </c>
      <c r="E258" s="96" t="s">
        <v>935</v>
      </c>
      <c r="F258" s="2" t="s">
        <v>421</v>
      </c>
      <c r="G258" s="2"/>
      <c r="H258" s="4">
        <v>1026</v>
      </c>
      <c r="I258" s="4">
        <v>111000</v>
      </c>
      <c r="J258" s="5"/>
      <c r="K258" s="5"/>
      <c r="L258" s="5"/>
      <c r="M258" s="63">
        <v>113886000</v>
      </c>
      <c r="N258" s="21" t="s">
        <v>1720</v>
      </c>
      <c r="O258" s="21"/>
      <c r="P258" s="22" t="s">
        <v>35</v>
      </c>
      <c r="Q258" s="27" t="s">
        <v>276</v>
      </c>
      <c r="R258" s="27" t="s">
        <v>73</v>
      </c>
      <c r="S258" s="22" t="s">
        <v>213</v>
      </c>
    </row>
    <row r="259" spans="1:19" s="34" customFormat="1" ht="20.25" customHeight="1">
      <c r="A259" s="2" t="s">
        <v>235</v>
      </c>
      <c r="B259" s="106" t="s">
        <v>1717</v>
      </c>
      <c r="C259" s="22" t="s">
        <v>371</v>
      </c>
      <c r="D259" s="203" t="s">
        <v>934</v>
      </c>
      <c r="E259" s="105" t="s">
        <v>935</v>
      </c>
      <c r="F259" s="2" t="s">
        <v>160</v>
      </c>
      <c r="G259" s="2"/>
      <c r="H259" s="63">
        <v>1747</v>
      </c>
      <c r="I259" s="46">
        <v>22000</v>
      </c>
      <c r="J259" s="47"/>
      <c r="K259" s="5"/>
      <c r="L259" s="47"/>
      <c r="M259" s="63">
        <v>38434000</v>
      </c>
      <c r="N259" s="21"/>
      <c r="O259" s="106"/>
      <c r="P259" s="2" t="s">
        <v>35</v>
      </c>
      <c r="Q259" s="22" t="s">
        <v>360</v>
      </c>
      <c r="R259" s="2" t="s">
        <v>73</v>
      </c>
      <c r="S259" s="2" t="s">
        <v>213</v>
      </c>
    </row>
    <row r="260" spans="1:19" s="34" customFormat="1" ht="20.25" customHeight="1">
      <c r="A260" s="2" t="s">
        <v>235</v>
      </c>
      <c r="B260" s="6" t="s">
        <v>1717</v>
      </c>
      <c r="C260" s="2" t="s">
        <v>371</v>
      </c>
      <c r="D260" s="3" t="s">
        <v>934</v>
      </c>
      <c r="E260" s="3" t="s">
        <v>935</v>
      </c>
      <c r="F260" s="2" t="s">
        <v>513</v>
      </c>
      <c r="G260" s="2"/>
      <c r="H260" s="4">
        <v>1026</v>
      </c>
      <c r="I260" s="4">
        <v>59266.1</v>
      </c>
      <c r="J260" s="5">
        <v>15.6</v>
      </c>
      <c r="K260" s="5">
        <v>16005.6</v>
      </c>
      <c r="L260" s="30">
        <v>16.005600000000001</v>
      </c>
      <c r="M260" s="63">
        <v>60807018.600000001</v>
      </c>
      <c r="N260" s="21" t="s">
        <v>1718</v>
      </c>
      <c r="O260" s="6"/>
      <c r="P260" s="2" t="s">
        <v>35</v>
      </c>
      <c r="Q260" s="22" t="s">
        <v>270</v>
      </c>
      <c r="R260" s="2" t="s">
        <v>60</v>
      </c>
      <c r="S260" s="2" t="s">
        <v>213</v>
      </c>
    </row>
    <row r="261" spans="1:19" s="34" customFormat="1" ht="20.25" customHeight="1">
      <c r="A261" s="144" t="s">
        <v>235</v>
      </c>
      <c r="B261" s="202" t="s">
        <v>1717</v>
      </c>
      <c r="C261" s="179" t="s">
        <v>371</v>
      </c>
      <c r="D261" s="243" t="s">
        <v>934</v>
      </c>
      <c r="E261" s="243" t="s">
        <v>935</v>
      </c>
      <c r="F261" s="244" t="s">
        <v>1430</v>
      </c>
      <c r="G261" s="244"/>
      <c r="H261" s="245">
        <v>1026</v>
      </c>
      <c r="I261" s="245">
        <v>8000</v>
      </c>
      <c r="J261" s="250"/>
      <c r="K261" s="250"/>
      <c r="L261" s="250"/>
      <c r="M261" s="63">
        <v>8208000</v>
      </c>
      <c r="N261" s="179"/>
      <c r="O261" s="244"/>
      <c r="P261" s="250" t="s">
        <v>35</v>
      </c>
      <c r="Q261" s="244" t="s">
        <v>280</v>
      </c>
      <c r="R261" s="250" t="s">
        <v>73</v>
      </c>
      <c r="S261" s="250" t="s">
        <v>213</v>
      </c>
    </row>
    <row r="262" spans="1:19" s="34" customFormat="1" ht="20.25" customHeight="1">
      <c r="A262" s="144" t="s">
        <v>235</v>
      </c>
      <c r="B262" s="202" t="s">
        <v>1717</v>
      </c>
      <c r="C262" s="179" t="s">
        <v>371</v>
      </c>
      <c r="D262" s="243" t="s">
        <v>934</v>
      </c>
      <c r="E262" s="243" t="s">
        <v>935</v>
      </c>
      <c r="F262" s="244" t="s">
        <v>275</v>
      </c>
      <c r="G262" s="244"/>
      <c r="H262" s="245">
        <v>721</v>
      </c>
      <c r="I262" s="245">
        <v>154000</v>
      </c>
      <c r="J262" s="250"/>
      <c r="K262" s="250"/>
      <c r="L262" s="250"/>
      <c r="M262" s="63">
        <v>111034000</v>
      </c>
      <c r="N262" s="179" t="s">
        <v>1721</v>
      </c>
      <c r="O262" s="244"/>
      <c r="P262" s="250" t="s">
        <v>35</v>
      </c>
      <c r="Q262" s="244" t="s">
        <v>276</v>
      </c>
      <c r="R262" s="250" t="s">
        <v>73</v>
      </c>
      <c r="S262" s="250" t="s">
        <v>213</v>
      </c>
    </row>
    <row r="263" spans="1:19" s="34" customFormat="1" ht="20.25" customHeight="1">
      <c r="A263" s="144" t="s">
        <v>235</v>
      </c>
      <c r="B263" s="202" t="s">
        <v>1717</v>
      </c>
      <c r="C263" s="179" t="s">
        <v>371</v>
      </c>
      <c r="D263" s="243" t="s">
        <v>934</v>
      </c>
      <c r="E263" s="243" t="s">
        <v>935</v>
      </c>
      <c r="F263" s="244" t="s">
        <v>164</v>
      </c>
      <c r="G263" s="244"/>
      <c r="H263" s="245">
        <v>1026</v>
      </c>
      <c r="I263" s="245">
        <v>17000</v>
      </c>
      <c r="J263" s="250"/>
      <c r="K263" s="250"/>
      <c r="L263" s="250"/>
      <c r="M263" s="63">
        <v>17442000</v>
      </c>
      <c r="N263" s="179"/>
      <c r="O263" s="244"/>
      <c r="P263" s="250" t="s">
        <v>35</v>
      </c>
      <c r="Q263" s="244" t="s">
        <v>360</v>
      </c>
      <c r="R263" s="250" t="s">
        <v>73</v>
      </c>
      <c r="S263" s="250" t="s">
        <v>213</v>
      </c>
    </row>
    <row r="264" spans="1:19" s="34" customFormat="1" ht="20.25" customHeight="1">
      <c r="A264" s="2" t="s">
        <v>235</v>
      </c>
      <c r="B264" s="21" t="s">
        <v>1717</v>
      </c>
      <c r="C264" s="22" t="s">
        <v>371</v>
      </c>
      <c r="D264" s="3" t="s">
        <v>934</v>
      </c>
      <c r="E264" s="42" t="s">
        <v>935</v>
      </c>
      <c r="F264" s="2" t="s">
        <v>688</v>
      </c>
      <c r="G264" s="24"/>
      <c r="H264" s="4">
        <v>1747</v>
      </c>
      <c r="I264" s="4">
        <v>110890.7</v>
      </c>
      <c r="J264" s="5"/>
      <c r="K264" s="5"/>
      <c r="L264" s="5"/>
      <c r="M264" s="63">
        <v>193726052.90000001</v>
      </c>
      <c r="N264" s="6" t="s">
        <v>1718</v>
      </c>
      <c r="O264" s="21"/>
      <c r="P264" s="2" t="s">
        <v>35</v>
      </c>
      <c r="Q264" s="22" t="s">
        <v>370</v>
      </c>
      <c r="R264" s="2" t="s">
        <v>60</v>
      </c>
      <c r="S264" s="2" t="s">
        <v>213</v>
      </c>
    </row>
    <row r="265" spans="1:19" s="34" customFormat="1" ht="20.25" customHeight="1">
      <c r="A265" s="2" t="s">
        <v>235</v>
      </c>
      <c r="B265" s="21" t="s">
        <v>1717</v>
      </c>
      <c r="C265" s="22" t="s">
        <v>371</v>
      </c>
      <c r="D265" s="3" t="s">
        <v>1146</v>
      </c>
      <c r="E265" s="42" t="s">
        <v>935</v>
      </c>
      <c r="F265" s="2" t="s">
        <v>416</v>
      </c>
      <c r="G265" s="24"/>
      <c r="H265" s="4">
        <v>1026</v>
      </c>
      <c r="I265" s="4">
        <v>117000</v>
      </c>
      <c r="J265" s="5">
        <v>31.3</v>
      </c>
      <c r="K265" s="5">
        <v>32113.8</v>
      </c>
      <c r="L265" s="5">
        <v>32.113799999999998</v>
      </c>
      <c r="M265" s="63">
        <v>120042000</v>
      </c>
      <c r="N265" s="6" t="s">
        <v>1723</v>
      </c>
      <c r="O265" s="21"/>
      <c r="P265" s="2" t="s">
        <v>35</v>
      </c>
      <c r="Q265" s="22" t="s">
        <v>281</v>
      </c>
      <c r="R265" s="2" t="s">
        <v>70</v>
      </c>
      <c r="S265" s="2" t="s">
        <v>213</v>
      </c>
    </row>
    <row r="266" spans="1:19" s="34" customFormat="1" ht="20.25" customHeight="1">
      <c r="A266" s="2" t="s">
        <v>235</v>
      </c>
      <c r="B266" s="21" t="s">
        <v>1717</v>
      </c>
      <c r="C266" s="22" t="s">
        <v>371</v>
      </c>
      <c r="D266" s="3" t="s">
        <v>934</v>
      </c>
      <c r="E266" s="42" t="s">
        <v>935</v>
      </c>
      <c r="F266" s="2" t="s">
        <v>1724</v>
      </c>
      <c r="G266" s="24"/>
      <c r="H266" s="4">
        <v>208</v>
      </c>
      <c r="I266" s="4">
        <v>18160</v>
      </c>
      <c r="J266" s="5"/>
      <c r="K266" s="5"/>
      <c r="L266" s="5"/>
      <c r="M266" s="63">
        <v>3777280</v>
      </c>
      <c r="N266" s="6"/>
      <c r="O266" s="21"/>
      <c r="P266" s="2" t="s">
        <v>35</v>
      </c>
      <c r="Q266" s="22" t="s">
        <v>280</v>
      </c>
      <c r="R266" s="2" t="s">
        <v>73</v>
      </c>
      <c r="S266" s="2" t="s">
        <v>213</v>
      </c>
    </row>
    <row r="267" spans="1:19" s="34" customFormat="1" ht="20.25" customHeight="1">
      <c r="A267" s="2" t="s">
        <v>770</v>
      </c>
      <c r="B267" s="21" t="s">
        <v>1750</v>
      </c>
      <c r="C267" s="22" t="s">
        <v>866</v>
      </c>
      <c r="D267" s="3" t="s">
        <v>462</v>
      </c>
      <c r="E267" s="3"/>
      <c r="F267" s="2" t="s">
        <v>1631</v>
      </c>
      <c r="G267" s="24"/>
      <c r="H267" s="4">
        <v>2837</v>
      </c>
      <c r="I267" s="4">
        <v>200000</v>
      </c>
      <c r="J267" s="5"/>
      <c r="K267" s="5"/>
      <c r="L267" s="5">
        <v>0</v>
      </c>
      <c r="M267" s="63">
        <v>567400000</v>
      </c>
      <c r="N267" s="6"/>
      <c r="O267" s="21" t="s">
        <v>1751</v>
      </c>
      <c r="P267" s="2" t="s">
        <v>225</v>
      </c>
      <c r="Q267" s="22" t="s">
        <v>354</v>
      </c>
      <c r="R267" s="2" t="s">
        <v>70</v>
      </c>
      <c r="S267" s="2" t="s">
        <v>40</v>
      </c>
    </row>
    <row r="268" spans="1:19" s="34" customFormat="1" ht="20.25" customHeight="1">
      <c r="A268" s="31" t="s">
        <v>10</v>
      </c>
      <c r="B268" s="83" t="s">
        <v>1110</v>
      </c>
      <c r="C268" s="38" t="s">
        <v>1024</v>
      </c>
      <c r="D268" s="39" t="s">
        <v>824</v>
      </c>
      <c r="E268" s="165"/>
      <c r="F268" s="31" t="s">
        <v>541</v>
      </c>
      <c r="G268" s="31"/>
      <c r="H268" s="50">
        <f>692-214</f>
        <v>478</v>
      </c>
      <c r="I268" s="50">
        <v>91219.5</v>
      </c>
      <c r="J268" s="49">
        <v>18.7</v>
      </c>
      <c r="K268" s="183">
        <f>J268*H268</f>
        <v>8938.6</v>
      </c>
      <c r="L268" s="183">
        <f>K268/1000</f>
        <v>8.938600000000001</v>
      </c>
      <c r="M268" s="52">
        <f>H268*I268</f>
        <v>43602921</v>
      </c>
      <c r="N268" s="77"/>
      <c r="O268" s="83" t="s">
        <v>1108</v>
      </c>
      <c r="P268" s="31" t="s">
        <v>1236</v>
      </c>
      <c r="Q268" s="38" t="s">
        <v>341</v>
      </c>
      <c r="R268" s="31" t="s">
        <v>60</v>
      </c>
      <c r="S268" s="31" t="s">
        <v>109</v>
      </c>
    </row>
    <row r="269" spans="1:19" s="70" customFormat="1" ht="20.2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56" t="s">
        <v>1625</v>
      </c>
      <c r="M269" s="375">
        <f>SUM(M225:M267)</f>
        <v>1994615210.9000001</v>
      </c>
      <c r="N269" s="19"/>
      <c r="O269" s="19"/>
      <c r="P269" s="19"/>
      <c r="Q269" s="19"/>
      <c r="R269" s="19"/>
      <c r="S269" s="19"/>
    </row>
    <row r="270" spans="1:19" s="34" customFormat="1" ht="20.25" customHeight="1">
      <c r="A270" s="79" t="s">
        <v>770</v>
      </c>
      <c r="B270" s="80" t="s">
        <v>514</v>
      </c>
      <c r="C270" s="81" t="s">
        <v>515</v>
      </c>
      <c r="D270" s="226" t="s">
        <v>833</v>
      </c>
      <c r="E270" s="228"/>
      <c r="F270" s="79" t="s">
        <v>946</v>
      </c>
      <c r="G270" s="79"/>
      <c r="H270" s="181">
        <f>761-545</f>
        <v>216</v>
      </c>
      <c r="I270" s="181">
        <v>44837.5</v>
      </c>
      <c r="J270" s="182">
        <v>15.5</v>
      </c>
      <c r="K270" s="182">
        <f>H270*J270</f>
        <v>3348</v>
      </c>
      <c r="L270" s="182">
        <f>K270/1000</f>
        <v>3.3479999999999999</v>
      </c>
      <c r="M270" s="181">
        <f>H270*I270</f>
        <v>9684900</v>
      </c>
      <c r="N270" s="82"/>
      <c r="O270" s="227" t="s">
        <v>518</v>
      </c>
      <c r="P270" s="79" t="s">
        <v>482</v>
      </c>
      <c r="Q270" s="81" t="s">
        <v>270</v>
      </c>
      <c r="R270" s="79" t="s">
        <v>68</v>
      </c>
      <c r="S270" s="79" t="s">
        <v>40</v>
      </c>
    </row>
    <row r="271" spans="1:19" s="34" customFormat="1" ht="20.25" customHeight="1">
      <c r="A271" s="31" t="s">
        <v>87</v>
      </c>
      <c r="B271" s="77" t="s">
        <v>1814</v>
      </c>
      <c r="C271" s="38" t="s">
        <v>371</v>
      </c>
      <c r="D271" s="39" t="s">
        <v>182</v>
      </c>
      <c r="E271" s="159"/>
      <c r="F271" s="31" t="s">
        <v>1815</v>
      </c>
      <c r="G271" s="31"/>
      <c r="H271" s="241">
        <v>146</v>
      </c>
      <c r="I271" s="241">
        <v>173311</v>
      </c>
      <c r="J271" s="241">
        <v>32</v>
      </c>
      <c r="K271" s="241">
        <v>4672</v>
      </c>
      <c r="L271" s="241">
        <v>20.440000000000001</v>
      </c>
      <c r="M271" s="241">
        <v>25303406</v>
      </c>
      <c r="N271" s="77"/>
      <c r="O271" s="77" t="s">
        <v>597</v>
      </c>
      <c r="P271" s="38" t="s">
        <v>1424</v>
      </c>
      <c r="Q271" s="38" t="s">
        <v>115</v>
      </c>
      <c r="R271" s="133" t="s">
        <v>60</v>
      </c>
      <c r="S271" s="133" t="s">
        <v>328</v>
      </c>
    </row>
    <row r="272" spans="1:19" s="34" customFormat="1" ht="20.25" customHeight="1">
      <c r="A272" s="31" t="s">
        <v>87</v>
      </c>
      <c r="B272" s="77" t="s">
        <v>1814</v>
      </c>
      <c r="C272" s="38" t="s">
        <v>371</v>
      </c>
      <c r="D272" s="39" t="s">
        <v>182</v>
      </c>
      <c r="E272" s="159"/>
      <c r="F272" s="31" t="s">
        <v>248</v>
      </c>
      <c r="G272" s="31"/>
      <c r="H272" s="241">
        <v>146</v>
      </c>
      <c r="I272" s="241">
        <v>194005</v>
      </c>
      <c r="J272" s="241"/>
      <c r="K272" s="241"/>
      <c r="L272" s="241">
        <v>20.440000000000001</v>
      </c>
      <c r="M272" s="241">
        <v>28324730</v>
      </c>
      <c r="N272" s="77"/>
      <c r="O272" s="77" t="s">
        <v>597</v>
      </c>
      <c r="P272" s="38" t="s">
        <v>1424</v>
      </c>
      <c r="Q272" s="38" t="s">
        <v>29</v>
      </c>
      <c r="R272" s="133" t="s">
        <v>60</v>
      </c>
      <c r="S272" s="133" t="s">
        <v>328</v>
      </c>
    </row>
    <row r="273" spans="1:19" s="33" customFormat="1" ht="20.25" customHeight="1">
      <c r="A273" s="31" t="s">
        <v>436</v>
      </c>
      <c r="B273" s="77" t="s">
        <v>551</v>
      </c>
      <c r="C273" s="38" t="s">
        <v>371</v>
      </c>
      <c r="D273" s="39" t="s">
        <v>531</v>
      </c>
      <c r="E273" s="184"/>
      <c r="F273" s="31" t="s">
        <v>342</v>
      </c>
      <c r="G273" s="31"/>
      <c r="H273" s="40">
        <v>132</v>
      </c>
      <c r="I273" s="40">
        <v>139614.1</v>
      </c>
      <c r="J273" s="41">
        <v>27</v>
      </c>
      <c r="K273" s="41">
        <f>H273*J273</f>
        <v>3564</v>
      </c>
      <c r="L273" s="41">
        <f t="shared" ref="L273:L289" si="12">K273/1000</f>
        <v>3.5640000000000001</v>
      </c>
      <c r="M273" s="40">
        <f t="shared" ref="M273:M281" si="13">H273*I273</f>
        <v>18429061.199999999</v>
      </c>
      <c r="N273" s="77"/>
      <c r="O273" s="77" t="s">
        <v>557</v>
      </c>
      <c r="P273" s="38" t="s">
        <v>1192</v>
      </c>
      <c r="Q273" s="84" t="s">
        <v>343</v>
      </c>
      <c r="R273" s="38" t="s">
        <v>60</v>
      </c>
      <c r="S273" s="38" t="s">
        <v>152</v>
      </c>
    </row>
    <row r="274" spans="1:19" s="33" customFormat="1" ht="27" customHeight="1">
      <c r="A274" s="79" t="s">
        <v>858</v>
      </c>
      <c r="B274" s="80" t="s">
        <v>849</v>
      </c>
      <c r="C274" s="81" t="s">
        <v>693</v>
      </c>
      <c r="D274" s="39" t="s">
        <v>462</v>
      </c>
      <c r="E274" s="39"/>
      <c r="F274" s="31" t="s">
        <v>323</v>
      </c>
      <c r="G274" s="79"/>
      <c r="H274" s="181">
        <v>156</v>
      </c>
      <c r="I274" s="181">
        <v>120237.34179999999</v>
      </c>
      <c r="J274" s="182">
        <v>0</v>
      </c>
      <c r="K274" s="40">
        <f>H274*J274</f>
        <v>0</v>
      </c>
      <c r="L274" s="41">
        <f t="shared" si="12"/>
        <v>0</v>
      </c>
      <c r="M274" s="40">
        <f t="shared" si="13"/>
        <v>18757025.320799999</v>
      </c>
      <c r="N274" s="82"/>
      <c r="O274" s="80" t="s">
        <v>11</v>
      </c>
      <c r="P274" s="79" t="s">
        <v>1164</v>
      </c>
      <c r="Q274" s="84" t="s">
        <v>124</v>
      </c>
      <c r="R274" s="31" t="s">
        <v>30</v>
      </c>
      <c r="S274" s="38" t="s">
        <v>40</v>
      </c>
    </row>
    <row r="275" spans="1:19" s="33" customFormat="1" ht="20.25" customHeight="1">
      <c r="A275" s="31" t="s">
        <v>858</v>
      </c>
      <c r="B275" s="83" t="s">
        <v>1369</v>
      </c>
      <c r="C275" s="38" t="s">
        <v>693</v>
      </c>
      <c r="D275" s="99" t="s">
        <v>516</v>
      </c>
      <c r="E275" s="132"/>
      <c r="F275" s="31" t="s">
        <v>943</v>
      </c>
      <c r="G275" s="31"/>
      <c r="H275" s="50">
        <f>186-36</f>
        <v>150</v>
      </c>
      <c r="I275" s="50">
        <v>447450</v>
      </c>
      <c r="J275" s="49">
        <v>0</v>
      </c>
      <c r="K275" s="49">
        <f>J275*H275</f>
        <v>0</v>
      </c>
      <c r="L275" s="49">
        <f t="shared" si="12"/>
        <v>0</v>
      </c>
      <c r="M275" s="52">
        <f t="shared" si="13"/>
        <v>67117500</v>
      </c>
      <c r="N275" s="77"/>
      <c r="O275" s="83" t="s">
        <v>11</v>
      </c>
      <c r="P275" s="31" t="s">
        <v>1164</v>
      </c>
      <c r="Q275" s="38" t="s">
        <v>276</v>
      </c>
      <c r="R275" s="31" t="s">
        <v>73</v>
      </c>
      <c r="S275" s="31" t="s">
        <v>1076</v>
      </c>
    </row>
    <row r="276" spans="1:19" s="34" customFormat="1" ht="20.25" customHeight="1">
      <c r="A276" s="31" t="s">
        <v>10</v>
      </c>
      <c r="B276" s="83" t="s">
        <v>1053</v>
      </c>
      <c r="C276" s="38" t="s">
        <v>1024</v>
      </c>
      <c r="D276" s="39" t="s">
        <v>232</v>
      </c>
      <c r="E276" s="99"/>
      <c r="F276" s="31" t="s">
        <v>65</v>
      </c>
      <c r="G276" s="31"/>
      <c r="H276" s="52">
        <v>155</v>
      </c>
      <c r="I276" s="50">
        <v>173265.8</v>
      </c>
      <c r="J276" s="49">
        <v>29.3</v>
      </c>
      <c r="K276" s="49">
        <f>J276*H276</f>
        <v>4541.5</v>
      </c>
      <c r="L276" s="49">
        <f t="shared" si="12"/>
        <v>4.5415000000000001</v>
      </c>
      <c r="M276" s="52">
        <f t="shared" si="13"/>
        <v>26856199</v>
      </c>
      <c r="N276" s="77"/>
      <c r="O276" s="38" t="s">
        <v>1055</v>
      </c>
      <c r="P276" s="31" t="s">
        <v>1236</v>
      </c>
      <c r="Q276" s="38" t="s">
        <v>343</v>
      </c>
      <c r="R276" s="31" t="s">
        <v>60</v>
      </c>
      <c r="S276" s="31" t="s">
        <v>109</v>
      </c>
    </row>
    <row r="277" spans="1:19" s="33" customFormat="1" ht="20.25" customHeight="1">
      <c r="A277" s="31" t="s">
        <v>168</v>
      </c>
      <c r="B277" s="37" t="s">
        <v>1473</v>
      </c>
      <c r="C277" s="38" t="s">
        <v>243</v>
      </c>
      <c r="D277" s="39" t="s">
        <v>182</v>
      </c>
      <c r="E277" s="130" t="s">
        <v>898</v>
      </c>
      <c r="F277" s="31" t="s">
        <v>1475</v>
      </c>
      <c r="G277" s="31" t="s">
        <v>58</v>
      </c>
      <c r="H277" s="40">
        <v>43</v>
      </c>
      <c r="I277" s="40">
        <v>175400</v>
      </c>
      <c r="J277" s="41">
        <v>30.5</v>
      </c>
      <c r="K277" s="41">
        <f>H277*J277</f>
        <v>1311.5</v>
      </c>
      <c r="L277" s="41">
        <f t="shared" si="12"/>
        <v>1.3115000000000001</v>
      </c>
      <c r="M277" s="40">
        <f t="shared" si="13"/>
        <v>7542200</v>
      </c>
      <c r="N277" s="37"/>
      <c r="O277" s="37" t="s">
        <v>11</v>
      </c>
      <c r="P277" s="131" t="s">
        <v>180</v>
      </c>
      <c r="Q277" s="31" t="s">
        <v>115</v>
      </c>
      <c r="R277" s="31" t="s">
        <v>27</v>
      </c>
      <c r="S277" s="31" t="s">
        <v>59</v>
      </c>
    </row>
    <row r="278" spans="1:19" s="35" customFormat="1" ht="20.25" customHeight="1">
      <c r="A278" s="31" t="s">
        <v>608</v>
      </c>
      <c r="B278" s="83" t="s">
        <v>1095</v>
      </c>
      <c r="C278" s="38" t="s">
        <v>399</v>
      </c>
      <c r="D278" s="99" t="s">
        <v>1096</v>
      </c>
      <c r="E278" s="99"/>
      <c r="F278" s="31" t="s">
        <v>440</v>
      </c>
      <c r="G278" s="52"/>
      <c r="H278" s="52">
        <f>994-845</f>
        <v>149</v>
      </c>
      <c r="I278" s="50">
        <v>209625</v>
      </c>
      <c r="J278" s="49">
        <v>36.9</v>
      </c>
      <c r="K278" s="49">
        <f>J278*H278</f>
        <v>5498.0999999999995</v>
      </c>
      <c r="L278" s="49">
        <f t="shared" si="12"/>
        <v>5.4980999999999991</v>
      </c>
      <c r="M278" s="52">
        <f t="shared" si="13"/>
        <v>31234125</v>
      </c>
      <c r="N278" s="77"/>
      <c r="O278" s="38" t="s">
        <v>598</v>
      </c>
      <c r="P278" s="31" t="s">
        <v>90</v>
      </c>
      <c r="Q278" s="38" t="s">
        <v>327</v>
      </c>
      <c r="R278" s="31" t="s">
        <v>60</v>
      </c>
      <c r="S278" s="31" t="s">
        <v>152</v>
      </c>
    </row>
    <row r="279" spans="1:19" s="26" customFormat="1" ht="20.25" customHeight="1">
      <c r="A279" s="31" t="s">
        <v>608</v>
      </c>
      <c r="B279" s="83" t="s">
        <v>1095</v>
      </c>
      <c r="C279" s="38" t="s">
        <v>399</v>
      </c>
      <c r="D279" s="99" t="s">
        <v>1096</v>
      </c>
      <c r="E279" s="99"/>
      <c r="F279" s="31" t="s">
        <v>719</v>
      </c>
      <c r="G279" s="52"/>
      <c r="H279" s="52">
        <v>149</v>
      </c>
      <c r="I279" s="50">
        <v>137500</v>
      </c>
      <c r="J279" s="49">
        <v>31.9</v>
      </c>
      <c r="K279" s="49">
        <f>J279*H279</f>
        <v>4753.0999999999995</v>
      </c>
      <c r="L279" s="49">
        <f t="shared" si="12"/>
        <v>4.7530999999999999</v>
      </c>
      <c r="M279" s="52">
        <f t="shared" si="13"/>
        <v>20487500</v>
      </c>
      <c r="N279" s="77"/>
      <c r="O279" s="38" t="s">
        <v>844</v>
      </c>
      <c r="P279" s="31" t="s">
        <v>90</v>
      </c>
      <c r="Q279" s="38" t="s">
        <v>370</v>
      </c>
      <c r="R279" s="31" t="s">
        <v>60</v>
      </c>
      <c r="S279" s="31" t="s">
        <v>152</v>
      </c>
    </row>
    <row r="280" spans="1:19" s="26" customFormat="1" ht="20.25" customHeight="1">
      <c r="A280" s="31" t="s">
        <v>608</v>
      </c>
      <c r="B280" s="83" t="s">
        <v>1095</v>
      </c>
      <c r="C280" s="38" t="s">
        <v>399</v>
      </c>
      <c r="D280" s="99" t="s">
        <v>1096</v>
      </c>
      <c r="E280" s="99"/>
      <c r="F280" s="31" t="s">
        <v>686</v>
      </c>
      <c r="G280" s="52"/>
      <c r="H280" s="52">
        <v>298</v>
      </c>
      <c r="I280" s="50">
        <v>55422.8</v>
      </c>
      <c r="J280" s="49">
        <v>14</v>
      </c>
      <c r="K280" s="49">
        <f>J280*H280</f>
        <v>4172</v>
      </c>
      <c r="L280" s="49">
        <f t="shared" si="12"/>
        <v>4.1719999999999997</v>
      </c>
      <c r="M280" s="52">
        <f t="shared" si="13"/>
        <v>16515994.4</v>
      </c>
      <c r="N280" s="77"/>
      <c r="O280" s="38" t="s">
        <v>855</v>
      </c>
      <c r="P280" s="31" t="s">
        <v>90</v>
      </c>
      <c r="Q280" s="38" t="s">
        <v>270</v>
      </c>
      <c r="R280" s="31" t="s">
        <v>60</v>
      </c>
      <c r="S280" s="31" t="s">
        <v>152</v>
      </c>
    </row>
    <row r="281" spans="1:19" s="122" customFormat="1" ht="20.25" customHeight="1">
      <c r="A281" s="31" t="s">
        <v>864</v>
      </c>
      <c r="B281" s="83" t="s">
        <v>1016</v>
      </c>
      <c r="C281" s="38" t="s">
        <v>33</v>
      </c>
      <c r="D281" s="99" t="s">
        <v>831</v>
      </c>
      <c r="E281" s="99"/>
      <c r="F281" s="31" t="s">
        <v>890</v>
      </c>
      <c r="G281" s="31">
        <v>185</v>
      </c>
      <c r="H281" s="52">
        <f>185-162</f>
        <v>23</v>
      </c>
      <c r="I281" s="50">
        <v>67500</v>
      </c>
      <c r="J281" s="49">
        <v>19</v>
      </c>
      <c r="K281" s="49">
        <f>J281*H281</f>
        <v>437</v>
      </c>
      <c r="L281" s="49">
        <f t="shared" si="12"/>
        <v>0.437</v>
      </c>
      <c r="M281" s="52">
        <f t="shared" si="13"/>
        <v>1552500</v>
      </c>
      <c r="N281" s="77"/>
      <c r="O281" s="38" t="s">
        <v>1015</v>
      </c>
      <c r="P281" s="31" t="s">
        <v>384</v>
      </c>
      <c r="Q281" s="38" t="s">
        <v>537</v>
      </c>
      <c r="R281" s="31" t="s">
        <v>60</v>
      </c>
      <c r="S281" s="31" t="s">
        <v>40</v>
      </c>
    </row>
    <row r="282" spans="1:19" s="33" customFormat="1" ht="20.25" customHeight="1">
      <c r="A282" s="99" t="s">
        <v>32</v>
      </c>
      <c r="B282" s="77" t="s">
        <v>1633</v>
      </c>
      <c r="C282" s="38" t="s">
        <v>33</v>
      </c>
      <c r="D282" s="225" t="s">
        <v>821</v>
      </c>
      <c r="E282" s="225"/>
      <c r="F282" s="229" t="s">
        <v>1313</v>
      </c>
      <c r="G282" s="230"/>
      <c r="H282" s="231">
        <v>7</v>
      </c>
      <c r="I282" s="231">
        <v>322596</v>
      </c>
      <c r="J282" s="231">
        <v>31.4</v>
      </c>
      <c r="K282" s="231">
        <f>H282*J282</f>
        <v>219.79999999999998</v>
      </c>
      <c r="L282" s="231">
        <f t="shared" si="12"/>
        <v>0.2198</v>
      </c>
      <c r="M282" s="232">
        <f>I282*H282</f>
        <v>2258172</v>
      </c>
      <c r="N282" s="230"/>
      <c r="O282" s="230"/>
      <c r="P282" s="233" t="s">
        <v>1232</v>
      </c>
      <c r="Q282" s="38" t="s">
        <v>115</v>
      </c>
      <c r="R282" s="234" t="s">
        <v>27</v>
      </c>
      <c r="S282" s="234"/>
    </row>
    <row r="283" spans="1:19" s="33" customFormat="1" ht="20.25" customHeight="1">
      <c r="A283" s="99" t="s">
        <v>1464</v>
      </c>
      <c r="B283" s="77" t="s">
        <v>1571</v>
      </c>
      <c r="C283" s="38" t="s">
        <v>33</v>
      </c>
      <c r="D283" s="225" t="s">
        <v>821</v>
      </c>
      <c r="E283" s="225"/>
      <c r="F283" s="229" t="s">
        <v>1573</v>
      </c>
      <c r="G283" s="230"/>
      <c r="H283" s="231">
        <v>61</v>
      </c>
      <c r="I283" s="40">
        <v>125000</v>
      </c>
      <c r="J283" s="41">
        <v>24</v>
      </c>
      <c r="K283" s="231">
        <f>H283*J283</f>
        <v>1464</v>
      </c>
      <c r="L283" s="231">
        <f t="shared" si="12"/>
        <v>1.464</v>
      </c>
      <c r="M283" s="232">
        <f>I283*H283</f>
        <v>7625000</v>
      </c>
      <c r="N283" s="230" t="s">
        <v>1621</v>
      </c>
      <c r="O283" s="230"/>
      <c r="P283" s="233" t="s">
        <v>1232</v>
      </c>
      <c r="Q283" s="234" t="s">
        <v>135</v>
      </c>
      <c r="R283" s="234" t="s">
        <v>27</v>
      </c>
      <c r="S283" s="234"/>
    </row>
    <row r="284" spans="1:19" s="34" customFormat="1" ht="20.25" customHeight="1">
      <c r="A284" s="43" t="s">
        <v>87</v>
      </c>
      <c r="B284" s="44" t="s">
        <v>1814</v>
      </c>
      <c r="C284" s="45" t="s">
        <v>371</v>
      </c>
      <c r="D284" s="222" t="s">
        <v>182</v>
      </c>
      <c r="E284" s="242"/>
      <c r="F284" s="43" t="s">
        <v>1815</v>
      </c>
      <c r="G284" s="43"/>
      <c r="H284" s="235">
        <v>146</v>
      </c>
      <c r="I284" s="235">
        <v>173311</v>
      </c>
      <c r="J284" s="235">
        <v>32</v>
      </c>
      <c r="K284" s="219">
        <f t="shared" ref="K284:K315" si="14">J284*H284</f>
        <v>4672</v>
      </c>
      <c r="L284" s="219">
        <f t="shared" si="12"/>
        <v>4.6719999999999997</v>
      </c>
      <c r="M284" s="235">
        <f t="shared" ref="M284:M315" si="15">H284*I284</f>
        <v>25303406</v>
      </c>
      <c r="N284" s="44"/>
      <c r="O284" s="44"/>
      <c r="P284" s="45" t="s">
        <v>1424</v>
      </c>
      <c r="Q284" s="45" t="s">
        <v>115</v>
      </c>
      <c r="R284" s="236" t="s">
        <v>1914</v>
      </c>
      <c r="S284" s="236" t="s">
        <v>328</v>
      </c>
    </row>
    <row r="285" spans="1:19" s="34" customFormat="1" ht="20.25" customHeight="1">
      <c r="A285" s="43" t="s">
        <v>87</v>
      </c>
      <c r="B285" s="44" t="s">
        <v>1814</v>
      </c>
      <c r="C285" s="45" t="s">
        <v>371</v>
      </c>
      <c r="D285" s="222" t="s">
        <v>182</v>
      </c>
      <c r="E285" s="242"/>
      <c r="F285" s="43" t="s">
        <v>248</v>
      </c>
      <c r="G285" s="43"/>
      <c r="H285" s="235">
        <v>146</v>
      </c>
      <c r="I285" s="235">
        <v>194005</v>
      </c>
      <c r="J285" s="235"/>
      <c r="K285" s="219">
        <f t="shared" si="14"/>
        <v>0</v>
      </c>
      <c r="L285" s="219">
        <f t="shared" si="12"/>
        <v>0</v>
      </c>
      <c r="M285" s="235">
        <f t="shared" si="15"/>
        <v>28324730</v>
      </c>
      <c r="N285" s="44"/>
      <c r="O285" s="44"/>
      <c r="P285" s="45" t="s">
        <v>1424</v>
      </c>
      <c r="Q285" s="45" t="s">
        <v>29</v>
      </c>
      <c r="R285" s="236" t="s">
        <v>1915</v>
      </c>
      <c r="S285" s="236" t="s">
        <v>328</v>
      </c>
    </row>
    <row r="286" spans="1:19" s="34" customFormat="1" ht="20.25" customHeight="1">
      <c r="A286" s="43" t="s">
        <v>174</v>
      </c>
      <c r="B286" s="44" t="s">
        <v>1821</v>
      </c>
      <c r="C286" s="45" t="s">
        <v>352</v>
      </c>
      <c r="D286" s="222" t="s">
        <v>831</v>
      </c>
      <c r="E286" s="242"/>
      <c r="F286" s="43" t="s">
        <v>130</v>
      </c>
      <c r="G286" s="43"/>
      <c r="H286" s="235">
        <v>224</v>
      </c>
      <c r="I286" s="235">
        <v>218700</v>
      </c>
      <c r="J286" s="235">
        <v>36.4</v>
      </c>
      <c r="K286" s="219">
        <f t="shared" si="14"/>
        <v>8153.5999999999995</v>
      </c>
      <c r="L286" s="219">
        <f t="shared" si="12"/>
        <v>8.1535999999999991</v>
      </c>
      <c r="M286" s="235">
        <f t="shared" si="15"/>
        <v>48988800</v>
      </c>
      <c r="N286" s="44"/>
      <c r="O286" s="44" t="s">
        <v>1822</v>
      </c>
      <c r="P286" s="45" t="s">
        <v>867</v>
      </c>
      <c r="Q286" s="45" t="s">
        <v>131</v>
      </c>
      <c r="R286" s="236" t="s">
        <v>60</v>
      </c>
      <c r="S286" s="236" t="s">
        <v>334</v>
      </c>
    </row>
    <row r="287" spans="1:19" s="34" customFormat="1" ht="20.25" customHeight="1">
      <c r="A287" s="43" t="s">
        <v>174</v>
      </c>
      <c r="B287" s="44" t="s">
        <v>1821</v>
      </c>
      <c r="C287" s="45" t="s">
        <v>352</v>
      </c>
      <c r="D287" s="222" t="s">
        <v>831</v>
      </c>
      <c r="E287" s="242"/>
      <c r="F287" s="43" t="s">
        <v>674</v>
      </c>
      <c r="G287" s="43"/>
      <c r="H287" s="235">
        <v>224</v>
      </c>
      <c r="I287" s="235">
        <v>77440</v>
      </c>
      <c r="J287" s="235">
        <v>15.5</v>
      </c>
      <c r="K287" s="219">
        <f t="shared" si="14"/>
        <v>3472</v>
      </c>
      <c r="L287" s="219">
        <f t="shared" si="12"/>
        <v>3.472</v>
      </c>
      <c r="M287" s="235">
        <f t="shared" si="15"/>
        <v>17346560</v>
      </c>
      <c r="N287" s="44"/>
      <c r="O287" s="44" t="s">
        <v>1823</v>
      </c>
      <c r="P287" s="45" t="s">
        <v>867</v>
      </c>
      <c r="Q287" s="45" t="s">
        <v>118</v>
      </c>
      <c r="R287" s="236" t="s">
        <v>60</v>
      </c>
      <c r="S287" s="236" t="s">
        <v>334</v>
      </c>
    </row>
    <row r="288" spans="1:19" s="34" customFormat="1" ht="20.25" customHeight="1">
      <c r="A288" s="43" t="s">
        <v>1824</v>
      </c>
      <c r="B288" s="44" t="s">
        <v>1825</v>
      </c>
      <c r="C288" s="45" t="s">
        <v>1826</v>
      </c>
      <c r="D288" s="222" t="s">
        <v>315</v>
      </c>
      <c r="E288" s="242"/>
      <c r="F288" s="43" t="s">
        <v>303</v>
      </c>
      <c r="G288" s="43"/>
      <c r="H288" s="235">
        <v>320</v>
      </c>
      <c r="I288" s="235">
        <v>155000</v>
      </c>
      <c r="J288" s="235">
        <v>42.5</v>
      </c>
      <c r="K288" s="219">
        <f t="shared" si="14"/>
        <v>13600</v>
      </c>
      <c r="L288" s="219">
        <f t="shared" si="12"/>
        <v>13.6</v>
      </c>
      <c r="M288" s="235">
        <f t="shared" si="15"/>
        <v>49600000</v>
      </c>
      <c r="N288" s="44"/>
      <c r="O288" s="44" t="s">
        <v>1827</v>
      </c>
      <c r="P288" s="45" t="s">
        <v>867</v>
      </c>
      <c r="Q288" s="45" t="s">
        <v>134</v>
      </c>
      <c r="R288" s="236" t="s">
        <v>68</v>
      </c>
      <c r="S288" s="236" t="s">
        <v>328</v>
      </c>
    </row>
    <row r="289" spans="1:20" s="34" customFormat="1" ht="20.25" customHeight="1">
      <c r="A289" s="43" t="s">
        <v>1824</v>
      </c>
      <c r="B289" s="44" t="s">
        <v>1825</v>
      </c>
      <c r="C289" s="45" t="s">
        <v>1826</v>
      </c>
      <c r="D289" s="222" t="s">
        <v>315</v>
      </c>
      <c r="E289" s="242"/>
      <c r="F289" s="43" t="s">
        <v>1828</v>
      </c>
      <c r="G289" s="43"/>
      <c r="H289" s="235">
        <v>320</v>
      </c>
      <c r="I289" s="235">
        <v>96000</v>
      </c>
      <c r="J289" s="235">
        <v>18.7</v>
      </c>
      <c r="K289" s="219">
        <f t="shared" si="14"/>
        <v>5984</v>
      </c>
      <c r="L289" s="219">
        <f t="shared" si="12"/>
        <v>5.984</v>
      </c>
      <c r="M289" s="235">
        <f t="shared" si="15"/>
        <v>30720000</v>
      </c>
      <c r="N289" s="44"/>
      <c r="O289" s="44" t="s">
        <v>1829</v>
      </c>
      <c r="P289" s="45" t="s">
        <v>867</v>
      </c>
      <c r="Q289" s="45" t="s">
        <v>135</v>
      </c>
      <c r="R289" s="236" t="s">
        <v>60</v>
      </c>
      <c r="S289" s="236" t="s">
        <v>328</v>
      </c>
    </row>
    <row r="290" spans="1:20" s="34" customFormat="1" ht="20.25" customHeight="1">
      <c r="A290" s="43" t="s">
        <v>1824</v>
      </c>
      <c r="B290" s="44" t="s">
        <v>1825</v>
      </c>
      <c r="C290" s="45" t="s">
        <v>1826</v>
      </c>
      <c r="D290" s="222" t="s">
        <v>315</v>
      </c>
      <c r="E290" s="242"/>
      <c r="F290" s="43" t="s">
        <v>99</v>
      </c>
      <c r="G290" s="43"/>
      <c r="H290" s="235">
        <v>320</v>
      </c>
      <c r="I290" s="235">
        <v>38300</v>
      </c>
      <c r="J290" s="235">
        <v>0</v>
      </c>
      <c r="K290" s="219">
        <f t="shared" si="14"/>
        <v>0</v>
      </c>
      <c r="L290" s="235">
        <v>0</v>
      </c>
      <c r="M290" s="235">
        <f t="shared" si="15"/>
        <v>12256000</v>
      </c>
      <c r="N290" s="44"/>
      <c r="O290" s="44" t="s">
        <v>1830</v>
      </c>
      <c r="P290" s="45" t="s">
        <v>867</v>
      </c>
      <c r="Q290" s="45" t="s">
        <v>121</v>
      </c>
      <c r="R290" s="236" t="s">
        <v>73</v>
      </c>
      <c r="S290" s="236" t="s">
        <v>328</v>
      </c>
    </row>
    <row r="291" spans="1:20" s="34" customFormat="1" ht="20.25" customHeight="1">
      <c r="A291" s="43" t="s">
        <v>1824</v>
      </c>
      <c r="B291" s="44" t="s">
        <v>1825</v>
      </c>
      <c r="C291" s="45" t="s">
        <v>1826</v>
      </c>
      <c r="D291" s="222" t="s">
        <v>315</v>
      </c>
      <c r="E291" s="242"/>
      <c r="F291" s="43" t="s">
        <v>215</v>
      </c>
      <c r="G291" s="43"/>
      <c r="H291" s="235">
        <v>160</v>
      </c>
      <c r="I291" s="235">
        <v>59000</v>
      </c>
      <c r="J291" s="235">
        <v>0</v>
      </c>
      <c r="K291" s="219">
        <f t="shared" si="14"/>
        <v>0</v>
      </c>
      <c r="L291" s="235">
        <v>0</v>
      </c>
      <c r="M291" s="235">
        <f t="shared" si="15"/>
        <v>9440000</v>
      </c>
      <c r="N291" s="44"/>
      <c r="O291" s="44"/>
      <c r="P291" s="45" t="s">
        <v>867</v>
      </c>
      <c r="Q291" s="45" t="s">
        <v>122</v>
      </c>
      <c r="R291" s="236" t="s">
        <v>73</v>
      </c>
      <c r="S291" s="236" t="s">
        <v>328</v>
      </c>
    </row>
    <row r="292" spans="1:20" s="34" customFormat="1" ht="20.25" customHeight="1">
      <c r="A292" s="43" t="s">
        <v>1824</v>
      </c>
      <c r="B292" s="44" t="s">
        <v>1825</v>
      </c>
      <c r="C292" s="45" t="s">
        <v>1826</v>
      </c>
      <c r="D292" s="222" t="s">
        <v>315</v>
      </c>
      <c r="E292" s="242"/>
      <c r="F292" s="43" t="s">
        <v>311</v>
      </c>
      <c r="G292" s="43"/>
      <c r="H292" s="235">
        <v>160</v>
      </c>
      <c r="I292" s="235">
        <v>134000</v>
      </c>
      <c r="J292" s="235">
        <v>0</v>
      </c>
      <c r="K292" s="219">
        <f t="shared" si="14"/>
        <v>0</v>
      </c>
      <c r="L292" s="235">
        <v>0</v>
      </c>
      <c r="M292" s="235">
        <f t="shared" si="15"/>
        <v>21440000</v>
      </c>
      <c r="N292" s="44"/>
      <c r="O292" s="44" t="s">
        <v>1831</v>
      </c>
      <c r="P292" s="45" t="s">
        <v>867</v>
      </c>
      <c r="Q292" s="45" t="s">
        <v>139</v>
      </c>
      <c r="R292" s="236" t="s">
        <v>73</v>
      </c>
      <c r="S292" s="236" t="s">
        <v>328</v>
      </c>
    </row>
    <row r="293" spans="1:20" s="34" customFormat="1" ht="20.25" customHeight="1">
      <c r="A293" s="43" t="s">
        <v>196</v>
      </c>
      <c r="B293" s="44" t="s">
        <v>1832</v>
      </c>
      <c r="C293" s="45" t="s">
        <v>1833</v>
      </c>
      <c r="D293" s="222" t="s">
        <v>896</v>
      </c>
      <c r="E293" s="242"/>
      <c r="F293" s="43" t="s">
        <v>47</v>
      </c>
      <c r="G293" s="43"/>
      <c r="H293" s="235">
        <v>11</v>
      </c>
      <c r="I293" s="235">
        <v>73600</v>
      </c>
      <c r="J293" s="235">
        <v>7.2</v>
      </c>
      <c r="K293" s="219">
        <f t="shared" si="14"/>
        <v>79.2</v>
      </c>
      <c r="L293" s="219">
        <f t="shared" ref="L293:L324" si="16">K293/1000</f>
        <v>7.9200000000000007E-2</v>
      </c>
      <c r="M293" s="235">
        <f t="shared" si="15"/>
        <v>809600</v>
      </c>
      <c r="N293" s="44"/>
      <c r="O293" s="44"/>
      <c r="P293" s="45" t="s">
        <v>180</v>
      </c>
      <c r="Q293" s="45" t="s">
        <v>132</v>
      </c>
      <c r="R293" s="236" t="s">
        <v>27</v>
      </c>
      <c r="S293" s="236" t="s">
        <v>44</v>
      </c>
    </row>
    <row r="294" spans="1:20" s="34" customFormat="1" ht="20.25" customHeight="1">
      <c r="A294" s="43" t="s">
        <v>196</v>
      </c>
      <c r="B294" s="44" t="s">
        <v>1832</v>
      </c>
      <c r="C294" s="45" t="s">
        <v>1833</v>
      </c>
      <c r="D294" s="222" t="s">
        <v>896</v>
      </c>
      <c r="E294" s="242"/>
      <c r="F294" s="43" t="s">
        <v>114</v>
      </c>
      <c r="G294" s="43"/>
      <c r="H294" s="235">
        <v>1270</v>
      </c>
      <c r="I294" s="235">
        <v>181500</v>
      </c>
      <c r="J294" s="235">
        <v>27</v>
      </c>
      <c r="K294" s="219">
        <f t="shared" si="14"/>
        <v>34290</v>
      </c>
      <c r="L294" s="219">
        <f t="shared" si="16"/>
        <v>34.29</v>
      </c>
      <c r="M294" s="235">
        <f t="shared" si="15"/>
        <v>230505000</v>
      </c>
      <c r="N294" s="44"/>
      <c r="O294" s="44"/>
      <c r="P294" s="45" t="s">
        <v>180</v>
      </c>
      <c r="Q294" s="45" t="s">
        <v>115</v>
      </c>
      <c r="R294" s="236" t="s">
        <v>27</v>
      </c>
      <c r="S294" s="236" t="s">
        <v>44</v>
      </c>
    </row>
    <row r="295" spans="1:20" s="34" customFormat="1" ht="20.25" customHeight="1">
      <c r="A295" s="43" t="s">
        <v>196</v>
      </c>
      <c r="B295" s="44" t="s">
        <v>1832</v>
      </c>
      <c r="C295" s="45" t="s">
        <v>1833</v>
      </c>
      <c r="D295" s="222" t="s">
        <v>896</v>
      </c>
      <c r="E295" s="242"/>
      <c r="F295" s="43" t="s">
        <v>687</v>
      </c>
      <c r="G295" s="43"/>
      <c r="H295" s="235">
        <v>26</v>
      </c>
      <c r="I295" s="235">
        <v>69000</v>
      </c>
      <c r="J295" s="235">
        <v>17</v>
      </c>
      <c r="K295" s="219">
        <f t="shared" si="14"/>
        <v>442</v>
      </c>
      <c r="L295" s="219">
        <f t="shared" si="16"/>
        <v>0.442</v>
      </c>
      <c r="M295" s="235">
        <f t="shared" si="15"/>
        <v>1794000</v>
      </c>
      <c r="N295" s="44"/>
      <c r="O295" s="44"/>
      <c r="P295" s="45" t="s">
        <v>180</v>
      </c>
      <c r="Q295" s="45" t="s">
        <v>487</v>
      </c>
      <c r="R295" s="236" t="s">
        <v>28</v>
      </c>
      <c r="S295" s="236" t="s">
        <v>44</v>
      </c>
    </row>
    <row r="296" spans="1:20" s="34" customFormat="1" ht="20.25" customHeight="1">
      <c r="A296" s="43" t="s">
        <v>196</v>
      </c>
      <c r="B296" s="44" t="s">
        <v>1832</v>
      </c>
      <c r="C296" s="45" t="s">
        <v>1833</v>
      </c>
      <c r="D296" s="222" t="s">
        <v>896</v>
      </c>
      <c r="E296" s="242"/>
      <c r="F296" s="43" t="s">
        <v>1834</v>
      </c>
      <c r="G296" s="43"/>
      <c r="H296" s="235">
        <v>3906</v>
      </c>
      <c r="I296" s="235">
        <v>109800</v>
      </c>
      <c r="J296" s="235">
        <v>18.5</v>
      </c>
      <c r="K296" s="219">
        <f t="shared" si="14"/>
        <v>72261</v>
      </c>
      <c r="L296" s="219">
        <f t="shared" si="16"/>
        <v>72.260999999999996</v>
      </c>
      <c r="M296" s="235">
        <f t="shared" si="15"/>
        <v>428878800</v>
      </c>
      <c r="N296" s="44"/>
      <c r="O296" s="44"/>
      <c r="P296" s="45" t="s">
        <v>180</v>
      </c>
      <c r="Q296" s="45" t="s">
        <v>135</v>
      </c>
      <c r="R296" s="236" t="s">
        <v>27</v>
      </c>
      <c r="S296" s="236" t="s">
        <v>44</v>
      </c>
    </row>
    <row r="297" spans="1:20" s="34" customFormat="1" ht="20.25" customHeight="1">
      <c r="A297" s="43" t="s">
        <v>196</v>
      </c>
      <c r="B297" s="44" t="s">
        <v>1832</v>
      </c>
      <c r="C297" s="45" t="s">
        <v>1833</v>
      </c>
      <c r="D297" s="222" t="s">
        <v>896</v>
      </c>
      <c r="E297" s="242"/>
      <c r="F297" s="43" t="s">
        <v>895</v>
      </c>
      <c r="G297" s="43"/>
      <c r="H297" s="235">
        <v>240</v>
      </c>
      <c r="I297" s="235">
        <v>80960</v>
      </c>
      <c r="J297" s="235">
        <v>15.5</v>
      </c>
      <c r="K297" s="219">
        <f t="shared" si="14"/>
        <v>3720</v>
      </c>
      <c r="L297" s="219">
        <f t="shared" si="16"/>
        <v>3.72</v>
      </c>
      <c r="M297" s="235">
        <f t="shared" si="15"/>
        <v>19430400</v>
      </c>
      <c r="N297" s="44"/>
      <c r="O297" s="44"/>
      <c r="P297" s="45" t="s">
        <v>180</v>
      </c>
      <c r="Q297" s="45" t="s">
        <v>118</v>
      </c>
      <c r="R297" s="236" t="s">
        <v>27</v>
      </c>
      <c r="S297" s="236" t="s">
        <v>44</v>
      </c>
    </row>
    <row r="298" spans="1:20" s="34" customFormat="1" ht="20.25" customHeight="1">
      <c r="A298" s="257" t="s">
        <v>196</v>
      </c>
      <c r="B298" s="258" t="s">
        <v>1832</v>
      </c>
      <c r="C298" s="259" t="s">
        <v>1833</v>
      </c>
      <c r="D298" s="260" t="s">
        <v>1477</v>
      </c>
      <c r="E298" s="261"/>
      <c r="F298" s="257" t="s">
        <v>248</v>
      </c>
      <c r="G298" s="257"/>
      <c r="H298" s="262">
        <v>1270</v>
      </c>
      <c r="I298" s="262">
        <v>210000</v>
      </c>
      <c r="J298" s="262">
        <v>0</v>
      </c>
      <c r="K298" s="263">
        <f t="shared" si="14"/>
        <v>0</v>
      </c>
      <c r="L298" s="263">
        <f t="shared" si="16"/>
        <v>0</v>
      </c>
      <c r="M298" s="262">
        <f t="shared" si="15"/>
        <v>266700000</v>
      </c>
      <c r="N298" s="258"/>
      <c r="O298" s="258"/>
      <c r="P298" s="259" t="s">
        <v>180</v>
      </c>
      <c r="Q298" s="259" t="s">
        <v>119</v>
      </c>
      <c r="R298" s="264" t="s">
        <v>29</v>
      </c>
      <c r="S298" s="264" t="s">
        <v>44</v>
      </c>
    </row>
    <row r="299" spans="1:20" s="34" customFormat="1" ht="20.25" customHeight="1">
      <c r="A299" s="136" t="s">
        <v>235</v>
      </c>
      <c r="B299" s="151" t="s">
        <v>1900</v>
      </c>
      <c r="C299" s="152" t="s">
        <v>371</v>
      </c>
      <c r="D299" s="379" t="s">
        <v>1913</v>
      </c>
      <c r="E299" s="186"/>
      <c r="F299" s="136" t="s">
        <v>1646</v>
      </c>
      <c r="G299" s="136"/>
      <c r="H299" s="153">
        <v>1763</v>
      </c>
      <c r="I299" s="153">
        <v>15000</v>
      </c>
      <c r="J299" s="153">
        <v>0</v>
      </c>
      <c r="K299" s="155">
        <f t="shared" si="14"/>
        <v>0</v>
      </c>
      <c r="L299" s="155">
        <f t="shared" si="16"/>
        <v>0</v>
      </c>
      <c r="M299" s="156">
        <f t="shared" si="15"/>
        <v>26445000</v>
      </c>
      <c r="N299" s="157"/>
      <c r="O299" s="151" t="s">
        <v>11</v>
      </c>
      <c r="P299" s="136" t="s">
        <v>1645</v>
      </c>
      <c r="Q299" s="152" t="s">
        <v>336</v>
      </c>
      <c r="R299" s="136" t="s">
        <v>73</v>
      </c>
      <c r="S299" s="136" t="s">
        <v>213</v>
      </c>
      <c r="T299" s="89"/>
    </row>
    <row r="300" spans="1:20" s="34" customFormat="1" ht="20.25" customHeight="1">
      <c r="A300" s="136" t="s">
        <v>235</v>
      </c>
      <c r="B300" s="151" t="s">
        <v>1900</v>
      </c>
      <c r="C300" s="152" t="s">
        <v>371</v>
      </c>
      <c r="D300" s="379" t="s">
        <v>1913</v>
      </c>
      <c r="E300" s="186"/>
      <c r="F300" s="136" t="s">
        <v>1430</v>
      </c>
      <c r="G300" s="136"/>
      <c r="H300" s="153">
        <v>1763</v>
      </c>
      <c r="I300" s="153">
        <v>8000</v>
      </c>
      <c r="J300" s="153">
        <v>0</v>
      </c>
      <c r="K300" s="155">
        <f t="shared" si="14"/>
        <v>0</v>
      </c>
      <c r="L300" s="155">
        <f t="shared" si="16"/>
        <v>0</v>
      </c>
      <c r="M300" s="156">
        <f t="shared" si="15"/>
        <v>14104000</v>
      </c>
      <c r="N300" s="157"/>
      <c r="O300" s="151" t="s">
        <v>11</v>
      </c>
      <c r="P300" s="136" t="s">
        <v>1645</v>
      </c>
      <c r="Q300" s="152" t="s">
        <v>336</v>
      </c>
      <c r="R300" s="136" t="s">
        <v>73</v>
      </c>
      <c r="S300" s="136" t="s">
        <v>213</v>
      </c>
      <c r="T300" s="89"/>
    </row>
    <row r="301" spans="1:20" s="34" customFormat="1" ht="20.25" customHeight="1">
      <c r="A301" s="136" t="s">
        <v>235</v>
      </c>
      <c r="B301" s="151" t="s">
        <v>1900</v>
      </c>
      <c r="C301" s="152" t="s">
        <v>371</v>
      </c>
      <c r="D301" s="379" t="s">
        <v>1913</v>
      </c>
      <c r="E301" s="186"/>
      <c r="F301" s="136" t="s">
        <v>513</v>
      </c>
      <c r="G301" s="136"/>
      <c r="H301" s="153">
        <v>1763</v>
      </c>
      <c r="I301" s="153">
        <v>59266.1</v>
      </c>
      <c r="J301" s="153">
        <v>15.6</v>
      </c>
      <c r="K301" s="155">
        <f t="shared" si="14"/>
        <v>27502.799999999999</v>
      </c>
      <c r="L301" s="155">
        <f t="shared" si="16"/>
        <v>27.502800000000001</v>
      </c>
      <c r="M301" s="156">
        <f t="shared" si="15"/>
        <v>104486134.3</v>
      </c>
      <c r="N301" s="157"/>
      <c r="O301" s="151" t="s">
        <v>579</v>
      </c>
      <c r="P301" s="136" t="s">
        <v>1645</v>
      </c>
      <c r="Q301" s="152" t="s">
        <v>270</v>
      </c>
      <c r="R301" s="136" t="s">
        <v>60</v>
      </c>
      <c r="S301" s="136" t="s">
        <v>213</v>
      </c>
      <c r="T301" s="89"/>
    </row>
    <row r="302" spans="1:20" s="34" customFormat="1" ht="20.25" customHeight="1">
      <c r="A302" s="136" t="s">
        <v>235</v>
      </c>
      <c r="B302" s="151" t="s">
        <v>1900</v>
      </c>
      <c r="C302" s="152" t="s">
        <v>371</v>
      </c>
      <c r="D302" s="379" t="s">
        <v>1913</v>
      </c>
      <c r="E302" s="186"/>
      <c r="F302" s="136" t="s">
        <v>1901</v>
      </c>
      <c r="G302" s="136"/>
      <c r="H302" s="153">
        <v>1763</v>
      </c>
      <c r="I302" s="153">
        <v>13334.9</v>
      </c>
      <c r="J302" s="153">
        <v>0</v>
      </c>
      <c r="K302" s="155">
        <f t="shared" si="14"/>
        <v>0</v>
      </c>
      <c r="L302" s="155">
        <f t="shared" si="16"/>
        <v>0</v>
      </c>
      <c r="M302" s="156">
        <f t="shared" si="15"/>
        <v>23509428.699999999</v>
      </c>
      <c r="N302" s="157"/>
      <c r="O302" s="151" t="s">
        <v>579</v>
      </c>
      <c r="P302" s="136" t="s">
        <v>1645</v>
      </c>
      <c r="Q302" s="152" t="s">
        <v>577</v>
      </c>
      <c r="R302" s="136" t="s">
        <v>1902</v>
      </c>
      <c r="S302" s="136" t="s">
        <v>213</v>
      </c>
      <c r="T302" s="89"/>
    </row>
    <row r="303" spans="1:20" s="34" customFormat="1" ht="20.25" customHeight="1">
      <c r="A303" s="136" t="s">
        <v>235</v>
      </c>
      <c r="B303" s="151" t="s">
        <v>1900</v>
      </c>
      <c r="C303" s="152" t="s">
        <v>371</v>
      </c>
      <c r="D303" s="379" t="s">
        <v>1913</v>
      </c>
      <c r="E303" s="186"/>
      <c r="F303" s="136" t="s">
        <v>512</v>
      </c>
      <c r="G303" s="136"/>
      <c r="H303" s="153">
        <v>1493</v>
      </c>
      <c r="I303" s="153">
        <v>45280.9</v>
      </c>
      <c r="J303" s="153">
        <v>11.8</v>
      </c>
      <c r="K303" s="155">
        <f t="shared" si="14"/>
        <v>17617.400000000001</v>
      </c>
      <c r="L303" s="155">
        <f t="shared" si="16"/>
        <v>17.6174</v>
      </c>
      <c r="M303" s="156">
        <f t="shared" si="15"/>
        <v>67604383.700000003</v>
      </c>
      <c r="N303" s="157"/>
      <c r="O303" s="151" t="s">
        <v>842</v>
      </c>
      <c r="P303" s="136" t="s">
        <v>1645</v>
      </c>
      <c r="Q303" s="152" t="s">
        <v>270</v>
      </c>
      <c r="R303" s="136" t="s">
        <v>60</v>
      </c>
      <c r="S303" s="136" t="s">
        <v>213</v>
      </c>
      <c r="T303" s="89"/>
    </row>
    <row r="304" spans="1:20" s="34" customFormat="1" ht="20.25" customHeight="1">
      <c r="A304" s="136" t="s">
        <v>235</v>
      </c>
      <c r="B304" s="151" t="s">
        <v>1900</v>
      </c>
      <c r="C304" s="152" t="s">
        <v>371</v>
      </c>
      <c r="D304" s="379" t="s">
        <v>1913</v>
      </c>
      <c r="E304" s="186"/>
      <c r="F304" s="136" t="s">
        <v>1387</v>
      </c>
      <c r="G304" s="136"/>
      <c r="H304" s="153">
        <v>1493</v>
      </c>
      <c r="I304" s="153">
        <v>13323</v>
      </c>
      <c r="J304" s="153">
        <v>0</v>
      </c>
      <c r="K304" s="155">
        <f t="shared" si="14"/>
        <v>0</v>
      </c>
      <c r="L304" s="155">
        <f t="shared" si="16"/>
        <v>0</v>
      </c>
      <c r="M304" s="156">
        <f t="shared" si="15"/>
        <v>19891239</v>
      </c>
      <c r="N304" s="157"/>
      <c r="O304" s="151" t="s">
        <v>842</v>
      </c>
      <c r="P304" s="136" t="s">
        <v>1645</v>
      </c>
      <c r="Q304" s="152" t="s">
        <v>577</v>
      </c>
      <c r="R304" s="136" t="s">
        <v>1902</v>
      </c>
      <c r="S304" s="136" t="s">
        <v>213</v>
      </c>
      <c r="T304" s="89"/>
    </row>
    <row r="305" spans="1:20" s="34" customFormat="1" ht="20.25" customHeight="1">
      <c r="A305" s="136" t="s">
        <v>235</v>
      </c>
      <c r="B305" s="151" t="s">
        <v>1900</v>
      </c>
      <c r="C305" s="152" t="s">
        <v>371</v>
      </c>
      <c r="D305" s="379" t="s">
        <v>1913</v>
      </c>
      <c r="E305" s="186"/>
      <c r="F305" s="136" t="s">
        <v>422</v>
      </c>
      <c r="G305" s="136"/>
      <c r="H305" s="153">
        <v>3256</v>
      </c>
      <c r="I305" s="153">
        <v>29718.7</v>
      </c>
      <c r="J305" s="153">
        <v>0</v>
      </c>
      <c r="K305" s="155">
        <f t="shared" si="14"/>
        <v>0</v>
      </c>
      <c r="L305" s="155">
        <f t="shared" si="16"/>
        <v>0</v>
      </c>
      <c r="M305" s="156">
        <f t="shared" si="15"/>
        <v>96764087.200000003</v>
      </c>
      <c r="N305" s="157"/>
      <c r="O305" s="151" t="s">
        <v>503</v>
      </c>
      <c r="P305" s="136" t="s">
        <v>1645</v>
      </c>
      <c r="Q305" s="152" t="s">
        <v>271</v>
      </c>
      <c r="R305" s="136" t="s">
        <v>73</v>
      </c>
      <c r="S305" s="136" t="s">
        <v>213</v>
      </c>
      <c r="T305" s="89"/>
    </row>
    <row r="306" spans="1:20" s="34" customFormat="1" ht="20.25" customHeight="1">
      <c r="A306" s="136" t="s">
        <v>235</v>
      </c>
      <c r="B306" s="151" t="s">
        <v>1900</v>
      </c>
      <c r="C306" s="152" t="s">
        <v>371</v>
      </c>
      <c r="D306" s="379" t="s">
        <v>1913</v>
      </c>
      <c r="E306" s="186"/>
      <c r="F306" s="136" t="s">
        <v>881</v>
      </c>
      <c r="G306" s="136"/>
      <c r="H306" s="153">
        <v>3256</v>
      </c>
      <c r="I306" s="153">
        <v>6224.5</v>
      </c>
      <c r="J306" s="153">
        <v>0</v>
      </c>
      <c r="K306" s="155">
        <f t="shared" si="14"/>
        <v>0</v>
      </c>
      <c r="L306" s="155">
        <f t="shared" si="16"/>
        <v>0</v>
      </c>
      <c r="M306" s="156">
        <f t="shared" si="15"/>
        <v>20266972</v>
      </c>
      <c r="N306" s="157"/>
      <c r="O306" s="151" t="s">
        <v>503</v>
      </c>
      <c r="P306" s="136" t="s">
        <v>1645</v>
      </c>
      <c r="Q306" s="152" t="s">
        <v>336</v>
      </c>
      <c r="R306" s="136" t="s">
        <v>73</v>
      </c>
      <c r="S306" s="136" t="s">
        <v>213</v>
      </c>
      <c r="T306" s="89"/>
    </row>
    <row r="307" spans="1:20" s="34" customFormat="1" ht="20.25" customHeight="1">
      <c r="A307" s="136" t="s">
        <v>235</v>
      </c>
      <c r="B307" s="151" t="s">
        <v>1900</v>
      </c>
      <c r="C307" s="152" t="s">
        <v>371</v>
      </c>
      <c r="D307" s="379" t="s">
        <v>1913</v>
      </c>
      <c r="E307" s="186"/>
      <c r="F307" s="136" t="s">
        <v>882</v>
      </c>
      <c r="G307" s="136"/>
      <c r="H307" s="153">
        <v>3256</v>
      </c>
      <c r="I307" s="153">
        <v>5187</v>
      </c>
      <c r="J307" s="153">
        <v>0</v>
      </c>
      <c r="K307" s="155">
        <f t="shared" si="14"/>
        <v>0</v>
      </c>
      <c r="L307" s="155">
        <f t="shared" si="16"/>
        <v>0</v>
      </c>
      <c r="M307" s="156">
        <f t="shared" si="15"/>
        <v>16888872</v>
      </c>
      <c r="N307" s="157"/>
      <c r="O307" s="151" t="s">
        <v>503</v>
      </c>
      <c r="P307" s="136" t="s">
        <v>1645</v>
      </c>
      <c r="Q307" s="152" t="s">
        <v>336</v>
      </c>
      <c r="R307" s="136" t="s">
        <v>73</v>
      </c>
      <c r="S307" s="136" t="s">
        <v>213</v>
      </c>
      <c r="T307" s="89"/>
    </row>
    <row r="308" spans="1:20" s="34" customFormat="1" ht="20.25" customHeight="1">
      <c r="A308" s="136" t="s">
        <v>235</v>
      </c>
      <c r="B308" s="151" t="s">
        <v>1900</v>
      </c>
      <c r="C308" s="152" t="s">
        <v>371</v>
      </c>
      <c r="D308" s="379" t="s">
        <v>1913</v>
      </c>
      <c r="E308" s="186"/>
      <c r="F308" s="136" t="s">
        <v>876</v>
      </c>
      <c r="G308" s="136"/>
      <c r="H308" s="153">
        <v>3256</v>
      </c>
      <c r="I308" s="153">
        <v>1098.4000000000001</v>
      </c>
      <c r="J308" s="153">
        <v>0</v>
      </c>
      <c r="K308" s="155">
        <f t="shared" si="14"/>
        <v>0</v>
      </c>
      <c r="L308" s="155">
        <f t="shared" si="16"/>
        <v>0</v>
      </c>
      <c r="M308" s="156">
        <f t="shared" si="15"/>
        <v>3576390.4000000004</v>
      </c>
      <c r="N308" s="157"/>
      <c r="O308" s="151" t="s">
        <v>503</v>
      </c>
      <c r="P308" s="136" t="s">
        <v>1645</v>
      </c>
      <c r="Q308" s="152" t="s">
        <v>336</v>
      </c>
      <c r="R308" s="136" t="s">
        <v>73</v>
      </c>
      <c r="S308" s="136" t="s">
        <v>213</v>
      </c>
      <c r="T308" s="89"/>
    </row>
    <row r="309" spans="1:20" s="34" customFormat="1" ht="20.25" customHeight="1">
      <c r="A309" s="136" t="s">
        <v>235</v>
      </c>
      <c r="B309" s="151" t="s">
        <v>1900</v>
      </c>
      <c r="C309" s="152" t="s">
        <v>371</v>
      </c>
      <c r="D309" s="379" t="s">
        <v>1913</v>
      </c>
      <c r="E309" s="186"/>
      <c r="F309" s="136" t="s">
        <v>880</v>
      </c>
      <c r="G309" s="136"/>
      <c r="H309" s="153">
        <v>3256</v>
      </c>
      <c r="I309" s="153">
        <v>2196.9</v>
      </c>
      <c r="J309" s="153">
        <v>0</v>
      </c>
      <c r="K309" s="155">
        <f t="shared" si="14"/>
        <v>0</v>
      </c>
      <c r="L309" s="155">
        <f t="shared" si="16"/>
        <v>0</v>
      </c>
      <c r="M309" s="156">
        <f t="shared" si="15"/>
        <v>7153106.4000000004</v>
      </c>
      <c r="N309" s="157"/>
      <c r="O309" s="151" t="s">
        <v>503</v>
      </c>
      <c r="P309" s="136" t="s">
        <v>1645</v>
      </c>
      <c r="Q309" s="152" t="s">
        <v>336</v>
      </c>
      <c r="R309" s="136" t="s">
        <v>73</v>
      </c>
      <c r="S309" s="136" t="s">
        <v>213</v>
      </c>
      <c r="T309" s="89"/>
    </row>
    <row r="310" spans="1:20" s="34" customFormat="1" ht="20.25" customHeight="1">
      <c r="A310" s="136" t="s">
        <v>235</v>
      </c>
      <c r="B310" s="151" t="s">
        <v>1900</v>
      </c>
      <c r="C310" s="152" t="s">
        <v>371</v>
      </c>
      <c r="D310" s="379" t="s">
        <v>1913</v>
      </c>
      <c r="E310" s="186"/>
      <c r="F310" s="136" t="s">
        <v>880</v>
      </c>
      <c r="G310" s="136"/>
      <c r="H310" s="153">
        <v>3256</v>
      </c>
      <c r="I310" s="153">
        <v>2196.9</v>
      </c>
      <c r="J310" s="153">
        <v>0</v>
      </c>
      <c r="K310" s="155">
        <f t="shared" si="14"/>
        <v>0</v>
      </c>
      <c r="L310" s="155">
        <f t="shared" si="16"/>
        <v>0</v>
      </c>
      <c r="M310" s="156">
        <f t="shared" si="15"/>
        <v>7153106.4000000004</v>
      </c>
      <c r="N310" s="157"/>
      <c r="O310" s="151" t="s">
        <v>503</v>
      </c>
      <c r="P310" s="136" t="s">
        <v>1645</v>
      </c>
      <c r="Q310" s="152" t="s">
        <v>336</v>
      </c>
      <c r="R310" s="136" t="s">
        <v>73</v>
      </c>
      <c r="S310" s="136" t="s">
        <v>213</v>
      </c>
      <c r="T310" s="89"/>
    </row>
    <row r="311" spans="1:20" s="34" customFormat="1" ht="20.25" customHeight="1">
      <c r="A311" s="136" t="s">
        <v>235</v>
      </c>
      <c r="B311" s="151" t="s">
        <v>1900</v>
      </c>
      <c r="C311" s="152" t="s">
        <v>371</v>
      </c>
      <c r="D311" s="379" t="s">
        <v>1913</v>
      </c>
      <c r="E311" s="186"/>
      <c r="F311" s="136" t="s">
        <v>556</v>
      </c>
      <c r="G311" s="136"/>
      <c r="H311" s="153">
        <v>3256</v>
      </c>
      <c r="I311" s="153">
        <v>1647.6</v>
      </c>
      <c r="J311" s="153">
        <v>0</v>
      </c>
      <c r="K311" s="155">
        <f t="shared" si="14"/>
        <v>0</v>
      </c>
      <c r="L311" s="155">
        <f t="shared" si="16"/>
        <v>0</v>
      </c>
      <c r="M311" s="156">
        <f t="shared" si="15"/>
        <v>5364585.5999999996</v>
      </c>
      <c r="N311" s="157"/>
      <c r="O311" s="151" t="s">
        <v>503</v>
      </c>
      <c r="P311" s="136" t="s">
        <v>1645</v>
      </c>
      <c r="Q311" s="152" t="s">
        <v>336</v>
      </c>
      <c r="R311" s="136" t="s">
        <v>73</v>
      </c>
      <c r="S311" s="136" t="s">
        <v>213</v>
      </c>
      <c r="T311" s="89"/>
    </row>
    <row r="312" spans="1:20" s="34" customFormat="1" ht="20.25" customHeight="1">
      <c r="A312" s="136" t="s">
        <v>235</v>
      </c>
      <c r="B312" s="151" t="s">
        <v>1900</v>
      </c>
      <c r="C312" s="152" t="s">
        <v>371</v>
      </c>
      <c r="D312" s="379" t="s">
        <v>1913</v>
      </c>
      <c r="E312" s="186"/>
      <c r="F312" s="136" t="s">
        <v>159</v>
      </c>
      <c r="G312" s="136"/>
      <c r="H312" s="153">
        <v>3533</v>
      </c>
      <c r="I312" s="153">
        <v>14000</v>
      </c>
      <c r="J312" s="153">
        <v>0</v>
      </c>
      <c r="K312" s="155">
        <f t="shared" si="14"/>
        <v>0</v>
      </c>
      <c r="L312" s="155">
        <f t="shared" si="16"/>
        <v>0</v>
      </c>
      <c r="M312" s="156">
        <f t="shared" si="15"/>
        <v>49462000</v>
      </c>
      <c r="N312" s="157"/>
      <c r="O312" s="151" t="s">
        <v>498</v>
      </c>
      <c r="P312" s="136" t="s">
        <v>1645</v>
      </c>
      <c r="Q312" s="152" t="s">
        <v>360</v>
      </c>
      <c r="R312" s="136" t="s">
        <v>73</v>
      </c>
      <c r="S312" s="136" t="s">
        <v>213</v>
      </c>
      <c r="T312" s="89"/>
    </row>
    <row r="313" spans="1:20" s="34" customFormat="1" ht="20.25" customHeight="1">
      <c r="A313" s="136" t="s">
        <v>235</v>
      </c>
      <c r="B313" s="151" t="s">
        <v>1900</v>
      </c>
      <c r="C313" s="152" t="s">
        <v>371</v>
      </c>
      <c r="D313" s="379" t="s">
        <v>1913</v>
      </c>
      <c r="E313" s="186"/>
      <c r="F313" s="136" t="s">
        <v>416</v>
      </c>
      <c r="G313" s="136"/>
      <c r="H313" s="153">
        <v>1763</v>
      </c>
      <c r="I313" s="153">
        <v>117000</v>
      </c>
      <c r="J313" s="153">
        <v>0</v>
      </c>
      <c r="K313" s="155">
        <f t="shared" si="14"/>
        <v>0</v>
      </c>
      <c r="L313" s="155">
        <f t="shared" si="16"/>
        <v>0</v>
      </c>
      <c r="M313" s="156">
        <f t="shared" si="15"/>
        <v>206271000</v>
      </c>
      <c r="N313" s="157"/>
      <c r="O313" s="151" t="s">
        <v>1903</v>
      </c>
      <c r="P313" s="136" t="s">
        <v>1645</v>
      </c>
      <c r="Q313" s="152" t="s">
        <v>281</v>
      </c>
      <c r="R313" s="136" t="s">
        <v>70</v>
      </c>
      <c r="S313" s="136" t="s">
        <v>213</v>
      </c>
      <c r="T313" s="89"/>
    </row>
    <row r="314" spans="1:20" s="34" customFormat="1" ht="20.25" customHeight="1">
      <c r="A314" s="136" t="s">
        <v>235</v>
      </c>
      <c r="B314" s="151" t="s">
        <v>1900</v>
      </c>
      <c r="C314" s="152" t="s">
        <v>371</v>
      </c>
      <c r="D314" s="379" t="s">
        <v>1913</v>
      </c>
      <c r="E314" s="186"/>
      <c r="F314" s="136" t="s">
        <v>164</v>
      </c>
      <c r="G314" s="136"/>
      <c r="H314" s="153">
        <v>2033</v>
      </c>
      <c r="I314" s="153">
        <v>17000</v>
      </c>
      <c r="J314" s="153">
        <v>0</v>
      </c>
      <c r="K314" s="155">
        <f t="shared" si="14"/>
        <v>0</v>
      </c>
      <c r="L314" s="155">
        <f t="shared" si="16"/>
        <v>0</v>
      </c>
      <c r="M314" s="156">
        <f t="shared" si="15"/>
        <v>34561000</v>
      </c>
      <c r="N314" s="157"/>
      <c r="O314" s="151" t="s">
        <v>11</v>
      </c>
      <c r="P314" s="136" t="s">
        <v>1645</v>
      </c>
      <c r="Q314" s="152" t="s">
        <v>360</v>
      </c>
      <c r="R314" s="136" t="s">
        <v>73</v>
      </c>
      <c r="S314" s="136" t="s">
        <v>213</v>
      </c>
      <c r="T314" s="89"/>
    </row>
    <row r="315" spans="1:20" s="34" customFormat="1" ht="25.5" customHeight="1">
      <c r="A315" s="136" t="s">
        <v>235</v>
      </c>
      <c r="B315" s="151" t="s">
        <v>1900</v>
      </c>
      <c r="C315" s="152" t="s">
        <v>371</v>
      </c>
      <c r="D315" s="379" t="s">
        <v>1913</v>
      </c>
      <c r="E315" s="186"/>
      <c r="F315" s="136" t="s">
        <v>160</v>
      </c>
      <c r="G315" s="136"/>
      <c r="H315" s="153">
        <v>3270</v>
      </c>
      <c r="I315" s="153">
        <v>22000</v>
      </c>
      <c r="J315" s="153">
        <v>0</v>
      </c>
      <c r="K315" s="155">
        <f t="shared" si="14"/>
        <v>0</v>
      </c>
      <c r="L315" s="155">
        <f t="shared" si="16"/>
        <v>0</v>
      </c>
      <c r="M315" s="156">
        <f t="shared" si="15"/>
        <v>71940000</v>
      </c>
      <c r="N315" s="157"/>
      <c r="O315" s="151" t="s">
        <v>11</v>
      </c>
      <c r="P315" s="136" t="s">
        <v>1645</v>
      </c>
      <c r="Q315" s="152" t="s">
        <v>360</v>
      </c>
      <c r="R315" s="136" t="s">
        <v>73</v>
      </c>
      <c r="S315" s="136" t="s">
        <v>213</v>
      </c>
      <c r="T315" s="89"/>
    </row>
    <row r="316" spans="1:20" s="34" customFormat="1" ht="20.25" customHeight="1">
      <c r="A316" s="136" t="s">
        <v>235</v>
      </c>
      <c r="B316" s="151" t="s">
        <v>1900</v>
      </c>
      <c r="C316" s="152" t="s">
        <v>371</v>
      </c>
      <c r="D316" s="379" t="s">
        <v>1913</v>
      </c>
      <c r="E316" s="186"/>
      <c r="F316" s="136" t="s">
        <v>880</v>
      </c>
      <c r="G316" s="136"/>
      <c r="H316" s="153">
        <v>1763</v>
      </c>
      <c r="I316" s="153">
        <v>2797.7</v>
      </c>
      <c r="J316" s="153">
        <v>0</v>
      </c>
      <c r="K316" s="155">
        <f t="shared" ref="K316:K347" si="17">J316*H316</f>
        <v>0</v>
      </c>
      <c r="L316" s="155">
        <f t="shared" si="16"/>
        <v>0</v>
      </c>
      <c r="M316" s="156">
        <f t="shared" ref="M316:M347" si="18">H316*I316</f>
        <v>4932345.0999999996</v>
      </c>
      <c r="N316" s="157"/>
      <c r="O316" s="151" t="s">
        <v>503</v>
      </c>
      <c r="P316" s="136" t="s">
        <v>1645</v>
      </c>
      <c r="Q316" s="152" t="s">
        <v>336</v>
      </c>
      <c r="R316" s="136" t="s">
        <v>73</v>
      </c>
      <c r="S316" s="136" t="s">
        <v>213</v>
      </c>
      <c r="T316" s="89"/>
    </row>
    <row r="317" spans="1:20" s="34" customFormat="1" ht="20.25" customHeight="1">
      <c r="A317" s="136" t="s">
        <v>235</v>
      </c>
      <c r="B317" s="151" t="s">
        <v>1900</v>
      </c>
      <c r="C317" s="152" t="s">
        <v>371</v>
      </c>
      <c r="D317" s="379" t="s">
        <v>1913</v>
      </c>
      <c r="E317" s="186"/>
      <c r="F317" s="136" t="s">
        <v>880</v>
      </c>
      <c r="G317" s="136"/>
      <c r="H317" s="153">
        <v>1763</v>
      </c>
      <c r="I317" s="153">
        <v>2797.7</v>
      </c>
      <c r="J317" s="153">
        <v>0</v>
      </c>
      <c r="K317" s="155">
        <f t="shared" si="17"/>
        <v>0</v>
      </c>
      <c r="L317" s="155">
        <f t="shared" si="16"/>
        <v>0</v>
      </c>
      <c r="M317" s="156">
        <f t="shared" si="18"/>
        <v>4932345.0999999996</v>
      </c>
      <c r="N317" s="157"/>
      <c r="O317" s="151" t="s">
        <v>503</v>
      </c>
      <c r="P317" s="136" t="s">
        <v>1645</v>
      </c>
      <c r="Q317" s="152" t="s">
        <v>336</v>
      </c>
      <c r="R317" s="136" t="s">
        <v>73</v>
      </c>
      <c r="S317" s="136" t="s">
        <v>213</v>
      </c>
      <c r="T317" s="89"/>
    </row>
    <row r="318" spans="1:20" s="34" customFormat="1" ht="20.25" customHeight="1">
      <c r="A318" s="136" t="s">
        <v>235</v>
      </c>
      <c r="B318" s="151" t="s">
        <v>1900</v>
      </c>
      <c r="C318" s="152" t="s">
        <v>371</v>
      </c>
      <c r="D318" s="379" t="s">
        <v>1913</v>
      </c>
      <c r="E318" s="186"/>
      <c r="F318" s="136" t="s">
        <v>431</v>
      </c>
      <c r="G318" s="136"/>
      <c r="H318" s="153">
        <v>1763</v>
      </c>
      <c r="I318" s="153">
        <v>50824.6</v>
      </c>
      <c r="J318" s="153">
        <v>0</v>
      </c>
      <c r="K318" s="155">
        <f t="shared" si="17"/>
        <v>0</v>
      </c>
      <c r="L318" s="155">
        <f t="shared" si="16"/>
        <v>0</v>
      </c>
      <c r="M318" s="156">
        <f t="shared" si="18"/>
        <v>89603769.799999997</v>
      </c>
      <c r="N318" s="157"/>
      <c r="O318" s="151" t="s">
        <v>503</v>
      </c>
      <c r="P318" s="136" t="s">
        <v>1645</v>
      </c>
      <c r="Q318" s="152" t="s">
        <v>278</v>
      </c>
      <c r="R318" s="136" t="s">
        <v>73</v>
      </c>
      <c r="S318" s="136" t="s">
        <v>213</v>
      </c>
      <c r="T318" s="89"/>
    </row>
    <row r="319" spans="1:20" s="34" customFormat="1" ht="20.25" customHeight="1">
      <c r="A319" s="136" t="s">
        <v>235</v>
      </c>
      <c r="B319" s="151" t="s">
        <v>1900</v>
      </c>
      <c r="C319" s="152" t="s">
        <v>371</v>
      </c>
      <c r="D319" s="379" t="s">
        <v>1913</v>
      </c>
      <c r="E319" s="186"/>
      <c r="F319" s="136" t="s">
        <v>418</v>
      </c>
      <c r="G319" s="136"/>
      <c r="H319" s="153">
        <v>1770</v>
      </c>
      <c r="I319" s="153">
        <v>18794.2</v>
      </c>
      <c r="J319" s="153">
        <v>0</v>
      </c>
      <c r="K319" s="155">
        <f t="shared" si="17"/>
        <v>0</v>
      </c>
      <c r="L319" s="155">
        <f t="shared" si="16"/>
        <v>0</v>
      </c>
      <c r="M319" s="156">
        <f t="shared" si="18"/>
        <v>33265734</v>
      </c>
      <c r="N319" s="157"/>
      <c r="O319" s="151" t="s">
        <v>1904</v>
      </c>
      <c r="P319" s="136" t="s">
        <v>1645</v>
      </c>
      <c r="Q319" s="152" t="s">
        <v>360</v>
      </c>
      <c r="R319" s="136" t="s">
        <v>73</v>
      </c>
      <c r="S319" s="136" t="s">
        <v>213</v>
      </c>
      <c r="T319" s="89"/>
    </row>
    <row r="320" spans="1:20" s="34" customFormat="1" ht="20.25" customHeight="1">
      <c r="A320" s="136" t="s">
        <v>235</v>
      </c>
      <c r="B320" s="151" t="s">
        <v>1900</v>
      </c>
      <c r="C320" s="152" t="s">
        <v>371</v>
      </c>
      <c r="D320" s="379" t="s">
        <v>1913</v>
      </c>
      <c r="E320" s="186"/>
      <c r="F320" s="136" t="s">
        <v>387</v>
      </c>
      <c r="G320" s="136"/>
      <c r="H320" s="153">
        <v>1770</v>
      </c>
      <c r="I320" s="153">
        <v>16830.599999999999</v>
      </c>
      <c r="J320" s="153">
        <v>0</v>
      </c>
      <c r="K320" s="155">
        <f t="shared" si="17"/>
        <v>0</v>
      </c>
      <c r="L320" s="155">
        <f t="shared" si="16"/>
        <v>0</v>
      </c>
      <c r="M320" s="156">
        <f t="shared" si="18"/>
        <v>29790161.999999996</v>
      </c>
      <c r="N320" s="157"/>
      <c r="O320" s="151" t="s">
        <v>1904</v>
      </c>
      <c r="P320" s="136" t="s">
        <v>1645</v>
      </c>
      <c r="Q320" s="152" t="s">
        <v>360</v>
      </c>
      <c r="R320" s="136" t="s">
        <v>73</v>
      </c>
      <c r="S320" s="136" t="s">
        <v>213</v>
      </c>
      <c r="T320" s="89"/>
    </row>
    <row r="321" spans="1:20" s="34" customFormat="1" ht="20.25" customHeight="1">
      <c r="A321" s="136" t="s">
        <v>235</v>
      </c>
      <c r="B321" s="151" t="s">
        <v>1900</v>
      </c>
      <c r="C321" s="152" t="s">
        <v>371</v>
      </c>
      <c r="D321" s="379" t="s">
        <v>1913</v>
      </c>
      <c r="E321" s="186"/>
      <c r="F321" s="136" t="s">
        <v>82</v>
      </c>
      <c r="G321" s="136"/>
      <c r="H321" s="153">
        <v>1770</v>
      </c>
      <c r="I321" s="153">
        <v>13324.2</v>
      </c>
      <c r="J321" s="153">
        <v>0</v>
      </c>
      <c r="K321" s="155">
        <f t="shared" si="17"/>
        <v>0</v>
      </c>
      <c r="L321" s="155">
        <f t="shared" si="16"/>
        <v>0</v>
      </c>
      <c r="M321" s="156">
        <f t="shared" si="18"/>
        <v>23583834</v>
      </c>
      <c r="N321" s="157"/>
      <c r="O321" s="151" t="s">
        <v>1904</v>
      </c>
      <c r="P321" s="136" t="s">
        <v>1645</v>
      </c>
      <c r="Q321" s="152" t="s">
        <v>336</v>
      </c>
      <c r="R321" s="136" t="s">
        <v>73</v>
      </c>
      <c r="S321" s="136" t="s">
        <v>213</v>
      </c>
      <c r="T321" s="89"/>
    </row>
    <row r="322" spans="1:20" s="34" customFormat="1" ht="20.25" customHeight="1">
      <c r="A322" s="136" t="s">
        <v>235</v>
      </c>
      <c r="B322" s="151" t="s">
        <v>1900</v>
      </c>
      <c r="C322" s="152" t="s">
        <v>371</v>
      </c>
      <c r="D322" s="379" t="s">
        <v>1913</v>
      </c>
      <c r="E322" s="186"/>
      <c r="F322" s="136" t="s">
        <v>275</v>
      </c>
      <c r="G322" s="136"/>
      <c r="H322" s="153">
        <v>1770</v>
      </c>
      <c r="I322" s="153">
        <v>71249.5</v>
      </c>
      <c r="J322" s="153">
        <v>0</v>
      </c>
      <c r="K322" s="155">
        <f t="shared" si="17"/>
        <v>0</v>
      </c>
      <c r="L322" s="155">
        <f t="shared" si="16"/>
        <v>0</v>
      </c>
      <c r="M322" s="156">
        <f t="shared" si="18"/>
        <v>126111615</v>
      </c>
      <c r="N322" s="157"/>
      <c r="O322" s="151" t="s">
        <v>1904</v>
      </c>
      <c r="P322" s="136" t="s">
        <v>1645</v>
      </c>
      <c r="Q322" s="152" t="s">
        <v>276</v>
      </c>
      <c r="R322" s="136" t="s">
        <v>73</v>
      </c>
      <c r="S322" s="136" t="s">
        <v>213</v>
      </c>
      <c r="T322" s="89"/>
    </row>
    <row r="323" spans="1:20" s="34" customFormat="1" ht="20.25" customHeight="1">
      <c r="A323" s="136" t="s">
        <v>235</v>
      </c>
      <c r="B323" s="151" t="s">
        <v>1900</v>
      </c>
      <c r="C323" s="152" t="s">
        <v>371</v>
      </c>
      <c r="D323" s="379" t="s">
        <v>1913</v>
      </c>
      <c r="E323" s="186"/>
      <c r="F323" s="136" t="s">
        <v>1647</v>
      </c>
      <c r="G323" s="136"/>
      <c r="H323" s="153">
        <v>1770</v>
      </c>
      <c r="I323" s="153">
        <v>5610.2</v>
      </c>
      <c r="J323" s="153">
        <v>0</v>
      </c>
      <c r="K323" s="155">
        <f t="shared" si="17"/>
        <v>0</v>
      </c>
      <c r="L323" s="155">
        <f t="shared" si="16"/>
        <v>0</v>
      </c>
      <c r="M323" s="156">
        <f t="shared" si="18"/>
        <v>9930054</v>
      </c>
      <c r="N323" s="157"/>
      <c r="O323" s="151" t="s">
        <v>1904</v>
      </c>
      <c r="P323" s="136" t="s">
        <v>1645</v>
      </c>
      <c r="Q323" s="152" t="s">
        <v>336</v>
      </c>
      <c r="R323" s="136" t="s">
        <v>73</v>
      </c>
      <c r="S323" s="136" t="s">
        <v>213</v>
      </c>
      <c r="T323" s="89"/>
    </row>
    <row r="324" spans="1:20" s="34" customFormat="1" ht="20.25" customHeight="1">
      <c r="A324" s="136" t="s">
        <v>235</v>
      </c>
      <c r="B324" s="151" t="s">
        <v>1900</v>
      </c>
      <c r="C324" s="152" t="s">
        <v>371</v>
      </c>
      <c r="D324" s="379" t="s">
        <v>1913</v>
      </c>
      <c r="E324" s="186"/>
      <c r="F324" s="136" t="s">
        <v>1905</v>
      </c>
      <c r="G324" s="136"/>
      <c r="H324" s="153">
        <v>1763</v>
      </c>
      <c r="I324" s="153">
        <v>70009.8</v>
      </c>
      <c r="J324" s="153">
        <v>0</v>
      </c>
      <c r="K324" s="155">
        <f t="shared" si="17"/>
        <v>0</v>
      </c>
      <c r="L324" s="155">
        <f t="shared" si="16"/>
        <v>0</v>
      </c>
      <c r="M324" s="156">
        <f t="shared" si="18"/>
        <v>123427277.40000001</v>
      </c>
      <c r="N324" s="157"/>
      <c r="O324" s="151" t="s">
        <v>1906</v>
      </c>
      <c r="P324" s="136" t="s">
        <v>1645</v>
      </c>
      <c r="Q324" s="152" t="s">
        <v>276</v>
      </c>
      <c r="R324" s="136" t="s">
        <v>73</v>
      </c>
      <c r="S324" s="136" t="s">
        <v>213</v>
      </c>
      <c r="T324" s="89"/>
    </row>
    <row r="325" spans="1:20" s="34" customFormat="1" ht="20.25" customHeight="1">
      <c r="A325" s="136" t="s">
        <v>235</v>
      </c>
      <c r="B325" s="151" t="s">
        <v>1900</v>
      </c>
      <c r="C325" s="152" t="s">
        <v>371</v>
      </c>
      <c r="D325" s="379" t="s">
        <v>1913</v>
      </c>
      <c r="E325" s="186"/>
      <c r="F325" s="136" t="s">
        <v>1647</v>
      </c>
      <c r="G325" s="136"/>
      <c r="H325" s="153">
        <v>1763</v>
      </c>
      <c r="I325" s="153">
        <v>5803.9</v>
      </c>
      <c r="J325" s="153">
        <v>0</v>
      </c>
      <c r="K325" s="155">
        <f t="shared" si="17"/>
        <v>0</v>
      </c>
      <c r="L325" s="155">
        <f t="shared" ref="L325:L356" si="19">K325/1000</f>
        <v>0</v>
      </c>
      <c r="M325" s="156">
        <f t="shared" si="18"/>
        <v>10232275.699999999</v>
      </c>
      <c r="N325" s="157"/>
      <c r="O325" s="151" t="s">
        <v>1906</v>
      </c>
      <c r="P325" s="136" t="s">
        <v>1645</v>
      </c>
      <c r="Q325" s="152" t="s">
        <v>336</v>
      </c>
      <c r="R325" s="136" t="s">
        <v>73</v>
      </c>
      <c r="S325" s="136" t="s">
        <v>213</v>
      </c>
      <c r="T325" s="89"/>
    </row>
    <row r="326" spans="1:20" s="34" customFormat="1" ht="20.25" customHeight="1">
      <c r="A326" s="136" t="s">
        <v>235</v>
      </c>
      <c r="B326" s="151" t="s">
        <v>1900</v>
      </c>
      <c r="C326" s="152" t="s">
        <v>371</v>
      </c>
      <c r="D326" s="379" t="s">
        <v>1913</v>
      </c>
      <c r="E326" s="186"/>
      <c r="F326" s="136" t="s">
        <v>337</v>
      </c>
      <c r="G326" s="136"/>
      <c r="H326" s="153">
        <v>1763</v>
      </c>
      <c r="I326" s="153">
        <v>14364.7</v>
      </c>
      <c r="J326" s="153">
        <v>0</v>
      </c>
      <c r="K326" s="155">
        <f t="shared" si="17"/>
        <v>0</v>
      </c>
      <c r="L326" s="155">
        <f t="shared" si="19"/>
        <v>0</v>
      </c>
      <c r="M326" s="156">
        <f t="shared" si="18"/>
        <v>25324966.100000001</v>
      </c>
      <c r="N326" s="157"/>
      <c r="O326" s="151" t="s">
        <v>1906</v>
      </c>
      <c r="P326" s="136" t="s">
        <v>1645</v>
      </c>
      <c r="Q326" s="152" t="s">
        <v>336</v>
      </c>
      <c r="R326" s="136" t="s">
        <v>73</v>
      </c>
      <c r="S326" s="136" t="s">
        <v>213</v>
      </c>
      <c r="T326" s="89"/>
    </row>
    <row r="327" spans="1:20" s="34" customFormat="1" ht="20.25" customHeight="1">
      <c r="A327" s="136" t="s">
        <v>235</v>
      </c>
      <c r="B327" s="151" t="s">
        <v>1900</v>
      </c>
      <c r="C327" s="152" t="s">
        <v>371</v>
      </c>
      <c r="D327" s="379" t="s">
        <v>1913</v>
      </c>
      <c r="E327" s="186"/>
      <c r="F327" s="136" t="s">
        <v>1907</v>
      </c>
      <c r="G327" s="136"/>
      <c r="H327" s="153">
        <v>1770</v>
      </c>
      <c r="I327" s="153">
        <v>40382.199999999997</v>
      </c>
      <c r="J327" s="153">
        <v>11.3</v>
      </c>
      <c r="K327" s="155">
        <f t="shared" si="17"/>
        <v>20001</v>
      </c>
      <c r="L327" s="155">
        <f t="shared" si="19"/>
        <v>20.001000000000001</v>
      </c>
      <c r="M327" s="156">
        <f t="shared" si="18"/>
        <v>71476494</v>
      </c>
      <c r="N327" s="157"/>
      <c r="O327" s="151" t="s">
        <v>1908</v>
      </c>
      <c r="P327" s="136" t="s">
        <v>1645</v>
      </c>
      <c r="Q327" s="152" t="s">
        <v>481</v>
      </c>
      <c r="R327" s="136" t="s">
        <v>60</v>
      </c>
      <c r="S327" s="136" t="s">
        <v>213</v>
      </c>
      <c r="T327" s="89"/>
    </row>
    <row r="328" spans="1:20" s="34" customFormat="1" ht="20.25" customHeight="1">
      <c r="A328" s="136" t="s">
        <v>235</v>
      </c>
      <c r="B328" s="151" t="s">
        <v>1900</v>
      </c>
      <c r="C328" s="152" t="s">
        <v>371</v>
      </c>
      <c r="D328" s="379" t="s">
        <v>1913</v>
      </c>
      <c r="E328" s="186"/>
      <c r="F328" s="136" t="s">
        <v>880</v>
      </c>
      <c r="G328" s="136"/>
      <c r="H328" s="153">
        <v>1770</v>
      </c>
      <c r="I328" s="153">
        <v>2307.6</v>
      </c>
      <c r="J328" s="153">
        <v>0</v>
      </c>
      <c r="K328" s="155">
        <f t="shared" si="17"/>
        <v>0</v>
      </c>
      <c r="L328" s="155">
        <f t="shared" si="19"/>
        <v>0</v>
      </c>
      <c r="M328" s="156">
        <f t="shared" si="18"/>
        <v>4084452</v>
      </c>
      <c r="N328" s="157"/>
      <c r="O328" s="151" t="s">
        <v>1908</v>
      </c>
      <c r="P328" s="136" t="s">
        <v>1645</v>
      </c>
      <c r="Q328" s="152" t="s">
        <v>336</v>
      </c>
      <c r="R328" s="136" t="s">
        <v>73</v>
      </c>
      <c r="S328" s="136" t="s">
        <v>213</v>
      </c>
      <c r="T328" s="89"/>
    </row>
    <row r="329" spans="1:20" s="34" customFormat="1" ht="20.25" customHeight="1">
      <c r="A329" s="136" t="s">
        <v>235</v>
      </c>
      <c r="B329" s="151" t="s">
        <v>1900</v>
      </c>
      <c r="C329" s="152" t="s">
        <v>371</v>
      </c>
      <c r="D329" s="379" t="s">
        <v>1913</v>
      </c>
      <c r="E329" s="186"/>
      <c r="F329" s="136" t="s">
        <v>1907</v>
      </c>
      <c r="G329" s="136"/>
      <c r="H329" s="153">
        <v>1763</v>
      </c>
      <c r="I329" s="153">
        <v>39402.9</v>
      </c>
      <c r="J329" s="153">
        <v>11.3</v>
      </c>
      <c r="K329" s="155">
        <f t="shared" si="17"/>
        <v>19921.900000000001</v>
      </c>
      <c r="L329" s="155">
        <f t="shared" si="19"/>
        <v>19.921900000000001</v>
      </c>
      <c r="M329" s="156">
        <f t="shared" si="18"/>
        <v>69467312.700000003</v>
      </c>
      <c r="N329" s="157"/>
      <c r="O329" s="151" t="s">
        <v>1909</v>
      </c>
      <c r="P329" s="136" t="s">
        <v>1645</v>
      </c>
      <c r="Q329" s="152" t="s">
        <v>481</v>
      </c>
      <c r="R329" s="136" t="s">
        <v>60</v>
      </c>
      <c r="S329" s="136" t="s">
        <v>213</v>
      </c>
      <c r="T329" s="89"/>
    </row>
    <row r="330" spans="1:20" s="34" customFormat="1" ht="20.25" customHeight="1">
      <c r="A330" s="136" t="s">
        <v>235</v>
      </c>
      <c r="B330" s="151" t="s">
        <v>1900</v>
      </c>
      <c r="C330" s="152" t="s">
        <v>371</v>
      </c>
      <c r="D330" s="379" t="s">
        <v>1913</v>
      </c>
      <c r="E330" s="186"/>
      <c r="F330" s="136" t="s">
        <v>880</v>
      </c>
      <c r="G330" s="136"/>
      <c r="H330" s="153">
        <v>1763</v>
      </c>
      <c r="I330" s="153">
        <v>2251.6</v>
      </c>
      <c r="J330" s="153">
        <v>0</v>
      </c>
      <c r="K330" s="155">
        <f t="shared" si="17"/>
        <v>0</v>
      </c>
      <c r="L330" s="155">
        <f t="shared" si="19"/>
        <v>0</v>
      </c>
      <c r="M330" s="156">
        <f t="shared" si="18"/>
        <v>3969570.8</v>
      </c>
      <c r="N330" s="157"/>
      <c r="O330" s="151" t="s">
        <v>1909</v>
      </c>
      <c r="P330" s="136" t="s">
        <v>1645</v>
      </c>
      <c r="Q330" s="152" t="s">
        <v>336</v>
      </c>
      <c r="R330" s="136" t="s">
        <v>73</v>
      </c>
      <c r="S330" s="136" t="s">
        <v>213</v>
      </c>
      <c r="T330" s="89"/>
    </row>
    <row r="331" spans="1:20" s="34" customFormat="1" ht="20.25" customHeight="1">
      <c r="A331" s="136" t="s">
        <v>235</v>
      </c>
      <c r="B331" s="151" t="s">
        <v>1900</v>
      </c>
      <c r="C331" s="152" t="s">
        <v>371</v>
      </c>
      <c r="D331" s="379" t="s">
        <v>1913</v>
      </c>
      <c r="E331" s="186"/>
      <c r="F331" s="136" t="s">
        <v>401</v>
      </c>
      <c r="G331" s="136"/>
      <c r="H331" s="153">
        <v>277</v>
      </c>
      <c r="I331" s="153">
        <v>66647.7</v>
      </c>
      <c r="J331" s="153">
        <v>9.4</v>
      </c>
      <c r="K331" s="155">
        <f t="shared" si="17"/>
        <v>2603.8000000000002</v>
      </c>
      <c r="L331" s="155">
        <f t="shared" si="19"/>
        <v>2.6038000000000001</v>
      </c>
      <c r="M331" s="156">
        <f t="shared" si="18"/>
        <v>18461412.899999999</v>
      </c>
      <c r="N331" s="157"/>
      <c r="O331" s="151" t="s">
        <v>11</v>
      </c>
      <c r="P331" s="136" t="s">
        <v>1645</v>
      </c>
      <c r="Q331" s="152" t="s">
        <v>344</v>
      </c>
      <c r="R331" s="136" t="s">
        <v>60</v>
      </c>
      <c r="S331" s="136" t="s">
        <v>213</v>
      </c>
      <c r="T331" s="89"/>
    </row>
    <row r="332" spans="1:20" s="34" customFormat="1" ht="20.25" customHeight="1">
      <c r="A332" s="136" t="s">
        <v>235</v>
      </c>
      <c r="B332" s="151" t="s">
        <v>1900</v>
      </c>
      <c r="C332" s="152" t="s">
        <v>371</v>
      </c>
      <c r="D332" s="379" t="s">
        <v>1913</v>
      </c>
      <c r="E332" s="186"/>
      <c r="F332" s="136" t="s">
        <v>882</v>
      </c>
      <c r="G332" s="136"/>
      <c r="H332" s="153">
        <v>277</v>
      </c>
      <c r="I332" s="153">
        <v>8234</v>
      </c>
      <c r="J332" s="153">
        <v>0</v>
      </c>
      <c r="K332" s="155">
        <f t="shared" si="17"/>
        <v>0</v>
      </c>
      <c r="L332" s="155">
        <f t="shared" si="19"/>
        <v>0</v>
      </c>
      <c r="M332" s="156">
        <f t="shared" si="18"/>
        <v>2280818</v>
      </c>
      <c r="N332" s="157"/>
      <c r="O332" s="151" t="s">
        <v>1910</v>
      </c>
      <c r="P332" s="136" t="s">
        <v>1645</v>
      </c>
      <c r="Q332" s="152" t="s">
        <v>336</v>
      </c>
      <c r="R332" s="136" t="s">
        <v>73</v>
      </c>
      <c r="S332" s="136" t="s">
        <v>213</v>
      </c>
      <c r="T332" s="89"/>
    </row>
    <row r="333" spans="1:20" s="34" customFormat="1" ht="20.25" customHeight="1">
      <c r="A333" s="136" t="s">
        <v>235</v>
      </c>
      <c r="B333" s="151" t="s">
        <v>1900</v>
      </c>
      <c r="C333" s="152" t="s">
        <v>371</v>
      </c>
      <c r="D333" s="379" t="s">
        <v>1913</v>
      </c>
      <c r="E333" s="186"/>
      <c r="F333" s="136" t="s">
        <v>1575</v>
      </c>
      <c r="G333" s="136"/>
      <c r="H333" s="153">
        <v>277</v>
      </c>
      <c r="I333" s="153">
        <v>6974.7</v>
      </c>
      <c r="J333" s="153">
        <v>0</v>
      </c>
      <c r="K333" s="155">
        <f t="shared" si="17"/>
        <v>0</v>
      </c>
      <c r="L333" s="155">
        <f t="shared" si="19"/>
        <v>0</v>
      </c>
      <c r="M333" s="156">
        <f t="shared" si="18"/>
        <v>1931991.9</v>
      </c>
      <c r="N333" s="157"/>
      <c r="O333" s="151" t="s">
        <v>1910</v>
      </c>
      <c r="P333" s="136" t="s">
        <v>1645</v>
      </c>
      <c r="Q333" s="152" t="s">
        <v>336</v>
      </c>
      <c r="R333" s="136" t="s">
        <v>73</v>
      </c>
      <c r="S333" s="136" t="s">
        <v>213</v>
      </c>
      <c r="T333" s="89"/>
    </row>
    <row r="334" spans="1:20" s="34" customFormat="1" ht="20.25" customHeight="1">
      <c r="A334" s="136" t="s">
        <v>235</v>
      </c>
      <c r="B334" s="151" t="s">
        <v>1900</v>
      </c>
      <c r="C334" s="152" t="s">
        <v>371</v>
      </c>
      <c r="D334" s="379" t="s">
        <v>1913</v>
      </c>
      <c r="E334" s="186"/>
      <c r="F334" s="136" t="s">
        <v>406</v>
      </c>
      <c r="G334" s="136"/>
      <c r="H334" s="153">
        <v>277</v>
      </c>
      <c r="I334" s="153">
        <v>42816.7</v>
      </c>
      <c r="J334" s="153">
        <v>0</v>
      </c>
      <c r="K334" s="155">
        <f t="shared" si="17"/>
        <v>0</v>
      </c>
      <c r="L334" s="155">
        <f t="shared" si="19"/>
        <v>0</v>
      </c>
      <c r="M334" s="156">
        <f t="shared" si="18"/>
        <v>11860225.899999999</v>
      </c>
      <c r="N334" s="157"/>
      <c r="O334" s="151" t="s">
        <v>1910</v>
      </c>
      <c r="P334" s="136" t="s">
        <v>1645</v>
      </c>
      <c r="Q334" s="152" t="s">
        <v>271</v>
      </c>
      <c r="R334" s="136" t="s">
        <v>73</v>
      </c>
      <c r="S334" s="136" t="s">
        <v>213</v>
      </c>
      <c r="T334" s="89"/>
    </row>
    <row r="335" spans="1:20" s="34" customFormat="1" ht="20.25" customHeight="1">
      <c r="A335" s="136" t="s">
        <v>235</v>
      </c>
      <c r="B335" s="151" t="s">
        <v>1900</v>
      </c>
      <c r="C335" s="152" t="s">
        <v>371</v>
      </c>
      <c r="D335" s="379" t="s">
        <v>1913</v>
      </c>
      <c r="E335" s="186"/>
      <c r="F335" s="136" t="s">
        <v>880</v>
      </c>
      <c r="G335" s="136"/>
      <c r="H335" s="153">
        <v>277</v>
      </c>
      <c r="I335" s="153">
        <v>3487.3</v>
      </c>
      <c r="J335" s="153">
        <v>0</v>
      </c>
      <c r="K335" s="155">
        <f t="shared" si="17"/>
        <v>0</v>
      </c>
      <c r="L335" s="155">
        <f t="shared" si="19"/>
        <v>0</v>
      </c>
      <c r="M335" s="156">
        <f t="shared" si="18"/>
        <v>965982.10000000009</v>
      </c>
      <c r="N335" s="157"/>
      <c r="O335" s="151" t="s">
        <v>1910</v>
      </c>
      <c r="P335" s="136" t="s">
        <v>1645</v>
      </c>
      <c r="Q335" s="152" t="s">
        <v>336</v>
      </c>
      <c r="R335" s="136" t="s">
        <v>73</v>
      </c>
      <c r="S335" s="136" t="s">
        <v>213</v>
      </c>
      <c r="T335" s="89"/>
    </row>
    <row r="336" spans="1:20" s="34" customFormat="1" ht="20.25" customHeight="1">
      <c r="A336" s="136" t="s">
        <v>235</v>
      </c>
      <c r="B336" s="151" t="s">
        <v>1900</v>
      </c>
      <c r="C336" s="152" t="s">
        <v>371</v>
      </c>
      <c r="D336" s="379" t="s">
        <v>1913</v>
      </c>
      <c r="E336" s="186"/>
      <c r="F336" s="136" t="s">
        <v>880</v>
      </c>
      <c r="G336" s="136"/>
      <c r="H336" s="153">
        <v>277</v>
      </c>
      <c r="I336" s="153">
        <v>3487.3</v>
      </c>
      <c r="J336" s="153">
        <v>0</v>
      </c>
      <c r="K336" s="155">
        <f t="shared" si="17"/>
        <v>0</v>
      </c>
      <c r="L336" s="155">
        <f t="shared" si="19"/>
        <v>0</v>
      </c>
      <c r="M336" s="156">
        <f t="shared" si="18"/>
        <v>965982.10000000009</v>
      </c>
      <c r="N336" s="157"/>
      <c r="O336" s="151" t="s">
        <v>1910</v>
      </c>
      <c r="P336" s="136" t="s">
        <v>1645</v>
      </c>
      <c r="Q336" s="152" t="s">
        <v>336</v>
      </c>
      <c r="R336" s="136" t="s">
        <v>73</v>
      </c>
      <c r="S336" s="136" t="s">
        <v>213</v>
      </c>
      <c r="T336" s="89"/>
    </row>
    <row r="337" spans="1:20" s="34" customFormat="1" ht="20.25" customHeight="1">
      <c r="A337" s="136" t="s">
        <v>235</v>
      </c>
      <c r="B337" s="151" t="s">
        <v>1900</v>
      </c>
      <c r="C337" s="152" t="s">
        <v>371</v>
      </c>
      <c r="D337" s="379" t="s">
        <v>1913</v>
      </c>
      <c r="E337" s="186"/>
      <c r="F337" s="136" t="s">
        <v>442</v>
      </c>
      <c r="G337" s="136"/>
      <c r="H337" s="153">
        <v>270</v>
      </c>
      <c r="I337" s="153">
        <v>968.9</v>
      </c>
      <c r="J337" s="153">
        <v>0</v>
      </c>
      <c r="K337" s="155">
        <f t="shared" si="17"/>
        <v>0</v>
      </c>
      <c r="L337" s="155">
        <f t="shared" si="19"/>
        <v>0</v>
      </c>
      <c r="M337" s="156">
        <f t="shared" si="18"/>
        <v>261603</v>
      </c>
      <c r="N337" s="157"/>
      <c r="O337" s="151" t="s">
        <v>1911</v>
      </c>
      <c r="P337" s="136" t="s">
        <v>1645</v>
      </c>
      <c r="Q337" s="152" t="s">
        <v>336</v>
      </c>
      <c r="R337" s="136" t="s">
        <v>73</v>
      </c>
      <c r="S337" s="136" t="s">
        <v>213</v>
      </c>
      <c r="T337" s="89"/>
    </row>
    <row r="338" spans="1:20" s="34" customFormat="1" ht="20.25" customHeight="1">
      <c r="A338" s="136" t="s">
        <v>235</v>
      </c>
      <c r="B338" s="151" t="s">
        <v>1900</v>
      </c>
      <c r="C338" s="152" t="s">
        <v>371</v>
      </c>
      <c r="D338" s="379" t="s">
        <v>1913</v>
      </c>
      <c r="E338" s="186"/>
      <c r="F338" s="136" t="s">
        <v>1912</v>
      </c>
      <c r="G338" s="136"/>
      <c r="H338" s="153">
        <v>270</v>
      </c>
      <c r="I338" s="153">
        <v>7750.9</v>
      </c>
      <c r="J338" s="153">
        <v>0</v>
      </c>
      <c r="K338" s="155">
        <f t="shared" si="17"/>
        <v>0</v>
      </c>
      <c r="L338" s="155">
        <f t="shared" si="19"/>
        <v>0</v>
      </c>
      <c r="M338" s="156">
        <f t="shared" si="18"/>
        <v>2092743</v>
      </c>
      <c r="N338" s="157"/>
      <c r="O338" s="151" t="s">
        <v>1911</v>
      </c>
      <c r="P338" s="136" t="s">
        <v>1645</v>
      </c>
      <c r="Q338" s="152" t="s">
        <v>336</v>
      </c>
      <c r="R338" s="136" t="s">
        <v>73</v>
      </c>
      <c r="S338" s="136" t="s">
        <v>213</v>
      </c>
      <c r="T338" s="89"/>
    </row>
    <row r="339" spans="1:20" s="34" customFormat="1" ht="20.25" customHeight="1">
      <c r="A339" s="136" t="s">
        <v>235</v>
      </c>
      <c r="B339" s="151" t="s">
        <v>1900</v>
      </c>
      <c r="C339" s="152" t="s">
        <v>371</v>
      </c>
      <c r="D339" s="379" t="s">
        <v>1913</v>
      </c>
      <c r="E339" s="186"/>
      <c r="F339" s="136" t="s">
        <v>730</v>
      </c>
      <c r="G339" s="136"/>
      <c r="H339" s="153">
        <v>270</v>
      </c>
      <c r="I339" s="153">
        <v>76733.600000000006</v>
      </c>
      <c r="J339" s="153">
        <v>0</v>
      </c>
      <c r="K339" s="155">
        <f t="shared" si="17"/>
        <v>0</v>
      </c>
      <c r="L339" s="155">
        <f t="shared" si="19"/>
        <v>0</v>
      </c>
      <c r="M339" s="156">
        <f t="shared" si="18"/>
        <v>20718072</v>
      </c>
      <c r="N339" s="157"/>
      <c r="O339" s="151" t="s">
        <v>1911</v>
      </c>
      <c r="P339" s="136" t="s">
        <v>1645</v>
      </c>
      <c r="Q339" s="152" t="s">
        <v>272</v>
      </c>
      <c r="R339" s="136" t="s">
        <v>73</v>
      </c>
      <c r="S339" s="136" t="s">
        <v>213</v>
      </c>
      <c r="T339" s="89"/>
    </row>
    <row r="340" spans="1:20" s="34" customFormat="1" ht="20.25" customHeight="1">
      <c r="A340" s="136" t="s">
        <v>235</v>
      </c>
      <c r="B340" s="151" t="s">
        <v>1900</v>
      </c>
      <c r="C340" s="152" t="s">
        <v>371</v>
      </c>
      <c r="D340" s="379" t="s">
        <v>1913</v>
      </c>
      <c r="E340" s="186"/>
      <c r="F340" s="136" t="s">
        <v>1115</v>
      </c>
      <c r="G340" s="136"/>
      <c r="H340" s="153">
        <v>1770</v>
      </c>
      <c r="I340" s="153">
        <v>8064.7</v>
      </c>
      <c r="J340" s="153">
        <v>0</v>
      </c>
      <c r="K340" s="155">
        <f t="shared" si="17"/>
        <v>0</v>
      </c>
      <c r="L340" s="155">
        <f t="shared" si="19"/>
        <v>0</v>
      </c>
      <c r="M340" s="156">
        <f t="shared" si="18"/>
        <v>14274519</v>
      </c>
      <c r="N340" s="157"/>
      <c r="O340" s="151" t="s">
        <v>1904</v>
      </c>
      <c r="P340" s="136" t="s">
        <v>1645</v>
      </c>
      <c r="Q340" s="152" t="s">
        <v>336</v>
      </c>
      <c r="R340" s="136" t="s">
        <v>73</v>
      </c>
      <c r="S340" s="136" t="s">
        <v>213</v>
      </c>
      <c r="T340" s="89"/>
    </row>
    <row r="341" spans="1:20" s="34" customFormat="1" ht="20.25" customHeight="1">
      <c r="A341" s="136" t="s">
        <v>235</v>
      </c>
      <c r="B341" s="151" t="s">
        <v>1900</v>
      </c>
      <c r="C341" s="152" t="s">
        <v>371</v>
      </c>
      <c r="D341" s="379" t="s">
        <v>1913</v>
      </c>
      <c r="E341" s="186"/>
      <c r="F341" s="136" t="s">
        <v>373</v>
      </c>
      <c r="G341" s="136"/>
      <c r="H341" s="153">
        <v>270</v>
      </c>
      <c r="I341" s="153">
        <v>19764.7</v>
      </c>
      <c r="J341" s="153">
        <v>0</v>
      </c>
      <c r="K341" s="155">
        <f t="shared" si="17"/>
        <v>0</v>
      </c>
      <c r="L341" s="155">
        <f t="shared" si="19"/>
        <v>0</v>
      </c>
      <c r="M341" s="156">
        <f t="shared" si="18"/>
        <v>5336469</v>
      </c>
      <c r="N341" s="157"/>
      <c r="O341" s="151" t="s">
        <v>1911</v>
      </c>
      <c r="P341" s="136" t="s">
        <v>1645</v>
      </c>
      <c r="Q341" s="152" t="s">
        <v>336</v>
      </c>
      <c r="R341" s="136" t="s">
        <v>73</v>
      </c>
      <c r="S341" s="136" t="s">
        <v>213</v>
      </c>
      <c r="T341" s="89"/>
    </row>
    <row r="342" spans="1:20" s="34" customFormat="1" ht="20.25" customHeight="1">
      <c r="A342" s="136" t="s">
        <v>235</v>
      </c>
      <c r="B342" s="151" t="s">
        <v>1900</v>
      </c>
      <c r="C342" s="152" t="s">
        <v>371</v>
      </c>
      <c r="D342" s="379" t="s">
        <v>1913</v>
      </c>
      <c r="E342" s="186"/>
      <c r="F342" s="136" t="s">
        <v>373</v>
      </c>
      <c r="G342" s="136"/>
      <c r="H342" s="153">
        <v>1770</v>
      </c>
      <c r="I342" s="153">
        <v>14306</v>
      </c>
      <c r="J342" s="153">
        <v>0</v>
      </c>
      <c r="K342" s="155">
        <f t="shared" si="17"/>
        <v>0</v>
      </c>
      <c r="L342" s="155">
        <f t="shared" si="19"/>
        <v>0</v>
      </c>
      <c r="M342" s="156">
        <f t="shared" si="18"/>
        <v>25321620</v>
      </c>
      <c r="N342" s="157"/>
      <c r="O342" s="151" t="s">
        <v>1904</v>
      </c>
      <c r="P342" s="136" t="s">
        <v>1645</v>
      </c>
      <c r="Q342" s="152" t="s">
        <v>336</v>
      </c>
      <c r="R342" s="136" t="s">
        <v>73</v>
      </c>
      <c r="S342" s="136" t="s">
        <v>213</v>
      </c>
      <c r="T342" s="89"/>
    </row>
    <row r="343" spans="1:20" s="34" customFormat="1" ht="20.25" customHeight="1">
      <c r="A343" s="136" t="s">
        <v>235</v>
      </c>
      <c r="B343" s="151" t="s">
        <v>1900</v>
      </c>
      <c r="C343" s="152" t="s">
        <v>371</v>
      </c>
      <c r="D343" s="379" t="s">
        <v>1913</v>
      </c>
      <c r="E343" s="186"/>
      <c r="F343" s="136" t="s">
        <v>373</v>
      </c>
      <c r="G343" s="136"/>
      <c r="H343" s="153">
        <v>1763</v>
      </c>
      <c r="I343" s="153">
        <v>14800</v>
      </c>
      <c r="J343" s="153">
        <v>0</v>
      </c>
      <c r="K343" s="155">
        <f t="shared" si="17"/>
        <v>0</v>
      </c>
      <c r="L343" s="155">
        <f t="shared" si="19"/>
        <v>0</v>
      </c>
      <c r="M343" s="156">
        <f t="shared" si="18"/>
        <v>26092400</v>
      </c>
      <c r="N343" s="157"/>
      <c r="O343" s="151" t="s">
        <v>1906</v>
      </c>
      <c r="P343" s="136" t="s">
        <v>1645</v>
      </c>
      <c r="Q343" s="152" t="s">
        <v>336</v>
      </c>
      <c r="R343" s="136" t="s">
        <v>73</v>
      </c>
      <c r="S343" s="136" t="s">
        <v>213</v>
      </c>
      <c r="T343" s="89"/>
    </row>
    <row r="344" spans="1:20" s="34" customFormat="1" ht="20.25" customHeight="1">
      <c r="A344" s="136" t="s">
        <v>235</v>
      </c>
      <c r="B344" s="151" t="s">
        <v>1900</v>
      </c>
      <c r="C344" s="152" t="s">
        <v>371</v>
      </c>
      <c r="D344" s="379" t="s">
        <v>1913</v>
      </c>
      <c r="E344" s="186"/>
      <c r="F344" s="136" t="s">
        <v>81</v>
      </c>
      <c r="G344" s="136"/>
      <c r="H344" s="153">
        <v>270</v>
      </c>
      <c r="I344" s="153">
        <v>6782</v>
      </c>
      <c r="J344" s="153">
        <v>0</v>
      </c>
      <c r="K344" s="155">
        <f t="shared" si="17"/>
        <v>0</v>
      </c>
      <c r="L344" s="155">
        <f t="shared" si="19"/>
        <v>0</v>
      </c>
      <c r="M344" s="156">
        <f t="shared" si="18"/>
        <v>1831140</v>
      </c>
      <c r="N344" s="157"/>
      <c r="O344" s="151" t="s">
        <v>1911</v>
      </c>
      <c r="P344" s="136" t="s">
        <v>1645</v>
      </c>
      <c r="Q344" s="152" t="s">
        <v>336</v>
      </c>
      <c r="R344" s="136" t="s">
        <v>73</v>
      </c>
      <c r="S344" s="136" t="s">
        <v>213</v>
      </c>
      <c r="T344" s="89"/>
    </row>
    <row r="345" spans="1:20" s="34" customFormat="1" ht="20.25" customHeight="1">
      <c r="A345" s="136" t="s">
        <v>235</v>
      </c>
      <c r="B345" s="151" t="s">
        <v>1900</v>
      </c>
      <c r="C345" s="152" t="s">
        <v>371</v>
      </c>
      <c r="D345" s="379" t="s">
        <v>1913</v>
      </c>
      <c r="E345" s="186"/>
      <c r="F345" s="136" t="s">
        <v>81</v>
      </c>
      <c r="G345" s="136"/>
      <c r="H345" s="153">
        <v>1770</v>
      </c>
      <c r="I345" s="153">
        <v>5820.6</v>
      </c>
      <c r="J345" s="153">
        <v>0</v>
      </c>
      <c r="K345" s="155">
        <f t="shared" si="17"/>
        <v>0</v>
      </c>
      <c r="L345" s="155">
        <f t="shared" si="19"/>
        <v>0</v>
      </c>
      <c r="M345" s="156">
        <f t="shared" si="18"/>
        <v>10302462</v>
      </c>
      <c r="N345" s="157"/>
      <c r="O345" s="151" t="s">
        <v>1904</v>
      </c>
      <c r="P345" s="136" t="s">
        <v>1645</v>
      </c>
      <c r="Q345" s="152" t="s">
        <v>336</v>
      </c>
      <c r="R345" s="136" t="s">
        <v>73</v>
      </c>
      <c r="S345" s="136" t="s">
        <v>213</v>
      </c>
      <c r="T345" s="89"/>
    </row>
    <row r="346" spans="1:20" s="34" customFormat="1" ht="20.25" customHeight="1">
      <c r="A346" s="136" t="s">
        <v>235</v>
      </c>
      <c r="B346" s="151" t="s">
        <v>1900</v>
      </c>
      <c r="C346" s="152" t="s">
        <v>371</v>
      </c>
      <c r="D346" s="379" t="s">
        <v>1913</v>
      </c>
      <c r="E346" s="186"/>
      <c r="F346" s="136" t="s">
        <v>81</v>
      </c>
      <c r="G346" s="136"/>
      <c r="H346" s="153">
        <v>1763</v>
      </c>
      <c r="I346" s="153">
        <v>6021.6</v>
      </c>
      <c r="J346" s="153">
        <v>0</v>
      </c>
      <c r="K346" s="155">
        <f t="shared" si="17"/>
        <v>0</v>
      </c>
      <c r="L346" s="155">
        <f t="shared" si="19"/>
        <v>0</v>
      </c>
      <c r="M346" s="156">
        <f t="shared" si="18"/>
        <v>10616080.800000001</v>
      </c>
      <c r="N346" s="157"/>
      <c r="O346" s="151" t="s">
        <v>1906</v>
      </c>
      <c r="P346" s="136" t="s">
        <v>1645</v>
      </c>
      <c r="Q346" s="152" t="s">
        <v>336</v>
      </c>
      <c r="R346" s="136" t="s">
        <v>73</v>
      </c>
      <c r="S346" s="136" t="s">
        <v>213</v>
      </c>
      <c r="T346" s="89"/>
    </row>
    <row r="347" spans="1:20" s="34" customFormat="1" ht="20.25" customHeight="1">
      <c r="A347" s="136" t="s">
        <v>398</v>
      </c>
      <c r="B347" s="151" t="s">
        <v>1916</v>
      </c>
      <c r="C347" s="152" t="s">
        <v>1917</v>
      </c>
      <c r="D347" s="275" t="s">
        <v>1007</v>
      </c>
      <c r="E347" s="186"/>
      <c r="F347" s="136" t="s">
        <v>880</v>
      </c>
      <c r="G347" s="136"/>
      <c r="H347" s="153">
        <v>1500</v>
      </c>
      <c r="I347" s="153">
        <v>2930.4</v>
      </c>
      <c r="J347" s="153">
        <v>0</v>
      </c>
      <c r="K347" s="155">
        <f t="shared" si="17"/>
        <v>0</v>
      </c>
      <c r="L347" s="155">
        <f t="shared" si="19"/>
        <v>0</v>
      </c>
      <c r="M347" s="156">
        <f t="shared" si="18"/>
        <v>4395600</v>
      </c>
      <c r="N347" s="157"/>
      <c r="O347" s="151" t="s">
        <v>1918</v>
      </c>
      <c r="P347" s="136" t="s">
        <v>761</v>
      </c>
      <c r="Q347" s="152" t="s">
        <v>336</v>
      </c>
      <c r="R347" s="136" t="s">
        <v>73</v>
      </c>
      <c r="S347" s="136" t="s">
        <v>237</v>
      </c>
      <c r="T347" s="89"/>
    </row>
    <row r="348" spans="1:20" s="34" customFormat="1" ht="20.25" customHeight="1">
      <c r="A348" s="136" t="s">
        <v>398</v>
      </c>
      <c r="B348" s="151" t="s">
        <v>1916</v>
      </c>
      <c r="C348" s="152" t="s">
        <v>1917</v>
      </c>
      <c r="D348" s="275" t="s">
        <v>1007</v>
      </c>
      <c r="E348" s="186"/>
      <c r="F348" s="136" t="s">
        <v>880</v>
      </c>
      <c r="G348" s="136"/>
      <c r="H348" s="153">
        <v>1500</v>
      </c>
      <c r="I348" s="153">
        <v>2930.4</v>
      </c>
      <c r="J348" s="153">
        <v>0</v>
      </c>
      <c r="K348" s="155">
        <f t="shared" ref="K348:K379" si="20">J348*H348</f>
        <v>0</v>
      </c>
      <c r="L348" s="155">
        <f t="shared" si="19"/>
        <v>0</v>
      </c>
      <c r="M348" s="156">
        <f t="shared" ref="M348:M379" si="21">H348*I348</f>
        <v>4395600</v>
      </c>
      <c r="N348" s="157"/>
      <c r="O348" s="151" t="s">
        <v>1918</v>
      </c>
      <c r="P348" s="136" t="s">
        <v>761</v>
      </c>
      <c r="Q348" s="152" t="s">
        <v>336</v>
      </c>
      <c r="R348" s="136" t="s">
        <v>73</v>
      </c>
      <c r="S348" s="136" t="s">
        <v>237</v>
      </c>
      <c r="T348" s="89"/>
    </row>
    <row r="349" spans="1:20" s="34" customFormat="1" ht="20.25" customHeight="1">
      <c r="A349" s="136" t="s">
        <v>398</v>
      </c>
      <c r="B349" s="151" t="s">
        <v>1916</v>
      </c>
      <c r="C349" s="152" t="s">
        <v>1917</v>
      </c>
      <c r="D349" s="275" t="s">
        <v>1007</v>
      </c>
      <c r="E349" s="186"/>
      <c r="F349" s="136" t="s">
        <v>625</v>
      </c>
      <c r="G349" s="136"/>
      <c r="H349" s="153">
        <v>1500</v>
      </c>
      <c r="I349" s="153">
        <v>102484</v>
      </c>
      <c r="J349" s="153">
        <v>0</v>
      </c>
      <c r="K349" s="155">
        <f t="shared" si="20"/>
        <v>0</v>
      </c>
      <c r="L349" s="155">
        <f t="shared" si="19"/>
        <v>0</v>
      </c>
      <c r="M349" s="156">
        <f t="shared" si="21"/>
        <v>153726000</v>
      </c>
      <c r="N349" s="157"/>
      <c r="O349" s="151" t="s">
        <v>1918</v>
      </c>
      <c r="P349" s="136" t="s">
        <v>761</v>
      </c>
      <c r="Q349" s="152" t="s">
        <v>278</v>
      </c>
      <c r="R349" s="136" t="s">
        <v>73</v>
      </c>
      <c r="S349" s="136" t="s">
        <v>237</v>
      </c>
      <c r="T349" s="89"/>
    </row>
    <row r="350" spans="1:20" s="34" customFormat="1" ht="20.25" customHeight="1">
      <c r="A350" s="136" t="s">
        <v>1919</v>
      </c>
      <c r="B350" s="151" t="s">
        <v>1920</v>
      </c>
      <c r="C350" s="152" t="s">
        <v>425</v>
      </c>
      <c r="D350" s="379" t="s">
        <v>1922</v>
      </c>
      <c r="E350" s="186"/>
      <c r="F350" s="136" t="s">
        <v>909</v>
      </c>
      <c r="G350" s="136"/>
      <c r="H350" s="153">
        <v>180</v>
      </c>
      <c r="I350" s="153">
        <v>50400</v>
      </c>
      <c r="J350" s="153">
        <v>19</v>
      </c>
      <c r="K350" s="155">
        <f t="shared" si="20"/>
        <v>3420</v>
      </c>
      <c r="L350" s="155">
        <f t="shared" si="19"/>
        <v>3.42</v>
      </c>
      <c r="M350" s="156">
        <f t="shared" si="21"/>
        <v>9072000</v>
      </c>
      <c r="N350" s="157"/>
      <c r="O350" s="151" t="s">
        <v>1921</v>
      </c>
      <c r="P350" s="136" t="s">
        <v>372</v>
      </c>
      <c r="Q350" s="152" t="s">
        <v>361</v>
      </c>
      <c r="R350" s="136" t="s">
        <v>68</v>
      </c>
      <c r="S350" s="136" t="s">
        <v>237</v>
      </c>
      <c r="T350" s="89"/>
    </row>
    <row r="351" spans="1:20" s="34" customFormat="1" ht="20.25" customHeight="1">
      <c r="A351" s="136" t="s">
        <v>1268</v>
      </c>
      <c r="B351" s="151" t="s">
        <v>1920</v>
      </c>
      <c r="C351" s="152" t="s">
        <v>425</v>
      </c>
      <c r="D351" s="379" t="s">
        <v>1922</v>
      </c>
      <c r="E351" s="186"/>
      <c r="F351" s="136" t="s">
        <v>612</v>
      </c>
      <c r="G351" s="136"/>
      <c r="H351" s="153">
        <v>180</v>
      </c>
      <c r="I351" s="153">
        <v>42000</v>
      </c>
      <c r="J351" s="153">
        <v>0</v>
      </c>
      <c r="K351" s="155">
        <f t="shared" si="20"/>
        <v>0</v>
      </c>
      <c r="L351" s="155">
        <f t="shared" si="19"/>
        <v>0</v>
      </c>
      <c r="M351" s="156">
        <f t="shared" si="21"/>
        <v>7560000</v>
      </c>
      <c r="N351" s="157"/>
      <c r="O351" s="151" t="s">
        <v>1921</v>
      </c>
      <c r="P351" s="136" t="s">
        <v>372</v>
      </c>
      <c r="Q351" s="152" t="s">
        <v>336</v>
      </c>
      <c r="R351" s="136" t="s">
        <v>73</v>
      </c>
      <c r="S351" s="136" t="s">
        <v>237</v>
      </c>
      <c r="T351" s="89"/>
    </row>
    <row r="352" spans="1:20" s="34" customFormat="1" ht="20.25" customHeight="1">
      <c r="A352" s="136" t="s">
        <v>1268</v>
      </c>
      <c r="B352" s="151" t="s">
        <v>1920</v>
      </c>
      <c r="C352" s="152" t="s">
        <v>425</v>
      </c>
      <c r="D352" s="379" t="s">
        <v>1922</v>
      </c>
      <c r="E352" s="186"/>
      <c r="F352" s="136" t="s">
        <v>363</v>
      </c>
      <c r="G352" s="136"/>
      <c r="H352" s="153">
        <v>90</v>
      </c>
      <c r="I352" s="153">
        <v>102240</v>
      </c>
      <c r="J352" s="153">
        <v>41.5</v>
      </c>
      <c r="K352" s="155">
        <f t="shared" si="20"/>
        <v>3735</v>
      </c>
      <c r="L352" s="155">
        <f t="shared" si="19"/>
        <v>3.7349999999999999</v>
      </c>
      <c r="M352" s="156">
        <f t="shared" si="21"/>
        <v>9201600</v>
      </c>
      <c r="N352" s="157"/>
      <c r="O352" s="151" t="s">
        <v>11</v>
      </c>
      <c r="P352" s="136" t="s">
        <v>372</v>
      </c>
      <c r="Q352" s="152" t="s">
        <v>364</v>
      </c>
      <c r="R352" s="136" t="s">
        <v>68</v>
      </c>
      <c r="S352" s="136" t="s">
        <v>237</v>
      </c>
      <c r="T352" s="89"/>
    </row>
    <row r="353" spans="1:20" s="34" customFormat="1" ht="20.25" customHeight="1">
      <c r="A353" s="136" t="s">
        <v>1268</v>
      </c>
      <c r="B353" s="151" t="s">
        <v>1920</v>
      </c>
      <c r="C353" s="152" t="s">
        <v>425</v>
      </c>
      <c r="D353" s="379" t="s">
        <v>1922</v>
      </c>
      <c r="E353" s="186"/>
      <c r="F353" s="136" t="s">
        <v>966</v>
      </c>
      <c r="G353" s="136"/>
      <c r="H353" s="153">
        <v>165</v>
      </c>
      <c r="I353" s="153">
        <v>315000</v>
      </c>
      <c r="J353" s="153">
        <v>0</v>
      </c>
      <c r="K353" s="155">
        <f t="shared" si="20"/>
        <v>0</v>
      </c>
      <c r="L353" s="155">
        <f t="shared" si="19"/>
        <v>0</v>
      </c>
      <c r="M353" s="156">
        <f t="shared" si="21"/>
        <v>51975000</v>
      </c>
      <c r="N353" s="157"/>
      <c r="O353" s="151" t="s">
        <v>11</v>
      </c>
      <c r="P353" s="136" t="s">
        <v>372</v>
      </c>
      <c r="Q353" s="152" t="s">
        <v>336</v>
      </c>
      <c r="R353" s="136" t="s">
        <v>73</v>
      </c>
      <c r="S353" s="136" t="s">
        <v>237</v>
      </c>
      <c r="T353" s="89"/>
    </row>
    <row r="354" spans="1:20" s="34" customFormat="1" ht="20.25" customHeight="1">
      <c r="A354" s="136" t="s">
        <v>623</v>
      </c>
      <c r="B354" s="151" t="s">
        <v>1924</v>
      </c>
      <c r="C354" s="152" t="s">
        <v>371</v>
      </c>
      <c r="D354" s="379" t="s">
        <v>1926</v>
      </c>
      <c r="E354" s="186"/>
      <c r="F354" s="136" t="s">
        <v>906</v>
      </c>
      <c r="G354" s="136"/>
      <c r="H354" s="153">
        <v>944</v>
      </c>
      <c r="I354" s="153">
        <v>108275</v>
      </c>
      <c r="J354" s="153">
        <v>35</v>
      </c>
      <c r="K354" s="155">
        <f t="shared" si="20"/>
        <v>33040</v>
      </c>
      <c r="L354" s="155">
        <f t="shared" si="19"/>
        <v>33.04</v>
      </c>
      <c r="M354" s="156">
        <f t="shared" si="21"/>
        <v>102211600</v>
      </c>
      <c r="N354" s="157"/>
      <c r="O354" s="151" t="s">
        <v>1433</v>
      </c>
      <c r="P354" s="136" t="s">
        <v>1645</v>
      </c>
      <c r="Q354" s="152" t="s">
        <v>370</v>
      </c>
      <c r="R354" s="136" t="s">
        <v>68</v>
      </c>
      <c r="S354" s="136" t="s">
        <v>213</v>
      </c>
      <c r="T354" s="89"/>
    </row>
    <row r="355" spans="1:20" s="34" customFormat="1" ht="20.25" customHeight="1">
      <c r="A355" s="136" t="s">
        <v>623</v>
      </c>
      <c r="B355" s="151" t="s">
        <v>1924</v>
      </c>
      <c r="C355" s="152" t="s">
        <v>371</v>
      </c>
      <c r="D355" s="379" t="s">
        <v>1926</v>
      </c>
      <c r="E355" s="186"/>
      <c r="F355" s="136" t="s">
        <v>880</v>
      </c>
      <c r="G355" s="136"/>
      <c r="H355" s="153">
        <v>944</v>
      </c>
      <c r="I355" s="153">
        <v>2514.8000000000002</v>
      </c>
      <c r="J355" s="153">
        <v>0</v>
      </c>
      <c r="K355" s="155">
        <f t="shared" si="20"/>
        <v>0</v>
      </c>
      <c r="L355" s="155">
        <f t="shared" si="19"/>
        <v>0</v>
      </c>
      <c r="M355" s="156">
        <f t="shared" si="21"/>
        <v>2373971.2000000002</v>
      </c>
      <c r="N355" s="157"/>
      <c r="O355" s="151" t="s">
        <v>1433</v>
      </c>
      <c r="P355" s="136" t="s">
        <v>1645</v>
      </c>
      <c r="Q355" s="152" t="s">
        <v>336</v>
      </c>
      <c r="R355" s="136" t="s">
        <v>73</v>
      </c>
      <c r="S355" s="136" t="s">
        <v>213</v>
      </c>
      <c r="T355" s="89"/>
    </row>
    <row r="356" spans="1:20" s="34" customFormat="1" ht="20.25" customHeight="1">
      <c r="A356" s="136" t="s">
        <v>623</v>
      </c>
      <c r="B356" s="151" t="s">
        <v>1924</v>
      </c>
      <c r="C356" s="152" t="s">
        <v>371</v>
      </c>
      <c r="D356" s="379" t="s">
        <v>1926</v>
      </c>
      <c r="E356" s="186"/>
      <c r="F356" s="136" t="s">
        <v>1387</v>
      </c>
      <c r="G356" s="136"/>
      <c r="H356" s="153">
        <v>944</v>
      </c>
      <c r="I356" s="153">
        <v>13107.5</v>
      </c>
      <c r="J356" s="153">
        <v>0</v>
      </c>
      <c r="K356" s="155">
        <f t="shared" si="20"/>
        <v>0</v>
      </c>
      <c r="L356" s="155">
        <f t="shared" si="19"/>
        <v>0</v>
      </c>
      <c r="M356" s="156">
        <f t="shared" si="21"/>
        <v>12373480</v>
      </c>
      <c r="N356" s="157"/>
      <c r="O356" s="151" t="s">
        <v>1437</v>
      </c>
      <c r="P356" s="136" t="s">
        <v>1645</v>
      </c>
      <c r="Q356" s="152" t="s">
        <v>577</v>
      </c>
      <c r="R356" s="136" t="s">
        <v>1902</v>
      </c>
      <c r="S356" s="136" t="s">
        <v>213</v>
      </c>
      <c r="T356" s="89"/>
    </row>
    <row r="357" spans="1:20" s="34" customFormat="1" ht="20.25" customHeight="1">
      <c r="A357" s="136" t="s">
        <v>623</v>
      </c>
      <c r="B357" s="151" t="s">
        <v>1924</v>
      </c>
      <c r="C357" s="152" t="s">
        <v>371</v>
      </c>
      <c r="D357" s="379" t="s">
        <v>1926</v>
      </c>
      <c r="E357" s="186"/>
      <c r="F357" s="136" t="s">
        <v>588</v>
      </c>
      <c r="G357" s="136"/>
      <c r="H357" s="153">
        <v>944</v>
      </c>
      <c r="I357" s="153">
        <v>38551.4</v>
      </c>
      <c r="J357" s="153">
        <v>15</v>
      </c>
      <c r="K357" s="155">
        <f t="shared" si="20"/>
        <v>14160</v>
      </c>
      <c r="L357" s="155">
        <f t="shared" ref="L357:L388" si="22">K357/1000</f>
        <v>14.16</v>
      </c>
      <c r="M357" s="156">
        <f t="shared" si="21"/>
        <v>36392521.600000001</v>
      </c>
      <c r="N357" s="157"/>
      <c r="O357" s="151" t="s">
        <v>1437</v>
      </c>
      <c r="P357" s="136" t="s">
        <v>1645</v>
      </c>
      <c r="Q357" s="152" t="s">
        <v>270</v>
      </c>
      <c r="R357" s="136" t="s">
        <v>68</v>
      </c>
      <c r="S357" s="136" t="s">
        <v>213</v>
      </c>
      <c r="T357" s="89"/>
    </row>
    <row r="358" spans="1:20" s="34" customFormat="1" ht="20.25" customHeight="1">
      <c r="A358" s="136" t="s">
        <v>623</v>
      </c>
      <c r="B358" s="151" t="s">
        <v>1924</v>
      </c>
      <c r="C358" s="152" t="s">
        <v>371</v>
      </c>
      <c r="D358" s="379" t="s">
        <v>1926</v>
      </c>
      <c r="E358" s="186"/>
      <c r="F358" s="136" t="s">
        <v>71</v>
      </c>
      <c r="G358" s="136"/>
      <c r="H358" s="153">
        <v>944</v>
      </c>
      <c r="I358" s="153">
        <v>37236.1</v>
      </c>
      <c r="J358" s="153">
        <v>0</v>
      </c>
      <c r="K358" s="155">
        <f t="shared" si="20"/>
        <v>0</v>
      </c>
      <c r="L358" s="155">
        <f t="shared" si="22"/>
        <v>0</v>
      </c>
      <c r="M358" s="156">
        <f t="shared" si="21"/>
        <v>35150878.399999999</v>
      </c>
      <c r="N358" s="157"/>
      <c r="O358" s="151" t="s">
        <v>1290</v>
      </c>
      <c r="P358" s="136" t="s">
        <v>1645</v>
      </c>
      <c r="Q358" s="152" t="s">
        <v>271</v>
      </c>
      <c r="R358" s="136" t="s">
        <v>73</v>
      </c>
      <c r="S358" s="136" t="s">
        <v>213</v>
      </c>
      <c r="T358" s="89"/>
    </row>
    <row r="359" spans="1:20" s="34" customFormat="1" ht="20.25" customHeight="1">
      <c r="A359" s="136" t="s">
        <v>623</v>
      </c>
      <c r="B359" s="151" t="s">
        <v>1924</v>
      </c>
      <c r="C359" s="152" t="s">
        <v>371</v>
      </c>
      <c r="D359" s="379" t="s">
        <v>1926</v>
      </c>
      <c r="E359" s="186"/>
      <c r="F359" s="136" t="s">
        <v>880</v>
      </c>
      <c r="G359" s="136"/>
      <c r="H359" s="153">
        <v>944</v>
      </c>
      <c r="I359" s="153">
        <v>3500</v>
      </c>
      <c r="J359" s="153">
        <v>0</v>
      </c>
      <c r="K359" s="155">
        <f t="shared" si="20"/>
        <v>0</v>
      </c>
      <c r="L359" s="155">
        <f t="shared" si="22"/>
        <v>0</v>
      </c>
      <c r="M359" s="156">
        <f t="shared" si="21"/>
        <v>3304000</v>
      </c>
      <c r="N359" s="157"/>
      <c r="O359" s="151" t="s">
        <v>1290</v>
      </c>
      <c r="P359" s="136" t="s">
        <v>1645</v>
      </c>
      <c r="Q359" s="152" t="s">
        <v>336</v>
      </c>
      <c r="R359" s="136" t="s">
        <v>73</v>
      </c>
      <c r="S359" s="136" t="s">
        <v>213</v>
      </c>
      <c r="T359" s="89"/>
    </row>
    <row r="360" spans="1:20" s="34" customFormat="1" ht="20.25" customHeight="1">
      <c r="A360" s="136" t="s">
        <v>623</v>
      </c>
      <c r="B360" s="151" t="s">
        <v>1924</v>
      </c>
      <c r="C360" s="152" t="s">
        <v>371</v>
      </c>
      <c r="D360" s="379" t="s">
        <v>1926</v>
      </c>
      <c r="E360" s="186"/>
      <c r="F360" s="136" t="s">
        <v>880</v>
      </c>
      <c r="G360" s="136"/>
      <c r="H360" s="153">
        <v>944</v>
      </c>
      <c r="I360" s="153">
        <v>3500</v>
      </c>
      <c r="J360" s="153">
        <v>0</v>
      </c>
      <c r="K360" s="155">
        <f t="shared" si="20"/>
        <v>0</v>
      </c>
      <c r="L360" s="155">
        <f t="shared" si="22"/>
        <v>0</v>
      </c>
      <c r="M360" s="156">
        <f t="shared" si="21"/>
        <v>3304000</v>
      </c>
      <c r="N360" s="157"/>
      <c r="O360" s="151" t="s">
        <v>1290</v>
      </c>
      <c r="P360" s="136" t="s">
        <v>1645</v>
      </c>
      <c r="Q360" s="152" t="s">
        <v>336</v>
      </c>
      <c r="R360" s="136" t="s">
        <v>73</v>
      </c>
      <c r="S360" s="136" t="s">
        <v>213</v>
      </c>
      <c r="T360" s="89"/>
    </row>
    <row r="361" spans="1:20" s="34" customFormat="1" ht="20.25" customHeight="1">
      <c r="A361" s="136" t="s">
        <v>623</v>
      </c>
      <c r="B361" s="151" t="s">
        <v>1924</v>
      </c>
      <c r="C361" s="152" t="s">
        <v>371</v>
      </c>
      <c r="D361" s="379" t="s">
        <v>1926</v>
      </c>
      <c r="E361" s="186"/>
      <c r="F361" s="136" t="s">
        <v>881</v>
      </c>
      <c r="G361" s="136"/>
      <c r="H361" s="153">
        <v>944</v>
      </c>
      <c r="I361" s="153">
        <v>10500</v>
      </c>
      <c r="J361" s="153">
        <v>0</v>
      </c>
      <c r="K361" s="155">
        <f t="shared" si="20"/>
        <v>0</v>
      </c>
      <c r="L361" s="155">
        <f t="shared" si="22"/>
        <v>0</v>
      </c>
      <c r="M361" s="156">
        <f t="shared" si="21"/>
        <v>9912000</v>
      </c>
      <c r="N361" s="157"/>
      <c r="O361" s="151" t="s">
        <v>1290</v>
      </c>
      <c r="P361" s="136" t="s">
        <v>1645</v>
      </c>
      <c r="Q361" s="152" t="s">
        <v>336</v>
      </c>
      <c r="R361" s="136" t="s">
        <v>73</v>
      </c>
      <c r="S361" s="136" t="s">
        <v>213</v>
      </c>
      <c r="T361" s="89"/>
    </row>
    <row r="362" spans="1:20" s="34" customFormat="1" ht="20.25" customHeight="1">
      <c r="A362" s="136" t="s">
        <v>623</v>
      </c>
      <c r="B362" s="151" t="s">
        <v>1924</v>
      </c>
      <c r="C362" s="152" t="s">
        <v>371</v>
      </c>
      <c r="D362" s="379" t="s">
        <v>1926</v>
      </c>
      <c r="E362" s="186"/>
      <c r="F362" s="136" t="s">
        <v>882</v>
      </c>
      <c r="G362" s="136"/>
      <c r="H362" s="153">
        <v>944</v>
      </c>
      <c r="I362" s="153">
        <v>8263.9</v>
      </c>
      <c r="J362" s="153">
        <v>0</v>
      </c>
      <c r="K362" s="155">
        <f t="shared" si="20"/>
        <v>0</v>
      </c>
      <c r="L362" s="155">
        <f t="shared" si="22"/>
        <v>0</v>
      </c>
      <c r="M362" s="156">
        <f t="shared" si="21"/>
        <v>7801121.5999999996</v>
      </c>
      <c r="N362" s="157"/>
      <c r="O362" s="151" t="s">
        <v>1290</v>
      </c>
      <c r="P362" s="136" t="s">
        <v>1645</v>
      </c>
      <c r="Q362" s="152" t="s">
        <v>336</v>
      </c>
      <c r="R362" s="136" t="s">
        <v>73</v>
      </c>
      <c r="S362" s="136" t="s">
        <v>213</v>
      </c>
      <c r="T362" s="89"/>
    </row>
    <row r="363" spans="1:20" s="34" customFormat="1" ht="20.25" customHeight="1">
      <c r="A363" s="136" t="s">
        <v>623</v>
      </c>
      <c r="B363" s="151" t="s">
        <v>1924</v>
      </c>
      <c r="C363" s="152" t="s">
        <v>371</v>
      </c>
      <c r="D363" s="379" t="s">
        <v>1926</v>
      </c>
      <c r="E363" s="186"/>
      <c r="F363" s="136" t="s">
        <v>907</v>
      </c>
      <c r="G363" s="136"/>
      <c r="H363" s="153">
        <v>472</v>
      </c>
      <c r="I363" s="153">
        <v>50000</v>
      </c>
      <c r="J363" s="153">
        <v>0</v>
      </c>
      <c r="K363" s="155">
        <f t="shared" si="20"/>
        <v>0</v>
      </c>
      <c r="L363" s="155">
        <f t="shared" si="22"/>
        <v>0</v>
      </c>
      <c r="M363" s="156">
        <f t="shared" si="21"/>
        <v>23600000</v>
      </c>
      <c r="N363" s="157"/>
      <c r="O363" s="151" t="s">
        <v>508</v>
      </c>
      <c r="P363" s="136" t="s">
        <v>1645</v>
      </c>
      <c r="Q363" s="152" t="s">
        <v>278</v>
      </c>
      <c r="R363" s="136" t="s">
        <v>73</v>
      </c>
      <c r="S363" s="136" t="s">
        <v>213</v>
      </c>
      <c r="T363" s="89"/>
    </row>
    <row r="364" spans="1:20" s="34" customFormat="1" ht="20.25" customHeight="1">
      <c r="A364" s="136" t="s">
        <v>623</v>
      </c>
      <c r="B364" s="151" t="s">
        <v>1924</v>
      </c>
      <c r="C364" s="152" t="s">
        <v>371</v>
      </c>
      <c r="D364" s="379" t="s">
        <v>1926</v>
      </c>
      <c r="E364" s="186"/>
      <c r="F364" s="136" t="s">
        <v>350</v>
      </c>
      <c r="G364" s="136"/>
      <c r="H364" s="153">
        <v>944</v>
      </c>
      <c r="I364" s="153">
        <v>9628.2000000000007</v>
      </c>
      <c r="J364" s="153">
        <v>0</v>
      </c>
      <c r="K364" s="155">
        <f t="shared" si="20"/>
        <v>0</v>
      </c>
      <c r="L364" s="155">
        <f t="shared" si="22"/>
        <v>0</v>
      </c>
      <c r="M364" s="156">
        <f t="shared" si="21"/>
        <v>9089020.8000000007</v>
      </c>
      <c r="N364" s="157"/>
      <c r="O364" s="151" t="s">
        <v>11</v>
      </c>
      <c r="P364" s="136" t="s">
        <v>1645</v>
      </c>
      <c r="Q364" s="152" t="s">
        <v>336</v>
      </c>
      <c r="R364" s="136" t="s">
        <v>73</v>
      </c>
      <c r="S364" s="136" t="s">
        <v>213</v>
      </c>
      <c r="T364" s="89"/>
    </row>
    <row r="365" spans="1:20" s="34" customFormat="1" ht="20.25" customHeight="1">
      <c r="A365" s="136" t="s">
        <v>623</v>
      </c>
      <c r="B365" s="151" t="s">
        <v>1924</v>
      </c>
      <c r="C365" s="152" t="s">
        <v>371</v>
      </c>
      <c r="D365" s="379" t="s">
        <v>1926</v>
      </c>
      <c r="E365" s="186"/>
      <c r="F365" s="136" t="s">
        <v>509</v>
      </c>
      <c r="G365" s="136"/>
      <c r="H365" s="153">
        <v>944</v>
      </c>
      <c r="I365" s="153">
        <v>1364.6</v>
      </c>
      <c r="J365" s="153">
        <v>0</v>
      </c>
      <c r="K365" s="155">
        <f t="shared" si="20"/>
        <v>0</v>
      </c>
      <c r="L365" s="155">
        <f t="shared" si="22"/>
        <v>0</v>
      </c>
      <c r="M365" s="156">
        <f t="shared" si="21"/>
        <v>1288182.3999999999</v>
      </c>
      <c r="N365" s="157"/>
      <c r="O365" s="151" t="s">
        <v>11</v>
      </c>
      <c r="P365" s="136" t="s">
        <v>1645</v>
      </c>
      <c r="Q365" s="152" t="s">
        <v>336</v>
      </c>
      <c r="R365" s="136" t="s">
        <v>73</v>
      </c>
      <c r="S365" s="136" t="s">
        <v>213</v>
      </c>
      <c r="T365" s="89"/>
    </row>
    <row r="366" spans="1:20" s="34" customFormat="1" ht="20.25" customHeight="1">
      <c r="A366" s="136" t="s">
        <v>623</v>
      </c>
      <c r="B366" s="151" t="s">
        <v>1924</v>
      </c>
      <c r="C366" s="152" t="s">
        <v>371</v>
      </c>
      <c r="D366" s="379" t="s">
        <v>1926</v>
      </c>
      <c r="E366" s="186"/>
      <c r="F366" s="136" t="s">
        <v>442</v>
      </c>
      <c r="G366" s="136"/>
      <c r="H366" s="153">
        <v>944</v>
      </c>
      <c r="I366" s="153">
        <v>758.1</v>
      </c>
      <c r="J366" s="153">
        <v>0</v>
      </c>
      <c r="K366" s="155">
        <f t="shared" si="20"/>
        <v>0</v>
      </c>
      <c r="L366" s="155">
        <f t="shared" si="22"/>
        <v>0</v>
      </c>
      <c r="M366" s="156">
        <f t="shared" si="21"/>
        <v>715646.4</v>
      </c>
      <c r="N366" s="157"/>
      <c r="O366" s="151" t="s">
        <v>11</v>
      </c>
      <c r="P366" s="136" t="s">
        <v>1645</v>
      </c>
      <c r="Q366" s="152" t="s">
        <v>336</v>
      </c>
      <c r="R366" s="136" t="s">
        <v>73</v>
      </c>
      <c r="S366" s="136" t="s">
        <v>213</v>
      </c>
      <c r="T366" s="89"/>
    </row>
    <row r="367" spans="1:20" s="34" customFormat="1" ht="20.25" customHeight="1">
      <c r="A367" s="136" t="s">
        <v>623</v>
      </c>
      <c r="B367" s="151" t="s">
        <v>1924</v>
      </c>
      <c r="C367" s="152" t="s">
        <v>371</v>
      </c>
      <c r="D367" s="379" t="s">
        <v>1926</v>
      </c>
      <c r="E367" s="186"/>
      <c r="F367" s="136" t="s">
        <v>620</v>
      </c>
      <c r="G367" s="136"/>
      <c r="H367" s="153">
        <v>944</v>
      </c>
      <c r="I367" s="153">
        <v>7500</v>
      </c>
      <c r="J367" s="153">
        <v>0</v>
      </c>
      <c r="K367" s="155">
        <f t="shared" si="20"/>
        <v>0</v>
      </c>
      <c r="L367" s="155">
        <f t="shared" si="22"/>
        <v>0</v>
      </c>
      <c r="M367" s="156">
        <f t="shared" si="21"/>
        <v>7080000</v>
      </c>
      <c r="N367" s="157"/>
      <c r="O367" s="151" t="s">
        <v>1434</v>
      </c>
      <c r="P367" s="136" t="s">
        <v>1645</v>
      </c>
      <c r="Q367" s="152" t="s">
        <v>336</v>
      </c>
      <c r="R367" s="136" t="s">
        <v>73</v>
      </c>
      <c r="S367" s="136" t="s">
        <v>213</v>
      </c>
      <c r="T367" s="89"/>
    </row>
    <row r="368" spans="1:20" s="34" customFormat="1" ht="20.25" customHeight="1">
      <c r="A368" s="136" t="s">
        <v>623</v>
      </c>
      <c r="B368" s="151" t="s">
        <v>1924</v>
      </c>
      <c r="C368" s="152" t="s">
        <v>371</v>
      </c>
      <c r="D368" s="379" t="s">
        <v>1926</v>
      </c>
      <c r="E368" s="186"/>
      <c r="F368" s="136" t="s">
        <v>620</v>
      </c>
      <c r="G368" s="136"/>
      <c r="H368" s="153">
        <v>944</v>
      </c>
      <c r="I368" s="153">
        <v>7500</v>
      </c>
      <c r="J368" s="153">
        <v>0</v>
      </c>
      <c r="K368" s="155">
        <f t="shared" si="20"/>
        <v>0</v>
      </c>
      <c r="L368" s="155">
        <f t="shared" si="22"/>
        <v>0</v>
      </c>
      <c r="M368" s="156">
        <f t="shared" si="21"/>
        <v>7080000</v>
      </c>
      <c r="N368" s="157"/>
      <c r="O368" s="151" t="s">
        <v>1434</v>
      </c>
      <c r="P368" s="136" t="s">
        <v>1645</v>
      </c>
      <c r="Q368" s="152" t="s">
        <v>336</v>
      </c>
      <c r="R368" s="136" t="s">
        <v>73</v>
      </c>
      <c r="S368" s="136" t="s">
        <v>213</v>
      </c>
      <c r="T368" s="89"/>
    </row>
    <row r="369" spans="1:20" s="34" customFormat="1" ht="20.25" customHeight="1">
      <c r="A369" s="136" t="s">
        <v>623</v>
      </c>
      <c r="B369" s="151" t="s">
        <v>1924</v>
      </c>
      <c r="C369" s="152" t="s">
        <v>371</v>
      </c>
      <c r="D369" s="379" t="s">
        <v>1926</v>
      </c>
      <c r="E369" s="186"/>
      <c r="F369" s="136" t="s">
        <v>1004</v>
      </c>
      <c r="G369" s="136"/>
      <c r="H369" s="153">
        <v>472</v>
      </c>
      <c r="I369" s="153">
        <v>9113.2000000000007</v>
      </c>
      <c r="J369" s="153">
        <v>0</v>
      </c>
      <c r="K369" s="155">
        <f t="shared" si="20"/>
        <v>0</v>
      </c>
      <c r="L369" s="155">
        <f t="shared" si="22"/>
        <v>0</v>
      </c>
      <c r="M369" s="156">
        <f t="shared" si="21"/>
        <v>4301430.4000000004</v>
      </c>
      <c r="N369" s="157"/>
      <c r="O369" s="151" t="s">
        <v>1925</v>
      </c>
      <c r="P369" s="136" t="s">
        <v>1645</v>
      </c>
      <c r="Q369" s="152" t="s">
        <v>336</v>
      </c>
      <c r="R369" s="136" t="s">
        <v>73</v>
      </c>
      <c r="S369" s="136" t="s">
        <v>213</v>
      </c>
      <c r="T369" s="89"/>
    </row>
    <row r="370" spans="1:20" s="34" customFormat="1" ht="20.25" customHeight="1">
      <c r="A370" s="136" t="s">
        <v>623</v>
      </c>
      <c r="B370" s="151" t="s">
        <v>1924</v>
      </c>
      <c r="C370" s="152" t="s">
        <v>371</v>
      </c>
      <c r="D370" s="379" t="s">
        <v>1926</v>
      </c>
      <c r="E370" s="186"/>
      <c r="F370" s="136" t="s">
        <v>442</v>
      </c>
      <c r="G370" s="136"/>
      <c r="H370" s="153">
        <v>472</v>
      </c>
      <c r="I370" s="153">
        <v>789</v>
      </c>
      <c r="J370" s="153">
        <v>0</v>
      </c>
      <c r="K370" s="155">
        <f t="shared" si="20"/>
        <v>0</v>
      </c>
      <c r="L370" s="155">
        <f t="shared" si="22"/>
        <v>0</v>
      </c>
      <c r="M370" s="156">
        <f t="shared" si="21"/>
        <v>372408</v>
      </c>
      <c r="N370" s="157"/>
      <c r="O370" s="151" t="s">
        <v>1925</v>
      </c>
      <c r="P370" s="136" t="s">
        <v>1645</v>
      </c>
      <c r="Q370" s="152" t="s">
        <v>336</v>
      </c>
      <c r="R370" s="136" t="s">
        <v>73</v>
      </c>
      <c r="S370" s="136" t="s">
        <v>213</v>
      </c>
      <c r="T370" s="89"/>
    </row>
    <row r="371" spans="1:20" s="34" customFormat="1" ht="20.25" customHeight="1">
      <c r="A371" s="136" t="s">
        <v>623</v>
      </c>
      <c r="B371" s="151" t="s">
        <v>1924</v>
      </c>
      <c r="C371" s="152" t="s">
        <v>371</v>
      </c>
      <c r="D371" s="379" t="s">
        <v>1926</v>
      </c>
      <c r="E371" s="186"/>
      <c r="F371" s="136" t="s">
        <v>81</v>
      </c>
      <c r="G371" s="136"/>
      <c r="H371" s="153">
        <v>472</v>
      </c>
      <c r="I371" s="153">
        <v>5523.2</v>
      </c>
      <c r="J371" s="153">
        <v>0</v>
      </c>
      <c r="K371" s="155">
        <f t="shared" si="20"/>
        <v>0</v>
      </c>
      <c r="L371" s="155">
        <f t="shared" si="22"/>
        <v>0</v>
      </c>
      <c r="M371" s="156">
        <f t="shared" si="21"/>
        <v>2606950.3999999999</v>
      </c>
      <c r="N371" s="157"/>
      <c r="O371" s="151" t="s">
        <v>1925</v>
      </c>
      <c r="P371" s="136" t="s">
        <v>1645</v>
      </c>
      <c r="Q371" s="152" t="s">
        <v>336</v>
      </c>
      <c r="R371" s="136" t="s">
        <v>73</v>
      </c>
      <c r="S371" s="136" t="s">
        <v>213</v>
      </c>
      <c r="T371" s="89"/>
    </row>
    <row r="372" spans="1:20" s="34" customFormat="1" ht="20.25" customHeight="1">
      <c r="A372" s="136" t="s">
        <v>623</v>
      </c>
      <c r="B372" s="151" t="s">
        <v>1924</v>
      </c>
      <c r="C372" s="152" t="s">
        <v>371</v>
      </c>
      <c r="D372" s="379" t="s">
        <v>1926</v>
      </c>
      <c r="E372" s="186"/>
      <c r="F372" s="136" t="s">
        <v>84</v>
      </c>
      <c r="G372" s="136"/>
      <c r="H372" s="153">
        <v>472</v>
      </c>
      <c r="I372" s="153">
        <v>7574.6</v>
      </c>
      <c r="J372" s="153">
        <v>0</v>
      </c>
      <c r="K372" s="155">
        <f t="shared" si="20"/>
        <v>0</v>
      </c>
      <c r="L372" s="155">
        <f t="shared" si="22"/>
        <v>0</v>
      </c>
      <c r="M372" s="156">
        <f t="shared" si="21"/>
        <v>3575211.2</v>
      </c>
      <c r="N372" s="157"/>
      <c r="O372" s="151" t="s">
        <v>1925</v>
      </c>
      <c r="P372" s="136" t="s">
        <v>1645</v>
      </c>
      <c r="Q372" s="152" t="s">
        <v>336</v>
      </c>
      <c r="R372" s="136" t="s">
        <v>73</v>
      </c>
      <c r="S372" s="136" t="s">
        <v>213</v>
      </c>
      <c r="T372" s="89"/>
    </row>
    <row r="373" spans="1:20" s="34" customFormat="1" ht="20.25" customHeight="1">
      <c r="A373" s="136" t="s">
        <v>623</v>
      </c>
      <c r="B373" s="151" t="s">
        <v>1924</v>
      </c>
      <c r="C373" s="152" t="s">
        <v>371</v>
      </c>
      <c r="D373" s="379" t="s">
        <v>1926</v>
      </c>
      <c r="E373" s="186"/>
      <c r="F373" s="136" t="s">
        <v>366</v>
      </c>
      <c r="G373" s="136"/>
      <c r="H373" s="153">
        <v>944</v>
      </c>
      <c r="I373" s="153">
        <v>3942.2</v>
      </c>
      <c r="J373" s="153">
        <v>0</v>
      </c>
      <c r="K373" s="155">
        <f t="shared" si="20"/>
        <v>0</v>
      </c>
      <c r="L373" s="155">
        <f t="shared" si="22"/>
        <v>0</v>
      </c>
      <c r="M373" s="156">
        <f t="shared" si="21"/>
        <v>3721436.8</v>
      </c>
      <c r="N373" s="157"/>
      <c r="O373" s="151" t="s">
        <v>11</v>
      </c>
      <c r="P373" s="136" t="s">
        <v>1645</v>
      </c>
      <c r="Q373" s="152" t="s">
        <v>336</v>
      </c>
      <c r="R373" s="136" t="s">
        <v>73</v>
      </c>
      <c r="S373" s="136" t="s">
        <v>213</v>
      </c>
      <c r="T373" s="89"/>
    </row>
    <row r="374" spans="1:20" s="34" customFormat="1" ht="20.25" customHeight="1">
      <c r="A374" s="136" t="s">
        <v>623</v>
      </c>
      <c r="B374" s="151" t="s">
        <v>1924</v>
      </c>
      <c r="C374" s="152" t="s">
        <v>371</v>
      </c>
      <c r="D374" s="379" t="s">
        <v>1926</v>
      </c>
      <c r="E374" s="186"/>
      <c r="F374" s="136" t="s">
        <v>81</v>
      </c>
      <c r="G374" s="136"/>
      <c r="H374" s="153">
        <v>944</v>
      </c>
      <c r="I374" s="153">
        <v>5306.9</v>
      </c>
      <c r="J374" s="153">
        <v>0</v>
      </c>
      <c r="K374" s="155">
        <f t="shared" si="20"/>
        <v>0</v>
      </c>
      <c r="L374" s="155">
        <f t="shared" si="22"/>
        <v>0</v>
      </c>
      <c r="M374" s="156">
        <f t="shared" si="21"/>
        <v>5009713.5999999996</v>
      </c>
      <c r="N374" s="157"/>
      <c r="O374" s="151" t="s">
        <v>11</v>
      </c>
      <c r="P374" s="136" t="s">
        <v>1645</v>
      </c>
      <c r="Q374" s="152" t="s">
        <v>336</v>
      </c>
      <c r="R374" s="136" t="s">
        <v>73</v>
      </c>
      <c r="S374" s="136" t="s">
        <v>213</v>
      </c>
      <c r="T374" s="89"/>
    </row>
    <row r="375" spans="1:20" s="34" customFormat="1" ht="20.25" customHeight="1">
      <c r="A375" s="136" t="s">
        <v>735</v>
      </c>
      <c r="B375" s="151" t="s">
        <v>1927</v>
      </c>
      <c r="C375" s="152" t="s">
        <v>1928</v>
      </c>
      <c r="D375" s="379" t="s">
        <v>1940</v>
      </c>
      <c r="E375" s="186"/>
      <c r="F375" s="136" t="s">
        <v>909</v>
      </c>
      <c r="G375" s="136"/>
      <c r="H375" s="153">
        <v>356</v>
      </c>
      <c r="I375" s="153">
        <v>49019</v>
      </c>
      <c r="J375" s="153">
        <v>19</v>
      </c>
      <c r="K375" s="155">
        <f t="shared" si="20"/>
        <v>6764</v>
      </c>
      <c r="L375" s="155">
        <f t="shared" si="22"/>
        <v>6.7640000000000002</v>
      </c>
      <c r="M375" s="156">
        <f t="shared" si="21"/>
        <v>17450764</v>
      </c>
      <c r="N375" s="157"/>
      <c r="O375" s="151" t="s">
        <v>1087</v>
      </c>
      <c r="P375" s="136" t="s">
        <v>761</v>
      </c>
      <c r="Q375" s="152" t="s">
        <v>361</v>
      </c>
      <c r="R375" s="136" t="s">
        <v>68</v>
      </c>
      <c r="S375" s="136" t="s">
        <v>1076</v>
      </c>
      <c r="T375" s="89"/>
    </row>
    <row r="376" spans="1:20" s="34" customFormat="1" ht="20.25" customHeight="1">
      <c r="A376" s="136" t="s">
        <v>735</v>
      </c>
      <c r="B376" s="151" t="s">
        <v>1927</v>
      </c>
      <c r="C376" s="152" t="s">
        <v>1928</v>
      </c>
      <c r="D376" s="379" t="s">
        <v>1940</v>
      </c>
      <c r="E376" s="186"/>
      <c r="F376" s="136" t="s">
        <v>612</v>
      </c>
      <c r="G376" s="136"/>
      <c r="H376" s="153">
        <v>356</v>
      </c>
      <c r="I376" s="153">
        <v>40849.1</v>
      </c>
      <c r="J376" s="153">
        <v>0</v>
      </c>
      <c r="K376" s="155">
        <f t="shared" si="20"/>
        <v>0</v>
      </c>
      <c r="L376" s="155">
        <f t="shared" si="22"/>
        <v>0</v>
      </c>
      <c r="M376" s="156">
        <f t="shared" si="21"/>
        <v>14542279.6</v>
      </c>
      <c r="N376" s="157"/>
      <c r="O376" s="151" t="s">
        <v>1087</v>
      </c>
      <c r="P376" s="136" t="s">
        <v>761</v>
      </c>
      <c r="Q376" s="152" t="s">
        <v>336</v>
      </c>
      <c r="R376" s="136" t="s">
        <v>73</v>
      </c>
      <c r="S376" s="136" t="s">
        <v>1076</v>
      </c>
      <c r="T376" s="89"/>
    </row>
    <row r="377" spans="1:20" s="34" customFormat="1" ht="20.25" customHeight="1">
      <c r="A377" s="136" t="s">
        <v>735</v>
      </c>
      <c r="B377" s="151" t="s">
        <v>1927</v>
      </c>
      <c r="C377" s="152" t="s">
        <v>1928</v>
      </c>
      <c r="D377" s="379" t="s">
        <v>1940</v>
      </c>
      <c r="E377" s="186"/>
      <c r="F377" s="136" t="s">
        <v>909</v>
      </c>
      <c r="G377" s="136"/>
      <c r="H377" s="153">
        <v>4</v>
      </c>
      <c r="I377" s="153">
        <v>49669.3</v>
      </c>
      <c r="J377" s="153">
        <v>19</v>
      </c>
      <c r="K377" s="155">
        <f t="shared" si="20"/>
        <v>76</v>
      </c>
      <c r="L377" s="155">
        <f t="shared" si="22"/>
        <v>7.5999999999999998E-2</v>
      </c>
      <c r="M377" s="156">
        <f t="shared" si="21"/>
        <v>198677.2</v>
      </c>
      <c r="N377" s="157"/>
      <c r="O377" s="151" t="s">
        <v>1929</v>
      </c>
      <c r="P377" s="136" t="s">
        <v>761</v>
      </c>
      <c r="Q377" s="152" t="s">
        <v>361</v>
      </c>
      <c r="R377" s="136" t="s">
        <v>68</v>
      </c>
      <c r="S377" s="136" t="s">
        <v>1076</v>
      </c>
      <c r="T377" s="89"/>
    </row>
    <row r="378" spans="1:20" s="34" customFormat="1" ht="20.25" customHeight="1">
      <c r="A378" s="136" t="s">
        <v>735</v>
      </c>
      <c r="B378" s="151" t="s">
        <v>1927</v>
      </c>
      <c r="C378" s="152" t="s">
        <v>1928</v>
      </c>
      <c r="D378" s="379" t="s">
        <v>1940</v>
      </c>
      <c r="E378" s="186"/>
      <c r="F378" s="136" t="s">
        <v>632</v>
      </c>
      <c r="G378" s="136"/>
      <c r="H378" s="153">
        <v>4</v>
      </c>
      <c r="I378" s="153">
        <v>53164.5</v>
      </c>
      <c r="J378" s="153">
        <v>0</v>
      </c>
      <c r="K378" s="155">
        <f t="shared" si="20"/>
        <v>0</v>
      </c>
      <c r="L378" s="155">
        <f t="shared" si="22"/>
        <v>0</v>
      </c>
      <c r="M378" s="156">
        <f t="shared" si="21"/>
        <v>212658</v>
      </c>
      <c r="N378" s="157"/>
      <c r="O378" s="151" t="s">
        <v>1929</v>
      </c>
      <c r="P378" s="136" t="s">
        <v>761</v>
      </c>
      <c r="Q378" s="152" t="s">
        <v>336</v>
      </c>
      <c r="R378" s="136" t="s">
        <v>73</v>
      </c>
      <c r="S378" s="136" t="s">
        <v>1076</v>
      </c>
      <c r="T378" s="89"/>
    </row>
    <row r="379" spans="1:20" s="34" customFormat="1" ht="20.25" customHeight="1">
      <c r="A379" s="136" t="s">
        <v>735</v>
      </c>
      <c r="B379" s="151" t="s">
        <v>1927</v>
      </c>
      <c r="C379" s="152" t="s">
        <v>1928</v>
      </c>
      <c r="D379" s="379" t="s">
        <v>1940</v>
      </c>
      <c r="E379" s="186"/>
      <c r="F379" s="136" t="s">
        <v>631</v>
      </c>
      <c r="G379" s="136"/>
      <c r="H379" s="153">
        <v>4</v>
      </c>
      <c r="I379" s="153">
        <v>30353.4</v>
      </c>
      <c r="J379" s="153">
        <v>0</v>
      </c>
      <c r="K379" s="155">
        <f t="shared" si="20"/>
        <v>0</v>
      </c>
      <c r="L379" s="155">
        <f t="shared" si="22"/>
        <v>0</v>
      </c>
      <c r="M379" s="156">
        <f t="shared" si="21"/>
        <v>121413.6</v>
      </c>
      <c r="N379" s="157"/>
      <c r="O379" s="151" t="s">
        <v>1929</v>
      </c>
      <c r="P379" s="136" t="s">
        <v>761</v>
      </c>
      <c r="Q379" s="152" t="s">
        <v>336</v>
      </c>
      <c r="R379" s="136" t="s">
        <v>73</v>
      </c>
      <c r="S379" s="136" t="s">
        <v>1076</v>
      </c>
      <c r="T379" s="89"/>
    </row>
    <row r="380" spans="1:20" s="34" customFormat="1" ht="20.25" customHeight="1">
      <c r="A380" s="136" t="s">
        <v>735</v>
      </c>
      <c r="B380" s="151" t="s">
        <v>1927</v>
      </c>
      <c r="C380" s="152" t="s">
        <v>1928</v>
      </c>
      <c r="D380" s="379" t="s">
        <v>1940</v>
      </c>
      <c r="E380" s="186"/>
      <c r="F380" s="136" t="s">
        <v>630</v>
      </c>
      <c r="G380" s="136"/>
      <c r="H380" s="153">
        <v>4</v>
      </c>
      <c r="I380" s="153">
        <v>110376.2</v>
      </c>
      <c r="J380" s="153">
        <v>0</v>
      </c>
      <c r="K380" s="155">
        <f t="shared" ref="K380:K411" si="23">J380*H380</f>
        <v>0</v>
      </c>
      <c r="L380" s="155">
        <f t="shared" si="22"/>
        <v>0</v>
      </c>
      <c r="M380" s="156">
        <f t="shared" ref="M380:M411" si="24">H380*I380</f>
        <v>441504.8</v>
      </c>
      <c r="N380" s="157"/>
      <c r="O380" s="151" t="s">
        <v>1929</v>
      </c>
      <c r="P380" s="136" t="s">
        <v>761</v>
      </c>
      <c r="Q380" s="152" t="s">
        <v>336</v>
      </c>
      <c r="R380" s="136" t="s">
        <v>73</v>
      </c>
      <c r="S380" s="136" t="s">
        <v>1076</v>
      </c>
      <c r="T380" s="89"/>
    </row>
    <row r="381" spans="1:20" s="34" customFormat="1" ht="20.25" customHeight="1">
      <c r="A381" s="136" t="s">
        <v>735</v>
      </c>
      <c r="B381" s="151" t="s">
        <v>1927</v>
      </c>
      <c r="C381" s="152" t="s">
        <v>1928</v>
      </c>
      <c r="D381" s="379" t="s">
        <v>1940</v>
      </c>
      <c r="E381" s="186"/>
      <c r="F381" s="136" t="s">
        <v>1045</v>
      </c>
      <c r="G381" s="136"/>
      <c r="H381" s="153">
        <v>8</v>
      </c>
      <c r="I381" s="153">
        <v>63000</v>
      </c>
      <c r="J381" s="153">
        <v>10.3</v>
      </c>
      <c r="K381" s="155">
        <f t="shared" si="23"/>
        <v>82.4</v>
      </c>
      <c r="L381" s="155">
        <f t="shared" si="22"/>
        <v>8.2400000000000001E-2</v>
      </c>
      <c r="M381" s="156">
        <f t="shared" si="24"/>
        <v>504000</v>
      </c>
      <c r="N381" s="157"/>
      <c r="O381" s="151" t="s">
        <v>11</v>
      </c>
      <c r="P381" s="136" t="s">
        <v>761</v>
      </c>
      <c r="Q381" s="152" t="s">
        <v>357</v>
      </c>
      <c r="R381" s="136" t="s">
        <v>68</v>
      </c>
      <c r="S381" s="136" t="s">
        <v>1076</v>
      </c>
      <c r="T381" s="89"/>
    </row>
    <row r="382" spans="1:20" s="34" customFormat="1" ht="20.25" customHeight="1">
      <c r="A382" s="136" t="s">
        <v>735</v>
      </c>
      <c r="B382" s="151" t="s">
        <v>1927</v>
      </c>
      <c r="C382" s="152" t="s">
        <v>1928</v>
      </c>
      <c r="D382" s="379" t="s">
        <v>1940</v>
      </c>
      <c r="E382" s="186"/>
      <c r="F382" s="136" t="s">
        <v>267</v>
      </c>
      <c r="G382" s="136"/>
      <c r="H382" s="153">
        <v>194</v>
      </c>
      <c r="I382" s="153">
        <v>45900</v>
      </c>
      <c r="J382" s="153">
        <v>7.2</v>
      </c>
      <c r="K382" s="155">
        <f t="shared" si="23"/>
        <v>1396.8</v>
      </c>
      <c r="L382" s="155">
        <f t="shared" si="22"/>
        <v>1.3968</v>
      </c>
      <c r="M382" s="156">
        <f t="shared" si="24"/>
        <v>8904600</v>
      </c>
      <c r="N382" s="157"/>
      <c r="O382" s="151" t="s">
        <v>11</v>
      </c>
      <c r="P382" s="136" t="s">
        <v>761</v>
      </c>
      <c r="Q382" s="152" t="s">
        <v>344</v>
      </c>
      <c r="R382" s="136" t="s">
        <v>60</v>
      </c>
      <c r="S382" s="136" t="s">
        <v>1076</v>
      </c>
      <c r="T382" s="89"/>
    </row>
    <row r="383" spans="1:20" s="34" customFormat="1" ht="20.25" customHeight="1">
      <c r="A383" s="136" t="s">
        <v>735</v>
      </c>
      <c r="B383" s="151" t="s">
        <v>1927</v>
      </c>
      <c r="C383" s="152" t="s">
        <v>1928</v>
      </c>
      <c r="D383" s="379" t="s">
        <v>1940</v>
      </c>
      <c r="E383" s="186"/>
      <c r="F383" s="136" t="s">
        <v>662</v>
      </c>
      <c r="G383" s="136"/>
      <c r="H383" s="153">
        <v>4</v>
      </c>
      <c r="I383" s="153">
        <v>45108.7</v>
      </c>
      <c r="J383" s="153">
        <v>11.5</v>
      </c>
      <c r="K383" s="155">
        <f t="shared" si="23"/>
        <v>46</v>
      </c>
      <c r="L383" s="155">
        <f t="shared" si="22"/>
        <v>4.5999999999999999E-2</v>
      </c>
      <c r="M383" s="156">
        <f t="shared" si="24"/>
        <v>180434.8</v>
      </c>
      <c r="N383" s="157"/>
      <c r="O383" s="151" t="s">
        <v>1930</v>
      </c>
      <c r="P383" s="136" t="s">
        <v>761</v>
      </c>
      <c r="Q383" s="152" t="s">
        <v>270</v>
      </c>
      <c r="R383" s="136" t="s">
        <v>68</v>
      </c>
      <c r="S383" s="136" t="s">
        <v>1076</v>
      </c>
      <c r="T383" s="89"/>
    </row>
    <row r="384" spans="1:20" s="34" customFormat="1" ht="20.25" customHeight="1">
      <c r="A384" s="136" t="s">
        <v>735</v>
      </c>
      <c r="B384" s="151" t="s">
        <v>1927</v>
      </c>
      <c r="C384" s="152" t="s">
        <v>1928</v>
      </c>
      <c r="D384" s="379" t="s">
        <v>1940</v>
      </c>
      <c r="E384" s="186"/>
      <c r="F384" s="136" t="s">
        <v>1387</v>
      </c>
      <c r="G384" s="136"/>
      <c r="H384" s="153">
        <v>4</v>
      </c>
      <c r="I384" s="153">
        <v>14675.5</v>
      </c>
      <c r="J384" s="153">
        <v>0</v>
      </c>
      <c r="K384" s="155">
        <f t="shared" si="23"/>
        <v>0</v>
      </c>
      <c r="L384" s="155">
        <f t="shared" si="22"/>
        <v>0</v>
      </c>
      <c r="M384" s="156">
        <f t="shared" si="24"/>
        <v>58702</v>
      </c>
      <c r="N384" s="157"/>
      <c r="O384" s="151" t="s">
        <v>1744</v>
      </c>
      <c r="P384" s="136" t="s">
        <v>761</v>
      </c>
      <c r="Q384" s="152" t="s">
        <v>577</v>
      </c>
      <c r="R384" s="136" t="s">
        <v>1941</v>
      </c>
      <c r="S384" s="136" t="s">
        <v>1076</v>
      </c>
      <c r="T384" s="89"/>
    </row>
    <row r="385" spans="1:20" s="34" customFormat="1" ht="20.25" customHeight="1">
      <c r="A385" s="136" t="s">
        <v>735</v>
      </c>
      <c r="B385" s="151" t="s">
        <v>1927</v>
      </c>
      <c r="C385" s="152" t="s">
        <v>1928</v>
      </c>
      <c r="D385" s="379" t="s">
        <v>1940</v>
      </c>
      <c r="E385" s="186"/>
      <c r="F385" s="136" t="s">
        <v>722</v>
      </c>
      <c r="G385" s="136"/>
      <c r="H385" s="153">
        <v>4</v>
      </c>
      <c r="I385" s="153">
        <v>66183.7</v>
      </c>
      <c r="J385" s="153">
        <v>15.5</v>
      </c>
      <c r="K385" s="155">
        <f t="shared" si="23"/>
        <v>62</v>
      </c>
      <c r="L385" s="155">
        <f t="shared" si="22"/>
        <v>6.2E-2</v>
      </c>
      <c r="M385" s="156">
        <f t="shared" si="24"/>
        <v>264734.8</v>
      </c>
      <c r="N385" s="157"/>
      <c r="O385" s="151" t="s">
        <v>1744</v>
      </c>
      <c r="P385" s="136" t="s">
        <v>761</v>
      </c>
      <c r="Q385" s="152" t="s">
        <v>270</v>
      </c>
      <c r="R385" s="136" t="s">
        <v>60</v>
      </c>
      <c r="S385" s="136" t="s">
        <v>1076</v>
      </c>
      <c r="T385" s="89"/>
    </row>
    <row r="386" spans="1:20" s="34" customFormat="1" ht="20.25" customHeight="1">
      <c r="A386" s="136" t="s">
        <v>735</v>
      </c>
      <c r="B386" s="151" t="s">
        <v>1927</v>
      </c>
      <c r="C386" s="152" t="s">
        <v>1928</v>
      </c>
      <c r="D386" s="379" t="s">
        <v>1940</v>
      </c>
      <c r="E386" s="186"/>
      <c r="F386" s="136" t="s">
        <v>959</v>
      </c>
      <c r="G386" s="136"/>
      <c r="H386" s="153">
        <v>137</v>
      </c>
      <c r="I386" s="153">
        <v>110442.1</v>
      </c>
      <c r="J386" s="153">
        <v>40.299999999999997</v>
      </c>
      <c r="K386" s="155">
        <f t="shared" si="23"/>
        <v>5521.0999999999995</v>
      </c>
      <c r="L386" s="155">
        <f t="shared" si="22"/>
        <v>5.5210999999999997</v>
      </c>
      <c r="M386" s="156">
        <f t="shared" si="24"/>
        <v>15130567.700000001</v>
      </c>
      <c r="N386" s="157"/>
      <c r="O386" s="151" t="s">
        <v>1931</v>
      </c>
      <c r="P386" s="136" t="s">
        <v>761</v>
      </c>
      <c r="Q386" s="152" t="s">
        <v>364</v>
      </c>
      <c r="R386" s="136" t="s">
        <v>68</v>
      </c>
      <c r="S386" s="136" t="s">
        <v>1076</v>
      </c>
      <c r="T386" s="89"/>
    </row>
    <row r="387" spans="1:20" s="34" customFormat="1" ht="20.25" customHeight="1">
      <c r="A387" s="136" t="s">
        <v>735</v>
      </c>
      <c r="B387" s="151" t="s">
        <v>1927</v>
      </c>
      <c r="C387" s="152" t="s">
        <v>1928</v>
      </c>
      <c r="D387" s="379" t="s">
        <v>1940</v>
      </c>
      <c r="E387" s="186"/>
      <c r="F387" s="136" t="s">
        <v>634</v>
      </c>
      <c r="G387" s="136"/>
      <c r="H387" s="153">
        <v>48</v>
      </c>
      <c r="I387" s="153">
        <v>46162.5</v>
      </c>
      <c r="J387" s="153">
        <v>0</v>
      </c>
      <c r="K387" s="155">
        <f t="shared" si="23"/>
        <v>0</v>
      </c>
      <c r="L387" s="155">
        <f t="shared" si="22"/>
        <v>0</v>
      </c>
      <c r="M387" s="156">
        <f t="shared" si="24"/>
        <v>2215800</v>
      </c>
      <c r="N387" s="157"/>
      <c r="O387" s="151" t="s">
        <v>1932</v>
      </c>
      <c r="P387" s="136" t="s">
        <v>761</v>
      </c>
      <c r="Q387" s="152" t="s">
        <v>336</v>
      </c>
      <c r="R387" s="136" t="s">
        <v>73</v>
      </c>
      <c r="S387" s="136" t="s">
        <v>1076</v>
      </c>
      <c r="T387" s="89"/>
    </row>
    <row r="388" spans="1:20" s="34" customFormat="1" ht="20.25" customHeight="1">
      <c r="A388" s="136" t="s">
        <v>735</v>
      </c>
      <c r="B388" s="151" t="s">
        <v>1927</v>
      </c>
      <c r="C388" s="152" t="s">
        <v>1928</v>
      </c>
      <c r="D388" s="379" t="s">
        <v>1940</v>
      </c>
      <c r="E388" s="186"/>
      <c r="F388" s="136" t="s">
        <v>959</v>
      </c>
      <c r="G388" s="136"/>
      <c r="H388" s="153">
        <v>48</v>
      </c>
      <c r="I388" s="153">
        <v>113183.1</v>
      </c>
      <c r="J388" s="153">
        <v>40.299999999999997</v>
      </c>
      <c r="K388" s="155">
        <f t="shared" si="23"/>
        <v>1934.3999999999999</v>
      </c>
      <c r="L388" s="155">
        <f t="shared" si="22"/>
        <v>1.9343999999999999</v>
      </c>
      <c r="M388" s="156">
        <f t="shared" si="24"/>
        <v>5432788.8000000007</v>
      </c>
      <c r="N388" s="157"/>
      <c r="O388" s="151" t="s">
        <v>1932</v>
      </c>
      <c r="P388" s="136" t="s">
        <v>761</v>
      </c>
      <c r="Q388" s="152" t="s">
        <v>364</v>
      </c>
      <c r="R388" s="136" t="s">
        <v>68</v>
      </c>
      <c r="S388" s="136" t="s">
        <v>1076</v>
      </c>
      <c r="T388" s="89"/>
    </row>
    <row r="389" spans="1:20" s="34" customFormat="1" ht="20.25" customHeight="1">
      <c r="A389" s="136" t="s">
        <v>735</v>
      </c>
      <c r="B389" s="151" t="s">
        <v>1927</v>
      </c>
      <c r="C389" s="152" t="s">
        <v>1928</v>
      </c>
      <c r="D389" s="379" t="s">
        <v>1940</v>
      </c>
      <c r="E389" s="186"/>
      <c r="F389" s="136" t="s">
        <v>363</v>
      </c>
      <c r="G389" s="136"/>
      <c r="H389" s="153">
        <v>3</v>
      </c>
      <c r="I389" s="153">
        <v>141602.4</v>
      </c>
      <c r="J389" s="153">
        <v>41.5</v>
      </c>
      <c r="K389" s="155">
        <f t="shared" si="23"/>
        <v>124.5</v>
      </c>
      <c r="L389" s="155">
        <f t="shared" ref="L389:L420" si="25">K389/1000</f>
        <v>0.1245</v>
      </c>
      <c r="M389" s="156">
        <f t="shared" si="24"/>
        <v>424807.19999999995</v>
      </c>
      <c r="N389" s="157"/>
      <c r="O389" s="151" t="s">
        <v>1933</v>
      </c>
      <c r="P389" s="136" t="s">
        <v>761</v>
      </c>
      <c r="Q389" s="152" t="s">
        <v>364</v>
      </c>
      <c r="R389" s="136" t="s">
        <v>68</v>
      </c>
      <c r="S389" s="136" t="s">
        <v>1076</v>
      </c>
      <c r="T389" s="89"/>
    </row>
    <row r="390" spans="1:20" s="34" customFormat="1" ht="20.25" customHeight="1">
      <c r="A390" s="136" t="s">
        <v>735</v>
      </c>
      <c r="B390" s="151" t="s">
        <v>1927</v>
      </c>
      <c r="C390" s="152" t="s">
        <v>1928</v>
      </c>
      <c r="D390" s="379" t="s">
        <v>1940</v>
      </c>
      <c r="E390" s="186"/>
      <c r="F390" s="136" t="s">
        <v>1934</v>
      </c>
      <c r="G390" s="136"/>
      <c r="H390" s="153">
        <v>8</v>
      </c>
      <c r="I390" s="153">
        <v>117407.1</v>
      </c>
      <c r="J390" s="153">
        <v>0</v>
      </c>
      <c r="K390" s="155">
        <f t="shared" si="23"/>
        <v>0</v>
      </c>
      <c r="L390" s="155">
        <f t="shared" si="25"/>
        <v>0</v>
      </c>
      <c r="M390" s="156">
        <f t="shared" si="24"/>
        <v>939256.8</v>
      </c>
      <c r="N390" s="157"/>
      <c r="O390" s="151" t="s">
        <v>11</v>
      </c>
      <c r="P390" s="136" t="s">
        <v>761</v>
      </c>
      <c r="Q390" s="152" t="s">
        <v>271</v>
      </c>
      <c r="R390" s="136" t="s">
        <v>73</v>
      </c>
      <c r="S390" s="136" t="s">
        <v>1076</v>
      </c>
      <c r="T390" s="89"/>
    </row>
    <row r="391" spans="1:20" s="34" customFormat="1" ht="20.25" customHeight="1">
      <c r="A391" s="136" t="s">
        <v>735</v>
      </c>
      <c r="B391" s="151" t="s">
        <v>1927</v>
      </c>
      <c r="C391" s="152" t="s">
        <v>1928</v>
      </c>
      <c r="D391" s="379" t="s">
        <v>1940</v>
      </c>
      <c r="E391" s="186"/>
      <c r="F391" s="136" t="s">
        <v>880</v>
      </c>
      <c r="G391" s="136"/>
      <c r="H391" s="153">
        <v>8</v>
      </c>
      <c r="I391" s="153">
        <v>4449.1000000000004</v>
      </c>
      <c r="J391" s="153">
        <v>0</v>
      </c>
      <c r="K391" s="155">
        <f t="shared" si="23"/>
        <v>0</v>
      </c>
      <c r="L391" s="155">
        <f t="shared" si="25"/>
        <v>0</v>
      </c>
      <c r="M391" s="156">
        <f t="shared" si="24"/>
        <v>35592.800000000003</v>
      </c>
      <c r="N391" s="157"/>
      <c r="O391" s="151" t="s">
        <v>11</v>
      </c>
      <c r="P391" s="136" t="s">
        <v>761</v>
      </c>
      <c r="Q391" s="152" t="s">
        <v>336</v>
      </c>
      <c r="R391" s="136" t="s">
        <v>73</v>
      </c>
      <c r="S391" s="136" t="s">
        <v>1076</v>
      </c>
      <c r="T391" s="89"/>
    </row>
    <row r="392" spans="1:20" s="34" customFormat="1" ht="20.25" customHeight="1">
      <c r="A392" s="136" t="s">
        <v>735</v>
      </c>
      <c r="B392" s="151" t="s">
        <v>1927</v>
      </c>
      <c r="C392" s="152" t="s">
        <v>1928</v>
      </c>
      <c r="D392" s="379" t="s">
        <v>1940</v>
      </c>
      <c r="E392" s="186"/>
      <c r="F392" s="136" t="s">
        <v>880</v>
      </c>
      <c r="G392" s="136"/>
      <c r="H392" s="153">
        <v>8</v>
      </c>
      <c r="I392" s="153">
        <v>4449.1000000000004</v>
      </c>
      <c r="J392" s="153">
        <v>0</v>
      </c>
      <c r="K392" s="155">
        <f t="shared" si="23"/>
        <v>0</v>
      </c>
      <c r="L392" s="155">
        <f t="shared" si="25"/>
        <v>0</v>
      </c>
      <c r="M392" s="156">
        <f t="shared" si="24"/>
        <v>35592.800000000003</v>
      </c>
      <c r="N392" s="157"/>
      <c r="O392" s="151" t="s">
        <v>11</v>
      </c>
      <c r="P392" s="136" t="s">
        <v>761</v>
      </c>
      <c r="Q392" s="152" t="s">
        <v>336</v>
      </c>
      <c r="R392" s="136" t="s">
        <v>73</v>
      </c>
      <c r="S392" s="136" t="s">
        <v>1076</v>
      </c>
      <c r="T392" s="89"/>
    </row>
    <row r="393" spans="1:20" s="34" customFormat="1" ht="20.25" customHeight="1">
      <c r="A393" s="136" t="s">
        <v>735</v>
      </c>
      <c r="B393" s="151" t="s">
        <v>1927</v>
      </c>
      <c r="C393" s="152" t="s">
        <v>1928</v>
      </c>
      <c r="D393" s="379" t="s">
        <v>1940</v>
      </c>
      <c r="E393" s="186"/>
      <c r="F393" s="136" t="s">
        <v>882</v>
      </c>
      <c r="G393" s="136"/>
      <c r="H393" s="153">
        <v>8</v>
      </c>
      <c r="I393" s="153">
        <v>10504.8</v>
      </c>
      <c r="J393" s="153">
        <v>0</v>
      </c>
      <c r="K393" s="155">
        <f t="shared" si="23"/>
        <v>0</v>
      </c>
      <c r="L393" s="155">
        <f t="shared" si="25"/>
        <v>0</v>
      </c>
      <c r="M393" s="156">
        <f t="shared" si="24"/>
        <v>84038.399999999994</v>
      </c>
      <c r="N393" s="157"/>
      <c r="O393" s="151" t="s">
        <v>11</v>
      </c>
      <c r="P393" s="136" t="s">
        <v>761</v>
      </c>
      <c r="Q393" s="152" t="s">
        <v>336</v>
      </c>
      <c r="R393" s="136" t="s">
        <v>73</v>
      </c>
      <c r="S393" s="136" t="s">
        <v>1076</v>
      </c>
      <c r="T393" s="89"/>
    </row>
    <row r="394" spans="1:20" s="34" customFormat="1" ht="20.25" customHeight="1">
      <c r="A394" s="136" t="s">
        <v>735</v>
      </c>
      <c r="B394" s="151" t="s">
        <v>1927</v>
      </c>
      <c r="C394" s="152" t="s">
        <v>1928</v>
      </c>
      <c r="D394" s="379" t="s">
        <v>1940</v>
      </c>
      <c r="E394" s="186"/>
      <c r="F394" s="136" t="s">
        <v>1575</v>
      </c>
      <c r="G394" s="136"/>
      <c r="H394" s="153">
        <v>8</v>
      </c>
      <c r="I394" s="153">
        <v>16189.8</v>
      </c>
      <c r="J394" s="153">
        <v>0</v>
      </c>
      <c r="K394" s="155">
        <f t="shared" si="23"/>
        <v>0</v>
      </c>
      <c r="L394" s="155">
        <f t="shared" si="25"/>
        <v>0</v>
      </c>
      <c r="M394" s="156">
        <f t="shared" si="24"/>
        <v>129518.39999999999</v>
      </c>
      <c r="N394" s="157"/>
      <c r="O394" s="151" t="s">
        <v>11</v>
      </c>
      <c r="P394" s="136" t="s">
        <v>761</v>
      </c>
      <c r="Q394" s="152" t="s">
        <v>336</v>
      </c>
      <c r="R394" s="136" t="s">
        <v>73</v>
      </c>
      <c r="S394" s="136" t="s">
        <v>1076</v>
      </c>
      <c r="T394" s="89"/>
    </row>
    <row r="395" spans="1:20" s="34" customFormat="1" ht="20.25" customHeight="1">
      <c r="A395" s="136" t="s">
        <v>735</v>
      </c>
      <c r="B395" s="151" t="s">
        <v>1927</v>
      </c>
      <c r="C395" s="152" t="s">
        <v>1928</v>
      </c>
      <c r="D395" s="379" t="s">
        <v>1940</v>
      </c>
      <c r="E395" s="186"/>
      <c r="F395" s="136" t="s">
        <v>1935</v>
      </c>
      <c r="G395" s="136"/>
      <c r="H395" s="153">
        <v>198</v>
      </c>
      <c r="I395" s="153">
        <v>70298.3</v>
      </c>
      <c r="J395" s="153">
        <v>0</v>
      </c>
      <c r="K395" s="155">
        <f t="shared" si="23"/>
        <v>0</v>
      </c>
      <c r="L395" s="155">
        <f t="shared" si="25"/>
        <v>0</v>
      </c>
      <c r="M395" s="156">
        <f t="shared" si="24"/>
        <v>13919063.4</v>
      </c>
      <c r="N395" s="157"/>
      <c r="O395" s="151" t="s">
        <v>1203</v>
      </c>
      <c r="P395" s="136" t="s">
        <v>761</v>
      </c>
      <c r="Q395" s="152" t="s">
        <v>271</v>
      </c>
      <c r="R395" s="136" t="s">
        <v>73</v>
      </c>
      <c r="S395" s="136" t="s">
        <v>1076</v>
      </c>
      <c r="T395" s="89"/>
    </row>
    <row r="396" spans="1:20" s="34" customFormat="1" ht="20.25" customHeight="1">
      <c r="A396" s="136" t="s">
        <v>735</v>
      </c>
      <c r="B396" s="151" t="s">
        <v>1927</v>
      </c>
      <c r="C396" s="152" t="s">
        <v>1928</v>
      </c>
      <c r="D396" s="379" t="s">
        <v>1940</v>
      </c>
      <c r="E396" s="186"/>
      <c r="F396" s="136" t="s">
        <v>880</v>
      </c>
      <c r="G396" s="136"/>
      <c r="H396" s="153">
        <v>198</v>
      </c>
      <c r="I396" s="153">
        <v>4030.4</v>
      </c>
      <c r="J396" s="153">
        <v>0</v>
      </c>
      <c r="K396" s="155">
        <f t="shared" si="23"/>
        <v>0</v>
      </c>
      <c r="L396" s="155">
        <f t="shared" si="25"/>
        <v>0</v>
      </c>
      <c r="M396" s="156">
        <f t="shared" si="24"/>
        <v>798019.20000000007</v>
      </c>
      <c r="N396" s="157"/>
      <c r="O396" s="151" t="s">
        <v>1203</v>
      </c>
      <c r="P396" s="136" t="s">
        <v>761</v>
      </c>
      <c r="Q396" s="152" t="s">
        <v>336</v>
      </c>
      <c r="R396" s="136" t="s">
        <v>73</v>
      </c>
      <c r="S396" s="136" t="s">
        <v>1076</v>
      </c>
      <c r="T396" s="89"/>
    </row>
    <row r="397" spans="1:20" s="34" customFormat="1" ht="20.25" customHeight="1">
      <c r="A397" s="136" t="s">
        <v>735</v>
      </c>
      <c r="B397" s="151" t="s">
        <v>1927</v>
      </c>
      <c r="C397" s="152" t="s">
        <v>1928</v>
      </c>
      <c r="D397" s="379" t="s">
        <v>1940</v>
      </c>
      <c r="E397" s="186"/>
      <c r="F397" s="136" t="s">
        <v>880</v>
      </c>
      <c r="G397" s="136"/>
      <c r="H397" s="153">
        <v>198</v>
      </c>
      <c r="I397" s="153">
        <v>4030.4</v>
      </c>
      <c r="J397" s="153">
        <v>0</v>
      </c>
      <c r="K397" s="155">
        <f t="shared" si="23"/>
        <v>0</v>
      </c>
      <c r="L397" s="155">
        <f t="shared" si="25"/>
        <v>0</v>
      </c>
      <c r="M397" s="156">
        <f t="shared" si="24"/>
        <v>798019.20000000007</v>
      </c>
      <c r="N397" s="157"/>
      <c r="O397" s="151" t="s">
        <v>1203</v>
      </c>
      <c r="P397" s="136" t="s">
        <v>761</v>
      </c>
      <c r="Q397" s="152" t="s">
        <v>336</v>
      </c>
      <c r="R397" s="136" t="s">
        <v>73</v>
      </c>
      <c r="S397" s="136" t="s">
        <v>1076</v>
      </c>
      <c r="T397" s="89"/>
    </row>
    <row r="398" spans="1:20" s="34" customFormat="1" ht="20.25" customHeight="1">
      <c r="A398" s="136" t="s">
        <v>735</v>
      </c>
      <c r="B398" s="151" t="s">
        <v>1927</v>
      </c>
      <c r="C398" s="152" t="s">
        <v>1928</v>
      </c>
      <c r="D398" s="379" t="s">
        <v>1940</v>
      </c>
      <c r="E398" s="186"/>
      <c r="F398" s="136" t="s">
        <v>1575</v>
      </c>
      <c r="G398" s="136"/>
      <c r="H398" s="153">
        <v>198</v>
      </c>
      <c r="I398" s="153">
        <v>6373.7</v>
      </c>
      <c r="J398" s="153">
        <v>0</v>
      </c>
      <c r="K398" s="155">
        <f t="shared" si="23"/>
        <v>0</v>
      </c>
      <c r="L398" s="155">
        <f t="shared" si="25"/>
        <v>0</v>
      </c>
      <c r="M398" s="156">
        <f t="shared" si="24"/>
        <v>1261992.5999999999</v>
      </c>
      <c r="N398" s="157"/>
      <c r="O398" s="151" t="s">
        <v>1203</v>
      </c>
      <c r="P398" s="136" t="s">
        <v>761</v>
      </c>
      <c r="Q398" s="152" t="s">
        <v>336</v>
      </c>
      <c r="R398" s="136" t="s">
        <v>73</v>
      </c>
      <c r="S398" s="136" t="s">
        <v>1076</v>
      </c>
      <c r="T398" s="89"/>
    </row>
    <row r="399" spans="1:20" s="34" customFormat="1" ht="20.25" customHeight="1">
      <c r="A399" s="136" t="s">
        <v>735</v>
      </c>
      <c r="B399" s="151" t="s">
        <v>1927</v>
      </c>
      <c r="C399" s="152" t="s">
        <v>1928</v>
      </c>
      <c r="D399" s="379" t="s">
        <v>1940</v>
      </c>
      <c r="E399" s="186"/>
      <c r="F399" s="136" t="s">
        <v>882</v>
      </c>
      <c r="G399" s="136"/>
      <c r="H399" s="153">
        <v>198</v>
      </c>
      <c r="I399" s="153">
        <v>7967.1</v>
      </c>
      <c r="J399" s="153">
        <v>0</v>
      </c>
      <c r="K399" s="155">
        <f t="shared" si="23"/>
        <v>0</v>
      </c>
      <c r="L399" s="155">
        <f t="shared" si="25"/>
        <v>0</v>
      </c>
      <c r="M399" s="156">
        <f t="shared" si="24"/>
        <v>1577485.8</v>
      </c>
      <c r="N399" s="157"/>
      <c r="O399" s="151" t="s">
        <v>1203</v>
      </c>
      <c r="P399" s="136" t="s">
        <v>761</v>
      </c>
      <c r="Q399" s="152" t="s">
        <v>336</v>
      </c>
      <c r="R399" s="136" t="s">
        <v>73</v>
      </c>
      <c r="S399" s="136" t="s">
        <v>1076</v>
      </c>
      <c r="T399" s="89"/>
    </row>
    <row r="400" spans="1:20" s="34" customFormat="1" ht="20.25" customHeight="1">
      <c r="A400" s="136" t="s">
        <v>735</v>
      </c>
      <c r="B400" s="151" t="s">
        <v>1927</v>
      </c>
      <c r="C400" s="152" t="s">
        <v>1928</v>
      </c>
      <c r="D400" s="379" t="s">
        <v>1940</v>
      </c>
      <c r="E400" s="186"/>
      <c r="F400" s="136" t="s">
        <v>75</v>
      </c>
      <c r="G400" s="136"/>
      <c r="H400" s="153">
        <v>10</v>
      </c>
      <c r="I400" s="153">
        <v>42630.3</v>
      </c>
      <c r="J400" s="153">
        <v>0</v>
      </c>
      <c r="K400" s="155">
        <f t="shared" si="23"/>
        <v>0</v>
      </c>
      <c r="L400" s="155">
        <f t="shared" si="25"/>
        <v>0</v>
      </c>
      <c r="M400" s="156">
        <f t="shared" si="24"/>
        <v>426303</v>
      </c>
      <c r="N400" s="157"/>
      <c r="O400" s="151" t="s">
        <v>1936</v>
      </c>
      <c r="P400" s="136" t="s">
        <v>761</v>
      </c>
      <c r="Q400" s="152" t="s">
        <v>272</v>
      </c>
      <c r="R400" s="136" t="s">
        <v>73</v>
      </c>
      <c r="S400" s="136" t="s">
        <v>1076</v>
      </c>
      <c r="T400" s="89"/>
    </row>
    <row r="401" spans="1:20" s="34" customFormat="1" ht="20.25" customHeight="1">
      <c r="A401" s="136" t="s">
        <v>735</v>
      </c>
      <c r="B401" s="151" t="s">
        <v>1927</v>
      </c>
      <c r="C401" s="152" t="s">
        <v>1928</v>
      </c>
      <c r="D401" s="379" t="s">
        <v>1940</v>
      </c>
      <c r="E401" s="186"/>
      <c r="F401" s="136" t="s">
        <v>1937</v>
      </c>
      <c r="G401" s="136"/>
      <c r="H401" s="153">
        <v>10</v>
      </c>
      <c r="I401" s="153">
        <v>8766.7000000000007</v>
      </c>
      <c r="J401" s="153">
        <v>0</v>
      </c>
      <c r="K401" s="155">
        <f t="shared" si="23"/>
        <v>0</v>
      </c>
      <c r="L401" s="155">
        <f t="shared" si="25"/>
        <v>0</v>
      </c>
      <c r="M401" s="156">
        <f t="shared" si="24"/>
        <v>87667</v>
      </c>
      <c r="N401" s="157"/>
      <c r="O401" s="151" t="s">
        <v>1936</v>
      </c>
      <c r="P401" s="136" t="s">
        <v>761</v>
      </c>
      <c r="Q401" s="152" t="s">
        <v>336</v>
      </c>
      <c r="R401" s="136" t="s">
        <v>73</v>
      </c>
      <c r="S401" s="136" t="s">
        <v>1076</v>
      </c>
      <c r="T401" s="89"/>
    </row>
    <row r="402" spans="1:20" s="34" customFormat="1" ht="20.25" customHeight="1">
      <c r="A402" s="136" t="s">
        <v>735</v>
      </c>
      <c r="B402" s="151" t="s">
        <v>1927</v>
      </c>
      <c r="C402" s="152" t="s">
        <v>1928</v>
      </c>
      <c r="D402" s="379" t="s">
        <v>1940</v>
      </c>
      <c r="E402" s="186"/>
      <c r="F402" s="136" t="s">
        <v>442</v>
      </c>
      <c r="G402" s="136"/>
      <c r="H402" s="153">
        <v>10</v>
      </c>
      <c r="I402" s="153">
        <v>859.5</v>
      </c>
      <c r="J402" s="153">
        <v>0</v>
      </c>
      <c r="K402" s="155">
        <f t="shared" si="23"/>
        <v>0</v>
      </c>
      <c r="L402" s="155">
        <f t="shared" si="25"/>
        <v>0</v>
      </c>
      <c r="M402" s="156">
        <f t="shared" si="24"/>
        <v>8595</v>
      </c>
      <c r="N402" s="157"/>
      <c r="O402" s="151" t="s">
        <v>1936</v>
      </c>
      <c r="P402" s="136" t="s">
        <v>761</v>
      </c>
      <c r="Q402" s="152" t="s">
        <v>336</v>
      </c>
      <c r="R402" s="136" t="s">
        <v>73</v>
      </c>
      <c r="S402" s="136" t="s">
        <v>1076</v>
      </c>
      <c r="T402" s="89"/>
    </row>
    <row r="403" spans="1:20" s="34" customFormat="1" ht="20.25" customHeight="1">
      <c r="A403" s="136" t="s">
        <v>735</v>
      </c>
      <c r="B403" s="151" t="s">
        <v>1927</v>
      </c>
      <c r="C403" s="152" t="s">
        <v>1928</v>
      </c>
      <c r="D403" s="379" t="s">
        <v>1940</v>
      </c>
      <c r="E403" s="186"/>
      <c r="F403" s="136" t="s">
        <v>709</v>
      </c>
      <c r="G403" s="136"/>
      <c r="H403" s="153">
        <v>326</v>
      </c>
      <c r="I403" s="153">
        <v>9700</v>
      </c>
      <c r="J403" s="153">
        <v>0</v>
      </c>
      <c r="K403" s="155">
        <f t="shared" si="23"/>
        <v>0</v>
      </c>
      <c r="L403" s="155">
        <f t="shared" si="25"/>
        <v>0</v>
      </c>
      <c r="M403" s="156">
        <f t="shared" si="24"/>
        <v>3162200</v>
      </c>
      <c r="N403" s="157"/>
      <c r="O403" s="151" t="s">
        <v>11</v>
      </c>
      <c r="P403" s="136" t="s">
        <v>761</v>
      </c>
      <c r="Q403" s="152" t="s">
        <v>360</v>
      </c>
      <c r="R403" s="136" t="s">
        <v>73</v>
      </c>
      <c r="S403" s="136" t="s">
        <v>1076</v>
      </c>
      <c r="T403" s="89"/>
    </row>
    <row r="404" spans="1:20" s="34" customFormat="1" ht="20.25" customHeight="1">
      <c r="A404" s="136" t="s">
        <v>735</v>
      </c>
      <c r="B404" s="151" t="s">
        <v>1927</v>
      </c>
      <c r="C404" s="152" t="s">
        <v>1928</v>
      </c>
      <c r="D404" s="379" t="s">
        <v>1940</v>
      </c>
      <c r="E404" s="186"/>
      <c r="F404" s="136" t="s">
        <v>669</v>
      </c>
      <c r="G404" s="136"/>
      <c r="H404" s="153">
        <v>12</v>
      </c>
      <c r="I404" s="153">
        <v>109768.4</v>
      </c>
      <c r="J404" s="153">
        <v>22.5</v>
      </c>
      <c r="K404" s="155">
        <f t="shared" si="23"/>
        <v>270</v>
      </c>
      <c r="L404" s="155">
        <f t="shared" si="25"/>
        <v>0.27</v>
      </c>
      <c r="M404" s="156">
        <f t="shared" si="24"/>
        <v>1317220.7999999998</v>
      </c>
      <c r="N404" s="157"/>
      <c r="O404" s="151" t="s">
        <v>1938</v>
      </c>
      <c r="P404" s="136" t="s">
        <v>761</v>
      </c>
      <c r="Q404" s="152" t="s">
        <v>628</v>
      </c>
      <c r="R404" s="136" t="s">
        <v>68</v>
      </c>
      <c r="S404" s="136" t="s">
        <v>1076</v>
      </c>
      <c r="T404" s="89"/>
    </row>
    <row r="405" spans="1:20" s="34" customFormat="1" ht="20.25" customHeight="1">
      <c r="A405" s="136" t="s">
        <v>735</v>
      </c>
      <c r="B405" s="151" t="s">
        <v>1927</v>
      </c>
      <c r="C405" s="152" t="s">
        <v>1928</v>
      </c>
      <c r="D405" s="379" t="s">
        <v>1940</v>
      </c>
      <c r="E405" s="186"/>
      <c r="F405" s="136" t="s">
        <v>1643</v>
      </c>
      <c r="G405" s="136"/>
      <c r="H405" s="153">
        <v>12</v>
      </c>
      <c r="I405" s="153">
        <v>13471.6</v>
      </c>
      <c r="J405" s="153">
        <v>0</v>
      </c>
      <c r="K405" s="155">
        <f t="shared" si="23"/>
        <v>0</v>
      </c>
      <c r="L405" s="155">
        <f t="shared" si="25"/>
        <v>0</v>
      </c>
      <c r="M405" s="156">
        <f t="shared" si="24"/>
        <v>161659.20000000001</v>
      </c>
      <c r="N405" s="157"/>
      <c r="O405" s="151" t="s">
        <v>1938</v>
      </c>
      <c r="P405" s="136" t="s">
        <v>761</v>
      </c>
      <c r="Q405" s="152" t="s">
        <v>336</v>
      </c>
      <c r="R405" s="136" t="s">
        <v>73</v>
      </c>
      <c r="S405" s="136" t="s">
        <v>1076</v>
      </c>
      <c r="T405" s="89"/>
    </row>
    <row r="406" spans="1:20" s="34" customFormat="1" ht="20.25" customHeight="1">
      <c r="A406" s="136" t="s">
        <v>735</v>
      </c>
      <c r="B406" s="151" t="s">
        <v>1927</v>
      </c>
      <c r="C406" s="152" t="s">
        <v>1928</v>
      </c>
      <c r="D406" s="379" t="s">
        <v>1940</v>
      </c>
      <c r="E406" s="186"/>
      <c r="F406" s="136" t="s">
        <v>758</v>
      </c>
      <c r="G406" s="136"/>
      <c r="H406" s="153">
        <v>206</v>
      </c>
      <c r="I406" s="153">
        <v>15600</v>
      </c>
      <c r="J406" s="153">
        <v>0</v>
      </c>
      <c r="K406" s="155">
        <f t="shared" si="23"/>
        <v>0</v>
      </c>
      <c r="L406" s="155">
        <f t="shared" si="25"/>
        <v>0</v>
      </c>
      <c r="M406" s="156">
        <f t="shared" si="24"/>
        <v>3213600</v>
      </c>
      <c r="N406" s="157"/>
      <c r="O406" s="151" t="s">
        <v>11</v>
      </c>
      <c r="P406" s="136" t="s">
        <v>761</v>
      </c>
      <c r="Q406" s="152" t="s">
        <v>336</v>
      </c>
      <c r="R406" s="136" t="s">
        <v>73</v>
      </c>
      <c r="S406" s="136" t="s">
        <v>1076</v>
      </c>
      <c r="T406" s="89"/>
    </row>
    <row r="407" spans="1:20" s="34" customFormat="1" ht="20.25" customHeight="1">
      <c r="A407" s="136" t="s">
        <v>735</v>
      </c>
      <c r="B407" s="151" t="s">
        <v>1927</v>
      </c>
      <c r="C407" s="152" t="s">
        <v>1928</v>
      </c>
      <c r="D407" s="379" t="s">
        <v>1940</v>
      </c>
      <c r="E407" s="186"/>
      <c r="F407" s="136" t="s">
        <v>1643</v>
      </c>
      <c r="G407" s="136"/>
      <c r="H407" s="153">
        <v>12</v>
      </c>
      <c r="I407" s="153">
        <v>12000</v>
      </c>
      <c r="J407" s="153">
        <v>0</v>
      </c>
      <c r="K407" s="155">
        <f t="shared" si="23"/>
        <v>0</v>
      </c>
      <c r="L407" s="155">
        <f t="shared" si="25"/>
        <v>0</v>
      </c>
      <c r="M407" s="156">
        <f t="shared" si="24"/>
        <v>144000</v>
      </c>
      <c r="N407" s="157"/>
      <c r="O407" s="151" t="s">
        <v>586</v>
      </c>
      <c r="P407" s="136" t="s">
        <v>761</v>
      </c>
      <c r="Q407" s="152" t="s">
        <v>336</v>
      </c>
      <c r="R407" s="136" t="s">
        <v>73</v>
      </c>
      <c r="S407" s="136" t="s">
        <v>1076</v>
      </c>
      <c r="T407" s="89"/>
    </row>
    <row r="408" spans="1:20" s="34" customFormat="1" ht="20.25" customHeight="1">
      <c r="A408" s="136" t="s">
        <v>735</v>
      </c>
      <c r="B408" s="151" t="s">
        <v>1927</v>
      </c>
      <c r="C408" s="152" t="s">
        <v>1928</v>
      </c>
      <c r="D408" s="379" t="s">
        <v>1940</v>
      </c>
      <c r="E408" s="186"/>
      <c r="F408" s="136" t="s">
        <v>711</v>
      </c>
      <c r="G408" s="136"/>
      <c r="H408" s="153">
        <v>10</v>
      </c>
      <c r="I408" s="153">
        <v>4500</v>
      </c>
      <c r="J408" s="153">
        <v>0</v>
      </c>
      <c r="K408" s="155">
        <f t="shared" si="23"/>
        <v>0</v>
      </c>
      <c r="L408" s="155">
        <f t="shared" si="25"/>
        <v>0</v>
      </c>
      <c r="M408" s="156">
        <f t="shared" si="24"/>
        <v>45000</v>
      </c>
      <c r="N408" s="157"/>
      <c r="O408" s="151" t="s">
        <v>11</v>
      </c>
      <c r="P408" s="136" t="s">
        <v>761</v>
      </c>
      <c r="Q408" s="152" t="s">
        <v>360</v>
      </c>
      <c r="R408" s="136" t="s">
        <v>73</v>
      </c>
      <c r="S408" s="136" t="s">
        <v>1076</v>
      </c>
      <c r="T408" s="89"/>
    </row>
    <row r="409" spans="1:20" s="34" customFormat="1" ht="20.25" customHeight="1">
      <c r="A409" s="136" t="s">
        <v>735</v>
      </c>
      <c r="B409" s="151" t="s">
        <v>1927</v>
      </c>
      <c r="C409" s="152" t="s">
        <v>1928</v>
      </c>
      <c r="D409" s="379" t="s">
        <v>1940</v>
      </c>
      <c r="E409" s="186"/>
      <c r="F409" s="136" t="s">
        <v>963</v>
      </c>
      <c r="G409" s="136"/>
      <c r="H409" s="153">
        <v>4</v>
      </c>
      <c r="I409" s="153">
        <v>288000</v>
      </c>
      <c r="J409" s="153">
        <v>0</v>
      </c>
      <c r="K409" s="155">
        <f t="shared" si="23"/>
        <v>0</v>
      </c>
      <c r="L409" s="155">
        <f t="shared" si="25"/>
        <v>0</v>
      </c>
      <c r="M409" s="156">
        <f t="shared" si="24"/>
        <v>1152000</v>
      </c>
      <c r="N409" s="157"/>
      <c r="O409" s="151" t="s">
        <v>11</v>
      </c>
      <c r="P409" s="136" t="s">
        <v>761</v>
      </c>
      <c r="Q409" s="152" t="s">
        <v>336</v>
      </c>
      <c r="R409" s="136" t="s">
        <v>73</v>
      </c>
      <c r="S409" s="136" t="s">
        <v>1076</v>
      </c>
      <c r="T409" s="89"/>
    </row>
    <row r="410" spans="1:20" s="34" customFormat="1" ht="20.25" customHeight="1">
      <c r="A410" s="136" t="s">
        <v>735</v>
      </c>
      <c r="B410" s="151" t="s">
        <v>1927</v>
      </c>
      <c r="C410" s="152" t="s">
        <v>1928</v>
      </c>
      <c r="D410" s="379" t="s">
        <v>1940</v>
      </c>
      <c r="E410" s="186"/>
      <c r="F410" s="136" t="s">
        <v>1184</v>
      </c>
      <c r="G410" s="136"/>
      <c r="H410" s="153">
        <v>4</v>
      </c>
      <c r="I410" s="153">
        <v>31500</v>
      </c>
      <c r="J410" s="153">
        <v>0</v>
      </c>
      <c r="K410" s="155">
        <f t="shared" si="23"/>
        <v>0</v>
      </c>
      <c r="L410" s="155">
        <f t="shared" si="25"/>
        <v>0</v>
      </c>
      <c r="M410" s="156">
        <f t="shared" si="24"/>
        <v>126000</v>
      </c>
      <c r="N410" s="157"/>
      <c r="O410" s="151" t="s">
        <v>11</v>
      </c>
      <c r="P410" s="136" t="s">
        <v>761</v>
      </c>
      <c r="Q410" s="152" t="s">
        <v>360</v>
      </c>
      <c r="R410" s="136" t="s">
        <v>73</v>
      </c>
      <c r="S410" s="136" t="s">
        <v>1076</v>
      </c>
      <c r="T410" s="89"/>
    </row>
    <row r="411" spans="1:20" s="34" customFormat="1" ht="20.25" customHeight="1">
      <c r="A411" s="136" t="s">
        <v>735</v>
      </c>
      <c r="B411" s="151" t="s">
        <v>1927</v>
      </c>
      <c r="C411" s="152" t="s">
        <v>1928</v>
      </c>
      <c r="D411" s="379" t="s">
        <v>1940</v>
      </c>
      <c r="E411" s="186"/>
      <c r="F411" s="136" t="s">
        <v>970</v>
      </c>
      <c r="G411" s="136"/>
      <c r="H411" s="153">
        <v>4</v>
      </c>
      <c r="I411" s="153">
        <v>43244.3</v>
      </c>
      <c r="J411" s="153">
        <v>0</v>
      </c>
      <c r="K411" s="155">
        <f t="shared" si="23"/>
        <v>0</v>
      </c>
      <c r="L411" s="155">
        <f t="shared" si="25"/>
        <v>0</v>
      </c>
      <c r="M411" s="156">
        <f t="shared" si="24"/>
        <v>172977.2</v>
      </c>
      <c r="N411" s="157"/>
      <c r="O411" s="151" t="s">
        <v>1203</v>
      </c>
      <c r="P411" s="136" t="s">
        <v>761</v>
      </c>
      <c r="Q411" s="152" t="s">
        <v>271</v>
      </c>
      <c r="R411" s="136" t="s">
        <v>73</v>
      </c>
      <c r="S411" s="136" t="s">
        <v>1076</v>
      </c>
      <c r="T411" s="89"/>
    </row>
    <row r="412" spans="1:20" s="34" customFormat="1" ht="20.25" customHeight="1">
      <c r="A412" s="136" t="s">
        <v>735</v>
      </c>
      <c r="B412" s="151" t="s">
        <v>1927</v>
      </c>
      <c r="C412" s="152" t="s">
        <v>1928</v>
      </c>
      <c r="D412" s="379" t="s">
        <v>1940</v>
      </c>
      <c r="E412" s="186"/>
      <c r="F412" s="136" t="s">
        <v>880</v>
      </c>
      <c r="G412" s="136"/>
      <c r="H412" s="153">
        <v>4</v>
      </c>
      <c r="I412" s="153">
        <v>3530.1</v>
      </c>
      <c r="J412" s="153">
        <v>0</v>
      </c>
      <c r="K412" s="155">
        <f t="shared" ref="K412:K443" si="26">J412*H412</f>
        <v>0</v>
      </c>
      <c r="L412" s="155">
        <f t="shared" si="25"/>
        <v>0</v>
      </c>
      <c r="M412" s="156">
        <f t="shared" ref="M412:M443" si="27">H412*I412</f>
        <v>14120.4</v>
      </c>
      <c r="N412" s="157"/>
      <c r="O412" s="151" t="s">
        <v>1203</v>
      </c>
      <c r="P412" s="136" t="s">
        <v>761</v>
      </c>
      <c r="Q412" s="152" t="s">
        <v>336</v>
      </c>
      <c r="R412" s="136" t="s">
        <v>73</v>
      </c>
      <c r="S412" s="136" t="s">
        <v>1076</v>
      </c>
      <c r="T412" s="89"/>
    </row>
    <row r="413" spans="1:20" s="34" customFormat="1" ht="20.25" customHeight="1">
      <c r="A413" s="136" t="s">
        <v>735</v>
      </c>
      <c r="B413" s="151" t="s">
        <v>1927</v>
      </c>
      <c r="C413" s="152" t="s">
        <v>1928</v>
      </c>
      <c r="D413" s="379" t="s">
        <v>1940</v>
      </c>
      <c r="E413" s="186"/>
      <c r="F413" s="136" t="s">
        <v>880</v>
      </c>
      <c r="G413" s="136"/>
      <c r="H413" s="153">
        <v>4</v>
      </c>
      <c r="I413" s="153">
        <v>3530.1</v>
      </c>
      <c r="J413" s="153">
        <v>0</v>
      </c>
      <c r="K413" s="155">
        <f t="shared" si="26"/>
        <v>0</v>
      </c>
      <c r="L413" s="155">
        <f t="shared" si="25"/>
        <v>0</v>
      </c>
      <c r="M413" s="156">
        <f t="shared" si="27"/>
        <v>14120.4</v>
      </c>
      <c r="N413" s="157"/>
      <c r="O413" s="151" t="s">
        <v>1203</v>
      </c>
      <c r="P413" s="136" t="s">
        <v>761</v>
      </c>
      <c r="Q413" s="152" t="s">
        <v>336</v>
      </c>
      <c r="R413" s="136" t="s">
        <v>73</v>
      </c>
      <c r="S413" s="136" t="s">
        <v>1076</v>
      </c>
      <c r="T413" s="89"/>
    </row>
    <row r="414" spans="1:20" s="34" customFormat="1" ht="20.25" customHeight="1">
      <c r="A414" s="136" t="s">
        <v>735</v>
      </c>
      <c r="B414" s="151" t="s">
        <v>1927</v>
      </c>
      <c r="C414" s="152" t="s">
        <v>1928</v>
      </c>
      <c r="D414" s="379" t="s">
        <v>1940</v>
      </c>
      <c r="E414" s="186"/>
      <c r="F414" s="136" t="s">
        <v>1575</v>
      </c>
      <c r="G414" s="136"/>
      <c r="H414" s="153">
        <v>4</v>
      </c>
      <c r="I414" s="153">
        <v>7060.3</v>
      </c>
      <c r="J414" s="153">
        <v>0</v>
      </c>
      <c r="K414" s="155">
        <f t="shared" si="26"/>
        <v>0</v>
      </c>
      <c r="L414" s="155">
        <f t="shared" si="25"/>
        <v>0</v>
      </c>
      <c r="M414" s="156">
        <f t="shared" si="27"/>
        <v>28241.200000000001</v>
      </c>
      <c r="N414" s="157"/>
      <c r="O414" s="151" t="s">
        <v>1203</v>
      </c>
      <c r="P414" s="136" t="s">
        <v>761</v>
      </c>
      <c r="Q414" s="152" t="s">
        <v>336</v>
      </c>
      <c r="R414" s="136" t="s">
        <v>73</v>
      </c>
      <c r="S414" s="136" t="s">
        <v>1076</v>
      </c>
      <c r="T414" s="89"/>
    </row>
    <row r="415" spans="1:20" s="34" customFormat="1" ht="20.25" customHeight="1">
      <c r="A415" s="136" t="s">
        <v>735</v>
      </c>
      <c r="B415" s="151" t="s">
        <v>1927</v>
      </c>
      <c r="C415" s="152" t="s">
        <v>1928</v>
      </c>
      <c r="D415" s="379" t="s">
        <v>1940</v>
      </c>
      <c r="E415" s="186"/>
      <c r="F415" s="136" t="s">
        <v>882</v>
      </c>
      <c r="G415" s="136"/>
      <c r="H415" s="153">
        <v>4</v>
      </c>
      <c r="I415" s="153">
        <v>8335.1</v>
      </c>
      <c r="J415" s="153">
        <v>0</v>
      </c>
      <c r="K415" s="155">
        <f t="shared" si="26"/>
        <v>0</v>
      </c>
      <c r="L415" s="155">
        <f t="shared" si="25"/>
        <v>0</v>
      </c>
      <c r="M415" s="156">
        <f t="shared" si="27"/>
        <v>33340.400000000001</v>
      </c>
      <c r="N415" s="157"/>
      <c r="O415" s="151" t="s">
        <v>1203</v>
      </c>
      <c r="P415" s="136" t="s">
        <v>761</v>
      </c>
      <c r="Q415" s="152" t="s">
        <v>336</v>
      </c>
      <c r="R415" s="136" t="s">
        <v>73</v>
      </c>
      <c r="S415" s="136" t="s">
        <v>1076</v>
      </c>
      <c r="T415" s="89"/>
    </row>
    <row r="416" spans="1:20" s="34" customFormat="1" ht="20.25" customHeight="1">
      <c r="A416" s="136" t="s">
        <v>735</v>
      </c>
      <c r="B416" s="151" t="s">
        <v>1927</v>
      </c>
      <c r="C416" s="152" t="s">
        <v>1928</v>
      </c>
      <c r="D416" s="379" t="s">
        <v>1940</v>
      </c>
      <c r="E416" s="186"/>
      <c r="F416" s="136" t="s">
        <v>1939</v>
      </c>
      <c r="G416" s="136"/>
      <c r="H416" s="153">
        <v>10</v>
      </c>
      <c r="I416" s="153">
        <v>20700</v>
      </c>
      <c r="J416" s="153">
        <v>0</v>
      </c>
      <c r="K416" s="155">
        <f t="shared" si="26"/>
        <v>0</v>
      </c>
      <c r="L416" s="155">
        <f t="shared" si="25"/>
        <v>0</v>
      </c>
      <c r="M416" s="156">
        <f t="shared" si="27"/>
        <v>207000</v>
      </c>
      <c r="N416" s="157"/>
      <c r="O416" s="151" t="s">
        <v>11</v>
      </c>
      <c r="P416" s="136" t="s">
        <v>761</v>
      </c>
      <c r="Q416" s="152" t="s">
        <v>360</v>
      </c>
      <c r="R416" s="136" t="s">
        <v>73</v>
      </c>
      <c r="S416" s="136" t="s">
        <v>1076</v>
      </c>
      <c r="T416" s="89"/>
    </row>
    <row r="417" spans="1:20" s="34" customFormat="1" ht="20.25" customHeight="1">
      <c r="A417" s="136" t="s">
        <v>735</v>
      </c>
      <c r="B417" s="151" t="s">
        <v>1927</v>
      </c>
      <c r="C417" s="152" t="s">
        <v>1928</v>
      </c>
      <c r="D417" s="379" t="s">
        <v>1940</v>
      </c>
      <c r="E417" s="186"/>
      <c r="F417" s="136" t="s">
        <v>81</v>
      </c>
      <c r="G417" s="136"/>
      <c r="H417" s="153">
        <v>10</v>
      </c>
      <c r="I417" s="153">
        <v>6016.4</v>
      </c>
      <c r="J417" s="153">
        <v>0</v>
      </c>
      <c r="K417" s="155">
        <f t="shared" si="26"/>
        <v>0</v>
      </c>
      <c r="L417" s="155">
        <f t="shared" si="25"/>
        <v>0</v>
      </c>
      <c r="M417" s="156">
        <f t="shared" si="27"/>
        <v>60164</v>
      </c>
      <c r="N417" s="157"/>
      <c r="O417" s="151" t="s">
        <v>1936</v>
      </c>
      <c r="P417" s="136" t="s">
        <v>761</v>
      </c>
      <c r="Q417" s="152" t="s">
        <v>336</v>
      </c>
      <c r="R417" s="136" t="s">
        <v>73</v>
      </c>
      <c r="S417" s="136" t="s">
        <v>1076</v>
      </c>
      <c r="T417" s="89"/>
    </row>
    <row r="418" spans="1:20" s="34" customFormat="1" ht="20.25" customHeight="1">
      <c r="A418" s="136" t="s">
        <v>735</v>
      </c>
      <c r="B418" s="151" t="s">
        <v>1927</v>
      </c>
      <c r="C418" s="152" t="s">
        <v>1928</v>
      </c>
      <c r="D418" s="379" t="s">
        <v>1940</v>
      </c>
      <c r="E418" s="186"/>
      <c r="F418" s="136" t="s">
        <v>367</v>
      </c>
      <c r="G418" s="136"/>
      <c r="H418" s="153">
        <v>10</v>
      </c>
      <c r="I418" s="153">
        <v>4727.1000000000004</v>
      </c>
      <c r="J418" s="153">
        <v>0</v>
      </c>
      <c r="K418" s="155">
        <f t="shared" si="26"/>
        <v>0</v>
      </c>
      <c r="L418" s="155">
        <f t="shared" si="25"/>
        <v>0</v>
      </c>
      <c r="M418" s="156">
        <f t="shared" si="27"/>
        <v>47271</v>
      </c>
      <c r="N418" s="157"/>
      <c r="O418" s="151" t="s">
        <v>1936</v>
      </c>
      <c r="P418" s="136" t="s">
        <v>761</v>
      </c>
      <c r="Q418" s="152" t="s">
        <v>336</v>
      </c>
      <c r="R418" s="136" t="s">
        <v>73</v>
      </c>
      <c r="S418" s="136" t="s">
        <v>1076</v>
      </c>
      <c r="T418" s="89"/>
    </row>
    <row r="419" spans="1:20" s="34" customFormat="1" ht="20.25" customHeight="1">
      <c r="A419" s="136" t="s">
        <v>886</v>
      </c>
      <c r="B419" s="151" t="s">
        <v>1942</v>
      </c>
      <c r="C419" s="152" t="s">
        <v>64</v>
      </c>
      <c r="D419" s="379" t="s">
        <v>1922</v>
      </c>
      <c r="E419" s="186"/>
      <c r="F419" s="136" t="s">
        <v>625</v>
      </c>
      <c r="G419" s="136"/>
      <c r="H419" s="153">
        <v>110</v>
      </c>
      <c r="I419" s="153">
        <v>105433.5</v>
      </c>
      <c r="J419" s="153">
        <v>0</v>
      </c>
      <c r="K419" s="155">
        <f t="shared" si="26"/>
        <v>0</v>
      </c>
      <c r="L419" s="155">
        <f t="shared" si="25"/>
        <v>0</v>
      </c>
      <c r="M419" s="156">
        <f t="shared" si="27"/>
        <v>11597685</v>
      </c>
      <c r="N419" s="157"/>
      <c r="O419" s="151" t="s">
        <v>1943</v>
      </c>
      <c r="P419" s="136" t="s">
        <v>284</v>
      </c>
      <c r="Q419" s="152" t="s">
        <v>278</v>
      </c>
      <c r="R419" s="136" t="s">
        <v>73</v>
      </c>
      <c r="S419" s="136" t="s">
        <v>1076</v>
      </c>
      <c r="T419" s="89"/>
    </row>
    <row r="420" spans="1:20" s="34" customFormat="1" ht="20.25" customHeight="1">
      <c r="A420" s="136" t="s">
        <v>886</v>
      </c>
      <c r="B420" s="151" t="s">
        <v>1942</v>
      </c>
      <c r="C420" s="152" t="s">
        <v>64</v>
      </c>
      <c r="D420" s="379" t="s">
        <v>1922</v>
      </c>
      <c r="E420" s="186"/>
      <c r="F420" s="136" t="s">
        <v>1944</v>
      </c>
      <c r="G420" s="136"/>
      <c r="H420" s="153">
        <v>110</v>
      </c>
      <c r="I420" s="153">
        <v>6280.8</v>
      </c>
      <c r="J420" s="153">
        <v>0</v>
      </c>
      <c r="K420" s="155">
        <f t="shared" si="26"/>
        <v>0</v>
      </c>
      <c r="L420" s="155">
        <f t="shared" si="25"/>
        <v>0</v>
      </c>
      <c r="M420" s="156">
        <f t="shared" si="27"/>
        <v>690888</v>
      </c>
      <c r="N420" s="157"/>
      <c r="O420" s="151" t="s">
        <v>1943</v>
      </c>
      <c r="P420" s="136" t="s">
        <v>284</v>
      </c>
      <c r="Q420" s="152" t="s">
        <v>336</v>
      </c>
      <c r="R420" s="136" t="s">
        <v>73</v>
      </c>
      <c r="S420" s="136" t="s">
        <v>1076</v>
      </c>
      <c r="T420" s="89"/>
    </row>
    <row r="421" spans="1:20" s="34" customFormat="1" ht="20.25" customHeight="1">
      <c r="A421" s="136" t="s">
        <v>1945</v>
      </c>
      <c r="B421" s="151" t="s">
        <v>1946</v>
      </c>
      <c r="C421" s="152" t="s">
        <v>1947</v>
      </c>
      <c r="D421" s="379" t="s">
        <v>1923</v>
      </c>
      <c r="E421" s="186"/>
      <c r="F421" s="136" t="s">
        <v>363</v>
      </c>
      <c r="G421" s="136"/>
      <c r="H421" s="153">
        <v>96</v>
      </c>
      <c r="I421" s="153">
        <v>122120</v>
      </c>
      <c r="J421" s="153">
        <v>41.5</v>
      </c>
      <c r="K421" s="155">
        <f t="shared" si="26"/>
        <v>3984</v>
      </c>
      <c r="L421" s="155">
        <f t="shared" ref="L421:L452" si="28">K421/1000</f>
        <v>3.984</v>
      </c>
      <c r="M421" s="156">
        <f t="shared" si="27"/>
        <v>11723520</v>
      </c>
      <c r="N421" s="157"/>
      <c r="O421" s="151" t="s">
        <v>11</v>
      </c>
      <c r="P421" s="136" t="s">
        <v>761</v>
      </c>
      <c r="Q421" s="152" t="s">
        <v>364</v>
      </c>
      <c r="R421" s="136" t="s">
        <v>68</v>
      </c>
      <c r="S421" s="136" t="s">
        <v>213</v>
      </c>
      <c r="T421" s="89"/>
    </row>
    <row r="422" spans="1:20" s="34" customFormat="1" ht="20.25" customHeight="1">
      <c r="A422" s="136" t="s">
        <v>1945</v>
      </c>
      <c r="B422" s="151" t="s">
        <v>1946</v>
      </c>
      <c r="C422" s="152" t="s">
        <v>1947</v>
      </c>
      <c r="D422" s="379" t="s">
        <v>1923</v>
      </c>
      <c r="E422" s="186"/>
      <c r="F422" s="136" t="s">
        <v>223</v>
      </c>
      <c r="G422" s="136"/>
      <c r="H422" s="153">
        <v>15</v>
      </c>
      <c r="I422" s="153">
        <v>84927</v>
      </c>
      <c r="J422" s="153">
        <v>20</v>
      </c>
      <c r="K422" s="155">
        <f t="shared" si="26"/>
        <v>300</v>
      </c>
      <c r="L422" s="155">
        <f t="shared" si="28"/>
        <v>0.3</v>
      </c>
      <c r="M422" s="156">
        <f t="shared" si="27"/>
        <v>1273905</v>
      </c>
      <c r="N422" s="157"/>
      <c r="O422" s="151" t="s">
        <v>1433</v>
      </c>
      <c r="P422" s="136" t="s">
        <v>761</v>
      </c>
      <c r="Q422" s="152" t="s">
        <v>370</v>
      </c>
      <c r="R422" s="136" t="s">
        <v>68</v>
      </c>
      <c r="S422" s="136" t="s">
        <v>213</v>
      </c>
      <c r="T422" s="89"/>
    </row>
    <row r="423" spans="1:20" s="34" customFormat="1" ht="20.25" customHeight="1">
      <c r="A423" s="136" t="s">
        <v>1945</v>
      </c>
      <c r="B423" s="151" t="s">
        <v>1946</v>
      </c>
      <c r="C423" s="152" t="s">
        <v>1947</v>
      </c>
      <c r="D423" s="379" t="s">
        <v>1923</v>
      </c>
      <c r="E423" s="186"/>
      <c r="F423" s="136" t="s">
        <v>880</v>
      </c>
      <c r="G423" s="136"/>
      <c r="H423" s="153">
        <v>15</v>
      </c>
      <c r="I423" s="153">
        <v>3596.9</v>
      </c>
      <c r="J423" s="153">
        <v>0</v>
      </c>
      <c r="K423" s="155">
        <f t="shared" si="26"/>
        <v>0</v>
      </c>
      <c r="L423" s="155">
        <f t="shared" si="28"/>
        <v>0</v>
      </c>
      <c r="M423" s="156">
        <f t="shared" si="27"/>
        <v>53953.5</v>
      </c>
      <c r="N423" s="157"/>
      <c r="O423" s="151" t="s">
        <v>1433</v>
      </c>
      <c r="P423" s="136" t="s">
        <v>761</v>
      </c>
      <c r="Q423" s="152" t="s">
        <v>336</v>
      </c>
      <c r="R423" s="136" t="s">
        <v>73</v>
      </c>
      <c r="S423" s="136" t="s">
        <v>213</v>
      </c>
      <c r="T423" s="89"/>
    </row>
    <row r="424" spans="1:20" s="34" customFormat="1" ht="20.25" customHeight="1">
      <c r="A424" s="136" t="s">
        <v>1945</v>
      </c>
      <c r="B424" s="151" t="s">
        <v>1946</v>
      </c>
      <c r="C424" s="152" t="s">
        <v>1947</v>
      </c>
      <c r="D424" s="379" t="s">
        <v>1923</v>
      </c>
      <c r="E424" s="186"/>
      <c r="F424" s="136" t="s">
        <v>880</v>
      </c>
      <c r="G424" s="136"/>
      <c r="H424" s="153">
        <v>75</v>
      </c>
      <c r="I424" s="153">
        <v>3600</v>
      </c>
      <c r="J424" s="153">
        <v>0</v>
      </c>
      <c r="K424" s="155">
        <f t="shared" si="26"/>
        <v>0</v>
      </c>
      <c r="L424" s="155">
        <f t="shared" si="28"/>
        <v>0</v>
      </c>
      <c r="M424" s="156">
        <f t="shared" si="27"/>
        <v>270000</v>
      </c>
      <c r="N424" s="157"/>
      <c r="O424" s="151" t="s">
        <v>1290</v>
      </c>
      <c r="P424" s="136" t="s">
        <v>761</v>
      </c>
      <c r="Q424" s="152" t="s">
        <v>336</v>
      </c>
      <c r="R424" s="136" t="s">
        <v>73</v>
      </c>
      <c r="S424" s="136" t="s">
        <v>213</v>
      </c>
      <c r="T424" s="89"/>
    </row>
    <row r="425" spans="1:20" s="34" customFormat="1" ht="20.25" customHeight="1">
      <c r="A425" s="136" t="s">
        <v>1945</v>
      </c>
      <c r="B425" s="151" t="s">
        <v>1946</v>
      </c>
      <c r="C425" s="152" t="s">
        <v>1947</v>
      </c>
      <c r="D425" s="379" t="s">
        <v>1923</v>
      </c>
      <c r="E425" s="186"/>
      <c r="F425" s="136" t="s">
        <v>880</v>
      </c>
      <c r="G425" s="136"/>
      <c r="H425" s="153">
        <v>75</v>
      </c>
      <c r="I425" s="153">
        <v>3600</v>
      </c>
      <c r="J425" s="153">
        <v>0</v>
      </c>
      <c r="K425" s="155">
        <f t="shared" si="26"/>
        <v>0</v>
      </c>
      <c r="L425" s="155">
        <f t="shared" si="28"/>
        <v>0</v>
      </c>
      <c r="M425" s="156">
        <f t="shared" si="27"/>
        <v>270000</v>
      </c>
      <c r="N425" s="157"/>
      <c r="O425" s="151" t="s">
        <v>1290</v>
      </c>
      <c r="P425" s="136" t="s">
        <v>761</v>
      </c>
      <c r="Q425" s="152" t="s">
        <v>336</v>
      </c>
      <c r="R425" s="136" t="s">
        <v>73</v>
      </c>
      <c r="S425" s="136" t="s">
        <v>213</v>
      </c>
      <c r="T425" s="89"/>
    </row>
    <row r="426" spans="1:20" s="34" customFormat="1" ht="20.25" customHeight="1">
      <c r="A426" s="136" t="s">
        <v>1945</v>
      </c>
      <c r="B426" s="151" t="s">
        <v>1946</v>
      </c>
      <c r="C426" s="152" t="s">
        <v>1947</v>
      </c>
      <c r="D426" s="379" t="s">
        <v>1923</v>
      </c>
      <c r="E426" s="186"/>
      <c r="F426" s="136" t="s">
        <v>881</v>
      </c>
      <c r="G426" s="136"/>
      <c r="H426" s="153">
        <v>75</v>
      </c>
      <c r="I426" s="153">
        <v>10800</v>
      </c>
      <c r="J426" s="153">
        <v>0</v>
      </c>
      <c r="K426" s="155">
        <f t="shared" si="26"/>
        <v>0</v>
      </c>
      <c r="L426" s="155">
        <f t="shared" si="28"/>
        <v>0</v>
      </c>
      <c r="M426" s="156">
        <f t="shared" si="27"/>
        <v>810000</v>
      </c>
      <c r="N426" s="157"/>
      <c r="O426" s="151" t="s">
        <v>1290</v>
      </c>
      <c r="P426" s="136" t="s">
        <v>761</v>
      </c>
      <c r="Q426" s="152" t="s">
        <v>336</v>
      </c>
      <c r="R426" s="136" t="s">
        <v>73</v>
      </c>
      <c r="S426" s="136" t="s">
        <v>213</v>
      </c>
      <c r="T426" s="89"/>
    </row>
    <row r="427" spans="1:20" s="34" customFormat="1" ht="20.25" customHeight="1">
      <c r="A427" s="136" t="s">
        <v>1945</v>
      </c>
      <c r="B427" s="151" t="s">
        <v>1946</v>
      </c>
      <c r="C427" s="152" t="s">
        <v>1947</v>
      </c>
      <c r="D427" s="379" t="s">
        <v>1923</v>
      </c>
      <c r="E427" s="186"/>
      <c r="F427" s="136" t="s">
        <v>882</v>
      </c>
      <c r="G427" s="136"/>
      <c r="H427" s="153">
        <v>75</v>
      </c>
      <c r="I427" s="153">
        <v>8500</v>
      </c>
      <c r="J427" s="153">
        <v>0</v>
      </c>
      <c r="K427" s="155">
        <f t="shared" si="26"/>
        <v>0</v>
      </c>
      <c r="L427" s="155">
        <f t="shared" si="28"/>
        <v>0</v>
      </c>
      <c r="M427" s="156">
        <f t="shared" si="27"/>
        <v>637500</v>
      </c>
      <c r="N427" s="157"/>
      <c r="O427" s="151" t="s">
        <v>1290</v>
      </c>
      <c r="P427" s="136" t="s">
        <v>761</v>
      </c>
      <c r="Q427" s="152" t="s">
        <v>336</v>
      </c>
      <c r="R427" s="136" t="s">
        <v>73</v>
      </c>
      <c r="S427" s="136" t="s">
        <v>213</v>
      </c>
      <c r="T427" s="89"/>
    </row>
    <row r="428" spans="1:20" s="34" customFormat="1" ht="20.25" customHeight="1">
      <c r="A428" s="136" t="s">
        <v>1945</v>
      </c>
      <c r="B428" s="151" t="s">
        <v>1946</v>
      </c>
      <c r="C428" s="152" t="s">
        <v>1947</v>
      </c>
      <c r="D428" s="379" t="s">
        <v>1923</v>
      </c>
      <c r="E428" s="186"/>
      <c r="F428" s="136" t="s">
        <v>1948</v>
      </c>
      <c r="G428" s="136"/>
      <c r="H428" s="153">
        <v>75</v>
      </c>
      <c r="I428" s="153">
        <v>35600</v>
      </c>
      <c r="J428" s="153">
        <v>0</v>
      </c>
      <c r="K428" s="155">
        <f t="shared" si="26"/>
        <v>0</v>
      </c>
      <c r="L428" s="155">
        <f t="shared" si="28"/>
        <v>0</v>
      </c>
      <c r="M428" s="156">
        <f t="shared" si="27"/>
        <v>2670000</v>
      </c>
      <c r="N428" s="157"/>
      <c r="O428" s="151" t="s">
        <v>1290</v>
      </c>
      <c r="P428" s="136" t="s">
        <v>761</v>
      </c>
      <c r="Q428" s="152" t="s">
        <v>358</v>
      </c>
      <c r="R428" s="136" t="s">
        <v>73</v>
      </c>
      <c r="S428" s="136" t="s">
        <v>213</v>
      </c>
      <c r="T428" s="89"/>
    </row>
    <row r="429" spans="1:20" s="34" customFormat="1" ht="20.25" customHeight="1">
      <c r="A429" s="136" t="s">
        <v>1945</v>
      </c>
      <c r="B429" s="151" t="s">
        <v>1946</v>
      </c>
      <c r="C429" s="152" t="s">
        <v>1947</v>
      </c>
      <c r="D429" s="379" t="s">
        <v>1923</v>
      </c>
      <c r="E429" s="186"/>
      <c r="F429" s="136" t="s">
        <v>1949</v>
      </c>
      <c r="G429" s="136"/>
      <c r="H429" s="153">
        <v>31</v>
      </c>
      <c r="I429" s="153">
        <v>90902</v>
      </c>
      <c r="J429" s="153">
        <v>22.5</v>
      </c>
      <c r="K429" s="155">
        <f t="shared" si="26"/>
        <v>697.5</v>
      </c>
      <c r="L429" s="155">
        <f t="shared" si="28"/>
        <v>0.69750000000000001</v>
      </c>
      <c r="M429" s="156">
        <f t="shared" si="27"/>
        <v>2817962</v>
      </c>
      <c r="N429" s="157"/>
      <c r="O429" s="151" t="s">
        <v>1289</v>
      </c>
      <c r="P429" s="136" t="s">
        <v>761</v>
      </c>
      <c r="Q429" s="152" t="s">
        <v>628</v>
      </c>
      <c r="R429" s="136" t="s">
        <v>68</v>
      </c>
      <c r="S429" s="136" t="s">
        <v>213</v>
      </c>
      <c r="T429" s="89"/>
    </row>
    <row r="430" spans="1:20" s="34" customFormat="1" ht="20.25" customHeight="1">
      <c r="A430" s="136" t="s">
        <v>1945</v>
      </c>
      <c r="B430" s="151" t="s">
        <v>1946</v>
      </c>
      <c r="C430" s="152" t="s">
        <v>1947</v>
      </c>
      <c r="D430" s="379" t="s">
        <v>1923</v>
      </c>
      <c r="E430" s="186"/>
      <c r="F430" s="136" t="s">
        <v>1643</v>
      </c>
      <c r="G430" s="136"/>
      <c r="H430" s="153">
        <v>31</v>
      </c>
      <c r="I430" s="153">
        <v>12917.6</v>
      </c>
      <c r="J430" s="153">
        <v>0</v>
      </c>
      <c r="K430" s="155">
        <f t="shared" si="26"/>
        <v>0</v>
      </c>
      <c r="L430" s="155">
        <f t="shared" si="28"/>
        <v>0</v>
      </c>
      <c r="M430" s="156">
        <f t="shared" si="27"/>
        <v>400445.60000000003</v>
      </c>
      <c r="N430" s="157"/>
      <c r="O430" s="151" t="s">
        <v>1289</v>
      </c>
      <c r="P430" s="136" t="s">
        <v>761</v>
      </c>
      <c r="Q430" s="152" t="s">
        <v>336</v>
      </c>
      <c r="R430" s="136" t="s">
        <v>73</v>
      </c>
      <c r="S430" s="136" t="s">
        <v>213</v>
      </c>
      <c r="T430" s="89"/>
    </row>
    <row r="431" spans="1:20" s="34" customFormat="1" ht="20.25" customHeight="1">
      <c r="A431" s="136" t="s">
        <v>1945</v>
      </c>
      <c r="B431" s="151" t="s">
        <v>1946</v>
      </c>
      <c r="C431" s="152" t="s">
        <v>1947</v>
      </c>
      <c r="D431" s="379" t="s">
        <v>1923</v>
      </c>
      <c r="E431" s="186"/>
      <c r="F431" s="136" t="s">
        <v>909</v>
      </c>
      <c r="G431" s="136"/>
      <c r="H431" s="153">
        <v>121</v>
      </c>
      <c r="I431" s="153">
        <v>50275.9</v>
      </c>
      <c r="J431" s="153">
        <v>19</v>
      </c>
      <c r="K431" s="155">
        <f t="shared" si="26"/>
        <v>2299</v>
      </c>
      <c r="L431" s="155">
        <f t="shared" si="28"/>
        <v>2.2989999999999999</v>
      </c>
      <c r="M431" s="156">
        <f t="shared" si="27"/>
        <v>6083383.9000000004</v>
      </c>
      <c r="N431" s="157"/>
      <c r="O431" s="151" t="s">
        <v>1950</v>
      </c>
      <c r="P431" s="136" t="s">
        <v>761</v>
      </c>
      <c r="Q431" s="152" t="s">
        <v>361</v>
      </c>
      <c r="R431" s="136" t="s">
        <v>68</v>
      </c>
      <c r="S431" s="136" t="s">
        <v>213</v>
      </c>
      <c r="T431" s="89"/>
    </row>
    <row r="432" spans="1:20" s="34" customFormat="1" ht="20.25" customHeight="1">
      <c r="A432" s="136" t="s">
        <v>1945</v>
      </c>
      <c r="B432" s="151" t="s">
        <v>1946</v>
      </c>
      <c r="C432" s="152" t="s">
        <v>1947</v>
      </c>
      <c r="D432" s="379" t="s">
        <v>1923</v>
      </c>
      <c r="E432" s="186"/>
      <c r="F432" s="136" t="s">
        <v>612</v>
      </c>
      <c r="G432" s="136"/>
      <c r="H432" s="153">
        <v>121</v>
      </c>
      <c r="I432" s="153">
        <v>41896.6</v>
      </c>
      <c r="J432" s="153">
        <v>0</v>
      </c>
      <c r="K432" s="155">
        <f t="shared" si="26"/>
        <v>0</v>
      </c>
      <c r="L432" s="155">
        <f t="shared" si="28"/>
        <v>0</v>
      </c>
      <c r="M432" s="156">
        <f t="shared" si="27"/>
        <v>5069488.5999999996</v>
      </c>
      <c r="N432" s="157"/>
      <c r="O432" s="151" t="s">
        <v>1950</v>
      </c>
      <c r="P432" s="136" t="s">
        <v>761</v>
      </c>
      <c r="Q432" s="152" t="s">
        <v>336</v>
      </c>
      <c r="R432" s="136" t="s">
        <v>73</v>
      </c>
      <c r="S432" s="136" t="s">
        <v>213</v>
      </c>
      <c r="T432" s="89"/>
    </row>
    <row r="433" spans="1:20" s="34" customFormat="1" ht="20.25" customHeight="1">
      <c r="A433" s="136" t="s">
        <v>1945</v>
      </c>
      <c r="B433" s="151" t="s">
        <v>1946</v>
      </c>
      <c r="C433" s="152" t="s">
        <v>1947</v>
      </c>
      <c r="D433" s="379" t="s">
        <v>1923</v>
      </c>
      <c r="E433" s="186"/>
      <c r="F433" s="136" t="s">
        <v>1387</v>
      </c>
      <c r="G433" s="136"/>
      <c r="H433" s="153">
        <v>23</v>
      </c>
      <c r="I433" s="153">
        <v>15239</v>
      </c>
      <c r="J433" s="153">
        <v>0</v>
      </c>
      <c r="K433" s="155">
        <f t="shared" si="26"/>
        <v>0</v>
      </c>
      <c r="L433" s="155">
        <f t="shared" si="28"/>
        <v>0</v>
      </c>
      <c r="M433" s="156">
        <f t="shared" si="27"/>
        <v>350497</v>
      </c>
      <c r="N433" s="157"/>
      <c r="O433" s="151" t="s">
        <v>1636</v>
      </c>
      <c r="P433" s="136" t="s">
        <v>761</v>
      </c>
      <c r="Q433" s="152" t="s">
        <v>577</v>
      </c>
      <c r="R433" s="136" t="s">
        <v>68</v>
      </c>
      <c r="S433" s="136" t="s">
        <v>213</v>
      </c>
      <c r="T433" s="89"/>
    </row>
    <row r="434" spans="1:20" s="34" customFormat="1" ht="20.25" customHeight="1">
      <c r="A434" s="136" t="s">
        <v>1945</v>
      </c>
      <c r="B434" s="151" t="s">
        <v>1946</v>
      </c>
      <c r="C434" s="152" t="s">
        <v>1947</v>
      </c>
      <c r="D434" s="379" t="s">
        <v>1923</v>
      </c>
      <c r="E434" s="186"/>
      <c r="F434" s="136" t="s">
        <v>642</v>
      </c>
      <c r="G434" s="136"/>
      <c r="H434" s="153">
        <v>23</v>
      </c>
      <c r="I434" s="153">
        <v>30876.5</v>
      </c>
      <c r="J434" s="153">
        <v>17.5</v>
      </c>
      <c r="K434" s="155">
        <f t="shared" si="26"/>
        <v>402.5</v>
      </c>
      <c r="L434" s="155">
        <f t="shared" si="28"/>
        <v>0.40250000000000002</v>
      </c>
      <c r="M434" s="156">
        <f t="shared" si="27"/>
        <v>710159.5</v>
      </c>
      <c r="N434" s="157"/>
      <c r="O434" s="151" t="s">
        <v>1636</v>
      </c>
      <c r="P434" s="136" t="s">
        <v>761</v>
      </c>
      <c r="Q434" s="152" t="s">
        <v>270</v>
      </c>
      <c r="R434" s="136" t="s">
        <v>68</v>
      </c>
      <c r="S434" s="136" t="s">
        <v>213</v>
      </c>
      <c r="T434" s="89"/>
    </row>
    <row r="435" spans="1:20" s="34" customFormat="1" ht="20.25" customHeight="1">
      <c r="A435" s="136" t="s">
        <v>1945</v>
      </c>
      <c r="B435" s="151" t="s">
        <v>1946</v>
      </c>
      <c r="C435" s="152" t="s">
        <v>1947</v>
      </c>
      <c r="D435" s="379" t="s">
        <v>1923</v>
      </c>
      <c r="E435" s="186"/>
      <c r="F435" s="136" t="s">
        <v>880</v>
      </c>
      <c r="G435" s="136"/>
      <c r="H435" s="153">
        <v>78</v>
      </c>
      <c r="I435" s="153">
        <v>3600</v>
      </c>
      <c r="J435" s="153">
        <v>0</v>
      </c>
      <c r="K435" s="155">
        <f t="shared" si="26"/>
        <v>0</v>
      </c>
      <c r="L435" s="155">
        <f t="shared" si="28"/>
        <v>0</v>
      </c>
      <c r="M435" s="156">
        <f t="shared" si="27"/>
        <v>280800</v>
      </c>
      <c r="N435" s="157"/>
      <c r="O435" s="151" t="s">
        <v>1167</v>
      </c>
      <c r="P435" s="136" t="s">
        <v>761</v>
      </c>
      <c r="Q435" s="152" t="s">
        <v>336</v>
      </c>
      <c r="R435" s="136" t="s">
        <v>73</v>
      </c>
      <c r="S435" s="136" t="s">
        <v>213</v>
      </c>
      <c r="T435" s="89"/>
    </row>
    <row r="436" spans="1:20" s="34" customFormat="1" ht="20.25" customHeight="1">
      <c r="A436" s="136" t="s">
        <v>1945</v>
      </c>
      <c r="B436" s="151" t="s">
        <v>1946</v>
      </c>
      <c r="C436" s="152" t="s">
        <v>1947</v>
      </c>
      <c r="D436" s="379" t="s">
        <v>1923</v>
      </c>
      <c r="E436" s="186"/>
      <c r="F436" s="136" t="s">
        <v>880</v>
      </c>
      <c r="G436" s="136"/>
      <c r="H436" s="153">
        <v>78</v>
      </c>
      <c r="I436" s="153">
        <v>3600</v>
      </c>
      <c r="J436" s="153">
        <v>0</v>
      </c>
      <c r="K436" s="155">
        <f t="shared" si="26"/>
        <v>0</v>
      </c>
      <c r="L436" s="155">
        <f t="shared" si="28"/>
        <v>0</v>
      </c>
      <c r="M436" s="156">
        <f t="shared" si="27"/>
        <v>280800</v>
      </c>
      <c r="N436" s="157"/>
      <c r="O436" s="151" t="s">
        <v>1167</v>
      </c>
      <c r="P436" s="136" t="s">
        <v>761</v>
      </c>
      <c r="Q436" s="152" t="s">
        <v>336</v>
      </c>
      <c r="R436" s="136" t="s">
        <v>73</v>
      </c>
      <c r="S436" s="136" t="s">
        <v>213</v>
      </c>
      <c r="T436" s="89"/>
    </row>
    <row r="437" spans="1:20" s="34" customFormat="1" ht="20.25" customHeight="1">
      <c r="A437" s="136" t="s">
        <v>1945</v>
      </c>
      <c r="B437" s="151" t="s">
        <v>1946</v>
      </c>
      <c r="C437" s="152" t="s">
        <v>1947</v>
      </c>
      <c r="D437" s="379" t="s">
        <v>1923</v>
      </c>
      <c r="E437" s="186"/>
      <c r="F437" s="136" t="s">
        <v>881</v>
      </c>
      <c r="G437" s="136"/>
      <c r="H437" s="153">
        <v>78</v>
      </c>
      <c r="I437" s="153">
        <v>10800</v>
      </c>
      <c r="J437" s="153">
        <v>0</v>
      </c>
      <c r="K437" s="155">
        <f t="shared" si="26"/>
        <v>0</v>
      </c>
      <c r="L437" s="155">
        <f t="shared" si="28"/>
        <v>0</v>
      </c>
      <c r="M437" s="156">
        <f t="shared" si="27"/>
        <v>842400</v>
      </c>
      <c r="N437" s="157"/>
      <c r="O437" s="151" t="s">
        <v>1167</v>
      </c>
      <c r="P437" s="136" t="s">
        <v>761</v>
      </c>
      <c r="Q437" s="152" t="s">
        <v>336</v>
      </c>
      <c r="R437" s="136" t="s">
        <v>73</v>
      </c>
      <c r="S437" s="136" t="s">
        <v>213</v>
      </c>
      <c r="T437" s="89"/>
    </row>
    <row r="438" spans="1:20" s="34" customFormat="1" ht="20.25" customHeight="1">
      <c r="A438" s="136" t="s">
        <v>1945</v>
      </c>
      <c r="B438" s="151" t="s">
        <v>1946</v>
      </c>
      <c r="C438" s="152" t="s">
        <v>1947</v>
      </c>
      <c r="D438" s="379" t="s">
        <v>1923</v>
      </c>
      <c r="E438" s="186"/>
      <c r="F438" s="136" t="s">
        <v>882</v>
      </c>
      <c r="G438" s="136"/>
      <c r="H438" s="153">
        <v>78</v>
      </c>
      <c r="I438" s="153">
        <v>8500</v>
      </c>
      <c r="J438" s="153">
        <v>0</v>
      </c>
      <c r="K438" s="155">
        <f t="shared" si="26"/>
        <v>0</v>
      </c>
      <c r="L438" s="155">
        <f t="shared" si="28"/>
        <v>0</v>
      </c>
      <c r="M438" s="156">
        <f t="shared" si="27"/>
        <v>663000</v>
      </c>
      <c r="N438" s="157"/>
      <c r="O438" s="151" t="s">
        <v>1167</v>
      </c>
      <c r="P438" s="136" t="s">
        <v>761</v>
      </c>
      <c r="Q438" s="152" t="s">
        <v>336</v>
      </c>
      <c r="R438" s="136" t="s">
        <v>73</v>
      </c>
      <c r="S438" s="136" t="s">
        <v>213</v>
      </c>
      <c r="T438" s="89"/>
    </row>
    <row r="439" spans="1:20" s="34" customFormat="1" ht="20.25" customHeight="1">
      <c r="A439" s="136" t="s">
        <v>1945</v>
      </c>
      <c r="B439" s="151" t="s">
        <v>1946</v>
      </c>
      <c r="C439" s="152" t="s">
        <v>1947</v>
      </c>
      <c r="D439" s="379" t="s">
        <v>1923</v>
      </c>
      <c r="E439" s="186"/>
      <c r="F439" s="136" t="s">
        <v>1691</v>
      </c>
      <c r="G439" s="136"/>
      <c r="H439" s="153">
        <v>78</v>
      </c>
      <c r="I439" s="153">
        <v>23400</v>
      </c>
      <c r="J439" s="153">
        <v>0</v>
      </c>
      <c r="K439" s="155">
        <f t="shared" si="26"/>
        <v>0</v>
      </c>
      <c r="L439" s="155">
        <f t="shared" si="28"/>
        <v>0</v>
      </c>
      <c r="M439" s="156">
        <f t="shared" si="27"/>
        <v>1825200</v>
      </c>
      <c r="N439" s="157"/>
      <c r="O439" s="151" t="s">
        <v>1167</v>
      </c>
      <c r="P439" s="136" t="s">
        <v>761</v>
      </c>
      <c r="Q439" s="152" t="s">
        <v>358</v>
      </c>
      <c r="R439" s="136" t="s">
        <v>73</v>
      </c>
      <c r="S439" s="136" t="s">
        <v>213</v>
      </c>
      <c r="T439" s="89"/>
    </row>
    <row r="440" spans="1:20" s="34" customFormat="1" ht="20.25" customHeight="1">
      <c r="A440" s="136" t="s">
        <v>1945</v>
      </c>
      <c r="B440" s="151" t="s">
        <v>1946</v>
      </c>
      <c r="C440" s="152" t="s">
        <v>1947</v>
      </c>
      <c r="D440" s="379" t="s">
        <v>1923</v>
      </c>
      <c r="E440" s="186"/>
      <c r="F440" s="136" t="s">
        <v>1951</v>
      </c>
      <c r="G440" s="136"/>
      <c r="H440" s="153">
        <v>130</v>
      </c>
      <c r="I440" s="153">
        <v>37000</v>
      </c>
      <c r="J440" s="153">
        <v>7.5</v>
      </c>
      <c r="K440" s="155">
        <f t="shared" si="26"/>
        <v>975</v>
      </c>
      <c r="L440" s="155">
        <f t="shared" si="28"/>
        <v>0.97499999999999998</v>
      </c>
      <c r="M440" s="156">
        <f t="shared" si="27"/>
        <v>4810000</v>
      </c>
      <c r="N440" s="157"/>
      <c r="O440" s="151" t="s">
        <v>11</v>
      </c>
      <c r="P440" s="136" t="s">
        <v>761</v>
      </c>
      <c r="Q440" s="152" t="s">
        <v>344</v>
      </c>
      <c r="R440" s="136" t="s">
        <v>68</v>
      </c>
      <c r="S440" s="136" t="s">
        <v>213</v>
      </c>
      <c r="T440" s="89"/>
    </row>
    <row r="441" spans="1:20" s="34" customFormat="1" ht="20.25" customHeight="1">
      <c r="A441" s="136" t="s">
        <v>1945</v>
      </c>
      <c r="B441" s="151" t="s">
        <v>1946</v>
      </c>
      <c r="C441" s="152" t="s">
        <v>1947</v>
      </c>
      <c r="D441" s="379" t="s">
        <v>1923</v>
      </c>
      <c r="E441" s="186"/>
      <c r="F441" s="136" t="s">
        <v>416</v>
      </c>
      <c r="G441" s="136"/>
      <c r="H441" s="153">
        <v>59</v>
      </c>
      <c r="I441" s="153">
        <v>127000</v>
      </c>
      <c r="J441" s="153">
        <v>0</v>
      </c>
      <c r="K441" s="155">
        <f t="shared" si="26"/>
        <v>0</v>
      </c>
      <c r="L441" s="155">
        <f t="shared" si="28"/>
        <v>0</v>
      </c>
      <c r="M441" s="156">
        <f t="shared" si="27"/>
        <v>7493000</v>
      </c>
      <c r="N441" s="157"/>
      <c r="O441" s="151" t="s">
        <v>776</v>
      </c>
      <c r="P441" s="136" t="s">
        <v>761</v>
      </c>
      <c r="Q441" s="152" t="s">
        <v>281</v>
      </c>
      <c r="R441" s="136" t="s">
        <v>70</v>
      </c>
      <c r="S441" s="136" t="s">
        <v>213</v>
      </c>
      <c r="T441" s="89"/>
    </row>
    <row r="442" spans="1:20" s="34" customFormat="1" ht="20.25" customHeight="1">
      <c r="A442" s="136" t="s">
        <v>1945</v>
      </c>
      <c r="B442" s="151" t="s">
        <v>1946</v>
      </c>
      <c r="C442" s="152" t="s">
        <v>1947</v>
      </c>
      <c r="D442" s="379" t="s">
        <v>1923</v>
      </c>
      <c r="E442" s="186"/>
      <c r="F442" s="136" t="s">
        <v>893</v>
      </c>
      <c r="G442" s="136"/>
      <c r="H442" s="153">
        <v>92</v>
      </c>
      <c r="I442" s="153">
        <v>68000</v>
      </c>
      <c r="J442" s="153">
        <v>0</v>
      </c>
      <c r="K442" s="155">
        <f t="shared" si="26"/>
        <v>0</v>
      </c>
      <c r="L442" s="155">
        <f t="shared" si="28"/>
        <v>0</v>
      </c>
      <c r="M442" s="156">
        <f t="shared" si="27"/>
        <v>6256000</v>
      </c>
      <c r="N442" s="157"/>
      <c r="O442" s="151" t="s">
        <v>11</v>
      </c>
      <c r="P442" s="136" t="s">
        <v>761</v>
      </c>
      <c r="Q442" s="152" t="s">
        <v>585</v>
      </c>
      <c r="R442" s="136" t="s">
        <v>73</v>
      </c>
      <c r="S442" s="136" t="s">
        <v>213</v>
      </c>
      <c r="T442" s="89"/>
    </row>
    <row r="443" spans="1:20" s="34" customFormat="1" ht="20.25" customHeight="1">
      <c r="A443" s="136" t="s">
        <v>1952</v>
      </c>
      <c r="B443" s="151" t="s">
        <v>1953</v>
      </c>
      <c r="C443" s="152" t="s">
        <v>1954</v>
      </c>
      <c r="D443" s="379" t="s">
        <v>1959</v>
      </c>
      <c r="E443" s="186"/>
      <c r="F443" s="136" t="s">
        <v>1955</v>
      </c>
      <c r="G443" s="136"/>
      <c r="H443" s="153">
        <v>60</v>
      </c>
      <c r="I443" s="153">
        <v>148750</v>
      </c>
      <c r="J443" s="153">
        <v>12</v>
      </c>
      <c r="K443" s="155">
        <f t="shared" si="26"/>
        <v>720</v>
      </c>
      <c r="L443" s="155">
        <f t="shared" si="28"/>
        <v>0.72</v>
      </c>
      <c r="M443" s="156">
        <f t="shared" si="27"/>
        <v>8925000</v>
      </c>
      <c r="N443" s="157"/>
      <c r="O443" s="151" t="s">
        <v>1956</v>
      </c>
      <c r="P443" s="136" t="s">
        <v>269</v>
      </c>
      <c r="Q443" s="152" t="s">
        <v>481</v>
      </c>
      <c r="R443" s="136" t="s">
        <v>68</v>
      </c>
      <c r="S443" s="136" t="s">
        <v>109</v>
      </c>
      <c r="T443" s="89"/>
    </row>
    <row r="444" spans="1:20" s="34" customFormat="1" ht="20.25" customHeight="1">
      <c r="A444" s="136" t="s">
        <v>1952</v>
      </c>
      <c r="B444" s="151" t="s">
        <v>1953</v>
      </c>
      <c r="C444" s="152" t="s">
        <v>1954</v>
      </c>
      <c r="D444" s="379" t="s">
        <v>1959</v>
      </c>
      <c r="E444" s="186"/>
      <c r="F444" s="136" t="s">
        <v>1014</v>
      </c>
      <c r="G444" s="136"/>
      <c r="H444" s="153">
        <v>60</v>
      </c>
      <c r="I444" s="153">
        <v>150742</v>
      </c>
      <c r="J444" s="153">
        <v>33</v>
      </c>
      <c r="K444" s="155">
        <f t="shared" ref="K444:K467" si="29">J444*H444</f>
        <v>1980</v>
      </c>
      <c r="L444" s="155">
        <f t="shared" si="28"/>
        <v>1.98</v>
      </c>
      <c r="M444" s="156">
        <f t="shared" ref="M444:M467" si="30">H444*I444</f>
        <v>9044520</v>
      </c>
      <c r="N444" s="157"/>
      <c r="O444" s="151" t="s">
        <v>1956</v>
      </c>
      <c r="P444" s="136" t="s">
        <v>269</v>
      </c>
      <c r="Q444" s="152" t="s">
        <v>370</v>
      </c>
      <c r="R444" s="136" t="s">
        <v>68</v>
      </c>
      <c r="S444" s="136" t="s">
        <v>109</v>
      </c>
      <c r="T444" s="89"/>
    </row>
    <row r="445" spans="1:20" s="34" customFormat="1" ht="20.25" customHeight="1">
      <c r="A445" s="136" t="s">
        <v>1952</v>
      </c>
      <c r="B445" s="151" t="s">
        <v>1953</v>
      </c>
      <c r="C445" s="152" t="s">
        <v>1954</v>
      </c>
      <c r="D445" s="379" t="s">
        <v>1959</v>
      </c>
      <c r="E445" s="186"/>
      <c r="F445" s="136" t="s">
        <v>657</v>
      </c>
      <c r="G445" s="136"/>
      <c r="H445" s="153">
        <v>80</v>
      </c>
      <c r="I445" s="153">
        <v>89377</v>
      </c>
      <c r="J445" s="153">
        <v>27</v>
      </c>
      <c r="K445" s="155">
        <f t="shared" si="29"/>
        <v>2160</v>
      </c>
      <c r="L445" s="155">
        <f t="shared" si="28"/>
        <v>2.16</v>
      </c>
      <c r="M445" s="156">
        <f t="shared" si="30"/>
        <v>7150160</v>
      </c>
      <c r="N445" s="157"/>
      <c r="O445" s="151" t="s">
        <v>542</v>
      </c>
      <c r="P445" s="136" t="s">
        <v>269</v>
      </c>
      <c r="Q445" s="152" t="s">
        <v>341</v>
      </c>
      <c r="R445" s="136" t="s">
        <v>68</v>
      </c>
      <c r="S445" s="136" t="s">
        <v>109</v>
      </c>
      <c r="T445" s="89"/>
    </row>
    <row r="446" spans="1:20" s="34" customFormat="1" ht="20.25" customHeight="1">
      <c r="A446" s="136" t="s">
        <v>1952</v>
      </c>
      <c r="B446" s="151" t="s">
        <v>1953</v>
      </c>
      <c r="C446" s="152" t="s">
        <v>1954</v>
      </c>
      <c r="D446" s="379" t="s">
        <v>1959</v>
      </c>
      <c r="E446" s="186"/>
      <c r="F446" s="136" t="s">
        <v>671</v>
      </c>
      <c r="G446" s="136"/>
      <c r="H446" s="153">
        <v>40</v>
      </c>
      <c r="I446" s="153">
        <v>72393.8</v>
      </c>
      <c r="J446" s="153">
        <v>24</v>
      </c>
      <c r="K446" s="155">
        <f t="shared" si="29"/>
        <v>960</v>
      </c>
      <c r="L446" s="155">
        <f t="shared" si="28"/>
        <v>0.96</v>
      </c>
      <c r="M446" s="156">
        <f t="shared" si="30"/>
        <v>2895752</v>
      </c>
      <c r="N446" s="157"/>
      <c r="O446" s="151" t="s">
        <v>542</v>
      </c>
      <c r="P446" s="136" t="s">
        <v>269</v>
      </c>
      <c r="Q446" s="152" t="s">
        <v>341</v>
      </c>
      <c r="R446" s="136" t="s">
        <v>68</v>
      </c>
      <c r="S446" s="136" t="s">
        <v>109</v>
      </c>
      <c r="T446" s="89"/>
    </row>
    <row r="447" spans="1:20" s="34" customFormat="1" ht="20.25" customHeight="1">
      <c r="A447" s="136" t="s">
        <v>1952</v>
      </c>
      <c r="B447" s="151" t="s">
        <v>1953</v>
      </c>
      <c r="C447" s="152" t="s">
        <v>1954</v>
      </c>
      <c r="D447" s="379" t="s">
        <v>1959</v>
      </c>
      <c r="E447" s="186"/>
      <c r="F447" s="136" t="s">
        <v>363</v>
      </c>
      <c r="G447" s="136"/>
      <c r="H447" s="153">
        <v>18</v>
      </c>
      <c r="I447" s="153">
        <v>139160</v>
      </c>
      <c r="J447" s="153">
        <v>41.5</v>
      </c>
      <c r="K447" s="155">
        <f t="shared" si="29"/>
        <v>747</v>
      </c>
      <c r="L447" s="155">
        <f t="shared" si="28"/>
        <v>0.747</v>
      </c>
      <c r="M447" s="156">
        <f t="shared" si="30"/>
        <v>2504880</v>
      </c>
      <c r="N447" s="157"/>
      <c r="O447" s="151" t="s">
        <v>1957</v>
      </c>
      <c r="P447" s="136" t="s">
        <v>269</v>
      </c>
      <c r="Q447" s="152" t="s">
        <v>364</v>
      </c>
      <c r="R447" s="136" t="s">
        <v>68</v>
      </c>
      <c r="S447" s="136" t="s">
        <v>109</v>
      </c>
      <c r="T447" s="89"/>
    </row>
    <row r="448" spans="1:20" s="34" customFormat="1" ht="20.25" customHeight="1">
      <c r="A448" s="136" t="s">
        <v>1952</v>
      </c>
      <c r="B448" s="151" t="s">
        <v>1953</v>
      </c>
      <c r="C448" s="152" t="s">
        <v>1954</v>
      </c>
      <c r="D448" s="379" t="s">
        <v>1959</v>
      </c>
      <c r="E448" s="186"/>
      <c r="F448" s="136" t="s">
        <v>1336</v>
      </c>
      <c r="G448" s="136"/>
      <c r="H448" s="153">
        <v>36</v>
      </c>
      <c r="I448" s="153">
        <v>127000</v>
      </c>
      <c r="J448" s="153">
        <v>0</v>
      </c>
      <c r="K448" s="155">
        <f t="shared" si="29"/>
        <v>0</v>
      </c>
      <c r="L448" s="155">
        <f t="shared" si="28"/>
        <v>0</v>
      </c>
      <c r="M448" s="156">
        <f t="shared" si="30"/>
        <v>4572000</v>
      </c>
      <c r="N448" s="157"/>
      <c r="O448" s="151" t="s">
        <v>940</v>
      </c>
      <c r="P448" s="136" t="s">
        <v>269</v>
      </c>
      <c r="Q448" s="152" t="s">
        <v>281</v>
      </c>
      <c r="R448" s="136" t="s">
        <v>70</v>
      </c>
      <c r="S448" s="136" t="s">
        <v>109</v>
      </c>
      <c r="T448" s="89"/>
    </row>
    <row r="449" spans="1:20" s="34" customFormat="1" ht="20.25" customHeight="1">
      <c r="A449" s="136" t="s">
        <v>1952</v>
      </c>
      <c r="B449" s="151" t="s">
        <v>1953</v>
      </c>
      <c r="C449" s="152" t="s">
        <v>1954</v>
      </c>
      <c r="D449" s="379" t="s">
        <v>1959</v>
      </c>
      <c r="E449" s="186"/>
      <c r="F449" s="136" t="s">
        <v>1004</v>
      </c>
      <c r="G449" s="136"/>
      <c r="H449" s="153">
        <v>40</v>
      </c>
      <c r="I449" s="153">
        <v>11550</v>
      </c>
      <c r="J449" s="153">
        <v>0</v>
      </c>
      <c r="K449" s="155">
        <f t="shared" si="29"/>
        <v>0</v>
      </c>
      <c r="L449" s="155">
        <f t="shared" si="28"/>
        <v>0</v>
      </c>
      <c r="M449" s="156">
        <f t="shared" si="30"/>
        <v>462000</v>
      </c>
      <c r="N449" s="157"/>
      <c r="O449" s="151" t="s">
        <v>586</v>
      </c>
      <c r="P449" s="136" t="s">
        <v>269</v>
      </c>
      <c r="Q449" s="152" t="s">
        <v>336</v>
      </c>
      <c r="R449" s="136" t="s">
        <v>73</v>
      </c>
      <c r="S449" s="136" t="s">
        <v>109</v>
      </c>
      <c r="T449" s="89"/>
    </row>
    <row r="450" spans="1:20" s="34" customFormat="1" ht="20.25" customHeight="1">
      <c r="A450" s="136" t="s">
        <v>1952</v>
      </c>
      <c r="B450" s="151" t="s">
        <v>1953</v>
      </c>
      <c r="C450" s="152" t="s">
        <v>1954</v>
      </c>
      <c r="D450" s="379" t="s">
        <v>1959</v>
      </c>
      <c r="E450" s="186"/>
      <c r="F450" s="136" t="s">
        <v>1004</v>
      </c>
      <c r="G450" s="136"/>
      <c r="H450" s="153">
        <v>20</v>
      </c>
      <c r="I450" s="153">
        <v>11550</v>
      </c>
      <c r="J450" s="153">
        <v>0</v>
      </c>
      <c r="K450" s="155">
        <f t="shared" si="29"/>
        <v>0</v>
      </c>
      <c r="L450" s="155">
        <f t="shared" si="28"/>
        <v>0</v>
      </c>
      <c r="M450" s="156">
        <f t="shared" si="30"/>
        <v>231000</v>
      </c>
      <c r="N450" s="157"/>
      <c r="O450" s="151" t="s">
        <v>587</v>
      </c>
      <c r="P450" s="136" t="s">
        <v>269</v>
      </c>
      <c r="Q450" s="152" t="s">
        <v>336</v>
      </c>
      <c r="R450" s="136" t="s">
        <v>73</v>
      </c>
      <c r="S450" s="136" t="s">
        <v>109</v>
      </c>
      <c r="T450" s="89"/>
    </row>
    <row r="451" spans="1:20" s="34" customFormat="1" ht="20.25" customHeight="1">
      <c r="A451" s="136" t="s">
        <v>1952</v>
      </c>
      <c r="B451" s="151" t="s">
        <v>1953</v>
      </c>
      <c r="C451" s="152" t="s">
        <v>1954</v>
      </c>
      <c r="D451" s="379" t="s">
        <v>1959</v>
      </c>
      <c r="E451" s="186"/>
      <c r="F451" s="136" t="s">
        <v>985</v>
      </c>
      <c r="G451" s="136"/>
      <c r="H451" s="153">
        <v>20</v>
      </c>
      <c r="I451" s="153">
        <v>7600</v>
      </c>
      <c r="J451" s="153">
        <v>0</v>
      </c>
      <c r="K451" s="155">
        <f t="shared" si="29"/>
        <v>0</v>
      </c>
      <c r="L451" s="155">
        <f t="shared" si="28"/>
        <v>0</v>
      </c>
      <c r="M451" s="156">
        <f t="shared" si="30"/>
        <v>152000</v>
      </c>
      <c r="N451" s="157"/>
      <c r="O451" s="151" t="s">
        <v>586</v>
      </c>
      <c r="P451" s="136" t="s">
        <v>269</v>
      </c>
      <c r="Q451" s="152" t="s">
        <v>336</v>
      </c>
      <c r="R451" s="136" t="s">
        <v>73</v>
      </c>
      <c r="S451" s="136" t="s">
        <v>109</v>
      </c>
      <c r="T451" s="89"/>
    </row>
    <row r="452" spans="1:20" s="34" customFormat="1" ht="20.25" customHeight="1">
      <c r="A452" s="136" t="s">
        <v>1952</v>
      </c>
      <c r="B452" s="151" t="s">
        <v>1953</v>
      </c>
      <c r="C452" s="152" t="s">
        <v>1954</v>
      </c>
      <c r="D452" s="379" t="s">
        <v>1959</v>
      </c>
      <c r="E452" s="186"/>
      <c r="F452" s="136" t="s">
        <v>985</v>
      </c>
      <c r="G452" s="136"/>
      <c r="H452" s="153">
        <v>20</v>
      </c>
      <c r="I452" s="153">
        <v>7600</v>
      </c>
      <c r="J452" s="153">
        <v>0</v>
      </c>
      <c r="K452" s="155">
        <f t="shared" si="29"/>
        <v>0</v>
      </c>
      <c r="L452" s="155">
        <f t="shared" si="28"/>
        <v>0</v>
      </c>
      <c r="M452" s="156">
        <f t="shared" si="30"/>
        <v>152000</v>
      </c>
      <c r="N452" s="157"/>
      <c r="O452" s="151" t="s">
        <v>587</v>
      </c>
      <c r="P452" s="136" t="s">
        <v>269</v>
      </c>
      <c r="Q452" s="152" t="s">
        <v>336</v>
      </c>
      <c r="R452" s="136" t="s">
        <v>73</v>
      </c>
      <c r="S452" s="136" t="s">
        <v>109</v>
      </c>
      <c r="T452" s="89"/>
    </row>
    <row r="453" spans="1:20" s="34" customFormat="1" ht="20.25" customHeight="1">
      <c r="A453" s="136" t="s">
        <v>1952</v>
      </c>
      <c r="B453" s="151" t="s">
        <v>1953</v>
      </c>
      <c r="C453" s="152" t="s">
        <v>1954</v>
      </c>
      <c r="D453" s="379" t="s">
        <v>1959</v>
      </c>
      <c r="E453" s="186"/>
      <c r="F453" s="136" t="s">
        <v>433</v>
      </c>
      <c r="G453" s="136"/>
      <c r="H453" s="153">
        <v>60</v>
      </c>
      <c r="I453" s="153">
        <v>9600</v>
      </c>
      <c r="J453" s="153">
        <v>0</v>
      </c>
      <c r="K453" s="155">
        <f t="shared" si="29"/>
        <v>0</v>
      </c>
      <c r="L453" s="155">
        <f t="shared" ref="L453:L467" si="31">K453/1000</f>
        <v>0</v>
      </c>
      <c r="M453" s="156">
        <f t="shared" si="30"/>
        <v>576000</v>
      </c>
      <c r="N453" s="157"/>
      <c r="O453" s="151" t="s">
        <v>1958</v>
      </c>
      <c r="P453" s="136" t="s">
        <v>269</v>
      </c>
      <c r="Q453" s="152" t="s">
        <v>336</v>
      </c>
      <c r="R453" s="136" t="s">
        <v>73</v>
      </c>
      <c r="S453" s="136" t="s">
        <v>109</v>
      </c>
      <c r="T453" s="89"/>
    </row>
    <row r="454" spans="1:20" s="34" customFormat="1" ht="20.25" customHeight="1">
      <c r="A454" s="136" t="s">
        <v>744</v>
      </c>
      <c r="B454" s="151" t="s">
        <v>1960</v>
      </c>
      <c r="C454" s="152" t="s">
        <v>1961</v>
      </c>
      <c r="D454" s="379" t="s">
        <v>1959</v>
      </c>
      <c r="E454" s="186"/>
      <c r="F454" s="136" t="s">
        <v>694</v>
      </c>
      <c r="G454" s="136"/>
      <c r="H454" s="153">
        <v>1400</v>
      </c>
      <c r="I454" s="153">
        <v>47916</v>
      </c>
      <c r="J454" s="153">
        <v>22</v>
      </c>
      <c r="K454" s="155">
        <f t="shared" si="29"/>
        <v>30800</v>
      </c>
      <c r="L454" s="155">
        <f t="shared" si="31"/>
        <v>30.8</v>
      </c>
      <c r="M454" s="156">
        <f t="shared" si="30"/>
        <v>67082400</v>
      </c>
      <c r="N454" s="157"/>
      <c r="O454" s="151" t="s">
        <v>1962</v>
      </c>
      <c r="P454" s="136" t="s">
        <v>761</v>
      </c>
      <c r="Q454" s="152" t="s">
        <v>358</v>
      </c>
      <c r="R454" s="136" t="s">
        <v>68</v>
      </c>
      <c r="S454" s="136" t="s">
        <v>152</v>
      </c>
      <c r="T454" s="89"/>
    </row>
    <row r="455" spans="1:20" s="34" customFormat="1" ht="20.25" customHeight="1">
      <c r="A455" s="136" t="s">
        <v>744</v>
      </c>
      <c r="B455" s="151" t="s">
        <v>1960</v>
      </c>
      <c r="C455" s="152" t="s">
        <v>1961</v>
      </c>
      <c r="D455" s="379" t="s">
        <v>1959</v>
      </c>
      <c r="E455" s="186"/>
      <c r="F455" s="136" t="s">
        <v>880</v>
      </c>
      <c r="G455" s="136"/>
      <c r="H455" s="153">
        <v>1400</v>
      </c>
      <c r="I455" s="153">
        <v>3194.4</v>
      </c>
      <c r="J455" s="153">
        <v>0</v>
      </c>
      <c r="K455" s="155">
        <f t="shared" si="29"/>
        <v>0</v>
      </c>
      <c r="L455" s="155">
        <f t="shared" si="31"/>
        <v>0</v>
      </c>
      <c r="M455" s="156">
        <f t="shared" si="30"/>
        <v>4472160</v>
      </c>
      <c r="N455" s="157"/>
      <c r="O455" s="151" t="s">
        <v>1962</v>
      </c>
      <c r="P455" s="136" t="s">
        <v>761</v>
      </c>
      <c r="Q455" s="152" t="s">
        <v>336</v>
      </c>
      <c r="R455" s="136" t="s">
        <v>73</v>
      </c>
      <c r="S455" s="136" t="s">
        <v>152</v>
      </c>
      <c r="T455" s="89"/>
    </row>
    <row r="456" spans="1:20" s="34" customFormat="1" ht="20.25" customHeight="1">
      <c r="A456" s="136" t="s">
        <v>744</v>
      </c>
      <c r="B456" s="151" t="s">
        <v>1960</v>
      </c>
      <c r="C456" s="152" t="s">
        <v>1961</v>
      </c>
      <c r="D456" s="379" t="s">
        <v>1959</v>
      </c>
      <c r="E456" s="186"/>
      <c r="F456" s="136" t="s">
        <v>880</v>
      </c>
      <c r="G456" s="136"/>
      <c r="H456" s="153">
        <v>1400</v>
      </c>
      <c r="I456" s="153">
        <v>3506.2</v>
      </c>
      <c r="J456" s="153">
        <v>0</v>
      </c>
      <c r="K456" s="155">
        <f t="shared" si="29"/>
        <v>0</v>
      </c>
      <c r="L456" s="155">
        <f t="shared" si="31"/>
        <v>0</v>
      </c>
      <c r="M456" s="156">
        <f t="shared" si="30"/>
        <v>4908680</v>
      </c>
      <c r="N456" s="157"/>
      <c r="O456" s="151" t="s">
        <v>1210</v>
      </c>
      <c r="P456" s="136" t="s">
        <v>761</v>
      </c>
      <c r="Q456" s="152" t="s">
        <v>336</v>
      </c>
      <c r="R456" s="136" t="s">
        <v>73</v>
      </c>
      <c r="S456" s="136" t="s">
        <v>152</v>
      </c>
      <c r="T456" s="89"/>
    </row>
    <row r="457" spans="1:20" s="34" customFormat="1" ht="20.25" customHeight="1">
      <c r="A457" s="136" t="s">
        <v>744</v>
      </c>
      <c r="B457" s="151" t="s">
        <v>1960</v>
      </c>
      <c r="C457" s="152" t="s">
        <v>1961</v>
      </c>
      <c r="D457" s="379" t="s">
        <v>1959</v>
      </c>
      <c r="E457" s="186"/>
      <c r="F457" s="136" t="s">
        <v>880</v>
      </c>
      <c r="G457" s="136"/>
      <c r="H457" s="153">
        <v>1400</v>
      </c>
      <c r="I457" s="153">
        <v>3506.2</v>
      </c>
      <c r="J457" s="153">
        <v>0</v>
      </c>
      <c r="K457" s="155">
        <f t="shared" si="29"/>
        <v>0</v>
      </c>
      <c r="L457" s="155">
        <f t="shared" si="31"/>
        <v>0</v>
      </c>
      <c r="M457" s="156">
        <f t="shared" si="30"/>
        <v>4908680</v>
      </c>
      <c r="N457" s="157"/>
      <c r="O457" s="151" t="s">
        <v>1210</v>
      </c>
      <c r="P457" s="136" t="s">
        <v>761</v>
      </c>
      <c r="Q457" s="152" t="s">
        <v>336</v>
      </c>
      <c r="R457" s="136" t="s">
        <v>73</v>
      </c>
      <c r="S457" s="136" t="s">
        <v>152</v>
      </c>
      <c r="T457" s="89"/>
    </row>
    <row r="458" spans="1:20" s="34" customFormat="1" ht="20.25" customHeight="1">
      <c r="A458" s="136" t="s">
        <v>744</v>
      </c>
      <c r="B458" s="151" t="s">
        <v>1960</v>
      </c>
      <c r="C458" s="152" t="s">
        <v>1961</v>
      </c>
      <c r="D458" s="379" t="s">
        <v>1959</v>
      </c>
      <c r="E458" s="186"/>
      <c r="F458" s="136" t="s">
        <v>881</v>
      </c>
      <c r="G458" s="136"/>
      <c r="H458" s="153">
        <v>1400</v>
      </c>
      <c r="I458" s="153">
        <v>10518.6</v>
      </c>
      <c r="J458" s="153">
        <v>0</v>
      </c>
      <c r="K458" s="155">
        <f t="shared" si="29"/>
        <v>0</v>
      </c>
      <c r="L458" s="155">
        <f t="shared" si="31"/>
        <v>0</v>
      </c>
      <c r="M458" s="156">
        <f t="shared" si="30"/>
        <v>14726040</v>
      </c>
      <c r="N458" s="157"/>
      <c r="O458" s="151" t="s">
        <v>1210</v>
      </c>
      <c r="P458" s="136" t="s">
        <v>761</v>
      </c>
      <c r="Q458" s="152" t="s">
        <v>336</v>
      </c>
      <c r="R458" s="136" t="s">
        <v>73</v>
      </c>
      <c r="S458" s="136" t="s">
        <v>152</v>
      </c>
      <c r="T458" s="89"/>
    </row>
    <row r="459" spans="1:20" s="34" customFormat="1" ht="20.25" customHeight="1">
      <c r="A459" s="136" t="s">
        <v>744</v>
      </c>
      <c r="B459" s="151" t="s">
        <v>1960</v>
      </c>
      <c r="C459" s="152" t="s">
        <v>1961</v>
      </c>
      <c r="D459" s="379" t="s">
        <v>1959</v>
      </c>
      <c r="E459" s="186"/>
      <c r="F459" s="136" t="s">
        <v>882</v>
      </c>
      <c r="G459" s="136"/>
      <c r="H459" s="153">
        <v>1400</v>
      </c>
      <c r="I459" s="153">
        <v>8278.6</v>
      </c>
      <c r="J459" s="153">
        <v>0</v>
      </c>
      <c r="K459" s="155">
        <f t="shared" si="29"/>
        <v>0</v>
      </c>
      <c r="L459" s="155">
        <f t="shared" si="31"/>
        <v>0</v>
      </c>
      <c r="M459" s="156">
        <f t="shared" si="30"/>
        <v>11590040</v>
      </c>
      <c r="N459" s="157"/>
      <c r="O459" s="151" t="s">
        <v>1210</v>
      </c>
      <c r="P459" s="136" t="s">
        <v>761</v>
      </c>
      <c r="Q459" s="152" t="s">
        <v>336</v>
      </c>
      <c r="R459" s="136" t="s">
        <v>73</v>
      </c>
      <c r="S459" s="136" t="s">
        <v>152</v>
      </c>
      <c r="T459" s="89"/>
    </row>
    <row r="460" spans="1:20" s="34" customFormat="1" ht="20.25" customHeight="1">
      <c r="A460" s="136" t="s">
        <v>744</v>
      </c>
      <c r="B460" s="151" t="s">
        <v>1960</v>
      </c>
      <c r="C460" s="152" t="s">
        <v>1961</v>
      </c>
      <c r="D460" s="379" t="s">
        <v>1959</v>
      </c>
      <c r="E460" s="186"/>
      <c r="F460" s="136" t="s">
        <v>1691</v>
      </c>
      <c r="G460" s="136"/>
      <c r="H460" s="153">
        <v>1400</v>
      </c>
      <c r="I460" s="153">
        <v>22790.400000000001</v>
      </c>
      <c r="J460" s="153">
        <v>0</v>
      </c>
      <c r="K460" s="155">
        <f t="shared" si="29"/>
        <v>0</v>
      </c>
      <c r="L460" s="155">
        <f t="shared" si="31"/>
        <v>0</v>
      </c>
      <c r="M460" s="156">
        <f t="shared" si="30"/>
        <v>31906560.000000004</v>
      </c>
      <c r="N460" s="157"/>
      <c r="O460" s="151" t="s">
        <v>1210</v>
      </c>
      <c r="P460" s="136" t="s">
        <v>761</v>
      </c>
      <c r="Q460" s="152" t="s">
        <v>358</v>
      </c>
      <c r="R460" s="136" t="s">
        <v>73</v>
      </c>
      <c r="S460" s="136" t="s">
        <v>152</v>
      </c>
      <c r="T460" s="89"/>
    </row>
    <row r="461" spans="1:20" s="34" customFormat="1" ht="20.25" customHeight="1">
      <c r="A461" s="136" t="s">
        <v>744</v>
      </c>
      <c r="B461" s="151" t="s">
        <v>1960</v>
      </c>
      <c r="C461" s="152" t="s">
        <v>1961</v>
      </c>
      <c r="D461" s="379" t="s">
        <v>1959</v>
      </c>
      <c r="E461" s="186"/>
      <c r="F461" s="136" t="s">
        <v>1697</v>
      </c>
      <c r="G461" s="136"/>
      <c r="H461" s="153">
        <v>1400</v>
      </c>
      <c r="I461" s="153">
        <v>36000</v>
      </c>
      <c r="J461" s="153">
        <v>0</v>
      </c>
      <c r="K461" s="155">
        <f t="shared" si="29"/>
        <v>0</v>
      </c>
      <c r="L461" s="155">
        <f t="shared" si="31"/>
        <v>0</v>
      </c>
      <c r="M461" s="156">
        <f t="shared" si="30"/>
        <v>50400000</v>
      </c>
      <c r="N461" s="157"/>
      <c r="O461" s="151" t="s">
        <v>11</v>
      </c>
      <c r="P461" s="136" t="s">
        <v>761</v>
      </c>
      <c r="Q461" s="152" t="s">
        <v>358</v>
      </c>
      <c r="R461" s="136" t="s">
        <v>73</v>
      </c>
      <c r="S461" s="136" t="s">
        <v>152</v>
      </c>
      <c r="T461" s="89"/>
    </row>
    <row r="462" spans="1:20" s="34" customFormat="1" ht="20.25" customHeight="1">
      <c r="A462" s="136" t="s">
        <v>744</v>
      </c>
      <c r="B462" s="151" t="s">
        <v>1960</v>
      </c>
      <c r="C462" s="152" t="s">
        <v>1961</v>
      </c>
      <c r="D462" s="379" t="s">
        <v>1959</v>
      </c>
      <c r="E462" s="186"/>
      <c r="F462" s="136" t="s">
        <v>1387</v>
      </c>
      <c r="G462" s="136"/>
      <c r="H462" s="153">
        <v>1400</v>
      </c>
      <c r="I462" s="153">
        <v>10972.1</v>
      </c>
      <c r="J462" s="153">
        <v>0</v>
      </c>
      <c r="K462" s="155">
        <f t="shared" si="29"/>
        <v>0</v>
      </c>
      <c r="L462" s="155">
        <f t="shared" si="31"/>
        <v>0</v>
      </c>
      <c r="M462" s="156">
        <f t="shared" si="30"/>
        <v>15360940</v>
      </c>
      <c r="N462" s="157"/>
      <c r="O462" s="151" t="s">
        <v>62</v>
      </c>
      <c r="P462" s="136" t="s">
        <v>761</v>
      </c>
      <c r="Q462" s="152" t="s">
        <v>577</v>
      </c>
      <c r="R462" s="136" t="s">
        <v>1902</v>
      </c>
      <c r="S462" s="136" t="s">
        <v>152</v>
      </c>
      <c r="T462" s="89"/>
    </row>
    <row r="463" spans="1:20" s="34" customFormat="1" ht="20.25" customHeight="1">
      <c r="A463" s="136" t="s">
        <v>744</v>
      </c>
      <c r="B463" s="151" t="s">
        <v>1960</v>
      </c>
      <c r="C463" s="152" t="s">
        <v>1961</v>
      </c>
      <c r="D463" s="379" t="s">
        <v>1959</v>
      </c>
      <c r="E463" s="186"/>
      <c r="F463" s="136" t="s">
        <v>589</v>
      </c>
      <c r="G463" s="136"/>
      <c r="H463" s="153">
        <v>1400</v>
      </c>
      <c r="I463" s="153">
        <v>22231.1</v>
      </c>
      <c r="J463" s="153">
        <v>15</v>
      </c>
      <c r="K463" s="155">
        <f t="shared" si="29"/>
        <v>21000</v>
      </c>
      <c r="L463" s="155">
        <f t="shared" si="31"/>
        <v>21</v>
      </c>
      <c r="M463" s="156">
        <f t="shared" si="30"/>
        <v>31123539.999999996</v>
      </c>
      <c r="N463" s="157"/>
      <c r="O463" s="151" t="s">
        <v>62</v>
      </c>
      <c r="P463" s="136" t="s">
        <v>761</v>
      </c>
      <c r="Q463" s="152" t="s">
        <v>270</v>
      </c>
      <c r="R463" s="136" t="s">
        <v>68</v>
      </c>
      <c r="S463" s="136" t="s">
        <v>152</v>
      </c>
      <c r="T463" s="89"/>
    </row>
    <row r="464" spans="1:20" s="34" customFormat="1" ht="20.25" customHeight="1">
      <c r="A464" s="136" t="s">
        <v>744</v>
      </c>
      <c r="B464" s="151" t="s">
        <v>1960</v>
      </c>
      <c r="C464" s="152" t="s">
        <v>1961</v>
      </c>
      <c r="D464" s="379" t="s">
        <v>1959</v>
      </c>
      <c r="E464" s="186"/>
      <c r="F464" s="136" t="s">
        <v>83</v>
      </c>
      <c r="G464" s="136"/>
      <c r="H464" s="153">
        <v>1400</v>
      </c>
      <c r="I464" s="153">
        <v>11700</v>
      </c>
      <c r="J464" s="153">
        <v>0</v>
      </c>
      <c r="K464" s="155">
        <f t="shared" si="29"/>
        <v>0</v>
      </c>
      <c r="L464" s="155">
        <f t="shared" si="31"/>
        <v>0</v>
      </c>
      <c r="M464" s="156">
        <f t="shared" si="30"/>
        <v>16380000</v>
      </c>
      <c r="N464" s="157"/>
      <c r="O464" s="151" t="s">
        <v>11</v>
      </c>
      <c r="P464" s="136" t="s">
        <v>761</v>
      </c>
      <c r="Q464" s="152" t="s">
        <v>336</v>
      </c>
      <c r="R464" s="136" t="s">
        <v>73</v>
      </c>
      <c r="S464" s="136" t="s">
        <v>152</v>
      </c>
      <c r="T464" s="89"/>
    </row>
    <row r="465" spans="1:20" s="34" customFormat="1" ht="20.25" customHeight="1">
      <c r="A465" s="136" t="s">
        <v>744</v>
      </c>
      <c r="B465" s="151" t="s">
        <v>1960</v>
      </c>
      <c r="C465" s="152" t="s">
        <v>1961</v>
      </c>
      <c r="D465" s="379" t="s">
        <v>1959</v>
      </c>
      <c r="E465" s="186"/>
      <c r="F465" s="136" t="s">
        <v>880</v>
      </c>
      <c r="G465" s="136"/>
      <c r="H465" s="153">
        <v>1400</v>
      </c>
      <c r="I465" s="153">
        <v>3722.6</v>
      </c>
      <c r="J465" s="153">
        <v>0</v>
      </c>
      <c r="K465" s="155">
        <f t="shared" si="29"/>
        <v>0</v>
      </c>
      <c r="L465" s="155">
        <f t="shared" si="31"/>
        <v>0</v>
      </c>
      <c r="M465" s="156">
        <f t="shared" si="30"/>
        <v>5211640</v>
      </c>
      <c r="N465" s="157"/>
      <c r="O465" s="151" t="s">
        <v>1209</v>
      </c>
      <c r="P465" s="136" t="s">
        <v>761</v>
      </c>
      <c r="Q465" s="152" t="s">
        <v>336</v>
      </c>
      <c r="R465" s="136" t="s">
        <v>73</v>
      </c>
      <c r="S465" s="136" t="s">
        <v>152</v>
      </c>
      <c r="T465" s="89"/>
    </row>
    <row r="466" spans="1:20" s="34" customFormat="1" ht="20.25" customHeight="1">
      <c r="A466" s="136" t="s">
        <v>744</v>
      </c>
      <c r="B466" s="151" t="s">
        <v>1960</v>
      </c>
      <c r="C466" s="152" t="s">
        <v>1961</v>
      </c>
      <c r="D466" s="379" t="s">
        <v>1959</v>
      </c>
      <c r="E466" s="186"/>
      <c r="F466" s="136" t="s">
        <v>880</v>
      </c>
      <c r="G466" s="136"/>
      <c r="H466" s="153">
        <v>1400</v>
      </c>
      <c r="I466" s="153">
        <v>3722.6</v>
      </c>
      <c r="J466" s="153">
        <v>0</v>
      </c>
      <c r="K466" s="155">
        <f t="shared" si="29"/>
        <v>0</v>
      </c>
      <c r="L466" s="155">
        <f t="shared" si="31"/>
        <v>0</v>
      </c>
      <c r="M466" s="156">
        <f t="shared" si="30"/>
        <v>5211640</v>
      </c>
      <c r="N466" s="157"/>
      <c r="O466" s="151" t="s">
        <v>1209</v>
      </c>
      <c r="P466" s="136" t="s">
        <v>761</v>
      </c>
      <c r="Q466" s="152" t="s">
        <v>336</v>
      </c>
      <c r="R466" s="136" t="s">
        <v>73</v>
      </c>
      <c r="S466" s="136" t="s">
        <v>152</v>
      </c>
      <c r="T466" s="89"/>
    </row>
    <row r="467" spans="1:20" s="34" customFormat="1" ht="20.25" customHeight="1">
      <c r="A467" s="136" t="s">
        <v>744</v>
      </c>
      <c r="B467" s="151" t="s">
        <v>1960</v>
      </c>
      <c r="C467" s="152" t="s">
        <v>1961</v>
      </c>
      <c r="D467" s="379" t="s">
        <v>1959</v>
      </c>
      <c r="E467" s="186"/>
      <c r="F467" s="136" t="s">
        <v>1693</v>
      </c>
      <c r="G467" s="136"/>
      <c r="H467" s="153">
        <v>1400</v>
      </c>
      <c r="I467" s="153">
        <v>41154.9</v>
      </c>
      <c r="J467" s="153">
        <v>0</v>
      </c>
      <c r="K467" s="155">
        <f t="shared" si="29"/>
        <v>0</v>
      </c>
      <c r="L467" s="155">
        <f t="shared" si="31"/>
        <v>0</v>
      </c>
      <c r="M467" s="156">
        <f t="shared" si="30"/>
        <v>57616860</v>
      </c>
      <c r="N467" s="157"/>
      <c r="O467" s="151" t="s">
        <v>1209</v>
      </c>
      <c r="P467" s="136" t="s">
        <v>761</v>
      </c>
      <c r="Q467" s="152" t="s">
        <v>358</v>
      </c>
      <c r="R467" s="136" t="s">
        <v>73</v>
      </c>
      <c r="S467" s="136" t="s">
        <v>152</v>
      </c>
      <c r="T467" s="89"/>
    </row>
    <row r="468" spans="1:20" s="34" customFormat="1" ht="20.25" customHeight="1">
      <c r="A468" s="43" t="s">
        <v>1966</v>
      </c>
      <c r="B468" s="44" t="s">
        <v>1967</v>
      </c>
      <c r="C468" s="45" t="s">
        <v>368</v>
      </c>
      <c r="D468" s="222" t="s">
        <v>821</v>
      </c>
      <c r="E468" s="261"/>
      <c r="F468" s="43" t="s">
        <v>222</v>
      </c>
      <c r="G468" s="43"/>
      <c r="H468" s="220">
        <v>197</v>
      </c>
      <c r="I468" s="220">
        <v>81000</v>
      </c>
      <c r="J468" s="276">
        <v>35</v>
      </c>
      <c r="K468" s="276">
        <v>6895</v>
      </c>
      <c r="L468" s="276">
        <v>6.9</v>
      </c>
      <c r="M468" s="220">
        <v>15957000</v>
      </c>
      <c r="N468" s="44"/>
      <c r="O468" s="277" t="s">
        <v>1968</v>
      </c>
      <c r="P468" s="45" t="s">
        <v>1361</v>
      </c>
      <c r="Q468" s="278" t="s">
        <v>117</v>
      </c>
      <c r="R468" s="45" t="s">
        <v>28</v>
      </c>
      <c r="S468" s="45" t="s">
        <v>1154</v>
      </c>
    </row>
    <row r="469" spans="1:20" s="34" customFormat="1" ht="20.25" customHeight="1">
      <c r="A469" s="43" t="s">
        <v>1966</v>
      </c>
      <c r="B469" s="44" t="s">
        <v>1967</v>
      </c>
      <c r="C469" s="45" t="s">
        <v>368</v>
      </c>
      <c r="D469" s="222" t="s">
        <v>821</v>
      </c>
      <c r="E469" s="261"/>
      <c r="F469" s="43" t="s">
        <v>222</v>
      </c>
      <c r="G469" s="43"/>
      <c r="H469" s="220">
        <v>197</v>
      </c>
      <c r="I469" s="220">
        <v>92000</v>
      </c>
      <c r="J469" s="276">
        <v>35</v>
      </c>
      <c r="K469" s="276">
        <v>6895</v>
      </c>
      <c r="L469" s="276">
        <v>6.9</v>
      </c>
      <c r="M469" s="220">
        <v>18124000</v>
      </c>
      <c r="N469" s="44"/>
      <c r="O469" s="277" t="s">
        <v>1969</v>
      </c>
      <c r="P469" s="45" t="s">
        <v>1361</v>
      </c>
      <c r="Q469" s="278" t="s">
        <v>117</v>
      </c>
      <c r="R469" s="45" t="s">
        <v>28</v>
      </c>
      <c r="S469" s="45" t="s">
        <v>1154</v>
      </c>
    </row>
    <row r="470" spans="1:20" s="34" customFormat="1" ht="20.25" customHeight="1">
      <c r="A470" s="43" t="s">
        <v>1966</v>
      </c>
      <c r="B470" s="44" t="s">
        <v>1967</v>
      </c>
      <c r="C470" s="45" t="s">
        <v>368</v>
      </c>
      <c r="D470" s="222" t="s">
        <v>821</v>
      </c>
      <c r="E470" s="261"/>
      <c r="F470" s="43" t="s">
        <v>1970</v>
      </c>
      <c r="G470" s="43"/>
      <c r="H470" s="220">
        <v>394</v>
      </c>
      <c r="I470" s="220">
        <v>57000</v>
      </c>
      <c r="J470" s="276">
        <v>14</v>
      </c>
      <c r="K470" s="276">
        <v>5516</v>
      </c>
      <c r="L470" s="276">
        <v>5.5</v>
      </c>
      <c r="M470" s="220">
        <v>22458000</v>
      </c>
      <c r="N470" s="44"/>
      <c r="O470" s="277" t="s">
        <v>1971</v>
      </c>
      <c r="P470" s="45" t="s">
        <v>1361</v>
      </c>
      <c r="Q470" s="278" t="s">
        <v>118</v>
      </c>
      <c r="R470" s="45" t="s">
        <v>28</v>
      </c>
      <c r="S470" s="45" t="s">
        <v>1154</v>
      </c>
    </row>
    <row r="471" spans="1:20" s="34" customFormat="1" ht="20.25" customHeight="1">
      <c r="A471" s="43" t="s">
        <v>1972</v>
      </c>
      <c r="B471" s="44" t="s">
        <v>1973</v>
      </c>
      <c r="C471" s="45" t="s">
        <v>145</v>
      </c>
      <c r="D471" s="222" t="s">
        <v>232</v>
      </c>
      <c r="E471" s="242"/>
      <c r="F471" s="43" t="s">
        <v>114</v>
      </c>
      <c r="G471" s="43"/>
      <c r="H471" s="235">
        <v>185</v>
      </c>
      <c r="I471" s="219">
        <v>161863</v>
      </c>
      <c r="J471" s="279">
        <v>27</v>
      </c>
      <c r="K471" s="235">
        <f>H471*J471</f>
        <v>4995</v>
      </c>
      <c r="L471" s="235">
        <f>K471/1000</f>
        <v>4.9950000000000001</v>
      </c>
      <c r="M471" s="235">
        <f>H471*I471</f>
        <v>29944655</v>
      </c>
      <c r="N471" s="44"/>
      <c r="O471" s="44"/>
      <c r="P471" s="45" t="s">
        <v>269</v>
      </c>
      <c r="Q471" s="236" t="s">
        <v>115</v>
      </c>
      <c r="R471" s="236" t="s">
        <v>27</v>
      </c>
      <c r="S471" s="236"/>
    </row>
    <row r="472" spans="1:20" s="34" customFormat="1" ht="20.25" customHeight="1">
      <c r="A472" s="43" t="s">
        <v>144</v>
      </c>
      <c r="B472" s="44" t="s">
        <v>1973</v>
      </c>
      <c r="C472" s="45" t="s">
        <v>145</v>
      </c>
      <c r="D472" s="222" t="s">
        <v>531</v>
      </c>
      <c r="E472" s="242"/>
      <c r="F472" s="43" t="s">
        <v>146</v>
      </c>
      <c r="G472" s="43"/>
      <c r="H472" s="235">
        <v>929</v>
      </c>
      <c r="I472" s="219">
        <v>58486</v>
      </c>
      <c r="J472" s="279">
        <v>35</v>
      </c>
      <c r="K472" s="235">
        <f>H472*J472</f>
        <v>32515</v>
      </c>
      <c r="L472" s="235">
        <f>K472/1000</f>
        <v>32.515000000000001</v>
      </c>
      <c r="M472" s="235">
        <f>H472*I472</f>
        <v>54333494</v>
      </c>
      <c r="N472" s="44"/>
      <c r="O472" s="44"/>
      <c r="P472" s="45" t="s">
        <v>269</v>
      </c>
      <c r="Q472" s="236" t="s">
        <v>358</v>
      </c>
      <c r="R472" s="236" t="s">
        <v>68</v>
      </c>
      <c r="S472" s="236"/>
    </row>
    <row r="473" spans="1:20" s="34" customFormat="1" ht="20.25" customHeight="1">
      <c r="A473" s="43" t="s">
        <v>144</v>
      </c>
      <c r="B473" s="44" t="s">
        <v>1973</v>
      </c>
      <c r="C473" s="45" t="s">
        <v>145</v>
      </c>
      <c r="D473" s="222" t="s">
        <v>531</v>
      </c>
      <c r="E473" s="242"/>
      <c r="F473" s="43" t="s">
        <v>1974</v>
      </c>
      <c r="G473" s="43"/>
      <c r="H473" s="235">
        <v>974</v>
      </c>
      <c r="I473" s="219">
        <v>27762</v>
      </c>
      <c r="J473" s="279">
        <v>15</v>
      </c>
      <c r="K473" s="235">
        <f>H473*J473</f>
        <v>14610</v>
      </c>
      <c r="L473" s="235">
        <f>K473/1000</f>
        <v>14.61</v>
      </c>
      <c r="M473" s="235">
        <f>H473*I473</f>
        <v>27040188</v>
      </c>
      <c r="N473" s="44"/>
      <c r="O473" s="44" t="s">
        <v>1386</v>
      </c>
      <c r="P473" s="45" t="s">
        <v>269</v>
      </c>
      <c r="Q473" s="45" t="s">
        <v>755</v>
      </c>
      <c r="R473" s="236" t="s">
        <v>68</v>
      </c>
      <c r="S473" s="236"/>
    </row>
    <row r="474" spans="1:20" s="34" customFormat="1" ht="20.25" customHeight="1">
      <c r="A474" s="43" t="s">
        <v>144</v>
      </c>
      <c r="B474" s="44" t="s">
        <v>1975</v>
      </c>
      <c r="C474" s="45" t="s">
        <v>145</v>
      </c>
      <c r="D474" s="222" t="s">
        <v>282</v>
      </c>
      <c r="E474" s="242"/>
      <c r="F474" s="43" t="s">
        <v>65</v>
      </c>
      <c r="G474" s="43"/>
      <c r="H474" s="235">
        <v>185</v>
      </c>
      <c r="I474" s="219">
        <v>161863</v>
      </c>
      <c r="J474" s="279">
        <v>27</v>
      </c>
      <c r="K474" s="235">
        <v>4995</v>
      </c>
      <c r="L474" s="235">
        <v>4.9950000000000001</v>
      </c>
      <c r="M474" s="235">
        <v>29944655</v>
      </c>
      <c r="N474" s="44"/>
      <c r="O474" s="44"/>
      <c r="P474" s="45" t="s">
        <v>269</v>
      </c>
      <c r="Q474" s="236" t="s">
        <v>115</v>
      </c>
      <c r="R474" s="236" t="s">
        <v>27</v>
      </c>
      <c r="S474" s="236"/>
    </row>
    <row r="475" spans="1:20" s="34" customFormat="1" ht="20.25" customHeight="1">
      <c r="A475" s="43" t="s">
        <v>144</v>
      </c>
      <c r="B475" s="44" t="s">
        <v>1975</v>
      </c>
      <c r="C475" s="45" t="s">
        <v>145</v>
      </c>
      <c r="D475" s="222" t="s">
        <v>282</v>
      </c>
      <c r="E475" s="242"/>
      <c r="F475" s="43" t="s">
        <v>694</v>
      </c>
      <c r="G475" s="43"/>
      <c r="H475" s="235">
        <v>929</v>
      </c>
      <c r="I475" s="219">
        <v>58486</v>
      </c>
      <c r="J475" s="279">
        <v>35</v>
      </c>
      <c r="K475" s="235">
        <v>32515</v>
      </c>
      <c r="L475" s="235">
        <v>32.515000000000001</v>
      </c>
      <c r="M475" s="235">
        <v>54333494</v>
      </c>
      <c r="N475" s="44"/>
      <c r="O475" s="44"/>
      <c r="P475" s="45" t="s">
        <v>269</v>
      </c>
      <c r="Q475" s="236" t="s">
        <v>358</v>
      </c>
      <c r="R475" s="236" t="s">
        <v>68</v>
      </c>
      <c r="S475" s="236"/>
    </row>
    <row r="476" spans="1:20" s="34" customFormat="1" ht="20.25" customHeight="1">
      <c r="A476" s="43" t="s">
        <v>144</v>
      </c>
      <c r="B476" s="44" t="s">
        <v>1975</v>
      </c>
      <c r="C476" s="45" t="s">
        <v>145</v>
      </c>
      <c r="D476" s="222" t="s">
        <v>282</v>
      </c>
      <c r="E476" s="242"/>
      <c r="F476" s="43" t="s">
        <v>589</v>
      </c>
      <c r="G476" s="43"/>
      <c r="H476" s="235">
        <v>973</v>
      </c>
      <c r="I476" s="219">
        <v>27762</v>
      </c>
      <c r="J476" s="279">
        <v>15</v>
      </c>
      <c r="K476" s="235">
        <v>14610</v>
      </c>
      <c r="L476" s="235">
        <v>14.61</v>
      </c>
      <c r="M476" s="235">
        <v>27040188</v>
      </c>
      <c r="N476" s="44"/>
      <c r="O476" s="44" t="s">
        <v>1386</v>
      </c>
      <c r="P476" s="45" t="s">
        <v>269</v>
      </c>
      <c r="Q476" s="45" t="s">
        <v>755</v>
      </c>
      <c r="R476" s="236" t="s">
        <v>68</v>
      </c>
      <c r="S476" s="236"/>
    </row>
    <row r="477" spans="1:20" s="70" customFormat="1" ht="20.2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56" t="s">
        <v>1816</v>
      </c>
      <c r="M477" s="375">
        <f>SUM(M270:M476)</f>
        <v>4354406562.4208012</v>
      </c>
      <c r="N477" s="19"/>
      <c r="O477" s="19"/>
      <c r="P477" s="19"/>
      <c r="Q477" s="19"/>
      <c r="R477" s="19"/>
      <c r="S477" s="19"/>
    </row>
    <row r="478" spans="1:20" s="34" customFormat="1" ht="20.25" customHeight="1">
      <c r="A478" s="307" t="s">
        <v>859</v>
      </c>
      <c r="B478" s="308" t="s">
        <v>2252</v>
      </c>
      <c r="C478" s="274" t="s">
        <v>56</v>
      </c>
      <c r="D478" s="149" t="s">
        <v>2257</v>
      </c>
      <c r="E478" s="309"/>
      <c r="F478" s="307" t="s">
        <v>2059</v>
      </c>
      <c r="G478" s="310"/>
      <c r="H478" s="311">
        <v>150</v>
      </c>
      <c r="I478" s="311">
        <v>61000</v>
      </c>
      <c r="J478" s="154">
        <v>35</v>
      </c>
      <c r="K478" s="297">
        <f>J478*H478</f>
        <v>5250</v>
      </c>
      <c r="L478" s="312">
        <f>K478/1000</f>
        <v>5.25</v>
      </c>
      <c r="M478" s="153">
        <f t="shared" ref="M478:M541" si="32">H478*I478</f>
        <v>9150000</v>
      </c>
      <c r="N478" s="310"/>
      <c r="O478" s="307"/>
      <c r="P478" s="269" t="s">
        <v>1163</v>
      </c>
      <c r="Q478" s="307" t="s">
        <v>2268</v>
      </c>
      <c r="R478" s="269" t="s">
        <v>68</v>
      </c>
      <c r="S478" s="269" t="s">
        <v>109</v>
      </c>
    </row>
    <row r="479" spans="1:20" s="34" customFormat="1" ht="20.25" customHeight="1">
      <c r="A479" s="307" t="s">
        <v>859</v>
      </c>
      <c r="B479" s="308" t="s">
        <v>2252</v>
      </c>
      <c r="C479" s="274" t="s">
        <v>56</v>
      </c>
      <c r="D479" s="149" t="s">
        <v>2257</v>
      </c>
      <c r="E479" s="270"/>
      <c r="F479" s="307" t="s">
        <v>2267</v>
      </c>
      <c r="G479" s="310"/>
      <c r="H479" s="311">
        <v>150</v>
      </c>
      <c r="I479" s="311">
        <v>6500</v>
      </c>
      <c r="J479" s="269"/>
      <c r="K479" s="269"/>
      <c r="L479" s="269"/>
      <c r="M479" s="153">
        <f t="shared" si="32"/>
        <v>975000</v>
      </c>
      <c r="N479" s="313"/>
      <c r="O479" s="314"/>
      <c r="P479" s="269" t="s">
        <v>1163</v>
      </c>
      <c r="Q479" s="307" t="s">
        <v>575</v>
      </c>
      <c r="R479" s="269" t="s">
        <v>2269</v>
      </c>
      <c r="S479" s="269" t="s">
        <v>109</v>
      </c>
    </row>
    <row r="480" spans="1:20" s="34" customFormat="1" ht="20.25" customHeight="1">
      <c r="A480" s="274" t="s">
        <v>859</v>
      </c>
      <c r="B480" s="268" t="s">
        <v>2252</v>
      </c>
      <c r="C480" s="269" t="s">
        <v>56</v>
      </c>
      <c r="D480" s="149" t="s">
        <v>2257</v>
      </c>
      <c r="E480" s="270"/>
      <c r="F480" s="271" t="s">
        <v>2253</v>
      </c>
      <c r="G480" s="315"/>
      <c r="H480" s="272">
        <v>150</v>
      </c>
      <c r="I480" s="272">
        <v>28400</v>
      </c>
      <c r="J480" s="154">
        <v>15</v>
      </c>
      <c r="K480" s="297">
        <f>J480*H480</f>
        <v>2250</v>
      </c>
      <c r="L480" s="312">
        <f>K480/1000</f>
        <v>2.25</v>
      </c>
      <c r="M480" s="153">
        <f t="shared" si="32"/>
        <v>4260000</v>
      </c>
      <c r="N480" s="316"/>
      <c r="O480" s="265"/>
      <c r="P480" s="273" t="s">
        <v>1163</v>
      </c>
      <c r="Q480" s="265" t="s">
        <v>270</v>
      </c>
      <c r="R480" s="273" t="s">
        <v>68</v>
      </c>
      <c r="S480" s="273" t="s">
        <v>109</v>
      </c>
    </row>
    <row r="481" spans="1:19" s="34" customFormat="1" ht="20.25" customHeight="1">
      <c r="A481" s="274" t="s">
        <v>859</v>
      </c>
      <c r="B481" s="268" t="s">
        <v>2252</v>
      </c>
      <c r="C481" s="269" t="s">
        <v>56</v>
      </c>
      <c r="D481" s="149" t="s">
        <v>2257</v>
      </c>
      <c r="E481" s="270"/>
      <c r="F481" s="271" t="s">
        <v>2254</v>
      </c>
      <c r="G481" s="271"/>
      <c r="H481" s="272">
        <v>150</v>
      </c>
      <c r="I481" s="272">
        <v>32400</v>
      </c>
      <c r="J481" s="273"/>
      <c r="K481" s="273"/>
      <c r="L481" s="273"/>
      <c r="M481" s="153">
        <f t="shared" si="32"/>
        <v>4860000</v>
      </c>
      <c r="N481" s="274"/>
      <c r="O481" s="265"/>
      <c r="P481" s="273" t="s">
        <v>1163</v>
      </c>
      <c r="Q481" s="265" t="s">
        <v>1417</v>
      </c>
      <c r="R481" s="273" t="s">
        <v>73</v>
      </c>
      <c r="S481" s="273" t="s">
        <v>109</v>
      </c>
    </row>
    <row r="482" spans="1:19" s="34" customFormat="1" ht="20.25" customHeight="1">
      <c r="A482" s="136" t="s">
        <v>235</v>
      </c>
      <c r="B482" s="151" t="s">
        <v>2277</v>
      </c>
      <c r="C482" s="152" t="s">
        <v>371</v>
      </c>
      <c r="D482" s="149" t="s">
        <v>2278</v>
      </c>
      <c r="E482" s="180"/>
      <c r="F482" s="136" t="s">
        <v>422</v>
      </c>
      <c r="G482" s="136"/>
      <c r="H482" s="153">
        <v>2936</v>
      </c>
      <c r="I482" s="153">
        <v>29718.7</v>
      </c>
      <c r="J482" s="154">
        <v>0</v>
      </c>
      <c r="K482" s="153">
        <f t="shared" ref="K482:K545" si="33">J482*H482</f>
        <v>0</v>
      </c>
      <c r="L482" s="180">
        <f t="shared" ref="L482:L545" si="34">K482/1000</f>
        <v>0</v>
      </c>
      <c r="M482" s="297">
        <f t="shared" si="32"/>
        <v>87254103.200000003</v>
      </c>
      <c r="N482" s="289"/>
      <c r="O482" s="151" t="s">
        <v>503</v>
      </c>
      <c r="P482" s="136" t="s">
        <v>1645</v>
      </c>
      <c r="Q482" s="152" t="s">
        <v>121</v>
      </c>
      <c r="R482" s="136" t="s">
        <v>73</v>
      </c>
      <c r="S482" s="180" t="s">
        <v>213</v>
      </c>
    </row>
    <row r="483" spans="1:19" s="70" customFormat="1" ht="20.25" customHeight="1">
      <c r="A483" s="136" t="s">
        <v>235</v>
      </c>
      <c r="B483" s="151" t="s">
        <v>2279</v>
      </c>
      <c r="C483" s="152" t="s">
        <v>371</v>
      </c>
      <c r="D483" s="149" t="s">
        <v>2278</v>
      </c>
      <c r="E483" s="180"/>
      <c r="F483" s="136" t="s">
        <v>881</v>
      </c>
      <c r="G483" s="136"/>
      <c r="H483" s="153">
        <v>2936</v>
      </c>
      <c r="I483" s="153">
        <v>6224.5</v>
      </c>
      <c r="J483" s="154">
        <v>0</v>
      </c>
      <c r="K483" s="153">
        <f t="shared" si="33"/>
        <v>0</v>
      </c>
      <c r="L483" s="180">
        <f t="shared" si="34"/>
        <v>0</v>
      </c>
      <c r="M483" s="297">
        <f t="shared" si="32"/>
        <v>18275132</v>
      </c>
      <c r="N483" s="289"/>
      <c r="O483" s="151" t="s">
        <v>503</v>
      </c>
      <c r="P483" s="136" t="s">
        <v>1645</v>
      </c>
      <c r="Q483" s="152" t="s">
        <v>126</v>
      </c>
      <c r="R483" s="136" t="s">
        <v>73</v>
      </c>
      <c r="S483" s="180" t="s">
        <v>213</v>
      </c>
    </row>
    <row r="484" spans="1:19" ht="20.25" customHeight="1">
      <c r="A484" s="136" t="s">
        <v>235</v>
      </c>
      <c r="B484" s="151" t="s">
        <v>2279</v>
      </c>
      <c r="C484" s="152" t="s">
        <v>371</v>
      </c>
      <c r="D484" s="149" t="s">
        <v>2278</v>
      </c>
      <c r="E484" s="180"/>
      <c r="F484" s="136" t="s">
        <v>882</v>
      </c>
      <c r="G484" s="136"/>
      <c r="H484" s="153">
        <v>2936</v>
      </c>
      <c r="I484" s="153">
        <v>5187</v>
      </c>
      <c r="J484" s="154">
        <v>0</v>
      </c>
      <c r="K484" s="153">
        <f t="shared" si="33"/>
        <v>0</v>
      </c>
      <c r="L484" s="180">
        <f t="shared" si="34"/>
        <v>0</v>
      </c>
      <c r="M484" s="297">
        <f t="shared" si="32"/>
        <v>15229032</v>
      </c>
      <c r="N484" s="289"/>
      <c r="O484" s="151" t="s">
        <v>503</v>
      </c>
      <c r="P484" s="136" t="s">
        <v>1645</v>
      </c>
      <c r="Q484" s="152" t="s">
        <v>126</v>
      </c>
      <c r="R484" s="136" t="s">
        <v>73</v>
      </c>
      <c r="S484" s="180" t="s">
        <v>213</v>
      </c>
    </row>
    <row r="485" spans="1:19" ht="20.25" customHeight="1">
      <c r="A485" s="136" t="s">
        <v>235</v>
      </c>
      <c r="B485" s="151" t="s">
        <v>2279</v>
      </c>
      <c r="C485" s="152" t="s">
        <v>371</v>
      </c>
      <c r="D485" s="149" t="s">
        <v>2278</v>
      </c>
      <c r="E485" s="180"/>
      <c r="F485" s="136" t="s">
        <v>876</v>
      </c>
      <c r="G485" s="136"/>
      <c r="H485" s="153">
        <v>2936</v>
      </c>
      <c r="I485" s="153">
        <v>1098.4000000000001</v>
      </c>
      <c r="J485" s="154">
        <v>0</v>
      </c>
      <c r="K485" s="153">
        <f t="shared" si="33"/>
        <v>0</v>
      </c>
      <c r="L485" s="180">
        <f t="shared" si="34"/>
        <v>0</v>
      </c>
      <c r="M485" s="297">
        <f t="shared" si="32"/>
        <v>3224902.4000000004</v>
      </c>
      <c r="N485" s="289"/>
      <c r="O485" s="151" t="s">
        <v>503</v>
      </c>
      <c r="P485" s="136" t="s">
        <v>1645</v>
      </c>
      <c r="Q485" s="152" t="s">
        <v>126</v>
      </c>
      <c r="R485" s="136" t="s">
        <v>73</v>
      </c>
      <c r="S485" s="180" t="s">
        <v>213</v>
      </c>
    </row>
    <row r="486" spans="1:19" s="34" customFormat="1" ht="20.25" customHeight="1">
      <c r="A486" s="136" t="s">
        <v>235</v>
      </c>
      <c r="B486" s="151" t="s">
        <v>2279</v>
      </c>
      <c r="C486" s="152" t="s">
        <v>371</v>
      </c>
      <c r="D486" s="149" t="s">
        <v>2278</v>
      </c>
      <c r="E486" s="180"/>
      <c r="F486" s="136" t="s">
        <v>880</v>
      </c>
      <c r="G486" s="136"/>
      <c r="H486" s="153">
        <v>2936</v>
      </c>
      <c r="I486" s="153">
        <v>2196.9</v>
      </c>
      <c r="J486" s="154">
        <v>0</v>
      </c>
      <c r="K486" s="153">
        <f t="shared" si="33"/>
        <v>0</v>
      </c>
      <c r="L486" s="180">
        <f t="shared" si="34"/>
        <v>0</v>
      </c>
      <c r="M486" s="297">
        <f t="shared" si="32"/>
        <v>6450098.4000000004</v>
      </c>
      <c r="N486" s="289"/>
      <c r="O486" s="151" t="s">
        <v>503</v>
      </c>
      <c r="P486" s="136" t="s">
        <v>1645</v>
      </c>
      <c r="Q486" s="152" t="s">
        <v>126</v>
      </c>
      <c r="R486" s="136" t="s">
        <v>73</v>
      </c>
      <c r="S486" s="180" t="s">
        <v>213</v>
      </c>
    </row>
    <row r="487" spans="1:19" s="34" customFormat="1" ht="20.25" customHeight="1">
      <c r="A487" s="136" t="s">
        <v>235</v>
      </c>
      <c r="B487" s="151" t="s">
        <v>2279</v>
      </c>
      <c r="C487" s="152" t="s">
        <v>371</v>
      </c>
      <c r="D487" s="149" t="s">
        <v>2278</v>
      </c>
      <c r="E487" s="180"/>
      <c r="F487" s="136" t="s">
        <v>880</v>
      </c>
      <c r="G487" s="136"/>
      <c r="H487" s="153">
        <v>2936</v>
      </c>
      <c r="I487" s="153">
        <v>2196.9</v>
      </c>
      <c r="J487" s="154">
        <v>0</v>
      </c>
      <c r="K487" s="153">
        <f t="shared" si="33"/>
        <v>0</v>
      </c>
      <c r="L487" s="180">
        <f t="shared" si="34"/>
        <v>0</v>
      </c>
      <c r="M487" s="297">
        <f t="shared" si="32"/>
        <v>6450098.4000000004</v>
      </c>
      <c r="N487" s="289"/>
      <c r="O487" s="151" t="s">
        <v>503</v>
      </c>
      <c r="P487" s="136" t="s">
        <v>1645</v>
      </c>
      <c r="Q487" s="152" t="s">
        <v>126</v>
      </c>
      <c r="R487" s="136" t="s">
        <v>73</v>
      </c>
      <c r="S487" s="180" t="s">
        <v>213</v>
      </c>
    </row>
    <row r="488" spans="1:19" s="70" customFormat="1" ht="20.25" customHeight="1">
      <c r="A488" s="136" t="s">
        <v>235</v>
      </c>
      <c r="B488" s="151" t="s">
        <v>2279</v>
      </c>
      <c r="C488" s="152" t="s">
        <v>371</v>
      </c>
      <c r="D488" s="149" t="s">
        <v>2278</v>
      </c>
      <c r="E488" s="180"/>
      <c r="F488" s="136" t="s">
        <v>556</v>
      </c>
      <c r="G488" s="136"/>
      <c r="H488" s="153">
        <v>2936</v>
      </c>
      <c r="I488" s="153">
        <v>1647.6</v>
      </c>
      <c r="J488" s="154">
        <v>0</v>
      </c>
      <c r="K488" s="153">
        <f t="shared" si="33"/>
        <v>0</v>
      </c>
      <c r="L488" s="180">
        <f t="shared" si="34"/>
        <v>0</v>
      </c>
      <c r="M488" s="297">
        <f t="shared" si="32"/>
        <v>4837353.5999999996</v>
      </c>
      <c r="N488" s="289"/>
      <c r="O488" s="151" t="s">
        <v>503</v>
      </c>
      <c r="P488" s="136" t="s">
        <v>1645</v>
      </c>
      <c r="Q488" s="152" t="s">
        <v>126</v>
      </c>
      <c r="R488" s="136" t="s">
        <v>73</v>
      </c>
      <c r="S488" s="180" t="s">
        <v>213</v>
      </c>
    </row>
    <row r="489" spans="1:19" ht="20.25" customHeight="1">
      <c r="A489" s="136" t="s">
        <v>235</v>
      </c>
      <c r="B489" s="151" t="s">
        <v>2279</v>
      </c>
      <c r="C489" s="152" t="s">
        <v>371</v>
      </c>
      <c r="D489" s="149" t="s">
        <v>2278</v>
      </c>
      <c r="E489" s="180"/>
      <c r="F489" s="136" t="s">
        <v>418</v>
      </c>
      <c r="G489" s="136"/>
      <c r="H489" s="153">
        <v>1296</v>
      </c>
      <c r="I489" s="153">
        <v>18906.099999999999</v>
      </c>
      <c r="J489" s="154">
        <v>0</v>
      </c>
      <c r="K489" s="153">
        <f t="shared" si="33"/>
        <v>0</v>
      </c>
      <c r="L489" s="180">
        <f t="shared" si="34"/>
        <v>0</v>
      </c>
      <c r="M489" s="297">
        <f t="shared" si="32"/>
        <v>24502305.599999998</v>
      </c>
      <c r="N489" s="289"/>
      <c r="O489" s="151" t="s">
        <v>2280</v>
      </c>
      <c r="P489" s="136" t="s">
        <v>1645</v>
      </c>
      <c r="Q489" s="152" t="s">
        <v>138</v>
      </c>
      <c r="R489" s="136" t="s">
        <v>73</v>
      </c>
      <c r="S489" s="180" t="s">
        <v>213</v>
      </c>
    </row>
    <row r="490" spans="1:19" ht="20.25" customHeight="1">
      <c r="A490" s="136" t="s">
        <v>235</v>
      </c>
      <c r="B490" s="151" t="s">
        <v>2279</v>
      </c>
      <c r="C490" s="152" t="s">
        <v>371</v>
      </c>
      <c r="D490" s="149" t="s">
        <v>2278</v>
      </c>
      <c r="E490" s="180"/>
      <c r="F490" s="136" t="s">
        <v>387</v>
      </c>
      <c r="G490" s="136"/>
      <c r="H490" s="153">
        <v>1296</v>
      </c>
      <c r="I490" s="153">
        <v>16930.8</v>
      </c>
      <c r="J490" s="154">
        <v>0</v>
      </c>
      <c r="K490" s="153">
        <f t="shared" si="33"/>
        <v>0</v>
      </c>
      <c r="L490" s="180">
        <f t="shared" si="34"/>
        <v>0</v>
      </c>
      <c r="M490" s="297">
        <f t="shared" si="32"/>
        <v>21942316.800000001</v>
      </c>
      <c r="N490" s="289"/>
      <c r="O490" s="151" t="s">
        <v>2280</v>
      </c>
      <c r="P490" s="136" t="s">
        <v>1645</v>
      </c>
      <c r="Q490" s="152" t="s">
        <v>138</v>
      </c>
      <c r="R490" s="136" t="s">
        <v>73</v>
      </c>
      <c r="S490" s="180" t="s">
        <v>213</v>
      </c>
    </row>
    <row r="491" spans="1:19" s="34" customFormat="1" ht="20.25" customHeight="1">
      <c r="A491" s="136" t="s">
        <v>235</v>
      </c>
      <c r="B491" s="151" t="s">
        <v>2279</v>
      </c>
      <c r="C491" s="152" t="s">
        <v>371</v>
      </c>
      <c r="D491" s="149" t="s">
        <v>2278</v>
      </c>
      <c r="E491" s="180"/>
      <c r="F491" s="136" t="s">
        <v>82</v>
      </c>
      <c r="G491" s="136"/>
      <c r="H491" s="153">
        <v>1296</v>
      </c>
      <c r="I491" s="153">
        <v>13403.6</v>
      </c>
      <c r="J491" s="154">
        <v>0</v>
      </c>
      <c r="K491" s="153">
        <f t="shared" si="33"/>
        <v>0</v>
      </c>
      <c r="L491" s="180">
        <f t="shared" si="34"/>
        <v>0</v>
      </c>
      <c r="M491" s="297">
        <f t="shared" si="32"/>
        <v>17371065.600000001</v>
      </c>
      <c r="N491" s="289"/>
      <c r="O491" s="151" t="s">
        <v>2280</v>
      </c>
      <c r="P491" s="136" t="s">
        <v>1645</v>
      </c>
      <c r="Q491" s="152" t="s">
        <v>126</v>
      </c>
      <c r="R491" s="136" t="s">
        <v>73</v>
      </c>
      <c r="S491" s="180" t="s">
        <v>213</v>
      </c>
    </row>
    <row r="492" spans="1:19" s="34" customFormat="1" ht="20.25" customHeight="1">
      <c r="A492" s="136" t="s">
        <v>235</v>
      </c>
      <c r="B492" s="151" t="s">
        <v>2279</v>
      </c>
      <c r="C492" s="152" t="s">
        <v>371</v>
      </c>
      <c r="D492" s="149" t="s">
        <v>2278</v>
      </c>
      <c r="E492" s="180"/>
      <c r="F492" s="136" t="s">
        <v>275</v>
      </c>
      <c r="G492" s="136"/>
      <c r="H492" s="153">
        <v>1296</v>
      </c>
      <c r="I492" s="153">
        <v>71673.8</v>
      </c>
      <c r="J492" s="154">
        <v>0</v>
      </c>
      <c r="K492" s="153">
        <f t="shared" si="33"/>
        <v>0</v>
      </c>
      <c r="L492" s="180">
        <f t="shared" si="34"/>
        <v>0</v>
      </c>
      <c r="M492" s="297">
        <f t="shared" si="32"/>
        <v>92889244.799999997</v>
      </c>
      <c r="N492" s="289"/>
      <c r="O492" s="151" t="s">
        <v>2280</v>
      </c>
      <c r="P492" s="136" t="s">
        <v>1645</v>
      </c>
      <c r="Q492" s="152" t="s">
        <v>139</v>
      </c>
      <c r="R492" s="136" t="s">
        <v>73</v>
      </c>
      <c r="S492" s="180" t="s">
        <v>213</v>
      </c>
    </row>
    <row r="493" spans="1:19" s="70" customFormat="1" ht="20.25" customHeight="1">
      <c r="A493" s="136" t="s">
        <v>235</v>
      </c>
      <c r="B493" s="151" t="s">
        <v>2279</v>
      </c>
      <c r="C493" s="152" t="s">
        <v>371</v>
      </c>
      <c r="D493" s="149" t="s">
        <v>2278</v>
      </c>
      <c r="E493" s="180"/>
      <c r="F493" s="136" t="s">
        <v>373</v>
      </c>
      <c r="G493" s="136"/>
      <c r="H493" s="153">
        <v>1296</v>
      </c>
      <c r="I493" s="153">
        <v>14391.2</v>
      </c>
      <c r="J493" s="154">
        <v>0</v>
      </c>
      <c r="K493" s="153">
        <f t="shared" si="33"/>
        <v>0</v>
      </c>
      <c r="L493" s="180">
        <f t="shared" si="34"/>
        <v>0</v>
      </c>
      <c r="M493" s="297">
        <f t="shared" si="32"/>
        <v>18650995.199999999</v>
      </c>
      <c r="N493" s="289"/>
      <c r="O493" s="151" t="s">
        <v>2280</v>
      </c>
      <c r="P493" s="136" t="s">
        <v>1645</v>
      </c>
      <c r="Q493" s="152" t="s">
        <v>126</v>
      </c>
      <c r="R493" s="136" t="s">
        <v>73</v>
      </c>
      <c r="S493" s="180" t="s">
        <v>213</v>
      </c>
    </row>
    <row r="494" spans="1:19" ht="20.25" customHeight="1">
      <c r="A494" s="136" t="s">
        <v>235</v>
      </c>
      <c r="B494" s="151" t="s">
        <v>2279</v>
      </c>
      <c r="C494" s="152" t="s">
        <v>371</v>
      </c>
      <c r="D494" s="149" t="s">
        <v>2278</v>
      </c>
      <c r="E494" s="180"/>
      <c r="F494" s="136" t="s">
        <v>1115</v>
      </c>
      <c r="G494" s="136"/>
      <c r="H494" s="153">
        <v>1296</v>
      </c>
      <c r="I494" s="153">
        <v>8112.7</v>
      </c>
      <c r="J494" s="154">
        <v>0</v>
      </c>
      <c r="K494" s="153">
        <f t="shared" si="33"/>
        <v>0</v>
      </c>
      <c r="L494" s="180">
        <f t="shared" si="34"/>
        <v>0</v>
      </c>
      <c r="M494" s="297">
        <f t="shared" si="32"/>
        <v>10514059.199999999</v>
      </c>
      <c r="N494" s="289"/>
      <c r="O494" s="151" t="s">
        <v>2280</v>
      </c>
      <c r="P494" s="136" t="s">
        <v>1645</v>
      </c>
      <c r="Q494" s="152" t="s">
        <v>126</v>
      </c>
      <c r="R494" s="136" t="s">
        <v>73</v>
      </c>
      <c r="S494" s="180" t="s">
        <v>213</v>
      </c>
    </row>
    <row r="495" spans="1:19" ht="20.25" customHeight="1">
      <c r="A495" s="136" t="s">
        <v>235</v>
      </c>
      <c r="B495" s="151" t="s">
        <v>2279</v>
      </c>
      <c r="C495" s="152" t="s">
        <v>371</v>
      </c>
      <c r="D495" s="149" t="s">
        <v>2278</v>
      </c>
      <c r="E495" s="180"/>
      <c r="F495" s="136" t="s">
        <v>81</v>
      </c>
      <c r="G495" s="136"/>
      <c r="H495" s="153">
        <v>1296</v>
      </c>
      <c r="I495" s="153">
        <v>4938.2</v>
      </c>
      <c r="J495" s="154">
        <v>0</v>
      </c>
      <c r="K495" s="153">
        <f t="shared" si="33"/>
        <v>0</v>
      </c>
      <c r="L495" s="180">
        <f t="shared" si="34"/>
        <v>0</v>
      </c>
      <c r="M495" s="297">
        <f t="shared" si="32"/>
        <v>6399907.2000000002</v>
      </c>
      <c r="N495" s="289"/>
      <c r="O495" s="151" t="s">
        <v>2280</v>
      </c>
      <c r="P495" s="136" t="s">
        <v>1645</v>
      </c>
      <c r="Q495" s="152" t="s">
        <v>126</v>
      </c>
      <c r="R495" s="136" t="s">
        <v>73</v>
      </c>
      <c r="S495" s="180" t="s">
        <v>213</v>
      </c>
    </row>
    <row r="496" spans="1:19" s="34" customFormat="1" ht="20.25" customHeight="1">
      <c r="A496" s="136" t="s">
        <v>235</v>
      </c>
      <c r="B496" s="151" t="s">
        <v>2279</v>
      </c>
      <c r="C496" s="152" t="s">
        <v>371</v>
      </c>
      <c r="D496" s="149" t="s">
        <v>2278</v>
      </c>
      <c r="E496" s="180"/>
      <c r="F496" s="136" t="s">
        <v>1647</v>
      </c>
      <c r="G496" s="136"/>
      <c r="H496" s="153">
        <v>1296</v>
      </c>
      <c r="I496" s="153">
        <v>5643.6</v>
      </c>
      <c r="J496" s="154">
        <v>0</v>
      </c>
      <c r="K496" s="153">
        <f t="shared" si="33"/>
        <v>0</v>
      </c>
      <c r="L496" s="180">
        <f t="shared" si="34"/>
        <v>0</v>
      </c>
      <c r="M496" s="297">
        <f t="shared" si="32"/>
        <v>7314105.6000000006</v>
      </c>
      <c r="N496" s="289"/>
      <c r="O496" s="151" t="s">
        <v>2280</v>
      </c>
      <c r="P496" s="136" t="s">
        <v>1645</v>
      </c>
      <c r="Q496" s="152" t="s">
        <v>126</v>
      </c>
      <c r="R496" s="136" t="s">
        <v>73</v>
      </c>
      <c r="S496" s="180" t="s">
        <v>213</v>
      </c>
    </row>
    <row r="497" spans="1:19" s="34" customFormat="1" ht="20.25" customHeight="1">
      <c r="A497" s="136" t="s">
        <v>235</v>
      </c>
      <c r="B497" s="151" t="s">
        <v>2279</v>
      </c>
      <c r="C497" s="152" t="s">
        <v>371</v>
      </c>
      <c r="D497" s="149" t="s">
        <v>2278</v>
      </c>
      <c r="E497" s="180"/>
      <c r="F497" s="136" t="s">
        <v>1905</v>
      </c>
      <c r="G497" s="136"/>
      <c r="H497" s="153">
        <v>1640</v>
      </c>
      <c r="I497" s="153">
        <v>70609.8</v>
      </c>
      <c r="J497" s="154">
        <v>0</v>
      </c>
      <c r="K497" s="153">
        <f t="shared" si="33"/>
        <v>0</v>
      </c>
      <c r="L497" s="180">
        <f t="shared" si="34"/>
        <v>0</v>
      </c>
      <c r="M497" s="297">
        <f t="shared" si="32"/>
        <v>115800072</v>
      </c>
      <c r="N497" s="289"/>
      <c r="O497" s="151" t="s">
        <v>2281</v>
      </c>
      <c r="P497" s="136" t="s">
        <v>1645</v>
      </c>
      <c r="Q497" s="152" t="s">
        <v>139</v>
      </c>
      <c r="R497" s="136" t="s">
        <v>73</v>
      </c>
      <c r="S497" s="180" t="s">
        <v>213</v>
      </c>
    </row>
    <row r="498" spans="1:19" s="70" customFormat="1" ht="20.25" customHeight="1">
      <c r="A498" s="136" t="s">
        <v>235</v>
      </c>
      <c r="B498" s="151" t="s">
        <v>2279</v>
      </c>
      <c r="C498" s="152" t="s">
        <v>371</v>
      </c>
      <c r="D498" s="149" t="s">
        <v>2278</v>
      </c>
      <c r="E498" s="180"/>
      <c r="F498" s="136" t="s">
        <v>1647</v>
      </c>
      <c r="G498" s="136"/>
      <c r="H498" s="153">
        <v>1640</v>
      </c>
      <c r="I498" s="153">
        <v>5853.7</v>
      </c>
      <c r="J498" s="154">
        <v>0</v>
      </c>
      <c r="K498" s="153">
        <f t="shared" si="33"/>
        <v>0</v>
      </c>
      <c r="L498" s="180">
        <f t="shared" si="34"/>
        <v>0</v>
      </c>
      <c r="M498" s="297">
        <f t="shared" si="32"/>
        <v>9600068</v>
      </c>
      <c r="N498" s="289"/>
      <c r="O498" s="151" t="s">
        <v>2281</v>
      </c>
      <c r="P498" s="136" t="s">
        <v>1645</v>
      </c>
      <c r="Q498" s="152" t="s">
        <v>126</v>
      </c>
      <c r="R498" s="136" t="s">
        <v>73</v>
      </c>
      <c r="S498" s="180" t="s">
        <v>213</v>
      </c>
    </row>
    <row r="499" spans="1:19" ht="20.25" customHeight="1">
      <c r="A499" s="136" t="s">
        <v>235</v>
      </c>
      <c r="B499" s="151" t="s">
        <v>2279</v>
      </c>
      <c r="C499" s="152" t="s">
        <v>371</v>
      </c>
      <c r="D499" s="149" t="s">
        <v>2278</v>
      </c>
      <c r="E499" s="180"/>
      <c r="F499" s="136" t="s">
        <v>81</v>
      </c>
      <c r="G499" s="136"/>
      <c r="H499" s="153">
        <v>1640</v>
      </c>
      <c r="I499" s="153">
        <v>5122</v>
      </c>
      <c r="J499" s="154">
        <v>0</v>
      </c>
      <c r="K499" s="153">
        <f t="shared" si="33"/>
        <v>0</v>
      </c>
      <c r="L499" s="180">
        <f t="shared" si="34"/>
        <v>0</v>
      </c>
      <c r="M499" s="297">
        <f t="shared" si="32"/>
        <v>8400080</v>
      </c>
      <c r="N499" s="289"/>
      <c r="O499" s="151" t="s">
        <v>2281</v>
      </c>
      <c r="P499" s="136" t="s">
        <v>1645</v>
      </c>
      <c r="Q499" s="152" t="s">
        <v>126</v>
      </c>
      <c r="R499" s="136" t="s">
        <v>73</v>
      </c>
      <c r="S499" s="180" t="s">
        <v>213</v>
      </c>
    </row>
    <row r="500" spans="1:19" ht="20.25" customHeight="1">
      <c r="A500" s="136" t="s">
        <v>235</v>
      </c>
      <c r="B500" s="151" t="s">
        <v>2279</v>
      </c>
      <c r="C500" s="152" t="s">
        <v>371</v>
      </c>
      <c r="D500" s="149" t="s">
        <v>2278</v>
      </c>
      <c r="E500" s="180"/>
      <c r="F500" s="136" t="s">
        <v>373</v>
      </c>
      <c r="G500" s="136"/>
      <c r="H500" s="153">
        <v>1640</v>
      </c>
      <c r="I500" s="153">
        <v>14926.8</v>
      </c>
      <c r="J500" s="154">
        <v>0</v>
      </c>
      <c r="K500" s="153">
        <f t="shared" si="33"/>
        <v>0</v>
      </c>
      <c r="L500" s="180">
        <f t="shared" si="34"/>
        <v>0</v>
      </c>
      <c r="M500" s="297">
        <f t="shared" si="32"/>
        <v>24479952</v>
      </c>
      <c r="N500" s="289"/>
      <c r="O500" s="151" t="s">
        <v>2281</v>
      </c>
      <c r="P500" s="136" t="s">
        <v>1645</v>
      </c>
      <c r="Q500" s="152" t="s">
        <v>126</v>
      </c>
      <c r="R500" s="136" t="s">
        <v>73</v>
      </c>
      <c r="S500" s="180" t="s">
        <v>213</v>
      </c>
    </row>
    <row r="501" spans="1:19" s="34" customFormat="1" ht="20.25" customHeight="1">
      <c r="A501" s="136" t="s">
        <v>235</v>
      </c>
      <c r="B501" s="151" t="s">
        <v>2279</v>
      </c>
      <c r="C501" s="152" t="s">
        <v>371</v>
      </c>
      <c r="D501" s="149" t="s">
        <v>2278</v>
      </c>
      <c r="E501" s="180"/>
      <c r="F501" s="136" t="s">
        <v>337</v>
      </c>
      <c r="G501" s="136"/>
      <c r="H501" s="153">
        <v>1640</v>
      </c>
      <c r="I501" s="153">
        <v>14487.8</v>
      </c>
      <c r="J501" s="154">
        <v>0</v>
      </c>
      <c r="K501" s="153">
        <f t="shared" si="33"/>
        <v>0</v>
      </c>
      <c r="L501" s="180">
        <f t="shared" si="34"/>
        <v>0</v>
      </c>
      <c r="M501" s="297">
        <f t="shared" si="32"/>
        <v>23759992</v>
      </c>
      <c r="N501" s="289"/>
      <c r="O501" s="151" t="s">
        <v>2281</v>
      </c>
      <c r="P501" s="136" t="s">
        <v>1645</v>
      </c>
      <c r="Q501" s="152" t="s">
        <v>126</v>
      </c>
      <c r="R501" s="136" t="s">
        <v>73</v>
      </c>
      <c r="S501" s="180" t="s">
        <v>213</v>
      </c>
    </row>
    <row r="502" spans="1:19" s="34" customFormat="1" ht="20.25" customHeight="1">
      <c r="A502" s="136" t="s">
        <v>235</v>
      </c>
      <c r="B502" s="151" t="s">
        <v>2279</v>
      </c>
      <c r="C502" s="152" t="s">
        <v>371</v>
      </c>
      <c r="D502" s="149" t="s">
        <v>2278</v>
      </c>
      <c r="E502" s="180"/>
      <c r="F502" s="136" t="s">
        <v>512</v>
      </c>
      <c r="G502" s="136"/>
      <c r="H502" s="153">
        <v>1296</v>
      </c>
      <c r="I502" s="153">
        <v>45280.9</v>
      </c>
      <c r="J502" s="154">
        <v>11.8</v>
      </c>
      <c r="K502" s="153">
        <f t="shared" si="33"/>
        <v>15292.800000000001</v>
      </c>
      <c r="L502" s="180">
        <f t="shared" si="34"/>
        <v>15.292800000000002</v>
      </c>
      <c r="M502" s="297">
        <f t="shared" si="32"/>
        <v>58684046.399999999</v>
      </c>
      <c r="N502" s="289"/>
      <c r="O502" s="151" t="s">
        <v>842</v>
      </c>
      <c r="P502" s="136" t="s">
        <v>1645</v>
      </c>
      <c r="Q502" s="152" t="s">
        <v>118</v>
      </c>
      <c r="R502" s="136" t="s">
        <v>60</v>
      </c>
      <c r="S502" s="180" t="s">
        <v>213</v>
      </c>
    </row>
    <row r="503" spans="1:19" s="70" customFormat="1" ht="20.25" customHeight="1">
      <c r="A503" s="136" t="s">
        <v>235</v>
      </c>
      <c r="B503" s="151" t="s">
        <v>2279</v>
      </c>
      <c r="C503" s="152" t="s">
        <v>371</v>
      </c>
      <c r="D503" s="149" t="s">
        <v>2278</v>
      </c>
      <c r="E503" s="180"/>
      <c r="F503" s="136" t="s">
        <v>1387</v>
      </c>
      <c r="G503" s="136"/>
      <c r="H503" s="153">
        <v>1296</v>
      </c>
      <c r="I503" s="153">
        <v>13323</v>
      </c>
      <c r="J503" s="154">
        <v>0</v>
      </c>
      <c r="K503" s="153">
        <f t="shared" si="33"/>
        <v>0</v>
      </c>
      <c r="L503" s="180">
        <f t="shared" si="34"/>
        <v>0</v>
      </c>
      <c r="M503" s="297">
        <f t="shared" si="32"/>
        <v>17266608</v>
      </c>
      <c r="N503" s="289"/>
      <c r="O503" s="151" t="s">
        <v>842</v>
      </c>
      <c r="P503" s="136" t="s">
        <v>1645</v>
      </c>
      <c r="Q503" s="152" t="s">
        <v>2282</v>
      </c>
      <c r="R503" s="136" t="s">
        <v>68</v>
      </c>
      <c r="S503" s="180" t="s">
        <v>213</v>
      </c>
    </row>
    <row r="504" spans="1:19" ht="20.25" customHeight="1">
      <c r="A504" s="136" t="s">
        <v>235</v>
      </c>
      <c r="B504" s="151" t="s">
        <v>2279</v>
      </c>
      <c r="C504" s="152" t="s">
        <v>371</v>
      </c>
      <c r="D504" s="149" t="s">
        <v>2278</v>
      </c>
      <c r="E504" s="180"/>
      <c r="F504" s="136" t="s">
        <v>880</v>
      </c>
      <c r="G504" s="136"/>
      <c r="H504" s="153">
        <v>2936</v>
      </c>
      <c r="I504" s="153">
        <v>2789.4</v>
      </c>
      <c r="J504" s="154">
        <v>0</v>
      </c>
      <c r="K504" s="153">
        <f t="shared" si="33"/>
        <v>0</v>
      </c>
      <c r="L504" s="180">
        <f t="shared" si="34"/>
        <v>0</v>
      </c>
      <c r="M504" s="297">
        <f t="shared" si="32"/>
        <v>8189678.4000000004</v>
      </c>
      <c r="N504" s="289"/>
      <c r="O504" s="151" t="s">
        <v>2283</v>
      </c>
      <c r="P504" s="136" t="s">
        <v>1645</v>
      </c>
      <c r="Q504" s="152" t="s">
        <v>126</v>
      </c>
      <c r="R504" s="136" t="s">
        <v>73</v>
      </c>
      <c r="S504" s="180" t="s">
        <v>213</v>
      </c>
    </row>
    <row r="505" spans="1:19" ht="20.25" customHeight="1">
      <c r="A505" s="136" t="s">
        <v>235</v>
      </c>
      <c r="B505" s="151" t="s">
        <v>2279</v>
      </c>
      <c r="C505" s="152" t="s">
        <v>371</v>
      </c>
      <c r="D505" s="149" t="s">
        <v>2278</v>
      </c>
      <c r="E505" s="180"/>
      <c r="F505" s="136" t="s">
        <v>2284</v>
      </c>
      <c r="G505" s="136"/>
      <c r="H505" s="153">
        <v>2936</v>
      </c>
      <c r="I505" s="153">
        <v>159615.29999999999</v>
      </c>
      <c r="J505" s="154">
        <v>34</v>
      </c>
      <c r="K505" s="153">
        <f t="shared" si="33"/>
        <v>99824</v>
      </c>
      <c r="L505" s="180">
        <f t="shared" si="34"/>
        <v>99.823999999999998</v>
      </c>
      <c r="M505" s="297">
        <f t="shared" si="32"/>
        <v>468630520.79999995</v>
      </c>
      <c r="N505" s="289"/>
      <c r="O505" s="151" t="s">
        <v>2283</v>
      </c>
      <c r="P505" s="136" t="s">
        <v>1645</v>
      </c>
      <c r="Q505" s="152" t="s">
        <v>134</v>
      </c>
      <c r="R505" s="136" t="s">
        <v>60</v>
      </c>
      <c r="S505" s="180" t="s">
        <v>213</v>
      </c>
    </row>
    <row r="506" spans="1:19" s="34" customFormat="1" ht="20.25" customHeight="1">
      <c r="A506" s="136" t="s">
        <v>235</v>
      </c>
      <c r="B506" s="151" t="s">
        <v>2279</v>
      </c>
      <c r="C506" s="152" t="s">
        <v>371</v>
      </c>
      <c r="D506" s="149" t="s">
        <v>2278</v>
      </c>
      <c r="E506" s="180"/>
      <c r="F506" s="136" t="s">
        <v>513</v>
      </c>
      <c r="G506" s="136"/>
      <c r="H506" s="153">
        <v>1640</v>
      </c>
      <c r="I506" s="153">
        <v>59266.1</v>
      </c>
      <c r="J506" s="154">
        <v>15.6</v>
      </c>
      <c r="K506" s="153">
        <f t="shared" si="33"/>
        <v>25584</v>
      </c>
      <c r="L506" s="180">
        <f t="shared" si="34"/>
        <v>25.584</v>
      </c>
      <c r="M506" s="297">
        <f t="shared" si="32"/>
        <v>97196404</v>
      </c>
      <c r="N506" s="289"/>
      <c r="O506" s="151" t="s">
        <v>579</v>
      </c>
      <c r="P506" s="136" t="s">
        <v>1645</v>
      </c>
      <c r="Q506" s="152" t="s">
        <v>118</v>
      </c>
      <c r="R506" s="136" t="s">
        <v>60</v>
      </c>
      <c r="S506" s="180" t="s">
        <v>213</v>
      </c>
    </row>
    <row r="507" spans="1:19" s="34" customFormat="1" ht="20.25" customHeight="1">
      <c r="A507" s="136" t="s">
        <v>235</v>
      </c>
      <c r="B507" s="151" t="s">
        <v>2279</v>
      </c>
      <c r="C507" s="152" t="s">
        <v>371</v>
      </c>
      <c r="D507" s="149" t="s">
        <v>2278</v>
      </c>
      <c r="E507" s="180"/>
      <c r="F507" s="136" t="s">
        <v>1901</v>
      </c>
      <c r="G507" s="136"/>
      <c r="H507" s="153">
        <v>1640</v>
      </c>
      <c r="I507" s="153">
        <v>13334.9</v>
      </c>
      <c r="J507" s="154">
        <v>0</v>
      </c>
      <c r="K507" s="153">
        <f t="shared" si="33"/>
        <v>0</v>
      </c>
      <c r="L507" s="180">
        <f t="shared" si="34"/>
        <v>0</v>
      </c>
      <c r="M507" s="297">
        <f t="shared" si="32"/>
        <v>21869236</v>
      </c>
      <c r="N507" s="289"/>
      <c r="O507" s="151" t="s">
        <v>579</v>
      </c>
      <c r="P507" s="136" t="s">
        <v>1645</v>
      </c>
      <c r="Q507" s="152" t="s">
        <v>2282</v>
      </c>
      <c r="R507" s="136" t="s">
        <v>68</v>
      </c>
      <c r="S507" s="180" t="s">
        <v>213</v>
      </c>
    </row>
    <row r="508" spans="1:19" s="70" customFormat="1" ht="20.25" customHeight="1">
      <c r="A508" s="136" t="s">
        <v>235</v>
      </c>
      <c r="B508" s="151" t="s">
        <v>2279</v>
      </c>
      <c r="C508" s="152" t="s">
        <v>371</v>
      </c>
      <c r="D508" s="149" t="s">
        <v>2278</v>
      </c>
      <c r="E508" s="180"/>
      <c r="F508" s="136" t="s">
        <v>416</v>
      </c>
      <c r="G508" s="136"/>
      <c r="H508" s="153">
        <v>2936</v>
      </c>
      <c r="I508" s="153">
        <v>117000</v>
      </c>
      <c r="J508" s="154">
        <v>0</v>
      </c>
      <c r="K508" s="153">
        <f t="shared" si="33"/>
        <v>0</v>
      </c>
      <c r="L508" s="180">
        <f t="shared" si="34"/>
        <v>0</v>
      </c>
      <c r="M508" s="297">
        <f t="shared" si="32"/>
        <v>343512000</v>
      </c>
      <c r="N508" s="289"/>
      <c r="O508" s="151" t="s">
        <v>1903</v>
      </c>
      <c r="P508" s="136" t="s">
        <v>1645</v>
      </c>
      <c r="Q508" s="152" t="s">
        <v>137</v>
      </c>
      <c r="R508" s="136" t="s">
        <v>70</v>
      </c>
      <c r="S508" s="180" t="s">
        <v>213</v>
      </c>
    </row>
    <row r="509" spans="1:19" ht="20.25" customHeight="1">
      <c r="A509" s="136" t="s">
        <v>235</v>
      </c>
      <c r="B509" s="151" t="s">
        <v>2279</v>
      </c>
      <c r="C509" s="152" t="s">
        <v>371</v>
      </c>
      <c r="D509" s="149" t="s">
        <v>2278</v>
      </c>
      <c r="E509" s="180"/>
      <c r="F509" s="136" t="s">
        <v>160</v>
      </c>
      <c r="G509" s="136"/>
      <c r="H509" s="153">
        <v>1296</v>
      </c>
      <c r="I509" s="153">
        <v>22000</v>
      </c>
      <c r="J509" s="154">
        <v>0</v>
      </c>
      <c r="K509" s="153">
        <f t="shared" si="33"/>
        <v>0</v>
      </c>
      <c r="L509" s="180">
        <f t="shared" si="34"/>
        <v>0</v>
      </c>
      <c r="M509" s="297">
        <f t="shared" si="32"/>
        <v>28512000</v>
      </c>
      <c r="N509" s="289"/>
      <c r="O509" s="151" t="s">
        <v>11</v>
      </c>
      <c r="P509" s="136" t="s">
        <v>1645</v>
      </c>
      <c r="Q509" s="152" t="s">
        <v>138</v>
      </c>
      <c r="R509" s="136" t="s">
        <v>73</v>
      </c>
      <c r="S509" s="180" t="s">
        <v>213</v>
      </c>
    </row>
    <row r="510" spans="1:19" ht="20.25" customHeight="1">
      <c r="A510" s="136" t="s">
        <v>235</v>
      </c>
      <c r="B510" s="151" t="s">
        <v>2279</v>
      </c>
      <c r="C510" s="152" t="s">
        <v>371</v>
      </c>
      <c r="D510" s="149" t="s">
        <v>2278</v>
      </c>
      <c r="E510" s="180"/>
      <c r="F510" s="136" t="s">
        <v>164</v>
      </c>
      <c r="G510" s="136"/>
      <c r="H510" s="153">
        <v>1640</v>
      </c>
      <c r="I510" s="153">
        <v>17000</v>
      </c>
      <c r="J510" s="154">
        <v>0</v>
      </c>
      <c r="K510" s="153">
        <f t="shared" si="33"/>
        <v>0</v>
      </c>
      <c r="L510" s="180">
        <f t="shared" si="34"/>
        <v>0</v>
      </c>
      <c r="M510" s="297">
        <f t="shared" si="32"/>
        <v>27880000</v>
      </c>
      <c r="N510" s="289"/>
      <c r="O510" s="151" t="s">
        <v>11</v>
      </c>
      <c r="P510" s="136" t="s">
        <v>1645</v>
      </c>
      <c r="Q510" s="152" t="s">
        <v>138</v>
      </c>
      <c r="R510" s="136" t="s">
        <v>73</v>
      </c>
      <c r="S510" s="180" t="s">
        <v>213</v>
      </c>
    </row>
    <row r="511" spans="1:19" s="34" customFormat="1" ht="20.25" customHeight="1">
      <c r="A511" s="136" t="s">
        <v>235</v>
      </c>
      <c r="B511" s="151" t="s">
        <v>2279</v>
      </c>
      <c r="C511" s="152" t="s">
        <v>371</v>
      </c>
      <c r="D511" s="149" t="s">
        <v>2278</v>
      </c>
      <c r="E511" s="180"/>
      <c r="F511" s="136" t="s">
        <v>159</v>
      </c>
      <c r="G511" s="136"/>
      <c r="H511" s="153">
        <v>2936</v>
      </c>
      <c r="I511" s="153">
        <v>14000</v>
      </c>
      <c r="J511" s="154">
        <v>0</v>
      </c>
      <c r="K511" s="153">
        <f t="shared" si="33"/>
        <v>0</v>
      </c>
      <c r="L511" s="180">
        <f t="shared" si="34"/>
        <v>0</v>
      </c>
      <c r="M511" s="297">
        <f t="shared" si="32"/>
        <v>41104000</v>
      </c>
      <c r="N511" s="289"/>
      <c r="O511" s="151" t="s">
        <v>498</v>
      </c>
      <c r="P511" s="136" t="s">
        <v>1645</v>
      </c>
      <c r="Q511" s="152" t="s">
        <v>138</v>
      </c>
      <c r="R511" s="136" t="s">
        <v>73</v>
      </c>
      <c r="S511" s="180" t="s">
        <v>213</v>
      </c>
    </row>
    <row r="512" spans="1:19" s="34" customFormat="1" ht="20.25" customHeight="1">
      <c r="A512" s="136" t="s">
        <v>235</v>
      </c>
      <c r="B512" s="151" t="s">
        <v>2279</v>
      </c>
      <c r="C512" s="152" t="s">
        <v>371</v>
      </c>
      <c r="D512" s="149" t="s">
        <v>2278</v>
      </c>
      <c r="E512" s="180"/>
      <c r="F512" s="136" t="s">
        <v>198</v>
      </c>
      <c r="G512" s="136"/>
      <c r="H512" s="153">
        <v>1640</v>
      </c>
      <c r="I512" s="153">
        <v>28000</v>
      </c>
      <c r="J512" s="154">
        <v>0</v>
      </c>
      <c r="K512" s="153">
        <f t="shared" si="33"/>
        <v>0</v>
      </c>
      <c r="L512" s="180">
        <f t="shared" si="34"/>
        <v>0</v>
      </c>
      <c r="M512" s="297">
        <f t="shared" si="32"/>
        <v>45920000</v>
      </c>
      <c r="N512" s="289"/>
      <c r="O512" s="151" t="s">
        <v>11</v>
      </c>
      <c r="P512" s="136" t="s">
        <v>1645</v>
      </c>
      <c r="Q512" s="152" t="s">
        <v>138</v>
      </c>
      <c r="R512" s="136" t="s">
        <v>73</v>
      </c>
      <c r="S512" s="180" t="s">
        <v>213</v>
      </c>
    </row>
    <row r="513" spans="1:19" s="70" customFormat="1" ht="20.25" customHeight="1">
      <c r="A513" s="136" t="s">
        <v>235</v>
      </c>
      <c r="B513" s="151" t="s">
        <v>2279</v>
      </c>
      <c r="C513" s="152" t="s">
        <v>371</v>
      </c>
      <c r="D513" s="149" t="s">
        <v>2278</v>
      </c>
      <c r="E513" s="180"/>
      <c r="F513" s="136" t="s">
        <v>985</v>
      </c>
      <c r="G513" s="136"/>
      <c r="H513" s="153">
        <v>1640</v>
      </c>
      <c r="I513" s="153">
        <v>5660</v>
      </c>
      <c r="J513" s="154">
        <v>0</v>
      </c>
      <c r="K513" s="153">
        <f t="shared" si="33"/>
        <v>0</v>
      </c>
      <c r="L513" s="180">
        <f t="shared" si="34"/>
        <v>0</v>
      </c>
      <c r="M513" s="297">
        <f t="shared" si="32"/>
        <v>9282400</v>
      </c>
      <c r="N513" s="289"/>
      <c r="O513" s="151" t="s">
        <v>2285</v>
      </c>
      <c r="P513" s="136" t="s">
        <v>1645</v>
      </c>
      <c r="Q513" s="152" t="s">
        <v>126</v>
      </c>
      <c r="R513" s="136" t="s">
        <v>73</v>
      </c>
      <c r="S513" s="180" t="s">
        <v>213</v>
      </c>
    </row>
    <row r="514" spans="1:19" ht="20.25" customHeight="1">
      <c r="A514" s="136" t="s">
        <v>235</v>
      </c>
      <c r="B514" s="151" t="s">
        <v>2279</v>
      </c>
      <c r="C514" s="152" t="s">
        <v>371</v>
      </c>
      <c r="D514" s="149" t="s">
        <v>2278</v>
      </c>
      <c r="E514" s="180"/>
      <c r="F514" s="136" t="s">
        <v>1724</v>
      </c>
      <c r="G514" s="136"/>
      <c r="H514" s="153">
        <v>1640</v>
      </c>
      <c r="I514" s="153">
        <v>9355.2000000000007</v>
      </c>
      <c r="J514" s="154">
        <v>0</v>
      </c>
      <c r="K514" s="153">
        <f t="shared" si="33"/>
        <v>0</v>
      </c>
      <c r="L514" s="180">
        <f t="shared" si="34"/>
        <v>0</v>
      </c>
      <c r="M514" s="297">
        <f t="shared" si="32"/>
        <v>15342528.000000002</v>
      </c>
      <c r="N514" s="289"/>
      <c r="O514" s="151" t="s">
        <v>2286</v>
      </c>
      <c r="P514" s="136" t="s">
        <v>1645</v>
      </c>
      <c r="Q514" s="152" t="s">
        <v>126</v>
      </c>
      <c r="R514" s="136" t="s">
        <v>73</v>
      </c>
      <c r="S514" s="180" t="s">
        <v>213</v>
      </c>
    </row>
    <row r="515" spans="1:19" ht="20.25" customHeight="1">
      <c r="A515" s="136" t="s">
        <v>235</v>
      </c>
      <c r="B515" s="151" t="s">
        <v>2279</v>
      </c>
      <c r="C515" s="152" t="s">
        <v>371</v>
      </c>
      <c r="D515" s="149" t="s">
        <v>2278</v>
      </c>
      <c r="E515" s="180"/>
      <c r="F515" s="136" t="s">
        <v>442</v>
      </c>
      <c r="G515" s="136"/>
      <c r="H515" s="153">
        <v>1640</v>
      </c>
      <c r="I515" s="153">
        <v>500.3</v>
      </c>
      <c r="J515" s="154">
        <v>0</v>
      </c>
      <c r="K515" s="153">
        <f t="shared" si="33"/>
        <v>0</v>
      </c>
      <c r="L515" s="180">
        <f t="shared" si="34"/>
        <v>0</v>
      </c>
      <c r="M515" s="297">
        <f t="shared" si="32"/>
        <v>820492</v>
      </c>
      <c r="N515" s="289"/>
      <c r="O515" s="151" t="s">
        <v>2286</v>
      </c>
      <c r="P515" s="136" t="s">
        <v>1645</v>
      </c>
      <c r="Q515" s="152" t="s">
        <v>126</v>
      </c>
      <c r="R515" s="136" t="s">
        <v>73</v>
      </c>
      <c r="S515" s="180" t="s">
        <v>213</v>
      </c>
    </row>
    <row r="516" spans="1:19" s="34" customFormat="1" ht="20.25" customHeight="1">
      <c r="A516" s="136" t="s">
        <v>235</v>
      </c>
      <c r="B516" s="151" t="s">
        <v>2279</v>
      </c>
      <c r="C516" s="152" t="s">
        <v>371</v>
      </c>
      <c r="D516" s="149" t="s">
        <v>2278</v>
      </c>
      <c r="E516" s="180"/>
      <c r="F516" s="136" t="s">
        <v>433</v>
      </c>
      <c r="G516" s="136"/>
      <c r="H516" s="153">
        <v>1640</v>
      </c>
      <c r="I516" s="153">
        <v>4802.6000000000004</v>
      </c>
      <c r="J516" s="154">
        <v>0</v>
      </c>
      <c r="K516" s="153">
        <f t="shared" si="33"/>
        <v>0</v>
      </c>
      <c r="L516" s="180">
        <f t="shared" si="34"/>
        <v>0</v>
      </c>
      <c r="M516" s="297">
        <f t="shared" si="32"/>
        <v>7876264.0000000009</v>
      </c>
      <c r="N516" s="289"/>
      <c r="O516" s="151" t="s">
        <v>2286</v>
      </c>
      <c r="P516" s="136" t="s">
        <v>1645</v>
      </c>
      <c r="Q516" s="152" t="s">
        <v>126</v>
      </c>
      <c r="R516" s="136" t="s">
        <v>73</v>
      </c>
      <c r="S516" s="180" t="s">
        <v>213</v>
      </c>
    </row>
    <row r="517" spans="1:19" s="34" customFormat="1" ht="20.25" customHeight="1">
      <c r="A517" s="136" t="s">
        <v>235</v>
      </c>
      <c r="B517" s="151" t="s">
        <v>2279</v>
      </c>
      <c r="C517" s="152" t="s">
        <v>371</v>
      </c>
      <c r="D517" s="149" t="s">
        <v>2278</v>
      </c>
      <c r="E517" s="180"/>
      <c r="F517" s="136" t="s">
        <v>81</v>
      </c>
      <c r="G517" s="136"/>
      <c r="H517" s="153">
        <v>1640</v>
      </c>
      <c r="I517" s="153">
        <v>3501.9</v>
      </c>
      <c r="J517" s="154">
        <v>0</v>
      </c>
      <c r="K517" s="153">
        <f t="shared" si="33"/>
        <v>0</v>
      </c>
      <c r="L517" s="180">
        <f t="shared" si="34"/>
        <v>0</v>
      </c>
      <c r="M517" s="297">
        <f t="shared" si="32"/>
        <v>5743116</v>
      </c>
      <c r="N517" s="289"/>
      <c r="O517" s="151" t="s">
        <v>2286</v>
      </c>
      <c r="P517" s="136" t="s">
        <v>1645</v>
      </c>
      <c r="Q517" s="152" t="s">
        <v>126</v>
      </c>
      <c r="R517" s="136" t="s">
        <v>73</v>
      </c>
      <c r="S517" s="180" t="s">
        <v>213</v>
      </c>
    </row>
    <row r="518" spans="1:19" s="70" customFormat="1" ht="20.25" customHeight="1">
      <c r="A518" s="136" t="s">
        <v>2287</v>
      </c>
      <c r="B518" s="151" t="s">
        <v>2288</v>
      </c>
      <c r="C518" s="152" t="s">
        <v>1073</v>
      </c>
      <c r="D518" s="149" t="s">
        <v>255</v>
      </c>
      <c r="E518" s="180"/>
      <c r="F518" s="136" t="s">
        <v>694</v>
      </c>
      <c r="G518" s="136"/>
      <c r="H518" s="153">
        <v>153</v>
      </c>
      <c r="I518" s="153">
        <v>32650.400000000001</v>
      </c>
      <c r="J518" s="154">
        <v>22</v>
      </c>
      <c r="K518" s="153">
        <f t="shared" si="33"/>
        <v>3366</v>
      </c>
      <c r="L518" s="180">
        <f t="shared" si="34"/>
        <v>3.3660000000000001</v>
      </c>
      <c r="M518" s="297">
        <f t="shared" si="32"/>
        <v>4995511.2</v>
      </c>
      <c r="N518" s="289"/>
      <c r="O518" s="151" t="s">
        <v>1433</v>
      </c>
      <c r="P518" s="136" t="s">
        <v>372</v>
      </c>
      <c r="Q518" s="152" t="s">
        <v>147</v>
      </c>
      <c r="R518" s="136" t="s">
        <v>68</v>
      </c>
      <c r="S518" s="180" t="s">
        <v>213</v>
      </c>
    </row>
    <row r="519" spans="1:19" ht="20.25" customHeight="1">
      <c r="A519" s="136" t="s">
        <v>324</v>
      </c>
      <c r="B519" s="151" t="s">
        <v>2289</v>
      </c>
      <c r="C519" s="152" t="s">
        <v>1073</v>
      </c>
      <c r="D519" s="149" t="s">
        <v>255</v>
      </c>
      <c r="E519" s="180"/>
      <c r="F519" s="136" t="s">
        <v>2290</v>
      </c>
      <c r="G519" s="136"/>
      <c r="H519" s="153">
        <v>153</v>
      </c>
      <c r="I519" s="153">
        <v>19206.099999999999</v>
      </c>
      <c r="J519" s="154">
        <v>13.5</v>
      </c>
      <c r="K519" s="153">
        <f t="shared" si="33"/>
        <v>2065.5</v>
      </c>
      <c r="L519" s="180">
        <f t="shared" si="34"/>
        <v>2.0655000000000001</v>
      </c>
      <c r="M519" s="297">
        <f t="shared" si="32"/>
        <v>2938533.3</v>
      </c>
      <c r="N519" s="289"/>
      <c r="O519" s="151" t="s">
        <v>1433</v>
      </c>
      <c r="P519" s="136" t="s">
        <v>372</v>
      </c>
      <c r="Q519" s="152" t="s">
        <v>2291</v>
      </c>
      <c r="R519" s="136" t="s">
        <v>68</v>
      </c>
      <c r="S519" s="180" t="s">
        <v>213</v>
      </c>
    </row>
    <row r="520" spans="1:19" ht="20.25" customHeight="1">
      <c r="A520" s="136" t="s">
        <v>324</v>
      </c>
      <c r="B520" s="151" t="s">
        <v>2289</v>
      </c>
      <c r="C520" s="152" t="s">
        <v>1073</v>
      </c>
      <c r="D520" s="149" t="s">
        <v>255</v>
      </c>
      <c r="E520" s="180"/>
      <c r="F520" s="136" t="s">
        <v>880</v>
      </c>
      <c r="G520" s="136"/>
      <c r="H520" s="153">
        <v>153</v>
      </c>
      <c r="I520" s="153">
        <v>3457.1</v>
      </c>
      <c r="J520" s="154">
        <v>0</v>
      </c>
      <c r="K520" s="153">
        <f t="shared" si="33"/>
        <v>0</v>
      </c>
      <c r="L520" s="180">
        <f t="shared" si="34"/>
        <v>0</v>
      </c>
      <c r="M520" s="297">
        <f t="shared" si="32"/>
        <v>528936.29999999993</v>
      </c>
      <c r="N520" s="289"/>
      <c r="O520" s="151" t="s">
        <v>1433</v>
      </c>
      <c r="P520" s="136" t="s">
        <v>372</v>
      </c>
      <c r="Q520" s="152" t="s">
        <v>126</v>
      </c>
      <c r="R520" s="136" t="s">
        <v>73</v>
      </c>
      <c r="S520" s="180" t="s">
        <v>213</v>
      </c>
    </row>
    <row r="521" spans="1:19" s="34" customFormat="1" ht="20.25" customHeight="1">
      <c r="A521" s="136" t="s">
        <v>324</v>
      </c>
      <c r="B521" s="151" t="s">
        <v>2289</v>
      </c>
      <c r="C521" s="152" t="s">
        <v>1073</v>
      </c>
      <c r="D521" s="149" t="s">
        <v>255</v>
      </c>
      <c r="E521" s="180"/>
      <c r="F521" s="136" t="s">
        <v>1387</v>
      </c>
      <c r="G521" s="136"/>
      <c r="H521" s="153">
        <v>153</v>
      </c>
      <c r="I521" s="153">
        <v>12121.5</v>
      </c>
      <c r="J521" s="154">
        <v>0</v>
      </c>
      <c r="K521" s="153">
        <f t="shared" si="33"/>
        <v>0</v>
      </c>
      <c r="L521" s="180">
        <f t="shared" si="34"/>
        <v>0</v>
      </c>
      <c r="M521" s="297">
        <f t="shared" si="32"/>
        <v>1854589.5</v>
      </c>
      <c r="N521" s="289"/>
      <c r="O521" s="151" t="s">
        <v>1437</v>
      </c>
      <c r="P521" s="136" t="s">
        <v>372</v>
      </c>
      <c r="Q521" s="152" t="s">
        <v>2282</v>
      </c>
      <c r="R521" s="136" t="s">
        <v>68</v>
      </c>
      <c r="S521" s="180" t="s">
        <v>213</v>
      </c>
    </row>
    <row r="522" spans="1:19" s="34" customFormat="1" ht="20.25" customHeight="1">
      <c r="A522" s="136" t="s">
        <v>324</v>
      </c>
      <c r="B522" s="151" t="s">
        <v>2289</v>
      </c>
      <c r="C522" s="152" t="s">
        <v>1073</v>
      </c>
      <c r="D522" s="149" t="s">
        <v>255</v>
      </c>
      <c r="E522" s="180"/>
      <c r="F522" s="136" t="s">
        <v>590</v>
      </c>
      <c r="G522" s="136"/>
      <c r="H522" s="153">
        <v>153</v>
      </c>
      <c r="I522" s="153">
        <v>24559.9</v>
      </c>
      <c r="J522" s="154">
        <v>17.5</v>
      </c>
      <c r="K522" s="153">
        <f t="shared" si="33"/>
        <v>2677.5</v>
      </c>
      <c r="L522" s="180">
        <f t="shared" si="34"/>
        <v>2.6775000000000002</v>
      </c>
      <c r="M522" s="297">
        <f t="shared" si="32"/>
        <v>3757664.7</v>
      </c>
      <c r="N522" s="289"/>
      <c r="O522" s="151" t="s">
        <v>1437</v>
      </c>
      <c r="P522" s="136" t="s">
        <v>372</v>
      </c>
      <c r="Q522" s="152" t="s">
        <v>118</v>
      </c>
      <c r="R522" s="136" t="s">
        <v>68</v>
      </c>
      <c r="S522" s="180" t="s">
        <v>213</v>
      </c>
    </row>
    <row r="523" spans="1:19" s="70" customFormat="1" ht="20.25" customHeight="1">
      <c r="A523" s="136" t="s">
        <v>324</v>
      </c>
      <c r="B523" s="151" t="s">
        <v>2289</v>
      </c>
      <c r="C523" s="152" t="s">
        <v>1073</v>
      </c>
      <c r="D523" s="149" t="s">
        <v>255</v>
      </c>
      <c r="E523" s="180"/>
      <c r="F523" s="136" t="s">
        <v>565</v>
      </c>
      <c r="G523" s="136"/>
      <c r="H523" s="153">
        <v>153</v>
      </c>
      <c r="I523" s="153">
        <v>34280.9</v>
      </c>
      <c r="J523" s="154">
        <v>0</v>
      </c>
      <c r="K523" s="153">
        <f t="shared" si="33"/>
        <v>0</v>
      </c>
      <c r="L523" s="180">
        <f t="shared" si="34"/>
        <v>0</v>
      </c>
      <c r="M523" s="297">
        <f t="shared" si="32"/>
        <v>5244977.7</v>
      </c>
      <c r="N523" s="289"/>
      <c r="O523" s="151" t="s">
        <v>1290</v>
      </c>
      <c r="P523" s="136" t="s">
        <v>372</v>
      </c>
      <c r="Q523" s="152" t="s">
        <v>121</v>
      </c>
      <c r="R523" s="136" t="s">
        <v>73</v>
      </c>
      <c r="S523" s="180" t="s">
        <v>213</v>
      </c>
    </row>
    <row r="524" spans="1:19" ht="20.25" customHeight="1">
      <c r="A524" s="136" t="s">
        <v>324</v>
      </c>
      <c r="B524" s="151" t="s">
        <v>2289</v>
      </c>
      <c r="C524" s="152" t="s">
        <v>1073</v>
      </c>
      <c r="D524" s="149" t="s">
        <v>255</v>
      </c>
      <c r="E524" s="180"/>
      <c r="F524" s="136" t="s">
        <v>880</v>
      </c>
      <c r="G524" s="136"/>
      <c r="H524" s="153">
        <v>153</v>
      </c>
      <c r="I524" s="153">
        <v>3222.2</v>
      </c>
      <c r="J524" s="154">
        <v>0</v>
      </c>
      <c r="K524" s="153">
        <f t="shared" si="33"/>
        <v>0</v>
      </c>
      <c r="L524" s="180">
        <f t="shared" si="34"/>
        <v>0</v>
      </c>
      <c r="M524" s="297">
        <f t="shared" si="32"/>
        <v>492996.6</v>
      </c>
      <c r="N524" s="289"/>
      <c r="O524" s="151" t="s">
        <v>1290</v>
      </c>
      <c r="P524" s="136" t="s">
        <v>372</v>
      </c>
      <c r="Q524" s="152" t="s">
        <v>126</v>
      </c>
      <c r="R524" s="136" t="s">
        <v>73</v>
      </c>
      <c r="S524" s="180" t="s">
        <v>213</v>
      </c>
    </row>
    <row r="525" spans="1:19" ht="20.25" customHeight="1">
      <c r="A525" s="136" t="s">
        <v>324</v>
      </c>
      <c r="B525" s="151" t="s">
        <v>2289</v>
      </c>
      <c r="C525" s="152" t="s">
        <v>1073</v>
      </c>
      <c r="D525" s="149" t="s">
        <v>255</v>
      </c>
      <c r="E525" s="180"/>
      <c r="F525" s="136" t="s">
        <v>880</v>
      </c>
      <c r="G525" s="136"/>
      <c r="H525" s="153">
        <v>153</v>
      </c>
      <c r="I525" s="153">
        <v>3222.2</v>
      </c>
      <c r="J525" s="154">
        <v>0</v>
      </c>
      <c r="K525" s="153">
        <f t="shared" si="33"/>
        <v>0</v>
      </c>
      <c r="L525" s="180">
        <f t="shared" si="34"/>
        <v>0</v>
      </c>
      <c r="M525" s="297">
        <f t="shared" si="32"/>
        <v>492996.6</v>
      </c>
      <c r="N525" s="289"/>
      <c r="O525" s="151" t="s">
        <v>1290</v>
      </c>
      <c r="P525" s="136" t="s">
        <v>372</v>
      </c>
      <c r="Q525" s="152" t="s">
        <v>126</v>
      </c>
      <c r="R525" s="136" t="s">
        <v>73</v>
      </c>
      <c r="S525" s="180" t="s">
        <v>213</v>
      </c>
    </row>
    <row r="526" spans="1:19" s="34" customFormat="1" ht="20.25" customHeight="1">
      <c r="A526" s="136" t="s">
        <v>324</v>
      </c>
      <c r="B526" s="151" t="s">
        <v>2289</v>
      </c>
      <c r="C526" s="152" t="s">
        <v>1073</v>
      </c>
      <c r="D526" s="149" t="s">
        <v>255</v>
      </c>
      <c r="E526" s="180"/>
      <c r="F526" s="136" t="s">
        <v>881</v>
      </c>
      <c r="G526" s="136"/>
      <c r="H526" s="153">
        <v>153</v>
      </c>
      <c r="I526" s="153">
        <v>9666.7000000000007</v>
      </c>
      <c r="J526" s="154">
        <v>0</v>
      </c>
      <c r="K526" s="153">
        <f t="shared" si="33"/>
        <v>0</v>
      </c>
      <c r="L526" s="180">
        <f t="shared" si="34"/>
        <v>0</v>
      </c>
      <c r="M526" s="297">
        <f t="shared" si="32"/>
        <v>1479005.1</v>
      </c>
      <c r="N526" s="289"/>
      <c r="O526" s="151" t="s">
        <v>1290</v>
      </c>
      <c r="P526" s="136" t="s">
        <v>372</v>
      </c>
      <c r="Q526" s="152" t="s">
        <v>126</v>
      </c>
      <c r="R526" s="136" t="s">
        <v>73</v>
      </c>
      <c r="S526" s="180" t="s">
        <v>213</v>
      </c>
    </row>
    <row r="527" spans="1:19" s="34" customFormat="1" ht="20.25" customHeight="1">
      <c r="A527" s="136" t="s">
        <v>324</v>
      </c>
      <c r="B527" s="151" t="s">
        <v>2289</v>
      </c>
      <c r="C527" s="152" t="s">
        <v>1073</v>
      </c>
      <c r="D527" s="149" t="s">
        <v>255</v>
      </c>
      <c r="E527" s="180"/>
      <c r="F527" s="136" t="s">
        <v>882</v>
      </c>
      <c r="G527" s="136"/>
      <c r="H527" s="153">
        <v>153</v>
      </c>
      <c r="I527" s="153">
        <v>7608</v>
      </c>
      <c r="J527" s="154">
        <v>0</v>
      </c>
      <c r="K527" s="153">
        <f t="shared" si="33"/>
        <v>0</v>
      </c>
      <c r="L527" s="180">
        <f t="shared" si="34"/>
        <v>0</v>
      </c>
      <c r="M527" s="297">
        <f t="shared" si="32"/>
        <v>1164024</v>
      </c>
      <c r="N527" s="289"/>
      <c r="O527" s="151" t="s">
        <v>1290</v>
      </c>
      <c r="P527" s="136" t="s">
        <v>372</v>
      </c>
      <c r="Q527" s="152" t="s">
        <v>126</v>
      </c>
      <c r="R527" s="136" t="s">
        <v>73</v>
      </c>
      <c r="S527" s="180" t="s">
        <v>213</v>
      </c>
    </row>
    <row r="528" spans="1:19" s="34" customFormat="1" ht="20.25" customHeight="1">
      <c r="A528" s="136" t="s">
        <v>324</v>
      </c>
      <c r="B528" s="151" t="s">
        <v>2289</v>
      </c>
      <c r="C528" s="152" t="s">
        <v>1073</v>
      </c>
      <c r="D528" s="149" t="s">
        <v>255</v>
      </c>
      <c r="E528" s="180"/>
      <c r="F528" s="136" t="s">
        <v>638</v>
      </c>
      <c r="G528" s="136"/>
      <c r="H528" s="153">
        <v>153</v>
      </c>
      <c r="I528" s="153">
        <v>29000</v>
      </c>
      <c r="J528" s="154">
        <v>0</v>
      </c>
      <c r="K528" s="153">
        <f t="shared" si="33"/>
        <v>0</v>
      </c>
      <c r="L528" s="180">
        <f t="shared" si="34"/>
        <v>0</v>
      </c>
      <c r="M528" s="297">
        <f t="shared" si="32"/>
        <v>4437000</v>
      </c>
      <c r="N528" s="289"/>
      <c r="O528" s="151" t="s">
        <v>11</v>
      </c>
      <c r="P528" s="136" t="s">
        <v>372</v>
      </c>
      <c r="Q528" s="152" t="s">
        <v>138</v>
      </c>
      <c r="R528" s="136" t="s">
        <v>73</v>
      </c>
      <c r="S528" s="180" t="s">
        <v>213</v>
      </c>
    </row>
    <row r="529" spans="1:19" s="70" customFormat="1" ht="20.25" customHeight="1">
      <c r="A529" s="136" t="s">
        <v>324</v>
      </c>
      <c r="B529" s="151" t="s">
        <v>2289</v>
      </c>
      <c r="C529" s="152" t="s">
        <v>1073</v>
      </c>
      <c r="D529" s="149" t="s">
        <v>255</v>
      </c>
      <c r="E529" s="180"/>
      <c r="F529" s="136" t="s">
        <v>464</v>
      </c>
      <c r="G529" s="136"/>
      <c r="H529" s="153">
        <v>153</v>
      </c>
      <c r="I529" s="153">
        <v>8500</v>
      </c>
      <c r="J529" s="154">
        <v>0</v>
      </c>
      <c r="K529" s="153">
        <f t="shared" si="33"/>
        <v>0</v>
      </c>
      <c r="L529" s="180">
        <f t="shared" si="34"/>
        <v>0</v>
      </c>
      <c r="M529" s="297">
        <f t="shared" si="32"/>
        <v>1300500</v>
      </c>
      <c r="N529" s="289"/>
      <c r="O529" s="151" t="s">
        <v>11</v>
      </c>
      <c r="P529" s="136" t="s">
        <v>372</v>
      </c>
      <c r="Q529" s="152" t="s">
        <v>138</v>
      </c>
      <c r="R529" s="136" t="s">
        <v>73</v>
      </c>
      <c r="S529" s="180" t="s">
        <v>213</v>
      </c>
    </row>
    <row r="530" spans="1:19" ht="20.25" customHeight="1">
      <c r="A530" s="136" t="s">
        <v>324</v>
      </c>
      <c r="B530" s="151" t="s">
        <v>2289</v>
      </c>
      <c r="C530" s="152" t="s">
        <v>1073</v>
      </c>
      <c r="D530" s="149" t="s">
        <v>255</v>
      </c>
      <c r="E530" s="180"/>
      <c r="F530" s="136" t="s">
        <v>2292</v>
      </c>
      <c r="G530" s="136"/>
      <c r="H530" s="153">
        <v>99</v>
      </c>
      <c r="I530" s="153">
        <v>51298.9</v>
      </c>
      <c r="J530" s="154">
        <v>0</v>
      </c>
      <c r="K530" s="153">
        <f t="shared" si="33"/>
        <v>0</v>
      </c>
      <c r="L530" s="180">
        <f t="shared" si="34"/>
        <v>0</v>
      </c>
      <c r="M530" s="297">
        <f t="shared" si="32"/>
        <v>5078591.1000000006</v>
      </c>
      <c r="N530" s="289"/>
      <c r="O530" s="151" t="s">
        <v>2293</v>
      </c>
      <c r="P530" s="136" t="s">
        <v>372</v>
      </c>
      <c r="Q530" s="152" t="s">
        <v>122</v>
      </c>
      <c r="R530" s="136" t="s">
        <v>73</v>
      </c>
      <c r="S530" s="180" t="s">
        <v>213</v>
      </c>
    </row>
    <row r="531" spans="1:19" ht="20.25" customHeight="1">
      <c r="A531" s="136" t="s">
        <v>324</v>
      </c>
      <c r="B531" s="151" t="s">
        <v>2289</v>
      </c>
      <c r="C531" s="152" t="s">
        <v>1073</v>
      </c>
      <c r="D531" s="149" t="s">
        <v>255</v>
      </c>
      <c r="E531" s="180"/>
      <c r="F531" s="136" t="s">
        <v>85</v>
      </c>
      <c r="G531" s="136"/>
      <c r="H531" s="153">
        <v>99</v>
      </c>
      <c r="I531" s="153">
        <v>11701.1</v>
      </c>
      <c r="J531" s="154">
        <v>0</v>
      </c>
      <c r="K531" s="153">
        <f t="shared" si="33"/>
        <v>0</v>
      </c>
      <c r="L531" s="180">
        <f t="shared" si="34"/>
        <v>0</v>
      </c>
      <c r="M531" s="297">
        <f t="shared" si="32"/>
        <v>1158408.9000000001</v>
      </c>
      <c r="N531" s="289"/>
      <c r="O531" s="151" t="s">
        <v>2293</v>
      </c>
      <c r="P531" s="136" t="s">
        <v>372</v>
      </c>
      <c r="Q531" s="152" t="s">
        <v>126</v>
      </c>
      <c r="R531" s="136" t="s">
        <v>73</v>
      </c>
      <c r="S531" s="180" t="s">
        <v>213</v>
      </c>
    </row>
    <row r="532" spans="1:19" s="34" customFormat="1" ht="20.25" customHeight="1">
      <c r="A532" s="136" t="s">
        <v>324</v>
      </c>
      <c r="B532" s="151" t="s">
        <v>2289</v>
      </c>
      <c r="C532" s="152" t="s">
        <v>1073</v>
      </c>
      <c r="D532" s="149" t="s">
        <v>255</v>
      </c>
      <c r="E532" s="180"/>
      <c r="F532" s="136" t="s">
        <v>83</v>
      </c>
      <c r="G532" s="136"/>
      <c r="H532" s="153">
        <v>99</v>
      </c>
      <c r="I532" s="153">
        <v>12000</v>
      </c>
      <c r="J532" s="154">
        <v>0</v>
      </c>
      <c r="K532" s="153">
        <f t="shared" si="33"/>
        <v>0</v>
      </c>
      <c r="L532" s="180">
        <f t="shared" si="34"/>
        <v>0</v>
      </c>
      <c r="M532" s="297">
        <f t="shared" si="32"/>
        <v>1188000</v>
      </c>
      <c r="N532" s="289"/>
      <c r="O532" s="151" t="s">
        <v>11</v>
      </c>
      <c r="P532" s="136" t="s">
        <v>372</v>
      </c>
      <c r="Q532" s="152" t="s">
        <v>126</v>
      </c>
      <c r="R532" s="136" t="s">
        <v>73</v>
      </c>
      <c r="S532" s="180" t="s">
        <v>213</v>
      </c>
    </row>
    <row r="533" spans="1:19" s="34" customFormat="1" ht="20.25" customHeight="1">
      <c r="A533" s="136" t="s">
        <v>324</v>
      </c>
      <c r="B533" s="151" t="s">
        <v>2289</v>
      </c>
      <c r="C533" s="152" t="s">
        <v>1073</v>
      </c>
      <c r="D533" s="149" t="s">
        <v>255</v>
      </c>
      <c r="E533" s="180"/>
      <c r="F533" s="136" t="s">
        <v>2294</v>
      </c>
      <c r="G533" s="136"/>
      <c r="H533" s="153">
        <v>54</v>
      </c>
      <c r="I533" s="153">
        <v>12260.9</v>
      </c>
      <c r="J533" s="154">
        <v>0</v>
      </c>
      <c r="K533" s="153">
        <f t="shared" si="33"/>
        <v>0</v>
      </c>
      <c r="L533" s="180">
        <f t="shared" si="34"/>
        <v>0</v>
      </c>
      <c r="M533" s="297">
        <f t="shared" si="32"/>
        <v>662088.6</v>
      </c>
      <c r="N533" s="289"/>
      <c r="O533" s="151" t="s">
        <v>11</v>
      </c>
      <c r="P533" s="136" t="s">
        <v>372</v>
      </c>
      <c r="Q533" s="152" t="s">
        <v>126</v>
      </c>
      <c r="R533" s="136" t="s">
        <v>73</v>
      </c>
      <c r="S533" s="180" t="s">
        <v>213</v>
      </c>
    </row>
    <row r="534" spans="1:19" s="70" customFormat="1" ht="20.25" customHeight="1">
      <c r="A534" s="136" t="s">
        <v>324</v>
      </c>
      <c r="B534" s="151" t="s">
        <v>2289</v>
      </c>
      <c r="C534" s="152" t="s">
        <v>1073</v>
      </c>
      <c r="D534" s="149" t="s">
        <v>255</v>
      </c>
      <c r="E534" s="180"/>
      <c r="F534" s="136" t="s">
        <v>2295</v>
      </c>
      <c r="G534" s="136"/>
      <c r="H534" s="153">
        <v>54</v>
      </c>
      <c r="I534" s="153">
        <v>81739.100000000006</v>
      </c>
      <c r="J534" s="154">
        <v>0</v>
      </c>
      <c r="K534" s="153">
        <f t="shared" si="33"/>
        <v>0</v>
      </c>
      <c r="L534" s="180">
        <f t="shared" si="34"/>
        <v>0</v>
      </c>
      <c r="M534" s="297">
        <f t="shared" si="32"/>
        <v>4413911.4000000004</v>
      </c>
      <c r="N534" s="289"/>
      <c r="O534" s="151" t="s">
        <v>11</v>
      </c>
      <c r="P534" s="136" t="s">
        <v>372</v>
      </c>
      <c r="Q534" s="152" t="s">
        <v>139</v>
      </c>
      <c r="R534" s="136" t="s">
        <v>73</v>
      </c>
      <c r="S534" s="180" t="s">
        <v>213</v>
      </c>
    </row>
    <row r="535" spans="1:19" ht="20.25" customHeight="1">
      <c r="A535" s="136" t="s">
        <v>324</v>
      </c>
      <c r="B535" s="151" t="s">
        <v>2289</v>
      </c>
      <c r="C535" s="152" t="s">
        <v>1073</v>
      </c>
      <c r="D535" s="149" t="s">
        <v>255</v>
      </c>
      <c r="E535" s="180"/>
      <c r="F535" s="136" t="s">
        <v>465</v>
      </c>
      <c r="G535" s="136"/>
      <c r="H535" s="153">
        <v>54</v>
      </c>
      <c r="I535" s="153">
        <v>8500</v>
      </c>
      <c r="J535" s="154">
        <v>0</v>
      </c>
      <c r="K535" s="153">
        <f t="shared" si="33"/>
        <v>0</v>
      </c>
      <c r="L535" s="180">
        <f t="shared" si="34"/>
        <v>0</v>
      </c>
      <c r="M535" s="297">
        <f t="shared" si="32"/>
        <v>459000</v>
      </c>
      <c r="N535" s="289"/>
      <c r="O535" s="151" t="s">
        <v>11</v>
      </c>
      <c r="P535" s="136" t="s">
        <v>372</v>
      </c>
      <c r="Q535" s="152" t="s">
        <v>138</v>
      </c>
      <c r="R535" s="136" t="s">
        <v>73</v>
      </c>
      <c r="S535" s="180" t="s">
        <v>213</v>
      </c>
    </row>
    <row r="536" spans="1:19" ht="20.25" customHeight="1">
      <c r="A536" s="136" t="s">
        <v>324</v>
      </c>
      <c r="B536" s="151" t="s">
        <v>2289</v>
      </c>
      <c r="C536" s="152" t="s">
        <v>1073</v>
      </c>
      <c r="D536" s="149" t="s">
        <v>255</v>
      </c>
      <c r="E536" s="180"/>
      <c r="F536" s="136" t="s">
        <v>1336</v>
      </c>
      <c r="G536" s="136"/>
      <c r="H536" s="153">
        <v>99</v>
      </c>
      <c r="I536" s="153">
        <v>110000</v>
      </c>
      <c r="J536" s="154">
        <v>0</v>
      </c>
      <c r="K536" s="153">
        <f t="shared" si="33"/>
        <v>0</v>
      </c>
      <c r="L536" s="180">
        <f t="shared" si="34"/>
        <v>0</v>
      </c>
      <c r="M536" s="297">
        <f t="shared" si="32"/>
        <v>10890000</v>
      </c>
      <c r="N536" s="289"/>
      <c r="O536" s="151" t="s">
        <v>776</v>
      </c>
      <c r="P536" s="136" t="s">
        <v>372</v>
      </c>
      <c r="Q536" s="152" t="s">
        <v>137</v>
      </c>
      <c r="R536" s="136" t="s">
        <v>70</v>
      </c>
      <c r="S536" s="180" t="s">
        <v>213</v>
      </c>
    </row>
    <row r="537" spans="1:19" s="34" customFormat="1" ht="20.25" customHeight="1">
      <c r="A537" s="136" t="s">
        <v>324</v>
      </c>
      <c r="B537" s="151" t="s">
        <v>2289</v>
      </c>
      <c r="C537" s="152" t="s">
        <v>1073</v>
      </c>
      <c r="D537" s="149" t="s">
        <v>255</v>
      </c>
      <c r="E537" s="180"/>
      <c r="F537" s="136" t="s">
        <v>534</v>
      </c>
      <c r="G537" s="136"/>
      <c r="H537" s="153">
        <v>99</v>
      </c>
      <c r="I537" s="153">
        <v>48859.7</v>
      </c>
      <c r="J537" s="154">
        <v>0</v>
      </c>
      <c r="K537" s="153">
        <f t="shared" si="33"/>
        <v>0</v>
      </c>
      <c r="L537" s="180">
        <f t="shared" si="34"/>
        <v>0</v>
      </c>
      <c r="M537" s="297">
        <f t="shared" si="32"/>
        <v>4837110.3</v>
      </c>
      <c r="N537" s="289"/>
      <c r="O537" s="151" t="s">
        <v>1326</v>
      </c>
      <c r="P537" s="136" t="s">
        <v>372</v>
      </c>
      <c r="Q537" s="152" t="s">
        <v>124</v>
      </c>
      <c r="R537" s="136" t="s">
        <v>73</v>
      </c>
      <c r="S537" s="180" t="s">
        <v>213</v>
      </c>
    </row>
    <row r="538" spans="1:19" s="34" customFormat="1" ht="20.25" customHeight="1">
      <c r="A538" s="136" t="s">
        <v>324</v>
      </c>
      <c r="B538" s="151" t="s">
        <v>2289</v>
      </c>
      <c r="C538" s="152" t="s">
        <v>1073</v>
      </c>
      <c r="D538" s="149" t="s">
        <v>255</v>
      </c>
      <c r="E538" s="180"/>
      <c r="F538" s="136" t="s">
        <v>880</v>
      </c>
      <c r="G538" s="136"/>
      <c r="H538" s="153">
        <v>99</v>
      </c>
      <c r="I538" s="153">
        <v>3331.3</v>
      </c>
      <c r="J538" s="154">
        <v>0</v>
      </c>
      <c r="K538" s="153">
        <f t="shared" si="33"/>
        <v>0</v>
      </c>
      <c r="L538" s="180">
        <f t="shared" si="34"/>
        <v>0</v>
      </c>
      <c r="M538" s="297">
        <f t="shared" si="32"/>
        <v>329798.7</v>
      </c>
      <c r="N538" s="289"/>
      <c r="O538" s="151" t="s">
        <v>1326</v>
      </c>
      <c r="P538" s="136" t="s">
        <v>372</v>
      </c>
      <c r="Q538" s="152" t="s">
        <v>126</v>
      </c>
      <c r="R538" s="136" t="s">
        <v>73</v>
      </c>
      <c r="S538" s="180" t="s">
        <v>213</v>
      </c>
    </row>
    <row r="539" spans="1:19" s="70" customFormat="1" ht="20.25" customHeight="1">
      <c r="A539" s="136" t="s">
        <v>324</v>
      </c>
      <c r="B539" s="151" t="s">
        <v>2289</v>
      </c>
      <c r="C539" s="152" t="s">
        <v>1073</v>
      </c>
      <c r="D539" s="149" t="s">
        <v>255</v>
      </c>
      <c r="E539" s="180"/>
      <c r="F539" s="136" t="s">
        <v>880</v>
      </c>
      <c r="G539" s="136"/>
      <c r="H539" s="153">
        <v>99</v>
      </c>
      <c r="I539" s="153">
        <v>3331.3</v>
      </c>
      <c r="J539" s="154">
        <v>0</v>
      </c>
      <c r="K539" s="153">
        <f t="shared" si="33"/>
        <v>0</v>
      </c>
      <c r="L539" s="180">
        <f t="shared" si="34"/>
        <v>0</v>
      </c>
      <c r="M539" s="297">
        <f t="shared" si="32"/>
        <v>329798.7</v>
      </c>
      <c r="N539" s="289"/>
      <c r="O539" s="151" t="s">
        <v>1326</v>
      </c>
      <c r="P539" s="136" t="s">
        <v>372</v>
      </c>
      <c r="Q539" s="152" t="s">
        <v>126</v>
      </c>
      <c r="R539" s="136" t="s">
        <v>73</v>
      </c>
      <c r="S539" s="180" t="s">
        <v>213</v>
      </c>
    </row>
    <row r="540" spans="1:19" ht="20.25" customHeight="1">
      <c r="A540" s="136" t="s">
        <v>324</v>
      </c>
      <c r="B540" s="151" t="s">
        <v>2289</v>
      </c>
      <c r="C540" s="152" t="s">
        <v>1073</v>
      </c>
      <c r="D540" s="149" t="s">
        <v>255</v>
      </c>
      <c r="E540" s="180"/>
      <c r="F540" s="136" t="s">
        <v>2113</v>
      </c>
      <c r="G540" s="136"/>
      <c r="H540" s="153">
        <v>99</v>
      </c>
      <c r="I540" s="153">
        <v>6477.6</v>
      </c>
      <c r="J540" s="154">
        <v>0</v>
      </c>
      <c r="K540" s="153">
        <f t="shared" si="33"/>
        <v>0</v>
      </c>
      <c r="L540" s="180">
        <f t="shared" si="34"/>
        <v>0</v>
      </c>
      <c r="M540" s="297">
        <f t="shared" si="32"/>
        <v>641282.4</v>
      </c>
      <c r="N540" s="289"/>
      <c r="O540" s="151" t="s">
        <v>1326</v>
      </c>
      <c r="P540" s="136" t="s">
        <v>372</v>
      </c>
      <c r="Q540" s="152" t="s">
        <v>126</v>
      </c>
      <c r="R540" s="136" t="s">
        <v>73</v>
      </c>
      <c r="S540" s="180" t="s">
        <v>213</v>
      </c>
    </row>
    <row r="541" spans="1:19" ht="20.25" customHeight="1">
      <c r="A541" s="136" t="s">
        <v>324</v>
      </c>
      <c r="B541" s="151" t="s">
        <v>2289</v>
      </c>
      <c r="C541" s="152" t="s">
        <v>1073</v>
      </c>
      <c r="D541" s="149" t="s">
        <v>255</v>
      </c>
      <c r="E541" s="180"/>
      <c r="F541" s="136" t="s">
        <v>985</v>
      </c>
      <c r="G541" s="136"/>
      <c r="H541" s="153">
        <v>99</v>
      </c>
      <c r="I541" s="153">
        <v>7000</v>
      </c>
      <c r="J541" s="154">
        <v>0</v>
      </c>
      <c r="K541" s="153">
        <f t="shared" si="33"/>
        <v>0</v>
      </c>
      <c r="L541" s="180">
        <f t="shared" si="34"/>
        <v>0</v>
      </c>
      <c r="M541" s="297">
        <f t="shared" si="32"/>
        <v>693000</v>
      </c>
      <c r="N541" s="289"/>
      <c r="O541" s="151" t="s">
        <v>1434</v>
      </c>
      <c r="P541" s="136" t="s">
        <v>372</v>
      </c>
      <c r="Q541" s="152" t="s">
        <v>126</v>
      </c>
      <c r="R541" s="136" t="s">
        <v>73</v>
      </c>
      <c r="S541" s="180" t="s">
        <v>213</v>
      </c>
    </row>
    <row r="542" spans="1:19" s="34" customFormat="1" ht="20.25" customHeight="1">
      <c r="A542" s="136" t="s">
        <v>324</v>
      </c>
      <c r="B542" s="151" t="s">
        <v>2289</v>
      </c>
      <c r="C542" s="152" t="s">
        <v>1073</v>
      </c>
      <c r="D542" s="149" t="s">
        <v>255</v>
      </c>
      <c r="E542" s="180"/>
      <c r="F542" s="136" t="s">
        <v>985</v>
      </c>
      <c r="G542" s="136"/>
      <c r="H542" s="153">
        <v>99</v>
      </c>
      <c r="I542" s="153">
        <v>7000</v>
      </c>
      <c r="J542" s="154">
        <v>0</v>
      </c>
      <c r="K542" s="153">
        <f t="shared" si="33"/>
        <v>0</v>
      </c>
      <c r="L542" s="180">
        <f t="shared" si="34"/>
        <v>0</v>
      </c>
      <c r="M542" s="297">
        <f t="shared" ref="M542:M605" si="35">H542*I542</f>
        <v>693000</v>
      </c>
      <c r="N542" s="289"/>
      <c r="O542" s="151" t="s">
        <v>1434</v>
      </c>
      <c r="P542" s="136" t="s">
        <v>372</v>
      </c>
      <c r="Q542" s="152" t="s">
        <v>126</v>
      </c>
      <c r="R542" s="136" t="s">
        <v>73</v>
      </c>
      <c r="S542" s="180" t="s">
        <v>213</v>
      </c>
    </row>
    <row r="543" spans="1:19" s="34" customFormat="1" ht="20.25" customHeight="1">
      <c r="A543" s="136" t="s">
        <v>324</v>
      </c>
      <c r="B543" s="151" t="s">
        <v>2289</v>
      </c>
      <c r="C543" s="152" t="s">
        <v>1073</v>
      </c>
      <c r="D543" s="149" t="s">
        <v>255</v>
      </c>
      <c r="E543" s="180"/>
      <c r="F543" s="136" t="s">
        <v>2296</v>
      </c>
      <c r="G543" s="136"/>
      <c r="H543" s="153">
        <v>99</v>
      </c>
      <c r="I543" s="153">
        <v>6000</v>
      </c>
      <c r="J543" s="154">
        <v>0</v>
      </c>
      <c r="K543" s="153">
        <f t="shared" si="33"/>
        <v>0</v>
      </c>
      <c r="L543" s="180">
        <f t="shared" si="34"/>
        <v>0</v>
      </c>
      <c r="M543" s="297">
        <f t="shared" si="35"/>
        <v>594000</v>
      </c>
      <c r="N543" s="289"/>
      <c r="O543" s="151" t="s">
        <v>1434</v>
      </c>
      <c r="P543" s="136" t="s">
        <v>372</v>
      </c>
      <c r="Q543" s="152" t="s">
        <v>126</v>
      </c>
      <c r="R543" s="136" t="s">
        <v>73</v>
      </c>
      <c r="S543" s="180" t="s">
        <v>213</v>
      </c>
    </row>
    <row r="544" spans="1:19" s="70" customFormat="1" ht="20.25" customHeight="1">
      <c r="A544" s="136" t="s">
        <v>324</v>
      </c>
      <c r="B544" s="151" t="s">
        <v>2289</v>
      </c>
      <c r="C544" s="152" t="s">
        <v>1073</v>
      </c>
      <c r="D544" s="149" t="s">
        <v>255</v>
      </c>
      <c r="E544" s="180"/>
      <c r="F544" s="136" t="s">
        <v>2296</v>
      </c>
      <c r="G544" s="136"/>
      <c r="H544" s="153">
        <v>99</v>
      </c>
      <c r="I544" s="153">
        <v>6000</v>
      </c>
      <c r="J544" s="154">
        <v>0</v>
      </c>
      <c r="K544" s="153">
        <f t="shared" si="33"/>
        <v>0</v>
      </c>
      <c r="L544" s="180">
        <f t="shared" si="34"/>
        <v>0</v>
      </c>
      <c r="M544" s="297">
        <f t="shared" si="35"/>
        <v>594000</v>
      </c>
      <c r="N544" s="289"/>
      <c r="O544" s="151" t="s">
        <v>1434</v>
      </c>
      <c r="P544" s="136" t="s">
        <v>372</v>
      </c>
      <c r="Q544" s="152" t="s">
        <v>126</v>
      </c>
      <c r="R544" s="136" t="s">
        <v>73</v>
      </c>
      <c r="S544" s="180" t="s">
        <v>213</v>
      </c>
    </row>
    <row r="545" spans="1:19" ht="20.25" customHeight="1">
      <c r="A545" s="136" t="s">
        <v>2297</v>
      </c>
      <c r="B545" s="151" t="s">
        <v>2298</v>
      </c>
      <c r="C545" s="152" t="s">
        <v>262</v>
      </c>
      <c r="D545" s="149" t="s">
        <v>834</v>
      </c>
      <c r="E545" s="180"/>
      <c r="F545" s="136" t="s">
        <v>1591</v>
      </c>
      <c r="G545" s="136"/>
      <c r="H545" s="153">
        <v>499</v>
      </c>
      <c r="I545" s="153">
        <v>91621.8</v>
      </c>
      <c r="J545" s="154">
        <v>20.9</v>
      </c>
      <c r="K545" s="153">
        <f t="shared" si="33"/>
        <v>10429.099999999999</v>
      </c>
      <c r="L545" s="180">
        <f t="shared" si="34"/>
        <v>10.429099999999998</v>
      </c>
      <c r="M545" s="297">
        <f t="shared" si="35"/>
        <v>45719278.200000003</v>
      </c>
      <c r="N545" s="289"/>
      <c r="O545" s="151" t="s">
        <v>1433</v>
      </c>
      <c r="P545" s="136" t="s">
        <v>269</v>
      </c>
      <c r="Q545" s="152" t="s">
        <v>117</v>
      </c>
      <c r="R545" s="136" t="s">
        <v>60</v>
      </c>
      <c r="S545" s="180" t="s">
        <v>213</v>
      </c>
    </row>
    <row r="546" spans="1:19" ht="20.25" customHeight="1">
      <c r="A546" s="136" t="s">
        <v>2297</v>
      </c>
      <c r="B546" s="151" t="s">
        <v>2298</v>
      </c>
      <c r="C546" s="152" t="s">
        <v>262</v>
      </c>
      <c r="D546" s="149" t="s">
        <v>834</v>
      </c>
      <c r="E546" s="180"/>
      <c r="F546" s="136" t="s">
        <v>2299</v>
      </c>
      <c r="G546" s="136"/>
      <c r="H546" s="153">
        <v>499</v>
      </c>
      <c r="I546" s="153">
        <v>52474.3</v>
      </c>
      <c r="J546" s="154">
        <v>11</v>
      </c>
      <c r="K546" s="153">
        <f t="shared" ref="K546:K609" si="36">J546*H546</f>
        <v>5489</v>
      </c>
      <c r="L546" s="180">
        <f t="shared" ref="L546:L609" si="37">K546/1000</f>
        <v>5.4889999999999999</v>
      </c>
      <c r="M546" s="297">
        <f t="shared" si="35"/>
        <v>26184675.700000003</v>
      </c>
      <c r="N546" s="289"/>
      <c r="O546" s="151" t="s">
        <v>1433</v>
      </c>
      <c r="P546" s="136" t="s">
        <v>269</v>
      </c>
      <c r="Q546" s="152" t="s">
        <v>2300</v>
      </c>
      <c r="R546" s="136" t="s">
        <v>60</v>
      </c>
      <c r="S546" s="180" t="s">
        <v>213</v>
      </c>
    </row>
    <row r="547" spans="1:19" s="34" customFormat="1" ht="20.25" customHeight="1">
      <c r="A547" s="136" t="s">
        <v>2297</v>
      </c>
      <c r="B547" s="151" t="s">
        <v>2298</v>
      </c>
      <c r="C547" s="152" t="s">
        <v>262</v>
      </c>
      <c r="D547" s="149" t="s">
        <v>834</v>
      </c>
      <c r="E547" s="180"/>
      <c r="F547" s="136" t="s">
        <v>880</v>
      </c>
      <c r="G547" s="136"/>
      <c r="H547" s="153">
        <v>499</v>
      </c>
      <c r="I547" s="153">
        <v>2998.5</v>
      </c>
      <c r="J547" s="154">
        <v>0</v>
      </c>
      <c r="K547" s="153">
        <f t="shared" si="36"/>
        <v>0</v>
      </c>
      <c r="L547" s="180">
        <f t="shared" si="37"/>
        <v>0</v>
      </c>
      <c r="M547" s="297">
        <f t="shared" si="35"/>
        <v>1496251.5</v>
      </c>
      <c r="N547" s="289"/>
      <c r="O547" s="151" t="s">
        <v>1433</v>
      </c>
      <c r="P547" s="136" t="s">
        <v>269</v>
      </c>
      <c r="Q547" s="152" t="s">
        <v>126</v>
      </c>
      <c r="R547" s="136" t="s">
        <v>73</v>
      </c>
      <c r="S547" s="180" t="s">
        <v>213</v>
      </c>
    </row>
    <row r="548" spans="1:19" s="34" customFormat="1" ht="20.25" customHeight="1">
      <c r="A548" s="136" t="s">
        <v>2297</v>
      </c>
      <c r="B548" s="151" t="s">
        <v>2298</v>
      </c>
      <c r="C548" s="152" t="s">
        <v>262</v>
      </c>
      <c r="D548" s="149" t="s">
        <v>834</v>
      </c>
      <c r="E548" s="180"/>
      <c r="F548" s="136" t="s">
        <v>1387</v>
      </c>
      <c r="G548" s="136"/>
      <c r="H548" s="153">
        <v>345</v>
      </c>
      <c r="I548" s="153">
        <v>12895.2</v>
      </c>
      <c r="J548" s="154">
        <v>0</v>
      </c>
      <c r="K548" s="153">
        <f t="shared" si="36"/>
        <v>0</v>
      </c>
      <c r="L548" s="180">
        <f t="shared" si="37"/>
        <v>0</v>
      </c>
      <c r="M548" s="297">
        <f t="shared" si="35"/>
        <v>4448844</v>
      </c>
      <c r="N548" s="289"/>
      <c r="O548" s="151" t="s">
        <v>2301</v>
      </c>
      <c r="P548" s="136" t="s">
        <v>269</v>
      </c>
      <c r="Q548" s="152" t="s">
        <v>2282</v>
      </c>
      <c r="R548" s="136" t="s">
        <v>68</v>
      </c>
      <c r="S548" s="180" t="s">
        <v>213</v>
      </c>
    </row>
    <row r="549" spans="1:19" s="70" customFormat="1" ht="20.25" customHeight="1">
      <c r="A549" s="136" t="s">
        <v>2297</v>
      </c>
      <c r="B549" s="151" t="s">
        <v>2298</v>
      </c>
      <c r="C549" s="152" t="s">
        <v>262</v>
      </c>
      <c r="D549" s="149" t="s">
        <v>834</v>
      </c>
      <c r="E549" s="180"/>
      <c r="F549" s="136" t="s">
        <v>653</v>
      </c>
      <c r="G549" s="136"/>
      <c r="H549" s="153">
        <v>345</v>
      </c>
      <c r="I549" s="153">
        <v>52255.1</v>
      </c>
      <c r="J549" s="154">
        <v>11.8</v>
      </c>
      <c r="K549" s="153">
        <f t="shared" si="36"/>
        <v>4071.0000000000005</v>
      </c>
      <c r="L549" s="180">
        <f t="shared" si="37"/>
        <v>4.0710000000000006</v>
      </c>
      <c r="M549" s="297">
        <f t="shared" si="35"/>
        <v>18028009.5</v>
      </c>
      <c r="N549" s="289"/>
      <c r="O549" s="151" t="s">
        <v>2301</v>
      </c>
      <c r="P549" s="136" t="s">
        <v>269</v>
      </c>
      <c r="Q549" s="152" t="s">
        <v>118</v>
      </c>
      <c r="R549" s="136" t="s">
        <v>60</v>
      </c>
      <c r="S549" s="180" t="s">
        <v>213</v>
      </c>
    </row>
    <row r="550" spans="1:19" ht="20.25" customHeight="1">
      <c r="A550" s="136" t="s">
        <v>2297</v>
      </c>
      <c r="B550" s="151" t="s">
        <v>2298</v>
      </c>
      <c r="C550" s="152" t="s">
        <v>262</v>
      </c>
      <c r="D550" s="149" t="s">
        <v>834</v>
      </c>
      <c r="E550" s="180"/>
      <c r="F550" s="136" t="s">
        <v>769</v>
      </c>
      <c r="G550" s="136"/>
      <c r="H550" s="153">
        <v>154</v>
      </c>
      <c r="I550" s="153">
        <v>40000</v>
      </c>
      <c r="J550" s="154">
        <v>10</v>
      </c>
      <c r="K550" s="153">
        <f t="shared" si="36"/>
        <v>1540</v>
      </c>
      <c r="L550" s="180">
        <f t="shared" si="37"/>
        <v>1.54</v>
      </c>
      <c r="M550" s="297">
        <f t="shared" si="35"/>
        <v>6160000</v>
      </c>
      <c r="N550" s="289"/>
      <c r="O550" s="151" t="s">
        <v>11</v>
      </c>
      <c r="P550" s="136" t="s">
        <v>269</v>
      </c>
      <c r="Q550" s="152" t="s">
        <v>208</v>
      </c>
      <c r="R550" s="136" t="s">
        <v>68</v>
      </c>
      <c r="S550" s="180" t="s">
        <v>213</v>
      </c>
    </row>
    <row r="551" spans="1:19" ht="20.25" customHeight="1">
      <c r="A551" s="136" t="s">
        <v>2297</v>
      </c>
      <c r="B551" s="151" t="s">
        <v>2298</v>
      </c>
      <c r="C551" s="152" t="s">
        <v>262</v>
      </c>
      <c r="D551" s="149" t="s">
        <v>834</v>
      </c>
      <c r="E551" s="180"/>
      <c r="F551" s="136" t="s">
        <v>909</v>
      </c>
      <c r="G551" s="136"/>
      <c r="H551" s="153">
        <v>36</v>
      </c>
      <c r="I551" s="153">
        <v>48879.3</v>
      </c>
      <c r="J551" s="154">
        <v>19</v>
      </c>
      <c r="K551" s="153">
        <f t="shared" si="36"/>
        <v>684</v>
      </c>
      <c r="L551" s="180">
        <f t="shared" si="37"/>
        <v>0.68400000000000005</v>
      </c>
      <c r="M551" s="297">
        <f t="shared" si="35"/>
        <v>1759654.8</v>
      </c>
      <c r="N551" s="289"/>
      <c r="O551" s="151" t="s">
        <v>2302</v>
      </c>
      <c r="P551" s="136" t="s">
        <v>269</v>
      </c>
      <c r="Q551" s="152" t="s">
        <v>302</v>
      </c>
      <c r="R551" s="136" t="s">
        <v>68</v>
      </c>
      <c r="S551" s="180" t="s">
        <v>213</v>
      </c>
    </row>
    <row r="552" spans="1:19" s="34" customFormat="1" ht="20.25" customHeight="1">
      <c r="A552" s="136" t="s">
        <v>2297</v>
      </c>
      <c r="B552" s="151" t="s">
        <v>2298</v>
      </c>
      <c r="C552" s="152" t="s">
        <v>262</v>
      </c>
      <c r="D552" s="149" t="s">
        <v>834</v>
      </c>
      <c r="E552" s="180"/>
      <c r="F552" s="136" t="s">
        <v>612</v>
      </c>
      <c r="G552" s="136"/>
      <c r="H552" s="153">
        <v>36</v>
      </c>
      <c r="I552" s="153">
        <v>40732.800000000003</v>
      </c>
      <c r="J552" s="154">
        <v>0</v>
      </c>
      <c r="K552" s="153">
        <f t="shared" si="36"/>
        <v>0</v>
      </c>
      <c r="L552" s="180">
        <f t="shared" si="37"/>
        <v>0</v>
      </c>
      <c r="M552" s="297">
        <f t="shared" si="35"/>
        <v>1466380.8</v>
      </c>
      <c r="N552" s="289"/>
      <c r="O552" s="151" t="s">
        <v>2302</v>
      </c>
      <c r="P552" s="136" t="s">
        <v>269</v>
      </c>
      <c r="Q552" s="152" t="s">
        <v>126</v>
      </c>
      <c r="R552" s="136" t="s">
        <v>73</v>
      </c>
      <c r="S552" s="180" t="s">
        <v>213</v>
      </c>
    </row>
    <row r="553" spans="1:19" s="34" customFormat="1" ht="20.25" customHeight="1">
      <c r="A553" s="136" t="s">
        <v>2297</v>
      </c>
      <c r="B553" s="151" t="s">
        <v>2298</v>
      </c>
      <c r="C553" s="152" t="s">
        <v>262</v>
      </c>
      <c r="D553" s="149" t="s">
        <v>834</v>
      </c>
      <c r="E553" s="180"/>
      <c r="F553" s="136" t="s">
        <v>909</v>
      </c>
      <c r="G553" s="136"/>
      <c r="H553" s="153">
        <v>4</v>
      </c>
      <c r="I553" s="153">
        <v>53265.3</v>
      </c>
      <c r="J553" s="154">
        <v>19</v>
      </c>
      <c r="K553" s="153">
        <f t="shared" si="36"/>
        <v>76</v>
      </c>
      <c r="L553" s="180">
        <f t="shared" si="37"/>
        <v>7.5999999999999998E-2</v>
      </c>
      <c r="M553" s="297">
        <f t="shared" si="35"/>
        <v>213061.2</v>
      </c>
      <c r="N553" s="289"/>
      <c r="O553" s="151" t="s">
        <v>2303</v>
      </c>
      <c r="P553" s="136" t="s">
        <v>269</v>
      </c>
      <c r="Q553" s="152" t="s">
        <v>302</v>
      </c>
      <c r="R553" s="136" t="s">
        <v>68</v>
      </c>
      <c r="S553" s="180" t="s">
        <v>213</v>
      </c>
    </row>
    <row r="554" spans="1:19" s="70" customFormat="1" ht="20.25" customHeight="1">
      <c r="A554" s="136" t="s">
        <v>2297</v>
      </c>
      <c r="B554" s="151" t="s">
        <v>2298</v>
      </c>
      <c r="C554" s="152" t="s">
        <v>262</v>
      </c>
      <c r="D554" s="149" t="s">
        <v>834</v>
      </c>
      <c r="E554" s="180"/>
      <c r="F554" s="136" t="s">
        <v>630</v>
      </c>
      <c r="G554" s="136"/>
      <c r="H554" s="153">
        <v>4</v>
      </c>
      <c r="I554" s="153">
        <v>118367.3</v>
      </c>
      <c r="J554" s="154">
        <v>0</v>
      </c>
      <c r="K554" s="153">
        <f t="shared" si="36"/>
        <v>0</v>
      </c>
      <c r="L554" s="180">
        <f t="shared" si="37"/>
        <v>0</v>
      </c>
      <c r="M554" s="297">
        <f t="shared" si="35"/>
        <v>473469.2</v>
      </c>
      <c r="N554" s="289"/>
      <c r="O554" s="151" t="s">
        <v>2303</v>
      </c>
      <c r="P554" s="136" t="s">
        <v>269</v>
      </c>
      <c r="Q554" s="152" t="s">
        <v>126</v>
      </c>
      <c r="R554" s="136" t="s">
        <v>73</v>
      </c>
      <c r="S554" s="180" t="s">
        <v>213</v>
      </c>
    </row>
    <row r="555" spans="1:19" ht="20.25" customHeight="1">
      <c r="A555" s="136" t="s">
        <v>2297</v>
      </c>
      <c r="B555" s="151" t="s">
        <v>2298</v>
      </c>
      <c r="C555" s="152" t="s">
        <v>1757</v>
      </c>
      <c r="D555" s="149" t="s">
        <v>834</v>
      </c>
      <c r="E555" s="180"/>
      <c r="F555" s="136" t="s">
        <v>778</v>
      </c>
      <c r="G555" s="136"/>
      <c r="H555" s="153">
        <v>4</v>
      </c>
      <c r="I555" s="153">
        <v>101598.6</v>
      </c>
      <c r="J555" s="154">
        <v>0</v>
      </c>
      <c r="K555" s="153">
        <f t="shared" si="36"/>
        <v>0</v>
      </c>
      <c r="L555" s="180">
        <f t="shared" si="37"/>
        <v>0</v>
      </c>
      <c r="M555" s="297">
        <f t="shared" si="35"/>
        <v>406394.4</v>
      </c>
      <c r="N555" s="289"/>
      <c r="O555" s="151" t="s">
        <v>2303</v>
      </c>
      <c r="P555" s="136" t="s">
        <v>269</v>
      </c>
      <c r="Q555" s="152" t="s">
        <v>126</v>
      </c>
      <c r="R555" s="136" t="s">
        <v>73</v>
      </c>
      <c r="S555" s="180" t="s">
        <v>213</v>
      </c>
    </row>
    <row r="556" spans="1:19" ht="20.25" customHeight="1">
      <c r="A556" s="136" t="s">
        <v>2297</v>
      </c>
      <c r="B556" s="151" t="s">
        <v>2298</v>
      </c>
      <c r="C556" s="152" t="s">
        <v>262</v>
      </c>
      <c r="D556" s="149" t="s">
        <v>834</v>
      </c>
      <c r="E556" s="180"/>
      <c r="F556" s="136" t="s">
        <v>363</v>
      </c>
      <c r="G556" s="136"/>
      <c r="H556" s="153">
        <v>13</v>
      </c>
      <c r="I556" s="153">
        <v>127800</v>
      </c>
      <c r="J556" s="154">
        <v>41.5</v>
      </c>
      <c r="K556" s="153">
        <f t="shared" si="36"/>
        <v>539.5</v>
      </c>
      <c r="L556" s="180">
        <f t="shared" si="37"/>
        <v>0.53949999999999998</v>
      </c>
      <c r="M556" s="297">
        <f t="shared" si="35"/>
        <v>1661400</v>
      </c>
      <c r="N556" s="289"/>
      <c r="O556" s="151" t="s">
        <v>11</v>
      </c>
      <c r="P556" s="136" t="s">
        <v>269</v>
      </c>
      <c r="Q556" s="152" t="s">
        <v>305</v>
      </c>
      <c r="R556" s="136" t="s">
        <v>68</v>
      </c>
      <c r="S556" s="180" t="s">
        <v>213</v>
      </c>
    </row>
    <row r="557" spans="1:19" s="34" customFormat="1" ht="20.25" customHeight="1">
      <c r="A557" s="136" t="s">
        <v>2297</v>
      </c>
      <c r="B557" s="151" t="s">
        <v>2298</v>
      </c>
      <c r="C557" s="152" t="s">
        <v>262</v>
      </c>
      <c r="D557" s="149" t="s">
        <v>834</v>
      </c>
      <c r="E557" s="180"/>
      <c r="F557" s="136" t="s">
        <v>626</v>
      </c>
      <c r="G557" s="136"/>
      <c r="H557" s="153">
        <v>26</v>
      </c>
      <c r="I557" s="153">
        <v>32375</v>
      </c>
      <c r="J557" s="154">
        <v>5.5</v>
      </c>
      <c r="K557" s="153">
        <f t="shared" si="36"/>
        <v>143</v>
      </c>
      <c r="L557" s="180">
        <f t="shared" si="37"/>
        <v>0.14299999999999999</v>
      </c>
      <c r="M557" s="297">
        <f t="shared" si="35"/>
        <v>841750</v>
      </c>
      <c r="N557" s="289"/>
      <c r="O557" s="151" t="s">
        <v>11</v>
      </c>
      <c r="P557" s="136" t="s">
        <v>269</v>
      </c>
      <c r="Q557" s="152" t="s">
        <v>132</v>
      </c>
      <c r="R557" s="136" t="s">
        <v>68</v>
      </c>
      <c r="S557" s="180" t="s">
        <v>213</v>
      </c>
    </row>
    <row r="558" spans="1:19" s="34" customFormat="1" ht="20.25" customHeight="1">
      <c r="A558" s="136" t="s">
        <v>2297</v>
      </c>
      <c r="B558" s="151" t="s">
        <v>2298</v>
      </c>
      <c r="C558" s="152" t="s">
        <v>262</v>
      </c>
      <c r="D558" s="149" t="s">
        <v>834</v>
      </c>
      <c r="E558" s="180"/>
      <c r="F558" s="136" t="s">
        <v>1387</v>
      </c>
      <c r="G558" s="136"/>
      <c r="H558" s="153">
        <v>6</v>
      </c>
      <c r="I558" s="153">
        <v>13715.1</v>
      </c>
      <c r="J558" s="154">
        <v>0</v>
      </c>
      <c r="K558" s="153">
        <f t="shared" si="36"/>
        <v>0</v>
      </c>
      <c r="L558" s="180">
        <f t="shared" si="37"/>
        <v>0</v>
      </c>
      <c r="M558" s="297">
        <f t="shared" si="35"/>
        <v>82290.600000000006</v>
      </c>
      <c r="N558" s="289"/>
      <c r="O558" s="151" t="s">
        <v>2031</v>
      </c>
      <c r="P558" s="136" t="s">
        <v>269</v>
      </c>
      <c r="Q558" s="152" t="s">
        <v>2282</v>
      </c>
      <c r="R558" s="136" t="s">
        <v>68</v>
      </c>
      <c r="S558" s="180" t="s">
        <v>213</v>
      </c>
    </row>
    <row r="559" spans="1:19" s="70" customFormat="1" ht="20.25" customHeight="1">
      <c r="A559" s="136" t="s">
        <v>2297</v>
      </c>
      <c r="B559" s="151" t="s">
        <v>2298</v>
      </c>
      <c r="C559" s="152" t="s">
        <v>262</v>
      </c>
      <c r="D559" s="149" t="s">
        <v>834</v>
      </c>
      <c r="E559" s="180"/>
      <c r="F559" s="136" t="s">
        <v>642</v>
      </c>
      <c r="G559" s="136"/>
      <c r="H559" s="153">
        <v>6</v>
      </c>
      <c r="I559" s="153">
        <v>27788.799999999999</v>
      </c>
      <c r="J559" s="154">
        <v>17.5</v>
      </c>
      <c r="K559" s="153">
        <f t="shared" si="36"/>
        <v>105</v>
      </c>
      <c r="L559" s="180">
        <f t="shared" si="37"/>
        <v>0.105</v>
      </c>
      <c r="M559" s="297">
        <f t="shared" si="35"/>
        <v>166732.79999999999</v>
      </c>
      <c r="N559" s="289"/>
      <c r="O559" s="151" t="s">
        <v>2031</v>
      </c>
      <c r="P559" s="136" t="s">
        <v>269</v>
      </c>
      <c r="Q559" s="152" t="s">
        <v>118</v>
      </c>
      <c r="R559" s="136" t="s">
        <v>68</v>
      </c>
      <c r="S559" s="180" t="s">
        <v>213</v>
      </c>
    </row>
    <row r="560" spans="1:19" ht="20.25" customHeight="1">
      <c r="A560" s="136" t="s">
        <v>2297</v>
      </c>
      <c r="B560" s="151" t="s">
        <v>2298</v>
      </c>
      <c r="C560" s="152" t="s">
        <v>262</v>
      </c>
      <c r="D560" s="149" t="s">
        <v>834</v>
      </c>
      <c r="E560" s="180"/>
      <c r="F560" s="136" t="s">
        <v>669</v>
      </c>
      <c r="G560" s="136"/>
      <c r="H560" s="153">
        <v>6</v>
      </c>
      <c r="I560" s="153">
        <v>108070.2</v>
      </c>
      <c r="J560" s="154">
        <v>22.5</v>
      </c>
      <c r="K560" s="153">
        <f t="shared" si="36"/>
        <v>135</v>
      </c>
      <c r="L560" s="180">
        <f t="shared" si="37"/>
        <v>0.13500000000000001</v>
      </c>
      <c r="M560" s="297">
        <f t="shared" si="35"/>
        <v>648421.19999999995</v>
      </c>
      <c r="N560" s="289"/>
      <c r="O560" s="151" t="s">
        <v>1289</v>
      </c>
      <c r="P560" s="136" t="s">
        <v>269</v>
      </c>
      <c r="Q560" s="152" t="s">
        <v>616</v>
      </c>
      <c r="R560" s="136" t="s">
        <v>68</v>
      </c>
      <c r="S560" s="180" t="s">
        <v>213</v>
      </c>
    </row>
    <row r="561" spans="1:19" ht="20.25" customHeight="1">
      <c r="A561" s="136" t="s">
        <v>2297</v>
      </c>
      <c r="B561" s="151" t="s">
        <v>2298</v>
      </c>
      <c r="C561" s="152" t="s">
        <v>262</v>
      </c>
      <c r="D561" s="149" t="s">
        <v>834</v>
      </c>
      <c r="E561" s="180"/>
      <c r="F561" s="136" t="s">
        <v>1643</v>
      </c>
      <c r="G561" s="136"/>
      <c r="H561" s="153">
        <v>6</v>
      </c>
      <c r="I561" s="153">
        <v>13263.2</v>
      </c>
      <c r="J561" s="154">
        <v>0</v>
      </c>
      <c r="K561" s="153">
        <f t="shared" si="36"/>
        <v>0</v>
      </c>
      <c r="L561" s="180">
        <f t="shared" si="37"/>
        <v>0</v>
      </c>
      <c r="M561" s="297">
        <f t="shared" si="35"/>
        <v>79579.200000000012</v>
      </c>
      <c r="N561" s="289"/>
      <c r="O561" s="151" t="s">
        <v>1289</v>
      </c>
      <c r="P561" s="136" t="s">
        <v>269</v>
      </c>
      <c r="Q561" s="152" t="s">
        <v>126</v>
      </c>
      <c r="R561" s="136" t="s">
        <v>73</v>
      </c>
      <c r="S561" s="180" t="s">
        <v>213</v>
      </c>
    </row>
    <row r="562" spans="1:19" s="34" customFormat="1" ht="20.25" customHeight="1">
      <c r="A562" s="136" t="s">
        <v>2297</v>
      </c>
      <c r="B562" s="151" t="s">
        <v>2298</v>
      </c>
      <c r="C562" s="152" t="s">
        <v>262</v>
      </c>
      <c r="D562" s="149" t="s">
        <v>834</v>
      </c>
      <c r="E562" s="180"/>
      <c r="F562" s="136" t="s">
        <v>335</v>
      </c>
      <c r="G562" s="136"/>
      <c r="H562" s="153">
        <v>32</v>
      </c>
      <c r="I562" s="153">
        <v>37827.199999999997</v>
      </c>
      <c r="J562" s="154">
        <v>0</v>
      </c>
      <c r="K562" s="153">
        <f t="shared" si="36"/>
        <v>0</v>
      </c>
      <c r="L562" s="180">
        <f t="shared" si="37"/>
        <v>0</v>
      </c>
      <c r="M562" s="297">
        <f t="shared" si="35"/>
        <v>1210470.3999999999</v>
      </c>
      <c r="N562" s="289"/>
      <c r="O562" s="151" t="s">
        <v>1290</v>
      </c>
      <c r="P562" s="136" t="s">
        <v>269</v>
      </c>
      <c r="Q562" s="152" t="s">
        <v>121</v>
      </c>
      <c r="R562" s="136" t="s">
        <v>73</v>
      </c>
      <c r="S562" s="180" t="s">
        <v>213</v>
      </c>
    </row>
    <row r="563" spans="1:19" s="34" customFormat="1" ht="20.25" customHeight="1">
      <c r="A563" s="136" t="s">
        <v>2297</v>
      </c>
      <c r="B563" s="151" t="s">
        <v>2298</v>
      </c>
      <c r="C563" s="152" t="s">
        <v>262</v>
      </c>
      <c r="D563" s="149" t="s">
        <v>834</v>
      </c>
      <c r="E563" s="180"/>
      <c r="F563" s="136" t="s">
        <v>880</v>
      </c>
      <c r="G563" s="136"/>
      <c r="H563" s="153">
        <v>32</v>
      </c>
      <c r="I563" s="153">
        <v>3555.6</v>
      </c>
      <c r="J563" s="154">
        <v>0</v>
      </c>
      <c r="K563" s="153">
        <f t="shared" si="36"/>
        <v>0</v>
      </c>
      <c r="L563" s="180">
        <f t="shared" si="37"/>
        <v>0</v>
      </c>
      <c r="M563" s="297">
        <f t="shared" si="35"/>
        <v>113779.2</v>
      </c>
      <c r="N563" s="289"/>
      <c r="O563" s="151" t="s">
        <v>1290</v>
      </c>
      <c r="P563" s="136" t="s">
        <v>269</v>
      </c>
      <c r="Q563" s="152" t="s">
        <v>126</v>
      </c>
      <c r="R563" s="136" t="s">
        <v>73</v>
      </c>
      <c r="S563" s="180" t="s">
        <v>213</v>
      </c>
    </row>
    <row r="564" spans="1:19" s="70" customFormat="1" ht="20.25" customHeight="1">
      <c r="A564" s="136" t="s">
        <v>2297</v>
      </c>
      <c r="B564" s="151" t="s">
        <v>2298</v>
      </c>
      <c r="C564" s="152" t="s">
        <v>262</v>
      </c>
      <c r="D564" s="149" t="s">
        <v>834</v>
      </c>
      <c r="E564" s="180"/>
      <c r="F564" s="136" t="s">
        <v>880</v>
      </c>
      <c r="G564" s="136"/>
      <c r="H564" s="153">
        <v>32</v>
      </c>
      <c r="I564" s="153">
        <v>3555.6</v>
      </c>
      <c r="J564" s="154">
        <v>0</v>
      </c>
      <c r="K564" s="153">
        <f t="shared" si="36"/>
        <v>0</v>
      </c>
      <c r="L564" s="180">
        <f t="shared" si="37"/>
        <v>0</v>
      </c>
      <c r="M564" s="297">
        <f t="shared" si="35"/>
        <v>113779.2</v>
      </c>
      <c r="N564" s="289"/>
      <c r="O564" s="151" t="s">
        <v>1290</v>
      </c>
      <c r="P564" s="136" t="s">
        <v>269</v>
      </c>
      <c r="Q564" s="152" t="s">
        <v>126</v>
      </c>
      <c r="R564" s="136" t="s">
        <v>73</v>
      </c>
      <c r="S564" s="180" t="s">
        <v>213</v>
      </c>
    </row>
    <row r="565" spans="1:19" ht="20.25" customHeight="1">
      <c r="A565" s="136" t="s">
        <v>2297</v>
      </c>
      <c r="B565" s="151" t="s">
        <v>2298</v>
      </c>
      <c r="C565" s="152" t="s">
        <v>262</v>
      </c>
      <c r="D565" s="149" t="s">
        <v>834</v>
      </c>
      <c r="E565" s="180"/>
      <c r="F565" s="136" t="s">
        <v>881</v>
      </c>
      <c r="G565" s="136"/>
      <c r="H565" s="153">
        <v>32</v>
      </c>
      <c r="I565" s="153">
        <v>10666.7</v>
      </c>
      <c r="J565" s="154">
        <v>0</v>
      </c>
      <c r="K565" s="153">
        <f t="shared" si="36"/>
        <v>0</v>
      </c>
      <c r="L565" s="180">
        <f t="shared" si="37"/>
        <v>0</v>
      </c>
      <c r="M565" s="297">
        <f t="shared" si="35"/>
        <v>341334.4</v>
      </c>
      <c r="N565" s="289"/>
      <c r="O565" s="151" t="s">
        <v>1290</v>
      </c>
      <c r="P565" s="136" t="s">
        <v>269</v>
      </c>
      <c r="Q565" s="152" t="s">
        <v>126</v>
      </c>
      <c r="R565" s="136" t="s">
        <v>73</v>
      </c>
      <c r="S565" s="180" t="s">
        <v>213</v>
      </c>
    </row>
    <row r="566" spans="1:19" ht="20.25" customHeight="1">
      <c r="A566" s="136" t="s">
        <v>2297</v>
      </c>
      <c r="B566" s="151" t="s">
        <v>2298</v>
      </c>
      <c r="C566" s="152" t="s">
        <v>262</v>
      </c>
      <c r="D566" s="149" t="s">
        <v>834</v>
      </c>
      <c r="E566" s="180"/>
      <c r="F566" s="136" t="s">
        <v>882</v>
      </c>
      <c r="G566" s="136"/>
      <c r="H566" s="153">
        <v>32</v>
      </c>
      <c r="I566" s="153">
        <v>8395.1</v>
      </c>
      <c r="J566" s="154">
        <v>0</v>
      </c>
      <c r="K566" s="153">
        <f t="shared" si="36"/>
        <v>0</v>
      </c>
      <c r="L566" s="180">
        <f t="shared" si="37"/>
        <v>0</v>
      </c>
      <c r="M566" s="297">
        <f t="shared" si="35"/>
        <v>268643.20000000001</v>
      </c>
      <c r="N566" s="289"/>
      <c r="O566" s="151" t="s">
        <v>1290</v>
      </c>
      <c r="P566" s="136" t="s">
        <v>269</v>
      </c>
      <c r="Q566" s="152" t="s">
        <v>126</v>
      </c>
      <c r="R566" s="136" t="s">
        <v>73</v>
      </c>
      <c r="S566" s="180" t="s">
        <v>213</v>
      </c>
    </row>
    <row r="567" spans="1:19" s="34" customFormat="1" ht="20.25" customHeight="1">
      <c r="A567" s="136" t="s">
        <v>2297</v>
      </c>
      <c r="B567" s="151" t="s">
        <v>2298</v>
      </c>
      <c r="C567" s="152" t="s">
        <v>262</v>
      </c>
      <c r="D567" s="149" t="s">
        <v>834</v>
      </c>
      <c r="E567" s="180"/>
      <c r="F567" s="136" t="s">
        <v>634</v>
      </c>
      <c r="G567" s="136"/>
      <c r="H567" s="153">
        <v>11</v>
      </c>
      <c r="I567" s="153">
        <v>53000</v>
      </c>
      <c r="J567" s="154">
        <v>0</v>
      </c>
      <c r="K567" s="153">
        <f t="shared" si="36"/>
        <v>0</v>
      </c>
      <c r="L567" s="180">
        <f t="shared" si="37"/>
        <v>0</v>
      </c>
      <c r="M567" s="297">
        <f t="shared" si="35"/>
        <v>583000</v>
      </c>
      <c r="N567" s="289"/>
      <c r="O567" s="151" t="s">
        <v>11</v>
      </c>
      <c r="P567" s="136" t="s">
        <v>269</v>
      </c>
      <c r="Q567" s="152" t="s">
        <v>126</v>
      </c>
      <c r="R567" s="136" t="s">
        <v>73</v>
      </c>
      <c r="S567" s="180" t="s">
        <v>213</v>
      </c>
    </row>
    <row r="568" spans="1:19" s="34" customFormat="1" ht="20.25" customHeight="1">
      <c r="A568" s="136" t="s">
        <v>2297</v>
      </c>
      <c r="B568" s="151" t="s">
        <v>2298</v>
      </c>
      <c r="C568" s="152" t="s">
        <v>262</v>
      </c>
      <c r="D568" s="149" t="s">
        <v>834</v>
      </c>
      <c r="E568" s="180"/>
      <c r="F568" s="136" t="s">
        <v>754</v>
      </c>
      <c r="G568" s="136"/>
      <c r="H568" s="153">
        <v>4</v>
      </c>
      <c r="I568" s="153">
        <v>55000</v>
      </c>
      <c r="J568" s="154">
        <v>0</v>
      </c>
      <c r="K568" s="153">
        <f t="shared" si="36"/>
        <v>0</v>
      </c>
      <c r="L568" s="180">
        <f t="shared" si="37"/>
        <v>0</v>
      </c>
      <c r="M568" s="297">
        <f t="shared" si="35"/>
        <v>220000</v>
      </c>
      <c r="N568" s="289"/>
      <c r="O568" s="151" t="s">
        <v>11</v>
      </c>
      <c r="P568" s="136" t="s">
        <v>269</v>
      </c>
      <c r="Q568" s="152" t="s">
        <v>126</v>
      </c>
      <c r="R568" s="136" t="s">
        <v>73</v>
      </c>
      <c r="S568" s="180" t="s">
        <v>213</v>
      </c>
    </row>
    <row r="569" spans="1:19" s="70" customFormat="1" ht="20.25" customHeight="1">
      <c r="A569" s="136" t="s">
        <v>2297</v>
      </c>
      <c r="B569" s="151" t="s">
        <v>2298</v>
      </c>
      <c r="C569" s="152" t="s">
        <v>262</v>
      </c>
      <c r="D569" s="149" t="s">
        <v>834</v>
      </c>
      <c r="E569" s="180"/>
      <c r="F569" s="136" t="s">
        <v>632</v>
      </c>
      <c r="G569" s="136"/>
      <c r="H569" s="153">
        <v>4</v>
      </c>
      <c r="I569" s="153">
        <v>57305.8</v>
      </c>
      <c r="J569" s="154">
        <v>0</v>
      </c>
      <c r="K569" s="153">
        <f t="shared" si="36"/>
        <v>0</v>
      </c>
      <c r="L569" s="180">
        <f t="shared" si="37"/>
        <v>0</v>
      </c>
      <c r="M569" s="297">
        <f t="shared" si="35"/>
        <v>229223.2</v>
      </c>
      <c r="N569" s="289"/>
      <c r="O569" s="151" t="s">
        <v>11</v>
      </c>
      <c r="P569" s="136" t="s">
        <v>269</v>
      </c>
      <c r="Q569" s="152" t="s">
        <v>126</v>
      </c>
      <c r="R569" s="136" t="s">
        <v>73</v>
      </c>
      <c r="S569" s="180" t="s">
        <v>213</v>
      </c>
    </row>
    <row r="570" spans="1:19" ht="20.25" customHeight="1">
      <c r="A570" s="136" t="s">
        <v>2297</v>
      </c>
      <c r="B570" s="151" t="s">
        <v>2298</v>
      </c>
      <c r="C570" s="152" t="s">
        <v>262</v>
      </c>
      <c r="D570" s="149" t="s">
        <v>834</v>
      </c>
      <c r="E570" s="180"/>
      <c r="F570" s="136" t="s">
        <v>631</v>
      </c>
      <c r="G570" s="136"/>
      <c r="H570" s="153">
        <v>4</v>
      </c>
      <c r="I570" s="153">
        <v>32694.2</v>
      </c>
      <c r="J570" s="154">
        <v>0</v>
      </c>
      <c r="K570" s="153">
        <f t="shared" si="36"/>
        <v>0</v>
      </c>
      <c r="L570" s="180">
        <f t="shared" si="37"/>
        <v>0</v>
      </c>
      <c r="M570" s="297">
        <f t="shared" si="35"/>
        <v>130776.8</v>
      </c>
      <c r="N570" s="289"/>
      <c r="O570" s="151" t="s">
        <v>11</v>
      </c>
      <c r="P570" s="136" t="s">
        <v>269</v>
      </c>
      <c r="Q570" s="152" t="s">
        <v>126</v>
      </c>
      <c r="R570" s="136" t="s">
        <v>73</v>
      </c>
      <c r="S570" s="180" t="s">
        <v>213</v>
      </c>
    </row>
    <row r="571" spans="1:19" ht="20.25" customHeight="1">
      <c r="A571" s="136" t="s">
        <v>2297</v>
      </c>
      <c r="B571" s="151" t="s">
        <v>2298</v>
      </c>
      <c r="C571" s="152" t="s">
        <v>1757</v>
      </c>
      <c r="D571" s="149" t="s">
        <v>834</v>
      </c>
      <c r="E571" s="180"/>
      <c r="F571" s="136" t="s">
        <v>880</v>
      </c>
      <c r="G571" s="136"/>
      <c r="H571" s="153">
        <v>2</v>
      </c>
      <c r="I571" s="153">
        <v>3600</v>
      </c>
      <c r="J571" s="154">
        <v>0</v>
      </c>
      <c r="K571" s="153">
        <f t="shared" si="36"/>
        <v>0</v>
      </c>
      <c r="L571" s="180">
        <f t="shared" si="37"/>
        <v>0</v>
      </c>
      <c r="M571" s="297">
        <f t="shared" si="35"/>
        <v>7200</v>
      </c>
      <c r="N571" s="289"/>
      <c r="O571" s="151" t="s">
        <v>1326</v>
      </c>
      <c r="P571" s="136" t="s">
        <v>269</v>
      </c>
      <c r="Q571" s="152" t="s">
        <v>126</v>
      </c>
      <c r="R571" s="136" t="s">
        <v>73</v>
      </c>
      <c r="S571" s="180" t="s">
        <v>213</v>
      </c>
    </row>
    <row r="572" spans="1:19" s="34" customFormat="1" ht="20.25" customHeight="1">
      <c r="A572" s="136" t="s">
        <v>2297</v>
      </c>
      <c r="B572" s="151" t="s">
        <v>2298</v>
      </c>
      <c r="C572" s="152" t="s">
        <v>262</v>
      </c>
      <c r="D572" s="149" t="s">
        <v>834</v>
      </c>
      <c r="E572" s="180"/>
      <c r="F572" s="136" t="s">
        <v>880</v>
      </c>
      <c r="G572" s="136"/>
      <c r="H572" s="153">
        <v>2</v>
      </c>
      <c r="I572" s="153">
        <v>3600</v>
      </c>
      <c r="J572" s="154">
        <v>0</v>
      </c>
      <c r="K572" s="153">
        <f t="shared" si="36"/>
        <v>0</v>
      </c>
      <c r="L572" s="180">
        <f t="shared" si="37"/>
        <v>0</v>
      </c>
      <c r="M572" s="297">
        <f t="shared" si="35"/>
        <v>7200</v>
      </c>
      <c r="N572" s="289"/>
      <c r="O572" s="151" t="s">
        <v>1326</v>
      </c>
      <c r="P572" s="136" t="s">
        <v>269</v>
      </c>
      <c r="Q572" s="152" t="s">
        <v>126</v>
      </c>
      <c r="R572" s="136" t="s">
        <v>73</v>
      </c>
      <c r="S572" s="180" t="s">
        <v>213</v>
      </c>
    </row>
    <row r="573" spans="1:19" s="34" customFormat="1" ht="20.25" customHeight="1">
      <c r="A573" s="136" t="s">
        <v>2297</v>
      </c>
      <c r="B573" s="151" t="s">
        <v>2298</v>
      </c>
      <c r="C573" s="152" t="s">
        <v>262</v>
      </c>
      <c r="D573" s="149" t="s">
        <v>834</v>
      </c>
      <c r="E573" s="180"/>
      <c r="F573" s="136" t="s">
        <v>534</v>
      </c>
      <c r="G573" s="136"/>
      <c r="H573" s="153">
        <v>2</v>
      </c>
      <c r="I573" s="153">
        <v>59800</v>
      </c>
      <c r="J573" s="154">
        <v>0</v>
      </c>
      <c r="K573" s="153">
        <f t="shared" si="36"/>
        <v>0</v>
      </c>
      <c r="L573" s="180">
        <f t="shared" si="37"/>
        <v>0</v>
      </c>
      <c r="M573" s="297">
        <f t="shared" si="35"/>
        <v>119600</v>
      </c>
      <c r="N573" s="289"/>
      <c r="O573" s="151" t="s">
        <v>1326</v>
      </c>
      <c r="P573" s="136" t="s">
        <v>269</v>
      </c>
      <c r="Q573" s="152" t="s">
        <v>124</v>
      </c>
      <c r="R573" s="136" t="s">
        <v>73</v>
      </c>
      <c r="S573" s="180" t="s">
        <v>213</v>
      </c>
    </row>
    <row r="574" spans="1:19" s="34" customFormat="1" ht="20.25" customHeight="1">
      <c r="A574" s="136" t="s">
        <v>2297</v>
      </c>
      <c r="B574" s="151" t="s">
        <v>2298</v>
      </c>
      <c r="C574" s="152" t="s">
        <v>262</v>
      </c>
      <c r="D574" s="149" t="s">
        <v>834</v>
      </c>
      <c r="E574" s="180"/>
      <c r="F574" s="136" t="s">
        <v>626</v>
      </c>
      <c r="G574" s="136"/>
      <c r="H574" s="153">
        <v>2</v>
      </c>
      <c r="I574" s="153">
        <v>36247.199999999997</v>
      </c>
      <c r="J574" s="154">
        <v>5.5</v>
      </c>
      <c r="K574" s="153">
        <f t="shared" si="36"/>
        <v>11</v>
      </c>
      <c r="L574" s="180">
        <f t="shared" si="37"/>
        <v>1.0999999999999999E-2</v>
      </c>
      <c r="M574" s="297">
        <f t="shared" si="35"/>
        <v>72494.399999999994</v>
      </c>
      <c r="N574" s="289"/>
      <c r="O574" s="151" t="s">
        <v>2304</v>
      </c>
      <c r="P574" s="136" t="s">
        <v>269</v>
      </c>
      <c r="Q574" s="152" t="s">
        <v>132</v>
      </c>
      <c r="R574" s="136" t="s">
        <v>68</v>
      </c>
      <c r="S574" s="180" t="s">
        <v>213</v>
      </c>
    </row>
    <row r="575" spans="1:19" s="70" customFormat="1" ht="20.25" customHeight="1">
      <c r="A575" s="136" t="s">
        <v>2297</v>
      </c>
      <c r="B575" s="151" t="s">
        <v>2298</v>
      </c>
      <c r="C575" s="152" t="s">
        <v>262</v>
      </c>
      <c r="D575" s="149" t="s">
        <v>834</v>
      </c>
      <c r="E575" s="180"/>
      <c r="F575" s="136" t="s">
        <v>751</v>
      </c>
      <c r="G575" s="136"/>
      <c r="H575" s="153">
        <v>2</v>
      </c>
      <c r="I575" s="153">
        <v>64853.1</v>
      </c>
      <c r="J575" s="154">
        <v>0</v>
      </c>
      <c r="K575" s="153">
        <f t="shared" si="36"/>
        <v>0</v>
      </c>
      <c r="L575" s="180">
        <f t="shared" si="37"/>
        <v>0</v>
      </c>
      <c r="M575" s="297">
        <f t="shared" si="35"/>
        <v>129706.2</v>
      </c>
      <c r="N575" s="289"/>
      <c r="O575" s="151" t="s">
        <v>2304</v>
      </c>
      <c r="P575" s="136" t="s">
        <v>269</v>
      </c>
      <c r="Q575" s="152" t="s">
        <v>121</v>
      </c>
      <c r="R575" s="136" t="s">
        <v>73</v>
      </c>
      <c r="S575" s="180" t="s">
        <v>213</v>
      </c>
    </row>
    <row r="576" spans="1:19" ht="20.25" customHeight="1">
      <c r="A576" s="136" t="s">
        <v>2297</v>
      </c>
      <c r="B576" s="151" t="s">
        <v>2298</v>
      </c>
      <c r="C576" s="152" t="s">
        <v>262</v>
      </c>
      <c r="D576" s="149" t="s">
        <v>834</v>
      </c>
      <c r="E576" s="180"/>
      <c r="F576" s="136" t="s">
        <v>880</v>
      </c>
      <c r="G576" s="136"/>
      <c r="H576" s="153">
        <v>2</v>
      </c>
      <c r="I576" s="153">
        <v>3526.8</v>
      </c>
      <c r="J576" s="154">
        <v>0</v>
      </c>
      <c r="K576" s="153">
        <f t="shared" si="36"/>
        <v>0</v>
      </c>
      <c r="L576" s="180">
        <f t="shared" si="37"/>
        <v>0</v>
      </c>
      <c r="M576" s="297">
        <f t="shared" si="35"/>
        <v>7053.6</v>
      </c>
      <c r="N576" s="289"/>
      <c r="O576" s="151" t="s">
        <v>2304</v>
      </c>
      <c r="P576" s="136" t="s">
        <v>269</v>
      </c>
      <c r="Q576" s="152" t="s">
        <v>126</v>
      </c>
      <c r="R576" s="136" t="s">
        <v>73</v>
      </c>
      <c r="S576" s="180" t="s">
        <v>213</v>
      </c>
    </row>
    <row r="577" spans="1:19" ht="20.25" customHeight="1">
      <c r="A577" s="136" t="s">
        <v>2297</v>
      </c>
      <c r="B577" s="151" t="s">
        <v>2298</v>
      </c>
      <c r="C577" s="152" t="s">
        <v>262</v>
      </c>
      <c r="D577" s="149" t="s">
        <v>834</v>
      </c>
      <c r="E577" s="180"/>
      <c r="F577" s="136" t="s">
        <v>880</v>
      </c>
      <c r="G577" s="136"/>
      <c r="H577" s="153">
        <v>2</v>
      </c>
      <c r="I577" s="153">
        <v>3526.8</v>
      </c>
      <c r="J577" s="154">
        <v>0</v>
      </c>
      <c r="K577" s="153">
        <f t="shared" si="36"/>
        <v>0</v>
      </c>
      <c r="L577" s="180">
        <f t="shared" si="37"/>
        <v>0</v>
      </c>
      <c r="M577" s="297">
        <f t="shared" si="35"/>
        <v>7053.6</v>
      </c>
      <c r="N577" s="289"/>
      <c r="O577" s="151" t="s">
        <v>2304</v>
      </c>
      <c r="P577" s="136" t="s">
        <v>269</v>
      </c>
      <c r="Q577" s="152" t="s">
        <v>126</v>
      </c>
      <c r="R577" s="136" t="s">
        <v>73</v>
      </c>
      <c r="S577" s="180" t="s">
        <v>213</v>
      </c>
    </row>
    <row r="578" spans="1:19" s="34" customFormat="1" ht="20.25" customHeight="1">
      <c r="A578" s="136" t="s">
        <v>2297</v>
      </c>
      <c r="B578" s="151" t="s">
        <v>2298</v>
      </c>
      <c r="C578" s="152" t="s">
        <v>262</v>
      </c>
      <c r="D578" s="149" t="s">
        <v>834</v>
      </c>
      <c r="E578" s="180"/>
      <c r="F578" s="136" t="s">
        <v>881</v>
      </c>
      <c r="G578" s="136"/>
      <c r="H578" s="153">
        <v>2</v>
      </c>
      <c r="I578" s="153">
        <v>10580.3</v>
      </c>
      <c r="J578" s="154">
        <v>0</v>
      </c>
      <c r="K578" s="153">
        <f t="shared" si="36"/>
        <v>0</v>
      </c>
      <c r="L578" s="180">
        <f t="shared" si="37"/>
        <v>0</v>
      </c>
      <c r="M578" s="297">
        <f t="shared" si="35"/>
        <v>21160.6</v>
      </c>
      <c r="N578" s="289"/>
      <c r="O578" s="151" t="s">
        <v>2304</v>
      </c>
      <c r="P578" s="136" t="s">
        <v>269</v>
      </c>
      <c r="Q578" s="152" t="s">
        <v>126</v>
      </c>
      <c r="R578" s="136" t="s">
        <v>73</v>
      </c>
      <c r="S578" s="180" t="s">
        <v>213</v>
      </c>
    </row>
    <row r="579" spans="1:19" s="34" customFormat="1" ht="20.25" customHeight="1">
      <c r="A579" s="136" t="s">
        <v>2297</v>
      </c>
      <c r="B579" s="151" t="s">
        <v>2305</v>
      </c>
      <c r="C579" s="152" t="s">
        <v>262</v>
      </c>
      <c r="D579" s="149" t="s">
        <v>834</v>
      </c>
      <c r="E579" s="180"/>
      <c r="F579" s="136" t="s">
        <v>882</v>
      </c>
      <c r="G579" s="136"/>
      <c r="H579" s="153">
        <v>2</v>
      </c>
      <c r="I579" s="153">
        <v>8327.1</v>
      </c>
      <c r="J579" s="154">
        <v>0</v>
      </c>
      <c r="K579" s="153">
        <f t="shared" si="36"/>
        <v>0</v>
      </c>
      <c r="L579" s="180">
        <f t="shared" si="37"/>
        <v>0</v>
      </c>
      <c r="M579" s="297">
        <f t="shared" si="35"/>
        <v>16654.2</v>
      </c>
      <c r="N579" s="289"/>
      <c r="O579" s="151" t="s">
        <v>2304</v>
      </c>
      <c r="P579" s="136" t="s">
        <v>269</v>
      </c>
      <c r="Q579" s="152" t="s">
        <v>126</v>
      </c>
      <c r="R579" s="136" t="s">
        <v>73</v>
      </c>
      <c r="S579" s="180" t="s">
        <v>213</v>
      </c>
    </row>
    <row r="580" spans="1:19" s="70" customFormat="1" ht="20.25" customHeight="1">
      <c r="A580" s="136" t="s">
        <v>2297</v>
      </c>
      <c r="B580" s="151" t="s">
        <v>2298</v>
      </c>
      <c r="C580" s="152" t="s">
        <v>262</v>
      </c>
      <c r="D580" s="149" t="s">
        <v>834</v>
      </c>
      <c r="E580" s="180"/>
      <c r="F580" s="136" t="s">
        <v>1099</v>
      </c>
      <c r="G580" s="136"/>
      <c r="H580" s="153">
        <v>4</v>
      </c>
      <c r="I580" s="153">
        <v>85000</v>
      </c>
      <c r="J580" s="154">
        <v>0</v>
      </c>
      <c r="K580" s="153">
        <f t="shared" si="36"/>
        <v>0</v>
      </c>
      <c r="L580" s="180">
        <f t="shared" si="37"/>
        <v>0</v>
      </c>
      <c r="M580" s="297">
        <f t="shared" si="35"/>
        <v>340000</v>
      </c>
      <c r="N580" s="289"/>
      <c r="O580" s="151" t="s">
        <v>11</v>
      </c>
      <c r="P580" s="136" t="s">
        <v>269</v>
      </c>
      <c r="Q580" s="152" t="s">
        <v>138</v>
      </c>
      <c r="R580" s="136" t="s">
        <v>73</v>
      </c>
      <c r="S580" s="180" t="s">
        <v>213</v>
      </c>
    </row>
    <row r="581" spans="1:19" ht="20.25" customHeight="1">
      <c r="A581" s="136" t="s">
        <v>2306</v>
      </c>
      <c r="B581" s="151" t="s">
        <v>2307</v>
      </c>
      <c r="C581" s="152" t="s">
        <v>2083</v>
      </c>
      <c r="D581" s="149" t="s">
        <v>833</v>
      </c>
      <c r="E581" s="180"/>
      <c r="F581" s="136" t="s">
        <v>880</v>
      </c>
      <c r="G581" s="136"/>
      <c r="H581" s="153">
        <v>361</v>
      </c>
      <c r="I581" s="153">
        <v>2592.1999999999998</v>
      </c>
      <c r="J581" s="154">
        <v>0</v>
      </c>
      <c r="K581" s="153">
        <f t="shared" si="36"/>
        <v>0</v>
      </c>
      <c r="L581" s="180">
        <f t="shared" si="37"/>
        <v>0</v>
      </c>
      <c r="M581" s="297">
        <f t="shared" si="35"/>
        <v>935784.2</v>
      </c>
      <c r="N581" s="289"/>
      <c r="O581" s="151" t="s">
        <v>2308</v>
      </c>
      <c r="P581" s="136" t="s">
        <v>225</v>
      </c>
      <c r="Q581" s="152" t="s">
        <v>126</v>
      </c>
      <c r="R581" s="136" t="s">
        <v>73</v>
      </c>
      <c r="S581" s="180" t="s">
        <v>213</v>
      </c>
    </row>
    <row r="582" spans="1:19" ht="20.25" customHeight="1">
      <c r="A582" s="136" t="s">
        <v>2306</v>
      </c>
      <c r="B582" s="151" t="s">
        <v>2307</v>
      </c>
      <c r="C582" s="152" t="s">
        <v>2083</v>
      </c>
      <c r="D582" s="149" t="s">
        <v>833</v>
      </c>
      <c r="E582" s="180"/>
      <c r="F582" s="136" t="s">
        <v>909</v>
      </c>
      <c r="G582" s="136"/>
      <c r="H582" s="153">
        <v>2</v>
      </c>
      <c r="I582" s="153">
        <v>54000</v>
      </c>
      <c r="J582" s="154">
        <v>19</v>
      </c>
      <c r="K582" s="153">
        <f t="shared" si="36"/>
        <v>38</v>
      </c>
      <c r="L582" s="180">
        <f t="shared" si="37"/>
        <v>3.7999999999999999E-2</v>
      </c>
      <c r="M582" s="297">
        <f t="shared" si="35"/>
        <v>108000</v>
      </c>
      <c r="N582" s="289"/>
      <c r="O582" s="151" t="s">
        <v>2309</v>
      </c>
      <c r="P582" s="136" t="s">
        <v>225</v>
      </c>
      <c r="Q582" s="152" t="s">
        <v>302</v>
      </c>
      <c r="R582" s="136" t="s">
        <v>68</v>
      </c>
      <c r="S582" s="180" t="s">
        <v>213</v>
      </c>
    </row>
    <row r="583" spans="1:19" s="34" customFormat="1" ht="20.25" customHeight="1">
      <c r="A583" s="136" t="s">
        <v>2306</v>
      </c>
      <c r="B583" s="151" t="s">
        <v>2307</v>
      </c>
      <c r="C583" s="152" t="s">
        <v>2083</v>
      </c>
      <c r="D583" s="149" t="s">
        <v>833</v>
      </c>
      <c r="E583" s="180"/>
      <c r="F583" s="136" t="s">
        <v>612</v>
      </c>
      <c r="G583" s="136"/>
      <c r="H583" s="153">
        <v>2</v>
      </c>
      <c r="I583" s="153">
        <v>45000</v>
      </c>
      <c r="J583" s="154">
        <v>0</v>
      </c>
      <c r="K583" s="153">
        <f t="shared" si="36"/>
        <v>0</v>
      </c>
      <c r="L583" s="180">
        <f t="shared" si="37"/>
        <v>0</v>
      </c>
      <c r="M583" s="297">
        <f t="shared" si="35"/>
        <v>90000</v>
      </c>
      <c r="N583" s="289"/>
      <c r="O583" s="151" t="s">
        <v>2309</v>
      </c>
      <c r="P583" s="136" t="s">
        <v>225</v>
      </c>
      <c r="Q583" s="152" t="s">
        <v>126</v>
      </c>
      <c r="R583" s="136" t="s">
        <v>73</v>
      </c>
      <c r="S583" s="180" t="s">
        <v>213</v>
      </c>
    </row>
    <row r="584" spans="1:19" s="34" customFormat="1" ht="20.25" customHeight="1">
      <c r="A584" s="136" t="s">
        <v>2306</v>
      </c>
      <c r="B584" s="151" t="s">
        <v>2307</v>
      </c>
      <c r="C584" s="152" t="s">
        <v>2083</v>
      </c>
      <c r="D584" s="149" t="s">
        <v>833</v>
      </c>
      <c r="E584" s="180"/>
      <c r="F584" s="136" t="s">
        <v>441</v>
      </c>
      <c r="G584" s="136"/>
      <c r="H584" s="153">
        <v>361</v>
      </c>
      <c r="I584" s="153">
        <v>114000</v>
      </c>
      <c r="J584" s="154">
        <v>0</v>
      </c>
      <c r="K584" s="153">
        <f t="shared" si="36"/>
        <v>0</v>
      </c>
      <c r="L584" s="180">
        <f t="shared" si="37"/>
        <v>0</v>
      </c>
      <c r="M584" s="297">
        <f t="shared" si="35"/>
        <v>41154000</v>
      </c>
      <c r="N584" s="289"/>
      <c r="O584" s="151" t="s">
        <v>776</v>
      </c>
      <c r="P584" s="136" t="s">
        <v>225</v>
      </c>
      <c r="Q584" s="152" t="s">
        <v>137</v>
      </c>
      <c r="R584" s="136" t="s">
        <v>70</v>
      </c>
      <c r="S584" s="180" t="s">
        <v>213</v>
      </c>
    </row>
    <row r="585" spans="1:19" s="70" customFormat="1" ht="20.25" customHeight="1">
      <c r="A585" s="136" t="s">
        <v>2306</v>
      </c>
      <c r="B585" s="151" t="s">
        <v>2307</v>
      </c>
      <c r="C585" s="152" t="s">
        <v>2083</v>
      </c>
      <c r="D585" s="149" t="s">
        <v>833</v>
      </c>
      <c r="E585" s="180"/>
      <c r="F585" s="136" t="s">
        <v>2200</v>
      </c>
      <c r="G585" s="136"/>
      <c r="H585" s="153">
        <v>161</v>
      </c>
      <c r="I585" s="153">
        <v>101502.6</v>
      </c>
      <c r="J585" s="154">
        <v>0</v>
      </c>
      <c r="K585" s="153">
        <f t="shared" si="36"/>
        <v>0</v>
      </c>
      <c r="L585" s="180">
        <f t="shared" si="37"/>
        <v>0</v>
      </c>
      <c r="M585" s="297">
        <f t="shared" si="35"/>
        <v>16341918.600000001</v>
      </c>
      <c r="N585" s="289"/>
      <c r="O585" s="151" t="s">
        <v>2310</v>
      </c>
      <c r="P585" s="136" t="s">
        <v>225</v>
      </c>
      <c r="Q585" s="152" t="s">
        <v>121</v>
      </c>
      <c r="R585" s="136" t="s">
        <v>73</v>
      </c>
      <c r="S585" s="180" t="s">
        <v>213</v>
      </c>
    </row>
    <row r="586" spans="1:19" ht="20.25" customHeight="1">
      <c r="A586" s="136" t="s">
        <v>2306</v>
      </c>
      <c r="B586" s="151" t="s">
        <v>2307</v>
      </c>
      <c r="C586" s="152" t="s">
        <v>2083</v>
      </c>
      <c r="D586" s="149" t="s">
        <v>833</v>
      </c>
      <c r="E586" s="180"/>
      <c r="F586" s="136" t="s">
        <v>880</v>
      </c>
      <c r="G586" s="136"/>
      <c r="H586" s="153">
        <v>161</v>
      </c>
      <c r="I586" s="153">
        <v>3222.3</v>
      </c>
      <c r="J586" s="154">
        <v>0</v>
      </c>
      <c r="K586" s="153">
        <f t="shared" si="36"/>
        <v>0</v>
      </c>
      <c r="L586" s="180">
        <f t="shared" si="37"/>
        <v>0</v>
      </c>
      <c r="M586" s="297">
        <f t="shared" si="35"/>
        <v>518790.30000000005</v>
      </c>
      <c r="N586" s="289"/>
      <c r="O586" s="151" t="s">
        <v>2310</v>
      </c>
      <c r="P586" s="136" t="s">
        <v>225</v>
      </c>
      <c r="Q586" s="152" t="s">
        <v>126</v>
      </c>
      <c r="R586" s="136" t="s">
        <v>73</v>
      </c>
      <c r="S586" s="180" t="s">
        <v>213</v>
      </c>
    </row>
    <row r="587" spans="1:19" ht="20.25" customHeight="1">
      <c r="A587" s="136" t="s">
        <v>2306</v>
      </c>
      <c r="B587" s="151" t="s">
        <v>2307</v>
      </c>
      <c r="C587" s="152" t="s">
        <v>2083</v>
      </c>
      <c r="D587" s="149" t="s">
        <v>833</v>
      </c>
      <c r="E587" s="180"/>
      <c r="F587" s="136" t="s">
        <v>880</v>
      </c>
      <c r="G587" s="136"/>
      <c r="H587" s="153">
        <v>161</v>
      </c>
      <c r="I587" s="153">
        <v>3222.3</v>
      </c>
      <c r="J587" s="154">
        <v>0</v>
      </c>
      <c r="K587" s="153">
        <f t="shared" si="36"/>
        <v>0</v>
      </c>
      <c r="L587" s="180">
        <f t="shared" si="37"/>
        <v>0</v>
      </c>
      <c r="M587" s="297">
        <f t="shared" si="35"/>
        <v>518790.30000000005</v>
      </c>
      <c r="N587" s="289"/>
      <c r="O587" s="151" t="s">
        <v>2310</v>
      </c>
      <c r="P587" s="136" t="s">
        <v>225</v>
      </c>
      <c r="Q587" s="152" t="s">
        <v>126</v>
      </c>
      <c r="R587" s="136" t="s">
        <v>73</v>
      </c>
      <c r="S587" s="180" t="s">
        <v>213</v>
      </c>
    </row>
    <row r="588" spans="1:19" s="34" customFormat="1" ht="20.25" customHeight="1">
      <c r="A588" s="136" t="s">
        <v>2306</v>
      </c>
      <c r="B588" s="151" t="s">
        <v>2307</v>
      </c>
      <c r="C588" s="152" t="s">
        <v>2083</v>
      </c>
      <c r="D588" s="149" t="s">
        <v>833</v>
      </c>
      <c r="E588" s="180"/>
      <c r="F588" s="136" t="s">
        <v>1575</v>
      </c>
      <c r="G588" s="136"/>
      <c r="H588" s="153">
        <v>161</v>
      </c>
      <c r="I588" s="153">
        <v>6444.6</v>
      </c>
      <c r="J588" s="154">
        <v>0</v>
      </c>
      <c r="K588" s="153">
        <f t="shared" si="36"/>
        <v>0</v>
      </c>
      <c r="L588" s="180">
        <f t="shared" si="37"/>
        <v>0</v>
      </c>
      <c r="M588" s="297">
        <f t="shared" si="35"/>
        <v>1037580.6000000001</v>
      </c>
      <c r="N588" s="289"/>
      <c r="O588" s="151" t="s">
        <v>2310</v>
      </c>
      <c r="P588" s="136" t="s">
        <v>225</v>
      </c>
      <c r="Q588" s="152" t="s">
        <v>126</v>
      </c>
      <c r="R588" s="136" t="s">
        <v>73</v>
      </c>
      <c r="S588" s="180" t="s">
        <v>213</v>
      </c>
    </row>
    <row r="589" spans="1:19" s="34" customFormat="1" ht="20.25" customHeight="1">
      <c r="A589" s="136" t="s">
        <v>2306</v>
      </c>
      <c r="B589" s="151" t="s">
        <v>2307</v>
      </c>
      <c r="C589" s="152" t="s">
        <v>2083</v>
      </c>
      <c r="D589" s="149" t="s">
        <v>833</v>
      </c>
      <c r="E589" s="180"/>
      <c r="F589" s="136" t="s">
        <v>882</v>
      </c>
      <c r="G589" s="136"/>
      <c r="H589" s="153">
        <v>161</v>
      </c>
      <c r="I589" s="153">
        <v>7608.2</v>
      </c>
      <c r="J589" s="154">
        <v>0</v>
      </c>
      <c r="K589" s="153">
        <f t="shared" si="36"/>
        <v>0</v>
      </c>
      <c r="L589" s="180">
        <f t="shared" si="37"/>
        <v>0</v>
      </c>
      <c r="M589" s="297">
        <f t="shared" si="35"/>
        <v>1224920.2</v>
      </c>
      <c r="N589" s="289"/>
      <c r="O589" s="151" t="s">
        <v>2310</v>
      </c>
      <c r="P589" s="136" t="s">
        <v>225</v>
      </c>
      <c r="Q589" s="152" t="s">
        <v>126</v>
      </c>
      <c r="R589" s="136" t="s">
        <v>73</v>
      </c>
      <c r="S589" s="180" t="s">
        <v>213</v>
      </c>
    </row>
    <row r="590" spans="1:19" s="70" customFormat="1" ht="20.25" customHeight="1">
      <c r="A590" s="136" t="s">
        <v>2306</v>
      </c>
      <c r="B590" s="151" t="s">
        <v>2307</v>
      </c>
      <c r="C590" s="152" t="s">
        <v>2083</v>
      </c>
      <c r="D590" s="149" t="s">
        <v>833</v>
      </c>
      <c r="E590" s="180"/>
      <c r="F590" s="136" t="s">
        <v>2311</v>
      </c>
      <c r="G590" s="136"/>
      <c r="H590" s="153">
        <v>156</v>
      </c>
      <c r="I590" s="153">
        <v>55000</v>
      </c>
      <c r="J590" s="154">
        <v>17</v>
      </c>
      <c r="K590" s="153">
        <f t="shared" si="36"/>
        <v>2652</v>
      </c>
      <c r="L590" s="180">
        <f t="shared" si="37"/>
        <v>2.6520000000000001</v>
      </c>
      <c r="M590" s="297">
        <f t="shared" si="35"/>
        <v>8580000</v>
      </c>
      <c r="N590" s="289"/>
      <c r="O590" s="151" t="s">
        <v>11</v>
      </c>
      <c r="P590" s="136" t="s">
        <v>225</v>
      </c>
      <c r="Q590" s="152" t="s">
        <v>208</v>
      </c>
      <c r="R590" s="136" t="s">
        <v>68</v>
      </c>
      <c r="S590" s="180" t="s">
        <v>213</v>
      </c>
    </row>
    <row r="591" spans="1:19" ht="20.25" customHeight="1">
      <c r="A591" s="136" t="s">
        <v>2306</v>
      </c>
      <c r="B591" s="151" t="s">
        <v>2307</v>
      </c>
      <c r="C591" s="152" t="s">
        <v>2083</v>
      </c>
      <c r="D591" s="149" t="s">
        <v>833</v>
      </c>
      <c r="E591" s="180"/>
      <c r="F591" s="136" t="s">
        <v>657</v>
      </c>
      <c r="G591" s="136"/>
      <c r="H591" s="153">
        <v>5</v>
      </c>
      <c r="I591" s="153">
        <v>91320</v>
      </c>
      <c r="J591" s="154">
        <v>27</v>
      </c>
      <c r="K591" s="153">
        <f t="shared" si="36"/>
        <v>135</v>
      </c>
      <c r="L591" s="180">
        <f t="shared" si="37"/>
        <v>0.13500000000000001</v>
      </c>
      <c r="M591" s="297">
        <f t="shared" si="35"/>
        <v>456600</v>
      </c>
      <c r="N591" s="289"/>
      <c r="O591" s="151" t="s">
        <v>11</v>
      </c>
      <c r="P591" s="136" t="s">
        <v>225</v>
      </c>
      <c r="Q591" s="152" t="s">
        <v>135</v>
      </c>
      <c r="R591" s="136" t="s">
        <v>68</v>
      </c>
      <c r="S591" s="180" t="s">
        <v>213</v>
      </c>
    </row>
    <row r="592" spans="1:19" ht="20.25" customHeight="1">
      <c r="A592" s="136" t="s">
        <v>2306</v>
      </c>
      <c r="B592" s="151" t="s">
        <v>2307</v>
      </c>
      <c r="C592" s="152" t="s">
        <v>2083</v>
      </c>
      <c r="D592" s="149" t="s">
        <v>833</v>
      </c>
      <c r="E592" s="180"/>
      <c r="F592" s="136" t="s">
        <v>757</v>
      </c>
      <c r="G592" s="136"/>
      <c r="H592" s="153">
        <v>363</v>
      </c>
      <c r="I592" s="153">
        <v>18000</v>
      </c>
      <c r="J592" s="154">
        <v>0</v>
      </c>
      <c r="K592" s="153">
        <f t="shared" si="36"/>
        <v>0</v>
      </c>
      <c r="L592" s="180">
        <f t="shared" si="37"/>
        <v>0</v>
      </c>
      <c r="M592" s="297">
        <f t="shared" si="35"/>
        <v>6534000</v>
      </c>
      <c r="N592" s="289"/>
      <c r="O592" s="151" t="s">
        <v>11</v>
      </c>
      <c r="P592" s="136" t="s">
        <v>225</v>
      </c>
      <c r="Q592" s="152" t="s">
        <v>126</v>
      </c>
      <c r="R592" s="136" t="s">
        <v>73</v>
      </c>
      <c r="S592" s="180" t="s">
        <v>213</v>
      </c>
    </row>
    <row r="593" spans="1:19" s="34" customFormat="1" ht="20.25" customHeight="1">
      <c r="A593" s="136" t="s">
        <v>2306</v>
      </c>
      <c r="B593" s="151" t="s">
        <v>2307</v>
      </c>
      <c r="C593" s="152" t="s">
        <v>2083</v>
      </c>
      <c r="D593" s="149" t="s">
        <v>833</v>
      </c>
      <c r="E593" s="180"/>
      <c r="F593" s="136" t="s">
        <v>624</v>
      </c>
      <c r="G593" s="136"/>
      <c r="H593" s="153">
        <v>1</v>
      </c>
      <c r="I593" s="153">
        <v>66000</v>
      </c>
      <c r="J593" s="154">
        <v>0</v>
      </c>
      <c r="K593" s="153">
        <f t="shared" si="36"/>
        <v>0</v>
      </c>
      <c r="L593" s="180">
        <f t="shared" si="37"/>
        <v>0</v>
      </c>
      <c r="M593" s="297">
        <f t="shared" si="35"/>
        <v>66000</v>
      </c>
      <c r="N593" s="289"/>
      <c r="O593" s="151" t="s">
        <v>11</v>
      </c>
      <c r="P593" s="136" t="s">
        <v>225</v>
      </c>
      <c r="Q593" s="152" t="s">
        <v>122</v>
      </c>
      <c r="R593" s="136" t="s">
        <v>73</v>
      </c>
      <c r="S593" s="180" t="s">
        <v>213</v>
      </c>
    </row>
    <row r="594" spans="1:19" s="34" customFormat="1" ht="20.25" customHeight="1">
      <c r="A594" s="136" t="s">
        <v>822</v>
      </c>
      <c r="B594" s="151" t="s">
        <v>2312</v>
      </c>
      <c r="C594" s="152" t="s">
        <v>188</v>
      </c>
      <c r="D594" s="149" t="s">
        <v>232</v>
      </c>
      <c r="E594" s="180"/>
      <c r="F594" s="136" t="s">
        <v>629</v>
      </c>
      <c r="G594" s="136"/>
      <c r="H594" s="153">
        <v>2</v>
      </c>
      <c r="I594" s="153">
        <v>130504.4</v>
      </c>
      <c r="J594" s="154">
        <v>31</v>
      </c>
      <c r="K594" s="153">
        <f t="shared" si="36"/>
        <v>62</v>
      </c>
      <c r="L594" s="180">
        <f t="shared" si="37"/>
        <v>6.2E-2</v>
      </c>
      <c r="M594" s="297">
        <f t="shared" si="35"/>
        <v>261008.8</v>
      </c>
      <c r="N594" s="289"/>
      <c r="O594" s="151" t="s">
        <v>1433</v>
      </c>
      <c r="P594" s="136" t="s">
        <v>759</v>
      </c>
      <c r="Q594" s="152" t="s">
        <v>134</v>
      </c>
      <c r="R594" s="136" t="s">
        <v>68</v>
      </c>
      <c r="S594" s="180" t="s">
        <v>213</v>
      </c>
    </row>
    <row r="595" spans="1:19" s="70" customFormat="1" ht="20.25" customHeight="1">
      <c r="A595" s="136" t="s">
        <v>822</v>
      </c>
      <c r="B595" s="151" t="s">
        <v>2312</v>
      </c>
      <c r="C595" s="152" t="s">
        <v>736</v>
      </c>
      <c r="D595" s="149" t="s">
        <v>232</v>
      </c>
      <c r="E595" s="180"/>
      <c r="F595" s="136" t="s">
        <v>880</v>
      </c>
      <c r="G595" s="136"/>
      <c r="H595" s="153">
        <v>2</v>
      </c>
      <c r="I595" s="153">
        <v>3586.4</v>
      </c>
      <c r="J595" s="154">
        <v>0</v>
      </c>
      <c r="K595" s="153">
        <f t="shared" si="36"/>
        <v>0</v>
      </c>
      <c r="L595" s="180">
        <f t="shared" si="37"/>
        <v>0</v>
      </c>
      <c r="M595" s="297">
        <f t="shared" si="35"/>
        <v>7172.8</v>
      </c>
      <c r="N595" s="289"/>
      <c r="O595" s="151" t="s">
        <v>1433</v>
      </c>
      <c r="P595" s="136" t="s">
        <v>759</v>
      </c>
      <c r="Q595" s="152" t="s">
        <v>126</v>
      </c>
      <c r="R595" s="136" t="s">
        <v>73</v>
      </c>
      <c r="S595" s="180" t="s">
        <v>213</v>
      </c>
    </row>
    <row r="596" spans="1:19" ht="20.25" customHeight="1">
      <c r="A596" s="136" t="s">
        <v>822</v>
      </c>
      <c r="B596" s="151" t="s">
        <v>2312</v>
      </c>
      <c r="C596" s="152" t="s">
        <v>736</v>
      </c>
      <c r="D596" s="149" t="s">
        <v>232</v>
      </c>
      <c r="E596" s="180"/>
      <c r="F596" s="136" t="s">
        <v>909</v>
      </c>
      <c r="G596" s="136"/>
      <c r="H596" s="153">
        <v>10</v>
      </c>
      <c r="I596" s="153">
        <v>53384</v>
      </c>
      <c r="J596" s="154">
        <v>19</v>
      </c>
      <c r="K596" s="153">
        <f t="shared" si="36"/>
        <v>190</v>
      </c>
      <c r="L596" s="180">
        <f t="shared" si="37"/>
        <v>0.19</v>
      </c>
      <c r="M596" s="297">
        <f t="shared" si="35"/>
        <v>533840</v>
      </c>
      <c r="N596" s="289"/>
      <c r="O596" s="151" t="s">
        <v>2313</v>
      </c>
      <c r="P596" s="136" t="s">
        <v>759</v>
      </c>
      <c r="Q596" s="152" t="s">
        <v>302</v>
      </c>
      <c r="R596" s="136" t="s">
        <v>68</v>
      </c>
      <c r="S596" s="180" t="s">
        <v>213</v>
      </c>
    </row>
    <row r="597" spans="1:19" ht="20.25" customHeight="1">
      <c r="A597" s="136" t="s">
        <v>822</v>
      </c>
      <c r="B597" s="151" t="s">
        <v>2312</v>
      </c>
      <c r="C597" s="152" t="s">
        <v>736</v>
      </c>
      <c r="D597" s="149" t="s">
        <v>232</v>
      </c>
      <c r="E597" s="180"/>
      <c r="F597" s="136" t="s">
        <v>714</v>
      </c>
      <c r="G597" s="136"/>
      <c r="H597" s="153">
        <v>10</v>
      </c>
      <c r="I597" s="153">
        <v>59809.9</v>
      </c>
      <c r="J597" s="154">
        <v>0</v>
      </c>
      <c r="K597" s="153">
        <f t="shared" si="36"/>
        <v>0</v>
      </c>
      <c r="L597" s="180">
        <f t="shared" si="37"/>
        <v>0</v>
      </c>
      <c r="M597" s="297">
        <f t="shared" si="35"/>
        <v>598099</v>
      </c>
      <c r="N597" s="289"/>
      <c r="O597" s="151" t="s">
        <v>2313</v>
      </c>
      <c r="P597" s="136" t="s">
        <v>759</v>
      </c>
      <c r="Q597" s="152" t="s">
        <v>126</v>
      </c>
      <c r="R597" s="136" t="s">
        <v>73</v>
      </c>
      <c r="S597" s="180" t="s">
        <v>213</v>
      </c>
    </row>
    <row r="598" spans="1:19" s="34" customFormat="1" ht="20.25" customHeight="1">
      <c r="A598" s="136" t="s">
        <v>822</v>
      </c>
      <c r="B598" s="151" t="s">
        <v>2312</v>
      </c>
      <c r="C598" s="152" t="s">
        <v>736</v>
      </c>
      <c r="D598" s="149" t="s">
        <v>232</v>
      </c>
      <c r="E598" s="180"/>
      <c r="F598" s="136" t="s">
        <v>909</v>
      </c>
      <c r="G598" s="136"/>
      <c r="H598" s="153">
        <v>1</v>
      </c>
      <c r="I598" s="153">
        <v>53717.3</v>
      </c>
      <c r="J598" s="154">
        <v>19</v>
      </c>
      <c r="K598" s="153">
        <f t="shared" si="36"/>
        <v>19</v>
      </c>
      <c r="L598" s="180">
        <f t="shared" si="37"/>
        <v>1.9E-2</v>
      </c>
      <c r="M598" s="297">
        <f t="shared" si="35"/>
        <v>53717.3</v>
      </c>
      <c r="N598" s="289"/>
      <c r="O598" s="151" t="s">
        <v>2314</v>
      </c>
      <c r="P598" s="136" t="s">
        <v>759</v>
      </c>
      <c r="Q598" s="152" t="s">
        <v>302</v>
      </c>
      <c r="R598" s="136" t="s">
        <v>68</v>
      </c>
      <c r="S598" s="180" t="s">
        <v>213</v>
      </c>
    </row>
    <row r="599" spans="1:19" s="34" customFormat="1" ht="20.25" customHeight="1">
      <c r="A599" s="136" t="s">
        <v>822</v>
      </c>
      <c r="B599" s="151" t="s">
        <v>2312</v>
      </c>
      <c r="C599" s="152" t="s">
        <v>736</v>
      </c>
      <c r="D599" s="149" t="s">
        <v>232</v>
      </c>
      <c r="E599" s="180"/>
      <c r="F599" s="136" t="s">
        <v>630</v>
      </c>
      <c r="G599" s="136"/>
      <c r="H599" s="153">
        <v>1</v>
      </c>
      <c r="I599" s="153">
        <v>119371.7</v>
      </c>
      <c r="J599" s="154">
        <v>0</v>
      </c>
      <c r="K599" s="153">
        <f t="shared" si="36"/>
        <v>0</v>
      </c>
      <c r="L599" s="180">
        <f t="shared" si="37"/>
        <v>0</v>
      </c>
      <c r="M599" s="297">
        <f t="shared" si="35"/>
        <v>119371.7</v>
      </c>
      <c r="N599" s="289"/>
      <c r="O599" s="151" t="s">
        <v>2314</v>
      </c>
      <c r="P599" s="136" t="s">
        <v>759</v>
      </c>
      <c r="Q599" s="152" t="s">
        <v>126</v>
      </c>
      <c r="R599" s="136" t="s">
        <v>73</v>
      </c>
      <c r="S599" s="180" t="s">
        <v>213</v>
      </c>
    </row>
    <row r="600" spans="1:19" s="70" customFormat="1" ht="20.25" customHeight="1">
      <c r="A600" s="136" t="s">
        <v>822</v>
      </c>
      <c r="B600" s="151" t="s">
        <v>2312</v>
      </c>
      <c r="C600" s="152" t="s">
        <v>736</v>
      </c>
      <c r="D600" s="149" t="s">
        <v>232</v>
      </c>
      <c r="E600" s="180"/>
      <c r="F600" s="136" t="s">
        <v>662</v>
      </c>
      <c r="G600" s="136"/>
      <c r="H600" s="153">
        <v>32</v>
      </c>
      <c r="I600" s="153">
        <v>44446.7</v>
      </c>
      <c r="J600" s="154">
        <v>11.5</v>
      </c>
      <c r="K600" s="153">
        <f t="shared" si="36"/>
        <v>368</v>
      </c>
      <c r="L600" s="180">
        <f t="shared" si="37"/>
        <v>0.36799999999999999</v>
      </c>
      <c r="M600" s="297">
        <f t="shared" si="35"/>
        <v>1422294.4</v>
      </c>
      <c r="N600" s="289"/>
      <c r="O600" s="151" t="s">
        <v>2315</v>
      </c>
      <c r="P600" s="136" t="s">
        <v>759</v>
      </c>
      <c r="Q600" s="152" t="s">
        <v>118</v>
      </c>
      <c r="R600" s="136" t="s">
        <v>68</v>
      </c>
      <c r="S600" s="180" t="s">
        <v>213</v>
      </c>
    </row>
    <row r="601" spans="1:19" ht="20.25" customHeight="1">
      <c r="A601" s="136" t="s">
        <v>822</v>
      </c>
      <c r="B601" s="151" t="s">
        <v>2312</v>
      </c>
      <c r="C601" s="152" t="s">
        <v>736</v>
      </c>
      <c r="D601" s="149" t="s">
        <v>232</v>
      </c>
      <c r="E601" s="180"/>
      <c r="F601" s="136" t="s">
        <v>362</v>
      </c>
      <c r="G601" s="136"/>
      <c r="H601" s="153">
        <v>10</v>
      </c>
      <c r="I601" s="153">
        <v>40000</v>
      </c>
      <c r="J601" s="154">
        <v>8.5</v>
      </c>
      <c r="K601" s="153">
        <f t="shared" si="36"/>
        <v>85</v>
      </c>
      <c r="L601" s="180">
        <f t="shared" si="37"/>
        <v>8.5000000000000006E-2</v>
      </c>
      <c r="M601" s="297">
        <f t="shared" si="35"/>
        <v>400000</v>
      </c>
      <c r="N601" s="289"/>
      <c r="O601" s="151" t="s">
        <v>11</v>
      </c>
      <c r="P601" s="136" t="s">
        <v>759</v>
      </c>
      <c r="Q601" s="152" t="s">
        <v>132</v>
      </c>
      <c r="R601" s="136" t="s">
        <v>68</v>
      </c>
      <c r="S601" s="180" t="s">
        <v>213</v>
      </c>
    </row>
    <row r="602" spans="1:19" ht="20.25" customHeight="1">
      <c r="A602" s="136" t="s">
        <v>822</v>
      </c>
      <c r="B602" s="151" t="s">
        <v>2312</v>
      </c>
      <c r="C602" s="152" t="s">
        <v>736</v>
      </c>
      <c r="D602" s="149" t="s">
        <v>232</v>
      </c>
      <c r="E602" s="180"/>
      <c r="F602" s="136" t="s">
        <v>267</v>
      </c>
      <c r="G602" s="136"/>
      <c r="H602" s="153">
        <v>54</v>
      </c>
      <c r="I602" s="153">
        <v>62562.5</v>
      </c>
      <c r="J602" s="154">
        <v>7.2</v>
      </c>
      <c r="K602" s="153">
        <f t="shared" si="36"/>
        <v>388.8</v>
      </c>
      <c r="L602" s="180">
        <f t="shared" si="37"/>
        <v>0.38880000000000003</v>
      </c>
      <c r="M602" s="297">
        <f t="shared" si="35"/>
        <v>3378375</v>
      </c>
      <c r="N602" s="289"/>
      <c r="O602" s="151" t="s">
        <v>11</v>
      </c>
      <c r="P602" s="136" t="s">
        <v>759</v>
      </c>
      <c r="Q602" s="152" t="s">
        <v>132</v>
      </c>
      <c r="R602" s="136" t="s">
        <v>60</v>
      </c>
      <c r="S602" s="180" t="s">
        <v>213</v>
      </c>
    </row>
    <row r="603" spans="1:19" s="34" customFormat="1" ht="20.25" customHeight="1">
      <c r="A603" s="136" t="s">
        <v>822</v>
      </c>
      <c r="B603" s="151" t="s">
        <v>2312</v>
      </c>
      <c r="C603" s="152" t="s">
        <v>736</v>
      </c>
      <c r="D603" s="149" t="s">
        <v>232</v>
      </c>
      <c r="E603" s="180"/>
      <c r="F603" s="136" t="s">
        <v>970</v>
      </c>
      <c r="G603" s="136"/>
      <c r="H603" s="153">
        <v>97</v>
      </c>
      <c r="I603" s="153">
        <v>42783.6</v>
      </c>
      <c r="J603" s="154">
        <v>0</v>
      </c>
      <c r="K603" s="153">
        <f t="shared" si="36"/>
        <v>0</v>
      </c>
      <c r="L603" s="180">
        <f t="shared" si="37"/>
        <v>0</v>
      </c>
      <c r="M603" s="297">
        <f t="shared" si="35"/>
        <v>4150009.1999999997</v>
      </c>
      <c r="N603" s="289"/>
      <c r="O603" s="151" t="s">
        <v>2316</v>
      </c>
      <c r="P603" s="136" t="s">
        <v>759</v>
      </c>
      <c r="Q603" s="152" t="s">
        <v>121</v>
      </c>
      <c r="R603" s="136" t="s">
        <v>73</v>
      </c>
      <c r="S603" s="180" t="s">
        <v>213</v>
      </c>
    </row>
    <row r="604" spans="1:19" s="34" customFormat="1" ht="20.25" customHeight="1">
      <c r="A604" s="136" t="s">
        <v>822</v>
      </c>
      <c r="B604" s="151" t="s">
        <v>2312</v>
      </c>
      <c r="C604" s="152" t="s">
        <v>736</v>
      </c>
      <c r="D604" s="149" t="s">
        <v>232</v>
      </c>
      <c r="E604" s="180"/>
      <c r="F604" s="136" t="s">
        <v>880</v>
      </c>
      <c r="G604" s="136"/>
      <c r="H604" s="153">
        <v>97</v>
      </c>
      <c r="I604" s="153">
        <v>3492.5</v>
      </c>
      <c r="J604" s="154">
        <v>0</v>
      </c>
      <c r="K604" s="153">
        <f t="shared" si="36"/>
        <v>0</v>
      </c>
      <c r="L604" s="180">
        <f t="shared" si="37"/>
        <v>0</v>
      </c>
      <c r="M604" s="297">
        <f t="shared" si="35"/>
        <v>338772.5</v>
      </c>
      <c r="N604" s="289"/>
      <c r="O604" s="151" t="s">
        <v>2316</v>
      </c>
      <c r="P604" s="136" t="s">
        <v>759</v>
      </c>
      <c r="Q604" s="152" t="s">
        <v>126</v>
      </c>
      <c r="R604" s="136" t="s">
        <v>73</v>
      </c>
      <c r="S604" s="180" t="s">
        <v>213</v>
      </c>
    </row>
    <row r="605" spans="1:19" s="70" customFormat="1" ht="20.25" customHeight="1">
      <c r="A605" s="136" t="s">
        <v>822</v>
      </c>
      <c r="B605" s="151" t="s">
        <v>2312</v>
      </c>
      <c r="C605" s="152" t="s">
        <v>736</v>
      </c>
      <c r="D605" s="149" t="s">
        <v>232</v>
      </c>
      <c r="E605" s="180"/>
      <c r="F605" s="136" t="s">
        <v>880</v>
      </c>
      <c r="G605" s="136"/>
      <c r="H605" s="153">
        <v>97</v>
      </c>
      <c r="I605" s="153">
        <v>3492.5</v>
      </c>
      <c r="J605" s="154">
        <v>0</v>
      </c>
      <c r="K605" s="153">
        <f t="shared" si="36"/>
        <v>0</v>
      </c>
      <c r="L605" s="180">
        <f t="shared" si="37"/>
        <v>0</v>
      </c>
      <c r="M605" s="297">
        <f t="shared" si="35"/>
        <v>338772.5</v>
      </c>
      <c r="N605" s="289"/>
      <c r="O605" s="151" t="s">
        <v>2316</v>
      </c>
      <c r="P605" s="136" t="s">
        <v>759</v>
      </c>
      <c r="Q605" s="152" t="s">
        <v>126</v>
      </c>
      <c r="R605" s="136" t="s">
        <v>73</v>
      </c>
      <c r="S605" s="180" t="s">
        <v>213</v>
      </c>
    </row>
    <row r="606" spans="1:19" ht="20.25" customHeight="1">
      <c r="A606" s="136" t="s">
        <v>822</v>
      </c>
      <c r="B606" s="151" t="s">
        <v>2312</v>
      </c>
      <c r="C606" s="152" t="s">
        <v>736</v>
      </c>
      <c r="D606" s="149" t="s">
        <v>232</v>
      </c>
      <c r="E606" s="180"/>
      <c r="F606" s="136" t="s">
        <v>882</v>
      </c>
      <c r="G606" s="136"/>
      <c r="H606" s="153">
        <v>97</v>
      </c>
      <c r="I606" s="153">
        <v>8246.2999999999993</v>
      </c>
      <c r="J606" s="154">
        <v>0</v>
      </c>
      <c r="K606" s="153">
        <f t="shared" si="36"/>
        <v>0</v>
      </c>
      <c r="L606" s="180">
        <f t="shared" si="37"/>
        <v>0</v>
      </c>
      <c r="M606" s="297">
        <f t="shared" ref="M606:M669" si="38">H606*I606</f>
        <v>799891.1</v>
      </c>
      <c r="N606" s="289"/>
      <c r="O606" s="151" t="s">
        <v>2316</v>
      </c>
      <c r="P606" s="136" t="s">
        <v>759</v>
      </c>
      <c r="Q606" s="152" t="s">
        <v>126</v>
      </c>
      <c r="R606" s="136" t="s">
        <v>73</v>
      </c>
      <c r="S606" s="180" t="s">
        <v>213</v>
      </c>
    </row>
    <row r="607" spans="1:19" ht="20.25" customHeight="1">
      <c r="A607" s="136" t="s">
        <v>822</v>
      </c>
      <c r="B607" s="151" t="s">
        <v>2312</v>
      </c>
      <c r="C607" s="152" t="s">
        <v>736</v>
      </c>
      <c r="D607" s="149" t="s">
        <v>232</v>
      </c>
      <c r="E607" s="180"/>
      <c r="F607" s="136" t="s">
        <v>1575</v>
      </c>
      <c r="G607" s="136"/>
      <c r="H607" s="153">
        <v>97</v>
      </c>
      <c r="I607" s="153">
        <v>6985.1</v>
      </c>
      <c r="J607" s="154">
        <v>0</v>
      </c>
      <c r="K607" s="153">
        <f t="shared" si="36"/>
        <v>0</v>
      </c>
      <c r="L607" s="180">
        <f t="shared" si="37"/>
        <v>0</v>
      </c>
      <c r="M607" s="297">
        <f t="shared" si="38"/>
        <v>677554.70000000007</v>
      </c>
      <c r="N607" s="289"/>
      <c r="O607" s="151" t="s">
        <v>2316</v>
      </c>
      <c r="P607" s="136" t="s">
        <v>759</v>
      </c>
      <c r="Q607" s="152" t="s">
        <v>126</v>
      </c>
      <c r="R607" s="136" t="s">
        <v>73</v>
      </c>
      <c r="S607" s="180" t="s">
        <v>213</v>
      </c>
    </row>
    <row r="608" spans="1:19" s="34" customFormat="1" ht="20.25" customHeight="1">
      <c r="A608" s="136" t="s">
        <v>822</v>
      </c>
      <c r="B608" s="151" t="s">
        <v>2312</v>
      </c>
      <c r="C608" s="152" t="s">
        <v>736</v>
      </c>
      <c r="D608" s="149" t="s">
        <v>232</v>
      </c>
      <c r="E608" s="180"/>
      <c r="F608" s="136" t="s">
        <v>756</v>
      </c>
      <c r="G608" s="136"/>
      <c r="H608" s="153">
        <v>3</v>
      </c>
      <c r="I608" s="153">
        <v>44303.3</v>
      </c>
      <c r="J608" s="154">
        <v>0</v>
      </c>
      <c r="K608" s="153">
        <f t="shared" si="36"/>
        <v>0</v>
      </c>
      <c r="L608" s="180">
        <f t="shared" si="37"/>
        <v>0</v>
      </c>
      <c r="M608" s="297">
        <f t="shared" si="38"/>
        <v>132909.90000000002</v>
      </c>
      <c r="N608" s="289"/>
      <c r="O608" s="151" t="s">
        <v>2316</v>
      </c>
      <c r="P608" s="136" t="s">
        <v>759</v>
      </c>
      <c r="Q608" s="152" t="s">
        <v>121</v>
      </c>
      <c r="R608" s="136" t="s">
        <v>73</v>
      </c>
      <c r="S608" s="180" t="s">
        <v>213</v>
      </c>
    </row>
    <row r="609" spans="1:19" s="34" customFormat="1" ht="20.25" customHeight="1">
      <c r="A609" s="136" t="s">
        <v>822</v>
      </c>
      <c r="B609" s="151" t="s">
        <v>2312</v>
      </c>
      <c r="C609" s="152" t="s">
        <v>736</v>
      </c>
      <c r="D609" s="149" t="s">
        <v>232</v>
      </c>
      <c r="E609" s="180"/>
      <c r="F609" s="136" t="s">
        <v>880</v>
      </c>
      <c r="G609" s="136"/>
      <c r="H609" s="153">
        <v>3</v>
      </c>
      <c r="I609" s="153">
        <v>3568</v>
      </c>
      <c r="J609" s="154">
        <v>0</v>
      </c>
      <c r="K609" s="153">
        <f t="shared" si="36"/>
        <v>0</v>
      </c>
      <c r="L609" s="180">
        <f t="shared" si="37"/>
        <v>0</v>
      </c>
      <c r="M609" s="297">
        <f t="shared" si="38"/>
        <v>10704</v>
      </c>
      <c r="N609" s="289"/>
      <c r="O609" s="151" t="s">
        <v>2316</v>
      </c>
      <c r="P609" s="136" t="s">
        <v>759</v>
      </c>
      <c r="Q609" s="152" t="s">
        <v>126</v>
      </c>
      <c r="R609" s="136" t="s">
        <v>73</v>
      </c>
      <c r="S609" s="180" t="s">
        <v>213</v>
      </c>
    </row>
    <row r="610" spans="1:19" s="70" customFormat="1" ht="20.25" customHeight="1">
      <c r="A610" s="136" t="s">
        <v>822</v>
      </c>
      <c r="B610" s="151" t="s">
        <v>2312</v>
      </c>
      <c r="C610" s="152" t="s">
        <v>736</v>
      </c>
      <c r="D610" s="149" t="s">
        <v>232</v>
      </c>
      <c r="E610" s="180"/>
      <c r="F610" s="136" t="s">
        <v>880</v>
      </c>
      <c r="G610" s="136"/>
      <c r="H610" s="153">
        <v>3</v>
      </c>
      <c r="I610" s="153">
        <v>3568</v>
      </c>
      <c r="J610" s="154">
        <v>0</v>
      </c>
      <c r="K610" s="153">
        <f t="shared" ref="K610:K673" si="39">J610*H610</f>
        <v>0</v>
      </c>
      <c r="L610" s="180">
        <f t="shared" ref="L610:L673" si="40">K610/1000</f>
        <v>0</v>
      </c>
      <c r="M610" s="297">
        <f t="shared" si="38"/>
        <v>10704</v>
      </c>
      <c r="N610" s="289"/>
      <c r="O610" s="151" t="s">
        <v>2316</v>
      </c>
      <c r="P610" s="136" t="s">
        <v>759</v>
      </c>
      <c r="Q610" s="152" t="s">
        <v>126</v>
      </c>
      <c r="R610" s="136" t="s">
        <v>73</v>
      </c>
      <c r="S610" s="180" t="s">
        <v>213</v>
      </c>
    </row>
    <row r="611" spans="1:19" ht="20.25" customHeight="1">
      <c r="A611" s="136" t="s">
        <v>822</v>
      </c>
      <c r="B611" s="151" t="s">
        <v>2312</v>
      </c>
      <c r="C611" s="152" t="s">
        <v>736</v>
      </c>
      <c r="D611" s="149" t="s">
        <v>232</v>
      </c>
      <c r="E611" s="180"/>
      <c r="F611" s="136" t="s">
        <v>1575</v>
      </c>
      <c r="G611" s="136"/>
      <c r="H611" s="153">
        <v>3</v>
      </c>
      <c r="I611" s="153">
        <v>7136.1</v>
      </c>
      <c r="J611" s="154">
        <v>0</v>
      </c>
      <c r="K611" s="153">
        <f t="shared" si="39"/>
        <v>0</v>
      </c>
      <c r="L611" s="180">
        <f t="shared" si="40"/>
        <v>0</v>
      </c>
      <c r="M611" s="297">
        <f t="shared" si="38"/>
        <v>21408.300000000003</v>
      </c>
      <c r="N611" s="289"/>
      <c r="O611" s="151" t="s">
        <v>2316</v>
      </c>
      <c r="P611" s="136" t="s">
        <v>759</v>
      </c>
      <c r="Q611" s="152" t="s">
        <v>126</v>
      </c>
      <c r="R611" s="136" t="s">
        <v>73</v>
      </c>
      <c r="S611" s="180" t="s">
        <v>213</v>
      </c>
    </row>
    <row r="612" spans="1:19" ht="20.25" customHeight="1">
      <c r="A612" s="136" t="s">
        <v>822</v>
      </c>
      <c r="B612" s="151" t="s">
        <v>2312</v>
      </c>
      <c r="C612" s="152" t="s">
        <v>736</v>
      </c>
      <c r="D612" s="149" t="s">
        <v>232</v>
      </c>
      <c r="E612" s="180"/>
      <c r="F612" s="136" t="s">
        <v>882</v>
      </c>
      <c r="G612" s="136"/>
      <c r="H612" s="153">
        <v>3</v>
      </c>
      <c r="I612" s="153">
        <v>8424.6</v>
      </c>
      <c r="J612" s="154">
        <v>0</v>
      </c>
      <c r="K612" s="153">
        <f t="shared" si="39"/>
        <v>0</v>
      </c>
      <c r="L612" s="180">
        <f t="shared" si="40"/>
        <v>0</v>
      </c>
      <c r="M612" s="297">
        <f t="shared" si="38"/>
        <v>25273.800000000003</v>
      </c>
      <c r="N612" s="289"/>
      <c r="O612" s="151" t="s">
        <v>2316</v>
      </c>
      <c r="P612" s="136" t="s">
        <v>759</v>
      </c>
      <c r="Q612" s="152" t="s">
        <v>126</v>
      </c>
      <c r="R612" s="136" t="s">
        <v>73</v>
      </c>
      <c r="S612" s="180" t="s">
        <v>213</v>
      </c>
    </row>
    <row r="613" spans="1:19" s="34" customFormat="1" ht="20.25" customHeight="1">
      <c r="A613" s="136" t="s">
        <v>822</v>
      </c>
      <c r="B613" s="151" t="s">
        <v>2312</v>
      </c>
      <c r="C613" s="152" t="s">
        <v>736</v>
      </c>
      <c r="D613" s="149" t="s">
        <v>232</v>
      </c>
      <c r="E613" s="180"/>
      <c r="F613" s="136" t="s">
        <v>2317</v>
      </c>
      <c r="G613" s="136"/>
      <c r="H613" s="153">
        <v>14</v>
      </c>
      <c r="I613" s="153">
        <v>95000</v>
      </c>
      <c r="J613" s="154">
        <v>22.5</v>
      </c>
      <c r="K613" s="153">
        <f t="shared" si="39"/>
        <v>315</v>
      </c>
      <c r="L613" s="180">
        <f t="shared" si="40"/>
        <v>0.315</v>
      </c>
      <c r="M613" s="297">
        <f t="shared" si="38"/>
        <v>1330000</v>
      </c>
      <c r="N613" s="289"/>
      <c r="O613" s="151" t="s">
        <v>1289</v>
      </c>
      <c r="P613" s="136" t="s">
        <v>759</v>
      </c>
      <c r="Q613" s="152" t="s">
        <v>616</v>
      </c>
      <c r="R613" s="136" t="s">
        <v>68</v>
      </c>
      <c r="S613" s="180" t="s">
        <v>213</v>
      </c>
    </row>
    <row r="614" spans="1:19" s="34" customFormat="1" ht="20.25" customHeight="1">
      <c r="A614" s="136" t="s">
        <v>822</v>
      </c>
      <c r="B614" s="151" t="s">
        <v>2312</v>
      </c>
      <c r="C614" s="152" t="s">
        <v>736</v>
      </c>
      <c r="D614" s="149" t="s">
        <v>232</v>
      </c>
      <c r="E614" s="180"/>
      <c r="F614" s="136" t="s">
        <v>1643</v>
      </c>
      <c r="G614" s="136"/>
      <c r="H614" s="153">
        <v>14</v>
      </c>
      <c r="I614" s="153">
        <v>13500</v>
      </c>
      <c r="J614" s="154">
        <v>0</v>
      </c>
      <c r="K614" s="153">
        <f t="shared" si="39"/>
        <v>0</v>
      </c>
      <c r="L614" s="180">
        <f t="shared" si="40"/>
        <v>0</v>
      </c>
      <c r="M614" s="297">
        <f t="shared" si="38"/>
        <v>189000</v>
      </c>
      <c r="N614" s="289"/>
      <c r="O614" s="151" t="s">
        <v>1289</v>
      </c>
      <c r="P614" s="136" t="s">
        <v>759</v>
      </c>
      <c r="Q614" s="152" t="s">
        <v>126</v>
      </c>
      <c r="R614" s="136" t="s">
        <v>73</v>
      </c>
      <c r="S614" s="180" t="s">
        <v>213</v>
      </c>
    </row>
    <row r="615" spans="1:19" s="70" customFormat="1" ht="20.25" customHeight="1">
      <c r="A615" s="136" t="s">
        <v>822</v>
      </c>
      <c r="B615" s="151" t="s">
        <v>2312</v>
      </c>
      <c r="C615" s="152" t="s">
        <v>736</v>
      </c>
      <c r="D615" s="149" t="s">
        <v>232</v>
      </c>
      <c r="E615" s="180"/>
      <c r="F615" s="136" t="s">
        <v>780</v>
      </c>
      <c r="G615" s="136"/>
      <c r="H615" s="153">
        <v>2</v>
      </c>
      <c r="I615" s="153">
        <v>142723.4</v>
      </c>
      <c r="J615" s="154">
        <v>27</v>
      </c>
      <c r="K615" s="153">
        <f t="shared" si="39"/>
        <v>54</v>
      </c>
      <c r="L615" s="180">
        <f t="shared" si="40"/>
        <v>5.3999999999999999E-2</v>
      </c>
      <c r="M615" s="297">
        <f t="shared" si="38"/>
        <v>285446.8</v>
      </c>
      <c r="N615" s="289"/>
      <c r="O615" s="151" t="s">
        <v>611</v>
      </c>
      <c r="P615" s="136" t="s">
        <v>759</v>
      </c>
      <c r="Q615" s="152" t="s">
        <v>305</v>
      </c>
      <c r="R615" s="136" t="s">
        <v>68</v>
      </c>
      <c r="S615" s="180" t="s">
        <v>213</v>
      </c>
    </row>
    <row r="616" spans="1:19" ht="20.25" customHeight="1">
      <c r="A616" s="136" t="s">
        <v>822</v>
      </c>
      <c r="B616" s="151" t="s">
        <v>2312</v>
      </c>
      <c r="C616" s="152" t="s">
        <v>736</v>
      </c>
      <c r="D616" s="149" t="s">
        <v>232</v>
      </c>
      <c r="E616" s="180"/>
      <c r="F616" s="136" t="s">
        <v>363</v>
      </c>
      <c r="G616" s="136"/>
      <c r="H616" s="153">
        <v>44</v>
      </c>
      <c r="I616" s="153">
        <v>127800</v>
      </c>
      <c r="J616" s="154">
        <v>41.5</v>
      </c>
      <c r="K616" s="153">
        <f t="shared" si="39"/>
        <v>1826</v>
      </c>
      <c r="L616" s="180">
        <f t="shared" si="40"/>
        <v>1.8260000000000001</v>
      </c>
      <c r="M616" s="297">
        <f t="shared" si="38"/>
        <v>5623200</v>
      </c>
      <c r="N616" s="289"/>
      <c r="O616" s="151" t="s">
        <v>611</v>
      </c>
      <c r="P616" s="136" t="s">
        <v>759</v>
      </c>
      <c r="Q616" s="152" t="s">
        <v>305</v>
      </c>
      <c r="R616" s="136" t="s">
        <v>68</v>
      </c>
      <c r="S616" s="180" t="s">
        <v>213</v>
      </c>
    </row>
    <row r="617" spans="1:19" ht="20.25" customHeight="1">
      <c r="A617" s="136" t="s">
        <v>822</v>
      </c>
      <c r="B617" s="151" t="s">
        <v>2312</v>
      </c>
      <c r="C617" s="152" t="s">
        <v>736</v>
      </c>
      <c r="D617" s="149" t="s">
        <v>232</v>
      </c>
      <c r="E617" s="180"/>
      <c r="F617" s="136" t="s">
        <v>778</v>
      </c>
      <c r="G617" s="136"/>
      <c r="H617" s="153">
        <v>14</v>
      </c>
      <c r="I617" s="153">
        <v>103000</v>
      </c>
      <c r="J617" s="154">
        <v>0</v>
      </c>
      <c r="K617" s="153">
        <f t="shared" si="39"/>
        <v>0</v>
      </c>
      <c r="L617" s="180">
        <f t="shared" si="40"/>
        <v>0</v>
      </c>
      <c r="M617" s="297">
        <f t="shared" si="38"/>
        <v>1442000</v>
      </c>
      <c r="N617" s="289"/>
      <c r="O617" s="151" t="s">
        <v>11</v>
      </c>
      <c r="P617" s="136" t="s">
        <v>759</v>
      </c>
      <c r="Q617" s="152" t="s">
        <v>126</v>
      </c>
      <c r="R617" s="136" t="s">
        <v>73</v>
      </c>
      <c r="S617" s="180" t="s">
        <v>213</v>
      </c>
    </row>
    <row r="618" spans="1:19" s="34" customFormat="1" ht="20.25" customHeight="1">
      <c r="A618" s="136" t="s">
        <v>822</v>
      </c>
      <c r="B618" s="151" t="s">
        <v>2312</v>
      </c>
      <c r="C618" s="152" t="s">
        <v>736</v>
      </c>
      <c r="D618" s="149" t="s">
        <v>232</v>
      </c>
      <c r="E618" s="180"/>
      <c r="F618" s="136" t="s">
        <v>2318</v>
      </c>
      <c r="G618" s="136"/>
      <c r="H618" s="153">
        <v>2</v>
      </c>
      <c r="I618" s="153">
        <v>71000</v>
      </c>
      <c r="J618" s="154">
        <v>0</v>
      </c>
      <c r="K618" s="153">
        <f t="shared" si="39"/>
        <v>0</v>
      </c>
      <c r="L618" s="180">
        <f t="shared" si="40"/>
        <v>0</v>
      </c>
      <c r="M618" s="297">
        <f t="shared" si="38"/>
        <v>142000</v>
      </c>
      <c r="N618" s="289"/>
      <c r="O618" s="151" t="s">
        <v>11</v>
      </c>
      <c r="P618" s="136" t="s">
        <v>759</v>
      </c>
      <c r="Q618" s="152" t="s">
        <v>122</v>
      </c>
      <c r="R618" s="136" t="s">
        <v>73</v>
      </c>
      <c r="S618" s="180" t="s">
        <v>213</v>
      </c>
    </row>
    <row r="619" spans="1:19" s="34" customFormat="1" ht="20.25" customHeight="1">
      <c r="A619" s="136" t="s">
        <v>822</v>
      </c>
      <c r="B619" s="151" t="s">
        <v>2312</v>
      </c>
      <c r="C619" s="152" t="s">
        <v>736</v>
      </c>
      <c r="D619" s="149" t="s">
        <v>232</v>
      </c>
      <c r="E619" s="180"/>
      <c r="F619" s="136" t="s">
        <v>534</v>
      </c>
      <c r="G619" s="136"/>
      <c r="H619" s="153">
        <v>18</v>
      </c>
      <c r="I619" s="153">
        <v>55164.2</v>
      </c>
      <c r="J619" s="154">
        <v>0</v>
      </c>
      <c r="K619" s="153">
        <f t="shared" si="39"/>
        <v>0</v>
      </c>
      <c r="L619" s="180">
        <f t="shared" si="40"/>
        <v>0</v>
      </c>
      <c r="M619" s="297">
        <f t="shared" si="38"/>
        <v>992955.6</v>
      </c>
      <c r="N619" s="289"/>
      <c r="O619" s="151" t="s">
        <v>1326</v>
      </c>
      <c r="P619" s="136" t="s">
        <v>759</v>
      </c>
      <c r="Q619" s="152" t="s">
        <v>124</v>
      </c>
      <c r="R619" s="136" t="s">
        <v>73</v>
      </c>
      <c r="S619" s="180" t="s">
        <v>213</v>
      </c>
    </row>
    <row r="620" spans="1:19" s="34" customFormat="1" ht="20.25" customHeight="1">
      <c r="A620" s="136" t="s">
        <v>822</v>
      </c>
      <c r="B620" s="151" t="s">
        <v>2312</v>
      </c>
      <c r="C620" s="152" t="s">
        <v>736</v>
      </c>
      <c r="D620" s="149" t="s">
        <v>232</v>
      </c>
      <c r="E620" s="180"/>
      <c r="F620" s="136" t="s">
        <v>2113</v>
      </c>
      <c r="G620" s="136"/>
      <c r="H620" s="153">
        <v>18</v>
      </c>
      <c r="I620" s="153">
        <v>7313.4</v>
      </c>
      <c r="J620" s="154">
        <v>0</v>
      </c>
      <c r="K620" s="153">
        <f t="shared" si="39"/>
        <v>0</v>
      </c>
      <c r="L620" s="180">
        <f t="shared" si="40"/>
        <v>0</v>
      </c>
      <c r="M620" s="297">
        <f t="shared" si="38"/>
        <v>131641.19999999998</v>
      </c>
      <c r="N620" s="289"/>
      <c r="O620" s="151" t="s">
        <v>1326</v>
      </c>
      <c r="P620" s="136" t="s">
        <v>759</v>
      </c>
      <c r="Q620" s="152" t="s">
        <v>126</v>
      </c>
      <c r="R620" s="136" t="s">
        <v>73</v>
      </c>
      <c r="S620" s="180" t="s">
        <v>213</v>
      </c>
    </row>
    <row r="621" spans="1:19" s="70" customFormat="1" ht="20.25" customHeight="1">
      <c r="A621" s="136" t="s">
        <v>822</v>
      </c>
      <c r="B621" s="151" t="s">
        <v>2312</v>
      </c>
      <c r="C621" s="152" t="s">
        <v>736</v>
      </c>
      <c r="D621" s="149" t="s">
        <v>232</v>
      </c>
      <c r="E621" s="180"/>
      <c r="F621" s="136" t="s">
        <v>880</v>
      </c>
      <c r="G621" s="136"/>
      <c r="H621" s="153">
        <v>18</v>
      </c>
      <c r="I621" s="153">
        <v>3761.2</v>
      </c>
      <c r="J621" s="154">
        <v>0</v>
      </c>
      <c r="K621" s="153">
        <f t="shared" si="39"/>
        <v>0</v>
      </c>
      <c r="L621" s="180">
        <f t="shared" si="40"/>
        <v>0</v>
      </c>
      <c r="M621" s="297">
        <f t="shared" si="38"/>
        <v>67701.599999999991</v>
      </c>
      <c r="N621" s="289"/>
      <c r="O621" s="151" t="s">
        <v>1326</v>
      </c>
      <c r="P621" s="136" t="s">
        <v>759</v>
      </c>
      <c r="Q621" s="152" t="s">
        <v>126</v>
      </c>
      <c r="R621" s="136" t="s">
        <v>73</v>
      </c>
      <c r="S621" s="180" t="s">
        <v>213</v>
      </c>
    </row>
    <row r="622" spans="1:19" ht="20.25" customHeight="1">
      <c r="A622" s="136" t="s">
        <v>822</v>
      </c>
      <c r="B622" s="151" t="s">
        <v>2312</v>
      </c>
      <c r="C622" s="152" t="s">
        <v>736</v>
      </c>
      <c r="D622" s="149" t="s">
        <v>232</v>
      </c>
      <c r="E622" s="180"/>
      <c r="F622" s="136" t="s">
        <v>880</v>
      </c>
      <c r="G622" s="136"/>
      <c r="H622" s="153">
        <v>18</v>
      </c>
      <c r="I622" s="153">
        <v>3761.2</v>
      </c>
      <c r="J622" s="154">
        <v>0</v>
      </c>
      <c r="K622" s="153">
        <f t="shared" si="39"/>
        <v>0</v>
      </c>
      <c r="L622" s="180">
        <f t="shared" si="40"/>
        <v>0</v>
      </c>
      <c r="M622" s="297">
        <f t="shared" si="38"/>
        <v>67701.599999999991</v>
      </c>
      <c r="N622" s="289"/>
      <c r="O622" s="151" t="s">
        <v>1326</v>
      </c>
      <c r="P622" s="136" t="s">
        <v>759</v>
      </c>
      <c r="Q622" s="152" t="s">
        <v>126</v>
      </c>
      <c r="R622" s="136" t="s">
        <v>73</v>
      </c>
      <c r="S622" s="180" t="s">
        <v>213</v>
      </c>
    </row>
    <row r="623" spans="1:19" ht="20.25" customHeight="1">
      <c r="A623" s="136" t="s">
        <v>822</v>
      </c>
      <c r="B623" s="151" t="s">
        <v>2312</v>
      </c>
      <c r="C623" s="152" t="s">
        <v>736</v>
      </c>
      <c r="D623" s="149" t="s">
        <v>232</v>
      </c>
      <c r="E623" s="180"/>
      <c r="F623" s="136" t="s">
        <v>1065</v>
      </c>
      <c r="G623" s="136"/>
      <c r="H623" s="153">
        <v>110</v>
      </c>
      <c r="I623" s="153">
        <v>41470.400000000001</v>
      </c>
      <c r="J623" s="154">
        <v>0</v>
      </c>
      <c r="K623" s="153">
        <f t="shared" si="39"/>
        <v>0</v>
      </c>
      <c r="L623" s="180">
        <f t="shared" si="40"/>
        <v>0</v>
      </c>
      <c r="M623" s="297">
        <f t="shared" si="38"/>
        <v>4561744</v>
      </c>
      <c r="N623" s="289"/>
      <c r="O623" s="151" t="s">
        <v>2319</v>
      </c>
      <c r="P623" s="136" t="s">
        <v>759</v>
      </c>
      <c r="Q623" s="152" t="s">
        <v>126</v>
      </c>
      <c r="R623" s="136" t="s">
        <v>73</v>
      </c>
      <c r="S623" s="180" t="s">
        <v>213</v>
      </c>
    </row>
    <row r="624" spans="1:19" s="34" customFormat="1" ht="20.25" customHeight="1">
      <c r="A624" s="136" t="s">
        <v>822</v>
      </c>
      <c r="B624" s="151" t="s">
        <v>2312</v>
      </c>
      <c r="C624" s="152" t="s">
        <v>736</v>
      </c>
      <c r="D624" s="149" t="s">
        <v>232</v>
      </c>
      <c r="E624" s="180"/>
      <c r="F624" s="136" t="s">
        <v>874</v>
      </c>
      <c r="G624" s="136"/>
      <c r="H624" s="153">
        <v>110</v>
      </c>
      <c r="I624" s="153">
        <v>114255.3</v>
      </c>
      <c r="J624" s="154">
        <v>37</v>
      </c>
      <c r="K624" s="153">
        <f t="shared" si="39"/>
        <v>4070</v>
      </c>
      <c r="L624" s="180">
        <f t="shared" si="40"/>
        <v>4.07</v>
      </c>
      <c r="M624" s="297">
        <f t="shared" si="38"/>
        <v>12568083</v>
      </c>
      <c r="N624" s="289"/>
      <c r="O624" s="151" t="s">
        <v>2319</v>
      </c>
      <c r="P624" s="136" t="s">
        <v>759</v>
      </c>
      <c r="Q624" s="152" t="s">
        <v>302</v>
      </c>
      <c r="R624" s="136" t="s">
        <v>68</v>
      </c>
      <c r="S624" s="180" t="s">
        <v>213</v>
      </c>
    </row>
    <row r="625" spans="1:19" s="34" customFormat="1" ht="20.25" customHeight="1">
      <c r="A625" s="136" t="s">
        <v>822</v>
      </c>
      <c r="B625" s="151" t="s">
        <v>2312</v>
      </c>
      <c r="C625" s="152" t="s">
        <v>736</v>
      </c>
      <c r="D625" s="149" t="s">
        <v>232</v>
      </c>
      <c r="E625" s="180"/>
      <c r="F625" s="136" t="s">
        <v>874</v>
      </c>
      <c r="G625" s="136"/>
      <c r="H625" s="153">
        <v>12</v>
      </c>
      <c r="I625" s="153">
        <v>123287.7</v>
      </c>
      <c r="J625" s="154">
        <v>37</v>
      </c>
      <c r="K625" s="153">
        <f t="shared" si="39"/>
        <v>444</v>
      </c>
      <c r="L625" s="180">
        <f t="shared" si="40"/>
        <v>0.44400000000000001</v>
      </c>
      <c r="M625" s="297">
        <f t="shared" si="38"/>
        <v>1479452.4</v>
      </c>
      <c r="N625" s="289"/>
      <c r="O625" s="151" t="s">
        <v>2320</v>
      </c>
      <c r="P625" s="136" t="s">
        <v>759</v>
      </c>
      <c r="Q625" s="152" t="s">
        <v>302</v>
      </c>
      <c r="R625" s="136" t="s">
        <v>68</v>
      </c>
      <c r="S625" s="180" t="s">
        <v>213</v>
      </c>
    </row>
    <row r="626" spans="1:19" s="70" customFormat="1" ht="20.25" customHeight="1">
      <c r="A626" s="136" t="s">
        <v>822</v>
      </c>
      <c r="B626" s="151" t="s">
        <v>2312</v>
      </c>
      <c r="C626" s="152" t="s">
        <v>736</v>
      </c>
      <c r="D626" s="149" t="s">
        <v>232</v>
      </c>
      <c r="E626" s="180"/>
      <c r="F626" s="136" t="s">
        <v>1045</v>
      </c>
      <c r="G626" s="136"/>
      <c r="H626" s="153">
        <v>1</v>
      </c>
      <c r="I626" s="153">
        <v>64000</v>
      </c>
      <c r="J626" s="154">
        <v>10.3</v>
      </c>
      <c r="K626" s="153">
        <f t="shared" si="39"/>
        <v>10.3</v>
      </c>
      <c r="L626" s="180">
        <f t="shared" si="40"/>
        <v>1.03E-2</v>
      </c>
      <c r="M626" s="297">
        <f t="shared" si="38"/>
        <v>64000</v>
      </c>
      <c r="N626" s="289"/>
      <c r="O626" s="151" t="s">
        <v>11</v>
      </c>
      <c r="P626" s="136" t="s">
        <v>759</v>
      </c>
      <c r="Q626" s="152" t="s">
        <v>208</v>
      </c>
      <c r="R626" s="136" t="s">
        <v>68</v>
      </c>
      <c r="S626" s="180" t="s">
        <v>213</v>
      </c>
    </row>
    <row r="627" spans="1:19" ht="20.25" customHeight="1">
      <c r="A627" s="136" t="s">
        <v>822</v>
      </c>
      <c r="B627" s="151" t="s">
        <v>2312</v>
      </c>
      <c r="C627" s="152" t="s">
        <v>736</v>
      </c>
      <c r="D627" s="149" t="s">
        <v>232</v>
      </c>
      <c r="E627" s="180"/>
      <c r="F627" s="136" t="s">
        <v>773</v>
      </c>
      <c r="G627" s="136"/>
      <c r="H627" s="153">
        <v>23</v>
      </c>
      <c r="I627" s="153">
        <v>14000</v>
      </c>
      <c r="J627" s="154">
        <v>0</v>
      </c>
      <c r="K627" s="153">
        <f t="shared" si="39"/>
        <v>0</v>
      </c>
      <c r="L627" s="180">
        <f t="shared" si="40"/>
        <v>0</v>
      </c>
      <c r="M627" s="297">
        <f t="shared" si="38"/>
        <v>322000</v>
      </c>
      <c r="N627" s="289"/>
      <c r="O627" s="151" t="s">
        <v>11</v>
      </c>
      <c r="P627" s="136" t="s">
        <v>759</v>
      </c>
      <c r="Q627" s="152" t="s">
        <v>138</v>
      </c>
      <c r="R627" s="136" t="s">
        <v>73</v>
      </c>
      <c r="S627" s="180" t="s">
        <v>213</v>
      </c>
    </row>
    <row r="628" spans="1:19" ht="20.25" customHeight="1">
      <c r="A628" s="136" t="s">
        <v>822</v>
      </c>
      <c r="B628" s="151" t="s">
        <v>2312</v>
      </c>
      <c r="C628" s="152" t="s">
        <v>736</v>
      </c>
      <c r="D628" s="149" t="s">
        <v>232</v>
      </c>
      <c r="E628" s="180"/>
      <c r="F628" s="136" t="s">
        <v>2321</v>
      </c>
      <c r="G628" s="136"/>
      <c r="H628" s="153">
        <v>83</v>
      </c>
      <c r="I628" s="153">
        <v>7000</v>
      </c>
      <c r="J628" s="154">
        <v>0</v>
      </c>
      <c r="K628" s="153">
        <f t="shared" si="39"/>
        <v>0</v>
      </c>
      <c r="L628" s="180">
        <f t="shared" si="40"/>
        <v>0</v>
      </c>
      <c r="M628" s="297">
        <f t="shared" si="38"/>
        <v>581000</v>
      </c>
      <c r="N628" s="289"/>
      <c r="O628" s="151" t="s">
        <v>11</v>
      </c>
      <c r="P628" s="136" t="s">
        <v>759</v>
      </c>
      <c r="Q628" s="152" t="s">
        <v>138</v>
      </c>
      <c r="R628" s="136" t="s">
        <v>73</v>
      </c>
      <c r="S628" s="180" t="s">
        <v>213</v>
      </c>
    </row>
    <row r="629" spans="1:19" s="34" customFormat="1" ht="20.25" customHeight="1">
      <c r="A629" s="136" t="s">
        <v>822</v>
      </c>
      <c r="B629" s="151" t="s">
        <v>2312</v>
      </c>
      <c r="C629" s="152" t="s">
        <v>736</v>
      </c>
      <c r="D629" s="149" t="s">
        <v>232</v>
      </c>
      <c r="E629" s="180"/>
      <c r="F629" s="136" t="s">
        <v>985</v>
      </c>
      <c r="G629" s="136"/>
      <c r="H629" s="153">
        <v>18</v>
      </c>
      <c r="I629" s="153">
        <v>7600</v>
      </c>
      <c r="J629" s="154">
        <v>0</v>
      </c>
      <c r="K629" s="153">
        <f t="shared" si="39"/>
        <v>0</v>
      </c>
      <c r="L629" s="180">
        <f t="shared" si="40"/>
        <v>0</v>
      </c>
      <c r="M629" s="297">
        <f t="shared" si="38"/>
        <v>136800</v>
      </c>
      <c r="N629" s="289"/>
      <c r="O629" s="151" t="s">
        <v>11</v>
      </c>
      <c r="P629" s="136" t="s">
        <v>759</v>
      </c>
      <c r="Q629" s="152" t="s">
        <v>126</v>
      </c>
      <c r="R629" s="136" t="s">
        <v>73</v>
      </c>
      <c r="S629" s="180" t="s">
        <v>213</v>
      </c>
    </row>
    <row r="630" spans="1:19" s="34" customFormat="1" ht="20.25" customHeight="1">
      <c r="A630" s="136" t="s">
        <v>822</v>
      </c>
      <c r="B630" s="151" t="s">
        <v>2312</v>
      </c>
      <c r="C630" s="152" t="s">
        <v>736</v>
      </c>
      <c r="D630" s="149" t="s">
        <v>232</v>
      </c>
      <c r="E630" s="180"/>
      <c r="F630" s="136" t="s">
        <v>2322</v>
      </c>
      <c r="G630" s="136"/>
      <c r="H630" s="153">
        <v>14</v>
      </c>
      <c r="I630" s="153">
        <v>95700</v>
      </c>
      <c r="J630" s="154">
        <v>0</v>
      </c>
      <c r="K630" s="153">
        <f t="shared" si="39"/>
        <v>0</v>
      </c>
      <c r="L630" s="180">
        <f t="shared" si="40"/>
        <v>0</v>
      </c>
      <c r="M630" s="297">
        <f t="shared" si="38"/>
        <v>1339800</v>
      </c>
      <c r="N630" s="289"/>
      <c r="O630" s="151" t="s">
        <v>11</v>
      </c>
      <c r="P630" s="136" t="s">
        <v>759</v>
      </c>
      <c r="Q630" s="152" t="s">
        <v>126</v>
      </c>
      <c r="R630" s="136" t="s">
        <v>73</v>
      </c>
      <c r="S630" s="180" t="s">
        <v>213</v>
      </c>
    </row>
    <row r="631" spans="1:19" s="70" customFormat="1" ht="20.25" customHeight="1">
      <c r="A631" s="136" t="s">
        <v>822</v>
      </c>
      <c r="B631" s="151" t="s">
        <v>2312</v>
      </c>
      <c r="C631" s="152" t="s">
        <v>736</v>
      </c>
      <c r="D631" s="149" t="s">
        <v>232</v>
      </c>
      <c r="E631" s="180"/>
      <c r="F631" s="136" t="s">
        <v>2323</v>
      </c>
      <c r="G631" s="136"/>
      <c r="H631" s="153">
        <v>14</v>
      </c>
      <c r="I631" s="153">
        <v>66500</v>
      </c>
      <c r="J631" s="154">
        <v>0</v>
      </c>
      <c r="K631" s="153">
        <f t="shared" si="39"/>
        <v>0</v>
      </c>
      <c r="L631" s="180">
        <f t="shared" si="40"/>
        <v>0</v>
      </c>
      <c r="M631" s="297">
        <f t="shared" si="38"/>
        <v>931000</v>
      </c>
      <c r="N631" s="289"/>
      <c r="O631" s="151" t="s">
        <v>11</v>
      </c>
      <c r="P631" s="136" t="s">
        <v>759</v>
      </c>
      <c r="Q631" s="152" t="s">
        <v>126</v>
      </c>
      <c r="R631" s="136" t="s">
        <v>73</v>
      </c>
      <c r="S631" s="180" t="s">
        <v>213</v>
      </c>
    </row>
    <row r="632" spans="1:19" ht="20.25" customHeight="1">
      <c r="A632" s="136" t="s">
        <v>822</v>
      </c>
      <c r="B632" s="151" t="s">
        <v>2312</v>
      </c>
      <c r="C632" s="152" t="s">
        <v>736</v>
      </c>
      <c r="D632" s="149" t="s">
        <v>232</v>
      </c>
      <c r="E632" s="180"/>
      <c r="F632" s="136" t="s">
        <v>1517</v>
      </c>
      <c r="G632" s="136"/>
      <c r="H632" s="153">
        <v>14</v>
      </c>
      <c r="I632" s="153">
        <v>145000</v>
      </c>
      <c r="J632" s="154">
        <v>0</v>
      </c>
      <c r="K632" s="153">
        <f t="shared" si="39"/>
        <v>0</v>
      </c>
      <c r="L632" s="180">
        <f t="shared" si="40"/>
        <v>0</v>
      </c>
      <c r="M632" s="297">
        <f t="shared" si="38"/>
        <v>2030000</v>
      </c>
      <c r="N632" s="289"/>
      <c r="O632" s="151" t="s">
        <v>11</v>
      </c>
      <c r="P632" s="136" t="s">
        <v>759</v>
      </c>
      <c r="Q632" s="152" t="s">
        <v>126</v>
      </c>
      <c r="R632" s="136" t="s">
        <v>73</v>
      </c>
      <c r="S632" s="180" t="s">
        <v>213</v>
      </c>
    </row>
    <row r="633" spans="1:19" ht="20.25" customHeight="1">
      <c r="A633" s="136" t="s">
        <v>822</v>
      </c>
      <c r="B633" s="151" t="s">
        <v>2312</v>
      </c>
      <c r="C633" s="152" t="s">
        <v>736</v>
      </c>
      <c r="D633" s="149" t="s">
        <v>232</v>
      </c>
      <c r="E633" s="180"/>
      <c r="F633" s="136" t="s">
        <v>1014</v>
      </c>
      <c r="G633" s="136"/>
      <c r="H633" s="153">
        <v>4</v>
      </c>
      <c r="I633" s="153">
        <v>98946.8</v>
      </c>
      <c r="J633" s="154">
        <v>33</v>
      </c>
      <c r="K633" s="153">
        <f t="shared" si="39"/>
        <v>132</v>
      </c>
      <c r="L633" s="180">
        <f t="shared" si="40"/>
        <v>0.13200000000000001</v>
      </c>
      <c r="M633" s="297">
        <f t="shared" si="38"/>
        <v>395787.2</v>
      </c>
      <c r="N633" s="289"/>
      <c r="O633" s="151" t="s">
        <v>1433</v>
      </c>
      <c r="P633" s="136" t="s">
        <v>759</v>
      </c>
      <c r="Q633" s="152" t="s">
        <v>117</v>
      </c>
      <c r="R633" s="136" t="s">
        <v>68</v>
      </c>
      <c r="S633" s="180" t="s">
        <v>213</v>
      </c>
    </row>
    <row r="634" spans="1:19" s="34" customFormat="1" ht="20.25" customHeight="1">
      <c r="A634" s="136" t="s">
        <v>822</v>
      </c>
      <c r="B634" s="151" t="s">
        <v>2312</v>
      </c>
      <c r="C634" s="152" t="s">
        <v>736</v>
      </c>
      <c r="D634" s="149" t="s">
        <v>232</v>
      </c>
      <c r="E634" s="180"/>
      <c r="F634" s="136" t="s">
        <v>2324</v>
      </c>
      <c r="G634" s="136"/>
      <c r="H634" s="153">
        <v>4</v>
      </c>
      <c r="I634" s="153">
        <v>55969.9</v>
      </c>
      <c r="J634" s="154">
        <v>10</v>
      </c>
      <c r="K634" s="153">
        <f t="shared" si="39"/>
        <v>40</v>
      </c>
      <c r="L634" s="180">
        <f t="shared" si="40"/>
        <v>0.04</v>
      </c>
      <c r="M634" s="297">
        <f t="shared" si="38"/>
        <v>223879.6</v>
      </c>
      <c r="N634" s="289"/>
      <c r="O634" s="151" t="s">
        <v>1433</v>
      </c>
      <c r="P634" s="136" t="s">
        <v>759</v>
      </c>
      <c r="Q634" s="152" t="s">
        <v>2300</v>
      </c>
      <c r="R634" s="136" t="s">
        <v>68</v>
      </c>
      <c r="S634" s="180" t="s">
        <v>213</v>
      </c>
    </row>
    <row r="635" spans="1:19" s="34" customFormat="1" ht="20.25" customHeight="1">
      <c r="A635" s="136" t="s">
        <v>822</v>
      </c>
      <c r="B635" s="151" t="s">
        <v>2312</v>
      </c>
      <c r="C635" s="152" t="s">
        <v>736</v>
      </c>
      <c r="D635" s="149" t="s">
        <v>232</v>
      </c>
      <c r="E635" s="180"/>
      <c r="F635" s="136" t="s">
        <v>880</v>
      </c>
      <c r="G635" s="136"/>
      <c r="H635" s="153">
        <v>4</v>
      </c>
      <c r="I635" s="153">
        <v>3598.1</v>
      </c>
      <c r="J635" s="154">
        <v>0</v>
      </c>
      <c r="K635" s="153">
        <f t="shared" si="39"/>
        <v>0</v>
      </c>
      <c r="L635" s="180">
        <f t="shared" si="40"/>
        <v>0</v>
      </c>
      <c r="M635" s="297">
        <f t="shared" si="38"/>
        <v>14392.4</v>
      </c>
      <c r="N635" s="289"/>
      <c r="O635" s="151" t="s">
        <v>1433</v>
      </c>
      <c r="P635" s="136" t="s">
        <v>759</v>
      </c>
      <c r="Q635" s="152" t="s">
        <v>126</v>
      </c>
      <c r="R635" s="136" t="s">
        <v>73</v>
      </c>
      <c r="S635" s="180" t="s">
        <v>213</v>
      </c>
    </row>
    <row r="636" spans="1:19" s="70" customFormat="1" ht="20.25" customHeight="1">
      <c r="A636" s="136" t="s">
        <v>822</v>
      </c>
      <c r="B636" s="151" t="s">
        <v>2312</v>
      </c>
      <c r="C636" s="152" t="s">
        <v>736</v>
      </c>
      <c r="D636" s="149" t="s">
        <v>232</v>
      </c>
      <c r="E636" s="180"/>
      <c r="F636" s="136" t="s">
        <v>2325</v>
      </c>
      <c r="G636" s="136"/>
      <c r="H636" s="153">
        <v>77</v>
      </c>
      <c r="I636" s="153">
        <v>112136.2</v>
      </c>
      <c r="J636" s="154">
        <v>0</v>
      </c>
      <c r="K636" s="153">
        <f t="shared" si="39"/>
        <v>0</v>
      </c>
      <c r="L636" s="180">
        <f t="shared" si="40"/>
        <v>0</v>
      </c>
      <c r="M636" s="297">
        <f t="shared" si="38"/>
        <v>8634487.4000000004</v>
      </c>
      <c r="N636" s="289"/>
      <c r="O636" s="151" t="s">
        <v>11</v>
      </c>
      <c r="P636" s="136" t="s">
        <v>759</v>
      </c>
      <c r="Q636" s="152" t="s">
        <v>2326</v>
      </c>
      <c r="R636" s="136" t="s">
        <v>73</v>
      </c>
      <c r="S636" s="180" t="s">
        <v>213</v>
      </c>
    </row>
    <row r="637" spans="1:19" ht="20.25" customHeight="1">
      <c r="A637" s="136" t="s">
        <v>822</v>
      </c>
      <c r="B637" s="151" t="s">
        <v>2312</v>
      </c>
      <c r="C637" s="152" t="s">
        <v>736</v>
      </c>
      <c r="D637" s="149" t="s">
        <v>232</v>
      </c>
      <c r="E637" s="180"/>
      <c r="F637" s="136" t="s">
        <v>2327</v>
      </c>
      <c r="G637" s="136"/>
      <c r="H637" s="153">
        <v>77</v>
      </c>
      <c r="I637" s="153">
        <v>10863.8</v>
      </c>
      <c r="J637" s="154">
        <v>0</v>
      </c>
      <c r="K637" s="153">
        <f t="shared" si="39"/>
        <v>0</v>
      </c>
      <c r="L637" s="180">
        <f t="shared" si="40"/>
        <v>0</v>
      </c>
      <c r="M637" s="297">
        <f t="shared" si="38"/>
        <v>836512.6</v>
      </c>
      <c r="N637" s="289"/>
      <c r="O637" s="151" t="s">
        <v>11</v>
      </c>
      <c r="P637" s="136" t="s">
        <v>759</v>
      </c>
      <c r="Q637" s="152" t="s">
        <v>126</v>
      </c>
      <c r="R637" s="136" t="s">
        <v>73</v>
      </c>
      <c r="S637" s="180" t="s">
        <v>213</v>
      </c>
    </row>
    <row r="638" spans="1:19" ht="20.25" customHeight="1">
      <c r="A638" s="136" t="s">
        <v>398</v>
      </c>
      <c r="B638" s="151" t="s">
        <v>2328</v>
      </c>
      <c r="C638" s="152" t="s">
        <v>33</v>
      </c>
      <c r="D638" s="149" t="s">
        <v>2329</v>
      </c>
      <c r="E638" s="180"/>
      <c r="F638" s="136" t="s">
        <v>1387</v>
      </c>
      <c r="G638" s="136"/>
      <c r="H638" s="153">
        <v>1896</v>
      </c>
      <c r="I638" s="153">
        <v>12380.5</v>
      </c>
      <c r="J638" s="154">
        <v>0</v>
      </c>
      <c r="K638" s="153">
        <f t="shared" si="39"/>
        <v>0</v>
      </c>
      <c r="L638" s="180">
        <f t="shared" si="40"/>
        <v>0</v>
      </c>
      <c r="M638" s="297">
        <f t="shared" si="38"/>
        <v>23473428</v>
      </c>
      <c r="N638" s="289"/>
      <c r="O638" s="151" t="s">
        <v>1198</v>
      </c>
      <c r="P638" s="136" t="s">
        <v>90</v>
      </c>
      <c r="Q638" s="152" t="s">
        <v>2282</v>
      </c>
      <c r="R638" s="136" t="s">
        <v>68</v>
      </c>
      <c r="S638" s="180" t="s">
        <v>1076</v>
      </c>
    </row>
    <row r="639" spans="1:19" s="34" customFormat="1" ht="20.25" customHeight="1">
      <c r="A639" s="136" t="s">
        <v>398</v>
      </c>
      <c r="B639" s="151" t="s">
        <v>2330</v>
      </c>
      <c r="C639" s="152" t="s">
        <v>399</v>
      </c>
      <c r="D639" s="149" t="s">
        <v>2329</v>
      </c>
      <c r="E639" s="180"/>
      <c r="F639" s="136" t="s">
        <v>517</v>
      </c>
      <c r="G639" s="136"/>
      <c r="H639" s="153">
        <v>1896</v>
      </c>
      <c r="I639" s="153">
        <v>55833.7</v>
      </c>
      <c r="J639" s="154">
        <v>15.5</v>
      </c>
      <c r="K639" s="153">
        <f t="shared" si="39"/>
        <v>29388</v>
      </c>
      <c r="L639" s="180">
        <f t="shared" si="40"/>
        <v>29.388000000000002</v>
      </c>
      <c r="M639" s="297">
        <f t="shared" si="38"/>
        <v>105860695.19999999</v>
      </c>
      <c r="N639" s="289"/>
      <c r="O639" s="151" t="s">
        <v>1198</v>
      </c>
      <c r="P639" s="136" t="s">
        <v>90</v>
      </c>
      <c r="Q639" s="152" t="s">
        <v>118</v>
      </c>
      <c r="R639" s="136" t="s">
        <v>60</v>
      </c>
      <c r="S639" s="180" t="s">
        <v>1076</v>
      </c>
    </row>
    <row r="640" spans="1:19" s="34" customFormat="1" ht="20.25" customHeight="1">
      <c r="A640" s="136" t="s">
        <v>398</v>
      </c>
      <c r="B640" s="151" t="s">
        <v>2330</v>
      </c>
      <c r="C640" s="152" t="s">
        <v>399</v>
      </c>
      <c r="D640" s="149" t="s">
        <v>2329</v>
      </c>
      <c r="E640" s="180"/>
      <c r="F640" s="136" t="s">
        <v>402</v>
      </c>
      <c r="G640" s="136"/>
      <c r="H640" s="153">
        <v>1896</v>
      </c>
      <c r="I640" s="153">
        <v>109800</v>
      </c>
      <c r="J640" s="154">
        <v>26.4</v>
      </c>
      <c r="K640" s="153">
        <f t="shared" si="39"/>
        <v>50054.399999999994</v>
      </c>
      <c r="L640" s="180">
        <f t="shared" si="40"/>
        <v>50.054399999999994</v>
      </c>
      <c r="M640" s="297">
        <f t="shared" si="38"/>
        <v>208180800</v>
      </c>
      <c r="N640" s="289"/>
      <c r="O640" s="151" t="s">
        <v>1615</v>
      </c>
      <c r="P640" s="136" t="s">
        <v>90</v>
      </c>
      <c r="Q640" s="152" t="s">
        <v>131</v>
      </c>
      <c r="R640" s="136" t="s">
        <v>60</v>
      </c>
      <c r="S640" s="180" t="s">
        <v>1076</v>
      </c>
    </row>
    <row r="641" spans="1:19" s="70" customFormat="1" ht="20.25" customHeight="1">
      <c r="A641" s="136" t="s">
        <v>398</v>
      </c>
      <c r="B641" s="151" t="s">
        <v>2330</v>
      </c>
      <c r="C641" s="152" t="s">
        <v>399</v>
      </c>
      <c r="D641" s="149" t="s">
        <v>2329</v>
      </c>
      <c r="E641" s="180"/>
      <c r="F641" s="136" t="s">
        <v>2331</v>
      </c>
      <c r="G641" s="136"/>
      <c r="H641" s="153">
        <v>1896</v>
      </c>
      <c r="I641" s="153">
        <v>48800</v>
      </c>
      <c r="J641" s="154">
        <v>10</v>
      </c>
      <c r="K641" s="153">
        <f t="shared" si="39"/>
        <v>18960</v>
      </c>
      <c r="L641" s="180">
        <f t="shared" si="40"/>
        <v>18.96</v>
      </c>
      <c r="M641" s="297">
        <f t="shared" si="38"/>
        <v>92524800</v>
      </c>
      <c r="N641" s="289"/>
      <c r="O641" s="151" t="s">
        <v>1615</v>
      </c>
      <c r="P641" s="136" t="s">
        <v>90</v>
      </c>
      <c r="Q641" s="152" t="s">
        <v>2300</v>
      </c>
      <c r="R641" s="136" t="s">
        <v>60</v>
      </c>
      <c r="S641" s="180" t="s">
        <v>1076</v>
      </c>
    </row>
    <row r="642" spans="1:19" ht="20.25" customHeight="1">
      <c r="A642" s="136" t="s">
        <v>398</v>
      </c>
      <c r="B642" s="151" t="s">
        <v>2330</v>
      </c>
      <c r="C642" s="152" t="s">
        <v>399</v>
      </c>
      <c r="D642" s="149" t="s">
        <v>2329</v>
      </c>
      <c r="E642" s="180"/>
      <c r="F642" s="136" t="s">
        <v>880</v>
      </c>
      <c r="G642" s="136"/>
      <c r="H642" s="153">
        <v>1896</v>
      </c>
      <c r="I642" s="153">
        <v>2928</v>
      </c>
      <c r="J642" s="154">
        <v>0</v>
      </c>
      <c r="K642" s="153">
        <f t="shared" si="39"/>
        <v>0</v>
      </c>
      <c r="L642" s="180">
        <f t="shared" si="40"/>
        <v>0</v>
      </c>
      <c r="M642" s="297">
        <f t="shared" si="38"/>
        <v>5551488</v>
      </c>
      <c r="N642" s="289"/>
      <c r="O642" s="151" t="s">
        <v>1615</v>
      </c>
      <c r="P642" s="136" t="s">
        <v>90</v>
      </c>
      <c r="Q642" s="152" t="s">
        <v>126</v>
      </c>
      <c r="R642" s="136" t="s">
        <v>73</v>
      </c>
      <c r="S642" s="180" t="s">
        <v>1076</v>
      </c>
    </row>
    <row r="643" spans="1:19" ht="20.25" customHeight="1">
      <c r="A643" s="136" t="s">
        <v>351</v>
      </c>
      <c r="B643" s="151" t="s">
        <v>2332</v>
      </c>
      <c r="C643" s="152" t="s">
        <v>352</v>
      </c>
      <c r="D643" s="149" t="s">
        <v>833</v>
      </c>
      <c r="E643" s="180"/>
      <c r="F643" s="136" t="s">
        <v>401</v>
      </c>
      <c r="G643" s="136"/>
      <c r="H643" s="153">
        <v>285</v>
      </c>
      <c r="I643" s="153">
        <v>66990</v>
      </c>
      <c r="J643" s="154">
        <v>9.4</v>
      </c>
      <c r="K643" s="153">
        <f t="shared" si="39"/>
        <v>2679</v>
      </c>
      <c r="L643" s="180">
        <f t="shared" si="40"/>
        <v>2.6789999999999998</v>
      </c>
      <c r="M643" s="297">
        <f t="shared" si="38"/>
        <v>19092150</v>
      </c>
      <c r="N643" s="289"/>
      <c r="O643" s="151" t="s">
        <v>11</v>
      </c>
      <c r="P643" s="136" t="s">
        <v>761</v>
      </c>
      <c r="Q643" s="152" t="s">
        <v>132</v>
      </c>
      <c r="R643" s="136" t="s">
        <v>60</v>
      </c>
      <c r="S643" s="180" t="s">
        <v>152</v>
      </c>
    </row>
    <row r="644" spans="1:19" s="34" customFormat="1" ht="20.25" customHeight="1">
      <c r="A644" s="136" t="s">
        <v>351</v>
      </c>
      <c r="B644" s="151" t="s">
        <v>2332</v>
      </c>
      <c r="C644" s="152" t="s">
        <v>352</v>
      </c>
      <c r="D644" s="149" t="s">
        <v>833</v>
      </c>
      <c r="E644" s="180"/>
      <c r="F644" s="136" t="s">
        <v>402</v>
      </c>
      <c r="G644" s="136"/>
      <c r="H644" s="153">
        <v>769</v>
      </c>
      <c r="I644" s="153">
        <v>126769</v>
      </c>
      <c r="J644" s="154">
        <v>26.4</v>
      </c>
      <c r="K644" s="153">
        <f t="shared" si="39"/>
        <v>20301.599999999999</v>
      </c>
      <c r="L644" s="180">
        <f t="shared" si="40"/>
        <v>20.301599999999997</v>
      </c>
      <c r="M644" s="297">
        <f t="shared" si="38"/>
        <v>97485361</v>
      </c>
      <c r="N644" s="289"/>
      <c r="O644" s="151" t="s">
        <v>2333</v>
      </c>
      <c r="P644" s="136" t="s">
        <v>761</v>
      </c>
      <c r="Q644" s="152" t="s">
        <v>131</v>
      </c>
      <c r="R644" s="136" t="s">
        <v>60</v>
      </c>
      <c r="S644" s="180" t="s">
        <v>152</v>
      </c>
    </row>
    <row r="645" spans="1:19" s="34" customFormat="1" ht="20.25" customHeight="1">
      <c r="A645" s="136" t="s">
        <v>351</v>
      </c>
      <c r="B645" s="151" t="s">
        <v>2332</v>
      </c>
      <c r="C645" s="152" t="s">
        <v>352</v>
      </c>
      <c r="D645" s="149" t="s">
        <v>833</v>
      </c>
      <c r="E645" s="180"/>
      <c r="F645" s="136" t="s">
        <v>2331</v>
      </c>
      <c r="G645" s="136"/>
      <c r="H645" s="153">
        <v>769</v>
      </c>
      <c r="I645" s="153">
        <v>56341.8</v>
      </c>
      <c r="J645" s="154">
        <v>10</v>
      </c>
      <c r="K645" s="153">
        <f t="shared" si="39"/>
        <v>7690</v>
      </c>
      <c r="L645" s="180">
        <f t="shared" si="40"/>
        <v>7.69</v>
      </c>
      <c r="M645" s="297">
        <f t="shared" si="38"/>
        <v>43326844.200000003</v>
      </c>
      <c r="N645" s="289"/>
      <c r="O645" s="151" t="s">
        <v>2333</v>
      </c>
      <c r="P645" s="136" t="s">
        <v>761</v>
      </c>
      <c r="Q645" s="152" t="s">
        <v>2300</v>
      </c>
      <c r="R645" s="136" t="s">
        <v>60</v>
      </c>
      <c r="S645" s="180" t="s">
        <v>152</v>
      </c>
    </row>
    <row r="646" spans="1:19" s="70" customFormat="1" ht="20.25" customHeight="1">
      <c r="A646" s="136" t="s">
        <v>351</v>
      </c>
      <c r="B646" s="151" t="s">
        <v>2332</v>
      </c>
      <c r="C646" s="152" t="s">
        <v>352</v>
      </c>
      <c r="D646" s="149" t="s">
        <v>833</v>
      </c>
      <c r="E646" s="180"/>
      <c r="F646" s="136" t="s">
        <v>880</v>
      </c>
      <c r="G646" s="136"/>
      <c r="H646" s="153">
        <v>769</v>
      </c>
      <c r="I646" s="153">
        <v>3380.5</v>
      </c>
      <c r="J646" s="154">
        <v>0</v>
      </c>
      <c r="K646" s="153">
        <f t="shared" si="39"/>
        <v>0</v>
      </c>
      <c r="L646" s="180">
        <f t="shared" si="40"/>
        <v>0</v>
      </c>
      <c r="M646" s="297">
        <f t="shared" si="38"/>
        <v>2599604.5</v>
      </c>
      <c r="N646" s="289"/>
      <c r="O646" s="151" t="s">
        <v>2333</v>
      </c>
      <c r="P646" s="136" t="s">
        <v>761</v>
      </c>
      <c r="Q646" s="152" t="s">
        <v>126</v>
      </c>
      <c r="R646" s="136" t="s">
        <v>73</v>
      </c>
      <c r="S646" s="180" t="s">
        <v>152</v>
      </c>
    </row>
    <row r="647" spans="1:19" ht="20.25" customHeight="1">
      <c r="A647" s="136" t="s">
        <v>351</v>
      </c>
      <c r="B647" s="151" t="s">
        <v>2332</v>
      </c>
      <c r="C647" s="152" t="s">
        <v>352</v>
      </c>
      <c r="D647" s="149" t="s">
        <v>833</v>
      </c>
      <c r="E647" s="180"/>
      <c r="F647" s="136" t="s">
        <v>1185</v>
      </c>
      <c r="G647" s="136"/>
      <c r="H647" s="153">
        <v>769</v>
      </c>
      <c r="I647" s="153">
        <v>207783.5</v>
      </c>
      <c r="J647" s="154">
        <v>42.3</v>
      </c>
      <c r="K647" s="153">
        <f t="shared" si="39"/>
        <v>32528.699999999997</v>
      </c>
      <c r="L647" s="180">
        <f t="shared" si="40"/>
        <v>32.528700000000001</v>
      </c>
      <c r="M647" s="297">
        <f t="shared" si="38"/>
        <v>159785511.5</v>
      </c>
      <c r="N647" s="289"/>
      <c r="O647" s="151" t="s">
        <v>2334</v>
      </c>
      <c r="P647" s="136" t="s">
        <v>761</v>
      </c>
      <c r="Q647" s="152" t="s">
        <v>134</v>
      </c>
      <c r="R647" s="136" t="s">
        <v>60</v>
      </c>
      <c r="S647" s="180" t="s">
        <v>152</v>
      </c>
    </row>
    <row r="648" spans="1:19" ht="20.25" customHeight="1">
      <c r="A648" s="136" t="s">
        <v>351</v>
      </c>
      <c r="B648" s="151" t="s">
        <v>2332</v>
      </c>
      <c r="C648" s="152" t="s">
        <v>352</v>
      </c>
      <c r="D648" s="149" t="s">
        <v>833</v>
      </c>
      <c r="E648" s="180"/>
      <c r="F648" s="136" t="s">
        <v>880</v>
      </c>
      <c r="G648" s="136"/>
      <c r="H648" s="153">
        <v>769</v>
      </c>
      <c r="I648" s="153">
        <v>2992.1</v>
      </c>
      <c r="J648" s="154">
        <v>0</v>
      </c>
      <c r="K648" s="153">
        <f t="shared" si="39"/>
        <v>0</v>
      </c>
      <c r="L648" s="180">
        <f t="shared" si="40"/>
        <v>0</v>
      </c>
      <c r="M648" s="297">
        <f t="shared" si="38"/>
        <v>2300924.9</v>
      </c>
      <c r="N648" s="289"/>
      <c r="O648" s="151" t="s">
        <v>2334</v>
      </c>
      <c r="P648" s="136" t="s">
        <v>761</v>
      </c>
      <c r="Q648" s="152" t="s">
        <v>126</v>
      </c>
      <c r="R648" s="136" t="s">
        <v>73</v>
      </c>
      <c r="S648" s="180" t="s">
        <v>152</v>
      </c>
    </row>
    <row r="649" spans="1:19" s="34" customFormat="1" ht="20.25" customHeight="1">
      <c r="A649" s="136" t="s">
        <v>351</v>
      </c>
      <c r="B649" s="151" t="s">
        <v>2332</v>
      </c>
      <c r="C649" s="152" t="s">
        <v>352</v>
      </c>
      <c r="D649" s="149" t="s">
        <v>833</v>
      </c>
      <c r="E649" s="180"/>
      <c r="F649" s="136" t="s">
        <v>1399</v>
      </c>
      <c r="G649" s="136"/>
      <c r="H649" s="153">
        <v>1525</v>
      </c>
      <c r="I649" s="153">
        <v>14172.6</v>
      </c>
      <c r="J649" s="154">
        <v>0</v>
      </c>
      <c r="K649" s="153">
        <f t="shared" si="39"/>
        <v>0</v>
      </c>
      <c r="L649" s="180">
        <f t="shared" si="40"/>
        <v>0</v>
      </c>
      <c r="M649" s="297">
        <f t="shared" si="38"/>
        <v>21613215</v>
      </c>
      <c r="N649" s="289"/>
      <c r="O649" s="151" t="s">
        <v>793</v>
      </c>
      <c r="P649" s="136" t="s">
        <v>761</v>
      </c>
      <c r="Q649" s="152" t="s">
        <v>2282</v>
      </c>
      <c r="R649" s="136" t="s">
        <v>68</v>
      </c>
      <c r="S649" s="180" t="s">
        <v>152</v>
      </c>
    </row>
    <row r="650" spans="1:19" s="34" customFormat="1" ht="20.25" customHeight="1">
      <c r="A650" s="136" t="s">
        <v>351</v>
      </c>
      <c r="B650" s="151" t="s">
        <v>2332</v>
      </c>
      <c r="C650" s="152" t="s">
        <v>352</v>
      </c>
      <c r="D650" s="149" t="s">
        <v>833</v>
      </c>
      <c r="E650" s="180"/>
      <c r="F650" s="136" t="s">
        <v>2335</v>
      </c>
      <c r="G650" s="136"/>
      <c r="H650" s="153">
        <v>1525</v>
      </c>
      <c r="I650" s="153">
        <v>57431.6</v>
      </c>
      <c r="J650" s="154">
        <v>15.5</v>
      </c>
      <c r="K650" s="153">
        <f t="shared" si="39"/>
        <v>23637.5</v>
      </c>
      <c r="L650" s="180">
        <f t="shared" si="40"/>
        <v>23.637499999999999</v>
      </c>
      <c r="M650" s="297">
        <f t="shared" si="38"/>
        <v>87583190</v>
      </c>
      <c r="N650" s="289"/>
      <c r="O650" s="151" t="s">
        <v>793</v>
      </c>
      <c r="P650" s="136" t="s">
        <v>761</v>
      </c>
      <c r="Q650" s="152" t="s">
        <v>118</v>
      </c>
      <c r="R650" s="136" t="s">
        <v>60</v>
      </c>
      <c r="S650" s="180" t="s">
        <v>152</v>
      </c>
    </row>
    <row r="651" spans="1:19" s="70" customFormat="1" ht="20.25" customHeight="1">
      <c r="A651" s="136" t="s">
        <v>351</v>
      </c>
      <c r="B651" s="151" t="s">
        <v>2332</v>
      </c>
      <c r="C651" s="152" t="s">
        <v>352</v>
      </c>
      <c r="D651" s="149" t="s">
        <v>833</v>
      </c>
      <c r="E651" s="180"/>
      <c r="F651" s="136" t="s">
        <v>65</v>
      </c>
      <c r="G651" s="136"/>
      <c r="H651" s="153">
        <v>272</v>
      </c>
      <c r="I651" s="153">
        <v>287913.90000000002</v>
      </c>
      <c r="J651" s="154">
        <v>29.3</v>
      </c>
      <c r="K651" s="153">
        <f t="shared" si="39"/>
        <v>7969.6</v>
      </c>
      <c r="L651" s="180">
        <f t="shared" si="40"/>
        <v>7.9696000000000007</v>
      </c>
      <c r="M651" s="297">
        <f t="shared" si="38"/>
        <v>78312580.800000012</v>
      </c>
      <c r="N651" s="289"/>
      <c r="O651" s="151" t="s">
        <v>2336</v>
      </c>
      <c r="P651" s="136" t="s">
        <v>761</v>
      </c>
      <c r="Q651" s="152" t="s">
        <v>115</v>
      </c>
      <c r="R651" s="136" t="s">
        <v>60</v>
      </c>
      <c r="S651" s="180" t="s">
        <v>152</v>
      </c>
    </row>
    <row r="652" spans="1:19" ht="20.25" customHeight="1">
      <c r="A652" s="136" t="s">
        <v>351</v>
      </c>
      <c r="B652" s="151" t="s">
        <v>2332</v>
      </c>
      <c r="C652" s="152" t="s">
        <v>352</v>
      </c>
      <c r="D652" s="149" t="s">
        <v>833</v>
      </c>
      <c r="E652" s="180"/>
      <c r="F652" s="136" t="s">
        <v>880</v>
      </c>
      <c r="G652" s="136"/>
      <c r="H652" s="153">
        <v>272</v>
      </c>
      <c r="I652" s="153">
        <v>5156.7</v>
      </c>
      <c r="J652" s="154">
        <v>0</v>
      </c>
      <c r="K652" s="153">
        <f t="shared" si="39"/>
        <v>0</v>
      </c>
      <c r="L652" s="180">
        <f t="shared" si="40"/>
        <v>0</v>
      </c>
      <c r="M652" s="297">
        <f t="shared" si="38"/>
        <v>1402622.4</v>
      </c>
      <c r="N652" s="289"/>
      <c r="O652" s="151" t="s">
        <v>2336</v>
      </c>
      <c r="P652" s="136" t="s">
        <v>761</v>
      </c>
      <c r="Q652" s="152" t="s">
        <v>126</v>
      </c>
      <c r="R652" s="136" t="s">
        <v>73</v>
      </c>
      <c r="S652" s="180" t="s">
        <v>152</v>
      </c>
    </row>
    <row r="653" spans="1:19" ht="20.25" customHeight="1">
      <c r="A653" s="136" t="s">
        <v>2337</v>
      </c>
      <c r="B653" s="151" t="s">
        <v>2255</v>
      </c>
      <c r="C653" s="152" t="s">
        <v>475</v>
      </c>
      <c r="D653" s="149" t="s">
        <v>232</v>
      </c>
      <c r="E653" s="180"/>
      <c r="F653" s="136" t="s">
        <v>909</v>
      </c>
      <c r="G653" s="136"/>
      <c r="H653" s="153">
        <v>49</v>
      </c>
      <c r="I653" s="153">
        <v>50112</v>
      </c>
      <c r="J653" s="154">
        <v>19</v>
      </c>
      <c r="K653" s="153">
        <f t="shared" si="39"/>
        <v>931</v>
      </c>
      <c r="L653" s="180">
        <f t="shared" si="40"/>
        <v>0.93100000000000005</v>
      </c>
      <c r="M653" s="297">
        <f t="shared" si="38"/>
        <v>2455488</v>
      </c>
      <c r="N653" s="289"/>
      <c r="O653" s="151" t="s">
        <v>2338</v>
      </c>
      <c r="P653" s="136" t="s">
        <v>1163</v>
      </c>
      <c r="Q653" s="152" t="s">
        <v>302</v>
      </c>
      <c r="R653" s="136" t="s">
        <v>68</v>
      </c>
      <c r="S653" s="180" t="s">
        <v>1076</v>
      </c>
    </row>
    <row r="654" spans="1:19" s="34" customFormat="1" ht="20.25" customHeight="1">
      <c r="A654" s="136" t="s">
        <v>2337</v>
      </c>
      <c r="B654" s="151" t="s">
        <v>2255</v>
      </c>
      <c r="C654" s="152" t="s">
        <v>475</v>
      </c>
      <c r="D654" s="149" t="s">
        <v>232</v>
      </c>
      <c r="E654" s="180"/>
      <c r="F654" s="136" t="s">
        <v>612</v>
      </c>
      <c r="G654" s="136"/>
      <c r="H654" s="153">
        <v>49</v>
      </c>
      <c r="I654" s="153">
        <v>41760</v>
      </c>
      <c r="J654" s="154">
        <v>0</v>
      </c>
      <c r="K654" s="153">
        <f t="shared" si="39"/>
        <v>0</v>
      </c>
      <c r="L654" s="180">
        <f t="shared" si="40"/>
        <v>0</v>
      </c>
      <c r="M654" s="297">
        <f t="shared" si="38"/>
        <v>2046240</v>
      </c>
      <c r="N654" s="289"/>
      <c r="O654" s="151" t="s">
        <v>2338</v>
      </c>
      <c r="P654" s="136" t="s">
        <v>1163</v>
      </c>
      <c r="Q654" s="152" t="s">
        <v>126</v>
      </c>
      <c r="R654" s="136" t="s">
        <v>73</v>
      </c>
      <c r="S654" s="180" t="s">
        <v>1076</v>
      </c>
    </row>
    <row r="655" spans="1:19" s="34" customFormat="1" ht="20.25" customHeight="1">
      <c r="A655" s="136" t="s">
        <v>2337</v>
      </c>
      <c r="B655" s="151" t="s">
        <v>2255</v>
      </c>
      <c r="C655" s="152" t="s">
        <v>475</v>
      </c>
      <c r="D655" s="149" t="s">
        <v>232</v>
      </c>
      <c r="E655" s="180"/>
      <c r="F655" s="136" t="s">
        <v>909</v>
      </c>
      <c r="G655" s="136"/>
      <c r="H655" s="153">
        <v>72</v>
      </c>
      <c r="I655" s="153">
        <v>50203.1</v>
      </c>
      <c r="J655" s="154">
        <v>19</v>
      </c>
      <c r="K655" s="153">
        <f t="shared" si="39"/>
        <v>1368</v>
      </c>
      <c r="L655" s="180">
        <f t="shared" si="40"/>
        <v>1.3680000000000001</v>
      </c>
      <c r="M655" s="297">
        <f t="shared" si="38"/>
        <v>3614623.1999999997</v>
      </c>
      <c r="N655" s="289"/>
      <c r="O655" s="151" t="s">
        <v>2339</v>
      </c>
      <c r="P655" s="136" t="s">
        <v>1163</v>
      </c>
      <c r="Q655" s="152" t="s">
        <v>302</v>
      </c>
      <c r="R655" s="136" t="s">
        <v>68</v>
      </c>
      <c r="S655" s="180" t="s">
        <v>1076</v>
      </c>
    </row>
    <row r="656" spans="1:19" s="70" customFormat="1" ht="20.25" customHeight="1">
      <c r="A656" s="136" t="s">
        <v>2337</v>
      </c>
      <c r="B656" s="151" t="s">
        <v>2255</v>
      </c>
      <c r="C656" s="152" t="s">
        <v>475</v>
      </c>
      <c r="D656" s="149" t="s">
        <v>232</v>
      </c>
      <c r="E656" s="180"/>
      <c r="F656" s="136" t="s">
        <v>714</v>
      </c>
      <c r="G656" s="136"/>
      <c r="H656" s="153">
        <v>72</v>
      </c>
      <c r="I656" s="153">
        <v>56246.1</v>
      </c>
      <c r="J656" s="154">
        <v>0</v>
      </c>
      <c r="K656" s="153">
        <f t="shared" si="39"/>
        <v>0</v>
      </c>
      <c r="L656" s="180">
        <f t="shared" si="40"/>
        <v>0</v>
      </c>
      <c r="M656" s="297">
        <f t="shared" si="38"/>
        <v>4049719.1999999997</v>
      </c>
      <c r="N656" s="289"/>
      <c r="O656" s="151" t="s">
        <v>2339</v>
      </c>
      <c r="P656" s="136" t="s">
        <v>1163</v>
      </c>
      <c r="Q656" s="152" t="s">
        <v>126</v>
      </c>
      <c r="R656" s="136" t="s">
        <v>73</v>
      </c>
      <c r="S656" s="180" t="s">
        <v>1076</v>
      </c>
    </row>
    <row r="657" spans="1:19" ht="20.25" customHeight="1">
      <c r="A657" s="136" t="s">
        <v>2337</v>
      </c>
      <c r="B657" s="151" t="s">
        <v>2255</v>
      </c>
      <c r="C657" s="152" t="s">
        <v>475</v>
      </c>
      <c r="D657" s="149" t="s">
        <v>232</v>
      </c>
      <c r="E657" s="180"/>
      <c r="F657" s="136" t="s">
        <v>363</v>
      </c>
      <c r="G657" s="136"/>
      <c r="H657" s="153">
        <v>92</v>
      </c>
      <c r="I657" s="153">
        <v>127800</v>
      </c>
      <c r="J657" s="154">
        <v>41.5</v>
      </c>
      <c r="K657" s="153">
        <f t="shared" si="39"/>
        <v>3818</v>
      </c>
      <c r="L657" s="180">
        <f t="shared" si="40"/>
        <v>3.8180000000000001</v>
      </c>
      <c r="M657" s="297">
        <f t="shared" si="38"/>
        <v>11757600</v>
      </c>
      <c r="N657" s="289"/>
      <c r="O657" s="151" t="s">
        <v>1933</v>
      </c>
      <c r="P657" s="136" t="s">
        <v>1163</v>
      </c>
      <c r="Q657" s="152" t="s">
        <v>305</v>
      </c>
      <c r="R657" s="136" t="s">
        <v>68</v>
      </c>
      <c r="S657" s="180" t="s">
        <v>1076</v>
      </c>
    </row>
    <row r="658" spans="1:19" ht="20.25" customHeight="1">
      <c r="A658" s="136" t="s">
        <v>2337</v>
      </c>
      <c r="B658" s="151" t="s">
        <v>2255</v>
      </c>
      <c r="C658" s="152" t="s">
        <v>475</v>
      </c>
      <c r="D658" s="149" t="s">
        <v>232</v>
      </c>
      <c r="E658" s="180"/>
      <c r="F658" s="136" t="s">
        <v>669</v>
      </c>
      <c r="G658" s="136"/>
      <c r="H658" s="153">
        <v>22</v>
      </c>
      <c r="I658" s="153">
        <v>107250</v>
      </c>
      <c r="J658" s="154">
        <v>22.5</v>
      </c>
      <c r="K658" s="153">
        <f t="shared" si="39"/>
        <v>495</v>
      </c>
      <c r="L658" s="180">
        <f t="shared" si="40"/>
        <v>0.495</v>
      </c>
      <c r="M658" s="297">
        <f t="shared" si="38"/>
        <v>2359500</v>
      </c>
      <c r="N658" s="289"/>
      <c r="O658" s="151" t="s">
        <v>2340</v>
      </c>
      <c r="P658" s="136" t="s">
        <v>1163</v>
      </c>
      <c r="Q658" s="152" t="s">
        <v>616</v>
      </c>
      <c r="R658" s="136" t="s">
        <v>68</v>
      </c>
      <c r="S658" s="180" t="s">
        <v>1076</v>
      </c>
    </row>
    <row r="659" spans="1:19" s="34" customFormat="1" ht="20.25" customHeight="1">
      <c r="A659" s="136" t="s">
        <v>2337</v>
      </c>
      <c r="B659" s="151" t="s">
        <v>2255</v>
      </c>
      <c r="C659" s="152" t="s">
        <v>475</v>
      </c>
      <c r="D659" s="149" t="s">
        <v>232</v>
      </c>
      <c r="E659" s="180"/>
      <c r="F659" s="136" t="s">
        <v>1643</v>
      </c>
      <c r="G659" s="136"/>
      <c r="H659" s="153">
        <v>22</v>
      </c>
      <c r="I659" s="153">
        <v>13162.5</v>
      </c>
      <c r="J659" s="154">
        <v>0</v>
      </c>
      <c r="K659" s="153">
        <f t="shared" si="39"/>
        <v>0</v>
      </c>
      <c r="L659" s="180">
        <f t="shared" si="40"/>
        <v>0</v>
      </c>
      <c r="M659" s="297">
        <f t="shared" si="38"/>
        <v>289575</v>
      </c>
      <c r="N659" s="289"/>
      <c r="O659" s="151" t="s">
        <v>2340</v>
      </c>
      <c r="P659" s="136" t="s">
        <v>1163</v>
      </c>
      <c r="Q659" s="152" t="s">
        <v>126</v>
      </c>
      <c r="R659" s="136" t="s">
        <v>73</v>
      </c>
      <c r="S659" s="180" t="s">
        <v>1076</v>
      </c>
    </row>
    <row r="660" spans="1:19" s="34" customFormat="1" ht="20.25" customHeight="1">
      <c r="A660" s="136" t="s">
        <v>2337</v>
      </c>
      <c r="B660" s="151" t="s">
        <v>2255</v>
      </c>
      <c r="C660" s="152" t="s">
        <v>475</v>
      </c>
      <c r="D660" s="149" t="s">
        <v>232</v>
      </c>
      <c r="E660" s="180"/>
      <c r="F660" s="136" t="s">
        <v>1643</v>
      </c>
      <c r="G660" s="136"/>
      <c r="H660" s="153">
        <v>22</v>
      </c>
      <c r="I660" s="153">
        <v>13162.5</v>
      </c>
      <c r="J660" s="154">
        <v>0</v>
      </c>
      <c r="K660" s="153">
        <f t="shared" si="39"/>
        <v>0</v>
      </c>
      <c r="L660" s="180">
        <f t="shared" si="40"/>
        <v>0</v>
      </c>
      <c r="M660" s="297">
        <f t="shared" si="38"/>
        <v>289575</v>
      </c>
      <c r="N660" s="289"/>
      <c r="O660" s="151" t="s">
        <v>2340</v>
      </c>
      <c r="P660" s="136" t="s">
        <v>1163</v>
      </c>
      <c r="Q660" s="152" t="s">
        <v>126</v>
      </c>
      <c r="R660" s="136" t="s">
        <v>73</v>
      </c>
      <c r="S660" s="180" t="s">
        <v>1076</v>
      </c>
    </row>
    <row r="661" spans="1:19" s="70" customFormat="1" ht="20.25" customHeight="1">
      <c r="A661" s="136" t="s">
        <v>2337</v>
      </c>
      <c r="B661" s="151" t="s">
        <v>2255</v>
      </c>
      <c r="C661" s="152" t="s">
        <v>475</v>
      </c>
      <c r="D661" s="149" t="s">
        <v>232</v>
      </c>
      <c r="E661" s="180"/>
      <c r="F661" s="136" t="s">
        <v>362</v>
      </c>
      <c r="G661" s="136"/>
      <c r="H661" s="153">
        <v>60</v>
      </c>
      <c r="I661" s="153">
        <v>34200</v>
      </c>
      <c r="J661" s="154">
        <v>8.5</v>
      </c>
      <c r="K661" s="153">
        <f t="shared" si="39"/>
        <v>510</v>
      </c>
      <c r="L661" s="180">
        <f t="shared" si="40"/>
        <v>0.51</v>
      </c>
      <c r="M661" s="297">
        <f t="shared" si="38"/>
        <v>2052000</v>
      </c>
      <c r="N661" s="289"/>
      <c r="O661" s="151" t="s">
        <v>11</v>
      </c>
      <c r="P661" s="136" t="s">
        <v>1163</v>
      </c>
      <c r="Q661" s="152" t="s">
        <v>132</v>
      </c>
      <c r="R661" s="136" t="s">
        <v>68</v>
      </c>
      <c r="S661" s="180" t="s">
        <v>1076</v>
      </c>
    </row>
    <row r="662" spans="1:19" ht="20.25" customHeight="1">
      <c r="A662" s="136" t="s">
        <v>2337</v>
      </c>
      <c r="B662" s="151" t="s">
        <v>2255</v>
      </c>
      <c r="C662" s="152" t="s">
        <v>475</v>
      </c>
      <c r="D662" s="149" t="s">
        <v>232</v>
      </c>
      <c r="E662" s="180"/>
      <c r="F662" s="136" t="s">
        <v>335</v>
      </c>
      <c r="G662" s="136"/>
      <c r="H662" s="153">
        <v>60</v>
      </c>
      <c r="I662" s="153">
        <v>38300</v>
      </c>
      <c r="J662" s="154">
        <v>0</v>
      </c>
      <c r="K662" s="153">
        <f t="shared" si="39"/>
        <v>0</v>
      </c>
      <c r="L662" s="180">
        <f t="shared" si="40"/>
        <v>0</v>
      </c>
      <c r="M662" s="297">
        <f t="shared" si="38"/>
        <v>2298000</v>
      </c>
      <c r="N662" s="289"/>
      <c r="O662" s="151" t="s">
        <v>1294</v>
      </c>
      <c r="P662" s="136" t="s">
        <v>1163</v>
      </c>
      <c r="Q662" s="152" t="s">
        <v>121</v>
      </c>
      <c r="R662" s="136" t="s">
        <v>73</v>
      </c>
      <c r="S662" s="180" t="s">
        <v>1076</v>
      </c>
    </row>
    <row r="663" spans="1:19" ht="20.25" customHeight="1">
      <c r="A663" s="136" t="s">
        <v>2337</v>
      </c>
      <c r="B663" s="151" t="s">
        <v>2255</v>
      </c>
      <c r="C663" s="152" t="s">
        <v>475</v>
      </c>
      <c r="D663" s="149" t="s">
        <v>232</v>
      </c>
      <c r="E663" s="180"/>
      <c r="F663" s="136" t="s">
        <v>880</v>
      </c>
      <c r="G663" s="136"/>
      <c r="H663" s="153">
        <v>60</v>
      </c>
      <c r="I663" s="153">
        <v>3600</v>
      </c>
      <c r="J663" s="154">
        <v>0</v>
      </c>
      <c r="K663" s="153">
        <f t="shared" si="39"/>
        <v>0</v>
      </c>
      <c r="L663" s="180">
        <f t="shared" si="40"/>
        <v>0</v>
      </c>
      <c r="M663" s="297">
        <f t="shared" si="38"/>
        <v>216000</v>
      </c>
      <c r="N663" s="289"/>
      <c r="O663" s="151" t="s">
        <v>1294</v>
      </c>
      <c r="P663" s="136" t="s">
        <v>1163</v>
      </c>
      <c r="Q663" s="152" t="s">
        <v>126</v>
      </c>
      <c r="R663" s="136" t="s">
        <v>73</v>
      </c>
      <c r="S663" s="180" t="s">
        <v>1076</v>
      </c>
    </row>
    <row r="664" spans="1:19" ht="20.25" customHeight="1">
      <c r="A664" s="136" t="s">
        <v>2337</v>
      </c>
      <c r="B664" s="151" t="s">
        <v>2255</v>
      </c>
      <c r="C664" s="152" t="s">
        <v>475</v>
      </c>
      <c r="D664" s="149" t="s">
        <v>232</v>
      </c>
      <c r="E664" s="180"/>
      <c r="F664" s="136" t="s">
        <v>880</v>
      </c>
      <c r="G664" s="136"/>
      <c r="H664" s="153">
        <v>60</v>
      </c>
      <c r="I664" s="153">
        <v>3600</v>
      </c>
      <c r="J664" s="154">
        <v>0</v>
      </c>
      <c r="K664" s="153">
        <f t="shared" si="39"/>
        <v>0</v>
      </c>
      <c r="L664" s="180">
        <f t="shared" si="40"/>
        <v>0</v>
      </c>
      <c r="M664" s="297">
        <f t="shared" si="38"/>
        <v>216000</v>
      </c>
      <c r="N664" s="289"/>
      <c r="O664" s="151" t="s">
        <v>1294</v>
      </c>
      <c r="P664" s="136" t="s">
        <v>1163</v>
      </c>
      <c r="Q664" s="152" t="s">
        <v>126</v>
      </c>
      <c r="R664" s="136" t="s">
        <v>73</v>
      </c>
      <c r="S664" s="180" t="s">
        <v>1076</v>
      </c>
    </row>
    <row r="665" spans="1:19" ht="20.25" customHeight="1">
      <c r="A665" s="136" t="s">
        <v>2337</v>
      </c>
      <c r="B665" s="151" t="s">
        <v>2255</v>
      </c>
      <c r="C665" s="152" t="s">
        <v>475</v>
      </c>
      <c r="D665" s="149" t="s">
        <v>232</v>
      </c>
      <c r="E665" s="180"/>
      <c r="F665" s="136" t="s">
        <v>881</v>
      </c>
      <c r="G665" s="136"/>
      <c r="H665" s="153">
        <v>60</v>
      </c>
      <c r="I665" s="153">
        <v>10800</v>
      </c>
      <c r="J665" s="154">
        <v>0</v>
      </c>
      <c r="K665" s="153">
        <f t="shared" si="39"/>
        <v>0</v>
      </c>
      <c r="L665" s="180">
        <f t="shared" si="40"/>
        <v>0</v>
      </c>
      <c r="M665" s="297">
        <f t="shared" si="38"/>
        <v>648000</v>
      </c>
      <c r="N665" s="289"/>
      <c r="O665" s="151" t="s">
        <v>1294</v>
      </c>
      <c r="P665" s="136" t="s">
        <v>1163</v>
      </c>
      <c r="Q665" s="152" t="s">
        <v>126</v>
      </c>
      <c r="R665" s="136" t="s">
        <v>73</v>
      </c>
      <c r="S665" s="180" t="s">
        <v>1076</v>
      </c>
    </row>
    <row r="666" spans="1:19" s="70" customFormat="1" ht="20.25" customHeight="1">
      <c r="A666" s="136" t="s">
        <v>2337</v>
      </c>
      <c r="B666" s="151" t="s">
        <v>2255</v>
      </c>
      <c r="C666" s="152" t="s">
        <v>475</v>
      </c>
      <c r="D666" s="149" t="s">
        <v>232</v>
      </c>
      <c r="E666" s="180"/>
      <c r="F666" s="136" t="s">
        <v>882</v>
      </c>
      <c r="G666" s="136"/>
      <c r="H666" s="153">
        <v>60</v>
      </c>
      <c r="I666" s="153">
        <v>8500</v>
      </c>
      <c r="J666" s="154">
        <v>0</v>
      </c>
      <c r="K666" s="153">
        <f t="shared" si="39"/>
        <v>0</v>
      </c>
      <c r="L666" s="180">
        <f t="shared" si="40"/>
        <v>0</v>
      </c>
      <c r="M666" s="297">
        <f t="shared" si="38"/>
        <v>510000</v>
      </c>
      <c r="N666" s="289"/>
      <c r="O666" s="151" t="s">
        <v>1294</v>
      </c>
      <c r="P666" s="136" t="s">
        <v>1163</v>
      </c>
      <c r="Q666" s="152" t="s">
        <v>126</v>
      </c>
      <c r="R666" s="136" t="s">
        <v>73</v>
      </c>
      <c r="S666" s="180" t="s">
        <v>1076</v>
      </c>
    </row>
    <row r="667" spans="1:19" ht="19.5" customHeight="1">
      <c r="A667" s="136" t="s">
        <v>2337</v>
      </c>
      <c r="B667" s="151" t="s">
        <v>2255</v>
      </c>
      <c r="C667" s="152" t="s">
        <v>475</v>
      </c>
      <c r="D667" s="149" t="s">
        <v>232</v>
      </c>
      <c r="E667" s="180"/>
      <c r="F667" s="136" t="s">
        <v>775</v>
      </c>
      <c r="G667" s="136"/>
      <c r="H667" s="153">
        <v>123</v>
      </c>
      <c r="I667" s="153">
        <v>5400</v>
      </c>
      <c r="J667" s="154">
        <v>0</v>
      </c>
      <c r="K667" s="153">
        <f t="shared" si="39"/>
        <v>0</v>
      </c>
      <c r="L667" s="180">
        <f t="shared" si="40"/>
        <v>0</v>
      </c>
      <c r="M667" s="297">
        <f t="shared" si="38"/>
        <v>664200</v>
      </c>
      <c r="N667" s="289"/>
      <c r="O667" s="151" t="s">
        <v>1088</v>
      </c>
      <c r="P667" s="136" t="s">
        <v>1163</v>
      </c>
      <c r="Q667" s="152" t="s">
        <v>138</v>
      </c>
      <c r="R667" s="136" t="s">
        <v>73</v>
      </c>
      <c r="S667" s="180" t="s">
        <v>1076</v>
      </c>
    </row>
    <row r="668" spans="1:19" ht="20.25" customHeight="1">
      <c r="A668" s="136" t="s">
        <v>2337</v>
      </c>
      <c r="B668" s="151" t="s">
        <v>2255</v>
      </c>
      <c r="C668" s="152" t="s">
        <v>475</v>
      </c>
      <c r="D668" s="149" t="s">
        <v>232</v>
      </c>
      <c r="E668" s="180"/>
      <c r="F668" s="136" t="s">
        <v>711</v>
      </c>
      <c r="G668" s="136"/>
      <c r="H668" s="153">
        <v>56</v>
      </c>
      <c r="I668" s="153">
        <v>4600</v>
      </c>
      <c r="J668" s="154">
        <v>0</v>
      </c>
      <c r="K668" s="153">
        <f t="shared" si="39"/>
        <v>0</v>
      </c>
      <c r="L668" s="180">
        <f t="shared" si="40"/>
        <v>0</v>
      </c>
      <c r="M668" s="297">
        <f t="shared" si="38"/>
        <v>257600</v>
      </c>
      <c r="N668" s="289"/>
      <c r="O668" s="151" t="s">
        <v>1190</v>
      </c>
      <c r="P668" s="136" t="s">
        <v>1163</v>
      </c>
      <c r="Q668" s="152" t="s">
        <v>138</v>
      </c>
      <c r="R668" s="136" t="s">
        <v>73</v>
      </c>
      <c r="S668" s="180" t="s">
        <v>1076</v>
      </c>
    </row>
    <row r="669" spans="1:19" ht="20.25" customHeight="1">
      <c r="A669" s="136" t="s">
        <v>2337</v>
      </c>
      <c r="B669" s="151" t="s">
        <v>2255</v>
      </c>
      <c r="C669" s="152" t="s">
        <v>475</v>
      </c>
      <c r="D669" s="149" t="s">
        <v>232</v>
      </c>
      <c r="E669" s="180"/>
      <c r="F669" s="136" t="s">
        <v>710</v>
      </c>
      <c r="G669" s="136"/>
      <c r="H669" s="153">
        <v>56</v>
      </c>
      <c r="I669" s="153">
        <v>5100</v>
      </c>
      <c r="J669" s="154">
        <v>0</v>
      </c>
      <c r="K669" s="153">
        <f t="shared" si="39"/>
        <v>0</v>
      </c>
      <c r="L669" s="180">
        <f t="shared" si="40"/>
        <v>0</v>
      </c>
      <c r="M669" s="297">
        <f t="shared" si="38"/>
        <v>285600</v>
      </c>
      <c r="N669" s="289"/>
      <c r="O669" s="151" t="s">
        <v>543</v>
      </c>
      <c r="P669" s="136" t="s">
        <v>1163</v>
      </c>
      <c r="Q669" s="152" t="s">
        <v>138</v>
      </c>
      <c r="R669" s="136" t="s">
        <v>73</v>
      </c>
      <c r="S669" s="180" t="s">
        <v>1076</v>
      </c>
    </row>
    <row r="670" spans="1:19" ht="20.25" customHeight="1">
      <c r="A670" s="136" t="s">
        <v>2337</v>
      </c>
      <c r="B670" s="151" t="s">
        <v>2255</v>
      </c>
      <c r="C670" s="152" t="s">
        <v>475</v>
      </c>
      <c r="D670" s="149" t="s">
        <v>232</v>
      </c>
      <c r="E670" s="180"/>
      <c r="F670" s="136" t="s">
        <v>1724</v>
      </c>
      <c r="G670" s="136"/>
      <c r="H670" s="153">
        <v>66</v>
      </c>
      <c r="I670" s="153">
        <v>17100</v>
      </c>
      <c r="J670" s="154">
        <v>0</v>
      </c>
      <c r="K670" s="153">
        <f t="shared" si="39"/>
        <v>0</v>
      </c>
      <c r="L670" s="180">
        <f t="shared" si="40"/>
        <v>0</v>
      </c>
      <c r="M670" s="297">
        <f t="shared" ref="M670:M733" si="41">H670*I670</f>
        <v>1128600</v>
      </c>
      <c r="N670" s="289"/>
      <c r="O670" s="151" t="s">
        <v>11</v>
      </c>
      <c r="P670" s="136" t="s">
        <v>1163</v>
      </c>
      <c r="Q670" s="152" t="s">
        <v>126</v>
      </c>
      <c r="R670" s="136" t="s">
        <v>73</v>
      </c>
      <c r="S670" s="180" t="s">
        <v>1076</v>
      </c>
    </row>
    <row r="671" spans="1:19" ht="20.25" customHeight="1">
      <c r="A671" s="136" t="s">
        <v>608</v>
      </c>
      <c r="B671" s="151" t="s">
        <v>2341</v>
      </c>
      <c r="C671" s="152" t="s">
        <v>112</v>
      </c>
      <c r="D671" s="149" t="s">
        <v>833</v>
      </c>
      <c r="E671" s="180"/>
      <c r="F671" s="136" t="s">
        <v>2342</v>
      </c>
      <c r="G671" s="136"/>
      <c r="H671" s="153">
        <v>210</v>
      </c>
      <c r="I671" s="153">
        <v>153705.9</v>
      </c>
      <c r="J671" s="154">
        <v>29.3</v>
      </c>
      <c r="K671" s="153">
        <f t="shared" si="39"/>
        <v>6153</v>
      </c>
      <c r="L671" s="180">
        <f t="shared" si="40"/>
        <v>6.1529999999999996</v>
      </c>
      <c r="M671" s="297">
        <f t="shared" si="41"/>
        <v>32278239</v>
      </c>
      <c r="N671" s="289"/>
      <c r="O671" s="151" t="s">
        <v>11</v>
      </c>
      <c r="P671" s="136" t="s">
        <v>1361</v>
      </c>
      <c r="Q671" s="152" t="s">
        <v>115</v>
      </c>
      <c r="R671" s="136" t="s">
        <v>60</v>
      </c>
      <c r="S671" s="180" t="s">
        <v>59</v>
      </c>
    </row>
    <row r="672" spans="1:19" ht="20.25" customHeight="1">
      <c r="A672" s="136" t="s">
        <v>608</v>
      </c>
      <c r="B672" s="151" t="s">
        <v>2343</v>
      </c>
      <c r="C672" s="152" t="s">
        <v>368</v>
      </c>
      <c r="D672" s="149" t="s">
        <v>833</v>
      </c>
      <c r="E672" s="180"/>
      <c r="F672" s="136" t="s">
        <v>605</v>
      </c>
      <c r="G672" s="136"/>
      <c r="H672" s="153">
        <v>210</v>
      </c>
      <c r="I672" s="153">
        <v>182764.7</v>
      </c>
      <c r="J672" s="154">
        <v>0</v>
      </c>
      <c r="K672" s="153">
        <f t="shared" si="39"/>
        <v>0</v>
      </c>
      <c r="L672" s="180">
        <f t="shared" si="40"/>
        <v>0</v>
      </c>
      <c r="M672" s="297">
        <f t="shared" si="41"/>
        <v>38380587</v>
      </c>
      <c r="N672" s="289"/>
      <c r="O672" s="151" t="s">
        <v>11</v>
      </c>
      <c r="P672" s="136" t="s">
        <v>1361</v>
      </c>
      <c r="Q672" s="152" t="s">
        <v>119</v>
      </c>
      <c r="R672" s="136" t="s">
        <v>70</v>
      </c>
      <c r="S672" s="180" t="s">
        <v>59</v>
      </c>
    </row>
    <row r="673" spans="1:19" ht="20.25" customHeight="1">
      <c r="A673" s="136" t="s">
        <v>608</v>
      </c>
      <c r="B673" s="151" t="s">
        <v>2343</v>
      </c>
      <c r="C673" s="152" t="s">
        <v>368</v>
      </c>
      <c r="D673" s="149" t="s">
        <v>833</v>
      </c>
      <c r="E673" s="180"/>
      <c r="F673" s="136" t="s">
        <v>880</v>
      </c>
      <c r="G673" s="136"/>
      <c r="H673" s="153">
        <v>210</v>
      </c>
      <c r="I673" s="153">
        <v>2752.9</v>
      </c>
      <c r="J673" s="154">
        <v>0</v>
      </c>
      <c r="K673" s="153">
        <f t="shared" si="39"/>
        <v>0</v>
      </c>
      <c r="L673" s="180">
        <f t="shared" si="40"/>
        <v>0</v>
      </c>
      <c r="M673" s="297">
        <f t="shared" si="41"/>
        <v>578109</v>
      </c>
      <c r="N673" s="289"/>
      <c r="O673" s="151" t="s">
        <v>11</v>
      </c>
      <c r="P673" s="136" t="s">
        <v>1361</v>
      </c>
      <c r="Q673" s="152" t="s">
        <v>126</v>
      </c>
      <c r="R673" s="136" t="s">
        <v>73</v>
      </c>
      <c r="S673" s="180" t="s">
        <v>59</v>
      </c>
    </row>
    <row r="674" spans="1:19" ht="20.25" customHeight="1">
      <c r="A674" s="136" t="s">
        <v>718</v>
      </c>
      <c r="B674" s="151" t="s">
        <v>2344</v>
      </c>
      <c r="C674" s="152" t="s">
        <v>104</v>
      </c>
      <c r="D674" s="149" t="s">
        <v>2345</v>
      </c>
      <c r="E674" s="180"/>
      <c r="F674" s="136" t="s">
        <v>1177</v>
      </c>
      <c r="G674" s="136"/>
      <c r="H674" s="153">
        <v>1200</v>
      </c>
      <c r="I674" s="153">
        <v>105931.7</v>
      </c>
      <c r="J674" s="154">
        <v>21</v>
      </c>
      <c r="K674" s="153">
        <f t="shared" ref="K674:K737" si="42">J674*H674</f>
        <v>25200</v>
      </c>
      <c r="L674" s="180">
        <f t="shared" ref="L674:L737" si="43">K674/1000</f>
        <v>25.2</v>
      </c>
      <c r="M674" s="297">
        <f t="shared" si="41"/>
        <v>127118040</v>
      </c>
      <c r="N674" s="289"/>
      <c r="O674" s="151" t="s">
        <v>1617</v>
      </c>
      <c r="P674" s="136" t="s">
        <v>284</v>
      </c>
      <c r="Q674" s="152" t="s">
        <v>135</v>
      </c>
      <c r="R674" s="136" t="s">
        <v>60</v>
      </c>
      <c r="S674" s="180" t="s">
        <v>152</v>
      </c>
    </row>
    <row r="675" spans="1:19" ht="20.25" customHeight="1">
      <c r="A675" s="136" t="s">
        <v>718</v>
      </c>
      <c r="B675" s="151" t="s">
        <v>2344</v>
      </c>
      <c r="C675" s="152" t="s">
        <v>64</v>
      </c>
      <c r="D675" s="149" t="s">
        <v>2345</v>
      </c>
      <c r="E675" s="180"/>
      <c r="F675" s="136" t="s">
        <v>906</v>
      </c>
      <c r="G675" s="136"/>
      <c r="H675" s="153">
        <v>600</v>
      </c>
      <c r="I675" s="153">
        <v>83328.100000000006</v>
      </c>
      <c r="J675" s="154">
        <v>35</v>
      </c>
      <c r="K675" s="153">
        <f t="shared" si="42"/>
        <v>21000</v>
      </c>
      <c r="L675" s="180">
        <f t="shared" si="43"/>
        <v>21</v>
      </c>
      <c r="M675" s="297">
        <f t="shared" si="41"/>
        <v>49996860</v>
      </c>
      <c r="N675" s="289"/>
      <c r="O675" s="151" t="s">
        <v>844</v>
      </c>
      <c r="P675" s="136" t="s">
        <v>284</v>
      </c>
      <c r="Q675" s="152" t="s">
        <v>117</v>
      </c>
      <c r="R675" s="136" t="s">
        <v>68</v>
      </c>
      <c r="S675" s="180" t="s">
        <v>152</v>
      </c>
    </row>
    <row r="676" spans="1:19" ht="20.25" customHeight="1">
      <c r="A676" s="136" t="s">
        <v>718</v>
      </c>
      <c r="B676" s="151" t="s">
        <v>2344</v>
      </c>
      <c r="C676" s="152" t="s">
        <v>64</v>
      </c>
      <c r="D676" s="149" t="s">
        <v>2345</v>
      </c>
      <c r="E676" s="180"/>
      <c r="F676" s="136" t="s">
        <v>2346</v>
      </c>
      <c r="G676" s="136"/>
      <c r="H676" s="153">
        <v>600</v>
      </c>
      <c r="I676" s="153">
        <v>47135.1</v>
      </c>
      <c r="J676" s="154">
        <v>11</v>
      </c>
      <c r="K676" s="153">
        <f t="shared" si="42"/>
        <v>6600</v>
      </c>
      <c r="L676" s="180">
        <f t="shared" si="43"/>
        <v>6.6</v>
      </c>
      <c r="M676" s="297">
        <f t="shared" si="41"/>
        <v>28281060</v>
      </c>
      <c r="N676" s="289"/>
      <c r="O676" s="151" t="s">
        <v>844</v>
      </c>
      <c r="P676" s="136" t="s">
        <v>284</v>
      </c>
      <c r="Q676" s="152" t="s">
        <v>2300</v>
      </c>
      <c r="R676" s="136" t="s">
        <v>68</v>
      </c>
      <c r="S676" s="180" t="s">
        <v>152</v>
      </c>
    </row>
    <row r="677" spans="1:19" ht="20.25" customHeight="1">
      <c r="A677" s="136" t="s">
        <v>718</v>
      </c>
      <c r="B677" s="151" t="s">
        <v>2344</v>
      </c>
      <c r="C677" s="152" t="s">
        <v>64</v>
      </c>
      <c r="D677" s="149" t="s">
        <v>2345</v>
      </c>
      <c r="E677" s="180"/>
      <c r="F677" s="136" t="s">
        <v>880</v>
      </c>
      <c r="G677" s="136"/>
      <c r="H677" s="153">
        <v>600</v>
      </c>
      <c r="I677" s="153">
        <v>3030.1</v>
      </c>
      <c r="J677" s="154">
        <v>0</v>
      </c>
      <c r="K677" s="153">
        <f t="shared" si="42"/>
        <v>0</v>
      </c>
      <c r="L677" s="180">
        <f t="shared" si="43"/>
        <v>0</v>
      </c>
      <c r="M677" s="297">
        <f t="shared" si="41"/>
        <v>1818060</v>
      </c>
      <c r="N677" s="289"/>
      <c r="O677" s="151" t="s">
        <v>844</v>
      </c>
      <c r="P677" s="136" t="s">
        <v>284</v>
      </c>
      <c r="Q677" s="152" t="s">
        <v>126</v>
      </c>
      <c r="R677" s="136" t="s">
        <v>73</v>
      </c>
      <c r="S677" s="180" t="s">
        <v>152</v>
      </c>
    </row>
    <row r="678" spans="1:19" ht="20.25" customHeight="1">
      <c r="A678" s="136" t="s">
        <v>718</v>
      </c>
      <c r="B678" s="151" t="s">
        <v>2344</v>
      </c>
      <c r="C678" s="152" t="s">
        <v>64</v>
      </c>
      <c r="D678" s="149" t="s">
        <v>2345</v>
      </c>
      <c r="E678" s="180"/>
      <c r="F678" s="136" t="s">
        <v>65</v>
      </c>
      <c r="G678" s="136"/>
      <c r="H678" s="153">
        <v>600</v>
      </c>
      <c r="I678" s="153">
        <v>170695.4</v>
      </c>
      <c r="J678" s="154">
        <v>29.3</v>
      </c>
      <c r="K678" s="153">
        <f t="shared" si="42"/>
        <v>17580</v>
      </c>
      <c r="L678" s="180">
        <f t="shared" si="43"/>
        <v>17.579999999999998</v>
      </c>
      <c r="M678" s="297">
        <f t="shared" si="41"/>
        <v>102417240</v>
      </c>
      <c r="N678" s="289"/>
      <c r="O678" s="151" t="s">
        <v>854</v>
      </c>
      <c r="P678" s="136" t="s">
        <v>284</v>
      </c>
      <c r="Q678" s="152" t="s">
        <v>115</v>
      </c>
      <c r="R678" s="136" t="s">
        <v>60</v>
      </c>
      <c r="S678" s="180" t="s">
        <v>152</v>
      </c>
    </row>
    <row r="679" spans="1:19" ht="20.25" customHeight="1">
      <c r="A679" s="136" t="s">
        <v>718</v>
      </c>
      <c r="B679" s="151" t="s">
        <v>2344</v>
      </c>
      <c r="C679" s="152" t="s">
        <v>64</v>
      </c>
      <c r="D679" s="149" t="s">
        <v>2345</v>
      </c>
      <c r="E679" s="180"/>
      <c r="F679" s="136" t="s">
        <v>69</v>
      </c>
      <c r="G679" s="136"/>
      <c r="H679" s="153">
        <v>600</v>
      </c>
      <c r="I679" s="153">
        <v>181735.4</v>
      </c>
      <c r="J679" s="154">
        <v>0</v>
      </c>
      <c r="K679" s="153">
        <f t="shared" si="42"/>
        <v>0</v>
      </c>
      <c r="L679" s="180">
        <f t="shared" si="43"/>
        <v>0</v>
      </c>
      <c r="M679" s="297">
        <f t="shared" si="41"/>
        <v>109041240</v>
      </c>
      <c r="N679" s="289"/>
      <c r="O679" s="151" t="s">
        <v>854</v>
      </c>
      <c r="P679" s="136" t="s">
        <v>284</v>
      </c>
      <c r="Q679" s="152" t="s">
        <v>119</v>
      </c>
      <c r="R679" s="136" t="s">
        <v>70</v>
      </c>
      <c r="S679" s="180" t="s">
        <v>152</v>
      </c>
    </row>
    <row r="680" spans="1:19" ht="20.25" customHeight="1">
      <c r="A680" s="136" t="s">
        <v>718</v>
      </c>
      <c r="B680" s="151" t="s">
        <v>2344</v>
      </c>
      <c r="C680" s="152" t="s">
        <v>64</v>
      </c>
      <c r="D680" s="149" t="s">
        <v>2345</v>
      </c>
      <c r="E680" s="180"/>
      <c r="F680" s="136" t="s">
        <v>880</v>
      </c>
      <c r="G680" s="136"/>
      <c r="H680" s="153">
        <v>600</v>
      </c>
      <c r="I680" s="153">
        <v>3057.2</v>
      </c>
      <c r="J680" s="154">
        <v>0</v>
      </c>
      <c r="K680" s="153">
        <f t="shared" si="42"/>
        <v>0</v>
      </c>
      <c r="L680" s="180">
        <f t="shared" si="43"/>
        <v>0</v>
      </c>
      <c r="M680" s="297">
        <f t="shared" si="41"/>
        <v>1834320</v>
      </c>
      <c r="N680" s="289"/>
      <c r="O680" s="151" t="s">
        <v>854</v>
      </c>
      <c r="P680" s="136" t="s">
        <v>284</v>
      </c>
      <c r="Q680" s="152" t="s">
        <v>126</v>
      </c>
      <c r="R680" s="136" t="s">
        <v>73</v>
      </c>
      <c r="S680" s="180" t="s">
        <v>152</v>
      </c>
    </row>
    <row r="681" spans="1:19" ht="20.25" customHeight="1">
      <c r="A681" s="136" t="s">
        <v>608</v>
      </c>
      <c r="B681" s="151" t="s">
        <v>2347</v>
      </c>
      <c r="C681" s="152" t="s">
        <v>33</v>
      </c>
      <c r="D681" s="149" t="s">
        <v>2348</v>
      </c>
      <c r="E681" s="180"/>
      <c r="F681" s="136" t="s">
        <v>440</v>
      </c>
      <c r="G681" s="136"/>
      <c r="H681" s="153">
        <v>657</v>
      </c>
      <c r="I681" s="153">
        <v>217106.7</v>
      </c>
      <c r="J681" s="154">
        <v>36.9</v>
      </c>
      <c r="K681" s="153">
        <f t="shared" si="42"/>
        <v>24243.3</v>
      </c>
      <c r="L681" s="180">
        <f t="shared" si="43"/>
        <v>24.243299999999998</v>
      </c>
      <c r="M681" s="297">
        <f t="shared" si="41"/>
        <v>142639101.90000001</v>
      </c>
      <c r="N681" s="289"/>
      <c r="O681" s="151" t="s">
        <v>598</v>
      </c>
      <c r="P681" s="136" t="s">
        <v>90</v>
      </c>
      <c r="Q681" s="152" t="s">
        <v>134</v>
      </c>
      <c r="R681" s="136" t="s">
        <v>60</v>
      </c>
      <c r="S681" s="180" t="s">
        <v>152</v>
      </c>
    </row>
    <row r="682" spans="1:19" ht="20.25" customHeight="1">
      <c r="A682" s="136" t="s">
        <v>608</v>
      </c>
      <c r="B682" s="151" t="s">
        <v>2347</v>
      </c>
      <c r="C682" s="152" t="s">
        <v>399</v>
      </c>
      <c r="D682" s="149" t="s">
        <v>2348</v>
      </c>
      <c r="E682" s="180"/>
      <c r="F682" s="136" t="s">
        <v>880</v>
      </c>
      <c r="G682" s="136"/>
      <c r="H682" s="153">
        <v>657</v>
      </c>
      <c r="I682" s="153">
        <v>3398.2</v>
      </c>
      <c r="J682" s="154">
        <v>0</v>
      </c>
      <c r="K682" s="153">
        <f t="shared" si="42"/>
        <v>0</v>
      </c>
      <c r="L682" s="180">
        <f t="shared" si="43"/>
        <v>0</v>
      </c>
      <c r="M682" s="297">
        <f t="shared" si="41"/>
        <v>2232617.4</v>
      </c>
      <c r="N682" s="289"/>
      <c r="O682" s="151" t="s">
        <v>598</v>
      </c>
      <c r="P682" s="136" t="s">
        <v>90</v>
      </c>
      <c r="Q682" s="152" t="s">
        <v>126</v>
      </c>
      <c r="R682" s="136" t="s">
        <v>73</v>
      </c>
      <c r="S682" s="180" t="s">
        <v>152</v>
      </c>
    </row>
    <row r="683" spans="1:19" ht="20.25" customHeight="1">
      <c r="A683" s="136" t="s">
        <v>608</v>
      </c>
      <c r="B683" s="151" t="s">
        <v>2347</v>
      </c>
      <c r="C683" s="152" t="s">
        <v>399</v>
      </c>
      <c r="D683" s="149" t="s">
        <v>2348</v>
      </c>
      <c r="E683" s="180"/>
      <c r="F683" s="136" t="s">
        <v>1591</v>
      </c>
      <c r="G683" s="136"/>
      <c r="H683" s="153">
        <v>657</v>
      </c>
      <c r="I683" s="153">
        <v>89735.4</v>
      </c>
      <c r="J683" s="154">
        <v>20.9</v>
      </c>
      <c r="K683" s="153">
        <f t="shared" si="42"/>
        <v>13731.3</v>
      </c>
      <c r="L683" s="180">
        <f t="shared" si="43"/>
        <v>13.731299999999999</v>
      </c>
      <c r="M683" s="297">
        <f t="shared" si="41"/>
        <v>58956157.799999997</v>
      </c>
      <c r="N683" s="289"/>
      <c r="O683" s="151" t="s">
        <v>844</v>
      </c>
      <c r="P683" s="136" t="s">
        <v>90</v>
      </c>
      <c r="Q683" s="152" t="s">
        <v>117</v>
      </c>
      <c r="R683" s="136" t="s">
        <v>60</v>
      </c>
      <c r="S683" s="180" t="s">
        <v>152</v>
      </c>
    </row>
    <row r="684" spans="1:19" ht="20.25" customHeight="1">
      <c r="A684" s="136" t="s">
        <v>608</v>
      </c>
      <c r="B684" s="151" t="s">
        <v>2347</v>
      </c>
      <c r="C684" s="152" t="s">
        <v>399</v>
      </c>
      <c r="D684" s="149" t="s">
        <v>2348</v>
      </c>
      <c r="E684" s="180"/>
      <c r="F684" s="136" t="s">
        <v>2299</v>
      </c>
      <c r="G684" s="136"/>
      <c r="H684" s="153">
        <v>657</v>
      </c>
      <c r="I684" s="153">
        <v>51393.9</v>
      </c>
      <c r="J684" s="154">
        <v>11</v>
      </c>
      <c r="K684" s="153">
        <f t="shared" si="42"/>
        <v>7227</v>
      </c>
      <c r="L684" s="180">
        <f t="shared" si="43"/>
        <v>7.2270000000000003</v>
      </c>
      <c r="M684" s="297">
        <f t="shared" si="41"/>
        <v>33765792.300000004</v>
      </c>
      <c r="N684" s="289"/>
      <c r="O684" s="151" t="s">
        <v>844</v>
      </c>
      <c r="P684" s="136" t="s">
        <v>90</v>
      </c>
      <c r="Q684" s="152" t="s">
        <v>2300</v>
      </c>
      <c r="R684" s="136" t="s">
        <v>60</v>
      </c>
      <c r="S684" s="180" t="s">
        <v>152</v>
      </c>
    </row>
    <row r="685" spans="1:19" ht="20.25" customHeight="1">
      <c r="A685" s="136" t="s">
        <v>608</v>
      </c>
      <c r="B685" s="151" t="s">
        <v>2347</v>
      </c>
      <c r="C685" s="152" t="s">
        <v>399</v>
      </c>
      <c r="D685" s="149" t="s">
        <v>2348</v>
      </c>
      <c r="E685" s="180"/>
      <c r="F685" s="136" t="s">
        <v>880</v>
      </c>
      <c r="G685" s="136"/>
      <c r="H685" s="153">
        <v>657</v>
      </c>
      <c r="I685" s="153">
        <v>2936.8</v>
      </c>
      <c r="J685" s="154">
        <v>0</v>
      </c>
      <c r="K685" s="153">
        <f t="shared" si="42"/>
        <v>0</v>
      </c>
      <c r="L685" s="180">
        <f t="shared" si="43"/>
        <v>0</v>
      </c>
      <c r="M685" s="297">
        <f t="shared" si="41"/>
        <v>1929477.6</v>
      </c>
      <c r="N685" s="289"/>
      <c r="O685" s="151" t="s">
        <v>844</v>
      </c>
      <c r="P685" s="136" t="s">
        <v>90</v>
      </c>
      <c r="Q685" s="152" t="s">
        <v>126</v>
      </c>
      <c r="R685" s="136" t="s">
        <v>73</v>
      </c>
      <c r="S685" s="180" t="s">
        <v>152</v>
      </c>
    </row>
    <row r="686" spans="1:19" ht="20.25" customHeight="1">
      <c r="A686" s="136" t="s">
        <v>608</v>
      </c>
      <c r="B686" s="151" t="s">
        <v>2347</v>
      </c>
      <c r="C686" s="152" t="s">
        <v>399</v>
      </c>
      <c r="D686" s="149" t="s">
        <v>2348</v>
      </c>
      <c r="E686" s="180"/>
      <c r="F686" s="136" t="s">
        <v>1399</v>
      </c>
      <c r="G686" s="136"/>
      <c r="H686" s="153">
        <v>1314</v>
      </c>
      <c r="I686" s="153">
        <v>12728.6</v>
      </c>
      <c r="J686" s="154">
        <v>0</v>
      </c>
      <c r="K686" s="153">
        <f t="shared" si="42"/>
        <v>0</v>
      </c>
      <c r="L686" s="180">
        <f t="shared" si="43"/>
        <v>0</v>
      </c>
      <c r="M686" s="297">
        <f t="shared" si="41"/>
        <v>16725380.4</v>
      </c>
      <c r="N686" s="289"/>
      <c r="O686" s="151" t="s">
        <v>2048</v>
      </c>
      <c r="P686" s="136" t="s">
        <v>90</v>
      </c>
      <c r="Q686" s="152" t="s">
        <v>2282</v>
      </c>
      <c r="R686" s="136" t="s">
        <v>68</v>
      </c>
      <c r="S686" s="180" t="s">
        <v>152</v>
      </c>
    </row>
    <row r="687" spans="1:19" ht="20.25" customHeight="1">
      <c r="A687" s="136" t="s">
        <v>608</v>
      </c>
      <c r="B687" s="151" t="s">
        <v>2347</v>
      </c>
      <c r="C687" s="152" t="s">
        <v>399</v>
      </c>
      <c r="D687" s="149" t="s">
        <v>2348</v>
      </c>
      <c r="E687" s="180"/>
      <c r="F687" s="136" t="s">
        <v>645</v>
      </c>
      <c r="G687" s="136"/>
      <c r="H687" s="153">
        <v>1314</v>
      </c>
      <c r="I687" s="153">
        <v>55739.5</v>
      </c>
      <c r="J687" s="154">
        <v>14</v>
      </c>
      <c r="K687" s="153">
        <f t="shared" si="42"/>
        <v>18396</v>
      </c>
      <c r="L687" s="180">
        <f t="shared" si="43"/>
        <v>18.396000000000001</v>
      </c>
      <c r="M687" s="297">
        <f t="shared" si="41"/>
        <v>73241703</v>
      </c>
      <c r="N687" s="289"/>
      <c r="O687" s="151" t="s">
        <v>2048</v>
      </c>
      <c r="P687" s="136" t="s">
        <v>90</v>
      </c>
      <c r="Q687" s="152" t="s">
        <v>118</v>
      </c>
      <c r="R687" s="136" t="s">
        <v>60</v>
      </c>
      <c r="S687" s="180" t="s">
        <v>152</v>
      </c>
    </row>
    <row r="688" spans="1:19" ht="20.25" customHeight="1">
      <c r="A688" s="136" t="s">
        <v>351</v>
      </c>
      <c r="B688" s="151" t="s">
        <v>2349</v>
      </c>
      <c r="C688" s="152" t="s">
        <v>352</v>
      </c>
      <c r="D688" s="149" t="s">
        <v>232</v>
      </c>
      <c r="E688" s="180"/>
      <c r="F688" s="136" t="s">
        <v>267</v>
      </c>
      <c r="G688" s="136"/>
      <c r="H688" s="153">
        <v>36</v>
      </c>
      <c r="I688" s="153">
        <v>76980.800000000003</v>
      </c>
      <c r="J688" s="154">
        <v>7.2</v>
      </c>
      <c r="K688" s="153">
        <f t="shared" si="42"/>
        <v>259.2</v>
      </c>
      <c r="L688" s="180">
        <f t="shared" si="43"/>
        <v>0.25919999999999999</v>
      </c>
      <c r="M688" s="297">
        <f t="shared" si="41"/>
        <v>2771308.8000000003</v>
      </c>
      <c r="N688" s="289"/>
      <c r="O688" s="151" t="s">
        <v>11</v>
      </c>
      <c r="P688" s="136" t="s">
        <v>761</v>
      </c>
      <c r="Q688" s="152" t="s">
        <v>132</v>
      </c>
      <c r="R688" s="136" t="s">
        <v>60</v>
      </c>
      <c r="S688" s="180" t="s">
        <v>152</v>
      </c>
    </row>
    <row r="689" spans="1:19" ht="20.25" customHeight="1">
      <c r="A689" s="136" t="s">
        <v>351</v>
      </c>
      <c r="B689" s="151" t="s">
        <v>2350</v>
      </c>
      <c r="C689" s="152" t="s">
        <v>352</v>
      </c>
      <c r="D689" s="149" t="s">
        <v>232</v>
      </c>
      <c r="E689" s="180"/>
      <c r="F689" s="136" t="s">
        <v>71</v>
      </c>
      <c r="G689" s="136"/>
      <c r="H689" s="153">
        <v>36</v>
      </c>
      <c r="I689" s="153">
        <v>38781.9</v>
      </c>
      <c r="J689" s="154">
        <v>0</v>
      </c>
      <c r="K689" s="153">
        <f t="shared" si="42"/>
        <v>0</v>
      </c>
      <c r="L689" s="180">
        <f t="shared" si="43"/>
        <v>0</v>
      </c>
      <c r="M689" s="297">
        <f t="shared" si="41"/>
        <v>1396148.4000000001</v>
      </c>
      <c r="N689" s="289"/>
      <c r="O689" s="151" t="s">
        <v>2351</v>
      </c>
      <c r="P689" s="136" t="s">
        <v>761</v>
      </c>
      <c r="Q689" s="152" t="s">
        <v>121</v>
      </c>
      <c r="R689" s="136" t="s">
        <v>73</v>
      </c>
      <c r="S689" s="180" t="s">
        <v>152</v>
      </c>
    </row>
    <row r="690" spans="1:19" ht="20.25" customHeight="1">
      <c r="A690" s="136" t="s">
        <v>351</v>
      </c>
      <c r="B690" s="151" t="s">
        <v>2350</v>
      </c>
      <c r="C690" s="152" t="s">
        <v>352</v>
      </c>
      <c r="D690" s="149" t="s">
        <v>232</v>
      </c>
      <c r="E690" s="180"/>
      <c r="F690" s="136" t="s">
        <v>880</v>
      </c>
      <c r="G690" s="136"/>
      <c r="H690" s="153">
        <v>36</v>
      </c>
      <c r="I690" s="153">
        <v>3645.3</v>
      </c>
      <c r="J690" s="154">
        <v>0</v>
      </c>
      <c r="K690" s="153">
        <f t="shared" si="42"/>
        <v>0</v>
      </c>
      <c r="L690" s="180">
        <f t="shared" si="43"/>
        <v>0</v>
      </c>
      <c r="M690" s="297">
        <f t="shared" si="41"/>
        <v>131230.80000000002</v>
      </c>
      <c r="N690" s="289"/>
      <c r="O690" s="151" t="s">
        <v>2351</v>
      </c>
      <c r="P690" s="136" t="s">
        <v>761</v>
      </c>
      <c r="Q690" s="152" t="s">
        <v>126</v>
      </c>
      <c r="R690" s="136" t="s">
        <v>73</v>
      </c>
      <c r="S690" s="180" t="s">
        <v>152</v>
      </c>
    </row>
    <row r="691" spans="1:19" ht="20.25" customHeight="1">
      <c r="A691" s="136" t="s">
        <v>351</v>
      </c>
      <c r="B691" s="151" t="s">
        <v>2350</v>
      </c>
      <c r="C691" s="152" t="s">
        <v>352</v>
      </c>
      <c r="D691" s="149" t="s">
        <v>232</v>
      </c>
      <c r="E691" s="180"/>
      <c r="F691" s="136" t="s">
        <v>880</v>
      </c>
      <c r="G691" s="136"/>
      <c r="H691" s="153">
        <v>36</v>
      </c>
      <c r="I691" s="153">
        <v>3645.3</v>
      </c>
      <c r="J691" s="154">
        <v>0</v>
      </c>
      <c r="K691" s="153">
        <f t="shared" si="42"/>
        <v>0</v>
      </c>
      <c r="L691" s="180">
        <f t="shared" si="43"/>
        <v>0</v>
      </c>
      <c r="M691" s="297">
        <f t="shared" si="41"/>
        <v>131230.80000000002</v>
      </c>
      <c r="N691" s="289"/>
      <c r="O691" s="151" t="s">
        <v>2351</v>
      </c>
      <c r="P691" s="136" t="s">
        <v>761</v>
      </c>
      <c r="Q691" s="152" t="s">
        <v>126</v>
      </c>
      <c r="R691" s="136" t="s">
        <v>73</v>
      </c>
      <c r="S691" s="180" t="s">
        <v>152</v>
      </c>
    </row>
    <row r="692" spans="1:19" ht="20.25" customHeight="1">
      <c r="A692" s="136" t="s">
        <v>351</v>
      </c>
      <c r="B692" s="151" t="s">
        <v>2350</v>
      </c>
      <c r="C692" s="152" t="s">
        <v>352</v>
      </c>
      <c r="D692" s="149" t="s">
        <v>232</v>
      </c>
      <c r="E692" s="180"/>
      <c r="F692" s="136" t="s">
        <v>882</v>
      </c>
      <c r="G692" s="136"/>
      <c r="H692" s="153">
        <v>36</v>
      </c>
      <c r="I692" s="153">
        <v>8606.9</v>
      </c>
      <c r="J692" s="154">
        <v>0</v>
      </c>
      <c r="K692" s="153">
        <f t="shared" si="42"/>
        <v>0</v>
      </c>
      <c r="L692" s="180">
        <f t="shared" si="43"/>
        <v>0</v>
      </c>
      <c r="M692" s="297">
        <f t="shared" si="41"/>
        <v>309848.39999999997</v>
      </c>
      <c r="N692" s="289"/>
      <c r="O692" s="151" t="s">
        <v>2351</v>
      </c>
      <c r="P692" s="136" t="s">
        <v>761</v>
      </c>
      <c r="Q692" s="152" t="s">
        <v>126</v>
      </c>
      <c r="R692" s="136" t="s">
        <v>73</v>
      </c>
      <c r="S692" s="180" t="s">
        <v>152</v>
      </c>
    </row>
    <row r="693" spans="1:19" ht="20.25" customHeight="1">
      <c r="A693" s="136" t="s">
        <v>351</v>
      </c>
      <c r="B693" s="151" t="s">
        <v>2350</v>
      </c>
      <c r="C693" s="152" t="s">
        <v>352</v>
      </c>
      <c r="D693" s="149" t="s">
        <v>232</v>
      </c>
      <c r="E693" s="180"/>
      <c r="F693" s="136" t="s">
        <v>1575</v>
      </c>
      <c r="G693" s="136"/>
      <c r="H693" s="153">
        <v>36</v>
      </c>
      <c r="I693" s="153">
        <v>7290.6</v>
      </c>
      <c r="J693" s="154">
        <v>0</v>
      </c>
      <c r="K693" s="153">
        <f t="shared" si="42"/>
        <v>0</v>
      </c>
      <c r="L693" s="180">
        <f t="shared" si="43"/>
        <v>0</v>
      </c>
      <c r="M693" s="297">
        <f t="shared" si="41"/>
        <v>262461.60000000003</v>
      </c>
      <c r="N693" s="289"/>
      <c r="O693" s="151" t="s">
        <v>2351</v>
      </c>
      <c r="P693" s="136" t="s">
        <v>761</v>
      </c>
      <c r="Q693" s="152" t="s">
        <v>126</v>
      </c>
      <c r="R693" s="136" t="s">
        <v>73</v>
      </c>
      <c r="S693" s="180" t="s">
        <v>152</v>
      </c>
    </row>
    <row r="694" spans="1:19" ht="20.25" customHeight="1">
      <c r="A694" s="136" t="s">
        <v>351</v>
      </c>
      <c r="B694" s="151" t="s">
        <v>2350</v>
      </c>
      <c r="C694" s="152" t="s">
        <v>352</v>
      </c>
      <c r="D694" s="149" t="s">
        <v>232</v>
      </c>
      <c r="E694" s="180"/>
      <c r="F694" s="136" t="s">
        <v>768</v>
      </c>
      <c r="G694" s="136"/>
      <c r="H694" s="153">
        <v>29</v>
      </c>
      <c r="I694" s="153">
        <v>217735.9</v>
      </c>
      <c r="J694" s="154">
        <v>41.1</v>
      </c>
      <c r="K694" s="153">
        <f t="shared" si="42"/>
        <v>1191.9000000000001</v>
      </c>
      <c r="L694" s="180">
        <f t="shared" si="43"/>
        <v>1.1919000000000002</v>
      </c>
      <c r="M694" s="297">
        <f t="shared" si="41"/>
        <v>6314341.0999999996</v>
      </c>
      <c r="N694" s="289"/>
      <c r="O694" s="151" t="s">
        <v>11</v>
      </c>
      <c r="P694" s="136" t="s">
        <v>761</v>
      </c>
      <c r="Q694" s="152" t="s">
        <v>305</v>
      </c>
      <c r="R694" s="136" t="s">
        <v>60</v>
      </c>
      <c r="S694" s="180" t="s">
        <v>152</v>
      </c>
    </row>
    <row r="695" spans="1:19" ht="20.25" customHeight="1">
      <c r="A695" s="136" t="s">
        <v>351</v>
      </c>
      <c r="B695" s="151" t="s">
        <v>2350</v>
      </c>
      <c r="C695" s="152" t="s">
        <v>352</v>
      </c>
      <c r="D695" s="149" t="s">
        <v>232</v>
      </c>
      <c r="E695" s="180"/>
      <c r="F695" s="136" t="s">
        <v>1643</v>
      </c>
      <c r="G695" s="136"/>
      <c r="H695" s="153">
        <v>3</v>
      </c>
      <c r="I695" s="153">
        <v>15085.1</v>
      </c>
      <c r="J695" s="154">
        <v>0</v>
      </c>
      <c r="K695" s="153">
        <f t="shared" si="42"/>
        <v>0</v>
      </c>
      <c r="L695" s="180">
        <f t="shared" si="43"/>
        <v>0</v>
      </c>
      <c r="M695" s="297">
        <f t="shared" si="41"/>
        <v>45255.3</v>
      </c>
      <c r="N695" s="289"/>
      <c r="O695" s="151" t="s">
        <v>2352</v>
      </c>
      <c r="P695" s="136" t="s">
        <v>761</v>
      </c>
      <c r="Q695" s="152" t="s">
        <v>126</v>
      </c>
      <c r="R695" s="136" t="s">
        <v>73</v>
      </c>
      <c r="S695" s="180" t="s">
        <v>152</v>
      </c>
    </row>
    <row r="696" spans="1:19" ht="20.25" customHeight="1">
      <c r="A696" s="136" t="s">
        <v>351</v>
      </c>
      <c r="B696" s="151" t="s">
        <v>2350</v>
      </c>
      <c r="C696" s="152" t="s">
        <v>352</v>
      </c>
      <c r="D696" s="149" t="s">
        <v>232</v>
      </c>
      <c r="E696" s="180"/>
      <c r="F696" s="136" t="s">
        <v>2317</v>
      </c>
      <c r="G696" s="136"/>
      <c r="H696" s="153">
        <v>3</v>
      </c>
      <c r="I696" s="153">
        <v>106154.1</v>
      </c>
      <c r="J696" s="154">
        <v>22.5</v>
      </c>
      <c r="K696" s="153">
        <f t="shared" si="42"/>
        <v>67.5</v>
      </c>
      <c r="L696" s="180">
        <f t="shared" si="43"/>
        <v>6.7500000000000004E-2</v>
      </c>
      <c r="M696" s="297">
        <f t="shared" si="41"/>
        <v>318462.30000000005</v>
      </c>
      <c r="N696" s="289"/>
      <c r="O696" s="151" t="s">
        <v>2352</v>
      </c>
      <c r="P696" s="136" t="s">
        <v>761</v>
      </c>
      <c r="Q696" s="152" t="s">
        <v>616</v>
      </c>
      <c r="R696" s="136" t="s">
        <v>68</v>
      </c>
      <c r="S696" s="180" t="s">
        <v>152</v>
      </c>
    </row>
    <row r="697" spans="1:19" ht="20.25" customHeight="1">
      <c r="A697" s="136" t="s">
        <v>351</v>
      </c>
      <c r="B697" s="151" t="s">
        <v>2350</v>
      </c>
      <c r="C697" s="152" t="s">
        <v>352</v>
      </c>
      <c r="D697" s="149" t="s">
        <v>232</v>
      </c>
      <c r="E697" s="180"/>
      <c r="F697" s="136" t="s">
        <v>748</v>
      </c>
      <c r="G697" s="136"/>
      <c r="H697" s="153">
        <v>56</v>
      </c>
      <c r="I697" s="153">
        <v>16490</v>
      </c>
      <c r="J697" s="154">
        <v>0</v>
      </c>
      <c r="K697" s="153">
        <f t="shared" si="42"/>
        <v>0</v>
      </c>
      <c r="L697" s="180">
        <f t="shared" si="43"/>
        <v>0</v>
      </c>
      <c r="M697" s="297">
        <f t="shared" si="41"/>
        <v>923440</v>
      </c>
      <c r="N697" s="289"/>
      <c r="O697" s="151" t="s">
        <v>11</v>
      </c>
      <c r="P697" s="136" t="s">
        <v>761</v>
      </c>
      <c r="Q697" s="152" t="s">
        <v>138</v>
      </c>
      <c r="R697" s="136" t="s">
        <v>73</v>
      </c>
      <c r="S697" s="180" t="s">
        <v>152</v>
      </c>
    </row>
    <row r="698" spans="1:19" ht="20.25" customHeight="1">
      <c r="A698" s="136" t="s">
        <v>351</v>
      </c>
      <c r="B698" s="151" t="s">
        <v>2350</v>
      </c>
      <c r="C698" s="152" t="s">
        <v>352</v>
      </c>
      <c r="D698" s="149" t="s">
        <v>232</v>
      </c>
      <c r="E698" s="180"/>
      <c r="F698" s="136" t="s">
        <v>758</v>
      </c>
      <c r="G698" s="136"/>
      <c r="H698" s="153">
        <v>21</v>
      </c>
      <c r="I698" s="153">
        <v>17490</v>
      </c>
      <c r="J698" s="154">
        <v>0</v>
      </c>
      <c r="K698" s="153">
        <f t="shared" si="42"/>
        <v>0</v>
      </c>
      <c r="L698" s="180">
        <f t="shared" si="43"/>
        <v>0</v>
      </c>
      <c r="M698" s="297">
        <f t="shared" si="41"/>
        <v>367290</v>
      </c>
      <c r="N698" s="289"/>
      <c r="O698" s="151" t="s">
        <v>11</v>
      </c>
      <c r="P698" s="136" t="s">
        <v>761</v>
      </c>
      <c r="Q698" s="152" t="s">
        <v>126</v>
      </c>
      <c r="R698" s="136" t="s">
        <v>73</v>
      </c>
      <c r="S698" s="180" t="s">
        <v>152</v>
      </c>
    </row>
    <row r="699" spans="1:19" ht="20.25" customHeight="1">
      <c r="A699" s="136" t="s">
        <v>351</v>
      </c>
      <c r="B699" s="151" t="s">
        <v>2350</v>
      </c>
      <c r="C699" s="152" t="s">
        <v>352</v>
      </c>
      <c r="D699" s="149" t="s">
        <v>232</v>
      </c>
      <c r="E699" s="180"/>
      <c r="F699" s="136" t="s">
        <v>966</v>
      </c>
      <c r="G699" s="136"/>
      <c r="H699" s="153">
        <v>14</v>
      </c>
      <c r="I699" s="153">
        <v>440640</v>
      </c>
      <c r="J699" s="154">
        <v>0</v>
      </c>
      <c r="K699" s="153">
        <f t="shared" si="42"/>
        <v>0</v>
      </c>
      <c r="L699" s="180">
        <f t="shared" si="43"/>
        <v>0</v>
      </c>
      <c r="M699" s="297">
        <f t="shared" si="41"/>
        <v>6168960</v>
      </c>
      <c r="N699" s="289"/>
      <c r="O699" s="151" t="s">
        <v>11</v>
      </c>
      <c r="P699" s="136" t="s">
        <v>761</v>
      </c>
      <c r="Q699" s="152" t="s">
        <v>126</v>
      </c>
      <c r="R699" s="136" t="s">
        <v>73</v>
      </c>
      <c r="S699" s="180" t="s">
        <v>152</v>
      </c>
    </row>
    <row r="700" spans="1:19" ht="20.25" customHeight="1">
      <c r="A700" s="136" t="s">
        <v>351</v>
      </c>
      <c r="B700" s="151" t="s">
        <v>2350</v>
      </c>
      <c r="C700" s="152" t="s">
        <v>352</v>
      </c>
      <c r="D700" s="149" t="s">
        <v>232</v>
      </c>
      <c r="E700" s="180"/>
      <c r="F700" s="136" t="s">
        <v>774</v>
      </c>
      <c r="G700" s="136"/>
      <c r="H700" s="153">
        <v>6</v>
      </c>
      <c r="I700" s="153">
        <v>130820</v>
      </c>
      <c r="J700" s="154">
        <v>0</v>
      </c>
      <c r="K700" s="153">
        <f t="shared" si="42"/>
        <v>0</v>
      </c>
      <c r="L700" s="180">
        <f t="shared" si="43"/>
        <v>0</v>
      </c>
      <c r="M700" s="297">
        <f t="shared" si="41"/>
        <v>784920</v>
      </c>
      <c r="N700" s="289"/>
      <c r="O700" s="151" t="s">
        <v>11</v>
      </c>
      <c r="P700" s="136" t="s">
        <v>761</v>
      </c>
      <c r="Q700" s="152" t="s">
        <v>138</v>
      </c>
      <c r="R700" s="136" t="s">
        <v>73</v>
      </c>
      <c r="S700" s="180" t="s">
        <v>152</v>
      </c>
    </row>
    <row r="701" spans="1:19" ht="20.25" customHeight="1">
      <c r="A701" s="136" t="s">
        <v>351</v>
      </c>
      <c r="B701" s="151" t="s">
        <v>2350</v>
      </c>
      <c r="C701" s="152" t="s">
        <v>352</v>
      </c>
      <c r="D701" s="149" t="s">
        <v>232</v>
      </c>
      <c r="E701" s="180"/>
      <c r="F701" s="136" t="s">
        <v>2353</v>
      </c>
      <c r="G701" s="136"/>
      <c r="H701" s="153">
        <v>76</v>
      </c>
      <c r="I701" s="153">
        <v>186990</v>
      </c>
      <c r="J701" s="154">
        <v>0</v>
      </c>
      <c r="K701" s="153">
        <f t="shared" si="42"/>
        <v>0</v>
      </c>
      <c r="L701" s="180">
        <f t="shared" si="43"/>
        <v>0</v>
      </c>
      <c r="M701" s="297">
        <f t="shared" si="41"/>
        <v>14211240</v>
      </c>
      <c r="N701" s="289"/>
      <c r="O701" s="151" t="s">
        <v>11</v>
      </c>
      <c r="P701" s="136" t="s">
        <v>761</v>
      </c>
      <c r="Q701" s="152" t="s">
        <v>2354</v>
      </c>
      <c r="R701" s="136" t="s">
        <v>73</v>
      </c>
      <c r="S701" s="180" t="s">
        <v>152</v>
      </c>
    </row>
    <row r="702" spans="1:19" ht="20.25" customHeight="1">
      <c r="A702" s="136" t="s">
        <v>351</v>
      </c>
      <c r="B702" s="151" t="s">
        <v>2350</v>
      </c>
      <c r="C702" s="152" t="s">
        <v>352</v>
      </c>
      <c r="D702" s="149" t="s">
        <v>232</v>
      </c>
      <c r="E702" s="180"/>
      <c r="F702" s="136" t="s">
        <v>2139</v>
      </c>
      <c r="G702" s="136"/>
      <c r="H702" s="153">
        <v>87</v>
      </c>
      <c r="I702" s="153">
        <v>197070</v>
      </c>
      <c r="J702" s="154">
        <v>0</v>
      </c>
      <c r="K702" s="153">
        <f t="shared" si="42"/>
        <v>0</v>
      </c>
      <c r="L702" s="180">
        <f t="shared" si="43"/>
        <v>0</v>
      </c>
      <c r="M702" s="297">
        <f t="shared" si="41"/>
        <v>17145090</v>
      </c>
      <c r="N702" s="289"/>
      <c r="O702" s="151" t="s">
        <v>11</v>
      </c>
      <c r="P702" s="136" t="s">
        <v>761</v>
      </c>
      <c r="Q702" s="152" t="s">
        <v>2355</v>
      </c>
      <c r="R702" s="136" t="s">
        <v>73</v>
      </c>
      <c r="S702" s="180" t="s">
        <v>152</v>
      </c>
    </row>
    <row r="703" spans="1:19" ht="20.25" customHeight="1">
      <c r="A703" s="136" t="s">
        <v>351</v>
      </c>
      <c r="B703" s="151" t="s">
        <v>2350</v>
      </c>
      <c r="C703" s="152" t="s">
        <v>352</v>
      </c>
      <c r="D703" s="149" t="s">
        <v>232</v>
      </c>
      <c r="E703" s="180"/>
      <c r="F703" s="136" t="s">
        <v>2356</v>
      </c>
      <c r="G703" s="136"/>
      <c r="H703" s="153">
        <v>7</v>
      </c>
      <c r="I703" s="153">
        <v>133070</v>
      </c>
      <c r="J703" s="154">
        <v>0</v>
      </c>
      <c r="K703" s="153">
        <f t="shared" si="42"/>
        <v>0</v>
      </c>
      <c r="L703" s="180">
        <f t="shared" si="43"/>
        <v>0</v>
      </c>
      <c r="M703" s="297">
        <f t="shared" si="41"/>
        <v>931490</v>
      </c>
      <c r="N703" s="289"/>
      <c r="O703" s="151" t="s">
        <v>11</v>
      </c>
      <c r="P703" s="136" t="s">
        <v>761</v>
      </c>
      <c r="Q703" s="152" t="s">
        <v>2354</v>
      </c>
      <c r="R703" s="136" t="s">
        <v>73</v>
      </c>
      <c r="S703" s="180" t="s">
        <v>152</v>
      </c>
    </row>
    <row r="704" spans="1:19" ht="20.25" customHeight="1">
      <c r="A704" s="136" t="s">
        <v>351</v>
      </c>
      <c r="B704" s="151" t="s">
        <v>2350</v>
      </c>
      <c r="C704" s="152" t="s">
        <v>352</v>
      </c>
      <c r="D704" s="149" t="s">
        <v>232</v>
      </c>
      <c r="E704" s="180"/>
      <c r="F704" s="136" t="s">
        <v>746</v>
      </c>
      <c r="G704" s="136"/>
      <c r="H704" s="153">
        <v>87</v>
      </c>
      <c r="I704" s="153">
        <v>17490</v>
      </c>
      <c r="J704" s="154">
        <v>0</v>
      </c>
      <c r="K704" s="153">
        <f t="shared" si="42"/>
        <v>0</v>
      </c>
      <c r="L704" s="180">
        <f t="shared" si="43"/>
        <v>0</v>
      </c>
      <c r="M704" s="297">
        <f t="shared" si="41"/>
        <v>1521630</v>
      </c>
      <c r="N704" s="289"/>
      <c r="O704" s="151" t="s">
        <v>11</v>
      </c>
      <c r="P704" s="136" t="s">
        <v>761</v>
      </c>
      <c r="Q704" s="152" t="s">
        <v>138</v>
      </c>
      <c r="R704" s="136" t="s">
        <v>73</v>
      </c>
      <c r="S704" s="180" t="s">
        <v>152</v>
      </c>
    </row>
    <row r="705" spans="1:19" ht="20.25" customHeight="1">
      <c r="A705" s="136" t="s">
        <v>859</v>
      </c>
      <c r="B705" s="151" t="s">
        <v>2357</v>
      </c>
      <c r="C705" s="152" t="s">
        <v>56</v>
      </c>
      <c r="D705" s="149" t="s">
        <v>315</v>
      </c>
      <c r="E705" s="180"/>
      <c r="F705" s="136" t="s">
        <v>2290</v>
      </c>
      <c r="G705" s="136"/>
      <c r="H705" s="153">
        <v>150</v>
      </c>
      <c r="I705" s="153">
        <v>19129.3</v>
      </c>
      <c r="J705" s="154">
        <v>13.5</v>
      </c>
      <c r="K705" s="153">
        <f t="shared" si="42"/>
        <v>2025</v>
      </c>
      <c r="L705" s="180">
        <f t="shared" si="43"/>
        <v>2.0249999999999999</v>
      </c>
      <c r="M705" s="297">
        <f t="shared" si="41"/>
        <v>2869395</v>
      </c>
      <c r="N705" s="289"/>
      <c r="O705" s="151" t="s">
        <v>2358</v>
      </c>
      <c r="P705" s="136" t="s">
        <v>1163</v>
      </c>
      <c r="Q705" s="152" t="s">
        <v>2291</v>
      </c>
      <c r="R705" s="136" t="s">
        <v>68</v>
      </c>
      <c r="S705" s="180" t="s">
        <v>109</v>
      </c>
    </row>
    <row r="706" spans="1:19" ht="20.25" customHeight="1">
      <c r="A706" s="136" t="s">
        <v>859</v>
      </c>
      <c r="B706" s="151" t="s">
        <v>2357</v>
      </c>
      <c r="C706" s="152" t="s">
        <v>56</v>
      </c>
      <c r="D706" s="149" t="s">
        <v>315</v>
      </c>
      <c r="E706" s="180"/>
      <c r="F706" s="136" t="s">
        <v>694</v>
      </c>
      <c r="G706" s="136"/>
      <c r="H706" s="153">
        <v>150</v>
      </c>
      <c r="I706" s="153">
        <v>32519.8</v>
      </c>
      <c r="J706" s="154">
        <v>22</v>
      </c>
      <c r="K706" s="153">
        <f t="shared" si="42"/>
        <v>3300</v>
      </c>
      <c r="L706" s="180">
        <f t="shared" si="43"/>
        <v>3.3</v>
      </c>
      <c r="M706" s="297">
        <f t="shared" si="41"/>
        <v>4877970</v>
      </c>
      <c r="N706" s="289"/>
      <c r="O706" s="151" t="s">
        <v>2358</v>
      </c>
      <c r="P706" s="136" t="s">
        <v>1163</v>
      </c>
      <c r="Q706" s="152" t="s">
        <v>147</v>
      </c>
      <c r="R706" s="136" t="s">
        <v>68</v>
      </c>
      <c r="S706" s="180" t="s">
        <v>109</v>
      </c>
    </row>
    <row r="707" spans="1:19" ht="20.25" customHeight="1">
      <c r="A707" s="136" t="s">
        <v>859</v>
      </c>
      <c r="B707" s="151" t="s">
        <v>2357</v>
      </c>
      <c r="C707" s="152" t="s">
        <v>56</v>
      </c>
      <c r="D707" s="149" t="s">
        <v>315</v>
      </c>
      <c r="E707" s="180"/>
      <c r="F707" s="136" t="s">
        <v>880</v>
      </c>
      <c r="G707" s="136"/>
      <c r="H707" s="153">
        <v>150</v>
      </c>
      <c r="I707" s="153">
        <v>3443.3</v>
      </c>
      <c r="J707" s="154">
        <v>0</v>
      </c>
      <c r="K707" s="153">
        <f t="shared" si="42"/>
        <v>0</v>
      </c>
      <c r="L707" s="180">
        <f t="shared" si="43"/>
        <v>0</v>
      </c>
      <c r="M707" s="297">
        <f t="shared" si="41"/>
        <v>516495</v>
      </c>
      <c r="N707" s="289"/>
      <c r="O707" s="151" t="s">
        <v>2358</v>
      </c>
      <c r="P707" s="136" t="s">
        <v>1163</v>
      </c>
      <c r="Q707" s="152" t="s">
        <v>126</v>
      </c>
      <c r="R707" s="136" t="s">
        <v>73</v>
      </c>
      <c r="S707" s="180" t="s">
        <v>109</v>
      </c>
    </row>
    <row r="708" spans="1:19" ht="20.25" customHeight="1">
      <c r="A708" s="136" t="s">
        <v>859</v>
      </c>
      <c r="B708" s="151" t="s">
        <v>2357</v>
      </c>
      <c r="C708" s="152" t="s">
        <v>56</v>
      </c>
      <c r="D708" s="149" t="s">
        <v>315</v>
      </c>
      <c r="E708" s="180"/>
      <c r="F708" s="136" t="s">
        <v>589</v>
      </c>
      <c r="G708" s="136"/>
      <c r="H708" s="153">
        <v>150</v>
      </c>
      <c r="I708" s="153">
        <v>29804.2</v>
      </c>
      <c r="J708" s="154">
        <v>15</v>
      </c>
      <c r="K708" s="153">
        <f t="shared" si="42"/>
        <v>2250</v>
      </c>
      <c r="L708" s="180">
        <f t="shared" si="43"/>
        <v>2.25</v>
      </c>
      <c r="M708" s="297">
        <f t="shared" si="41"/>
        <v>4470630</v>
      </c>
      <c r="N708" s="289"/>
      <c r="O708" s="151" t="s">
        <v>2359</v>
      </c>
      <c r="P708" s="136" t="s">
        <v>1163</v>
      </c>
      <c r="Q708" s="152" t="s">
        <v>118</v>
      </c>
      <c r="R708" s="136" t="s">
        <v>68</v>
      </c>
      <c r="S708" s="180" t="s">
        <v>109</v>
      </c>
    </row>
    <row r="709" spans="1:19" ht="20.25" customHeight="1">
      <c r="A709" s="136" t="s">
        <v>859</v>
      </c>
      <c r="B709" s="151" t="s">
        <v>2357</v>
      </c>
      <c r="C709" s="152" t="s">
        <v>56</v>
      </c>
      <c r="D709" s="149" t="s">
        <v>315</v>
      </c>
      <c r="E709" s="180"/>
      <c r="F709" s="136" t="s">
        <v>739</v>
      </c>
      <c r="G709" s="136"/>
      <c r="H709" s="153">
        <v>150</v>
      </c>
      <c r="I709" s="153">
        <v>62832.5</v>
      </c>
      <c r="J709" s="154">
        <v>0</v>
      </c>
      <c r="K709" s="153">
        <f t="shared" si="42"/>
        <v>0</v>
      </c>
      <c r="L709" s="180">
        <f t="shared" si="43"/>
        <v>0</v>
      </c>
      <c r="M709" s="297">
        <f t="shared" si="41"/>
        <v>9424875</v>
      </c>
      <c r="N709" s="289"/>
      <c r="O709" s="151" t="s">
        <v>2360</v>
      </c>
      <c r="P709" s="136" t="s">
        <v>1163</v>
      </c>
      <c r="Q709" s="152" t="s">
        <v>121</v>
      </c>
      <c r="R709" s="136" t="s">
        <v>73</v>
      </c>
      <c r="S709" s="180" t="s">
        <v>109</v>
      </c>
    </row>
    <row r="710" spans="1:19" ht="20.25" customHeight="1">
      <c r="A710" s="136" t="s">
        <v>859</v>
      </c>
      <c r="B710" s="151" t="s">
        <v>2357</v>
      </c>
      <c r="C710" s="152" t="s">
        <v>56</v>
      </c>
      <c r="D710" s="149" t="s">
        <v>315</v>
      </c>
      <c r="E710" s="180"/>
      <c r="F710" s="136" t="s">
        <v>880</v>
      </c>
      <c r="G710" s="136"/>
      <c r="H710" s="153">
        <v>150</v>
      </c>
      <c r="I710" s="153">
        <v>3416.9</v>
      </c>
      <c r="J710" s="154">
        <v>0</v>
      </c>
      <c r="K710" s="153">
        <f t="shared" si="42"/>
        <v>0</v>
      </c>
      <c r="L710" s="180">
        <f t="shared" si="43"/>
        <v>0</v>
      </c>
      <c r="M710" s="297">
        <f t="shared" si="41"/>
        <v>512535</v>
      </c>
      <c r="N710" s="289"/>
      <c r="O710" s="151" t="s">
        <v>2360</v>
      </c>
      <c r="P710" s="136" t="s">
        <v>1163</v>
      </c>
      <c r="Q710" s="152" t="s">
        <v>126</v>
      </c>
      <c r="R710" s="136" t="s">
        <v>73</v>
      </c>
      <c r="S710" s="180" t="s">
        <v>109</v>
      </c>
    </row>
    <row r="711" spans="1:19" ht="20.25" customHeight="1">
      <c r="A711" s="136" t="s">
        <v>859</v>
      </c>
      <c r="B711" s="151" t="s">
        <v>2357</v>
      </c>
      <c r="C711" s="152" t="s">
        <v>56</v>
      </c>
      <c r="D711" s="149" t="s">
        <v>315</v>
      </c>
      <c r="E711" s="180"/>
      <c r="F711" s="136" t="s">
        <v>880</v>
      </c>
      <c r="G711" s="136"/>
      <c r="H711" s="153">
        <v>150</v>
      </c>
      <c r="I711" s="153">
        <v>3416.9</v>
      </c>
      <c r="J711" s="154">
        <v>0</v>
      </c>
      <c r="K711" s="153">
        <f t="shared" si="42"/>
        <v>0</v>
      </c>
      <c r="L711" s="180">
        <f t="shared" si="43"/>
        <v>0</v>
      </c>
      <c r="M711" s="297">
        <f t="shared" si="41"/>
        <v>512535</v>
      </c>
      <c r="N711" s="289"/>
      <c r="O711" s="151" t="s">
        <v>2360</v>
      </c>
      <c r="P711" s="136" t="s">
        <v>1163</v>
      </c>
      <c r="Q711" s="152" t="s">
        <v>126</v>
      </c>
      <c r="R711" s="136" t="s">
        <v>73</v>
      </c>
      <c r="S711" s="180" t="s">
        <v>109</v>
      </c>
    </row>
    <row r="712" spans="1:19" ht="20.25" customHeight="1">
      <c r="A712" s="136" t="s">
        <v>859</v>
      </c>
      <c r="B712" s="151" t="s">
        <v>2357</v>
      </c>
      <c r="C712" s="152" t="s">
        <v>56</v>
      </c>
      <c r="D712" s="149" t="s">
        <v>315</v>
      </c>
      <c r="E712" s="180"/>
      <c r="F712" s="136" t="s">
        <v>1575</v>
      </c>
      <c r="G712" s="136"/>
      <c r="H712" s="153">
        <v>150</v>
      </c>
      <c r="I712" s="153">
        <v>6833.7</v>
      </c>
      <c r="J712" s="154">
        <v>0</v>
      </c>
      <c r="K712" s="153">
        <f t="shared" si="42"/>
        <v>0</v>
      </c>
      <c r="L712" s="180">
        <f t="shared" si="43"/>
        <v>0</v>
      </c>
      <c r="M712" s="297">
        <f t="shared" si="41"/>
        <v>1025055</v>
      </c>
      <c r="N712" s="289"/>
      <c r="O712" s="151" t="s">
        <v>2360</v>
      </c>
      <c r="P712" s="136" t="s">
        <v>1163</v>
      </c>
      <c r="Q712" s="152" t="s">
        <v>126</v>
      </c>
      <c r="R712" s="136" t="s">
        <v>73</v>
      </c>
      <c r="S712" s="180" t="s">
        <v>109</v>
      </c>
    </row>
    <row r="713" spans="1:19" ht="20.25" customHeight="1">
      <c r="A713" s="136" t="s">
        <v>1398</v>
      </c>
      <c r="B713" s="151" t="s">
        <v>2361</v>
      </c>
      <c r="C713" s="152" t="s">
        <v>45</v>
      </c>
      <c r="D713" s="149" t="s">
        <v>232</v>
      </c>
      <c r="E713" s="180"/>
      <c r="F713" s="136" t="s">
        <v>742</v>
      </c>
      <c r="G713" s="136"/>
      <c r="H713" s="153">
        <v>217</v>
      </c>
      <c r="I713" s="153">
        <v>204177.5</v>
      </c>
      <c r="J713" s="154">
        <v>40.299999999999997</v>
      </c>
      <c r="K713" s="153">
        <f t="shared" si="42"/>
        <v>8745.0999999999985</v>
      </c>
      <c r="L713" s="180">
        <f t="shared" si="43"/>
        <v>8.745099999999999</v>
      </c>
      <c r="M713" s="297">
        <f t="shared" si="41"/>
        <v>44306517.5</v>
      </c>
      <c r="N713" s="289"/>
      <c r="O713" s="151" t="s">
        <v>11</v>
      </c>
      <c r="P713" s="136" t="s">
        <v>1645</v>
      </c>
      <c r="Q713" s="152" t="s">
        <v>305</v>
      </c>
      <c r="R713" s="136" t="s">
        <v>60</v>
      </c>
      <c r="S713" s="180" t="s">
        <v>237</v>
      </c>
    </row>
    <row r="714" spans="1:19" ht="20.25" customHeight="1">
      <c r="A714" s="136" t="s">
        <v>467</v>
      </c>
      <c r="B714" s="151" t="s">
        <v>2361</v>
      </c>
      <c r="C714" s="152" t="s">
        <v>371</v>
      </c>
      <c r="D714" s="149" t="s">
        <v>232</v>
      </c>
      <c r="E714" s="180"/>
      <c r="F714" s="136" t="s">
        <v>2317</v>
      </c>
      <c r="G714" s="136"/>
      <c r="H714" s="153">
        <v>43</v>
      </c>
      <c r="I714" s="153">
        <v>107801.4</v>
      </c>
      <c r="J714" s="154">
        <v>22.5</v>
      </c>
      <c r="K714" s="153">
        <f t="shared" si="42"/>
        <v>967.5</v>
      </c>
      <c r="L714" s="180">
        <f t="shared" si="43"/>
        <v>0.96750000000000003</v>
      </c>
      <c r="M714" s="297">
        <f t="shared" si="41"/>
        <v>4635460.2</v>
      </c>
      <c r="N714" s="289"/>
      <c r="O714" s="151" t="s">
        <v>1012</v>
      </c>
      <c r="P714" s="136" t="s">
        <v>1645</v>
      </c>
      <c r="Q714" s="152" t="s">
        <v>616</v>
      </c>
      <c r="R714" s="136" t="s">
        <v>68</v>
      </c>
      <c r="S714" s="180" t="s">
        <v>237</v>
      </c>
    </row>
    <row r="715" spans="1:19" ht="20.25" customHeight="1">
      <c r="A715" s="136" t="s">
        <v>467</v>
      </c>
      <c r="B715" s="151" t="s">
        <v>2361</v>
      </c>
      <c r="C715" s="152" t="s">
        <v>371</v>
      </c>
      <c r="D715" s="149" t="s">
        <v>232</v>
      </c>
      <c r="E715" s="180"/>
      <c r="F715" s="136" t="s">
        <v>1643</v>
      </c>
      <c r="G715" s="136"/>
      <c r="H715" s="153">
        <v>43</v>
      </c>
      <c r="I715" s="153">
        <v>15319.1</v>
      </c>
      <c r="J715" s="154">
        <v>0</v>
      </c>
      <c r="K715" s="153">
        <f t="shared" si="42"/>
        <v>0</v>
      </c>
      <c r="L715" s="180">
        <f t="shared" si="43"/>
        <v>0</v>
      </c>
      <c r="M715" s="297">
        <f t="shared" si="41"/>
        <v>658721.30000000005</v>
      </c>
      <c r="N715" s="289"/>
      <c r="O715" s="151" t="s">
        <v>1012</v>
      </c>
      <c r="P715" s="136" t="s">
        <v>1645</v>
      </c>
      <c r="Q715" s="152" t="s">
        <v>126</v>
      </c>
      <c r="R715" s="136" t="s">
        <v>73</v>
      </c>
      <c r="S715" s="180" t="s">
        <v>237</v>
      </c>
    </row>
    <row r="716" spans="1:19" ht="20.25" customHeight="1">
      <c r="A716" s="136" t="s">
        <v>467</v>
      </c>
      <c r="B716" s="151" t="s">
        <v>2361</v>
      </c>
      <c r="C716" s="152" t="s">
        <v>371</v>
      </c>
      <c r="D716" s="149" t="s">
        <v>232</v>
      </c>
      <c r="E716" s="180"/>
      <c r="F716" s="136" t="s">
        <v>1643</v>
      </c>
      <c r="G716" s="136"/>
      <c r="H716" s="153">
        <v>43</v>
      </c>
      <c r="I716" s="153">
        <v>15319.1</v>
      </c>
      <c r="J716" s="154">
        <v>0</v>
      </c>
      <c r="K716" s="153">
        <f t="shared" si="42"/>
        <v>0</v>
      </c>
      <c r="L716" s="180">
        <f t="shared" si="43"/>
        <v>0</v>
      </c>
      <c r="M716" s="297">
        <f t="shared" si="41"/>
        <v>658721.30000000005</v>
      </c>
      <c r="N716" s="289"/>
      <c r="O716" s="151" t="s">
        <v>1012</v>
      </c>
      <c r="P716" s="136" t="s">
        <v>1645</v>
      </c>
      <c r="Q716" s="152" t="s">
        <v>126</v>
      </c>
      <c r="R716" s="136" t="s">
        <v>73</v>
      </c>
      <c r="S716" s="180" t="s">
        <v>237</v>
      </c>
    </row>
    <row r="717" spans="1:19" ht="20.25" customHeight="1">
      <c r="A717" s="136" t="s">
        <v>32</v>
      </c>
      <c r="B717" s="151" t="s">
        <v>2362</v>
      </c>
      <c r="C717" s="152" t="s">
        <v>1153</v>
      </c>
      <c r="D717" s="149" t="s">
        <v>2363</v>
      </c>
      <c r="E717" s="180"/>
      <c r="F717" s="136" t="s">
        <v>1387</v>
      </c>
      <c r="G717" s="136"/>
      <c r="H717" s="153">
        <v>2525</v>
      </c>
      <c r="I717" s="153">
        <v>12312.9</v>
      </c>
      <c r="J717" s="154">
        <v>0</v>
      </c>
      <c r="K717" s="153">
        <f t="shared" si="42"/>
        <v>0</v>
      </c>
      <c r="L717" s="180">
        <f t="shared" si="43"/>
        <v>0</v>
      </c>
      <c r="M717" s="297">
        <f t="shared" si="41"/>
        <v>31090072.5</v>
      </c>
      <c r="N717" s="289"/>
      <c r="O717" s="151" t="s">
        <v>1198</v>
      </c>
      <c r="P717" s="136" t="s">
        <v>759</v>
      </c>
      <c r="Q717" s="152" t="s">
        <v>2282</v>
      </c>
      <c r="R717" s="136" t="s">
        <v>68</v>
      </c>
      <c r="S717" s="180" t="s">
        <v>1076</v>
      </c>
    </row>
    <row r="718" spans="1:19" ht="20.25" customHeight="1">
      <c r="A718" s="136" t="s">
        <v>398</v>
      </c>
      <c r="B718" s="151" t="s">
        <v>2362</v>
      </c>
      <c r="C718" s="152" t="s">
        <v>1171</v>
      </c>
      <c r="D718" s="149" t="s">
        <v>2363</v>
      </c>
      <c r="E718" s="180"/>
      <c r="F718" s="136" t="s">
        <v>517</v>
      </c>
      <c r="G718" s="136"/>
      <c r="H718" s="153">
        <v>2525</v>
      </c>
      <c r="I718" s="153">
        <v>55528.6</v>
      </c>
      <c r="J718" s="154">
        <v>15.5</v>
      </c>
      <c r="K718" s="153">
        <f t="shared" si="42"/>
        <v>39137.5</v>
      </c>
      <c r="L718" s="180">
        <f t="shared" si="43"/>
        <v>39.137500000000003</v>
      </c>
      <c r="M718" s="297">
        <f t="shared" si="41"/>
        <v>140209715</v>
      </c>
      <c r="N718" s="289"/>
      <c r="O718" s="151" t="s">
        <v>1198</v>
      </c>
      <c r="P718" s="136" t="s">
        <v>759</v>
      </c>
      <c r="Q718" s="152" t="s">
        <v>118</v>
      </c>
      <c r="R718" s="136" t="s">
        <v>60</v>
      </c>
      <c r="S718" s="180" t="s">
        <v>1076</v>
      </c>
    </row>
    <row r="719" spans="1:19" ht="20.25" customHeight="1">
      <c r="A719" s="136" t="s">
        <v>398</v>
      </c>
      <c r="B719" s="151" t="s">
        <v>2362</v>
      </c>
      <c r="C719" s="152" t="s">
        <v>1171</v>
      </c>
      <c r="D719" s="149" t="s">
        <v>2363</v>
      </c>
      <c r="E719" s="180"/>
      <c r="F719" s="136" t="s">
        <v>401</v>
      </c>
      <c r="G719" s="136"/>
      <c r="H719" s="153">
        <v>949</v>
      </c>
      <c r="I719" s="153">
        <v>50050</v>
      </c>
      <c r="J719" s="154">
        <v>9.4</v>
      </c>
      <c r="K719" s="153">
        <f t="shared" si="42"/>
        <v>8920.6</v>
      </c>
      <c r="L719" s="180">
        <f t="shared" si="43"/>
        <v>8.9206000000000003</v>
      </c>
      <c r="M719" s="297">
        <f t="shared" si="41"/>
        <v>47497450</v>
      </c>
      <c r="N719" s="289"/>
      <c r="O719" s="151" t="s">
        <v>11</v>
      </c>
      <c r="P719" s="136" t="s">
        <v>759</v>
      </c>
      <c r="Q719" s="152" t="s">
        <v>132</v>
      </c>
      <c r="R719" s="136" t="s">
        <v>60</v>
      </c>
      <c r="S719" s="180" t="s">
        <v>1076</v>
      </c>
    </row>
    <row r="720" spans="1:19" ht="20.25" customHeight="1">
      <c r="A720" s="136" t="s">
        <v>398</v>
      </c>
      <c r="B720" s="151" t="s">
        <v>2362</v>
      </c>
      <c r="C720" s="152" t="s">
        <v>1171</v>
      </c>
      <c r="D720" s="149" t="s">
        <v>2363</v>
      </c>
      <c r="E720" s="180"/>
      <c r="F720" s="136" t="s">
        <v>402</v>
      </c>
      <c r="G720" s="136"/>
      <c r="H720" s="153">
        <v>3473</v>
      </c>
      <c r="I720" s="153">
        <v>109200</v>
      </c>
      <c r="J720" s="154">
        <v>26.4</v>
      </c>
      <c r="K720" s="153">
        <f t="shared" si="42"/>
        <v>91687.2</v>
      </c>
      <c r="L720" s="180">
        <f t="shared" si="43"/>
        <v>91.68719999999999</v>
      </c>
      <c r="M720" s="297">
        <f t="shared" si="41"/>
        <v>379251600</v>
      </c>
      <c r="N720" s="289"/>
      <c r="O720" s="151" t="s">
        <v>1615</v>
      </c>
      <c r="P720" s="136" t="s">
        <v>759</v>
      </c>
      <c r="Q720" s="152" t="s">
        <v>131</v>
      </c>
      <c r="R720" s="136" t="s">
        <v>60</v>
      </c>
      <c r="S720" s="180" t="s">
        <v>1076</v>
      </c>
    </row>
    <row r="721" spans="1:19" ht="20.25" customHeight="1">
      <c r="A721" s="136" t="s">
        <v>398</v>
      </c>
      <c r="B721" s="151" t="s">
        <v>2362</v>
      </c>
      <c r="C721" s="152" t="s">
        <v>1171</v>
      </c>
      <c r="D721" s="149" t="s">
        <v>2363</v>
      </c>
      <c r="E721" s="180"/>
      <c r="F721" s="136" t="s">
        <v>2331</v>
      </c>
      <c r="G721" s="136"/>
      <c r="H721" s="153">
        <v>3473</v>
      </c>
      <c r="I721" s="153">
        <v>48533.3</v>
      </c>
      <c r="J721" s="154">
        <v>10</v>
      </c>
      <c r="K721" s="153">
        <f t="shared" si="42"/>
        <v>34730</v>
      </c>
      <c r="L721" s="180">
        <f t="shared" si="43"/>
        <v>34.729999999999997</v>
      </c>
      <c r="M721" s="297">
        <f t="shared" si="41"/>
        <v>168556150.90000001</v>
      </c>
      <c r="N721" s="289"/>
      <c r="O721" s="151" t="s">
        <v>1615</v>
      </c>
      <c r="P721" s="136" t="s">
        <v>759</v>
      </c>
      <c r="Q721" s="152" t="s">
        <v>2300</v>
      </c>
      <c r="R721" s="136" t="s">
        <v>60</v>
      </c>
      <c r="S721" s="180" t="s">
        <v>1076</v>
      </c>
    </row>
    <row r="722" spans="1:19" ht="20.25" customHeight="1">
      <c r="A722" s="136" t="s">
        <v>398</v>
      </c>
      <c r="B722" s="151" t="s">
        <v>2362</v>
      </c>
      <c r="C722" s="152" t="s">
        <v>1171</v>
      </c>
      <c r="D722" s="149" t="s">
        <v>2363</v>
      </c>
      <c r="E722" s="180"/>
      <c r="F722" s="136" t="s">
        <v>880</v>
      </c>
      <c r="G722" s="136"/>
      <c r="H722" s="153">
        <v>3473</v>
      </c>
      <c r="I722" s="153">
        <v>2912</v>
      </c>
      <c r="J722" s="154">
        <v>0</v>
      </c>
      <c r="K722" s="153">
        <f t="shared" si="42"/>
        <v>0</v>
      </c>
      <c r="L722" s="180">
        <f t="shared" si="43"/>
        <v>0</v>
      </c>
      <c r="M722" s="297">
        <f t="shared" si="41"/>
        <v>10113376</v>
      </c>
      <c r="N722" s="289"/>
      <c r="O722" s="151" t="s">
        <v>1615</v>
      </c>
      <c r="P722" s="136" t="s">
        <v>759</v>
      </c>
      <c r="Q722" s="152" t="s">
        <v>126</v>
      </c>
      <c r="R722" s="136" t="s">
        <v>73</v>
      </c>
      <c r="S722" s="180" t="s">
        <v>1076</v>
      </c>
    </row>
    <row r="723" spans="1:19" ht="20.25" customHeight="1">
      <c r="A723" s="136" t="s">
        <v>489</v>
      </c>
      <c r="B723" s="151" t="s">
        <v>2364</v>
      </c>
      <c r="C723" s="152" t="s">
        <v>2365</v>
      </c>
      <c r="D723" s="149" t="s">
        <v>232</v>
      </c>
      <c r="E723" s="180"/>
      <c r="F723" s="136" t="s">
        <v>2366</v>
      </c>
      <c r="G723" s="136"/>
      <c r="H723" s="153">
        <v>40</v>
      </c>
      <c r="I723" s="153">
        <v>83950.9</v>
      </c>
      <c r="J723" s="154">
        <v>24.5</v>
      </c>
      <c r="K723" s="153">
        <f t="shared" si="42"/>
        <v>980</v>
      </c>
      <c r="L723" s="180">
        <f t="shared" si="43"/>
        <v>0.98</v>
      </c>
      <c r="M723" s="297">
        <f t="shared" si="41"/>
        <v>3358036</v>
      </c>
      <c r="N723" s="289"/>
      <c r="O723" s="151" t="s">
        <v>2367</v>
      </c>
      <c r="P723" s="136" t="s">
        <v>759</v>
      </c>
      <c r="Q723" s="152" t="s">
        <v>302</v>
      </c>
      <c r="R723" s="136" t="s">
        <v>68</v>
      </c>
      <c r="S723" s="180" t="s">
        <v>1076</v>
      </c>
    </row>
    <row r="724" spans="1:19" ht="20.25" customHeight="1">
      <c r="A724" s="136" t="s">
        <v>489</v>
      </c>
      <c r="B724" s="151" t="s">
        <v>2364</v>
      </c>
      <c r="C724" s="152" t="s">
        <v>863</v>
      </c>
      <c r="D724" s="149" t="s">
        <v>232</v>
      </c>
      <c r="E724" s="180"/>
      <c r="F724" s="136" t="s">
        <v>1047</v>
      </c>
      <c r="G724" s="136"/>
      <c r="H724" s="153">
        <v>40</v>
      </c>
      <c r="I724" s="153">
        <v>63063.1</v>
      </c>
      <c r="J724" s="154">
        <v>0</v>
      </c>
      <c r="K724" s="153">
        <f t="shared" si="42"/>
        <v>0</v>
      </c>
      <c r="L724" s="180">
        <f t="shared" si="43"/>
        <v>0</v>
      </c>
      <c r="M724" s="297">
        <f t="shared" si="41"/>
        <v>2522524</v>
      </c>
      <c r="N724" s="289"/>
      <c r="O724" s="151" t="s">
        <v>2367</v>
      </c>
      <c r="P724" s="136" t="s">
        <v>759</v>
      </c>
      <c r="Q724" s="152" t="s">
        <v>126</v>
      </c>
      <c r="R724" s="136" t="s">
        <v>73</v>
      </c>
      <c r="S724" s="180" t="s">
        <v>1076</v>
      </c>
    </row>
    <row r="725" spans="1:19" ht="20.25" customHeight="1">
      <c r="A725" s="136" t="s">
        <v>489</v>
      </c>
      <c r="B725" s="151" t="s">
        <v>2364</v>
      </c>
      <c r="C725" s="152" t="s">
        <v>863</v>
      </c>
      <c r="D725" s="149" t="s">
        <v>232</v>
      </c>
      <c r="E725" s="180"/>
      <c r="F725" s="136" t="s">
        <v>2366</v>
      </c>
      <c r="G725" s="136"/>
      <c r="H725" s="153">
        <v>7</v>
      </c>
      <c r="I725" s="153">
        <v>84000</v>
      </c>
      <c r="J725" s="154">
        <v>24.5</v>
      </c>
      <c r="K725" s="153">
        <f t="shared" si="42"/>
        <v>171.5</v>
      </c>
      <c r="L725" s="180">
        <f t="shared" si="43"/>
        <v>0.17150000000000001</v>
      </c>
      <c r="M725" s="297">
        <f t="shared" si="41"/>
        <v>588000</v>
      </c>
      <c r="N725" s="289"/>
      <c r="O725" s="151" t="s">
        <v>2368</v>
      </c>
      <c r="P725" s="136" t="s">
        <v>759</v>
      </c>
      <c r="Q725" s="152" t="s">
        <v>302</v>
      </c>
      <c r="R725" s="136" t="s">
        <v>68</v>
      </c>
      <c r="S725" s="180" t="s">
        <v>1076</v>
      </c>
    </row>
    <row r="726" spans="1:19" ht="20.25" customHeight="1">
      <c r="A726" s="136" t="s">
        <v>489</v>
      </c>
      <c r="B726" s="151" t="s">
        <v>2364</v>
      </c>
      <c r="C726" s="152" t="s">
        <v>863</v>
      </c>
      <c r="D726" s="149" t="s">
        <v>232</v>
      </c>
      <c r="E726" s="180"/>
      <c r="F726" s="136" t="s">
        <v>630</v>
      </c>
      <c r="G726" s="136"/>
      <c r="H726" s="153">
        <v>7</v>
      </c>
      <c r="I726" s="153">
        <v>120000</v>
      </c>
      <c r="J726" s="154">
        <v>0</v>
      </c>
      <c r="K726" s="153">
        <f t="shared" si="42"/>
        <v>0</v>
      </c>
      <c r="L726" s="180">
        <f t="shared" si="43"/>
        <v>0</v>
      </c>
      <c r="M726" s="297">
        <f t="shared" si="41"/>
        <v>840000</v>
      </c>
      <c r="N726" s="289"/>
      <c r="O726" s="151" t="s">
        <v>2368</v>
      </c>
      <c r="P726" s="136" t="s">
        <v>759</v>
      </c>
      <c r="Q726" s="152" t="s">
        <v>126</v>
      </c>
      <c r="R726" s="136" t="s">
        <v>73</v>
      </c>
      <c r="S726" s="180" t="s">
        <v>1076</v>
      </c>
    </row>
    <row r="727" spans="1:19" ht="20.25" customHeight="1">
      <c r="A727" s="136" t="s">
        <v>489</v>
      </c>
      <c r="B727" s="151" t="s">
        <v>2364</v>
      </c>
      <c r="C727" s="152" t="s">
        <v>863</v>
      </c>
      <c r="D727" s="149" t="s">
        <v>232</v>
      </c>
      <c r="E727" s="180"/>
      <c r="F727" s="136" t="s">
        <v>363</v>
      </c>
      <c r="G727" s="136"/>
      <c r="H727" s="153">
        <v>15</v>
      </c>
      <c r="I727" s="153">
        <v>142000</v>
      </c>
      <c r="J727" s="154">
        <v>41.5</v>
      </c>
      <c r="K727" s="153">
        <f t="shared" si="42"/>
        <v>622.5</v>
      </c>
      <c r="L727" s="180">
        <f t="shared" si="43"/>
        <v>0.62250000000000005</v>
      </c>
      <c r="M727" s="297">
        <f t="shared" si="41"/>
        <v>2130000</v>
      </c>
      <c r="N727" s="289"/>
      <c r="O727" s="151" t="s">
        <v>2369</v>
      </c>
      <c r="P727" s="136" t="s">
        <v>759</v>
      </c>
      <c r="Q727" s="152" t="s">
        <v>305</v>
      </c>
      <c r="R727" s="136" t="s">
        <v>68</v>
      </c>
      <c r="S727" s="180" t="s">
        <v>1076</v>
      </c>
    </row>
    <row r="728" spans="1:19" ht="20.25" customHeight="1">
      <c r="A728" s="136" t="s">
        <v>489</v>
      </c>
      <c r="B728" s="151" t="s">
        <v>2364</v>
      </c>
      <c r="C728" s="152" t="s">
        <v>863</v>
      </c>
      <c r="D728" s="149" t="s">
        <v>232</v>
      </c>
      <c r="E728" s="180"/>
      <c r="F728" s="136" t="s">
        <v>362</v>
      </c>
      <c r="G728" s="136"/>
      <c r="H728" s="153">
        <v>24</v>
      </c>
      <c r="I728" s="153">
        <v>40000</v>
      </c>
      <c r="J728" s="154">
        <v>8.5</v>
      </c>
      <c r="K728" s="153">
        <f t="shared" si="42"/>
        <v>204</v>
      </c>
      <c r="L728" s="180">
        <f t="shared" si="43"/>
        <v>0.20399999999999999</v>
      </c>
      <c r="M728" s="297">
        <f t="shared" si="41"/>
        <v>960000</v>
      </c>
      <c r="N728" s="289"/>
      <c r="O728" s="151" t="s">
        <v>11</v>
      </c>
      <c r="P728" s="136" t="s">
        <v>759</v>
      </c>
      <c r="Q728" s="152" t="s">
        <v>132</v>
      </c>
      <c r="R728" s="136" t="s">
        <v>68</v>
      </c>
      <c r="S728" s="180" t="s">
        <v>1076</v>
      </c>
    </row>
    <row r="729" spans="1:19" ht="20.25" customHeight="1">
      <c r="A729" s="136" t="s">
        <v>489</v>
      </c>
      <c r="B729" s="151" t="s">
        <v>2364</v>
      </c>
      <c r="C729" s="152" t="s">
        <v>863</v>
      </c>
      <c r="D729" s="149" t="s">
        <v>232</v>
      </c>
      <c r="E729" s="180"/>
      <c r="F729" s="136" t="s">
        <v>668</v>
      </c>
      <c r="G729" s="136"/>
      <c r="H729" s="153">
        <v>9</v>
      </c>
      <c r="I729" s="153">
        <v>62000</v>
      </c>
      <c r="J729" s="154">
        <v>11.8</v>
      </c>
      <c r="K729" s="153">
        <f t="shared" si="42"/>
        <v>106.2</v>
      </c>
      <c r="L729" s="180">
        <f t="shared" si="43"/>
        <v>0.1062</v>
      </c>
      <c r="M729" s="297">
        <f t="shared" si="41"/>
        <v>558000</v>
      </c>
      <c r="N729" s="289"/>
      <c r="O729" s="151" t="s">
        <v>2370</v>
      </c>
      <c r="P729" s="136" t="s">
        <v>759</v>
      </c>
      <c r="Q729" s="152" t="s">
        <v>118</v>
      </c>
      <c r="R729" s="136" t="s">
        <v>60</v>
      </c>
      <c r="S729" s="180" t="s">
        <v>1076</v>
      </c>
    </row>
    <row r="730" spans="1:19" ht="20.25" customHeight="1">
      <c r="A730" s="136" t="s">
        <v>489</v>
      </c>
      <c r="B730" s="151" t="s">
        <v>2364</v>
      </c>
      <c r="C730" s="152" t="s">
        <v>863</v>
      </c>
      <c r="D730" s="149" t="s">
        <v>232</v>
      </c>
      <c r="E730" s="180"/>
      <c r="F730" s="136" t="s">
        <v>1336</v>
      </c>
      <c r="G730" s="136"/>
      <c r="H730" s="153">
        <v>29</v>
      </c>
      <c r="I730" s="153">
        <v>127000</v>
      </c>
      <c r="J730" s="154">
        <v>0</v>
      </c>
      <c r="K730" s="153">
        <f t="shared" si="42"/>
        <v>0</v>
      </c>
      <c r="L730" s="180">
        <f t="shared" si="43"/>
        <v>0</v>
      </c>
      <c r="M730" s="297">
        <f t="shared" si="41"/>
        <v>3683000</v>
      </c>
      <c r="N730" s="289"/>
      <c r="O730" s="151" t="s">
        <v>940</v>
      </c>
      <c r="P730" s="136" t="s">
        <v>759</v>
      </c>
      <c r="Q730" s="152" t="s">
        <v>137</v>
      </c>
      <c r="R730" s="136" t="s">
        <v>70</v>
      </c>
      <c r="S730" s="180" t="s">
        <v>1076</v>
      </c>
    </row>
    <row r="731" spans="1:19" ht="20.25" customHeight="1">
      <c r="A731" s="136" t="s">
        <v>489</v>
      </c>
      <c r="B731" s="151" t="s">
        <v>2364</v>
      </c>
      <c r="C731" s="152" t="s">
        <v>863</v>
      </c>
      <c r="D731" s="149" t="s">
        <v>232</v>
      </c>
      <c r="E731" s="180"/>
      <c r="F731" s="136" t="s">
        <v>2317</v>
      </c>
      <c r="G731" s="136"/>
      <c r="H731" s="153">
        <v>6</v>
      </c>
      <c r="I731" s="153">
        <v>94627.5</v>
      </c>
      <c r="J731" s="154">
        <v>22.5</v>
      </c>
      <c r="K731" s="153">
        <f t="shared" si="42"/>
        <v>135</v>
      </c>
      <c r="L731" s="180">
        <f t="shared" si="43"/>
        <v>0.13500000000000001</v>
      </c>
      <c r="M731" s="297">
        <f t="shared" si="41"/>
        <v>567765</v>
      </c>
      <c r="N731" s="289"/>
      <c r="O731" s="151" t="s">
        <v>2371</v>
      </c>
      <c r="P731" s="136" t="s">
        <v>759</v>
      </c>
      <c r="Q731" s="152" t="s">
        <v>616</v>
      </c>
      <c r="R731" s="136" t="s">
        <v>68</v>
      </c>
      <c r="S731" s="180" t="s">
        <v>1076</v>
      </c>
    </row>
    <row r="732" spans="1:19" ht="20.25" customHeight="1">
      <c r="A732" s="136" t="s">
        <v>489</v>
      </c>
      <c r="B732" s="151" t="s">
        <v>2364</v>
      </c>
      <c r="C732" s="152" t="s">
        <v>863</v>
      </c>
      <c r="D732" s="149" t="s">
        <v>232</v>
      </c>
      <c r="E732" s="180"/>
      <c r="F732" s="136" t="s">
        <v>1643</v>
      </c>
      <c r="G732" s="136"/>
      <c r="H732" s="153">
        <v>6</v>
      </c>
      <c r="I732" s="153">
        <v>13447.1</v>
      </c>
      <c r="J732" s="154">
        <v>0</v>
      </c>
      <c r="K732" s="153">
        <f t="shared" si="42"/>
        <v>0</v>
      </c>
      <c r="L732" s="180">
        <f t="shared" si="43"/>
        <v>0</v>
      </c>
      <c r="M732" s="297">
        <f t="shared" si="41"/>
        <v>80682.600000000006</v>
      </c>
      <c r="N732" s="289"/>
      <c r="O732" s="151" t="s">
        <v>2371</v>
      </c>
      <c r="P732" s="136" t="s">
        <v>759</v>
      </c>
      <c r="Q732" s="152" t="s">
        <v>126</v>
      </c>
      <c r="R732" s="136" t="s">
        <v>73</v>
      </c>
      <c r="S732" s="180" t="s">
        <v>1076</v>
      </c>
    </row>
    <row r="733" spans="1:19" ht="20.25" customHeight="1">
      <c r="A733" s="136" t="s">
        <v>489</v>
      </c>
      <c r="B733" s="151" t="s">
        <v>2364</v>
      </c>
      <c r="C733" s="152" t="s">
        <v>863</v>
      </c>
      <c r="D733" s="149" t="s">
        <v>232</v>
      </c>
      <c r="E733" s="180"/>
      <c r="F733" s="136" t="s">
        <v>335</v>
      </c>
      <c r="G733" s="136"/>
      <c r="H733" s="153">
        <v>65</v>
      </c>
      <c r="I733" s="153">
        <v>38300</v>
      </c>
      <c r="J733" s="154">
        <v>0</v>
      </c>
      <c r="K733" s="153">
        <f t="shared" si="42"/>
        <v>0</v>
      </c>
      <c r="L733" s="180">
        <f t="shared" si="43"/>
        <v>0</v>
      </c>
      <c r="M733" s="297">
        <f t="shared" si="41"/>
        <v>2489500</v>
      </c>
      <c r="N733" s="289"/>
      <c r="O733" s="151" t="s">
        <v>1294</v>
      </c>
      <c r="P733" s="136" t="s">
        <v>759</v>
      </c>
      <c r="Q733" s="152" t="s">
        <v>121</v>
      </c>
      <c r="R733" s="136" t="s">
        <v>73</v>
      </c>
      <c r="S733" s="180" t="s">
        <v>1076</v>
      </c>
    </row>
    <row r="734" spans="1:19" ht="20.25" customHeight="1">
      <c r="A734" s="136" t="s">
        <v>489</v>
      </c>
      <c r="B734" s="151" t="s">
        <v>2364</v>
      </c>
      <c r="C734" s="152" t="s">
        <v>863</v>
      </c>
      <c r="D734" s="149" t="s">
        <v>232</v>
      </c>
      <c r="E734" s="180"/>
      <c r="F734" s="136" t="s">
        <v>880</v>
      </c>
      <c r="G734" s="136"/>
      <c r="H734" s="153">
        <v>65</v>
      </c>
      <c r="I734" s="153">
        <v>3600</v>
      </c>
      <c r="J734" s="154">
        <v>0</v>
      </c>
      <c r="K734" s="153">
        <f t="shared" si="42"/>
        <v>0</v>
      </c>
      <c r="L734" s="180">
        <f t="shared" si="43"/>
        <v>0</v>
      </c>
      <c r="M734" s="297">
        <f t="shared" ref="M734:M797" si="44">H734*I734</f>
        <v>234000</v>
      </c>
      <c r="N734" s="289"/>
      <c r="O734" s="151" t="s">
        <v>1294</v>
      </c>
      <c r="P734" s="136" t="s">
        <v>759</v>
      </c>
      <c r="Q734" s="152" t="s">
        <v>126</v>
      </c>
      <c r="R734" s="136" t="s">
        <v>73</v>
      </c>
      <c r="S734" s="180" t="s">
        <v>1076</v>
      </c>
    </row>
    <row r="735" spans="1:19" ht="20.25" customHeight="1">
      <c r="A735" s="136" t="s">
        <v>489</v>
      </c>
      <c r="B735" s="151" t="s">
        <v>2364</v>
      </c>
      <c r="C735" s="152" t="s">
        <v>863</v>
      </c>
      <c r="D735" s="149" t="s">
        <v>232</v>
      </c>
      <c r="E735" s="180"/>
      <c r="F735" s="136" t="s">
        <v>880</v>
      </c>
      <c r="G735" s="136"/>
      <c r="H735" s="153">
        <v>65</v>
      </c>
      <c r="I735" s="153">
        <v>3600</v>
      </c>
      <c r="J735" s="154">
        <v>0</v>
      </c>
      <c r="K735" s="153">
        <f t="shared" si="42"/>
        <v>0</v>
      </c>
      <c r="L735" s="180">
        <f t="shared" si="43"/>
        <v>0</v>
      </c>
      <c r="M735" s="297">
        <f t="shared" si="44"/>
        <v>234000</v>
      </c>
      <c r="N735" s="289"/>
      <c r="O735" s="151" t="s">
        <v>1294</v>
      </c>
      <c r="P735" s="136" t="s">
        <v>759</v>
      </c>
      <c r="Q735" s="152" t="s">
        <v>126</v>
      </c>
      <c r="R735" s="136" t="s">
        <v>73</v>
      </c>
      <c r="S735" s="180" t="s">
        <v>1076</v>
      </c>
    </row>
    <row r="736" spans="1:19" ht="20.25" customHeight="1">
      <c r="A736" s="136" t="s">
        <v>489</v>
      </c>
      <c r="B736" s="151" t="s">
        <v>2364</v>
      </c>
      <c r="C736" s="152" t="s">
        <v>863</v>
      </c>
      <c r="D736" s="149" t="s">
        <v>232</v>
      </c>
      <c r="E736" s="180"/>
      <c r="F736" s="136" t="s">
        <v>881</v>
      </c>
      <c r="G736" s="136"/>
      <c r="H736" s="153">
        <v>65</v>
      </c>
      <c r="I736" s="153">
        <v>10800</v>
      </c>
      <c r="J736" s="154">
        <v>0</v>
      </c>
      <c r="K736" s="153">
        <f t="shared" si="42"/>
        <v>0</v>
      </c>
      <c r="L736" s="180">
        <f t="shared" si="43"/>
        <v>0</v>
      </c>
      <c r="M736" s="297">
        <f t="shared" si="44"/>
        <v>702000</v>
      </c>
      <c r="N736" s="289"/>
      <c r="O736" s="151" t="s">
        <v>1294</v>
      </c>
      <c r="P736" s="136" t="s">
        <v>759</v>
      </c>
      <c r="Q736" s="152" t="s">
        <v>126</v>
      </c>
      <c r="R736" s="136" t="s">
        <v>73</v>
      </c>
      <c r="S736" s="180" t="s">
        <v>1076</v>
      </c>
    </row>
    <row r="737" spans="1:19" ht="20.25" customHeight="1">
      <c r="A737" s="136" t="s">
        <v>489</v>
      </c>
      <c r="B737" s="151" t="s">
        <v>2364</v>
      </c>
      <c r="C737" s="152" t="s">
        <v>863</v>
      </c>
      <c r="D737" s="149" t="s">
        <v>232</v>
      </c>
      <c r="E737" s="180"/>
      <c r="F737" s="136" t="s">
        <v>882</v>
      </c>
      <c r="G737" s="136"/>
      <c r="H737" s="153">
        <v>65</v>
      </c>
      <c r="I737" s="153">
        <v>8500</v>
      </c>
      <c r="J737" s="154">
        <v>0</v>
      </c>
      <c r="K737" s="153">
        <f t="shared" si="42"/>
        <v>0</v>
      </c>
      <c r="L737" s="180">
        <f t="shared" si="43"/>
        <v>0</v>
      </c>
      <c r="M737" s="297">
        <f t="shared" si="44"/>
        <v>552500</v>
      </c>
      <c r="N737" s="289"/>
      <c r="O737" s="151" t="s">
        <v>1294</v>
      </c>
      <c r="P737" s="136" t="s">
        <v>759</v>
      </c>
      <c r="Q737" s="152" t="s">
        <v>126</v>
      </c>
      <c r="R737" s="136" t="s">
        <v>73</v>
      </c>
      <c r="S737" s="180" t="s">
        <v>1076</v>
      </c>
    </row>
    <row r="738" spans="1:19" ht="20.25" customHeight="1">
      <c r="A738" s="136" t="s">
        <v>489</v>
      </c>
      <c r="B738" s="151" t="s">
        <v>2364</v>
      </c>
      <c r="C738" s="152" t="s">
        <v>863</v>
      </c>
      <c r="D738" s="149" t="s">
        <v>232</v>
      </c>
      <c r="E738" s="180"/>
      <c r="F738" s="136" t="s">
        <v>970</v>
      </c>
      <c r="G738" s="136"/>
      <c r="H738" s="153">
        <v>7</v>
      </c>
      <c r="I738" s="153">
        <v>44100</v>
      </c>
      <c r="J738" s="154">
        <v>0</v>
      </c>
      <c r="K738" s="153">
        <f t="shared" ref="K738:K801" si="45">J738*H738</f>
        <v>0</v>
      </c>
      <c r="L738" s="180">
        <f t="shared" ref="L738:L801" si="46">K738/1000</f>
        <v>0</v>
      </c>
      <c r="M738" s="297">
        <f t="shared" si="44"/>
        <v>308700</v>
      </c>
      <c r="N738" s="289"/>
      <c r="O738" s="151" t="s">
        <v>1294</v>
      </c>
      <c r="P738" s="136" t="s">
        <v>759</v>
      </c>
      <c r="Q738" s="152" t="s">
        <v>121</v>
      </c>
      <c r="R738" s="136" t="s">
        <v>73</v>
      </c>
      <c r="S738" s="180" t="s">
        <v>1076</v>
      </c>
    </row>
    <row r="739" spans="1:19" ht="20.25" customHeight="1">
      <c r="A739" s="136" t="s">
        <v>489</v>
      </c>
      <c r="B739" s="151" t="s">
        <v>2364</v>
      </c>
      <c r="C739" s="152" t="s">
        <v>863</v>
      </c>
      <c r="D739" s="149" t="s">
        <v>232</v>
      </c>
      <c r="E739" s="180"/>
      <c r="F739" s="136" t="s">
        <v>880</v>
      </c>
      <c r="G739" s="136"/>
      <c r="H739" s="153">
        <v>7</v>
      </c>
      <c r="I739" s="153">
        <v>3600</v>
      </c>
      <c r="J739" s="154">
        <v>0</v>
      </c>
      <c r="K739" s="153">
        <f t="shared" si="45"/>
        <v>0</v>
      </c>
      <c r="L739" s="180">
        <f t="shared" si="46"/>
        <v>0</v>
      </c>
      <c r="M739" s="297">
        <f t="shared" si="44"/>
        <v>25200</v>
      </c>
      <c r="N739" s="289"/>
      <c r="O739" s="151" t="s">
        <v>1294</v>
      </c>
      <c r="P739" s="136" t="s">
        <v>759</v>
      </c>
      <c r="Q739" s="152" t="s">
        <v>126</v>
      </c>
      <c r="R739" s="136" t="s">
        <v>73</v>
      </c>
      <c r="S739" s="180" t="s">
        <v>1076</v>
      </c>
    </row>
    <row r="740" spans="1:19" ht="20.25" customHeight="1">
      <c r="A740" s="136" t="s">
        <v>489</v>
      </c>
      <c r="B740" s="151" t="s">
        <v>2364</v>
      </c>
      <c r="C740" s="152" t="s">
        <v>863</v>
      </c>
      <c r="D740" s="149" t="s">
        <v>232</v>
      </c>
      <c r="E740" s="180"/>
      <c r="F740" s="136" t="s">
        <v>880</v>
      </c>
      <c r="G740" s="136"/>
      <c r="H740" s="153">
        <v>7</v>
      </c>
      <c r="I740" s="153">
        <v>3600</v>
      </c>
      <c r="J740" s="154">
        <v>0</v>
      </c>
      <c r="K740" s="153">
        <f t="shared" si="45"/>
        <v>0</v>
      </c>
      <c r="L740" s="180">
        <f t="shared" si="46"/>
        <v>0</v>
      </c>
      <c r="M740" s="297">
        <f t="shared" si="44"/>
        <v>25200</v>
      </c>
      <c r="N740" s="289"/>
      <c r="O740" s="151" t="s">
        <v>1294</v>
      </c>
      <c r="P740" s="136" t="s">
        <v>759</v>
      </c>
      <c r="Q740" s="152" t="s">
        <v>126</v>
      </c>
      <c r="R740" s="136" t="s">
        <v>73</v>
      </c>
      <c r="S740" s="180" t="s">
        <v>1076</v>
      </c>
    </row>
    <row r="741" spans="1:19" ht="20.25" customHeight="1">
      <c r="A741" s="136" t="s">
        <v>489</v>
      </c>
      <c r="B741" s="151" t="s">
        <v>2364</v>
      </c>
      <c r="C741" s="152" t="s">
        <v>863</v>
      </c>
      <c r="D741" s="149" t="s">
        <v>232</v>
      </c>
      <c r="E741" s="180"/>
      <c r="F741" s="136" t="s">
        <v>881</v>
      </c>
      <c r="G741" s="136"/>
      <c r="H741" s="153">
        <v>7</v>
      </c>
      <c r="I741" s="153">
        <v>10800</v>
      </c>
      <c r="J741" s="154">
        <v>0</v>
      </c>
      <c r="K741" s="153">
        <f t="shared" si="45"/>
        <v>0</v>
      </c>
      <c r="L741" s="180">
        <f t="shared" si="46"/>
        <v>0</v>
      </c>
      <c r="M741" s="297">
        <f t="shared" si="44"/>
        <v>75600</v>
      </c>
      <c r="N741" s="289"/>
      <c r="O741" s="151" t="s">
        <v>1294</v>
      </c>
      <c r="P741" s="136" t="s">
        <v>759</v>
      </c>
      <c r="Q741" s="152" t="s">
        <v>126</v>
      </c>
      <c r="R741" s="136" t="s">
        <v>73</v>
      </c>
      <c r="S741" s="180" t="s">
        <v>1076</v>
      </c>
    </row>
    <row r="742" spans="1:19" ht="20.25" customHeight="1">
      <c r="A742" s="136" t="s">
        <v>489</v>
      </c>
      <c r="B742" s="151" t="s">
        <v>2364</v>
      </c>
      <c r="C742" s="152" t="s">
        <v>863</v>
      </c>
      <c r="D742" s="149" t="s">
        <v>232</v>
      </c>
      <c r="E742" s="180"/>
      <c r="F742" s="136" t="s">
        <v>882</v>
      </c>
      <c r="G742" s="136"/>
      <c r="H742" s="153">
        <v>7</v>
      </c>
      <c r="I742" s="153">
        <v>8500</v>
      </c>
      <c r="J742" s="154">
        <v>0</v>
      </c>
      <c r="K742" s="153">
        <f t="shared" si="45"/>
        <v>0</v>
      </c>
      <c r="L742" s="180">
        <f t="shared" si="46"/>
        <v>0</v>
      </c>
      <c r="M742" s="297">
        <f t="shared" si="44"/>
        <v>59500</v>
      </c>
      <c r="N742" s="289"/>
      <c r="O742" s="151" t="s">
        <v>1294</v>
      </c>
      <c r="P742" s="136" t="s">
        <v>759</v>
      </c>
      <c r="Q742" s="152" t="s">
        <v>126</v>
      </c>
      <c r="R742" s="136" t="s">
        <v>73</v>
      </c>
      <c r="S742" s="180" t="s">
        <v>1076</v>
      </c>
    </row>
    <row r="743" spans="1:19" ht="20.25" customHeight="1">
      <c r="A743" s="136" t="s">
        <v>489</v>
      </c>
      <c r="B743" s="151" t="s">
        <v>2364</v>
      </c>
      <c r="C743" s="152" t="s">
        <v>863</v>
      </c>
      <c r="D743" s="149" t="s">
        <v>232</v>
      </c>
      <c r="E743" s="180"/>
      <c r="F743" s="136" t="s">
        <v>534</v>
      </c>
      <c r="G743" s="136"/>
      <c r="H743" s="153">
        <v>42</v>
      </c>
      <c r="I743" s="153">
        <v>59800</v>
      </c>
      <c r="J743" s="154">
        <v>0</v>
      </c>
      <c r="K743" s="153">
        <f t="shared" si="45"/>
        <v>0</v>
      </c>
      <c r="L743" s="180">
        <f t="shared" si="46"/>
        <v>0</v>
      </c>
      <c r="M743" s="297">
        <f t="shared" si="44"/>
        <v>2511600</v>
      </c>
      <c r="N743" s="289"/>
      <c r="O743" s="151" t="s">
        <v>879</v>
      </c>
      <c r="P743" s="136" t="s">
        <v>759</v>
      </c>
      <c r="Q743" s="152" t="s">
        <v>124</v>
      </c>
      <c r="R743" s="136" t="s">
        <v>73</v>
      </c>
      <c r="S743" s="180" t="s">
        <v>1076</v>
      </c>
    </row>
    <row r="744" spans="1:19" ht="20.25" customHeight="1">
      <c r="A744" s="136" t="s">
        <v>489</v>
      </c>
      <c r="B744" s="151" t="s">
        <v>2364</v>
      </c>
      <c r="C744" s="152" t="s">
        <v>863</v>
      </c>
      <c r="D744" s="149" t="s">
        <v>232</v>
      </c>
      <c r="E744" s="180"/>
      <c r="F744" s="136" t="s">
        <v>880</v>
      </c>
      <c r="G744" s="136"/>
      <c r="H744" s="153">
        <v>42</v>
      </c>
      <c r="I744" s="153">
        <v>3600</v>
      </c>
      <c r="J744" s="154">
        <v>0</v>
      </c>
      <c r="K744" s="153">
        <f t="shared" si="45"/>
        <v>0</v>
      </c>
      <c r="L744" s="180">
        <f t="shared" si="46"/>
        <v>0</v>
      </c>
      <c r="M744" s="297">
        <f t="shared" si="44"/>
        <v>151200</v>
      </c>
      <c r="N744" s="289"/>
      <c r="O744" s="151" t="s">
        <v>879</v>
      </c>
      <c r="P744" s="136" t="s">
        <v>759</v>
      </c>
      <c r="Q744" s="152" t="s">
        <v>126</v>
      </c>
      <c r="R744" s="136" t="s">
        <v>73</v>
      </c>
      <c r="S744" s="180" t="s">
        <v>1076</v>
      </c>
    </row>
    <row r="745" spans="1:19" ht="20.25" customHeight="1">
      <c r="A745" s="136" t="s">
        <v>489</v>
      </c>
      <c r="B745" s="151" t="s">
        <v>2364</v>
      </c>
      <c r="C745" s="152" t="s">
        <v>863</v>
      </c>
      <c r="D745" s="149" t="s">
        <v>232</v>
      </c>
      <c r="E745" s="180"/>
      <c r="F745" s="136" t="s">
        <v>880</v>
      </c>
      <c r="G745" s="136"/>
      <c r="H745" s="153">
        <v>42</v>
      </c>
      <c r="I745" s="153">
        <v>3600</v>
      </c>
      <c r="J745" s="154">
        <v>0</v>
      </c>
      <c r="K745" s="153">
        <f t="shared" si="45"/>
        <v>0</v>
      </c>
      <c r="L745" s="180">
        <f t="shared" si="46"/>
        <v>0</v>
      </c>
      <c r="M745" s="297">
        <f t="shared" si="44"/>
        <v>151200</v>
      </c>
      <c r="N745" s="289"/>
      <c r="O745" s="151" t="s">
        <v>879</v>
      </c>
      <c r="P745" s="136" t="s">
        <v>759</v>
      </c>
      <c r="Q745" s="152" t="s">
        <v>126</v>
      </c>
      <c r="R745" s="136" t="s">
        <v>73</v>
      </c>
      <c r="S745" s="180" t="s">
        <v>1076</v>
      </c>
    </row>
    <row r="746" spans="1:19" ht="20.25" customHeight="1">
      <c r="A746" s="136" t="s">
        <v>489</v>
      </c>
      <c r="B746" s="151" t="s">
        <v>2364</v>
      </c>
      <c r="C746" s="152" t="s">
        <v>863</v>
      </c>
      <c r="D746" s="149" t="s">
        <v>232</v>
      </c>
      <c r="E746" s="180"/>
      <c r="F746" s="136" t="s">
        <v>775</v>
      </c>
      <c r="G746" s="136"/>
      <c r="H746" s="153">
        <v>47</v>
      </c>
      <c r="I746" s="153">
        <v>6000</v>
      </c>
      <c r="J746" s="154">
        <v>0</v>
      </c>
      <c r="K746" s="153">
        <f t="shared" si="45"/>
        <v>0</v>
      </c>
      <c r="L746" s="180">
        <f t="shared" si="46"/>
        <v>0</v>
      </c>
      <c r="M746" s="297">
        <f t="shared" si="44"/>
        <v>282000</v>
      </c>
      <c r="N746" s="289"/>
      <c r="O746" s="151" t="s">
        <v>1088</v>
      </c>
      <c r="P746" s="136" t="s">
        <v>759</v>
      </c>
      <c r="Q746" s="152" t="s">
        <v>138</v>
      </c>
      <c r="R746" s="136" t="s">
        <v>73</v>
      </c>
      <c r="S746" s="180" t="s">
        <v>1076</v>
      </c>
    </row>
    <row r="747" spans="1:19" ht="20.25" customHeight="1">
      <c r="A747" s="136" t="s">
        <v>489</v>
      </c>
      <c r="B747" s="151" t="s">
        <v>2364</v>
      </c>
      <c r="C747" s="152" t="s">
        <v>863</v>
      </c>
      <c r="D747" s="149" t="s">
        <v>232</v>
      </c>
      <c r="E747" s="180"/>
      <c r="F747" s="136" t="s">
        <v>751</v>
      </c>
      <c r="G747" s="136"/>
      <c r="H747" s="153">
        <v>1</v>
      </c>
      <c r="I747" s="153">
        <v>66065.2</v>
      </c>
      <c r="J747" s="154">
        <v>0</v>
      </c>
      <c r="K747" s="153">
        <f t="shared" si="45"/>
        <v>0</v>
      </c>
      <c r="L747" s="180">
        <f t="shared" si="46"/>
        <v>0</v>
      </c>
      <c r="M747" s="297">
        <f t="shared" si="44"/>
        <v>66065.2</v>
      </c>
      <c r="N747" s="289"/>
      <c r="O747" s="151" t="s">
        <v>2372</v>
      </c>
      <c r="P747" s="136" t="s">
        <v>759</v>
      </c>
      <c r="Q747" s="152" t="s">
        <v>121</v>
      </c>
      <c r="R747" s="136" t="s">
        <v>73</v>
      </c>
      <c r="S747" s="180" t="s">
        <v>1076</v>
      </c>
    </row>
    <row r="748" spans="1:19" ht="20.25" customHeight="1">
      <c r="A748" s="136" t="s">
        <v>489</v>
      </c>
      <c r="B748" s="151" t="s">
        <v>2364</v>
      </c>
      <c r="C748" s="152" t="s">
        <v>863</v>
      </c>
      <c r="D748" s="149" t="s">
        <v>232</v>
      </c>
      <c r="E748" s="180"/>
      <c r="F748" s="136" t="s">
        <v>880</v>
      </c>
      <c r="G748" s="136"/>
      <c r="H748" s="153">
        <v>1</v>
      </c>
      <c r="I748" s="153">
        <v>3592.7</v>
      </c>
      <c r="J748" s="154">
        <v>0</v>
      </c>
      <c r="K748" s="153">
        <f t="shared" si="45"/>
        <v>0</v>
      </c>
      <c r="L748" s="180">
        <f t="shared" si="46"/>
        <v>0</v>
      </c>
      <c r="M748" s="297">
        <f t="shared" si="44"/>
        <v>3592.7</v>
      </c>
      <c r="N748" s="289"/>
      <c r="O748" s="151" t="s">
        <v>2372</v>
      </c>
      <c r="P748" s="136" t="s">
        <v>759</v>
      </c>
      <c r="Q748" s="152" t="s">
        <v>126</v>
      </c>
      <c r="R748" s="136" t="s">
        <v>73</v>
      </c>
      <c r="S748" s="180" t="s">
        <v>1076</v>
      </c>
    </row>
    <row r="749" spans="1:19" ht="20.25" customHeight="1">
      <c r="A749" s="136" t="s">
        <v>489</v>
      </c>
      <c r="B749" s="151" t="s">
        <v>2364</v>
      </c>
      <c r="C749" s="152" t="s">
        <v>863</v>
      </c>
      <c r="D749" s="149" t="s">
        <v>232</v>
      </c>
      <c r="E749" s="180"/>
      <c r="F749" s="136" t="s">
        <v>880</v>
      </c>
      <c r="G749" s="136"/>
      <c r="H749" s="153">
        <v>1</v>
      </c>
      <c r="I749" s="153">
        <v>3592.7</v>
      </c>
      <c r="J749" s="154">
        <v>0</v>
      </c>
      <c r="K749" s="153">
        <f t="shared" si="45"/>
        <v>0</v>
      </c>
      <c r="L749" s="180">
        <f t="shared" si="46"/>
        <v>0</v>
      </c>
      <c r="M749" s="297">
        <f t="shared" si="44"/>
        <v>3592.7</v>
      </c>
      <c r="N749" s="289"/>
      <c r="O749" s="151" t="s">
        <v>2372</v>
      </c>
      <c r="P749" s="136" t="s">
        <v>759</v>
      </c>
      <c r="Q749" s="152" t="s">
        <v>126</v>
      </c>
      <c r="R749" s="136" t="s">
        <v>73</v>
      </c>
      <c r="S749" s="180" t="s">
        <v>1076</v>
      </c>
    </row>
    <row r="750" spans="1:19" ht="20.25" customHeight="1">
      <c r="A750" s="136" t="s">
        <v>489</v>
      </c>
      <c r="B750" s="151" t="s">
        <v>2364</v>
      </c>
      <c r="C750" s="152" t="s">
        <v>863</v>
      </c>
      <c r="D750" s="149" t="s">
        <v>232</v>
      </c>
      <c r="E750" s="180"/>
      <c r="F750" s="136" t="s">
        <v>881</v>
      </c>
      <c r="G750" s="136"/>
      <c r="H750" s="153">
        <v>1</v>
      </c>
      <c r="I750" s="153">
        <v>10778</v>
      </c>
      <c r="J750" s="154">
        <v>0</v>
      </c>
      <c r="K750" s="153">
        <f t="shared" si="45"/>
        <v>0</v>
      </c>
      <c r="L750" s="180">
        <f t="shared" si="46"/>
        <v>0</v>
      </c>
      <c r="M750" s="297">
        <f t="shared" si="44"/>
        <v>10778</v>
      </c>
      <c r="N750" s="289"/>
      <c r="O750" s="151" t="s">
        <v>2372</v>
      </c>
      <c r="P750" s="136" t="s">
        <v>759</v>
      </c>
      <c r="Q750" s="152" t="s">
        <v>126</v>
      </c>
      <c r="R750" s="136" t="s">
        <v>73</v>
      </c>
      <c r="S750" s="180" t="s">
        <v>1076</v>
      </c>
    </row>
    <row r="751" spans="1:19" ht="20.25" customHeight="1">
      <c r="A751" s="136" t="s">
        <v>489</v>
      </c>
      <c r="B751" s="151" t="s">
        <v>2364</v>
      </c>
      <c r="C751" s="152" t="s">
        <v>863</v>
      </c>
      <c r="D751" s="149" t="s">
        <v>232</v>
      </c>
      <c r="E751" s="180"/>
      <c r="F751" s="136" t="s">
        <v>882</v>
      </c>
      <c r="G751" s="136"/>
      <c r="H751" s="153">
        <v>1</v>
      </c>
      <c r="I751" s="153">
        <v>8482.7000000000007</v>
      </c>
      <c r="J751" s="154">
        <v>0</v>
      </c>
      <c r="K751" s="153">
        <f t="shared" si="45"/>
        <v>0</v>
      </c>
      <c r="L751" s="180">
        <f t="shared" si="46"/>
        <v>0</v>
      </c>
      <c r="M751" s="297">
        <f t="shared" si="44"/>
        <v>8482.7000000000007</v>
      </c>
      <c r="N751" s="289"/>
      <c r="O751" s="151" t="s">
        <v>2372</v>
      </c>
      <c r="P751" s="136" t="s">
        <v>759</v>
      </c>
      <c r="Q751" s="152" t="s">
        <v>126</v>
      </c>
      <c r="R751" s="136" t="s">
        <v>73</v>
      </c>
      <c r="S751" s="180" t="s">
        <v>1076</v>
      </c>
    </row>
    <row r="752" spans="1:19" ht="20.25" customHeight="1">
      <c r="A752" s="136" t="s">
        <v>489</v>
      </c>
      <c r="B752" s="151" t="s">
        <v>2364</v>
      </c>
      <c r="C752" s="152" t="s">
        <v>863</v>
      </c>
      <c r="D752" s="149" t="s">
        <v>232</v>
      </c>
      <c r="E752" s="180"/>
      <c r="F752" s="136" t="s">
        <v>367</v>
      </c>
      <c r="G752" s="136"/>
      <c r="H752" s="153">
        <v>1</v>
      </c>
      <c r="I752" s="153">
        <v>5488.8</v>
      </c>
      <c r="J752" s="154">
        <v>0</v>
      </c>
      <c r="K752" s="153">
        <f t="shared" si="45"/>
        <v>0</v>
      </c>
      <c r="L752" s="180">
        <f t="shared" si="46"/>
        <v>0</v>
      </c>
      <c r="M752" s="297">
        <f t="shared" si="44"/>
        <v>5488.8</v>
      </c>
      <c r="N752" s="289"/>
      <c r="O752" s="151" t="s">
        <v>2372</v>
      </c>
      <c r="P752" s="136" t="s">
        <v>759</v>
      </c>
      <c r="Q752" s="152" t="s">
        <v>126</v>
      </c>
      <c r="R752" s="136" t="s">
        <v>73</v>
      </c>
      <c r="S752" s="180" t="s">
        <v>1076</v>
      </c>
    </row>
    <row r="753" spans="1:19" ht="20.25" customHeight="1">
      <c r="A753" s="136" t="s">
        <v>489</v>
      </c>
      <c r="B753" s="151" t="s">
        <v>2364</v>
      </c>
      <c r="C753" s="152" t="s">
        <v>863</v>
      </c>
      <c r="D753" s="149" t="s">
        <v>232</v>
      </c>
      <c r="E753" s="180"/>
      <c r="F753" s="136" t="s">
        <v>985</v>
      </c>
      <c r="G753" s="136"/>
      <c r="H753" s="153">
        <v>6</v>
      </c>
      <c r="I753" s="153">
        <v>7600</v>
      </c>
      <c r="J753" s="154">
        <v>0</v>
      </c>
      <c r="K753" s="153">
        <f t="shared" si="45"/>
        <v>0</v>
      </c>
      <c r="L753" s="180">
        <f t="shared" si="46"/>
        <v>0</v>
      </c>
      <c r="M753" s="297">
        <f t="shared" si="44"/>
        <v>45600</v>
      </c>
      <c r="N753" s="289"/>
      <c r="O753" s="151" t="s">
        <v>586</v>
      </c>
      <c r="P753" s="136" t="s">
        <v>759</v>
      </c>
      <c r="Q753" s="152" t="s">
        <v>126</v>
      </c>
      <c r="R753" s="136" t="s">
        <v>73</v>
      </c>
      <c r="S753" s="180" t="s">
        <v>1076</v>
      </c>
    </row>
    <row r="754" spans="1:19" ht="20.25" customHeight="1">
      <c r="A754" s="136" t="s">
        <v>489</v>
      </c>
      <c r="B754" s="151" t="s">
        <v>2364</v>
      </c>
      <c r="C754" s="152" t="s">
        <v>863</v>
      </c>
      <c r="D754" s="149" t="s">
        <v>232</v>
      </c>
      <c r="E754" s="180"/>
      <c r="F754" s="136" t="s">
        <v>710</v>
      </c>
      <c r="G754" s="136"/>
      <c r="H754" s="153">
        <v>2</v>
      </c>
      <c r="I754" s="153">
        <v>5100</v>
      </c>
      <c r="J754" s="154">
        <v>0</v>
      </c>
      <c r="K754" s="153">
        <f t="shared" si="45"/>
        <v>0</v>
      </c>
      <c r="L754" s="180">
        <f t="shared" si="46"/>
        <v>0</v>
      </c>
      <c r="M754" s="297">
        <f t="shared" si="44"/>
        <v>10200</v>
      </c>
      <c r="N754" s="289"/>
      <c r="O754" s="151" t="s">
        <v>543</v>
      </c>
      <c r="P754" s="136" t="s">
        <v>759</v>
      </c>
      <c r="Q754" s="152" t="s">
        <v>138</v>
      </c>
      <c r="R754" s="136" t="s">
        <v>73</v>
      </c>
      <c r="S754" s="180" t="s">
        <v>1076</v>
      </c>
    </row>
    <row r="755" spans="1:19" ht="20.25" customHeight="1">
      <c r="A755" s="136" t="s">
        <v>489</v>
      </c>
      <c r="B755" s="151" t="s">
        <v>2364</v>
      </c>
      <c r="C755" s="152" t="s">
        <v>863</v>
      </c>
      <c r="D755" s="149" t="s">
        <v>232</v>
      </c>
      <c r="E755" s="180"/>
      <c r="F755" s="136" t="s">
        <v>1939</v>
      </c>
      <c r="G755" s="136"/>
      <c r="H755" s="153">
        <v>2</v>
      </c>
      <c r="I755" s="153">
        <v>21600</v>
      </c>
      <c r="J755" s="154">
        <v>0</v>
      </c>
      <c r="K755" s="153">
        <f t="shared" si="45"/>
        <v>0</v>
      </c>
      <c r="L755" s="180">
        <f t="shared" si="46"/>
        <v>0</v>
      </c>
      <c r="M755" s="297">
        <f t="shared" si="44"/>
        <v>43200</v>
      </c>
      <c r="N755" s="289"/>
      <c r="O755" s="151" t="s">
        <v>2373</v>
      </c>
      <c r="P755" s="136" t="s">
        <v>759</v>
      </c>
      <c r="Q755" s="152" t="s">
        <v>138</v>
      </c>
      <c r="R755" s="136" t="s">
        <v>73</v>
      </c>
      <c r="S755" s="180" t="s">
        <v>1076</v>
      </c>
    </row>
    <row r="756" spans="1:19" ht="20.25" customHeight="1">
      <c r="A756" s="136" t="s">
        <v>113</v>
      </c>
      <c r="B756" s="151" t="s">
        <v>2374</v>
      </c>
      <c r="C756" s="152" t="s">
        <v>2375</v>
      </c>
      <c r="D756" s="149" t="s">
        <v>1307</v>
      </c>
      <c r="E756" s="180"/>
      <c r="F756" s="136" t="s">
        <v>2376</v>
      </c>
      <c r="G756" s="136"/>
      <c r="H756" s="153">
        <v>2100</v>
      </c>
      <c r="I756" s="153">
        <v>19191.900000000001</v>
      </c>
      <c r="J756" s="154">
        <v>13</v>
      </c>
      <c r="K756" s="153">
        <f t="shared" si="45"/>
        <v>27300</v>
      </c>
      <c r="L756" s="180">
        <f t="shared" si="46"/>
        <v>27.3</v>
      </c>
      <c r="M756" s="297">
        <f t="shared" si="44"/>
        <v>40302990</v>
      </c>
      <c r="N756" s="289"/>
      <c r="O756" s="151" t="s">
        <v>2377</v>
      </c>
      <c r="P756" s="136" t="s">
        <v>269</v>
      </c>
      <c r="Q756" s="152" t="s">
        <v>2291</v>
      </c>
      <c r="R756" s="136" t="s">
        <v>68</v>
      </c>
      <c r="S756" s="180" t="s">
        <v>152</v>
      </c>
    </row>
    <row r="757" spans="1:19" ht="20.25" customHeight="1">
      <c r="A757" s="136" t="s">
        <v>113</v>
      </c>
      <c r="B757" s="151" t="s">
        <v>2374</v>
      </c>
      <c r="C757" s="152" t="s">
        <v>365</v>
      </c>
      <c r="D757" s="149" t="s">
        <v>1307</v>
      </c>
      <c r="E757" s="180"/>
      <c r="F757" s="136" t="s">
        <v>694</v>
      </c>
      <c r="G757" s="136"/>
      <c r="H757" s="153">
        <v>2100</v>
      </c>
      <c r="I757" s="153">
        <v>32626.3</v>
      </c>
      <c r="J757" s="154">
        <v>22</v>
      </c>
      <c r="K757" s="153">
        <f t="shared" si="45"/>
        <v>46200</v>
      </c>
      <c r="L757" s="180">
        <f t="shared" si="46"/>
        <v>46.2</v>
      </c>
      <c r="M757" s="297">
        <f t="shared" si="44"/>
        <v>68515230</v>
      </c>
      <c r="N757" s="289"/>
      <c r="O757" s="151" t="s">
        <v>2377</v>
      </c>
      <c r="P757" s="136" t="s">
        <v>269</v>
      </c>
      <c r="Q757" s="152" t="s">
        <v>147</v>
      </c>
      <c r="R757" s="136" t="s">
        <v>68</v>
      </c>
      <c r="S757" s="180" t="s">
        <v>152</v>
      </c>
    </row>
    <row r="758" spans="1:19" ht="20.25" customHeight="1">
      <c r="A758" s="136" t="s">
        <v>113</v>
      </c>
      <c r="B758" s="151" t="s">
        <v>2374</v>
      </c>
      <c r="C758" s="152" t="s">
        <v>365</v>
      </c>
      <c r="D758" s="149" t="s">
        <v>1307</v>
      </c>
      <c r="E758" s="180"/>
      <c r="F758" s="136" t="s">
        <v>558</v>
      </c>
      <c r="G758" s="136"/>
      <c r="H758" s="153">
        <v>2100</v>
      </c>
      <c r="I758" s="153">
        <v>8252.5</v>
      </c>
      <c r="J758" s="154">
        <v>0</v>
      </c>
      <c r="K758" s="153">
        <f t="shared" si="45"/>
        <v>0</v>
      </c>
      <c r="L758" s="180">
        <f t="shared" si="46"/>
        <v>0</v>
      </c>
      <c r="M758" s="297">
        <f t="shared" si="44"/>
        <v>17330250</v>
      </c>
      <c r="N758" s="289"/>
      <c r="O758" s="151" t="s">
        <v>2377</v>
      </c>
      <c r="P758" s="136" t="s">
        <v>269</v>
      </c>
      <c r="Q758" s="152" t="s">
        <v>126</v>
      </c>
      <c r="R758" s="136" t="s">
        <v>73</v>
      </c>
      <c r="S758" s="180" t="s">
        <v>152</v>
      </c>
    </row>
    <row r="759" spans="1:19" ht="20.25" customHeight="1">
      <c r="A759" s="136" t="s">
        <v>808</v>
      </c>
      <c r="B759" s="151" t="s">
        <v>2378</v>
      </c>
      <c r="C759" s="152" t="s">
        <v>2379</v>
      </c>
      <c r="D759" s="317" t="s">
        <v>898</v>
      </c>
      <c r="E759" s="180"/>
      <c r="F759" s="136" t="s">
        <v>1014</v>
      </c>
      <c r="G759" s="136"/>
      <c r="H759" s="153">
        <v>314</v>
      </c>
      <c r="I759" s="153">
        <v>94575.4</v>
      </c>
      <c r="J759" s="154">
        <v>33</v>
      </c>
      <c r="K759" s="153">
        <f t="shared" si="45"/>
        <v>10362</v>
      </c>
      <c r="L759" s="180">
        <f t="shared" si="46"/>
        <v>10.362</v>
      </c>
      <c r="M759" s="297">
        <f t="shared" si="44"/>
        <v>29696675.599999998</v>
      </c>
      <c r="N759" s="289"/>
      <c r="O759" s="151" t="s">
        <v>2380</v>
      </c>
      <c r="P759" s="136" t="s">
        <v>761</v>
      </c>
      <c r="Q759" s="152" t="s">
        <v>117</v>
      </c>
      <c r="R759" s="136" t="s">
        <v>68</v>
      </c>
      <c r="S759" s="180" t="s">
        <v>152</v>
      </c>
    </row>
    <row r="760" spans="1:19" ht="20.25" customHeight="1">
      <c r="A760" s="136" t="s">
        <v>808</v>
      </c>
      <c r="B760" s="151" t="s">
        <v>2378</v>
      </c>
      <c r="C760" s="152" t="s">
        <v>2379</v>
      </c>
      <c r="D760" s="317" t="s">
        <v>898</v>
      </c>
      <c r="E760" s="180"/>
      <c r="F760" s="136" t="s">
        <v>2324</v>
      </c>
      <c r="G760" s="136"/>
      <c r="H760" s="153">
        <v>314</v>
      </c>
      <c r="I760" s="153">
        <v>53497.2</v>
      </c>
      <c r="J760" s="154">
        <v>10</v>
      </c>
      <c r="K760" s="153">
        <f t="shared" si="45"/>
        <v>3140</v>
      </c>
      <c r="L760" s="180">
        <f t="shared" si="46"/>
        <v>3.14</v>
      </c>
      <c r="M760" s="297">
        <f t="shared" si="44"/>
        <v>16798120.800000001</v>
      </c>
      <c r="N760" s="289"/>
      <c r="O760" s="151" t="s">
        <v>2380</v>
      </c>
      <c r="P760" s="136" t="s">
        <v>761</v>
      </c>
      <c r="Q760" s="152" t="s">
        <v>2300</v>
      </c>
      <c r="R760" s="136" t="s">
        <v>68</v>
      </c>
      <c r="S760" s="180" t="s">
        <v>152</v>
      </c>
    </row>
    <row r="761" spans="1:19" ht="20.25" customHeight="1">
      <c r="A761" s="136" t="s">
        <v>808</v>
      </c>
      <c r="B761" s="151" t="s">
        <v>2378</v>
      </c>
      <c r="C761" s="152" t="s">
        <v>2379</v>
      </c>
      <c r="D761" s="317" t="s">
        <v>898</v>
      </c>
      <c r="E761" s="180"/>
      <c r="F761" s="136" t="s">
        <v>657</v>
      </c>
      <c r="G761" s="136"/>
      <c r="H761" s="153">
        <v>314</v>
      </c>
      <c r="I761" s="153">
        <v>90000</v>
      </c>
      <c r="J761" s="154">
        <v>27</v>
      </c>
      <c r="K761" s="153">
        <f t="shared" si="45"/>
        <v>8478</v>
      </c>
      <c r="L761" s="180">
        <f t="shared" si="46"/>
        <v>8.4779999999999998</v>
      </c>
      <c r="M761" s="297">
        <f t="shared" si="44"/>
        <v>28260000</v>
      </c>
      <c r="N761" s="289"/>
      <c r="O761" s="151" t="s">
        <v>2381</v>
      </c>
      <c r="P761" s="136" t="s">
        <v>761</v>
      </c>
      <c r="Q761" s="152" t="s">
        <v>135</v>
      </c>
      <c r="R761" s="136" t="s">
        <v>68</v>
      </c>
      <c r="S761" s="180" t="s">
        <v>152</v>
      </c>
    </row>
    <row r="762" spans="1:19" ht="20.25" customHeight="1">
      <c r="A762" s="136" t="s">
        <v>808</v>
      </c>
      <c r="B762" s="151" t="s">
        <v>2378</v>
      </c>
      <c r="C762" s="152" t="s">
        <v>2379</v>
      </c>
      <c r="D762" s="317" t="s">
        <v>898</v>
      </c>
      <c r="E762" s="180"/>
      <c r="F762" s="136" t="s">
        <v>350</v>
      </c>
      <c r="G762" s="136"/>
      <c r="H762" s="153">
        <v>314</v>
      </c>
      <c r="I762" s="153">
        <v>25200</v>
      </c>
      <c r="J762" s="154">
        <v>0</v>
      </c>
      <c r="K762" s="153">
        <f t="shared" si="45"/>
        <v>0</v>
      </c>
      <c r="L762" s="180">
        <f t="shared" si="46"/>
        <v>0</v>
      </c>
      <c r="M762" s="297">
        <f t="shared" si="44"/>
        <v>7912800</v>
      </c>
      <c r="N762" s="289"/>
      <c r="O762" s="151" t="s">
        <v>11</v>
      </c>
      <c r="P762" s="136" t="s">
        <v>761</v>
      </c>
      <c r="Q762" s="152" t="s">
        <v>126</v>
      </c>
      <c r="R762" s="136" t="s">
        <v>73</v>
      </c>
      <c r="S762" s="180" t="s">
        <v>152</v>
      </c>
    </row>
    <row r="763" spans="1:19" ht="20.25" customHeight="1">
      <c r="A763" s="136" t="s">
        <v>808</v>
      </c>
      <c r="B763" s="151" t="s">
        <v>2378</v>
      </c>
      <c r="C763" s="152" t="s">
        <v>2379</v>
      </c>
      <c r="D763" s="317" t="s">
        <v>898</v>
      </c>
      <c r="E763" s="180"/>
      <c r="F763" s="136" t="s">
        <v>2382</v>
      </c>
      <c r="G763" s="136"/>
      <c r="H763" s="153">
        <v>314</v>
      </c>
      <c r="I763" s="153">
        <v>10800</v>
      </c>
      <c r="J763" s="154">
        <v>0</v>
      </c>
      <c r="K763" s="153">
        <f t="shared" si="45"/>
        <v>0</v>
      </c>
      <c r="L763" s="180">
        <f t="shared" si="46"/>
        <v>0</v>
      </c>
      <c r="M763" s="297">
        <f t="shared" si="44"/>
        <v>3391200</v>
      </c>
      <c r="N763" s="289"/>
      <c r="O763" s="151" t="s">
        <v>11</v>
      </c>
      <c r="P763" s="136" t="s">
        <v>761</v>
      </c>
      <c r="Q763" s="152" t="s">
        <v>138</v>
      </c>
      <c r="R763" s="136" t="s">
        <v>73</v>
      </c>
      <c r="S763" s="180" t="s">
        <v>152</v>
      </c>
    </row>
    <row r="764" spans="1:19" ht="20.25" customHeight="1">
      <c r="A764" s="136" t="s">
        <v>808</v>
      </c>
      <c r="B764" s="151" t="s">
        <v>2378</v>
      </c>
      <c r="C764" s="152" t="s">
        <v>2379</v>
      </c>
      <c r="D764" s="317" t="s">
        <v>898</v>
      </c>
      <c r="E764" s="180"/>
      <c r="F764" s="136" t="s">
        <v>764</v>
      </c>
      <c r="G764" s="136"/>
      <c r="H764" s="153">
        <v>314</v>
      </c>
      <c r="I764" s="153">
        <v>12150</v>
      </c>
      <c r="J764" s="154">
        <v>0</v>
      </c>
      <c r="K764" s="153">
        <f t="shared" si="45"/>
        <v>0</v>
      </c>
      <c r="L764" s="180">
        <f t="shared" si="46"/>
        <v>0</v>
      </c>
      <c r="M764" s="297">
        <f t="shared" si="44"/>
        <v>3815100</v>
      </c>
      <c r="N764" s="289"/>
      <c r="O764" s="151" t="s">
        <v>11</v>
      </c>
      <c r="P764" s="136" t="s">
        <v>761</v>
      </c>
      <c r="Q764" s="152" t="s">
        <v>138</v>
      </c>
      <c r="R764" s="136" t="s">
        <v>73</v>
      </c>
      <c r="S764" s="180" t="s">
        <v>152</v>
      </c>
    </row>
    <row r="765" spans="1:19" ht="20.25" customHeight="1">
      <c r="A765" s="136" t="s">
        <v>808</v>
      </c>
      <c r="B765" s="151" t="s">
        <v>2378</v>
      </c>
      <c r="C765" s="152" t="s">
        <v>2379</v>
      </c>
      <c r="D765" s="317" t="s">
        <v>898</v>
      </c>
      <c r="E765" s="180"/>
      <c r="F765" s="136" t="s">
        <v>2383</v>
      </c>
      <c r="G765" s="136"/>
      <c r="H765" s="153">
        <v>314</v>
      </c>
      <c r="I765" s="153">
        <v>29160</v>
      </c>
      <c r="J765" s="154">
        <v>0</v>
      </c>
      <c r="K765" s="153">
        <f t="shared" si="45"/>
        <v>0</v>
      </c>
      <c r="L765" s="180">
        <f t="shared" si="46"/>
        <v>0</v>
      </c>
      <c r="M765" s="297">
        <f t="shared" si="44"/>
        <v>9156240</v>
      </c>
      <c r="N765" s="289"/>
      <c r="O765" s="151" t="s">
        <v>11</v>
      </c>
      <c r="P765" s="136" t="s">
        <v>761</v>
      </c>
      <c r="Q765" s="152" t="s">
        <v>147</v>
      </c>
      <c r="R765" s="136" t="s">
        <v>73</v>
      </c>
      <c r="S765" s="180" t="s">
        <v>152</v>
      </c>
    </row>
    <row r="766" spans="1:19" ht="20.25" customHeight="1">
      <c r="A766" s="136" t="s">
        <v>808</v>
      </c>
      <c r="B766" s="151" t="s">
        <v>2378</v>
      </c>
      <c r="C766" s="152" t="s">
        <v>2379</v>
      </c>
      <c r="D766" s="317" t="s">
        <v>898</v>
      </c>
      <c r="E766" s="180"/>
      <c r="F766" s="136" t="s">
        <v>2296</v>
      </c>
      <c r="G766" s="136"/>
      <c r="H766" s="153">
        <v>180</v>
      </c>
      <c r="I766" s="153">
        <v>6410</v>
      </c>
      <c r="J766" s="154">
        <v>0</v>
      </c>
      <c r="K766" s="153">
        <f t="shared" si="45"/>
        <v>0</v>
      </c>
      <c r="L766" s="180">
        <f t="shared" si="46"/>
        <v>0</v>
      </c>
      <c r="M766" s="297">
        <f t="shared" si="44"/>
        <v>1153800</v>
      </c>
      <c r="N766" s="289"/>
      <c r="O766" s="151" t="s">
        <v>11</v>
      </c>
      <c r="P766" s="136" t="s">
        <v>761</v>
      </c>
      <c r="Q766" s="152" t="s">
        <v>126</v>
      </c>
      <c r="R766" s="136" t="s">
        <v>73</v>
      </c>
      <c r="S766" s="180" t="s">
        <v>152</v>
      </c>
    </row>
    <row r="767" spans="1:19" ht="20.25" customHeight="1">
      <c r="A767" s="136" t="s">
        <v>808</v>
      </c>
      <c r="B767" s="151" t="s">
        <v>2378</v>
      </c>
      <c r="C767" s="152" t="s">
        <v>2379</v>
      </c>
      <c r="D767" s="317" t="s">
        <v>898</v>
      </c>
      <c r="E767" s="180"/>
      <c r="F767" s="136" t="s">
        <v>1724</v>
      </c>
      <c r="G767" s="136"/>
      <c r="H767" s="153">
        <v>180</v>
      </c>
      <c r="I767" s="153">
        <v>18691.900000000001</v>
      </c>
      <c r="J767" s="154">
        <v>0</v>
      </c>
      <c r="K767" s="153">
        <f t="shared" si="45"/>
        <v>0</v>
      </c>
      <c r="L767" s="180">
        <f t="shared" si="46"/>
        <v>0</v>
      </c>
      <c r="M767" s="297">
        <f t="shared" si="44"/>
        <v>3364542.0000000005</v>
      </c>
      <c r="N767" s="289"/>
      <c r="O767" s="151" t="s">
        <v>2384</v>
      </c>
      <c r="P767" s="136" t="s">
        <v>761</v>
      </c>
      <c r="Q767" s="152" t="s">
        <v>126</v>
      </c>
      <c r="R767" s="136" t="s">
        <v>73</v>
      </c>
      <c r="S767" s="180" t="s">
        <v>152</v>
      </c>
    </row>
    <row r="768" spans="1:19" ht="20.25" customHeight="1">
      <c r="A768" s="136" t="s">
        <v>808</v>
      </c>
      <c r="B768" s="151" t="s">
        <v>2378</v>
      </c>
      <c r="C768" s="152" t="s">
        <v>2379</v>
      </c>
      <c r="D768" s="317" t="s">
        <v>898</v>
      </c>
      <c r="E768" s="180"/>
      <c r="F768" s="136" t="s">
        <v>338</v>
      </c>
      <c r="G768" s="136"/>
      <c r="H768" s="153">
        <v>180</v>
      </c>
      <c r="I768" s="153">
        <v>4298.1000000000004</v>
      </c>
      <c r="J768" s="154">
        <v>0</v>
      </c>
      <c r="K768" s="153">
        <f t="shared" si="45"/>
        <v>0</v>
      </c>
      <c r="L768" s="180">
        <f t="shared" si="46"/>
        <v>0</v>
      </c>
      <c r="M768" s="297">
        <f t="shared" si="44"/>
        <v>773658.00000000012</v>
      </c>
      <c r="N768" s="289"/>
      <c r="O768" s="151" t="s">
        <v>2384</v>
      </c>
      <c r="P768" s="136" t="s">
        <v>761</v>
      </c>
      <c r="Q768" s="152" t="s">
        <v>126</v>
      </c>
      <c r="R768" s="136" t="s">
        <v>73</v>
      </c>
      <c r="S768" s="180" t="s">
        <v>152</v>
      </c>
    </row>
    <row r="769" spans="1:19" ht="20.25" customHeight="1">
      <c r="A769" s="136" t="s">
        <v>808</v>
      </c>
      <c r="B769" s="151" t="s">
        <v>2378</v>
      </c>
      <c r="C769" s="152" t="s">
        <v>2379</v>
      </c>
      <c r="D769" s="317" t="s">
        <v>898</v>
      </c>
      <c r="E769" s="180"/>
      <c r="F769" s="136" t="s">
        <v>2385</v>
      </c>
      <c r="G769" s="136"/>
      <c r="H769" s="153">
        <v>314</v>
      </c>
      <c r="I769" s="153">
        <v>102980</v>
      </c>
      <c r="J769" s="154">
        <v>0</v>
      </c>
      <c r="K769" s="153">
        <f t="shared" si="45"/>
        <v>0</v>
      </c>
      <c r="L769" s="180">
        <f t="shared" si="46"/>
        <v>0</v>
      </c>
      <c r="M769" s="297">
        <f t="shared" si="44"/>
        <v>32335720</v>
      </c>
      <c r="N769" s="289"/>
      <c r="O769" s="151" t="s">
        <v>2386</v>
      </c>
      <c r="P769" s="136" t="s">
        <v>761</v>
      </c>
      <c r="Q769" s="152" t="s">
        <v>147</v>
      </c>
      <c r="R769" s="136" t="s">
        <v>73</v>
      </c>
      <c r="S769" s="180" t="s">
        <v>152</v>
      </c>
    </row>
    <row r="770" spans="1:19" ht="20.25" customHeight="1">
      <c r="A770" s="136" t="s">
        <v>455</v>
      </c>
      <c r="B770" s="151" t="s">
        <v>2387</v>
      </c>
      <c r="C770" s="152" t="s">
        <v>205</v>
      </c>
      <c r="D770" s="149" t="s">
        <v>282</v>
      </c>
      <c r="E770" s="180"/>
      <c r="F770" s="136" t="s">
        <v>909</v>
      </c>
      <c r="G770" s="136"/>
      <c r="H770" s="153">
        <v>389</v>
      </c>
      <c r="I770" s="153">
        <v>51206.9</v>
      </c>
      <c r="J770" s="154">
        <v>19</v>
      </c>
      <c r="K770" s="153">
        <f t="shared" si="45"/>
        <v>7391</v>
      </c>
      <c r="L770" s="180">
        <f t="shared" si="46"/>
        <v>7.391</v>
      </c>
      <c r="M770" s="297">
        <f t="shared" si="44"/>
        <v>19919484.100000001</v>
      </c>
      <c r="N770" s="289"/>
      <c r="O770" s="151" t="s">
        <v>2388</v>
      </c>
      <c r="P770" s="136" t="s">
        <v>372</v>
      </c>
      <c r="Q770" s="152" t="s">
        <v>302</v>
      </c>
      <c r="R770" s="136" t="s">
        <v>68</v>
      </c>
      <c r="S770" s="180" t="s">
        <v>109</v>
      </c>
    </row>
    <row r="771" spans="1:19" ht="20.25" customHeight="1">
      <c r="A771" s="136" t="s">
        <v>455</v>
      </c>
      <c r="B771" s="151" t="s">
        <v>2387</v>
      </c>
      <c r="C771" s="152" t="s">
        <v>472</v>
      </c>
      <c r="D771" s="149" t="s">
        <v>282</v>
      </c>
      <c r="E771" s="180"/>
      <c r="F771" s="136" t="s">
        <v>612</v>
      </c>
      <c r="G771" s="136"/>
      <c r="H771" s="153">
        <v>389</v>
      </c>
      <c r="I771" s="153">
        <v>42672.4</v>
      </c>
      <c r="J771" s="154">
        <v>0</v>
      </c>
      <c r="K771" s="153">
        <f t="shared" si="45"/>
        <v>0</v>
      </c>
      <c r="L771" s="180">
        <f t="shared" si="46"/>
        <v>0</v>
      </c>
      <c r="M771" s="297">
        <f t="shared" si="44"/>
        <v>16599563.600000001</v>
      </c>
      <c r="N771" s="289"/>
      <c r="O771" s="151" t="s">
        <v>2388</v>
      </c>
      <c r="P771" s="136" t="s">
        <v>372</v>
      </c>
      <c r="Q771" s="152" t="s">
        <v>126</v>
      </c>
      <c r="R771" s="136" t="s">
        <v>73</v>
      </c>
      <c r="S771" s="180" t="s">
        <v>109</v>
      </c>
    </row>
    <row r="772" spans="1:19" ht="20.25" customHeight="1">
      <c r="A772" s="136" t="s">
        <v>455</v>
      </c>
      <c r="B772" s="151" t="s">
        <v>2387</v>
      </c>
      <c r="C772" s="152" t="s">
        <v>472</v>
      </c>
      <c r="D772" s="149" t="s">
        <v>282</v>
      </c>
      <c r="E772" s="180"/>
      <c r="F772" s="136" t="s">
        <v>909</v>
      </c>
      <c r="G772" s="136"/>
      <c r="H772" s="153">
        <v>20</v>
      </c>
      <c r="I772" s="153">
        <v>49759.199999999997</v>
      </c>
      <c r="J772" s="154">
        <v>19</v>
      </c>
      <c r="K772" s="153">
        <f t="shared" si="45"/>
        <v>380</v>
      </c>
      <c r="L772" s="180">
        <f t="shared" si="46"/>
        <v>0.38</v>
      </c>
      <c r="M772" s="297">
        <f t="shared" si="44"/>
        <v>995184</v>
      </c>
      <c r="N772" s="289"/>
      <c r="O772" s="151" t="s">
        <v>2389</v>
      </c>
      <c r="P772" s="136" t="s">
        <v>372</v>
      </c>
      <c r="Q772" s="152" t="s">
        <v>302</v>
      </c>
      <c r="R772" s="136" t="s">
        <v>68</v>
      </c>
      <c r="S772" s="180" t="s">
        <v>109</v>
      </c>
    </row>
    <row r="773" spans="1:19" ht="20.25" customHeight="1">
      <c r="A773" s="136" t="s">
        <v>455</v>
      </c>
      <c r="B773" s="151" t="s">
        <v>2387</v>
      </c>
      <c r="C773" s="152" t="s">
        <v>472</v>
      </c>
      <c r="D773" s="149" t="s">
        <v>282</v>
      </c>
      <c r="E773" s="180"/>
      <c r="F773" s="136" t="s">
        <v>630</v>
      </c>
      <c r="G773" s="136"/>
      <c r="H773" s="153">
        <v>20</v>
      </c>
      <c r="I773" s="153">
        <v>110575.9</v>
      </c>
      <c r="J773" s="154">
        <v>0</v>
      </c>
      <c r="K773" s="153">
        <f t="shared" si="45"/>
        <v>0</v>
      </c>
      <c r="L773" s="180">
        <f t="shared" si="46"/>
        <v>0</v>
      </c>
      <c r="M773" s="297">
        <f t="shared" si="44"/>
        <v>2211518</v>
      </c>
      <c r="N773" s="289"/>
      <c r="O773" s="151" t="s">
        <v>2389</v>
      </c>
      <c r="P773" s="136" t="s">
        <v>372</v>
      </c>
      <c r="Q773" s="152" t="s">
        <v>126</v>
      </c>
      <c r="R773" s="136" t="s">
        <v>73</v>
      </c>
      <c r="S773" s="180" t="s">
        <v>109</v>
      </c>
    </row>
    <row r="774" spans="1:19" ht="20.25" customHeight="1">
      <c r="A774" s="136" t="s">
        <v>455</v>
      </c>
      <c r="B774" s="151" t="s">
        <v>2387</v>
      </c>
      <c r="C774" s="152" t="s">
        <v>472</v>
      </c>
      <c r="D774" s="149" t="s">
        <v>282</v>
      </c>
      <c r="E774" s="180"/>
      <c r="F774" s="136" t="s">
        <v>363</v>
      </c>
      <c r="G774" s="136"/>
      <c r="H774" s="153">
        <v>145</v>
      </c>
      <c r="I774" s="153">
        <v>124960</v>
      </c>
      <c r="J774" s="154">
        <v>41.5</v>
      </c>
      <c r="K774" s="153">
        <f t="shared" si="45"/>
        <v>6017.5</v>
      </c>
      <c r="L774" s="180">
        <f t="shared" si="46"/>
        <v>6.0175000000000001</v>
      </c>
      <c r="M774" s="297">
        <f t="shared" si="44"/>
        <v>18119200</v>
      </c>
      <c r="N774" s="289"/>
      <c r="O774" s="151" t="s">
        <v>1957</v>
      </c>
      <c r="P774" s="136" t="s">
        <v>372</v>
      </c>
      <c r="Q774" s="152" t="s">
        <v>305</v>
      </c>
      <c r="R774" s="136" t="s">
        <v>68</v>
      </c>
      <c r="S774" s="180" t="s">
        <v>109</v>
      </c>
    </row>
    <row r="775" spans="1:19" ht="20.25" customHeight="1">
      <c r="A775" s="136" t="s">
        <v>455</v>
      </c>
      <c r="B775" s="151" t="s">
        <v>2387</v>
      </c>
      <c r="C775" s="152" t="s">
        <v>472</v>
      </c>
      <c r="D775" s="149" t="s">
        <v>282</v>
      </c>
      <c r="E775" s="180"/>
      <c r="F775" s="136" t="s">
        <v>267</v>
      </c>
      <c r="G775" s="136"/>
      <c r="H775" s="153">
        <v>152</v>
      </c>
      <c r="I775" s="153">
        <v>57200</v>
      </c>
      <c r="J775" s="154">
        <v>7.2</v>
      </c>
      <c r="K775" s="153">
        <f t="shared" si="45"/>
        <v>1094.4000000000001</v>
      </c>
      <c r="L775" s="180">
        <f t="shared" si="46"/>
        <v>1.0944</v>
      </c>
      <c r="M775" s="297">
        <f t="shared" si="44"/>
        <v>8694400</v>
      </c>
      <c r="N775" s="289"/>
      <c r="O775" s="151" t="s">
        <v>1612</v>
      </c>
      <c r="P775" s="136" t="s">
        <v>372</v>
      </c>
      <c r="Q775" s="152" t="s">
        <v>132</v>
      </c>
      <c r="R775" s="136" t="s">
        <v>60</v>
      </c>
      <c r="S775" s="180" t="s">
        <v>109</v>
      </c>
    </row>
    <row r="776" spans="1:19" ht="20.25" customHeight="1">
      <c r="A776" s="136" t="s">
        <v>455</v>
      </c>
      <c r="B776" s="151" t="s">
        <v>2387</v>
      </c>
      <c r="C776" s="152" t="s">
        <v>472</v>
      </c>
      <c r="D776" s="149" t="s">
        <v>282</v>
      </c>
      <c r="E776" s="180"/>
      <c r="F776" s="136" t="s">
        <v>406</v>
      </c>
      <c r="G776" s="136"/>
      <c r="H776" s="153">
        <v>152</v>
      </c>
      <c r="I776" s="153">
        <v>52170.5</v>
      </c>
      <c r="J776" s="154">
        <v>0</v>
      </c>
      <c r="K776" s="153">
        <f t="shared" si="45"/>
        <v>0</v>
      </c>
      <c r="L776" s="180">
        <f t="shared" si="46"/>
        <v>0</v>
      </c>
      <c r="M776" s="297">
        <f t="shared" si="44"/>
        <v>7929916</v>
      </c>
      <c r="N776" s="289"/>
      <c r="O776" s="151" t="s">
        <v>2390</v>
      </c>
      <c r="P776" s="136" t="s">
        <v>372</v>
      </c>
      <c r="Q776" s="152" t="s">
        <v>121</v>
      </c>
      <c r="R776" s="136" t="s">
        <v>73</v>
      </c>
      <c r="S776" s="180" t="s">
        <v>109</v>
      </c>
    </row>
    <row r="777" spans="1:19" ht="20.25" customHeight="1">
      <c r="A777" s="136" t="s">
        <v>455</v>
      </c>
      <c r="B777" s="151" t="s">
        <v>2387</v>
      </c>
      <c r="C777" s="152" t="s">
        <v>472</v>
      </c>
      <c r="D777" s="149" t="s">
        <v>282</v>
      </c>
      <c r="E777" s="180"/>
      <c r="F777" s="136" t="s">
        <v>880</v>
      </c>
      <c r="G777" s="136"/>
      <c r="H777" s="153">
        <v>152</v>
      </c>
      <c r="I777" s="153">
        <v>4249.2</v>
      </c>
      <c r="J777" s="154">
        <v>0</v>
      </c>
      <c r="K777" s="153">
        <f t="shared" si="45"/>
        <v>0</v>
      </c>
      <c r="L777" s="180">
        <f t="shared" si="46"/>
        <v>0</v>
      </c>
      <c r="M777" s="297">
        <f t="shared" si="44"/>
        <v>645878.4</v>
      </c>
      <c r="N777" s="289"/>
      <c r="O777" s="151" t="s">
        <v>2390</v>
      </c>
      <c r="P777" s="136" t="s">
        <v>372</v>
      </c>
      <c r="Q777" s="152" t="s">
        <v>126</v>
      </c>
      <c r="R777" s="136" t="s">
        <v>73</v>
      </c>
      <c r="S777" s="180" t="s">
        <v>109</v>
      </c>
    </row>
    <row r="778" spans="1:19" ht="20.25" customHeight="1">
      <c r="A778" s="136" t="s">
        <v>455</v>
      </c>
      <c r="B778" s="151" t="s">
        <v>2387</v>
      </c>
      <c r="C778" s="152" t="s">
        <v>472</v>
      </c>
      <c r="D778" s="149" t="s">
        <v>282</v>
      </c>
      <c r="E778" s="180"/>
      <c r="F778" s="136" t="s">
        <v>880</v>
      </c>
      <c r="G778" s="136"/>
      <c r="H778" s="153">
        <v>152</v>
      </c>
      <c r="I778" s="153">
        <v>4249.2</v>
      </c>
      <c r="J778" s="154">
        <v>0</v>
      </c>
      <c r="K778" s="153">
        <f t="shared" si="45"/>
        <v>0</v>
      </c>
      <c r="L778" s="180">
        <f t="shared" si="46"/>
        <v>0</v>
      </c>
      <c r="M778" s="297">
        <f t="shared" si="44"/>
        <v>645878.4</v>
      </c>
      <c r="N778" s="289"/>
      <c r="O778" s="151" t="s">
        <v>2390</v>
      </c>
      <c r="P778" s="136" t="s">
        <v>372</v>
      </c>
      <c r="Q778" s="152" t="s">
        <v>126</v>
      </c>
      <c r="R778" s="136" t="s">
        <v>73</v>
      </c>
      <c r="S778" s="180" t="s">
        <v>109</v>
      </c>
    </row>
    <row r="779" spans="1:19" ht="20.25" customHeight="1">
      <c r="A779" s="136" t="s">
        <v>455</v>
      </c>
      <c r="B779" s="151" t="s">
        <v>2387</v>
      </c>
      <c r="C779" s="152" t="s">
        <v>472</v>
      </c>
      <c r="D779" s="149" t="s">
        <v>282</v>
      </c>
      <c r="E779" s="180"/>
      <c r="F779" s="136" t="s">
        <v>1575</v>
      </c>
      <c r="G779" s="136"/>
      <c r="H779" s="153">
        <v>152</v>
      </c>
      <c r="I779" s="153">
        <v>8498.4</v>
      </c>
      <c r="J779" s="154">
        <v>0</v>
      </c>
      <c r="K779" s="153">
        <f t="shared" si="45"/>
        <v>0</v>
      </c>
      <c r="L779" s="180">
        <f t="shared" si="46"/>
        <v>0</v>
      </c>
      <c r="M779" s="297">
        <f t="shared" si="44"/>
        <v>1291756.8</v>
      </c>
      <c r="N779" s="289"/>
      <c r="O779" s="151" t="s">
        <v>2390</v>
      </c>
      <c r="P779" s="136" t="s">
        <v>372</v>
      </c>
      <c r="Q779" s="152" t="s">
        <v>126</v>
      </c>
      <c r="R779" s="136" t="s">
        <v>73</v>
      </c>
      <c r="S779" s="180" t="s">
        <v>109</v>
      </c>
    </row>
    <row r="780" spans="1:19" ht="20.25" customHeight="1">
      <c r="A780" s="136" t="s">
        <v>455</v>
      </c>
      <c r="B780" s="151" t="s">
        <v>2387</v>
      </c>
      <c r="C780" s="152" t="s">
        <v>472</v>
      </c>
      <c r="D780" s="149" t="s">
        <v>282</v>
      </c>
      <c r="E780" s="180"/>
      <c r="F780" s="136" t="s">
        <v>882</v>
      </c>
      <c r="G780" s="136"/>
      <c r="H780" s="153">
        <v>152</v>
      </c>
      <c r="I780" s="153">
        <v>10032.799999999999</v>
      </c>
      <c r="J780" s="154">
        <v>0</v>
      </c>
      <c r="K780" s="153">
        <f t="shared" si="45"/>
        <v>0</v>
      </c>
      <c r="L780" s="180">
        <f t="shared" si="46"/>
        <v>0</v>
      </c>
      <c r="M780" s="297">
        <f t="shared" si="44"/>
        <v>1524985.5999999999</v>
      </c>
      <c r="N780" s="289"/>
      <c r="O780" s="151" t="s">
        <v>2390</v>
      </c>
      <c r="P780" s="136" t="s">
        <v>372</v>
      </c>
      <c r="Q780" s="152" t="s">
        <v>126</v>
      </c>
      <c r="R780" s="136" t="s">
        <v>73</v>
      </c>
      <c r="S780" s="180" t="s">
        <v>109</v>
      </c>
    </row>
    <row r="781" spans="1:19" ht="20.25" customHeight="1">
      <c r="A781" s="136" t="s">
        <v>455</v>
      </c>
      <c r="B781" s="151" t="s">
        <v>2387</v>
      </c>
      <c r="C781" s="152" t="s">
        <v>472</v>
      </c>
      <c r="D781" s="149" t="s">
        <v>282</v>
      </c>
      <c r="E781" s="180"/>
      <c r="F781" s="136" t="s">
        <v>757</v>
      </c>
      <c r="G781" s="136"/>
      <c r="H781" s="153">
        <v>410</v>
      </c>
      <c r="I781" s="153">
        <v>19360</v>
      </c>
      <c r="J781" s="154">
        <v>0</v>
      </c>
      <c r="K781" s="153">
        <f t="shared" si="45"/>
        <v>0</v>
      </c>
      <c r="L781" s="180">
        <f t="shared" si="46"/>
        <v>0</v>
      </c>
      <c r="M781" s="297">
        <f t="shared" si="44"/>
        <v>7937600</v>
      </c>
      <c r="N781" s="289"/>
      <c r="O781" s="151" t="s">
        <v>1088</v>
      </c>
      <c r="P781" s="136" t="s">
        <v>372</v>
      </c>
      <c r="Q781" s="152" t="s">
        <v>126</v>
      </c>
      <c r="R781" s="136" t="s">
        <v>73</v>
      </c>
      <c r="S781" s="180" t="s">
        <v>109</v>
      </c>
    </row>
    <row r="782" spans="1:19" ht="20.25" customHeight="1">
      <c r="A782" s="136" t="s">
        <v>455</v>
      </c>
      <c r="B782" s="151" t="s">
        <v>2387</v>
      </c>
      <c r="C782" s="152" t="s">
        <v>472</v>
      </c>
      <c r="D782" s="149" t="s">
        <v>282</v>
      </c>
      <c r="E782" s="180"/>
      <c r="F782" s="136" t="s">
        <v>738</v>
      </c>
      <c r="G782" s="136"/>
      <c r="H782" s="153">
        <v>21</v>
      </c>
      <c r="I782" s="153">
        <v>89003.8</v>
      </c>
      <c r="J782" s="154">
        <v>32</v>
      </c>
      <c r="K782" s="153">
        <f t="shared" si="45"/>
        <v>672</v>
      </c>
      <c r="L782" s="180">
        <f t="shared" si="46"/>
        <v>0.67200000000000004</v>
      </c>
      <c r="M782" s="297">
        <f t="shared" si="44"/>
        <v>1869079.8</v>
      </c>
      <c r="N782" s="289"/>
      <c r="O782" s="151" t="s">
        <v>2391</v>
      </c>
      <c r="P782" s="136" t="s">
        <v>372</v>
      </c>
      <c r="Q782" s="152" t="s">
        <v>131</v>
      </c>
      <c r="R782" s="136" t="s">
        <v>68</v>
      </c>
      <c r="S782" s="180" t="s">
        <v>109</v>
      </c>
    </row>
    <row r="783" spans="1:19" ht="20.25" customHeight="1">
      <c r="A783" s="136" t="s">
        <v>455</v>
      </c>
      <c r="B783" s="151" t="s">
        <v>2387</v>
      </c>
      <c r="C783" s="152" t="s">
        <v>472</v>
      </c>
      <c r="D783" s="149" t="s">
        <v>282</v>
      </c>
      <c r="E783" s="180"/>
      <c r="F783" s="136" t="s">
        <v>2392</v>
      </c>
      <c r="G783" s="136"/>
      <c r="H783" s="153">
        <v>21</v>
      </c>
      <c r="I783" s="153">
        <v>49951.1</v>
      </c>
      <c r="J783" s="154">
        <v>11</v>
      </c>
      <c r="K783" s="153">
        <f t="shared" si="45"/>
        <v>231</v>
      </c>
      <c r="L783" s="180">
        <f t="shared" si="46"/>
        <v>0.23100000000000001</v>
      </c>
      <c r="M783" s="297">
        <f t="shared" si="44"/>
        <v>1048973.0999999999</v>
      </c>
      <c r="N783" s="289"/>
      <c r="O783" s="151" t="s">
        <v>2391</v>
      </c>
      <c r="P783" s="136" t="s">
        <v>372</v>
      </c>
      <c r="Q783" s="152" t="s">
        <v>2300</v>
      </c>
      <c r="R783" s="136" t="s">
        <v>68</v>
      </c>
      <c r="S783" s="180" t="s">
        <v>109</v>
      </c>
    </row>
    <row r="784" spans="1:19" ht="20.25" customHeight="1">
      <c r="A784" s="136" t="s">
        <v>455</v>
      </c>
      <c r="B784" s="151" t="s">
        <v>2387</v>
      </c>
      <c r="C784" s="152" t="s">
        <v>472</v>
      </c>
      <c r="D784" s="149" t="s">
        <v>282</v>
      </c>
      <c r="E784" s="180"/>
      <c r="F784" s="136" t="s">
        <v>880</v>
      </c>
      <c r="G784" s="136"/>
      <c r="H784" s="153">
        <v>21</v>
      </c>
      <c r="I784" s="153">
        <v>3269.5</v>
      </c>
      <c r="J784" s="154">
        <v>0</v>
      </c>
      <c r="K784" s="153">
        <f t="shared" si="45"/>
        <v>0</v>
      </c>
      <c r="L784" s="180">
        <f t="shared" si="46"/>
        <v>0</v>
      </c>
      <c r="M784" s="297">
        <f t="shared" si="44"/>
        <v>68659.5</v>
      </c>
      <c r="N784" s="289"/>
      <c r="O784" s="151" t="s">
        <v>2391</v>
      </c>
      <c r="P784" s="136" t="s">
        <v>372</v>
      </c>
      <c r="Q784" s="152" t="s">
        <v>126</v>
      </c>
      <c r="R784" s="136" t="s">
        <v>73</v>
      </c>
      <c r="S784" s="180" t="s">
        <v>109</v>
      </c>
    </row>
    <row r="785" spans="1:19" ht="20.25" customHeight="1">
      <c r="A785" s="136" t="s">
        <v>455</v>
      </c>
      <c r="B785" s="151" t="s">
        <v>2387</v>
      </c>
      <c r="C785" s="152" t="s">
        <v>472</v>
      </c>
      <c r="D785" s="149" t="s">
        <v>282</v>
      </c>
      <c r="E785" s="180"/>
      <c r="F785" s="136" t="s">
        <v>669</v>
      </c>
      <c r="G785" s="136"/>
      <c r="H785" s="153">
        <v>34</v>
      </c>
      <c r="I785" s="153">
        <v>110046.3</v>
      </c>
      <c r="J785" s="154">
        <v>22.5</v>
      </c>
      <c r="K785" s="153">
        <f t="shared" si="45"/>
        <v>765</v>
      </c>
      <c r="L785" s="180">
        <f t="shared" si="46"/>
        <v>0.76500000000000001</v>
      </c>
      <c r="M785" s="297">
        <f t="shared" si="44"/>
        <v>3741574.2</v>
      </c>
      <c r="N785" s="289"/>
      <c r="O785" s="151" t="s">
        <v>2393</v>
      </c>
      <c r="P785" s="136" t="s">
        <v>372</v>
      </c>
      <c r="Q785" s="152" t="s">
        <v>616</v>
      </c>
      <c r="R785" s="136" t="s">
        <v>68</v>
      </c>
      <c r="S785" s="180" t="s">
        <v>109</v>
      </c>
    </row>
    <row r="786" spans="1:19" ht="20.25" customHeight="1">
      <c r="A786" s="136" t="s">
        <v>455</v>
      </c>
      <c r="B786" s="151" t="s">
        <v>2387</v>
      </c>
      <c r="C786" s="152" t="s">
        <v>472</v>
      </c>
      <c r="D786" s="149" t="s">
        <v>282</v>
      </c>
      <c r="E786" s="180"/>
      <c r="F786" s="136" t="s">
        <v>1643</v>
      </c>
      <c r="G786" s="136"/>
      <c r="H786" s="153">
        <v>34</v>
      </c>
      <c r="I786" s="153">
        <v>13505.7</v>
      </c>
      <c r="J786" s="154">
        <v>0</v>
      </c>
      <c r="K786" s="153">
        <f t="shared" si="45"/>
        <v>0</v>
      </c>
      <c r="L786" s="180">
        <f t="shared" si="46"/>
        <v>0</v>
      </c>
      <c r="M786" s="297">
        <f t="shared" si="44"/>
        <v>459193.80000000005</v>
      </c>
      <c r="N786" s="289"/>
      <c r="O786" s="151" t="s">
        <v>2393</v>
      </c>
      <c r="P786" s="136" t="s">
        <v>372</v>
      </c>
      <c r="Q786" s="152" t="s">
        <v>126</v>
      </c>
      <c r="R786" s="136" t="s">
        <v>73</v>
      </c>
      <c r="S786" s="180" t="s">
        <v>109</v>
      </c>
    </row>
    <row r="787" spans="1:19" ht="20.25" customHeight="1">
      <c r="A787" s="136" t="s">
        <v>490</v>
      </c>
      <c r="B787" s="151" t="s">
        <v>2272</v>
      </c>
      <c r="C787" s="152" t="s">
        <v>64</v>
      </c>
      <c r="D787" s="149" t="s">
        <v>232</v>
      </c>
      <c r="E787" s="180"/>
      <c r="F787" s="136" t="s">
        <v>100</v>
      </c>
      <c r="G787" s="136"/>
      <c r="H787" s="153">
        <v>200</v>
      </c>
      <c r="I787" s="153">
        <v>40009.5</v>
      </c>
      <c r="J787" s="154">
        <v>0</v>
      </c>
      <c r="K787" s="153">
        <f t="shared" si="45"/>
        <v>0</v>
      </c>
      <c r="L787" s="180">
        <f t="shared" si="46"/>
        <v>0</v>
      </c>
      <c r="M787" s="297">
        <f t="shared" si="44"/>
        <v>8001900</v>
      </c>
      <c r="N787" s="289"/>
      <c r="O787" s="151" t="s">
        <v>2394</v>
      </c>
      <c r="P787" s="136" t="s">
        <v>284</v>
      </c>
      <c r="Q787" s="152" t="s">
        <v>122</v>
      </c>
      <c r="R787" s="136" t="s">
        <v>73</v>
      </c>
      <c r="S787" s="180" t="s">
        <v>213</v>
      </c>
    </row>
    <row r="788" spans="1:19" ht="20.25" customHeight="1">
      <c r="A788" s="136" t="s">
        <v>490</v>
      </c>
      <c r="B788" s="151" t="s">
        <v>2272</v>
      </c>
      <c r="C788" s="152" t="s">
        <v>64</v>
      </c>
      <c r="D788" s="149" t="s">
        <v>232</v>
      </c>
      <c r="E788" s="180"/>
      <c r="F788" s="136" t="s">
        <v>81</v>
      </c>
      <c r="G788" s="136"/>
      <c r="H788" s="153">
        <v>200</v>
      </c>
      <c r="I788" s="153">
        <v>5646.5</v>
      </c>
      <c r="J788" s="154">
        <v>0</v>
      </c>
      <c r="K788" s="153">
        <f t="shared" si="45"/>
        <v>0</v>
      </c>
      <c r="L788" s="180">
        <f t="shared" si="46"/>
        <v>0</v>
      </c>
      <c r="M788" s="297">
        <f t="shared" si="44"/>
        <v>1129300</v>
      </c>
      <c r="N788" s="289"/>
      <c r="O788" s="151" t="s">
        <v>2394</v>
      </c>
      <c r="P788" s="136" t="s">
        <v>284</v>
      </c>
      <c r="Q788" s="152" t="s">
        <v>126</v>
      </c>
      <c r="R788" s="136" t="s">
        <v>73</v>
      </c>
      <c r="S788" s="180" t="s">
        <v>213</v>
      </c>
    </row>
    <row r="789" spans="1:19" ht="20.25" customHeight="1">
      <c r="A789" s="136" t="s">
        <v>490</v>
      </c>
      <c r="B789" s="151" t="s">
        <v>2272</v>
      </c>
      <c r="C789" s="152" t="s">
        <v>64</v>
      </c>
      <c r="D789" s="149" t="s">
        <v>232</v>
      </c>
      <c r="E789" s="180"/>
      <c r="F789" s="136" t="s">
        <v>83</v>
      </c>
      <c r="G789" s="136"/>
      <c r="H789" s="153">
        <v>200</v>
      </c>
      <c r="I789" s="153">
        <v>9679.7000000000007</v>
      </c>
      <c r="J789" s="154">
        <v>0</v>
      </c>
      <c r="K789" s="153">
        <f t="shared" si="45"/>
        <v>0</v>
      </c>
      <c r="L789" s="180">
        <f t="shared" si="46"/>
        <v>0</v>
      </c>
      <c r="M789" s="297">
        <f t="shared" si="44"/>
        <v>1935940.0000000002</v>
      </c>
      <c r="N789" s="289"/>
      <c r="O789" s="151" t="s">
        <v>2394</v>
      </c>
      <c r="P789" s="136" t="s">
        <v>284</v>
      </c>
      <c r="Q789" s="152" t="s">
        <v>126</v>
      </c>
      <c r="R789" s="136" t="s">
        <v>73</v>
      </c>
      <c r="S789" s="180" t="s">
        <v>213</v>
      </c>
    </row>
    <row r="790" spans="1:19" ht="20.25" customHeight="1">
      <c r="A790" s="136" t="s">
        <v>2297</v>
      </c>
      <c r="B790" s="151" t="s">
        <v>2395</v>
      </c>
      <c r="C790" s="152" t="s">
        <v>1757</v>
      </c>
      <c r="D790" s="149" t="s">
        <v>232</v>
      </c>
      <c r="E790" s="180"/>
      <c r="F790" s="136" t="s">
        <v>707</v>
      </c>
      <c r="G790" s="136"/>
      <c r="H790" s="153">
        <v>54</v>
      </c>
      <c r="I790" s="153">
        <v>79847.899999999994</v>
      </c>
      <c r="J790" s="154">
        <v>34</v>
      </c>
      <c r="K790" s="153">
        <f t="shared" si="45"/>
        <v>1836</v>
      </c>
      <c r="L790" s="180">
        <f t="shared" si="46"/>
        <v>1.8360000000000001</v>
      </c>
      <c r="M790" s="297">
        <f t="shared" si="44"/>
        <v>4311786.5999999996</v>
      </c>
      <c r="N790" s="289"/>
      <c r="O790" s="151" t="s">
        <v>1433</v>
      </c>
      <c r="P790" s="136" t="s">
        <v>269</v>
      </c>
      <c r="Q790" s="152" t="s">
        <v>131</v>
      </c>
      <c r="R790" s="136" t="s">
        <v>68</v>
      </c>
      <c r="S790" s="180" t="s">
        <v>213</v>
      </c>
    </row>
    <row r="791" spans="1:19" ht="20.25" customHeight="1">
      <c r="A791" s="136" t="s">
        <v>2297</v>
      </c>
      <c r="B791" s="151" t="s">
        <v>2395</v>
      </c>
      <c r="C791" s="152" t="s">
        <v>262</v>
      </c>
      <c r="D791" s="149" t="s">
        <v>232</v>
      </c>
      <c r="E791" s="180"/>
      <c r="F791" s="136" t="s">
        <v>2396</v>
      </c>
      <c r="G791" s="136"/>
      <c r="H791" s="153">
        <v>54</v>
      </c>
      <c r="I791" s="153">
        <v>44812.6</v>
      </c>
      <c r="J791" s="154">
        <v>12</v>
      </c>
      <c r="K791" s="153">
        <f t="shared" si="45"/>
        <v>648</v>
      </c>
      <c r="L791" s="180">
        <f t="shared" si="46"/>
        <v>0.64800000000000002</v>
      </c>
      <c r="M791" s="297">
        <f t="shared" si="44"/>
        <v>2419880.4</v>
      </c>
      <c r="N791" s="289"/>
      <c r="O791" s="151" t="s">
        <v>1433</v>
      </c>
      <c r="P791" s="136" t="s">
        <v>269</v>
      </c>
      <c r="Q791" s="152" t="s">
        <v>2300</v>
      </c>
      <c r="R791" s="136" t="s">
        <v>68</v>
      </c>
      <c r="S791" s="180" t="s">
        <v>213</v>
      </c>
    </row>
    <row r="792" spans="1:19" ht="20.25" customHeight="1">
      <c r="A792" s="136" t="s">
        <v>2297</v>
      </c>
      <c r="B792" s="151" t="s">
        <v>2395</v>
      </c>
      <c r="C792" s="152" t="s">
        <v>262</v>
      </c>
      <c r="D792" s="149" t="s">
        <v>232</v>
      </c>
      <c r="E792" s="180"/>
      <c r="F792" s="136" t="s">
        <v>880</v>
      </c>
      <c r="G792" s="136"/>
      <c r="H792" s="153">
        <v>54</v>
      </c>
      <c r="I792" s="153">
        <v>2933.2</v>
      </c>
      <c r="J792" s="154">
        <v>0</v>
      </c>
      <c r="K792" s="153">
        <f t="shared" si="45"/>
        <v>0</v>
      </c>
      <c r="L792" s="180">
        <f t="shared" si="46"/>
        <v>0</v>
      </c>
      <c r="M792" s="297">
        <f t="shared" si="44"/>
        <v>158392.79999999999</v>
      </c>
      <c r="N792" s="289"/>
      <c r="O792" s="151" t="s">
        <v>1433</v>
      </c>
      <c r="P792" s="136" t="s">
        <v>269</v>
      </c>
      <c r="Q792" s="152" t="s">
        <v>126</v>
      </c>
      <c r="R792" s="136" t="s">
        <v>73</v>
      </c>
      <c r="S792" s="180" t="s">
        <v>213</v>
      </c>
    </row>
    <row r="793" spans="1:19" ht="20.25" customHeight="1">
      <c r="A793" s="136" t="s">
        <v>2297</v>
      </c>
      <c r="B793" s="151" t="s">
        <v>2395</v>
      </c>
      <c r="C793" s="152" t="s">
        <v>262</v>
      </c>
      <c r="D793" s="149" t="s">
        <v>232</v>
      </c>
      <c r="E793" s="180"/>
      <c r="F793" s="136" t="s">
        <v>909</v>
      </c>
      <c r="G793" s="136"/>
      <c r="H793" s="153">
        <v>58</v>
      </c>
      <c r="I793" s="153">
        <v>51206.9</v>
      </c>
      <c r="J793" s="154">
        <v>19</v>
      </c>
      <c r="K793" s="153">
        <f t="shared" si="45"/>
        <v>1102</v>
      </c>
      <c r="L793" s="180">
        <f t="shared" si="46"/>
        <v>1.1020000000000001</v>
      </c>
      <c r="M793" s="297">
        <f t="shared" si="44"/>
        <v>2970000.2</v>
      </c>
      <c r="N793" s="289"/>
      <c r="O793" s="151" t="s">
        <v>2397</v>
      </c>
      <c r="P793" s="136" t="s">
        <v>269</v>
      </c>
      <c r="Q793" s="152" t="s">
        <v>302</v>
      </c>
      <c r="R793" s="136" t="s">
        <v>68</v>
      </c>
      <c r="S793" s="180" t="s">
        <v>213</v>
      </c>
    </row>
    <row r="794" spans="1:19" ht="20.25" customHeight="1">
      <c r="A794" s="136" t="s">
        <v>2297</v>
      </c>
      <c r="B794" s="151" t="s">
        <v>2395</v>
      </c>
      <c r="C794" s="152" t="s">
        <v>262</v>
      </c>
      <c r="D794" s="149" t="s">
        <v>232</v>
      </c>
      <c r="E794" s="180"/>
      <c r="F794" s="136" t="s">
        <v>612</v>
      </c>
      <c r="G794" s="136"/>
      <c r="H794" s="153">
        <v>58</v>
      </c>
      <c r="I794" s="153">
        <v>42672.4</v>
      </c>
      <c r="J794" s="154">
        <v>0</v>
      </c>
      <c r="K794" s="153">
        <f t="shared" si="45"/>
        <v>0</v>
      </c>
      <c r="L794" s="180">
        <f t="shared" si="46"/>
        <v>0</v>
      </c>
      <c r="M794" s="297">
        <f t="shared" si="44"/>
        <v>2474999.2000000002</v>
      </c>
      <c r="N794" s="289"/>
      <c r="O794" s="151" t="s">
        <v>2397</v>
      </c>
      <c r="P794" s="136" t="s">
        <v>269</v>
      </c>
      <c r="Q794" s="152" t="s">
        <v>126</v>
      </c>
      <c r="R794" s="136" t="s">
        <v>73</v>
      </c>
      <c r="S794" s="180" t="s">
        <v>213</v>
      </c>
    </row>
    <row r="795" spans="1:19" ht="20.25" customHeight="1">
      <c r="A795" s="136" t="s">
        <v>2297</v>
      </c>
      <c r="B795" s="151" t="s">
        <v>2395</v>
      </c>
      <c r="C795" s="152" t="s">
        <v>262</v>
      </c>
      <c r="D795" s="149" t="s">
        <v>232</v>
      </c>
      <c r="E795" s="180"/>
      <c r="F795" s="136" t="s">
        <v>909</v>
      </c>
      <c r="G795" s="136"/>
      <c r="H795" s="153">
        <v>4</v>
      </c>
      <c r="I795" s="153">
        <v>53858.6</v>
      </c>
      <c r="J795" s="154">
        <v>19</v>
      </c>
      <c r="K795" s="153">
        <f t="shared" si="45"/>
        <v>76</v>
      </c>
      <c r="L795" s="180">
        <f t="shared" si="46"/>
        <v>7.5999999999999998E-2</v>
      </c>
      <c r="M795" s="297">
        <f t="shared" si="44"/>
        <v>215434.4</v>
      </c>
      <c r="N795" s="289"/>
      <c r="O795" s="151" t="s">
        <v>2398</v>
      </c>
      <c r="P795" s="136" t="s">
        <v>269</v>
      </c>
      <c r="Q795" s="152" t="s">
        <v>302</v>
      </c>
      <c r="R795" s="136" t="s">
        <v>68</v>
      </c>
      <c r="S795" s="180" t="s">
        <v>213</v>
      </c>
    </row>
    <row r="796" spans="1:19" ht="20.25" customHeight="1">
      <c r="A796" s="136" t="s">
        <v>2297</v>
      </c>
      <c r="B796" s="151" t="s">
        <v>2395</v>
      </c>
      <c r="C796" s="152" t="s">
        <v>262</v>
      </c>
      <c r="D796" s="149" t="s">
        <v>232</v>
      </c>
      <c r="E796" s="180"/>
      <c r="F796" s="136" t="s">
        <v>630</v>
      </c>
      <c r="G796" s="136"/>
      <c r="H796" s="153">
        <v>4</v>
      </c>
      <c r="I796" s="153">
        <v>119685.9</v>
      </c>
      <c r="J796" s="154">
        <v>0</v>
      </c>
      <c r="K796" s="153">
        <f t="shared" si="45"/>
        <v>0</v>
      </c>
      <c r="L796" s="180">
        <f t="shared" si="46"/>
        <v>0</v>
      </c>
      <c r="M796" s="297">
        <f t="shared" si="44"/>
        <v>478743.6</v>
      </c>
      <c r="N796" s="289"/>
      <c r="O796" s="151" t="s">
        <v>2398</v>
      </c>
      <c r="P796" s="136" t="s">
        <v>269</v>
      </c>
      <c r="Q796" s="152" t="s">
        <v>126</v>
      </c>
      <c r="R796" s="136" t="s">
        <v>73</v>
      </c>
      <c r="S796" s="180" t="s">
        <v>213</v>
      </c>
    </row>
    <row r="797" spans="1:19" ht="20.25" customHeight="1">
      <c r="A797" s="136" t="s">
        <v>2297</v>
      </c>
      <c r="B797" s="151" t="s">
        <v>2395</v>
      </c>
      <c r="C797" s="152" t="s">
        <v>262</v>
      </c>
      <c r="D797" s="149" t="s">
        <v>232</v>
      </c>
      <c r="E797" s="180"/>
      <c r="F797" s="136" t="s">
        <v>363</v>
      </c>
      <c r="G797" s="136"/>
      <c r="H797" s="153">
        <v>56</v>
      </c>
      <c r="I797" s="153">
        <v>119280</v>
      </c>
      <c r="J797" s="154">
        <v>41.5</v>
      </c>
      <c r="K797" s="153">
        <f t="shared" si="45"/>
        <v>2324</v>
      </c>
      <c r="L797" s="180">
        <f t="shared" si="46"/>
        <v>2.3239999999999998</v>
      </c>
      <c r="M797" s="297">
        <f t="shared" si="44"/>
        <v>6679680</v>
      </c>
      <c r="N797" s="289"/>
      <c r="O797" s="151" t="s">
        <v>11</v>
      </c>
      <c r="P797" s="136" t="s">
        <v>269</v>
      </c>
      <c r="Q797" s="152" t="s">
        <v>305</v>
      </c>
      <c r="R797" s="136" t="s">
        <v>68</v>
      </c>
      <c r="S797" s="180" t="s">
        <v>213</v>
      </c>
    </row>
    <row r="798" spans="1:19" ht="20.25" customHeight="1">
      <c r="A798" s="136" t="s">
        <v>2297</v>
      </c>
      <c r="B798" s="151" t="s">
        <v>2395</v>
      </c>
      <c r="C798" s="152" t="s">
        <v>262</v>
      </c>
      <c r="D798" s="149" t="s">
        <v>232</v>
      </c>
      <c r="E798" s="180"/>
      <c r="F798" s="136" t="s">
        <v>1387</v>
      </c>
      <c r="G798" s="136"/>
      <c r="H798" s="153">
        <v>2</v>
      </c>
      <c r="I798" s="153">
        <v>15300</v>
      </c>
      <c r="J798" s="154">
        <v>0</v>
      </c>
      <c r="K798" s="153">
        <f t="shared" si="45"/>
        <v>0</v>
      </c>
      <c r="L798" s="180">
        <f t="shared" si="46"/>
        <v>0</v>
      </c>
      <c r="M798" s="297">
        <f t="shared" ref="M798:M832" si="47">H798*I798</f>
        <v>30600</v>
      </c>
      <c r="N798" s="289"/>
      <c r="O798" s="151" t="s">
        <v>1636</v>
      </c>
      <c r="P798" s="136" t="s">
        <v>269</v>
      </c>
      <c r="Q798" s="152" t="s">
        <v>2282</v>
      </c>
      <c r="R798" s="136" t="s">
        <v>68</v>
      </c>
      <c r="S798" s="180" t="s">
        <v>213</v>
      </c>
    </row>
    <row r="799" spans="1:19" ht="20.25" customHeight="1">
      <c r="A799" s="136" t="s">
        <v>2297</v>
      </c>
      <c r="B799" s="151" t="s">
        <v>2395</v>
      </c>
      <c r="C799" s="152" t="s">
        <v>262</v>
      </c>
      <c r="D799" s="149" t="s">
        <v>232</v>
      </c>
      <c r="E799" s="180"/>
      <c r="F799" s="136" t="s">
        <v>642</v>
      </c>
      <c r="G799" s="136"/>
      <c r="H799" s="153">
        <v>2</v>
      </c>
      <c r="I799" s="153">
        <v>31000</v>
      </c>
      <c r="J799" s="154">
        <v>17.5</v>
      </c>
      <c r="K799" s="153">
        <f t="shared" si="45"/>
        <v>35</v>
      </c>
      <c r="L799" s="180">
        <f t="shared" si="46"/>
        <v>3.5000000000000003E-2</v>
      </c>
      <c r="M799" s="297">
        <f t="shared" si="47"/>
        <v>62000</v>
      </c>
      <c r="N799" s="289"/>
      <c r="O799" s="151" t="s">
        <v>1636</v>
      </c>
      <c r="P799" s="136" t="s">
        <v>269</v>
      </c>
      <c r="Q799" s="152" t="s">
        <v>118</v>
      </c>
      <c r="R799" s="136" t="s">
        <v>68</v>
      </c>
      <c r="S799" s="180" t="s">
        <v>213</v>
      </c>
    </row>
    <row r="800" spans="1:19" ht="20.25" customHeight="1">
      <c r="A800" s="136" t="s">
        <v>2297</v>
      </c>
      <c r="B800" s="151" t="s">
        <v>2395</v>
      </c>
      <c r="C800" s="152" t="s">
        <v>262</v>
      </c>
      <c r="D800" s="149" t="s">
        <v>232</v>
      </c>
      <c r="E800" s="180"/>
      <c r="F800" s="136" t="s">
        <v>1261</v>
      </c>
      <c r="G800" s="136"/>
      <c r="H800" s="153">
        <v>2</v>
      </c>
      <c r="I800" s="153">
        <v>59000</v>
      </c>
      <c r="J800" s="154">
        <v>8</v>
      </c>
      <c r="K800" s="153">
        <f t="shared" si="45"/>
        <v>16</v>
      </c>
      <c r="L800" s="180">
        <f t="shared" si="46"/>
        <v>1.6E-2</v>
      </c>
      <c r="M800" s="297">
        <f t="shared" si="47"/>
        <v>118000</v>
      </c>
      <c r="N800" s="289"/>
      <c r="O800" s="151" t="s">
        <v>11</v>
      </c>
      <c r="P800" s="136" t="s">
        <v>269</v>
      </c>
      <c r="Q800" s="152" t="s">
        <v>1156</v>
      </c>
      <c r="R800" s="136" t="s">
        <v>68</v>
      </c>
      <c r="S800" s="180" t="s">
        <v>213</v>
      </c>
    </row>
    <row r="801" spans="1:19" ht="20.25" customHeight="1">
      <c r="A801" s="136" t="s">
        <v>2297</v>
      </c>
      <c r="B801" s="151" t="s">
        <v>2395</v>
      </c>
      <c r="C801" s="152" t="s">
        <v>262</v>
      </c>
      <c r="D801" s="149" t="s">
        <v>232</v>
      </c>
      <c r="E801" s="180"/>
      <c r="F801" s="136" t="s">
        <v>267</v>
      </c>
      <c r="G801" s="136"/>
      <c r="H801" s="153">
        <v>58</v>
      </c>
      <c r="I801" s="153">
        <v>63000</v>
      </c>
      <c r="J801" s="154">
        <v>7.2</v>
      </c>
      <c r="K801" s="153">
        <f t="shared" si="45"/>
        <v>417.6</v>
      </c>
      <c r="L801" s="180">
        <f t="shared" si="46"/>
        <v>0.41760000000000003</v>
      </c>
      <c r="M801" s="297">
        <f t="shared" si="47"/>
        <v>3654000</v>
      </c>
      <c r="N801" s="289"/>
      <c r="O801" s="151" t="s">
        <v>11</v>
      </c>
      <c r="P801" s="136" t="s">
        <v>269</v>
      </c>
      <c r="Q801" s="152" t="s">
        <v>132</v>
      </c>
      <c r="R801" s="136" t="s">
        <v>60</v>
      </c>
      <c r="S801" s="180" t="s">
        <v>213</v>
      </c>
    </row>
    <row r="802" spans="1:19" ht="20.25" customHeight="1">
      <c r="A802" s="136" t="s">
        <v>2297</v>
      </c>
      <c r="B802" s="151" t="s">
        <v>2395</v>
      </c>
      <c r="C802" s="152" t="s">
        <v>262</v>
      </c>
      <c r="D802" s="149" t="s">
        <v>232</v>
      </c>
      <c r="E802" s="180"/>
      <c r="F802" s="136" t="s">
        <v>750</v>
      </c>
      <c r="G802" s="136"/>
      <c r="H802" s="153">
        <v>4</v>
      </c>
      <c r="I802" s="153">
        <v>111600</v>
      </c>
      <c r="J802" s="154">
        <v>0</v>
      </c>
      <c r="K802" s="153">
        <f t="shared" ref="K802:K832" si="48">J802*H802</f>
        <v>0</v>
      </c>
      <c r="L802" s="180">
        <f t="shared" ref="L802:L832" si="49">K802/1000</f>
        <v>0</v>
      </c>
      <c r="M802" s="297">
        <f t="shared" si="47"/>
        <v>446400</v>
      </c>
      <c r="N802" s="289"/>
      <c r="O802" s="151" t="s">
        <v>1166</v>
      </c>
      <c r="P802" s="136" t="s">
        <v>269</v>
      </c>
      <c r="Q802" s="152" t="s">
        <v>121</v>
      </c>
      <c r="R802" s="136" t="s">
        <v>73</v>
      </c>
      <c r="S802" s="180" t="s">
        <v>213</v>
      </c>
    </row>
    <row r="803" spans="1:19" ht="20.25" customHeight="1">
      <c r="A803" s="136" t="s">
        <v>2297</v>
      </c>
      <c r="B803" s="151" t="s">
        <v>2395</v>
      </c>
      <c r="C803" s="152" t="s">
        <v>262</v>
      </c>
      <c r="D803" s="149" t="s">
        <v>232</v>
      </c>
      <c r="E803" s="180"/>
      <c r="F803" s="136" t="s">
        <v>880</v>
      </c>
      <c r="G803" s="136"/>
      <c r="H803" s="153">
        <v>4</v>
      </c>
      <c r="I803" s="153">
        <v>3600</v>
      </c>
      <c r="J803" s="154">
        <v>0</v>
      </c>
      <c r="K803" s="153">
        <f t="shared" si="48"/>
        <v>0</v>
      </c>
      <c r="L803" s="180">
        <f t="shared" si="49"/>
        <v>0</v>
      </c>
      <c r="M803" s="297">
        <f t="shared" si="47"/>
        <v>14400</v>
      </c>
      <c r="N803" s="289"/>
      <c r="O803" s="151" t="s">
        <v>1166</v>
      </c>
      <c r="P803" s="136" t="s">
        <v>269</v>
      </c>
      <c r="Q803" s="152" t="s">
        <v>126</v>
      </c>
      <c r="R803" s="136" t="s">
        <v>73</v>
      </c>
      <c r="S803" s="180" t="s">
        <v>213</v>
      </c>
    </row>
    <row r="804" spans="1:19" ht="20.25" customHeight="1">
      <c r="A804" s="136" t="s">
        <v>2297</v>
      </c>
      <c r="B804" s="151" t="s">
        <v>2395</v>
      </c>
      <c r="C804" s="152" t="s">
        <v>262</v>
      </c>
      <c r="D804" s="149" t="s">
        <v>232</v>
      </c>
      <c r="E804" s="180"/>
      <c r="F804" s="136" t="s">
        <v>880</v>
      </c>
      <c r="G804" s="136"/>
      <c r="H804" s="153">
        <v>4</v>
      </c>
      <c r="I804" s="153">
        <v>3600</v>
      </c>
      <c r="J804" s="154">
        <v>0</v>
      </c>
      <c r="K804" s="153">
        <f t="shared" si="48"/>
        <v>0</v>
      </c>
      <c r="L804" s="180">
        <f t="shared" si="49"/>
        <v>0</v>
      </c>
      <c r="M804" s="297">
        <f t="shared" si="47"/>
        <v>14400</v>
      </c>
      <c r="N804" s="289"/>
      <c r="O804" s="151" t="s">
        <v>1166</v>
      </c>
      <c r="P804" s="136" t="s">
        <v>269</v>
      </c>
      <c r="Q804" s="152" t="s">
        <v>126</v>
      </c>
      <c r="R804" s="136" t="s">
        <v>73</v>
      </c>
      <c r="S804" s="180" t="s">
        <v>213</v>
      </c>
    </row>
    <row r="805" spans="1:19" ht="20.25" customHeight="1">
      <c r="A805" s="136" t="s">
        <v>2297</v>
      </c>
      <c r="B805" s="151" t="s">
        <v>2395</v>
      </c>
      <c r="C805" s="152" t="s">
        <v>262</v>
      </c>
      <c r="D805" s="149" t="s">
        <v>232</v>
      </c>
      <c r="E805" s="180"/>
      <c r="F805" s="136" t="s">
        <v>1575</v>
      </c>
      <c r="G805" s="136"/>
      <c r="H805" s="153">
        <v>4</v>
      </c>
      <c r="I805" s="153">
        <v>7200</v>
      </c>
      <c r="J805" s="154">
        <v>0</v>
      </c>
      <c r="K805" s="153">
        <f t="shared" si="48"/>
        <v>0</v>
      </c>
      <c r="L805" s="180">
        <f t="shared" si="49"/>
        <v>0</v>
      </c>
      <c r="M805" s="297">
        <f t="shared" si="47"/>
        <v>28800</v>
      </c>
      <c r="N805" s="289"/>
      <c r="O805" s="151" t="s">
        <v>1166</v>
      </c>
      <c r="P805" s="136" t="s">
        <v>269</v>
      </c>
      <c r="Q805" s="152" t="s">
        <v>126</v>
      </c>
      <c r="R805" s="136" t="s">
        <v>73</v>
      </c>
      <c r="S805" s="180" t="s">
        <v>213</v>
      </c>
    </row>
    <row r="806" spans="1:19" ht="20.25" customHeight="1">
      <c r="A806" s="136" t="s">
        <v>2297</v>
      </c>
      <c r="B806" s="151" t="s">
        <v>2395</v>
      </c>
      <c r="C806" s="152" t="s">
        <v>262</v>
      </c>
      <c r="D806" s="149" t="s">
        <v>232</v>
      </c>
      <c r="E806" s="180"/>
      <c r="F806" s="136" t="s">
        <v>882</v>
      </c>
      <c r="G806" s="136"/>
      <c r="H806" s="153">
        <v>4</v>
      </c>
      <c r="I806" s="153">
        <v>8500</v>
      </c>
      <c r="J806" s="154">
        <v>0</v>
      </c>
      <c r="K806" s="153">
        <f t="shared" si="48"/>
        <v>0</v>
      </c>
      <c r="L806" s="180">
        <f t="shared" si="49"/>
        <v>0</v>
      </c>
      <c r="M806" s="297">
        <f t="shared" si="47"/>
        <v>34000</v>
      </c>
      <c r="N806" s="289"/>
      <c r="O806" s="151" t="s">
        <v>1166</v>
      </c>
      <c r="P806" s="136" t="s">
        <v>269</v>
      </c>
      <c r="Q806" s="152" t="s">
        <v>126</v>
      </c>
      <c r="R806" s="136" t="s">
        <v>73</v>
      </c>
      <c r="S806" s="180" t="s">
        <v>213</v>
      </c>
    </row>
    <row r="807" spans="1:19" ht="20.25" customHeight="1">
      <c r="A807" s="136" t="s">
        <v>2297</v>
      </c>
      <c r="B807" s="151" t="s">
        <v>2395</v>
      </c>
      <c r="C807" s="152" t="s">
        <v>262</v>
      </c>
      <c r="D807" s="149" t="s">
        <v>232</v>
      </c>
      <c r="E807" s="180"/>
      <c r="F807" s="136" t="s">
        <v>335</v>
      </c>
      <c r="G807" s="136"/>
      <c r="H807" s="153">
        <v>58</v>
      </c>
      <c r="I807" s="153">
        <v>36054</v>
      </c>
      <c r="J807" s="154">
        <v>0</v>
      </c>
      <c r="K807" s="153">
        <f t="shared" si="48"/>
        <v>0</v>
      </c>
      <c r="L807" s="180">
        <f t="shared" si="49"/>
        <v>0</v>
      </c>
      <c r="M807" s="297">
        <f t="shared" si="47"/>
        <v>2091132</v>
      </c>
      <c r="N807" s="289"/>
      <c r="O807" s="151" t="s">
        <v>1167</v>
      </c>
      <c r="P807" s="136" t="s">
        <v>269</v>
      </c>
      <c r="Q807" s="152" t="s">
        <v>121</v>
      </c>
      <c r="R807" s="136" t="s">
        <v>73</v>
      </c>
      <c r="S807" s="180" t="s">
        <v>213</v>
      </c>
    </row>
    <row r="808" spans="1:19" ht="20.25" customHeight="1">
      <c r="A808" s="136" t="s">
        <v>2297</v>
      </c>
      <c r="B808" s="151" t="s">
        <v>2395</v>
      </c>
      <c r="C808" s="152" t="s">
        <v>262</v>
      </c>
      <c r="D808" s="149" t="s">
        <v>232</v>
      </c>
      <c r="E808" s="180"/>
      <c r="F808" s="136" t="s">
        <v>880</v>
      </c>
      <c r="G808" s="136"/>
      <c r="H808" s="153">
        <v>58</v>
      </c>
      <c r="I808" s="153">
        <v>3388.9</v>
      </c>
      <c r="J808" s="154">
        <v>0</v>
      </c>
      <c r="K808" s="153">
        <f t="shared" si="48"/>
        <v>0</v>
      </c>
      <c r="L808" s="180">
        <f t="shared" si="49"/>
        <v>0</v>
      </c>
      <c r="M808" s="297">
        <f t="shared" si="47"/>
        <v>196556.2</v>
      </c>
      <c r="N808" s="289"/>
      <c r="O808" s="151" t="s">
        <v>1167</v>
      </c>
      <c r="P808" s="136" t="s">
        <v>269</v>
      </c>
      <c r="Q808" s="152" t="s">
        <v>126</v>
      </c>
      <c r="R808" s="136" t="s">
        <v>73</v>
      </c>
      <c r="S808" s="180" t="s">
        <v>213</v>
      </c>
    </row>
    <row r="809" spans="1:19" ht="20.25" customHeight="1">
      <c r="A809" s="136" t="s">
        <v>2297</v>
      </c>
      <c r="B809" s="151" t="s">
        <v>2395</v>
      </c>
      <c r="C809" s="152" t="s">
        <v>262</v>
      </c>
      <c r="D809" s="149" t="s">
        <v>232</v>
      </c>
      <c r="E809" s="180"/>
      <c r="F809" s="136" t="s">
        <v>881</v>
      </c>
      <c r="G809" s="136"/>
      <c r="H809" s="153">
        <v>58</v>
      </c>
      <c r="I809" s="153">
        <v>10166.700000000001</v>
      </c>
      <c r="J809" s="154">
        <v>0</v>
      </c>
      <c r="K809" s="153">
        <f t="shared" si="48"/>
        <v>0</v>
      </c>
      <c r="L809" s="180">
        <f t="shared" si="49"/>
        <v>0</v>
      </c>
      <c r="M809" s="297">
        <f t="shared" si="47"/>
        <v>589668.60000000009</v>
      </c>
      <c r="N809" s="289"/>
      <c r="O809" s="151" t="s">
        <v>1167</v>
      </c>
      <c r="P809" s="136" t="s">
        <v>269</v>
      </c>
      <c r="Q809" s="152" t="s">
        <v>126</v>
      </c>
      <c r="R809" s="136" t="s">
        <v>73</v>
      </c>
      <c r="S809" s="180" t="s">
        <v>213</v>
      </c>
    </row>
    <row r="810" spans="1:19" ht="20.25" customHeight="1">
      <c r="A810" s="136" t="s">
        <v>2297</v>
      </c>
      <c r="B810" s="151" t="s">
        <v>2395</v>
      </c>
      <c r="C810" s="152" t="s">
        <v>262</v>
      </c>
      <c r="D810" s="149" t="s">
        <v>232</v>
      </c>
      <c r="E810" s="180"/>
      <c r="F810" s="136" t="s">
        <v>882</v>
      </c>
      <c r="G810" s="136"/>
      <c r="H810" s="153">
        <v>58</v>
      </c>
      <c r="I810" s="153">
        <v>8001.5</v>
      </c>
      <c r="J810" s="154">
        <v>0</v>
      </c>
      <c r="K810" s="153">
        <f t="shared" si="48"/>
        <v>0</v>
      </c>
      <c r="L810" s="180">
        <f t="shared" si="49"/>
        <v>0</v>
      </c>
      <c r="M810" s="297">
        <f t="shared" si="47"/>
        <v>464087</v>
      </c>
      <c r="N810" s="289"/>
      <c r="O810" s="151" t="s">
        <v>1167</v>
      </c>
      <c r="P810" s="136" t="s">
        <v>269</v>
      </c>
      <c r="Q810" s="152" t="s">
        <v>126</v>
      </c>
      <c r="R810" s="136" t="s">
        <v>73</v>
      </c>
      <c r="S810" s="180" t="s">
        <v>213</v>
      </c>
    </row>
    <row r="811" spans="1:19" ht="20.25" customHeight="1">
      <c r="A811" s="136" t="s">
        <v>2297</v>
      </c>
      <c r="B811" s="151" t="s">
        <v>2395</v>
      </c>
      <c r="C811" s="152" t="s">
        <v>262</v>
      </c>
      <c r="D811" s="149" t="s">
        <v>232</v>
      </c>
      <c r="E811" s="180"/>
      <c r="F811" s="136" t="s">
        <v>880</v>
      </c>
      <c r="G811" s="136"/>
      <c r="H811" s="153">
        <v>58</v>
      </c>
      <c r="I811" s="153">
        <v>3388.9</v>
      </c>
      <c r="J811" s="154">
        <v>0</v>
      </c>
      <c r="K811" s="153">
        <f t="shared" si="48"/>
        <v>0</v>
      </c>
      <c r="L811" s="180">
        <f t="shared" si="49"/>
        <v>0</v>
      </c>
      <c r="M811" s="297">
        <f t="shared" si="47"/>
        <v>196556.2</v>
      </c>
      <c r="N811" s="289"/>
      <c r="O811" s="151" t="s">
        <v>1167</v>
      </c>
      <c r="P811" s="136" t="s">
        <v>269</v>
      </c>
      <c r="Q811" s="152" t="s">
        <v>126</v>
      </c>
      <c r="R811" s="136" t="s">
        <v>73</v>
      </c>
      <c r="S811" s="180" t="s">
        <v>213</v>
      </c>
    </row>
    <row r="812" spans="1:19" ht="20.25" customHeight="1">
      <c r="A812" s="136" t="s">
        <v>2297</v>
      </c>
      <c r="B812" s="151" t="s">
        <v>2395</v>
      </c>
      <c r="C812" s="152" t="s">
        <v>262</v>
      </c>
      <c r="D812" s="149" t="s">
        <v>232</v>
      </c>
      <c r="E812" s="180"/>
      <c r="F812" s="136" t="s">
        <v>669</v>
      </c>
      <c r="G812" s="136"/>
      <c r="H812" s="153">
        <v>27</v>
      </c>
      <c r="I812" s="153">
        <v>110000</v>
      </c>
      <c r="J812" s="154">
        <v>22.5</v>
      </c>
      <c r="K812" s="153">
        <f t="shared" si="48"/>
        <v>607.5</v>
      </c>
      <c r="L812" s="180">
        <f t="shared" si="49"/>
        <v>0.60750000000000004</v>
      </c>
      <c r="M812" s="297">
        <f t="shared" si="47"/>
        <v>2970000</v>
      </c>
      <c r="N812" s="289"/>
      <c r="O812" s="151" t="s">
        <v>1289</v>
      </c>
      <c r="P812" s="136" t="s">
        <v>269</v>
      </c>
      <c r="Q812" s="152" t="s">
        <v>616</v>
      </c>
      <c r="R812" s="136" t="s">
        <v>68</v>
      </c>
      <c r="S812" s="180" t="s">
        <v>213</v>
      </c>
    </row>
    <row r="813" spans="1:19" ht="20.25" customHeight="1">
      <c r="A813" s="136" t="s">
        <v>2297</v>
      </c>
      <c r="B813" s="151" t="s">
        <v>2395</v>
      </c>
      <c r="C813" s="152" t="s">
        <v>262</v>
      </c>
      <c r="D813" s="149" t="s">
        <v>232</v>
      </c>
      <c r="E813" s="180"/>
      <c r="F813" s="136" t="s">
        <v>1643</v>
      </c>
      <c r="G813" s="136"/>
      <c r="H813" s="153">
        <v>27</v>
      </c>
      <c r="I813" s="153">
        <v>13500</v>
      </c>
      <c r="J813" s="154">
        <v>0</v>
      </c>
      <c r="K813" s="153">
        <f t="shared" si="48"/>
        <v>0</v>
      </c>
      <c r="L813" s="180">
        <f t="shared" si="49"/>
        <v>0</v>
      </c>
      <c r="M813" s="297">
        <f t="shared" si="47"/>
        <v>364500</v>
      </c>
      <c r="N813" s="289"/>
      <c r="O813" s="151" t="s">
        <v>1289</v>
      </c>
      <c r="P813" s="136" t="s">
        <v>269</v>
      </c>
      <c r="Q813" s="152" t="s">
        <v>126</v>
      </c>
      <c r="R813" s="136" t="s">
        <v>73</v>
      </c>
      <c r="S813" s="180" t="s">
        <v>213</v>
      </c>
    </row>
    <row r="814" spans="1:19" ht="20.25" customHeight="1">
      <c r="A814" s="136" t="s">
        <v>2297</v>
      </c>
      <c r="B814" s="151" t="s">
        <v>2395</v>
      </c>
      <c r="C814" s="152" t="s">
        <v>262</v>
      </c>
      <c r="D814" s="149" t="s">
        <v>232</v>
      </c>
      <c r="E814" s="180"/>
      <c r="F814" s="136" t="s">
        <v>75</v>
      </c>
      <c r="G814" s="136"/>
      <c r="H814" s="153">
        <v>4</v>
      </c>
      <c r="I814" s="153">
        <v>44795.6</v>
      </c>
      <c r="J814" s="154">
        <v>0</v>
      </c>
      <c r="K814" s="153">
        <f t="shared" si="48"/>
        <v>0</v>
      </c>
      <c r="L814" s="180">
        <f t="shared" si="49"/>
        <v>0</v>
      </c>
      <c r="M814" s="297">
        <f t="shared" si="47"/>
        <v>179182.4</v>
      </c>
      <c r="N814" s="289"/>
      <c r="O814" s="151" t="s">
        <v>11</v>
      </c>
      <c r="P814" s="136" t="s">
        <v>269</v>
      </c>
      <c r="Q814" s="152" t="s">
        <v>122</v>
      </c>
      <c r="R814" s="136" t="s">
        <v>73</v>
      </c>
      <c r="S814" s="180" t="s">
        <v>213</v>
      </c>
    </row>
    <row r="815" spans="1:19" ht="20.25" customHeight="1">
      <c r="A815" s="136" t="s">
        <v>2297</v>
      </c>
      <c r="B815" s="151" t="s">
        <v>2395</v>
      </c>
      <c r="C815" s="152" t="s">
        <v>262</v>
      </c>
      <c r="D815" s="149" t="s">
        <v>232</v>
      </c>
      <c r="E815" s="180"/>
      <c r="F815" s="136" t="s">
        <v>1937</v>
      </c>
      <c r="G815" s="136"/>
      <c r="H815" s="153">
        <v>4</v>
      </c>
      <c r="I815" s="153">
        <v>9212</v>
      </c>
      <c r="J815" s="154">
        <v>0</v>
      </c>
      <c r="K815" s="153">
        <f t="shared" si="48"/>
        <v>0</v>
      </c>
      <c r="L815" s="180">
        <f t="shared" si="49"/>
        <v>0</v>
      </c>
      <c r="M815" s="297">
        <f t="shared" si="47"/>
        <v>36848</v>
      </c>
      <c r="N815" s="289"/>
      <c r="O815" s="151" t="s">
        <v>11</v>
      </c>
      <c r="P815" s="136" t="s">
        <v>269</v>
      </c>
      <c r="Q815" s="152" t="s">
        <v>126</v>
      </c>
      <c r="R815" s="136" t="s">
        <v>73</v>
      </c>
      <c r="S815" s="180" t="s">
        <v>213</v>
      </c>
    </row>
    <row r="816" spans="1:19" ht="20.25" customHeight="1">
      <c r="A816" s="136" t="s">
        <v>2297</v>
      </c>
      <c r="B816" s="151" t="s">
        <v>2395</v>
      </c>
      <c r="C816" s="152" t="s">
        <v>262</v>
      </c>
      <c r="D816" s="149" t="s">
        <v>232</v>
      </c>
      <c r="E816" s="180"/>
      <c r="F816" s="136" t="s">
        <v>442</v>
      </c>
      <c r="G816" s="136"/>
      <c r="H816" s="153">
        <v>4</v>
      </c>
      <c r="I816" s="153">
        <v>903.1</v>
      </c>
      <c r="J816" s="154">
        <v>0</v>
      </c>
      <c r="K816" s="153">
        <f t="shared" si="48"/>
        <v>0</v>
      </c>
      <c r="L816" s="180">
        <f t="shared" si="49"/>
        <v>0</v>
      </c>
      <c r="M816" s="297">
        <f t="shared" si="47"/>
        <v>3612.4</v>
      </c>
      <c r="N816" s="289"/>
      <c r="O816" s="151" t="s">
        <v>11</v>
      </c>
      <c r="P816" s="136" t="s">
        <v>269</v>
      </c>
      <c r="Q816" s="152" t="s">
        <v>126</v>
      </c>
      <c r="R816" s="136" t="s">
        <v>73</v>
      </c>
      <c r="S816" s="180" t="s">
        <v>213</v>
      </c>
    </row>
    <row r="817" spans="1:19" ht="20.25" customHeight="1">
      <c r="A817" s="136" t="s">
        <v>2297</v>
      </c>
      <c r="B817" s="151" t="s">
        <v>2395</v>
      </c>
      <c r="C817" s="152" t="s">
        <v>262</v>
      </c>
      <c r="D817" s="149" t="s">
        <v>232</v>
      </c>
      <c r="E817" s="180"/>
      <c r="F817" s="136" t="s">
        <v>81</v>
      </c>
      <c r="G817" s="136"/>
      <c r="H817" s="153">
        <v>4</v>
      </c>
      <c r="I817" s="153">
        <v>6322</v>
      </c>
      <c r="J817" s="154">
        <v>0</v>
      </c>
      <c r="K817" s="153">
        <f t="shared" si="48"/>
        <v>0</v>
      </c>
      <c r="L817" s="180">
        <f t="shared" si="49"/>
        <v>0</v>
      </c>
      <c r="M817" s="297">
        <f t="shared" si="47"/>
        <v>25288</v>
      </c>
      <c r="N817" s="289"/>
      <c r="O817" s="151" t="s">
        <v>11</v>
      </c>
      <c r="P817" s="136" t="s">
        <v>269</v>
      </c>
      <c r="Q817" s="152" t="s">
        <v>126</v>
      </c>
      <c r="R817" s="136" t="s">
        <v>73</v>
      </c>
      <c r="S817" s="180" t="s">
        <v>213</v>
      </c>
    </row>
    <row r="818" spans="1:19" ht="20.25" customHeight="1">
      <c r="A818" s="136" t="s">
        <v>2297</v>
      </c>
      <c r="B818" s="151" t="s">
        <v>2395</v>
      </c>
      <c r="C818" s="152" t="s">
        <v>262</v>
      </c>
      <c r="D818" s="149" t="s">
        <v>232</v>
      </c>
      <c r="E818" s="180"/>
      <c r="F818" s="136" t="s">
        <v>367</v>
      </c>
      <c r="G818" s="136"/>
      <c r="H818" s="153">
        <v>4</v>
      </c>
      <c r="I818" s="153">
        <v>4967.3</v>
      </c>
      <c r="J818" s="154">
        <v>0</v>
      </c>
      <c r="K818" s="153">
        <f t="shared" si="48"/>
        <v>0</v>
      </c>
      <c r="L818" s="180">
        <f t="shared" si="49"/>
        <v>0</v>
      </c>
      <c r="M818" s="297">
        <f t="shared" si="47"/>
        <v>19869.2</v>
      </c>
      <c r="N818" s="289"/>
      <c r="O818" s="151" t="s">
        <v>11</v>
      </c>
      <c r="P818" s="136" t="s">
        <v>269</v>
      </c>
      <c r="Q818" s="152" t="s">
        <v>126</v>
      </c>
      <c r="R818" s="136" t="s">
        <v>73</v>
      </c>
      <c r="S818" s="180" t="s">
        <v>213</v>
      </c>
    </row>
    <row r="819" spans="1:19" ht="20.25" customHeight="1">
      <c r="A819" s="136" t="s">
        <v>2297</v>
      </c>
      <c r="B819" s="151" t="s">
        <v>2395</v>
      </c>
      <c r="C819" s="152" t="s">
        <v>262</v>
      </c>
      <c r="D819" s="149" t="s">
        <v>232</v>
      </c>
      <c r="E819" s="180"/>
      <c r="F819" s="136" t="s">
        <v>273</v>
      </c>
      <c r="G819" s="136"/>
      <c r="H819" s="153">
        <v>4</v>
      </c>
      <c r="I819" s="153">
        <v>14300</v>
      </c>
      <c r="J819" s="154">
        <v>0</v>
      </c>
      <c r="K819" s="153">
        <f t="shared" si="48"/>
        <v>0</v>
      </c>
      <c r="L819" s="180">
        <f t="shared" si="49"/>
        <v>0</v>
      </c>
      <c r="M819" s="297">
        <f t="shared" si="47"/>
        <v>57200</v>
      </c>
      <c r="N819" s="289"/>
      <c r="O819" s="151" t="s">
        <v>11</v>
      </c>
      <c r="P819" s="136" t="s">
        <v>269</v>
      </c>
      <c r="Q819" s="152" t="s">
        <v>126</v>
      </c>
      <c r="R819" s="136" t="s">
        <v>73</v>
      </c>
      <c r="S819" s="180" t="s">
        <v>213</v>
      </c>
    </row>
    <row r="820" spans="1:19" ht="20.25" customHeight="1">
      <c r="A820" s="136" t="s">
        <v>2297</v>
      </c>
      <c r="B820" s="151" t="s">
        <v>2395</v>
      </c>
      <c r="C820" s="152" t="s">
        <v>262</v>
      </c>
      <c r="D820" s="149" t="s">
        <v>232</v>
      </c>
      <c r="E820" s="180"/>
      <c r="F820" s="136" t="s">
        <v>2399</v>
      </c>
      <c r="G820" s="136"/>
      <c r="H820" s="153">
        <v>64</v>
      </c>
      <c r="I820" s="153">
        <v>11000</v>
      </c>
      <c r="J820" s="154">
        <v>0</v>
      </c>
      <c r="K820" s="153">
        <f t="shared" si="48"/>
        <v>0</v>
      </c>
      <c r="L820" s="180">
        <f t="shared" si="49"/>
        <v>0</v>
      </c>
      <c r="M820" s="297">
        <f t="shared" si="47"/>
        <v>704000</v>
      </c>
      <c r="N820" s="289"/>
      <c r="O820" s="151" t="s">
        <v>11</v>
      </c>
      <c r="P820" s="136" t="s">
        <v>269</v>
      </c>
      <c r="Q820" s="152" t="s">
        <v>138</v>
      </c>
      <c r="R820" s="136" t="s">
        <v>73</v>
      </c>
      <c r="S820" s="180" t="s">
        <v>213</v>
      </c>
    </row>
    <row r="821" spans="1:19" ht="20.25" customHeight="1">
      <c r="A821" s="136" t="s">
        <v>2297</v>
      </c>
      <c r="B821" s="151" t="s">
        <v>2395</v>
      </c>
      <c r="C821" s="152" t="s">
        <v>262</v>
      </c>
      <c r="D821" s="149" t="s">
        <v>232</v>
      </c>
      <c r="E821" s="180"/>
      <c r="F821" s="136" t="s">
        <v>2382</v>
      </c>
      <c r="G821" s="136"/>
      <c r="H821" s="153">
        <v>116</v>
      </c>
      <c r="I821" s="153">
        <v>11000</v>
      </c>
      <c r="J821" s="154">
        <v>0</v>
      </c>
      <c r="K821" s="153">
        <f t="shared" si="48"/>
        <v>0</v>
      </c>
      <c r="L821" s="180">
        <f t="shared" si="49"/>
        <v>0</v>
      </c>
      <c r="M821" s="297">
        <f t="shared" si="47"/>
        <v>1276000</v>
      </c>
      <c r="N821" s="289"/>
      <c r="O821" s="151" t="s">
        <v>11</v>
      </c>
      <c r="P821" s="136" t="s">
        <v>269</v>
      </c>
      <c r="Q821" s="152" t="s">
        <v>138</v>
      </c>
      <c r="R821" s="136" t="s">
        <v>73</v>
      </c>
      <c r="S821" s="180" t="s">
        <v>213</v>
      </c>
    </row>
    <row r="822" spans="1:19" ht="20.25" customHeight="1">
      <c r="A822" s="136" t="s">
        <v>2297</v>
      </c>
      <c r="B822" s="151" t="s">
        <v>2395</v>
      </c>
      <c r="C822" s="152" t="s">
        <v>262</v>
      </c>
      <c r="D822" s="149" t="s">
        <v>232</v>
      </c>
      <c r="E822" s="180"/>
      <c r="F822" s="136" t="s">
        <v>711</v>
      </c>
      <c r="G822" s="136"/>
      <c r="H822" s="153">
        <v>66</v>
      </c>
      <c r="I822" s="153">
        <v>4600</v>
      </c>
      <c r="J822" s="154">
        <v>0</v>
      </c>
      <c r="K822" s="153">
        <f t="shared" si="48"/>
        <v>0</v>
      </c>
      <c r="L822" s="180">
        <f t="shared" si="49"/>
        <v>0</v>
      </c>
      <c r="M822" s="297">
        <f t="shared" si="47"/>
        <v>303600</v>
      </c>
      <c r="N822" s="289"/>
      <c r="O822" s="151" t="s">
        <v>11</v>
      </c>
      <c r="P822" s="136" t="s">
        <v>269</v>
      </c>
      <c r="Q822" s="152" t="s">
        <v>138</v>
      </c>
      <c r="R822" s="136" t="s">
        <v>73</v>
      </c>
      <c r="S822" s="180" t="s">
        <v>213</v>
      </c>
    </row>
    <row r="823" spans="1:19" ht="20.25" customHeight="1">
      <c r="A823" s="136" t="s">
        <v>2297</v>
      </c>
      <c r="B823" s="151" t="s">
        <v>2395</v>
      </c>
      <c r="C823" s="152" t="s">
        <v>262</v>
      </c>
      <c r="D823" s="149" t="s">
        <v>232</v>
      </c>
      <c r="E823" s="180"/>
      <c r="F823" s="136" t="s">
        <v>632</v>
      </c>
      <c r="G823" s="136"/>
      <c r="H823" s="153">
        <v>8</v>
      </c>
      <c r="I823" s="153">
        <v>63100</v>
      </c>
      <c r="J823" s="154">
        <v>0</v>
      </c>
      <c r="K823" s="153">
        <f t="shared" si="48"/>
        <v>0</v>
      </c>
      <c r="L823" s="180">
        <f t="shared" si="49"/>
        <v>0</v>
      </c>
      <c r="M823" s="297">
        <f t="shared" si="47"/>
        <v>504800</v>
      </c>
      <c r="N823" s="289"/>
      <c r="O823" s="151" t="s">
        <v>11</v>
      </c>
      <c r="P823" s="136" t="s">
        <v>269</v>
      </c>
      <c r="Q823" s="152" t="s">
        <v>126</v>
      </c>
      <c r="R823" s="136" t="s">
        <v>73</v>
      </c>
      <c r="S823" s="180" t="s">
        <v>213</v>
      </c>
    </row>
    <row r="824" spans="1:19" ht="20.25" customHeight="1">
      <c r="A824" s="136" t="s">
        <v>2297</v>
      </c>
      <c r="B824" s="151" t="s">
        <v>2395</v>
      </c>
      <c r="C824" s="152" t="s">
        <v>262</v>
      </c>
      <c r="D824" s="149" t="s">
        <v>232</v>
      </c>
      <c r="E824" s="180"/>
      <c r="F824" s="136" t="s">
        <v>631</v>
      </c>
      <c r="G824" s="136"/>
      <c r="H824" s="153">
        <v>4</v>
      </c>
      <c r="I824" s="153">
        <v>36000</v>
      </c>
      <c r="J824" s="154">
        <v>0</v>
      </c>
      <c r="K824" s="153">
        <f t="shared" si="48"/>
        <v>0</v>
      </c>
      <c r="L824" s="180">
        <f t="shared" si="49"/>
        <v>0</v>
      </c>
      <c r="M824" s="297">
        <f t="shared" si="47"/>
        <v>144000</v>
      </c>
      <c r="N824" s="289"/>
      <c r="O824" s="151" t="s">
        <v>11</v>
      </c>
      <c r="P824" s="136" t="s">
        <v>269</v>
      </c>
      <c r="Q824" s="152" t="s">
        <v>126</v>
      </c>
      <c r="R824" s="136" t="s">
        <v>73</v>
      </c>
      <c r="S824" s="180" t="s">
        <v>213</v>
      </c>
    </row>
    <row r="825" spans="1:19" ht="20.25" customHeight="1">
      <c r="A825" s="136" t="s">
        <v>2297</v>
      </c>
      <c r="B825" s="151" t="s">
        <v>2395</v>
      </c>
      <c r="C825" s="152" t="s">
        <v>262</v>
      </c>
      <c r="D825" s="149" t="s">
        <v>232</v>
      </c>
      <c r="E825" s="180"/>
      <c r="F825" s="136" t="s">
        <v>634</v>
      </c>
      <c r="G825" s="136"/>
      <c r="H825" s="153">
        <v>29</v>
      </c>
      <c r="I825" s="153">
        <v>52000</v>
      </c>
      <c r="J825" s="154">
        <v>0</v>
      </c>
      <c r="K825" s="153">
        <f t="shared" si="48"/>
        <v>0</v>
      </c>
      <c r="L825" s="180">
        <f t="shared" si="49"/>
        <v>0</v>
      </c>
      <c r="M825" s="297">
        <f t="shared" si="47"/>
        <v>1508000</v>
      </c>
      <c r="N825" s="289"/>
      <c r="O825" s="151" t="s">
        <v>11</v>
      </c>
      <c r="P825" s="136" t="s">
        <v>269</v>
      </c>
      <c r="Q825" s="152" t="s">
        <v>126</v>
      </c>
      <c r="R825" s="136" t="s">
        <v>73</v>
      </c>
      <c r="S825" s="180" t="s">
        <v>213</v>
      </c>
    </row>
    <row r="826" spans="1:19" ht="20.25" customHeight="1">
      <c r="A826" s="136" t="s">
        <v>2297</v>
      </c>
      <c r="B826" s="151" t="s">
        <v>2395</v>
      </c>
      <c r="C826" s="152" t="s">
        <v>262</v>
      </c>
      <c r="D826" s="149" t="s">
        <v>232</v>
      </c>
      <c r="E826" s="180"/>
      <c r="F826" s="136" t="s">
        <v>1099</v>
      </c>
      <c r="G826" s="136"/>
      <c r="H826" s="153">
        <v>2</v>
      </c>
      <c r="I826" s="153">
        <v>92700</v>
      </c>
      <c r="J826" s="154">
        <v>0</v>
      </c>
      <c r="K826" s="153">
        <f t="shared" si="48"/>
        <v>0</v>
      </c>
      <c r="L826" s="180">
        <f t="shared" si="49"/>
        <v>0</v>
      </c>
      <c r="M826" s="297">
        <f t="shared" si="47"/>
        <v>185400</v>
      </c>
      <c r="N826" s="289"/>
      <c r="O826" s="151" t="s">
        <v>11</v>
      </c>
      <c r="P826" s="136" t="s">
        <v>269</v>
      </c>
      <c r="Q826" s="152" t="s">
        <v>138</v>
      </c>
      <c r="R826" s="136" t="s">
        <v>73</v>
      </c>
      <c r="S826" s="180" t="s">
        <v>213</v>
      </c>
    </row>
    <row r="827" spans="1:19" ht="20.25" customHeight="1">
      <c r="A827" s="136" t="s">
        <v>2400</v>
      </c>
      <c r="B827" s="151" t="s">
        <v>2401</v>
      </c>
      <c r="C827" s="152" t="s">
        <v>1193</v>
      </c>
      <c r="D827" s="149" t="s">
        <v>232</v>
      </c>
      <c r="E827" s="180"/>
      <c r="F827" s="136" t="s">
        <v>2402</v>
      </c>
      <c r="G827" s="136"/>
      <c r="H827" s="153">
        <v>240</v>
      </c>
      <c r="I827" s="153">
        <v>145500</v>
      </c>
      <c r="J827" s="154">
        <v>0</v>
      </c>
      <c r="K827" s="153">
        <f t="shared" si="48"/>
        <v>0</v>
      </c>
      <c r="L827" s="180">
        <f t="shared" si="49"/>
        <v>0</v>
      </c>
      <c r="M827" s="297">
        <f t="shared" si="47"/>
        <v>34920000</v>
      </c>
      <c r="N827" s="289"/>
      <c r="O827" s="151" t="s">
        <v>2403</v>
      </c>
      <c r="P827" s="136" t="s">
        <v>90</v>
      </c>
      <c r="Q827" s="152" t="s">
        <v>137</v>
      </c>
      <c r="R827" s="136" t="s">
        <v>70</v>
      </c>
      <c r="S827" s="180" t="s">
        <v>35</v>
      </c>
    </row>
    <row r="828" spans="1:19" ht="20.25" customHeight="1">
      <c r="A828" s="136" t="s">
        <v>2404</v>
      </c>
      <c r="B828" s="151" t="s">
        <v>2405</v>
      </c>
      <c r="C828" s="152" t="s">
        <v>802</v>
      </c>
      <c r="D828" s="149" t="s">
        <v>232</v>
      </c>
      <c r="E828" s="180"/>
      <c r="F828" s="136" t="s">
        <v>694</v>
      </c>
      <c r="G828" s="136"/>
      <c r="H828" s="153">
        <v>60</v>
      </c>
      <c r="I828" s="153">
        <v>34000</v>
      </c>
      <c r="J828" s="154">
        <v>22</v>
      </c>
      <c r="K828" s="153">
        <f t="shared" si="48"/>
        <v>1320</v>
      </c>
      <c r="L828" s="180">
        <f t="shared" si="49"/>
        <v>1.32</v>
      </c>
      <c r="M828" s="297">
        <f t="shared" si="47"/>
        <v>2040000</v>
      </c>
      <c r="N828" s="289"/>
      <c r="O828" s="151" t="s">
        <v>2406</v>
      </c>
      <c r="P828" s="136" t="s">
        <v>1163</v>
      </c>
      <c r="Q828" s="152" t="s">
        <v>147</v>
      </c>
      <c r="R828" s="136" t="s">
        <v>68</v>
      </c>
      <c r="S828" s="180" t="s">
        <v>1076</v>
      </c>
    </row>
    <row r="829" spans="1:19" ht="20.25" customHeight="1">
      <c r="A829" s="136" t="s">
        <v>2404</v>
      </c>
      <c r="B829" s="151" t="s">
        <v>2405</v>
      </c>
      <c r="C829" s="152" t="s">
        <v>475</v>
      </c>
      <c r="D829" s="149" t="s">
        <v>232</v>
      </c>
      <c r="E829" s="180"/>
      <c r="F829" s="136" t="s">
        <v>2376</v>
      </c>
      <c r="G829" s="136"/>
      <c r="H829" s="153">
        <v>60</v>
      </c>
      <c r="I829" s="153">
        <v>20000</v>
      </c>
      <c r="J829" s="154">
        <v>13</v>
      </c>
      <c r="K829" s="153">
        <f t="shared" si="48"/>
        <v>780</v>
      </c>
      <c r="L829" s="180">
        <f t="shared" si="49"/>
        <v>0.78</v>
      </c>
      <c r="M829" s="297">
        <f t="shared" si="47"/>
        <v>1200000</v>
      </c>
      <c r="N829" s="289"/>
      <c r="O829" s="151" t="s">
        <v>2406</v>
      </c>
      <c r="P829" s="136" t="s">
        <v>1163</v>
      </c>
      <c r="Q829" s="152" t="s">
        <v>2291</v>
      </c>
      <c r="R829" s="136" t="s">
        <v>68</v>
      </c>
      <c r="S829" s="180" t="s">
        <v>1076</v>
      </c>
    </row>
    <row r="830" spans="1:19" ht="20.25" customHeight="1">
      <c r="A830" s="136" t="s">
        <v>2404</v>
      </c>
      <c r="B830" s="151" t="s">
        <v>2405</v>
      </c>
      <c r="C830" s="152" t="s">
        <v>475</v>
      </c>
      <c r="D830" s="149" t="s">
        <v>232</v>
      </c>
      <c r="E830" s="180"/>
      <c r="F830" s="136" t="s">
        <v>880</v>
      </c>
      <c r="G830" s="136"/>
      <c r="H830" s="153">
        <v>60</v>
      </c>
      <c r="I830" s="153">
        <v>3600</v>
      </c>
      <c r="J830" s="154">
        <v>0</v>
      </c>
      <c r="K830" s="153">
        <f t="shared" si="48"/>
        <v>0</v>
      </c>
      <c r="L830" s="180">
        <f t="shared" si="49"/>
        <v>0</v>
      </c>
      <c r="M830" s="297">
        <f t="shared" si="47"/>
        <v>216000</v>
      </c>
      <c r="N830" s="289"/>
      <c r="O830" s="151" t="s">
        <v>2406</v>
      </c>
      <c r="P830" s="136" t="s">
        <v>1163</v>
      </c>
      <c r="Q830" s="152" t="s">
        <v>126</v>
      </c>
      <c r="R830" s="136" t="s">
        <v>73</v>
      </c>
      <c r="S830" s="180" t="s">
        <v>1076</v>
      </c>
    </row>
    <row r="831" spans="1:19" ht="20.25" customHeight="1">
      <c r="A831" s="136" t="s">
        <v>221</v>
      </c>
      <c r="B831" s="151" t="s">
        <v>2274</v>
      </c>
      <c r="C831" s="152" t="s">
        <v>368</v>
      </c>
      <c r="D831" s="149" t="s">
        <v>821</v>
      </c>
      <c r="E831" s="180"/>
      <c r="F831" s="136" t="s">
        <v>1104</v>
      </c>
      <c r="G831" s="136"/>
      <c r="H831" s="153">
        <v>394</v>
      </c>
      <c r="I831" s="153">
        <v>18411.8</v>
      </c>
      <c r="J831" s="154">
        <v>8</v>
      </c>
      <c r="K831" s="153">
        <f t="shared" si="48"/>
        <v>3152</v>
      </c>
      <c r="L831" s="180">
        <f t="shared" si="49"/>
        <v>3.1520000000000001</v>
      </c>
      <c r="M831" s="297">
        <f t="shared" si="47"/>
        <v>7254249.1999999993</v>
      </c>
      <c r="N831" s="289"/>
      <c r="O831" s="151" t="s">
        <v>11</v>
      </c>
      <c r="P831" s="136" t="s">
        <v>1361</v>
      </c>
      <c r="Q831" s="152" t="s">
        <v>2407</v>
      </c>
      <c r="R831" s="136" t="s">
        <v>68</v>
      </c>
      <c r="S831" s="180" t="s">
        <v>1076</v>
      </c>
    </row>
    <row r="832" spans="1:19" ht="20.25" customHeight="1">
      <c r="A832" s="136" t="s">
        <v>221</v>
      </c>
      <c r="B832" s="151" t="s">
        <v>2274</v>
      </c>
      <c r="C832" s="152" t="s">
        <v>368</v>
      </c>
      <c r="D832" s="149" t="s">
        <v>821</v>
      </c>
      <c r="E832" s="180"/>
      <c r="F832" s="136" t="s">
        <v>519</v>
      </c>
      <c r="G832" s="136"/>
      <c r="H832" s="153">
        <v>394</v>
      </c>
      <c r="I832" s="153">
        <v>33755</v>
      </c>
      <c r="J832" s="154">
        <v>14</v>
      </c>
      <c r="K832" s="153">
        <f t="shared" si="48"/>
        <v>5516</v>
      </c>
      <c r="L832" s="180">
        <f t="shared" si="49"/>
        <v>5.516</v>
      </c>
      <c r="M832" s="297">
        <f t="shared" si="47"/>
        <v>13299470</v>
      </c>
      <c r="N832" s="289"/>
      <c r="O832" s="151" t="s">
        <v>11</v>
      </c>
      <c r="P832" s="136" t="s">
        <v>1361</v>
      </c>
      <c r="Q832" s="152" t="s">
        <v>118</v>
      </c>
      <c r="R832" s="136" t="s">
        <v>68</v>
      </c>
      <c r="S832" s="180" t="s">
        <v>1076</v>
      </c>
    </row>
    <row r="833" spans="1:19" s="70" customFormat="1" ht="20.2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56" t="s">
        <v>2256</v>
      </c>
      <c r="M833" s="375">
        <f>SUM(M478:M832)</f>
        <v>5246792272.7000017</v>
      </c>
      <c r="N833" s="19"/>
      <c r="O833" s="19"/>
      <c r="P833" s="19"/>
      <c r="Q833" s="19"/>
      <c r="R833" s="19"/>
      <c r="S833" s="19"/>
    </row>
    <row r="834" spans="1:19" s="33" customFormat="1" ht="20.25" customHeight="1">
      <c r="A834" s="280" t="s">
        <v>806</v>
      </c>
      <c r="B834" s="281" t="s">
        <v>2448</v>
      </c>
      <c r="C834" s="280" t="s">
        <v>371</v>
      </c>
      <c r="D834" s="287" t="s">
        <v>458</v>
      </c>
      <c r="E834" s="281">
        <v>2025.12</v>
      </c>
      <c r="F834" s="280" t="s">
        <v>719</v>
      </c>
      <c r="G834" s="281"/>
      <c r="H834" s="283">
        <v>275</v>
      </c>
      <c r="I834" s="283">
        <v>145300</v>
      </c>
      <c r="J834" s="324">
        <v>31.9</v>
      </c>
      <c r="K834" s="283">
        <f t="shared" ref="K834:K839" si="50">J834*H834</f>
        <v>8772.5</v>
      </c>
      <c r="L834" s="302">
        <f t="shared" ref="L834:L839" si="51">K834/1000</f>
        <v>8.7725000000000009</v>
      </c>
      <c r="M834" s="288">
        <f t="shared" ref="M834:M897" si="52">H834*I834</f>
        <v>39957500</v>
      </c>
      <c r="N834" s="281"/>
      <c r="O834" s="281"/>
      <c r="P834" s="280" t="s">
        <v>1273</v>
      </c>
      <c r="Q834" s="280" t="s">
        <v>370</v>
      </c>
      <c r="R834" s="280" t="s">
        <v>60</v>
      </c>
      <c r="S834" s="280" t="s">
        <v>40</v>
      </c>
    </row>
    <row r="835" spans="1:19" s="33" customFormat="1" ht="20.25" customHeight="1">
      <c r="A835" s="280" t="s">
        <v>806</v>
      </c>
      <c r="B835" s="281" t="s">
        <v>1060</v>
      </c>
      <c r="C835" s="280" t="s">
        <v>371</v>
      </c>
      <c r="D835" s="287" t="s">
        <v>458</v>
      </c>
      <c r="E835" s="281">
        <v>2025.12</v>
      </c>
      <c r="F835" s="280" t="s">
        <v>568</v>
      </c>
      <c r="G835" s="281"/>
      <c r="H835" s="283">
        <v>275</v>
      </c>
      <c r="I835" s="283">
        <v>60411</v>
      </c>
      <c r="J835" s="324">
        <v>15.5</v>
      </c>
      <c r="K835" s="283">
        <f t="shared" si="50"/>
        <v>4262.5</v>
      </c>
      <c r="L835" s="302">
        <f t="shared" si="51"/>
        <v>4.2625000000000002</v>
      </c>
      <c r="M835" s="288">
        <f t="shared" si="52"/>
        <v>16613025</v>
      </c>
      <c r="N835" s="281"/>
      <c r="O835" s="281"/>
      <c r="P835" s="280" t="s">
        <v>1273</v>
      </c>
      <c r="Q835" s="280" t="s">
        <v>270</v>
      </c>
      <c r="R835" s="280" t="s">
        <v>60</v>
      </c>
      <c r="S835" s="280" t="s">
        <v>40</v>
      </c>
    </row>
    <row r="836" spans="1:19" s="34" customFormat="1" ht="20.25" customHeight="1">
      <c r="A836" s="280" t="s">
        <v>10</v>
      </c>
      <c r="B836" s="281" t="s">
        <v>1600</v>
      </c>
      <c r="C836" s="280" t="s">
        <v>1024</v>
      </c>
      <c r="D836" s="287" t="s">
        <v>1145</v>
      </c>
      <c r="E836" s="281"/>
      <c r="F836" s="280" t="s">
        <v>719</v>
      </c>
      <c r="G836" s="281"/>
      <c r="H836" s="283">
        <v>853</v>
      </c>
      <c r="I836" s="283">
        <v>4176</v>
      </c>
      <c r="J836" s="288">
        <v>21</v>
      </c>
      <c r="K836" s="283">
        <f t="shared" si="50"/>
        <v>17913</v>
      </c>
      <c r="L836" s="302">
        <f t="shared" si="51"/>
        <v>17.913</v>
      </c>
      <c r="M836" s="288">
        <f t="shared" si="52"/>
        <v>3562128</v>
      </c>
      <c r="N836" s="281"/>
      <c r="O836" s="281"/>
      <c r="P836" s="280" t="s">
        <v>1164</v>
      </c>
      <c r="Q836" s="280" t="s">
        <v>370</v>
      </c>
      <c r="R836" s="280" t="s">
        <v>60</v>
      </c>
      <c r="S836" s="280" t="s">
        <v>109</v>
      </c>
    </row>
    <row r="837" spans="1:19" s="34" customFormat="1" ht="20.25" customHeight="1">
      <c r="A837" s="43" t="s">
        <v>235</v>
      </c>
      <c r="B837" s="213" t="s">
        <v>1247</v>
      </c>
      <c r="C837" s="45" t="s">
        <v>371</v>
      </c>
      <c r="D837" s="214" t="s">
        <v>462</v>
      </c>
      <c r="E837" s="215">
        <v>2026.01</v>
      </c>
      <c r="F837" s="43" t="s">
        <v>512</v>
      </c>
      <c r="G837" s="43" t="s">
        <v>58</v>
      </c>
      <c r="H837" s="330">
        <v>1758</v>
      </c>
      <c r="I837" s="330">
        <v>44000</v>
      </c>
      <c r="J837" s="216">
        <v>11.8</v>
      </c>
      <c r="K837" s="216">
        <f t="shared" si="50"/>
        <v>20744.400000000001</v>
      </c>
      <c r="L837" s="221">
        <f t="shared" si="51"/>
        <v>20.744400000000002</v>
      </c>
      <c r="M837" s="218">
        <f t="shared" si="52"/>
        <v>77352000</v>
      </c>
      <c r="N837" s="318" t="s">
        <v>2065</v>
      </c>
      <c r="O837" s="213"/>
      <c r="P837" s="43" t="s">
        <v>483</v>
      </c>
      <c r="Q837" s="45" t="s">
        <v>270</v>
      </c>
      <c r="R837" s="43" t="s">
        <v>60</v>
      </c>
      <c r="S837" s="43" t="s">
        <v>213</v>
      </c>
    </row>
    <row r="838" spans="1:19" s="34" customFormat="1" ht="20.25" customHeight="1">
      <c r="A838" s="43" t="s">
        <v>2451</v>
      </c>
      <c r="B838" s="213" t="s">
        <v>2452</v>
      </c>
      <c r="C838" s="45" t="s">
        <v>2453</v>
      </c>
      <c r="D838" s="214" t="s">
        <v>936</v>
      </c>
      <c r="E838" s="215"/>
      <c r="F838" s="43" t="s">
        <v>67</v>
      </c>
      <c r="G838" s="43" t="s">
        <v>58</v>
      </c>
      <c r="H838" s="330">
        <v>918</v>
      </c>
      <c r="I838" s="330">
        <v>110000</v>
      </c>
      <c r="J838" s="216">
        <v>40</v>
      </c>
      <c r="K838" s="216">
        <f t="shared" si="50"/>
        <v>36720</v>
      </c>
      <c r="L838" s="221">
        <f t="shared" si="51"/>
        <v>36.72</v>
      </c>
      <c r="M838" s="218">
        <f t="shared" si="52"/>
        <v>100980000</v>
      </c>
      <c r="N838" s="318" t="s">
        <v>2470</v>
      </c>
      <c r="O838" s="213"/>
      <c r="P838" s="43" t="s">
        <v>1164</v>
      </c>
      <c r="Q838" s="45" t="s">
        <v>2471</v>
      </c>
      <c r="R838" s="43" t="s">
        <v>60</v>
      </c>
      <c r="S838" s="43" t="s">
        <v>109</v>
      </c>
    </row>
    <row r="839" spans="1:19" s="34" customFormat="1" ht="20.25" customHeight="1">
      <c r="A839" s="43" t="s">
        <v>2451</v>
      </c>
      <c r="B839" s="213" t="s">
        <v>2452</v>
      </c>
      <c r="C839" s="45" t="s">
        <v>2453</v>
      </c>
      <c r="D839" s="214" t="s">
        <v>936</v>
      </c>
      <c r="E839" s="215"/>
      <c r="F839" s="43" t="s">
        <v>2454</v>
      </c>
      <c r="G839" s="43" t="s">
        <v>58</v>
      </c>
      <c r="H839" s="330">
        <v>908</v>
      </c>
      <c r="I839" s="330">
        <v>35000</v>
      </c>
      <c r="J839" s="216">
        <v>15</v>
      </c>
      <c r="K839" s="216">
        <f t="shared" si="50"/>
        <v>13620</v>
      </c>
      <c r="L839" s="221">
        <f t="shared" si="51"/>
        <v>13.62</v>
      </c>
      <c r="M839" s="218">
        <f t="shared" si="52"/>
        <v>31780000</v>
      </c>
      <c r="N839" s="318" t="s">
        <v>2472</v>
      </c>
      <c r="O839" s="213"/>
      <c r="P839" s="43" t="s">
        <v>1164</v>
      </c>
      <c r="Q839" s="45" t="s">
        <v>270</v>
      </c>
      <c r="R839" s="43" t="s">
        <v>60</v>
      </c>
      <c r="S839" s="43" t="s">
        <v>109</v>
      </c>
    </row>
    <row r="840" spans="1:19" s="34" customFormat="1" ht="20.25" customHeight="1">
      <c r="A840" s="43" t="s">
        <v>2451</v>
      </c>
      <c r="B840" s="213" t="s">
        <v>2452</v>
      </c>
      <c r="C840" s="45" t="s">
        <v>2453</v>
      </c>
      <c r="D840" s="214" t="s">
        <v>936</v>
      </c>
      <c r="E840" s="215"/>
      <c r="F840" s="43" t="s">
        <v>2455</v>
      </c>
      <c r="G840" s="43"/>
      <c r="H840" s="330">
        <v>454</v>
      </c>
      <c r="I840" s="330">
        <v>41500</v>
      </c>
      <c r="J840" s="216"/>
      <c r="K840" s="217"/>
      <c r="L840" s="217"/>
      <c r="M840" s="218">
        <f t="shared" si="52"/>
        <v>18841000</v>
      </c>
      <c r="N840" s="318" t="s">
        <v>2473</v>
      </c>
      <c r="O840" s="213"/>
      <c r="P840" s="43" t="s">
        <v>1164</v>
      </c>
      <c r="Q840" s="45" t="s">
        <v>272</v>
      </c>
      <c r="R840" s="43" t="s">
        <v>73</v>
      </c>
      <c r="S840" s="43" t="s">
        <v>109</v>
      </c>
    </row>
    <row r="841" spans="1:19" s="34" customFormat="1" ht="20.25" customHeight="1">
      <c r="A841" s="43" t="s">
        <v>2451</v>
      </c>
      <c r="B841" s="213" t="s">
        <v>2452</v>
      </c>
      <c r="C841" s="45" t="s">
        <v>2453</v>
      </c>
      <c r="D841" s="214" t="s">
        <v>936</v>
      </c>
      <c r="E841" s="215"/>
      <c r="F841" s="43" t="s">
        <v>2456</v>
      </c>
      <c r="G841" s="43"/>
      <c r="H841" s="330">
        <v>454</v>
      </c>
      <c r="I841" s="330">
        <v>10000</v>
      </c>
      <c r="J841" s="216"/>
      <c r="K841" s="217"/>
      <c r="L841" s="217"/>
      <c r="M841" s="218">
        <f t="shared" si="52"/>
        <v>4540000</v>
      </c>
      <c r="N841" s="318"/>
      <c r="O841" s="213"/>
      <c r="P841" s="43" t="s">
        <v>1164</v>
      </c>
      <c r="Q841" s="45" t="s">
        <v>274</v>
      </c>
      <c r="R841" s="43" t="s">
        <v>73</v>
      </c>
      <c r="S841" s="43" t="s">
        <v>109</v>
      </c>
    </row>
    <row r="842" spans="1:19" s="34" customFormat="1" ht="20.25" customHeight="1">
      <c r="A842" s="43" t="s">
        <v>2451</v>
      </c>
      <c r="B842" s="213" t="s">
        <v>2452</v>
      </c>
      <c r="C842" s="45" t="s">
        <v>2453</v>
      </c>
      <c r="D842" s="214" t="s">
        <v>936</v>
      </c>
      <c r="E842" s="215"/>
      <c r="F842" s="43" t="s">
        <v>2457</v>
      </c>
      <c r="G842" s="43"/>
      <c r="H842" s="330">
        <v>908</v>
      </c>
      <c r="I842" s="330">
        <v>42000</v>
      </c>
      <c r="J842" s="216"/>
      <c r="K842" s="217"/>
      <c r="L842" s="217"/>
      <c r="M842" s="218">
        <f t="shared" si="52"/>
        <v>38136000</v>
      </c>
      <c r="N842" s="318" t="s">
        <v>2474</v>
      </c>
      <c r="O842" s="213"/>
      <c r="P842" s="43" t="s">
        <v>1164</v>
      </c>
      <c r="Q842" s="45" t="s">
        <v>271</v>
      </c>
      <c r="R842" s="43" t="s">
        <v>73</v>
      </c>
      <c r="S842" s="43" t="s">
        <v>109</v>
      </c>
    </row>
    <row r="843" spans="1:19" s="34" customFormat="1" ht="20.25" customHeight="1">
      <c r="A843" s="43" t="s">
        <v>2451</v>
      </c>
      <c r="B843" s="213" t="s">
        <v>2452</v>
      </c>
      <c r="C843" s="45" t="s">
        <v>2453</v>
      </c>
      <c r="D843" s="214" t="s">
        <v>936</v>
      </c>
      <c r="E843" s="215"/>
      <c r="F843" s="43" t="s">
        <v>2458</v>
      </c>
      <c r="G843" s="43"/>
      <c r="H843" s="330">
        <v>454</v>
      </c>
      <c r="I843" s="330">
        <v>43500</v>
      </c>
      <c r="J843" s="216"/>
      <c r="K843" s="217"/>
      <c r="L843" s="217"/>
      <c r="M843" s="218">
        <f t="shared" si="52"/>
        <v>19749000</v>
      </c>
      <c r="N843" s="318" t="s">
        <v>879</v>
      </c>
      <c r="O843" s="213"/>
      <c r="P843" s="43" t="s">
        <v>1164</v>
      </c>
      <c r="Q843" s="45" t="s">
        <v>984</v>
      </c>
      <c r="R843" s="43" t="s">
        <v>73</v>
      </c>
      <c r="S843" s="43" t="s">
        <v>109</v>
      </c>
    </row>
    <row r="844" spans="1:19" s="34" customFormat="1" ht="20.25" customHeight="1">
      <c r="A844" s="43" t="s">
        <v>2451</v>
      </c>
      <c r="B844" s="213" t="s">
        <v>2452</v>
      </c>
      <c r="C844" s="45" t="s">
        <v>2453</v>
      </c>
      <c r="D844" s="214" t="s">
        <v>936</v>
      </c>
      <c r="E844" s="215"/>
      <c r="F844" s="43" t="s">
        <v>2459</v>
      </c>
      <c r="G844" s="43"/>
      <c r="H844" s="330">
        <v>454</v>
      </c>
      <c r="I844" s="330">
        <v>95000</v>
      </c>
      <c r="J844" s="216"/>
      <c r="K844" s="217"/>
      <c r="L844" s="217"/>
      <c r="M844" s="218">
        <f t="shared" si="52"/>
        <v>43130000</v>
      </c>
      <c r="N844" s="318" t="s">
        <v>2475</v>
      </c>
      <c r="O844" s="213"/>
      <c r="P844" s="43" t="s">
        <v>1164</v>
      </c>
      <c r="Q844" s="45" t="s">
        <v>276</v>
      </c>
      <c r="R844" s="43" t="s">
        <v>73</v>
      </c>
      <c r="S844" s="43" t="s">
        <v>109</v>
      </c>
    </row>
    <row r="845" spans="1:19" s="34" customFormat="1" ht="20.25" customHeight="1">
      <c r="A845" s="43" t="s">
        <v>2451</v>
      </c>
      <c r="B845" s="213" t="s">
        <v>2452</v>
      </c>
      <c r="C845" s="45" t="s">
        <v>2453</v>
      </c>
      <c r="D845" s="214" t="s">
        <v>936</v>
      </c>
      <c r="E845" s="215"/>
      <c r="F845" s="43" t="s">
        <v>2460</v>
      </c>
      <c r="G845" s="43"/>
      <c r="H845" s="330">
        <v>454</v>
      </c>
      <c r="I845" s="330">
        <v>16500</v>
      </c>
      <c r="J845" s="216"/>
      <c r="K845" s="217"/>
      <c r="L845" s="217"/>
      <c r="M845" s="218">
        <f t="shared" si="52"/>
        <v>7491000</v>
      </c>
      <c r="N845" s="318" t="s">
        <v>2476</v>
      </c>
      <c r="O845" s="213"/>
      <c r="P845" s="43" t="s">
        <v>1164</v>
      </c>
      <c r="Q845" s="45" t="s">
        <v>336</v>
      </c>
      <c r="R845" s="43" t="s">
        <v>73</v>
      </c>
      <c r="S845" s="43" t="s">
        <v>109</v>
      </c>
    </row>
    <row r="846" spans="1:19" s="34" customFormat="1" ht="20.25" customHeight="1">
      <c r="A846" s="43" t="s">
        <v>2451</v>
      </c>
      <c r="B846" s="213" t="s">
        <v>2452</v>
      </c>
      <c r="C846" s="45" t="s">
        <v>2453</v>
      </c>
      <c r="D846" s="214" t="s">
        <v>936</v>
      </c>
      <c r="E846" s="215"/>
      <c r="F846" s="43" t="s">
        <v>2461</v>
      </c>
      <c r="G846" s="43"/>
      <c r="H846" s="330">
        <v>908</v>
      </c>
      <c r="I846" s="330">
        <v>5200</v>
      </c>
      <c r="J846" s="216"/>
      <c r="K846" s="217"/>
      <c r="L846" s="217"/>
      <c r="M846" s="218">
        <f t="shared" si="52"/>
        <v>4721600</v>
      </c>
      <c r="N846" s="318" t="s">
        <v>586</v>
      </c>
      <c r="O846" s="213"/>
      <c r="P846" s="43" t="s">
        <v>1164</v>
      </c>
      <c r="Q846" s="45" t="s">
        <v>336</v>
      </c>
      <c r="R846" s="43" t="s">
        <v>73</v>
      </c>
      <c r="S846" s="43" t="s">
        <v>109</v>
      </c>
    </row>
    <row r="847" spans="1:19" s="34" customFormat="1" ht="20.25" customHeight="1">
      <c r="A847" s="43" t="s">
        <v>2451</v>
      </c>
      <c r="B847" s="213" t="s">
        <v>2452</v>
      </c>
      <c r="C847" s="45" t="s">
        <v>2453</v>
      </c>
      <c r="D847" s="214" t="s">
        <v>936</v>
      </c>
      <c r="E847" s="215"/>
      <c r="F847" s="43" t="s">
        <v>2462</v>
      </c>
      <c r="G847" s="43"/>
      <c r="H847" s="330">
        <v>908</v>
      </c>
      <c r="I847" s="330">
        <v>5200</v>
      </c>
      <c r="J847" s="216"/>
      <c r="K847" s="217"/>
      <c r="L847" s="217"/>
      <c r="M847" s="218">
        <f t="shared" si="52"/>
        <v>4721600</v>
      </c>
      <c r="N847" s="318" t="s">
        <v>587</v>
      </c>
      <c r="O847" s="213"/>
      <c r="P847" s="43" t="s">
        <v>1164</v>
      </c>
      <c r="Q847" s="45" t="s">
        <v>336</v>
      </c>
      <c r="R847" s="43" t="s">
        <v>73</v>
      </c>
      <c r="S847" s="43" t="s">
        <v>109</v>
      </c>
    </row>
    <row r="848" spans="1:19" s="34" customFormat="1" ht="20.25" customHeight="1">
      <c r="A848" s="43" t="s">
        <v>2463</v>
      </c>
      <c r="B848" s="213" t="s">
        <v>2481</v>
      </c>
      <c r="C848" s="45" t="s">
        <v>975</v>
      </c>
      <c r="D848" s="214" t="s">
        <v>462</v>
      </c>
      <c r="E848" s="215"/>
      <c r="F848" s="43" t="s">
        <v>763</v>
      </c>
      <c r="G848" s="331"/>
      <c r="H848" s="331">
        <v>166</v>
      </c>
      <c r="I848" s="330">
        <v>138600</v>
      </c>
      <c r="J848" s="216"/>
      <c r="K848" s="217"/>
      <c r="L848" s="217"/>
      <c r="M848" s="218">
        <f t="shared" si="52"/>
        <v>23007600</v>
      </c>
      <c r="N848" s="318" t="s">
        <v>2477</v>
      </c>
      <c r="O848" s="213"/>
      <c r="P848" s="43" t="s">
        <v>1361</v>
      </c>
      <c r="Q848" s="45" t="s">
        <v>2471</v>
      </c>
      <c r="R848" s="43" t="s">
        <v>60</v>
      </c>
      <c r="S848" s="43" t="s">
        <v>1076</v>
      </c>
    </row>
    <row r="849" spans="1:19" s="34" customFormat="1" ht="20.25" customHeight="1">
      <c r="A849" s="43" t="s">
        <v>2463</v>
      </c>
      <c r="B849" s="213" t="s">
        <v>2481</v>
      </c>
      <c r="C849" s="45" t="s">
        <v>975</v>
      </c>
      <c r="D849" s="214" t="s">
        <v>462</v>
      </c>
      <c r="E849" s="215"/>
      <c r="F849" s="43" t="s">
        <v>2464</v>
      </c>
      <c r="G849" s="331"/>
      <c r="H849" s="331">
        <v>158</v>
      </c>
      <c r="I849" s="330">
        <v>81000</v>
      </c>
      <c r="J849" s="216">
        <v>15.5</v>
      </c>
      <c r="K849" s="216">
        <f>J849*H849</f>
        <v>2449</v>
      </c>
      <c r="L849" s="221">
        <f>K849/1000</f>
        <v>2.4489999999999998</v>
      </c>
      <c r="M849" s="218">
        <f t="shared" si="52"/>
        <v>12798000</v>
      </c>
      <c r="N849" s="318" t="s">
        <v>1071</v>
      </c>
      <c r="O849" s="213"/>
      <c r="P849" s="43" t="s">
        <v>1361</v>
      </c>
      <c r="Q849" s="45" t="s">
        <v>270</v>
      </c>
      <c r="R849" s="43" t="s">
        <v>60</v>
      </c>
      <c r="S849" s="43" t="s">
        <v>1076</v>
      </c>
    </row>
    <row r="850" spans="1:19" s="34" customFormat="1" ht="20.25" customHeight="1">
      <c r="A850" s="43" t="s">
        <v>2463</v>
      </c>
      <c r="B850" s="213" t="s">
        <v>2481</v>
      </c>
      <c r="C850" s="45" t="s">
        <v>975</v>
      </c>
      <c r="D850" s="214" t="s">
        <v>462</v>
      </c>
      <c r="E850" s="215"/>
      <c r="F850" s="43" t="s">
        <v>2383</v>
      </c>
      <c r="G850" s="331"/>
      <c r="H850" s="331">
        <v>158</v>
      </c>
      <c r="I850" s="330">
        <v>55700</v>
      </c>
      <c r="J850" s="216"/>
      <c r="K850" s="217"/>
      <c r="L850" s="217"/>
      <c r="M850" s="218">
        <f t="shared" si="52"/>
        <v>8800600</v>
      </c>
      <c r="N850" s="318"/>
      <c r="O850" s="213"/>
      <c r="P850" s="43" t="s">
        <v>1361</v>
      </c>
      <c r="Q850" s="45" t="s">
        <v>271</v>
      </c>
      <c r="R850" s="43" t="s">
        <v>73</v>
      </c>
      <c r="S850" s="43" t="s">
        <v>1076</v>
      </c>
    </row>
    <row r="851" spans="1:19" s="34" customFormat="1" ht="20.25" customHeight="1">
      <c r="A851" s="43" t="s">
        <v>2463</v>
      </c>
      <c r="B851" s="213" t="s">
        <v>2481</v>
      </c>
      <c r="C851" s="45" t="s">
        <v>975</v>
      </c>
      <c r="D851" s="214" t="s">
        <v>462</v>
      </c>
      <c r="E851" s="215"/>
      <c r="F851" s="43" t="s">
        <v>2465</v>
      </c>
      <c r="G851" s="331"/>
      <c r="H851" s="331">
        <v>79</v>
      </c>
      <c r="I851" s="330">
        <v>49500</v>
      </c>
      <c r="J851" s="216"/>
      <c r="K851" s="217"/>
      <c r="L851" s="217"/>
      <c r="M851" s="218">
        <f t="shared" si="52"/>
        <v>3910500</v>
      </c>
      <c r="N851" s="318" t="s">
        <v>1295</v>
      </c>
      <c r="O851" s="213"/>
      <c r="P851" s="43" t="s">
        <v>1361</v>
      </c>
      <c r="Q851" s="45" t="s">
        <v>585</v>
      </c>
      <c r="R851" s="43" t="s">
        <v>73</v>
      </c>
      <c r="S851" s="43" t="s">
        <v>1076</v>
      </c>
    </row>
    <row r="852" spans="1:19" s="34" customFormat="1" ht="20.25" customHeight="1">
      <c r="A852" s="43" t="s">
        <v>2463</v>
      </c>
      <c r="B852" s="213" t="s">
        <v>2481</v>
      </c>
      <c r="C852" s="45" t="s">
        <v>975</v>
      </c>
      <c r="D852" s="214" t="s">
        <v>462</v>
      </c>
      <c r="E852" s="215"/>
      <c r="F852" s="43" t="s">
        <v>2466</v>
      </c>
      <c r="G852" s="331"/>
      <c r="H852" s="331">
        <v>83.5</v>
      </c>
      <c r="I852" s="330">
        <v>100800</v>
      </c>
      <c r="J852" s="216"/>
      <c r="K852" s="217"/>
      <c r="L852" s="217"/>
      <c r="M852" s="218">
        <f t="shared" si="52"/>
        <v>8416800</v>
      </c>
      <c r="N852" s="318" t="s">
        <v>2478</v>
      </c>
      <c r="O852" s="213"/>
      <c r="P852" s="43" t="s">
        <v>1361</v>
      </c>
      <c r="Q852" s="45" t="s">
        <v>2479</v>
      </c>
      <c r="R852" s="43" t="s">
        <v>73</v>
      </c>
      <c r="S852" s="43" t="s">
        <v>1076</v>
      </c>
    </row>
    <row r="853" spans="1:19" s="34" customFormat="1" ht="20.25" customHeight="1">
      <c r="A853" s="43" t="s">
        <v>2463</v>
      </c>
      <c r="B853" s="213" t="s">
        <v>2481</v>
      </c>
      <c r="C853" s="45" t="s">
        <v>975</v>
      </c>
      <c r="D853" s="214" t="s">
        <v>462</v>
      </c>
      <c r="E853" s="215"/>
      <c r="F853" s="43" t="s">
        <v>1693</v>
      </c>
      <c r="G853" s="331"/>
      <c r="H853" s="331">
        <v>79</v>
      </c>
      <c r="I853" s="330">
        <v>46800</v>
      </c>
      <c r="J853" s="216"/>
      <c r="K853" s="217"/>
      <c r="L853" s="217"/>
      <c r="M853" s="218">
        <f t="shared" si="52"/>
        <v>3697200</v>
      </c>
      <c r="N853" s="318"/>
      <c r="O853" s="213"/>
      <c r="P853" s="43" t="s">
        <v>1361</v>
      </c>
      <c r="Q853" s="45" t="s">
        <v>984</v>
      </c>
      <c r="R853" s="43" t="s">
        <v>73</v>
      </c>
      <c r="S853" s="43" t="s">
        <v>1076</v>
      </c>
    </row>
    <row r="854" spans="1:19" s="34" customFormat="1" ht="20.25" customHeight="1">
      <c r="A854" s="43" t="s">
        <v>2463</v>
      </c>
      <c r="B854" s="213" t="s">
        <v>2481</v>
      </c>
      <c r="C854" s="45" t="s">
        <v>975</v>
      </c>
      <c r="D854" s="214" t="s">
        <v>462</v>
      </c>
      <c r="E854" s="215"/>
      <c r="F854" s="43" t="s">
        <v>2467</v>
      </c>
      <c r="G854" s="331"/>
      <c r="H854" s="331">
        <v>158</v>
      </c>
      <c r="I854" s="330">
        <v>16600</v>
      </c>
      <c r="J854" s="216"/>
      <c r="K854" s="217"/>
      <c r="L854" s="217"/>
      <c r="M854" s="218">
        <f t="shared" si="52"/>
        <v>2622800</v>
      </c>
      <c r="N854" s="318" t="s">
        <v>2480</v>
      </c>
      <c r="O854" s="213"/>
      <c r="P854" s="43" t="s">
        <v>1361</v>
      </c>
      <c r="Q854" s="45" t="s">
        <v>336</v>
      </c>
      <c r="R854" s="43" t="s">
        <v>73</v>
      </c>
      <c r="S854" s="43" t="s">
        <v>1076</v>
      </c>
    </row>
    <row r="855" spans="1:19" s="34" customFormat="1" ht="20.25" customHeight="1">
      <c r="A855" s="43" t="s">
        <v>2463</v>
      </c>
      <c r="B855" s="213" t="s">
        <v>2481</v>
      </c>
      <c r="C855" s="45" t="s">
        <v>975</v>
      </c>
      <c r="D855" s="214" t="s">
        <v>462</v>
      </c>
      <c r="E855" s="215"/>
      <c r="F855" s="43" t="s">
        <v>2468</v>
      </c>
      <c r="G855" s="331"/>
      <c r="H855" s="331">
        <v>79</v>
      </c>
      <c r="I855" s="330">
        <v>43200</v>
      </c>
      <c r="J855" s="216"/>
      <c r="K855" s="217"/>
      <c r="L855" s="217"/>
      <c r="M855" s="218">
        <f t="shared" si="52"/>
        <v>3412800</v>
      </c>
      <c r="N855" s="318"/>
      <c r="O855" s="213"/>
      <c r="P855" s="43" t="s">
        <v>1361</v>
      </c>
      <c r="Q855" s="45" t="s">
        <v>360</v>
      </c>
      <c r="R855" s="43" t="s">
        <v>73</v>
      </c>
      <c r="S855" s="43" t="s">
        <v>1076</v>
      </c>
    </row>
    <row r="856" spans="1:19" s="34" customFormat="1" ht="20.25" customHeight="1">
      <c r="A856" s="43" t="s">
        <v>2463</v>
      </c>
      <c r="B856" s="213" t="s">
        <v>2481</v>
      </c>
      <c r="C856" s="45" t="s">
        <v>975</v>
      </c>
      <c r="D856" s="214" t="s">
        <v>462</v>
      </c>
      <c r="E856" s="215"/>
      <c r="F856" s="43" t="s">
        <v>2469</v>
      </c>
      <c r="G856" s="331"/>
      <c r="H856" s="331">
        <v>79</v>
      </c>
      <c r="I856" s="330">
        <v>32400</v>
      </c>
      <c r="J856" s="216"/>
      <c r="K856" s="217"/>
      <c r="L856" s="217"/>
      <c r="M856" s="218">
        <f t="shared" si="52"/>
        <v>2559600</v>
      </c>
      <c r="N856" s="318"/>
      <c r="O856" s="213"/>
      <c r="P856" s="43" t="s">
        <v>1361</v>
      </c>
      <c r="Q856" s="45" t="s">
        <v>360</v>
      </c>
      <c r="R856" s="43" t="s">
        <v>73</v>
      </c>
      <c r="S856" s="43" t="s">
        <v>1076</v>
      </c>
    </row>
    <row r="857" spans="1:19" s="34" customFormat="1" ht="20.25" customHeight="1">
      <c r="A857" s="43" t="s">
        <v>2463</v>
      </c>
      <c r="B857" s="213" t="s">
        <v>2482</v>
      </c>
      <c r="C857" s="45" t="s">
        <v>975</v>
      </c>
      <c r="D857" s="214" t="s">
        <v>836</v>
      </c>
      <c r="E857" s="215"/>
      <c r="F857" s="43" t="s">
        <v>763</v>
      </c>
      <c r="G857" s="43"/>
      <c r="H857" s="331">
        <v>166</v>
      </c>
      <c r="I857" s="330">
        <v>138600</v>
      </c>
      <c r="J857" s="216"/>
      <c r="K857" s="217"/>
      <c r="L857" s="217"/>
      <c r="M857" s="218">
        <f t="shared" si="52"/>
        <v>23007600</v>
      </c>
      <c r="N857" s="318" t="s">
        <v>2477</v>
      </c>
      <c r="O857" s="213"/>
      <c r="P857" s="43" t="s">
        <v>1361</v>
      </c>
      <c r="Q857" s="45" t="s">
        <v>2471</v>
      </c>
      <c r="R857" s="43" t="s">
        <v>60</v>
      </c>
      <c r="S857" s="43" t="s">
        <v>1076</v>
      </c>
    </row>
    <row r="858" spans="1:19" s="34" customFormat="1" ht="20.25" customHeight="1">
      <c r="A858" s="43" t="s">
        <v>2463</v>
      </c>
      <c r="B858" s="213" t="s">
        <v>2482</v>
      </c>
      <c r="C858" s="45" t="s">
        <v>975</v>
      </c>
      <c r="D858" s="214" t="s">
        <v>836</v>
      </c>
      <c r="E858" s="215"/>
      <c r="F858" s="43" t="s">
        <v>2464</v>
      </c>
      <c r="G858" s="43"/>
      <c r="H858" s="331">
        <v>158</v>
      </c>
      <c r="I858" s="330">
        <v>81000</v>
      </c>
      <c r="J858" s="216">
        <v>15.5</v>
      </c>
      <c r="K858" s="216">
        <f>J858*H858</f>
        <v>2449</v>
      </c>
      <c r="L858" s="221">
        <f>K858/1000</f>
        <v>2.4489999999999998</v>
      </c>
      <c r="M858" s="218">
        <f t="shared" si="52"/>
        <v>12798000</v>
      </c>
      <c r="N858" s="318" t="s">
        <v>1071</v>
      </c>
      <c r="O858" s="213"/>
      <c r="P858" s="43" t="s">
        <v>1361</v>
      </c>
      <c r="Q858" s="45" t="s">
        <v>270</v>
      </c>
      <c r="R858" s="43" t="s">
        <v>60</v>
      </c>
      <c r="S858" s="43" t="s">
        <v>1076</v>
      </c>
    </row>
    <row r="859" spans="1:19" s="34" customFormat="1" ht="20.25" customHeight="1">
      <c r="A859" s="43" t="s">
        <v>2463</v>
      </c>
      <c r="B859" s="213" t="s">
        <v>2482</v>
      </c>
      <c r="C859" s="45" t="s">
        <v>975</v>
      </c>
      <c r="D859" s="214" t="s">
        <v>836</v>
      </c>
      <c r="E859" s="215"/>
      <c r="F859" s="43" t="s">
        <v>2383</v>
      </c>
      <c r="G859" s="43"/>
      <c r="H859" s="331">
        <v>158</v>
      </c>
      <c r="I859" s="330">
        <v>55700</v>
      </c>
      <c r="J859" s="216"/>
      <c r="K859" s="217"/>
      <c r="L859" s="217"/>
      <c r="M859" s="218">
        <f t="shared" si="52"/>
        <v>8800600</v>
      </c>
      <c r="N859" s="318"/>
      <c r="O859" s="213"/>
      <c r="P859" s="43" t="s">
        <v>1361</v>
      </c>
      <c r="Q859" s="45" t="s">
        <v>271</v>
      </c>
      <c r="R859" s="43" t="s">
        <v>73</v>
      </c>
      <c r="S859" s="43" t="s">
        <v>1076</v>
      </c>
    </row>
    <row r="860" spans="1:19" s="34" customFormat="1" ht="20.25" customHeight="1">
      <c r="A860" s="43" t="s">
        <v>2463</v>
      </c>
      <c r="B860" s="213" t="s">
        <v>2482</v>
      </c>
      <c r="C860" s="45" t="s">
        <v>975</v>
      </c>
      <c r="D860" s="214" t="s">
        <v>836</v>
      </c>
      <c r="E860" s="215"/>
      <c r="F860" s="43" t="s">
        <v>2465</v>
      </c>
      <c r="G860" s="43"/>
      <c r="H860" s="331">
        <v>79</v>
      </c>
      <c r="I860" s="330">
        <v>49500</v>
      </c>
      <c r="J860" s="216"/>
      <c r="K860" s="217"/>
      <c r="L860" s="217"/>
      <c r="M860" s="218">
        <f t="shared" si="52"/>
        <v>3910500</v>
      </c>
      <c r="N860" s="318" t="s">
        <v>1295</v>
      </c>
      <c r="O860" s="213"/>
      <c r="P860" s="43" t="s">
        <v>1361</v>
      </c>
      <c r="Q860" s="45" t="s">
        <v>585</v>
      </c>
      <c r="R860" s="43" t="s">
        <v>73</v>
      </c>
      <c r="S860" s="43" t="s">
        <v>1076</v>
      </c>
    </row>
    <row r="861" spans="1:19" s="34" customFormat="1" ht="20.25" customHeight="1">
      <c r="A861" s="43" t="s">
        <v>2463</v>
      </c>
      <c r="B861" s="213" t="s">
        <v>2482</v>
      </c>
      <c r="C861" s="45" t="s">
        <v>975</v>
      </c>
      <c r="D861" s="214" t="s">
        <v>836</v>
      </c>
      <c r="E861" s="215"/>
      <c r="F861" s="43" t="s">
        <v>2466</v>
      </c>
      <c r="G861" s="43"/>
      <c r="H861" s="331">
        <v>83.5</v>
      </c>
      <c r="I861" s="330">
        <v>100800</v>
      </c>
      <c r="J861" s="216"/>
      <c r="K861" s="217"/>
      <c r="L861" s="217"/>
      <c r="M861" s="218">
        <f t="shared" si="52"/>
        <v>8416800</v>
      </c>
      <c r="N861" s="318" t="s">
        <v>2478</v>
      </c>
      <c r="O861" s="213"/>
      <c r="P861" s="43" t="s">
        <v>1361</v>
      </c>
      <c r="Q861" s="45" t="s">
        <v>2479</v>
      </c>
      <c r="R861" s="43" t="s">
        <v>73</v>
      </c>
      <c r="S861" s="43" t="s">
        <v>1076</v>
      </c>
    </row>
    <row r="862" spans="1:19" s="34" customFormat="1" ht="20.25" customHeight="1">
      <c r="A862" s="43" t="s">
        <v>2463</v>
      </c>
      <c r="B862" s="213" t="s">
        <v>2482</v>
      </c>
      <c r="C862" s="45" t="s">
        <v>975</v>
      </c>
      <c r="D862" s="214" t="s">
        <v>836</v>
      </c>
      <c r="E862" s="215"/>
      <c r="F862" s="43" t="s">
        <v>1693</v>
      </c>
      <c r="G862" s="43"/>
      <c r="H862" s="331">
        <v>79</v>
      </c>
      <c r="I862" s="330">
        <v>46800</v>
      </c>
      <c r="J862" s="216"/>
      <c r="K862" s="217"/>
      <c r="L862" s="217"/>
      <c r="M862" s="218">
        <f t="shared" si="52"/>
        <v>3697200</v>
      </c>
      <c r="N862" s="318"/>
      <c r="O862" s="213"/>
      <c r="P862" s="43" t="s">
        <v>1361</v>
      </c>
      <c r="Q862" s="45" t="s">
        <v>984</v>
      </c>
      <c r="R862" s="43" t="s">
        <v>73</v>
      </c>
      <c r="S862" s="43" t="s">
        <v>1076</v>
      </c>
    </row>
    <row r="863" spans="1:19" s="34" customFormat="1" ht="20.25" customHeight="1">
      <c r="A863" s="43" t="s">
        <v>2463</v>
      </c>
      <c r="B863" s="213" t="s">
        <v>2482</v>
      </c>
      <c r="C863" s="45" t="s">
        <v>975</v>
      </c>
      <c r="D863" s="214" t="s">
        <v>836</v>
      </c>
      <c r="E863" s="215"/>
      <c r="F863" s="43" t="s">
        <v>2467</v>
      </c>
      <c r="G863" s="43"/>
      <c r="H863" s="331">
        <v>158</v>
      </c>
      <c r="I863" s="330">
        <v>16600</v>
      </c>
      <c r="J863" s="216"/>
      <c r="K863" s="217"/>
      <c r="L863" s="217"/>
      <c r="M863" s="218">
        <f t="shared" si="52"/>
        <v>2622800</v>
      </c>
      <c r="N863" s="318" t="s">
        <v>2480</v>
      </c>
      <c r="O863" s="213"/>
      <c r="P863" s="43" t="s">
        <v>1361</v>
      </c>
      <c r="Q863" s="45" t="s">
        <v>336</v>
      </c>
      <c r="R863" s="43" t="s">
        <v>73</v>
      </c>
      <c r="S863" s="43" t="s">
        <v>1076</v>
      </c>
    </row>
    <row r="864" spans="1:19" s="34" customFormat="1" ht="20.25" customHeight="1">
      <c r="A864" s="43" t="s">
        <v>2463</v>
      </c>
      <c r="B864" s="213" t="s">
        <v>2482</v>
      </c>
      <c r="C864" s="45" t="s">
        <v>975</v>
      </c>
      <c r="D864" s="214" t="s">
        <v>836</v>
      </c>
      <c r="E864" s="215"/>
      <c r="F864" s="43" t="s">
        <v>2468</v>
      </c>
      <c r="G864" s="43"/>
      <c r="H864" s="331">
        <v>79</v>
      </c>
      <c r="I864" s="330">
        <v>43200</v>
      </c>
      <c r="J864" s="216"/>
      <c r="K864" s="217"/>
      <c r="L864" s="217"/>
      <c r="M864" s="218">
        <f t="shared" si="52"/>
        <v>3412800</v>
      </c>
      <c r="N864" s="318"/>
      <c r="O864" s="213"/>
      <c r="P864" s="43" t="s">
        <v>1361</v>
      </c>
      <c r="Q864" s="45" t="s">
        <v>360</v>
      </c>
      <c r="R864" s="43" t="s">
        <v>73</v>
      </c>
      <c r="S864" s="43" t="s">
        <v>1076</v>
      </c>
    </row>
    <row r="865" spans="1:19" s="34" customFormat="1" ht="20.25" customHeight="1">
      <c r="A865" s="43" t="s">
        <v>2463</v>
      </c>
      <c r="B865" s="213" t="s">
        <v>2482</v>
      </c>
      <c r="C865" s="45" t="s">
        <v>975</v>
      </c>
      <c r="D865" s="214" t="s">
        <v>836</v>
      </c>
      <c r="E865" s="215"/>
      <c r="F865" s="43" t="s">
        <v>2469</v>
      </c>
      <c r="G865" s="43"/>
      <c r="H865" s="331">
        <v>79</v>
      </c>
      <c r="I865" s="330">
        <v>32400</v>
      </c>
      <c r="J865" s="216"/>
      <c r="K865" s="217"/>
      <c r="L865" s="217"/>
      <c r="M865" s="218">
        <f t="shared" si="52"/>
        <v>2559600</v>
      </c>
      <c r="N865" s="318"/>
      <c r="O865" s="213"/>
      <c r="P865" s="43" t="s">
        <v>1361</v>
      </c>
      <c r="Q865" s="45" t="s">
        <v>360</v>
      </c>
      <c r="R865" s="43" t="s">
        <v>73</v>
      </c>
      <c r="S865" s="43" t="s">
        <v>1076</v>
      </c>
    </row>
    <row r="866" spans="1:19" s="34" customFormat="1" ht="20.25" customHeight="1">
      <c r="A866" s="123" t="s">
        <v>235</v>
      </c>
      <c r="B866" s="332" t="s">
        <v>2483</v>
      </c>
      <c r="C866" s="124" t="s">
        <v>371</v>
      </c>
      <c r="D866" s="333" t="s">
        <v>990</v>
      </c>
      <c r="E866" s="334"/>
      <c r="F866" s="123" t="s">
        <v>421</v>
      </c>
      <c r="G866" s="123"/>
      <c r="H866" s="335">
        <v>1365</v>
      </c>
      <c r="I866" s="336">
        <v>70610</v>
      </c>
      <c r="J866" s="126" t="s">
        <v>702</v>
      </c>
      <c r="K866" s="126" t="str">
        <f t="shared" ref="K866:K929" si="53">IFERROR(J866*H866,"0")</f>
        <v>0</v>
      </c>
      <c r="L866" s="128">
        <f t="shared" ref="L866:L929" si="54">K866/1000</f>
        <v>0</v>
      </c>
      <c r="M866" s="337">
        <f t="shared" si="52"/>
        <v>96382650</v>
      </c>
      <c r="N866" s="338"/>
      <c r="O866" s="332" t="s">
        <v>2281</v>
      </c>
      <c r="P866" s="123" t="s">
        <v>483</v>
      </c>
      <c r="Q866" s="124" t="s">
        <v>276</v>
      </c>
      <c r="R866" s="123" t="s">
        <v>73</v>
      </c>
      <c r="S866" s="123" t="s">
        <v>213</v>
      </c>
    </row>
    <row r="867" spans="1:19" s="34" customFormat="1" ht="20.25" customHeight="1">
      <c r="A867" s="123" t="s">
        <v>235</v>
      </c>
      <c r="B867" s="332" t="s">
        <v>2483</v>
      </c>
      <c r="C867" s="124" t="s">
        <v>371</v>
      </c>
      <c r="D867" s="333" t="s">
        <v>990</v>
      </c>
      <c r="E867" s="334"/>
      <c r="F867" s="123" t="s">
        <v>1647</v>
      </c>
      <c r="G867" s="123"/>
      <c r="H867" s="335">
        <v>2945</v>
      </c>
      <c r="I867" s="336">
        <v>5854</v>
      </c>
      <c r="J867" s="126" t="s">
        <v>702</v>
      </c>
      <c r="K867" s="380" t="str">
        <f t="shared" si="53"/>
        <v>0</v>
      </c>
      <c r="L867" s="128">
        <f t="shared" si="54"/>
        <v>0</v>
      </c>
      <c r="M867" s="337">
        <f t="shared" si="52"/>
        <v>17240030</v>
      </c>
      <c r="N867" s="338"/>
      <c r="O867" s="332" t="s">
        <v>2281</v>
      </c>
      <c r="P867" s="123" t="s">
        <v>483</v>
      </c>
      <c r="Q867" s="124" t="s">
        <v>336</v>
      </c>
      <c r="R867" s="123" t="s">
        <v>73</v>
      </c>
      <c r="S867" s="123" t="s">
        <v>213</v>
      </c>
    </row>
    <row r="868" spans="1:19" s="34" customFormat="1" ht="20.25" customHeight="1">
      <c r="A868" s="123" t="s">
        <v>235</v>
      </c>
      <c r="B868" s="332" t="s">
        <v>2483</v>
      </c>
      <c r="C868" s="124" t="s">
        <v>371</v>
      </c>
      <c r="D868" s="333" t="s">
        <v>990</v>
      </c>
      <c r="E868" s="334"/>
      <c r="F868" s="123" t="s">
        <v>337</v>
      </c>
      <c r="G868" s="123"/>
      <c r="H868" s="335">
        <v>1365</v>
      </c>
      <c r="I868" s="336">
        <v>14488</v>
      </c>
      <c r="J868" s="126" t="s">
        <v>702</v>
      </c>
      <c r="K868" s="380" t="str">
        <f t="shared" si="53"/>
        <v>0</v>
      </c>
      <c r="L868" s="128">
        <f t="shared" si="54"/>
        <v>0</v>
      </c>
      <c r="M868" s="337">
        <f t="shared" si="52"/>
        <v>19776120</v>
      </c>
      <c r="N868" s="338"/>
      <c r="O868" s="332" t="s">
        <v>2281</v>
      </c>
      <c r="P868" s="123" t="s">
        <v>483</v>
      </c>
      <c r="Q868" s="124" t="s">
        <v>336</v>
      </c>
      <c r="R868" s="123" t="s">
        <v>73</v>
      </c>
      <c r="S868" s="123" t="s">
        <v>213</v>
      </c>
    </row>
    <row r="869" spans="1:19" s="34" customFormat="1" ht="20.25" customHeight="1">
      <c r="A869" s="123" t="s">
        <v>235</v>
      </c>
      <c r="B869" s="332" t="s">
        <v>2483</v>
      </c>
      <c r="C869" s="124" t="s">
        <v>371</v>
      </c>
      <c r="D869" s="333" t="s">
        <v>990</v>
      </c>
      <c r="E869" s="334"/>
      <c r="F869" s="123" t="s">
        <v>418</v>
      </c>
      <c r="G869" s="123"/>
      <c r="H869" s="335">
        <v>1580</v>
      </c>
      <c r="I869" s="336">
        <v>18906</v>
      </c>
      <c r="J869" s="126" t="s">
        <v>702</v>
      </c>
      <c r="K869" s="380" t="str">
        <f t="shared" si="53"/>
        <v>0</v>
      </c>
      <c r="L869" s="128">
        <f t="shared" si="54"/>
        <v>0</v>
      </c>
      <c r="M869" s="337">
        <f t="shared" si="52"/>
        <v>29871480</v>
      </c>
      <c r="N869" s="338"/>
      <c r="O869" s="332" t="s">
        <v>2280</v>
      </c>
      <c r="P869" s="123" t="s">
        <v>483</v>
      </c>
      <c r="Q869" s="124" t="s">
        <v>360</v>
      </c>
      <c r="R869" s="123" t="s">
        <v>73</v>
      </c>
      <c r="S869" s="123" t="s">
        <v>213</v>
      </c>
    </row>
    <row r="870" spans="1:19" s="34" customFormat="1" ht="20.25" customHeight="1">
      <c r="A870" s="123" t="s">
        <v>235</v>
      </c>
      <c r="B870" s="332" t="s">
        <v>2483</v>
      </c>
      <c r="C870" s="124" t="s">
        <v>371</v>
      </c>
      <c r="D870" s="333" t="s">
        <v>990</v>
      </c>
      <c r="E870" s="334"/>
      <c r="F870" s="123" t="s">
        <v>387</v>
      </c>
      <c r="G870" s="123"/>
      <c r="H870" s="335">
        <v>1580</v>
      </c>
      <c r="I870" s="336">
        <v>16931</v>
      </c>
      <c r="J870" s="126" t="s">
        <v>702</v>
      </c>
      <c r="K870" s="380" t="str">
        <f t="shared" si="53"/>
        <v>0</v>
      </c>
      <c r="L870" s="128">
        <f t="shared" si="54"/>
        <v>0</v>
      </c>
      <c r="M870" s="337">
        <f t="shared" si="52"/>
        <v>26750980</v>
      </c>
      <c r="N870" s="338"/>
      <c r="O870" s="332" t="s">
        <v>2280</v>
      </c>
      <c r="P870" s="123" t="s">
        <v>483</v>
      </c>
      <c r="Q870" s="124" t="s">
        <v>360</v>
      </c>
      <c r="R870" s="123" t="s">
        <v>73</v>
      </c>
      <c r="S870" s="123" t="s">
        <v>213</v>
      </c>
    </row>
    <row r="871" spans="1:19" s="34" customFormat="1" ht="20.25" customHeight="1">
      <c r="A871" s="123" t="s">
        <v>235</v>
      </c>
      <c r="B871" s="332" t="s">
        <v>2483</v>
      </c>
      <c r="C871" s="124" t="s">
        <v>371</v>
      </c>
      <c r="D871" s="333" t="s">
        <v>990</v>
      </c>
      <c r="E871" s="334"/>
      <c r="F871" s="123" t="s">
        <v>82</v>
      </c>
      <c r="G871" s="123"/>
      <c r="H871" s="335">
        <v>1580</v>
      </c>
      <c r="I871" s="336">
        <v>13404</v>
      </c>
      <c r="J871" s="126" t="s">
        <v>702</v>
      </c>
      <c r="K871" s="380" t="str">
        <f t="shared" si="53"/>
        <v>0</v>
      </c>
      <c r="L871" s="128">
        <f t="shared" si="54"/>
        <v>0</v>
      </c>
      <c r="M871" s="337">
        <f t="shared" si="52"/>
        <v>21178320</v>
      </c>
      <c r="N871" s="338"/>
      <c r="O871" s="332" t="s">
        <v>2280</v>
      </c>
      <c r="P871" s="123" t="s">
        <v>483</v>
      </c>
      <c r="Q871" s="124" t="s">
        <v>336</v>
      </c>
      <c r="R871" s="123" t="s">
        <v>73</v>
      </c>
      <c r="S871" s="123" t="s">
        <v>213</v>
      </c>
    </row>
    <row r="872" spans="1:19" s="34" customFormat="1" ht="20.25" customHeight="1">
      <c r="A872" s="123" t="s">
        <v>235</v>
      </c>
      <c r="B872" s="332" t="s">
        <v>2483</v>
      </c>
      <c r="C872" s="124" t="s">
        <v>371</v>
      </c>
      <c r="D872" s="333" t="s">
        <v>990</v>
      </c>
      <c r="E872" s="334"/>
      <c r="F872" s="123" t="s">
        <v>275</v>
      </c>
      <c r="G872" s="123"/>
      <c r="H872" s="335">
        <v>1580</v>
      </c>
      <c r="I872" s="336">
        <v>71674</v>
      </c>
      <c r="J872" s="126" t="s">
        <v>702</v>
      </c>
      <c r="K872" s="380" t="str">
        <f t="shared" si="53"/>
        <v>0</v>
      </c>
      <c r="L872" s="128">
        <f t="shared" si="54"/>
        <v>0</v>
      </c>
      <c r="M872" s="337">
        <f t="shared" si="52"/>
        <v>113244920</v>
      </c>
      <c r="N872" s="338"/>
      <c r="O872" s="332" t="s">
        <v>2280</v>
      </c>
      <c r="P872" s="123" t="s">
        <v>483</v>
      </c>
      <c r="Q872" s="124" t="s">
        <v>276</v>
      </c>
      <c r="R872" s="123" t="s">
        <v>73</v>
      </c>
      <c r="S872" s="123" t="s">
        <v>213</v>
      </c>
    </row>
    <row r="873" spans="1:19" s="34" customFormat="1" ht="20.25" customHeight="1">
      <c r="A873" s="123" t="s">
        <v>235</v>
      </c>
      <c r="B873" s="332" t="s">
        <v>2483</v>
      </c>
      <c r="C873" s="124" t="s">
        <v>371</v>
      </c>
      <c r="D873" s="333" t="s">
        <v>990</v>
      </c>
      <c r="E873" s="334"/>
      <c r="F873" s="123" t="s">
        <v>422</v>
      </c>
      <c r="G873" s="123"/>
      <c r="H873" s="335">
        <v>2730</v>
      </c>
      <c r="I873" s="336">
        <v>29719</v>
      </c>
      <c r="J873" s="126" t="s">
        <v>702</v>
      </c>
      <c r="K873" s="380" t="str">
        <f t="shared" si="53"/>
        <v>0</v>
      </c>
      <c r="L873" s="128">
        <f t="shared" si="54"/>
        <v>0</v>
      </c>
      <c r="M873" s="337">
        <f t="shared" si="52"/>
        <v>81132870</v>
      </c>
      <c r="N873" s="338"/>
      <c r="O873" s="332" t="s">
        <v>503</v>
      </c>
      <c r="P873" s="123" t="s">
        <v>483</v>
      </c>
      <c r="Q873" s="124" t="s">
        <v>271</v>
      </c>
      <c r="R873" s="123" t="s">
        <v>73</v>
      </c>
      <c r="S873" s="123" t="s">
        <v>213</v>
      </c>
    </row>
    <row r="874" spans="1:19" s="34" customFormat="1" ht="20.25" customHeight="1">
      <c r="A874" s="123" t="s">
        <v>235</v>
      </c>
      <c r="B874" s="332" t="s">
        <v>2483</v>
      </c>
      <c r="C874" s="124" t="s">
        <v>371</v>
      </c>
      <c r="D874" s="333" t="s">
        <v>990</v>
      </c>
      <c r="E874" s="334"/>
      <c r="F874" s="123" t="s">
        <v>881</v>
      </c>
      <c r="G874" s="123"/>
      <c r="H874" s="335">
        <v>2730</v>
      </c>
      <c r="I874" s="336">
        <v>6225</v>
      </c>
      <c r="J874" s="126" t="s">
        <v>702</v>
      </c>
      <c r="K874" s="380" t="str">
        <f t="shared" si="53"/>
        <v>0</v>
      </c>
      <c r="L874" s="128">
        <f t="shared" si="54"/>
        <v>0</v>
      </c>
      <c r="M874" s="337">
        <f t="shared" si="52"/>
        <v>16994250</v>
      </c>
      <c r="N874" s="338"/>
      <c r="O874" s="332" t="s">
        <v>503</v>
      </c>
      <c r="P874" s="123" t="s">
        <v>483</v>
      </c>
      <c r="Q874" s="124" t="s">
        <v>336</v>
      </c>
      <c r="R874" s="123" t="s">
        <v>73</v>
      </c>
      <c r="S874" s="123" t="s">
        <v>213</v>
      </c>
    </row>
    <row r="875" spans="1:19" s="34" customFormat="1" ht="20.25" customHeight="1">
      <c r="A875" s="123" t="s">
        <v>235</v>
      </c>
      <c r="B875" s="332" t="s">
        <v>2483</v>
      </c>
      <c r="C875" s="124" t="s">
        <v>371</v>
      </c>
      <c r="D875" s="333" t="s">
        <v>990</v>
      </c>
      <c r="E875" s="334"/>
      <c r="F875" s="123" t="s">
        <v>882</v>
      </c>
      <c r="G875" s="123"/>
      <c r="H875" s="335">
        <v>2730</v>
      </c>
      <c r="I875" s="336">
        <v>5187</v>
      </c>
      <c r="J875" s="126" t="s">
        <v>702</v>
      </c>
      <c r="K875" s="380" t="str">
        <f t="shared" si="53"/>
        <v>0</v>
      </c>
      <c r="L875" s="128">
        <f t="shared" si="54"/>
        <v>0</v>
      </c>
      <c r="M875" s="337">
        <f t="shared" si="52"/>
        <v>14160510</v>
      </c>
      <c r="N875" s="338"/>
      <c r="O875" s="332" t="s">
        <v>503</v>
      </c>
      <c r="P875" s="123" t="s">
        <v>483</v>
      </c>
      <c r="Q875" s="124" t="s">
        <v>336</v>
      </c>
      <c r="R875" s="123" t="s">
        <v>73</v>
      </c>
      <c r="S875" s="123" t="s">
        <v>213</v>
      </c>
    </row>
    <row r="876" spans="1:19" s="34" customFormat="1" ht="20.25" customHeight="1">
      <c r="A876" s="123" t="s">
        <v>235</v>
      </c>
      <c r="B876" s="332" t="s">
        <v>2483</v>
      </c>
      <c r="C876" s="124" t="s">
        <v>371</v>
      </c>
      <c r="D876" s="333" t="s">
        <v>990</v>
      </c>
      <c r="E876" s="334"/>
      <c r="F876" s="123" t="s">
        <v>876</v>
      </c>
      <c r="G876" s="123"/>
      <c r="H876" s="335">
        <v>2730</v>
      </c>
      <c r="I876" s="336">
        <v>1098</v>
      </c>
      <c r="J876" s="126" t="s">
        <v>702</v>
      </c>
      <c r="K876" s="380" t="str">
        <f t="shared" si="53"/>
        <v>0</v>
      </c>
      <c r="L876" s="128">
        <f t="shared" si="54"/>
        <v>0</v>
      </c>
      <c r="M876" s="337">
        <f t="shared" si="52"/>
        <v>2997540</v>
      </c>
      <c r="N876" s="338"/>
      <c r="O876" s="332" t="s">
        <v>503</v>
      </c>
      <c r="P876" s="123" t="s">
        <v>483</v>
      </c>
      <c r="Q876" s="124" t="s">
        <v>336</v>
      </c>
      <c r="R876" s="123" t="s">
        <v>73</v>
      </c>
      <c r="S876" s="123" t="s">
        <v>213</v>
      </c>
    </row>
    <row r="877" spans="1:19" s="34" customFormat="1" ht="20.25" customHeight="1">
      <c r="A877" s="123" t="s">
        <v>235</v>
      </c>
      <c r="B877" s="332" t="s">
        <v>2483</v>
      </c>
      <c r="C877" s="124" t="s">
        <v>371</v>
      </c>
      <c r="D877" s="333" t="s">
        <v>990</v>
      </c>
      <c r="E877" s="334"/>
      <c r="F877" s="123" t="s">
        <v>880</v>
      </c>
      <c r="G877" s="123"/>
      <c r="H877" s="335">
        <v>2730</v>
      </c>
      <c r="I877" s="336">
        <v>2197</v>
      </c>
      <c r="J877" s="126" t="s">
        <v>702</v>
      </c>
      <c r="K877" s="380" t="str">
        <f t="shared" si="53"/>
        <v>0</v>
      </c>
      <c r="L877" s="128">
        <f t="shared" si="54"/>
        <v>0</v>
      </c>
      <c r="M877" s="337">
        <f t="shared" si="52"/>
        <v>5997810</v>
      </c>
      <c r="N877" s="338"/>
      <c r="O877" s="332" t="s">
        <v>503</v>
      </c>
      <c r="P877" s="123" t="s">
        <v>483</v>
      </c>
      <c r="Q877" s="124" t="s">
        <v>336</v>
      </c>
      <c r="R877" s="123" t="s">
        <v>73</v>
      </c>
      <c r="S877" s="123" t="s">
        <v>213</v>
      </c>
    </row>
    <row r="878" spans="1:19" s="34" customFormat="1" ht="20.25" customHeight="1">
      <c r="A878" s="123" t="s">
        <v>235</v>
      </c>
      <c r="B878" s="332" t="s">
        <v>2483</v>
      </c>
      <c r="C878" s="124" t="s">
        <v>371</v>
      </c>
      <c r="D878" s="333" t="s">
        <v>990</v>
      </c>
      <c r="E878" s="334"/>
      <c r="F878" s="123" t="s">
        <v>880</v>
      </c>
      <c r="G878" s="123"/>
      <c r="H878" s="335">
        <v>2730</v>
      </c>
      <c r="I878" s="336">
        <v>2197</v>
      </c>
      <c r="J878" s="126" t="s">
        <v>702</v>
      </c>
      <c r="K878" s="380" t="str">
        <f t="shared" si="53"/>
        <v>0</v>
      </c>
      <c r="L878" s="128">
        <f t="shared" si="54"/>
        <v>0</v>
      </c>
      <c r="M878" s="337">
        <f t="shared" si="52"/>
        <v>5997810</v>
      </c>
      <c r="N878" s="338"/>
      <c r="O878" s="332" t="s">
        <v>503</v>
      </c>
      <c r="P878" s="123" t="s">
        <v>483</v>
      </c>
      <c r="Q878" s="124" t="s">
        <v>336</v>
      </c>
      <c r="R878" s="123" t="s">
        <v>73</v>
      </c>
      <c r="S878" s="123" t="s">
        <v>213</v>
      </c>
    </row>
    <row r="879" spans="1:19" s="34" customFormat="1" ht="20.25" customHeight="1">
      <c r="A879" s="123" t="s">
        <v>235</v>
      </c>
      <c r="B879" s="332" t="s">
        <v>2483</v>
      </c>
      <c r="C879" s="124" t="s">
        <v>371</v>
      </c>
      <c r="D879" s="333" t="s">
        <v>990</v>
      </c>
      <c r="E879" s="334"/>
      <c r="F879" s="123" t="s">
        <v>556</v>
      </c>
      <c r="G879" s="123"/>
      <c r="H879" s="335">
        <v>2730</v>
      </c>
      <c r="I879" s="336">
        <v>1648</v>
      </c>
      <c r="J879" s="126" t="s">
        <v>702</v>
      </c>
      <c r="K879" s="380" t="str">
        <f t="shared" si="53"/>
        <v>0</v>
      </c>
      <c r="L879" s="128">
        <f t="shared" si="54"/>
        <v>0</v>
      </c>
      <c r="M879" s="337">
        <f t="shared" si="52"/>
        <v>4499040</v>
      </c>
      <c r="N879" s="338"/>
      <c r="O879" s="332" t="s">
        <v>503</v>
      </c>
      <c r="P879" s="123" t="s">
        <v>483</v>
      </c>
      <c r="Q879" s="124" t="s">
        <v>336</v>
      </c>
      <c r="R879" s="123" t="s">
        <v>73</v>
      </c>
      <c r="S879" s="123" t="s">
        <v>213</v>
      </c>
    </row>
    <row r="880" spans="1:19" s="34" customFormat="1" ht="20.25" customHeight="1">
      <c r="A880" s="123" t="s">
        <v>235</v>
      </c>
      <c r="B880" s="332" t="s">
        <v>2483</v>
      </c>
      <c r="C880" s="124" t="s">
        <v>371</v>
      </c>
      <c r="D880" s="333" t="s">
        <v>990</v>
      </c>
      <c r="E880" s="334"/>
      <c r="F880" s="123" t="s">
        <v>164</v>
      </c>
      <c r="G880" s="123"/>
      <c r="H880" s="335">
        <v>1365</v>
      </c>
      <c r="I880" s="336">
        <v>17000</v>
      </c>
      <c r="J880" s="126" t="s">
        <v>702</v>
      </c>
      <c r="K880" s="380" t="str">
        <f t="shared" si="53"/>
        <v>0</v>
      </c>
      <c r="L880" s="128">
        <f t="shared" si="54"/>
        <v>0</v>
      </c>
      <c r="M880" s="337">
        <f t="shared" si="52"/>
        <v>23205000</v>
      </c>
      <c r="N880" s="338"/>
      <c r="O880" s="332" t="s">
        <v>11</v>
      </c>
      <c r="P880" s="123" t="s">
        <v>483</v>
      </c>
      <c r="Q880" s="124" t="s">
        <v>360</v>
      </c>
      <c r="R880" s="123" t="s">
        <v>73</v>
      </c>
      <c r="S880" s="123" t="s">
        <v>213</v>
      </c>
    </row>
    <row r="881" spans="1:19" s="34" customFormat="1" ht="20.25" customHeight="1">
      <c r="A881" s="123" t="s">
        <v>235</v>
      </c>
      <c r="B881" s="332" t="s">
        <v>2483</v>
      </c>
      <c r="C881" s="124" t="s">
        <v>371</v>
      </c>
      <c r="D881" s="333" t="s">
        <v>990</v>
      </c>
      <c r="E881" s="334"/>
      <c r="F881" s="123" t="s">
        <v>512</v>
      </c>
      <c r="G881" s="123"/>
      <c r="H881" s="335">
        <v>1365</v>
      </c>
      <c r="I881" s="336">
        <v>45281</v>
      </c>
      <c r="J881" s="126">
        <v>12</v>
      </c>
      <c r="K881" s="380">
        <f t="shared" si="53"/>
        <v>16380</v>
      </c>
      <c r="L881" s="128">
        <f t="shared" si="54"/>
        <v>16.38</v>
      </c>
      <c r="M881" s="337">
        <f t="shared" si="52"/>
        <v>61808565</v>
      </c>
      <c r="N881" s="338"/>
      <c r="O881" s="332" t="s">
        <v>842</v>
      </c>
      <c r="P881" s="123" t="s">
        <v>483</v>
      </c>
      <c r="Q881" s="124" t="s">
        <v>270</v>
      </c>
      <c r="R881" s="123" t="s">
        <v>60</v>
      </c>
      <c r="S881" s="123" t="s">
        <v>213</v>
      </c>
    </row>
    <row r="882" spans="1:19" s="34" customFormat="1" ht="20.25" customHeight="1">
      <c r="A882" s="123" t="s">
        <v>235</v>
      </c>
      <c r="B882" s="332" t="s">
        <v>2483</v>
      </c>
      <c r="C882" s="124" t="s">
        <v>371</v>
      </c>
      <c r="D882" s="333" t="s">
        <v>990</v>
      </c>
      <c r="E882" s="334"/>
      <c r="F882" s="123" t="s">
        <v>1387</v>
      </c>
      <c r="G882" s="123"/>
      <c r="H882" s="335">
        <v>1365</v>
      </c>
      <c r="I882" s="336">
        <v>13323</v>
      </c>
      <c r="J882" s="126" t="s">
        <v>702</v>
      </c>
      <c r="K882" s="380" t="str">
        <f t="shared" si="53"/>
        <v>0</v>
      </c>
      <c r="L882" s="128">
        <f t="shared" si="54"/>
        <v>0</v>
      </c>
      <c r="M882" s="337">
        <f t="shared" si="52"/>
        <v>18185895</v>
      </c>
      <c r="N882" s="338"/>
      <c r="O882" s="332" t="s">
        <v>842</v>
      </c>
      <c r="P882" s="123" t="s">
        <v>483</v>
      </c>
      <c r="Q882" s="124" t="s">
        <v>577</v>
      </c>
      <c r="R882" s="123" t="s">
        <v>375</v>
      </c>
      <c r="S882" s="123" t="s">
        <v>213</v>
      </c>
    </row>
    <row r="883" spans="1:19" s="34" customFormat="1" ht="20.25" customHeight="1">
      <c r="A883" s="123" t="s">
        <v>235</v>
      </c>
      <c r="B883" s="332" t="s">
        <v>2483</v>
      </c>
      <c r="C883" s="124" t="s">
        <v>371</v>
      </c>
      <c r="D883" s="333" t="s">
        <v>990</v>
      </c>
      <c r="E883" s="334"/>
      <c r="F883" s="123" t="s">
        <v>159</v>
      </c>
      <c r="G883" s="123"/>
      <c r="H883" s="335">
        <v>2730</v>
      </c>
      <c r="I883" s="336">
        <v>14000</v>
      </c>
      <c r="J883" s="126" t="s">
        <v>702</v>
      </c>
      <c r="K883" s="380" t="str">
        <f t="shared" si="53"/>
        <v>0</v>
      </c>
      <c r="L883" s="128">
        <f t="shared" si="54"/>
        <v>0</v>
      </c>
      <c r="M883" s="337">
        <f t="shared" si="52"/>
        <v>38220000</v>
      </c>
      <c r="N883" s="338"/>
      <c r="O883" s="332" t="s">
        <v>498</v>
      </c>
      <c r="P883" s="123" t="s">
        <v>483</v>
      </c>
      <c r="Q883" s="124" t="s">
        <v>360</v>
      </c>
      <c r="R883" s="123" t="s">
        <v>73</v>
      </c>
      <c r="S883" s="123" t="s">
        <v>213</v>
      </c>
    </row>
    <row r="884" spans="1:19" s="34" customFormat="1" ht="20.25" customHeight="1">
      <c r="A884" s="123" t="s">
        <v>235</v>
      </c>
      <c r="B884" s="332" t="s">
        <v>2483</v>
      </c>
      <c r="C884" s="124" t="s">
        <v>371</v>
      </c>
      <c r="D884" s="333" t="s">
        <v>990</v>
      </c>
      <c r="E884" s="334"/>
      <c r="F884" s="123" t="s">
        <v>160</v>
      </c>
      <c r="G884" s="123"/>
      <c r="H884" s="335">
        <v>2730</v>
      </c>
      <c r="I884" s="336">
        <v>22000</v>
      </c>
      <c r="J884" s="126" t="s">
        <v>702</v>
      </c>
      <c r="K884" s="380" t="str">
        <f t="shared" si="53"/>
        <v>0</v>
      </c>
      <c r="L884" s="128">
        <f t="shared" si="54"/>
        <v>0</v>
      </c>
      <c r="M884" s="337">
        <f t="shared" si="52"/>
        <v>60060000</v>
      </c>
      <c r="N884" s="338"/>
      <c r="O884" s="332" t="s">
        <v>11</v>
      </c>
      <c r="P884" s="123" t="s">
        <v>483</v>
      </c>
      <c r="Q884" s="124" t="s">
        <v>360</v>
      </c>
      <c r="R884" s="123" t="s">
        <v>73</v>
      </c>
      <c r="S884" s="123" t="s">
        <v>213</v>
      </c>
    </row>
    <row r="885" spans="1:19" s="34" customFormat="1" ht="20.25" customHeight="1">
      <c r="A885" s="123" t="s">
        <v>235</v>
      </c>
      <c r="B885" s="332" t="s">
        <v>2483</v>
      </c>
      <c r="C885" s="124" t="s">
        <v>371</v>
      </c>
      <c r="D885" s="333" t="s">
        <v>990</v>
      </c>
      <c r="E885" s="334"/>
      <c r="F885" s="123" t="s">
        <v>513</v>
      </c>
      <c r="G885" s="123"/>
      <c r="H885" s="335">
        <v>1365</v>
      </c>
      <c r="I885" s="336">
        <v>59266</v>
      </c>
      <c r="J885" s="126">
        <v>16</v>
      </c>
      <c r="K885" s="380">
        <f t="shared" si="53"/>
        <v>21840</v>
      </c>
      <c r="L885" s="128">
        <f t="shared" si="54"/>
        <v>21.84</v>
      </c>
      <c r="M885" s="337">
        <f t="shared" si="52"/>
        <v>80898090</v>
      </c>
      <c r="N885" s="338"/>
      <c r="O885" s="332" t="s">
        <v>579</v>
      </c>
      <c r="P885" s="123" t="s">
        <v>483</v>
      </c>
      <c r="Q885" s="124" t="s">
        <v>270</v>
      </c>
      <c r="R885" s="123" t="s">
        <v>60</v>
      </c>
      <c r="S885" s="123" t="s">
        <v>213</v>
      </c>
    </row>
    <row r="886" spans="1:19" s="34" customFormat="1" ht="20.25" customHeight="1">
      <c r="A886" s="123" t="s">
        <v>235</v>
      </c>
      <c r="B886" s="332" t="s">
        <v>2483</v>
      </c>
      <c r="C886" s="124" t="s">
        <v>371</v>
      </c>
      <c r="D886" s="333" t="s">
        <v>990</v>
      </c>
      <c r="E886" s="334"/>
      <c r="F886" s="123" t="s">
        <v>1901</v>
      </c>
      <c r="G886" s="123"/>
      <c r="H886" s="335">
        <v>1365</v>
      </c>
      <c r="I886" s="336">
        <v>13335</v>
      </c>
      <c r="J886" s="126" t="s">
        <v>702</v>
      </c>
      <c r="K886" s="380" t="str">
        <f t="shared" si="53"/>
        <v>0</v>
      </c>
      <c r="L886" s="128">
        <f t="shared" si="54"/>
        <v>0</v>
      </c>
      <c r="M886" s="337">
        <f t="shared" si="52"/>
        <v>18202275</v>
      </c>
      <c r="N886" s="338"/>
      <c r="O886" s="332" t="s">
        <v>579</v>
      </c>
      <c r="P886" s="123" t="s">
        <v>483</v>
      </c>
      <c r="Q886" s="124" t="s">
        <v>577</v>
      </c>
      <c r="R886" s="123" t="s">
        <v>375</v>
      </c>
      <c r="S886" s="123" t="s">
        <v>213</v>
      </c>
    </row>
    <row r="887" spans="1:19" s="34" customFormat="1" ht="20.25" customHeight="1">
      <c r="A887" s="123" t="s">
        <v>235</v>
      </c>
      <c r="B887" s="332" t="s">
        <v>2483</v>
      </c>
      <c r="C887" s="124" t="s">
        <v>371</v>
      </c>
      <c r="D887" s="333" t="s">
        <v>990</v>
      </c>
      <c r="E887" s="334"/>
      <c r="F887" s="123" t="s">
        <v>1837</v>
      </c>
      <c r="G887" s="123"/>
      <c r="H887" s="335">
        <v>1284</v>
      </c>
      <c r="I887" s="336">
        <v>117000</v>
      </c>
      <c r="J887" s="126" t="s">
        <v>702</v>
      </c>
      <c r="K887" s="380" t="str">
        <f t="shared" si="53"/>
        <v>0</v>
      </c>
      <c r="L887" s="128">
        <f t="shared" si="54"/>
        <v>0</v>
      </c>
      <c r="M887" s="337">
        <f t="shared" si="52"/>
        <v>150228000</v>
      </c>
      <c r="N887" s="338"/>
      <c r="O887" s="332" t="s">
        <v>1903</v>
      </c>
      <c r="P887" s="123" t="s">
        <v>483</v>
      </c>
      <c r="Q887" s="124" t="s">
        <v>281</v>
      </c>
      <c r="R887" s="123" t="s">
        <v>70</v>
      </c>
      <c r="S887" s="123" t="s">
        <v>213</v>
      </c>
    </row>
    <row r="888" spans="1:19" s="34" customFormat="1" ht="20.25" customHeight="1">
      <c r="A888" s="123" t="s">
        <v>235</v>
      </c>
      <c r="B888" s="332" t="s">
        <v>2483</v>
      </c>
      <c r="C888" s="124" t="s">
        <v>371</v>
      </c>
      <c r="D888" s="333" t="s">
        <v>990</v>
      </c>
      <c r="E888" s="334"/>
      <c r="F888" s="123" t="s">
        <v>688</v>
      </c>
      <c r="G888" s="123"/>
      <c r="H888" s="335">
        <v>2730</v>
      </c>
      <c r="I888" s="336">
        <v>110674</v>
      </c>
      <c r="J888" s="126">
        <v>21</v>
      </c>
      <c r="K888" s="380">
        <f t="shared" si="53"/>
        <v>57330</v>
      </c>
      <c r="L888" s="128">
        <f t="shared" si="54"/>
        <v>57.33</v>
      </c>
      <c r="M888" s="337">
        <f t="shared" si="52"/>
        <v>302140020</v>
      </c>
      <c r="N888" s="338"/>
      <c r="O888" s="332" t="s">
        <v>2521</v>
      </c>
      <c r="P888" s="123" t="s">
        <v>483</v>
      </c>
      <c r="Q888" s="124" t="s">
        <v>370</v>
      </c>
      <c r="R888" s="123" t="s">
        <v>60</v>
      </c>
      <c r="S888" s="123" t="s">
        <v>213</v>
      </c>
    </row>
    <row r="889" spans="1:19" s="34" customFormat="1" ht="20.25" customHeight="1">
      <c r="A889" s="123" t="s">
        <v>235</v>
      </c>
      <c r="B889" s="332" t="s">
        <v>2483</v>
      </c>
      <c r="C889" s="124" t="s">
        <v>371</v>
      </c>
      <c r="D889" s="333" t="s">
        <v>990</v>
      </c>
      <c r="E889" s="334"/>
      <c r="F889" s="123" t="s">
        <v>880</v>
      </c>
      <c r="G889" s="123"/>
      <c r="H889" s="335">
        <v>1446</v>
      </c>
      <c r="I889" s="336">
        <v>2303</v>
      </c>
      <c r="J889" s="126" t="s">
        <v>702</v>
      </c>
      <c r="K889" s="380" t="str">
        <f t="shared" si="53"/>
        <v>0</v>
      </c>
      <c r="L889" s="128">
        <f t="shared" si="54"/>
        <v>0</v>
      </c>
      <c r="M889" s="337">
        <f t="shared" si="52"/>
        <v>3330138</v>
      </c>
      <c r="N889" s="338"/>
      <c r="O889" s="332" t="s">
        <v>2521</v>
      </c>
      <c r="P889" s="123" t="s">
        <v>483</v>
      </c>
      <c r="Q889" s="124" t="s">
        <v>336</v>
      </c>
      <c r="R889" s="123" t="s">
        <v>73</v>
      </c>
      <c r="S889" s="123" t="s">
        <v>213</v>
      </c>
    </row>
    <row r="890" spans="1:19" s="34" customFormat="1" ht="20.25" customHeight="1">
      <c r="A890" s="123" t="s">
        <v>235</v>
      </c>
      <c r="B890" s="332" t="s">
        <v>2483</v>
      </c>
      <c r="C890" s="124" t="s">
        <v>371</v>
      </c>
      <c r="D890" s="333" t="s">
        <v>990</v>
      </c>
      <c r="E890" s="334"/>
      <c r="F890" s="123" t="s">
        <v>880</v>
      </c>
      <c r="G890" s="123"/>
      <c r="H890" s="335">
        <v>1284</v>
      </c>
      <c r="I890" s="336">
        <v>2247</v>
      </c>
      <c r="J890" s="126" t="s">
        <v>702</v>
      </c>
      <c r="K890" s="380" t="str">
        <f t="shared" si="53"/>
        <v>0</v>
      </c>
      <c r="L890" s="128">
        <f t="shared" si="54"/>
        <v>0</v>
      </c>
      <c r="M890" s="337">
        <f t="shared" si="52"/>
        <v>2885148</v>
      </c>
      <c r="N890" s="338"/>
      <c r="O890" s="332" t="s">
        <v>2522</v>
      </c>
      <c r="P890" s="123" t="s">
        <v>483</v>
      </c>
      <c r="Q890" s="124" t="s">
        <v>336</v>
      </c>
      <c r="R890" s="123" t="s">
        <v>73</v>
      </c>
      <c r="S890" s="123" t="s">
        <v>213</v>
      </c>
    </row>
    <row r="891" spans="1:19" s="34" customFormat="1" ht="20.25" customHeight="1">
      <c r="A891" s="123" t="s">
        <v>235</v>
      </c>
      <c r="B891" s="332" t="s">
        <v>2483</v>
      </c>
      <c r="C891" s="124" t="s">
        <v>371</v>
      </c>
      <c r="D891" s="333" t="s">
        <v>990</v>
      </c>
      <c r="E891" s="334"/>
      <c r="F891" s="123" t="s">
        <v>1430</v>
      </c>
      <c r="G891" s="123"/>
      <c r="H891" s="335">
        <v>1365</v>
      </c>
      <c r="I891" s="336">
        <v>8000</v>
      </c>
      <c r="J891" s="126" t="s">
        <v>702</v>
      </c>
      <c r="K891" s="380" t="str">
        <f t="shared" si="53"/>
        <v>0</v>
      </c>
      <c r="L891" s="128">
        <f t="shared" si="54"/>
        <v>0</v>
      </c>
      <c r="M891" s="337">
        <f t="shared" si="52"/>
        <v>10920000</v>
      </c>
      <c r="N891" s="338"/>
      <c r="O891" s="332" t="s">
        <v>587</v>
      </c>
      <c r="P891" s="123" t="s">
        <v>483</v>
      </c>
      <c r="Q891" s="124" t="s">
        <v>336</v>
      </c>
      <c r="R891" s="123" t="s">
        <v>73</v>
      </c>
      <c r="S891" s="123" t="s">
        <v>213</v>
      </c>
    </row>
    <row r="892" spans="1:19" s="34" customFormat="1" ht="20.25" customHeight="1">
      <c r="A892" s="123" t="s">
        <v>235</v>
      </c>
      <c r="B892" s="332" t="s">
        <v>2483</v>
      </c>
      <c r="C892" s="124" t="s">
        <v>371</v>
      </c>
      <c r="D892" s="333" t="s">
        <v>990</v>
      </c>
      <c r="E892" s="334"/>
      <c r="F892" s="123" t="s">
        <v>1646</v>
      </c>
      <c r="G892" s="123"/>
      <c r="H892" s="335">
        <v>1365</v>
      </c>
      <c r="I892" s="336">
        <v>15000</v>
      </c>
      <c r="J892" s="126" t="s">
        <v>702</v>
      </c>
      <c r="K892" s="380" t="str">
        <f t="shared" si="53"/>
        <v>0</v>
      </c>
      <c r="L892" s="128">
        <f t="shared" si="54"/>
        <v>0</v>
      </c>
      <c r="M892" s="337">
        <f t="shared" si="52"/>
        <v>20475000</v>
      </c>
      <c r="N892" s="338"/>
      <c r="O892" s="332" t="s">
        <v>2523</v>
      </c>
      <c r="P892" s="123" t="s">
        <v>483</v>
      </c>
      <c r="Q892" s="124" t="s">
        <v>336</v>
      </c>
      <c r="R892" s="123" t="s">
        <v>73</v>
      </c>
      <c r="S892" s="123" t="s">
        <v>213</v>
      </c>
    </row>
    <row r="893" spans="1:19" s="34" customFormat="1" ht="20.25" customHeight="1">
      <c r="A893" s="123" t="s">
        <v>235</v>
      </c>
      <c r="B893" s="332" t="s">
        <v>2483</v>
      </c>
      <c r="C893" s="124" t="s">
        <v>371</v>
      </c>
      <c r="D893" s="333" t="s">
        <v>990</v>
      </c>
      <c r="E893" s="334"/>
      <c r="F893" s="123" t="s">
        <v>880</v>
      </c>
      <c r="G893" s="123"/>
      <c r="H893" s="335">
        <v>1245</v>
      </c>
      <c r="I893" s="336">
        <v>2676</v>
      </c>
      <c r="J893" s="126" t="s">
        <v>702</v>
      </c>
      <c r="K893" s="380" t="str">
        <f t="shared" si="53"/>
        <v>0</v>
      </c>
      <c r="L893" s="128">
        <f t="shared" si="54"/>
        <v>0</v>
      </c>
      <c r="M893" s="337">
        <f t="shared" si="52"/>
        <v>3331620</v>
      </c>
      <c r="N893" s="338"/>
      <c r="O893" s="332" t="s">
        <v>2524</v>
      </c>
      <c r="P893" s="123" t="s">
        <v>483</v>
      </c>
      <c r="Q893" s="124" t="s">
        <v>336</v>
      </c>
      <c r="R893" s="123" t="s">
        <v>73</v>
      </c>
      <c r="S893" s="123" t="s">
        <v>213</v>
      </c>
    </row>
    <row r="894" spans="1:19" s="34" customFormat="1" ht="20.25" customHeight="1">
      <c r="A894" s="123" t="s">
        <v>235</v>
      </c>
      <c r="B894" s="332" t="s">
        <v>2483</v>
      </c>
      <c r="C894" s="124" t="s">
        <v>371</v>
      </c>
      <c r="D894" s="333" t="s">
        <v>990</v>
      </c>
      <c r="E894" s="334"/>
      <c r="F894" s="123" t="s">
        <v>880</v>
      </c>
      <c r="G894" s="123"/>
      <c r="H894" s="335">
        <v>1245</v>
      </c>
      <c r="I894" s="336">
        <v>2676</v>
      </c>
      <c r="J894" s="126" t="s">
        <v>702</v>
      </c>
      <c r="K894" s="380" t="str">
        <f t="shared" si="53"/>
        <v>0</v>
      </c>
      <c r="L894" s="128">
        <f t="shared" si="54"/>
        <v>0</v>
      </c>
      <c r="M894" s="337">
        <f t="shared" si="52"/>
        <v>3331620</v>
      </c>
      <c r="N894" s="338"/>
      <c r="O894" s="332" t="s">
        <v>2524</v>
      </c>
      <c r="P894" s="123" t="s">
        <v>483</v>
      </c>
      <c r="Q894" s="124" t="s">
        <v>336</v>
      </c>
      <c r="R894" s="123" t="s">
        <v>73</v>
      </c>
      <c r="S894" s="123" t="s">
        <v>213</v>
      </c>
    </row>
    <row r="895" spans="1:19" s="34" customFormat="1" ht="20.25" customHeight="1">
      <c r="A895" s="123" t="s">
        <v>235</v>
      </c>
      <c r="B895" s="332" t="s">
        <v>2483</v>
      </c>
      <c r="C895" s="124" t="s">
        <v>371</v>
      </c>
      <c r="D895" s="333" t="s">
        <v>990</v>
      </c>
      <c r="E895" s="334"/>
      <c r="F895" s="123" t="s">
        <v>431</v>
      </c>
      <c r="G895" s="123"/>
      <c r="H895" s="335">
        <v>1245</v>
      </c>
      <c r="I895" s="336">
        <v>45865</v>
      </c>
      <c r="J895" s="126" t="s">
        <v>702</v>
      </c>
      <c r="K895" s="380" t="str">
        <f t="shared" si="53"/>
        <v>0</v>
      </c>
      <c r="L895" s="128">
        <f t="shared" si="54"/>
        <v>0</v>
      </c>
      <c r="M895" s="337">
        <f t="shared" si="52"/>
        <v>57101925</v>
      </c>
      <c r="N895" s="338"/>
      <c r="O895" s="332" t="s">
        <v>2524</v>
      </c>
      <c r="P895" s="123" t="s">
        <v>483</v>
      </c>
      <c r="Q895" s="124" t="s">
        <v>278</v>
      </c>
      <c r="R895" s="123" t="s">
        <v>73</v>
      </c>
      <c r="S895" s="123" t="s">
        <v>213</v>
      </c>
    </row>
    <row r="896" spans="1:19" s="34" customFormat="1" ht="20.25" customHeight="1">
      <c r="A896" s="123" t="s">
        <v>235</v>
      </c>
      <c r="B896" s="332" t="s">
        <v>2483</v>
      </c>
      <c r="C896" s="124" t="s">
        <v>371</v>
      </c>
      <c r="D896" s="333" t="s">
        <v>990</v>
      </c>
      <c r="E896" s="334"/>
      <c r="F896" s="123" t="s">
        <v>2113</v>
      </c>
      <c r="G896" s="123"/>
      <c r="H896" s="335">
        <v>1245</v>
      </c>
      <c r="I896" s="336">
        <v>5203</v>
      </c>
      <c r="J896" s="126" t="s">
        <v>702</v>
      </c>
      <c r="K896" s="380" t="str">
        <f t="shared" si="53"/>
        <v>0</v>
      </c>
      <c r="L896" s="128">
        <f t="shared" si="54"/>
        <v>0</v>
      </c>
      <c r="M896" s="337">
        <f t="shared" si="52"/>
        <v>6477735</v>
      </c>
      <c r="N896" s="338"/>
      <c r="O896" s="332" t="s">
        <v>2524</v>
      </c>
      <c r="P896" s="123" t="s">
        <v>483</v>
      </c>
      <c r="Q896" s="124" t="s">
        <v>336</v>
      </c>
      <c r="R896" s="123" t="s">
        <v>73</v>
      </c>
      <c r="S896" s="123" t="s">
        <v>213</v>
      </c>
    </row>
    <row r="897" spans="1:19" s="34" customFormat="1" ht="20.25" customHeight="1">
      <c r="A897" s="123" t="s">
        <v>235</v>
      </c>
      <c r="B897" s="332" t="s">
        <v>2483</v>
      </c>
      <c r="C897" s="124" t="s">
        <v>371</v>
      </c>
      <c r="D897" s="333" t="s">
        <v>990</v>
      </c>
      <c r="E897" s="334"/>
      <c r="F897" s="123" t="s">
        <v>1115</v>
      </c>
      <c r="G897" s="123"/>
      <c r="H897" s="335">
        <v>1580</v>
      </c>
      <c r="I897" s="336">
        <v>8113</v>
      </c>
      <c r="J897" s="126" t="s">
        <v>702</v>
      </c>
      <c r="K897" s="380" t="str">
        <f t="shared" si="53"/>
        <v>0</v>
      </c>
      <c r="L897" s="128">
        <f t="shared" si="54"/>
        <v>0</v>
      </c>
      <c r="M897" s="337">
        <f t="shared" si="52"/>
        <v>12818540</v>
      </c>
      <c r="N897" s="338"/>
      <c r="O897" s="332" t="s">
        <v>2280</v>
      </c>
      <c r="P897" s="123" t="s">
        <v>483</v>
      </c>
      <c r="Q897" s="124" t="s">
        <v>336</v>
      </c>
      <c r="R897" s="123" t="s">
        <v>73</v>
      </c>
      <c r="S897" s="123" t="s">
        <v>213</v>
      </c>
    </row>
    <row r="898" spans="1:19" s="34" customFormat="1" ht="20.25" customHeight="1">
      <c r="A898" s="123" t="s">
        <v>235</v>
      </c>
      <c r="B898" s="332" t="s">
        <v>2483</v>
      </c>
      <c r="C898" s="124" t="s">
        <v>371</v>
      </c>
      <c r="D898" s="333" t="s">
        <v>990</v>
      </c>
      <c r="E898" s="334"/>
      <c r="F898" s="123" t="s">
        <v>81</v>
      </c>
      <c r="G898" s="123"/>
      <c r="H898" s="335">
        <v>2945</v>
      </c>
      <c r="I898" s="336">
        <v>4938</v>
      </c>
      <c r="J898" s="126" t="s">
        <v>702</v>
      </c>
      <c r="K898" s="380" t="str">
        <f t="shared" si="53"/>
        <v>0</v>
      </c>
      <c r="L898" s="128">
        <f t="shared" si="54"/>
        <v>0</v>
      </c>
      <c r="M898" s="337">
        <f t="shared" ref="M898:M961" si="55">H898*I898</f>
        <v>14542410</v>
      </c>
      <c r="N898" s="338"/>
      <c r="O898" s="332" t="s">
        <v>2280</v>
      </c>
      <c r="P898" s="123" t="s">
        <v>483</v>
      </c>
      <c r="Q898" s="124" t="s">
        <v>336</v>
      </c>
      <c r="R898" s="123" t="s">
        <v>73</v>
      </c>
      <c r="S898" s="123" t="s">
        <v>213</v>
      </c>
    </row>
    <row r="899" spans="1:19" s="34" customFormat="1" ht="20.25" customHeight="1">
      <c r="A899" s="123" t="s">
        <v>235</v>
      </c>
      <c r="B899" s="332" t="s">
        <v>2483</v>
      </c>
      <c r="C899" s="124" t="s">
        <v>371</v>
      </c>
      <c r="D899" s="333" t="s">
        <v>990</v>
      </c>
      <c r="E899" s="334"/>
      <c r="F899" s="123" t="s">
        <v>373</v>
      </c>
      <c r="G899" s="123"/>
      <c r="H899" s="335">
        <v>2945</v>
      </c>
      <c r="I899" s="336">
        <v>14391</v>
      </c>
      <c r="J899" s="126" t="s">
        <v>702</v>
      </c>
      <c r="K899" s="380" t="str">
        <f t="shared" si="53"/>
        <v>0</v>
      </c>
      <c r="L899" s="128">
        <f t="shared" si="54"/>
        <v>0</v>
      </c>
      <c r="M899" s="337">
        <f t="shared" si="55"/>
        <v>42381495</v>
      </c>
      <c r="N899" s="338"/>
      <c r="O899" s="332" t="s">
        <v>2280</v>
      </c>
      <c r="P899" s="123" t="s">
        <v>483</v>
      </c>
      <c r="Q899" s="124" t="s">
        <v>336</v>
      </c>
      <c r="R899" s="123" t="s">
        <v>73</v>
      </c>
      <c r="S899" s="123" t="s">
        <v>213</v>
      </c>
    </row>
    <row r="900" spans="1:19" s="34" customFormat="1" ht="20.25" customHeight="1">
      <c r="A900" s="123" t="s">
        <v>2484</v>
      </c>
      <c r="B900" s="332" t="s">
        <v>2485</v>
      </c>
      <c r="C900" s="124" t="s">
        <v>621</v>
      </c>
      <c r="D900" s="333" t="s">
        <v>458</v>
      </c>
      <c r="E900" s="334"/>
      <c r="F900" s="123" t="s">
        <v>1276</v>
      </c>
      <c r="G900" s="123"/>
      <c r="H900" s="335">
        <v>16</v>
      </c>
      <c r="I900" s="336">
        <v>362153</v>
      </c>
      <c r="J900" s="126">
        <v>31</v>
      </c>
      <c r="K900" s="380">
        <f t="shared" si="53"/>
        <v>496</v>
      </c>
      <c r="L900" s="128">
        <f t="shared" si="54"/>
        <v>0.496</v>
      </c>
      <c r="M900" s="337">
        <f t="shared" si="55"/>
        <v>5794448</v>
      </c>
      <c r="N900" s="338"/>
      <c r="O900" s="332" t="s">
        <v>2525</v>
      </c>
      <c r="P900" s="123" t="s">
        <v>400</v>
      </c>
      <c r="Q900" s="124" t="s">
        <v>343</v>
      </c>
      <c r="R900" s="123" t="s">
        <v>60</v>
      </c>
      <c r="S900" s="123" t="s">
        <v>213</v>
      </c>
    </row>
    <row r="901" spans="1:19" s="34" customFormat="1" ht="20.25" customHeight="1">
      <c r="A901" s="123" t="s">
        <v>2484</v>
      </c>
      <c r="B901" s="332" t="s">
        <v>2485</v>
      </c>
      <c r="C901" s="124" t="s">
        <v>621</v>
      </c>
      <c r="D901" s="333" t="s">
        <v>458</v>
      </c>
      <c r="E901" s="334"/>
      <c r="F901" s="123" t="s">
        <v>1277</v>
      </c>
      <c r="G901" s="123"/>
      <c r="H901" s="335">
        <v>16</v>
      </c>
      <c r="I901" s="336">
        <v>552791</v>
      </c>
      <c r="J901" s="126" t="s">
        <v>702</v>
      </c>
      <c r="K901" s="380" t="str">
        <f t="shared" si="53"/>
        <v>0</v>
      </c>
      <c r="L901" s="128">
        <f t="shared" si="54"/>
        <v>0</v>
      </c>
      <c r="M901" s="337">
        <f t="shared" si="55"/>
        <v>8844656</v>
      </c>
      <c r="N901" s="338"/>
      <c r="O901" s="332" t="s">
        <v>2525</v>
      </c>
      <c r="P901" s="123" t="s">
        <v>400</v>
      </c>
      <c r="Q901" s="124" t="s">
        <v>354</v>
      </c>
      <c r="R901" s="123" t="s">
        <v>70</v>
      </c>
      <c r="S901" s="123" t="s">
        <v>213</v>
      </c>
    </row>
    <row r="902" spans="1:19" s="34" customFormat="1" ht="20.25" customHeight="1">
      <c r="A902" s="123" t="s">
        <v>2484</v>
      </c>
      <c r="B902" s="332" t="s">
        <v>2485</v>
      </c>
      <c r="C902" s="124" t="s">
        <v>621</v>
      </c>
      <c r="D902" s="333" t="s">
        <v>458</v>
      </c>
      <c r="E902" s="334"/>
      <c r="F902" s="123" t="s">
        <v>880</v>
      </c>
      <c r="G902" s="123"/>
      <c r="H902" s="335">
        <v>16</v>
      </c>
      <c r="I902" s="336">
        <v>2086</v>
      </c>
      <c r="J902" s="126" t="s">
        <v>702</v>
      </c>
      <c r="K902" s="380" t="str">
        <f t="shared" si="53"/>
        <v>0</v>
      </c>
      <c r="L902" s="128">
        <f t="shared" si="54"/>
        <v>0</v>
      </c>
      <c r="M902" s="337">
        <f t="shared" si="55"/>
        <v>33376</v>
      </c>
      <c r="N902" s="338"/>
      <c r="O902" s="332" t="s">
        <v>2525</v>
      </c>
      <c r="P902" s="123" t="s">
        <v>400</v>
      </c>
      <c r="Q902" s="124" t="s">
        <v>336</v>
      </c>
      <c r="R902" s="123" t="s">
        <v>73</v>
      </c>
      <c r="S902" s="123" t="s">
        <v>213</v>
      </c>
    </row>
    <row r="903" spans="1:19" s="34" customFormat="1" ht="20.25" customHeight="1">
      <c r="A903" s="123" t="s">
        <v>2484</v>
      </c>
      <c r="B903" s="332" t="s">
        <v>2485</v>
      </c>
      <c r="C903" s="124" t="s">
        <v>621</v>
      </c>
      <c r="D903" s="333" t="s">
        <v>458</v>
      </c>
      <c r="E903" s="334"/>
      <c r="F903" s="123" t="s">
        <v>2238</v>
      </c>
      <c r="G903" s="123"/>
      <c r="H903" s="335">
        <v>18</v>
      </c>
      <c r="I903" s="336">
        <v>336918</v>
      </c>
      <c r="J903" s="126" t="s">
        <v>702</v>
      </c>
      <c r="K903" s="380" t="str">
        <f t="shared" si="53"/>
        <v>0</v>
      </c>
      <c r="L903" s="128">
        <f t="shared" si="54"/>
        <v>0</v>
      </c>
      <c r="M903" s="337">
        <f t="shared" si="55"/>
        <v>6064524</v>
      </c>
      <c r="N903" s="338"/>
      <c r="O903" s="332" t="s">
        <v>776</v>
      </c>
      <c r="P903" s="123" t="s">
        <v>400</v>
      </c>
      <c r="Q903" s="124" t="s">
        <v>354</v>
      </c>
      <c r="R903" s="123" t="s">
        <v>70</v>
      </c>
      <c r="S903" s="123" t="s">
        <v>213</v>
      </c>
    </row>
    <row r="904" spans="1:19" s="34" customFormat="1" ht="20.25" customHeight="1">
      <c r="A904" s="123" t="s">
        <v>2484</v>
      </c>
      <c r="B904" s="332" t="s">
        <v>2485</v>
      </c>
      <c r="C904" s="124" t="s">
        <v>621</v>
      </c>
      <c r="D904" s="333" t="s">
        <v>458</v>
      </c>
      <c r="E904" s="334"/>
      <c r="F904" s="123" t="s">
        <v>2025</v>
      </c>
      <c r="G904" s="123"/>
      <c r="H904" s="335">
        <v>18</v>
      </c>
      <c r="I904" s="336">
        <v>222222</v>
      </c>
      <c r="J904" s="126">
        <v>31</v>
      </c>
      <c r="K904" s="380">
        <f t="shared" si="53"/>
        <v>558</v>
      </c>
      <c r="L904" s="128">
        <f t="shared" si="54"/>
        <v>0.55800000000000005</v>
      </c>
      <c r="M904" s="337">
        <f t="shared" si="55"/>
        <v>3999996</v>
      </c>
      <c r="N904" s="338"/>
      <c r="O904" s="332" t="s">
        <v>776</v>
      </c>
      <c r="P904" s="123" t="s">
        <v>400</v>
      </c>
      <c r="Q904" s="124" t="s">
        <v>343</v>
      </c>
      <c r="R904" s="123" t="s">
        <v>60</v>
      </c>
      <c r="S904" s="123" t="s">
        <v>213</v>
      </c>
    </row>
    <row r="905" spans="1:19" s="34" customFormat="1" ht="20.25" customHeight="1">
      <c r="A905" s="123" t="s">
        <v>2484</v>
      </c>
      <c r="B905" s="332" t="s">
        <v>2485</v>
      </c>
      <c r="C905" s="124" t="s">
        <v>621</v>
      </c>
      <c r="D905" s="333" t="s">
        <v>458</v>
      </c>
      <c r="E905" s="334"/>
      <c r="F905" s="123" t="s">
        <v>880</v>
      </c>
      <c r="G905" s="123"/>
      <c r="H905" s="335">
        <v>18</v>
      </c>
      <c r="I905" s="336">
        <v>2581</v>
      </c>
      <c r="J905" s="126" t="s">
        <v>702</v>
      </c>
      <c r="K905" s="380" t="str">
        <f t="shared" si="53"/>
        <v>0</v>
      </c>
      <c r="L905" s="128">
        <f t="shared" si="54"/>
        <v>0</v>
      </c>
      <c r="M905" s="337">
        <f t="shared" si="55"/>
        <v>46458</v>
      </c>
      <c r="N905" s="338"/>
      <c r="O905" s="332" t="s">
        <v>776</v>
      </c>
      <c r="P905" s="123" t="s">
        <v>400</v>
      </c>
      <c r="Q905" s="124" t="s">
        <v>336</v>
      </c>
      <c r="R905" s="123" t="s">
        <v>73</v>
      </c>
      <c r="S905" s="123" t="s">
        <v>213</v>
      </c>
    </row>
    <row r="906" spans="1:19" s="34" customFormat="1" ht="20.25" customHeight="1">
      <c r="A906" s="123" t="s">
        <v>2484</v>
      </c>
      <c r="B906" s="332" t="s">
        <v>2485</v>
      </c>
      <c r="C906" s="124" t="s">
        <v>621</v>
      </c>
      <c r="D906" s="333" t="s">
        <v>458</v>
      </c>
      <c r="E906" s="334"/>
      <c r="F906" s="123" t="s">
        <v>65</v>
      </c>
      <c r="G906" s="123"/>
      <c r="H906" s="335">
        <v>9</v>
      </c>
      <c r="I906" s="336">
        <v>177292</v>
      </c>
      <c r="J906" s="126">
        <v>29</v>
      </c>
      <c r="K906" s="380">
        <f t="shared" si="53"/>
        <v>261</v>
      </c>
      <c r="L906" s="128">
        <f t="shared" si="54"/>
        <v>0.26100000000000001</v>
      </c>
      <c r="M906" s="337">
        <f t="shared" si="55"/>
        <v>1595628</v>
      </c>
      <c r="N906" s="338"/>
      <c r="O906" s="332" t="s">
        <v>776</v>
      </c>
      <c r="P906" s="123" t="s">
        <v>400</v>
      </c>
      <c r="Q906" s="124" t="s">
        <v>343</v>
      </c>
      <c r="R906" s="123" t="s">
        <v>60</v>
      </c>
      <c r="S906" s="123" t="s">
        <v>213</v>
      </c>
    </row>
    <row r="907" spans="1:19" s="34" customFormat="1" ht="20.25" customHeight="1">
      <c r="A907" s="123" t="s">
        <v>2484</v>
      </c>
      <c r="B907" s="332" t="s">
        <v>2485</v>
      </c>
      <c r="C907" s="124" t="s">
        <v>621</v>
      </c>
      <c r="D907" s="333" t="s">
        <v>458</v>
      </c>
      <c r="E907" s="334"/>
      <c r="F907" s="123" t="s">
        <v>69</v>
      </c>
      <c r="G907" s="123"/>
      <c r="H907" s="335">
        <v>9</v>
      </c>
      <c r="I907" s="336">
        <v>188759</v>
      </c>
      <c r="J907" s="126" t="s">
        <v>702</v>
      </c>
      <c r="K907" s="380" t="str">
        <f t="shared" si="53"/>
        <v>0</v>
      </c>
      <c r="L907" s="128">
        <f t="shared" si="54"/>
        <v>0</v>
      </c>
      <c r="M907" s="337">
        <f t="shared" si="55"/>
        <v>1698831</v>
      </c>
      <c r="N907" s="338"/>
      <c r="O907" s="332" t="s">
        <v>776</v>
      </c>
      <c r="P907" s="123" t="s">
        <v>400</v>
      </c>
      <c r="Q907" s="124" t="s">
        <v>354</v>
      </c>
      <c r="R907" s="123" t="s">
        <v>70</v>
      </c>
      <c r="S907" s="123" t="s">
        <v>213</v>
      </c>
    </row>
    <row r="908" spans="1:19" s="34" customFormat="1" ht="20.25" customHeight="1">
      <c r="A908" s="123" t="s">
        <v>2484</v>
      </c>
      <c r="B908" s="332" t="s">
        <v>2485</v>
      </c>
      <c r="C908" s="124" t="s">
        <v>621</v>
      </c>
      <c r="D908" s="333" t="s">
        <v>458</v>
      </c>
      <c r="E908" s="334"/>
      <c r="F908" s="123" t="s">
        <v>880</v>
      </c>
      <c r="G908" s="123"/>
      <c r="H908" s="335">
        <v>9</v>
      </c>
      <c r="I908" s="336">
        <v>3175</v>
      </c>
      <c r="J908" s="126" t="s">
        <v>702</v>
      </c>
      <c r="K908" s="380" t="str">
        <f t="shared" si="53"/>
        <v>0</v>
      </c>
      <c r="L908" s="128">
        <f t="shared" si="54"/>
        <v>0</v>
      </c>
      <c r="M908" s="337">
        <f t="shared" si="55"/>
        <v>28575</v>
      </c>
      <c r="N908" s="338"/>
      <c r="O908" s="332" t="s">
        <v>776</v>
      </c>
      <c r="P908" s="123" t="s">
        <v>400</v>
      </c>
      <c r="Q908" s="124" t="s">
        <v>336</v>
      </c>
      <c r="R908" s="123" t="s">
        <v>73</v>
      </c>
      <c r="S908" s="123" t="s">
        <v>213</v>
      </c>
    </row>
    <row r="909" spans="1:19" s="34" customFormat="1" ht="20.25" customHeight="1">
      <c r="A909" s="123" t="s">
        <v>2486</v>
      </c>
      <c r="B909" s="332" t="s">
        <v>2487</v>
      </c>
      <c r="C909" s="124" t="s">
        <v>2488</v>
      </c>
      <c r="D909" s="333" t="s">
        <v>458</v>
      </c>
      <c r="E909" s="334"/>
      <c r="F909" s="123" t="s">
        <v>353</v>
      </c>
      <c r="G909" s="123"/>
      <c r="H909" s="335">
        <v>126</v>
      </c>
      <c r="I909" s="336">
        <v>197897</v>
      </c>
      <c r="J909" s="126" t="s">
        <v>702</v>
      </c>
      <c r="K909" s="380" t="str">
        <f t="shared" si="53"/>
        <v>0</v>
      </c>
      <c r="L909" s="128">
        <f t="shared" si="54"/>
        <v>0</v>
      </c>
      <c r="M909" s="337">
        <f t="shared" si="55"/>
        <v>24935022</v>
      </c>
      <c r="N909" s="338"/>
      <c r="O909" s="332" t="s">
        <v>776</v>
      </c>
      <c r="P909" s="123" t="s">
        <v>759</v>
      </c>
      <c r="Q909" s="124" t="s">
        <v>354</v>
      </c>
      <c r="R909" s="123" t="s">
        <v>70</v>
      </c>
      <c r="S909" s="123" t="s">
        <v>213</v>
      </c>
    </row>
    <row r="910" spans="1:19" s="34" customFormat="1" ht="20.25" customHeight="1">
      <c r="A910" s="123" t="s">
        <v>2486</v>
      </c>
      <c r="B910" s="332" t="s">
        <v>2487</v>
      </c>
      <c r="C910" s="124" t="s">
        <v>2488</v>
      </c>
      <c r="D910" s="333" t="s">
        <v>458</v>
      </c>
      <c r="E910" s="334"/>
      <c r="F910" s="123" t="s">
        <v>342</v>
      </c>
      <c r="G910" s="123"/>
      <c r="H910" s="335">
        <v>126</v>
      </c>
      <c r="I910" s="336">
        <v>163662</v>
      </c>
      <c r="J910" s="126">
        <v>27</v>
      </c>
      <c r="K910" s="380">
        <f t="shared" si="53"/>
        <v>3402</v>
      </c>
      <c r="L910" s="128">
        <f t="shared" si="54"/>
        <v>3.4020000000000001</v>
      </c>
      <c r="M910" s="337">
        <f t="shared" si="55"/>
        <v>20621412</v>
      </c>
      <c r="N910" s="338"/>
      <c r="O910" s="332" t="s">
        <v>776</v>
      </c>
      <c r="P910" s="123" t="s">
        <v>759</v>
      </c>
      <c r="Q910" s="124" t="s">
        <v>343</v>
      </c>
      <c r="R910" s="123" t="s">
        <v>60</v>
      </c>
      <c r="S910" s="123" t="s">
        <v>213</v>
      </c>
    </row>
    <row r="911" spans="1:19" s="34" customFormat="1" ht="20.25" customHeight="1">
      <c r="A911" s="123" t="s">
        <v>2486</v>
      </c>
      <c r="B911" s="332" t="s">
        <v>2487</v>
      </c>
      <c r="C911" s="124" t="s">
        <v>2488</v>
      </c>
      <c r="D911" s="333" t="s">
        <v>458</v>
      </c>
      <c r="E911" s="334"/>
      <c r="F911" s="123" t="s">
        <v>880</v>
      </c>
      <c r="G911" s="123"/>
      <c r="H911" s="335">
        <v>126</v>
      </c>
      <c r="I911" s="336">
        <v>3006</v>
      </c>
      <c r="J911" s="126" t="s">
        <v>702</v>
      </c>
      <c r="K911" s="380" t="str">
        <f t="shared" si="53"/>
        <v>0</v>
      </c>
      <c r="L911" s="128">
        <f t="shared" si="54"/>
        <v>0</v>
      </c>
      <c r="M911" s="337">
        <f t="shared" si="55"/>
        <v>378756</v>
      </c>
      <c r="N911" s="338"/>
      <c r="O911" s="332" t="s">
        <v>776</v>
      </c>
      <c r="P911" s="123" t="s">
        <v>759</v>
      </c>
      <c r="Q911" s="124" t="s">
        <v>336</v>
      </c>
      <c r="R911" s="123" t="s">
        <v>73</v>
      </c>
      <c r="S911" s="123" t="s">
        <v>213</v>
      </c>
    </row>
    <row r="912" spans="1:19" s="34" customFormat="1" ht="20.25" customHeight="1">
      <c r="A912" s="123" t="s">
        <v>2486</v>
      </c>
      <c r="B912" s="332" t="s">
        <v>2487</v>
      </c>
      <c r="C912" s="124" t="s">
        <v>2488</v>
      </c>
      <c r="D912" s="333" t="s">
        <v>458</v>
      </c>
      <c r="E912" s="334"/>
      <c r="F912" s="123" t="s">
        <v>267</v>
      </c>
      <c r="G912" s="123"/>
      <c r="H912" s="335">
        <v>96</v>
      </c>
      <c r="I912" s="336">
        <v>65450</v>
      </c>
      <c r="J912" s="126">
        <v>7</v>
      </c>
      <c r="K912" s="380">
        <f t="shared" si="53"/>
        <v>672</v>
      </c>
      <c r="L912" s="128">
        <f t="shared" si="54"/>
        <v>0.67200000000000004</v>
      </c>
      <c r="M912" s="337">
        <f t="shared" si="55"/>
        <v>6283200</v>
      </c>
      <c r="N912" s="338"/>
      <c r="O912" s="332" t="s">
        <v>2526</v>
      </c>
      <c r="P912" s="123" t="s">
        <v>759</v>
      </c>
      <c r="Q912" s="124" t="s">
        <v>344</v>
      </c>
      <c r="R912" s="123" t="s">
        <v>60</v>
      </c>
      <c r="S912" s="123" t="s">
        <v>213</v>
      </c>
    </row>
    <row r="913" spans="1:19" s="34" customFormat="1" ht="20.25" customHeight="1">
      <c r="A913" s="123" t="s">
        <v>2486</v>
      </c>
      <c r="B913" s="332" t="s">
        <v>2487</v>
      </c>
      <c r="C913" s="124" t="s">
        <v>2488</v>
      </c>
      <c r="D913" s="333" t="s">
        <v>458</v>
      </c>
      <c r="E913" s="334"/>
      <c r="F913" s="123" t="s">
        <v>363</v>
      </c>
      <c r="G913" s="123"/>
      <c r="H913" s="335">
        <v>108</v>
      </c>
      <c r="I913" s="336">
        <v>124960</v>
      </c>
      <c r="J913" s="126">
        <v>42</v>
      </c>
      <c r="K913" s="380">
        <f t="shared" si="53"/>
        <v>4536</v>
      </c>
      <c r="L913" s="128">
        <f t="shared" si="54"/>
        <v>4.5359999999999996</v>
      </c>
      <c r="M913" s="337">
        <f t="shared" si="55"/>
        <v>13495680</v>
      </c>
      <c r="N913" s="338"/>
      <c r="O913" s="332" t="s">
        <v>611</v>
      </c>
      <c r="P913" s="123" t="s">
        <v>759</v>
      </c>
      <c r="Q913" s="124" t="s">
        <v>364</v>
      </c>
      <c r="R913" s="123" t="s">
        <v>68</v>
      </c>
      <c r="S913" s="123" t="s">
        <v>213</v>
      </c>
    </row>
    <row r="914" spans="1:19" s="34" customFormat="1" ht="20.25" customHeight="1">
      <c r="A914" s="123" t="s">
        <v>2489</v>
      </c>
      <c r="B914" s="332" t="s">
        <v>2490</v>
      </c>
      <c r="C914" s="124" t="s">
        <v>533</v>
      </c>
      <c r="D914" s="333" t="s">
        <v>527</v>
      </c>
      <c r="E914" s="334"/>
      <c r="F914" s="123" t="s">
        <v>950</v>
      </c>
      <c r="G914" s="123"/>
      <c r="H914" s="335">
        <v>31</v>
      </c>
      <c r="I914" s="336">
        <v>53580</v>
      </c>
      <c r="J914" s="126">
        <v>22</v>
      </c>
      <c r="K914" s="380">
        <f t="shared" si="53"/>
        <v>682</v>
      </c>
      <c r="L914" s="128">
        <f t="shared" si="54"/>
        <v>0.68200000000000005</v>
      </c>
      <c r="M914" s="337">
        <f t="shared" si="55"/>
        <v>1660980</v>
      </c>
      <c r="N914" s="338"/>
      <c r="O914" s="332" t="s">
        <v>2527</v>
      </c>
      <c r="P914" s="123" t="s">
        <v>225</v>
      </c>
      <c r="Q914" s="124" t="s">
        <v>358</v>
      </c>
      <c r="R914" s="123" t="s">
        <v>68</v>
      </c>
      <c r="S914" s="123" t="s">
        <v>237</v>
      </c>
    </row>
    <row r="915" spans="1:19" s="34" customFormat="1" ht="20.25" customHeight="1">
      <c r="A915" s="123" t="s">
        <v>2489</v>
      </c>
      <c r="B915" s="332" t="s">
        <v>2490</v>
      </c>
      <c r="C915" s="124" t="s">
        <v>533</v>
      </c>
      <c r="D915" s="333" t="s">
        <v>527</v>
      </c>
      <c r="E915" s="334"/>
      <c r="F915" s="123" t="s">
        <v>880</v>
      </c>
      <c r="G915" s="123"/>
      <c r="H915" s="335">
        <v>531</v>
      </c>
      <c r="I915" s="336">
        <v>3572</v>
      </c>
      <c r="J915" s="126" t="s">
        <v>702</v>
      </c>
      <c r="K915" s="380" t="str">
        <f t="shared" si="53"/>
        <v>0</v>
      </c>
      <c r="L915" s="128">
        <f t="shared" si="54"/>
        <v>0</v>
      </c>
      <c r="M915" s="337">
        <f t="shared" si="55"/>
        <v>1896732</v>
      </c>
      <c r="N915" s="338"/>
      <c r="O915" s="332" t="s">
        <v>2527</v>
      </c>
      <c r="P915" s="123" t="s">
        <v>225</v>
      </c>
      <c r="Q915" s="124" t="s">
        <v>336</v>
      </c>
      <c r="R915" s="123" t="s">
        <v>73</v>
      </c>
      <c r="S915" s="123" t="s">
        <v>237</v>
      </c>
    </row>
    <row r="916" spans="1:19" s="34" customFormat="1" ht="20.25" customHeight="1">
      <c r="A916" s="123" t="s">
        <v>2489</v>
      </c>
      <c r="B916" s="332" t="s">
        <v>2490</v>
      </c>
      <c r="C916" s="124" t="s">
        <v>533</v>
      </c>
      <c r="D916" s="333" t="s">
        <v>527</v>
      </c>
      <c r="E916" s="334"/>
      <c r="F916" s="123" t="s">
        <v>1135</v>
      </c>
      <c r="G916" s="123"/>
      <c r="H916" s="335">
        <v>106</v>
      </c>
      <c r="I916" s="336">
        <v>15799</v>
      </c>
      <c r="J916" s="126" t="s">
        <v>702</v>
      </c>
      <c r="K916" s="380" t="str">
        <f t="shared" si="53"/>
        <v>0</v>
      </c>
      <c r="L916" s="128">
        <f t="shared" si="54"/>
        <v>0</v>
      </c>
      <c r="M916" s="337">
        <f t="shared" si="55"/>
        <v>1674694</v>
      </c>
      <c r="N916" s="338"/>
      <c r="O916" s="332" t="s">
        <v>2528</v>
      </c>
      <c r="P916" s="123" t="s">
        <v>225</v>
      </c>
      <c r="Q916" s="124" t="s">
        <v>336</v>
      </c>
      <c r="R916" s="123" t="s">
        <v>73</v>
      </c>
      <c r="S916" s="123" t="s">
        <v>237</v>
      </c>
    </row>
    <row r="917" spans="1:19" s="34" customFormat="1" ht="20.25" customHeight="1">
      <c r="A917" s="123" t="s">
        <v>2489</v>
      </c>
      <c r="B917" s="332" t="s">
        <v>2490</v>
      </c>
      <c r="C917" s="124" t="s">
        <v>533</v>
      </c>
      <c r="D917" s="333" t="s">
        <v>527</v>
      </c>
      <c r="E917" s="334"/>
      <c r="F917" s="123" t="s">
        <v>2491</v>
      </c>
      <c r="G917" s="123"/>
      <c r="H917" s="335">
        <v>106</v>
      </c>
      <c r="I917" s="336">
        <v>35908</v>
      </c>
      <c r="J917" s="126">
        <v>9</v>
      </c>
      <c r="K917" s="380">
        <f t="shared" si="53"/>
        <v>954</v>
      </c>
      <c r="L917" s="128">
        <f t="shared" si="54"/>
        <v>0.95399999999999996</v>
      </c>
      <c r="M917" s="337">
        <f t="shared" si="55"/>
        <v>3806248</v>
      </c>
      <c r="N917" s="338"/>
      <c r="O917" s="332" t="s">
        <v>2528</v>
      </c>
      <c r="P917" s="123" t="s">
        <v>225</v>
      </c>
      <c r="Q917" s="124" t="s">
        <v>344</v>
      </c>
      <c r="R917" s="123" t="s">
        <v>68</v>
      </c>
      <c r="S917" s="123" t="s">
        <v>237</v>
      </c>
    </row>
    <row r="918" spans="1:19" s="34" customFormat="1" ht="20.25" customHeight="1">
      <c r="A918" s="123" t="s">
        <v>2489</v>
      </c>
      <c r="B918" s="332" t="s">
        <v>2490</v>
      </c>
      <c r="C918" s="124" t="s">
        <v>533</v>
      </c>
      <c r="D918" s="333" t="s">
        <v>527</v>
      </c>
      <c r="E918" s="334"/>
      <c r="F918" s="123" t="s">
        <v>881</v>
      </c>
      <c r="G918" s="123"/>
      <c r="H918" s="335">
        <v>202</v>
      </c>
      <c r="I918" s="336">
        <v>9934</v>
      </c>
      <c r="J918" s="126" t="s">
        <v>702</v>
      </c>
      <c r="K918" s="380" t="str">
        <f t="shared" si="53"/>
        <v>0</v>
      </c>
      <c r="L918" s="128">
        <f t="shared" si="54"/>
        <v>0</v>
      </c>
      <c r="M918" s="337">
        <f t="shared" si="55"/>
        <v>2006668</v>
      </c>
      <c r="N918" s="338"/>
      <c r="O918" s="332" t="s">
        <v>2529</v>
      </c>
      <c r="P918" s="123" t="s">
        <v>225</v>
      </c>
      <c r="Q918" s="124" t="s">
        <v>336</v>
      </c>
      <c r="R918" s="123" t="s">
        <v>73</v>
      </c>
      <c r="S918" s="123" t="s">
        <v>237</v>
      </c>
    </row>
    <row r="919" spans="1:19" s="34" customFormat="1" ht="20.25" customHeight="1">
      <c r="A919" s="123" t="s">
        <v>2489</v>
      </c>
      <c r="B919" s="332" t="s">
        <v>2490</v>
      </c>
      <c r="C919" s="124" t="s">
        <v>533</v>
      </c>
      <c r="D919" s="333" t="s">
        <v>527</v>
      </c>
      <c r="E919" s="334"/>
      <c r="F919" s="123" t="s">
        <v>1691</v>
      </c>
      <c r="G919" s="123"/>
      <c r="H919" s="335">
        <v>202</v>
      </c>
      <c r="I919" s="336">
        <v>21524</v>
      </c>
      <c r="J919" s="126" t="s">
        <v>702</v>
      </c>
      <c r="K919" s="380" t="str">
        <f t="shared" si="53"/>
        <v>0</v>
      </c>
      <c r="L919" s="128">
        <f t="shared" si="54"/>
        <v>0</v>
      </c>
      <c r="M919" s="337">
        <f t="shared" si="55"/>
        <v>4347848</v>
      </c>
      <c r="N919" s="338"/>
      <c r="O919" s="332" t="s">
        <v>2529</v>
      </c>
      <c r="P919" s="123" t="s">
        <v>225</v>
      </c>
      <c r="Q919" s="124" t="s">
        <v>358</v>
      </c>
      <c r="R919" s="123" t="s">
        <v>73</v>
      </c>
      <c r="S919" s="123" t="s">
        <v>237</v>
      </c>
    </row>
    <row r="920" spans="1:19" s="34" customFormat="1" ht="20.25" customHeight="1">
      <c r="A920" s="123" t="s">
        <v>2489</v>
      </c>
      <c r="B920" s="332" t="s">
        <v>2490</v>
      </c>
      <c r="C920" s="124" t="s">
        <v>533</v>
      </c>
      <c r="D920" s="333" t="s">
        <v>527</v>
      </c>
      <c r="E920" s="334"/>
      <c r="F920" s="123" t="s">
        <v>882</v>
      </c>
      <c r="G920" s="123"/>
      <c r="H920" s="335">
        <v>202</v>
      </c>
      <c r="I920" s="336">
        <v>7819</v>
      </c>
      <c r="J920" s="126" t="s">
        <v>702</v>
      </c>
      <c r="K920" s="380" t="str">
        <f t="shared" si="53"/>
        <v>0</v>
      </c>
      <c r="L920" s="128">
        <f t="shared" si="54"/>
        <v>0</v>
      </c>
      <c r="M920" s="337">
        <f t="shared" si="55"/>
        <v>1579438</v>
      </c>
      <c r="N920" s="338"/>
      <c r="O920" s="332" t="s">
        <v>2529</v>
      </c>
      <c r="P920" s="123" t="s">
        <v>225</v>
      </c>
      <c r="Q920" s="124" t="s">
        <v>336</v>
      </c>
      <c r="R920" s="123" t="s">
        <v>73</v>
      </c>
      <c r="S920" s="123" t="s">
        <v>237</v>
      </c>
    </row>
    <row r="921" spans="1:19" s="34" customFormat="1" ht="20.25" customHeight="1">
      <c r="A921" s="123" t="s">
        <v>2489</v>
      </c>
      <c r="B921" s="332" t="s">
        <v>2490</v>
      </c>
      <c r="C921" s="124" t="s">
        <v>533</v>
      </c>
      <c r="D921" s="333" t="s">
        <v>527</v>
      </c>
      <c r="E921" s="334"/>
      <c r="F921" s="123" t="s">
        <v>642</v>
      </c>
      <c r="G921" s="123"/>
      <c r="H921" s="335">
        <v>144</v>
      </c>
      <c r="I921" s="336">
        <v>29641</v>
      </c>
      <c r="J921" s="126">
        <v>18</v>
      </c>
      <c r="K921" s="380">
        <f t="shared" si="53"/>
        <v>2592</v>
      </c>
      <c r="L921" s="128">
        <f t="shared" si="54"/>
        <v>2.5920000000000001</v>
      </c>
      <c r="M921" s="337">
        <f t="shared" si="55"/>
        <v>4268304</v>
      </c>
      <c r="N921" s="338"/>
      <c r="O921" s="332" t="s">
        <v>1386</v>
      </c>
      <c r="P921" s="123" t="s">
        <v>225</v>
      </c>
      <c r="Q921" s="124" t="s">
        <v>270</v>
      </c>
      <c r="R921" s="123" t="s">
        <v>68</v>
      </c>
      <c r="S921" s="123" t="s">
        <v>237</v>
      </c>
    </row>
    <row r="922" spans="1:19" s="34" customFormat="1" ht="20.25" customHeight="1">
      <c r="A922" s="123" t="s">
        <v>2489</v>
      </c>
      <c r="B922" s="332" t="s">
        <v>2490</v>
      </c>
      <c r="C922" s="124" t="s">
        <v>533</v>
      </c>
      <c r="D922" s="333" t="s">
        <v>527</v>
      </c>
      <c r="E922" s="334"/>
      <c r="F922" s="123" t="s">
        <v>1387</v>
      </c>
      <c r="G922" s="123"/>
      <c r="H922" s="335">
        <v>144</v>
      </c>
      <c r="I922" s="336">
        <v>14630</v>
      </c>
      <c r="J922" s="126" t="s">
        <v>702</v>
      </c>
      <c r="K922" s="380" t="str">
        <f t="shared" si="53"/>
        <v>0</v>
      </c>
      <c r="L922" s="128">
        <f t="shared" si="54"/>
        <v>0</v>
      </c>
      <c r="M922" s="337">
        <f t="shared" si="55"/>
        <v>2106720</v>
      </c>
      <c r="N922" s="338"/>
      <c r="O922" s="332" t="s">
        <v>1386</v>
      </c>
      <c r="P922" s="123" t="s">
        <v>225</v>
      </c>
      <c r="Q922" s="124" t="s">
        <v>577</v>
      </c>
      <c r="R922" s="123" t="s">
        <v>375</v>
      </c>
      <c r="S922" s="123" t="s">
        <v>237</v>
      </c>
    </row>
    <row r="923" spans="1:19" s="34" customFormat="1" ht="20.25" customHeight="1">
      <c r="A923" s="123" t="s">
        <v>2489</v>
      </c>
      <c r="B923" s="332" t="s">
        <v>2490</v>
      </c>
      <c r="C923" s="124" t="s">
        <v>533</v>
      </c>
      <c r="D923" s="333" t="s">
        <v>527</v>
      </c>
      <c r="E923" s="334"/>
      <c r="F923" s="123" t="s">
        <v>881</v>
      </c>
      <c r="G923" s="123"/>
      <c r="H923" s="335">
        <v>8</v>
      </c>
      <c r="I923" s="336">
        <v>10487</v>
      </c>
      <c r="J923" s="126" t="s">
        <v>702</v>
      </c>
      <c r="K923" s="380" t="str">
        <f t="shared" si="53"/>
        <v>0</v>
      </c>
      <c r="L923" s="128">
        <f t="shared" si="54"/>
        <v>0</v>
      </c>
      <c r="M923" s="337">
        <f t="shared" si="55"/>
        <v>83896</v>
      </c>
      <c r="N923" s="338"/>
      <c r="O923" s="332" t="s">
        <v>2530</v>
      </c>
      <c r="P923" s="123" t="s">
        <v>225</v>
      </c>
      <c r="Q923" s="124" t="s">
        <v>336</v>
      </c>
      <c r="R923" s="123" t="s">
        <v>73</v>
      </c>
      <c r="S923" s="123" t="s">
        <v>237</v>
      </c>
    </row>
    <row r="924" spans="1:19" s="34" customFormat="1" ht="20.25" customHeight="1">
      <c r="A924" s="123" t="s">
        <v>2489</v>
      </c>
      <c r="B924" s="332" t="s">
        <v>2490</v>
      </c>
      <c r="C924" s="124" t="s">
        <v>533</v>
      </c>
      <c r="D924" s="333" t="s">
        <v>527</v>
      </c>
      <c r="E924" s="334"/>
      <c r="F924" s="123" t="s">
        <v>882</v>
      </c>
      <c r="G924" s="123"/>
      <c r="H924" s="335">
        <v>8</v>
      </c>
      <c r="I924" s="336">
        <v>8254</v>
      </c>
      <c r="J924" s="126" t="s">
        <v>702</v>
      </c>
      <c r="K924" s="380" t="str">
        <f t="shared" si="53"/>
        <v>0</v>
      </c>
      <c r="L924" s="128">
        <f t="shared" si="54"/>
        <v>0</v>
      </c>
      <c r="M924" s="337">
        <f t="shared" si="55"/>
        <v>66032</v>
      </c>
      <c r="N924" s="338"/>
      <c r="O924" s="332" t="s">
        <v>2530</v>
      </c>
      <c r="P924" s="123" t="s">
        <v>225</v>
      </c>
      <c r="Q924" s="124" t="s">
        <v>336</v>
      </c>
      <c r="R924" s="123" t="s">
        <v>73</v>
      </c>
      <c r="S924" s="123" t="s">
        <v>237</v>
      </c>
    </row>
    <row r="925" spans="1:19" s="34" customFormat="1" ht="20.25" customHeight="1">
      <c r="A925" s="123" t="s">
        <v>2489</v>
      </c>
      <c r="B925" s="332" t="s">
        <v>2490</v>
      </c>
      <c r="C925" s="124" t="s">
        <v>533</v>
      </c>
      <c r="D925" s="333" t="s">
        <v>527</v>
      </c>
      <c r="E925" s="334"/>
      <c r="F925" s="123" t="s">
        <v>1948</v>
      </c>
      <c r="G925" s="123"/>
      <c r="H925" s="335">
        <v>8</v>
      </c>
      <c r="I925" s="336">
        <v>34568</v>
      </c>
      <c r="J925" s="126" t="s">
        <v>702</v>
      </c>
      <c r="K925" s="380" t="str">
        <f t="shared" si="53"/>
        <v>0</v>
      </c>
      <c r="L925" s="128">
        <f t="shared" si="54"/>
        <v>0</v>
      </c>
      <c r="M925" s="337">
        <f t="shared" si="55"/>
        <v>276544</v>
      </c>
      <c r="N925" s="338"/>
      <c r="O925" s="332" t="s">
        <v>2530</v>
      </c>
      <c r="P925" s="123" t="s">
        <v>225</v>
      </c>
      <c r="Q925" s="124" t="s">
        <v>358</v>
      </c>
      <c r="R925" s="123" t="s">
        <v>73</v>
      </c>
      <c r="S925" s="123" t="s">
        <v>237</v>
      </c>
    </row>
    <row r="926" spans="1:19" s="34" customFormat="1" ht="20.25" customHeight="1">
      <c r="A926" s="123" t="s">
        <v>2489</v>
      </c>
      <c r="B926" s="332" t="s">
        <v>2490</v>
      </c>
      <c r="C926" s="124" t="s">
        <v>533</v>
      </c>
      <c r="D926" s="333" t="s">
        <v>527</v>
      </c>
      <c r="E926" s="334"/>
      <c r="F926" s="123" t="s">
        <v>970</v>
      </c>
      <c r="G926" s="123"/>
      <c r="H926" s="335">
        <v>40</v>
      </c>
      <c r="I926" s="336">
        <v>40477</v>
      </c>
      <c r="J926" s="126" t="s">
        <v>702</v>
      </c>
      <c r="K926" s="380" t="str">
        <f t="shared" si="53"/>
        <v>0</v>
      </c>
      <c r="L926" s="128">
        <f t="shared" si="54"/>
        <v>0</v>
      </c>
      <c r="M926" s="337">
        <f t="shared" si="55"/>
        <v>1619080</v>
      </c>
      <c r="N926" s="338"/>
      <c r="O926" s="332" t="s">
        <v>2530</v>
      </c>
      <c r="P926" s="123" t="s">
        <v>225</v>
      </c>
      <c r="Q926" s="124" t="s">
        <v>271</v>
      </c>
      <c r="R926" s="123" t="s">
        <v>73</v>
      </c>
      <c r="S926" s="123" t="s">
        <v>237</v>
      </c>
    </row>
    <row r="927" spans="1:19" s="34" customFormat="1" ht="20.25" customHeight="1">
      <c r="A927" s="123" t="s">
        <v>2489</v>
      </c>
      <c r="B927" s="332" t="s">
        <v>2490</v>
      </c>
      <c r="C927" s="124" t="s">
        <v>533</v>
      </c>
      <c r="D927" s="333" t="s">
        <v>527</v>
      </c>
      <c r="E927" s="334"/>
      <c r="F927" s="123" t="s">
        <v>881</v>
      </c>
      <c r="G927" s="123"/>
      <c r="H927" s="335">
        <v>40</v>
      </c>
      <c r="I927" s="336">
        <v>9913</v>
      </c>
      <c r="J927" s="126" t="s">
        <v>702</v>
      </c>
      <c r="K927" s="380" t="str">
        <f t="shared" si="53"/>
        <v>0</v>
      </c>
      <c r="L927" s="128">
        <f t="shared" si="54"/>
        <v>0</v>
      </c>
      <c r="M927" s="337">
        <f t="shared" si="55"/>
        <v>396520</v>
      </c>
      <c r="N927" s="338"/>
      <c r="O927" s="332" t="s">
        <v>2530</v>
      </c>
      <c r="P927" s="123" t="s">
        <v>225</v>
      </c>
      <c r="Q927" s="124" t="s">
        <v>336</v>
      </c>
      <c r="R927" s="123" t="s">
        <v>73</v>
      </c>
      <c r="S927" s="123" t="s">
        <v>237</v>
      </c>
    </row>
    <row r="928" spans="1:19" s="34" customFormat="1" ht="20.25" customHeight="1">
      <c r="A928" s="123" t="s">
        <v>2489</v>
      </c>
      <c r="B928" s="332" t="s">
        <v>2490</v>
      </c>
      <c r="C928" s="124" t="s">
        <v>533</v>
      </c>
      <c r="D928" s="333" t="s">
        <v>527</v>
      </c>
      <c r="E928" s="334"/>
      <c r="F928" s="123" t="s">
        <v>882</v>
      </c>
      <c r="G928" s="123"/>
      <c r="H928" s="335">
        <v>40</v>
      </c>
      <c r="I928" s="336">
        <v>7802</v>
      </c>
      <c r="J928" s="126" t="s">
        <v>702</v>
      </c>
      <c r="K928" s="380" t="str">
        <f t="shared" si="53"/>
        <v>0</v>
      </c>
      <c r="L928" s="128">
        <f t="shared" si="54"/>
        <v>0</v>
      </c>
      <c r="M928" s="337">
        <f t="shared" si="55"/>
        <v>312080</v>
      </c>
      <c r="N928" s="338"/>
      <c r="O928" s="332" t="s">
        <v>2530</v>
      </c>
      <c r="P928" s="123" t="s">
        <v>225</v>
      </c>
      <c r="Q928" s="124" t="s">
        <v>336</v>
      </c>
      <c r="R928" s="123" t="s">
        <v>73</v>
      </c>
      <c r="S928" s="123" t="s">
        <v>237</v>
      </c>
    </row>
    <row r="929" spans="1:19" s="34" customFormat="1" ht="20.25" customHeight="1">
      <c r="A929" s="123" t="s">
        <v>489</v>
      </c>
      <c r="B929" s="332" t="s">
        <v>2492</v>
      </c>
      <c r="C929" s="124" t="s">
        <v>736</v>
      </c>
      <c r="D929" s="333" t="s">
        <v>458</v>
      </c>
      <c r="E929" s="334"/>
      <c r="F929" s="123" t="s">
        <v>1387</v>
      </c>
      <c r="G929" s="123"/>
      <c r="H929" s="335">
        <v>9</v>
      </c>
      <c r="I929" s="336">
        <v>15262</v>
      </c>
      <c r="J929" s="126" t="s">
        <v>702</v>
      </c>
      <c r="K929" s="380" t="str">
        <f t="shared" si="53"/>
        <v>0</v>
      </c>
      <c r="L929" s="128">
        <f t="shared" si="54"/>
        <v>0</v>
      </c>
      <c r="M929" s="337">
        <f t="shared" si="55"/>
        <v>137358</v>
      </c>
      <c r="N929" s="338"/>
      <c r="O929" s="332" t="s">
        <v>2531</v>
      </c>
      <c r="P929" s="123" t="s">
        <v>759</v>
      </c>
      <c r="Q929" s="124" t="s">
        <v>577</v>
      </c>
      <c r="R929" s="123" t="s">
        <v>375</v>
      </c>
      <c r="S929" s="123" t="s">
        <v>213</v>
      </c>
    </row>
    <row r="930" spans="1:19" s="34" customFormat="1" ht="20.25" customHeight="1">
      <c r="A930" s="123" t="s">
        <v>489</v>
      </c>
      <c r="B930" s="332" t="s">
        <v>2492</v>
      </c>
      <c r="C930" s="124" t="s">
        <v>736</v>
      </c>
      <c r="D930" s="333" t="s">
        <v>458</v>
      </c>
      <c r="E930" s="334"/>
      <c r="F930" s="123" t="s">
        <v>668</v>
      </c>
      <c r="G930" s="123"/>
      <c r="H930" s="335">
        <v>9</v>
      </c>
      <c r="I930" s="336">
        <v>61847</v>
      </c>
      <c r="J930" s="126">
        <v>12</v>
      </c>
      <c r="K930" s="380">
        <f t="shared" ref="K930:K993" si="56">IFERROR(J930*H930,"0")</f>
        <v>108</v>
      </c>
      <c r="L930" s="128">
        <f t="shared" ref="L930:L993" si="57">K930/1000</f>
        <v>0.108</v>
      </c>
      <c r="M930" s="337">
        <f t="shared" si="55"/>
        <v>556623</v>
      </c>
      <c r="N930" s="338"/>
      <c r="O930" s="332" t="s">
        <v>2531</v>
      </c>
      <c r="P930" s="123" t="s">
        <v>759</v>
      </c>
      <c r="Q930" s="124" t="s">
        <v>270</v>
      </c>
      <c r="R930" s="123" t="s">
        <v>60</v>
      </c>
      <c r="S930" s="123" t="s">
        <v>213</v>
      </c>
    </row>
    <row r="931" spans="1:19" s="34" customFormat="1" ht="20.25" customHeight="1">
      <c r="A931" s="123" t="s">
        <v>489</v>
      </c>
      <c r="B931" s="332" t="s">
        <v>2492</v>
      </c>
      <c r="C931" s="124" t="s">
        <v>736</v>
      </c>
      <c r="D931" s="333" t="s">
        <v>458</v>
      </c>
      <c r="E931" s="334"/>
      <c r="F931" s="123" t="s">
        <v>670</v>
      </c>
      <c r="G931" s="123"/>
      <c r="H931" s="335">
        <v>12</v>
      </c>
      <c r="I931" s="336">
        <v>93137</v>
      </c>
      <c r="J931" s="126">
        <v>23</v>
      </c>
      <c r="K931" s="380">
        <f t="shared" si="56"/>
        <v>276</v>
      </c>
      <c r="L931" s="128">
        <f t="shared" si="57"/>
        <v>0.27600000000000002</v>
      </c>
      <c r="M931" s="337">
        <f t="shared" si="55"/>
        <v>1117644</v>
      </c>
      <c r="N931" s="338"/>
      <c r="O931" s="332" t="s">
        <v>1289</v>
      </c>
      <c r="P931" s="123" t="s">
        <v>759</v>
      </c>
      <c r="Q931" s="124" t="s">
        <v>628</v>
      </c>
      <c r="R931" s="123" t="s">
        <v>68</v>
      </c>
      <c r="S931" s="123" t="s">
        <v>213</v>
      </c>
    </row>
    <row r="932" spans="1:19" s="34" customFormat="1" ht="20.25" customHeight="1">
      <c r="A932" s="123" t="s">
        <v>489</v>
      </c>
      <c r="B932" s="332" t="s">
        <v>2492</v>
      </c>
      <c r="C932" s="124" t="s">
        <v>736</v>
      </c>
      <c r="D932" s="333" t="s">
        <v>458</v>
      </c>
      <c r="E932" s="334"/>
      <c r="F932" s="123" t="s">
        <v>1643</v>
      </c>
      <c r="G932" s="123"/>
      <c r="H932" s="335">
        <v>12</v>
      </c>
      <c r="I932" s="336">
        <v>13235</v>
      </c>
      <c r="J932" s="126" t="s">
        <v>702</v>
      </c>
      <c r="K932" s="380" t="str">
        <f t="shared" si="56"/>
        <v>0</v>
      </c>
      <c r="L932" s="128">
        <f t="shared" si="57"/>
        <v>0</v>
      </c>
      <c r="M932" s="337">
        <f t="shared" si="55"/>
        <v>158820</v>
      </c>
      <c r="N932" s="338"/>
      <c r="O932" s="332" t="s">
        <v>1289</v>
      </c>
      <c r="P932" s="123" t="s">
        <v>759</v>
      </c>
      <c r="Q932" s="124" t="s">
        <v>336</v>
      </c>
      <c r="R932" s="123" t="s">
        <v>73</v>
      </c>
      <c r="S932" s="123" t="s">
        <v>213</v>
      </c>
    </row>
    <row r="933" spans="1:19" s="34" customFormat="1" ht="20.25" customHeight="1">
      <c r="A933" s="123" t="s">
        <v>489</v>
      </c>
      <c r="B933" s="332" t="s">
        <v>2492</v>
      </c>
      <c r="C933" s="124" t="s">
        <v>736</v>
      </c>
      <c r="D933" s="333" t="s">
        <v>458</v>
      </c>
      <c r="E933" s="334"/>
      <c r="F933" s="123" t="s">
        <v>1336</v>
      </c>
      <c r="G933" s="123"/>
      <c r="H933" s="335">
        <v>75</v>
      </c>
      <c r="I933" s="336">
        <v>120000</v>
      </c>
      <c r="J933" s="126" t="s">
        <v>702</v>
      </c>
      <c r="K933" s="380" t="str">
        <f t="shared" si="56"/>
        <v>0</v>
      </c>
      <c r="L933" s="128">
        <f t="shared" si="57"/>
        <v>0</v>
      </c>
      <c r="M933" s="337">
        <f t="shared" si="55"/>
        <v>9000000</v>
      </c>
      <c r="N933" s="338"/>
      <c r="O933" s="332" t="s">
        <v>776</v>
      </c>
      <c r="P933" s="123" t="s">
        <v>759</v>
      </c>
      <c r="Q933" s="124" t="s">
        <v>281</v>
      </c>
      <c r="R933" s="123" t="s">
        <v>70</v>
      </c>
      <c r="S933" s="123" t="s">
        <v>213</v>
      </c>
    </row>
    <row r="934" spans="1:19" s="34" customFormat="1" ht="20.25" customHeight="1">
      <c r="A934" s="123" t="s">
        <v>2493</v>
      </c>
      <c r="B934" s="332" t="s">
        <v>2494</v>
      </c>
      <c r="C934" s="124" t="s">
        <v>64</v>
      </c>
      <c r="D934" s="333" t="s">
        <v>458</v>
      </c>
      <c r="E934" s="334"/>
      <c r="F934" s="123" t="s">
        <v>1748</v>
      </c>
      <c r="G934" s="123"/>
      <c r="H934" s="335">
        <v>96</v>
      </c>
      <c r="I934" s="336">
        <v>79059</v>
      </c>
      <c r="J934" s="126">
        <v>25</v>
      </c>
      <c r="K934" s="380">
        <f t="shared" si="56"/>
        <v>2400</v>
      </c>
      <c r="L934" s="128">
        <f t="shared" si="57"/>
        <v>2.4</v>
      </c>
      <c r="M934" s="337">
        <f t="shared" si="55"/>
        <v>7589664</v>
      </c>
      <c r="N934" s="338"/>
      <c r="O934" s="332" t="s">
        <v>2532</v>
      </c>
      <c r="P934" s="123" t="s">
        <v>284</v>
      </c>
      <c r="Q934" s="124" t="s">
        <v>361</v>
      </c>
      <c r="R934" s="123" t="s">
        <v>68</v>
      </c>
      <c r="S934" s="123" t="s">
        <v>237</v>
      </c>
    </row>
    <row r="935" spans="1:19" s="34" customFormat="1" ht="20.25" customHeight="1">
      <c r="A935" s="123" t="s">
        <v>2493</v>
      </c>
      <c r="B935" s="332" t="s">
        <v>2494</v>
      </c>
      <c r="C935" s="124" t="s">
        <v>64</v>
      </c>
      <c r="D935" s="333" t="s">
        <v>458</v>
      </c>
      <c r="E935" s="334"/>
      <c r="F935" s="123" t="s">
        <v>612</v>
      </c>
      <c r="G935" s="123"/>
      <c r="H935" s="335">
        <v>96</v>
      </c>
      <c r="I935" s="336">
        <v>42353</v>
      </c>
      <c r="J935" s="126" t="s">
        <v>702</v>
      </c>
      <c r="K935" s="380" t="str">
        <f t="shared" si="56"/>
        <v>0</v>
      </c>
      <c r="L935" s="128">
        <f t="shared" si="57"/>
        <v>0</v>
      </c>
      <c r="M935" s="337">
        <f t="shared" si="55"/>
        <v>4065888</v>
      </c>
      <c r="N935" s="338"/>
      <c r="O935" s="332" t="s">
        <v>2532</v>
      </c>
      <c r="P935" s="123" t="s">
        <v>284</v>
      </c>
      <c r="Q935" s="124" t="s">
        <v>336</v>
      </c>
      <c r="R935" s="123" t="s">
        <v>73</v>
      </c>
      <c r="S935" s="123" t="s">
        <v>237</v>
      </c>
    </row>
    <row r="936" spans="1:19" s="34" customFormat="1" ht="20.25" customHeight="1">
      <c r="A936" s="123" t="s">
        <v>2493</v>
      </c>
      <c r="B936" s="332" t="s">
        <v>2494</v>
      </c>
      <c r="C936" s="124" t="s">
        <v>64</v>
      </c>
      <c r="D936" s="333" t="s">
        <v>458</v>
      </c>
      <c r="E936" s="334"/>
      <c r="F936" s="123" t="s">
        <v>363</v>
      </c>
      <c r="G936" s="123"/>
      <c r="H936" s="335">
        <v>38</v>
      </c>
      <c r="I936" s="336">
        <v>102240</v>
      </c>
      <c r="J936" s="126">
        <v>42</v>
      </c>
      <c r="K936" s="380">
        <f t="shared" si="56"/>
        <v>1596</v>
      </c>
      <c r="L936" s="128">
        <f t="shared" si="57"/>
        <v>1.5960000000000001</v>
      </c>
      <c r="M936" s="337">
        <f t="shared" si="55"/>
        <v>3885120</v>
      </c>
      <c r="N936" s="338"/>
      <c r="O936" s="332" t="s">
        <v>2533</v>
      </c>
      <c r="P936" s="123" t="s">
        <v>284</v>
      </c>
      <c r="Q936" s="124" t="s">
        <v>364</v>
      </c>
      <c r="R936" s="123" t="s">
        <v>68</v>
      </c>
      <c r="S936" s="123" t="s">
        <v>237</v>
      </c>
    </row>
    <row r="937" spans="1:19" s="34" customFormat="1" ht="20.25" customHeight="1">
      <c r="A937" s="123" t="s">
        <v>2493</v>
      </c>
      <c r="B937" s="332" t="s">
        <v>2494</v>
      </c>
      <c r="C937" s="124" t="s">
        <v>64</v>
      </c>
      <c r="D937" s="333" t="s">
        <v>458</v>
      </c>
      <c r="E937" s="334"/>
      <c r="F937" s="123" t="s">
        <v>1135</v>
      </c>
      <c r="G937" s="123"/>
      <c r="H937" s="335">
        <v>72</v>
      </c>
      <c r="I937" s="336">
        <v>13069</v>
      </c>
      <c r="J937" s="126" t="s">
        <v>702</v>
      </c>
      <c r="K937" s="380" t="str">
        <f t="shared" si="56"/>
        <v>0</v>
      </c>
      <c r="L937" s="128">
        <f t="shared" si="57"/>
        <v>0</v>
      </c>
      <c r="M937" s="337">
        <f t="shared" si="55"/>
        <v>940968</v>
      </c>
      <c r="N937" s="338"/>
      <c r="O937" s="332" t="s">
        <v>11</v>
      </c>
      <c r="P937" s="123" t="s">
        <v>284</v>
      </c>
      <c r="Q937" s="124" t="s">
        <v>336</v>
      </c>
      <c r="R937" s="123" t="s">
        <v>73</v>
      </c>
      <c r="S937" s="123" t="s">
        <v>237</v>
      </c>
    </row>
    <row r="938" spans="1:19" s="34" customFormat="1" ht="20.25" customHeight="1">
      <c r="A938" s="123" t="s">
        <v>2493</v>
      </c>
      <c r="B938" s="332" t="s">
        <v>2494</v>
      </c>
      <c r="C938" s="124" t="s">
        <v>64</v>
      </c>
      <c r="D938" s="333" t="s">
        <v>458</v>
      </c>
      <c r="E938" s="334"/>
      <c r="F938" s="123" t="s">
        <v>2491</v>
      </c>
      <c r="G938" s="123"/>
      <c r="H938" s="335">
        <v>72</v>
      </c>
      <c r="I938" s="336">
        <v>29703</v>
      </c>
      <c r="J938" s="126">
        <v>9</v>
      </c>
      <c r="K938" s="380">
        <f t="shared" si="56"/>
        <v>648</v>
      </c>
      <c r="L938" s="128">
        <f t="shared" si="57"/>
        <v>0.64800000000000002</v>
      </c>
      <c r="M938" s="337">
        <f t="shared" si="55"/>
        <v>2138616</v>
      </c>
      <c r="N938" s="338"/>
      <c r="O938" s="332" t="s">
        <v>11</v>
      </c>
      <c r="P938" s="123" t="s">
        <v>284</v>
      </c>
      <c r="Q938" s="124" t="s">
        <v>344</v>
      </c>
      <c r="R938" s="123" t="s">
        <v>68</v>
      </c>
      <c r="S938" s="123" t="s">
        <v>237</v>
      </c>
    </row>
    <row r="939" spans="1:19" s="34" customFormat="1" ht="20.25" customHeight="1">
      <c r="A939" s="123" t="s">
        <v>2493</v>
      </c>
      <c r="B939" s="332" t="s">
        <v>2494</v>
      </c>
      <c r="C939" s="124" t="s">
        <v>64</v>
      </c>
      <c r="D939" s="333" t="s">
        <v>458</v>
      </c>
      <c r="E939" s="334"/>
      <c r="F939" s="123" t="s">
        <v>670</v>
      </c>
      <c r="G939" s="123"/>
      <c r="H939" s="335">
        <v>15</v>
      </c>
      <c r="I939" s="336">
        <v>111158</v>
      </c>
      <c r="J939" s="126">
        <v>23</v>
      </c>
      <c r="K939" s="380">
        <f t="shared" si="56"/>
        <v>345</v>
      </c>
      <c r="L939" s="128">
        <f t="shared" si="57"/>
        <v>0.34499999999999997</v>
      </c>
      <c r="M939" s="337">
        <f t="shared" si="55"/>
        <v>1667370</v>
      </c>
      <c r="N939" s="338"/>
      <c r="O939" s="332" t="s">
        <v>2534</v>
      </c>
      <c r="P939" s="123" t="s">
        <v>284</v>
      </c>
      <c r="Q939" s="124" t="s">
        <v>628</v>
      </c>
      <c r="R939" s="123" t="s">
        <v>68</v>
      </c>
      <c r="S939" s="123" t="s">
        <v>237</v>
      </c>
    </row>
    <row r="940" spans="1:19" s="34" customFormat="1" ht="20.25" customHeight="1">
      <c r="A940" s="123" t="s">
        <v>2493</v>
      </c>
      <c r="B940" s="332" t="s">
        <v>2494</v>
      </c>
      <c r="C940" s="124" t="s">
        <v>64</v>
      </c>
      <c r="D940" s="333" t="s">
        <v>458</v>
      </c>
      <c r="E940" s="334"/>
      <c r="F940" s="123" t="s">
        <v>1643</v>
      </c>
      <c r="G940" s="123"/>
      <c r="H940" s="335">
        <v>15</v>
      </c>
      <c r="I940" s="336">
        <v>13642</v>
      </c>
      <c r="J940" s="126" t="s">
        <v>702</v>
      </c>
      <c r="K940" s="380" t="str">
        <f t="shared" si="56"/>
        <v>0</v>
      </c>
      <c r="L940" s="128">
        <f t="shared" si="57"/>
        <v>0</v>
      </c>
      <c r="M940" s="337">
        <f t="shared" si="55"/>
        <v>204630</v>
      </c>
      <c r="N940" s="338"/>
      <c r="O940" s="332" t="s">
        <v>2534</v>
      </c>
      <c r="P940" s="123" t="s">
        <v>284</v>
      </c>
      <c r="Q940" s="124" t="s">
        <v>336</v>
      </c>
      <c r="R940" s="123" t="s">
        <v>73</v>
      </c>
      <c r="S940" s="123" t="s">
        <v>237</v>
      </c>
    </row>
    <row r="941" spans="1:19" s="34" customFormat="1" ht="20.25" customHeight="1">
      <c r="A941" s="123" t="s">
        <v>2493</v>
      </c>
      <c r="B941" s="332" t="s">
        <v>2494</v>
      </c>
      <c r="C941" s="124" t="s">
        <v>64</v>
      </c>
      <c r="D941" s="333" t="s">
        <v>458</v>
      </c>
      <c r="E941" s="334"/>
      <c r="F941" s="123" t="s">
        <v>71</v>
      </c>
      <c r="G941" s="123"/>
      <c r="H941" s="335">
        <v>75</v>
      </c>
      <c r="I941" s="336">
        <v>36172</v>
      </c>
      <c r="J941" s="126" t="s">
        <v>702</v>
      </c>
      <c r="K941" s="380" t="str">
        <f t="shared" si="56"/>
        <v>0</v>
      </c>
      <c r="L941" s="128">
        <f t="shared" si="57"/>
        <v>0</v>
      </c>
      <c r="M941" s="337">
        <f t="shared" si="55"/>
        <v>2712900</v>
      </c>
      <c r="N941" s="338"/>
      <c r="O941" s="332" t="s">
        <v>2530</v>
      </c>
      <c r="P941" s="123" t="s">
        <v>284</v>
      </c>
      <c r="Q941" s="124" t="s">
        <v>271</v>
      </c>
      <c r="R941" s="123" t="s">
        <v>73</v>
      </c>
      <c r="S941" s="123" t="s">
        <v>237</v>
      </c>
    </row>
    <row r="942" spans="1:19" s="34" customFormat="1" ht="20.25" customHeight="1">
      <c r="A942" s="123" t="s">
        <v>2493</v>
      </c>
      <c r="B942" s="332" t="s">
        <v>2494</v>
      </c>
      <c r="C942" s="124" t="s">
        <v>64</v>
      </c>
      <c r="D942" s="333" t="s">
        <v>458</v>
      </c>
      <c r="E942" s="334"/>
      <c r="F942" s="123" t="s">
        <v>880</v>
      </c>
      <c r="G942" s="123"/>
      <c r="H942" s="335">
        <v>248</v>
      </c>
      <c r="I942" s="336">
        <v>3400</v>
      </c>
      <c r="J942" s="126" t="s">
        <v>702</v>
      </c>
      <c r="K942" s="380" t="str">
        <f t="shared" si="56"/>
        <v>0</v>
      </c>
      <c r="L942" s="128">
        <f t="shared" si="57"/>
        <v>0</v>
      </c>
      <c r="M942" s="337">
        <f t="shared" si="55"/>
        <v>843200</v>
      </c>
      <c r="N942" s="338"/>
      <c r="O942" s="332" t="s">
        <v>2530</v>
      </c>
      <c r="P942" s="123" t="s">
        <v>284</v>
      </c>
      <c r="Q942" s="124" t="s">
        <v>336</v>
      </c>
      <c r="R942" s="123" t="s">
        <v>73</v>
      </c>
      <c r="S942" s="123" t="s">
        <v>237</v>
      </c>
    </row>
    <row r="943" spans="1:19" s="34" customFormat="1" ht="20.25" customHeight="1">
      <c r="A943" s="123" t="s">
        <v>2493</v>
      </c>
      <c r="B943" s="332" t="s">
        <v>2494</v>
      </c>
      <c r="C943" s="124" t="s">
        <v>64</v>
      </c>
      <c r="D943" s="333" t="s">
        <v>458</v>
      </c>
      <c r="E943" s="334"/>
      <c r="F943" s="123" t="s">
        <v>881</v>
      </c>
      <c r="G943" s="123"/>
      <c r="H943" s="335">
        <v>75</v>
      </c>
      <c r="I943" s="336">
        <v>10200</v>
      </c>
      <c r="J943" s="126" t="s">
        <v>702</v>
      </c>
      <c r="K943" s="380" t="str">
        <f t="shared" si="56"/>
        <v>0</v>
      </c>
      <c r="L943" s="128">
        <f t="shared" si="57"/>
        <v>0</v>
      </c>
      <c r="M943" s="337">
        <f t="shared" si="55"/>
        <v>765000</v>
      </c>
      <c r="N943" s="338"/>
      <c r="O943" s="332" t="s">
        <v>2530</v>
      </c>
      <c r="P943" s="123" t="s">
        <v>284</v>
      </c>
      <c r="Q943" s="124" t="s">
        <v>336</v>
      </c>
      <c r="R943" s="123" t="s">
        <v>73</v>
      </c>
      <c r="S943" s="123" t="s">
        <v>237</v>
      </c>
    </row>
    <row r="944" spans="1:19" s="34" customFormat="1" ht="20.25" customHeight="1">
      <c r="A944" s="123" t="s">
        <v>2493</v>
      </c>
      <c r="B944" s="332" t="s">
        <v>2494</v>
      </c>
      <c r="C944" s="124" t="s">
        <v>64</v>
      </c>
      <c r="D944" s="333" t="s">
        <v>458</v>
      </c>
      <c r="E944" s="334"/>
      <c r="F944" s="123" t="s">
        <v>882</v>
      </c>
      <c r="G944" s="123"/>
      <c r="H944" s="335">
        <v>75</v>
      </c>
      <c r="I944" s="336">
        <v>8028</v>
      </c>
      <c r="J944" s="126" t="s">
        <v>702</v>
      </c>
      <c r="K944" s="380" t="str">
        <f t="shared" si="56"/>
        <v>0</v>
      </c>
      <c r="L944" s="128">
        <f t="shared" si="57"/>
        <v>0</v>
      </c>
      <c r="M944" s="337">
        <f t="shared" si="55"/>
        <v>602100</v>
      </c>
      <c r="N944" s="338"/>
      <c r="O944" s="332" t="s">
        <v>2530</v>
      </c>
      <c r="P944" s="123" t="s">
        <v>284</v>
      </c>
      <c r="Q944" s="124" t="s">
        <v>336</v>
      </c>
      <c r="R944" s="123" t="s">
        <v>73</v>
      </c>
      <c r="S944" s="123" t="s">
        <v>237</v>
      </c>
    </row>
    <row r="945" spans="1:19" s="34" customFormat="1" ht="20.25" customHeight="1">
      <c r="A945" s="123" t="s">
        <v>2493</v>
      </c>
      <c r="B945" s="332" t="s">
        <v>2494</v>
      </c>
      <c r="C945" s="124" t="s">
        <v>64</v>
      </c>
      <c r="D945" s="333" t="s">
        <v>458</v>
      </c>
      <c r="E945" s="334"/>
      <c r="F945" s="123" t="s">
        <v>872</v>
      </c>
      <c r="G945" s="123"/>
      <c r="H945" s="335">
        <v>17</v>
      </c>
      <c r="I945" s="336">
        <v>55800</v>
      </c>
      <c r="J945" s="126" t="s">
        <v>702</v>
      </c>
      <c r="K945" s="380" t="str">
        <f t="shared" si="56"/>
        <v>0</v>
      </c>
      <c r="L945" s="128">
        <f t="shared" si="57"/>
        <v>0</v>
      </c>
      <c r="M945" s="337">
        <f t="shared" si="55"/>
        <v>948600</v>
      </c>
      <c r="N945" s="338"/>
      <c r="O945" s="332" t="s">
        <v>11</v>
      </c>
      <c r="P945" s="123" t="s">
        <v>284</v>
      </c>
      <c r="Q945" s="124" t="s">
        <v>585</v>
      </c>
      <c r="R945" s="123" t="s">
        <v>73</v>
      </c>
      <c r="S945" s="123" t="s">
        <v>237</v>
      </c>
    </row>
    <row r="946" spans="1:19" s="34" customFormat="1" ht="20.25" customHeight="1">
      <c r="A946" s="123" t="s">
        <v>2493</v>
      </c>
      <c r="B946" s="332" t="s">
        <v>2494</v>
      </c>
      <c r="C946" s="124" t="s">
        <v>64</v>
      </c>
      <c r="D946" s="333" t="s">
        <v>458</v>
      </c>
      <c r="E946" s="334"/>
      <c r="F946" s="123" t="s">
        <v>76</v>
      </c>
      <c r="G946" s="123"/>
      <c r="H946" s="335">
        <v>39</v>
      </c>
      <c r="I946" s="336">
        <v>53830</v>
      </c>
      <c r="J946" s="126" t="s">
        <v>702</v>
      </c>
      <c r="K946" s="380" t="str">
        <f t="shared" si="56"/>
        <v>0</v>
      </c>
      <c r="L946" s="128">
        <f t="shared" si="57"/>
        <v>0</v>
      </c>
      <c r="M946" s="337">
        <f t="shared" si="55"/>
        <v>2099370</v>
      </c>
      <c r="N946" s="338"/>
      <c r="O946" s="332" t="s">
        <v>2535</v>
      </c>
      <c r="P946" s="123" t="s">
        <v>284</v>
      </c>
      <c r="Q946" s="124" t="s">
        <v>278</v>
      </c>
      <c r="R946" s="123" t="s">
        <v>73</v>
      </c>
      <c r="S946" s="123" t="s">
        <v>237</v>
      </c>
    </row>
    <row r="947" spans="1:19" s="34" customFormat="1" ht="20.25" customHeight="1">
      <c r="A947" s="123" t="s">
        <v>2493</v>
      </c>
      <c r="B947" s="332" t="s">
        <v>2494</v>
      </c>
      <c r="C947" s="124" t="s">
        <v>64</v>
      </c>
      <c r="D947" s="333" t="s">
        <v>458</v>
      </c>
      <c r="E947" s="334"/>
      <c r="F947" s="123" t="s">
        <v>985</v>
      </c>
      <c r="G947" s="123"/>
      <c r="H947" s="335">
        <v>207</v>
      </c>
      <c r="I947" s="336">
        <v>6750</v>
      </c>
      <c r="J947" s="126" t="s">
        <v>702</v>
      </c>
      <c r="K947" s="380" t="str">
        <f t="shared" si="56"/>
        <v>0</v>
      </c>
      <c r="L947" s="128">
        <f t="shared" si="57"/>
        <v>0</v>
      </c>
      <c r="M947" s="337">
        <f t="shared" si="55"/>
        <v>1397250</v>
      </c>
      <c r="N947" s="338"/>
      <c r="O947" s="332" t="s">
        <v>586</v>
      </c>
      <c r="P947" s="123" t="s">
        <v>284</v>
      </c>
      <c r="Q947" s="124" t="s">
        <v>336</v>
      </c>
      <c r="R947" s="123" t="s">
        <v>73</v>
      </c>
      <c r="S947" s="123" t="s">
        <v>237</v>
      </c>
    </row>
    <row r="948" spans="1:19" s="34" customFormat="1" ht="20.25" customHeight="1">
      <c r="A948" s="123" t="s">
        <v>2493</v>
      </c>
      <c r="B948" s="332" t="s">
        <v>2494</v>
      </c>
      <c r="C948" s="124" t="s">
        <v>64</v>
      </c>
      <c r="D948" s="333" t="s">
        <v>458</v>
      </c>
      <c r="E948" s="334"/>
      <c r="F948" s="123" t="s">
        <v>961</v>
      </c>
      <c r="G948" s="123"/>
      <c r="H948" s="335">
        <v>28</v>
      </c>
      <c r="I948" s="336">
        <v>87300</v>
      </c>
      <c r="J948" s="126" t="s">
        <v>702</v>
      </c>
      <c r="K948" s="380" t="str">
        <f t="shared" si="56"/>
        <v>0</v>
      </c>
      <c r="L948" s="128">
        <f t="shared" si="57"/>
        <v>0</v>
      </c>
      <c r="M948" s="337">
        <f t="shared" si="55"/>
        <v>2444400</v>
      </c>
      <c r="N948" s="338"/>
      <c r="O948" s="332" t="s">
        <v>11</v>
      </c>
      <c r="P948" s="123" t="s">
        <v>284</v>
      </c>
      <c r="Q948" s="124" t="s">
        <v>336</v>
      </c>
      <c r="R948" s="123" t="s">
        <v>73</v>
      </c>
      <c r="S948" s="123" t="s">
        <v>237</v>
      </c>
    </row>
    <row r="949" spans="1:19" s="34" customFormat="1" ht="20.25" customHeight="1">
      <c r="A949" s="123" t="s">
        <v>2493</v>
      </c>
      <c r="B949" s="332" t="s">
        <v>2494</v>
      </c>
      <c r="C949" s="124" t="s">
        <v>64</v>
      </c>
      <c r="D949" s="333" t="s">
        <v>458</v>
      </c>
      <c r="E949" s="334"/>
      <c r="F949" s="123" t="s">
        <v>710</v>
      </c>
      <c r="G949" s="123"/>
      <c r="H949" s="335">
        <v>74</v>
      </c>
      <c r="I949" s="336">
        <v>4500</v>
      </c>
      <c r="J949" s="126" t="s">
        <v>702</v>
      </c>
      <c r="K949" s="380" t="str">
        <f t="shared" si="56"/>
        <v>0</v>
      </c>
      <c r="L949" s="128">
        <f t="shared" si="57"/>
        <v>0</v>
      </c>
      <c r="M949" s="337">
        <f t="shared" si="55"/>
        <v>333000</v>
      </c>
      <c r="N949" s="338"/>
      <c r="O949" s="332" t="s">
        <v>11</v>
      </c>
      <c r="P949" s="123" t="s">
        <v>284</v>
      </c>
      <c r="Q949" s="124" t="s">
        <v>360</v>
      </c>
      <c r="R949" s="123" t="s">
        <v>73</v>
      </c>
      <c r="S949" s="123" t="s">
        <v>237</v>
      </c>
    </row>
    <row r="950" spans="1:19" s="34" customFormat="1" ht="20.25" customHeight="1">
      <c r="A950" s="123" t="s">
        <v>2493</v>
      </c>
      <c r="B950" s="332" t="s">
        <v>2494</v>
      </c>
      <c r="C950" s="124" t="s">
        <v>64</v>
      </c>
      <c r="D950" s="333" t="s">
        <v>458</v>
      </c>
      <c r="E950" s="334"/>
      <c r="F950" s="123" t="s">
        <v>775</v>
      </c>
      <c r="G950" s="123"/>
      <c r="H950" s="335">
        <v>93</v>
      </c>
      <c r="I950" s="336">
        <v>5400</v>
      </c>
      <c r="J950" s="126" t="s">
        <v>702</v>
      </c>
      <c r="K950" s="380" t="str">
        <f t="shared" si="56"/>
        <v>0</v>
      </c>
      <c r="L950" s="128">
        <f t="shared" si="57"/>
        <v>0</v>
      </c>
      <c r="M950" s="337">
        <f t="shared" si="55"/>
        <v>502200</v>
      </c>
      <c r="N950" s="338"/>
      <c r="O950" s="332" t="s">
        <v>11</v>
      </c>
      <c r="P950" s="123" t="s">
        <v>284</v>
      </c>
      <c r="Q950" s="124" t="s">
        <v>360</v>
      </c>
      <c r="R950" s="123" t="s">
        <v>73</v>
      </c>
      <c r="S950" s="123" t="s">
        <v>237</v>
      </c>
    </row>
    <row r="951" spans="1:19" s="34" customFormat="1" ht="20.25" customHeight="1">
      <c r="A951" s="123" t="s">
        <v>2493</v>
      </c>
      <c r="B951" s="332" t="s">
        <v>2494</v>
      </c>
      <c r="C951" s="124" t="s">
        <v>64</v>
      </c>
      <c r="D951" s="333" t="s">
        <v>458</v>
      </c>
      <c r="E951" s="334"/>
      <c r="F951" s="123" t="s">
        <v>711</v>
      </c>
      <c r="G951" s="123"/>
      <c r="H951" s="335">
        <v>74</v>
      </c>
      <c r="I951" s="336">
        <v>4500</v>
      </c>
      <c r="J951" s="126" t="s">
        <v>702</v>
      </c>
      <c r="K951" s="380" t="str">
        <f t="shared" si="56"/>
        <v>0</v>
      </c>
      <c r="L951" s="128">
        <f t="shared" si="57"/>
        <v>0</v>
      </c>
      <c r="M951" s="337">
        <f t="shared" si="55"/>
        <v>333000</v>
      </c>
      <c r="N951" s="338"/>
      <c r="O951" s="332" t="s">
        <v>11</v>
      </c>
      <c r="P951" s="123" t="s">
        <v>284</v>
      </c>
      <c r="Q951" s="124" t="s">
        <v>360</v>
      </c>
      <c r="R951" s="123" t="s">
        <v>73</v>
      </c>
      <c r="S951" s="123" t="s">
        <v>237</v>
      </c>
    </row>
    <row r="952" spans="1:19" s="34" customFormat="1" ht="20.25" customHeight="1">
      <c r="A952" s="123" t="s">
        <v>2493</v>
      </c>
      <c r="B952" s="332" t="s">
        <v>2494</v>
      </c>
      <c r="C952" s="124" t="s">
        <v>64</v>
      </c>
      <c r="D952" s="333" t="s">
        <v>458</v>
      </c>
      <c r="E952" s="334"/>
      <c r="F952" s="123" t="s">
        <v>402</v>
      </c>
      <c r="G952" s="123"/>
      <c r="H952" s="335">
        <v>20</v>
      </c>
      <c r="I952" s="336">
        <v>184737</v>
      </c>
      <c r="J952" s="126">
        <v>26</v>
      </c>
      <c r="K952" s="380">
        <f t="shared" si="56"/>
        <v>520</v>
      </c>
      <c r="L952" s="128">
        <f t="shared" si="57"/>
        <v>0.52</v>
      </c>
      <c r="M952" s="337">
        <f t="shared" si="55"/>
        <v>3694740</v>
      </c>
      <c r="N952" s="338"/>
      <c r="O952" s="332" t="s">
        <v>2536</v>
      </c>
      <c r="P952" s="123" t="s">
        <v>284</v>
      </c>
      <c r="Q952" s="124" t="s">
        <v>403</v>
      </c>
      <c r="R952" s="123" t="s">
        <v>60</v>
      </c>
      <c r="S952" s="123" t="s">
        <v>237</v>
      </c>
    </row>
    <row r="953" spans="1:19" s="34" customFormat="1" ht="20.25" customHeight="1">
      <c r="A953" s="123" t="s">
        <v>398</v>
      </c>
      <c r="B953" s="332" t="s">
        <v>2495</v>
      </c>
      <c r="C953" s="124" t="s">
        <v>399</v>
      </c>
      <c r="D953" s="333" t="s">
        <v>2561</v>
      </c>
      <c r="E953" s="334"/>
      <c r="F953" s="123" t="s">
        <v>427</v>
      </c>
      <c r="G953" s="123"/>
      <c r="H953" s="335">
        <v>3048</v>
      </c>
      <c r="I953" s="336">
        <v>287664</v>
      </c>
      <c r="J953" s="126">
        <v>42</v>
      </c>
      <c r="K953" s="380">
        <f t="shared" si="56"/>
        <v>128016</v>
      </c>
      <c r="L953" s="128">
        <f t="shared" si="57"/>
        <v>128.01599999999999</v>
      </c>
      <c r="M953" s="337">
        <f t="shared" si="55"/>
        <v>876799872</v>
      </c>
      <c r="N953" s="338"/>
      <c r="O953" s="332" t="s">
        <v>1615</v>
      </c>
      <c r="P953" s="123" t="s">
        <v>90</v>
      </c>
      <c r="Q953" s="124" t="s">
        <v>327</v>
      </c>
      <c r="R953" s="123" t="s">
        <v>60</v>
      </c>
      <c r="S953" s="123" t="s">
        <v>1076</v>
      </c>
    </row>
    <row r="954" spans="1:19" s="34" customFormat="1" ht="20.25" customHeight="1">
      <c r="A954" s="123" t="s">
        <v>398</v>
      </c>
      <c r="B954" s="332" t="s">
        <v>2495</v>
      </c>
      <c r="C954" s="124" t="s">
        <v>399</v>
      </c>
      <c r="D954" s="333" t="s">
        <v>2561</v>
      </c>
      <c r="E954" s="334"/>
      <c r="F954" s="123" t="s">
        <v>880</v>
      </c>
      <c r="G954" s="123"/>
      <c r="H954" s="335">
        <v>3048</v>
      </c>
      <c r="I954" s="336">
        <v>4142</v>
      </c>
      <c r="J954" s="126" t="s">
        <v>702</v>
      </c>
      <c r="K954" s="380" t="str">
        <f t="shared" si="56"/>
        <v>0</v>
      </c>
      <c r="L954" s="128">
        <f t="shared" si="57"/>
        <v>0</v>
      </c>
      <c r="M954" s="337">
        <f t="shared" si="55"/>
        <v>12624816</v>
      </c>
      <c r="N954" s="338"/>
      <c r="O954" s="332" t="s">
        <v>1615</v>
      </c>
      <c r="P954" s="123" t="s">
        <v>90</v>
      </c>
      <c r="Q954" s="124" t="s">
        <v>336</v>
      </c>
      <c r="R954" s="123" t="s">
        <v>73</v>
      </c>
      <c r="S954" s="123" t="s">
        <v>1076</v>
      </c>
    </row>
    <row r="955" spans="1:19" s="34" customFormat="1" ht="20.25" customHeight="1">
      <c r="A955" s="123" t="s">
        <v>398</v>
      </c>
      <c r="B955" s="332" t="s">
        <v>2495</v>
      </c>
      <c r="C955" s="124" t="s">
        <v>399</v>
      </c>
      <c r="D955" s="333" t="s">
        <v>2561</v>
      </c>
      <c r="E955" s="334"/>
      <c r="F955" s="123" t="s">
        <v>1387</v>
      </c>
      <c r="G955" s="123"/>
      <c r="H955" s="335">
        <v>3048</v>
      </c>
      <c r="I955" s="336">
        <v>12381</v>
      </c>
      <c r="J955" s="126" t="s">
        <v>702</v>
      </c>
      <c r="K955" s="380" t="str">
        <f t="shared" si="56"/>
        <v>0</v>
      </c>
      <c r="L955" s="128">
        <f t="shared" si="57"/>
        <v>0</v>
      </c>
      <c r="M955" s="337">
        <f t="shared" si="55"/>
        <v>37737288</v>
      </c>
      <c r="N955" s="338"/>
      <c r="O955" s="332" t="s">
        <v>1198</v>
      </c>
      <c r="P955" s="123" t="s">
        <v>90</v>
      </c>
      <c r="Q955" s="124" t="s">
        <v>577</v>
      </c>
      <c r="R955" s="123" t="s">
        <v>375</v>
      </c>
      <c r="S955" s="123" t="s">
        <v>1076</v>
      </c>
    </row>
    <row r="956" spans="1:19" s="34" customFormat="1" ht="20.25" customHeight="1">
      <c r="A956" s="123" t="s">
        <v>398</v>
      </c>
      <c r="B956" s="332" t="s">
        <v>2495</v>
      </c>
      <c r="C956" s="124" t="s">
        <v>399</v>
      </c>
      <c r="D956" s="333" t="s">
        <v>2561</v>
      </c>
      <c r="E956" s="334"/>
      <c r="F956" s="123" t="s">
        <v>517</v>
      </c>
      <c r="G956" s="123"/>
      <c r="H956" s="335">
        <v>3048</v>
      </c>
      <c r="I956" s="336">
        <v>55834</v>
      </c>
      <c r="J956" s="126">
        <v>16</v>
      </c>
      <c r="K956" s="380">
        <f t="shared" si="56"/>
        <v>48768</v>
      </c>
      <c r="L956" s="128">
        <f t="shared" si="57"/>
        <v>48.768000000000001</v>
      </c>
      <c r="M956" s="337">
        <f t="shared" si="55"/>
        <v>170182032</v>
      </c>
      <c r="N956" s="338"/>
      <c r="O956" s="332" t="s">
        <v>1198</v>
      </c>
      <c r="P956" s="123" t="s">
        <v>90</v>
      </c>
      <c r="Q956" s="124" t="s">
        <v>270</v>
      </c>
      <c r="R956" s="123" t="s">
        <v>60</v>
      </c>
      <c r="S956" s="123" t="s">
        <v>1076</v>
      </c>
    </row>
    <row r="957" spans="1:19" s="34" customFormat="1" ht="20.25" customHeight="1">
      <c r="A957" s="123" t="s">
        <v>2496</v>
      </c>
      <c r="B957" s="332" t="s">
        <v>2497</v>
      </c>
      <c r="C957" s="124" t="s">
        <v>425</v>
      </c>
      <c r="D957" s="333" t="s">
        <v>836</v>
      </c>
      <c r="E957" s="334"/>
      <c r="F957" s="123" t="s">
        <v>65</v>
      </c>
      <c r="G957" s="123"/>
      <c r="H957" s="335">
        <v>397</v>
      </c>
      <c r="I957" s="336">
        <v>155692</v>
      </c>
      <c r="J957" s="126">
        <v>29</v>
      </c>
      <c r="K957" s="380">
        <f t="shared" si="56"/>
        <v>11513</v>
      </c>
      <c r="L957" s="128">
        <f t="shared" si="57"/>
        <v>11.513</v>
      </c>
      <c r="M957" s="337">
        <f t="shared" si="55"/>
        <v>61809724</v>
      </c>
      <c r="N957" s="338"/>
      <c r="O957" s="332" t="s">
        <v>2537</v>
      </c>
      <c r="P957" s="123" t="s">
        <v>372</v>
      </c>
      <c r="Q957" s="124" t="s">
        <v>343</v>
      </c>
      <c r="R957" s="123" t="s">
        <v>60</v>
      </c>
      <c r="S957" s="123" t="s">
        <v>1682</v>
      </c>
    </row>
    <row r="958" spans="1:19" s="34" customFormat="1" ht="20.25" customHeight="1">
      <c r="A958" s="123" t="s">
        <v>2496</v>
      </c>
      <c r="B958" s="332" t="s">
        <v>2497</v>
      </c>
      <c r="C958" s="124" t="s">
        <v>425</v>
      </c>
      <c r="D958" s="333" t="s">
        <v>836</v>
      </c>
      <c r="E958" s="334"/>
      <c r="F958" s="123" t="s">
        <v>2498</v>
      </c>
      <c r="G958" s="123"/>
      <c r="H958" s="335">
        <v>397</v>
      </c>
      <c r="I958" s="336">
        <v>165762</v>
      </c>
      <c r="J958" s="126" t="s">
        <v>702</v>
      </c>
      <c r="K958" s="380" t="str">
        <f t="shared" si="56"/>
        <v>0</v>
      </c>
      <c r="L958" s="128">
        <f t="shared" si="57"/>
        <v>0</v>
      </c>
      <c r="M958" s="337">
        <f t="shared" si="55"/>
        <v>65807514</v>
      </c>
      <c r="N958" s="338"/>
      <c r="O958" s="332" t="s">
        <v>2537</v>
      </c>
      <c r="P958" s="123" t="s">
        <v>372</v>
      </c>
      <c r="Q958" s="124" t="s">
        <v>354</v>
      </c>
      <c r="R958" s="123" t="s">
        <v>70</v>
      </c>
      <c r="S958" s="123" t="s">
        <v>1682</v>
      </c>
    </row>
    <row r="959" spans="1:19" s="34" customFormat="1" ht="20.25" customHeight="1">
      <c r="A959" s="123" t="s">
        <v>2496</v>
      </c>
      <c r="B959" s="332" t="s">
        <v>2497</v>
      </c>
      <c r="C959" s="124" t="s">
        <v>425</v>
      </c>
      <c r="D959" s="333" t="s">
        <v>836</v>
      </c>
      <c r="E959" s="334"/>
      <c r="F959" s="123" t="s">
        <v>880</v>
      </c>
      <c r="G959" s="123"/>
      <c r="H959" s="335">
        <v>397</v>
      </c>
      <c r="I959" s="336">
        <v>2789</v>
      </c>
      <c r="J959" s="126" t="s">
        <v>702</v>
      </c>
      <c r="K959" s="380" t="str">
        <f t="shared" si="56"/>
        <v>0</v>
      </c>
      <c r="L959" s="128">
        <f t="shared" si="57"/>
        <v>0</v>
      </c>
      <c r="M959" s="337">
        <f t="shared" si="55"/>
        <v>1107233</v>
      </c>
      <c r="N959" s="338"/>
      <c r="O959" s="332" t="s">
        <v>2537</v>
      </c>
      <c r="P959" s="123" t="s">
        <v>372</v>
      </c>
      <c r="Q959" s="124" t="s">
        <v>336</v>
      </c>
      <c r="R959" s="123" t="s">
        <v>73</v>
      </c>
      <c r="S959" s="123" t="s">
        <v>1682</v>
      </c>
    </row>
    <row r="960" spans="1:19" s="34" customFormat="1" ht="20.25" customHeight="1">
      <c r="A960" s="123" t="s">
        <v>2496</v>
      </c>
      <c r="B960" s="332" t="s">
        <v>2497</v>
      </c>
      <c r="C960" s="124" t="s">
        <v>425</v>
      </c>
      <c r="D960" s="333" t="s">
        <v>836</v>
      </c>
      <c r="E960" s="334"/>
      <c r="F960" s="123" t="s">
        <v>874</v>
      </c>
      <c r="G960" s="123"/>
      <c r="H960" s="335">
        <v>4</v>
      </c>
      <c r="I960" s="336">
        <v>113300</v>
      </c>
      <c r="J960" s="126">
        <v>37</v>
      </c>
      <c r="K960" s="380">
        <f t="shared" si="56"/>
        <v>148</v>
      </c>
      <c r="L960" s="128">
        <f t="shared" si="57"/>
        <v>0.14799999999999999</v>
      </c>
      <c r="M960" s="337">
        <f t="shared" si="55"/>
        <v>453200</v>
      </c>
      <c r="N960" s="338"/>
      <c r="O960" s="332" t="s">
        <v>2538</v>
      </c>
      <c r="P960" s="123" t="s">
        <v>372</v>
      </c>
      <c r="Q960" s="124" t="s">
        <v>361</v>
      </c>
      <c r="R960" s="123" t="s">
        <v>68</v>
      </c>
      <c r="S960" s="123" t="s">
        <v>1682</v>
      </c>
    </row>
    <row r="961" spans="1:19" s="34" customFormat="1" ht="20.25" customHeight="1">
      <c r="A961" s="123" t="s">
        <v>806</v>
      </c>
      <c r="B961" s="332" t="s">
        <v>2499</v>
      </c>
      <c r="C961" s="124" t="s">
        <v>371</v>
      </c>
      <c r="D961" s="333" t="s">
        <v>991</v>
      </c>
      <c r="E961" s="334"/>
      <c r="F961" s="123" t="s">
        <v>402</v>
      </c>
      <c r="G961" s="123"/>
      <c r="H961" s="335">
        <v>869</v>
      </c>
      <c r="I961" s="336">
        <v>176321</v>
      </c>
      <c r="J961" s="126">
        <v>26</v>
      </c>
      <c r="K961" s="380">
        <f t="shared" si="56"/>
        <v>22594</v>
      </c>
      <c r="L961" s="128">
        <f t="shared" si="57"/>
        <v>22.594000000000001</v>
      </c>
      <c r="M961" s="337">
        <f t="shared" si="55"/>
        <v>153222949</v>
      </c>
      <c r="N961" s="338"/>
      <c r="O961" s="332" t="s">
        <v>598</v>
      </c>
      <c r="P961" s="123" t="s">
        <v>1273</v>
      </c>
      <c r="Q961" s="124" t="s">
        <v>403</v>
      </c>
      <c r="R961" s="123" t="s">
        <v>60</v>
      </c>
      <c r="S961" s="123" t="s">
        <v>237</v>
      </c>
    </row>
    <row r="962" spans="1:19" s="34" customFormat="1" ht="20.25" customHeight="1">
      <c r="A962" s="123" t="s">
        <v>806</v>
      </c>
      <c r="B962" s="332" t="s">
        <v>2499</v>
      </c>
      <c r="C962" s="124" t="s">
        <v>371</v>
      </c>
      <c r="D962" s="333" t="s">
        <v>991</v>
      </c>
      <c r="E962" s="334"/>
      <c r="F962" s="123" t="s">
        <v>880</v>
      </c>
      <c r="G962" s="123"/>
      <c r="H962" s="335">
        <v>869</v>
      </c>
      <c r="I962" s="336">
        <v>3255</v>
      </c>
      <c r="J962" s="126" t="s">
        <v>702</v>
      </c>
      <c r="K962" s="380" t="str">
        <f t="shared" si="56"/>
        <v>0</v>
      </c>
      <c r="L962" s="128">
        <f t="shared" si="57"/>
        <v>0</v>
      </c>
      <c r="M962" s="337">
        <f t="shared" ref="M962:M1025" si="58">H962*I962</f>
        <v>2828595</v>
      </c>
      <c r="N962" s="338"/>
      <c r="O962" s="332" t="s">
        <v>598</v>
      </c>
      <c r="P962" s="123" t="s">
        <v>1273</v>
      </c>
      <c r="Q962" s="124" t="s">
        <v>336</v>
      </c>
      <c r="R962" s="123" t="s">
        <v>73</v>
      </c>
      <c r="S962" s="123" t="s">
        <v>237</v>
      </c>
    </row>
    <row r="963" spans="1:19" s="34" customFormat="1" ht="20.25" customHeight="1">
      <c r="A963" s="123" t="s">
        <v>806</v>
      </c>
      <c r="B963" s="332" t="s">
        <v>2499</v>
      </c>
      <c r="C963" s="124" t="s">
        <v>371</v>
      </c>
      <c r="D963" s="333" t="s">
        <v>991</v>
      </c>
      <c r="E963" s="334"/>
      <c r="F963" s="123" t="s">
        <v>568</v>
      </c>
      <c r="G963" s="123"/>
      <c r="H963" s="335">
        <v>869</v>
      </c>
      <c r="I963" s="336">
        <v>60411</v>
      </c>
      <c r="J963" s="126">
        <v>16</v>
      </c>
      <c r="K963" s="380">
        <f t="shared" si="56"/>
        <v>13904</v>
      </c>
      <c r="L963" s="128">
        <f t="shared" si="57"/>
        <v>13.904</v>
      </c>
      <c r="M963" s="337">
        <f t="shared" si="58"/>
        <v>52497159</v>
      </c>
      <c r="N963" s="338"/>
      <c r="O963" s="332" t="s">
        <v>1009</v>
      </c>
      <c r="P963" s="123" t="s">
        <v>1273</v>
      </c>
      <c r="Q963" s="124" t="s">
        <v>270</v>
      </c>
      <c r="R963" s="123" t="s">
        <v>60</v>
      </c>
      <c r="S963" s="123" t="s">
        <v>237</v>
      </c>
    </row>
    <row r="964" spans="1:19" s="34" customFormat="1" ht="20.25" customHeight="1">
      <c r="A964" s="123" t="s">
        <v>806</v>
      </c>
      <c r="B964" s="332" t="s">
        <v>2499</v>
      </c>
      <c r="C964" s="124" t="s">
        <v>371</v>
      </c>
      <c r="D964" s="333" t="s">
        <v>991</v>
      </c>
      <c r="E964" s="334"/>
      <c r="F964" s="123" t="s">
        <v>1387</v>
      </c>
      <c r="G964" s="123"/>
      <c r="H964" s="335">
        <v>869</v>
      </c>
      <c r="I964" s="336">
        <v>13396</v>
      </c>
      <c r="J964" s="126" t="s">
        <v>702</v>
      </c>
      <c r="K964" s="380" t="str">
        <f t="shared" si="56"/>
        <v>0</v>
      </c>
      <c r="L964" s="128">
        <f t="shared" si="57"/>
        <v>0</v>
      </c>
      <c r="M964" s="337">
        <f t="shared" si="58"/>
        <v>11641124</v>
      </c>
      <c r="N964" s="338"/>
      <c r="O964" s="332" t="s">
        <v>1009</v>
      </c>
      <c r="P964" s="123" t="s">
        <v>1273</v>
      </c>
      <c r="Q964" s="124" t="s">
        <v>577</v>
      </c>
      <c r="R964" s="123" t="s">
        <v>375</v>
      </c>
      <c r="S964" s="123" t="s">
        <v>237</v>
      </c>
    </row>
    <row r="965" spans="1:19" s="34" customFormat="1" ht="20.25" customHeight="1">
      <c r="A965" s="123" t="s">
        <v>806</v>
      </c>
      <c r="B965" s="332" t="s">
        <v>2500</v>
      </c>
      <c r="C965" s="124" t="s">
        <v>371</v>
      </c>
      <c r="D965" s="333" t="s">
        <v>991</v>
      </c>
      <c r="E965" s="334"/>
      <c r="F965" s="123" t="s">
        <v>402</v>
      </c>
      <c r="G965" s="123"/>
      <c r="H965" s="335">
        <v>548</v>
      </c>
      <c r="I965" s="336">
        <v>176321</v>
      </c>
      <c r="J965" s="126">
        <v>26</v>
      </c>
      <c r="K965" s="380">
        <f t="shared" si="56"/>
        <v>14248</v>
      </c>
      <c r="L965" s="128">
        <f t="shared" si="57"/>
        <v>14.247999999999999</v>
      </c>
      <c r="M965" s="337">
        <f t="shared" si="58"/>
        <v>96623908</v>
      </c>
      <c r="N965" s="338"/>
      <c r="O965" s="332" t="s">
        <v>598</v>
      </c>
      <c r="P965" s="123" t="s">
        <v>1273</v>
      </c>
      <c r="Q965" s="124" t="s">
        <v>403</v>
      </c>
      <c r="R965" s="123" t="s">
        <v>60</v>
      </c>
      <c r="S965" s="123" t="s">
        <v>237</v>
      </c>
    </row>
    <row r="966" spans="1:19" s="34" customFormat="1" ht="20.25" customHeight="1">
      <c r="A966" s="123" t="s">
        <v>806</v>
      </c>
      <c r="B966" s="332" t="s">
        <v>2500</v>
      </c>
      <c r="C966" s="124" t="s">
        <v>371</v>
      </c>
      <c r="D966" s="333" t="s">
        <v>991</v>
      </c>
      <c r="E966" s="334"/>
      <c r="F966" s="123" t="s">
        <v>880</v>
      </c>
      <c r="G966" s="123"/>
      <c r="H966" s="335">
        <v>548</v>
      </c>
      <c r="I966" s="336">
        <v>3255</v>
      </c>
      <c r="J966" s="126" t="s">
        <v>702</v>
      </c>
      <c r="K966" s="380" t="str">
        <f t="shared" si="56"/>
        <v>0</v>
      </c>
      <c r="L966" s="128">
        <f t="shared" si="57"/>
        <v>0</v>
      </c>
      <c r="M966" s="337">
        <f t="shared" si="58"/>
        <v>1783740</v>
      </c>
      <c r="N966" s="338"/>
      <c r="O966" s="332" t="s">
        <v>598</v>
      </c>
      <c r="P966" s="123" t="s">
        <v>1273</v>
      </c>
      <c r="Q966" s="124" t="s">
        <v>336</v>
      </c>
      <c r="R966" s="123" t="s">
        <v>73</v>
      </c>
      <c r="S966" s="123" t="s">
        <v>237</v>
      </c>
    </row>
    <row r="967" spans="1:19" s="34" customFormat="1" ht="20.25" customHeight="1">
      <c r="A967" s="123" t="s">
        <v>806</v>
      </c>
      <c r="B967" s="332" t="s">
        <v>2500</v>
      </c>
      <c r="C967" s="124" t="s">
        <v>371</v>
      </c>
      <c r="D967" s="333" t="s">
        <v>991</v>
      </c>
      <c r="E967" s="334"/>
      <c r="F967" s="123" t="s">
        <v>722</v>
      </c>
      <c r="G967" s="123"/>
      <c r="H967" s="335">
        <v>493</v>
      </c>
      <c r="I967" s="336">
        <v>64932</v>
      </c>
      <c r="J967" s="126">
        <v>16</v>
      </c>
      <c r="K967" s="380">
        <f t="shared" si="56"/>
        <v>7888</v>
      </c>
      <c r="L967" s="128">
        <f t="shared" si="57"/>
        <v>7.8879999999999999</v>
      </c>
      <c r="M967" s="337">
        <f t="shared" si="58"/>
        <v>32011476</v>
      </c>
      <c r="N967" s="338"/>
      <c r="O967" s="332" t="s">
        <v>11</v>
      </c>
      <c r="P967" s="123" t="s">
        <v>1273</v>
      </c>
      <c r="Q967" s="124" t="s">
        <v>270</v>
      </c>
      <c r="R967" s="123" t="s">
        <v>60</v>
      </c>
      <c r="S967" s="123" t="s">
        <v>237</v>
      </c>
    </row>
    <row r="968" spans="1:19" s="34" customFormat="1" ht="20.25" customHeight="1">
      <c r="A968" s="123" t="s">
        <v>806</v>
      </c>
      <c r="B968" s="332" t="s">
        <v>2500</v>
      </c>
      <c r="C968" s="124" t="s">
        <v>371</v>
      </c>
      <c r="D968" s="333" t="s">
        <v>991</v>
      </c>
      <c r="E968" s="334"/>
      <c r="F968" s="123" t="s">
        <v>1387</v>
      </c>
      <c r="G968" s="123"/>
      <c r="H968" s="335">
        <v>493</v>
      </c>
      <c r="I968" s="336">
        <v>14398</v>
      </c>
      <c r="J968" s="126" t="s">
        <v>702</v>
      </c>
      <c r="K968" s="380" t="str">
        <f t="shared" si="56"/>
        <v>0</v>
      </c>
      <c r="L968" s="128">
        <f t="shared" si="57"/>
        <v>0</v>
      </c>
      <c r="M968" s="337">
        <f t="shared" si="58"/>
        <v>7098214</v>
      </c>
      <c r="N968" s="338"/>
      <c r="O968" s="332" t="s">
        <v>11</v>
      </c>
      <c r="P968" s="123" t="s">
        <v>1273</v>
      </c>
      <c r="Q968" s="124" t="s">
        <v>577</v>
      </c>
      <c r="R968" s="123" t="s">
        <v>375</v>
      </c>
      <c r="S968" s="123" t="s">
        <v>237</v>
      </c>
    </row>
    <row r="969" spans="1:19" s="34" customFormat="1" ht="20.25" customHeight="1">
      <c r="A969" s="123" t="s">
        <v>806</v>
      </c>
      <c r="B969" s="332" t="s">
        <v>2500</v>
      </c>
      <c r="C969" s="124" t="s">
        <v>371</v>
      </c>
      <c r="D969" s="333" t="s">
        <v>991</v>
      </c>
      <c r="E969" s="334"/>
      <c r="F969" s="123" t="s">
        <v>1339</v>
      </c>
      <c r="G969" s="123"/>
      <c r="H969" s="335">
        <v>55</v>
      </c>
      <c r="I969" s="336">
        <v>70000</v>
      </c>
      <c r="J969" s="126">
        <v>15</v>
      </c>
      <c r="K969" s="380">
        <f t="shared" si="56"/>
        <v>825</v>
      </c>
      <c r="L969" s="128">
        <f t="shared" si="57"/>
        <v>0.82499999999999996</v>
      </c>
      <c r="M969" s="337">
        <f t="shared" si="58"/>
        <v>3850000</v>
      </c>
      <c r="N969" s="338"/>
      <c r="O969" s="332" t="s">
        <v>11</v>
      </c>
      <c r="P969" s="123" t="s">
        <v>1273</v>
      </c>
      <c r="Q969" s="124" t="s">
        <v>357</v>
      </c>
      <c r="R969" s="123" t="s">
        <v>60</v>
      </c>
      <c r="S969" s="123" t="s">
        <v>237</v>
      </c>
    </row>
    <row r="970" spans="1:19" s="34" customFormat="1" ht="20.25" customHeight="1">
      <c r="A970" s="123" t="s">
        <v>608</v>
      </c>
      <c r="B970" s="332" t="s">
        <v>2501</v>
      </c>
      <c r="C970" s="124" t="s">
        <v>64</v>
      </c>
      <c r="D970" s="333" t="s">
        <v>1258</v>
      </c>
      <c r="E970" s="334"/>
      <c r="F970" s="123" t="s">
        <v>2188</v>
      </c>
      <c r="G970" s="123"/>
      <c r="H970" s="335">
        <v>1690</v>
      </c>
      <c r="I970" s="336">
        <v>125870</v>
      </c>
      <c r="J970" s="126">
        <v>34</v>
      </c>
      <c r="K970" s="380">
        <f t="shared" si="56"/>
        <v>57460</v>
      </c>
      <c r="L970" s="128">
        <f t="shared" si="57"/>
        <v>57.46</v>
      </c>
      <c r="M970" s="337">
        <f t="shared" si="58"/>
        <v>212720300</v>
      </c>
      <c r="N970" s="338"/>
      <c r="O970" s="332" t="s">
        <v>11</v>
      </c>
      <c r="P970" s="123" t="s">
        <v>284</v>
      </c>
      <c r="Q970" s="124" t="s">
        <v>607</v>
      </c>
      <c r="R970" s="123" t="s">
        <v>60</v>
      </c>
      <c r="S970" s="123" t="s">
        <v>59</v>
      </c>
    </row>
    <row r="971" spans="1:19" s="34" customFormat="1" ht="20.25" customHeight="1">
      <c r="A971" s="123" t="s">
        <v>608</v>
      </c>
      <c r="B971" s="332" t="s">
        <v>2501</v>
      </c>
      <c r="C971" s="124" t="s">
        <v>64</v>
      </c>
      <c r="D971" s="333" t="s">
        <v>1258</v>
      </c>
      <c r="E971" s="334"/>
      <c r="F971" s="123" t="s">
        <v>1041</v>
      </c>
      <c r="G971" s="123"/>
      <c r="H971" s="335">
        <v>1690</v>
      </c>
      <c r="I971" s="336">
        <v>459425</v>
      </c>
      <c r="J971" s="126" t="s">
        <v>702</v>
      </c>
      <c r="K971" s="380" t="str">
        <f t="shared" si="56"/>
        <v>0</v>
      </c>
      <c r="L971" s="128">
        <f t="shared" si="57"/>
        <v>0</v>
      </c>
      <c r="M971" s="337">
        <f t="shared" si="58"/>
        <v>776428250</v>
      </c>
      <c r="N971" s="338"/>
      <c r="O971" s="332" t="s">
        <v>11</v>
      </c>
      <c r="P971" s="123" t="s">
        <v>284</v>
      </c>
      <c r="Q971" s="124" t="s">
        <v>354</v>
      </c>
      <c r="R971" s="123" t="s">
        <v>70</v>
      </c>
      <c r="S971" s="123" t="s">
        <v>59</v>
      </c>
    </row>
    <row r="972" spans="1:19" s="34" customFormat="1" ht="20.25" customHeight="1">
      <c r="A972" s="123" t="s">
        <v>608</v>
      </c>
      <c r="B972" s="332" t="s">
        <v>2501</v>
      </c>
      <c r="C972" s="124" t="s">
        <v>64</v>
      </c>
      <c r="D972" s="333" t="s">
        <v>1258</v>
      </c>
      <c r="E972" s="334"/>
      <c r="F972" s="123" t="s">
        <v>880</v>
      </c>
      <c r="G972" s="123"/>
      <c r="H972" s="335">
        <v>1690</v>
      </c>
      <c r="I972" s="336">
        <v>1510</v>
      </c>
      <c r="J972" s="126" t="s">
        <v>702</v>
      </c>
      <c r="K972" s="380" t="str">
        <f t="shared" si="56"/>
        <v>0</v>
      </c>
      <c r="L972" s="128">
        <f t="shared" si="57"/>
        <v>0</v>
      </c>
      <c r="M972" s="337">
        <f t="shared" si="58"/>
        <v>2551900</v>
      </c>
      <c r="N972" s="338"/>
      <c r="O972" s="332" t="s">
        <v>11</v>
      </c>
      <c r="P972" s="123" t="s">
        <v>284</v>
      </c>
      <c r="Q972" s="124" t="s">
        <v>336</v>
      </c>
      <c r="R972" s="123" t="s">
        <v>73</v>
      </c>
      <c r="S972" s="123" t="s">
        <v>59</v>
      </c>
    </row>
    <row r="973" spans="1:19" s="34" customFormat="1" ht="20.25" customHeight="1">
      <c r="A973" s="123" t="s">
        <v>608</v>
      </c>
      <c r="B973" s="332" t="s">
        <v>2501</v>
      </c>
      <c r="C973" s="124" t="s">
        <v>64</v>
      </c>
      <c r="D973" s="333" t="s">
        <v>1258</v>
      </c>
      <c r="E973" s="334"/>
      <c r="F973" s="123" t="s">
        <v>65</v>
      </c>
      <c r="G973" s="123"/>
      <c r="H973" s="335">
        <v>1655</v>
      </c>
      <c r="I973" s="336">
        <v>143065</v>
      </c>
      <c r="J973" s="126">
        <v>29</v>
      </c>
      <c r="K973" s="380">
        <f t="shared" si="56"/>
        <v>47995</v>
      </c>
      <c r="L973" s="128">
        <f t="shared" si="57"/>
        <v>47.994999999999997</v>
      </c>
      <c r="M973" s="337">
        <f t="shared" si="58"/>
        <v>236772575</v>
      </c>
      <c r="N973" s="338"/>
      <c r="O973" s="332" t="s">
        <v>11</v>
      </c>
      <c r="P973" s="123" t="s">
        <v>284</v>
      </c>
      <c r="Q973" s="124" t="s">
        <v>343</v>
      </c>
      <c r="R973" s="123" t="s">
        <v>60</v>
      </c>
      <c r="S973" s="123" t="s">
        <v>59</v>
      </c>
    </row>
    <row r="974" spans="1:19" s="34" customFormat="1" ht="20.25" customHeight="1">
      <c r="A974" s="123" t="s">
        <v>608</v>
      </c>
      <c r="B974" s="332" t="s">
        <v>2501</v>
      </c>
      <c r="C974" s="124" t="s">
        <v>64</v>
      </c>
      <c r="D974" s="333" t="s">
        <v>1258</v>
      </c>
      <c r="E974" s="334"/>
      <c r="F974" s="123" t="s">
        <v>605</v>
      </c>
      <c r="G974" s="123"/>
      <c r="H974" s="335">
        <v>1655</v>
      </c>
      <c r="I974" s="336">
        <v>170112</v>
      </c>
      <c r="J974" s="126" t="s">
        <v>702</v>
      </c>
      <c r="K974" s="380" t="str">
        <f t="shared" si="56"/>
        <v>0</v>
      </c>
      <c r="L974" s="128">
        <f t="shared" si="57"/>
        <v>0</v>
      </c>
      <c r="M974" s="337">
        <f t="shared" si="58"/>
        <v>281535360</v>
      </c>
      <c r="N974" s="338"/>
      <c r="O974" s="332" t="s">
        <v>11</v>
      </c>
      <c r="P974" s="123" t="s">
        <v>284</v>
      </c>
      <c r="Q974" s="124" t="s">
        <v>354</v>
      </c>
      <c r="R974" s="123" t="s">
        <v>70</v>
      </c>
      <c r="S974" s="123" t="s">
        <v>59</v>
      </c>
    </row>
    <row r="975" spans="1:19" s="34" customFormat="1" ht="20.25" customHeight="1">
      <c r="A975" s="123" t="s">
        <v>608</v>
      </c>
      <c r="B975" s="332" t="s">
        <v>2501</v>
      </c>
      <c r="C975" s="124" t="s">
        <v>64</v>
      </c>
      <c r="D975" s="333" t="s">
        <v>1258</v>
      </c>
      <c r="E975" s="334"/>
      <c r="F975" s="123" t="s">
        <v>880</v>
      </c>
      <c r="G975" s="123"/>
      <c r="H975" s="335">
        <v>1655</v>
      </c>
      <c r="I975" s="336">
        <v>2562</v>
      </c>
      <c r="J975" s="126" t="s">
        <v>702</v>
      </c>
      <c r="K975" s="380" t="str">
        <f t="shared" si="56"/>
        <v>0</v>
      </c>
      <c r="L975" s="128">
        <f t="shared" si="57"/>
        <v>0</v>
      </c>
      <c r="M975" s="337">
        <f t="shared" si="58"/>
        <v>4240110</v>
      </c>
      <c r="N975" s="338"/>
      <c r="O975" s="332" t="s">
        <v>11</v>
      </c>
      <c r="P975" s="123" t="s">
        <v>284</v>
      </c>
      <c r="Q975" s="124" t="s">
        <v>336</v>
      </c>
      <c r="R975" s="123" t="s">
        <v>73</v>
      </c>
      <c r="S975" s="123" t="s">
        <v>59</v>
      </c>
    </row>
    <row r="976" spans="1:19" s="34" customFormat="1" ht="20.25" customHeight="1">
      <c r="A976" s="123" t="s">
        <v>608</v>
      </c>
      <c r="B976" s="332" t="s">
        <v>2501</v>
      </c>
      <c r="C976" s="124" t="s">
        <v>64</v>
      </c>
      <c r="D976" s="333" t="s">
        <v>1258</v>
      </c>
      <c r="E976" s="334"/>
      <c r="F976" s="123" t="s">
        <v>1038</v>
      </c>
      <c r="G976" s="123"/>
      <c r="H976" s="335">
        <v>3345</v>
      </c>
      <c r="I976" s="336">
        <v>136634</v>
      </c>
      <c r="J976" s="126">
        <v>24</v>
      </c>
      <c r="K976" s="380">
        <f t="shared" si="56"/>
        <v>80280</v>
      </c>
      <c r="L976" s="128">
        <f t="shared" si="57"/>
        <v>80.28</v>
      </c>
      <c r="M976" s="337">
        <f t="shared" si="58"/>
        <v>457040730</v>
      </c>
      <c r="N976" s="338"/>
      <c r="O976" s="332" t="s">
        <v>11</v>
      </c>
      <c r="P976" s="123" t="s">
        <v>284</v>
      </c>
      <c r="Q976" s="124" t="s">
        <v>341</v>
      </c>
      <c r="R976" s="123" t="s">
        <v>60</v>
      </c>
      <c r="S976" s="123" t="s">
        <v>59</v>
      </c>
    </row>
    <row r="977" spans="1:19" s="34" customFormat="1" ht="20.25" customHeight="1">
      <c r="A977" s="123" t="s">
        <v>608</v>
      </c>
      <c r="B977" s="332" t="s">
        <v>2501</v>
      </c>
      <c r="C977" s="124" t="s">
        <v>64</v>
      </c>
      <c r="D977" s="333" t="s">
        <v>1258</v>
      </c>
      <c r="E977" s="334"/>
      <c r="F977" s="123" t="s">
        <v>1037</v>
      </c>
      <c r="G977" s="123"/>
      <c r="H977" s="335">
        <v>3345</v>
      </c>
      <c r="I977" s="336">
        <v>90133</v>
      </c>
      <c r="J977" s="126" t="s">
        <v>702</v>
      </c>
      <c r="K977" s="380" t="str">
        <f t="shared" si="56"/>
        <v>0</v>
      </c>
      <c r="L977" s="128">
        <f t="shared" si="57"/>
        <v>0</v>
      </c>
      <c r="M977" s="337">
        <f t="shared" si="58"/>
        <v>301494885</v>
      </c>
      <c r="N977" s="338"/>
      <c r="O977" s="332" t="s">
        <v>11</v>
      </c>
      <c r="P977" s="123" t="s">
        <v>284</v>
      </c>
      <c r="Q977" s="124" t="s">
        <v>271</v>
      </c>
      <c r="R977" s="123" t="s">
        <v>73</v>
      </c>
      <c r="S977" s="123" t="s">
        <v>59</v>
      </c>
    </row>
    <row r="978" spans="1:19" s="34" customFormat="1" ht="20.25" customHeight="1">
      <c r="A978" s="123" t="s">
        <v>608</v>
      </c>
      <c r="B978" s="332" t="s">
        <v>2501</v>
      </c>
      <c r="C978" s="124" t="s">
        <v>64</v>
      </c>
      <c r="D978" s="333" t="s">
        <v>1258</v>
      </c>
      <c r="E978" s="334"/>
      <c r="F978" s="123" t="s">
        <v>880</v>
      </c>
      <c r="G978" s="123"/>
      <c r="H978" s="335">
        <v>3345</v>
      </c>
      <c r="I978" s="336">
        <v>1909</v>
      </c>
      <c r="J978" s="126" t="s">
        <v>702</v>
      </c>
      <c r="K978" s="380" t="str">
        <f t="shared" si="56"/>
        <v>0</v>
      </c>
      <c r="L978" s="128">
        <f t="shared" si="57"/>
        <v>0</v>
      </c>
      <c r="M978" s="337">
        <f t="shared" si="58"/>
        <v>6385605</v>
      </c>
      <c r="N978" s="338"/>
      <c r="O978" s="332" t="s">
        <v>11</v>
      </c>
      <c r="P978" s="123" t="s">
        <v>284</v>
      </c>
      <c r="Q978" s="124" t="s">
        <v>336</v>
      </c>
      <c r="R978" s="123" t="s">
        <v>73</v>
      </c>
      <c r="S978" s="123" t="s">
        <v>59</v>
      </c>
    </row>
    <row r="979" spans="1:19" s="34" customFormat="1" ht="20.25" customHeight="1">
      <c r="A979" s="123" t="s">
        <v>608</v>
      </c>
      <c r="B979" s="332" t="s">
        <v>2501</v>
      </c>
      <c r="C979" s="124" t="s">
        <v>64</v>
      </c>
      <c r="D979" s="333" t="s">
        <v>1258</v>
      </c>
      <c r="E979" s="334"/>
      <c r="F979" s="123" t="s">
        <v>880</v>
      </c>
      <c r="G979" s="123"/>
      <c r="H979" s="335">
        <v>3345</v>
      </c>
      <c r="I979" s="336">
        <v>1909</v>
      </c>
      <c r="J979" s="126" t="s">
        <v>702</v>
      </c>
      <c r="K979" s="380" t="str">
        <f t="shared" si="56"/>
        <v>0</v>
      </c>
      <c r="L979" s="128">
        <f t="shared" si="57"/>
        <v>0</v>
      </c>
      <c r="M979" s="337">
        <f t="shared" si="58"/>
        <v>6385605</v>
      </c>
      <c r="N979" s="338"/>
      <c r="O979" s="332" t="s">
        <v>11</v>
      </c>
      <c r="P979" s="123" t="s">
        <v>284</v>
      </c>
      <c r="Q979" s="124" t="s">
        <v>336</v>
      </c>
      <c r="R979" s="123" t="s">
        <v>73</v>
      </c>
      <c r="S979" s="123" t="s">
        <v>59</v>
      </c>
    </row>
    <row r="980" spans="1:19" s="34" customFormat="1" ht="20.25" customHeight="1">
      <c r="A980" s="123" t="s">
        <v>608</v>
      </c>
      <c r="B980" s="332" t="s">
        <v>2501</v>
      </c>
      <c r="C980" s="124" t="s">
        <v>64</v>
      </c>
      <c r="D980" s="333" t="s">
        <v>1258</v>
      </c>
      <c r="E980" s="334"/>
      <c r="F980" s="123" t="s">
        <v>2502</v>
      </c>
      <c r="G980" s="123"/>
      <c r="H980" s="335">
        <v>3345</v>
      </c>
      <c r="I980" s="336">
        <v>9543</v>
      </c>
      <c r="J980" s="126" t="s">
        <v>702</v>
      </c>
      <c r="K980" s="380" t="str">
        <f t="shared" si="56"/>
        <v>0</v>
      </c>
      <c r="L980" s="128">
        <f t="shared" si="57"/>
        <v>0</v>
      </c>
      <c r="M980" s="337">
        <f t="shared" si="58"/>
        <v>31921335</v>
      </c>
      <c r="N980" s="338"/>
      <c r="O980" s="332" t="s">
        <v>11</v>
      </c>
      <c r="P980" s="123" t="s">
        <v>284</v>
      </c>
      <c r="Q980" s="124" t="s">
        <v>336</v>
      </c>
      <c r="R980" s="123" t="s">
        <v>73</v>
      </c>
      <c r="S980" s="123" t="s">
        <v>59</v>
      </c>
    </row>
    <row r="981" spans="1:19" s="34" customFormat="1" ht="20.25" customHeight="1">
      <c r="A981" s="123" t="s">
        <v>608</v>
      </c>
      <c r="B981" s="332" t="s">
        <v>2501</v>
      </c>
      <c r="C981" s="124" t="s">
        <v>64</v>
      </c>
      <c r="D981" s="333" t="s">
        <v>1258</v>
      </c>
      <c r="E981" s="334"/>
      <c r="F981" s="123" t="s">
        <v>882</v>
      </c>
      <c r="G981" s="123"/>
      <c r="H981" s="335">
        <v>3345</v>
      </c>
      <c r="I981" s="336">
        <v>4507</v>
      </c>
      <c r="J981" s="126" t="s">
        <v>702</v>
      </c>
      <c r="K981" s="380" t="str">
        <f t="shared" si="56"/>
        <v>0</v>
      </c>
      <c r="L981" s="128">
        <f t="shared" si="57"/>
        <v>0</v>
      </c>
      <c r="M981" s="337">
        <f t="shared" si="58"/>
        <v>15075915</v>
      </c>
      <c r="N981" s="338"/>
      <c r="O981" s="332" t="s">
        <v>11</v>
      </c>
      <c r="P981" s="123" t="s">
        <v>284</v>
      </c>
      <c r="Q981" s="124" t="s">
        <v>336</v>
      </c>
      <c r="R981" s="123" t="s">
        <v>73</v>
      </c>
      <c r="S981" s="123" t="s">
        <v>59</v>
      </c>
    </row>
    <row r="982" spans="1:19" s="34" customFormat="1" ht="20.25" customHeight="1">
      <c r="A982" s="123" t="s">
        <v>608</v>
      </c>
      <c r="B982" s="332" t="s">
        <v>2501</v>
      </c>
      <c r="C982" s="124" t="s">
        <v>64</v>
      </c>
      <c r="D982" s="333" t="s">
        <v>1258</v>
      </c>
      <c r="E982" s="334"/>
      <c r="F982" s="123" t="s">
        <v>2503</v>
      </c>
      <c r="G982" s="123"/>
      <c r="H982" s="335">
        <v>1690</v>
      </c>
      <c r="I982" s="336">
        <v>90250</v>
      </c>
      <c r="J982" s="126" t="s">
        <v>702</v>
      </c>
      <c r="K982" s="380" t="str">
        <f t="shared" si="56"/>
        <v>0</v>
      </c>
      <c r="L982" s="128">
        <f t="shared" si="57"/>
        <v>0</v>
      </c>
      <c r="M982" s="337">
        <f t="shared" si="58"/>
        <v>152522500</v>
      </c>
      <c r="N982" s="338"/>
      <c r="O982" s="332" t="s">
        <v>11</v>
      </c>
      <c r="P982" s="123" t="s">
        <v>284</v>
      </c>
      <c r="Q982" s="124" t="s">
        <v>276</v>
      </c>
      <c r="R982" s="123" t="s">
        <v>73</v>
      </c>
      <c r="S982" s="123" t="s">
        <v>59</v>
      </c>
    </row>
    <row r="983" spans="1:19" s="34" customFormat="1" ht="20.25" customHeight="1">
      <c r="A983" s="123" t="s">
        <v>608</v>
      </c>
      <c r="B983" s="332" t="s">
        <v>2501</v>
      </c>
      <c r="C983" s="124" t="s">
        <v>64</v>
      </c>
      <c r="D983" s="333" t="s">
        <v>1258</v>
      </c>
      <c r="E983" s="334"/>
      <c r="F983" s="123" t="s">
        <v>945</v>
      </c>
      <c r="G983" s="123"/>
      <c r="H983" s="335">
        <v>1690</v>
      </c>
      <c r="I983" s="336">
        <v>16210</v>
      </c>
      <c r="J983" s="126" t="s">
        <v>702</v>
      </c>
      <c r="K983" s="380" t="str">
        <f t="shared" si="56"/>
        <v>0</v>
      </c>
      <c r="L983" s="128">
        <f t="shared" si="57"/>
        <v>0</v>
      </c>
      <c r="M983" s="337">
        <f t="shared" si="58"/>
        <v>27394900</v>
      </c>
      <c r="N983" s="338"/>
      <c r="O983" s="332" t="s">
        <v>11</v>
      </c>
      <c r="P983" s="123" t="s">
        <v>284</v>
      </c>
      <c r="Q983" s="124" t="s">
        <v>336</v>
      </c>
      <c r="R983" s="123" t="s">
        <v>73</v>
      </c>
      <c r="S983" s="123" t="s">
        <v>59</v>
      </c>
    </row>
    <row r="984" spans="1:19" s="34" customFormat="1" ht="20.25" customHeight="1">
      <c r="A984" s="123" t="s">
        <v>608</v>
      </c>
      <c r="B984" s="332" t="s">
        <v>2501</v>
      </c>
      <c r="C984" s="124" t="s">
        <v>64</v>
      </c>
      <c r="D984" s="333" t="s">
        <v>1258</v>
      </c>
      <c r="E984" s="334"/>
      <c r="F984" s="123" t="s">
        <v>2504</v>
      </c>
      <c r="G984" s="123"/>
      <c r="H984" s="335">
        <v>1690</v>
      </c>
      <c r="I984" s="336">
        <v>125317</v>
      </c>
      <c r="J984" s="126" t="s">
        <v>702</v>
      </c>
      <c r="K984" s="380" t="str">
        <f t="shared" si="56"/>
        <v>0</v>
      </c>
      <c r="L984" s="128">
        <f t="shared" si="57"/>
        <v>0</v>
      </c>
      <c r="M984" s="337">
        <f t="shared" si="58"/>
        <v>211785730</v>
      </c>
      <c r="N984" s="338"/>
      <c r="O984" s="332" t="s">
        <v>2539</v>
      </c>
      <c r="P984" s="123" t="s">
        <v>284</v>
      </c>
      <c r="Q984" s="124" t="s">
        <v>278</v>
      </c>
      <c r="R984" s="123" t="s">
        <v>73</v>
      </c>
      <c r="S984" s="123" t="s">
        <v>59</v>
      </c>
    </row>
    <row r="985" spans="1:19" s="34" customFormat="1" ht="20.25" customHeight="1">
      <c r="A985" s="123" t="s">
        <v>608</v>
      </c>
      <c r="B985" s="332" t="s">
        <v>2501</v>
      </c>
      <c r="C985" s="124" t="s">
        <v>64</v>
      </c>
      <c r="D985" s="333" t="s">
        <v>1258</v>
      </c>
      <c r="E985" s="334"/>
      <c r="F985" s="123" t="s">
        <v>880</v>
      </c>
      <c r="G985" s="123"/>
      <c r="H985" s="335">
        <v>1690</v>
      </c>
      <c r="I985" s="336">
        <v>3342</v>
      </c>
      <c r="J985" s="126" t="s">
        <v>702</v>
      </c>
      <c r="K985" s="380" t="str">
        <f t="shared" si="56"/>
        <v>0</v>
      </c>
      <c r="L985" s="128">
        <f t="shared" si="57"/>
        <v>0</v>
      </c>
      <c r="M985" s="337">
        <f t="shared" si="58"/>
        <v>5647980</v>
      </c>
      <c r="N985" s="338"/>
      <c r="O985" s="332" t="s">
        <v>2539</v>
      </c>
      <c r="P985" s="123" t="s">
        <v>284</v>
      </c>
      <c r="Q985" s="124" t="s">
        <v>336</v>
      </c>
      <c r="R985" s="123" t="s">
        <v>73</v>
      </c>
      <c r="S985" s="123" t="s">
        <v>59</v>
      </c>
    </row>
    <row r="986" spans="1:19" s="34" customFormat="1" ht="20.25" customHeight="1">
      <c r="A986" s="123" t="s">
        <v>608</v>
      </c>
      <c r="B986" s="332" t="s">
        <v>2501</v>
      </c>
      <c r="C986" s="124" t="s">
        <v>64</v>
      </c>
      <c r="D986" s="333" t="s">
        <v>1258</v>
      </c>
      <c r="E986" s="334"/>
      <c r="F986" s="123" t="s">
        <v>880</v>
      </c>
      <c r="G986" s="123"/>
      <c r="H986" s="335">
        <v>1690</v>
      </c>
      <c r="I986" s="336">
        <v>3342</v>
      </c>
      <c r="J986" s="126" t="s">
        <v>702</v>
      </c>
      <c r="K986" s="380" t="str">
        <f t="shared" si="56"/>
        <v>0</v>
      </c>
      <c r="L986" s="128">
        <f t="shared" si="57"/>
        <v>0</v>
      </c>
      <c r="M986" s="337">
        <f t="shared" si="58"/>
        <v>5647980</v>
      </c>
      <c r="N986" s="338"/>
      <c r="O986" s="332" t="s">
        <v>2539</v>
      </c>
      <c r="P986" s="123" t="s">
        <v>284</v>
      </c>
      <c r="Q986" s="124" t="s">
        <v>336</v>
      </c>
      <c r="R986" s="123" t="s">
        <v>73</v>
      </c>
      <c r="S986" s="123" t="s">
        <v>59</v>
      </c>
    </row>
    <row r="987" spans="1:19" s="34" customFormat="1" ht="20.25" customHeight="1">
      <c r="A987" s="123" t="s">
        <v>608</v>
      </c>
      <c r="B987" s="332" t="s">
        <v>2501</v>
      </c>
      <c r="C987" s="124" t="s">
        <v>64</v>
      </c>
      <c r="D987" s="333" t="s">
        <v>1258</v>
      </c>
      <c r="E987" s="334"/>
      <c r="F987" s="123" t="s">
        <v>2505</v>
      </c>
      <c r="G987" s="123"/>
      <c r="H987" s="335">
        <v>1655</v>
      </c>
      <c r="I987" s="336">
        <v>180000</v>
      </c>
      <c r="J987" s="126" t="s">
        <v>702</v>
      </c>
      <c r="K987" s="380" t="str">
        <f t="shared" si="56"/>
        <v>0</v>
      </c>
      <c r="L987" s="128">
        <f t="shared" si="57"/>
        <v>0</v>
      </c>
      <c r="M987" s="337">
        <f t="shared" si="58"/>
        <v>297900000</v>
      </c>
      <c r="N987" s="338"/>
      <c r="O987" s="332" t="s">
        <v>11</v>
      </c>
      <c r="P987" s="123" t="s">
        <v>284</v>
      </c>
      <c r="Q987" s="124" t="s">
        <v>784</v>
      </c>
      <c r="R987" s="123" t="s">
        <v>73</v>
      </c>
      <c r="S987" s="123" t="s">
        <v>59</v>
      </c>
    </row>
    <row r="988" spans="1:19" s="34" customFormat="1" ht="20.25" customHeight="1">
      <c r="A988" s="123" t="s">
        <v>608</v>
      </c>
      <c r="B988" s="332" t="s">
        <v>2501</v>
      </c>
      <c r="C988" s="124" t="s">
        <v>64</v>
      </c>
      <c r="D988" s="333" t="s">
        <v>1258</v>
      </c>
      <c r="E988" s="334"/>
      <c r="F988" s="123" t="s">
        <v>2506</v>
      </c>
      <c r="G988" s="123"/>
      <c r="H988" s="335">
        <v>1655</v>
      </c>
      <c r="I988" s="336">
        <v>24000</v>
      </c>
      <c r="J988" s="126" t="s">
        <v>702</v>
      </c>
      <c r="K988" s="380" t="str">
        <f t="shared" si="56"/>
        <v>0</v>
      </c>
      <c r="L988" s="128">
        <f t="shared" si="57"/>
        <v>0</v>
      </c>
      <c r="M988" s="337">
        <f t="shared" si="58"/>
        <v>39720000</v>
      </c>
      <c r="N988" s="338"/>
      <c r="O988" s="332" t="s">
        <v>2540</v>
      </c>
      <c r="P988" s="123" t="s">
        <v>284</v>
      </c>
      <c r="Q988" s="124" t="s">
        <v>336</v>
      </c>
      <c r="R988" s="123" t="s">
        <v>73</v>
      </c>
      <c r="S988" s="123" t="s">
        <v>59</v>
      </c>
    </row>
    <row r="989" spans="1:19" s="34" customFormat="1" ht="20.25" customHeight="1">
      <c r="A989" s="123" t="s">
        <v>608</v>
      </c>
      <c r="B989" s="332" t="s">
        <v>2501</v>
      </c>
      <c r="C989" s="124" t="s">
        <v>64</v>
      </c>
      <c r="D989" s="333" t="s">
        <v>1258</v>
      </c>
      <c r="E989" s="334"/>
      <c r="F989" s="123" t="s">
        <v>880</v>
      </c>
      <c r="G989" s="123"/>
      <c r="H989" s="335">
        <v>1655</v>
      </c>
      <c r="I989" s="336">
        <v>3508</v>
      </c>
      <c r="J989" s="126" t="s">
        <v>702</v>
      </c>
      <c r="K989" s="380" t="str">
        <f t="shared" si="56"/>
        <v>0</v>
      </c>
      <c r="L989" s="128">
        <f t="shared" si="57"/>
        <v>0</v>
      </c>
      <c r="M989" s="337">
        <f t="shared" si="58"/>
        <v>5805740</v>
      </c>
      <c r="N989" s="338"/>
      <c r="O989" s="332" t="s">
        <v>11</v>
      </c>
      <c r="P989" s="123" t="s">
        <v>284</v>
      </c>
      <c r="Q989" s="124" t="s">
        <v>336</v>
      </c>
      <c r="R989" s="123" t="s">
        <v>73</v>
      </c>
      <c r="S989" s="123" t="s">
        <v>59</v>
      </c>
    </row>
    <row r="990" spans="1:19" s="34" customFormat="1" ht="20.25" customHeight="1">
      <c r="A990" s="123" t="s">
        <v>608</v>
      </c>
      <c r="B990" s="332" t="s">
        <v>2501</v>
      </c>
      <c r="C990" s="124" t="s">
        <v>64</v>
      </c>
      <c r="D990" s="333" t="s">
        <v>1258</v>
      </c>
      <c r="E990" s="334"/>
      <c r="F990" s="123" t="s">
        <v>880</v>
      </c>
      <c r="G990" s="123"/>
      <c r="H990" s="335">
        <v>1655</v>
      </c>
      <c r="I990" s="336">
        <v>3508</v>
      </c>
      <c r="J990" s="126" t="s">
        <v>702</v>
      </c>
      <c r="K990" s="380" t="str">
        <f t="shared" si="56"/>
        <v>0</v>
      </c>
      <c r="L990" s="128">
        <f t="shared" si="57"/>
        <v>0</v>
      </c>
      <c r="M990" s="337">
        <f t="shared" si="58"/>
        <v>5805740</v>
      </c>
      <c r="N990" s="338"/>
      <c r="O990" s="332" t="s">
        <v>11</v>
      </c>
      <c r="P990" s="123" t="s">
        <v>284</v>
      </c>
      <c r="Q990" s="124" t="s">
        <v>336</v>
      </c>
      <c r="R990" s="123" t="s">
        <v>73</v>
      </c>
      <c r="S990" s="123" t="s">
        <v>59</v>
      </c>
    </row>
    <row r="991" spans="1:19" s="34" customFormat="1" ht="20.25" customHeight="1">
      <c r="A991" s="123" t="s">
        <v>608</v>
      </c>
      <c r="B991" s="332" t="s">
        <v>2501</v>
      </c>
      <c r="C991" s="124" t="s">
        <v>64</v>
      </c>
      <c r="D991" s="333" t="s">
        <v>1258</v>
      </c>
      <c r="E991" s="334"/>
      <c r="F991" s="123" t="s">
        <v>1693</v>
      </c>
      <c r="G991" s="123"/>
      <c r="H991" s="335">
        <v>1655</v>
      </c>
      <c r="I991" s="336">
        <v>38784</v>
      </c>
      <c r="J991" s="126" t="s">
        <v>702</v>
      </c>
      <c r="K991" s="380" t="str">
        <f t="shared" si="56"/>
        <v>0</v>
      </c>
      <c r="L991" s="128">
        <f t="shared" si="57"/>
        <v>0</v>
      </c>
      <c r="M991" s="337">
        <f t="shared" si="58"/>
        <v>64187520</v>
      </c>
      <c r="N991" s="338"/>
      <c r="O991" s="332" t="s">
        <v>11</v>
      </c>
      <c r="P991" s="123" t="s">
        <v>284</v>
      </c>
      <c r="Q991" s="124" t="s">
        <v>358</v>
      </c>
      <c r="R991" s="123" t="s">
        <v>73</v>
      </c>
      <c r="S991" s="123" t="s">
        <v>59</v>
      </c>
    </row>
    <row r="992" spans="1:19" s="34" customFormat="1" ht="20.25" customHeight="1">
      <c r="A992" s="123" t="s">
        <v>608</v>
      </c>
      <c r="B992" s="332" t="s">
        <v>2501</v>
      </c>
      <c r="C992" s="124" t="s">
        <v>64</v>
      </c>
      <c r="D992" s="333" t="s">
        <v>1258</v>
      </c>
      <c r="E992" s="334"/>
      <c r="F992" s="123" t="s">
        <v>619</v>
      </c>
      <c r="G992" s="123"/>
      <c r="H992" s="335">
        <v>35</v>
      </c>
      <c r="I992" s="336">
        <v>17384</v>
      </c>
      <c r="J992" s="126" t="s">
        <v>702</v>
      </c>
      <c r="K992" s="380" t="str">
        <f t="shared" si="56"/>
        <v>0</v>
      </c>
      <c r="L992" s="128">
        <f t="shared" si="57"/>
        <v>0</v>
      </c>
      <c r="M992" s="337">
        <f t="shared" si="58"/>
        <v>608440</v>
      </c>
      <c r="N992" s="338"/>
      <c r="O992" s="332" t="s">
        <v>11</v>
      </c>
      <c r="P992" s="123" t="s">
        <v>284</v>
      </c>
      <c r="Q992" s="124" t="s">
        <v>336</v>
      </c>
      <c r="R992" s="123" t="s">
        <v>73</v>
      </c>
      <c r="S992" s="123" t="s">
        <v>59</v>
      </c>
    </row>
    <row r="993" spans="1:19" s="34" customFormat="1" ht="20.25" customHeight="1">
      <c r="A993" s="123" t="s">
        <v>608</v>
      </c>
      <c r="B993" s="332" t="s">
        <v>2501</v>
      </c>
      <c r="C993" s="124" t="s">
        <v>64</v>
      </c>
      <c r="D993" s="333" t="s">
        <v>1258</v>
      </c>
      <c r="E993" s="334"/>
      <c r="F993" s="123" t="s">
        <v>620</v>
      </c>
      <c r="G993" s="123"/>
      <c r="H993" s="335">
        <v>35</v>
      </c>
      <c r="I993" s="336">
        <v>9040</v>
      </c>
      <c r="J993" s="126" t="s">
        <v>702</v>
      </c>
      <c r="K993" s="380" t="str">
        <f t="shared" si="56"/>
        <v>0</v>
      </c>
      <c r="L993" s="128">
        <f t="shared" si="57"/>
        <v>0</v>
      </c>
      <c r="M993" s="337">
        <f t="shared" si="58"/>
        <v>316400</v>
      </c>
      <c r="N993" s="338"/>
      <c r="O993" s="332" t="s">
        <v>11</v>
      </c>
      <c r="P993" s="123" t="s">
        <v>284</v>
      </c>
      <c r="Q993" s="124" t="s">
        <v>336</v>
      </c>
      <c r="R993" s="123" t="s">
        <v>73</v>
      </c>
      <c r="S993" s="123" t="s">
        <v>59</v>
      </c>
    </row>
    <row r="994" spans="1:19" s="34" customFormat="1" ht="20.25" customHeight="1">
      <c r="A994" s="123" t="s">
        <v>608</v>
      </c>
      <c r="B994" s="332" t="s">
        <v>2501</v>
      </c>
      <c r="C994" s="124" t="s">
        <v>64</v>
      </c>
      <c r="D994" s="333" t="s">
        <v>1258</v>
      </c>
      <c r="E994" s="334"/>
      <c r="F994" s="123" t="s">
        <v>385</v>
      </c>
      <c r="G994" s="123"/>
      <c r="H994" s="335">
        <v>35</v>
      </c>
      <c r="I994" s="336">
        <v>1192</v>
      </c>
      <c r="J994" s="126" t="s">
        <v>702</v>
      </c>
      <c r="K994" s="380" t="str">
        <f t="shared" ref="K994:K1057" si="59">IFERROR(J994*H994,"0")</f>
        <v>0</v>
      </c>
      <c r="L994" s="128">
        <f t="shared" ref="L994:L1057" si="60">K994/1000</f>
        <v>0</v>
      </c>
      <c r="M994" s="337">
        <f t="shared" si="58"/>
        <v>41720</v>
      </c>
      <c r="N994" s="338"/>
      <c r="O994" s="332" t="s">
        <v>11</v>
      </c>
      <c r="P994" s="123" t="s">
        <v>284</v>
      </c>
      <c r="Q994" s="124" t="s">
        <v>336</v>
      </c>
      <c r="R994" s="123" t="s">
        <v>73</v>
      </c>
      <c r="S994" s="123" t="s">
        <v>59</v>
      </c>
    </row>
    <row r="995" spans="1:19" s="34" customFormat="1" ht="20.25" customHeight="1">
      <c r="A995" s="123" t="s">
        <v>608</v>
      </c>
      <c r="B995" s="332" t="s">
        <v>2501</v>
      </c>
      <c r="C995" s="124" t="s">
        <v>64</v>
      </c>
      <c r="D995" s="333" t="s">
        <v>1258</v>
      </c>
      <c r="E995" s="334"/>
      <c r="F995" s="123" t="s">
        <v>81</v>
      </c>
      <c r="G995" s="123"/>
      <c r="H995" s="335">
        <v>35</v>
      </c>
      <c r="I995" s="336">
        <v>6954</v>
      </c>
      <c r="J995" s="126" t="s">
        <v>702</v>
      </c>
      <c r="K995" s="380" t="str">
        <f t="shared" si="59"/>
        <v>0</v>
      </c>
      <c r="L995" s="128">
        <f t="shared" si="60"/>
        <v>0</v>
      </c>
      <c r="M995" s="337">
        <f t="shared" si="58"/>
        <v>243390</v>
      </c>
      <c r="N995" s="338"/>
      <c r="O995" s="332" t="s">
        <v>11</v>
      </c>
      <c r="P995" s="123" t="s">
        <v>284</v>
      </c>
      <c r="Q995" s="124" t="s">
        <v>336</v>
      </c>
      <c r="R995" s="123" t="s">
        <v>73</v>
      </c>
      <c r="S995" s="123" t="s">
        <v>59</v>
      </c>
    </row>
    <row r="996" spans="1:19" s="34" customFormat="1" ht="20.25" customHeight="1">
      <c r="A996" s="123" t="s">
        <v>608</v>
      </c>
      <c r="B996" s="332" t="s">
        <v>2501</v>
      </c>
      <c r="C996" s="124" t="s">
        <v>64</v>
      </c>
      <c r="D996" s="333" t="s">
        <v>1258</v>
      </c>
      <c r="E996" s="334"/>
      <c r="F996" s="123" t="s">
        <v>442</v>
      </c>
      <c r="G996" s="123"/>
      <c r="H996" s="335">
        <v>35</v>
      </c>
      <c r="I996" s="336">
        <v>993</v>
      </c>
      <c r="J996" s="126" t="s">
        <v>702</v>
      </c>
      <c r="K996" s="380" t="str">
        <f t="shared" si="59"/>
        <v>0</v>
      </c>
      <c r="L996" s="128">
        <f t="shared" si="60"/>
        <v>0</v>
      </c>
      <c r="M996" s="337">
        <f t="shared" si="58"/>
        <v>34755</v>
      </c>
      <c r="N996" s="338"/>
      <c r="O996" s="332" t="s">
        <v>11</v>
      </c>
      <c r="P996" s="123" t="s">
        <v>284</v>
      </c>
      <c r="Q996" s="124" t="s">
        <v>336</v>
      </c>
      <c r="R996" s="123" t="s">
        <v>73</v>
      </c>
      <c r="S996" s="123" t="s">
        <v>59</v>
      </c>
    </row>
    <row r="997" spans="1:19" s="34" customFormat="1" ht="20.25" customHeight="1">
      <c r="A997" s="123" t="s">
        <v>608</v>
      </c>
      <c r="B997" s="332" t="s">
        <v>2501</v>
      </c>
      <c r="C997" s="124" t="s">
        <v>64</v>
      </c>
      <c r="D997" s="333" t="s">
        <v>1258</v>
      </c>
      <c r="E997" s="334"/>
      <c r="F997" s="123" t="s">
        <v>620</v>
      </c>
      <c r="G997" s="123"/>
      <c r="H997" s="335">
        <v>1655</v>
      </c>
      <c r="I997" s="336">
        <v>9000</v>
      </c>
      <c r="J997" s="126" t="s">
        <v>702</v>
      </c>
      <c r="K997" s="380" t="str">
        <f t="shared" si="59"/>
        <v>0</v>
      </c>
      <c r="L997" s="128">
        <f t="shared" si="60"/>
        <v>0</v>
      </c>
      <c r="M997" s="337">
        <f t="shared" si="58"/>
        <v>14895000</v>
      </c>
      <c r="N997" s="338"/>
      <c r="O997" s="332" t="s">
        <v>11</v>
      </c>
      <c r="P997" s="123" t="s">
        <v>284</v>
      </c>
      <c r="Q997" s="124" t="s">
        <v>336</v>
      </c>
      <c r="R997" s="123" t="s">
        <v>73</v>
      </c>
      <c r="S997" s="123" t="s">
        <v>59</v>
      </c>
    </row>
    <row r="998" spans="1:19" s="34" customFormat="1" ht="20.25" customHeight="1">
      <c r="A998" s="123" t="s">
        <v>608</v>
      </c>
      <c r="B998" s="332" t="s">
        <v>2501</v>
      </c>
      <c r="C998" s="124" t="s">
        <v>64</v>
      </c>
      <c r="D998" s="333" t="s">
        <v>1258</v>
      </c>
      <c r="E998" s="334"/>
      <c r="F998" s="123" t="s">
        <v>620</v>
      </c>
      <c r="G998" s="123"/>
      <c r="H998" s="335">
        <v>1655</v>
      </c>
      <c r="I998" s="336">
        <v>9000</v>
      </c>
      <c r="J998" s="126" t="s">
        <v>702</v>
      </c>
      <c r="K998" s="380" t="str">
        <f t="shared" si="59"/>
        <v>0</v>
      </c>
      <c r="L998" s="128">
        <f t="shared" si="60"/>
        <v>0</v>
      </c>
      <c r="M998" s="337">
        <f t="shared" si="58"/>
        <v>14895000</v>
      </c>
      <c r="N998" s="338"/>
      <c r="O998" s="332" t="s">
        <v>11</v>
      </c>
      <c r="P998" s="123" t="s">
        <v>284</v>
      </c>
      <c r="Q998" s="124" t="s">
        <v>336</v>
      </c>
      <c r="R998" s="123" t="s">
        <v>73</v>
      </c>
      <c r="S998" s="123" t="s">
        <v>59</v>
      </c>
    </row>
    <row r="999" spans="1:19" s="34" customFormat="1" ht="20.25" customHeight="1">
      <c r="A999" s="123" t="s">
        <v>608</v>
      </c>
      <c r="B999" s="332" t="s">
        <v>2501</v>
      </c>
      <c r="C999" s="124" t="s">
        <v>64</v>
      </c>
      <c r="D999" s="333" t="s">
        <v>1258</v>
      </c>
      <c r="E999" s="334"/>
      <c r="F999" s="123" t="s">
        <v>620</v>
      </c>
      <c r="G999" s="123"/>
      <c r="H999" s="335">
        <v>1655</v>
      </c>
      <c r="I999" s="336">
        <v>9002</v>
      </c>
      <c r="J999" s="126" t="s">
        <v>702</v>
      </c>
      <c r="K999" s="380" t="str">
        <f t="shared" si="59"/>
        <v>0</v>
      </c>
      <c r="L999" s="128">
        <f t="shared" si="60"/>
        <v>0</v>
      </c>
      <c r="M999" s="337">
        <f t="shared" si="58"/>
        <v>14898310</v>
      </c>
      <c r="N999" s="338"/>
      <c r="O999" s="332" t="s">
        <v>11</v>
      </c>
      <c r="P999" s="123" t="s">
        <v>284</v>
      </c>
      <c r="Q999" s="124" t="s">
        <v>336</v>
      </c>
      <c r="R999" s="123" t="s">
        <v>73</v>
      </c>
      <c r="S999" s="123" t="s">
        <v>59</v>
      </c>
    </row>
    <row r="1000" spans="1:19" s="34" customFormat="1" ht="20.25" customHeight="1">
      <c r="A1000" s="123" t="s">
        <v>608</v>
      </c>
      <c r="B1000" s="332" t="s">
        <v>2501</v>
      </c>
      <c r="C1000" s="124" t="s">
        <v>64</v>
      </c>
      <c r="D1000" s="333" t="s">
        <v>1258</v>
      </c>
      <c r="E1000" s="334"/>
      <c r="F1000" s="123" t="s">
        <v>442</v>
      </c>
      <c r="G1000" s="123"/>
      <c r="H1000" s="335">
        <v>1655</v>
      </c>
      <c r="I1000" s="336">
        <v>989</v>
      </c>
      <c r="J1000" s="126" t="s">
        <v>702</v>
      </c>
      <c r="K1000" s="380" t="str">
        <f t="shared" si="59"/>
        <v>0</v>
      </c>
      <c r="L1000" s="128">
        <f t="shared" si="60"/>
        <v>0</v>
      </c>
      <c r="M1000" s="337">
        <f t="shared" si="58"/>
        <v>1636795</v>
      </c>
      <c r="N1000" s="338"/>
      <c r="O1000" s="332" t="s">
        <v>11</v>
      </c>
      <c r="P1000" s="123" t="s">
        <v>284</v>
      </c>
      <c r="Q1000" s="124" t="s">
        <v>336</v>
      </c>
      <c r="R1000" s="123" t="s">
        <v>73</v>
      </c>
      <c r="S1000" s="123" t="s">
        <v>59</v>
      </c>
    </row>
    <row r="1001" spans="1:19" s="34" customFormat="1" ht="20.25" customHeight="1">
      <c r="A1001" s="123" t="s">
        <v>608</v>
      </c>
      <c r="B1001" s="332" t="s">
        <v>2501</v>
      </c>
      <c r="C1001" s="124" t="s">
        <v>64</v>
      </c>
      <c r="D1001" s="333" t="s">
        <v>1258</v>
      </c>
      <c r="E1001" s="334"/>
      <c r="F1001" s="123" t="s">
        <v>385</v>
      </c>
      <c r="G1001" s="123"/>
      <c r="H1001" s="335">
        <v>1655</v>
      </c>
      <c r="I1001" s="336">
        <v>1187</v>
      </c>
      <c r="J1001" s="126" t="s">
        <v>702</v>
      </c>
      <c r="K1001" s="380" t="str">
        <f t="shared" si="59"/>
        <v>0</v>
      </c>
      <c r="L1001" s="128">
        <f t="shared" si="60"/>
        <v>0</v>
      </c>
      <c r="M1001" s="337">
        <f t="shared" si="58"/>
        <v>1964485</v>
      </c>
      <c r="N1001" s="338"/>
      <c r="O1001" s="332" t="s">
        <v>11</v>
      </c>
      <c r="P1001" s="123" t="s">
        <v>284</v>
      </c>
      <c r="Q1001" s="124" t="s">
        <v>336</v>
      </c>
      <c r="R1001" s="123" t="s">
        <v>73</v>
      </c>
      <c r="S1001" s="123" t="s">
        <v>59</v>
      </c>
    </row>
    <row r="1002" spans="1:19" s="34" customFormat="1" ht="20.25" customHeight="1">
      <c r="A1002" s="123" t="s">
        <v>608</v>
      </c>
      <c r="B1002" s="332" t="s">
        <v>2501</v>
      </c>
      <c r="C1002" s="124" t="s">
        <v>64</v>
      </c>
      <c r="D1002" s="333" t="s">
        <v>1258</v>
      </c>
      <c r="E1002" s="334"/>
      <c r="F1002" s="123" t="s">
        <v>81</v>
      </c>
      <c r="G1002" s="123"/>
      <c r="H1002" s="335">
        <v>1655</v>
      </c>
      <c r="I1002" s="336">
        <v>6925</v>
      </c>
      <c r="J1002" s="126" t="s">
        <v>702</v>
      </c>
      <c r="K1002" s="380" t="str">
        <f t="shared" si="59"/>
        <v>0</v>
      </c>
      <c r="L1002" s="128">
        <f t="shared" si="60"/>
        <v>0</v>
      </c>
      <c r="M1002" s="337">
        <f t="shared" si="58"/>
        <v>11460875</v>
      </c>
      <c r="N1002" s="338"/>
      <c r="O1002" s="332" t="s">
        <v>11</v>
      </c>
      <c r="P1002" s="123" t="s">
        <v>284</v>
      </c>
      <c r="Q1002" s="124" t="s">
        <v>336</v>
      </c>
      <c r="R1002" s="123" t="s">
        <v>73</v>
      </c>
      <c r="S1002" s="123" t="s">
        <v>59</v>
      </c>
    </row>
    <row r="1003" spans="1:19" s="34" customFormat="1" ht="20.25" customHeight="1">
      <c r="A1003" s="123" t="s">
        <v>608</v>
      </c>
      <c r="B1003" s="332" t="s">
        <v>2501</v>
      </c>
      <c r="C1003" s="124" t="s">
        <v>64</v>
      </c>
      <c r="D1003" s="333" t="s">
        <v>1258</v>
      </c>
      <c r="E1003" s="334"/>
      <c r="F1003" s="123" t="s">
        <v>84</v>
      </c>
      <c r="G1003" s="123"/>
      <c r="H1003" s="335">
        <v>1655</v>
      </c>
      <c r="I1003" s="336">
        <v>9497</v>
      </c>
      <c r="J1003" s="126" t="s">
        <v>702</v>
      </c>
      <c r="K1003" s="380" t="str">
        <f t="shared" si="59"/>
        <v>0</v>
      </c>
      <c r="L1003" s="128">
        <f t="shared" si="60"/>
        <v>0</v>
      </c>
      <c r="M1003" s="337">
        <f t="shared" si="58"/>
        <v>15717535</v>
      </c>
      <c r="N1003" s="338"/>
      <c r="O1003" s="332" t="s">
        <v>11</v>
      </c>
      <c r="P1003" s="123" t="s">
        <v>284</v>
      </c>
      <c r="Q1003" s="124" t="s">
        <v>336</v>
      </c>
      <c r="R1003" s="123" t="s">
        <v>73</v>
      </c>
      <c r="S1003" s="123" t="s">
        <v>59</v>
      </c>
    </row>
    <row r="1004" spans="1:19" s="34" customFormat="1" ht="20.25" customHeight="1">
      <c r="A1004" s="123" t="s">
        <v>608</v>
      </c>
      <c r="B1004" s="332" t="s">
        <v>2501</v>
      </c>
      <c r="C1004" s="124" t="s">
        <v>64</v>
      </c>
      <c r="D1004" s="333" t="s">
        <v>1258</v>
      </c>
      <c r="E1004" s="334"/>
      <c r="F1004" s="123" t="s">
        <v>84</v>
      </c>
      <c r="G1004" s="123"/>
      <c r="H1004" s="335">
        <v>35</v>
      </c>
      <c r="I1004" s="336">
        <v>9537</v>
      </c>
      <c r="J1004" s="126" t="s">
        <v>702</v>
      </c>
      <c r="K1004" s="380" t="str">
        <f t="shared" si="59"/>
        <v>0</v>
      </c>
      <c r="L1004" s="128">
        <f t="shared" si="60"/>
        <v>0</v>
      </c>
      <c r="M1004" s="337">
        <f t="shared" si="58"/>
        <v>333795</v>
      </c>
      <c r="N1004" s="338"/>
      <c r="O1004" s="332" t="s">
        <v>11</v>
      </c>
      <c r="P1004" s="123" t="s">
        <v>284</v>
      </c>
      <c r="Q1004" s="124" t="s">
        <v>336</v>
      </c>
      <c r="R1004" s="123" t="s">
        <v>73</v>
      </c>
      <c r="S1004" s="123" t="s">
        <v>59</v>
      </c>
    </row>
    <row r="1005" spans="1:19" s="34" customFormat="1" ht="20.25" customHeight="1">
      <c r="A1005" s="123" t="s">
        <v>608</v>
      </c>
      <c r="B1005" s="332" t="s">
        <v>2501</v>
      </c>
      <c r="C1005" s="124" t="s">
        <v>64</v>
      </c>
      <c r="D1005" s="333" t="s">
        <v>1258</v>
      </c>
      <c r="E1005" s="334"/>
      <c r="F1005" s="123" t="s">
        <v>2507</v>
      </c>
      <c r="G1005" s="123"/>
      <c r="H1005" s="335">
        <v>1690</v>
      </c>
      <c r="I1005" s="336">
        <v>67540</v>
      </c>
      <c r="J1005" s="126" t="s">
        <v>702</v>
      </c>
      <c r="K1005" s="380" t="str">
        <f t="shared" si="59"/>
        <v>0</v>
      </c>
      <c r="L1005" s="128">
        <f t="shared" si="60"/>
        <v>0</v>
      </c>
      <c r="M1005" s="337">
        <f t="shared" si="58"/>
        <v>114142600</v>
      </c>
      <c r="N1005" s="338"/>
      <c r="O1005" s="332" t="s">
        <v>11</v>
      </c>
      <c r="P1005" s="123" t="s">
        <v>284</v>
      </c>
      <c r="Q1005" s="124" t="s">
        <v>336</v>
      </c>
      <c r="R1005" s="123" t="s">
        <v>73</v>
      </c>
      <c r="S1005" s="123" t="s">
        <v>59</v>
      </c>
    </row>
    <row r="1006" spans="1:19" s="34" customFormat="1" ht="20.25" customHeight="1">
      <c r="A1006" s="123" t="s">
        <v>110</v>
      </c>
      <c r="B1006" s="332" t="s">
        <v>2508</v>
      </c>
      <c r="C1006" s="124" t="s">
        <v>64</v>
      </c>
      <c r="D1006" s="333" t="s">
        <v>458</v>
      </c>
      <c r="E1006" s="334"/>
      <c r="F1006" s="123" t="s">
        <v>909</v>
      </c>
      <c r="G1006" s="123"/>
      <c r="H1006" s="335">
        <v>46</v>
      </c>
      <c r="I1006" s="336">
        <v>54856</v>
      </c>
      <c r="J1006" s="126">
        <v>19</v>
      </c>
      <c r="K1006" s="380">
        <f t="shared" si="59"/>
        <v>874</v>
      </c>
      <c r="L1006" s="128">
        <f t="shared" si="60"/>
        <v>0.874</v>
      </c>
      <c r="M1006" s="337">
        <f t="shared" si="58"/>
        <v>2523376</v>
      </c>
      <c r="N1006" s="338"/>
      <c r="O1006" s="332" t="s">
        <v>2541</v>
      </c>
      <c r="P1006" s="123" t="s">
        <v>284</v>
      </c>
      <c r="Q1006" s="124" t="s">
        <v>361</v>
      </c>
      <c r="R1006" s="123" t="s">
        <v>68</v>
      </c>
      <c r="S1006" s="123" t="s">
        <v>152</v>
      </c>
    </row>
    <row r="1007" spans="1:19" s="34" customFormat="1" ht="20.25" customHeight="1">
      <c r="A1007" s="123" t="s">
        <v>110</v>
      </c>
      <c r="B1007" s="332" t="s">
        <v>2508</v>
      </c>
      <c r="C1007" s="124" t="s">
        <v>64</v>
      </c>
      <c r="D1007" s="333" t="s">
        <v>458</v>
      </c>
      <c r="E1007" s="334"/>
      <c r="F1007" s="123" t="s">
        <v>782</v>
      </c>
      <c r="G1007" s="123"/>
      <c r="H1007" s="335">
        <v>46</v>
      </c>
      <c r="I1007" s="336">
        <v>132874</v>
      </c>
      <c r="J1007" s="126" t="s">
        <v>702</v>
      </c>
      <c r="K1007" s="380" t="str">
        <f t="shared" si="59"/>
        <v>0</v>
      </c>
      <c r="L1007" s="128">
        <f t="shared" si="60"/>
        <v>0</v>
      </c>
      <c r="M1007" s="337">
        <f t="shared" si="58"/>
        <v>6112204</v>
      </c>
      <c r="N1007" s="338"/>
      <c r="O1007" s="332" t="s">
        <v>2541</v>
      </c>
      <c r="P1007" s="123" t="s">
        <v>284</v>
      </c>
      <c r="Q1007" s="124" t="s">
        <v>336</v>
      </c>
      <c r="R1007" s="123" t="s">
        <v>73</v>
      </c>
      <c r="S1007" s="123" t="s">
        <v>152</v>
      </c>
    </row>
    <row r="1008" spans="1:19" s="34" customFormat="1" ht="20.25" customHeight="1">
      <c r="A1008" s="123" t="s">
        <v>110</v>
      </c>
      <c r="B1008" s="332" t="s">
        <v>2508</v>
      </c>
      <c r="C1008" s="124" t="s">
        <v>64</v>
      </c>
      <c r="D1008" s="333" t="s">
        <v>458</v>
      </c>
      <c r="E1008" s="334"/>
      <c r="F1008" s="123" t="s">
        <v>267</v>
      </c>
      <c r="G1008" s="123"/>
      <c r="H1008" s="335">
        <v>30</v>
      </c>
      <c r="I1008" s="336">
        <v>77000</v>
      </c>
      <c r="J1008" s="126">
        <v>7</v>
      </c>
      <c r="K1008" s="380">
        <f t="shared" si="59"/>
        <v>210</v>
      </c>
      <c r="L1008" s="128">
        <f t="shared" si="60"/>
        <v>0.21</v>
      </c>
      <c r="M1008" s="337">
        <f t="shared" si="58"/>
        <v>2310000</v>
      </c>
      <c r="N1008" s="338"/>
      <c r="O1008" s="332" t="s">
        <v>2542</v>
      </c>
      <c r="P1008" s="123" t="s">
        <v>284</v>
      </c>
      <c r="Q1008" s="124" t="s">
        <v>344</v>
      </c>
      <c r="R1008" s="123" t="s">
        <v>60</v>
      </c>
      <c r="S1008" s="123" t="s">
        <v>152</v>
      </c>
    </row>
    <row r="1009" spans="1:19" s="34" customFormat="1" ht="20.25" customHeight="1">
      <c r="A1009" s="123" t="s">
        <v>110</v>
      </c>
      <c r="B1009" s="332" t="s">
        <v>2508</v>
      </c>
      <c r="C1009" s="124" t="s">
        <v>64</v>
      </c>
      <c r="D1009" s="333" t="s">
        <v>458</v>
      </c>
      <c r="E1009" s="334"/>
      <c r="F1009" s="123" t="s">
        <v>589</v>
      </c>
      <c r="G1009" s="123"/>
      <c r="H1009" s="335">
        <v>46</v>
      </c>
      <c r="I1009" s="336">
        <v>31000</v>
      </c>
      <c r="J1009" s="126">
        <v>15</v>
      </c>
      <c r="K1009" s="380">
        <f t="shared" si="59"/>
        <v>690</v>
      </c>
      <c r="L1009" s="128">
        <f t="shared" si="60"/>
        <v>0.69</v>
      </c>
      <c r="M1009" s="337">
        <f t="shared" si="58"/>
        <v>1426000</v>
      </c>
      <c r="N1009" s="338"/>
      <c r="O1009" s="332" t="s">
        <v>783</v>
      </c>
      <c r="P1009" s="123" t="s">
        <v>284</v>
      </c>
      <c r="Q1009" s="124" t="s">
        <v>270</v>
      </c>
      <c r="R1009" s="123" t="s">
        <v>68</v>
      </c>
      <c r="S1009" s="123" t="s">
        <v>152</v>
      </c>
    </row>
    <row r="1010" spans="1:19" s="34" customFormat="1" ht="20.25" customHeight="1">
      <c r="A1010" s="123" t="s">
        <v>110</v>
      </c>
      <c r="B1010" s="332" t="s">
        <v>2508</v>
      </c>
      <c r="C1010" s="124" t="s">
        <v>64</v>
      </c>
      <c r="D1010" s="333" t="s">
        <v>458</v>
      </c>
      <c r="E1010" s="334"/>
      <c r="F1010" s="123" t="s">
        <v>669</v>
      </c>
      <c r="G1010" s="123"/>
      <c r="H1010" s="335">
        <v>46</v>
      </c>
      <c r="I1010" s="336">
        <v>110000</v>
      </c>
      <c r="J1010" s="126">
        <v>23</v>
      </c>
      <c r="K1010" s="380">
        <f t="shared" si="59"/>
        <v>1058</v>
      </c>
      <c r="L1010" s="128">
        <f t="shared" si="60"/>
        <v>1.0580000000000001</v>
      </c>
      <c r="M1010" s="337">
        <f t="shared" si="58"/>
        <v>5060000</v>
      </c>
      <c r="N1010" s="338"/>
      <c r="O1010" s="332" t="s">
        <v>2543</v>
      </c>
      <c r="P1010" s="123" t="s">
        <v>284</v>
      </c>
      <c r="Q1010" s="124" t="s">
        <v>628</v>
      </c>
      <c r="R1010" s="123" t="s">
        <v>68</v>
      </c>
      <c r="S1010" s="123" t="s">
        <v>152</v>
      </c>
    </row>
    <row r="1011" spans="1:19" s="34" customFormat="1" ht="20.25" customHeight="1">
      <c r="A1011" s="123" t="s">
        <v>110</v>
      </c>
      <c r="B1011" s="332" t="s">
        <v>2508</v>
      </c>
      <c r="C1011" s="124" t="s">
        <v>64</v>
      </c>
      <c r="D1011" s="333" t="s">
        <v>458</v>
      </c>
      <c r="E1011" s="334"/>
      <c r="F1011" s="123" t="s">
        <v>627</v>
      </c>
      <c r="G1011" s="123"/>
      <c r="H1011" s="335">
        <v>46</v>
      </c>
      <c r="I1011" s="336">
        <v>13500</v>
      </c>
      <c r="J1011" s="126" t="s">
        <v>702</v>
      </c>
      <c r="K1011" s="380" t="str">
        <f t="shared" si="59"/>
        <v>0</v>
      </c>
      <c r="L1011" s="128">
        <f t="shared" si="60"/>
        <v>0</v>
      </c>
      <c r="M1011" s="337">
        <f t="shared" si="58"/>
        <v>621000</v>
      </c>
      <c r="N1011" s="338"/>
      <c r="O1011" s="332" t="s">
        <v>2543</v>
      </c>
      <c r="P1011" s="123" t="s">
        <v>284</v>
      </c>
      <c r="Q1011" s="124" t="s">
        <v>336</v>
      </c>
      <c r="R1011" s="123" t="s">
        <v>73</v>
      </c>
      <c r="S1011" s="123" t="s">
        <v>152</v>
      </c>
    </row>
    <row r="1012" spans="1:19" s="34" customFormat="1" ht="20.25" customHeight="1">
      <c r="A1012" s="123" t="s">
        <v>110</v>
      </c>
      <c r="B1012" s="332" t="s">
        <v>2508</v>
      </c>
      <c r="C1012" s="124" t="s">
        <v>64</v>
      </c>
      <c r="D1012" s="333" t="s">
        <v>458</v>
      </c>
      <c r="E1012" s="334"/>
      <c r="F1012" s="123" t="s">
        <v>633</v>
      </c>
      <c r="G1012" s="123"/>
      <c r="H1012" s="335">
        <v>46</v>
      </c>
      <c r="I1012" s="336">
        <v>13500</v>
      </c>
      <c r="J1012" s="126" t="s">
        <v>702</v>
      </c>
      <c r="K1012" s="380" t="str">
        <f t="shared" si="59"/>
        <v>0</v>
      </c>
      <c r="L1012" s="128">
        <f t="shared" si="60"/>
        <v>0</v>
      </c>
      <c r="M1012" s="337">
        <f t="shared" si="58"/>
        <v>621000</v>
      </c>
      <c r="N1012" s="338"/>
      <c r="O1012" s="332" t="s">
        <v>2543</v>
      </c>
      <c r="P1012" s="123" t="s">
        <v>284</v>
      </c>
      <c r="Q1012" s="124" t="s">
        <v>336</v>
      </c>
      <c r="R1012" s="123" t="s">
        <v>73</v>
      </c>
      <c r="S1012" s="123" t="s">
        <v>152</v>
      </c>
    </row>
    <row r="1013" spans="1:19" s="34" customFormat="1" ht="20.25" customHeight="1">
      <c r="A1013" s="123" t="s">
        <v>110</v>
      </c>
      <c r="B1013" s="332" t="s">
        <v>2508</v>
      </c>
      <c r="C1013" s="124" t="s">
        <v>64</v>
      </c>
      <c r="D1013" s="333" t="s">
        <v>458</v>
      </c>
      <c r="E1013" s="334"/>
      <c r="F1013" s="123" t="s">
        <v>335</v>
      </c>
      <c r="G1013" s="123"/>
      <c r="H1013" s="335">
        <v>30</v>
      </c>
      <c r="I1013" s="336">
        <v>39009</v>
      </c>
      <c r="J1013" s="126" t="s">
        <v>702</v>
      </c>
      <c r="K1013" s="380" t="str">
        <f t="shared" si="59"/>
        <v>0</v>
      </c>
      <c r="L1013" s="128">
        <f t="shared" si="60"/>
        <v>0</v>
      </c>
      <c r="M1013" s="337">
        <f t="shared" si="58"/>
        <v>1170270</v>
      </c>
      <c r="N1013" s="338"/>
      <c r="O1013" s="332" t="s">
        <v>2544</v>
      </c>
      <c r="P1013" s="123" t="s">
        <v>284</v>
      </c>
      <c r="Q1013" s="124" t="s">
        <v>271</v>
      </c>
      <c r="R1013" s="123" t="s">
        <v>73</v>
      </c>
      <c r="S1013" s="123" t="s">
        <v>152</v>
      </c>
    </row>
    <row r="1014" spans="1:19" s="34" customFormat="1" ht="20.25" customHeight="1">
      <c r="A1014" s="123" t="s">
        <v>110</v>
      </c>
      <c r="B1014" s="332" t="s">
        <v>2508</v>
      </c>
      <c r="C1014" s="124" t="s">
        <v>64</v>
      </c>
      <c r="D1014" s="333" t="s">
        <v>458</v>
      </c>
      <c r="E1014" s="334"/>
      <c r="F1014" s="123" t="s">
        <v>880</v>
      </c>
      <c r="G1014" s="123"/>
      <c r="H1014" s="335">
        <v>152</v>
      </c>
      <c r="I1014" s="336">
        <v>3667</v>
      </c>
      <c r="J1014" s="126" t="s">
        <v>702</v>
      </c>
      <c r="K1014" s="380" t="str">
        <f t="shared" si="59"/>
        <v>0</v>
      </c>
      <c r="L1014" s="128">
        <f t="shared" si="60"/>
        <v>0</v>
      </c>
      <c r="M1014" s="337">
        <f t="shared" si="58"/>
        <v>557384</v>
      </c>
      <c r="N1014" s="338"/>
      <c r="O1014" s="332" t="s">
        <v>2544</v>
      </c>
      <c r="P1014" s="123" t="s">
        <v>284</v>
      </c>
      <c r="Q1014" s="124" t="s">
        <v>336</v>
      </c>
      <c r="R1014" s="123" t="s">
        <v>73</v>
      </c>
      <c r="S1014" s="123" t="s">
        <v>152</v>
      </c>
    </row>
    <row r="1015" spans="1:19" s="34" customFormat="1" ht="20.25" customHeight="1">
      <c r="A1015" s="123" t="s">
        <v>110</v>
      </c>
      <c r="B1015" s="332" t="s">
        <v>2508</v>
      </c>
      <c r="C1015" s="124" t="s">
        <v>64</v>
      </c>
      <c r="D1015" s="333" t="s">
        <v>458</v>
      </c>
      <c r="E1015" s="334"/>
      <c r="F1015" s="123" t="s">
        <v>881</v>
      </c>
      <c r="G1015" s="123"/>
      <c r="H1015" s="335">
        <v>30</v>
      </c>
      <c r="I1015" s="336">
        <v>11000</v>
      </c>
      <c r="J1015" s="126" t="s">
        <v>702</v>
      </c>
      <c r="K1015" s="380" t="str">
        <f t="shared" si="59"/>
        <v>0</v>
      </c>
      <c r="L1015" s="128">
        <f t="shared" si="60"/>
        <v>0</v>
      </c>
      <c r="M1015" s="337">
        <f t="shared" si="58"/>
        <v>330000</v>
      </c>
      <c r="N1015" s="338"/>
      <c r="O1015" s="332" t="s">
        <v>2544</v>
      </c>
      <c r="P1015" s="123" t="s">
        <v>284</v>
      </c>
      <c r="Q1015" s="124" t="s">
        <v>336</v>
      </c>
      <c r="R1015" s="123" t="s">
        <v>73</v>
      </c>
      <c r="S1015" s="123" t="s">
        <v>152</v>
      </c>
    </row>
    <row r="1016" spans="1:19" s="34" customFormat="1" ht="20.25" customHeight="1">
      <c r="A1016" s="123" t="s">
        <v>110</v>
      </c>
      <c r="B1016" s="332" t="s">
        <v>2508</v>
      </c>
      <c r="C1016" s="124" t="s">
        <v>64</v>
      </c>
      <c r="D1016" s="333" t="s">
        <v>458</v>
      </c>
      <c r="E1016" s="334"/>
      <c r="F1016" s="123" t="s">
        <v>882</v>
      </c>
      <c r="G1016" s="123"/>
      <c r="H1016" s="335">
        <v>30</v>
      </c>
      <c r="I1016" s="336">
        <v>8657</v>
      </c>
      <c r="J1016" s="126" t="s">
        <v>702</v>
      </c>
      <c r="K1016" s="380" t="str">
        <f t="shared" si="59"/>
        <v>0</v>
      </c>
      <c r="L1016" s="128">
        <f t="shared" si="60"/>
        <v>0</v>
      </c>
      <c r="M1016" s="337">
        <f t="shared" si="58"/>
        <v>259710</v>
      </c>
      <c r="N1016" s="338"/>
      <c r="O1016" s="332" t="s">
        <v>2544</v>
      </c>
      <c r="P1016" s="123" t="s">
        <v>284</v>
      </c>
      <c r="Q1016" s="124" t="s">
        <v>336</v>
      </c>
      <c r="R1016" s="123" t="s">
        <v>73</v>
      </c>
      <c r="S1016" s="123" t="s">
        <v>152</v>
      </c>
    </row>
    <row r="1017" spans="1:19" s="34" customFormat="1" ht="20.25" customHeight="1">
      <c r="A1017" s="123" t="s">
        <v>110</v>
      </c>
      <c r="B1017" s="332" t="s">
        <v>2508</v>
      </c>
      <c r="C1017" s="124" t="s">
        <v>64</v>
      </c>
      <c r="D1017" s="333" t="s">
        <v>458</v>
      </c>
      <c r="E1017" s="334"/>
      <c r="F1017" s="123" t="s">
        <v>750</v>
      </c>
      <c r="G1017" s="123"/>
      <c r="H1017" s="335">
        <v>46</v>
      </c>
      <c r="I1017" s="336">
        <v>111676</v>
      </c>
      <c r="J1017" s="126" t="s">
        <v>702</v>
      </c>
      <c r="K1017" s="380" t="str">
        <f t="shared" si="59"/>
        <v>0</v>
      </c>
      <c r="L1017" s="128">
        <f t="shared" si="60"/>
        <v>0</v>
      </c>
      <c r="M1017" s="337">
        <f t="shared" si="58"/>
        <v>5137096</v>
      </c>
      <c r="N1017" s="338"/>
      <c r="O1017" s="332" t="s">
        <v>2545</v>
      </c>
      <c r="P1017" s="123" t="s">
        <v>284</v>
      </c>
      <c r="Q1017" s="124" t="s">
        <v>271</v>
      </c>
      <c r="R1017" s="123" t="s">
        <v>73</v>
      </c>
      <c r="S1017" s="123" t="s">
        <v>152</v>
      </c>
    </row>
    <row r="1018" spans="1:19" s="34" customFormat="1" ht="20.25" customHeight="1">
      <c r="A1018" s="123" t="s">
        <v>110</v>
      </c>
      <c r="B1018" s="332" t="s">
        <v>2508</v>
      </c>
      <c r="C1018" s="124" t="s">
        <v>64</v>
      </c>
      <c r="D1018" s="333" t="s">
        <v>458</v>
      </c>
      <c r="E1018" s="334"/>
      <c r="F1018" s="123" t="s">
        <v>881</v>
      </c>
      <c r="G1018" s="123"/>
      <c r="H1018" s="335">
        <v>46</v>
      </c>
      <c r="I1018" s="336">
        <v>10525</v>
      </c>
      <c r="J1018" s="126" t="s">
        <v>702</v>
      </c>
      <c r="K1018" s="380" t="str">
        <f t="shared" si="59"/>
        <v>0</v>
      </c>
      <c r="L1018" s="128">
        <f t="shared" si="60"/>
        <v>0</v>
      </c>
      <c r="M1018" s="337">
        <f t="shared" si="58"/>
        <v>484150</v>
      </c>
      <c r="N1018" s="338"/>
      <c r="O1018" s="332" t="s">
        <v>2545</v>
      </c>
      <c r="P1018" s="123" t="s">
        <v>284</v>
      </c>
      <c r="Q1018" s="124" t="s">
        <v>336</v>
      </c>
      <c r="R1018" s="123" t="s">
        <v>73</v>
      </c>
      <c r="S1018" s="123" t="s">
        <v>152</v>
      </c>
    </row>
    <row r="1019" spans="1:19" s="34" customFormat="1" ht="20.25" customHeight="1">
      <c r="A1019" s="123" t="s">
        <v>110</v>
      </c>
      <c r="B1019" s="332" t="s">
        <v>2508</v>
      </c>
      <c r="C1019" s="124" t="s">
        <v>64</v>
      </c>
      <c r="D1019" s="333" t="s">
        <v>458</v>
      </c>
      <c r="E1019" s="334"/>
      <c r="F1019" s="123" t="s">
        <v>882</v>
      </c>
      <c r="G1019" s="123"/>
      <c r="H1019" s="335">
        <v>46</v>
      </c>
      <c r="I1019" s="336">
        <v>8283</v>
      </c>
      <c r="J1019" s="126" t="s">
        <v>702</v>
      </c>
      <c r="K1019" s="380" t="str">
        <f t="shared" si="59"/>
        <v>0</v>
      </c>
      <c r="L1019" s="128">
        <f t="shared" si="60"/>
        <v>0</v>
      </c>
      <c r="M1019" s="337">
        <f t="shared" si="58"/>
        <v>381018</v>
      </c>
      <c r="N1019" s="338"/>
      <c r="O1019" s="332" t="s">
        <v>2545</v>
      </c>
      <c r="P1019" s="123" t="s">
        <v>284</v>
      </c>
      <c r="Q1019" s="124" t="s">
        <v>336</v>
      </c>
      <c r="R1019" s="123" t="s">
        <v>73</v>
      </c>
      <c r="S1019" s="123" t="s">
        <v>152</v>
      </c>
    </row>
    <row r="1020" spans="1:19" s="34" customFormat="1" ht="20.25" customHeight="1">
      <c r="A1020" s="123" t="s">
        <v>110</v>
      </c>
      <c r="B1020" s="332" t="s">
        <v>2508</v>
      </c>
      <c r="C1020" s="124" t="s">
        <v>64</v>
      </c>
      <c r="D1020" s="333" t="s">
        <v>458</v>
      </c>
      <c r="E1020" s="334"/>
      <c r="F1020" s="123" t="s">
        <v>2466</v>
      </c>
      <c r="G1020" s="123"/>
      <c r="H1020" s="335">
        <v>210</v>
      </c>
      <c r="I1020" s="336">
        <v>121558</v>
      </c>
      <c r="J1020" s="126" t="s">
        <v>702</v>
      </c>
      <c r="K1020" s="380" t="str">
        <f t="shared" si="59"/>
        <v>0</v>
      </c>
      <c r="L1020" s="128">
        <f t="shared" si="60"/>
        <v>0</v>
      </c>
      <c r="M1020" s="337">
        <f t="shared" si="58"/>
        <v>25527180</v>
      </c>
      <c r="N1020" s="338"/>
      <c r="O1020" s="332" t="s">
        <v>2546</v>
      </c>
      <c r="P1020" s="123" t="s">
        <v>284</v>
      </c>
      <c r="Q1020" s="124" t="s">
        <v>358</v>
      </c>
      <c r="R1020" s="123" t="s">
        <v>73</v>
      </c>
      <c r="S1020" s="123" t="s">
        <v>152</v>
      </c>
    </row>
    <row r="1021" spans="1:19" s="34" customFormat="1" ht="20.25" customHeight="1">
      <c r="A1021" s="123" t="s">
        <v>110</v>
      </c>
      <c r="B1021" s="332" t="s">
        <v>2508</v>
      </c>
      <c r="C1021" s="124" t="s">
        <v>64</v>
      </c>
      <c r="D1021" s="333" t="s">
        <v>458</v>
      </c>
      <c r="E1021" s="334"/>
      <c r="F1021" s="123" t="s">
        <v>81</v>
      </c>
      <c r="G1021" s="123"/>
      <c r="H1021" s="335">
        <v>210</v>
      </c>
      <c r="I1021" s="336">
        <v>8442</v>
      </c>
      <c r="J1021" s="126" t="s">
        <v>702</v>
      </c>
      <c r="K1021" s="380" t="str">
        <f t="shared" si="59"/>
        <v>0</v>
      </c>
      <c r="L1021" s="128">
        <f t="shared" si="60"/>
        <v>0</v>
      </c>
      <c r="M1021" s="337">
        <f t="shared" si="58"/>
        <v>1772820</v>
      </c>
      <c r="N1021" s="338"/>
      <c r="O1021" s="332" t="s">
        <v>2546</v>
      </c>
      <c r="P1021" s="123" t="s">
        <v>284</v>
      </c>
      <c r="Q1021" s="124" t="s">
        <v>336</v>
      </c>
      <c r="R1021" s="123" t="s">
        <v>73</v>
      </c>
      <c r="S1021" s="123" t="s">
        <v>152</v>
      </c>
    </row>
    <row r="1022" spans="1:19" s="34" customFormat="1" ht="20.25" customHeight="1">
      <c r="A1022" s="123" t="s">
        <v>110</v>
      </c>
      <c r="B1022" s="332" t="s">
        <v>2508</v>
      </c>
      <c r="C1022" s="124" t="s">
        <v>64</v>
      </c>
      <c r="D1022" s="333" t="s">
        <v>458</v>
      </c>
      <c r="E1022" s="334"/>
      <c r="F1022" s="123" t="s">
        <v>757</v>
      </c>
      <c r="G1022" s="123"/>
      <c r="H1022" s="335">
        <v>48</v>
      </c>
      <c r="I1022" s="336">
        <v>26500</v>
      </c>
      <c r="J1022" s="126" t="s">
        <v>702</v>
      </c>
      <c r="K1022" s="380" t="str">
        <f t="shared" si="59"/>
        <v>0</v>
      </c>
      <c r="L1022" s="128">
        <f t="shared" si="60"/>
        <v>0</v>
      </c>
      <c r="M1022" s="337">
        <f t="shared" si="58"/>
        <v>1272000</v>
      </c>
      <c r="N1022" s="338"/>
      <c r="O1022" s="332" t="s">
        <v>11</v>
      </c>
      <c r="P1022" s="123" t="s">
        <v>284</v>
      </c>
      <c r="Q1022" s="124" t="s">
        <v>336</v>
      </c>
      <c r="R1022" s="123" t="s">
        <v>73</v>
      </c>
      <c r="S1022" s="123" t="s">
        <v>152</v>
      </c>
    </row>
    <row r="1023" spans="1:19" s="34" customFormat="1" ht="20.25" customHeight="1">
      <c r="A1023" s="123" t="s">
        <v>2509</v>
      </c>
      <c r="B1023" s="332" t="s">
        <v>2510</v>
      </c>
      <c r="C1023" s="124" t="s">
        <v>2379</v>
      </c>
      <c r="D1023" s="333" t="s">
        <v>458</v>
      </c>
      <c r="E1023" s="334"/>
      <c r="F1023" s="123" t="s">
        <v>950</v>
      </c>
      <c r="G1023" s="123"/>
      <c r="H1023" s="335">
        <v>213</v>
      </c>
      <c r="I1023" s="336">
        <v>51991</v>
      </c>
      <c r="J1023" s="126">
        <v>22</v>
      </c>
      <c r="K1023" s="380">
        <f t="shared" si="59"/>
        <v>4686</v>
      </c>
      <c r="L1023" s="128">
        <f t="shared" si="60"/>
        <v>4.6859999999999999</v>
      </c>
      <c r="M1023" s="337">
        <f t="shared" si="58"/>
        <v>11074083</v>
      </c>
      <c r="N1023" s="338"/>
      <c r="O1023" s="332" t="s">
        <v>2547</v>
      </c>
      <c r="P1023" s="123" t="s">
        <v>761</v>
      </c>
      <c r="Q1023" s="124" t="s">
        <v>358</v>
      </c>
      <c r="R1023" s="123" t="s">
        <v>68</v>
      </c>
      <c r="S1023" s="123" t="s">
        <v>152</v>
      </c>
    </row>
    <row r="1024" spans="1:19" s="34" customFormat="1" ht="20.25" customHeight="1">
      <c r="A1024" s="123" t="s">
        <v>2509</v>
      </c>
      <c r="B1024" s="332" t="s">
        <v>2510</v>
      </c>
      <c r="C1024" s="124" t="s">
        <v>2379</v>
      </c>
      <c r="D1024" s="333" t="s">
        <v>458</v>
      </c>
      <c r="E1024" s="334"/>
      <c r="F1024" s="123" t="s">
        <v>2511</v>
      </c>
      <c r="G1024" s="123"/>
      <c r="H1024" s="335">
        <v>223</v>
      </c>
      <c r="I1024" s="336">
        <v>17100</v>
      </c>
      <c r="J1024" s="126" t="s">
        <v>702</v>
      </c>
      <c r="K1024" s="380" t="str">
        <f t="shared" si="59"/>
        <v>0</v>
      </c>
      <c r="L1024" s="128">
        <f t="shared" si="60"/>
        <v>0</v>
      </c>
      <c r="M1024" s="337">
        <f t="shared" si="58"/>
        <v>3813300</v>
      </c>
      <c r="N1024" s="338"/>
      <c r="O1024" s="332" t="s">
        <v>2548</v>
      </c>
      <c r="P1024" s="123" t="s">
        <v>761</v>
      </c>
      <c r="Q1024" s="124" t="s">
        <v>360</v>
      </c>
      <c r="R1024" s="123" t="s">
        <v>73</v>
      </c>
      <c r="S1024" s="123" t="s">
        <v>152</v>
      </c>
    </row>
    <row r="1025" spans="1:19" s="34" customFormat="1" ht="20.25" customHeight="1">
      <c r="A1025" s="123" t="s">
        <v>2509</v>
      </c>
      <c r="B1025" s="332" t="s">
        <v>2510</v>
      </c>
      <c r="C1025" s="124" t="s">
        <v>2379</v>
      </c>
      <c r="D1025" s="333" t="s">
        <v>458</v>
      </c>
      <c r="E1025" s="334"/>
      <c r="F1025" s="123" t="s">
        <v>997</v>
      </c>
      <c r="G1025" s="123"/>
      <c r="H1025" s="335">
        <v>213</v>
      </c>
      <c r="I1025" s="336">
        <v>11302</v>
      </c>
      <c r="J1025" s="126">
        <v>8</v>
      </c>
      <c r="K1025" s="380">
        <f t="shared" si="59"/>
        <v>1704</v>
      </c>
      <c r="L1025" s="128">
        <f t="shared" si="60"/>
        <v>1.704</v>
      </c>
      <c r="M1025" s="337">
        <f t="shared" si="58"/>
        <v>2407326</v>
      </c>
      <c r="N1025" s="338"/>
      <c r="O1025" s="332" t="s">
        <v>2549</v>
      </c>
      <c r="P1025" s="123" t="s">
        <v>761</v>
      </c>
      <c r="Q1025" s="124" t="s">
        <v>577</v>
      </c>
      <c r="R1025" s="123" t="s">
        <v>68</v>
      </c>
      <c r="S1025" s="123" t="s">
        <v>152</v>
      </c>
    </row>
    <row r="1026" spans="1:19" s="34" customFormat="1" ht="20.25" customHeight="1">
      <c r="A1026" s="123" t="s">
        <v>2509</v>
      </c>
      <c r="B1026" s="332" t="s">
        <v>2510</v>
      </c>
      <c r="C1026" s="124" t="s">
        <v>2379</v>
      </c>
      <c r="D1026" s="333" t="s">
        <v>458</v>
      </c>
      <c r="E1026" s="334"/>
      <c r="F1026" s="123" t="s">
        <v>642</v>
      </c>
      <c r="G1026" s="123"/>
      <c r="H1026" s="335">
        <v>213</v>
      </c>
      <c r="I1026" s="336">
        <v>29198</v>
      </c>
      <c r="J1026" s="126">
        <v>18</v>
      </c>
      <c r="K1026" s="380">
        <f t="shared" si="59"/>
        <v>3834</v>
      </c>
      <c r="L1026" s="128">
        <f t="shared" si="60"/>
        <v>3.8340000000000001</v>
      </c>
      <c r="M1026" s="337">
        <f t="shared" ref="M1026:M1089" si="61">H1026*I1026</f>
        <v>6219174</v>
      </c>
      <c r="N1026" s="338"/>
      <c r="O1026" s="332" t="s">
        <v>2549</v>
      </c>
      <c r="P1026" s="123" t="s">
        <v>761</v>
      </c>
      <c r="Q1026" s="124" t="s">
        <v>270</v>
      </c>
      <c r="R1026" s="123" t="s">
        <v>68</v>
      </c>
      <c r="S1026" s="123" t="s">
        <v>152</v>
      </c>
    </row>
    <row r="1027" spans="1:19" s="34" customFormat="1" ht="20.25" customHeight="1">
      <c r="A1027" s="123" t="s">
        <v>2509</v>
      </c>
      <c r="B1027" s="332" t="s">
        <v>2510</v>
      </c>
      <c r="C1027" s="124" t="s">
        <v>2379</v>
      </c>
      <c r="D1027" s="333" t="s">
        <v>458</v>
      </c>
      <c r="E1027" s="334"/>
      <c r="F1027" s="123" t="s">
        <v>775</v>
      </c>
      <c r="G1027" s="123"/>
      <c r="H1027" s="335">
        <v>45</v>
      </c>
      <c r="I1027" s="336">
        <v>5850</v>
      </c>
      <c r="J1027" s="126" t="s">
        <v>702</v>
      </c>
      <c r="K1027" s="380" t="str">
        <f t="shared" si="59"/>
        <v>0</v>
      </c>
      <c r="L1027" s="128">
        <f t="shared" si="60"/>
        <v>0</v>
      </c>
      <c r="M1027" s="337">
        <f t="shared" si="61"/>
        <v>263250</v>
      </c>
      <c r="N1027" s="338"/>
      <c r="O1027" s="332" t="s">
        <v>11</v>
      </c>
      <c r="P1027" s="123" t="s">
        <v>761</v>
      </c>
      <c r="Q1027" s="124" t="s">
        <v>360</v>
      </c>
      <c r="R1027" s="123" t="s">
        <v>73</v>
      </c>
      <c r="S1027" s="123" t="s">
        <v>152</v>
      </c>
    </row>
    <row r="1028" spans="1:19" s="34" customFormat="1" ht="20.25" customHeight="1">
      <c r="A1028" s="123" t="s">
        <v>2509</v>
      </c>
      <c r="B1028" s="332" t="s">
        <v>2510</v>
      </c>
      <c r="C1028" s="124" t="s">
        <v>2379</v>
      </c>
      <c r="D1028" s="333" t="s">
        <v>458</v>
      </c>
      <c r="E1028" s="334"/>
      <c r="F1028" s="123" t="s">
        <v>711</v>
      </c>
      <c r="G1028" s="123"/>
      <c r="H1028" s="335">
        <v>45</v>
      </c>
      <c r="I1028" s="336">
        <v>4500</v>
      </c>
      <c r="J1028" s="126" t="s">
        <v>702</v>
      </c>
      <c r="K1028" s="380" t="str">
        <f t="shared" si="59"/>
        <v>0</v>
      </c>
      <c r="L1028" s="128">
        <f t="shared" si="60"/>
        <v>0</v>
      </c>
      <c r="M1028" s="337">
        <f t="shared" si="61"/>
        <v>202500</v>
      </c>
      <c r="N1028" s="338"/>
      <c r="O1028" s="332" t="s">
        <v>11</v>
      </c>
      <c r="P1028" s="123" t="s">
        <v>761</v>
      </c>
      <c r="Q1028" s="124" t="s">
        <v>360</v>
      </c>
      <c r="R1028" s="123" t="s">
        <v>73</v>
      </c>
      <c r="S1028" s="123" t="s">
        <v>152</v>
      </c>
    </row>
    <row r="1029" spans="1:19" s="34" customFormat="1" ht="20.25" customHeight="1">
      <c r="A1029" s="123" t="s">
        <v>2509</v>
      </c>
      <c r="B1029" s="332" t="s">
        <v>2510</v>
      </c>
      <c r="C1029" s="124" t="s">
        <v>2379</v>
      </c>
      <c r="D1029" s="333" t="s">
        <v>458</v>
      </c>
      <c r="E1029" s="334"/>
      <c r="F1029" s="123" t="s">
        <v>985</v>
      </c>
      <c r="G1029" s="123"/>
      <c r="H1029" s="335">
        <v>62</v>
      </c>
      <c r="I1029" s="336">
        <v>6750</v>
      </c>
      <c r="J1029" s="126" t="s">
        <v>702</v>
      </c>
      <c r="K1029" s="380" t="str">
        <f t="shared" si="59"/>
        <v>0</v>
      </c>
      <c r="L1029" s="128">
        <f t="shared" si="60"/>
        <v>0</v>
      </c>
      <c r="M1029" s="337">
        <f t="shared" si="61"/>
        <v>418500</v>
      </c>
      <c r="N1029" s="338"/>
      <c r="O1029" s="332" t="s">
        <v>11</v>
      </c>
      <c r="P1029" s="123" t="s">
        <v>761</v>
      </c>
      <c r="Q1029" s="124" t="s">
        <v>336</v>
      </c>
      <c r="R1029" s="123" t="s">
        <v>73</v>
      </c>
      <c r="S1029" s="123" t="s">
        <v>152</v>
      </c>
    </row>
    <row r="1030" spans="1:19" s="34" customFormat="1" ht="20.25" customHeight="1">
      <c r="A1030" s="123" t="s">
        <v>2509</v>
      </c>
      <c r="B1030" s="332" t="s">
        <v>2510</v>
      </c>
      <c r="C1030" s="124" t="s">
        <v>2379</v>
      </c>
      <c r="D1030" s="333" t="s">
        <v>458</v>
      </c>
      <c r="E1030" s="334"/>
      <c r="F1030" s="123" t="s">
        <v>758</v>
      </c>
      <c r="G1030" s="123"/>
      <c r="H1030" s="335">
        <v>10</v>
      </c>
      <c r="I1030" s="336">
        <v>16200</v>
      </c>
      <c r="J1030" s="126" t="s">
        <v>702</v>
      </c>
      <c r="K1030" s="380" t="str">
        <f t="shared" si="59"/>
        <v>0</v>
      </c>
      <c r="L1030" s="128">
        <f t="shared" si="60"/>
        <v>0</v>
      </c>
      <c r="M1030" s="337">
        <f t="shared" si="61"/>
        <v>162000</v>
      </c>
      <c r="N1030" s="338"/>
      <c r="O1030" s="332" t="s">
        <v>11</v>
      </c>
      <c r="P1030" s="123" t="s">
        <v>761</v>
      </c>
      <c r="Q1030" s="124" t="s">
        <v>336</v>
      </c>
      <c r="R1030" s="123" t="s">
        <v>73</v>
      </c>
      <c r="S1030" s="123" t="s">
        <v>152</v>
      </c>
    </row>
    <row r="1031" spans="1:19" s="34" customFormat="1" ht="20.25" customHeight="1">
      <c r="A1031" s="123" t="s">
        <v>2509</v>
      </c>
      <c r="B1031" s="332" t="s">
        <v>2510</v>
      </c>
      <c r="C1031" s="124" t="s">
        <v>2379</v>
      </c>
      <c r="D1031" s="333" t="s">
        <v>458</v>
      </c>
      <c r="E1031" s="334"/>
      <c r="F1031" s="123" t="s">
        <v>1327</v>
      </c>
      <c r="G1031" s="123"/>
      <c r="H1031" s="335">
        <v>26</v>
      </c>
      <c r="I1031" s="336">
        <v>31500</v>
      </c>
      <c r="J1031" s="126" t="s">
        <v>702</v>
      </c>
      <c r="K1031" s="380" t="str">
        <f t="shared" si="59"/>
        <v>0</v>
      </c>
      <c r="L1031" s="128">
        <f t="shared" si="60"/>
        <v>0</v>
      </c>
      <c r="M1031" s="337">
        <f t="shared" si="61"/>
        <v>819000</v>
      </c>
      <c r="N1031" s="338"/>
      <c r="O1031" s="332" t="s">
        <v>11</v>
      </c>
      <c r="P1031" s="123" t="s">
        <v>761</v>
      </c>
      <c r="Q1031" s="124" t="s">
        <v>336</v>
      </c>
      <c r="R1031" s="123" t="s">
        <v>73</v>
      </c>
      <c r="S1031" s="123" t="s">
        <v>152</v>
      </c>
    </row>
    <row r="1032" spans="1:19" s="34" customFormat="1" ht="20.25" customHeight="1">
      <c r="A1032" s="123" t="s">
        <v>351</v>
      </c>
      <c r="B1032" s="332" t="s">
        <v>492</v>
      </c>
      <c r="C1032" s="124" t="s">
        <v>352</v>
      </c>
      <c r="D1032" s="333" t="s">
        <v>458</v>
      </c>
      <c r="E1032" s="334"/>
      <c r="F1032" s="123" t="s">
        <v>534</v>
      </c>
      <c r="G1032" s="123"/>
      <c r="H1032" s="335">
        <v>224</v>
      </c>
      <c r="I1032" s="336">
        <v>50160</v>
      </c>
      <c r="J1032" s="126" t="s">
        <v>702</v>
      </c>
      <c r="K1032" s="380" t="str">
        <f t="shared" si="59"/>
        <v>0</v>
      </c>
      <c r="L1032" s="128">
        <f t="shared" si="60"/>
        <v>0</v>
      </c>
      <c r="M1032" s="337">
        <f t="shared" si="61"/>
        <v>11235840</v>
      </c>
      <c r="N1032" s="338"/>
      <c r="O1032" s="332" t="s">
        <v>2550</v>
      </c>
      <c r="P1032" s="123" t="s">
        <v>761</v>
      </c>
      <c r="Q1032" s="124" t="s">
        <v>278</v>
      </c>
      <c r="R1032" s="123" t="s">
        <v>73</v>
      </c>
      <c r="S1032" s="123" t="s">
        <v>152</v>
      </c>
    </row>
    <row r="1033" spans="1:19" s="34" customFormat="1" ht="20.25" customHeight="1">
      <c r="A1033" s="123" t="s">
        <v>808</v>
      </c>
      <c r="B1033" s="332" t="s">
        <v>2378</v>
      </c>
      <c r="C1033" s="124" t="s">
        <v>2379</v>
      </c>
      <c r="D1033" s="333" t="s">
        <v>469</v>
      </c>
      <c r="E1033" s="334"/>
      <c r="F1033" s="123" t="s">
        <v>985</v>
      </c>
      <c r="G1033" s="123"/>
      <c r="H1033" s="335">
        <v>180</v>
      </c>
      <c r="I1033" s="336">
        <v>7200</v>
      </c>
      <c r="J1033" s="126" t="s">
        <v>702</v>
      </c>
      <c r="K1033" s="380" t="str">
        <f t="shared" si="59"/>
        <v>0</v>
      </c>
      <c r="L1033" s="128">
        <f t="shared" si="60"/>
        <v>0</v>
      </c>
      <c r="M1033" s="337">
        <f t="shared" si="61"/>
        <v>1296000</v>
      </c>
      <c r="N1033" s="338"/>
      <c r="O1033" s="332" t="s">
        <v>2551</v>
      </c>
      <c r="P1033" s="123" t="s">
        <v>761</v>
      </c>
      <c r="Q1033" s="124" t="s">
        <v>336</v>
      </c>
      <c r="R1033" s="123" t="s">
        <v>73</v>
      </c>
      <c r="S1033" s="123" t="s">
        <v>152</v>
      </c>
    </row>
    <row r="1034" spans="1:19" s="34" customFormat="1" ht="20.25" customHeight="1">
      <c r="A1034" s="123" t="s">
        <v>808</v>
      </c>
      <c r="B1034" s="332" t="s">
        <v>2378</v>
      </c>
      <c r="C1034" s="124" t="s">
        <v>2379</v>
      </c>
      <c r="D1034" s="333" t="s">
        <v>469</v>
      </c>
      <c r="E1034" s="334"/>
      <c r="F1034" s="123" t="s">
        <v>985</v>
      </c>
      <c r="G1034" s="123"/>
      <c r="H1034" s="335">
        <v>180</v>
      </c>
      <c r="I1034" s="336">
        <v>7200</v>
      </c>
      <c r="J1034" s="126" t="s">
        <v>702</v>
      </c>
      <c r="K1034" s="380" t="str">
        <f t="shared" si="59"/>
        <v>0</v>
      </c>
      <c r="L1034" s="128">
        <f t="shared" si="60"/>
        <v>0</v>
      </c>
      <c r="M1034" s="337">
        <f t="shared" si="61"/>
        <v>1296000</v>
      </c>
      <c r="N1034" s="338"/>
      <c r="O1034" s="332" t="s">
        <v>2551</v>
      </c>
      <c r="P1034" s="123" t="s">
        <v>761</v>
      </c>
      <c r="Q1034" s="124" t="s">
        <v>336</v>
      </c>
      <c r="R1034" s="123" t="s">
        <v>73</v>
      </c>
      <c r="S1034" s="123" t="s">
        <v>152</v>
      </c>
    </row>
    <row r="1035" spans="1:19" s="34" customFormat="1" ht="20.25" customHeight="1">
      <c r="A1035" s="123" t="s">
        <v>1072</v>
      </c>
      <c r="B1035" s="332" t="s">
        <v>2512</v>
      </c>
      <c r="C1035" s="124" t="s">
        <v>792</v>
      </c>
      <c r="D1035" s="333" t="s">
        <v>458</v>
      </c>
      <c r="E1035" s="334"/>
      <c r="F1035" s="123" t="s">
        <v>629</v>
      </c>
      <c r="G1035" s="123"/>
      <c r="H1035" s="335">
        <v>12</v>
      </c>
      <c r="I1035" s="336">
        <v>130504</v>
      </c>
      <c r="J1035" s="126">
        <v>31</v>
      </c>
      <c r="K1035" s="380">
        <f t="shared" si="59"/>
        <v>372</v>
      </c>
      <c r="L1035" s="128">
        <f t="shared" si="60"/>
        <v>0.372</v>
      </c>
      <c r="M1035" s="337">
        <f t="shared" si="61"/>
        <v>1566048</v>
      </c>
      <c r="N1035" s="338"/>
      <c r="O1035" s="332" t="s">
        <v>2552</v>
      </c>
      <c r="P1035" s="123" t="s">
        <v>761</v>
      </c>
      <c r="Q1035" s="124" t="s">
        <v>327</v>
      </c>
      <c r="R1035" s="123" t="s">
        <v>68</v>
      </c>
      <c r="S1035" s="123" t="s">
        <v>1076</v>
      </c>
    </row>
    <row r="1036" spans="1:19" s="34" customFormat="1" ht="20.25" customHeight="1">
      <c r="A1036" s="123" t="s">
        <v>1072</v>
      </c>
      <c r="B1036" s="332" t="s">
        <v>2512</v>
      </c>
      <c r="C1036" s="124" t="s">
        <v>792</v>
      </c>
      <c r="D1036" s="333" t="s">
        <v>458</v>
      </c>
      <c r="E1036" s="334"/>
      <c r="F1036" s="123" t="s">
        <v>880</v>
      </c>
      <c r="G1036" s="123"/>
      <c r="H1036" s="335">
        <v>432</v>
      </c>
      <c r="I1036" s="336">
        <v>3586</v>
      </c>
      <c r="J1036" s="126" t="s">
        <v>702</v>
      </c>
      <c r="K1036" s="380" t="str">
        <f t="shared" si="59"/>
        <v>0</v>
      </c>
      <c r="L1036" s="128">
        <f t="shared" si="60"/>
        <v>0</v>
      </c>
      <c r="M1036" s="337">
        <f t="shared" si="61"/>
        <v>1549152</v>
      </c>
      <c r="N1036" s="338"/>
      <c r="O1036" s="332" t="s">
        <v>2552</v>
      </c>
      <c r="P1036" s="123" t="s">
        <v>761</v>
      </c>
      <c r="Q1036" s="124" t="s">
        <v>336</v>
      </c>
      <c r="R1036" s="123" t="s">
        <v>73</v>
      </c>
      <c r="S1036" s="123" t="s">
        <v>1076</v>
      </c>
    </row>
    <row r="1037" spans="1:19" s="34" customFormat="1" ht="20.25" customHeight="1">
      <c r="A1037" s="123" t="s">
        <v>1072</v>
      </c>
      <c r="B1037" s="332" t="s">
        <v>2512</v>
      </c>
      <c r="C1037" s="124" t="s">
        <v>792</v>
      </c>
      <c r="D1037" s="333" t="s">
        <v>458</v>
      </c>
      <c r="E1037" s="334"/>
      <c r="F1037" s="123" t="s">
        <v>612</v>
      </c>
      <c r="G1037" s="123"/>
      <c r="H1037" s="335">
        <v>5</v>
      </c>
      <c r="I1037" s="336">
        <v>45161</v>
      </c>
      <c r="J1037" s="126" t="s">
        <v>702</v>
      </c>
      <c r="K1037" s="380" t="str">
        <f t="shared" si="59"/>
        <v>0</v>
      </c>
      <c r="L1037" s="128">
        <f t="shared" si="60"/>
        <v>0</v>
      </c>
      <c r="M1037" s="337">
        <f t="shared" si="61"/>
        <v>225805</v>
      </c>
      <c r="N1037" s="338"/>
      <c r="O1037" s="332" t="s">
        <v>2553</v>
      </c>
      <c r="P1037" s="123" t="s">
        <v>761</v>
      </c>
      <c r="Q1037" s="124" t="s">
        <v>336</v>
      </c>
      <c r="R1037" s="123" t="s">
        <v>73</v>
      </c>
      <c r="S1037" s="123" t="s">
        <v>1076</v>
      </c>
    </row>
    <row r="1038" spans="1:19" s="34" customFormat="1" ht="20.25" customHeight="1">
      <c r="A1038" s="123" t="s">
        <v>1072</v>
      </c>
      <c r="B1038" s="332" t="s">
        <v>2512</v>
      </c>
      <c r="C1038" s="124" t="s">
        <v>792</v>
      </c>
      <c r="D1038" s="333" t="s">
        <v>458</v>
      </c>
      <c r="E1038" s="334"/>
      <c r="F1038" s="123" t="s">
        <v>2513</v>
      </c>
      <c r="G1038" s="123"/>
      <c r="H1038" s="335">
        <v>5</v>
      </c>
      <c r="I1038" s="336">
        <v>83298</v>
      </c>
      <c r="J1038" s="126">
        <v>8</v>
      </c>
      <c r="K1038" s="380">
        <f t="shared" si="59"/>
        <v>40</v>
      </c>
      <c r="L1038" s="128">
        <f t="shared" si="60"/>
        <v>0.04</v>
      </c>
      <c r="M1038" s="337">
        <f t="shared" si="61"/>
        <v>416490</v>
      </c>
      <c r="N1038" s="338"/>
      <c r="O1038" s="332" t="s">
        <v>2553</v>
      </c>
      <c r="P1038" s="123" t="s">
        <v>761</v>
      </c>
      <c r="Q1038" s="124" t="s">
        <v>361</v>
      </c>
      <c r="R1038" s="123" t="s">
        <v>68</v>
      </c>
      <c r="S1038" s="123" t="s">
        <v>1076</v>
      </c>
    </row>
    <row r="1039" spans="1:19" s="34" customFormat="1" ht="20.25" customHeight="1">
      <c r="A1039" s="123" t="s">
        <v>1072</v>
      </c>
      <c r="B1039" s="332" t="s">
        <v>2512</v>
      </c>
      <c r="C1039" s="124" t="s">
        <v>792</v>
      </c>
      <c r="D1039" s="333" t="s">
        <v>458</v>
      </c>
      <c r="E1039" s="334"/>
      <c r="F1039" s="123" t="s">
        <v>780</v>
      </c>
      <c r="G1039" s="123"/>
      <c r="H1039" s="335">
        <v>2</v>
      </c>
      <c r="I1039" s="336">
        <v>121702</v>
      </c>
      <c r="J1039" s="126">
        <v>27</v>
      </c>
      <c r="K1039" s="380">
        <f t="shared" si="59"/>
        <v>54</v>
      </c>
      <c r="L1039" s="128">
        <f t="shared" si="60"/>
        <v>5.3999999999999999E-2</v>
      </c>
      <c r="M1039" s="337">
        <f t="shared" si="61"/>
        <v>243404</v>
      </c>
      <c r="N1039" s="338"/>
      <c r="O1039" s="332" t="s">
        <v>2554</v>
      </c>
      <c r="P1039" s="123" t="s">
        <v>761</v>
      </c>
      <c r="Q1039" s="124" t="s">
        <v>364</v>
      </c>
      <c r="R1039" s="123" t="s">
        <v>68</v>
      </c>
      <c r="S1039" s="123" t="s">
        <v>1076</v>
      </c>
    </row>
    <row r="1040" spans="1:19" s="34" customFormat="1" ht="20.25" customHeight="1">
      <c r="A1040" s="123" t="s">
        <v>1072</v>
      </c>
      <c r="B1040" s="332" t="s">
        <v>2512</v>
      </c>
      <c r="C1040" s="124" t="s">
        <v>792</v>
      </c>
      <c r="D1040" s="333" t="s">
        <v>458</v>
      </c>
      <c r="E1040" s="334"/>
      <c r="F1040" s="123" t="s">
        <v>756</v>
      </c>
      <c r="G1040" s="123"/>
      <c r="H1040" s="335">
        <v>8</v>
      </c>
      <c r="I1040" s="336">
        <v>44700</v>
      </c>
      <c r="J1040" s="126" t="s">
        <v>702</v>
      </c>
      <c r="K1040" s="380" t="str">
        <f t="shared" si="59"/>
        <v>0</v>
      </c>
      <c r="L1040" s="128">
        <f t="shared" si="60"/>
        <v>0</v>
      </c>
      <c r="M1040" s="337">
        <f t="shared" si="61"/>
        <v>357600</v>
      </c>
      <c r="N1040" s="338"/>
      <c r="O1040" s="332" t="s">
        <v>1203</v>
      </c>
      <c r="P1040" s="123" t="s">
        <v>761</v>
      </c>
      <c r="Q1040" s="124" t="s">
        <v>271</v>
      </c>
      <c r="R1040" s="123" t="s">
        <v>73</v>
      </c>
      <c r="S1040" s="123" t="s">
        <v>1076</v>
      </c>
    </row>
    <row r="1041" spans="1:19" s="34" customFormat="1" ht="20.25" customHeight="1">
      <c r="A1041" s="123" t="s">
        <v>1072</v>
      </c>
      <c r="B1041" s="332" t="s">
        <v>2512</v>
      </c>
      <c r="C1041" s="124" t="s">
        <v>792</v>
      </c>
      <c r="D1041" s="333" t="s">
        <v>458</v>
      </c>
      <c r="E1041" s="334"/>
      <c r="F1041" s="123" t="s">
        <v>1575</v>
      </c>
      <c r="G1041" s="123"/>
      <c r="H1041" s="335">
        <v>8</v>
      </c>
      <c r="I1041" s="336">
        <v>7200</v>
      </c>
      <c r="J1041" s="126" t="s">
        <v>702</v>
      </c>
      <c r="K1041" s="380" t="str">
        <f t="shared" si="59"/>
        <v>0</v>
      </c>
      <c r="L1041" s="128">
        <f t="shared" si="60"/>
        <v>0</v>
      </c>
      <c r="M1041" s="337">
        <f t="shared" si="61"/>
        <v>57600</v>
      </c>
      <c r="N1041" s="338"/>
      <c r="O1041" s="332" t="s">
        <v>1203</v>
      </c>
      <c r="P1041" s="123" t="s">
        <v>761</v>
      </c>
      <c r="Q1041" s="124" t="s">
        <v>336</v>
      </c>
      <c r="R1041" s="123" t="s">
        <v>73</v>
      </c>
      <c r="S1041" s="123" t="s">
        <v>1076</v>
      </c>
    </row>
    <row r="1042" spans="1:19" s="34" customFormat="1" ht="20.25" customHeight="1">
      <c r="A1042" s="123" t="s">
        <v>1072</v>
      </c>
      <c r="B1042" s="332" t="s">
        <v>2512</v>
      </c>
      <c r="C1042" s="124" t="s">
        <v>792</v>
      </c>
      <c r="D1042" s="333" t="s">
        <v>458</v>
      </c>
      <c r="E1042" s="334"/>
      <c r="F1042" s="123" t="s">
        <v>882</v>
      </c>
      <c r="G1042" s="123"/>
      <c r="H1042" s="335">
        <v>8</v>
      </c>
      <c r="I1042" s="336">
        <v>8500</v>
      </c>
      <c r="J1042" s="126" t="s">
        <v>702</v>
      </c>
      <c r="K1042" s="380" t="str">
        <f t="shared" si="59"/>
        <v>0</v>
      </c>
      <c r="L1042" s="128">
        <f t="shared" si="60"/>
        <v>0</v>
      </c>
      <c r="M1042" s="337">
        <f t="shared" si="61"/>
        <v>68000</v>
      </c>
      <c r="N1042" s="338"/>
      <c r="O1042" s="332" t="s">
        <v>1203</v>
      </c>
      <c r="P1042" s="123" t="s">
        <v>761</v>
      </c>
      <c r="Q1042" s="124" t="s">
        <v>336</v>
      </c>
      <c r="R1042" s="123" t="s">
        <v>73</v>
      </c>
      <c r="S1042" s="123" t="s">
        <v>1076</v>
      </c>
    </row>
    <row r="1043" spans="1:19" s="34" customFormat="1" ht="20.25" customHeight="1">
      <c r="A1043" s="123" t="s">
        <v>1072</v>
      </c>
      <c r="B1043" s="332" t="s">
        <v>2512</v>
      </c>
      <c r="C1043" s="124" t="s">
        <v>792</v>
      </c>
      <c r="D1043" s="333" t="s">
        <v>458</v>
      </c>
      <c r="E1043" s="334"/>
      <c r="F1043" s="123" t="s">
        <v>464</v>
      </c>
      <c r="G1043" s="123"/>
      <c r="H1043" s="335">
        <v>12</v>
      </c>
      <c r="I1043" s="336">
        <v>11200</v>
      </c>
      <c r="J1043" s="126" t="s">
        <v>702</v>
      </c>
      <c r="K1043" s="380" t="str">
        <f t="shared" si="59"/>
        <v>0</v>
      </c>
      <c r="L1043" s="128">
        <f t="shared" si="60"/>
        <v>0</v>
      </c>
      <c r="M1043" s="337">
        <f t="shared" si="61"/>
        <v>134400</v>
      </c>
      <c r="N1043" s="338"/>
      <c r="O1043" s="332" t="s">
        <v>543</v>
      </c>
      <c r="P1043" s="123" t="s">
        <v>761</v>
      </c>
      <c r="Q1043" s="124" t="s">
        <v>360</v>
      </c>
      <c r="R1043" s="123" t="s">
        <v>73</v>
      </c>
      <c r="S1043" s="123" t="s">
        <v>1076</v>
      </c>
    </row>
    <row r="1044" spans="1:19" s="34" customFormat="1" ht="20.25" customHeight="1">
      <c r="A1044" s="123" t="s">
        <v>1072</v>
      </c>
      <c r="B1044" s="332" t="s">
        <v>2512</v>
      </c>
      <c r="C1044" s="124" t="s">
        <v>792</v>
      </c>
      <c r="D1044" s="333" t="s">
        <v>458</v>
      </c>
      <c r="E1044" s="334"/>
      <c r="F1044" s="123" t="s">
        <v>75</v>
      </c>
      <c r="G1044" s="123"/>
      <c r="H1044" s="335">
        <v>20</v>
      </c>
      <c r="I1044" s="336">
        <v>66285</v>
      </c>
      <c r="J1044" s="126" t="s">
        <v>702</v>
      </c>
      <c r="K1044" s="380" t="str">
        <f t="shared" si="59"/>
        <v>0</v>
      </c>
      <c r="L1044" s="128">
        <f t="shared" si="60"/>
        <v>0</v>
      </c>
      <c r="M1044" s="337">
        <f t="shared" si="61"/>
        <v>1325700</v>
      </c>
      <c r="N1044" s="338"/>
      <c r="O1044" s="332" t="s">
        <v>2555</v>
      </c>
      <c r="P1044" s="123" t="s">
        <v>761</v>
      </c>
      <c r="Q1044" s="124" t="s">
        <v>272</v>
      </c>
      <c r="R1044" s="123" t="s">
        <v>73</v>
      </c>
      <c r="S1044" s="123" t="s">
        <v>1076</v>
      </c>
    </row>
    <row r="1045" spans="1:19" s="34" customFormat="1" ht="20.25" customHeight="1">
      <c r="A1045" s="123" t="s">
        <v>1072</v>
      </c>
      <c r="B1045" s="332" t="s">
        <v>2512</v>
      </c>
      <c r="C1045" s="124" t="s">
        <v>792</v>
      </c>
      <c r="D1045" s="333" t="s">
        <v>458</v>
      </c>
      <c r="E1045" s="334"/>
      <c r="F1045" s="123" t="s">
        <v>83</v>
      </c>
      <c r="G1045" s="123"/>
      <c r="H1045" s="335">
        <v>20</v>
      </c>
      <c r="I1045" s="336">
        <v>12015</v>
      </c>
      <c r="J1045" s="126" t="s">
        <v>702</v>
      </c>
      <c r="K1045" s="380" t="str">
        <f t="shared" si="59"/>
        <v>0</v>
      </c>
      <c r="L1045" s="128">
        <f t="shared" si="60"/>
        <v>0</v>
      </c>
      <c r="M1045" s="337">
        <f t="shared" si="61"/>
        <v>240300</v>
      </c>
      <c r="N1045" s="338"/>
      <c r="O1045" s="332" t="s">
        <v>2555</v>
      </c>
      <c r="P1045" s="123" t="s">
        <v>761</v>
      </c>
      <c r="Q1045" s="124" t="s">
        <v>336</v>
      </c>
      <c r="R1045" s="123" t="s">
        <v>73</v>
      </c>
      <c r="S1045" s="123" t="s">
        <v>1076</v>
      </c>
    </row>
    <row r="1046" spans="1:19" s="34" customFormat="1" ht="20.25" customHeight="1">
      <c r="A1046" s="123" t="s">
        <v>1072</v>
      </c>
      <c r="B1046" s="332" t="s">
        <v>2512</v>
      </c>
      <c r="C1046" s="124" t="s">
        <v>792</v>
      </c>
      <c r="D1046" s="333" t="s">
        <v>458</v>
      </c>
      <c r="E1046" s="334"/>
      <c r="F1046" s="123" t="s">
        <v>534</v>
      </c>
      <c r="G1046" s="123"/>
      <c r="H1046" s="335">
        <v>23</v>
      </c>
      <c r="I1046" s="336">
        <v>59800</v>
      </c>
      <c r="J1046" s="126" t="s">
        <v>702</v>
      </c>
      <c r="K1046" s="380" t="str">
        <f t="shared" si="59"/>
        <v>0</v>
      </c>
      <c r="L1046" s="128">
        <f t="shared" si="60"/>
        <v>0</v>
      </c>
      <c r="M1046" s="337">
        <f t="shared" si="61"/>
        <v>1375400</v>
      </c>
      <c r="N1046" s="338"/>
      <c r="O1046" s="332" t="s">
        <v>879</v>
      </c>
      <c r="P1046" s="123" t="s">
        <v>761</v>
      </c>
      <c r="Q1046" s="124" t="s">
        <v>278</v>
      </c>
      <c r="R1046" s="123" t="s">
        <v>73</v>
      </c>
      <c r="S1046" s="123" t="s">
        <v>1076</v>
      </c>
    </row>
    <row r="1047" spans="1:19" s="34" customFormat="1" ht="20.25" customHeight="1">
      <c r="A1047" s="123" t="s">
        <v>1072</v>
      </c>
      <c r="B1047" s="332" t="s">
        <v>2512</v>
      </c>
      <c r="C1047" s="124" t="s">
        <v>792</v>
      </c>
      <c r="D1047" s="333" t="s">
        <v>458</v>
      </c>
      <c r="E1047" s="334"/>
      <c r="F1047" s="123" t="s">
        <v>1951</v>
      </c>
      <c r="G1047" s="123"/>
      <c r="H1047" s="335">
        <v>4</v>
      </c>
      <c r="I1047" s="336">
        <v>39000</v>
      </c>
      <c r="J1047" s="126">
        <v>8</v>
      </c>
      <c r="K1047" s="380">
        <f t="shared" si="59"/>
        <v>32</v>
      </c>
      <c r="L1047" s="128">
        <f t="shared" si="60"/>
        <v>3.2000000000000001E-2</v>
      </c>
      <c r="M1047" s="337">
        <f t="shared" si="61"/>
        <v>156000</v>
      </c>
      <c r="N1047" s="338"/>
      <c r="O1047" s="332" t="s">
        <v>11</v>
      </c>
      <c r="P1047" s="123" t="s">
        <v>761</v>
      </c>
      <c r="Q1047" s="124" t="s">
        <v>344</v>
      </c>
      <c r="R1047" s="123" t="s">
        <v>68</v>
      </c>
      <c r="S1047" s="123" t="s">
        <v>1076</v>
      </c>
    </row>
    <row r="1048" spans="1:19" s="34" customFormat="1" ht="20.25" customHeight="1">
      <c r="A1048" s="123" t="s">
        <v>1072</v>
      </c>
      <c r="B1048" s="332" t="s">
        <v>2512</v>
      </c>
      <c r="C1048" s="124" t="s">
        <v>792</v>
      </c>
      <c r="D1048" s="333" t="s">
        <v>458</v>
      </c>
      <c r="E1048" s="334"/>
      <c r="F1048" s="123" t="s">
        <v>909</v>
      </c>
      <c r="G1048" s="123"/>
      <c r="H1048" s="335">
        <v>62</v>
      </c>
      <c r="I1048" s="336">
        <v>52371</v>
      </c>
      <c r="J1048" s="126">
        <v>19</v>
      </c>
      <c r="K1048" s="380">
        <f t="shared" si="59"/>
        <v>1178</v>
      </c>
      <c r="L1048" s="128">
        <f t="shared" si="60"/>
        <v>1.1779999999999999</v>
      </c>
      <c r="M1048" s="337">
        <f t="shared" si="61"/>
        <v>3247002</v>
      </c>
      <c r="N1048" s="338"/>
      <c r="O1048" s="332" t="s">
        <v>1087</v>
      </c>
      <c r="P1048" s="123" t="s">
        <v>761</v>
      </c>
      <c r="Q1048" s="124" t="s">
        <v>361</v>
      </c>
      <c r="R1048" s="123" t="s">
        <v>68</v>
      </c>
      <c r="S1048" s="123" t="s">
        <v>1076</v>
      </c>
    </row>
    <row r="1049" spans="1:19" s="34" customFormat="1" ht="20.25" customHeight="1">
      <c r="A1049" s="123" t="s">
        <v>1072</v>
      </c>
      <c r="B1049" s="332" t="s">
        <v>2512</v>
      </c>
      <c r="C1049" s="124" t="s">
        <v>792</v>
      </c>
      <c r="D1049" s="333" t="s">
        <v>458</v>
      </c>
      <c r="E1049" s="334"/>
      <c r="F1049" s="123" t="s">
        <v>612</v>
      </c>
      <c r="G1049" s="123"/>
      <c r="H1049" s="335">
        <v>62</v>
      </c>
      <c r="I1049" s="336">
        <v>43642</v>
      </c>
      <c r="J1049" s="126" t="s">
        <v>702</v>
      </c>
      <c r="K1049" s="380" t="str">
        <f t="shared" si="59"/>
        <v>0</v>
      </c>
      <c r="L1049" s="128">
        <f t="shared" si="60"/>
        <v>0</v>
      </c>
      <c r="M1049" s="337">
        <f t="shared" si="61"/>
        <v>2705804</v>
      </c>
      <c r="N1049" s="338"/>
      <c r="O1049" s="332" t="s">
        <v>1087</v>
      </c>
      <c r="P1049" s="123" t="s">
        <v>761</v>
      </c>
      <c r="Q1049" s="124" t="s">
        <v>336</v>
      </c>
      <c r="R1049" s="123" t="s">
        <v>73</v>
      </c>
      <c r="S1049" s="123" t="s">
        <v>1076</v>
      </c>
    </row>
    <row r="1050" spans="1:19" s="34" customFormat="1" ht="20.25" customHeight="1">
      <c r="A1050" s="123" t="s">
        <v>1072</v>
      </c>
      <c r="B1050" s="332" t="s">
        <v>2512</v>
      </c>
      <c r="C1050" s="124" t="s">
        <v>792</v>
      </c>
      <c r="D1050" s="333" t="s">
        <v>458</v>
      </c>
      <c r="E1050" s="334"/>
      <c r="F1050" s="123" t="s">
        <v>909</v>
      </c>
      <c r="G1050" s="123"/>
      <c r="H1050" s="335">
        <v>161</v>
      </c>
      <c r="I1050" s="336">
        <v>52481</v>
      </c>
      <c r="J1050" s="126">
        <v>19</v>
      </c>
      <c r="K1050" s="380">
        <f t="shared" si="59"/>
        <v>3059</v>
      </c>
      <c r="L1050" s="128">
        <f t="shared" si="60"/>
        <v>3.0590000000000002</v>
      </c>
      <c r="M1050" s="337">
        <f t="shared" si="61"/>
        <v>8449441</v>
      </c>
      <c r="N1050" s="338"/>
      <c r="O1050" s="332" t="s">
        <v>2556</v>
      </c>
      <c r="P1050" s="123" t="s">
        <v>761</v>
      </c>
      <c r="Q1050" s="124" t="s">
        <v>361</v>
      </c>
      <c r="R1050" s="123" t="s">
        <v>68</v>
      </c>
      <c r="S1050" s="123" t="s">
        <v>1076</v>
      </c>
    </row>
    <row r="1051" spans="1:19" s="34" customFormat="1" ht="20.25" customHeight="1">
      <c r="A1051" s="123" t="s">
        <v>1072</v>
      </c>
      <c r="B1051" s="332" t="s">
        <v>2512</v>
      </c>
      <c r="C1051" s="124" t="s">
        <v>792</v>
      </c>
      <c r="D1051" s="333" t="s">
        <v>458</v>
      </c>
      <c r="E1051" s="334"/>
      <c r="F1051" s="123" t="s">
        <v>714</v>
      </c>
      <c r="G1051" s="123"/>
      <c r="H1051" s="335">
        <v>161</v>
      </c>
      <c r="I1051" s="336">
        <v>58798</v>
      </c>
      <c r="J1051" s="126" t="s">
        <v>702</v>
      </c>
      <c r="K1051" s="380" t="str">
        <f t="shared" si="59"/>
        <v>0</v>
      </c>
      <c r="L1051" s="128">
        <f t="shared" si="60"/>
        <v>0</v>
      </c>
      <c r="M1051" s="337">
        <f t="shared" si="61"/>
        <v>9466478</v>
      </c>
      <c r="N1051" s="338"/>
      <c r="O1051" s="332" t="s">
        <v>2556</v>
      </c>
      <c r="P1051" s="123" t="s">
        <v>761</v>
      </c>
      <c r="Q1051" s="124" t="s">
        <v>336</v>
      </c>
      <c r="R1051" s="123" t="s">
        <v>73</v>
      </c>
      <c r="S1051" s="123" t="s">
        <v>1076</v>
      </c>
    </row>
    <row r="1052" spans="1:19" s="34" customFormat="1" ht="20.25" customHeight="1">
      <c r="A1052" s="123" t="s">
        <v>1072</v>
      </c>
      <c r="B1052" s="332" t="s">
        <v>2512</v>
      </c>
      <c r="C1052" s="124" t="s">
        <v>792</v>
      </c>
      <c r="D1052" s="333" t="s">
        <v>458</v>
      </c>
      <c r="E1052" s="334"/>
      <c r="F1052" s="123" t="s">
        <v>909</v>
      </c>
      <c r="G1052" s="123"/>
      <c r="H1052" s="335">
        <v>36</v>
      </c>
      <c r="I1052" s="336">
        <v>52162</v>
      </c>
      <c r="J1052" s="126">
        <v>19</v>
      </c>
      <c r="K1052" s="380">
        <f t="shared" si="59"/>
        <v>684</v>
      </c>
      <c r="L1052" s="128">
        <f t="shared" si="60"/>
        <v>0.68400000000000005</v>
      </c>
      <c r="M1052" s="337">
        <f t="shared" si="61"/>
        <v>1877832</v>
      </c>
      <c r="N1052" s="338"/>
      <c r="O1052" s="332" t="s">
        <v>2557</v>
      </c>
      <c r="P1052" s="123" t="s">
        <v>761</v>
      </c>
      <c r="Q1052" s="124" t="s">
        <v>361</v>
      </c>
      <c r="R1052" s="123" t="s">
        <v>68</v>
      </c>
      <c r="S1052" s="123" t="s">
        <v>1076</v>
      </c>
    </row>
    <row r="1053" spans="1:19" s="34" customFormat="1" ht="20.25" customHeight="1">
      <c r="A1053" s="123" t="s">
        <v>1072</v>
      </c>
      <c r="B1053" s="332" t="s">
        <v>2512</v>
      </c>
      <c r="C1053" s="124" t="s">
        <v>792</v>
      </c>
      <c r="D1053" s="333" t="s">
        <v>458</v>
      </c>
      <c r="E1053" s="334"/>
      <c r="F1053" s="123" t="s">
        <v>630</v>
      </c>
      <c r="G1053" s="123"/>
      <c r="H1053" s="335">
        <v>36</v>
      </c>
      <c r="I1053" s="336">
        <v>115916</v>
      </c>
      <c r="J1053" s="126" t="s">
        <v>702</v>
      </c>
      <c r="K1053" s="380" t="str">
        <f t="shared" si="59"/>
        <v>0</v>
      </c>
      <c r="L1053" s="128">
        <f t="shared" si="60"/>
        <v>0</v>
      </c>
      <c r="M1053" s="337">
        <f t="shared" si="61"/>
        <v>4172976</v>
      </c>
      <c r="N1053" s="338"/>
      <c r="O1053" s="332" t="s">
        <v>2557</v>
      </c>
      <c r="P1053" s="123" t="s">
        <v>761</v>
      </c>
      <c r="Q1053" s="124" t="s">
        <v>336</v>
      </c>
      <c r="R1053" s="123" t="s">
        <v>73</v>
      </c>
      <c r="S1053" s="123" t="s">
        <v>1076</v>
      </c>
    </row>
    <row r="1054" spans="1:19" s="34" customFormat="1" ht="20.25" customHeight="1">
      <c r="A1054" s="123" t="s">
        <v>1072</v>
      </c>
      <c r="B1054" s="332" t="s">
        <v>2512</v>
      </c>
      <c r="C1054" s="124" t="s">
        <v>792</v>
      </c>
      <c r="D1054" s="333" t="s">
        <v>458</v>
      </c>
      <c r="E1054" s="334"/>
      <c r="F1054" s="123" t="s">
        <v>363</v>
      </c>
      <c r="G1054" s="123"/>
      <c r="H1054" s="335">
        <v>101</v>
      </c>
      <c r="I1054" s="336">
        <v>138024</v>
      </c>
      <c r="J1054" s="126">
        <v>42</v>
      </c>
      <c r="K1054" s="380">
        <f t="shared" si="59"/>
        <v>4242</v>
      </c>
      <c r="L1054" s="128">
        <f t="shared" si="60"/>
        <v>4.242</v>
      </c>
      <c r="M1054" s="337">
        <f t="shared" si="61"/>
        <v>13940424</v>
      </c>
      <c r="N1054" s="338"/>
      <c r="O1054" s="332" t="s">
        <v>1933</v>
      </c>
      <c r="P1054" s="123" t="s">
        <v>761</v>
      </c>
      <c r="Q1054" s="124" t="s">
        <v>364</v>
      </c>
      <c r="R1054" s="123" t="s">
        <v>68</v>
      </c>
      <c r="S1054" s="123" t="s">
        <v>1076</v>
      </c>
    </row>
    <row r="1055" spans="1:19" s="34" customFormat="1" ht="20.25" customHeight="1">
      <c r="A1055" s="123" t="s">
        <v>1072</v>
      </c>
      <c r="B1055" s="332" t="s">
        <v>2512</v>
      </c>
      <c r="C1055" s="124" t="s">
        <v>792</v>
      </c>
      <c r="D1055" s="333" t="s">
        <v>458</v>
      </c>
      <c r="E1055" s="334"/>
      <c r="F1055" s="123" t="s">
        <v>1387</v>
      </c>
      <c r="G1055" s="123"/>
      <c r="H1055" s="335">
        <v>56</v>
      </c>
      <c r="I1055" s="336">
        <v>15300</v>
      </c>
      <c r="J1055" s="126" t="s">
        <v>702</v>
      </c>
      <c r="K1055" s="380" t="str">
        <f t="shared" si="59"/>
        <v>0</v>
      </c>
      <c r="L1055" s="128">
        <f t="shared" si="60"/>
        <v>0</v>
      </c>
      <c r="M1055" s="337">
        <f t="shared" si="61"/>
        <v>856800</v>
      </c>
      <c r="N1055" s="338"/>
      <c r="O1055" s="332" t="s">
        <v>2558</v>
      </c>
      <c r="P1055" s="123" t="s">
        <v>761</v>
      </c>
      <c r="Q1055" s="124" t="s">
        <v>577</v>
      </c>
      <c r="R1055" s="123" t="s">
        <v>68</v>
      </c>
      <c r="S1055" s="123" t="s">
        <v>1076</v>
      </c>
    </row>
    <row r="1056" spans="1:19" s="34" customFormat="1" ht="20.25" customHeight="1">
      <c r="A1056" s="123" t="s">
        <v>1072</v>
      </c>
      <c r="B1056" s="332" t="s">
        <v>2512</v>
      </c>
      <c r="C1056" s="124" t="s">
        <v>792</v>
      </c>
      <c r="D1056" s="333" t="s">
        <v>458</v>
      </c>
      <c r="E1056" s="334"/>
      <c r="F1056" s="123" t="s">
        <v>642</v>
      </c>
      <c r="G1056" s="123"/>
      <c r="H1056" s="335">
        <v>56</v>
      </c>
      <c r="I1056" s="336">
        <v>31000</v>
      </c>
      <c r="J1056" s="126">
        <v>18</v>
      </c>
      <c r="K1056" s="380">
        <f t="shared" si="59"/>
        <v>1008</v>
      </c>
      <c r="L1056" s="128">
        <f t="shared" si="60"/>
        <v>1.008</v>
      </c>
      <c r="M1056" s="337">
        <f t="shared" si="61"/>
        <v>1736000</v>
      </c>
      <c r="N1056" s="338"/>
      <c r="O1056" s="332" t="s">
        <v>2558</v>
      </c>
      <c r="P1056" s="123" t="s">
        <v>761</v>
      </c>
      <c r="Q1056" s="124" t="s">
        <v>270</v>
      </c>
      <c r="R1056" s="123" t="s">
        <v>68</v>
      </c>
      <c r="S1056" s="123" t="s">
        <v>1076</v>
      </c>
    </row>
    <row r="1057" spans="1:19" s="34" customFormat="1" ht="20.25" customHeight="1">
      <c r="A1057" s="123" t="s">
        <v>1072</v>
      </c>
      <c r="B1057" s="332" t="s">
        <v>2512</v>
      </c>
      <c r="C1057" s="124" t="s">
        <v>792</v>
      </c>
      <c r="D1057" s="333" t="s">
        <v>458</v>
      </c>
      <c r="E1057" s="334"/>
      <c r="F1057" s="123" t="s">
        <v>2142</v>
      </c>
      <c r="G1057" s="123"/>
      <c r="H1057" s="335">
        <v>48</v>
      </c>
      <c r="I1057" s="336">
        <v>97757</v>
      </c>
      <c r="J1057" s="126" t="s">
        <v>702</v>
      </c>
      <c r="K1057" s="380" t="str">
        <f t="shared" si="59"/>
        <v>0</v>
      </c>
      <c r="L1057" s="128">
        <f t="shared" si="60"/>
        <v>0</v>
      </c>
      <c r="M1057" s="337">
        <f t="shared" si="61"/>
        <v>4692336</v>
      </c>
      <c r="N1057" s="338"/>
      <c r="O1057" s="332" t="s">
        <v>1203</v>
      </c>
      <c r="P1057" s="123" t="s">
        <v>761</v>
      </c>
      <c r="Q1057" s="124" t="s">
        <v>271</v>
      </c>
      <c r="R1057" s="123" t="s">
        <v>73</v>
      </c>
      <c r="S1057" s="123" t="s">
        <v>1076</v>
      </c>
    </row>
    <row r="1058" spans="1:19" s="34" customFormat="1" ht="20.25" customHeight="1">
      <c r="A1058" s="123" t="s">
        <v>1072</v>
      </c>
      <c r="B1058" s="332" t="s">
        <v>2512</v>
      </c>
      <c r="C1058" s="124" t="s">
        <v>792</v>
      </c>
      <c r="D1058" s="333" t="s">
        <v>458</v>
      </c>
      <c r="E1058" s="334"/>
      <c r="F1058" s="123" t="s">
        <v>882</v>
      </c>
      <c r="G1058" s="123"/>
      <c r="H1058" s="335">
        <v>48</v>
      </c>
      <c r="I1058" s="336">
        <v>8479</v>
      </c>
      <c r="J1058" s="126" t="s">
        <v>702</v>
      </c>
      <c r="K1058" s="380" t="str">
        <f t="shared" ref="K1058:K1099" si="62">IFERROR(J1058*H1058,"0")</f>
        <v>0</v>
      </c>
      <c r="L1058" s="128">
        <f t="shared" ref="L1058:L1101" si="63">K1058/1000</f>
        <v>0</v>
      </c>
      <c r="M1058" s="337">
        <f t="shared" si="61"/>
        <v>406992</v>
      </c>
      <c r="N1058" s="338"/>
      <c r="O1058" s="332" t="s">
        <v>1203</v>
      </c>
      <c r="P1058" s="123" t="s">
        <v>761</v>
      </c>
      <c r="Q1058" s="124" t="s">
        <v>336</v>
      </c>
      <c r="R1058" s="123" t="s">
        <v>73</v>
      </c>
      <c r="S1058" s="123" t="s">
        <v>1076</v>
      </c>
    </row>
    <row r="1059" spans="1:19" s="34" customFormat="1" ht="20.25" customHeight="1">
      <c r="A1059" s="123" t="s">
        <v>1072</v>
      </c>
      <c r="B1059" s="332" t="s">
        <v>2512</v>
      </c>
      <c r="C1059" s="124" t="s">
        <v>792</v>
      </c>
      <c r="D1059" s="333" t="s">
        <v>458</v>
      </c>
      <c r="E1059" s="334"/>
      <c r="F1059" s="123" t="s">
        <v>1575</v>
      </c>
      <c r="G1059" s="123"/>
      <c r="H1059" s="335">
        <v>48</v>
      </c>
      <c r="I1059" s="336">
        <v>7182</v>
      </c>
      <c r="J1059" s="126" t="s">
        <v>702</v>
      </c>
      <c r="K1059" s="380" t="str">
        <f t="shared" si="62"/>
        <v>0</v>
      </c>
      <c r="L1059" s="128">
        <f t="shared" si="63"/>
        <v>0</v>
      </c>
      <c r="M1059" s="337">
        <f t="shared" si="61"/>
        <v>344736</v>
      </c>
      <c r="N1059" s="338"/>
      <c r="O1059" s="332" t="s">
        <v>1203</v>
      </c>
      <c r="P1059" s="123" t="s">
        <v>761</v>
      </c>
      <c r="Q1059" s="124" t="s">
        <v>336</v>
      </c>
      <c r="R1059" s="123" t="s">
        <v>73</v>
      </c>
      <c r="S1059" s="123" t="s">
        <v>1076</v>
      </c>
    </row>
    <row r="1060" spans="1:19" s="34" customFormat="1" ht="20.25" customHeight="1">
      <c r="A1060" s="123" t="s">
        <v>1072</v>
      </c>
      <c r="B1060" s="332" t="s">
        <v>2512</v>
      </c>
      <c r="C1060" s="124" t="s">
        <v>792</v>
      </c>
      <c r="D1060" s="333" t="s">
        <v>458</v>
      </c>
      <c r="E1060" s="334"/>
      <c r="F1060" s="123" t="s">
        <v>335</v>
      </c>
      <c r="G1060" s="123"/>
      <c r="H1060" s="335">
        <v>137</v>
      </c>
      <c r="I1060" s="336">
        <v>38300</v>
      </c>
      <c r="J1060" s="126" t="s">
        <v>702</v>
      </c>
      <c r="K1060" s="380" t="str">
        <f t="shared" si="62"/>
        <v>0</v>
      </c>
      <c r="L1060" s="128">
        <f t="shared" si="63"/>
        <v>0</v>
      </c>
      <c r="M1060" s="337">
        <f t="shared" si="61"/>
        <v>5247100</v>
      </c>
      <c r="N1060" s="338"/>
      <c r="O1060" s="332" t="s">
        <v>1294</v>
      </c>
      <c r="P1060" s="123" t="s">
        <v>761</v>
      </c>
      <c r="Q1060" s="124" t="s">
        <v>271</v>
      </c>
      <c r="R1060" s="123" t="s">
        <v>73</v>
      </c>
      <c r="S1060" s="123" t="s">
        <v>1076</v>
      </c>
    </row>
    <row r="1061" spans="1:19" s="34" customFormat="1" ht="20.25" customHeight="1">
      <c r="A1061" s="123" t="s">
        <v>1072</v>
      </c>
      <c r="B1061" s="332" t="s">
        <v>2512</v>
      </c>
      <c r="C1061" s="124" t="s">
        <v>792</v>
      </c>
      <c r="D1061" s="333" t="s">
        <v>458</v>
      </c>
      <c r="E1061" s="334"/>
      <c r="F1061" s="123" t="s">
        <v>881</v>
      </c>
      <c r="G1061" s="123"/>
      <c r="H1061" s="335">
        <v>137</v>
      </c>
      <c r="I1061" s="336">
        <v>10800</v>
      </c>
      <c r="J1061" s="126" t="s">
        <v>702</v>
      </c>
      <c r="K1061" s="380" t="str">
        <f t="shared" si="62"/>
        <v>0</v>
      </c>
      <c r="L1061" s="128">
        <f t="shared" si="63"/>
        <v>0</v>
      </c>
      <c r="M1061" s="337">
        <f t="shared" si="61"/>
        <v>1479600</v>
      </c>
      <c r="N1061" s="338"/>
      <c r="O1061" s="332" t="s">
        <v>1294</v>
      </c>
      <c r="P1061" s="123" t="s">
        <v>761</v>
      </c>
      <c r="Q1061" s="124" t="s">
        <v>336</v>
      </c>
      <c r="R1061" s="123" t="s">
        <v>73</v>
      </c>
      <c r="S1061" s="123" t="s">
        <v>1076</v>
      </c>
    </row>
    <row r="1062" spans="1:19" s="34" customFormat="1" ht="20.25" customHeight="1">
      <c r="A1062" s="123" t="s">
        <v>1072</v>
      </c>
      <c r="B1062" s="332" t="s">
        <v>2512</v>
      </c>
      <c r="C1062" s="124" t="s">
        <v>792</v>
      </c>
      <c r="D1062" s="333" t="s">
        <v>458</v>
      </c>
      <c r="E1062" s="334"/>
      <c r="F1062" s="123" t="s">
        <v>882</v>
      </c>
      <c r="G1062" s="123"/>
      <c r="H1062" s="335">
        <v>137</v>
      </c>
      <c r="I1062" s="336">
        <v>8500</v>
      </c>
      <c r="J1062" s="126" t="s">
        <v>702</v>
      </c>
      <c r="K1062" s="380" t="str">
        <f t="shared" si="62"/>
        <v>0</v>
      </c>
      <c r="L1062" s="128">
        <f t="shared" si="63"/>
        <v>0</v>
      </c>
      <c r="M1062" s="337">
        <f t="shared" si="61"/>
        <v>1164500</v>
      </c>
      <c r="N1062" s="338"/>
      <c r="O1062" s="332" t="s">
        <v>1294</v>
      </c>
      <c r="P1062" s="123" t="s">
        <v>761</v>
      </c>
      <c r="Q1062" s="124" t="s">
        <v>336</v>
      </c>
      <c r="R1062" s="123" t="s">
        <v>73</v>
      </c>
      <c r="S1062" s="123" t="s">
        <v>1076</v>
      </c>
    </row>
    <row r="1063" spans="1:19" s="34" customFormat="1" ht="20.25" customHeight="1">
      <c r="A1063" s="123" t="s">
        <v>1072</v>
      </c>
      <c r="B1063" s="332" t="s">
        <v>2512</v>
      </c>
      <c r="C1063" s="124" t="s">
        <v>792</v>
      </c>
      <c r="D1063" s="333" t="s">
        <v>458</v>
      </c>
      <c r="E1063" s="334"/>
      <c r="F1063" s="123" t="s">
        <v>1643</v>
      </c>
      <c r="G1063" s="123"/>
      <c r="H1063" s="335">
        <v>20</v>
      </c>
      <c r="I1063" s="336">
        <v>13500</v>
      </c>
      <c r="J1063" s="126" t="s">
        <v>702</v>
      </c>
      <c r="K1063" s="380" t="str">
        <f t="shared" si="62"/>
        <v>0</v>
      </c>
      <c r="L1063" s="128">
        <f t="shared" si="63"/>
        <v>0</v>
      </c>
      <c r="M1063" s="337">
        <f t="shared" si="61"/>
        <v>270000</v>
      </c>
      <c r="N1063" s="338"/>
      <c r="O1063" s="332" t="s">
        <v>2340</v>
      </c>
      <c r="P1063" s="123" t="s">
        <v>761</v>
      </c>
      <c r="Q1063" s="124" t="s">
        <v>336</v>
      </c>
      <c r="R1063" s="123" t="s">
        <v>73</v>
      </c>
      <c r="S1063" s="123" t="s">
        <v>1076</v>
      </c>
    </row>
    <row r="1064" spans="1:19" s="34" customFormat="1" ht="20.25" customHeight="1">
      <c r="A1064" s="123" t="s">
        <v>1072</v>
      </c>
      <c r="B1064" s="332" t="s">
        <v>2512</v>
      </c>
      <c r="C1064" s="124" t="s">
        <v>792</v>
      </c>
      <c r="D1064" s="333" t="s">
        <v>458</v>
      </c>
      <c r="E1064" s="334"/>
      <c r="F1064" s="123" t="s">
        <v>670</v>
      </c>
      <c r="G1064" s="123"/>
      <c r="H1064" s="335">
        <v>20</v>
      </c>
      <c r="I1064" s="336">
        <v>95000</v>
      </c>
      <c r="J1064" s="126">
        <v>23</v>
      </c>
      <c r="K1064" s="380">
        <f t="shared" si="62"/>
        <v>460</v>
      </c>
      <c r="L1064" s="128">
        <f t="shared" si="63"/>
        <v>0.46</v>
      </c>
      <c r="M1064" s="337">
        <f t="shared" si="61"/>
        <v>1900000</v>
      </c>
      <c r="N1064" s="338"/>
      <c r="O1064" s="332" t="s">
        <v>2340</v>
      </c>
      <c r="P1064" s="123" t="s">
        <v>761</v>
      </c>
      <c r="Q1064" s="124" t="s">
        <v>628</v>
      </c>
      <c r="R1064" s="123" t="s">
        <v>68</v>
      </c>
      <c r="S1064" s="123" t="s">
        <v>1076</v>
      </c>
    </row>
    <row r="1065" spans="1:19" s="34" customFormat="1" ht="20.25" customHeight="1">
      <c r="A1065" s="123" t="s">
        <v>1072</v>
      </c>
      <c r="B1065" s="332" t="s">
        <v>2512</v>
      </c>
      <c r="C1065" s="124" t="s">
        <v>792</v>
      </c>
      <c r="D1065" s="333" t="s">
        <v>458</v>
      </c>
      <c r="E1065" s="334"/>
      <c r="F1065" s="123" t="s">
        <v>1643</v>
      </c>
      <c r="G1065" s="123"/>
      <c r="H1065" s="335">
        <v>20</v>
      </c>
      <c r="I1065" s="336">
        <v>13500</v>
      </c>
      <c r="J1065" s="126" t="s">
        <v>702</v>
      </c>
      <c r="K1065" s="380" t="str">
        <f t="shared" si="62"/>
        <v>0</v>
      </c>
      <c r="L1065" s="128">
        <f t="shared" si="63"/>
        <v>0</v>
      </c>
      <c r="M1065" s="337">
        <f t="shared" si="61"/>
        <v>270000</v>
      </c>
      <c r="N1065" s="338"/>
      <c r="O1065" s="332" t="s">
        <v>2340</v>
      </c>
      <c r="P1065" s="123" t="s">
        <v>761</v>
      </c>
      <c r="Q1065" s="124" t="s">
        <v>336</v>
      </c>
      <c r="R1065" s="123" t="s">
        <v>73</v>
      </c>
      <c r="S1065" s="123" t="s">
        <v>1076</v>
      </c>
    </row>
    <row r="1066" spans="1:19" s="34" customFormat="1" ht="20.25" customHeight="1">
      <c r="A1066" s="123" t="s">
        <v>806</v>
      </c>
      <c r="B1066" s="332" t="s">
        <v>2514</v>
      </c>
      <c r="C1066" s="124" t="s">
        <v>371</v>
      </c>
      <c r="D1066" s="333" t="s">
        <v>934</v>
      </c>
      <c r="E1066" s="334"/>
      <c r="F1066" s="123" t="s">
        <v>880</v>
      </c>
      <c r="G1066" s="123"/>
      <c r="H1066" s="335">
        <v>93</v>
      </c>
      <c r="I1066" s="336">
        <v>3574</v>
      </c>
      <c r="J1066" s="126" t="s">
        <v>702</v>
      </c>
      <c r="K1066" s="380" t="str">
        <f t="shared" si="62"/>
        <v>0</v>
      </c>
      <c r="L1066" s="128">
        <f t="shared" si="63"/>
        <v>0</v>
      </c>
      <c r="M1066" s="337">
        <f t="shared" si="61"/>
        <v>332382</v>
      </c>
      <c r="N1066" s="338"/>
      <c r="O1066" s="332" t="s">
        <v>598</v>
      </c>
      <c r="P1066" s="123" t="s">
        <v>1273</v>
      </c>
      <c r="Q1066" s="124" t="s">
        <v>336</v>
      </c>
      <c r="R1066" s="123" t="s">
        <v>73</v>
      </c>
      <c r="S1066" s="123" t="s">
        <v>237</v>
      </c>
    </row>
    <row r="1067" spans="1:19" s="34" customFormat="1" ht="20.25" customHeight="1">
      <c r="A1067" s="123" t="s">
        <v>806</v>
      </c>
      <c r="B1067" s="332" t="s">
        <v>2514</v>
      </c>
      <c r="C1067" s="124" t="s">
        <v>371</v>
      </c>
      <c r="D1067" s="333" t="s">
        <v>934</v>
      </c>
      <c r="E1067" s="334"/>
      <c r="F1067" s="123" t="s">
        <v>440</v>
      </c>
      <c r="G1067" s="123"/>
      <c r="H1067" s="335">
        <v>93</v>
      </c>
      <c r="I1067" s="336">
        <v>228333</v>
      </c>
      <c r="J1067" s="126">
        <v>37</v>
      </c>
      <c r="K1067" s="380">
        <f t="shared" si="62"/>
        <v>3441</v>
      </c>
      <c r="L1067" s="128">
        <f t="shared" si="63"/>
        <v>3.4409999999999998</v>
      </c>
      <c r="M1067" s="337">
        <f t="shared" si="61"/>
        <v>21234969</v>
      </c>
      <c r="N1067" s="338"/>
      <c r="O1067" s="332" t="s">
        <v>598</v>
      </c>
      <c r="P1067" s="123" t="s">
        <v>1273</v>
      </c>
      <c r="Q1067" s="124" t="s">
        <v>327</v>
      </c>
      <c r="R1067" s="123" t="s">
        <v>60</v>
      </c>
      <c r="S1067" s="123" t="s">
        <v>237</v>
      </c>
    </row>
    <row r="1068" spans="1:19" s="34" customFormat="1" ht="20.25" customHeight="1">
      <c r="A1068" s="123" t="s">
        <v>806</v>
      </c>
      <c r="B1068" s="332" t="s">
        <v>2514</v>
      </c>
      <c r="C1068" s="124" t="s">
        <v>371</v>
      </c>
      <c r="D1068" s="333" t="s">
        <v>934</v>
      </c>
      <c r="E1068" s="334"/>
      <c r="F1068" s="123" t="s">
        <v>630</v>
      </c>
      <c r="G1068" s="123"/>
      <c r="H1068" s="335">
        <v>22</v>
      </c>
      <c r="I1068" s="336">
        <v>139231</v>
      </c>
      <c r="J1068" s="126" t="s">
        <v>702</v>
      </c>
      <c r="K1068" s="380" t="str">
        <f t="shared" si="62"/>
        <v>0</v>
      </c>
      <c r="L1068" s="128">
        <f t="shared" si="63"/>
        <v>0</v>
      </c>
      <c r="M1068" s="337">
        <f t="shared" si="61"/>
        <v>3063082</v>
      </c>
      <c r="N1068" s="338"/>
      <c r="O1068" s="332" t="s">
        <v>1189</v>
      </c>
      <c r="P1068" s="123" t="s">
        <v>1273</v>
      </c>
      <c r="Q1068" s="124" t="s">
        <v>336</v>
      </c>
      <c r="R1068" s="123" t="s">
        <v>73</v>
      </c>
      <c r="S1068" s="123" t="s">
        <v>237</v>
      </c>
    </row>
    <row r="1069" spans="1:19" s="34" customFormat="1" ht="20.25" customHeight="1">
      <c r="A1069" s="123" t="s">
        <v>806</v>
      </c>
      <c r="B1069" s="332" t="s">
        <v>2514</v>
      </c>
      <c r="C1069" s="124" t="s">
        <v>371</v>
      </c>
      <c r="D1069" s="333" t="s">
        <v>934</v>
      </c>
      <c r="E1069" s="334"/>
      <c r="F1069" s="123" t="s">
        <v>909</v>
      </c>
      <c r="G1069" s="123"/>
      <c r="H1069" s="335">
        <v>22</v>
      </c>
      <c r="I1069" s="336">
        <v>62654</v>
      </c>
      <c r="J1069" s="126">
        <v>19</v>
      </c>
      <c r="K1069" s="380">
        <f t="shared" si="62"/>
        <v>418</v>
      </c>
      <c r="L1069" s="128">
        <f t="shared" si="63"/>
        <v>0.41799999999999998</v>
      </c>
      <c r="M1069" s="337">
        <f t="shared" si="61"/>
        <v>1378388</v>
      </c>
      <c r="N1069" s="338"/>
      <c r="O1069" s="332" t="s">
        <v>1189</v>
      </c>
      <c r="P1069" s="123" t="s">
        <v>1273</v>
      </c>
      <c r="Q1069" s="124" t="s">
        <v>361</v>
      </c>
      <c r="R1069" s="123" t="s">
        <v>68</v>
      </c>
      <c r="S1069" s="123" t="s">
        <v>237</v>
      </c>
    </row>
    <row r="1070" spans="1:19" s="34" customFormat="1" ht="20.25" customHeight="1">
      <c r="A1070" s="123" t="s">
        <v>806</v>
      </c>
      <c r="B1070" s="332" t="s">
        <v>2514</v>
      </c>
      <c r="C1070" s="124" t="s">
        <v>371</v>
      </c>
      <c r="D1070" s="333" t="s">
        <v>934</v>
      </c>
      <c r="E1070" s="334"/>
      <c r="F1070" s="123" t="s">
        <v>1399</v>
      </c>
      <c r="G1070" s="123"/>
      <c r="H1070" s="335">
        <v>97</v>
      </c>
      <c r="I1070" s="336">
        <v>15196</v>
      </c>
      <c r="J1070" s="126" t="s">
        <v>702</v>
      </c>
      <c r="K1070" s="380" t="str">
        <f t="shared" si="62"/>
        <v>0</v>
      </c>
      <c r="L1070" s="128">
        <f t="shared" si="63"/>
        <v>0</v>
      </c>
      <c r="M1070" s="337">
        <f t="shared" si="61"/>
        <v>1474012</v>
      </c>
      <c r="N1070" s="338"/>
      <c r="O1070" s="332" t="s">
        <v>62</v>
      </c>
      <c r="P1070" s="123" t="s">
        <v>1273</v>
      </c>
      <c r="Q1070" s="124" t="s">
        <v>577</v>
      </c>
      <c r="R1070" s="123" t="s">
        <v>375</v>
      </c>
      <c r="S1070" s="123" t="s">
        <v>237</v>
      </c>
    </row>
    <row r="1071" spans="1:19" s="34" customFormat="1" ht="20.25" customHeight="1">
      <c r="A1071" s="123" t="s">
        <v>806</v>
      </c>
      <c r="B1071" s="332" t="s">
        <v>2514</v>
      </c>
      <c r="C1071" s="124" t="s">
        <v>371</v>
      </c>
      <c r="D1071" s="333" t="s">
        <v>934</v>
      </c>
      <c r="E1071" s="334"/>
      <c r="F1071" s="123" t="s">
        <v>672</v>
      </c>
      <c r="G1071" s="123"/>
      <c r="H1071" s="335">
        <v>97</v>
      </c>
      <c r="I1071" s="336">
        <v>66546</v>
      </c>
      <c r="J1071" s="126">
        <v>14</v>
      </c>
      <c r="K1071" s="380">
        <f t="shared" si="62"/>
        <v>1358</v>
      </c>
      <c r="L1071" s="128">
        <f t="shared" si="63"/>
        <v>1.3580000000000001</v>
      </c>
      <c r="M1071" s="337">
        <f t="shared" si="61"/>
        <v>6454962</v>
      </c>
      <c r="N1071" s="338"/>
      <c r="O1071" s="332" t="s">
        <v>62</v>
      </c>
      <c r="P1071" s="123" t="s">
        <v>1273</v>
      </c>
      <c r="Q1071" s="124" t="s">
        <v>270</v>
      </c>
      <c r="R1071" s="123" t="s">
        <v>60</v>
      </c>
      <c r="S1071" s="123" t="s">
        <v>237</v>
      </c>
    </row>
    <row r="1072" spans="1:19" s="34" customFormat="1" ht="20.25" customHeight="1">
      <c r="A1072" s="123" t="s">
        <v>806</v>
      </c>
      <c r="B1072" s="332" t="s">
        <v>2514</v>
      </c>
      <c r="C1072" s="124" t="s">
        <v>371</v>
      </c>
      <c r="D1072" s="333" t="s">
        <v>934</v>
      </c>
      <c r="E1072" s="334"/>
      <c r="F1072" s="123" t="s">
        <v>670</v>
      </c>
      <c r="G1072" s="123"/>
      <c r="H1072" s="335">
        <v>14</v>
      </c>
      <c r="I1072" s="336">
        <v>107801</v>
      </c>
      <c r="J1072" s="126">
        <v>23</v>
      </c>
      <c r="K1072" s="380">
        <f t="shared" si="62"/>
        <v>322</v>
      </c>
      <c r="L1072" s="128">
        <f t="shared" si="63"/>
        <v>0.32200000000000001</v>
      </c>
      <c r="M1072" s="337">
        <f t="shared" si="61"/>
        <v>1509214</v>
      </c>
      <c r="N1072" s="338"/>
      <c r="O1072" s="332" t="s">
        <v>1012</v>
      </c>
      <c r="P1072" s="123" t="s">
        <v>1273</v>
      </c>
      <c r="Q1072" s="124" t="s">
        <v>628</v>
      </c>
      <c r="R1072" s="123" t="s">
        <v>68</v>
      </c>
      <c r="S1072" s="123" t="s">
        <v>237</v>
      </c>
    </row>
    <row r="1073" spans="1:19" s="34" customFormat="1" ht="20.25" customHeight="1">
      <c r="A1073" s="123" t="s">
        <v>806</v>
      </c>
      <c r="B1073" s="332" t="s">
        <v>2514</v>
      </c>
      <c r="C1073" s="124" t="s">
        <v>371</v>
      </c>
      <c r="D1073" s="333" t="s">
        <v>934</v>
      </c>
      <c r="E1073" s="334"/>
      <c r="F1073" s="123" t="s">
        <v>627</v>
      </c>
      <c r="G1073" s="123"/>
      <c r="H1073" s="335">
        <v>14</v>
      </c>
      <c r="I1073" s="336">
        <v>15319</v>
      </c>
      <c r="J1073" s="126" t="s">
        <v>702</v>
      </c>
      <c r="K1073" s="380" t="str">
        <f t="shared" si="62"/>
        <v>0</v>
      </c>
      <c r="L1073" s="128">
        <f t="shared" si="63"/>
        <v>0</v>
      </c>
      <c r="M1073" s="337">
        <f t="shared" si="61"/>
        <v>214466</v>
      </c>
      <c r="N1073" s="338"/>
      <c r="O1073" s="332" t="s">
        <v>1012</v>
      </c>
      <c r="P1073" s="123" t="s">
        <v>1273</v>
      </c>
      <c r="Q1073" s="124" t="s">
        <v>336</v>
      </c>
      <c r="R1073" s="123" t="s">
        <v>73</v>
      </c>
      <c r="S1073" s="123" t="s">
        <v>237</v>
      </c>
    </row>
    <row r="1074" spans="1:19" s="34" customFormat="1" ht="20.25" customHeight="1">
      <c r="A1074" s="123" t="s">
        <v>806</v>
      </c>
      <c r="B1074" s="332" t="s">
        <v>2514</v>
      </c>
      <c r="C1074" s="124" t="s">
        <v>371</v>
      </c>
      <c r="D1074" s="333" t="s">
        <v>934</v>
      </c>
      <c r="E1074" s="334"/>
      <c r="F1074" s="123" t="s">
        <v>2515</v>
      </c>
      <c r="G1074" s="123"/>
      <c r="H1074" s="335">
        <v>14</v>
      </c>
      <c r="I1074" s="336">
        <v>15319</v>
      </c>
      <c r="J1074" s="126" t="s">
        <v>702</v>
      </c>
      <c r="K1074" s="380" t="str">
        <f t="shared" si="62"/>
        <v>0</v>
      </c>
      <c r="L1074" s="128">
        <f t="shared" si="63"/>
        <v>0</v>
      </c>
      <c r="M1074" s="337">
        <f t="shared" si="61"/>
        <v>214466</v>
      </c>
      <c r="N1074" s="338"/>
      <c r="O1074" s="332" t="s">
        <v>1012</v>
      </c>
      <c r="P1074" s="123" t="s">
        <v>1273</v>
      </c>
      <c r="Q1074" s="124" t="s">
        <v>336</v>
      </c>
      <c r="R1074" s="123" t="s">
        <v>73</v>
      </c>
      <c r="S1074" s="123" t="s">
        <v>237</v>
      </c>
    </row>
    <row r="1075" spans="1:19" s="34" customFormat="1" ht="20.25" customHeight="1">
      <c r="A1075" s="123" t="s">
        <v>806</v>
      </c>
      <c r="B1075" s="332" t="s">
        <v>2514</v>
      </c>
      <c r="C1075" s="124" t="s">
        <v>371</v>
      </c>
      <c r="D1075" s="333" t="s">
        <v>934</v>
      </c>
      <c r="E1075" s="334"/>
      <c r="F1075" s="123" t="s">
        <v>363</v>
      </c>
      <c r="G1075" s="123"/>
      <c r="H1075" s="335">
        <v>29</v>
      </c>
      <c r="I1075" s="336">
        <v>159040</v>
      </c>
      <c r="J1075" s="126">
        <v>42</v>
      </c>
      <c r="K1075" s="380">
        <f t="shared" si="62"/>
        <v>1218</v>
      </c>
      <c r="L1075" s="128">
        <f t="shared" si="63"/>
        <v>1.218</v>
      </c>
      <c r="M1075" s="337">
        <f t="shared" si="61"/>
        <v>4612160</v>
      </c>
      <c r="N1075" s="338"/>
      <c r="O1075" s="332" t="s">
        <v>11</v>
      </c>
      <c r="P1075" s="123" t="s">
        <v>1273</v>
      </c>
      <c r="Q1075" s="124" t="s">
        <v>364</v>
      </c>
      <c r="R1075" s="123" t="s">
        <v>68</v>
      </c>
      <c r="S1075" s="123" t="s">
        <v>237</v>
      </c>
    </row>
    <row r="1076" spans="1:19" s="34" customFormat="1" ht="20.25" customHeight="1">
      <c r="A1076" s="123" t="s">
        <v>806</v>
      </c>
      <c r="B1076" s="332" t="s">
        <v>2514</v>
      </c>
      <c r="C1076" s="124" t="s">
        <v>371</v>
      </c>
      <c r="D1076" s="333" t="s">
        <v>934</v>
      </c>
      <c r="E1076" s="334"/>
      <c r="F1076" s="123" t="s">
        <v>631</v>
      </c>
      <c r="G1076" s="123"/>
      <c r="H1076" s="335">
        <v>22</v>
      </c>
      <c r="I1076" s="336">
        <v>38289</v>
      </c>
      <c r="J1076" s="126" t="s">
        <v>702</v>
      </c>
      <c r="K1076" s="380" t="str">
        <f t="shared" si="62"/>
        <v>0</v>
      </c>
      <c r="L1076" s="128">
        <f t="shared" si="63"/>
        <v>0</v>
      </c>
      <c r="M1076" s="337">
        <f t="shared" si="61"/>
        <v>842358</v>
      </c>
      <c r="N1076" s="338"/>
      <c r="O1076" s="332" t="s">
        <v>1189</v>
      </c>
      <c r="P1076" s="123" t="s">
        <v>1273</v>
      </c>
      <c r="Q1076" s="124" t="s">
        <v>336</v>
      </c>
      <c r="R1076" s="123" t="s">
        <v>73</v>
      </c>
      <c r="S1076" s="123" t="s">
        <v>237</v>
      </c>
    </row>
    <row r="1077" spans="1:19" s="34" customFormat="1" ht="20.25" customHeight="1">
      <c r="A1077" s="123" t="s">
        <v>806</v>
      </c>
      <c r="B1077" s="332" t="s">
        <v>2514</v>
      </c>
      <c r="C1077" s="124" t="s">
        <v>371</v>
      </c>
      <c r="D1077" s="333" t="s">
        <v>934</v>
      </c>
      <c r="E1077" s="334"/>
      <c r="F1077" s="123" t="s">
        <v>632</v>
      </c>
      <c r="G1077" s="123"/>
      <c r="H1077" s="335">
        <v>22</v>
      </c>
      <c r="I1077" s="336">
        <v>67063</v>
      </c>
      <c r="J1077" s="126" t="s">
        <v>702</v>
      </c>
      <c r="K1077" s="380" t="str">
        <f t="shared" si="62"/>
        <v>0</v>
      </c>
      <c r="L1077" s="128">
        <f t="shared" si="63"/>
        <v>0</v>
      </c>
      <c r="M1077" s="337">
        <f t="shared" si="61"/>
        <v>1475386</v>
      </c>
      <c r="N1077" s="338"/>
      <c r="O1077" s="332" t="s">
        <v>1189</v>
      </c>
      <c r="P1077" s="123" t="s">
        <v>1273</v>
      </c>
      <c r="Q1077" s="124" t="s">
        <v>336</v>
      </c>
      <c r="R1077" s="123" t="s">
        <v>73</v>
      </c>
      <c r="S1077" s="123" t="s">
        <v>237</v>
      </c>
    </row>
    <row r="1078" spans="1:19" s="34" customFormat="1" ht="20.25" customHeight="1">
      <c r="A1078" s="123" t="s">
        <v>806</v>
      </c>
      <c r="B1078" s="332" t="s">
        <v>2514</v>
      </c>
      <c r="C1078" s="124" t="s">
        <v>371</v>
      </c>
      <c r="D1078" s="333" t="s">
        <v>934</v>
      </c>
      <c r="E1078" s="334"/>
      <c r="F1078" s="123" t="s">
        <v>634</v>
      </c>
      <c r="G1078" s="123"/>
      <c r="H1078" s="335">
        <v>15</v>
      </c>
      <c r="I1078" s="336">
        <v>61358</v>
      </c>
      <c r="J1078" s="126" t="s">
        <v>702</v>
      </c>
      <c r="K1078" s="380" t="str">
        <f t="shared" si="62"/>
        <v>0</v>
      </c>
      <c r="L1078" s="128">
        <f t="shared" si="63"/>
        <v>0</v>
      </c>
      <c r="M1078" s="337">
        <f t="shared" si="61"/>
        <v>920370</v>
      </c>
      <c r="N1078" s="338"/>
      <c r="O1078" s="332" t="s">
        <v>11</v>
      </c>
      <c r="P1078" s="123" t="s">
        <v>1273</v>
      </c>
      <c r="Q1078" s="124" t="s">
        <v>336</v>
      </c>
      <c r="R1078" s="123" t="s">
        <v>73</v>
      </c>
      <c r="S1078" s="123" t="s">
        <v>237</v>
      </c>
    </row>
    <row r="1079" spans="1:19" s="34" customFormat="1" ht="20.25" customHeight="1">
      <c r="A1079" s="123" t="s">
        <v>806</v>
      </c>
      <c r="B1079" s="332" t="s">
        <v>2514</v>
      </c>
      <c r="C1079" s="124" t="s">
        <v>371</v>
      </c>
      <c r="D1079" s="333" t="s">
        <v>934</v>
      </c>
      <c r="E1079" s="334"/>
      <c r="F1079" s="123" t="s">
        <v>754</v>
      </c>
      <c r="G1079" s="123"/>
      <c r="H1079" s="335">
        <v>22</v>
      </c>
      <c r="I1079" s="336">
        <v>56826</v>
      </c>
      <c r="J1079" s="126" t="s">
        <v>702</v>
      </c>
      <c r="K1079" s="380" t="str">
        <f t="shared" si="62"/>
        <v>0</v>
      </c>
      <c r="L1079" s="128">
        <f t="shared" si="63"/>
        <v>0</v>
      </c>
      <c r="M1079" s="337">
        <f t="shared" si="61"/>
        <v>1250172</v>
      </c>
      <c r="N1079" s="338"/>
      <c r="O1079" s="332" t="s">
        <v>11</v>
      </c>
      <c r="P1079" s="123" t="s">
        <v>1273</v>
      </c>
      <c r="Q1079" s="124" t="s">
        <v>336</v>
      </c>
      <c r="R1079" s="123" t="s">
        <v>73</v>
      </c>
      <c r="S1079" s="123" t="s">
        <v>237</v>
      </c>
    </row>
    <row r="1080" spans="1:19" s="34" customFormat="1" ht="20.25" customHeight="1">
      <c r="A1080" s="123" t="s">
        <v>424</v>
      </c>
      <c r="B1080" s="332" t="s">
        <v>2516</v>
      </c>
      <c r="C1080" s="124" t="s">
        <v>425</v>
      </c>
      <c r="D1080" s="333" t="s">
        <v>523</v>
      </c>
      <c r="E1080" s="334"/>
      <c r="F1080" s="123" t="s">
        <v>696</v>
      </c>
      <c r="G1080" s="123"/>
      <c r="H1080" s="335">
        <v>443</v>
      </c>
      <c r="I1080" s="336">
        <v>242005</v>
      </c>
      <c r="J1080" s="126">
        <v>34</v>
      </c>
      <c r="K1080" s="380">
        <f t="shared" si="62"/>
        <v>15062</v>
      </c>
      <c r="L1080" s="128">
        <f t="shared" si="63"/>
        <v>15.061999999999999</v>
      </c>
      <c r="M1080" s="337">
        <f t="shared" si="61"/>
        <v>107208215</v>
      </c>
      <c r="N1080" s="338"/>
      <c r="O1080" s="332" t="s">
        <v>854</v>
      </c>
      <c r="P1080" s="123" t="s">
        <v>372</v>
      </c>
      <c r="Q1080" s="124" t="s">
        <v>343</v>
      </c>
      <c r="R1080" s="123" t="s">
        <v>60</v>
      </c>
      <c r="S1080" s="123" t="s">
        <v>59</v>
      </c>
    </row>
    <row r="1081" spans="1:19" s="34" customFormat="1" ht="20.25" customHeight="1">
      <c r="A1081" s="123" t="s">
        <v>424</v>
      </c>
      <c r="B1081" s="332" t="s">
        <v>2516</v>
      </c>
      <c r="C1081" s="124" t="s">
        <v>425</v>
      </c>
      <c r="D1081" s="333" t="s">
        <v>523</v>
      </c>
      <c r="E1081" s="334"/>
      <c r="F1081" s="123" t="s">
        <v>2517</v>
      </c>
      <c r="G1081" s="123"/>
      <c r="H1081" s="335">
        <v>443</v>
      </c>
      <c r="I1081" s="336">
        <v>279382</v>
      </c>
      <c r="J1081" s="126" t="s">
        <v>702</v>
      </c>
      <c r="K1081" s="380" t="str">
        <f t="shared" si="62"/>
        <v>0</v>
      </c>
      <c r="L1081" s="128">
        <f t="shared" si="63"/>
        <v>0</v>
      </c>
      <c r="M1081" s="337">
        <f t="shared" si="61"/>
        <v>123766226</v>
      </c>
      <c r="N1081" s="338"/>
      <c r="O1081" s="332" t="s">
        <v>854</v>
      </c>
      <c r="P1081" s="123" t="s">
        <v>372</v>
      </c>
      <c r="Q1081" s="124" t="s">
        <v>354</v>
      </c>
      <c r="R1081" s="123" t="s">
        <v>70</v>
      </c>
      <c r="S1081" s="123" t="s">
        <v>59</v>
      </c>
    </row>
    <row r="1082" spans="1:19" s="34" customFormat="1" ht="20.25" customHeight="1">
      <c r="A1082" s="123" t="s">
        <v>424</v>
      </c>
      <c r="B1082" s="332" t="s">
        <v>2516</v>
      </c>
      <c r="C1082" s="124" t="s">
        <v>425</v>
      </c>
      <c r="D1082" s="333" t="s">
        <v>523</v>
      </c>
      <c r="E1082" s="334"/>
      <c r="F1082" s="123" t="s">
        <v>880</v>
      </c>
      <c r="G1082" s="123"/>
      <c r="H1082" s="335">
        <v>1085</v>
      </c>
      <c r="I1082" s="336">
        <v>2281</v>
      </c>
      <c r="J1082" s="126" t="s">
        <v>702</v>
      </c>
      <c r="K1082" s="380" t="str">
        <f t="shared" si="62"/>
        <v>0</v>
      </c>
      <c r="L1082" s="128">
        <f t="shared" si="63"/>
        <v>0</v>
      </c>
      <c r="M1082" s="337">
        <f t="shared" si="61"/>
        <v>2474885</v>
      </c>
      <c r="N1082" s="338"/>
      <c r="O1082" s="332" t="s">
        <v>854</v>
      </c>
      <c r="P1082" s="123" t="s">
        <v>372</v>
      </c>
      <c r="Q1082" s="124" t="s">
        <v>336</v>
      </c>
      <c r="R1082" s="123" t="s">
        <v>73</v>
      </c>
      <c r="S1082" s="123" t="s">
        <v>59</v>
      </c>
    </row>
    <row r="1083" spans="1:19" s="34" customFormat="1" ht="20.25" customHeight="1">
      <c r="A1083" s="123" t="s">
        <v>424</v>
      </c>
      <c r="B1083" s="332" t="s">
        <v>2516</v>
      </c>
      <c r="C1083" s="124" t="s">
        <v>425</v>
      </c>
      <c r="D1083" s="333" t="s">
        <v>523</v>
      </c>
      <c r="E1083" s="334"/>
      <c r="F1083" s="123" t="s">
        <v>767</v>
      </c>
      <c r="G1083" s="123"/>
      <c r="H1083" s="335">
        <v>48</v>
      </c>
      <c r="I1083" s="336">
        <v>196675</v>
      </c>
      <c r="J1083" s="126">
        <v>26</v>
      </c>
      <c r="K1083" s="380">
        <f t="shared" si="62"/>
        <v>1248</v>
      </c>
      <c r="L1083" s="128">
        <f t="shared" si="63"/>
        <v>1.248</v>
      </c>
      <c r="M1083" s="337">
        <f t="shared" si="61"/>
        <v>9440400</v>
      </c>
      <c r="N1083" s="338"/>
      <c r="O1083" s="332" t="s">
        <v>854</v>
      </c>
      <c r="P1083" s="123" t="s">
        <v>372</v>
      </c>
      <c r="Q1083" s="124" t="s">
        <v>343</v>
      </c>
      <c r="R1083" s="123" t="s">
        <v>60</v>
      </c>
      <c r="S1083" s="123" t="s">
        <v>59</v>
      </c>
    </row>
    <row r="1084" spans="1:19" s="34" customFormat="1" ht="20.25" customHeight="1">
      <c r="A1084" s="123" t="s">
        <v>424</v>
      </c>
      <c r="B1084" s="332" t="s">
        <v>2516</v>
      </c>
      <c r="C1084" s="124" t="s">
        <v>425</v>
      </c>
      <c r="D1084" s="333" t="s">
        <v>523</v>
      </c>
      <c r="E1084" s="334"/>
      <c r="F1084" s="123" t="s">
        <v>766</v>
      </c>
      <c r="G1084" s="123"/>
      <c r="H1084" s="335">
        <v>48</v>
      </c>
      <c r="I1084" s="336">
        <v>293302</v>
      </c>
      <c r="J1084" s="126" t="s">
        <v>702</v>
      </c>
      <c r="K1084" s="380" t="str">
        <f t="shared" si="62"/>
        <v>0</v>
      </c>
      <c r="L1084" s="128">
        <f t="shared" si="63"/>
        <v>0</v>
      </c>
      <c r="M1084" s="337">
        <f t="shared" si="61"/>
        <v>14078496</v>
      </c>
      <c r="N1084" s="338"/>
      <c r="O1084" s="332" t="s">
        <v>854</v>
      </c>
      <c r="P1084" s="123" t="s">
        <v>372</v>
      </c>
      <c r="Q1084" s="124" t="s">
        <v>354</v>
      </c>
      <c r="R1084" s="123" t="s">
        <v>70</v>
      </c>
      <c r="S1084" s="123" t="s">
        <v>59</v>
      </c>
    </row>
    <row r="1085" spans="1:19" s="34" customFormat="1" ht="20.25" customHeight="1">
      <c r="A1085" s="123" t="s">
        <v>424</v>
      </c>
      <c r="B1085" s="332" t="s">
        <v>2516</v>
      </c>
      <c r="C1085" s="124" t="s">
        <v>425</v>
      </c>
      <c r="D1085" s="333" t="s">
        <v>523</v>
      </c>
      <c r="E1085" s="334"/>
      <c r="F1085" s="123" t="s">
        <v>65</v>
      </c>
      <c r="G1085" s="123"/>
      <c r="H1085" s="335">
        <v>32</v>
      </c>
      <c r="I1085" s="336">
        <v>173412</v>
      </c>
      <c r="J1085" s="126">
        <v>29</v>
      </c>
      <c r="K1085" s="380">
        <f t="shared" si="62"/>
        <v>928</v>
      </c>
      <c r="L1085" s="128">
        <f t="shared" si="63"/>
        <v>0.92800000000000005</v>
      </c>
      <c r="M1085" s="337">
        <f t="shared" si="61"/>
        <v>5549184</v>
      </c>
      <c r="N1085" s="338"/>
      <c r="O1085" s="332" t="s">
        <v>776</v>
      </c>
      <c r="P1085" s="123" t="s">
        <v>372</v>
      </c>
      <c r="Q1085" s="124" t="s">
        <v>343</v>
      </c>
      <c r="R1085" s="123" t="s">
        <v>60</v>
      </c>
      <c r="S1085" s="123" t="s">
        <v>59</v>
      </c>
    </row>
    <row r="1086" spans="1:19" s="34" customFormat="1" ht="20.25" customHeight="1">
      <c r="A1086" s="123" t="s">
        <v>424</v>
      </c>
      <c r="B1086" s="332" t="s">
        <v>2516</v>
      </c>
      <c r="C1086" s="124" t="s">
        <v>425</v>
      </c>
      <c r="D1086" s="333" t="s">
        <v>523</v>
      </c>
      <c r="E1086" s="334"/>
      <c r="F1086" s="123" t="s">
        <v>605</v>
      </c>
      <c r="G1086" s="123"/>
      <c r="H1086" s="335">
        <v>32</v>
      </c>
      <c r="I1086" s="336">
        <v>206196</v>
      </c>
      <c r="J1086" s="126" t="s">
        <v>702</v>
      </c>
      <c r="K1086" s="380" t="str">
        <f t="shared" si="62"/>
        <v>0</v>
      </c>
      <c r="L1086" s="128">
        <f t="shared" si="63"/>
        <v>0</v>
      </c>
      <c r="M1086" s="337">
        <f t="shared" si="61"/>
        <v>6598272</v>
      </c>
      <c r="N1086" s="338"/>
      <c r="O1086" s="332" t="s">
        <v>776</v>
      </c>
      <c r="P1086" s="123" t="s">
        <v>372</v>
      </c>
      <c r="Q1086" s="124" t="s">
        <v>354</v>
      </c>
      <c r="R1086" s="123" t="s">
        <v>70</v>
      </c>
      <c r="S1086" s="123" t="s">
        <v>59</v>
      </c>
    </row>
    <row r="1087" spans="1:19" s="34" customFormat="1" ht="20.25" customHeight="1">
      <c r="A1087" s="123" t="s">
        <v>424</v>
      </c>
      <c r="B1087" s="332" t="s">
        <v>2516</v>
      </c>
      <c r="C1087" s="124" t="s">
        <v>425</v>
      </c>
      <c r="D1087" s="333" t="s">
        <v>523</v>
      </c>
      <c r="E1087" s="334"/>
      <c r="F1087" s="123" t="s">
        <v>427</v>
      </c>
      <c r="G1087" s="123"/>
      <c r="H1087" s="335">
        <v>562</v>
      </c>
      <c r="I1087" s="336">
        <v>224490</v>
      </c>
      <c r="J1087" s="126">
        <v>42</v>
      </c>
      <c r="K1087" s="380">
        <f t="shared" si="62"/>
        <v>23604</v>
      </c>
      <c r="L1087" s="128">
        <f t="shared" si="63"/>
        <v>23.603999999999999</v>
      </c>
      <c r="M1087" s="337">
        <f t="shared" si="61"/>
        <v>126163380</v>
      </c>
      <c r="N1087" s="338"/>
      <c r="O1087" s="332" t="s">
        <v>11</v>
      </c>
      <c r="P1087" s="123" t="s">
        <v>372</v>
      </c>
      <c r="Q1087" s="124" t="s">
        <v>327</v>
      </c>
      <c r="R1087" s="123" t="s">
        <v>60</v>
      </c>
      <c r="S1087" s="123" t="s">
        <v>59</v>
      </c>
    </row>
    <row r="1088" spans="1:19" s="34" customFormat="1" ht="20.25" customHeight="1">
      <c r="A1088" s="123" t="s">
        <v>424</v>
      </c>
      <c r="B1088" s="332" t="s">
        <v>2516</v>
      </c>
      <c r="C1088" s="124" t="s">
        <v>425</v>
      </c>
      <c r="D1088" s="333" t="s">
        <v>523</v>
      </c>
      <c r="E1088" s="334"/>
      <c r="F1088" s="123" t="s">
        <v>880</v>
      </c>
      <c r="G1088" s="123"/>
      <c r="H1088" s="335">
        <v>562</v>
      </c>
      <c r="I1088" s="336">
        <v>3233</v>
      </c>
      <c r="J1088" s="126" t="s">
        <v>702</v>
      </c>
      <c r="K1088" s="380" t="str">
        <f t="shared" si="62"/>
        <v>0</v>
      </c>
      <c r="L1088" s="128">
        <f t="shared" si="63"/>
        <v>0</v>
      </c>
      <c r="M1088" s="337">
        <f t="shared" si="61"/>
        <v>1816946</v>
      </c>
      <c r="N1088" s="338"/>
      <c r="O1088" s="332" t="s">
        <v>11</v>
      </c>
      <c r="P1088" s="123" t="s">
        <v>372</v>
      </c>
      <c r="Q1088" s="124" t="s">
        <v>336</v>
      </c>
      <c r="R1088" s="123" t="s">
        <v>73</v>
      </c>
      <c r="S1088" s="123" t="s">
        <v>59</v>
      </c>
    </row>
    <row r="1089" spans="1:19" s="34" customFormat="1" ht="20.25" customHeight="1">
      <c r="A1089" s="123" t="s">
        <v>424</v>
      </c>
      <c r="B1089" s="332" t="s">
        <v>2516</v>
      </c>
      <c r="C1089" s="124" t="s">
        <v>425</v>
      </c>
      <c r="D1089" s="333" t="s">
        <v>523</v>
      </c>
      <c r="E1089" s="334"/>
      <c r="F1089" s="123" t="s">
        <v>2016</v>
      </c>
      <c r="G1089" s="123"/>
      <c r="H1089" s="335">
        <v>446</v>
      </c>
      <c r="I1089" s="336">
        <v>55940</v>
      </c>
      <c r="J1089" s="126">
        <v>16</v>
      </c>
      <c r="K1089" s="380">
        <f t="shared" si="62"/>
        <v>7136</v>
      </c>
      <c r="L1089" s="128">
        <f t="shared" si="63"/>
        <v>7.1360000000000001</v>
      </c>
      <c r="M1089" s="337">
        <f t="shared" si="61"/>
        <v>24949240</v>
      </c>
      <c r="N1089" s="338"/>
      <c r="O1089" s="332" t="s">
        <v>2559</v>
      </c>
      <c r="P1089" s="123" t="s">
        <v>372</v>
      </c>
      <c r="Q1089" s="124" t="s">
        <v>755</v>
      </c>
      <c r="R1089" s="123" t="s">
        <v>68</v>
      </c>
      <c r="S1089" s="123" t="s">
        <v>59</v>
      </c>
    </row>
    <row r="1090" spans="1:19" s="34" customFormat="1" ht="20.25" customHeight="1">
      <c r="A1090" s="123" t="s">
        <v>424</v>
      </c>
      <c r="B1090" s="332" t="s">
        <v>2516</v>
      </c>
      <c r="C1090" s="124" t="s">
        <v>425</v>
      </c>
      <c r="D1090" s="333" t="s">
        <v>523</v>
      </c>
      <c r="E1090" s="334"/>
      <c r="F1090" s="123" t="s">
        <v>656</v>
      </c>
      <c r="G1090" s="123"/>
      <c r="H1090" s="335">
        <v>60</v>
      </c>
      <c r="I1090" s="336">
        <v>86400</v>
      </c>
      <c r="J1090" s="126">
        <v>19</v>
      </c>
      <c r="K1090" s="380">
        <f t="shared" si="62"/>
        <v>1140</v>
      </c>
      <c r="L1090" s="128">
        <f t="shared" si="63"/>
        <v>1.1399999999999999</v>
      </c>
      <c r="M1090" s="337">
        <f t="shared" ref="M1090:M1101" si="64">H1090*I1090</f>
        <v>5184000</v>
      </c>
      <c r="N1090" s="338"/>
      <c r="O1090" s="332" t="s">
        <v>2560</v>
      </c>
      <c r="P1090" s="123" t="s">
        <v>372</v>
      </c>
      <c r="Q1090" s="124" t="s">
        <v>537</v>
      </c>
      <c r="R1090" s="123" t="s">
        <v>60</v>
      </c>
      <c r="S1090" s="123" t="s">
        <v>59</v>
      </c>
    </row>
    <row r="1091" spans="1:19" s="34" customFormat="1" ht="20.25" customHeight="1">
      <c r="A1091" s="123" t="s">
        <v>424</v>
      </c>
      <c r="B1091" s="332" t="s">
        <v>2516</v>
      </c>
      <c r="C1091" s="124" t="s">
        <v>425</v>
      </c>
      <c r="D1091" s="333" t="s">
        <v>523</v>
      </c>
      <c r="E1091" s="334"/>
      <c r="F1091" s="123" t="s">
        <v>1090</v>
      </c>
      <c r="G1091" s="123"/>
      <c r="H1091" s="335">
        <v>75</v>
      </c>
      <c r="I1091" s="336">
        <v>87379</v>
      </c>
      <c r="J1091" s="126">
        <v>11</v>
      </c>
      <c r="K1091" s="380">
        <f t="shared" si="62"/>
        <v>825</v>
      </c>
      <c r="L1091" s="128">
        <f t="shared" si="63"/>
        <v>0.82499999999999996</v>
      </c>
      <c r="M1091" s="337">
        <f t="shared" si="64"/>
        <v>6553425</v>
      </c>
      <c r="N1091" s="338"/>
      <c r="O1091" s="332" t="s">
        <v>11</v>
      </c>
      <c r="P1091" s="123" t="s">
        <v>372</v>
      </c>
      <c r="Q1091" s="124" t="s">
        <v>344</v>
      </c>
      <c r="R1091" s="123" t="s">
        <v>60</v>
      </c>
      <c r="S1091" s="123" t="s">
        <v>59</v>
      </c>
    </row>
    <row r="1092" spans="1:19" s="34" customFormat="1" ht="20.25" customHeight="1">
      <c r="A1092" s="123" t="s">
        <v>424</v>
      </c>
      <c r="B1092" s="332" t="s">
        <v>2516</v>
      </c>
      <c r="C1092" s="124" t="s">
        <v>425</v>
      </c>
      <c r="D1092" s="333" t="s">
        <v>523</v>
      </c>
      <c r="E1092" s="334"/>
      <c r="F1092" s="123" t="s">
        <v>1066</v>
      </c>
      <c r="G1092" s="123"/>
      <c r="H1092" s="335">
        <v>7</v>
      </c>
      <c r="I1092" s="336">
        <v>121858</v>
      </c>
      <c r="J1092" s="126">
        <v>40</v>
      </c>
      <c r="K1092" s="380">
        <f t="shared" si="62"/>
        <v>280</v>
      </c>
      <c r="L1092" s="128">
        <f t="shared" si="63"/>
        <v>0.28000000000000003</v>
      </c>
      <c r="M1092" s="337">
        <f t="shared" si="64"/>
        <v>853006</v>
      </c>
      <c r="N1092" s="338"/>
      <c r="O1092" s="332" t="s">
        <v>11</v>
      </c>
      <c r="P1092" s="123" t="s">
        <v>372</v>
      </c>
      <c r="Q1092" s="124" t="s">
        <v>361</v>
      </c>
      <c r="R1092" s="123" t="s">
        <v>68</v>
      </c>
      <c r="S1092" s="123" t="s">
        <v>59</v>
      </c>
    </row>
    <row r="1093" spans="1:19" s="34" customFormat="1" ht="20.25" customHeight="1">
      <c r="A1093" s="123" t="s">
        <v>424</v>
      </c>
      <c r="B1093" s="332" t="s">
        <v>2516</v>
      </c>
      <c r="C1093" s="124" t="s">
        <v>425</v>
      </c>
      <c r="D1093" s="333" t="s">
        <v>523</v>
      </c>
      <c r="E1093" s="334"/>
      <c r="F1093" s="123" t="s">
        <v>1292</v>
      </c>
      <c r="G1093" s="123"/>
      <c r="H1093" s="335">
        <v>15</v>
      </c>
      <c r="I1093" s="336">
        <v>231954</v>
      </c>
      <c r="J1093" s="126">
        <v>39</v>
      </c>
      <c r="K1093" s="380">
        <f t="shared" si="62"/>
        <v>585</v>
      </c>
      <c r="L1093" s="128">
        <f t="shared" si="63"/>
        <v>0.58499999999999996</v>
      </c>
      <c r="M1093" s="337">
        <f t="shared" si="64"/>
        <v>3479310</v>
      </c>
      <c r="N1093" s="338"/>
      <c r="O1093" s="332" t="s">
        <v>11</v>
      </c>
      <c r="P1093" s="123" t="s">
        <v>372</v>
      </c>
      <c r="Q1093" s="124" t="s">
        <v>364</v>
      </c>
      <c r="R1093" s="123" t="s">
        <v>60</v>
      </c>
      <c r="S1093" s="123" t="s">
        <v>59</v>
      </c>
    </row>
    <row r="1094" spans="1:19" s="34" customFormat="1" ht="20.25" customHeight="1">
      <c r="A1094" s="123" t="s">
        <v>424</v>
      </c>
      <c r="B1094" s="332" t="s">
        <v>2516</v>
      </c>
      <c r="C1094" s="124" t="s">
        <v>425</v>
      </c>
      <c r="D1094" s="333" t="s">
        <v>523</v>
      </c>
      <c r="E1094" s="334"/>
      <c r="F1094" s="123" t="s">
        <v>750</v>
      </c>
      <c r="G1094" s="123"/>
      <c r="H1094" s="335">
        <v>7</v>
      </c>
      <c r="I1094" s="336">
        <v>105294</v>
      </c>
      <c r="J1094" s="126" t="s">
        <v>702</v>
      </c>
      <c r="K1094" s="380" t="str">
        <f t="shared" si="62"/>
        <v>0</v>
      </c>
      <c r="L1094" s="128">
        <f t="shared" si="63"/>
        <v>0</v>
      </c>
      <c r="M1094" s="337">
        <f t="shared" si="64"/>
        <v>737058</v>
      </c>
      <c r="N1094" s="338"/>
      <c r="O1094" s="332" t="s">
        <v>11</v>
      </c>
      <c r="P1094" s="123" t="s">
        <v>372</v>
      </c>
      <c r="Q1094" s="124" t="s">
        <v>271</v>
      </c>
      <c r="R1094" s="123" t="s">
        <v>73</v>
      </c>
      <c r="S1094" s="123" t="s">
        <v>59</v>
      </c>
    </row>
    <row r="1095" spans="1:19" s="34" customFormat="1" ht="20.25" customHeight="1">
      <c r="A1095" s="123" t="s">
        <v>424</v>
      </c>
      <c r="B1095" s="332" t="s">
        <v>2516</v>
      </c>
      <c r="C1095" s="124" t="s">
        <v>425</v>
      </c>
      <c r="D1095" s="333" t="s">
        <v>523</v>
      </c>
      <c r="E1095" s="334"/>
      <c r="F1095" s="123" t="s">
        <v>799</v>
      </c>
      <c r="G1095" s="123"/>
      <c r="H1095" s="335">
        <v>32</v>
      </c>
      <c r="I1095" s="336">
        <v>99000</v>
      </c>
      <c r="J1095" s="126" t="s">
        <v>702</v>
      </c>
      <c r="K1095" s="380" t="str">
        <f t="shared" si="62"/>
        <v>0</v>
      </c>
      <c r="L1095" s="128">
        <f t="shared" si="63"/>
        <v>0</v>
      </c>
      <c r="M1095" s="337">
        <f t="shared" si="64"/>
        <v>3168000</v>
      </c>
      <c r="N1095" s="338"/>
      <c r="O1095" s="332" t="s">
        <v>11</v>
      </c>
      <c r="P1095" s="123" t="s">
        <v>372</v>
      </c>
      <c r="Q1095" s="124" t="s">
        <v>336</v>
      </c>
      <c r="R1095" s="123" t="s">
        <v>73</v>
      </c>
      <c r="S1095" s="123" t="s">
        <v>59</v>
      </c>
    </row>
    <row r="1096" spans="1:19" s="34" customFormat="1" ht="20.25" customHeight="1">
      <c r="A1096" s="123" t="s">
        <v>424</v>
      </c>
      <c r="B1096" s="332" t="s">
        <v>2516</v>
      </c>
      <c r="C1096" s="124" t="s">
        <v>425</v>
      </c>
      <c r="D1096" s="333" t="s">
        <v>523</v>
      </c>
      <c r="E1096" s="334"/>
      <c r="F1096" s="123" t="s">
        <v>2518</v>
      </c>
      <c r="G1096" s="123"/>
      <c r="H1096" s="335">
        <v>32</v>
      </c>
      <c r="I1096" s="336">
        <v>77400</v>
      </c>
      <c r="J1096" s="126" t="s">
        <v>702</v>
      </c>
      <c r="K1096" s="380" t="str">
        <f t="shared" si="62"/>
        <v>0</v>
      </c>
      <c r="L1096" s="128">
        <f t="shared" si="63"/>
        <v>0</v>
      </c>
      <c r="M1096" s="337">
        <f t="shared" si="64"/>
        <v>2476800</v>
      </c>
      <c r="N1096" s="338"/>
      <c r="O1096" s="332" t="s">
        <v>11</v>
      </c>
      <c r="P1096" s="123" t="s">
        <v>372</v>
      </c>
      <c r="Q1096" s="124" t="s">
        <v>336</v>
      </c>
      <c r="R1096" s="123" t="s">
        <v>73</v>
      </c>
      <c r="S1096" s="123" t="s">
        <v>59</v>
      </c>
    </row>
    <row r="1097" spans="1:19" s="34" customFormat="1" ht="20.25" customHeight="1">
      <c r="A1097" s="123" t="s">
        <v>2519</v>
      </c>
      <c r="B1097" s="332" t="s">
        <v>2520</v>
      </c>
      <c r="C1097" s="124" t="s">
        <v>368</v>
      </c>
      <c r="D1097" s="333" t="s">
        <v>458</v>
      </c>
      <c r="E1097" s="334"/>
      <c r="F1097" s="123" t="s">
        <v>65</v>
      </c>
      <c r="G1097" s="123"/>
      <c r="H1097" s="335">
        <v>230</v>
      </c>
      <c r="I1097" s="336">
        <v>177474</v>
      </c>
      <c r="J1097" s="126">
        <v>29</v>
      </c>
      <c r="K1097" s="380">
        <f t="shared" si="62"/>
        <v>6670</v>
      </c>
      <c r="L1097" s="128">
        <f t="shared" si="63"/>
        <v>6.67</v>
      </c>
      <c r="M1097" s="337">
        <f t="shared" si="64"/>
        <v>40819020</v>
      </c>
      <c r="N1097" s="338"/>
      <c r="O1097" s="332" t="s">
        <v>11</v>
      </c>
      <c r="P1097" s="123" t="s">
        <v>1361</v>
      </c>
      <c r="Q1097" s="124" t="s">
        <v>343</v>
      </c>
      <c r="R1097" s="123" t="s">
        <v>60</v>
      </c>
      <c r="S1097" s="123" t="s">
        <v>59</v>
      </c>
    </row>
    <row r="1098" spans="1:19" s="34" customFormat="1" ht="20.25" customHeight="1">
      <c r="A1098" s="123" t="s">
        <v>2519</v>
      </c>
      <c r="B1098" s="332" t="s">
        <v>2520</v>
      </c>
      <c r="C1098" s="124" t="s">
        <v>368</v>
      </c>
      <c r="D1098" s="333" t="s">
        <v>458</v>
      </c>
      <c r="E1098" s="334"/>
      <c r="F1098" s="123" t="s">
        <v>539</v>
      </c>
      <c r="G1098" s="123"/>
      <c r="H1098" s="335">
        <v>230</v>
      </c>
      <c r="I1098" s="336">
        <v>188953</v>
      </c>
      <c r="J1098" s="126" t="s">
        <v>702</v>
      </c>
      <c r="K1098" s="380" t="str">
        <f t="shared" si="62"/>
        <v>0</v>
      </c>
      <c r="L1098" s="128">
        <f t="shared" si="63"/>
        <v>0</v>
      </c>
      <c r="M1098" s="337">
        <f t="shared" si="64"/>
        <v>43459190</v>
      </c>
      <c r="N1098" s="338"/>
      <c r="O1098" s="332" t="s">
        <v>11</v>
      </c>
      <c r="P1098" s="123" t="s">
        <v>1361</v>
      </c>
      <c r="Q1098" s="124" t="s">
        <v>354</v>
      </c>
      <c r="R1098" s="123" t="s">
        <v>70</v>
      </c>
      <c r="S1098" s="123" t="s">
        <v>59</v>
      </c>
    </row>
    <row r="1099" spans="1:19" s="34" customFormat="1" ht="20.25" customHeight="1">
      <c r="A1099" s="123" t="s">
        <v>2519</v>
      </c>
      <c r="B1099" s="332" t="s">
        <v>2520</v>
      </c>
      <c r="C1099" s="124" t="s">
        <v>368</v>
      </c>
      <c r="D1099" s="333" t="s">
        <v>458</v>
      </c>
      <c r="E1099" s="334"/>
      <c r="F1099" s="123" t="s">
        <v>880</v>
      </c>
      <c r="G1099" s="123"/>
      <c r="H1099" s="335">
        <v>230</v>
      </c>
      <c r="I1099" s="336">
        <v>3179</v>
      </c>
      <c r="J1099" s="126" t="s">
        <v>702</v>
      </c>
      <c r="K1099" s="380" t="str">
        <f t="shared" si="62"/>
        <v>0</v>
      </c>
      <c r="L1099" s="128">
        <f t="shared" si="63"/>
        <v>0</v>
      </c>
      <c r="M1099" s="337">
        <f t="shared" si="64"/>
        <v>731170</v>
      </c>
      <c r="N1099" s="338"/>
      <c r="O1099" s="332" t="s">
        <v>11</v>
      </c>
      <c r="P1099" s="123" t="s">
        <v>1361</v>
      </c>
      <c r="Q1099" s="124" t="s">
        <v>336</v>
      </c>
      <c r="R1099" s="123" t="s">
        <v>73</v>
      </c>
      <c r="S1099" s="123" t="s">
        <v>59</v>
      </c>
    </row>
    <row r="1100" spans="1:19" s="33" customFormat="1" ht="20.25" customHeight="1">
      <c r="A1100" s="280" t="s">
        <v>110</v>
      </c>
      <c r="B1100" s="281" t="s">
        <v>1981</v>
      </c>
      <c r="C1100" s="280" t="s">
        <v>912</v>
      </c>
      <c r="D1100" s="287" t="s">
        <v>527</v>
      </c>
      <c r="E1100" s="281"/>
      <c r="F1100" s="280" t="s">
        <v>1017</v>
      </c>
      <c r="G1100" s="280" t="s">
        <v>58</v>
      </c>
      <c r="H1100" s="282">
        <v>27</v>
      </c>
      <c r="I1100" s="283">
        <v>126941</v>
      </c>
      <c r="J1100" s="288">
        <v>47</v>
      </c>
      <c r="K1100" s="283">
        <f>J1100*H1100</f>
        <v>1269</v>
      </c>
      <c r="L1100" s="302">
        <f t="shared" si="63"/>
        <v>1.2689999999999999</v>
      </c>
      <c r="M1100" s="288">
        <f t="shared" si="64"/>
        <v>3427407</v>
      </c>
      <c r="N1100" s="281"/>
      <c r="O1100" s="281" t="s">
        <v>1983</v>
      </c>
      <c r="P1100" s="280" t="s">
        <v>372</v>
      </c>
      <c r="Q1100" s="280" t="s">
        <v>327</v>
      </c>
      <c r="R1100" s="280" t="s">
        <v>68</v>
      </c>
      <c r="S1100" s="280" t="s">
        <v>152</v>
      </c>
    </row>
    <row r="1101" spans="1:19" s="33" customFormat="1" ht="20.25" customHeight="1">
      <c r="A1101" s="280" t="s">
        <v>110</v>
      </c>
      <c r="B1101" s="281" t="s">
        <v>1981</v>
      </c>
      <c r="C1101" s="280" t="s">
        <v>912</v>
      </c>
      <c r="D1101" s="287" t="s">
        <v>527</v>
      </c>
      <c r="E1101" s="281"/>
      <c r="F1101" s="280" t="s">
        <v>454</v>
      </c>
      <c r="G1101" s="280" t="s">
        <v>58</v>
      </c>
      <c r="H1101" s="282">
        <v>27</v>
      </c>
      <c r="I1101" s="283">
        <v>67000</v>
      </c>
      <c r="J1101" s="288">
        <v>37.5</v>
      </c>
      <c r="K1101" s="283">
        <f>J1101*H1101</f>
        <v>1012.5</v>
      </c>
      <c r="L1101" s="302">
        <f t="shared" si="63"/>
        <v>1.0125</v>
      </c>
      <c r="M1101" s="288">
        <f t="shared" si="64"/>
        <v>1809000</v>
      </c>
      <c r="N1101" s="281"/>
      <c r="O1101" s="281" t="s">
        <v>1991</v>
      </c>
      <c r="P1101" s="280" t="s">
        <v>372</v>
      </c>
      <c r="Q1101" s="280" t="s">
        <v>370</v>
      </c>
      <c r="R1101" s="280" t="s">
        <v>68</v>
      </c>
      <c r="S1101" s="280" t="s">
        <v>152</v>
      </c>
    </row>
    <row r="1102" spans="1:19" s="70" customFormat="1" ht="20.25" customHeight="1">
      <c r="A1102" s="19"/>
      <c r="B1102" s="19"/>
      <c r="C1102" s="19"/>
      <c r="D1102" s="19"/>
      <c r="E1102" s="19"/>
      <c r="F1102" s="19"/>
      <c r="G1102" s="19"/>
      <c r="H1102" s="19"/>
      <c r="I1102" s="19"/>
      <c r="J1102" s="19"/>
      <c r="K1102" s="19"/>
      <c r="L1102" s="56" t="s">
        <v>2562</v>
      </c>
      <c r="M1102" s="375">
        <f>SUM(M834:M1099)</f>
        <v>7772292581</v>
      </c>
      <c r="N1102" s="19"/>
      <c r="O1102" s="19"/>
      <c r="P1102" s="19"/>
      <c r="Q1102" s="19"/>
      <c r="R1102" s="19"/>
      <c r="S1102" s="19"/>
    </row>
    <row r="1103" spans="1:19" s="373" customFormat="1" ht="20.25" customHeight="1">
      <c r="A1103" s="43" t="s">
        <v>235</v>
      </c>
      <c r="B1103" s="213" t="s">
        <v>1124</v>
      </c>
      <c r="C1103" s="45" t="s">
        <v>371</v>
      </c>
      <c r="D1103" s="45" t="s">
        <v>462</v>
      </c>
      <c r="E1103" s="213"/>
      <c r="F1103" s="45" t="s">
        <v>92</v>
      </c>
      <c r="G1103" s="213"/>
      <c r="H1103" s="213">
        <v>36</v>
      </c>
      <c r="I1103" s="356">
        <v>129700</v>
      </c>
      <c r="J1103" s="356">
        <v>27</v>
      </c>
      <c r="K1103" s="348">
        <f t="shared" ref="K1103:K1116" si="65">IFERROR(J1103*H1103/100,"0")</f>
        <v>9.7200000000000006</v>
      </c>
      <c r="L1103" s="348">
        <f t="shared" ref="L1103:L1116" si="66">IFERROR(K1103/10,"0")</f>
        <v>0.97200000000000009</v>
      </c>
      <c r="M1103" s="348">
        <f t="shared" ref="M1103:M1116" si="67">I1103*H1103</f>
        <v>4669200</v>
      </c>
      <c r="N1103" s="45"/>
      <c r="O1103" s="45"/>
      <c r="P1103" s="43" t="s">
        <v>483</v>
      </c>
      <c r="Q1103" s="45" t="s">
        <v>343</v>
      </c>
      <c r="R1103" s="43" t="s">
        <v>60</v>
      </c>
      <c r="S1103" s="43" t="s">
        <v>213</v>
      </c>
    </row>
    <row r="1104" spans="1:19" s="33" customFormat="1" ht="20.25" customHeight="1">
      <c r="A1104" s="43" t="s">
        <v>708</v>
      </c>
      <c r="B1104" s="213" t="s">
        <v>2608</v>
      </c>
      <c r="C1104" s="45" t="s">
        <v>2609</v>
      </c>
      <c r="D1104" s="45" t="s">
        <v>462</v>
      </c>
      <c r="E1104" s="213"/>
      <c r="F1104" s="45" t="s">
        <v>2610</v>
      </c>
      <c r="G1104" s="213"/>
      <c r="H1104" s="213">
        <v>77</v>
      </c>
      <c r="I1104" s="356">
        <v>202500</v>
      </c>
      <c r="J1104" s="356">
        <v>35</v>
      </c>
      <c r="K1104" s="348">
        <f t="shared" si="65"/>
        <v>26.95</v>
      </c>
      <c r="L1104" s="348">
        <f t="shared" si="66"/>
        <v>2.6949999999999998</v>
      </c>
      <c r="M1104" s="348">
        <f t="shared" si="67"/>
        <v>15592500</v>
      </c>
      <c r="N1104" s="45"/>
      <c r="O1104" s="45"/>
      <c r="P1104" s="43" t="s">
        <v>1361</v>
      </c>
      <c r="Q1104" s="45" t="s">
        <v>2471</v>
      </c>
      <c r="R1104" s="43" t="s">
        <v>68</v>
      </c>
      <c r="S1104" s="43" t="s">
        <v>152</v>
      </c>
    </row>
    <row r="1105" spans="1:19" s="34" customFormat="1" ht="20.25" customHeight="1">
      <c r="A1105" s="43" t="s">
        <v>708</v>
      </c>
      <c r="B1105" s="213" t="s">
        <v>2608</v>
      </c>
      <c r="C1105" s="45" t="s">
        <v>2609</v>
      </c>
      <c r="D1105" s="45" t="s">
        <v>462</v>
      </c>
      <c r="E1105" s="213"/>
      <c r="F1105" s="45" t="s">
        <v>2612</v>
      </c>
      <c r="G1105" s="213"/>
      <c r="H1105" s="213">
        <v>2</v>
      </c>
      <c r="I1105" s="356">
        <v>200700</v>
      </c>
      <c r="J1105" s="356">
        <v>19</v>
      </c>
      <c r="K1105" s="348">
        <f t="shared" si="65"/>
        <v>0.38</v>
      </c>
      <c r="L1105" s="348">
        <f t="shared" si="66"/>
        <v>3.7999999999999999E-2</v>
      </c>
      <c r="M1105" s="348">
        <f t="shared" si="67"/>
        <v>401400</v>
      </c>
      <c r="N1105" s="45"/>
      <c r="O1105" s="45"/>
      <c r="P1105" s="43" t="s">
        <v>1361</v>
      </c>
      <c r="Q1105" s="45" t="s">
        <v>361</v>
      </c>
      <c r="R1105" s="43" t="s">
        <v>68</v>
      </c>
      <c r="S1105" s="43" t="s">
        <v>152</v>
      </c>
    </row>
    <row r="1106" spans="1:19" s="33" customFormat="1" ht="20.25" customHeight="1">
      <c r="A1106" s="43" t="s">
        <v>708</v>
      </c>
      <c r="B1106" s="213" t="s">
        <v>2608</v>
      </c>
      <c r="C1106" s="45" t="s">
        <v>2609</v>
      </c>
      <c r="D1106" s="45" t="s">
        <v>462</v>
      </c>
      <c r="E1106" s="213"/>
      <c r="F1106" s="45" t="s">
        <v>669</v>
      </c>
      <c r="G1106" s="213"/>
      <c r="H1106" s="213">
        <v>13</v>
      </c>
      <c r="I1106" s="356">
        <v>142200</v>
      </c>
      <c r="J1106" s="356">
        <v>22.5</v>
      </c>
      <c r="K1106" s="348">
        <f t="shared" si="65"/>
        <v>2.9249999999999998</v>
      </c>
      <c r="L1106" s="348">
        <f t="shared" si="66"/>
        <v>0.29249999999999998</v>
      </c>
      <c r="M1106" s="348">
        <f t="shared" si="67"/>
        <v>1848600</v>
      </c>
      <c r="N1106" s="45"/>
      <c r="O1106" s="45"/>
      <c r="P1106" s="43" t="s">
        <v>1361</v>
      </c>
      <c r="Q1106" s="45" t="s">
        <v>628</v>
      </c>
      <c r="R1106" s="43" t="s">
        <v>60</v>
      </c>
      <c r="S1106" s="43" t="s">
        <v>152</v>
      </c>
    </row>
    <row r="1107" spans="1:19" ht="20.25" customHeight="1">
      <c r="A1107" s="43" t="s">
        <v>708</v>
      </c>
      <c r="B1107" s="213" t="s">
        <v>2608</v>
      </c>
      <c r="C1107" s="45" t="s">
        <v>2609</v>
      </c>
      <c r="D1107" s="45" t="s">
        <v>462</v>
      </c>
      <c r="E1107" s="213"/>
      <c r="F1107" s="45" t="s">
        <v>267</v>
      </c>
      <c r="G1107" s="213"/>
      <c r="H1107" s="213">
        <v>64</v>
      </c>
      <c r="I1107" s="356">
        <v>73800</v>
      </c>
      <c r="J1107" s="356">
        <v>7.2</v>
      </c>
      <c r="K1107" s="348">
        <f t="shared" si="65"/>
        <v>4.6080000000000005</v>
      </c>
      <c r="L1107" s="348">
        <f t="shared" si="66"/>
        <v>0.46080000000000004</v>
      </c>
      <c r="M1107" s="348">
        <f t="shared" si="67"/>
        <v>4723200</v>
      </c>
      <c r="N1107" s="45"/>
      <c r="O1107" s="45"/>
      <c r="P1107" s="43" t="s">
        <v>1361</v>
      </c>
      <c r="Q1107" s="45" t="s">
        <v>344</v>
      </c>
      <c r="R1107" s="43" t="s">
        <v>60</v>
      </c>
      <c r="S1107" s="43" t="s">
        <v>152</v>
      </c>
    </row>
    <row r="1108" spans="1:19" ht="20.25" customHeight="1">
      <c r="A1108" s="43" t="s">
        <v>708</v>
      </c>
      <c r="B1108" s="213" t="s">
        <v>2608</v>
      </c>
      <c r="C1108" s="45" t="s">
        <v>2609</v>
      </c>
      <c r="D1108" s="45" t="s">
        <v>462</v>
      </c>
      <c r="E1108" s="213"/>
      <c r="F1108" s="45" t="s">
        <v>363</v>
      </c>
      <c r="G1108" s="213"/>
      <c r="H1108" s="213">
        <v>41</v>
      </c>
      <c r="I1108" s="356">
        <v>239400</v>
      </c>
      <c r="J1108" s="356">
        <v>7.2</v>
      </c>
      <c r="K1108" s="348">
        <f t="shared" si="65"/>
        <v>2.952</v>
      </c>
      <c r="L1108" s="348">
        <f t="shared" si="66"/>
        <v>0.29520000000000002</v>
      </c>
      <c r="M1108" s="348">
        <f t="shared" si="67"/>
        <v>9815400</v>
      </c>
      <c r="N1108" s="45"/>
      <c r="O1108" s="45"/>
      <c r="P1108" s="43" t="s">
        <v>1361</v>
      </c>
      <c r="Q1108" s="45" t="s">
        <v>364</v>
      </c>
      <c r="R1108" s="43" t="s">
        <v>28</v>
      </c>
      <c r="S1108" s="43" t="s">
        <v>152</v>
      </c>
    </row>
    <row r="1109" spans="1:19" ht="20.25" customHeight="1">
      <c r="A1109" s="43" t="s">
        <v>708</v>
      </c>
      <c r="B1109" s="213" t="s">
        <v>2611</v>
      </c>
      <c r="C1109" s="45" t="s">
        <v>2609</v>
      </c>
      <c r="D1109" s="43" t="s">
        <v>462</v>
      </c>
      <c r="E1109" s="221"/>
      <c r="F1109" s="43" t="s">
        <v>2228</v>
      </c>
      <c r="G1109" s="43" t="s">
        <v>798</v>
      </c>
      <c r="H1109" s="216">
        <v>54</v>
      </c>
      <c r="I1109" s="216">
        <v>175500</v>
      </c>
      <c r="J1109" s="216">
        <v>34</v>
      </c>
      <c r="K1109" s="348">
        <f t="shared" si="65"/>
        <v>18.36</v>
      </c>
      <c r="L1109" s="348">
        <f t="shared" si="66"/>
        <v>1.8359999999999999</v>
      </c>
      <c r="M1109" s="348">
        <f t="shared" si="67"/>
        <v>9477000</v>
      </c>
      <c r="N1109" s="45"/>
      <c r="O1109" s="45"/>
      <c r="P1109" s="43" t="s">
        <v>1361</v>
      </c>
      <c r="Q1109" s="45" t="s">
        <v>2471</v>
      </c>
      <c r="R1109" s="43" t="s">
        <v>68</v>
      </c>
      <c r="S1109" s="43" t="s">
        <v>152</v>
      </c>
    </row>
    <row r="1110" spans="1:19" ht="20.25" customHeight="1">
      <c r="A1110" s="43" t="s">
        <v>708</v>
      </c>
      <c r="B1110" s="213" t="s">
        <v>2611</v>
      </c>
      <c r="C1110" s="45" t="s">
        <v>2609</v>
      </c>
      <c r="D1110" s="43" t="s">
        <v>462</v>
      </c>
      <c r="E1110" s="221"/>
      <c r="F1110" s="43" t="s">
        <v>959</v>
      </c>
      <c r="G1110" s="43"/>
      <c r="H1110" s="216">
        <v>28</v>
      </c>
      <c r="I1110" s="216">
        <v>252000</v>
      </c>
      <c r="J1110" s="216">
        <v>40.299999999999997</v>
      </c>
      <c r="K1110" s="348">
        <f t="shared" si="65"/>
        <v>11.283999999999999</v>
      </c>
      <c r="L1110" s="348">
        <f t="shared" si="66"/>
        <v>1.1283999999999998</v>
      </c>
      <c r="M1110" s="348">
        <f t="shared" si="67"/>
        <v>7056000</v>
      </c>
      <c r="N1110" s="45"/>
      <c r="O1110" s="45"/>
      <c r="P1110" s="43" t="s">
        <v>1361</v>
      </c>
      <c r="Q1110" s="45" t="s">
        <v>364</v>
      </c>
      <c r="R1110" s="43" t="s">
        <v>68</v>
      </c>
      <c r="S1110" s="43" t="s">
        <v>152</v>
      </c>
    </row>
    <row r="1111" spans="1:19" ht="20.25" customHeight="1">
      <c r="A1111" s="43" t="s">
        <v>708</v>
      </c>
      <c r="B1111" s="213" t="s">
        <v>2611</v>
      </c>
      <c r="C1111" s="45" t="s">
        <v>2609</v>
      </c>
      <c r="D1111" s="43" t="s">
        <v>462</v>
      </c>
      <c r="E1111" s="221"/>
      <c r="F1111" s="43" t="s">
        <v>2753</v>
      </c>
      <c r="G1111" s="43"/>
      <c r="H1111" s="216">
        <v>12</v>
      </c>
      <c r="I1111" s="216">
        <v>47700</v>
      </c>
      <c r="J1111" s="216"/>
      <c r="K1111" s="348">
        <f t="shared" si="65"/>
        <v>0</v>
      </c>
      <c r="L1111" s="348">
        <f t="shared" si="66"/>
        <v>0</v>
      </c>
      <c r="M1111" s="348">
        <f t="shared" si="67"/>
        <v>572400</v>
      </c>
      <c r="N1111" s="45"/>
      <c r="O1111" s="45"/>
      <c r="P1111" s="43" t="s">
        <v>1361</v>
      </c>
      <c r="Q1111" s="45" t="s">
        <v>358</v>
      </c>
      <c r="R1111" s="43" t="s">
        <v>73</v>
      </c>
      <c r="S1111" s="43" t="s">
        <v>152</v>
      </c>
    </row>
    <row r="1112" spans="1:19" ht="20.25" customHeight="1">
      <c r="A1112" s="43" t="s">
        <v>708</v>
      </c>
      <c r="B1112" s="213" t="s">
        <v>2611</v>
      </c>
      <c r="C1112" s="45" t="s">
        <v>2609</v>
      </c>
      <c r="D1112" s="43" t="s">
        <v>462</v>
      </c>
      <c r="E1112" s="221"/>
      <c r="F1112" s="43" t="s">
        <v>709</v>
      </c>
      <c r="G1112" s="43"/>
      <c r="H1112" s="216">
        <v>54</v>
      </c>
      <c r="I1112" s="216">
        <v>10800</v>
      </c>
      <c r="J1112" s="216"/>
      <c r="K1112" s="348">
        <f t="shared" si="65"/>
        <v>0</v>
      </c>
      <c r="L1112" s="348">
        <f t="shared" si="66"/>
        <v>0</v>
      </c>
      <c r="M1112" s="348">
        <f t="shared" si="67"/>
        <v>583200</v>
      </c>
      <c r="N1112" s="45"/>
      <c r="O1112" s="45"/>
      <c r="P1112" s="43" t="s">
        <v>1361</v>
      </c>
      <c r="Q1112" s="45" t="s">
        <v>336</v>
      </c>
      <c r="R1112" s="43" t="s">
        <v>73</v>
      </c>
      <c r="S1112" s="43" t="s">
        <v>152</v>
      </c>
    </row>
    <row r="1113" spans="1:19" ht="20.25" customHeight="1">
      <c r="A1113" s="43" t="s">
        <v>708</v>
      </c>
      <c r="B1113" s="213" t="s">
        <v>2611</v>
      </c>
      <c r="C1113" s="45" t="s">
        <v>2609</v>
      </c>
      <c r="D1113" s="43" t="s">
        <v>462</v>
      </c>
      <c r="E1113" s="221"/>
      <c r="F1113" s="43" t="s">
        <v>445</v>
      </c>
      <c r="G1113" s="43"/>
      <c r="H1113" s="216">
        <v>42</v>
      </c>
      <c r="I1113" s="216">
        <v>70200</v>
      </c>
      <c r="J1113" s="216"/>
      <c r="K1113" s="348">
        <f t="shared" si="65"/>
        <v>0</v>
      </c>
      <c r="L1113" s="348">
        <f t="shared" si="66"/>
        <v>0</v>
      </c>
      <c r="M1113" s="348">
        <f t="shared" si="67"/>
        <v>2948400</v>
      </c>
      <c r="N1113" s="45"/>
      <c r="O1113" s="45"/>
      <c r="P1113" s="43" t="s">
        <v>1361</v>
      </c>
      <c r="Q1113" s="45" t="s">
        <v>271</v>
      </c>
      <c r="R1113" s="43" t="s">
        <v>73</v>
      </c>
      <c r="S1113" s="43" t="s">
        <v>152</v>
      </c>
    </row>
    <row r="1114" spans="1:19" ht="20.25" customHeight="1">
      <c r="A1114" s="43" t="s">
        <v>708</v>
      </c>
      <c r="B1114" s="213" t="s">
        <v>2611</v>
      </c>
      <c r="C1114" s="45" t="s">
        <v>2609</v>
      </c>
      <c r="D1114" s="43" t="s">
        <v>462</v>
      </c>
      <c r="E1114" s="221"/>
      <c r="F1114" s="43" t="s">
        <v>267</v>
      </c>
      <c r="G1114" s="43"/>
      <c r="H1114" s="216">
        <v>36</v>
      </c>
      <c r="I1114" s="216">
        <v>73800</v>
      </c>
      <c r="J1114" s="216">
        <v>7.2</v>
      </c>
      <c r="K1114" s="348">
        <f t="shared" si="65"/>
        <v>2.5920000000000001</v>
      </c>
      <c r="L1114" s="348">
        <f t="shared" si="66"/>
        <v>0.25919999999999999</v>
      </c>
      <c r="M1114" s="348">
        <f t="shared" si="67"/>
        <v>2656800</v>
      </c>
      <c r="N1114" s="45"/>
      <c r="O1114" s="45"/>
      <c r="P1114" s="43" t="s">
        <v>1361</v>
      </c>
      <c r="Q1114" s="45" t="s">
        <v>344</v>
      </c>
      <c r="R1114" s="43" t="s">
        <v>60</v>
      </c>
      <c r="S1114" s="43" t="s">
        <v>152</v>
      </c>
    </row>
    <row r="1115" spans="1:19" ht="20.25" customHeight="1">
      <c r="A1115" s="43" t="s">
        <v>708</v>
      </c>
      <c r="B1115" s="213" t="s">
        <v>2611</v>
      </c>
      <c r="C1115" s="45" t="s">
        <v>2609</v>
      </c>
      <c r="D1115" s="43" t="s">
        <v>462</v>
      </c>
      <c r="E1115" s="221"/>
      <c r="F1115" s="43" t="s">
        <v>669</v>
      </c>
      <c r="G1115" s="43"/>
      <c r="H1115" s="216">
        <v>4</v>
      </c>
      <c r="I1115" s="216">
        <v>143100</v>
      </c>
      <c r="J1115" s="216">
        <v>22.5</v>
      </c>
      <c r="K1115" s="348">
        <f t="shared" si="65"/>
        <v>0.9</v>
      </c>
      <c r="L1115" s="348">
        <f t="shared" si="66"/>
        <v>0.09</v>
      </c>
      <c r="M1115" s="348">
        <f t="shared" si="67"/>
        <v>572400</v>
      </c>
      <c r="N1115" s="45"/>
      <c r="O1115" s="45"/>
      <c r="P1115" s="43" t="s">
        <v>1361</v>
      </c>
      <c r="Q1115" s="45" t="s">
        <v>628</v>
      </c>
      <c r="R1115" s="43" t="s">
        <v>60</v>
      </c>
      <c r="S1115" s="43" t="s">
        <v>152</v>
      </c>
    </row>
    <row r="1116" spans="1:19" ht="20.25" customHeight="1">
      <c r="A1116" s="43" t="s">
        <v>2306</v>
      </c>
      <c r="B1116" s="213" t="s">
        <v>2307</v>
      </c>
      <c r="C1116" s="45" t="s">
        <v>2083</v>
      </c>
      <c r="D1116" s="43" t="s">
        <v>527</v>
      </c>
      <c r="E1116" s="221"/>
      <c r="F1116" s="43" t="s">
        <v>811</v>
      </c>
      <c r="G1116" s="43"/>
      <c r="H1116" s="216">
        <v>147</v>
      </c>
      <c r="I1116" s="216">
        <v>127560</v>
      </c>
      <c r="J1116" s="216">
        <v>17.600000000000001</v>
      </c>
      <c r="K1116" s="348">
        <f t="shared" si="65"/>
        <v>25.872000000000003</v>
      </c>
      <c r="L1116" s="348">
        <f t="shared" si="66"/>
        <v>2.5872000000000002</v>
      </c>
      <c r="M1116" s="348">
        <f t="shared" si="67"/>
        <v>18751320</v>
      </c>
      <c r="N1116" s="45"/>
      <c r="O1116" s="45"/>
      <c r="P1116" s="43" t="s">
        <v>1361</v>
      </c>
      <c r="Q1116" s="45" t="s">
        <v>305</v>
      </c>
      <c r="R1116" s="43" t="s">
        <v>27</v>
      </c>
      <c r="S1116" s="43" t="s">
        <v>213</v>
      </c>
    </row>
    <row r="1117" spans="1:19" ht="20.25" customHeight="1">
      <c r="A1117" s="136" t="s">
        <v>2613</v>
      </c>
      <c r="B1117" s="151" t="s">
        <v>2734</v>
      </c>
      <c r="C1117" s="152" t="s">
        <v>1360</v>
      </c>
      <c r="D1117" s="149" t="s">
        <v>2727</v>
      </c>
      <c r="E1117" s="180"/>
      <c r="F1117" s="136" t="s">
        <v>1038</v>
      </c>
      <c r="G1117" s="136"/>
      <c r="H1117" s="153">
        <v>408</v>
      </c>
      <c r="I1117" s="153">
        <v>156435.6</v>
      </c>
      <c r="J1117" s="154">
        <v>24</v>
      </c>
      <c r="K1117" s="153">
        <v>9792</v>
      </c>
      <c r="L1117" s="180">
        <v>9.8000000000000007</v>
      </c>
      <c r="M1117" s="153">
        <v>63825742.600000001</v>
      </c>
      <c r="N1117" s="152"/>
      <c r="O1117" s="152" t="s">
        <v>542</v>
      </c>
      <c r="P1117" s="136" t="s">
        <v>1361</v>
      </c>
      <c r="Q1117" s="152" t="s">
        <v>341</v>
      </c>
      <c r="R1117" s="136" t="s">
        <v>60</v>
      </c>
      <c r="S1117" s="136" t="s">
        <v>237</v>
      </c>
    </row>
    <row r="1118" spans="1:19" ht="20.25" customHeight="1">
      <c r="A1118" s="136" t="s">
        <v>2613</v>
      </c>
      <c r="B1118" s="151" t="s">
        <v>2614</v>
      </c>
      <c r="C1118" s="152" t="s">
        <v>1360</v>
      </c>
      <c r="D1118" s="149" t="s">
        <v>2727</v>
      </c>
      <c r="E1118" s="180"/>
      <c r="F1118" s="136" t="s">
        <v>1090</v>
      </c>
      <c r="G1118" s="136"/>
      <c r="H1118" s="153">
        <v>408</v>
      </c>
      <c r="I1118" s="153">
        <v>63106.8</v>
      </c>
      <c r="J1118" s="154">
        <v>10.5</v>
      </c>
      <c r="K1118" s="153">
        <v>4284</v>
      </c>
      <c r="L1118" s="180">
        <v>4.3</v>
      </c>
      <c r="M1118" s="153">
        <v>25747572.800000001</v>
      </c>
      <c r="N1118" s="152"/>
      <c r="O1118" s="152" t="s">
        <v>2615</v>
      </c>
      <c r="P1118" s="136" t="s">
        <v>1361</v>
      </c>
      <c r="Q1118" s="152" t="s">
        <v>344</v>
      </c>
      <c r="R1118" s="136" t="s">
        <v>60</v>
      </c>
      <c r="S1118" s="136" t="s">
        <v>237</v>
      </c>
    </row>
    <row r="1119" spans="1:19" ht="20.25" customHeight="1">
      <c r="A1119" s="136" t="s">
        <v>2613</v>
      </c>
      <c r="B1119" s="151" t="s">
        <v>2614</v>
      </c>
      <c r="C1119" s="152" t="s">
        <v>1360</v>
      </c>
      <c r="D1119" s="149" t="s">
        <v>2727</v>
      </c>
      <c r="E1119" s="180"/>
      <c r="F1119" s="136" t="s">
        <v>1276</v>
      </c>
      <c r="G1119" s="136"/>
      <c r="H1119" s="153">
        <v>816</v>
      </c>
      <c r="I1119" s="153">
        <v>295847</v>
      </c>
      <c r="J1119" s="154">
        <v>31.4</v>
      </c>
      <c r="K1119" s="153">
        <v>25622.400000000001</v>
      </c>
      <c r="L1119" s="180">
        <v>25.6</v>
      </c>
      <c r="M1119" s="153">
        <v>241411134.30000001</v>
      </c>
      <c r="N1119" s="152"/>
      <c r="O1119" s="152" t="s">
        <v>2616</v>
      </c>
      <c r="P1119" s="136" t="s">
        <v>1361</v>
      </c>
      <c r="Q1119" s="152" t="s">
        <v>343</v>
      </c>
      <c r="R1119" s="136" t="s">
        <v>60</v>
      </c>
      <c r="S1119" s="136" t="s">
        <v>237</v>
      </c>
    </row>
    <row r="1120" spans="1:19" ht="20.25" customHeight="1">
      <c r="A1120" s="136" t="s">
        <v>2613</v>
      </c>
      <c r="B1120" s="151" t="s">
        <v>2614</v>
      </c>
      <c r="C1120" s="152" t="s">
        <v>1360</v>
      </c>
      <c r="D1120" s="149" t="s">
        <v>2727</v>
      </c>
      <c r="E1120" s="180"/>
      <c r="F1120" s="136" t="s">
        <v>1277</v>
      </c>
      <c r="G1120" s="136"/>
      <c r="H1120" s="153">
        <v>816</v>
      </c>
      <c r="I1120" s="153">
        <v>451580.8</v>
      </c>
      <c r="J1120" s="154">
        <v>0</v>
      </c>
      <c r="K1120" s="153">
        <v>0</v>
      </c>
      <c r="L1120" s="180">
        <v>0</v>
      </c>
      <c r="M1120" s="153">
        <v>368489955.39999998</v>
      </c>
      <c r="N1120" s="152"/>
      <c r="O1120" s="152" t="s">
        <v>2616</v>
      </c>
      <c r="P1120" s="136" t="s">
        <v>1361</v>
      </c>
      <c r="Q1120" s="152" t="s">
        <v>354</v>
      </c>
      <c r="R1120" s="136" t="s">
        <v>70</v>
      </c>
      <c r="S1120" s="136" t="s">
        <v>237</v>
      </c>
    </row>
    <row r="1121" spans="1:19" ht="20.25" customHeight="1">
      <c r="A1121" s="136" t="s">
        <v>2613</v>
      </c>
      <c r="B1121" s="151" t="s">
        <v>2614</v>
      </c>
      <c r="C1121" s="152" t="s">
        <v>1360</v>
      </c>
      <c r="D1121" s="149" t="s">
        <v>2727</v>
      </c>
      <c r="E1121" s="180"/>
      <c r="F1121" s="136" t="s">
        <v>880</v>
      </c>
      <c r="G1121" s="136"/>
      <c r="H1121" s="153">
        <v>816</v>
      </c>
      <c r="I1121" s="153">
        <v>1704.1</v>
      </c>
      <c r="J1121" s="154">
        <v>0</v>
      </c>
      <c r="K1121" s="153">
        <v>0</v>
      </c>
      <c r="L1121" s="180">
        <v>0</v>
      </c>
      <c r="M1121" s="153">
        <v>1390528.1</v>
      </c>
      <c r="N1121" s="152"/>
      <c r="O1121" s="152" t="s">
        <v>2616</v>
      </c>
      <c r="P1121" s="136" t="s">
        <v>1361</v>
      </c>
      <c r="Q1121" s="152" t="s">
        <v>336</v>
      </c>
      <c r="R1121" s="136" t="s">
        <v>73</v>
      </c>
      <c r="S1121" s="136" t="s">
        <v>237</v>
      </c>
    </row>
    <row r="1122" spans="1:19" ht="20.25" customHeight="1">
      <c r="A1122" s="136" t="s">
        <v>2617</v>
      </c>
      <c r="B1122" s="151" t="s">
        <v>2735</v>
      </c>
      <c r="C1122" s="152" t="s">
        <v>371</v>
      </c>
      <c r="D1122" s="149" t="s">
        <v>282</v>
      </c>
      <c r="E1122" s="180"/>
      <c r="F1122" s="136" t="s">
        <v>512</v>
      </c>
      <c r="G1122" s="136"/>
      <c r="H1122" s="153">
        <v>1668</v>
      </c>
      <c r="I1122" s="153">
        <v>47339.9</v>
      </c>
      <c r="J1122" s="154">
        <v>11.8</v>
      </c>
      <c r="K1122" s="153">
        <v>19682.400000000001</v>
      </c>
      <c r="L1122" s="180">
        <v>19.7</v>
      </c>
      <c r="M1122" s="153">
        <v>78962955.700000003</v>
      </c>
      <c r="N1122" s="152"/>
      <c r="O1122" s="152" t="s">
        <v>2619</v>
      </c>
      <c r="P1122" s="136" t="s">
        <v>2729</v>
      </c>
      <c r="Q1122" s="152" t="s">
        <v>270</v>
      </c>
      <c r="R1122" s="136" t="s">
        <v>60</v>
      </c>
      <c r="S1122" s="136" t="s">
        <v>213</v>
      </c>
    </row>
    <row r="1123" spans="1:19" ht="20.25" customHeight="1">
      <c r="A1123" s="136" t="s">
        <v>2617</v>
      </c>
      <c r="B1123" s="151" t="s">
        <v>2618</v>
      </c>
      <c r="C1123" s="152" t="s">
        <v>371</v>
      </c>
      <c r="D1123" s="149" t="s">
        <v>282</v>
      </c>
      <c r="E1123" s="180"/>
      <c r="F1123" s="136" t="s">
        <v>1387</v>
      </c>
      <c r="G1123" s="136"/>
      <c r="H1123" s="153">
        <v>1668</v>
      </c>
      <c r="I1123" s="153">
        <v>11682.3</v>
      </c>
      <c r="J1123" s="154">
        <v>0</v>
      </c>
      <c r="K1123" s="153">
        <v>0</v>
      </c>
      <c r="L1123" s="180">
        <v>0</v>
      </c>
      <c r="M1123" s="153">
        <v>19486019.699999999</v>
      </c>
      <c r="N1123" s="152"/>
      <c r="O1123" s="152" t="s">
        <v>2619</v>
      </c>
      <c r="P1123" s="136" t="s">
        <v>417</v>
      </c>
      <c r="Q1123" s="152" t="s">
        <v>577</v>
      </c>
      <c r="R1123" s="136" t="s">
        <v>240</v>
      </c>
      <c r="S1123" s="136" t="s">
        <v>213</v>
      </c>
    </row>
    <row r="1124" spans="1:19" ht="20.25" customHeight="1">
      <c r="A1124" s="136" t="s">
        <v>2620</v>
      </c>
      <c r="B1124" s="151" t="s">
        <v>2736</v>
      </c>
      <c r="C1124" s="152" t="s">
        <v>371</v>
      </c>
      <c r="D1124" s="149" t="s">
        <v>1477</v>
      </c>
      <c r="E1124" s="180"/>
      <c r="F1124" s="136" t="s">
        <v>187</v>
      </c>
      <c r="G1124" s="136"/>
      <c r="H1124" s="153">
        <v>579</v>
      </c>
      <c r="I1124" s="153">
        <v>23000</v>
      </c>
      <c r="J1124" s="154">
        <v>0</v>
      </c>
      <c r="K1124" s="153">
        <v>0</v>
      </c>
      <c r="L1124" s="180">
        <v>0</v>
      </c>
      <c r="M1124" s="153">
        <v>13317000</v>
      </c>
      <c r="N1124" s="152"/>
      <c r="O1124" s="152" t="s">
        <v>11</v>
      </c>
      <c r="P1124" s="136" t="s">
        <v>417</v>
      </c>
      <c r="Q1124" s="152" t="s">
        <v>360</v>
      </c>
      <c r="R1124" s="136" t="s">
        <v>73</v>
      </c>
      <c r="S1124" s="136" t="s">
        <v>213</v>
      </c>
    </row>
    <row r="1125" spans="1:19" ht="20.25" customHeight="1">
      <c r="A1125" s="136" t="s">
        <v>2620</v>
      </c>
      <c r="B1125" s="151" t="s">
        <v>2621</v>
      </c>
      <c r="C1125" s="152" t="s">
        <v>371</v>
      </c>
      <c r="D1125" s="149" t="s">
        <v>1477</v>
      </c>
      <c r="E1125" s="180"/>
      <c r="F1125" s="136" t="s">
        <v>163</v>
      </c>
      <c r="G1125" s="136"/>
      <c r="H1125" s="153">
        <v>1246</v>
      </c>
      <c r="I1125" s="153">
        <v>14000</v>
      </c>
      <c r="J1125" s="154">
        <v>0</v>
      </c>
      <c r="K1125" s="153">
        <v>0</v>
      </c>
      <c r="L1125" s="180">
        <v>0</v>
      </c>
      <c r="M1125" s="153">
        <v>17444000</v>
      </c>
      <c r="N1125" s="152"/>
      <c r="O1125" s="152" t="s">
        <v>11</v>
      </c>
      <c r="P1125" s="136" t="s">
        <v>417</v>
      </c>
      <c r="Q1125" s="152" t="s">
        <v>360</v>
      </c>
      <c r="R1125" s="136" t="s">
        <v>73</v>
      </c>
      <c r="S1125" s="136" t="s">
        <v>213</v>
      </c>
    </row>
    <row r="1126" spans="1:19" ht="20.25" customHeight="1">
      <c r="A1126" s="136" t="s">
        <v>2620</v>
      </c>
      <c r="B1126" s="151" t="s">
        <v>2621</v>
      </c>
      <c r="C1126" s="152" t="s">
        <v>371</v>
      </c>
      <c r="D1126" s="149" t="s">
        <v>1477</v>
      </c>
      <c r="E1126" s="180"/>
      <c r="F1126" s="136" t="s">
        <v>164</v>
      </c>
      <c r="G1126" s="136"/>
      <c r="H1126" s="153">
        <v>579</v>
      </c>
      <c r="I1126" s="153">
        <v>17000</v>
      </c>
      <c r="J1126" s="154">
        <v>0</v>
      </c>
      <c r="K1126" s="153">
        <v>0</v>
      </c>
      <c r="L1126" s="180">
        <v>0</v>
      </c>
      <c r="M1126" s="153">
        <v>9843000</v>
      </c>
      <c r="N1126" s="152"/>
      <c r="O1126" s="152" t="s">
        <v>11</v>
      </c>
      <c r="P1126" s="136" t="s">
        <v>417</v>
      </c>
      <c r="Q1126" s="152" t="s">
        <v>360</v>
      </c>
      <c r="R1126" s="136" t="s">
        <v>73</v>
      </c>
      <c r="S1126" s="136" t="s">
        <v>213</v>
      </c>
    </row>
    <row r="1127" spans="1:19" ht="20.25" customHeight="1">
      <c r="A1127" s="136" t="s">
        <v>2620</v>
      </c>
      <c r="B1127" s="151" t="s">
        <v>2621</v>
      </c>
      <c r="C1127" s="152" t="s">
        <v>371</v>
      </c>
      <c r="D1127" s="149" t="s">
        <v>1477</v>
      </c>
      <c r="E1127" s="180"/>
      <c r="F1127" s="136" t="s">
        <v>239</v>
      </c>
      <c r="G1127" s="136"/>
      <c r="H1127" s="153">
        <v>667</v>
      </c>
      <c r="I1127" s="153">
        <v>29000</v>
      </c>
      <c r="J1127" s="154">
        <v>0</v>
      </c>
      <c r="K1127" s="153">
        <v>0</v>
      </c>
      <c r="L1127" s="180">
        <v>0</v>
      </c>
      <c r="M1127" s="153">
        <v>19343000</v>
      </c>
      <c r="N1127" s="152"/>
      <c r="O1127" s="152" t="s">
        <v>11</v>
      </c>
      <c r="P1127" s="136" t="s">
        <v>417</v>
      </c>
      <c r="Q1127" s="152" t="s">
        <v>360</v>
      </c>
      <c r="R1127" s="136" t="s">
        <v>73</v>
      </c>
      <c r="S1127" s="136" t="s">
        <v>213</v>
      </c>
    </row>
    <row r="1128" spans="1:19" ht="20.25" customHeight="1">
      <c r="A1128" s="136" t="s">
        <v>2620</v>
      </c>
      <c r="B1128" s="151" t="s">
        <v>2621</v>
      </c>
      <c r="C1128" s="152" t="s">
        <v>371</v>
      </c>
      <c r="D1128" s="149" t="s">
        <v>1477</v>
      </c>
      <c r="E1128" s="180"/>
      <c r="F1128" s="136" t="s">
        <v>2710</v>
      </c>
      <c r="G1128" s="136"/>
      <c r="H1128" s="153">
        <v>579</v>
      </c>
      <c r="I1128" s="153">
        <v>17000</v>
      </c>
      <c r="J1128" s="154">
        <v>0</v>
      </c>
      <c r="K1128" s="153">
        <v>0</v>
      </c>
      <c r="L1128" s="180">
        <v>0</v>
      </c>
      <c r="M1128" s="153">
        <v>9843000</v>
      </c>
      <c r="N1128" s="152"/>
      <c r="O1128" s="152" t="s">
        <v>11</v>
      </c>
      <c r="P1128" s="136" t="s">
        <v>417</v>
      </c>
      <c r="Q1128" s="152" t="s">
        <v>360</v>
      </c>
      <c r="R1128" s="136" t="s">
        <v>73</v>
      </c>
      <c r="S1128" s="136" t="s">
        <v>213</v>
      </c>
    </row>
    <row r="1129" spans="1:19" ht="20.25" customHeight="1">
      <c r="A1129" s="136" t="s">
        <v>2620</v>
      </c>
      <c r="B1129" s="151" t="s">
        <v>2621</v>
      </c>
      <c r="C1129" s="152" t="s">
        <v>371</v>
      </c>
      <c r="D1129" s="149" t="s">
        <v>1477</v>
      </c>
      <c r="E1129" s="180"/>
      <c r="F1129" s="136" t="s">
        <v>148</v>
      </c>
      <c r="G1129" s="136"/>
      <c r="H1129" s="153">
        <v>579</v>
      </c>
      <c r="I1129" s="153">
        <v>110891</v>
      </c>
      <c r="J1129" s="154">
        <v>31.3</v>
      </c>
      <c r="K1129" s="153">
        <v>18123</v>
      </c>
      <c r="L1129" s="180">
        <v>18.100000000000001</v>
      </c>
      <c r="M1129" s="153">
        <v>64205726</v>
      </c>
      <c r="N1129" s="152"/>
      <c r="O1129" s="152" t="s">
        <v>1114</v>
      </c>
      <c r="P1129" s="136" t="s">
        <v>417</v>
      </c>
      <c r="Q1129" s="152" t="s">
        <v>117</v>
      </c>
      <c r="R1129" s="136" t="s">
        <v>60</v>
      </c>
      <c r="S1129" s="136" t="s">
        <v>213</v>
      </c>
    </row>
    <row r="1130" spans="1:19" ht="20.25" customHeight="1">
      <c r="A1130" s="136" t="s">
        <v>2620</v>
      </c>
      <c r="B1130" s="151" t="s">
        <v>2621</v>
      </c>
      <c r="C1130" s="152" t="s">
        <v>371</v>
      </c>
      <c r="D1130" s="149" t="s">
        <v>1477</v>
      </c>
      <c r="E1130" s="180"/>
      <c r="F1130" s="136" t="s">
        <v>880</v>
      </c>
      <c r="G1130" s="136"/>
      <c r="H1130" s="153">
        <v>579</v>
      </c>
      <c r="I1130" s="153">
        <v>2307.6</v>
      </c>
      <c r="J1130" s="154">
        <v>0</v>
      </c>
      <c r="K1130" s="153">
        <v>0</v>
      </c>
      <c r="L1130" s="180">
        <v>0</v>
      </c>
      <c r="M1130" s="153">
        <v>1336072.8999999999</v>
      </c>
      <c r="N1130" s="152"/>
      <c r="O1130" s="152" t="s">
        <v>1114</v>
      </c>
      <c r="P1130" s="136" t="s">
        <v>417</v>
      </c>
      <c r="Q1130" s="152" t="s">
        <v>336</v>
      </c>
      <c r="R1130" s="136" t="s">
        <v>73</v>
      </c>
      <c r="S1130" s="136" t="s">
        <v>213</v>
      </c>
    </row>
    <row r="1131" spans="1:19" ht="20.25" customHeight="1">
      <c r="A1131" s="136" t="s">
        <v>2620</v>
      </c>
      <c r="B1131" s="151" t="s">
        <v>2621</v>
      </c>
      <c r="C1131" s="152" t="s">
        <v>371</v>
      </c>
      <c r="D1131" s="149" t="s">
        <v>1477</v>
      </c>
      <c r="E1131" s="180"/>
      <c r="F1131" s="136" t="s">
        <v>880</v>
      </c>
      <c r="G1131" s="136"/>
      <c r="H1131" s="153">
        <v>667</v>
      </c>
      <c r="I1131" s="153">
        <v>2251.6</v>
      </c>
      <c r="J1131" s="154">
        <v>0</v>
      </c>
      <c r="K1131" s="153">
        <v>0</v>
      </c>
      <c r="L1131" s="180">
        <v>0</v>
      </c>
      <c r="M1131" s="153">
        <v>1501811.9</v>
      </c>
      <c r="N1131" s="152"/>
      <c r="O1131" s="152" t="s">
        <v>2622</v>
      </c>
      <c r="P1131" s="136" t="s">
        <v>417</v>
      </c>
      <c r="Q1131" s="152" t="s">
        <v>336</v>
      </c>
      <c r="R1131" s="136" t="s">
        <v>73</v>
      </c>
      <c r="S1131" s="136" t="s">
        <v>213</v>
      </c>
    </row>
    <row r="1132" spans="1:19" ht="20.25" customHeight="1">
      <c r="A1132" s="136" t="s">
        <v>2620</v>
      </c>
      <c r="B1132" s="151" t="s">
        <v>2621</v>
      </c>
      <c r="C1132" s="152" t="s">
        <v>371</v>
      </c>
      <c r="D1132" s="149" t="s">
        <v>1477</v>
      </c>
      <c r="E1132" s="180"/>
      <c r="F1132" s="136" t="s">
        <v>148</v>
      </c>
      <c r="G1132" s="136"/>
      <c r="H1132" s="153">
        <v>667</v>
      </c>
      <c r="I1132" s="153">
        <v>108202</v>
      </c>
      <c r="J1132" s="154">
        <v>31.3</v>
      </c>
      <c r="K1132" s="153">
        <v>20877</v>
      </c>
      <c r="L1132" s="180">
        <v>20.8</v>
      </c>
      <c r="M1132" s="153">
        <v>72170406</v>
      </c>
      <c r="N1132" s="152"/>
      <c r="O1132" s="152" t="s">
        <v>2622</v>
      </c>
      <c r="P1132" s="136" t="s">
        <v>417</v>
      </c>
      <c r="Q1132" s="152" t="s">
        <v>117</v>
      </c>
      <c r="R1132" s="136" t="s">
        <v>60</v>
      </c>
      <c r="S1132" s="136" t="s">
        <v>213</v>
      </c>
    </row>
    <row r="1133" spans="1:19" ht="20.25" customHeight="1">
      <c r="A1133" s="136" t="s">
        <v>2620</v>
      </c>
      <c r="B1133" s="151" t="s">
        <v>2621</v>
      </c>
      <c r="C1133" s="152" t="s">
        <v>371</v>
      </c>
      <c r="D1133" s="149" t="s">
        <v>1477</v>
      </c>
      <c r="E1133" s="180"/>
      <c r="F1133" s="136" t="s">
        <v>416</v>
      </c>
      <c r="G1133" s="136"/>
      <c r="H1133" s="153">
        <v>667</v>
      </c>
      <c r="I1133" s="153">
        <v>117000</v>
      </c>
      <c r="J1133" s="154">
        <v>0</v>
      </c>
      <c r="K1133" s="153">
        <v>0</v>
      </c>
      <c r="L1133" s="180">
        <v>0</v>
      </c>
      <c r="M1133" s="153">
        <v>78039000</v>
      </c>
      <c r="N1133" s="152"/>
      <c r="O1133" s="152" t="s">
        <v>1903</v>
      </c>
      <c r="P1133" s="136" t="s">
        <v>417</v>
      </c>
      <c r="Q1133" s="152" t="s">
        <v>281</v>
      </c>
      <c r="R1133" s="136" t="s">
        <v>70</v>
      </c>
      <c r="S1133" s="136" t="s">
        <v>213</v>
      </c>
    </row>
    <row r="1134" spans="1:19" ht="20.25" customHeight="1">
      <c r="A1134" s="136" t="s">
        <v>2620</v>
      </c>
      <c r="B1134" s="151" t="s">
        <v>2621</v>
      </c>
      <c r="C1134" s="152" t="s">
        <v>371</v>
      </c>
      <c r="D1134" s="149" t="s">
        <v>1477</v>
      </c>
      <c r="E1134" s="180"/>
      <c r="F1134" s="136" t="s">
        <v>1901</v>
      </c>
      <c r="G1134" s="136"/>
      <c r="H1134" s="153">
        <v>1246</v>
      </c>
      <c r="I1134" s="153">
        <v>12087.3</v>
      </c>
      <c r="J1134" s="154">
        <v>0</v>
      </c>
      <c r="K1134" s="153">
        <v>0</v>
      </c>
      <c r="L1134" s="180">
        <v>0</v>
      </c>
      <c r="M1134" s="153">
        <v>15060798.300000001</v>
      </c>
      <c r="N1134" s="152"/>
      <c r="O1134" s="152" t="s">
        <v>2623</v>
      </c>
      <c r="P1134" s="136" t="s">
        <v>417</v>
      </c>
      <c r="Q1134" s="152" t="s">
        <v>577</v>
      </c>
      <c r="R1134" s="136" t="s">
        <v>240</v>
      </c>
      <c r="S1134" s="136" t="s">
        <v>213</v>
      </c>
    </row>
    <row r="1135" spans="1:19" ht="20.25" customHeight="1">
      <c r="A1135" s="136" t="s">
        <v>2620</v>
      </c>
      <c r="B1135" s="151" t="s">
        <v>2621</v>
      </c>
      <c r="C1135" s="152" t="s">
        <v>371</v>
      </c>
      <c r="D1135" s="149" t="s">
        <v>1477</v>
      </c>
      <c r="E1135" s="180"/>
      <c r="F1135" s="136" t="s">
        <v>513</v>
      </c>
      <c r="G1135" s="136"/>
      <c r="H1135" s="153">
        <v>1246</v>
      </c>
      <c r="I1135" s="153">
        <v>60831.6</v>
      </c>
      <c r="J1135" s="154">
        <v>15.6</v>
      </c>
      <c r="K1135" s="153">
        <v>19437.599999999999</v>
      </c>
      <c r="L1135" s="180">
        <v>19.399999999999999</v>
      </c>
      <c r="M1135" s="153">
        <v>75796174.599999994</v>
      </c>
      <c r="N1135" s="152"/>
      <c r="O1135" s="152" t="s">
        <v>2623</v>
      </c>
      <c r="P1135" s="136" t="s">
        <v>417</v>
      </c>
      <c r="Q1135" s="152" t="s">
        <v>270</v>
      </c>
      <c r="R1135" s="136" t="s">
        <v>60</v>
      </c>
      <c r="S1135" s="136" t="s">
        <v>213</v>
      </c>
    </row>
    <row r="1136" spans="1:19" ht="20.25" customHeight="1">
      <c r="A1136" s="136" t="s">
        <v>2620</v>
      </c>
      <c r="B1136" s="151" t="s">
        <v>2621</v>
      </c>
      <c r="C1136" s="152" t="s">
        <v>371</v>
      </c>
      <c r="D1136" s="149" t="s">
        <v>1477</v>
      </c>
      <c r="E1136" s="180"/>
      <c r="F1136" s="136" t="s">
        <v>82</v>
      </c>
      <c r="G1136" s="136"/>
      <c r="H1136" s="153">
        <v>667</v>
      </c>
      <c r="I1136" s="153">
        <v>12606.6</v>
      </c>
      <c r="J1136" s="154">
        <v>0</v>
      </c>
      <c r="K1136" s="153">
        <v>0</v>
      </c>
      <c r="L1136" s="180">
        <v>0</v>
      </c>
      <c r="M1136" s="153">
        <v>8408625.5999999996</v>
      </c>
      <c r="N1136" s="152"/>
      <c r="O1136" s="152" t="s">
        <v>2624</v>
      </c>
      <c r="P1136" s="136" t="s">
        <v>417</v>
      </c>
      <c r="Q1136" s="152" t="s">
        <v>336</v>
      </c>
      <c r="R1136" s="136" t="s">
        <v>73</v>
      </c>
      <c r="S1136" s="136" t="s">
        <v>213</v>
      </c>
    </row>
    <row r="1137" spans="1:19" ht="20.25" customHeight="1">
      <c r="A1137" s="136" t="s">
        <v>2620</v>
      </c>
      <c r="B1137" s="151" t="s">
        <v>2621</v>
      </c>
      <c r="C1137" s="152" t="s">
        <v>371</v>
      </c>
      <c r="D1137" s="149" t="s">
        <v>1477</v>
      </c>
      <c r="E1137" s="180"/>
      <c r="F1137" s="136" t="s">
        <v>373</v>
      </c>
      <c r="G1137" s="136"/>
      <c r="H1137" s="153">
        <v>667</v>
      </c>
      <c r="I1137" s="153">
        <v>13535.5</v>
      </c>
      <c r="J1137" s="154">
        <v>0</v>
      </c>
      <c r="K1137" s="153">
        <v>0</v>
      </c>
      <c r="L1137" s="180">
        <v>0</v>
      </c>
      <c r="M1137" s="153">
        <v>9028208.5</v>
      </c>
      <c r="N1137" s="152"/>
      <c r="O1137" s="152" t="s">
        <v>2624</v>
      </c>
      <c r="P1137" s="136" t="s">
        <v>417</v>
      </c>
      <c r="Q1137" s="152" t="s">
        <v>336</v>
      </c>
      <c r="R1137" s="136" t="s">
        <v>73</v>
      </c>
      <c r="S1137" s="136" t="s">
        <v>213</v>
      </c>
    </row>
    <row r="1138" spans="1:19" ht="20.25" customHeight="1">
      <c r="A1138" s="136" t="s">
        <v>2620</v>
      </c>
      <c r="B1138" s="151" t="s">
        <v>2621</v>
      </c>
      <c r="C1138" s="152" t="s">
        <v>371</v>
      </c>
      <c r="D1138" s="149" t="s">
        <v>1477</v>
      </c>
      <c r="E1138" s="180"/>
      <c r="F1138" s="136" t="s">
        <v>1115</v>
      </c>
      <c r="G1138" s="136"/>
      <c r="H1138" s="153">
        <v>667</v>
      </c>
      <c r="I1138" s="153">
        <v>7630.3</v>
      </c>
      <c r="J1138" s="154">
        <v>0</v>
      </c>
      <c r="K1138" s="153">
        <v>0</v>
      </c>
      <c r="L1138" s="180">
        <v>0</v>
      </c>
      <c r="M1138" s="153">
        <v>5089431.3</v>
      </c>
      <c r="N1138" s="152"/>
      <c r="O1138" s="152" t="s">
        <v>2624</v>
      </c>
      <c r="P1138" s="136" t="s">
        <v>417</v>
      </c>
      <c r="Q1138" s="152" t="s">
        <v>336</v>
      </c>
      <c r="R1138" s="136" t="s">
        <v>73</v>
      </c>
      <c r="S1138" s="136" t="s">
        <v>213</v>
      </c>
    </row>
    <row r="1139" spans="1:19" ht="20.25" customHeight="1">
      <c r="A1139" s="136" t="s">
        <v>2620</v>
      </c>
      <c r="B1139" s="151" t="s">
        <v>2621</v>
      </c>
      <c r="C1139" s="152" t="s">
        <v>371</v>
      </c>
      <c r="D1139" s="149" t="s">
        <v>1477</v>
      </c>
      <c r="E1139" s="180"/>
      <c r="F1139" s="136" t="s">
        <v>275</v>
      </c>
      <c r="G1139" s="136"/>
      <c r="H1139" s="153">
        <v>667</v>
      </c>
      <c r="I1139" s="153">
        <v>67412.3</v>
      </c>
      <c r="J1139" s="154">
        <v>0</v>
      </c>
      <c r="K1139" s="153">
        <v>0</v>
      </c>
      <c r="L1139" s="180">
        <v>0</v>
      </c>
      <c r="M1139" s="153">
        <v>44964019</v>
      </c>
      <c r="N1139" s="152"/>
      <c r="O1139" s="152" t="s">
        <v>2624</v>
      </c>
      <c r="P1139" s="136" t="s">
        <v>417</v>
      </c>
      <c r="Q1139" s="152" t="s">
        <v>276</v>
      </c>
      <c r="R1139" s="136" t="s">
        <v>73</v>
      </c>
      <c r="S1139" s="136" t="s">
        <v>213</v>
      </c>
    </row>
    <row r="1140" spans="1:19" ht="20.25" customHeight="1">
      <c r="A1140" s="136" t="s">
        <v>2620</v>
      </c>
      <c r="B1140" s="151" t="s">
        <v>2621</v>
      </c>
      <c r="C1140" s="152" t="s">
        <v>371</v>
      </c>
      <c r="D1140" s="149" t="s">
        <v>1477</v>
      </c>
      <c r="E1140" s="180"/>
      <c r="F1140" s="136" t="s">
        <v>81</v>
      </c>
      <c r="G1140" s="136"/>
      <c r="H1140" s="153">
        <v>667</v>
      </c>
      <c r="I1140" s="153">
        <v>5507.1</v>
      </c>
      <c r="J1140" s="154">
        <v>0</v>
      </c>
      <c r="K1140" s="153">
        <v>0</v>
      </c>
      <c r="L1140" s="180">
        <v>0</v>
      </c>
      <c r="M1140" s="153">
        <v>3673241.7</v>
      </c>
      <c r="N1140" s="152"/>
      <c r="O1140" s="152" t="s">
        <v>2624</v>
      </c>
      <c r="P1140" s="136" t="s">
        <v>417</v>
      </c>
      <c r="Q1140" s="152" t="s">
        <v>336</v>
      </c>
      <c r="R1140" s="136" t="s">
        <v>73</v>
      </c>
      <c r="S1140" s="136" t="s">
        <v>213</v>
      </c>
    </row>
    <row r="1141" spans="1:19" ht="20.25" customHeight="1">
      <c r="A1141" s="136" t="s">
        <v>2620</v>
      </c>
      <c r="B1141" s="151" t="s">
        <v>2621</v>
      </c>
      <c r="C1141" s="152" t="s">
        <v>371</v>
      </c>
      <c r="D1141" s="149" t="s">
        <v>1477</v>
      </c>
      <c r="E1141" s="180"/>
      <c r="F1141" s="136" t="s">
        <v>1647</v>
      </c>
      <c r="G1141" s="136"/>
      <c r="H1141" s="153">
        <v>667</v>
      </c>
      <c r="I1141" s="153">
        <v>5308.1</v>
      </c>
      <c r="J1141" s="154">
        <v>0</v>
      </c>
      <c r="K1141" s="153">
        <v>0</v>
      </c>
      <c r="L1141" s="180">
        <v>0</v>
      </c>
      <c r="M1141" s="153">
        <v>3540474</v>
      </c>
      <c r="N1141" s="152"/>
      <c r="O1141" s="152" t="s">
        <v>2624</v>
      </c>
      <c r="P1141" s="136" t="s">
        <v>417</v>
      </c>
      <c r="Q1141" s="152" t="s">
        <v>336</v>
      </c>
      <c r="R1141" s="136" t="s">
        <v>73</v>
      </c>
      <c r="S1141" s="136" t="s">
        <v>213</v>
      </c>
    </row>
    <row r="1142" spans="1:19" ht="20.25" customHeight="1">
      <c r="A1142" s="136" t="s">
        <v>2620</v>
      </c>
      <c r="B1142" s="151" t="s">
        <v>2621</v>
      </c>
      <c r="C1142" s="152" t="s">
        <v>371</v>
      </c>
      <c r="D1142" s="149" t="s">
        <v>1477</v>
      </c>
      <c r="E1142" s="180"/>
      <c r="F1142" s="136" t="s">
        <v>1646</v>
      </c>
      <c r="G1142" s="136"/>
      <c r="H1142" s="153">
        <v>579</v>
      </c>
      <c r="I1142" s="153">
        <v>15000</v>
      </c>
      <c r="J1142" s="154">
        <v>0</v>
      </c>
      <c r="K1142" s="153">
        <v>0</v>
      </c>
      <c r="L1142" s="180">
        <v>0</v>
      </c>
      <c r="M1142" s="153">
        <v>8685000</v>
      </c>
      <c r="N1142" s="152"/>
      <c r="O1142" s="152" t="s">
        <v>11</v>
      </c>
      <c r="P1142" s="136" t="s">
        <v>417</v>
      </c>
      <c r="Q1142" s="152" t="s">
        <v>336</v>
      </c>
      <c r="R1142" s="136" t="s">
        <v>73</v>
      </c>
      <c r="S1142" s="136" t="s">
        <v>213</v>
      </c>
    </row>
    <row r="1143" spans="1:19" ht="20.25" customHeight="1">
      <c r="A1143" s="136" t="s">
        <v>2620</v>
      </c>
      <c r="B1143" s="151" t="s">
        <v>2621</v>
      </c>
      <c r="C1143" s="152" t="s">
        <v>371</v>
      </c>
      <c r="D1143" s="149" t="s">
        <v>1477</v>
      </c>
      <c r="E1143" s="180"/>
      <c r="F1143" s="136" t="s">
        <v>882</v>
      </c>
      <c r="G1143" s="136"/>
      <c r="H1143" s="153">
        <v>1246</v>
      </c>
      <c r="I1143" s="153">
        <v>5187</v>
      </c>
      <c r="J1143" s="154">
        <v>0</v>
      </c>
      <c r="K1143" s="153">
        <v>0</v>
      </c>
      <c r="L1143" s="180">
        <v>0</v>
      </c>
      <c r="M1143" s="153">
        <v>6463054</v>
      </c>
      <c r="N1143" s="152"/>
      <c r="O1143" s="152" t="s">
        <v>1112</v>
      </c>
      <c r="P1143" s="136" t="s">
        <v>417</v>
      </c>
      <c r="Q1143" s="152" t="s">
        <v>336</v>
      </c>
      <c r="R1143" s="136" t="s">
        <v>73</v>
      </c>
      <c r="S1143" s="136" t="s">
        <v>213</v>
      </c>
    </row>
    <row r="1144" spans="1:19" ht="20.25" customHeight="1">
      <c r="A1144" s="136" t="s">
        <v>2620</v>
      </c>
      <c r="B1144" s="151" t="s">
        <v>2621</v>
      </c>
      <c r="C1144" s="152" t="s">
        <v>371</v>
      </c>
      <c r="D1144" s="149" t="s">
        <v>1477</v>
      </c>
      <c r="E1144" s="180"/>
      <c r="F1144" s="136" t="s">
        <v>876</v>
      </c>
      <c r="G1144" s="136"/>
      <c r="H1144" s="153">
        <v>1246</v>
      </c>
      <c r="I1144" s="153">
        <v>1098.4000000000001</v>
      </c>
      <c r="J1144" s="154">
        <v>0</v>
      </c>
      <c r="K1144" s="153">
        <v>0</v>
      </c>
      <c r="L1144" s="180">
        <v>0</v>
      </c>
      <c r="M1144" s="153">
        <v>1368646.8</v>
      </c>
      <c r="N1144" s="152"/>
      <c r="O1144" s="152" t="s">
        <v>1112</v>
      </c>
      <c r="P1144" s="136" t="s">
        <v>417</v>
      </c>
      <c r="Q1144" s="152" t="s">
        <v>336</v>
      </c>
      <c r="R1144" s="136" t="s">
        <v>73</v>
      </c>
      <c r="S1144" s="136" t="s">
        <v>213</v>
      </c>
    </row>
    <row r="1145" spans="1:19" ht="20.25" customHeight="1">
      <c r="A1145" s="136" t="s">
        <v>2620</v>
      </c>
      <c r="B1145" s="151" t="s">
        <v>2621</v>
      </c>
      <c r="C1145" s="152" t="s">
        <v>371</v>
      </c>
      <c r="D1145" s="149" t="s">
        <v>1477</v>
      </c>
      <c r="E1145" s="180"/>
      <c r="F1145" s="136" t="s">
        <v>881</v>
      </c>
      <c r="G1145" s="136"/>
      <c r="H1145" s="153">
        <v>1246</v>
      </c>
      <c r="I1145" s="153">
        <v>6224.5</v>
      </c>
      <c r="J1145" s="154">
        <v>0</v>
      </c>
      <c r="K1145" s="153">
        <v>0</v>
      </c>
      <c r="L1145" s="180">
        <v>0</v>
      </c>
      <c r="M1145" s="153">
        <v>7755664.7999999998</v>
      </c>
      <c r="N1145" s="152"/>
      <c r="O1145" s="152" t="s">
        <v>1112</v>
      </c>
      <c r="P1145" s="136" t="s">
        <v>417</v>
      </c>
      <c r="Q1145" s="152" t="s">
        <v>336</v>
      </c>
      <c r="R1145" s="136" t="s">
        <v>73</v>
      </c>
      <c r="S1145" s="136" t="s">
        <v>213</v>
      </c>
    </row>
    <row r="1146" spans="1:19" ht="20.25" customHeight="1">
      <c r="A1146" s="136" t="s">
        <v>2620</v>
      </c>
      <c r="B1146" s="151" t="s">
        <v>2621</v>
      </c>
      <c r="C1146" s="152" t="s">
        <v>371</v>
      </c>
      <c r="D1146" s="149" t="s">
        <v>1477</v>
      </c>
      <c r="E1146" s="180"/>
      <c r="F1146" s="136" t="s">
        <v>422</v>
      </c>
      <c r="G1146" s="136"/>
      <c r="H1146" s="153">
        <v>1246</v>
      </c>
      <c r="I1146" s="153">
        <v>29718.7</v>
      </c>
      <c r="J1146" s="154">
        <v>0</v>
      </c>
      <c r="K1146" s="153">
        <v>0</v>
      </c>
      <c r="L1146" s="180">
        <v>0</v>
      </c>
      <c r="M1146" s="153">
        <v>37029497.5</v>
      </c>
      <c r="N1146" s="152"/>
      <c r="O1146" s="152" t="s">
        <v>1112</v>
      </c>
      <c r="P1146" s="136" t="s">
        <v>417</v>
      </c>
      <c r="Q1146" s="152" t="s">
        <v>271</v>
      </c>
      <c r="R1146" s="136" t="s">
        <v>73</v>
      </c>
      <c r="S1146" s="136" t="s">
        <v>213</v>
      </c>
    </row>
    <row r="1147" spans="1:19" ht="20.25" customHeight="1">
      <c r="A1147" s="136" t="s">
        <v>2620</v>
      </c>
      <c r="B1147" s="151" t="s">
        <v>2621</v>
      </c>
      <c r="C1147" s="152" t="s">
        <v>371</v>
      </c>
      <c r="D1147" s="149" t="s">
        <v>1477</v>
      </c>
      <c r="E1147" s="180"/>
      <c r="F1147" s="136" t="s">
        <v>556</v>
      </c>
      <c r="G1147" s="136"/>
      <c r="H1147" s="153">
        <v>1246</v>
      </c>
      <c r="I1147" s="153">
        <v>1647.6</v>
      </c>
      <c r="J1147" s="154">
        <v>0</v>
      </c>
      <c r="K1147" s="153">
        <v>0</v>
      </c>
      <c r="L1147" s="180">
        <v>0</v>
      </c>
      <c r="M1147" s="153">
        <v>2052970</v>
      </c>
      <c r="N1147" s="152"/>
      <c r="O1147" s="152" t="s">
        <v>1112</v>
      </c>
      <c r="P1147" s="136" t="s">
        <v>417</v>
      </c>
      <c r="Q1147" s="152" t="s">
        <v>336</v>
      </c>
      <c r="R1147" s="136" t="s">
        <v>73</v>
      </c>
      <c r="S1147" s="136" t="s">
        <v>213</v>
      </c>
    </row>
    <row r="1148" spans="1:19" ht="20.25" customHeight="1">
      <c r="A1148" s="136" t="s">
        <v>2620</v>
      </c>
      <c r="B1148" s="151" t="s">
        <v>2621</v>
      </c>
      <c r="C1148" s="152" t="s">
        <v>371</v>
      </c>
      <c r="D1148" s="149" t="s">
        <v>1477</v>
      </c>
      <c r="E1148" s="180"/>
      <c r="F1148" s="136" t="s">
        <v>880</v>
      </c>
      <c r="G1148" s="136"/>
      <c r="H1148" s="153">
        <v>1246</v>
      </c>
      <c r="I1148" s="153">
        <v>2196.9</v>
      </c>
      <c r="J1148" s="154">
        <v>0</v>
      </c>
      <c r="K1148" s="153">
        <v>0</v>
      </c>
      <c r="L1148" s="180">
        <v>0</v>
      </c>
      <c r="M1148" s="153">
        <v>2737293.4</v>
      </c>
      <c r="N1148" s="152"/>
      <c r="O1148" s="152" t="s">
        <v>1112</v>
      </c>
      <c r="P1148" s="136" t="s">
        <v>417</v>
      </c>
      <c r="Q1148" s="152" t="s">
        <v>336</v>
      </c>
      <c r="R1148" s="136" t="s">
        <v>73</v>
      </c>
      <c r="S1148" s="136" t="s">
        <v>213</v>
      </c>
    </row>
    <row r="1149" spans="1:19" ht="20.25" customHeight="1">
      <c r="A1149" s="136" t="s">
        <v>2620</v>
      </c>
      <c r="B1149" s="151" t="s">
        <v>2621</v>
      </c>
      <c r="C1149" s="152" t="s">
        <v>371</v>
      </c>
      <c r="D1149" s="149" t="s">
        <v>1477</v>
      </c>
      <c r="E1149" s="180"/>
      <c r="F1149" s="136" t="s">
        <v>880</v>
      </c>
      <c r="G1149" s="136"/>
      <c r="H1149" s="153">
        <v>1246</v>
      </c>
      <c r="I1149" s="153">
        <v>2196.9</v>
      </c>
      <c r="J1149" s="154">
        <v>0</v>
      </c>
      <c r="K1149" s="153">
        <v>0</v>
      </c>
      <c r="L1149" s="180">
        <v>0</v>
      </c>
      <c r="M1149" s="153">
        <v>2737293.4</v>
      </c>
      <c r="N1149" s="152"/>
      <c r="O1149" s="152" t="s">
        <v>1112</v>
      </c>
      <c r="P1149" s="136" t="s">
        <v>417</v>
      </c>
      <c r="Q1149" s="152" t="s">
        <v>336</v>
      </c>
      <c r="R1149" s="136" t="s">
        <v>73</v>
      </c>
      <c r="S1149" s="136" t="s">
        <v>213</v>
      </c>
    </row>
    <row r="1150" spans="1:19" ht="20.25" customHeight="1">
      <c r="A1150" s="136" t="s">
        <v>2620</v>
      </c>
      <c r="B1150" s="151" t="s">
        <v>2621</v>
      </c>
      <c r="C1150" s="152" t="s">
        <v>371</v>
      </c>
      <c r="D1150" s="149" t="s">
        <v>1477</v>
      </c>
      <c r="E1150" s="180"/>
      <c r="F1150" s="136" t="s">
        <v>337</v>
      </c>
      <c r="G1150" s="136"/>
      <c r="H1150" s="153">
        <v>579</v>
      </c>
      <c r="I1150" s="153">
        <v>14364.7</v>
      </c>
      <c r="J1150" s="154">
        <v>0</v>
      </c>
      <c r="K1150" s="153">
        <v>0</v>
      </c>
      <c r="L1150" s="180">
        <v>0</v>
      </c>
      <c r="M1150" s="153">
        <v>8317164.7000000002</v>
      </c>
      <c r="N1150" s="152"/>
      <c r="O1150" s="152" t="s">
        <v>1113</v>
      </c>
      <c r="P1150" s="136" t="s">
        <v>417</v>
      </c>
      <c r="Q1150" s="152" t="s">
        <v>336</v>
      </c>
      <c r="R1150" s="136" t="s">
        <v>73</v>
      </c>
      <c r="S1150" s="136" t="s">
        <v>213</v>
      </c>
    </row>
    <row r="1151" spans="1:19" ht="20.25" customHeight="1">
      <c r="A1151" s="136" t="s">
        <v>2620</v>
      </c>
      <c r="B1151" s="151" t="s">
        <v>2621</v>
      </c>
      <c r="C1151" s="152" t="s">
        <v>371</v>
      </c>
      <c r="D1151" s="149" t="s">
        <v>1477</v>
      </c>
      <c r="E1151" s="180"/>
      <c r="F1151" s="136" t="s">
        <v>373</v>
      </c>
      <c r="G1151" s="136"/>
      <c r="H1151" s="153">
        <v>579</v>
      </c>
      <c r="I1151" s="153">
        <v>14800</v>
      </c>
      <c r="J1151" s="154">
        <v>0</v>
      </c>
      <c r="K1151" s="153">
        <v>0</v>
      </c>
      <c r="L1151" s="180">
        <v>0</v>
      </c>
      <c r="M1151" s="153">
        <v>8569200</v>
      </c>
      <c r="N1151" s="152"/>
      <c r="O1151" s="152" t="s">
        <v>1113</v>
      </c>
      <c r="P1151" s="136" t="s">
        <v>417</v>
      </c>
      <c r="Q1151" s="152" t="s">
        <v>336</v>
      </c>
      <c r="R1151" s="136" t="s">
        <v>73</v>
      </c>
      <c r="S1151" s="136" t="s">
        <v>213</v>
      </c>
    </row>
    <row r="1152" spans="1:19" ht="20.25" customHeight="1">
      <c r="A1152" s="136" t="s">
        <v>2620</v>
      </c>
      <c r="B1152" s="151" t="s">
        <v>2621</v>
      </c>
      <c r="C1152" s="152" t="s">
        <v>371</v>
      </c>
      <c r="D1152" s="149" t="s">
        <v>1477</v>
      </c>
      <c r="E1152" s="180"/>
      <c r="F1152" s="136" t="s">
        <v>1905</v>
      </c>
      <c r="G1152" s="136"/>
      <c r="H1152" s="153">
        <v>579</v>
      </c>
      <c r="I1152" s="153">
        <v>70009.8</v>
      </c>
      <c r="J1152" s="154">
        <v>0</v>
      </c>
      <c r="K1152" s="153">
        <v>0</v>
      </c>
      <c r="L1152" s="180">
        <v>0</v>
      </c>
      <c r="M1152" s="153">
        <v>40535676.5</v>
      </c>
      <c r="N1152" s="152"/>
      <c r="O1152" s="152" t="s">
        <v>1113</v>
      </c>
      <c r="P1152" s="136" t="s">
        <v>417</v>
      </c>
      <c r="Q1152" s="152" t="s">
        <v>276</v>
      </c>
      <c r="R1152" s="136" t="s">
        <v>73</v>
      </c>
      <c r="S1152" s="136" t="s">
        <v>213</v>
      </c>
    </row>
    <row r="1153" spans="1:19" ht="20.25" customHeight="1">
      <c r="A1153" s="136" t="s">
        <v>2620</v>
      </c>
      <c r="B1153" s="151" t="s">
        <v>2621</v>
      </c>
      <c r="C1153" s="152" t="s">
        <v>371</v>
      </c>
      <c r="D1153" s="149" t="s">
        <v>1477</v>
      </c>
      <c r="E1153" s="180"/>
      <c r="F1153" s="136" t="s">
        <v>81</v>
      </c>
      <c r="G1153" s="136"/>
      <c r="H1153" s="153">
        <v>579</v>
      </c>
      <c r="I1153" s="153">
        <v>6021.6</v>
      </c>
      <c r="J1153" s="154">
        <v>0</v>
      </c>
      <c r="K1153" s="153">
        <v>0</v>
      </c>
      <c r="L1153" s="180">
        <v>0</v>
      </c>
      <c r="M1153" s="153">
        <v>3486488.2</v>
      </c>
      <c r="N1153" s="152"/>
      <c r="O1153" s="152" t="s">
        <v>1113</v>
      </c>
      <c r="P1153" s="136" t="s">
        <v>417</v>
      </c>
      <c r="Q1153" s="152" t="s">
        <v>336</v>
      </c>
      <c r="R1153" s="136" t="s">
        <v>73</v>
      </c>
      <c r="S1153" s="136" t="s">
        <v>213</v>
      </c>
    </row>
    <row r="1154" spans="1:19" ht="20.25" customHeight="1">
      <c r="A1154" s="136" t="s">
        <v>2620</v>
      </c>
      <c r="B1154" s="151" t="s">
        <v>2621</v>
      </c>
      <c r="C1154" s="152" t="s">
        <v>371</v>
      </c>
      <c r="D1154" s="149" t="s">
        <v>1477</v>
      </c>
      <c r="E1154" s="180"/>
      <c r="F1154" s="136" t="s">
        <v>1647</v>
      </c>
      <c r="G1154" s="136"/>
      <c r="H1154" s="153">
        <v>579</v>
      </c>
      <c r="I1154" s="153">
        <v>5803.9</v>
      </c>
      <c r="J1154" s="154">
        <v>0</v>
      </c>
      <c r="K1154" s="153">
        <v>0</v>
      </c>
      <c r="L1154" s="180">
        <v>0</v>
      </c>
      <c r="M1154" s="153">
        <v>3360470.6</v>
      </c>
      <c r="N1154" s="152"/>
      <c r="O1154" s="152" t="s">
        <v>1113</v>
      </c>
      <c r="P1154" s="136" t="s">
        <v>417</v>
      </c>
      <c r="Q1154" s="152" t="s">
        <v>336</v>
      </c>
      <c r="R1154" s="136" t="s">
        <v>73</v>
      </c>
      <c r="S1154" s="136" t="s">
        <v>213</v>
      </c>
    </row>
    <row r="1155" spans="1:19" ht="20.25" customHeight="1">
      <c r="A1155" s="136" t="s">
        <v>2620</v>
      </c>
      <c r="B1155" s="151" t="s">
        <v>2621</v>
      </c>
      <c r="C1155" s="152" t="s">
        <v>371</v>
      </c>
      <c r="D1155" s="149" t="s">
        <v>1477</v>
      </c>
      <c r="E1155" s="180"/>
      <c r="F1155" s="136" t="s">
        <v>1430</v>
      </c>
      <c r="G1155" s="136"/>
      <c r="H1155" s="153">
        <v>579</v>
      </c>
      <c r="I1155" s="153">
        <v>8000</v>
      </c>
      <c r="J1155" s="154">
        <v>0</v>
      </c>
      <c r="K1155" s="153">
        <v>0</v>
      </c>
      <c r="L1155" s="180">
        <v>0</v>
      </c>
      <c r="M1155" s="153">
        <v>4632000</v>
      </c>
      <c r="N1155" s="152"/>
      <c r="O1155" s="152" t="s">
        <v>11</v>
      </c>
      <c r="P1155" s="136" t="s">
        <v>417</v>
      </c>
      <c r="Q1155" s="152" t="s">
        <v>336</v>
      </c>
      <c r="R1155" s="136" t="s">
        <v>73</v>
      </c>
      <c r="S1155" s="136" t="s">
        <v>213</v>
      </c>
    </row>
    <row r="1156" spans="1:19" ht="20.25" customHeight="1">
      <c r="A1156" s="136" t="s">
        <v>2620</v>
      </c>
      <c r="B1156" s="151" t="s">
        <v>2621</v>
      </c>
      <c r="C1156" s="152" t="s">
        <v>371</v>
      </c>
      <c r="D1156" s="149" t="s">
        <v>1477</v>
      </c>
      <c r="E1156" s="180"/>
      <c r="F1156" s="136" t="s">
        <v>1430</v>
      </c>
      <c r="G1156" s="136"/>
      <c r="H1156" s="153">
        <v>88</v>
      </c>
      <c r="I1156" s="153">
        <v>8000</v>
      </c>
      <c r="J1156" s="154">
        <v>0</v>
      </c>
      <c r="K1156" s="153">
        <v>0</v>
      </c>
      <c r="L1156" s="180">
        <v>0</v>
      </c>
      <c r="M1156" s="153">
        <v>704000</v>
      </c>
      <c r="N1156" s="152"/>
      <c r="O1156" s="152" t="s">
        <v>2625</v>
      </c>
      <c r="P1156" s="136" t="s">
        <v>417</v>
      </c>
      <c r="Q1156" s="152" t="s">
        <v>336</v>
      </c>
      <c r="R1156" s="136" t="s">
        <v>73</v>
      </c>
      <c r="S1156" s="136" t="s">
        <v>213</v>
      </c>
    </row>
    <row r="1157" spans="1:19" ht="20.25" customHeight="1">
      <c r="A1157" s="136" t="s">
        <v>2620</v>
      </c>
      <c r="B1157" s="151" t="s">
        <v>2621</v>
      </c>
      <c r="C1157" s="152" t="s">
        <v>371</v>
      </c>
      <c r="D1157" s="149" t="s">
        <v>1477</v>
      </c>
      <c r="E1157" s="180"/>
      <c r="F1157" s="136" t="s">
        <v>1430</v>
      </c>
      <c r="G1157" s="136"/>
      <c r="H1157" s="153">
        <v>88</v>
      </c>
      <c r="I1157" s="153">
        <v>8000</v>
      </c>
      <c r="J1157" s="154">
        <v>0</v>
      </c>
      <c r="K1157" s="153">
        <v>0</v>
      </c>
      <c r="L1157" s="180">
        <v>0</v>
      </c>
      <c r="M1157" s="153">
        <v>704000</v>
      </c>
      <c r="N1157" s="152"/>
      <c r="O1157" s="152" t="s">
        <v>2625</v>
      </c>
      <c r="P1157" s="136" t="s">
        <v>417</v>
      </c>
      <c r="Q1157" s="152" t="s">
        <v>336</v>
      </c>
      <c r="R1157" s="136" t="s">
        <v>73</v>
      </c>
      <c r="S1157" s="136" t="s">
        <v>213</v>
      </c>
    </row>
    <row r="1158" spans="1:19" ht="20.25" customHeight="1">
      <c r="A1158" s="136" t="s">
        <v>2620</v>
      </c>
      <c r="B1158" s="151" t="s">
        <v>2621</v>
      </c>
      <c r="C1158" s="152" t="s">
        <v>371</v>
      </c>
      <c r="D1158" s="149" t="s">
        <v>1477</v>
      </c>
      <c r="E1158" s="180"/>
      <c r="F1158" s="136" t="s">
        <v>1724</v>
      </c>
      <c r="G1158" s="136"/>
      <c r="H1158" s="153">
        <v>579</v>
      </c>
      <c r="I1158" s="153">
        <v>9355.2000000000007</v>
      </c>
      <c r="J1158" s="154">
        <v>0</v>
      </c>
      <c r="K1158" s="153">
        <v>0</v>
      </c>
      <c r="L1158" s="180">
        <v>0</v>
      </c>
      <c r="M1158" s="153">
        <v>5416632.7000000002</v>
      </c>
      <c r="N1158" s="152"/>
      <c r="O1158" s="152" t="s">
        <v>2626</v>
      </c>
      <c r="P1158" s="136" t="s">
        <v>417</v>
      </c>
      <c r="Q1158" s="152" t="s">
        <v>336</v>
      </c>
      <c r="R1158" s="136" t="s">
        <v>73</v>
      </c>
      <c r="S1158" s="136" t="s">
        <v>213</v>
      </c>
    </row>
    <row r="1159" spans="1:19" ht="20.25" customHeight="1">
      <c r="A1159" s="136" t="s">
        <v>2620</v>
      </c>
      <c r="B1159" s="151" t="s">
        <v>2621</v>
      </c>
      <c r="C1159" s="152" t="s">
        <v>371</v>
      </c>
      <c r="D1159" s="149" t="s">
        <v>1477</v>
      </c>
      <c r="E1159" s="180"/>
      <c r="F1159" s="136" t="s">
        <v>84</v>
      </c>
      <c r="G1159" s="136"/>
      <c r="H1159" s="153">
        <v>579</v>
      </c>
      <c r="I1159" s="153">
        <v>4802.6000000000004</v>
      </c>
      <c r="J1159" s="154">
        <v>0</v>
      </c>
      <c r="K1159" s="153">
        <v>0</v>
      </c>
      <c r="L1159" s="180">
        <v>0</v>
      </c>
      <c r="M1159" s="153">
        <v>2780731.2</v>
      </c>
      <c r="N1159" s="152"/>
      <c r="O1159" s="152" t="s">
        <v>2626</v>
      </c>
      <c r="P1159" s="136" t="s">
        <v>417</v>
      </c>
      <c r="Q1159" s="152" t="s">
        <v>336</v>
      </c>
      <c r="R1159" s="136" t="s">
        <v>73</v>
      </c>
      <c r="S1159" s="136" t="s">
        <v>213</v>
      </c>
    </row>
    <row r="1160" spans="1:19" ht="20.25" customHeight="1">
      <c r="A1160" s="136" t="s">
        <v>2620</v>
      </c>
      <c r="B1160" s="151" t="s">
        <v>2621</v>
      </c>
      <c r="C1160" s="152" t="s">
        <v>371</v>
      </c>
      <c r="D1160" s="149" t="s">
        <v>1477</v>
      </c>
      <c r="E1160" s="180"/>
      <c r="F1160" s="136" t="s">
        <v>442</v>
      </c>
      <c r="G1160" s="136"/>
      <c r="H1160" s="153">
        <v>579</v>
      </c>
      <c r="I1160" s="153">
        <v>500.3</v>
      </c>
      <c r="J1160" s="154">
        <v>0</v>
      </c>
      <c r="K1160" s="153">
        <v>0</v>
      </c>
      <c r="L1160" s="180">
        <v>0</v>
      </c>
      <c r="M1160" s="153">
        <v>289659.5</v>
      </c>
      <c r="N1160" s="152"/>
      <c r="O1160" s="152" t="s">
        <v>2626</v>
      </c>
      <c r="P1160" s="136" t="s">
        <v>417</v>
      </c>
      <c r="Q1160" s="152" t="s">
        <v>336</v>
      </c>
      <c r="R1160" s="136" t="s">
        <v>73</v>
      </c>
      <c r="S1160" s="136" t="s">
        <v>213</v>
      </c>
    </row>
    <row r="1161" spans="1:19" ht="20.25" customHeight="1">
      <c r="A1161" s="136" t="s">
        <v>2620</v>
      </c>
      <c r="B1161" s="151" t="s">
        <v>2621</v>
      </c>
      <c r="C1161" s="152" t="s">
        <v>371</v>
      </c>
      <c r="D1161" s="149" t="s">
        <v>1477</v>
      </c>
      <c r="E1161" s="180"/>
      <c r="F1161" s="136" t="s">
        <v>81</v>
      </c>
      <c r="G1161" s="136"/>
      <c r="H1161" s="153">
        <v>579</v>
      </c>
      <c r="I1161" s="153">
        <v>3501.9</v>
      </c>
      <c r="J1161" s="154">
        <v>0</v>
      </c>
      <c r="K1161" s="153">
        <v>0</v>
      </c>
      <c r="L1161" s="180">
        <v>0</v>
      </c>
      <c r="M1161" s="153">
        <v>2027616.5</v>
      </c>
      <c r="N1161" s="152"/>
      <c r="O1161" s="152" t="s">
        <v>2626</v>
      </c>
      <c r="P1161" s="136" t="s">
        <v>417</v>
      </c>
      <c r="Q1161" s="152" t="s">
        <v>336</v>
      </c>
      <c r="R1161" s="136" t="s">
        <v>73</v>
      </c>
      <c r="S1161" s="136" t="s">
        <v>213</v>
      </c>
    </row>
    <row r="1162" spans="1:19" ht="20.25" customHeight="1">
      <c r="A1162" s="136" t="s">
        <v>2738</v>
      </c>
      <c r="B1162" s="151" t="s">
        <v>2737</v>
      </c>
      <c r="C1162" s="152" t="s">
        <v>621</v>
      </c>
      <c r="D1162" s="317" t="s">
        <v>150</v>
      </c>
      <c r="E1162" s="180"/>
      <c r="F1162" s="136" t="s">
        <v>885</v>
      </c>
      <c r="G1162" s="136"/>
      <c r="H1162" s="153">
        <v>64</v>
      </c>
      <c r="I1162" s="153">
        <v>373264.8</v>
      </c>
      <c r="J1162" s="154">
        <v>0</v>
      </c>
      <c r="K1162" s="153">
        <v>0</v>
      </c>
      <c r="L1162" s="180">
        <v>0</v>
      </c>
      <c r="M1162" s="153">
        <v>23888946</v>
      </c>
      <c r="N1162" s="152"/>
      <c r="O1162" s="152" t="s">
        <v>776</v>
      </c>
      <c r="P1162" s="136" t="s">
        <v>1192</v>
      </c>
      <c r="Q1162" s="152" t="s">
        <v>354</v>
      </c>
      <c r="R1162" s="136" t="s">
        <v>70</v>
      </c>
      <c r="S1162" s="136" t="s">
        <v>213</v>
      </c>
    </row>
    <row r="1163" spans="1:19" ht="20.25" customHeight="1">
      <c r="A1163" s="136" t="s">
        <v>2627</v>
      </c>
      <c r="B1163" s="151" t="s">
        <v>2628</v>
      </c>
      <c r="C1163" s="152" t="s">
        <v>621</v>
      </c>
      <c r="D1163" s="317" t="s">
        <v>150</v>
      </c>
      <c r="E1163" s="180"/>
      <c r="F1163" s="136" t="s">
        <v>880</v>
      </c>
      <c r="G1163" s="136"/>
      <c r="H1163" s="153">
        <v>64</v>
      </c>
      <c r="I1163" s="153">
        <v>3054</v>
      </c>
      <c r="J1163" s="154">
        <v>0</v>
      </c>
      <c r="K1163" s="153">
        <v>0</v>
      </c>
      <c r="L1163" s="180">
        <v>0</v>
      </c>
      <c r="M1163" s="153">
        <v>195455</v>
      </c>
      <c r="N1163" s="152"/>
      <c r="O1163" s="152" t="s">
        <v>776</v>
      </c>
      <c r="P1163" s="136" t="s">
        <v>2730</v>
      </c>
      <c r="Q1163" s="152" t="s">
        <v>336</v>
      </c>
      <c r="R1163" s="136" t="s">
        <v>73</v>
      </c>
      <c r="S1163" s="136" t="s">
        <v>213</v>
      </c>
    </row>
    <row r="1164" spans="1:19" ht="20.25" customHeight="1">
      <c r="A1164" s="136" t="s">
        <v>2627</v>
      </c>
      <c r="B1164" s="151" t="s">
        <v>2628</v>
      </c>
      <c r="C1164" s="152" t="s">
        <v>621</v>
      </c>
      <c r="D1164" s="317" t="s">
        <v>150</v>
      </c>
      <c r="E1164" s="180"/>
      <c r="F1164" s="136" t="s">
        <v>369</v>
      </c>
      <c r="G1164" s="136"/>
      <c r="H1164" s="153">
        <v>64</v>
      </c>
      <c r="I1164" s="153">
        <v>232442.2</v>
      </c>
      <c r="J1164" s="154">
        <v>33.700000000000003</v>
      </c>
      <c r="K1164" s="153">
        <v>2156.8000000000002</v>
      </c>
      <c r="L1164" s="180">
        <v>2.2000000000000002</v>
      </c>
      <c r="M1164" s="153">
        <v>14876298.199999999</v>
      </c>
      <c r="N1164" s="152"/>
      <c r="O1164" s="152" t="s">
        <v>776</v>
      </c>
      <c r="P1164" s="136" t="s">
        <v>2730</v>
      </c>
      <c r="Q1164" s="152" t="s">
        <v>343</v>
      </c>
      <c r="R1164" s="136" t="s">
        <v>60</v>
      </c>
      <c r="S1164" s="136" t="s">
        <v>213</v>
      </c>
    </row>
    <row r="1165" spans="1:19" ht="20.25" customHeight="1">
      <c r="A1165" s="136" t="s">
        <v>1972</v>
      </c>
      <c r="B1165" s="151" t="s">
        <v>2739</v>
      </c>
      <c r="C1165" s="152" t="s">
        <v>2731</v>
      </c>
      <c r="D1165" s="149" t="s">
        <v>2728</v>
      </c>
      <c r="E1165" s="180"/>
      <c r="F1165" s="136" t="s">
        <v>694</v>
      </c>
      <c r="G1165" s="136"/>
      <c r="H1165" s="153">
        <v>613</v>
      </c>
      <c r="I1165" s="153">
        <v>51649</v>
      </c>
      <c r="J1165" s="154">
        <v>35.5</v>
      </c>
      <c r="K1165" s="153">
        <v>21762</v>
      </c>
      <c r="L1165" s="180">
        <v>21.8</v>
      </c>
      <c r="M1165" s="153">
        <v>31660940</v>
      </c>
      <c r="N1165" s="152"/>
      <c r="O1165" s="152" t="s">
        <v>2358</v>
      </c>
      <c r="P1165" s="136" t="s">
        <v>20</v>
      </c>
      <c r="Q1165" s="152" t="s">
        <v>358</v>
      </c>
      <c r="R1165" s="136" t="s">
        <v>68</v>
      </c>
      <c r="S1165" s="136" t="s">
        <v>109</v>
      </c>
    </row>
    <row r="1166" spans="1:19" ht="20.25" customHeight="1">
      <c r="A1166" s="136" t="s">
        <v>144</v>
      </c>
      <c r="B1166" s="151" t="s">
        <v>2629</v>
      </c>
      <c r="C1166" s="152" t="s">
        <v>145</v>
      </c>
      <c r="D1166" s="149" t="s">
        <v>2728</v>
      </c>
      <c r="E1166" s="180"/>
      <c r="F1166" s="136" t="s">
        <v>880</v>
      </c>
      <c r="G1166" s="136"/>
      <c r="H1166" s="153">
        <v>613</v>
      </c>
      <c r="I1166" s="153">
        <v>3443.3</v>
      </c>
      <c r="J1166" s="154">
        <v>0</v>
      </c>
      <c r="K1166" s="153">
        <v>0</v>
      </c>
      <c r="L1166" s="180">
        <v>0</v>
      </c>
      <c r="M1166" s="153">
        <v>2110729.2999999998</v>
      </c>
      <c r="N1166" s="152"/>
      <c r="O1166" s="152" t="s">
        <v>2358</v>
      </c>
      <c r="P1166" s="136" t="s">
        <v>20</v>
      </c>
      <c r="Q1166" s="152" t="s">
        <v>336</v>
      </c>
      <c r="R1166" s="136" t="s">
        <v>73</v>
      </c>
      <c r="S1166" s="136" t="s">
        <v>109</v>
      </c>
    </row>
    <row r="1167" spans="1:19" ht="20.25" customHeight="1">
      <c r="A1167" s="136" t="s">
        <v>144</v>
      </c>
      <c r="B1167" s="151" t="s">
        <v>2629</v>
      </c>
      <c r="C1167" s="152" t="s">
        <v>145</v>
      </c>
      <c r="D1167" s="149" t="s">
        <v>2728</v>
      </c>
      <c r="E1167" s="180"/>
      <c r="F1167" s="136" t="s">
        <v>694</v>
      </c>
      <c r="G1167" s="136"/>
      <c r="H1167" s="153">
        <v>613</v>
      </c>
      <c r="I1167" s="153">
        <v>51587</v>
      </c>
      <c r="J1167" s="154">
        <v>35.5</v>
      </c>
      <c r="K1167" s="153">
        <v>21762</v>
      </c>
      <c r="L1167" s="180">
        <v>21.8</v>
      </c>
      <c r="M1167" s="153">
        <v>31622581</v>
      </c>
      <c r="N1167" s="152"/>
      <c r="O1167" s="152" t="s">
        <v>2630</v>
      </c>
      <c r="P1167" s="136" t="s">
        <v>20</v>
      </c>
      <c r="Q1167" s="152" t="s">
        <v>358</v>
      </c>
      <c r="R1167" s="136" t="s">
        <v>68</v>
      </c>
      <c r="S1167" s="136" t="s">
        <v>109</v>
      </c>
    </row>
    <row r="1168" spans="1:19" ht="20.25" customHeight="1">
      <c r="A1168" s="136" t="s">
        <v>144</v>
      </c>
      <c r="B1168" s="151" t="s">
        <v>2629</v>
      </c>
      <c r="C1168" s="152" t="s">
        <v>145</v>
      </c>
      <c r="D1168" s="149" t="s">
        <v>2728</v>
      </c>
      <c r="E1168" s="180"/>
      <c r="F1168" s="136" t="s">
        <v>880</v>
      </c>
      <c r="G1168" s="136"/>
      <c r="H1168" s="153">
        <v>613</v>
      </c>
      <c r="I1168" s="153">
        <v>3439.1</v>
      </c>
      <c r="J1168" s="154">
        <v>0</v>
      </c>
      <c r="K1168" s="153">
        <v>0</v>
      </c>
      <c r="L1168" s="180">
        <v>0</v>
      </c>
      <c r="M1168" s="153">
        <v>2108172.1</v>
      </c>
      <c r="N1168" s="152"/>
      <c r="O1168" s="152" t="s">
        <v>2630</v>
      </c>
      <c r="P1168" s="136" t="s">
        <v>20</v>
      </c>
      <c r="Q1168" s="152" t="s">
        <v>336</v>
      </c>
      <c r="R1168" s="136" t="s">
        <v>73</v>
      </c>
      <c r="S1168" s="136" t="s">
        <v>109</v>
      </c>
    </row>
    <row r="1169" spans="1:19" ht="20.25" customHeight="1">
      <c r="A1169" s="136" t="s">
        <v>144</v>
      </c>
      <c r="B1169" s="151" t="s">
        <v>2629</v>
      </c>
      <c r="C1169" s="152" t="s">
        <v>145</v>
      </c>
      <c r="D1169" s="149" t="s">
        <v>2728</v>
      </c>
      <c r="E1169" s="180"/>
      <c r="F1169" s="136" t="s">
        <v>65</v>
      </c>
      <c r="G1169" s="136"/>
      <c r="H1169" s="153">
        <v>1</v>
      </c>
      <c r="I1169" s="153">
        <v>177815.4</v>
      </c>
      <c r="J1169" s="154">
        <v>29.3</v>
      </c>
      <c r="K1169" s="153">
        <v>29.3</v>
      </c>
      <c r="L1169" s="180">
        <v>0</v>
      </c>
      <c r="M1169" s="153">
        <v>177815.5</v>
      </c>
      <c r="N1169" s="152"/>
      <c r="O1169" s="152" t="s">
        <v>2631</v>
      </c>
      <c r="P1169" s="136" t="s">
        <v>20</v>
      </c>
      <c r="Q1169" s="152" t="s">
        <v>343</v>
      </c>
      <c r="R1169" s="136" t="s">
        <v>60</v>
      </c>
      <c r="S1169" s="136" t="s">
        <v>109</v>
      </c>
    </row>
    <row r="1170" spans="1:19" ht="20.25" customHeight="1">
      <c r="A1170" s="136" t="s">
        <v>144</v>
      </c>
      <c r="B1170" s="151" t="s">
        <v>2629</v>
      </c>
      <c r="C1170" s="152" t="s">
        <v>145</v>
      </c>
      <c r="D1170" s="149" t="s">
        <v>2728</v>
      </c>
      <c r="E1170" s="180"/>
      <c r="F1170" s="136" t="s">
        <v>426</v>
      </c>
      <c r="G1170" s="136"/>
      <c r="H1170" s="153">
        <v>1</v>
      </c>
      <c r="I1170" s="153">
        <v>199047.1</v>
      </c>
      <c r="J1170" s="154">
        <v>0</v>
      </c>
      <c r="K1170" s="153">
        <v>0</v>
      </c>
      <c r="L1170" s="180">
        <v>0</v>
      </c>
      <c r="M1170" s="153">
        <v>199047.1</v>
      </c>
      <c r="N1170" s="152"/>
      <c r="O1170" s="152" t="s">
        <v>2631</v>
      </c>
      <c r="P1170" s="136" t="s">
        <v>20</v>
      </c>
      <c r="Q1170" s="152" t="s">
        <v>354</v>
      </c>
      <c r="R1170" s="136" t="s">
        <v>70</v>
      </c>
      <c r="S1170" s="136" t="s">
        <v>109</v>
      </c>
    </row>
    <row r="1171" spans="1:19" ht="20.25" customHeight="1">
      <c r="A1171" s="136" t="s">
        <v>144</v>
      </c>
      <c r="B1171" s="151" t="s">
        <v>2629</v>
      </c>
      <c r="C1171" s="152" t="s">
        <v>145</v>
      </c>
      <c r="D1171" s="149" t="s">
        <v>2728</v>
      </c>
      <c r="E1171" s="180"/>
      <c r="F1171" s="136" t="s">
        <v>880</v>
      </c>
      <c r="G1171" s="136"/>
      <c r="H1171" s="153">
        <v>1</v>
      </c>
      <c r="I1171" s="153">
        <v>3184.8</v>
      </c>
      <c r="J1171" s="154">
        <v>0</v>
      </c>
      <c r="K1171" s="153">
        <v>0</v>
      </c>
      <c r="L1171" s="180">
        <v>0</v>
      </c>
      <c r="M1171" s="153">
        <v>3184.8</v>
      </c>
      <c r="N1171" s="152"/>
      <c r="O1171" s="152" t="s">
        <v>2631</v>
      </c>
      <c r="P1171" s="136" t="s">
        <v>20</v>
      </c>
      <c r="Q1171" s="152" t="s">
        <v>336</v>
      </c>
      <c r="R1171" s="136" t="s">
        <v>73</v>
      </c>
      <c r="S1171" s="136" t="s">
        <v>109</v>
      </c>
    </row>
    <row r="1172" spans="1:19" ht="20.25" customHeight="1">
      <c r="A1172" s="136" t="s">
        <v>144</v>
      </c>
      <c r="B1172" s="151" t="s">
        <v>2629</v>
      </c>
      <c r="C1172" s="152" t="s">
        <v>145</v>
      </c>
      <c r="D1172" s="149" t="s">
        <v>2728</v>
      </c>
      <c r="E1172" s="180"/>
      <c r="F1172" s="136" t="s">
        <v>589</v>
      </c>
      <c r="G1172" s="136"/>
      <c r="H1172" s="153">
        <v>1042</v>
      </c>
      <c r="I1172" s="153">
        <v>26677.3</v>
      </c>
      <c r="J1172" s="154">
        <v>15</v>
      </c>
      <c r="K1172" s="153">
        <v>15630</v>
      </c>
      <c r="L1172" s="180">
        <v>15.6</v>
      </c>
      <c r="M1172" s="153">
        <v>27797737.100000001</v>
      </c>
      <c r="N1172" s="152"/>
      <c r="O1172" s="152" t="s">
        <v>1386</v>
      </c>
      <c r="P1172" s="136" t="s">
        <v>20</v>
      </c>
      <c r="Q1172" s="152" t="s">
        <v>270</v>
      </c>
      <c r="R1172" s="136" t="s">
        <v>68</v>
      </c>
      <c r="S1172" s="136" t="s">
        <v>109</v>
      </c>
    </row>
    <row r="1173" spans="1:19" ht="20.25" customHeight="1">
      <c r="A1173" s="136" t="s">
        <v>144</v>
      </c>
      <c r="B1173" s="151" t="s">
        <v>2629</v>
      </c>
      <c r="C1173" s="152" t="s">
        <v>145</v>
      </c>
      <c r="D1173" s="149" t="s">
        <v>2728</v>
      </c>
      <c r="E1173" s="180"/>
      <c r="F1173" s="136" t="s">
        <v>1387</v>
      </c>
      <c r="G1173" s="136"/>
      <c r="H1173" s="153">
        <v>1042</v>
      </c>
      <c r="I1173" s="153">
        <v>13166.5</v>
      </c>
      <c r="J1173" s="154">
        <v>0</v>
      </c>
      <c r="K1173" s="153">
        <v>0</v>
      </c>
      <c r="L1173" s="180">
        <v>0</v>
      </c>
      <c r="M1173" s="153">
        <v>13719528.300000001</v>
      </c>
      <c r="N1173" s="152"/>
      <c r="O1173" s="152" t="s">
        <v>1386</v>
      </c>
      <c r="P1173" s="136" t="s">
        <v>20</v>
      </c>
      <c r="Q1173" s="152" t="s">
        <v>577</v>
      </c>
      <c r="R1173" s="136" t="s">
        <v>240</v>
      </c>
      <c r="S1173" s="136" t="s">
        <v>109</v>
      </c>
    </row>
    <row r="1174" spans="1:19" ht="20.25" customHeight="1">
      <c r="A1174" s="136" t="s">
        <v>144</v>
      </c>
      <c r="B1174" s="151" t="s">
        <v>2629</v>
      </c>
      <c r="C1174" s="152" t="s">
        <v>145</v>
      </c>
      <c r="D1174" s="149" t="s">
        <v>2728</v>
      </c>
      <c r="E1174" s="180"/>
      <c r="F1174" s="136" t="s">
        <v>1287</v>
      </c>
      <c r="G1174" s="136"/>
      <c r="H1174" s="153">
        <v>1</v>
      </c>
      <c r="I1174" s="153">
        <v>78690.600000000006</v>
      </c>
      <c r="J1174" s="154">
        <v>24</v>
      </c>
      <c r="K1174" s="153">
        <v>24</v>
      </c>
      <c r="L1174" s="180">
        <v>0</v>
      </c>
      <c r="M1174" s="153">
        <v>78690.600000000006</v>
      </c>
      <c r="N1174" s="152"/>
      <c r="O1174" s="152" t="s">
        <v>2632</v>
      </c>
      <c r="P1174" s="136" t="s">
        <v>20</v>
      </c>
      <c r="Q1174" s="152" t="s">
        <v>341</v>
      </c>
      <c r="R1174" s="136" t="s">
        <v>68</v>
      </c>
      <c r="S1174" s="136" t="s">
        <v>109</v>
      </c>
    </row>
    <row r="1175" spans="1:19" ht="20.25" customHeight="1">
      <c r="A1175" s="136" t="s">
        <v>144</v>
      </c>
      <c r="B1175" s="151" t="s">
        <v>2629</v>
      </c>
      <c r="C1175" s="152" t="s">
        <v>145</v>
      </c>
      <c r="D1175" s="149" t="s">
        <v>2728</v>
      </c>
      <c r="E1175" s="180"/>
      <c r="F1175" s="136" t="s">
        <v>1091</v>
      </c>
      <c r="G1175" s="136"/>
      <c r="H1175" s="153">
        <v>184</v>
      </c>
      <c r="I1175" s="153">
        <v>53100</v>
      </c>
      <c r="J1175" s="154">
        <v>16.5</v>
      </c>
      <c r="K1175" s="153">
        <v>3036</v>
      </c>
      <c r="L1175" s="180">
        <v>3</v>
      </c>
      <c r="M1175" s="153">
        <v>9770400</v>
      </c>
      <c r="N1175" s="152"/>
      <c r="O1175" s="152" t="s">
        <v>11</v>
      </c>
      <c r="P1175" s="136" t="s">
        <v>20</v>
      </c>
      <c r="Q1175" s="152" t="s">
        <v>755</v>
      </c>
      <c r="R1175" s="136" t="s">
        <v>68</v>
      </c>
      <c r="S1175" s="136" t="s">
        <v>109</v>
      </c>
    </row>
    <row r="1176" spans="1:19" ht="20.25" customHeight="1">
      <c r="A1176" s="136" t="s">
        <v>144</v>
      </c>
      <c r="B1176" s="151" t="s">
        <v>2629</v>
      </c>
      <c r="C1176" s="152" t="s">
        <v>145</v>
      </c>
      <c r="D1176" s="149" t="s">
        <v>2728</v>
      </c>
      <c r="E1176" s="180"/>
      <c r="F1176" s="136" t="s">
        <v>659</v>
      </c>
      <c r="G1176" s="136"/>
      <c r="H1176" s="153">
        <v>1</v>
      </c>
      <c r="I1176" s="153">
        <v>108000</v>
      </c>
      <c r="J1176" s="154">
        <v>19</v>
      </c>
      <c r="K1176" s="153">
        <v>19</v>
      </c>
      <c r="L1176" s="180">
        <v>0</v>
      </c>
      <c r="M1176" s="153">
        <v>108000</v>
      </c>
      <c r="N1176" s="152"/>
      <c r="O1176" s="152" t="s">
        <v>2633</v>
      </c>
      <c r="P1176" s="136" t="s">
        <v>20</v>
      </c>
      <c r="Q1176" s="152" t="s">
        <v>537</v>
      </c>
      <c r="R1176" s="136" t="s">
        <v>60</v>
      </c>
      <c r="S1176" s="136" t="s">
        <v>109</v>
      </c>
    </row>
    <row r="1177" spans="1:19" ht="20.25" customHeight="1">
      <c r="A1177" s="136" t="s">
        <v>2634</v>
      </c>
      <c r="B1177" s="151" t="s">
        <v>2740</v>
      </c>
      <c r="C1177" s="152" t="s">
        <v>472</v>
      </c>
      <c r="D1177" s="149" t="s">
        <v>2604</v>
      </c>
      <c r="E1177" s="180"/>
      <c r="F1177" s="136" t="s">
        <v>386</v>
      </c>
      <c r="G1177" s="136"/>
      <c r="H1177" s="153">
        <v>1170</v>
      </c>
      <c r="I1177" s="153">
        <v>1194.9000000000001</v>
      </c>
      <c r="J1177" s="154">
        <v>0</v>
      </c>
      <c r="K1177" s="153">
        <v>0</v>
      </c>
      <c r="L1177" s="180">
        <v>0</v>
      </c>
      <c r="M1177" s="153">
        <v>1398088.4</v>
      </c>
      <c r="N1177" s="152"/>
      <c r="O1177" s="152" t="s">
        <v>2636</v>
      </c>
      <c r="P1177" s="136" t="s">
        <v>2732</v>
      </c>
      <c r="Q1177" s="152" t="s">
        <v>336</v>
      </c>
      <c r="R1177" s="136" t="s">
        <v>73</v>
      </c>
      <c r="S1177" s="136" t="s">
        <v>109</v>
      </c>
    </row>
    <row r="1178" spans="1:19" ht="20.25" customHeight="1">
      <c r="A1178" s="136" t="s">
        <v>2634</v>
      </c>
      <c r="B1178" s="151" t="s">
        <v>2635</v>
      </c>
      <c r="C1178" s="152" t="s">
        <v>472</v>
      </c>
      <c r="D1178" s="149" t="s">
        <v>2604</v>
      </c>
      <c r="E1178" s="180"/>
      <c r="F1178" s="136" t="s">
        <v>81</v>
      </c>
      <c r="G1178" s="136"/>
      <c r="H1178" s="153">
        <v>1170</v>
      </c>
      <c r="I1178" s="153">
        <v>4647</v>
      </c>
      <c r="J1178" s="154">
        <v>0</v>
      </c>
      <c r="K1178" s="153">
        <v>0</v>
      </c>
      <c r="L1178" s="180">
        <v>0</v>
      </c>
      <c r="M1178" s="153">
        <v>5437010.5</v>
      </c>
      <c r="N1178" s="152"/>
      <c r="O1178" s="152" t="s">
        <v>2636</v>
      </c>
      <c r="P1178" s="136" t="s">
        <v>2732</v>
      </c>
      <c r="Q1178" s="152" t="s">
        <v>336</v>
      </c>
      <c r="R1178" s="136" t="s">
        <v>73</v>
      </c>
      <c r="S1178" s="136" t="s">
        <v>109</v>
      </c>
    </row>
    <row r="1179" spans="1:19" ht="20.25" customHeight="1">
      <c r="A1179" s="136" t="s">
        <v>2634</v>
      </c>
      <c r="B1179" s="151" t="s">
        <v>2635</v>
      </c>
      <c r="C1179" s="152" t="s">
        <v>472</v>
      </c>
      <c r="D1179" s="149" t="s">
        <v>2604</v>
      </c>
      <c r="E1179" s="180"/>
      <c r="F1179" s="136" t="s">
        <v>509</v>
      </c>
      <c r="G1179" s="136"/>
      <c r="H1179" s="153">
        <v>1170</v>
      </c>
      <c r="I1179" s="153">
        <v>1194.9000000000001</v>
      </c>
      <c r="J1179" s="154">
        <v>0</v>
      </c>
      <c r="K1179" s="153">
        <v>0</v>
      </c>
      <c r="L1179" s="180">
        <v>0</v>
      </c>
      <c r="M1179" s="153">
        <v>1398088.4</v>
      </c>
      <c r="N1179" s="152"/>
      <c r="O1179" s="152" t="s">
        <v>2636</v>
      </c>
      <c r="P1179" s="136" t="s">
        <v>2732</v>
      </c>
      <c r="Q1179" s="152" t="s">
        <v>336</v>
      </c>
      <c r="R1179" s="136" t="s">
        <v>73</v>
      </c>
      <c r="S1179" s="136" t="s">
        <v>109</v>
      </c>
    </row>
    <row r="1180" spans="1:19" ht="20.25" customHeight="1">
      <c r="A1180" s="136" t="s">
        <v>2634</v>
      </c>
      <c r="B1180" s="151" t="s">
        <v>2635</v>
      </c>
      <c r="C1180" s="152" t="s">
        <v>472</v>
      </c>
      <c r="D1180" s="149" t="s">
        <v>2604</v>
      </c>
      <c r="E1180" s="180"/>
      <c r="F1180" s="136" t="s">
        <v>71</v>
      </c>
      <c r="G1180" s="136"/>
      <c r="H1180" s="153">
        <v>2340</v>
      </c>
      <c r="I1180" s="153">
        <v>31623.5</v>
      </c>
      <c r="J1180" s="154">
        <v>0</v>
      </c>
      <c r="K1180" s="153">
        <v>0</v>
      </c>
      <c r="L1180" s="180">
        <v>0</v>
      </c>
      <c r="M1180" s="153">
        <v>73999004.400000006</v>
      </c>
      <c r="N1180" s="152"/>
      <c r="O1180" s="152" t="s">
        <v>2637</v>
      </c>
      <c r="P1180" s="136" t="s">
        <v>2732</v>
      </c>
      <c r="Q1180" s="152" t="s">
        <v>271</v>
      </c>
      <c r="R1180" s="136" t="s">
        <v>73</v>
      </c>
      <c r="S1180" s="136" t="s">
        <v>109</v>
      </c>
    </row>
    <row r="1181" spans="1:19" ht="20.25" customHeight="1">
      <c r="A1181" s="136" t="s">
        <v>2634</v>
      </c>
      <c r="B1181" s="151" t="s">
        <v>2635</v>
      </c>
      <c r="C1181" s="152" t="s">
        <v>472</v>
      </c>
      <c r="D1181" s="149" t="s">
        <v>2604</v>
      </c>
      <c r="E1181" s="180"/>
      <c r="F1181" s="136" t="s">
        <v>880</v>
      </c>
      <c r="G1181" s="136"/>
      <c r="H1181" s="153">
        <v>2340</v>
      </c>
      <c r="I1181" s="153">
        <v>2972.4</v>
      </c>
      <c r="J1181" s="154">
        <v>0</v>
      </c>
      <c r="K1181" s="153">
        <v>0</v>
      </c>
      <c r="L1181" s="180">
        <v>0</v>
      </c>
      <c r="M1181" s="153">
        <v>6955520</v>
      </c>
      <c r="N1181" s="152"/>
      <c r="O1181" s="152" t="s">
        <v>2637</v>
      </c>
      <c r="P1181" s="136" t="s">
        <v>2732</v>
      </c>
      <c r="Q1181" s="152" t="s">
        <v>336</v>
      </c>
      <c r="R1181" s="136" t="s">
        <v>73</v>
      </c>
      <c r="S1181" s="136" t="s">
        <v>109</v>
      </c>
    </row>
    <row r="1182" spans="1:19" ht="20.25" customHeight="1">
      <c r="A1182" s="136" t="s">
        <v>2634</v>
      </c>
      <c r="B1182" s="151" t="s">
        <v>2635</v>
      </c>
      <c r="C1182" s="152" t="s">
        <v>472</v>
      </c>
      <c r="D1182" s="149" t="s">
        <v>2604</v>
      </c>
      <c r="E1182" s="180"/>
      <c r="F1182" s="136" t="s">
        <v>880</v>
      </c>
      <c r="G1182" s="136"/>
      <c r="H1182" s="153">
        <v>2340</v>
      </c>
      <c r="I1182" s="153">
        <v>2972.4</v>
      </c>
      <c r="J1182" s="154">
        <v>0</v>
      </c>
      <c r="K1182" s="153">
        <v>0</v>
      </c>
      <c r="L1182" s="180">
        <v>0</v>
      </c>
      <c r="M1182" s="153">
        <v>6955520</v>
      </c>
      <c r="N1182" s="152"/>
      <c r="O1182" s="152" t="s">
        <v>2637</v>
      </c>
      <c r="P1182" s="136" t="s">
        <v>2732</v>
      </c>
      <c r="Q1182" s="152" t="s">
        <v>336</v>
      </c>
      <c r="R1182" s="136" t="s">
        <v>73</v>
      </c>
      <c r="S1182" s="136" t="s">
        <v>109</v>
      </c>
    </row>
    <row r="1183" spans="1:19" ht="20.25" customHeight="1">
      <c r="A1183" s="136" t="s">
        <v>2634</v>
      </c>
      <c r="B1183" s="151" t="s">
        <v>2635</v>
      </c>
      <c r="C1183" s="152" t="s">
        <v>472</v>
      </c>
      <c r="D1183" s="149" t="s">
        <v>2604</v>
      </c>
      <c r="E1183" s="180"/>
      <c r="F1183" s="136" t="s">
        <v>881</v>
      </c>
      <c r="G1183" s="136"/>
      <c r="H1183" s="153">
        <v>2340</v>
      </c>
      <c r="I1183" s="153">
        <v>8917.2999999999993</v>
      </c>
      <c r="J1183" s="154">
        <v>0</v>
      </c>
      <c r="K1183" s="153">
        <v>0</v>
      </c>
      <c r="L1183" s="180">
        <v>0</v>
      </c>
      <c r="M1183" s="153">
        <v>20866560</v>
      </c>
      <c r="N1183" s="152"/>
      <c r="O1183" s="152" t="s">
        <v>2637</v>
      </c>
      <c r="P1183" s="136" t="s">
        <v>2732</v>
      </c>
      <c r="Q1183" s="152" t="s">
        <v>336</v>
      </c>
      <c r="R1183" s="136" t="s">
        <v>73</v>
      </c>
      <c r="S1183" s="136" t="s">
        <v>109</v>
      </c>
    </row>
    <row r="1184" spans="1:19" ht="20.25" customHeight="1">
      <c r="A1184" s="136" t="s">
        <v>2634</v>
      </c>
      <c r="B1184" s="151" t="s">
        <v>2635</v>
      </c>
      <c r="C1184" s="152" t="s">
        <v>472</v>
      </c>
      <c r="D1184" s="149" t="s">
        <v>2604</v>
      </c>
      <c r="E1184" s="180"/>
      <c r="F1184" s="136" t="s">
        <v>882</v>
      </c>
      <c r="G1184" s="136"/>
      <c r="H1184" s="153">
        <v>2340</v>
      </c>
      <c r="I1184" s="153">
        <v>7018.3</v>
      </c>
      <c r="J1184" s="154">
        <v>0</v>
      </c>
      <c r="K1184" s="153">
        <v>0</v>
      </c>
      <c r="L1184" s="180">
        <v>0</v>
      </c>
      <c r="M1184" s="153">
        <v>16422755.6</v>
      </c>
      <c r="N1184" s="152"/>
      <c r="O1184" s="152" t="s">
        <v>2637</v>
      </c>
      <c r="P1184" s="136" t="s">
        <v>2732</v>
      </c>
      <c r="Q1184" s="152" t="s">
        <v>336</v>
      </c>
      <c r="R1184" s="136" t="s">
        <v>73</v>
      </c>
      <c r="S1184" s="136" t="s">
        <v>109</v>
      </c>
    </row>
    <row r="1185" spans="1:19" ht="20.25" customHeight="1">
      <c r="A1185" s="136" t="s">
        <v>2634</v>
      </c>
      <c r="B1185" s="151" t="s">
        <v>2635</v>
      </c>
      <c r="C1185" s="152" t="s">
        <v>472</v>
      </c>
      <c r="D1185" s="149" t="s">
        <v>2604</v>
      </c>
      <c r="E1185" s="180"/>
      <c r="F1185" s="136" t="s">
        <v>619</v>
      </c>
      <c r="G1185" s="136"/>
      <c r="H1185" s="153">
        <v>1170</v>
      </c>
      <c r="I1185" s="153">
        <v>10393.9</v>
      </c>
      <c r="J1185" s="154">
        <v>0</v>
      </c>
      <c r="K1185" s="153">
        <v>0</v>
      </c>
      <c r="L1185" s="180">
        <v>0</v>
      </c>
      <c r="M1185" s="153">
        <v>12160909.1</v>
      </c>
      <c r="N1185" s="152"/>
      <c r="O1185" s="152" t="s">
        <v>2638</v>
      </c>
      <c r="P1185" s="136" t="s">
        <v>2732</v>
      </c>
      <c r="Q1185" s="152" t="s">
        <v>336</v>
      </c>
      <c r="R1185" s="136" t="s">
        <v>73</v>
      </c>
      <c r="S1185" s="136" t="s">
        <v>109</v>
      </c>
    </row>
    <row r="1186" spans="1:19" ht="20.25" customHeight="1">
      <c r="A1186" s="136" t="s">
        <v>2634</v>
      </c>
      <c r="B1186" s="151" t="s">
        <v>2635</v>
      </c>
      <c r="C1186" s="152" t="s">
        <v>472</v>
      </c>
      <c r="D1186" s="149" t="s">
        <v>2604</v>
      </c>
      <c r="E1186" s="180"/>
      <c r="F1186" s="136" t="s">
        <v>442</v>
      </c>
      <c r="G1186" s="136"/>
      <c r="H1186" s="153">
        <v>1170</v>
      </c>
      <c r="I1186" s="153">
        <v>593.9</v>
      </c>
      <c r="J1186" s="154">
        <v>0</v>
      </c>
      <c r="K1186" s="153">
        <v>0</v>
      </c>
      <c r="L1186" s="180">
        <v>0</v>
      </c>
      <c r="M1186" s="153">
        <v>694909.1</v>
      </c>
      <c r="N1186" s="152"/>
      <c r="O1186" s="152" t="s">
        <v>2638</v>
      </c>
      <c r="P1186" s="136" t="s">
        <v>2732</v>
      </c>
      <c r="Q1186" s="152" t="s">
        <v>336</v>
      </c>
      <c r="R1186" s="136" t="s">
        <v>73</v>
      </c>
      <c r="S1186" s="136" t="s">
        <v>109</v>
      </c>
    </row>
    <row r="1187" spans="1:19" ht="20.25" customHeight="1">
      <c r="A1187" s="136" t="s">
        <v>2634</v>
      </c>
      <c r="B1187" s="151" t="s">
        <v>2635</v>
      </c>
      <c r="C1187" s="152" t="s">
        <v>472</v>
      </c>
      <c r="D1187" s="149" t="s">
        <v>2604</v>
      </c>
      <c r="E1187" s="180"/>
      <c r="F1187" s="136" t="s">
        <v>81</v>
      </c>
      <c r="G1187" s="136"/>
      <c r="H1187" s="153">
        <v>1170</v>
      </c>
      <c r="I1187" s="153">
        <v>4157.6000000000004</v>
      </c>
      <c r="J1187" s="154">
        <v>0</v>
      </c>
      <c r="K1187" s="153">
        <v>0</v>
      </c>
      <c r="L1187" s="180">
        <v>0</v>
      </c>
      <c r="M1187" s="153">
        <v>4864363.5999999996</v>
      </c>
      <c r="N1187" s="152"/>
      <c r="O1187" s="152" t="s">
        <v>2638</v>
      </c>
      <c r="P1187" s="136" t="s">
        <v>2732</v>
      </c>
      <c r="Q1187" s="152" t="s">
        <v>336</v>
      </c>
      <c r="R1187" s="136" t="s">
        <v>73</v>
      </c>
      <c r="S1187" s="136" t="s">
        <v>109</v>
      </c>
    </row>
    <row r="1188" spans="1:19" ht="20.25" customHeight="1">
      <c r="A1188" s="136" t="s">
        <v>2634</v>
      </c>
      <c r="B1188" s="151" t="s">
        <v>2635</v>
      </c>
      <c r="C1188" s="152" t="s">
        <v>472</v>
      </c>
      <c r="D1188" s="149" t="s">
        <v>2604</v>
      </c>
      <c r="E1188" s="180"/>
      <c r="F1188" s="136" t="s">
        <v>385</v>
      </c>
      <c r="G1188" s="136"/>
      <c r="H1188" s="153">
        <v>1170</v>
      </c>
      <c r="I1188" s="153">
        <v>712.7</v>
      </c>
      <c r="J1188" s="154">
        <v>0</v>
      </c>
      <c r="K1188" s="153">
        <v>0</v>
      </c>
      <c r="L1188" s="180">
        <v>0</v>
      </c>
      <c r="M1188" s="153">
        <v>833890.9</v>
      </c>
      <c r="N1188" s="152"/>
      <c r="O1188" s="152" t="s">
        <v>2638</v>
      </c>
      <c r="P1188" s="136" t="s">
        <v>2732</v>
      </c>
      <c r="Q1188" s="152" t="s">
        <v>336</v>
      </c>
      <c r="R1188" s="136" t="s">
        <v>73</v>
      </c>
      <c r="S1188" s="136" t="s">
        <v>109</v>
      </c>
    </row>
    <row r="1189" spans="1:19" ht="20.25" customHeight="1">
      <c r="A1189" s="136" t="s">
        <v>2634</v>
      </c>
      <c r="B1189" s="151" t="s">
        <v>2635</v>
      </c>
      <c r="C1189" s="152" t="s">
        <v>472</v>
      </c>
      <c r="D1189" s="149" t="s">
        <v>2604</v>
      </c>
      <c r="E1189" s="180"/>
      <c r="F1189" s="136" t="s">
        <v>84</v>
      </c>
      <c r="G1189" s="136"/>
      <c r="H1189" s="153">
        <v>1170</v>
      </c>
      <c r="I1189" s="153">
        <v>5701.8</v>
      </c>
      <c r="J1189" s="154">
        <v>0</v>
      </c>
      <c r="K1189" s="153">
        <v>0</v>
      </c>
      <c r="L1189" s="180">
        <v>0</v>
      </c>
      <c r="M1189" s="153">
        <v>6671127.2999999998</v>
      </c>
      <c r="N1189" s="152"/>
      <c r="O1189" s="152" t="s">
        <v>2638</v>
      </c>
      <c r="P1189" s="136" t="s">
        <v>2732</v>
      </c>
      <c r="Q1189" s="152" t="s">
        <v>336</v>
      </c>
      <c r="R1189" s="136" t="s">
        <v>73</v>
      </c>
      <c r="S1189" s="136" t="s">
        <v>109</v>
      </c>
    </row>
    <row r="1190" spans="1:19" ht="20.25" customHeight="1">
      <c r="A1190" s="136" t="s">
        <v>2634</v>
      </c>
      <c r="B1190" s="151" t="s">
        <v>2635</v>
      </c>
      <c r="C1190" s="152" t="s">
        <v>472</v>
      </c>
      <c r="D1190" s="149" t="s">
        <v>2604</v>
      </c>
      <c r="E1190" s="180"/>
      <c r="F1190" s="136" t="s">
        <v>619</v>
      </c>
      <c r="G1190" s="136"/>
      <c r="H1190" s="153">
        <v>1170</v>
      </c>
      <c r="I1190" s="153">
        <v>12408</v>
      </c>
      <c r="J1190" s="154">
        <v>0</v>
      </c>
      <c r="K1190" s="153">
        <v>0</v>
      </c>
      <c r="L1190" s="180">
        <v>0</v>
      </c>
      <c r="M1190" s="153">
        <v>14517360</v>
      </c>
      <c r="N1190" s="152"/>
      <c r="O1190" s="152" t="s">
        <v>2639</v>
      </c>
      <c r="P1190" s="136" t="s">
        <v>2732</v>
      </c>
      <c r="Q1190" s="152" t="s">
        <v>336</v>
      </c>
      <c r="R1190" s="136" t="s">
        <v>73</v>
      </c>
      <c r="S1190" s="136" t="s">
        <v>109</v>
      </c>
    </row>
    <row r="1191" spans="1:19" ht="20.25" customHeight="1">
      <c r="A1191" s="136" t="s">
        <v>2634</v>
      </c>
      <c r="B1191" s="151" t="s">
        <v>2635</v>
      </c>
      <c r="C1191" s="152" t="s">
        <v>472</v>
      </c>
      <c r="D1191" s="149" t="s">
        <v>2604</v>
      </c>
      <c r="E1191" s="180"/>
      <c r="F1191" s="136" t="s">
        <v>620</v>
      </c>
      <c r="G1191" s="136"/>
      <c r="H1191" s="153">
        <v>1170</v>
      </c>
      <c r="I1191" s="153">
        <v>5625.7</v>
      </c>
      <c r="J1191" s="154">
        <v>0</v>
      </c>
      <c r="K1191" s="153">
        <v>0</v>
      </c>
      <c r="L1191" s="180">
        <v>0</v>
      </c>
      <c r="M1191" s="153">
        <v>6582059.4000000004</v>
      </c>
      <c r="N1191" s="152"/>
      <c r="O1191" s="152" t="s">
        <v>2640</v>
      </c>
      <c r="P1191" s="136" t="s">
        <v>2732</v>
      </c>
      <c r="Q1191" s="152" t="s">
        <v>336</v>
      </c>
      <c r="R1191" s="136" t="s">
        <v>73</v>
      </c>
      <c r="S1191" s="136" t="s">
        <v>109</v>
      </c>
    </row>
    <row r="1192" spans="1:19" ht="20.25" customHeight="1">
      <c r="A1192" s="136" t="s">
        <v>2634</v>
      </c>
      <c r="B1192" s="151" t="s">
        <v>2635</v>
      </c>
      <c r="C1192" s="152" t="s">
        <v>472</v>
      </c>
      <c r="D1192" s="149" t="s">
        <v>2604</v>
      </c>
      <c r="E1192" s="180"/>
      <c r="F1192" s="136" t="s">
        <v>442</v>
      </c>
      <c r="G1192" s="136"/>
      <c r="H1192" s="153">
        <v>1170</v>
      </c>
      <c r="I1192" s="153">
        <v>618.20000000000005</v>
      </c>
      <c r="J1192" s="154">
        <v>0</v>
      </c>
      <c r="K1192" s="153">
        <v>0</v>
      </c>
      <c r="L1192" s="180">
        <v>0</v>
      </c>
      <c r="M1192" s="153">
        <v>723303.2</v>
      </c>
      <c r="N1192" s="152"/>
      <c r="O1192" s="152" t="s">
        <v>2640</v>
      </c>
      <c r="P1192" s="136" t="s">
        <v>2732</v>
      </c>
      <c r="Q1192" s="152" t="s">
        <v>336</v>
      </c>
      <c r="R1192" s="136" t="s">
        <v>73</v>
      </c>
      <c r="S1192" s="136" t="s">
        <v>109</v>
      </c>
    </row>
    <row r="1193" spans="1:19" ht="20.25" customHeight="1">
      <c r="A1193" s="136" t="s">
        <v>2634</v>
      </c>
      <c r="B1193" s="151" t="s">
        <v>2635</v>
      </c>
      <c r="C1193" s="152" t="s">
        <v>472</v>
      </c>
      <c r="D1193" s="149" t="s">
        <v>2604</v>
      </c>
      <c r="E1193" s="180"/>
      <c r="F1193" s="136" t="s">
        <v>81</v>
      </c>
      <c r="G1193" s="136"/>
      <c r="H1193" s="153">
        <v>1170</v>
      </c>
      <c r="I1193" s="153">
        <v>4327.5</v>
      </c>
      <c r="J1193" s="154">
        <v>0</v>
      </c>
      <c r="K1193" s="153">
        <v>0</v>
      </c>
      <c r="L1193" s="180">
        <v>0</v>
      </c>
      <c r="M1193" s="153">
        <v>5063122.5999999996</v>
      </c>
      <c r="N1193" s="152"/>
      <c r="O1193" s="152" t="s">
        <v>2640</v>
      </c>
      <c r="P1193" s="136" t="s">
        <v>2732</v>
      </c>
      <c r="Q1193" s="152" t="s">
        <v>336</v>
      </c>
      <c r="R1193" s="136" t="s">
        <v>73</v>
      </c>
      <c r="S1193" s="136" t="s">
        <v>109</v>
      </c>
    </row>
    <row r="1194" spans="1:19" ht="20.25" customHeight="1">
      <c r="A1194" s="136" t="s">
        <v>2634</v>
      </c>
      <c r="B1194" s="151" t="s">
        <v>2635</v>
      </c>
      <c r="C1194" s="152" t="s">
        <v>472</v>
      </c>
      <c r="D1194" s="149" t="s">
        <v>2604</v>
      </c>
      <c r="E1194" s="180"/>
      <c r="F1194" s="136" t="s">
        <v>385</v>
      </c>
      <c r="G1194" s="136"/>
      <c r="H1194" s="153">
        <v>1170</v>
      </c>
      <c r="I1194" s="153">
        <v>741.8</v>
      </c>
      <c r="J1194" s="154">
        <v>0</v>
      </c>
      <c r="K1194" s="153">
        <v>0</v>
      </c>
      <c r="L1194" s="180">
        <v>0</v>
      </c>
      <c r="M1194" s="153">
        <v>867963.9</v>
      </c>
      <c r="N1194" s="152"/>
      <c r="O1194" s="152" t="s">
        <v>2640</v>
      </c>
      <c r="P1194" s="136" t="s">
        <v>2732</v>
      </c>
      <c r="Q1194" s="152" t="s">
        <v>336</v>
      </c>
      <c r="R1194" s="136" t="s">
        <v>73</v>
      </c>
      <c r="S1194" s="136" t="s">
        <v>109</v>
      </c>
    </row>
    <row r="1195" spans="1:19" ht="20.25" customHeight="1">
      <c r="A1195" s="136" t="s">
        <v>2634</v>
      </c>
      <c r="B1195" s="151" t="s">
        <v>2635</v>
      </c>
      <c r="C1195" s="152" t="s">
        <v>472</v>
      </c>
      <c r="D1195" s="149" t="s">
        <v>2604</v>
      </c>
      <c r="E1195" s="180"/>
      <c r="F1195" s="136" t="s">
        <v>84</v>
      </c>
      <c r="G1195" s="136"/>
      <c r="H1195" s="153">
        <v>1170</v>
      </c>
      <c r="I1195" s="153">
        <v>5934.8</v>
      </c>
      <c r="J1195" s="154">
        <v>0</v>
      </c>
      <c r="K1195" s="153">
        <v>0</v>
      </c>
      <c r="L1195" s="180">
        <v>0</v>
      </c>
      <c r="M1195" s="153">
        <v>6943711</v>
      </c>
      <c r="N1195" s="152"/>
      <c r="O1195" s="152" t="s">
        <v>2640</v>
      </c>
      <c r="P1195" s="136" t="s">
        <v>2732</v>
      </c>
      <c r="Q1195" s="152" t="s">
        <v>336</v>
      </c>
      <c r="R1195" s="136" t="s">
        <v>73</v>
      </c>
      <c r="S1195" s="136" t="s">
        <v>109</v>
      </c>
    </row>
    <row r="1196" spans="1:19" ht="20.25" customHeight="1">
      <c r="A1196" s="136" t="s">
        <v>2634</v>
      </c>
      <c r="B1196" s="151" t="s">
        <v>2635</v>
      </c>
      <c r="C1196" s="152" t="s">
        <v>472</v>
      </c>
      <c r="D1196" s="149" t="s">
        <v>2604</v>
      </c>
      <c r="E1196" s="180"/>
      <c r="F1196" s="136" t="s">
        <v>650</v>
      </c>
      <c r="G1196" s="136"/>
      <c r="H1196" s="153">
        <v>2340</v>
      </c>
      <c r="I1196" s="153">
        <v>33559.300000000003</v>
      </c>
      <c r="J1196" s="154">
        <v>15</v>
      </c>
      <c r="K1196" s="153">
        <v>35100</v>
      </c>
      <c r="L1196" s="180">
        <v>35.1</v>
      </c>
      <c r="M1196" s="153">
        <v>78528813.599999994</v>
      </c>
      <c r="N1196" s="152"/>
      <c r="O1196" s="152" t="s">
        <v>2641</v>
      </c>
      <c r="P1196" s="136" t="s">
        <v>2732</v>
      </c>
      <c r="Q1196" s="152" t="s">
        <v>270</v>
      </c>
      <c r="R1196" s="136" t="s">
        <v>68</v>
      </c>
      <c r="S1196" s="136" t="s">
        <v>109</v>
      </c>
    </row>
    <row r="1197" spans="1:19" ht="20.25" customHeight="1">
      <c r="A1197" s="136" t="s">
        <v>2634</v>
      </c>
      <c r="B1197" s="151" t="s">
        <v>2635</v>
      </c>
      <c r="C1197" s="152" t="s">
        <v>472</v>
      </c>
      <c r="D1197" s="149" t="s">
        <v>2604</v>
      </c>
      <c r="E1197" s="180"/>
      <c r="F1197" s="136" t="s">
        <v>1387</v>
      </c>
      <c r="G1197" s="136"/>
      <c r="H1197" s="153">
        <v>2340</v>
      </c>
      <c r="I1197" s="153">
        <v>11410.2</v>
      </c>
      <c r="J1197" s="154">
        <v>0</v>
      </c>
      <c r="K1197" s="153">
        <v>0</v>
      </c>
      <c r="L1197" s="180">
        <v>0</v>
      </c>
      <c r="M1197" s="153">
        <v>26699796.600000001</v>
      </c>
      <c r="N1197" s="152"/>
      <c r="O1197" s="152" t="s">
        <v>2641</v>
      </c>
      <c r="P1197" s="136" t="s">
        <v>2732</v>
      </c>
      <c r="Q1197" s="152" t="s">
        <v>577</v>
      </c>
      <c r="R1197" s="136" t="s">
        <v>240</v>
      </c>
      <c r="S1197" s="136" t="s">
        <v>109</v>
      </c>
    </row>
    <row r="1198" spans="1:19" ht="20.25" customHeight="1">
      <c r="A1198" s="136" t="s">
        <v>2634</v>
      </c>
      <c r="B1198" s="151" t="s">
        <v>2635</v>
      </c>
      <c r="C1198" s="152" t="s">
        <v>472</v>
      </c>
      <c r="D1198" s="149" t="s">
        <v>2604</v>
      </c>
      <c r="E1198" s="180"/>
      <c r="F1198" s="136" t="s">
        <v>356</v>
      </c>
      <c r="G1198" s="136"/>
      <c r="H1198" s="153">
        <v>1170</v>
      </c>
      <c r="I1198" s="153">
        <v>138646.29999999999</v>
      </c>
      <c r="J1198" s="154">
        <v>42.5</v>
      </c>
      <c r="K1198" s="153">
        <v>49725</v>
      </c>
      <c r="L1198" s="180">
        <v>49.7</v>
      </c>
      <c r="M1198" s="153">
        <v>162216225.90000001</v>
      </c>
      <c r="N1198" s="152"/>
      <c r="O1198" s="152" t="s">
        <v>2642</v>
      </c>
      <c r="P1198" s="136" t="s">
        <v>2732</v>
      </c>
      <c r="Q1198" s="152" t="s">
        <v>327</v>
      </c>
      <c r="R1198" s="136" t="s">
        <v>68</v>
      </c>
      <c r="S1198" s="136" t="s">
        <v>109</v>
      </c>
    </row>
    <row r="1199" spans="1:19" ht="20.25" customHeight="1">
      <c r="A1199" s="136" t="s">
        <v>2634</v>
      </c>
      <c r="B1199" s="151" t="s">
        <v>2635</v>
      </c>
      <c r="C1199" s="152" t="s">
        <v>472</v>
      </c>
      <c r="D1199" s="149" t="s">
        <v>2604</v>
      </c>
      <c r="E1199" s="180"/>
      <c r="F1199" s="136" t="s">
        <v>880</v>
      </c>
      <c r="G1199" s="136"/>
      <c r="H1199" s="153">
        <v>1170</v>
      </c>
      <c r="I1199" s="153">
        <v>2627</v>
      </c>
      <c r="J1199" s="154">
        <v>0</v>
      </c>
      <c r="K1199" s="153">
        <v>0</v>
      </c>
      <c r="L1199" s="180">
        <v>0</v>
      </c>
      <c r="M1199" s="153">
        <v>3073570.6</v>
      </c>
      <c r="N1199" s="152"/>
      <c r="O1199" s="152" t="s">
        <v>2642</v>
      </c>
      <c r="P1199" s="136" t="s">
        <v>2732</v>
      </c>
      <c r="Q1199" s="152" t="s">
        <v>336</v>
      </c>
      <c r="R1199" s="136" t="s">
        <v>73</v>
      </c>
      <c r="S1199" s="136" t="s">
        <v>109</v>
      </c>
    </row>
    <row r="1200" spans="1:19" ht="20.25" customHeight="1">
      <c r="A1200" s="136" t="s">
        <v>2634</v>
      </c>
      <c r="B1200" s="151" t="s">
        <v>2635</v>
      </c>
      <c r="C1200" s="152" t="s">
        <v>472</v>
      </c>
      <c r="D1200" s="149" t="s">
        <v>2604</v>
      </c>
      <c r="E1200" s="180"/>
      <c r="F1200" s="136" t="s">
        <v>356</v>
      </c>
      <c r="G1200" s="136"/>
      <c r="H1200" s="153">
        <v>1170</v>
      </c>
      <c r="I1200" s="153">
        <v>138936.4</v>
      </c>
      <c r="J1200" s="154">
        <v>42.5</v>
      </c>
      <c r="K1200" s="153">
        <v>49725</v>
      </c>
      <c r="L1200" s="180">
        <v>49.7</v>
      </c>
      <c r="M1200" s="153">
        <v>162555555.59999999</v>
      </c>
      <c r="N1200" s="152"/>
      <c r="O1200" s="152" t="s">
        <v>2643</v>
      </c>
      <c r="P1200" s="136" t="s">
        <v>2732</v>
      </c>
      <c r="Q1200" s="152" t="s">
        <v>327</v>
      </c>
      <c r="R1200" s="136" t="s">
        <v>68</v>
      </c>
      <c r="S1200" s="136" t="s">
        <v>109</v>
      </c>
    </row>
    <row r="1201" spans="1:19" ht="20.25" customHeight="1">
      <c r="A1201" s="136" t="s">
        <v>2634</v>
      </c>
      <c r="B1201" s="151" t="s">
        <v>2635</v>
      </c>
      <c r="C1201" s="152" t="s">
        <v>472</v>
      </c>
      <c r="D1201" s="149" t="s">
        <v>2604</v>
      </c>
      <c r="E1201" s="180"/>
      <c r="F1201" s="136" t="s">
        <v>880</v>
      </c>
      <c r="G1201" s="136"/>
      <c r="H1201" s="153">
        <v>1170</v>
      </c>
      <c r="I1201" s="153">
        <v>2632.5</v>
      </c>
      <c r="J1201" s="154">
        <v>0</v>
      </c>
      <c r="K1201" s="153">
        <v>0</v>
      </c>
      <c r="L1201" s="180">
        <v>0</v>
      </c>
      <c r="M1201" s="153">
        <v>3080000</v>
      </c>
      <c r="N1201" s="152"/>
      <c r="O1201" s="152" t="s">
        <v>2643</v>
      </c>
      <c r="P1201" s="136" t="s">
        <v>2732</v>
      </c>
      <c r="Q1201" s="152" t="s">
        <v>336</v>
      </c>
      <c r="R1201" s="136" t="s">
        <v>73</v>
      </c>
      <c r="S1201" s="136" t="s">
        <v>109</v>
      </c>
    </row>
    <row r="1202" spans="1:19" ht="20.25" customHeight="1">
      <c r="A1202" s="136" t="s">
        <v>2634</v>
      </c>
      <c r="B1202" s="151" t="s">
        <v>2635</v>
      </c>
      <c r="C1202" s="152" t="s">
        <v>472</v>
      </c>
      <c r="D1202" s="149" t="s">
        <v>2604</v>
      </c>
      <c r="E1202" s="180"/>
      <c r="F1202" s="136" t="s">
        <v>743</v>
      </c>
      <c r="G1202" s="136"/>
      <c r="H1202" s="153">
        <v>1170</v>
      </c>
      <c r="I1202" s="153">
        <v>65208.5</v>
      </c>
      <c r="J1202" s="154">
        <v>0</v>
      </c>
      <c r="K1202" s="153">
        <v>0</v>
      </c>
      <c r="L1202" s="180">
        <v>0</v>
      </c>
      <c r="M1202" s="153">
        <v>76293998.599999994</v>
      </c>
      <c r="N1202" s="152"/>
      <c r="O1202" s="152" t="s">
        <v>2644</v>
      </c>
      <c r="P1202" s="136" t="s">
        <v>2732</v>
      </c>
      <c r="Q1202" s="152" t="s">
        <v>276</v>
      </c>
      <c r="R1202" s="136" t="s">
        <v>73</v>
      </c>
      <c r="S1202" s="136" t="s">
        <v>109</v>
      </c>
    </row>
    <row r="1203" spans="1:19" ht="20.25" customHeight="1">
      <c r="A1203" s="136" t="s">
        <v>2634</v>
      </c>
      <c r="B1203" s="151" t="s">
        <v>2635</v>
      </c>
      <c r="C1203" s="152" t="s">
        <v>472</v>
      </c>
      <c r="D1203" s="149" t="s">
        <v>2604</v>
      </c>
      <c r="E1203" s="180"/>
      <c r="F1203" s="136" t="s">
        <v>1912</v>
      </c>
      <c r="G1203" s="136"/>
      <c r="H1203" s="153">
        <v>1170</v>
      </c>
      <c r="I1203" s="153">
        <v>6792.6</v>
      </c>
      <c r="J1203" s="154">
        <v>0</v>
      </c>
      <c r="K1203" s="153">
        <v>0</v>
      </c>
      <c r="L1203" s="180">
        <v>0</v>
      </c>
      <c r="M1203" s="153">
        <v>7947291.5</v>
      </c>
      <c r="N1203" s="152"/>
      <c r="O1203" s="152" t="s">
        <v>2644</v>
      </c>
      <c r="P1203" s="136" t="s">
        <v>2732</v>
      </c>
      <c r="Q1203" s="152" t="s">
        <v>336</v>
      </c>
      <c r="R1203" s="136" t="s">
        <v>73</v>
      </c>
      <c r="S1203" s="136" t="s">
        <v>109</v>
      </c>
    </row>
    <row r="1204" spans="1:19" ht="20.25" customHeight="1">
      <c r="A1204" s="136" t="s">
        <v>2634</v>
      </c>
      <c r="B1204" s="151" t="s">
        <v>2635</v>
      </c>
      <c r="C1204" s="152" t="s">
        <v>472</v>
      </c>
      <c r="D1204" s="149" t="s">
        <v>2604</v>
      </c>
      <c r="E1204" s="180"/>
      <c r="F1204" s="136" t="s">
        <v>81</v>
      </c>
      <c r="G1204" s="136"/>
      <c r="H1204" s="153">
        <v>1170</v>
      </c>
      <c r="I1204" s="153">
        <v>5943.5</v>
      </c>
      <c r="J1204" s="154">
        <v>0</v>
      </c>
      <c r="K1204" s="153">
        <v>0</v>
      </c>
      <c r="L1204" s="180">
        <v>0</v>
      </c>
      <c r="M1204" s="153">
        <v>6953880.0999999996</v>
      </c>
      <c r="N1204" s="152"/>
      <c r="O1204" s="152" t="s">
        <v>2644</v>
      </c>
      <c r="P1204" s="136" t="s">
        <v>2732</v>
      </c>
      <c r="Q1204" s="152" t="s">
        <v>336</v>
      </c>
      <c r="R1204" s="136" t="s">
        <v>73</v>
      </c>
      <c r="S1204" s="136" t="s">
        <v>109</v>
      </c>
    </row>
    <row r="1205" spans="1:19" ht="20.25" customHeight="1">
      <c r="A1205" s="136" t="s">
        <v>2634</v>
      </c>
      <c r="B1205" s="151" t="s">
        <v>2635</v>
      </c>
      <c r="C1205" s="152" t="s">
        <v>472</v>
      </c>
      <c r="D1205" s="149" t="s">
        <v>2604</v>
      </c>
      <c r="E1205" s="180"/>
      <c r="F1205" s="136" t="s">
        <v>945</v>
      </c>
      <c r="G1205" s="136"/>
      <c r="H1205" s="153">
        <v>1170</v>
      </c>
      <c r="I1205" s="153">
        <v>16302.1</v>
      </c>
      <c r="J1205" s="154">
        <v>0</v>
      </c>
      <c r="K1205" s="153">
        <v>0</v>
      </c>
      <c r="L1205" s="180">
        <v>0</v>
      </c>
      <c r="M1205" s="153">
        <v>19073499.699999999</v>
      </c>
      <c r="N1205" s="152"/>
      <c r="O1205" s="152" t="s">
        <v>2644</v>
      </c>
      <c r="P1205" s="136" t="s">
        <v>2732</v>
      </c>
      <c r="Q1205" s="152" t="s">
        <v>336</v>
      </c>
      <c r="R1205" s="136" t="s">
        <v>73</v>
      </c>
      <c r="S1205" s="136" t="s">
        <v>109</v>
      </c>
    </row>
    <row r="1206" spans="1:19" ht="20.25" customHeight="1">
      <c r="A1206" s="136" t="s">
        <v>2634</v>
      </c>
      <c r="B1206" s="151" t="s">
        <v>2635</v>
      </c>
      <c r="C1206" s="152" t="s">
        <v>472</v>
      </c>
      <c r="D1206" s="149" t="s">
        <v>2604</v>
      </c>
      <c r="E1206" s="180"/>
      <c r="F1206" s="136" t="s">
        <v>85</v>
      </c>
      <c r="G1206" s="136"/>
      <c r="H1206" s="153">
        <v>1170</v>
      </c>
      <c r="I1206" s="153">
        <v>12821</v>
      </c>
      <c r="J1206" s="154">
        <v>0</v>
      </c>
      <c r="K1206" s="153">
        <v>0</v>
      </c>
      <c r="L1206" s="180">
        <v>0</v>
      </c>
      <c r="M1206" s="153">
        <v>15000512.800000001</v>
      </c>
      <c r="N1206" s="152"/>
      <c r="O1206" s="152" t="s">
        <v>2644</v>
      </c>
      <c r="P1206" s="136" t="s">
        <v>2732</v>
      </c>
      <c r="Q1206" s="152" t="s">
        <v>336</v>
      </c>
      <c r="R1206" s="136" t="s">
        <v>73</v>
      </c>
      <c r="S1206" s="136" t="s">
        <v>109</v>
      </c>
    </row>
    <row r="1207" spans="1:19" ht="20.25" customHeight="1">
      <c r="A1207" s="136" t="s">
        <v>2634</v>
      </c>
      <c r="B1207" s="151" t="s">
        <v>2635</v>
      </c>
      <c r="C1207" s="152" t="s">
        <v>472</v>
      </c>
      <c r="D1207" s="149" t="s">
        <v>2604</v>
      </c>
      <c r="E1207" s="180"/>
      <c r="F1207" s="136" t="s">
        <v>1121</v>
      </c>
      <c r="G1207" s="136"/>
      <c r="H1207" s="153">
        <v>1170</v>
      </c>
      <c r="I1207" s="153">
        <v>16132.3</v>
      </c>
      <c r="J1207" s="154">
        <v>0</v>
      </c>
      <c r="K1207" s="153">
        <v>0</v>
      </c>
      <c r="L1207" s="180">
        <v>0</v>
      </c>
      <c r="M1207" s="153">
        <v>18874817.399999999</v>
      </c>
      <c r="N1207" s="152"/>
      <c r="O1207" s="152" t="s">
        <v>2644</v>
      </c>
      <c r="P1207" s="136" t="s">
        <v>2732</v>
      </c>
      <c r="Q1207" s="152" t="s">
        <v>336</v>
      </c>
      <c r="R1207" s="136" t="s">
        <v>73</v>
      </c>
      <c r="S1207" s="136" t="s">
        <v>109</v>
      </c>
    </row>
    <row r="1208" spans="1:19" ht="20.25" customHeight="1">
      <c r="A1208" s="136" t="s">
        <v>2634</v>
      </c>
      <c r="B1208" s="151" t="s">
        <v>2635</v>
      </c>
      <c r="C1208" s="152" t="s">
        <v>472</v>
      </c>
      <c r="D1208" s="149" t="s">
        <v>2604</v>
      </c>
      <c r="E1208" s="180"/>
      <c r="F1208" s="136" t="s">
        <v>75</v>
      </c>
      <c r="G1208" s="136"/>
      <c r="H1208" s="153">
        <v>1170</v>
      </c>
      <c r="I1208" s="153">
        <v>35334.1</v>
      </c>
      <c r="J1208" s="154">
        <v>0</v>
      </c>
      <c r="K1208" s="153">
        <v>0</v>
      </c>
      <c r="L1208" s="180">
        <v>0</v>
      </c>
      <c r="M1208" s="153">
        <v>41340891.399999999</v>
      </c>
      <c r="N1208" s="152"/>
      <c r="O1208" s="152" t="s">
        <v>2645</v>
      </c>
      <c r="P1208" s="136" t="s">
        <v>2732</v>
      </c>
      <c r="Q1208" s="152" t="s">
        <v>272</v>
      </c>
      <c r="R1208" s="136" t="s">
        <v>73</v>
      </c>
      <c r="S1208" s="136" t="s">
        <v>109</v>
      </c>
    </row>
    <row r="1209" spans="1:19" ht="20.25" customHeight="1">
      <c r="A1209" s="136" t="s">
        <v>2634</v>
      </c>
      <c r="B1209" s="151" t="s">
        <v>2635</v>
      </c>
      <c r="C1209" s="152" t="s">
        <v>472</v>
      </c>
      <c r="D1209" s="149" t="s">
        <v>2604</v>
      </c>
      <c r="E1209" s="180"/>
      <c r="F1209" s="136" t="s">
        <v>1937</v>
      </c>
      <c r="G1209" s="136"/>
      <c r="H1209" s="153">
        <v>1170</v>
      </c>
      <c r="I1209" s="153">
        <v>7266.3</v>
      </c>
      <c r="J1209" s="154">
        <v>0</v>
      </c>
      <c r="K1209" s="153">
        <v>0</v>
      </c>
      <c r="L1209" s="180">
        <v>0</v>
      </c>
      <c r="M1209" s="153">
        <v>8501554.3000000007</v>
      </c>
      <c r="N1209" s="152"/>
      <c r="O1209" s="152" t="s">
        <v>2645</v>
      </c>
      <c r="P1209" s="136" t="s">
        <v>2732</v>
      </c>
      <c r="Q1209" s="152" t="s">
        <v>336</v>
      </c>
      <c r="R1209" s="136" t="s">
        <v>73</v>
      </c>
      <c r="S1209" s="136" t="s">
        <v>109</v>
      </c>
    </row>
    <row r="1210" spans="1:19" ht="20.25" customHeight="1">
      <c r="A1210" s="136" t="s">
        <v>2634</v>
      </c>
      <c r="B1210" s="151" t="s">
        <v>2635</v>
      </c>
      <c r="C1210" s="152" t="s">
        <v>472</v>
      </c>
      <c r="D1210" s="149" t="s">
        <v>2604</v>
      </c>
      <c r="E1210" s="180"/>
      <c r="F1210" s="136" t="s">
        <v>81</v>
      </c>
      <c r="G1210" s="136"/>
      <c r="H1210" s="153">
        <v>1170</v>
      </c>
      <c r="I1210" s="153">
        <v>4986.7</v>
      </c>
      <c r="J1210" s="154">
        <v>0</v>
      </c>
      <c r="K1210" s="153">
        <v>0</v>
      </c>
      <c r="L1210" s="180">
        <v>0</v>
      </c>
      <c r="M1210" s="153">
        <v>5834400</v>
      </c>
      <c r="N1210" s="152"/>
      <c r="O1210" s="152" t="s">
        <v>2645</v>
      </c>
      <c r="P1210" s="136" t="s">
        <v>2732</v>
      </c>
      <c r="Q1210" s="152" t="s">
        <v>336</v>
      </c>
      <c r="R1210" s="136" t="s">
        <v>73</v>
      </c>
      <c r="S1210" s="136" t="s">
        <v>109</v>
      </c>
    </row>
    <row r="1211" spans="1:19" ht="20.25" customHeight="1">
      <c r="A1211" s="136" t="s">
        <v>2634</v>
      </c>
      <c r="B1211" s="151" t="s">
        <v>2635</v>
      </c>
      <c r="C1211" s="152" t="s">
        <v>472</v>
      </c>
      <c r="D1211" s="149" t="s">
        <v>2604</v>
      </c>
      <c r="E1211" s="180"/>
      <c r="F1211" s="136" t="s">
        <v>85</v>
      </c>
      <c r="G1211" s="136"/>
      <c r="H1211" s="153">
        <v>1170</v>
      </c>
      <c r="I1211" s="153">
        <v>10757</v>
      </c>
      <c r="J1211" s="154">
        <v>0</v>
      </c>
      <c r="K1211" s="153">
        <v>0</v>
      </c>
      <c r="L1211" s="180">
        <v>0</v>
      </c>
      <c r="M1211" s="153">
        <v>12585634.300000001</v>
      </c>
      <c r="N1211" s="152"/>
      <c r="O1211" s="152" t="s">
        <v>2645</v>
      </c>
      <c r="P1211" s="136" t="s">
        <v>2732</v>
      </c>
      <c r="Q1211" s="152" t="s">
        <v>336</v>
      </c>
      <c r="R1211" s="136" t="s">
        <v>73</v>
      </c>
      <c r="S1211" s="136" t="s">
        <v>109</v>
      </c>
    </row>
    <row r="1212" spans="1:19" ht="20.25" customHeight="1">
      <c r="A1212" s="136" t="s">
        <v>2634</v>
      </c>
      <c r="B1212" s="151" t="s">
        <v>2635</v>
      </c>
      <c r="C1212" s="152" t="s">
        <v>472</v>
      </c>
      <c r="D1212" s="149" t="s">
        <v>2604</v>
      </c>
      <c r="E1212" s="180"/>
      <c r="F1212" s="136" t="s">
        <v>337</v>
      </c>
      <c r="G1212" s="136"/>
      <c r="H1212" s="153">
        <v>1170</v>
      </c>
      <c r="I1212" s="153">
        <v>17248</v>
      </c>
      <c r="J1212" s="154">
        <v>0</v>
      </c>
      <c r="K1212" s="153">
        <v>0</v>
      </c>
      <c r="L1212" s="180">
        <v>0</v>
      </c>
      <c r="M1212" s="153">
        <v>20180160</v>
      </c>
      <c r="N1212" s="152"/>
      <c r="O1212" s="152" t="s">
        <v>2646</v>
      </c>
      <c r="P1212" s="136" t="s">
        <v>2732</v>
      </c>
      <c r="Q1212" s="152" t="s">
        <v>336</v>
      </c>
      <c r="R1212" s="136" t="s">
        <v>73</v>
      </c>
      <c r="S1212" s="136" t="s">
        <v>109</v>
      </c>
    </row>
    <row r="1213" spans="1:19" ht="20.25" customHeight="1">
      <c r="A1213" s="136" t="s">
        <v>2634</v>
      </c>
      <c r="B1213" s="151" t="s">
        <v>2635</v>
      </c>
      <c r="C1213" s="152" t="s">
        <v>472</v>
      </c>
      <c r="D1213" s="149" t="s">
        <v>2604</v>
      </c>
      <c r="E1213" s="180"/>
      <c r="F1213" s="136" t="s">
        <v>350</v>
      </c>
      <c r="G1213" s="136"/>
      <c r="H1213" s="153">
        <v>1170</v>
      </c>
      <c r="I1213" s="153">
        <v>8431</v>
      </c>
      <c r="J1213" s="154">
        <v>0</v>
      </c>
      <c r="K1213" s="153">
        <v>0</v>
      </c>
      <c r="L1213" s="180">
        <v>0</v>
      </c>
      <c r="M1213" s="153">
        <v>9864290.5</v>
      </c>
      <c r="N1213" s="152"/>
      <c r="O1213" s="152" t="s">
        <v>2636</v>
      </c>
      <c r="P1213" s="136" t="s">
        <v>2732</v>
      </c>
      <c r="Q1213" s="152" t="s">
        <v>336</v>
      </c>
      <c r="R1213" s="136" t="s">
        <v>73</v>
      </c>
      <c r="S1213" s="136" t="s">
        <v>109</v>
      </c>
    </row>
    <row r="1214" spans="1:19" ht="20.25" customHeight="1">
      <c r="A1214" s="136" t="s">
        <v>2634</v>
      </c>
      <c r="B1214" s="151" t="s">
        <v>2635</v>
      </c>
      <c r="C1214" s="152" t="s">
        <v>472</v>
      </c>
      <c r="D1214" s="149" t="s">
        <v>2604</v>
      </c>
      <c r="E1214" s="180"/>
      <c r="F1214" s="136" t="s">
        <v>366</v>
      </c>
      <c r="G1214" s="136"/>
      <c r="H1214" s="153">
        <v>1170</v>
      </c>
      <c r="I1214" s="153">
        <v>3452.1</v>
      </c>
      <c r="J1214" s="154">
        <v>0</v>
      </c>
      <c r="K1214" s="153">
        <v>0</v>
      </c>
      <c r="L1214" s="180">
        <v>0</v>
      </c>
      <c r="M1214" s="153">
        <v>4038922.1</v>
      </c>
      <c r="N1214" s="152"/>
      <c r="O1214" s="152" t="s">
        <v>2636</v>
      </c>
      <c r="P1214" s="136" t="s">
        <v>2732</v>
      </c>
      <c r="Q1214" s="152" t="s">
        <v>336</v>
      </c>
      <c r="R1214" s="136" t="s">
        <v>73</v>
      </c>
      <c r="S1214" s="136" t="s">
        <v>109</v>
      </c>
    </row>
    <row r="1215" spans="1:19" ht="20.25" customHeight="1">
      <c r="A1215" s="136" t="s">
        <v>2647</v>
      </c>
      <c r="B1215" s="151" t="s">
        <v>2741</v>
      </c>
      <c r="C1215" s="152" t="s">
        <v>515</v>
      </c>
      <c r="D1215" s="149" t="s">
        <v>846</v>
      </c>
      <c r="E1215" s="180"/>
      <c r="F1215" s="136" t="s">
        <v>2172</v>
      </c>
      <c r="G1215" s="136"/>
      <c r="H1215" s="153">
        <v>1284</v>
      </c>
      <c r="I1215" s="153">
        <v>73636.399999999994</v>
      </c>
      <c r="J1215" s="154">
        <v>16.5</v>
      </c>
      <c r="K1215" s="153">
        <v>21186</v>
      </c>
      <c r="L1215" s="180">
        <v>21.2</v>
      </c>
      <c r="M1215" s="153">
        <v>94549090.900000006</v>
      </c>
      <c r="N1215" s="152"/>
      <c r="O1215" s="152" t="s">
        <v>2649</v>
      </c>
      <c r="P1215" s="136" t="s">
        <v>867</v>
      </c>
      <c r="Q1215" s="152" t="s">
        <v>344</v>
      </c>
      <c r="R1215" s="136" t="s">
        <v>60</v>
      </c>
      <c r="S1215" s="136" t="s">
        <v>152</v>
      </c>
    </row>
    <row r="1216" spans="1:19" ht="20.25" customHeight="1">
      <c r="A1216" s="136" t="s">
        <v>2647</v>
      </c>
      <c r="B1216" s="151" t="s">
        <v>2648</v>
      </c>
      <c r="C1216" s="152" t="s">
        <v>515</v>
      </c>
      <c r="D1216" s="149" t="s">
        <v>846</v>
      </c>
      <c r="E1216" s="180"/>
      <c r="F1216" s="136" t="s">
        <v>521</v>
      </c>
      <c r="G1216" s="136"/>
      <c r="H1216" s="153">
        <v>1284</v>
      </c>
      <c r="I1216" s="153">
        <v>196363.6</v>
      </c>
      <c r="J1216" s="154">
        <v>0</v>
      </c>
      <c r="K1216" s="153">
        <v>0</v>
      </c>
      <c r="L1216" s="180">
        <v>0</v>
      </c>
      <c r="M1216" s="153">
        <v>252130909.09999999</v>
      </c>
      <c r="N1216" s="152"/>
      <c r="O1216" s="152" t="s">
        <v>2649</v>
      </c>
      <c r="P1216" s="136" t="s">
        <v>867</v>
      </c>
      <c r="Q1216" s="152" t="s">
        <v>374</v>
      </c>
      <c r="R1216" s="136" t="s">
        <v>375</v>
      </c>
      <c r="S1216" s="136" t="s">
        <v>152</v>
      </c>
    </row>
    <row r="1217" spans="1:19" ht="20.25" customHeight="1">
      <c r="A1217" s="136" t="s">
        <v>2647</v>
      </c>
      <c r="B1217" s="151" t="s">
        <v>2648</v>
      </c>
      <c r="C1217" s="152" t="s">
        <v>515</v>
      </c>
      <c r="D1217" s="149" t="s">
        <v>846</v>
      </c>
      <c r="E1217" s="180"/>
      <c r="F1217" s="136" t="s">
        <v>2173</v>
      </c>
      <c r="G1217" s="136"/>
      <c r="H1217" s="153">
        <v>1</v>
      </c>
      <c r="I1217" s="153">
        <v>20416.8</v>
      </c>
      <c r="J1217" s="154">
        <v>0</v>
      </c>
      <c r="K1217" s="153">
        <v>0</v>
      </c>
      <c r="L1217" s="180">
        <v>0</v>
      </c>
      <c r="M1217" s="153">
        <v>20416.8</v>
      </c>
      <c r="N1217" s="152"/>
      <c r="O1217" s="152" t="s">
        <v>2650</v>
      </c>
      <c r="P1217" s="136" t="s">
        <v>867</v>
      </c>
      <c r="Q1217" s="152" t="s">
        <v>577</v>
      </c>
      <c r="R1217" s="136" t="s">
        <v>240</v>
      </c>
      <c r="S1217" s="136" t="s">
        <v>152</v>
      </c>
    </row>
    <row r="1218" spans="1:19" ht="20.25" customHeight="1">
      <c r="A1218" s="136" t="s">
        <v>2647</v>
      </c>
      <c r="B1218" s="151" t="s">
        <v>2648</v>
      </c>
      <c r="C1218" s="152" t="s">
        <v>515</v>
      </c>
      <c r="D1218" s="149" t="s">
        <v>846</v>
      </c>
      <c r="E1218" s="180"/>
      <c r="F1218" s="136" t="s">
        <v>2711</v>
      </c>
      <c r="G1218" s="136"/>
      <c r="H1218" s="153">
        <v>1</v>
      </c>
      <c r="I1218" s="153">
        <v>49495.199999999997</v>
      </c>
      <c r="J1218" s="154">
        <v>15.5</v>
      </c>
      <c r="K1218" s="153">
        <v>15.5</v>
      </c>
      <c r="L1218" s="180">
        <v>0</v>
      </c>
      <c r="M1218" s="153">
        <v>49495.199999999997</v>
      </c>
      <c r="N1218" s="152"/>
      <c r="O1218" s="152" t="s">
        <v>2650</v>
      </c>
      <c r="P1218" s="136" t="s">
        <v>867</v>
      </c>
      <c r="Q1218" s="152" t="s">
        <v>270</v>
      </c>
      <c r="R1218" s="136" t="s">
        <v>68</v>
      </c>
      <c r="S1218" s="136" t="s">
        <v>152</v>
      </c>
    </row>
    <row r="1219" spans="1:19" ht="20.25" customHeight="1">
      <c r="A1219" s="136" t="s">
        <v>2647</v>
      </c>
      <c r="B1219" s="151" t="s">
        <v>2648</v>
      </c>
      <c r="C1219" s="152" t="s">
        <v>515</v>
      </c>
      <c r="D1219" s="149" t="s">
        <v>846</v>
      </c>
      <c r="E1219" s="180"/>
      <c r="F1219" s="136" t="s">
        <v>558</v>
      </c>
      <c r="G1219" s="136"/>
      <c r="H1219" s="153">
        <v>1352</v>
      </c>
      <c r="I1219" s="153">
        <v>9339.5</v>
      </c>
      <c r="J1219" s="154">
        <v>0</v>
      </c>
      <c r="K1219" s="153">
        <v>0</v>
      </c>
      <c r="L1219" s="180">
        <v>0</v>
      </c>
      <c r="M1219" s="153">
        <v>12627014</v>
      </c>
      <c r="N1219" s="152"/>
      <c r="O1219" s="152" t="s">
        <v>2651</v>
      </c>
      <c r="P1219" s="136" t="s">
        <v>867</v>
      </c>
      <c r="Q1219" s="152" t="s">
        <v>336</v>
      </c>
      <c r="R1219" s="136" t="s">
        <v>73</v>
      </c>
      <c r="S1219" s="136" t="s">
        <v>152</v>
      </c>
    </row>
    <row r="1220" spans="1:19" ht="20.25" customHeight="1">
      <c r="A1220" s="136" t="s">
        <v>2647</v>
      </c>
      <c r="B1220" s="151" t="s">
        <v>2648</v>
      </c>
      <c r="C1220" s="152" t="s">
        <v>515</v>
      </c>
      <c r="D1220" s="149" t="s">
        <v>846</v>
      </c>
      <c r="E1220" s="180"/>
      <c r="F1220" s="136" t="s">
        <v>605</v>
      </c>
      <c r="G1220" s="136"/>
      <c r="H1220" s="153">
        <v>1352</v>
      </c>
      <c r="I1220" s="153">
        <v>256568.1</v>
      </c>
      <c r="J1220" s="154">
        <v>0</v>
      </c>
      <c r="K1220" s="153">
        <v>0</v>
      </c>
      <c r="L1220" s="180">
        <v>0</v>
      </c>
      <c r="M1220" s="153">
        <v>346880038.80000001</v>
      </c>
      <c r="N1220" s="152"/>
      <c r="O1220" s="152" t="s">
        <v>2651</v>
      </c>
      <c r="P1220" s="136" t="s">
        <v>867</v>
      </c>
      <c r="Q1220" s="152" t="s">
        <v>354</v>
      </c>
      <c r="R1220" s="136" t="s">
        <v>70</v>
      </c>
      <c r="S1220" s="136" t="s">
        <v>152</v>
      </c>
    </row>
    <row r="1221" spans="1:19" ht="20.25" customHeight="1">
      <c r="A1221" s="136" t="s">
        <v>2647</v>
      </c>
      <c r="B1221" s="151" t="s">
        <v>2648</v>
      </c>
      <c r="C1221" s="152" t="s">
        <v>515</v>
      </c>
      <c r="D1221" s="149" t="s">
        <v>846</v>
      </c>
      <c r="E1221" s="180"/>
      <c r="F1221" s="136" t="s">
        <v>114</v>
      </c>
      <c r="G1221" s="136"/>
      <c r="H1221" s="153">
        <v>1352</v>
      </c>
      <c r="I1221" s="153">
        <v>215774.8</v>
      </c>
      <c r="J1221" s="154">
        <v>29.3</v>
      </c>
      <c r="K1221" s="153">
        <v>39613.599999999999</v>
      </c>
      <c r="L1221" s="180">
        <v>39.6</v>
      </c>
      <c r="M1221" s="153">
        <v>291727564</v>
      </c>
      <c r="N1221" s="152"/>
      <c r="O1221" s="152" t="s">
        <v>2651</v>
      </c>
      <c r="P1221" s="136" t="s">
        <v>867</v>
      </c>
      <c r="Q1221" s="152" t="s">
        <v>343</v>
      </c>
      <c r="R1221" s="136" t="s">
        <v>60</v>
      </c>
      <c r="S1221" s="136" t="s">
        <v>152</v>
      </c>
    </row>
    <row r="1222" spans="1:19" ht="20.25" customHeight="1">
      <c r="A1222" s="136" t="s">
        <v>2647</v>
      </c>
      <c r="B1222" s="151" t="s">
        <v>2652</v>
      </c>
      <c r="C1222" s="152" t="s">
        <v>515</v>
      </c>
      <c r="D1222" s="149" t="s">
        <v>896</v>
      </c>
      <c r="E1222" s="180"/>
      <c r="F1222" s="136" t="s">
        <v>1276</v>
      </c>
      <c r="G1222" s="136"/>
      <c r="H1222" s="153">
        <v>558</v>
      </c>
      <c r="I1222" s="153">
        <v>385159.3</v>
      </c>
      <c r="J1222" s="154">
        <v>31.4</v>
      </c>
      <c r="K1222" s="153">
        <v>17521.2</v>
      </c>
      <c r="L1222" s="180">
        <v>17.5</v>
      </c>
      <c r="M1222" s="153">
        <v>214918874.69999999</v>
      </c>
      <c r="N1222" s="152"/>
      <c r="O1222" s="152" t="s">
        <v>2653</v>
      </c>
      <c r="P1222" s="136" t="s">
        <v>867</v>
      </c>
      <c r="Q1222" s="152" t="s">
        <v>343</v>
      </c>
      <c r="R1222" s="136" t="s">
        <v>60</v>
      </c>
      <c r="S1222" s="136" t="s">
        <v>152</v>
      </c>
    </row>
    <row r="1223" spans="1:19" ht="20.25" customHeight="1">
      <c r="A1223" s="136" t="s">
        <v>2647</v>
      </c>
      <c r="B1223" s="151" t="s">
        <v>2652</v>
      </c>
      <c r="C1223" s="152" t="s">
        <v>515</v>
      </c>
      <c r="D1223" s="149" t="s">
        <v>896</v>
      </c>
      <c r="E1223" s="180"/>
      <c r="F1223" s="136" t="s">
        <v>1277</v>
      </c>
      <c r="G1223" s="136"/>
      <c r="H1223" s="153">
        <v>558</v>
      </c>
      <c r="I1223" s="153">
        <v>587907.1</v>
      </c>
      <c r="J1223" s="154">
        <v>0</v>
      </c>
      <c r="K1223" s="153">
        <v>0</v>
      </c>
      <c r="L1223" s="180">
        <v>0</v>
      </c>
      <c r="M1223" s="153">
        <v>328052170.30000001</v>
      </c>
      <c r="N1223" s="152"/>
      <c r="O1223" s="152" t="s">
        <v>2653</v>
      </c>
      <c r="P1223" s="136" t="s">
        <v>867</v>
      </c>
      <c r="Q1223" s="152" t="s">
        <v>354</v>
      </c>
      <c r="R1223" s="136" t="s">
        <v>70</v>
      </c>
      <c r="S1223" s="136" t="s">
        <v>152</v>
      </c>
    </row>
    <row r="1224" spans="1:19" ht="20.25" customHeight="1">
      <c r="A1224" s="136" t="s">
        <v>2647</v>
      </c>
      <c r="B1224" s="151" t="s">
        <v>2652</v>
      </c>
      <c r="C1224" s="152" t="s">
        <v>515</v>
      </c>
      <c r="D1224" s="149" t="s">
        <v>896</v>
      </c>
      <c r="E1224" s="180"/>
      <c r="F1224" s="136" t="s">
        <v>880</v>
      </c>
      <c r="G1224" s="136"/>
      <c r="H1224" s="153">
        <v>558</v>
      </c>
      <c r="I1224" s="153">
        <v>2218.5</v>
      </c>
      <c r="J1224" s="154">
        <v>0</v>
      </c>
      <c r="K1224" s="153">
        <v>0</v>
      </c>
      <c r="L1224" s="180">
        <v>0</v>
      </c>
      <c r="M1224" s="153">
        <v>1237932.7</v>
      </c>
      <c r="N1224" s="152"/>
      <c r="O1224" s="152" t="s">
        <v>2653</v>
      </c>
      <c r="P1224" s="136" t="s">
        <v>867</v>
      </c>
      <c r="Q1224" s="152" t="s">
        <v>336</v>
      </c>
      <c r="R1224" s="136" t="s">
        <v>73</v>
      </c>
      <c r="S1224" s="136" t="s">
        <v>152</v>
      </c>
    </row>
    <row r="1225" spans="1:19" ht="20.25" customHeight="1">
      <c r="A1225" s="136" t="s">
        <v>2647</v>
      </c>
      <c r="B1225" s="151" t="s">
        <v>2652</v>
      </c>
      <c r="C1225" s="152" t="s">
        <v>515</v>
      </c>
      <c r="D1225" s="149" t="s">
        <v>896</v>
      </c>
      <c r="E1225" s="180"/>
      <c r="F1225" s="136" t="s">
        <v>2712</v>
      </c>
      <c r="G1225" s="136"/>
      <c r="H1225" s="153">
        <v>558</v>
      </c>
      <c r="I1225" s="153">
        <v>74727.3</v>
      </c>
      <c r="J1225" s="154">
        <v>16.5</v>
      </c>
      <c r="K1225" s="153">
        <v>9207</v>
      </c>
      <c r="L1225" s="180">
        <v>9.1999999999999993</v>
      </c>
      <c r="M1225" s="153">
        <v>41697818.200000003</v>
      </c>
      <c r="N1225" s="152"/>
      <c r="O1225" s="152" t="s">
        <v>2654</v>
      </c>
      <c r="P1225" s="136" t="s">
        <v>867</v>
      </c>
      <c r="Q1225" s="152" t="s">
        <v>344</v>
      </c>
      <c r="R1225" s="136" t="s">
        <v>60</v>
      </c>
      <c r="S1225" s="136" t="s">
        <v>152</v>
      </c>
    </row>
    <row r="1226" spans="1:19" ht="20.25" customHeight="1">
      <c r="A1226" s="136" t="s">
        <v>2647</v>
      </c>
      <c r="B1226" s="151" t="s">
        <v>2652</v>
      </c>
      <c r="C1226" s="152" t="s">
        <v>515</v>
      </c>
      <c r="D1226" s="149" t="s">
        <v>896</v>
      </c>
      <c r="E1226" s="180"/>
      <c r="F1226" s="136" t="s">
        <v>521</v>
      </c>
      <c r="G1226" s="136"/>
      <c r="H1226" s="153">
        <v>558</v>
      </c>
      <c r="I1226" s="153">
        <v>199272.7</v>
      </c>
      <c r="J1226" s="154">
        <v>0</v>
      </c>
      <c r="K1226" s="153">
        <v>0</v>
      </c>
      <c r="L1226" s="180">
        <v>0</v>
      </c>
      <c r="M1226" s="153">
        <v>111194181.8</v>
      </c>
      <c r="N1226" s="152"/>
      <c r="O1226" s="152" t="s">
        <v>2654</v>
      </c>
      <c r="P1226" s="136" t="s">
        <v>867</v>
      </c>
      <c r="Q1226" s="152" t="s">
        <v>374</v>
      </c>
      <c r="R1226" s="136" t="s">
        <v>375</v>
      </c>
      <c r="S1226" s="136" t="s">
        <v>152</v>
      </c>
    </row>
    <row r="1227" spans="1:19" ht="20.25" customHeight="1">
      <c r="A1227" s="136" t="s">
        <v>2647</v>
      </c>
      <c r="B1227" s="151" t="s">
        <v>2652</v>
      </c>
      <c r="C1227" s="152" t="s">
        <v>515</v>
      </c>
      <c r="D1227" s="149" t="s">
        <v>896</v>
      </c>
      <c r="E1227" s="180"/>
      <c r="F1227" s="136" t="s">
        <v>2711</v>
      </c>
      <c r="G1227" s="136"/>
      <c r="H1227" s="153">
        <v>177</v>
      </c>
      <c r="I1227" s="153">
        <v>43995.7</v>
      </c>
      <c r="J1227" s="154">
        <v>15.5</v>
      </c>
      <c r="K1227" s="153">
        <v>2743.5</v>
      </c>
      <c r="L1227" s="180">
        <v>2.7</v>
      </c>
      <c r="M1227" s="153">
        <v>7787239.5</v>
      </c>
      <c r="N1227" s="152"/>
      <c r="O1227" s="152" t="s">
        <v>2655</v>
      </c>
      <c r="P1227" s="136" t="s">
        <v>867</v>
      </c>
      <c r="Q1227" s="152" t="s">
        <v>270</v>
      </c>
      <c r="R1227" s="136" t="s">
        <v>68</v>
      </c>
      <c r="S1227" s="136" t="s">
        <v>152</v>
      </c>
    </row>
    <row r="1228" spans="1:19" ht="20.25" customHeight="1">
      <c r="A1228" s="136" t="s">
        <v>2647</v>
      </c>
      <c r="B1228" s="151" t="s">
        <v>2652</v>
      </c>
      <c r="C1228" s="152" t="s">
        <v>515</v>
      </c>
      <c r="D1228" s="149" t="s">
        <v>896</v>
      </c>
      <c r="E1228" s="180"/>
      <c r="F1228" s="136" t="s">
        <v>2173</v>
      </c>
      <c r="G1228" s="136"/>
      <c r="H1228" s="153">
        <v>177</v>
      </c>
      <c r="I1228" s="153">
        <v>18148.2</v>
      </c>
      <c r="J1228" s="154">
        <v>0</v>
      </c>
      <c r="K1228" s="153">
        <v>0</v>
      </c>
      <c r="L1228" s="180">
        <v>0</v>
      </c>
      <c r="M1228" s="153">
        <v>3212236.3</v>
      </c>
      <c r="N1228" s="152"/>
      <c r="O1228" s="152" t="s">
        <v>2655</v>
      </c>
      <c r="P1228" s="136" t="s">
        <v>867</v>
      </c>
      <c r="Q1228" s="152" t="s">
        <v>577</v>
      </c>
      <c r="R1228" s="136" t="s">
        <v>240</v>
      </c>
      <c r="S1228" s="136" t="s">
        <v>152</v>
      </c>
    </row>
    <row r="1229" spans="1:19" ht="20.25" customHeight="1">
      <c r="A1229" s="136" t="s">
        <v>2647</v>
      </c>
      <c r="B1229" s="151" t="s">
        <v>2652</v>
      </c>
      <c r="C1229" s="152" t="s">
        <v>515</v>
      </c>
      <c r="D1229" s="149" t="s">
        <v>896</v>
      </c>
      <c r="E1229" s="180"/>
      <c r="F1229" s="136" t="s">
        <v>2711</v>
      </c>
      <c r="G1229" s="136"/>
      <c r="H1229" s="153">
        <v>177</v>
      </c>
      <c r="I1229" s="153">
        <v>42358.6</v>
      </c>
      <c r="J1229" s="154">
        <v>15.5</v>
      </c>
      <c r="K1229" s="153">
        <v>2743.5</v>
      </c>
      <c r="L1229" s="180">
        <v>2.7</v>
      </c>
      <c r="M1229" s="153">
        <v>7497472.9000000004</v>
      </c>
      <c r="N1229" s="152"/>
      <c r="O1229" s="152" t="s">
        <v>2656</v>
      </c>
      <c r="P1229" s="136" t="s">
        <v>867</v>
      </c>
      <c r="Q1229" s="152" t="s">
        <v>270</v>
      </c>
      <c r="R1229" s="136" t="s">
        <v>68</v>
      </c>
      <c r="S1229" s="136" t="s">
        <v>152</v>
      </c>
    </row>
    <row r="1230" spans="1:19" ht="20.25" customHeight="1">
      <c r="A1230" s="136" t="s">
        <v>2647</v>
      </c>
      <c r="B1230" s="151" t="s">
        <v>2652</v>
      </c>
      <c r="C1230" s="152" t="s">
        <v>515</v>
      </c>
      <c r="D1230" s="149" t="s">
        <v>896</v>
      </c>
      <c r="E1230" s="180"/>
      <c r="F1230" s="136" t="s">
        <v>1387</v>
      </c>
      <c r="G1230" s="136"/>
      <c r="H1230" s="153">
        <v>177</v>
      </c>
      <c r="I1230" s="153">
        <v>10060.200000000001</v>
      </c>
      <c r="J1230" s="154">
        <v>0</v>
      </c>
      <c r="K1230" s="153">
        <v>0</v>
      </c>
      <c r="L1230" s="180">
        <v>0</v>
      </c>
      <c r="M1230" s="153">
        <v>1780649.8</v>
      </c>
      <c r="N1230" s="152"/>
      <c r="O1230" s="152" t="s">
        <v>2656</v>
      </c>
      <c r="P1230" s="136" t="s">
        <v>867</v>
      </c>
      <c r="Q1230" s="152" t="s">
        <v>577</v>
      </c>
      <c r="R1230" s="136" t="s">
        <v>240</v>
      </c>
      <c r="S1230" s="136" t="s">
        <v>152</v>
      </c>
    </row>
    <row r="1231" spans="1:19" ht="20.25" customHeight="1">
      <c r="A1231" s="136" t="s">
        <v>2647</v>
      </c>
      <c r="B1231" s="151" t="s">
        <v>2652</v>
      </c>
      <c r="C1231" s="152" t="s">
        <v>515</v>
      </c>
      <c r="D1231" s="149" t="s">
        <v>896</v>
      </c>
      <c r="E1231" s="180"/>
      <c r="F1231" s="136" t="s">
        <v>524</v>
      </c>
      <c r="G1231" s="136"/>
      <c r="H1231" s="153">
        <v>177</v>
      </c>
      <c r="I1231" s="153">
        <v>119062.2</v>
      </c>
      <c r="J1231" s="154">
        <v>42.5</v>
      </c>
      <c r="K1231" s="153">
        <v>7522.5</v>
      </c>
      <c r="L1231" s="180">
        <v>7.5</v>
      </c>
      <c r="M1231" s="153">
        <v>21074014</v>
      </c>
      <c r="N1231" s="152"/>
      <c r="O1231" s="152" t="s">
        <v>2657</v>
      </c>
      <c r="P1231" s="136" t="s">
        <v>867</v>
      </c>
      <c r="Q1231" s="152" t="s">
        <v>327</v>
      </c>
      <c r="R1231" s="136" t="s">
        <v>68</v>
      </c>
      <c r="S1231" s="136" t="s">
        <v>152</v>
      </c>
    </row>
    <row r="1232" spans="1:19" ht="20.25" customHeight="1">
      <c r="A1232" s="136" t="s">
        <v>2647</v>
      </c>
      <c r="B1232" s="151" t="s">
        <v>2652</v>
      </c>
      <c r="C1232" s="152" t="s">
        <v>515</v>
      </c>
      <c r="D1232" s="149" t="s">
        <v>896</v>
      </c>
      <c r="E1232" s="180"/>
      <c r="F1232" s="136" t="s">
        <v>558</v>
      </c>
      <c r="G1232" s="136"/>
      <c r="H1232" s="153">
        <v>177</v>
      </c>
      <c r="I1232" s="153">
        <v>5451.8</v>
      </c>
      <c r="J1232" s="154">
        <v>0</v>
      </c>
      <c r="K1232" s="153">
        <v>0</v>
      </c>
      <c r="L1232" s="180">
        <v>0</v>
      </c>
      <c r="M1232" s="153">
        <v>964968</v>
      </c>
      <c r="N1232" s="152"/>
      <c r="O1232" s="152" t="s">
        <v>2657</v>
      </c>
      <c r="P1232" s="136" t="s">
        <v>867</v>
      </c>
      <c r="Q1232" s="152" t="s">
        <v>336</v>
      </c>
      <c r="R1232" s="136" t="s">
        <v>73</v>
      </c>
      <c r="S1232" s="136" t="s">
        <v>152</v>
      </c>
    </row>
    <row r="1233" spans="1:19" ht="20.25" customHeight="1">
      <c r="A1233" s="136" t="s">
        <v>2647</v>
      </c>
      <c r="B1233" s="151" t="s">
        <v>2652</v>
      </c>
      <c r="C1233" s="152" t="s">
        <v>515</v>
      </c>
      <c r="D1233" s="149" t="s">
        <v>896</v>
      </c>
      <c r="E1233" s="180"/>
      <c r="F1233" s="136" t="s">
        <v>880</v>
      </c>
      <c r="G1233" s="136"/>
      <c r="H1233" s="153">
        <v>177</v>
      </c>
      <c r="I1233" s="153">
        <v>2222.9</v>
      </c>
      <c r="J1233" s="154">
        <v>0</v>
      </c>
      <c r="K1233" s="153">
        <v>0</v>
      </c>
      <c r="L1233" s="180">
        <v>0</v>
      </c>
      <c r="M1233" s="153">
        <v>393456.8</v>
      </c>
      <c r="N1233" s="152"/>
      <c r="O1233" s="152" t="s">
        <v>2658</v>
      </c>
      <c r="P1233" s="136" t="s">
        <v>867</v>
      </c>
      <c r="Q1233" s="152" t="s">
        <v>336</v>
      </c>
      <c r="R1233" s="136" t="s">
        <v>73</v>
      </c>
      <c r="S1233" s="136" t="s">
        <v>152</v>
      </c>
    </row>
    <row r="1234" spans="1:19" ht="20.25" customHeight="1">
      <c r="A1234" s="136" t="s">
        <v>2647</v>
      </c>
      <c r="B1234" s="151" t="s">
        <v>2652</v>
      </c>
      <c r="C1234" s="152" t="s">
        <v>515</v>
      </c>
      <c r="D1234" s="149" t="s">
        <v>896</v>
      </c>
      <c r="E1234" s="180"/>
      <c r="F1234" s="136" t="s">
        <v>911</v>
      </c>
      <c r="G1234" s="136"/>
      <c r="H1234" s="153">
        <v>177</v>
      </c>
      <c r="I1234" s="153">
        <v>98796</v>
      </c>
      <c r="J1234" s="154">
        <v>40.5</v>
      </c>
      <c r="K1234" s="153">
        <v>7169</v>
      </c>
      <c r="L1234" s="180">
        <v>7.2</v>
      </c>
      <c r="M1234" s="153">
        <v>17486970</v>
      </c>
      <c r="N1234" s="152"/>
      <c r="O1234" s="152" t="s">
        <v>2658</v>
      </c>
      <c r="P1234" s="136" t="s">
        <v>867</v>
      </c>
      <c r="Q1234" s="152" t="s">
        <v>403</v>
      </c>
      <c r="R1234" s="136" t="s">
        <v>68</v>
      </c>
      <c r="S1234" s="136" t="s">
        <v>152</v>
      </c>
    </row>
    <row r="1235" spans="1:19" ht="20.25" customHeight="1">
      <c r="A1235" s="136" t="s">
        <v>110</v>
      </c>
      <c r="B1235" s="151" t="s">
        <v>2742</v>
      </c>
      <c r="C1235" s="152" t="s">
        <v>64</v>
      </c>
      <c r="D1235" s="149" t="s">
        <v>832</v>
      </c>
      <c r="E1235" s="180"/>
      <c r="F1235" s="136" t="s">
        <v>350</v>
      </c>
      <c r="G1235" s="136"/>
      <c r="H1235" s="153">
        <v>180</v>
      </c>
      <c r="I1235" s="153">
        <v>11828.3</v>
      </c>
      <c r="J1235" s="154">
        <v>0</v>
      </c>
      <c r="K1235" s="153">
        <v>0</v>
      </c>
      <c r="L1235" s="180">
        <v>0</v>
      </c>
      <c r="M1235" s="153">
        <v>2129086.4</v>
      </c>
      <c r="N1235" s="152"/>
      <c r="O1235" s="152" t="s">
        <v>2660</v>
      </c>
      <c r="P1235" s="136" t="s">
        <v>39</v>
      </c>
      <c r="Q1235" s="152" t="s">
        <v>336</v>
      </c>
      <c r="R1235" s="136" t="s">
        <v>73</v>
      </c>
      <c r="S1235" s="136" t="s">
        <v>152</v>
      </c>
    </row>
    <row r="1236" spans="1:19" ht="20.25" customHeight="1">
      <c r="A1236" s="136" t="s">
        <v>110</v>
      </c>
      <c r="B1236" s="151" t="s">
        <v>2659</v>
      </c>
      <c r="C1236" s="152" t="s">
        <v>64</v>
      </c>
      <c r="D1236" s="149" t="s">
        <v>832</v>
      </c>
      <c r="E1236" s="180"/>
      <c r="F1236" s="136" t="s">
        <v>509</v>
      </c>
      <c r="G1236" s="136"/>
      <c r="H1236" s="153">
        <v>180</v>
      </c>
      <c r="I1236" s="153">
        <v>1676.4</v>
      </c>
      <c r="J1236" s="154">
        <v>0</v>
      </c>
      <c r="K1236" s="153">
        <v>0</v>
      </c>
      <c r="L1236" s="180">
        <v>0</v>
      </c>
      <c r="M1236" s="153">
        <v>301760.3</v>
      </c>
      <c r="N1236" s="152"/>
      <c r="O1236" s="152" t="s">
        <v>2660</v>
      </c>
      <c r="P1236" s="136" t="s">
        <v>39</v>
      </c>
      <c r="Q1236" s="152" t="s">
        <v>336</v>
      </c>
      <c r="R1236" s="136" t="s">
        <v>73</v>
      </c>
      <c r="S1236" s="136" t="s">
        <v>152</v>
      </c>
    </row>
    <row r="1237" spans="1:19" ht="20.25" customHeight="1">
      <c r="A1237" s="136" t="s">
        <v>110</v>
      </c>
      <c r="B1237" s="151" t="s">
        <v>2659</v>
      </c>
      <c r="C1237" s="152" t="s">
        <v>64</v>
      </c>
      <c r="D1237" s="149" t="s">
        <v>832</v>
      </c>
      <c r="E1237" s="180"/>
      <c r="F1237" s="136" t="s">
        <v>386</v>
      </c>
      <c r="G1237" s="136"/>
      <c r="H1237" s="153">
        <v>180</v>
      </c>
      <c r="I1237" s="153">
        <v>1862.7</v>
      </c>
      <c r="J1237" s="154">
        <v>0</v>
      </c>
      <c r="K1237" s="153">
        <v>0</v>
      </c>
      <c r="L1237" s="180">
        <v>0</v>
      </c>
      <c r="M1237" s="153">
        <v>335289.2</v>
      </c>
      <c r="N1237" s="152"/>
      <c r="O1237" s="152" t="s">
        <v>2660</v>
      </c>
      <c r="P1237" s="136" t="s">
        <v>39</v>
      </c>
      <c r="Q1237" s="152" t="s">
        <v>336</v>
      </c>
      <c r="R1237" s="136" t="s">
        <v>73</v>
      </c>
      <c r="S1237" s="136" t="s">
        <v>152</v>
      </c>
    </row>
    <row r="1238" spans="1:19" ht="20.25" customHeight="1">
      <c r="A1238" s="136" t="s">
        <v>110</v>
      </c>
      <c r="B1238" s="151" t="s">
        <v>2659</v>
      </c>
      <c r="C1238" s="152" t="s">
        <v>64</v>
      </c>
      <c r="D1238" s="149" t="s">
        <v>832</v>
      </c>
      <c r="E1238" s="180"/>
      <c r="F1238" s="136" t="s">
        <v>81</v>
      </c>
      <c r="G1238" s="136"/>
      <c r="H1238" s="153">
        <v>180</v>
      </c>
      <c r="I1238" s="153">
        <v>6519.5</v>
      </c>
      <c r="J1238" s="154">
        <v>0</v>
      </c>
      <c r="K1238" s="153">
        <v>0</v>
      </c>
      <c r="L1238" s="180">
        <v>0</v>
      </c>
      <c r="M1238" s="153">
        <v>1173512.2</v>
      </c>
      <c r="N1238" s="152"/>
      <c r="O1238" s="152" t="s">
        <v>2660</v>
      </c>
      <c r="P1238" s="136" t="s">
        <v>39</v>
      </c>
      <c r="Q1238" s="152" t="s">
        <v>336</v>
      </c>
      <c r="R1238" s="136" t="s">
        <v>73</v>
      </c>
      <c r="S1238" s="136" t="s">
        <v>152</v>
      </c>
    </row>
    <row r="1239" spans="1:19" ht="20.25" customHeight="1">
      <c r="A1239" s="136" t="s">
        <v>110</v>
      </c>
      <c r="B1239" s="151" t="s">
        <v>2659</v>
      </c>
      <c r="C1239" s="152" t="s">
        <v>64</v>
      </c>
      <c r="D1239" s="149" t="s">
        <v>832</v>
      </c>
      <c r="E1239" s="180"/>
      <c r="F1239" s="136" t="s">
        <v>366</v>
      </c>
      <c r="G1239" s="136"/>
      <c r="H1239" s="153">
        <v>180</v>
      </c>
      <c r="I1239" s="153">
        <v>4843.1000000000004</v>
      </c>
      <c r="J1239" s="154">
        <v>0</v>
      </c>
      <c r="K1239" s="153">
        <v>0</v>
      </c>
      <c r="L1239" s="180">
        <v>0</v>
      </c>
      <c r="M1239" s="153">
        <v>871751.9</v>
      </c>
      <c r="N1239" s="152"/>
      <c r="O1239" s="152" t="s">
        <v>2660</v>
      </c>
      <c r="P1239" s="136" t="s">
        <v>39</v>
      </c>
      <c r="Q1239" s="152" t="s">
        <v>336</v>
      </c>
      <c r="R1239" s="136" t="s">
        <v>73</v>
      </c>
      <c r="S1239" s="136" t="s">
        <v>152</v>
      </c>
    </row>
    <row r="1240" spans="1:19" ht="20.25" customHeight="1">
      <c r="A1240" s="136" t="s">
        <v>110</v>
      </c>
      <c r="B1240" s="151" t="s">
        <v>2659</v>
      </c>
      <c r="C1240" s="152" t="s">
        <v>64</v>
      </c>
      <c r="D1240" s="149" t="s">
        <v>832</v>
      </c>
      <c r="E1240" s="180"/>
      <c r="F1240" s="136" t="s">
        <v>71</v>
      </c>
      <c r="G1240" s="136"/>
      <c r="H1240" s="153">
        <v>54</v>
      </c>
      <c r="I1240" s="153">
        <v>26980.6</v>
      </c>
      <c r="J1240" s="154">
        <v>0</v>
      </c>
      <c r="K1240" s="153">
        <v>0</v>
      </c>
      <c r="L1240" s="180">
        <v>0</v>
      </c>
      <c r="M1240" s="153">
        <v>1602645.7</v>
      </c>
      <c r="N1240" s="152"/>
      <c r="O1240" s="152" t="s">
        <v>2663</v>
      </c>
      <c r="P1240" s="136" t="s">
        <v>39</v>
      </c>
      <c r="Q1240" s="152" t="s">
        <v>271</v>
      </c>
      <c r="R1240" s="136" t="s">
        <v>73</v>
      </c>
      <c r="S1240" s="136" t="s">
        <v>152</v>
      </c>
    </row>
    <row r="1241" spans="1:19" ht="20.25" customHeight="1">
      <c r="A1241" s="136" t="s">
        <v>110</v>
      </c>
      <c r="B1241" s="151" t="s">
        <v>2659</v>
      </c>
      <c r="C1241" s="152" t="s">
        <v>64</v>
      </c>
      <c r="D1241" s="149" t="s">
        <v>832</v>
      </c>
      <c r="E1241" s="180"/>
      <c r="F1241" s="136" t="s">
        <v>2714</v>
      </c>
      <c r="G1241" s="136"/>
      <c r="H1241" s="153">
        <v>54</v>
      </c>
      <c r="I1241" s="153">
        <v>2958.7</v>
      </c>
      <c r="J1241" s="154">
        <v>0</v>
      </c>
      <c r="K1241" s="153">
        <v>0</v>
      </c>
      <c r="L1241" s="180">
        <v>0</v>
      </c>
      <c r="M1241" s="153">
        <v>175747</v>
      </c>
      <c r="N1241" s="152"/>
      <c r="O1241" s="152" t="s">
        <v>2663</v>
      </c>
      <c r="P1241" s="136" t="s">
        <v>39</v>
      </c>
      <c r="Q1241" s="152" t="s">
        <v>336</v>
      </c>
      <c r="R1241" s="136" t="s">
        <v>73</v>
      </c>
      <c r="S1241" s="136" t="s">
        <v>152</v>
      </c>
    </row>
    <row r="1242" spans="1:19" ht="20.25" customHeight="1">
      <c r="A1242" s="136" t="s">
        <v>110</v>
      </c>
      <c r="B1242" s="151" t="s">
        <v>2659</v>
      </c>
      <c r="C1242" s="152" t="s">
        <v>64</v>
      </c>
      <c r="D1242" s="149" t="s">
        <v>832</v>
      </c>
      <c r="E1242" s="180"/>
      <c r="F1242" s="136" t="s">
        <v>2714</v>
      </c>
      <c r="G1242" s="136"/>
      <c r="H1242" s="153">
        <v>54</v>
      </c>
      <c r="I1242" s="153">
        <v>2958.7</v>
      </c>
      <c r="J1242" s="154">
        <v>0</v>
      </c>
      <c r="K1242" s="153">
        <v>0</v>
      </c>
      <c r="L1242" s="180">
        <v>0</v>
      </c>
      <c r="M1242" s="153">
        <v>175747</v>
      </c>
      <c r="N1242" s="152"/>
      <c r="O1242" s="152" t="s">
        <v>2663</v>
      </c>
      <c r="P1242" s="136" t="s">
        <v>39</v>
      </c>
      <c r="Q1242" s="152" t="s">
        <v>336</v>
      </c>
      <c r="R1242" s="136" t="s">
        <v>73</v>
      </c>
      <c r="S1242" s="136" t="s">
        <v>152</v>
      </c>
    </row>
    <row r="1243" spans="1:19" ht="20.25" customHeight="1">
      <c r="A1243" s="136" t="s">
        <v>110</v>
      </c>
      <c r="B1243" s="151" t="s">
        <v>2659</v>
      </c>
      <c r="C1243" s="152" t="s">
        <v>64</v>
      </c>
      <c r="D1243" s="149" t="s">
        <v>832</v>
      </c>
      <c r="E1243" s="180"/>
      <c r="F1243" s="136" t="s">
        <v>509</v>
      </c>
      <c r="G1243" s="136"/>
      <c r="H1243" s="153">
        <v>54</v>
      </c>
      <c r="I1243" s="153">
        <v>1479.4</v>
      </c>
      <c r="J1243" s="154">
        <v>0</v>
      </c>
      <c r="K1243" s="153">
        <v>0</v>
      </c>
      <c r="L1243" s="180">
        <v>0</v>
      </c>
      <c r="M1243" s="153">
        <v>87873.5</v>
      </c>
      <c r="N1243" s="152"/>
      <c r="O1243" s="152" t="s">
        <v>2663</v>
      </c>
      <c r="P1243" s="136" t="s">
        <v>39</v>
      </c>
      <c r="Q1243" s="152" t="s">
        <v>336</v>
      </c>
      <c r="R1243" s="136" t="s">
        <v>73</v>
      </c>
      <c r="S1243" s="136" t="s">
        <v>152</v>
      </c>
    </row>
    <row r="1244" spans="1:19" ht="20.25" customHeight="1">
      <c r="A1244" s="136" t="s">
        <v>110</v>
      </c>
      <c r="B1244" s="151" t="s">
        <v>2659</v>
      </c>
      <c r="C1244" s="152" t="s">
        <v>64</v>
      </c>
      <c r="D1244" s="149" t="s">
        <v>832</v>
      </c>
      <c r="E1244" s="180"/>
      <c r="F1244" s="136" t="s">
        <v>509</v>
      </c>
      <c r="G1244" s="136"/>
      <c r="H1244" s="153">
        <v>54</v>
      </c>
      <c r="I1244" s="153">
        <v>1479.4</v>
      </c>
      <c r="J1244" s="154">
        <v>0</v>
      </c>
      <c r="K1244" s="153">
        <v>0</v>
      </c>
      <c r="L1244" s="180">
        <v>0</v>
      </c>
      <c r="M1244" s="153">
        <v>87873.5</v>
      </c>
      <c r="N1244" s="152"/>
      <c r="O1244" s="152" t="s">
        <v>2663</v>
      </c>
      <c r="P1244" s="136" t="s">
        <v>39</v>
      </c>
      <c r="Q1244" s="152" t="s">
        <v>336</v>
      </c>
      <c r="R1244" s="136" t="s">
        <v>73</v>
      </c>
      <c r="S1244" s="136" t="s">
        <v>152</v>
      </c>
    </row>
    <row r="1245" spans="1:19" ht="20.25" customHeight="1">
      <c r="A1245" s="136" t="s">
        <v>110</v>
      </c>
      <c r="B1245" s="151" t="s">
        <v>2659</v>
      </c>
      <c r="C1245" s="152" t="s">
        <v>64</v>
      </c>
      <c r="D1245" s="149" t="s">
        <v>832</v>
      </c>
      <c r="E1245" s="180"/>
      <c r="F1245" s="136" t="s">
        <v>882</v>
      </c>
      <c r="G1245" s="136"/>
      <c r="H1245" s="153">
        <v>54</v>
      </c>
      <c r="I1245" s="153">
        <v>5987.9</v>
      </c>
      <c r="J1245" s="154">
        <v>0</v>
      </c>
      <c r="K1245" s="153">
        <v>0</v>
      </c>
      <c r="L1245" s="180">
        <v>0</v>
      </c>
      <c r="M1245" s="153">
        <v>355678.5</v>
      </c>
      <c r="N1245" s="152"/>
      <c r="O1245" s="152" t="s">
        <v>2663</v>
      </c>
      <c r="P1245" s="136" t="s">
        <v>39</v>
      </c>
      <c r="Q1245" s="152" t="s">
        <v>336</v>
      </c>
      <c r="R1245" s="136" t="s">
        <v>73</v>
      </c>
      <c r="S1245" s="136" t="s">
        <v>152</v>
      </c>
    </row>
    <row r="1246" spans="1:19" ht="20.25" customHeight="1">
      <c r="A1246" s="136" t="s">
        <v>110</v>
      </c>
      <c r="B1246" s="151" t="s">
        <v>2659</v>
      </c>
      <c r="C1246" s="152" t="s">
        <v>64</v>
      </c>
      <c r="D1246" s="149" t="s">
        <v>832</v>
      </c>
      <c r="E1246" s="180"/>
      <c r="F1246" s="136" t="s">
        <v>876</v>
      </c>
      <c r="G1246" s="136"/>
      <c r="H1246" s="153">
        <v>54</v>
      </c>
      <c r="I1246" s="153">
        <v>1268</v>
      </c>
      <c r="J1246" s="154">
        <v>0</v>
      </c>
      <c r="K1246" s="153">
        <v>0</v>
      </c>
      <c r="L1246" s="180">
        <v>0</v>
      </c>
      <c r="M1246" s="153">
        <v>75320.2</v>
      </c>
      <c r="N1246" s="152"/>
      <c r="O1246" s="152" t="s">
        <v>2663</v>
      </c>
      <c r="P1246" s="136" t="s">
        <v>39</v>
      </c>
      <c r="Q1246" s="152" t="s">
        <v>336</v>
      </c>
      <c r="R1246" s="136" t="s">
        <v>73</v>
      </c>
      <c r="S1246" s="136" t="s">
        <v>152</v>
      </c>
    </row>
    <row r="1247" spans="1:19" ht="20.25" customHeight="1">
      <c r="A1247" s="136" t="s">
        <v>110</v>
      </c>
      <c r="B1247" s="151" t="s">
        <v>2659</v>
      </c>
      <c r="C1247" s="152" t="s">
        <v>64</v>
      </c>
      <c r="D1247" s="149" t="s">
        <v>832</v>
      </c>
      <c r="E1247" s="180"/>
      <c r="F1247" s="136" t="s">
        <v>556</v>
      </c>
      <c r="G1247" s="136"/>
      <c r="H1247" s="153">
        <v>54</v>
      </c>
      <c r="I1247" s="153">
        <v>1902</v>
      </c>
      <c r="J1247" s="154">
        <v>0</v>
      </c>
      <c r="K1247" s="153">
        <v>0</v>
      </c>
      <c r="L1247" s="180">
        <v>0</v>
      </c>
      <c r="M1247" s="153">
        <v>112980.2</v>
      </c>
      <c r="N1247" s="152"/>
      <c r="O1247" s="152" t="s">
        <v>2663</v>
      </c>
      <c r="P1247" s="136" t="s">
        <v>39</v>
      </c>
      <c r="Q1247" s="152" t="s">
        <v>336</v>
      </c>
      <c r="R1247" s="136" t="s">
        <v>73</v>
      </c>
      <c r="S1247" s="136" t="s">
        <v>152</v>
      </c>
    </row>
    <row r="1248" spans="1:19" ht="20.25" customHeight="1">
      <c r="A1248" s="136" t="s">
        <v>110</v>
      </c>
      <c r="B1248" s="151" t="s">
        <v>2659</v>
      </c>
      <c r="C1248" s="152" t="s">
        <v>64</v>
      </c>
      <c r="D1248" s="149" t="s">
        <v>832</v>
      </c>
      <c r="E1248" s="180"/>
      <c r="F1248" s="136" t="s">
        <v>881</v>
      </c>
      <c r="G1248" s="136"/>
      <c r="H1248" s="153">
        <v>54</v>
      </c>
      <c r="I1248" s="153">
        <v>7185.4</v>
      </c>
      <c r="J1248" s="154">
        <v>0</v>
      </c>
      <c r="K1248" s="153">
        <v>0</v>
      </c>
      <c r="L1248" s="180">
        <v>0</v>
      </c>
      <c r="M1248" s="153">
        <v>426814.3</v>
      </c>
      <c r="N1248" s="152"/>
      <c r="O1248" s="152" t="s">
        <v>2663</v>
      </c>
      <c r="P1248" s="136" t="s">
        <v>39</v>
      </c>
      <c r="Q1248" s="152" t="s">
        <v>336</v>
      </c>
      <c r="R1248" s="136" t="s">
        <v>73</v>
      </c>
      <c r="S1248" s="136" t="s">
        <v>152</v>
      </c>
    </row>
    <row r="1249" spans="1:19" ht="20.25" customHeight="1">
      <c r="A1249" s="136" t="s">
        <v>110</v>
      </c>
      <c r="B1249" s="151" t="s">
        <v>2659</v>
      </c>
      <c r="C1249" s="152" t="s">
        <v>64</v>
      </c>
      <c r="D1249" s="149" t="s">
        <v>832</v>
      </c>
      <c r="E1249" s="180"/>
      <c r="F1249" s="136" t="s">
        <v>416</v>
      </c>
      <c r="G1249" s="136"/>
      <c r="H1249" s="153">
        <v>27</v>
      </c>
      <c r="I1249" s="153">
        <v>129690</v>
      </c>
      <c r="J1249" s="154">
        <v>0</v>
      </c>
      <c r="K1249" s="153">
        <v>0</v>
      </c>
      <c r="L1249" s="180">
        <v>0</v>
      </c>
      <c r="M1249" s="153">
        <v>3501630</v>
      </c>
      <c r="N1249" s="152"/>
      <c r="O1249" s="152" t="s">
        <v>2665</v>
      </c>
      <c r="P1249" s="136" t="s">
        <v>39</v>
      </c>
      <c r="Q1249" s="152" t="s">
        <v>281</v>
      </c>
      <c r="R1249" s="136" t="s">
        <v>70</v>
      </c>
      <c r="S1249" s="136" t="s">
        <v>152</v>
      </c>
    </row>
    <row r="1250" spans="1:19" ht="20.25" customHeight="1">
      <c r="A1250" s="136" t="s">
        <v>110</v>
      </c>
      <c r="B1250" s="151" t="s">
        <v>2659</v>
      </c>
      <c r="C1250" s="152" t="s">
        <v>64</v>
      </c>
      <c r="D1250" s="149" t="s">
        <v>832</v>
      </c>
      <c r="E1250" s="180"/>
      <c r="F1250" s="136" t="s">
        <v>75</v>
      </c>
      <c r="G1250" s="136"/>
      <c r="H1250" s="153">
        <v>60</v>
      </c>
      <c r="I1250" s="153">
        <v>37380.199999999997</v>
      </c>
      <c r="J1250" s="154">
        <v>0</v>
      </c>
      <c r="K1250" s="153">
        <v>0</v>
      </c>
      <c r="L1250" s="180">
        <v>0</v>
      </c>
      <c r="M1250" s="153">
        <v>2242812.5</v>
      </c>
      <c r="N1250" s="152"/>
      <c r="O1250" s="152" t="s">
        <v>2666</v>
      </c>
      <c r="P1250" s="136" t="s">
        <v>39</v>
      </c>
      <c r="Q1250" s="152" t="s">
        <v>272</v>
      </c>
      <c r="R1250" s="136" t="s">
        <v>73</v>
      </c>
      <c r="S1250" s="136" t="s">
        <v>152</v>
      </c>
    </row>
    <row r="1251" spans="1:19" ht="20.25" customHeight="1">
      <c r="A1251" s="136" t="s">
        <v>110</v>
      </c>
      <c r="B1251" s="151" t="s">
        <v>2659</v>
      </c>
      <c r="C1251" s="152" t="s">
        <v>64</v>
      </c>
      <c r="D1251" s="149" t="s">
        <v>832</v>
      </c>
      <c r="E1251" s="180"/>
      <c r="F1251" s="136" t="s">
        <v>1580</v>
      </c>
      <c r="G1251" s="136"/>
      <c r="H1251" s="153">
        <v>60</v>
      </c>
      <c r="I1251" s="153">
        <v>9043.6</v>
      </c>
      <c r="J1251" s="154">
        <v>0</v>
      </c>
      <c r="K1251" s="153">
        <v>0</v>
      </c>
      <c r="L1251" s="180">
        <v>0</v>
      </c>
      <c r="M1251" s="153">
        <v>542615.9</v>
      </c>
      <c r="N1251" s="152"/>
      <c r="O1251" s="152" t="s">
        <v>2666</v>
      </c>
      <c r="P1251" s="136" t="s">
        <v>39</v>
      </c>
      <c r="Q1251" s="152" t="s">
        <v>336</v>
      </c>
      <c r="R1251" s="136" t="s">
        <v>73</v>
      </c>
      <c r="S1251" s="136" t="s">
        <v>152</v>
      </c>
    </row>
    <row r="1252" spans="1:19" ht="20.25" customHeight="1">
      <c r="A1252" s="136" t="s">
        <v>110</v>
      </c>
      <c r="B1252" s="151" t="s">
        <v>2659</v>
      </c>
      <c r="C1252" s="152" t="s">
        <v>64</v>
      </c>
      <c r="D1252" s="149" t="s">
        <v>832</v>
      </c>
      <c r="E1252" s="180"/>
      <c r="F1252" s="136" t="s">
        <v>85</v>
      </c>
      <c r="G1252" s="136"/>
      <c r="H1252" s="153">
        <v>60</v>
      </c>
      <c r="I1252" s="153">
        <v>11379.9</v>
      </c>
      <c r="J1252" s="154">
        <v>0</v>
      </c>
      <c r="K1252" s="153">
        <v>0</v>
      </c>
      <c r="L1252" s="180">
        <v>0</v>
      </c>
      <c r="M1252" s="153">
        <v>682791.7</v>
      </c>
      <c r="N1252" s="152"/>
      <c r="O1252" s="152" t="s">
        <v>2666</v>
      </c>
      <c r="P1252" s="136" t="s">
        <v>39</v>
      </c>
      <c r="Q1252" s="152" t="s">
        <v>336</v>
      </c>
      <c r="R1252" s="136" t="s">
        <v>73</v>
      </c>
      <c r="S1252" s="136" t="s">
        <v>152</v>
      </c>
    </row>
    <row r="1253" spans="1:19" ht="20.25" customHeight="1">
      <c r="A1253" s="136" t="s">
        <v>110</v>
      </c>
      <c r="B1253" s="151" t="s">
        <v>2659</v>
      </c>
      <c r="C1253" s="152" t="s">
        <v>64</v>
      </c>
      <c r="D1253" s="149" t="s">
        <v>832</v>
      </c>
      <c r="E1253" s="180"/>
      <c r="F1253" s="136" t="s">
        <v>81</v>
      </c>
      <c r="G1253" s="136"/>
      <c r="H1253" s="153">
        <v>60</v>
      </c>
      <c r="I1253" s="153">
        <v>7536.3</v>
      </c>
      <c r="J1253" s="154">
        <v>0</v>
      </c>
      <c r="K1253" s="153">
        <v>0</v>
      </c>
      <c r="L1253" s="180">
        <v>0</v>
      </c>
      <c r="M1253" s="153">
        <v>452179.9</v>
      </c>
      <c r="N1253" s="152"/>
      <c r="O1253" s="152" t="s">
        <v>2666</v>
      </c>
      <c r="P1253" s="136" t="s">
        <v>39</v>
      </c>
      <c r="Q1253" s="152" t="s">
        <v>336</v>
      </c>
      <c r="R1253" s="136" t="s">
        <v>73</v>
      </c>
      <c r="S1253" s="136" t="s">
        <v>152</v>
      </c>
    </row>
    <row r="1254" spans="1:19" ht="20.25" customHeight="1">
      <c r="A1254" s="136" t="s">
        <v>110</v>
      </c>
      <c r="B1254" s="151" t="s">
        <v>2659</v>
      </c>
      <c r="C1254" s="152" t="s">
        <v>64</v>
      </c>
      <c r="D1254" s="149" t="s">
        <v>832</v>
      </c>
      <c r="E1254" s="180"/>
      <c r="F1254" s="136" t="s">
        <v>1017</v>
      </c>
      <c r="G1254" s="136"/>
      <c r="H1254" s="153">
        <v>27</v>
      </c>
      <c r="I1254" s="153">
        <v>127306</v>
      </c>
      <c r="J1254" s="154">
        <v>47</v>
      </c>
      <c r="K1254" s="153">
        <v>1269</v>
      </c>
      <c r="L1254" s="180">
        <v>1.3</v>
      </c>
      <c r="M1254" s="153">
        <v>3483983</v>
      </c>
      <c r="N1254" s="152"/>
      <c r="O1254" s="152" t="s">
        <v>2667</v>
      </c>
      <c r="P1254" s="136" t="s">
        <v>39</v>
      </c>
      <c r="Q1254" s="152" t="s">
        <v>327</v>
      </c>
      <c r="R1254" s="136" t="s">
        <v>68</v>
      </c>
      <c r="S1254" s="136" t="s">
        <v>152</v>
      </c>
    </row>
    <row r="1255" spans="1:19" ht="20.25" customHeight="1">
      <c r="A1255" s="136" t="s">
        <v>110</v>
      </c>
      <c r="B1255" s="151" t="s">
        <v>2659</v>
      </c>
      <c r="C1255" s="152" t="s">
        <v>64</v>
      </c>
      <c r="D1255" s="149" t="s">
        <v>832</v>
      </c>
      <c r="E1255" s="180"/>
      <c r="F1255" s="136" t="s">
        <v>454</v>
      </c>
      <c r="G1255" s="136"/>
      <c r="H1255" s="153">
        <v>27</v>
      </c>
      <c r="I1255" s="153">
        <v>67609</v>
      </c>
      <c r="J1255" s="154">
        <v>37.5</v>
      </c>
      <c r="K1255" s="153">
        <v>1013</v>
      </c>
      <c r="L1255" s="180">
        <v>1</v>
      </c>
      <c r="M1255" s="153">
        <v>1868617</v>
      </c>
      <c r="N1255" s="152"/>
      <c r="O1255" s="152" t="s">
        <v>2668</v>
      </c>
      <c r="P1255" s="136" t="s">
        <v>39</v>
      </c>
      <c r="Q1255" s="152" t="s">
        <v>370</v>
      </c>
      <c r="R1255" s="136" t="s">
        <v>68</v>
      </c>
      <c r="S1255" s="136" t="s">
        <v>152</v>
      </c>
    </row>
    <row r="1256" spans="1:19" ht="20.25" customHeight="1">
      <c r="A1256" s="136" t="s">
        <v>2670</v>
      </c>
      <c r="B1256" s="151" t="s">
        <v>2743</v>
      </c>
      <c r="C1256" s="152" t="s">
        <v>2379</v>
      </c>
      <c r="D1256" s="149" t="s">
        <v>856</v>
      </c>
      <c r="E1256" s="180"/>
      <c r="F1256" s="136" t="s">
        <v>749</v>
      </c>
      <c r="G1256" s="136"/>
      <c r="H1256" s="153">
        <v>444</v>
      </c>
      <c r="I1256" s="153">
        <v>103091</v>
      </c>
      <c r="J1256" s="154">
        <v>47</v>
      </c>
      <c r="K1256" s="153">
        <v>20868</v>
      </c>
      <c r="L1256" s="180">
        <v>20.8</v>
      </c>
      <c r="M1256" s="153">
        <v>45772364</v>
      </c>
      <c r="N1256" s="152"/>
      <c r="O1256" s="152" t="s">
        <v>2672</v>
      </c>
      <c r="P1256" s="136" t="s">
        <v>2733</v>
      </c>
      <c r="Q1256" s="152" t="s">
        <v>358</v>
      </c>
      <c r="R1256" s="136" t="s">
        <v>68</v>
      </c>
      <c r="S1256" s="136" t="s">
        <v>152</v>
      </c>
    </row>
    <row r="1257" spans="1:19" ht="20.25" customHeight="1">
      <c r="A1257" s="136" t="s">
        <v>2670</v>
      </c>
      <c r="B1257" s="151" t="s">
        <v>2671</v>
      </c>
      <c r="C1257" s="152" t="s">
        <v>2379</v>
      </c>
      <c r="D1257" s="149" t="s">
        <v>856</v>
      </c>
      <c r="E1257" s="180"/>
      <c r="F1257" s="136" t="s">
        <v>1387</v>
      </c>
      <c r="G1257" s="136"/>
      <c r="H1257" s="153">
        <v>444</v>
      </c>
      <c r="I1257" s="153">
        <v>14762.7</v>
      </c>
      <c r="J1257" s="154">
        <v>0</v>
      </c>
      <c r="K1257" s="153">
        <v>0</v>
      </c>
      <c r="L1257" s="180">
        <v>0</v>
      </c>
      <c r="M1257" s="153">
        <v>6554621.7999999998</v>
      </c>
      <c r="N1257" s="152"/>
      <c r="O1257" s="152" t="s">
        <v>2673</v>
      </c>
      <c r="P1257" s="136" t="s">
        <v>2733</v>
      </c>
      <c r="Q1257" s="152" t="s">
        <v>577</v>
      </c>
      <c r="R1257" s="136" t="s">
        <v>240</v>
      </c>
      <c r="S1257" s="136" t="s">
        <v>152</v>
      </c>
    </row>
    <row r="1258" spans="1:19" ht="20.25" customHeight="1">
      <c r="A1258" s="136" t="s">
        <v>2670</v>
      </c>
      <c r="B1258" s="151" t="s">
        <v>2671</v>
      </c>
      <c r="C1258" s="152" t="s">
        <v>2379</v>
      </c>
      <c r="D1258" s="149" t="s">
        <v>856</v>
      </c>
      <c r="E1258" s="180"/>
      <c r="F1258" s="136" t="s">
        <v>590</v>
      </c>
      <c r="G1258" s="136"/>
      <c r="H1258" s="153">
        <v>444</v>
      </c>
      <c r="I1258" s="153">
        <v>29911.3</v>
      </c>
      <c r="J1258" s="154">
        <v>17.5</v>
      </c>
      <c r="K1258" s="153">
        <v>7770</v>
      </c>
      <c r="L1258" s="180">
        <v>7.8</v>
      </c>
      <c r="M1258" s="153">
        <v>13280606.300000001</v>
      </c>
      <c r="N1258" s="152"/>
      <c r="O1258" s="152" t="s">
        <v>2673</v>
      </c>
      <c r="P1258" s="136" t="s">
        <v>2733</v>
      </c>
      <c r="Q1258" s="152" t="s">
        <v>270</v>
      </c>
      <c r="R1258" s="136" t="s">
        <v>68</v>
      </c>
      <c r="S1258" s="136" t="s">
        <v>152</v>
      </c>
    </row>
    <row r="1259" spans="1:19" ht="20.25" customHeight="1">
      <c r="A1259" s="136" t="s">
        <v>2670</v>
      </c>
      <c r="B1259" s="151" t="s">
        <v>2671</v>
      </c>
      <c r="C1259" s="152" t="s">
        <v>2379</v>
      </c>
      <c r="D1259" s="149" t="s">
        <v>856</v>
      </c>
      <c r="E1259" s="180"/>
      <c r="F1259" s="136" t="s">
        <v>275</v>
      </c>
      <c r="G1259" s="136"/>
      <c r="H1259" s="153">
        <v>222</v>
      </c>
      <c r="I1259" s="153">
        <v>133109.29999999999</v>
      </c>
      <c r="J1259" s="154">
        <v>0</v>
      </c>
      <c r="K1259" s="153">
        <v>0</v>
      </c>
      <c r="L1259" s="180">
        <v>0</v>
      </c>
      <c r="M1259" s="153">
        <v>29550269</v>
      </c>
      <c r="N1259" s="152"/>
      <c r="O1259" s="152" t="s">
        <v>2674</v>
      </c>
      <c r="P1259" s="136" t="s">
        <v>2733</v>
      </c>
      <c r="Q1259" s="152" t="s">
        <v>276</v>
      </c>
      <c r="R1259" s="136" t="s">
        <v>73</v>
      </c>
      <c r="S1259" s="136" t="s">
        <v>152</v>
      </c>
    </row>
    <row r="1260" spans="1:19" ht="20.25" customHeight="1">
      <c r="A1260" s="136" t="s">
        <v>2670</v>
      </c>
      <c r="B1260" s="151" t="s">
        <v>2671</v>
      </c>
      <c r="C1260" s="152" t="s">
        <v>2379</v>
      </c>
      <c r="D1260" s="149" t="s">
        <v>856</v>
      </c>
      <c r="E1260" s="180"/>
      <c r="F1260" s="136" t="s">
        <v>82</v>
      </c>
      <c r="G1260" s="136"/>
      <c r="H1260" s="153">
        <v>222</v>
      </c>
      <c r="I1260" s="153">
        <v>18090.7</v>
      </c>
      <c r="J1260" s="154">
        <v>0</v>
      </c>
      <c r="K1260" s="153">
        <v>0</v>
      </c>
      <c r="L1260" s="180">
        <v>0</v>
      </c>
      <c r="M1260" s="153">
        <v>4016131</v>
      </c>
      <c r="N1260" s="152"/>
      <c r="O1260" s="152" t="s">
        <v>2674</v>
      </c>
      <c r="P1260" s="136" t="s">
        <v>2733</v>
      </c>
      <c r="Q1260" s="152" t="s">
        <v>336</v>
      </c>
      <c r="R1260" s="136" t="s">
        <v>73</v>
      </c>
      <c r="S1260" s="136" t="s">
        <v>152</v>
      </c>
    </row>
    <row r="1261" spans="1:19" ht="20.25" customHeight="1">
      <c r="A1261" s="136" t="s">
        <v>2670</v>
      </c>
      <c r="B1261" s="151" t="s">
        <v>2671</v>
      </c>
      <c r="C1261" s="152" t="s">
        <v>2379</v>
      </c>
      <c r="D1261" s="149" t="s">
        <v>856</v>
      </c>
      <c r="E1261" s="180"/>
      <c r="F1261" s="136" t="s">
        <v>396</v>
      </c>
      <c r="G1261" s="136"/>
      <c r="H1261" s="153">
        <v>444</v>
      </c>
      <c r="I1261" s="153">
        <v>40500</v>
      </c>
      <c r="J1261" s="154">
        <v>0</v>
      </c>
      <c r="K1261" s="153">
        <v>0</v>
      </c>
      <c r="L1261" s="180">
        <v>0</v>
      </c>
      <c r="M1261" s="153">
        <v>17982000</v>
      </c>
      <c r="N1261" s="152"/>
      <c r="O1261" s="152" t="s">
        <v>2199</v>
      </c>
      <c r="P1261" s="136" t="s">
        <v>2733</v>
      </c>
      <c r="Q1261" s="152" t="s">
        <v>271</v>
      </c>
      <c r="R1261" s="136" t="s">
        <v>73</v>
      </c>
      <c r="S1261" s="136" t="s">
        <v>152</v>
      </c>
    </row>
    <row r="1262" spans="1:19" ht="20.25" customHeight="1">
      <c r="A1262" s="136" t="s">
        <v>2670</v>
      </c>
      <c r="B1262" s="151" t="s">
        <v>2671</v>
      </c>
      <c r="C1262" s="152" t="s">
        <v>2379</v>
      </c>
      <c r="D1262" s="149" t="s">
        <v>856</v>
      </c>
      <c r="E1262" s="180"/>
      <c r="F1262" s="136" t="s">
        <v>2717</v>
      </c>
      <c r="G1262" s="136"/>
      <c r="H1262" s="153">
        <v>222</v>
      </c>
      <c r="I1262" s="153">
        <v>60797.599999999999</v>
      </c>
      <c r="J1262" s="154">
        <v>0</v>
      </c>
      <c r="K1262" s="153">
        <v>0</v>
      </c>
      <c r="L1262" s="180">
        <v>0</v>
      </c>
      <c r="M1262" s="153">
        <v>13497063.4</v>
      </c>
      <c r="N1262" s="152"/>
      <c r="O1262" s="152" t="s">
        <v>2675</v>
      </c>
      <c r="P1262" s="136" t="s">
        <v>2733</v>
      </c>
      <c r="Q1262" s="152" t="s">
        <v>272</v>
      </c>
      <c r="R1262" s="136" t="s">
        <v>73</v>
      </c>
      <c r="S1262" s="136" t="s">
        <v>152</v>
      </c>
    </row>
    <row r="1263" spans="1:19" ht="20.25" customHeight="1">
      <c r="A1263" s="136" t="s">
        <v>2670</v>
      </c>
      <c r="B1263" s="151" t="s">
        <v>2671</v>
      </c>
      <c r="C1263" s="152" t="s">
        <v>2379</v>
      </c>
      <c r="D1263" s="149" t="s">
        <v>856</v>
      </c>
      <c r="E1263" s="180"/>
      <c r="F1263" s="136" t="s">
        <v>2718</v>
      </c>
      <c r="G1263" s="136"/>
      <c r="H1263" s="153">
        <v>222</v>
      </c>
      <c r="I1263" s="153">
        <v>11202.4</v>
      </c>
      <c r="J1263" s="154">
        <v>0</v>
      </c>
      <c r="K1263" s="153">
        <v>0</v>
      </c>
      <c r="L1263" s="180">
        <v>0</v>
      </c>
      <c r="M1263" s="153">
        <v>2486936.6</v>
      </c>
      <c r="N1263" s="152"/>
      <c r="O1263" s="152" t="s">
        <v>2675</v>
      </c>
      <c r="P1263" s="136" t="s">
        <v>2733</v>
      </c>
      <c r="Q1263" s="152" t="s">
        <v>336</v>
      </c>
      <c r="R1263" s="136" t="s">
        <v>73</v>
      </c>
      <c r="S1263" s="136" t="s">
        <v>152</v>
      </c>
    </row>
    <row r="1264" spans="1:19" ht="20.25" customHeight="1">
      <c r="A1264" s="136" t="s">
        <v>2670</v>
      </c>
      <c r="B1264" s="151" t="s">
        <v>2671</v>
      </c>
      <c r="C1264" s="152" t="s">
        <v>2379</v>
      </c>
      <c r="D1264" s="149" t="s">
        <v>856</v>
      </c>
      <c r="E1264" s="180"/>
      <c r="F1264" s="136" t="s">
        <v>957</v>
      </c>
      <c r="G1264" s="136"/>
      <c r="H1264" s="153">
        <v>222</v>
      </c>
      <c r="I1264" s="153">
        <v>84600</v>
      </c>
      <c r="J1264" s="154">
        <v>0</v>
      </c>
      <c r="K1264" s="153">
        <v>0</v>
      </c>
      <c r="L1264" s="180">
        <v>0</v>
      </c>
      <c r="M1264" s="153">
        <v>18781200</v>
      </c>
      <c r="N1264" s="152"/>
      <c r="O1264" s="152" t="s">
        <v>508</v>
      </c>
      <c r="P1264" s="136" t="s">
        <v>2733</v>
      </c>
      <c r="Q1264" s="152" t="s">
        <v>278</v>
      </c>
      <c r="R1264" s="136" t="s">
        <v>73</v>
      </c>
      <c r="S1264" s="136" t="s">
        <v>152</v>
      </c>
    </row>
    <row r="1265" spans="1:19" ht="20.25" customHeight="1">
      <c r="A1265" s="136" t="s">
        <v>2676</v>
      </c>
      <c r="B1265" s="151" t="s">
        <v>2744</v>
      </c>
      <c r="C1265" s="152" t="s">
        <v>371</v>
      </c>
      <c r="D1265" s="149" t="s">
        <v>2604</v>
      </c>
      <c r="E1265" s="180"/>
      <c r="F1265" s="136" t="s">
        <v>724</v>
      </c>
      <c r="G1265" s="136"/>
      <c r="H1265" s="153">
        <v>2496</v>
      </c>
      <c r="I1265" s="153">
        <v>60498.2</v>
      </c>
      <c r="J1265" s="154">
        <v>24</v>
      </c>
      <c r="K1265" s="153">
        <v>59904</v>
      </c>
      <c r="L1265" s="180">
        <v>59.9</v>
      </c>
      <c r="M1265" s="153">
        <v>151003558.69999999</v>
      </c>
      <c r="N1265" s="152"/>
      <c r="O1265" s="152" t="s">
        <v>2677</v>
      </c>
      <c r="P1265" s="136" t="s">
        <v>1424</v>
      </c>
      <c r="Q1265" s="152" t="s">
        <v>341</v>
      </c>
      <c r="R1265" s="136" t="s">
        <v>68</v>
      </c>
      <c r="S1265" s="136" t="s">
        <v>237</v>
      </c>
    </row>
    <row r="1266" spans="1:19" ht="20.25" customHeight="1">
      <c r="A1266" s="136" t="s">
        <v>467</v>
      </c>
      <c r="B1266" s="151" t="s">
        <v>2745</v>
      </c>
      <c r="C1266" s="152" t="s">
        <v>371</v>
      </c>
      <c r="D1266" s="149" t="s">
        <v>150</v>
      </c>
      <c r="E1266" s="180"/>
      <c r="F1266" s="136" t="s">
        <v>267</v>
      </c>
      <c r="G1266" s="136"/>
      <c r="H1266" s="153">
        <v>1</v>
      </c>
      <c r="I1266" s="153">
        <v>80000</v>
      </c>
      <c r="J1266" s="154">
        <v>7.2</v>
      </c>
      <c r="K1266" s="153">
        <v>7.2</v>
      </c>
      <c r="L1266" s="180">
        <v>0</v>
      </c>
      <c r="M1266" s="153">
        <v>80000</v>
      </c>
      <c r="N1266" s="152"/>
      <c r="O1266" s="152" t="s">
        <v>11</v>
      </c>
      <c r="P1266" s="136" t="s">
        <v>1424</v>
      </c>
      <c r="Q1266" s="152" t="s">
        <v>344</v>
      </c>
      <c r="R1266" s="136" t="s">
        <v>60</v>
      </c>
      <c r="S1266" s="136" t="s">
        <v>237</v>
      </c>
    </row>
    <row r="1267" spans="1:19" ht="20.25" customHeight="1">
      <c r="A1267" s="136" t="s">
        <v>467</v>
      </c>
      <c r="B1267" s="151" t="s">
        <v>2678</v>
      </c>
      <c r="C1267" s="152" t="s">
        <v>371</v>
      </c>
      <c r="D1267" s="149" t="s">
        <v>150</v>
      </c>
      <c r="E1267" s="180"/>
      <c r="F1267" s="136" t="s">
        <v>742</v>
      </c>
      <c r="G1267" s="136"/>
      <c r="H1267" s="153">
        <v>28</v>
      </c>
      <c r="I1267" s="153">
        <v>204177.5</v>
      </c>
      <c r="J1267" s="154">
        <v>40.299999999999997</v>
      </c>
      <c r="K1267" s="153">
        <v>1128.4000000000001</v>
      </c>
      <c r="L1267" s="180">
        <v>1.1000000000000001</v>
      </c>
      <c r="M1267" s="153">
        <v>5716971.2999999998</v>
      </c>
      <c r="N1267" s="152"/>
      <c r="O1267" s="152" t="s">
        <v>11</v>
      </c>
      <c r="P1267" s="136" t="s">
        <v>1424</v>
      </c>
      <c r="Q1267" s="152" t="s">
        <v>364</v>
      </c>
      <c r="R1267" s="136" t="s">
        <v>60</v>
      </c>
      <c r="S1267" s="136" t="s">
        <v>237</v>
      </c>
    </row>
    <row r="1268" spans="1:19" ht="20.25" customHeight="1">
      <c r="A1268" s="136" t="s">
        <v>467</v>
      </c>
      <c r="B1268" s="151" t="s">
        <v>2678</v>
      </c>
      <c r="C1268" s="152" t="s">
        <v>371</v>
      </c>
      <c r="D1268" s="149" t="s">
        <v>150</v>
      </c>
      <c r="E1268" s="180"/>
      <c r="F1268" s="136" t="s">
        <v>938</v>
      </c>
      <c r="G1268" s="136"/>
      <c r="H1268" s="153">
        <v>12</v>
      </c>
      <c r="I1268" s="153">
        <v>107801.4</v>
      </c>
      <c r="J1268" s="154">
        <v>22.5</v>
      </c>
      <c r="K1268" s="153">
        <v>270</v>
      </c>
      <c r="L1268" s="180">
        <v>0.3</v>
      </c>
      <c r="M1268" s="153">
        <v>1293617</v>
      </c>
      <c r="N1268" s="152"/>
      <c r="O1268" s="152" t="s">
        <v>1012</v>
      </c>
      <c r="P1268" s="136" t="s">
        <v>1424</v>
      </c>
      <c r="Q1268" s="152" t="s">
        <v>628</v>
      </c>
      <c r="R1268" s="136" t="s">
        <v>68</v>
      </c>
      <c r="S1268" s="136" t="s">
        <v>237</v>
      </c>
    </row>
    <row r="1269" spans="1:19" ht="20.25" customHeight="1">
      <c r="A1269" s="136" t="s">
        <v>467</v>
      </c>
      <c r="B1269" s="151" t="s">
        <v>2678</v>
      </c>
      <c r="C1269" s="152" t="s">
        <v>371</v>
      </c>
      <c r="D1269" s="149" t="s">
        <v>150</v>
      </c>
      <c r="E1269" s="180"/>
      <c r="F1269" s="136" t="s">
        <v>1643</v>
      </c>
      <c r="G1269" s="136"/>
      <c r="H1269" s="153">
        <v>12</v>
      </c>
      <c r="I1269" s="153">
        <v>15319.1</v>
      </c>
      <c r="J1269" s="154">
        <v>0</v>
      </c>
      <c r="K1269" s="153">
        <v>0</v>
      </c>
      <c r="L1269" s="180">
        <v>0</v>
      </c>
      <c r="M1269" s="153">
        <v>183829.8</v>
      </c>
      <c r="N1269" s="152"/>
      <c r="O1269" s="152" t="s">
        <v>1012</v>
      </c>
      <c r="P1269" s="136" t="s">
        <v>1424</v>
      </c>
      <c r="Q1269" s="152" t="s">
        <v>336</v>
      </c>
      <c r="R1269" s="136" t="s">
        <v>73</v>
      </c>
      <c r="S1269" s="136" t="s">
        <v>237</v>
      </c>
    </row>
    <row r="1270" spans="1:19" ht="20.25" customHeight="1">
      <c r="A1270" s="136" t="s">
        <v>467</v>
      </c>
      <c r="B1270" s="151" t="s">
        <v>2678</v>
      </c>
      <c r="C1270" s="152" t="s">
        <v>371</v>
      </c>
      <c r="D1270" s="149" t="s">
        <v>150</v>
      </c>
      <c r="E1270" s="180"/>
      <c r="F1270" s="136" t="s">
        <v>1643</v>
      </c>
      <c r="G1270" s="136"/>
      <c r="H1270" s="153">
        <v>12</v>
      </c>
      <c r="I1270" s="153">
        <v>15319.1</v>
      </c>
      <c r="J1270" s="154">
        <v>0</v>
      </c>
      <c r="K1270" s="153">
        <v>0</v>
      </c>
      <c r="L1270" s="180">
        <v>0</v>
      </c>
      <c r="M1270" s="153">
        <v>183829.8</v>
      </c>
      <c r="N1270" s="152"/>
      <c r="O1270" s="152" t="s">
        <v>1012</v>
      </c>
      <c r="P1270" s="136" t="s">
        <v>1424</v>
      </c>
      <c r="Q1270" s="152" t="s">
        <v>336</v>
      </c>
      <c r="R1270" s="136" t="s">
        <v>73</v>
      </c>
      <c r="S1270" s="136" t="s">
        <v>237</v>
      </c>
    </row>
    <row r="1271" spans="1:19" ht="20.25" customHeight="1">
      <c r="A1271" s="136" t="s">
        <v>2680</v>
      </c>
      <c r="B1271" s="151" t="s">
        <v>2746</v>
      </c>
      <c r="C1271" s="152" t="s">
        <v>425</v>
      </c>
      <c r="D1271" s="149" t="s">
        <v>150</v>
      </c>
      <c r="E1271" s="180"/>
      <c r="F1271" s="136" t="s">
        <v>303</v>
      </c>
      <c r="G1271" s="136" t="s">
        <v>2755</v>
      </c>
      <c r="H1271" s="153">
        <v>126</v>
      </c>
      <c r="I1271" s="153">
        <v>168623.9</v>
      </c>
      <c r="J1271" s="154">
        <v>42.5</v>
      </c>
      <c r="K1271" s="153">
        <v>5355</v>
      </c>
      <c r="L1271" s="180">
        <v>5.4</v>
      </c>
      <c r="M1271" s="153">
        <v>21246615.899999999</v>
      </c>
      <c r="N1271" s="152"/>
      <c r="O1271" s="152" t="s">
        <v>2681</v>
      </c>
      <c r="P1271" s="136" t="s">
        <v>111</v>
      </c>
      <c r="Q1271" s="152" t="s">
        <v>327</v>
      </c>
      <c r="R1271" s="136" t="s">
        <v>68</v>
      </c>
      <c r="S1271" s="136" t="s">
        <v>237</v>
      </c>
    </row>
    <row r="1272" spans="1:19" ht="20.25" customHeight="1">
      <c r="A1272" s="136" t="s">
        <v>2680</v>
      </c>
      <c r="B1272" s="151" t="s">
        <v>2746</v>
      </c>
      <c r="C1272" s="152" t="s">
        <v>425</v>
      </c>
      <c r="D1272" s="149" t="s">
        <v>150</v>
      </c>
      <c r="E1272" s="180"/>
      <c r="F1272" s="136" t="s">
        <v>880</v>
      </c>
      <c r="G1272" s="136"/>
      <c r="H1272" s="153">
        <v>126</v>
      </c>
      <c r="I1272" s="153">
        <v>3195</v>
      </c>
      <c r="J1272" s="154">
        <v>0</v>
      </c>
      <c r="K1272" s="153">
        <v>0</v>
      </c>
      <c r="L1272" s="180">
        <v>0</v>
      </c>
      <c r="M1272" s="153">
        <v>402567.5</v>
      </c>
      <c r="N1272" s="152"/>
      <c r="O1272" s="152" t="s">
        <v>2681</v>
      </c>
      <c r="P1272" s="136" t="s">
        <v>111</v>
      </c>
      <c r="Q1272" s="152" t="s">
        <v>336</v>
      </c>
      <c r="R1272" s="136" t="s">
        <v>73</v>
      </c>
      <c r="S1272" s="136" t="s">
        <v>237</v>
      </c>
    </row>
    <row r="1273" spans="1:19" ht="20.25" customHeight="1">
      <c r="A1273" s="136" t="s">
        <v>2682</v>
      </c>
      <c r="B1273" s="151" t="s">
        <v>2683</v>
      </c>
      <c r="C1273" s="152" t="s">
        <v>1961</v>
      </c>
      <c r="D1273" s="149" t="s">
        <v>282</v>
      </c>
      <c r="E1273" s="180"/>
      <c r="F1273" s="136" t="s">
        <v>657</v>
      </c>
      <c r="G1273" s="136"/>
      <c r="H1273" s="153">
        <v>47</v>
      </c>
      <c r="I1273" s="153">
        <v>87434</v>
      </c>
      <c r="J1273" s="154">
        <v>27</v>
      </c>
      <c r="K1273" s="153">
        <v>1269</v>
      </c>
      <c r="L1273" s="180">
        <v>1.3</v>
      </c>
      <c r="M1273" s="153">
        <v>4109398.1</v>
      </c>
      <c r="N1273" s="152"/>
      <c r="O1273" s="152" t="s">
        <v>2684</v>
      </c>
      <c r="P1273" s="136" t="s">
        <v>867</v>
      </c>
      <c r="Q1273" s="152" t="s">
        <v>341</v>
      </c>
      <c r="R1273" s="136" t="s">
        <v>68</v>
      </c>
      <c r="S1273" s="136" t="s">
        <v>152</v>
      </c>
    </row>
    <row r="1274" spans="1:19" ht="20.25" customHeight="1">
      <c r="A1274" s="136" t="s">
        <v>2682</v>
      </c>
      <c r="B1274" s="151" t="s">
        <v>2683</v>
      </c>
      <c r="C1274" s="152" t="s">
        <v>1961</v>
      </c>
      <c r="D1274" s="149" t="s">
        <v>282</v>
      </c>
      <c r="E1274" s="180"/>
      <c r="F1274" s="136" t="s">
        <v>779</v>
      </c>
      <c r="G1274" s="136"/>
      <c r="H1274" s="153">
        <v>51</v>
      </c>
      <c r="I1274" s="153">
        <v>86959.1</v>
      </c>
      <c r="J1274" s="154">
        <v>0</v>
      </c>
      <c r="K1274" s="153">
        <v>0</v>
      </c>
      <c r="L1274" s="180">
        <v>0</v>
      </c>
      <c r="M1274" s="153">
        <v>4434916</v>
      </c>
      <c r="N1274" s="152"/>
      <c r="O1274" s="152" t="s">
        <v>2351</v>
      </c>
      <c r="P1274" s="136" t="s">
        <v>867</v>
      </c>
      <c r="Q1274" s="152" t="s">
        <v>271</v>
      </c>
      <c r="R1274" s="136" t="s">
        <v>73</v>
      </c>
      <c r="S1274" s="136" t="s">
        <v>152</v>
      </c>
    </row>
    <row r="1275" spans="1:19" ht="20.25" customHeight="1">
      <c r="A1275" s="136" t="s">
        <v>2682</v>
      </c>
      <c r="B1275" s="151" t="s">
        <v>2683</v>
      </c>
      <c r="C1275" s="152" t="s">
        <v>1961</v>
      </c>
      <c r="D1275" s="149" t="s">
        <v>282</v>
      </c>
      <c r="E1275" s="180"/>
      <c r="F1275" s="136" t="s">
        <v>880</v>
      </c>
      <c r="G1275" s="136"/>
      <c r="H1275" s="153">
        <v>51</v>
      </c>
      <c r="I1275" s="153">
        <v>3417.6</v>
      </c>
      <c r="J1275" s="154">
        <v>0</v>
      </c>
      <c r="K1275" s="153">
        <v>0</v>
      </c>
      <c r="L1275" s="180">
        <v>0</v>
      </c>
      <c r="M1275" s="153">
        <v>174298</v>
      </c>
      <c r="N1275" s="152"/>
      <c r="O1275" s="152" t="s">
        <v>2351</v>
      </c>
      <c r="P1275" s="136" t="s">
        <v>867</v>
      </c>
      <c r="Q1275" s="152" t="s">
        <v>336</v>
      </c>
      <c r="R1275" s="136" t="s">
        <v>73</v>
      </c>
      <c r="S1275" s="136" t="s">
        <v>152</v>
      </c>
    </row>
    <row r="1276" spans="1:19" ht="20.25" customHeight="1">
      <c r="A1276" s="136" t="s">
        <v>2682</v>
      </c>
      <c r="B1276" s="151" t="s">
        <v>2683</v>
      </c>
      <c r="C1276" s="152" t="s">
        <v>1961</v>
      </c>
      <c r="D1276" s="149" t="s">
        <v>282</v>
      </c>
      <c r="E1276" s="180"/>
      <c r="F1276" s="136" t="s">
        <v>880</v>
      </c>
      <c r="G1276" s="136"/>
      <c r="H1276" s="153">
        <v>51</v>
      </c>
      <c r="I1276" s="153">
        <v>3417.6</v>
      </c>
      <c r="J1276" s="154">
        <v>0</v>
      </c>
      <c r="K1276" s="153">
        <v>0</v>
      </c>
      <c r="L1276" s="180">
        <v>0</v>
      </c>
      <c r="M1276" s="153">
        <v>174298</v>
      </c>
      <c r="N1276" s="152"/>
      <c r="O1276" s="152" t="s">
        <v>2351</v>
      </c>
      <c r="P1276" s="136" t="s">
        <v>867</v>
      </c>
      <c r="Q1276" s="152" t="s">
        <v>336</v>
      </c>
      <c r="R1276" s="136" t="s">
        <v>73</v>
      </c>
      <c r="S1276" s="136" t="s">
        <v>152</v>
      </c>
    </row>
    <row r="1277" spans="1:19" ht="20.25" customHeight="1">
      <c r="A1277" s="136" t="s">
        <v>2682</v>
      </c>
      <c r="B1277" s="151" t="s">
        <v>2683</v>
      </c>
      <c r="C1277" s="152" t="s">
        <v>1961</v>
      </c>
      <c r="D1277" s="149" t="s">
        <v>282</v>
      </c>
      <c r="E1277" s="180"/>
      <c r="F1277" s="136" t="s">
        <v>1575</v>
      </c>
      <c r="G1277" s="136"/>
      <c r="H1277" s="153">
        <v>51</v>
      </c>
      <c r="I1277" s="153">
        <v>12436.3</v>
      </c>
      <c r="J1277" s="154">
        <v>0</v>
      </c>
      <c r="K1277" s="153">
        <v>0</v>
      </c>
      <c r="L1277" s="180">
        <v>0</v>
      </c>
      <c r="M1277" s="153">
        <v>634251.1</v>
      </c>
      <c r="N1277" s="152"/>
      <c r="O1277" s="152" t="s">
        <v>2351</v>
      </c>
      <c r="P1277" s="136" t="s">
        <v>867</v>
      </c>
      <c r="Q1277" s="152" t="s">
        <v>336</v>
      </c>
      <c r="R1277" s="136" t="s">
        <v>73</v>
      </c>
      <c r="S1277" s="136" t="s">
        <v>152</v>
      </c>
    </row>
    <row r="1278" spans="1:19" ht="20.25" customHeight="1">
      <c r="A1278" s="136" t="s">
        <v>2682</v>
      </c>
      <c r="B1278" s="151" t="s">
        <v>2683</v>
      </c>
      <c r="C1278" s="152" t="s">
        <v>1961</v>
      </c>
      <c r="D1278" s="149" t="s">
        <v>282</v>
      </c>
      <c r="E1278" s="180"/>
      <c r="F1278" s="136" t="s">
        <v>882</v>
      </c>
      <c r="G1278" s="136"/>
      <c r="H1278" s="153">
        <v>51</v>
      </c>
      <c r="I1278" s="153">
        <v>8069.4</v>
      </c>
      <c r="J1278" s="154">
        <v>0</v>
      </c>
      <c r="K1278" s="153">
        <v>0</v>
      </c>
      <c r="L1278" s="180">
        <v>0</v>
      </c>
      <c r="M1278" s="153">
        <v>411537</v>
      </c>
      <c r="N1278" s="152"/>
      <c r="O1278" s="152" t="s">
        <v>2351</v>
      </c>
      <c r="P1278" s="136" t="s">
        <v>867</v>
      </c>
      <c r="Q1278" s="152" t="s">
        <v>336</v>
      </c>
      <c r="R1278" s="136" t="s">
        <v>73</v>
      </c>
      <c r="S1278" s="136" t="s">
        <v>152</v>
      </c>
    </row>
    <row r="1279" spans="1:19" ht="20.25" customHeight="1">
      <c r="A1279" s="136" t="s">
        <v>2682</v>
      </c>
      <c r="B1279" s="151" t="s">
        <v>2683</v>
      </c>
      <c r="C1279" s="152" t="s">
        <v>1961</v>
      </c>
      <c r="D1279" s="149" t="s">
        <v>282</v>
      </c>
      <c r="E1279" s="180"/>
      <c r="F1279" s="136" t="s">
        <v>880</v>
      </c>
      <c r="G1279" s="136"/>
      <c r="H1279" s="153">
        <v>105</v>
      </c>
      <c r="I1279" s="153">
        <v>3412.8</v>
      </c>
      <c r="J1279" s="154">
        <v>0</v>
      </c>
      <c r="K1279" s="153">
        <v>0</v>
      </c>
      <c r="L1279" s="180">
        <v>0</v>
      </c>
      <c r="M1279" s="153">
        <v>358346</v>
      </c>
      <c r="N1279" s="152"/>
      <c r="O1279" s="152" t="s">
        <v>844</v>
      </c>
      <c r="P1279" s="136" t="s">
        <v>867</v>
      </c>
      <c r="Q1279" s="152" t="s">
        <v>336</v>
      </c>
      <c r="R1279" s="136" t="s">
        <v>73</v>
      </c>
      <c r="S1279" s="136" t="s">
        <v>152</v>
      </c>
    </row>
    <row r="1280" spans="1:19" ht="20.25" customHeight="1">
      <c r="A1280" s="136" t="s">
        <v>2682</v>
      </c>
      <c r="B1280" s="151" t="s">
        <v>2683</v>
      </c>
      <c r="C1280" s="152" t="s">
        <v>1961</v>
      </c>
      <c r="D1280" s="149" t="s">
        <v>282</v>
      </c>
      <c r="E1280" s="180"/>
      <c r="F1280" s="136" t="s">
        <v>524</v>
      </c>
      <c r="G1280" s="136"/>
      <c r="H1280" s="153">
        <v>105</v>
      </c>
      <c r="I1280" s="153">
        <v>180121</v>
      </c>
      <c r="J1280" s="154">
        <v>42.5</v>
      </c>
      <c r="K1280" s="153">
        <v>4462.5</v>
      </c>
      <c r="L1280" s="180">
        <v>4.5</v>
      </c>
      <c r="M1280" s="153">
        <v>18912707.300000001</v>
      </c>
      <c r="N1280" s="152"/>
      <c r="O1280" s="152" t="s">
        <v>844</v>
      </c>
      <c r="P1280" s="136" t="s">
        <v>867</v>
      </c>
      <c r="Q1280" s="152" t="s">
        <v>327</v>
      </c>
      <c r="R1280" s="136" t="s">
        <v>68</v>
      </c>
      <c r="S1280" s="136" t="s">
        <v>152</v>
      </c>
    </row>
    <row r="1281" spans="1:19" ht="20.25" customHeight="1">
      <c r="A1281" s="136" t="s">
        <v>2682</v>
      </c>
      <c r="B1281" s="151" t="s">
        <v>2683</v>
      </c>
      <c r="C1281" s="152" t="s">
        <v>1961</v>
      </c>
      <c r="D1281" s="149" t="s">
        <v>282</v>
      </c>
      <c r="E1281" s="180"/>
      <c r="F1281" s="136" t="s">
        <v>2399</v>
      </c>
      <c r="G1281" s="136"/>
      <c r="H1281" s="153">
        <v>105</v>
      </c>
      <c r="I1281" s="153">
        <v>10800</v>
      </c>
      <c r="J1281" s="154">
        <v>0</v>
      </c>
      <c r="K1281" s="153">
        <v>0</v>
      </c>
      <c r="L1281" s="180">
        <v>0</v>
      </c>
      <c r="M1281" s="153">
        <v>1134000</v>
      </c>
      <c r="N1281" s="152"/>
      <c r="O1281" s="152" t="s">
        <v>11</v>
      </c>
      <c r="P1281" s="136" t="s">
        <v>867</v>
      </c>
      <c r="Q1281" s="152" t="s">
        <v>360</v>
      </c>
      <c r="R1281" s="136" t="s">
        <v>73</v>
      </c>
      <c r="S1281" s="136" t="s">
        <v>152</v>
      </c>
    </row>
    <row r="1282" spans="1:19" ht="20.25" customHeight="1">
      <c r="A1282" s="136" t="s">
        <v>2682</v>
      </c>
      <c r="B1282" s="151" t="s">
        <v>2683</v>
      </c>
      <c r="C1282" s="152" t="s">
        <v>1961</v>
      </c>
      <c r="D1282" s="149" t="s">
        <v>282</v>
      </c>
      <c r="E1282" s="180"/>
      <c r="F1282" s="136" t="s">
        <v>2719</v>
      </c>
      <c r="G1282" s="136"/>
      <c r="H1282" s="153">
        <v>105</v>
      </c>
      <c r="I1282" s="153">
        <v>2848.9</v>
      </c>
      <c r="J1282" s="154">
        <v>0</v>
      </c>
      <c r="K1282" s="153">
        <v>0</v>
      </c>
      <c r="L1282" s="180">
        <v>0</v>
      </c>
      <c r="M1282" s="153">
        <v>299136.7</v>
      </c>
      <c r="N1282" s="152"/>
      <c r="O1282" s="152" t="s">
        <v>2685</v>
      </c>
      <c r="P1282" s="136" t="s">
        <v>867</v>
      </c>
      <c r="Q1282" s="152" t="s">
        <v>336</v>
      </c>
      <c r="R1282" s="136" t="s">
        <v>73</v>
      </c>
      <c r="S1282" s="136" t="s">
        <v>152</v>
      </c>
    </row>
    <row r="1283" spans="1:19" ht="20.25" customHeight="1">
      <c r="A1283" s="136" t="s">
        <v>2682</v>
      </c>
      <c r="B1283" s="151" t="s">
        <v>2683</v>
      </c>
      <c r="C1283" s="152" t="s">
        <v>1961</v>
      </c>
      <c r="D1283" s="149" t="s">
        <v>282</v>
      </c>
      <c r="E1283" s="180"/>
      <c r="F1283" s="136" t="s">
        <v>2720</v>
      </c>
      <c r="G1283" s="136"/>
      <c r="H1283" s="153">
        <v>105</v>
      </c>
      <c r="I1283" s="153">
        <v>36751.1</v>
      </c>
      <c r="J1283" s="154">
        <v>0</v>
      </c>
      <c r="K1283" s="153">
        <v>0</v>
      </c>
      <c r="L1283" s="180">
        <v>0</v>
      </c>
      <c r="M1283" s="153">
        <v>3858863.3</v>
      </c>
      <c r="N1283" s="152"/>
      <c r="O1283" s="152" t="s">
        <v>2685</v>
      </c>
      <c r="P1283" s="136" t="s">
        <v>867</v>
      </c>
      <c r="Q1283" s="152" t="s">
        <v>360</v>
      </c>
      <c r="R1283" s="136" t="s">
        <v>73</v>
      </c>
      <c r="S1283" s="136" t="s">
        <v>152</v>
      </c>
    </row>
    <row r="1284" spans="1:19" ht="20.25" customHeight="1">
      <c r="A1284" s="136" t="s">
        <v>2682</v>
      </c>
      <c r="B1284" s="151" t="s">
        <v>2683</v>
      </c>
      <c r="C1284" s="152" t="s">
        <v>1961</v>
      </c>
      <c r="D1284" s="149" t="s">
        <v>282</v>
      </c>
      <c r="E1284" s="180"/>
      <c r="F1284" s="136" t="s">
        <v>762</v>
      </c>
      <c r="G1284" s="136"/>
      <c r="H1284" s="153">
        <v>98</v>
      </c>
      <c r="I1284" s="153">
        <v>22500</v>
      </c>
      <c r="J1284" s="154">
        <v>0</v>
      </c>
      <c r="K1284" s="153">
        <v>0</v>
      </c>
      <c r="L1284" s="180">
        <v>0</v>
      </c>
      <c r="M1284" s="153">
        <v>2205000</v>
      </c>
      <c r="N1284" s="152"/>
      <c r="O1284" s="152" t="s">
        <v>11</v>
      </c>
      <c r="P1284" s="136" t="s">
        <v>867</v>
      </c>
      <c r="Q1284" s="152" t="s">
        <v>360</v>
      </c>
      <c r="R1284" s="136" t="s">
        <v>73</v>
      </c>
      <c r="S1284" s="136" t="s">
        <v>152</v>
      </c>
    </row>
    <row r="1285" spans="1:19" ht="20.25" customHeight="1">
      <c r="A1285" s="136" t="s">
        <v>2682</v>
      </c>
      <c r="B1285" s="151" t="s">
        <v>2683</v>
      </c>
      <c r="C1285" s="152" t="s">
        <v>1961</v>
      </c>
      <c r="D1285" s="149" t="s">
        <v>282</v>
      </c>
      <c r="E1285" s="180"/>
      <c r="F1285" s="136" t="s">
        <v>2721</v>
      </c>
      <c r="G1285" s="136"/>
      <c r="H1285" s="153">
        <v>98</v>
      </c>
      <c r="I1285" s="153">
        <v>161990.5</v>
      </c>
      <c r="J1285" s="154">
        <v>0</v>
      </c>
      <c r="K1285" s="153">
        <v>0</v>
      </c>
      <c r="L1285" s="180">
        <v>0</v>
      </c>
      <c r="M1285" s="153">
        <v>15875071.1</v>
      </c>
      <c r="N1285" s="152"/>
      <c r="O1285" s="152" t="s">
        <v>11</v>
      </c>
      <c r="P1285" s="136" t="s">
        <v>867</v>
      </c>
      <c r="Q1285" s="152" t="s">
        <v>276</v>
      </c>
      <c r="R1285" s="136" t="s">
        <v>73</v>
      </c>
      <c r="S1285" s="136" t="s">
        <v>152</v>
      </c>
    </row>
    <row r="1286" spans="1:19" ht="20.25" customHeight="1">
      <c r="A1286" s="136" t="s">
        <v>2682</v>
      </c>
      <c r="B1286" s="151" t="s">
        <v>2683</v>
      </c>
      <c r="C1286" s="152" t="s">
        <v>1961</v>
      </c>
      <c r="D1286" s="149" t="s">
        <v>282</v>
      </c>
      <c r="E1286" s="180"/>
      <c r="F1286" s="136" t="s">
        <v>82</v>
      </c>
      <c r="G1286" s="136"/>
      <c r="H1286" s="153">
        <v>98</v>
      </c>
      <c r="I1286" s="153">
        <v>18009.5</v>
      </c>
      <c r="J1286" s="154">
        <v>0</v>
      </c>
      <c r="K1286" s="153">
        <v>0</v>
      </c>
      <c r="L1286" s="180">
        <v>0</v>
      </c>
      <c r="M1286" s="153">
        <v>1764928.9</v>
      </c>
      <c r="N1286" s="152"/>
      <c r="O1286" s="152" t="s">
        <v>11</v>
      </c>
      <c r="P1286" s="136" t="s">
        <v>867</v>
      </c>
      <c r="Q1286" s="152" t="s">
        <v>336</v>
      </c>
      <c r="R1286" s="136" t="s">
        <v>73</v>
      </c>
      <c r="S1286" s="136" t="s">
        <v>152</v>
      </c>
    </row>
    <row r="1287" spans="1:19" ht="20.25" customHeight="1">
      <c r="A1287" s="136" t="s">
        <v>2686</v>
      </c>
      <c r="B1287" s="151" t="s">
        <v>2747</v>
      </c>
      <c r="C1287" s="152" t="s">
        <v>2209</v>
      </c>
      <c r="D1287" s="317" t="s">
        <v>150</v>
      </c>
      <c r="E1287" s="180"/>
      <c r="F1287" s="136" t="s">
        <v>874</v>
      </c>
      <c r="G1287" s="136"/>
      <c r="H1287" s="153">
        <v>100</v>
      </c>
      <c r="I1287" s="153">
        <v>113804</v>
      </c>
      <c r="J1287" s="154">
        <v>37</v>
      </c>
      <c r="K1287" s="153">
        <v>3700</v>
      </c>
      <c r="L1287" s="180">
        <v>3.7</v>
      </c>
      <c r="M1287" s="153">
        <v>11380400.4</v>
      </c>
      <c r="N1287" s="152"/>
      <c r="O1287" s="152" t="s">
        <v>2688</v>
      </c>
      <c r="P1287" s="136" t="s">
        <v>210</v>
      </c>
      <c r="Q1287" s="152" t="s">
        <v>361</v>
      </c>
      <c r="R1287" s="136" t="s">
        <v>68</v>
      </c>
      <c r="S1287" s="136" t="s">
        <v>213</v>
      </c>
    </row>
    <row r="1288" spans="1:19" ht="20.25" customHeight="1">
      <c r="A1288" s="136" t="s">
        <v>2686</v>
      </c>
      <c r="B1288" s="151" t="s">
        <v>2687</v>
      </c>
      <c r="C1288" s="152" t="s">
        <v>2209</v>
      </c>
      <c r="D1288" s="317" t="s">
        <v>150</v>
      </c>
      <c r="E1288" s="180"/>
      <c r="F1288" s="136" t="s">
        <v>959</v>
      </c>
      <c r="G1288" s="136"/>
      <c r="H1288" s="153">
        <v>63</v>
      </c>
      <c r="I1288" s="153">
        <v>112042.7</v>
      </c>
      <c r="J1288" s="154">
        <v>40.299999999999997</v>
      </c>
      <c r="K1288" s="153">
        <v>2538.9</v>
      </c>
      <c r="L1288" s="180">
        <v>2.5</v>
      </c>
      <c r="M1288" s="153">
        <v>7058689</v>
      </c>
      <c r="N1288" s="152"/>
      <c r="O1288" s="152" t="s">
        <v>11</v>
      </c>
      <c r="P1288" s="136" t="s">
        <v>210</v>
      </c>
      <c r="Q1288" s="152" t="s">
        <v>364</v>
      </c>
      <c r="R1288" s="136" t="s">
        <v>68</v>
      </c>
      <c r="S1288" s="136" t="s">
        <v>213</v>
      </c>
    </row>
    <row r="1289" spans="1:19" ht="20.25" customHeight="1">
      <c r="A1289" s="136" t="s">
        <v>2686</v>
      </c>
      <c r="B1289" s="151" t="s">
        <v>2687</v>
      </c>
      <c r="C1289" s="152" t="s">
        <v>2209</v>
      </c>
      <c r="D1289" s="317" t="s">
        <v>150</v>
      </c>
      <c r="E1289" s="180"/>
      <c r="F1289" s="136" t="s">
        <v>267</v>
      </c>
      <c r="G1289" s="136"/>
      <c r="H1289" s="153">
        <v>57</v>
      </c>
      <c r="I1289" s="153">
        <v>52937.5</v>
      </c>
      <c r="J1289" s="154">
        <v>7.2</v>
      </c>
      <c r="K1289" s="153">
        <v>410.4</v>
      </c>
      <c r="L1289" s="180">
        <v>0.4</v>
      </c>
      <c r="M1289" s="153">
        <v>3017437.5</v>
      </c>
      <c r="N1289" s="152"/>
      <c r="O1289" s="152" t="s">
        <v>11</v>
      </c>
      <c r="P1289" s="136" t="s">
        <v>210</v>
      </c>
      <c r="Q1289" s="152" t="s">
        <v>344</v>
      </c>
      <c r="R1289" s="136" t="s">
        <v>60</v>
      </c>
      <c r="S1289" s="136" t="s">
        <v>213</v>
      </c>
    </row>
    <row r="1290" spans="1:19" ht="20.25" customHeight="1">
      <c r="A1290" s="136" t="s">
        <v>2686</v>
      </c>
      <c r="B1290" s="151" t="s">
        <v>2687</v>
      </c>
      <c r="C1290" s="152" t="s">
        <v>2209</v>
      </c>
      <c r="D1290" s="317" t="s">
        <v>150</v>
      </c>
      <c r="E1290" s="180"/>
      <c r="F1290" s="136" t="s">
        <v>938</v>
      </c>
      <c r="G1290" s="136"/>
      <c r="H1290" s="153">
        <v>13</v>
      </c>
      <c r="I1290" s="153">
        <v>94326.2</v>
      </c>
      <c r="J1290" s="154">
        <v>22.5</v>
      </c>
      <c r="K1290" s="153">
        <v>292.5</v>
      </c>
      <c r="L1290" s="180">
        <v>0.3</v>
      </c>
      <c r="M1290" s="153">
        <v>1226241.1000000001</v>
      </c>
      <c r="N1290" s="152"/>
      <c r="O1290" s="152" t="s">
        <v>2689</v>
      </c>
      <c r="P1290" s="136" t="s">
        <v>210</v>
      </c>
      <c r="Q1290" s="152" t="s">
        <v>628</v>
      </c>
      <c r="R1290" s="136" t="s">
        <v>68</v>
      </c>
      <c r="S1290" s="136" t="s">
        <v>213</v>
      </c>
    </row>
    <row r="1291" spans="1:19" ht="20.25" customHeight="1">
      <c r="A1291" s="136" t="s">
        <v>2686</v>
      </c>
      <c r="B1291" s="151" t="s">
        <v>2687</v>
      </c>
      <c r="C1291" s="152" t="s">
        <v>2209</v>
      </c>
      <c r="D1291" s="317" t="s">
        <v>150</v>
      </c>
      <c r="E1291" s="180"/>
      <c r="F1291" s="136" t="s">
        <v>1643</v>
      </c>
      <c r="G1291" s="136"/>
      <c r="H1291" s="153">
        <v>13</v>
      </c>
      <c r="I1291" s="153">
        <v>13404.3</v>
      </c>
      <c r="J1291" s="154">
        <v>0</v>
      </c>
      <c r="K1291" s="153">
        <v>0</v>
      </c>
      <c r="L1291" s="180">
        <v>0</v>
      </c>
      <c r="M1291" s="153">
        <v>174255.3</v>
      </c>
      <c r="N1291" s="152"/>
      <c r="O1291" s="152" t="s">
        <v>2689</v>
      </c>
      <c r="P1291" s="136" t="s">
        <v>210</v>
      </c>
      <c r="Q1291" s="152" t="s">
        <v>336</v>
      </c>
      <c r="R1291" s="136" t="s">
        <v>73</v>
      </c>
      <c r="S1291" s="136" t="s">
        <v>213</v>
      </c>
    </row>
    <row r="1292" spans="1:19" ht="20.25" customHeight="1">
      <c r="A1292" s="136" t="s">
        <v>2686</v>
      </c>
      <c r="B1292" s="151" t="s">
        <v>2687</v>
      </c>
      <c r="C1292" s="152" t="s">
        <v>2209</v>
      </c>
      <c r="D1292" s="317" t="s">
        <v>150</v>
      </c>
      <c r="E1292" s="180"/>
      <c r="F1292" s="136" t="s">
        <v>1643</v>
      </c>
      <c r="G1292" s="136"/>
      <c r="H1292" s="153">
        <v>13</v>
      </c>
      <c r="I1292" s="153">
        <v>13404.3</v>
      </c>
      <c r="J1292" s="154">
        <v>0</v>
      </c>
      <c r="K1292" s="153">
        <v>0</v>
      </c>
      <c r="L1292" s="180">
        <v>0</v>
      </c>
      <c r="M1292" s="153">
        <v>174255.3</v>
      </c>
      <c r="N1292" s="152"/>
      <c r="O1292" s="152" t="s">
        <v>2689</v>
      </c>
      <c r="P1292" s="136" t="s">
        <v>210</v>
      </c>
      <c r="Q1292" s="152" t="s">
        <v>336</v>
      </c>
      <c r="R1292" s="136" t="s">
        <v>73</v>
      </c>
      <c r="S1292" s="136" t="s">
        <v>213</v>
      </c>
    </row>
    <row r="1293" spans="1:19" ht="20.25" customHeight="1">
      <c r="A1293" s="136" t="s">
        <v>2686</v>
      </c>
      <c r="B1293" s="151" t="s">
        <v>2687</v>
      </c>
      <c r="C1293" s="152" t="s">
        <v>2209</v>
      </c>
      <c r="D1293" s="317" t="s">
        <v>150</v>
      </c>
      <c r="E1293" s="180"/>
      <c r="F1293" s="136" t="s">
        <v>1142</v>
      </c>
      <c r="G1293" s="136"/>
      <c r="H1293" s="153">
        <v>57</v>
      </c>
      <c r="I1293" s="153">
        <v>43600</v>
      </c>
      <c r="J1293" s="154">
        <v>0</v>
      </c>
      <c r="K1293" s="153">
        <v>0</v>
      </c>
      <c r="L1293" s="180">
        <v>0</v>
      </c>
      <c r="M1293" s="153">
        <v>2485200</v>
      </c>
      <c r="N1293" s="152"/>
      <c r="O1293" s="152" t="s">
        <v>2316</v>
      </c>
      <c r="P1293" s="136" t="s">
        <v>210</v>
      </c>
      <c r="Q1293" s="152" t="s">
        <v>271</v>
      </c>
      <c r="R1293" s="136" t="s">
        <v>73</v>
      </c>
      <c r="S1293" s="136" t="s">
        <v>213</v>
      </c>
    </row>
    <row r="1294" spans="1:19" ht="20.25" customHeight="1">
      <c r="A1294" s="136" t="s">
        <v>2686</v>
      </c>
      <c r="B1294" s="151" t="s">
        <v>2687</v>
      </c>
      <c r="C1294" s="152" t="s">
        <v>2209</v>
      </c>
      <c r="D1294" s="317" t="s">
        <v>150</v>
      </c>
      <c r="E1294" s="180"/>
      <c r="F1294" s="136" t="s">
        <v>880</v>
      </c>
      <c r="G1294" s="136"/>
      <c r="H1294" s="153">
        <v>57</v>
      </c>
      <c r="I1294" s="153">
        <v>3600</v>
      </c>
      <c r="J1294" s="154">
        <v>0</v>
      </c>
      <c r="K1294" s="153">
        <v>0</v>
      </c>
      <c r="L1294" s="180">
        <v>0</v>
      </c>
      <c r="M1294" s="153">
        <v>205200</v>
      </c>
      <c r="N1294" s="152"/>
      <c r="O1294" s="152" t="s">
        <v>2316</v>
      </c>
      <c r="P1294" s="136" t="s">
        <v>210</v>
      </c>
      <c r="Q1294" s="152" t="s">
        <v>336</v>
      </c>
      <c r="R1294" s="136" t="s">
        <v>73</v>
      </c>
      <c r="S1294" s="136" t="s">
        <v>213</v>
      </c>
    </row>
    <row r="1295" spans="1:19" ht="20.25" customHeight="1">
      <c r="A1295" s="136" t="s">
        <v>2686</v>
      </c>
      <c r="B1295" s="151" t="s">
        <v>2687</v>
      </c>
      <c r="C1295" s="152" t="s">
        <v>2209</v>
      </c>
      <c r="D1295" s="317" t="s">
        <v>150</v>
      </c>
      <c r="E1295" s="180"/>
      <c r="F1295" s="136" t="s">
        <v>880</v>
      </c>
      <c r="G1295" s="136"/>
      <c r="H1295" s="153">
        <v>57</v>
      </c>
      <c r="I1295" s="153">
        <v>3600</v>
      </c>
      <c r="J1295" s="154">
        <v>0</v>
      </c>
      <c r="K1295" s="153">
        <v>0</v>
      </c>
      <c r="L1295" s="180">
        <v>0</v>
      </c>
      <c r="M1295" s="153">
        <v>205200</v>
      </c>
      <c r="N1295" s="152"/>
      <c r="O1295" s="152" t="s">
        <v>2316</v>
      </c>
      <c r="P1295" s="136" t="s">
        <v>210</v>
      </c>
      <c r="Q1295" s="152" t="s">
        <v>336</v>
      </c>
      <c r="R1295" s="136" t="s">
        <v>73</v>
      </c>
      <c r="S1295" s="136" t="s">
        <v>213</v>
      </c>
    </row>
    <row r="1296" spans="1:19" ht="20.25" customHeight="1">
      <c r="A1296" s="136" t="s">
        <v>2686</v>
      </c>
      <c r="B1296" s="151" t="s">
        <v>2687</v>
      </c>
      <c r="C1296" s="152" t="s">
        <v>2209</v>
      </c>
      <c r="D1296" s="317" t="s">
        <v>150</v>
      </c>
      <c r="E1296" s="180"/>
      <c r="F1296" s="136" t="s">
        <v>1575</v>
      </c>
      <c r="G1296" s="136"/>
      <c r="H1296" s="153">
        <v>57</v>
      </c>
      <c r="I1296" s="153">
        <v>7200</v>
      </c>
      <c r="J1296" s="154">
        <v>0</v>
      </c>
      <c r="K1296" s="153">
        <v>0</v>
      </c>
      <c r="L1296" s="180">
        <v>0</v>
      </c>
      <c r="M1296" s="153">
        <v>410400</v>
      </c>
      <c r="N1296" s="152"/>
      <c r="O1296" s="152" t="s">
        <v>2316</v>
      </c>
      <c r="P1296" s="136" t="s">
        <v>210</v>
      </c>
      <c r="Q1296" s="152" t="s">
        <v>336</v>
      </c>
      <c r="R1296" s="136" t="s">
        <v>73</v>
      </c>
      <c r="S1296" s="136" t="s">
        <v>213</v>
      </c>
    </row>
    <row r="1297" spans="1:19" ht="20.25" customHeight="1">
      <c r="A1297" s="136" t="s">
        <v>2686</v>
      </c>
      <c r="B1297" s="151" t="s">
        <v>2687</v>
      </c>
      <c r="C1297" s="152" t="s">
        <v>2209</v>
      </c>
      <c r="D1297" s="317" t="s">
        <v>150</v>
      </c>
      <c r="E1297" s="180"/>
      <c r="F1297" s="136" t="s">
        <v>882</v>
      </c>
      <c r="G1297" s="136"/>
      <c r="H1297" s="153">
        <v>57</v>
      </c>
      <c r="I1297" s="153">
        <v>8500</v>
      </c>
      <c r="J1297" s="154">
        <v>0</v>
      </c>
      <c r="K1297" s="153">
        <v>0</v>
      </c>
      <c r="L1297" s="180">
        <v>0</v>
      </c>
      <c r="M1297" s="153">
        <v>484500</v>
      </c>
      <c r="N1297" s="152"/>
      <c r="O1297" s="152" t="s">
        <v>2316</v>
      </c>
      <c r="P1297" s="136" t="s">
        <v>210</v>
      </c>
      <c r="Q1297" s="152" t="s">
        <v>336</v>
      </c>
      <c r="R1297" s="136" t="s">
        <v>73</v>
      </c>
      <c r="S1297" s="136" t="s">
        <v>213</v>
      </c>
    </row>
    <row r="1298" spans="1:19" ht="20.25" customHeight="1">
      <c r="A1298" s="136" t="s">
        <v>2686</v>
      </c>
      <c r="B1298" s="151" t="s">
        <v>2687</v>
      </c>
      <c r="C1298" s="152" t="s">
        <v>2209</v>
      </c>
      <c r="D1298" s="317" t="s">
        <v>150</v>
      </c>
      <c r="E1298" s="180"/>
      <c r="F1298" s="136" t="s">
        <v>2722</v>
      </c>
      <c r="G1298" s="136"/>
      <c r="H1298" s="153">
        <v>57</v>
      </c>
      <c r="I1298" s="153">
        <v>52000</v>
      </c>
      <c r="J1298" s="154">
        <v>0</v>
      </c>
      <c r="K1298" s="153">
        <v>0</v>
      </c>
      <c r="L1298" s="180">
        <v>0</v>
      </c>
      <c r="M1298" s="153">
        <v>2964000</v>
      </c>
      <c r="N1298" s="152"/>
      <c r="O1298" s="152" t="s">
        <v>11</v>
      </c>
      <c r="P1298" s="136" t="s">
        <v>210</v>
      </c>
      <c r="Q1298" s="152" t="s">
        <v>336</v>
      </c>
      <c r="R1298" s="136" t="s">
        <v>73</v>
      </c>
      <c r="S1298" s="136" t="s">
        <v>213</v>
      </c>
    </row>
    <row r="1299" spans="1:19" ht="20.25" customHeight="1">
      <c r="A1299" s="136" t="s">
        <v>2686</v>
      </c>
      <c r="B1299" s="151" t="s">
        <v>2687</v>
      </c>
      <c r="C1299" s="152" t="s">
        <v>2209</v>
      </c>
      <c r="D1299" s="317" t="s">
        <v>150</v>
      </c>
      <c r="E1299" s="180"/>
      <c r="F1299" s="136" t="s">
        <v>2717</v>
      </c>
      <c r="G1299" s="136"/>
      <c r="H1299" s="153">
        <v>65</v>
      </c>
      <c r="I1299" s="153">
        <v>59000</v>
      </c>
      <c r="J1299" s="154">
        <v>0</v>
      </c>
      <c r="K1299" s="153">
        <v>0</v>
      </c>
      <c r="L1299" s="180">
        <v>0</v>
      </c>
      <c r="M1299" s="153">
        <v>3835000</v>
      </c>
      <c r="N1299" s="152"/>
      <c r="O1299" s="152" t="s">
        <v>11</v>
      </c>
      <c r="P1299" s="136" t="s">
        <v>210</v>
      </c>
      <c r="Q1299" s="152" t="s">
        <v>272</v>
      </c>
      <c r="R1299" s="136" t="s">
        <v>73</v>
      </c>
      <c r="S1299" s="136" t="s">
        <v>213</v>
      </c>
    </row>
    <row r="1300" spans="1:19" ht="20.25" customHeight="1">
      <c r="A1300" s="136" t="s">
        <v>2647</v>
      </c>
      <c r="B1300" s="151" t="s">
        <v>2690</v>
      </c>
      <c r="C1300" s="152" t="s">
        <v>425</v>
      </c>
      <c r="D1300" s="149" t="s">
        <v>255</v>
      </c>
      <c r="E1300" s="180"/>
      <c r="F1300" s="136" t="s">
        <v>65</v>
      </c>
      <c r="G1300" s="136"/>
      <c r="H1300" s="153">
        <v>194</v>
      </c>
      <c r="I1300" s="153">
        <v>181415.4</v>
      </c>
      <c r="J1300" s="154">
        <v>29.3</v>
      </c>
      <c r="K1300" s="153">
        <v>5684.2</v>
      </c>
      <c r="L1300" s="180">
        <v>5.7</v>
      </c>
      <c r="M1300" s="153">
        <v>35194584.600000001</v>
      </c>
      <c r="N1300" s="152"/>
      <c r="O1300" s="152" t="s">
        <v>776</v>
      </c>
      <c r="P1300" s="136" t="s">
        <v>111</v>
      </c>
      <c r="Q1300" s="152" t="s">
        <v>343</v>
      </c>
      <c r="R1300" s="136" t="s">
        <v>60</v>
      </c>
      <c r="S1300" s="136" t="s">
        <v>152</v>
      </c>
    </row>
    <row r="1301" spans="1:19" ht="20.25" customHeight="1">
      <c r="A1301" s="136" t="s">
        <v>2647</v>
      </c>
      <c r="B1301" s="151" t="s">
        <v>2690</v>
      </c>
      <c r="C1301" s="152" t="s">
        <v>425</v>
      </c>
      <c r="D1301" s="149" t="s">
        <v>255</v>
      </c>
      <c r="E1301" s="180"/>
      <c r="F1301" s="136" t="s">
        <v>880</v>
      </c>
      <c r="G1301" s="136"/>
      <c r="H1301" s="153">
        <v>194</v>
      </c>
      <c r="I1301" s="153">
        <v>3249.2</v>
      </c>
      <c r="J1301" s="154">
        <v>0</v>
      </c>
      <c r="K1301" s="153">
        <v>0</v>
      </c>
      <c r="L1301" s="180">
        <v>0</v>
      </c>
      <c r="M1301" s="153">
        <v>630350.80000000005</v>
      </c>
      <c r="N1301" s="152"/>
      <c r="O1301" s="152" t="s">
        <v>776</v>
      </c>
      <c r="P1301" s="136" t="s">
        <v>111</v>
      </c>
      <c r="Q1301" s="152" t="s">
        <v>336</v>
      </c>
      <c r="R1301" s="136" t="s">
        <v>73</v>
      </c>
      <c r="S1301" s="136" t="s">
        <v>152</v>
      </c>
    </row>
    <row r="1302" spans="1:19" ht="20.25" customHeight="1">
      <c r="A1302" s="136" t="s">
        <v>2647</v>
      </c>
      <c r="B1302" s="151" t="s">
        <v>2690</v>
      </c>
      <c r="C1302" s="152" t="s">
        <v>425</v>
      </c>
      <c r="D1302" s="149" t="s">
        <v>255</v>
      </c>
      <c r="E1302" s="180"/>
      <c r="F1302" s="136" t="s">
        <v>539</v>
      </c>
      <c r="G1302" s="136"/>
      <c r="H1302" s="153">
        <v>194</v>
      </c>
      <c r="I1302" s="153">
        <v>193148.7</v>
      </c>
      <c r="J1302" s="154">
        <v>0</v>
      </c>
      <c r="K1302" s="153">
        <v>0</v>
      </c>
      <c r="L1302" s="180">
        <v>0</v>
      </c>
      <c r="M1302" s="153">
        <v>37470851.299999997</v>
      </c>
      <c r="N1302" s="152"/>
      <c r="O1302" s="152" t="s">
        <v>776</v>
      </c>
      <c r="P1302" s="136" t="s">
        <v>111</v>
      </c>
      <c r="Q1302" s="152" t="s">
        <v>354</v>
      </c>
      <c r="R1302" s="136" t="s">
        <v>70</v>
      </c>
      <c r="S1302" s="136" t="s">
        <v>152</v>
      </c>
    </row>
    <row r="1303" spans="1:19" ht="20.25" customHeight="1">
      <c r="A1303" s="136" t="s">
        <v>2691</v>
      </c>
      <c r="B1303" s="151" t="s">
        <v>2748</v>
      </c>
      <c r="C1303" s="152" t="s">
        <v>64</v>
      </c>
      <c r="D1303" s="149" t="s">
        <v>150</v>
      </c>
      <c r="E1303" s="180"/>
      <c r="F1303" s="136" t="s">
        <v>2723</v>
      </c>
      <c r="G1303" s="136"/>
      <c r="H1303" s="153">
        <v>17</v>
      </c>
      <c r="I1303" s="153">
        <v>4689.1000000000004</v>
      </c>
      <c r="J1303" s="154">
        <v>0</v>
      </c>
      <c r="K1303" s="153">
        <v>0</v>
      </c>
      <c r="L1303" s="180">
        <v>0</v>
      </c>
      <c r="M1303" s="153">
        <v>79714.3</v>
      </c>
      <c r="N1303" s="152"/>
      <c r="O1303" s="152" t="s">
        <v>11</v>
      </c>
      <c r="P1303" s="136" t="s">
        <v>39</v>
      </c>
      <c r="Q1303" s="152" t="s">
        <v>336</v>
      </c>
      <c r="R1303" s="136" t="s">
        <v>73</v>
      </c>
      <c r="S1303" s="136" t="s">
        <v>237</v>
      </c>
    </row>
    <row r="1304" spans="1:19" ht="20.25" customHeight="1">
      <c r="A1304" s="136" t="s">
        <v>2691</v>
      </c>
      <c r="B1304" s="151" t="s">
        <v>2692</v>
      </c>
      <c r="C1304" s="152" t="s">
        <v>64</v>
      </c>
      <c r="D1304" s="149" t="s">
        <v>150</v>
      </c>
      <c r="E1304" s="180"/>
      <c r="F1304" s="136" t="s">
        <v>872</v>
      </c>
      <c r="G1304" s="136"/>
      <c r="H1304" s="153">
        <v>17</v>
      </c>
      <c r="I1304" s="153">
        <v>51110.9</v>
      </c>
      <c r="J1304" s="154">
        <v>0</v>
      </c>
      <c r="K1304" s="153">
        <v>0</v>
      </c>
      <c r="L1304" s="180">
        <v>0</v>
      </c>
      <c r="M1304" s="153">
        <v>868885.7</v>
      </c>
      <c r="N1304" s="152"/>
      <c r="O1304" s="152" t="s">
        <v>11</v>
      </c>
      <c r="P1304" s="136" t="s">
        <v>39</v>
      </c>
      <c r="Q1304" s="152" t="s">
        <v>585</v>
      </c>
      <c r="R1304" s="136" t="s">
        <v>73</v>
      </c>
      <c r="S1304" s="136" t="s">
        <v>237</v>
      </c>
    </row>
    <row r="1305" spans="1:19" ht="20.25" customHeight="1">
      <c r="A1305" s="136" t="s">
        <v>2693</v>
      </c>
      <c r="B1305" s="151" t="s">
        <v>2694</v>
      </c>
      <c r="C1305" s="152" t="s">
        <v>1032</v>
      </c>
      <c r="D1305" s="149" t="s">
        <v>150</v>
      </c>
      <c r="E1305" s="180"/>
      <c r="F1305" s="136" t="s">
        <v>874</v>
      </c>
      <c r="G1305" s="136"/>
      <c r="H1305" s="153">
        <v>23</v>
      </c>
      <c r="I1305" s="153">
        <v>101071.7</v>
      </c>
      <c r="J1305" s="154">
        <v>37</v>
      </c>
      <c r="K1305" s="153">
        <v>851</v>
      </c>
      <c r="L1305" s="180">
        <v>0.9</v>
      </c>
      <c r="M1305" s="153">
        <v>2324649.1</v>
      </c>
      <c r="N1305" s="152"/>
      <c r="O1305" s="152" t="s">
        <v>2695</v>
      </c>
      <c r="P1305" s="136" t="s">
        <v>384</v>
      </c>
      <c r="Q1305" s="152" t="s">
        <v>361</v>
      </c>
      <c r="R1305" s="136" t="s">
        <v>68</v>
      </c>
      <c r="S1305" s="136" t="s">
        <v>237</v>
      </c>
    </row>
    <row r="1306" spans="1:19" ht="20.25" customHeight="1">
      <c r="A1306" s="136" t="s">
        <v>2693</v>
      </c>
      <c r="B1306" s="151" t="s">
        <v>2694</v>
      </c>
      <c r="C1306" s="152" t="s">
        <v>1032</v>
      </c>
      <c r="D1306" s="149" t="s">
        <v>150</v>
      </c>
      <c r="E1306" s="180"/>
      <c r="F1306" s="136" t="s">
        <v>363</v>
      </c>
      <c r="G1306" s="136"/>
      <c r="H1306" s="153">
        <v>11</v>
      </c>
      <c r="I1306" s="153">
        <v>93498.5</v>
      </c>
      <c r="J1306" s="154">
        <v>41.5</v>
      </c>
      <c r="K1306" s="153">
        <v>456.5</v>
      </c>
      <c r="L1306" s="180">
        <v>0.5</v>
      </c>
      <c r="M1306" s="153">
        <v>1028483.3</v>
      </c>
      <c r="N1306" s="152"/>
      <c r="O1306" s="152" t="s">
        <v>611</v>
      </c>
      <c r="P1306" s="136" t="s">
        <v>384</v>
      </c>
      <c r="Q1306" s="152" t="s">
        <v>364</v>
      </c>
      <c r="R1306" s="136" t="s">
        <v>68</v>
      </c>
      <c r="S1306" s="136" t="s">
        <v>237</v>
      </c>
    </row>
    <row r="1307" spans="1:19" ht="20.25" customHeight="1">
      <c r="A1307" s="136" t="s">
        <v>2693</v>
      </c>
      <c r="B1307" s="151" t="s">
        <v>2694</v>
      </c>
      <c r="C1307" s="152" t="s">
        <v>1032</v>
      </c>
      <c r="D1307" s="149" t="s">
        <v>150</v>
      </c>
      <c r="E1307" s="180"/>
      <c r="F1307" s="136" t="s">
        <v>662</v>
      </c>
      <c r="G1307" s="136"/>
      <c r="H1307" s="153">
        <v>2</v>
      </c>
      <c r="I1307" s="153">
        <v>42082.8</v>
      </c>
      <c r="J1307" s="154">
        <v>11.5</v>
      </c>
      <c r="K1307" s="153">
        <v>23</v>
      </c>
      <c r="L1307" s="180">
        <v>0</v>
      </c>
      <c r="M1307" s="153">
        <v>84165.6</v>
      </c>
      <c r="N1307" s="152"/>
      <c r="O1307" s="152" t="s">
        <v>2696</v>
      </c>
      <c r="P1307" s="136" t="s">
        <v>384</v>
      </c>
      <c r="Q1307" s="152" t="s">
        <v>270</v>
      </c>
      <c r="R1307" s="136" t="s">
        <v>68</v>
      </c>
      <c r="S1307" s="136" t="s">
        <v>237</v>
      </c>
    </row>
    <row r="1308" spans="1:19" ht="20.25" customHeight="1">
      <c r="A1308" s="136" t="s">
        <v>2693</v>
      </c>
      <c r="B1308" s="151" t="s">
        <v>2694</v>
      </c>
      <c r="C1308" s="152" t="s">
        <v>1032</v>
      </c>
      <c r="D1308" s="149" t="s">
        <v>150</v>
      </c>
      <c r="E1308" s="180"/>
      <c r="F1308" s="136" t="s">
        <v>2724</v>
      </c>
      <c r="G1308" s="136"/>
      <c r="H1308" s="153">
        <v>2</v>
      </c>
      <c r="I1308" s="153">
        <v>24175.200000000001</v>
      </c>
      <c r="J1308" s="154">
        <v>13.5</v>
      </c>
      <c r="K1308" s="153">
        <v>27</v>
      </c>
      <c r="L1308" s="180">
        <v>0</v>
      </c>
      <c r="M1308" s="153">
        <v>48350.5</v>
      </c>
      <c r="N1308" s="152"/>
      <c r="O1308" s="152" t="s">
        <v>2696</v>
      </c>
      <c r="P1308" s="136" t="s">
        <v>384</v>
      </c>
      <c r="Q1308" s="152" t="s">
        <v>962</v>
      </c>
      <c r="R1308" s="136" t="s">
        <v>68</v>
      </c>
      <c r="S1308" s="136" t="s">
        <v>237</v>
      </c>
    </row>
    <row r="1309" spans="1:19" ht="20.25" customHeight="1">
      <c r="A1309" s="136" t="s">
        <v>2693</v>
      </c>
      <c r="B1309" s="151" t="s">
        <v>2694</v>
      </c>
      <c r="C1309" s="152" t="s">
        <v>1032</v>
      </c>
      <c r="D1309" s="149" t="s">
        <v>150</v>
      </c>
      <c r="E1309" s="180"/>
      <c r="F1309" s="136" t="s">
        <v>970</v>
      </c>
      <c r="G1309" s="136"/>
      <c r="H1309" s="153">
        <v>2</v>
      </c>
      <c r="I1309" s="153">
        <v>35976.300000000003</v>
      </c>
      <c r="J1309" s="154">
        <v>0</v>
      </c>
      <c r="K1309" s="153">
        <v>0</v>
      </c>
      <c r="L1309" s="180">
        <v>0</v>
      </c>
      <c r="M1309" s="153">
        <v>71952.600000000006</v>
      </c>
      <c r="N1309" s="152"/>
      <c r="O1309" s="152" t="s">
        <v>2697</v>
      </c>
      <c r="P1309" s="136" t="s">
        <v>384</v>
      </c>
      <c r="Q1309" s="152" t="s">
        <v>271</v>
      </c>
      <c r="R1309" s="136" t="s">
        <v>73</v>
      </c>
      <c r="S1309" s="136" t="s">
        <v>237</v>
      </c>
    </row>
    <row r="1310" spans="1:19" ht="20.25" customHeight="1">
      <c r="A1310" s="136" t="s">
        <v>2693</v>
      </c>
      <c r="B1310" s="151" t="s">
        <v>2694</v>
      </c>
      <c r="C1310" s="152" t="s">
        <v>1032</v>
      </c>
      <c r="D1310" s="149" t="s">
        <v>150</v>
      </c>
      <c r="E1310" s="180"/>
      <c r="F1310" s="136" t="s">
        <v>1575</v>
      </c>
      <c r="G1310" s="136"/>
      <c r="H1310" s="153">
        <v>2</v>
      </c>
      <c r="I1310" s="153">
        <v>5873.7</v>
      </c>
      <c r="J1310" s="154">
        <v>0</v>
      </c>
      <c r="K1310" s="153">
        <v>0</v>
      </c>
      <c r="L1310" s="180">
        <v>0</v>
      </c>
      <c r="M1310" s="153">
        <v>11747.4</v>
      </c>
      <c r="N1310" s="152"/>
      <c r="O1310" s="152" t="s">
        <v>2697</v>
      </c>
      <c r="P1310" s="136" t="s">
        <v>384</v>
      </c>
      <c r="Q1310" s="152" t="s">
        <v>336</v>
      </c>
      <c r="R1310" s="136" t="s">
        <v>73</v>
      </c>
      <c r="S1310" s="136" t="s">
        <v>237</v>
      </c>
    </row>
    <row r="1311" spans="1:19" ht="20.25" customHeight="1">
      <c r="A1311" s="136" t="s">
        <v>2693</v>
      </c>
      <c r="B1311" s="151" t="s">
        <v>2694</v>
      </c>
      <c r="C1311" s="152" t="s">
        <v>1032</v>
      </c>
      <c r="D1311" s="149" t="s">
        <v>150</v>
      </c>
      <c r="E1311" s="180"/>
      <c r="F1311" s="136" t="s">
        <v>612</v>
      </c>
      <c r="G1311" s="136"/>
      <c r="H1311" s="153">
        <v>21</v>
      </c>
      <c r="I1311" s="153">
        <v>45105</v>
      </c>
      <c r="J1311" s="154">
        <v>0</v>
      </c>
      <c r="K1311" s="153">
        <v>0</v>
      </c>
      <c r="L1311" s="180">
        <v>0</v>
      </c>
      <c r="M1311" s="153">
        <v>947205</v>
      </c>
      <c r="N1311" s="152"/>
      <c r="O1311" s="152" t="s">
        <v>2698</v>
      </c>
      <c r="P1311" s="136" t="s">
        <v>384</v>
      </c>
      <c r="Q1311" s="152" t="s">
        <v>336</v>
      </c>
      <c r="R1311" s="136" t="s">
        <v>73</v>
      </c>
      <c r="S1311" s="136" t="s">
        <v>237</v>
      </c>
    </row>
    <row r="1312" spans="1:19" ht="20.25" customHeight="1">
      <c r="A1312" s="136" t="s">
        <v>2693</v>
      </c>
      <c r="B1312" s="151" t="s">
        <v>2694</v>
      </c>
      <c r="C1312" s="152" t="s">
        <v>1032</v>
      </c>
      <c r="D1312" s="149" t="s">
        <v>150</v>
      </c>
      <c r="E1312" s="180"/>
      <c r="F1312" s="136" t="s">
        <v>630</v>
      </c>
      <c r="G1312" s="136"/>
      <c r="H1312" s="153">
        <v>2</v>
      </c>
      <c r="I1312" s="153">
        <v>97650</v>
      </c>
      <c r="J1312" s="154">
        <v>0</v>
      </c>
      <c r="K1312" s="153">
        <v>0</v>
      </c>
      <c r="L1312" s="180">
        <v>0</v>
      </c>
      <c r="M1312" s="153">
        <v>195300</v>
      </c>
      <c r="N1312" s="152"/>
      <c r="O1312" s="152" t="s">
        <v>2699</v>
      </c>
      <c r="P1312" s="136" t="s">
        <v>384</v>
      </c>
      <c r="Q1312" s="152" t="s">
        <v>336</v>
      </c>
      <c r="R1312" s="136" t="s">
        <v>73</v>
      </c>
      <c r="S1312" s="136" t="s">
        <v>237</v>
      </c>
    </row>
    <row r="1313" spans="1:19" ht="20.25" customHeight="1">
      <c r="A1313" s="136" t="s">
        <v>2693</v>
      </c>
      <c r="B1313" s="151" t="s">
        <v>2694</v>
      </c>
      <c r="C1313" s="152" t="s">
        <v>1032</v>
      </c>
      <c r="D1313" s="149" t="s">
        <v>150</v>
      </c>
      <c r="E1313" s="180"/>
      <c r="F1313" s="136" t="s">
        <v>957</v>
      </c>
      <c r="G1313" s="136"/>
      <c r="H1313" s="153">
        <v>8</v>
      </c>
      <c r="I1313" s="153">
        <v>83700</v>
      </c>
      <c r="J1313" s="154">
        <v>0</v>
      </c>
      <c r="K1313" s="153">
        <v>0</v>
      </c>
      <c r="L1313" s="180">
        <v>0</v>
      </c>
      <c r="M1313" s="153">
        <v>669600</v>
      </c>
      <c r="N1313" s="152"/>
      <c r="O1313" s="152" t="s">
        <v>703</v>
      </c>
      <c r="P1313" s="136" t="s">
        <v>384</v>
      </c>
      <c r="Q1313" s="152" t="s">
        <v>278</v>
      </c>
      <c r="R1313" s="136" t="s">
        <v>73</v>
      </c>
      <c r="S1313" s="136" t="s">
        <v>237</v>
      </c>
    </row>
    <row r="1314" spans="1:19" ht="20.25" customHeight="1">
      <c r="A1314" s="136" t="s">
        <v>2693</v>
      </c>
      <c r="B1314" s="151" t="s">
        <v>2694</v>
      </c>
      <c r="C1314" s="152" t="s">
        <v>1032</v>
      </c>
      <c r="D1314" s="149" t="s">
        <v>150</v>
      </c>
      <c r="E1314" s="180"/>
      <c r="F1314" s="136" t="s">
        <v>779</v>
      </c>
      <c r="G1314" s="136"/>
      <c r="H1314" s="153">
        <v>20</v>
      </c>
      <c r="I1314" s="153">
        <v>79324.899999999994</v>
      </c>
      <c r="J1314" s="154">
        <v>0</v>
      </c>
      <c r="K1314" s="153">
        <v>0</v>
      </c>
      <c r="L1314" s="180">
        <v>0</v>
      </c>
      <c r="M1314" s="153">
        <v>1586497.2</v>
      </c>
      <c r="N1314" s="152"/>
      <c r="O1314" s="152" t="s">
        <v>2697</v>
      </c>
      <c r="P1314" s="136" t="s">
        <v>384</v>
      </c>
      <c r="Q1314" s="152" t="s">
        <v>271</v>
      </c>
      <c r="R1314" s="136" t="s">
        <v>73</v>
      </c>
      <c r="S1314" s="136" t="s">
        <v>237</v>
      </c>
    </row>
    <row r="1315" spans="1:19" ht="20.25" customHeight="1">
      <c r="A1315" s="136" t="s">
        <v>2693</v>
      </c>
      <c r="B1315" s="151" t="s">
        <v>2694</v>
      </c>
      <c r="C1315" s="152" t="s">
        <v>1032</v>
      </c>
      <c r="D1315" s="149" t="s">
        <v>150</v>
      </c>
      <c r="E1315" s="180"/>
      <c r="F1315" s="136" t="s">
        <v>1575</v>
      </c>
      <c r="G1315" s="136"/>
      <c r="H1315" s="153">
        <v>20</v>
      </c>
      <c r="I1315" s="153">
        <v>6235.1</v>
      </c>
      <c r="J1315" s="154">
        <v>0</v>
      </c>
      <c r="K1315" s="153">
        <v>0</v>
      </c>
      <c r="L1315" s="180">
        <v>0</v>
      </c>
      <c r="M1315" s="153">
        <v>124702.8</v>
      </c>
      <c r="N1315" s="152"/>
      <c r="O1315" s="152" t="s">
        <v>2697</v>
      </c>
      <c r="P1315" s="136" t="s">
        <v>384</v>
      </c>
      <c r="Q1315" s="152" t="s">
        <v>336</v>
      </c>
      <c r="R1315" s="136" t="s">
        <v>73</v>
      </c>
      <c r="S1315" s="136" t="s">
        <v>237</v>
      </c>
    </row>
    <row r="1316" spans="1:19" ht="20.25" customHeight="1">
      <c r="A1316" s="136" t="s">
        <v>2693</v>
      </c>
      <c r="B1316" s="151" t="s">
        <v>2694</v>
      </c>
      <c r="C1316" s="152" t="s">
        <v>1032</v>
      </c>
      <c r="D1316" s="149" t="s">
        <v>150</v>
      </c>
      <c r="E1316" s="180"/>
      <c r="F1316" s="136" t="s">
        <v>1643</v>
      </c>
      <c r="G1316" s="136"/>
      <c r="H1316" s="153">
        <v>4</v>
      </c>
      <c r="I1316" s="153">
        <v>12728.6</v>
      </c>
      <c r="J1316" s="154">
        <v>0</v>
      </c>
      <c r="K1316" s="153">
        <v>0</v>
      </c>
      <c r="L1316" s="180">
        <v>0</v>
      </c>
      <c r="M1316" s="153">
        <v>50914.3</v>
      </c>
      <c r="N1316" s="152"/>
      <c r="O1316" s="152" t="s">
        <v>2226</v>
      </c>
      <c r="P1316" s="136" t="s">
        <v>384</v>
      </c>
      <c r="Q1316" s="152" t="s">
        <v>336</v>
      </c>
      <c r="R1316" s="136" t="s">
        <v>73</v>
      </c>
      <c r="S1316" s="136" t="s">
        <v>237</v>
      </c>
    </row>
    <row r="1317" spans="1:19" ht="20.25" customHeight="1">
      <c r="A1317" s="136" t="s">
        <v>2693</v>
      </c>
      <c r="B1317" s="151" t="s">
        <v>2694</v>
      </c>
      <c r="C1317" s="152" t="s">
        <v>1032</v>
      </c>
      <c r="D1317" s="149" t="s">
        <v>150</v>
      </c>
      <c r="E1317" s="180"/>
      <c r="F1317" s="136" t="s">
        <v>2317</v>
      </c>
      <c r="G1317" s="136"/>
      <c r="H1317" s="153">
        <v>4</v>
      </c>
      <c r="I1317" s="153">
        <v>89571.4</v>
      </c>
      <c r="J1317" s="154">
        <v>22.5</v>
      </c>
      <c r="K1317" s="153">
        <v>90</v>
      </c>
      <c r="L1317" s="180">
        <v>0.1</v>
      </c>
      <c r="M1317" s="153">
        <v>358285.7</v>
      </c>
      <c r="N1317" s="152"/>
      <c r="O1317" s="152" t="s">
        <v>2226</v>
      </c>
      <c r="P1317" s="136" t="s">
        <v>384</v>
      </c>
      <c r="Q1317" s="152" t="s">
        <v>628</v>
      </c>
      <c r="R1317" s="136" t="s">
        <v>68</v>
      </c>
      <c r="S1317" s="136" t="s">
        <v>237</v>
      </c>
    </row>
    <row r="1318" spans="1:19" ht="20.25" customHeight="1">
      <c r="A1318" s="136" t="s">
        <v>2693</v>
      </c>
      <c r="B1318" s="151" t="s">
        <v>2694</v>
      </c>
      <c r="C1318" s="152" t="s">
        <v>1032</v>
      </c>
      <c r="D1318" s="149" t="s">
        <v>150</v>
      </c>
      <c r="E1318" s="180"/>
      <c r="F1318" s="136" t="s">
        <v>2725</v>
      </c>
      <c r="G1318" s="136"/>
      <c r="H1318" s="153">
        <v>1</v>
      </c>
      <c r="I1318" s="153">
        <v>186343.5</v>
      </c>
      <c r="J1318" s="154">
        <v>38</v>
      </c>
      <c r="K1318" s="153">
        <v>38</v>
      </c>
      <c r="L1318" s="180">
        <v>0</v>
      </c>
      <c r="M1318" s="153">
        <v>186343.5</v>
      </c>
      <c r="N1318" s="152"/>
      <c r="O1318" s="152" t="s">
        <v>2700</v>
      </c>
      <c r="P1318" s="136" t="s">
        <v>384</v>
      </c>
      <c r="Q1318" s="152" t="s">
        <v>327</v>
      </c>
      <c r="R1318" s="136" t="s">
        <v>68</v>
      </c>
      <c r="S1318" s="136" t="s">
        <v>237</v>
      </c>
    </row>
    <row r="1319" spans="1:19" ht="20.25" customHeight="1">
      <c r="A1319" s="136" t="s">
        <v>2693</v>
      </c>
      <c r="B1319" s="151" t="s">
        <v>2694</v>
      </c>
      <c r="C1319" s="152" t="s">
        <v>1032</v>
      </c>
      <c r="D1319" s="149" t="s">
        <v>150</v>
      </c>
      <c r="E1319" s="180"/>
      <c r="F1319" s="136" t="s">
        <v>769</v>
      </c>
      <c r="G1319" s="136"/>
      <c r="H1319" s="153">
        <v>20</v>
      </c>
      <c r="I1319" s="153">
        <v>47430</v>
      </c>
      <c r="J1319" s="154">
        <v>10</v>
      </c>
      <c r="K1319" s="153">
        <v>200</v>
      </c>
      <c r="L1319" s="180">
        <v>0.2</v>
      </c>
      <c r="M1319" s="153">
        <v>948600</v>
      </c>
      <c r="N1319" s="152"/>
      <c r="O1319" s="152" t="s">
        <v>11</v>
      </c>
      <c r="P1319" s="136" t="s">
        <v>384</v>
      </c>
      <c r="Q1319" s="152" t="s">
        <v>357</v>
      </c>
      <c r="R1319" s="136" t="s">
        <v>68</v>
      </c>
      <c r="S1319" s="136" t="s">
        <v>237</v>
      </c>
    </row>
    <row r="1320" spans="1:19" ht="20.25" customHeight="1">
      <c r="A1320" s="136" t="s">
        <v>2701</v>
      </c>
      <c r="B1320" s="151" t="s">
        <v>2749</v>
      </c>
      <c r="C1320" s="152" t="s">
        <v>1170</v>
      </c>
      <c r="D1320" s="149" t="s">
        <v>150</v>
      </c>
      <c r="E1320" s="180"/>
      <c r="F1320" s="136" t="s">
        <v>1331</v>
      </c>
      <c r="G1320" s="136"/>
      <c r="H1320" s="153">
        <v>141</v>
      </c>
      <c r="I1320" s="153">
        <v>8100</v>
      </c>
      <c r="J1320" s="154">
        <v>0</v>
      </c>
      <c r="K1320" s="153">
        <v>0</v>
      </c>
      <c r="L1320" s="180">
        <v>0</v>
      </c>
      <c r="M1320" s="153">
        <f>H1320*I1320</f>
        <v>1142100</v>
      </c>
      <c r="N1320" s="152"/>
      <c r="O1320" s="152" t="s">
        <v>11</v>
      </c>
      <c r="P1320" s="136" t="s">
        <v>111</v>
      </c>
      <c r="Q1320" s="152" t="s">
        <v>336</v>
      </c>
      <c r="R1320" s="136" t="s">
        <v>73</v>
      </c>
      <c r="S1320" s="136" t="s">
        <v>237</v>
      </c>
    </row>
    <row r="1321" spans="1:19" ht="20.25" customHeight="1">
      <c r="A1321" s="136" t="s">
        <v>2701</v>
      </c>
      <c r="B1321" s="151" t="s">
        <v>2702</v>
      </c>
      <c r="C1321" s="152" t="s">
        <v>1170</v>
      </c>
      <c r="D1321" s="149" t="s">
        <v>150</v>
      </c>
      <c r="E1321" s="180"/>
      <c r="F1321" s="136" t="s">
        <v>1331</v>
      </c>
      <c r="G1321" s="136"/>
      <c r="H1321" s="153">
        <v>141</v>
      </c>
      <c r="I1321" s="153">
        <v>8100</v>
      </c>
      <c r="J1321" s="154">
        <v>0</v>
      </c>
      <c r="K1321" s="153">
        <v>0</v>
      </c>
      <c r="L1321" s="180">
        <v>0</v>
      </c>
      <c r="M1321" s="153">
        <v>1142100</v>
      </c>
      <c r="N1321" s="152"/>
      <c r="O1321" s="152" t="s">
        <v>11</v>
      </c>
      <c r="P1321" s="136" t="s">
        <v>111</v>
      </c>
      <c r="Q1321" s="152" t="s">
        <v>336</v>
      </c>
      <c r="R1321" s="136" t="s">
        <v>73</v>
      </c>
      <c r="S1321" s="136" t="s">
        <v>237</v>
      </c>
    </row>
    <row r="1322" spans="1:19" ht="20.25" customHeight="1">
      <c r="A1322" s="136" t="s">
        <v>2701</v>
      </c>
      <c r="B1322" s="151" t="s">
        <v>2702</v>
      </c>
      <c r="C1322" s="152" t="s">
        <v>1170</v>
      </c>
      <c r="D1322" s="149" t="s">
        <v>150</v>
      </c>
      <c r="E1322" s="180"/>
      <c r="F1322" s="136" t="s">
        <v>440</v>
      </c>
      <c r="G1322" s="136"/>
      <c r="H1322" s="153">
        <v>130</v>
      </c>
      <c r="I1322" s="153">
        <v>207716.3</v>
      </c>
      <c r="J1322" s="154">
        <v>36.9</v>
      </c>
      <c r="K1322" s="153">
        <v>4800.8999999999996</v>
      </c>
      <c r="L1322" s="180">
        <v>4.8</v>
      </c>
      <c r="M1322" s="153">
        <v>27003114.199999999</v>
      </c>
      <c r="N1322" s="152"/>
      <c r="O1322" s="152" t="s">
        <v>2703</v>
      </c>
      <c r="P1322" s="136" t="s">
        <v>111</v>
      </c>
      <c r="Q1322" s="152" t="s">
        <v>327</v>
      </c>
      <c r="R1322" s="136" t="s">
        <v>60</v>
      </c>
      <c r="S1322" s="136" t="s">
        <v>237</v>
      </c>
    </row>
    <row r="1323" spans="1:19" ht="20.25" customHeight="1">
      <c r="A1323" s="136" t="s">
        <v>2701</v>
      </c>
      <c r="B1323" s="151" t="s">
        <v>2702</v>
      </c>
      <c r="C1323" s="152" t="s">
        <v>1170</v>
      </c>
      <c r="D1323" s="149" t="s">
        <v>150</v>
      </c>
      <c r="E1323" s="180"/>
      <c r="F1323" s="136" t="s">
        <v>880</v>
      </c>
      <c r="G1323" s="136"/>
      <c r="H1323" s="153">
        <v>130</v>
      </c>
      <c r="I1323" s="153">
        <v>3251.2</v>
      </c>
      <c r="J1323" s="154">
        <v>0</v>
      </c>
      <c r="K1323" s="153">
        <v>0</v>
      </c>
      <c r="L1323" s="180">
        <v>0</v>
      </c>
      <c r="M1323" s="153">
        <v>422657.4</v>
      </c>
      <c r="N1323" s="152"/>
      <c r="O1323" s="152" t="s">
        <v>2703</v>
      </c>
      <c r="P1323" s="136" t="s">
        <v>111</v>
      </c>
      <c r="Q1323" s="152" t="s">
        <v>336</v>
      </c>
      <c r="R1323" s="136" t="s">
        <v>73</v>
      </c>
      <c r="S1323" s="136" t="s">
        <v>237</v>
      </c>
    </row>
    <row r="1324" spans="1:19" ht="20.25" customHeight="1">
      <c r="A1324" s="136" t="s">
        <v>2701</v>
      </c>
      <c r="B1324" s="151" t="s">
        <v>2702</v>
      </c>
      <c r="C1324" s="152" t="s">
        <v>1170</v>
      </c>
      <c r="D1324" s="149" t="s">
        <v>150</v>
      </c>
      <c r="E1324" s="180"/>
      <c r="F1324" s="136" t="s">
        <v>2399</v>
      </c>
      <c r="G1324" s="136"/>
      <c r="H1324" s="153">
        <v>130</v>
      </c>
      <c r="I1324" s="153">
        <v>9900</v>
      </c>
      <c r="J1324" s="154">
        <v>0</v>
      </c>
      <c r="K1324" s="153">
        <v>0</v>
      </c>
      <c r="L1324" s="180">
        <v>0</v>
      </c>
      <c r="M1324" s="153">
        <v>1287000</v>
      </c>
      <c r="N1324" s="152"/>
      <c r="O1324" s="152" t="s">
        <v>11</v>
      </c>
      <c r="P1324" s="136" t="s">
        <v>111</v>
      </c>
      <c r="Q1324" s="152" t="s">
        <v>360</v>
      </c>
      <c r="R1324" s="136" t="s">
        <v>73</v>
      </c>
      <c r="S1324" s="136" t="s">
        <v>237</v>
      </c>
    </row>
    <row r="1325" spans="1:19" ht="20.25" customHeight="1">
      <c r="A1325" s="136" t="s">
        <v>2701</v>
      </c>
      <c r="B1325" s="151" t="s">
        <v>2702</v>
      </c>
      <c r="C1325" s="152" t="s">
        <v>1170</v>
      </c>
      <c r="D1325" s="149" t="s">
        <v>150</v>
      </c>
      <c r="E1325" s="180"/>
      <c r="F1325" s="136" t="s">
        <v>463</v>
      </c>
      <c r="G1325" s="136"/>
      <c r="H1325" s="153">
        <v>130</v>
      </c>
      <c r="I1325" s="153">
        <v>12510</v>
      </c>
      <c r="J1325" s="154">
        <v>0</v>
      </c>
      <c r="K1325" s="153">
        <v>0</v>
      </c>
      <c r="L1325" s="180">
        <v>0</v>
      </c>
      <c r="M1325" s="153">
        <v>1626300</v>
      </c>
      <c r="N1325" s="152"/>
      <c r="O1325" s="152" t="s">
        <v>11</v>
      </c>
      <c r="P1325" s="136" t="s">
        <v>111</v>
      </c>
      <c r="Q1325" s="152" t="s">
        <v>360</v>
      </c>
      <c r="R1325" s="136" t="s">
        <v>73</v>
      </c>
      <c r="S1325" s="136" t="s">
        <v>237</v>
      </c>
    </row>
    <row r="1326" spans="1:19" ht="20.25" customHeight="1">
      <c r="A1326" s="136" t="s">
        <v>2701</v>
      </c>
      <c r="B1326" s="151" t="s">
        <v>2702</v>
      </c>
      <c r="C1326" s="152" t="s">
        <v>1170</v>
      </c>
      <c r="D1326" s="149" t="s">
        <v>150</v>
      </c>
      <c r="E1326" s="180"/>
      <c r="F1326" s="136" t="s">
        <v>1575</v>
      </c>
      <c r="G1326" s="136"/>
      <c r="H1326" s="153">
        <v>135</v>
      </c>
      <c r="I1326" s="153">
        <v>6675.8</v>
      </c>
      <c r="J1326" s="154">
        <v>0</v>
      </c>
      <c r="K1326" s="153">
        <v>0</v>
      </c>
      <c r="L1326" s="180">
        <v>0</v>
      </c>
      <c r="M1326" s="153">
        <v>901236.3</v>
      </c>
      <c r="N1326" s="152"/>
      <c r="O1326" s="152" t="s">
        <v>2697</v>
      </c>
      <c r="P1326" s="136" t="s">
        <v>111</v>
      </c>
      <c r="Q1326" s="152" t="s">
        <v>336</v>
      </c>
      <c r="R1326" s="136" t="s">
        <v>73</v>
      </c>
      <c r="S1326" s="136" t="s">
        <v>237</v>
      </c>
    </row>
    <row r="1327" spans="1:19" ht="20.25" customHeight="1">
      <c r="A1327" s="136" t="s">
        <v>2701</v>
      </c>
      <c r="B1327" s="151" t="s">
        <v>2702</v>
      </c>
      <c r="C1327" s="152" t="s">
        <v>1170</v>
      </c>
      <c r="D1327" s="149" t="s">
        <v>150</v>
      </c>
      <c r="E1327" s="180"/>
      <c r="F1327" s="136" t="s">
        <v>2383</v>
      </c>
      <c r="G1327" s="136"/>
      <c r="H1327" s="153">
        <v>135</v>
      </c>
      <c r="I1327" s="153">
        <v>27074.2</v>
      </c>
      <c r="J1327" s="154">
        <v>0</v>
      </c>
      <c r="K1327" s="153">
        <v>0</v>
      </c>
      <c r="L1327" s="180">
        <v>0</v>
      </c>
      <c r="M1327" s="153">
        <v>3655013.7</v>
      </c>
      <c r="N1327" s="152"/>
      <c r="O1327" s="152" t="s">
        <v>2697</v>
      </c>
      <c r="P1327" s="136" t="s">
        <v>111</v>
      </c>
      <c r="Q1327" s="152" t="s">
        <v>358</v>
      </c>
      <c r="R1327" s="136" t="s">
        <v>73</v>
      </c>
      <c r="S1327" s="136" t="s">
        <v>237</v>
      </c>
    </row>
    <row r="1328" spans="1:19" ht="20.25" customHeight="1">
      <c r="A1328" s="136" t="s">
        <v>2701</v>
      </c>
      <c r="B1328" s="151" t="s">
        <v>2702</v>
      </c>
      <c r="C1328" s="152" t="s">
        <v>1170</v>
      </c>
      <c r="D1328" s="149" t="s">
        <v>150</v>
      </c>
      <c r="E1328" s="180"/>
      <c r="F1328" s="136" t="s">
        <v>337</v>
      </c>
      <c r="G1328" s="136"/>
      <c r="H1328" s="153">
        <v>141</v>
      </c>
      <c r="I1328" s="153">
        <v>18000</v>
      </c>
      <c r="J1328" s="154">
        <v>0</v>
      </c>
      <c r="K1328" s="153">
        <v>0</v>
      </c>
      <c r="L1328" s="180">
        <v>0</v>
      </c>
      <c r="M1328" s="153">
        <v>2538000</v>
      </c>
      <c r="N1328" s="152"/>
      <c r="O1328" s="152" t="s">
        <v>11</v>
      </c>
      <c r="P1328" s="136" t="s">
        <v>111</v>
      </c>
      <c r="Q1328" s="152" t="s">
        <v>336</v>
      </c>
      <c r="R1328" s="136" t="s">
        <v>73</v>
      </c>
      <c r="S1328" s="136" t="s">
        <v>237</v>
      </c>
    </row>
    <row r="1329" spans="1:19" ht="20.25" customHeight="1">
      <c r="A1329" s="136" t="s">
        <v>2701</v>
      </c>
      <c r="B1329" s="151" t="s">
        <v>2702</v>
      </c>
      <c r="C1329" s="152" t="s">
        <v>1170</v>
      </c>
      <c r="D1329" s="149" t="s">
        <v>150</v>
      </c>
      <c r="E1329" s="180"/>
      <c r="F1329" s="136" t="s">
        <v>2465</v>
      </c>
      <c r="G1329" s="136"/>
      <c r="H1329" s="153">
        <v>141</v>
      </c>
      <c r="I1329" s="153">
        <v>46800</v>
      </c>
      <c r="J1329" s="154">
        <v>0</v>
      </c>
      <c r="K1329" s="153">
        <v>0</v>
      </c>
      <c r="L1329" s="180">
        <v>0</v>
      </c>
      <c r="M1329" s="153">
        <v>6598800</v>
      </c>
      <c r="N1329" s="152"/>
      <c r="O1329" s="152" t="s">
        <v>11</v>
      </c>
      <c r="P1329" s="136" t="s">
        <v>111</v>
      </c>
      <c r="Q1329" s="152" t="s">
        <v>358</v>
      </c>
      <c r="R1329" s="136" t="s">
        <v>73</v>
      </c>
      <c r="S1329" s="136" t="s">
        <v>237</v>
      </c>
    </row>
    <row r="1330" spans="1:19" ht="20.25" customHeight="1">
      <c r="A1330" s="136" t="s">
        <v>2701</v>
      </c>
      <c r="B1330" s="151" t="s">
        <v>2702</v>
      </c>
      <c r="C1330" s="152" t="s">
        <v>1170</v>
      </c>
      <c r="D1330" s="149" t="s">
        <v>150</v>
      </c>
      <c r="E1330" s="180"/>
      <c r="F1330" s="136" t="s">
        <v>997</v>
      </c>
      <c r="G1330" s="136"/>
      <c r="H1330" s="153">
        <v>132</v>
      </c>
      <c r="I1330" s="153">
        <v>10823</v>
      </c>
      <c r="J1330" s="154">
        <v>7.5</v>
      </c>
      <c r="K1330" s="153">
        <v>990</v>
      </c>
      <c r="L1330" s="180">
        <v>1</v>
      </c>
      <c r="M1330" s="153">
        <v>1428639.7</v>
      </c>
      <c r="N1330" s="152"/>
      <c r="O1330" s="152" t="s">
        <v>2704</v>
      </c>
      <c r="P1330" s="136" t="s">
        <v>111</v>
      </c>
      <c r="Q1330" s="152" t="s">
        <v>577</v>
      </c>
      <c r="R1330" s="136" t="s">
        <v>240</v>
      </c>
      <c r="S1330" s="136" t="s">
        <v>237</v>
      </c>
    </row>
    <row r="1331" spans="1:19" ht="20.25" customHeight="1">
      <c r="A1331" s="136" t="s">
        <v>2701</v>
      </c>
      <c r="B1331" s="151" t="s">
        <v>2702</v>
      </c>
      <c r="C1331" s="152" t="s">
        <v>1170</v>
      </c>
      <c r="D1331" s="149" t="s">
        <v>150</v>
      </c>
      <c r="E1331" s="180"/>
      <c r="F1331" s="136" t="s">
        <v>642</v>
      </c>
      <c r="G1331" s="136"/>
      <c r="H1331" s="153">
        <v>132</v>
      </c>
      <c r="I1331" s="153">
        <v>27959.5</v>
      </c>
      <c r="J1331" s="154">
        <v>17.5</v>
      </c>
      <c r="K1331" s="153">
        <v>2310</v>
      </c>
      <c r="L1331" s="180">
        <v>2.2999999999999998</v>
      </c>
      <c r="M1331" s="153">
        <v>3690652.5</v>
      </c>
      <c r="N1331" s="152"/>
      <c r="O1331" s="152" t="s">
        <v>2704</v>
      </c>
      <c r="P1331" s="136" t="s">
        <v>111</v>
      </c>
      <c r="Q1331" s="152" t="s">
        <v>270</v>
      </c>
      <c r="R1331" s="136" t="s">
        <v>68</v>
      </c>
      <c r="S1331" s="136" t="s">
        <v>237</v>
      </c>
    </row>
    <row r="1332" spans="1:19" ht="20.25" customHeight="1">
      <c r="A1332" s="136" t="s">
        <v>2701</v>
      </c>
      <c r="B1332" s="151" t="s">
        <v>2702</v>
      </c>
      <c r="C1332" s="152" t="s">
        <v>1170</v>
      </c>
      <c r="D1332" s="149" t="s">
        <v>150</v>
      </c>
      <c r="E1332" s="180"/>
      <c r="F1332" s="136" t="s">
        <v>2518</v>
      </c>
      <c r="G1332" s="136"/>
      <c r="H1332" s="153">
        <v>144</v>
      </c>
      <c r="I1332" s="153">
        <v>73800</v>
      </c>
      <c r="J1332" s="154">
        <v>0</v>
      </c>
      <c r="K1332" s="153">
        <v>0</v>
      </c>
      <c r="L1332" s="180">
        <v>0</v>
      </c>
      <c r="M1332" s="153">
        <v>10627200</v>
      </c>
      <c r="N1332" s="152"/>
      <c r="O1332" s="152" t="s">
        <v>11</v>
      </c>
      <c r="P1332" s="136" t="s">
        <v>111</v>
      </c>
      <c r="Q1332" s="152" t="s">
        <v>336</v>
      </c>
      <c r="R1332" s="136" t="s">
        <v>73</v>
      </c>
      <c r="S1332" s="136" t="s">
        <v>237</v>
      </c>
    </row>
    <row r="1333" spans="1:19" ht="20.25" customHeight="1">
      <c r="A1333" s="136" t="s">
        <v>2701</v>
      </c>
      <c r="B1333" s="151" t="s">
        <v>2702</v>
      </c>
      <c r="C1333" s="152" t="s">
        <v>1170</v>
      </c>
      <c r="D1333" s="149" t="s">
        <v>150</v>
      </c>
      <c r="E1333" s="180"/>
      <c r="F1333" s="136" t="s">
        <v>799</v>
      </c>
      <c r="G1333" s="136"/>
      <c r="H1333" s="153">
        <v>144</v>
      </c>
      <c r="I1333" s="153">
        <v>90000</v>
      </c>
      <c r="J1333" s="154">
        <v>0</v>
      </c>
      <c r="K1333" s="153">
        <v>0</v>
      </c>
      <c r="L1333" s="180">
        <v>0</v>
      </c>
      <c r="M1333" s="153">
        <v>12960000</v>
      </c>
      <c r="N1333" s="152"/>
      <c r="O1333" s="152" t="s">
        <v>11</v>
      </c>
      <c r="P1333" s="136" t="s">
        <v>111</v>
      </c>
      <c r="Q1333" s="152" t="s">
        <v>336</v>
      </c>
      <c r="R1333" s="136" t="s">
        <v>73</v>
      </c>
      <c r="S1333" s="136" t="s">
        <v>237</v>
      </c>
    </row>
    <row r="1334" spans="1:19" ht="20.25" customHeight="1">
      <c r="A1334" s="136" t="s">
        <v>2705</v>
      </c>
      <c r="B1334" s="151" t="s">
        <v>2750</v>
      </c>
      <c r="C1334" s="152" t="s">
        <v>1086</v>
      </c>
      <c r="D1334" s="149" t="s">
        <v>150</v>
      </c>
      <c r="E1334" s="180"/>
      <c r="F1334" s="136" t="s">
        <v>1691</v>
      </c>
      <c r="G1334" s="136"/>
      <c r="H1334" s="153">
        <v>2400</v>
      </c>
      <c r="I1334" s="153">
        <v>23400</v>
      </c>
      <c r="J1334" s="154">
        <v>0</v>
      </c>
      <c r="K1334" s="153">
        <v>0</v>
      </c>
      <c r="L1334" s="180">
        <v>0</v>
      </c>
      <c r="M1334" s="153">
        <v>56160000</v>
      </c>
      <c r="N1334" s="152"/>
      <c r="O1334" s="152" t="s">
        <v>1282</v>
      </c>
      <c r="P1334" s="136" t="s">
        <v>1192</v>
      </c>
      <c r="Q1334" s="152" t="s">
        <v>358</v>
      </c>
      <c r="R1334" s="136" t="s">
        <v>73</v>
      </c>
      <c r="S1334" s="136" t="s">
        <v>109</v>
      </c>
    </row>
    <row r="1335" spans="1:19" ht="20.25" customHeight="1">
      <c r="A1335" s="136" t="s">
        <v>2705</v>
      </c>
      <c r="B1335" s="151" t="s">
        <v>2706</v>
      </c>
      <c r="C1335" s="152" t="s">
        <v>1086</v>
      </c>
      <c r="D1335" s="149" t="s">
        <v>150</v>
      </c>
      <c r="E1335" s="180"/>
      <c r="F1335" s="136" t="s">
        <v>1697</v>
      </c>
      <c r="G1335" s="136"/>
      <c r="H1335" s="153">
        <v>2400</v>
      </c>
      <c r="I1335" s="153">
        <v>36000</v>
      </c>
      <c r="J1335" s="154">
        <v>0</v>
      </c>
      <c r="K1335" s="153">
        <v>0</v>
      </c>
      <c r="L1335" s="180">
        <v>0</v>
      </c>
      <c r="M1335" s="153">
        <v>86400000</v>
      </c>
      <c r="N1335" s="152"/>
      <c r="O1335" s="152" t="s">
        <v>2707</v>
      </c>
      <c r="P1335" s="136" t="s">
        <v>1192</v>
      </c>
      <c r="Q1335" s="152" t="s">
        <v>358</v>
      </c>
      <c r="R1335" s="136" t="s">
        <v>73</v>
      </c>
      <c r="S1335" s="136" t="s">
        <v>109</v>
      </c>
    </row>
    <row r="1336" spans="1:19" ht="20.25" customHeight="1">
      <c r="A1336" s="136" t="s">
        <v>2705</v>
      </c>
      <c r="B1336" s="151" t="s">
        <v>2706</v>
      </c>
      <c r="C1336" s="152" t="s">
        <v>1086</v>
      </c>
      <c r="D1336" s="149" t="s">
        <v>150</v>
      </c>
      <c r="E1336" s="180"/>
      <c r="F1336" s="136" t="s">
        <v>1693</v>
      </c>
      <c r="G1336" s="136"/>
      <c r="H1336" s="153">
        <v>2400</v>
      </c>
      <c r="I1336" s="153">
        <v>42300</v>
      </c>
      <c r="J1336" s="154">
        <v>0</v>
      </c>
      <c r="K1336" s="153">
        <v>0</v>
      </c>
      <c r="L1336" s="180">
        <v>0</v>
      </c>
      <c r="M1336" s="153">
        <v>101520000</v>
      </c>
      <c r="N1336" s="152"/>
      <c r="O1336" s="152" t="s">
        <v>535</v>
      </c>
      <c r="P1336" s="136" t="s">
        <v>1192</v>
      </c>
      <c r="Q1336" s="152" t="s">
        <v>358</v>
      </c>
      <c r="R1336" s="136" t="s">
        <v>73</v>
      </c>
      <c r="S1336" s="136" t="s">
        <v>109</v>
      </c>
    </row>
    <row r="1337" spans="1:19" ht="20.25" customHeight="1">
      <c r="A1337" s="136" t="s">
        <v>2647</v>
      </c>
      <c r="B1337" s="151" t="s">
        <v>2751</v>
      </c>
      <c r="C1337" s="152" t="s">
        <v>866</v>
      </c>
      <c r="D1337" s="149" t="s">
        <v>150</v>
      </c>
      <c r="E1337" s="180"/>
      <c r="F1337" s="136" t="s">
        <v>509</v>
      </c>
      <c r="G1337" s="136"/>
      <c r="H1337" s="153">
        <v>1457</v>
      </c>
      <c r="I1337" s="153">
        <v>1694.1</v>
      </c>
      <c r="J1337" s="154">
        <v>0</v>
      </c>
      <c r="K1337" s="153">
        <v>0</v>
      </c>
      <c r="L1337" s="180">
        <v>0</v>
      </c>
      <c r="M1337" s="153">
        <v>2468329.4</v>
      </c>
      <c r="N1337" s="152"/>
      <c r="O1337" s="152" t="s">
        <v>11</v>
      </c>
      <c r="P1337" s="136" t="s">
        <v>210</v>
      </c>
      <c r="Q1337" s="152" t="s">
        <v>336</v>
      </c>
      <c r="R1337" s="136" t="s">
        <v>73</v>
      </c>
      <c r="S1337" s="136" t="s">
        <v>59</v>
      </c>
    </row>
    <row r="1338" spans="1:19" ht="20.25" customHeight="1">
      <c r="A1338" s="136" t="s">
        <v>2647</v>
      </c>
      <c r="B1338" s="151" t="s">
        <v>2708</v>
      </c>
      <c r="C1338" s="152" t="s">
        <v>866</v>
      </c>
      <c r="D1338" s="149" t="s">
        <v>150</v>
      </c>
      <c r="E1338" s="180"/>
      <c r="F1338" s="136" t="s">
        <v>2726</v>
      </c>
      <c r="G1338" s="136"/>
      <c r="H1338" s="153">
        <v>1457</v>
      </c>
      <c r="I1338" s="153">
        <v>317.60000000000002</v>
      </c>
      <c r="J1338" s="154">
        <v>0</v>
      </c>
      <c r="K1338" s="153">
        <v>0</v>
      </c>
      <c r="L1338" s="180">
        <v>0</v>
      </c>
      <c r="M1338" s="153">
        <v>462811.8</v>
      </c>
      <c r="N1338" s="152"/>
      <c r="O1338" s="152" t="s">
        <v>11</v>
      </c>
      <c r="P1338" s="136" t="s">
        <v>210</v>
      </c>
      <c r="Q1338" s="152" t="s">
        <v>336</v>
      </c>
      <c r="R1338" s="136" t="s">
        <v>73</v>
      </c>
      <c r="S1338" s="136" t="s">
        <v>59</v>
      </c>
    </row>
    <row r="1339" spans="1:19" ht="20.25" customHeight="1">
      <c r="A1339" s="136" t="s">
        <v>2647</v>
      </c>
      <c r="B1339" s="151" t="s">
        <v>2708</v>
      </c>
      <c r="C1339" s="152" t="s">
        <v>866</v>
      </c>
      <c r="D1339" s="149" t="s">
        <v>150</v>
      </c>
      <c r="E1339" s="180"/>
      <c r="F1339" s="136" t="s">
        <v>2714</v>
      </c>
      <c r="G1339" s="136"/>
      <c r="H1339" s="153">
        <v>1457</v>
      </c>
      <c r="I1339" s="153">
        <v>1588.2</v>
      </c>
      <c r="J1339" s="154">
        <v>0</v>
      </c>
      <c r="K1339" s="153">
        <v>0</v>
      </c>
      <c r="L1339" s="180">
        <v>0</v>
      </c>
      <c r="M1339" s="153">
        <v>2314058.7999999998</v>
      </c>
      <c r="N1339" s="152"/>
      <c r="O1339" s="152" t="s">
        <v>11</v>
      </c>
      <c r="P1339" s="136" t="s">
        <v>210</v>
      </c>
      <c r="Q1339" s="152" t="s">
        <v>336</v>
      </c>
      <c r="R1339" s="136" t="s">
        <v>73</v>
      </c>
      <c r="S1339" s="136" t="s">
        <v>59</v>
      </c>
    </row>
    <row r="1340" spans="1:19" ht="20.25" customHeight="1">
      <c r="A1340" s="136" t="s">
        <v>2679</v>
      </c>
      <c r="B1340" s="151" t="s">
        <v>2752</v>
      </c>
      <c r="C1340" s="152" t="s">
        <v>515</v>
      </c>
      <c r="D1340" s="149" t="s">
        <v>150</v>
      </c>
      <c r="E1340" s="180"/>
      <c r="F1340" s="136" t="s">
        <v>959</v>
      </c>
      <c r="G1340" s="136"/>
      <c r="H1340" s="153">
        <v>82</v>
      </c>
      <c r="I1340" s="153">
        <v>133490.9</v>
      </c>
      <c r="J1340" s="154">
        <v>40.299999999999997</v>
      </c>
      <c r="K1340" s="153">
        <v>3304.6</v>
      </c>
      <c r="L1340" s="180">
        <v>3.3</v>
      </c>
      <c r="M1340" s="153">
        <v>10946250</v>
      </c>
      <c r="N1340" s="152"/>
      <c r="O1340" s="152" t="s">
        <v>611</v>
      </c>
      <c r="P1340" s="136" t="s">
        <v>867</v>
      </c>
      <c r="Q1340" s="152" t="s">
        <v>364</v>
      </c>
      <c r="R1340" s="136" t="s">
        <v>68</v>
      </c>
      <c r="S1340" s="136" t="s">
        <v>152</v>
      </c>
    </row>
    <row r="1341" spans="1:19" ht="20.25" customHeight="1">
      <c r="A1341" s="136" t="s">
        <v>2679</v>
      </c>
      <c r="B1341" s="151" t="s">
        <v>2709</v>
      </c>
      <c r="C1341" s="152" t="s">
        <v>515</v>
      </c>
      <c r="D1341" s="149" t="s">
        <v>150</v>
      </c>
      <c r="E1341" s="180"/>
      <c r="F1341" s="136" t="s">
        <v>450</v>
      </c>
      <c r="G1341" s="136"/>
      <c r="H1341" s="153">
        <v>114</v>
      </c>
      <c r="I1341" s="153">
        <v>68282.399999999994</v>
      </c>
      <c r="J1341" s="154">
        <v>0</v>
      </c>
      <c r="K1341" s="153">
        <v>0</v>
      </c>
      <c r="L1341" s="180">
        <v>0</v>
      </c>
      <c r="M1341" s="153">
        <v>7784193.9000000004</v>
      </c>
      <c r="N1341" s="152"/>
      <c r="O1341" s="152" t="s">
        <v>2351</v>
      </c>
      <c r="P1341" s="136" t="s">
        <v>867</v>
      </c>
      <c r="Q1341" s="152" t="s">
        <v>271</v>
      </c>
      <c r="R1341" s="136" t="s">
        <v>73</v>
      </c>
      <c r="S1341" s="136" t="s">
        <v>152</v>
      </c>
    </row>
    <row r="1342" spans="1:19" ht="20.25" customHeight="1">
      <c r="A1342" s="136" t="s">
        <v>2679</v>
      </c>
      <c r="B1342" s="151" t="s">
        <v>2709</v>
      </c>
      <c r="C1342" s="152" t="s">
        <v>515</v>
      </c>
      <c r="D1342" s="149" t="s">
        <v>150</v>
      </c>
      <c r="E1342" s="180"/>
      <c r="F1342" s="136" t="s">
        <v>880</v>
      </c>
      <c r="G1342" s="136"/>
      <c r="H1342" s="153">
        <v>114</v>
      </c>
      <c r="I1342" s="153">
        <v>3414.1</v>
      </c>
      <c r="J1342" s="154">
        <v>0</v>
      </c>
      <c r="K1342" s="153">
        <v>0</v>
      </c>
      <c r="L1342" s="180">
        <v>0</v>
      </c>
      <c r="M1342" s="153">
        <v>389209.7</v>
      </c>
      <c r="N1342" s="152"/>
      <c r="O1342" s="152" t="s">
        <v>2351</v>
      </c>
      <c r="P1342" s="136" t="s">
        <v>867</v>
      </c>
      <c r="Q1342" s="152" t="s">
        <v>336</v>
      </c>
      <c r="R1342" s="136" t="s">
        <v>73</v>
      </c>
      <c r="S1342" s="136" t="s">
        <v>152</v>
      </c>
    </row>
    <row r="1343" spans="1:19" ht="20.25" customHeight="1">
      <c r="A1343" s="136" t="s">
        <v>2679</v>
      </c>
      <c r="B1343" s="151" t="s">
        <v>2709</v>
      </c>
      <c r="C1343" s="152" t="s">
        <v>515</v>
      </c>
      <c r="D1343" s="149" t="s">
        <v>150</v>
      </c>
      <c r="E1343" s="180"/>
      <c r="F1343" s="136" t="s">
        <v>880</v>
      </c>
      <c r="G1343" s="136"/>
      <c r="H1343" s="153">
        <v>114</v>
      </c>
      <c r="I1343" s="153">
        <v>3414.1</v>
      </c>
      <c r="J1343" s="154">
        <v>0</v>
      </c>
      <c r="K1343" s="153">
        <v>0</v>
      </c>
      <c r="L1343" s="180">
        <v>0</v>
      </c>
      <c r="M1343" s="153">
        <v>389209.7</v>
      </c>
      <c r="N1343" s="152"/>
      <c r="O1343" s="152" t="s">
        <v>2351</v>
      </c>
      <c r="P1343" s="136" t="s">
        <v>867</v>
      </c>
      <c r="Q1343" s="152" t="s">
        <v>336</v>
      </c>
      <c r="R1343" s="136" t="s">
        <v>73</v>
      </c>
      <c r="S1343" s="136" t="s">
        <v>152</v>
      </c>
    </row>
    <row r="1344" spans="1:19" ht="20.25" customHeight="1">
      <c r="A1344" s="136" t="s">
        <v>2679</v>
      </c>
      <c r="B1344" s="151" t="s">
        <v>2709</v>
      </c>
      <c r="C1344" s="152" t="s">
        <v>515</v>
      </c>
      <c r="D1344" s="149" t="s">
        <v>150</v>
      </c>
      <c r="E1344" s="180"/>
      <c r="F1344" s="136" t="s">
        <v>1575</v>
      </c>
      <c r="G1344" s="136"/>
      <c r="H1344" s="153">
        <v>114</v>
      </c>
      <c r="I1344" s="153">
        <v>6828.2</v>
      </c>
      <c r="J1344" s="154">
        <v>0</v>
      </c>
      <c r="K1344" s="153">
        <v>0</v>
      </c>
      <c r="L1344" s="180">
        <v>0</v>
      </c>
      <c r="M1344" s="153">
        <v>778419.4</v>
      </c>
      <c r="N1344" s="152"/>
      <c r="O1344" s="152" t="s">
        <v>2351</v>
      </c>
      <c r="P1344" s="136" t="s">
        <v>867</v>
      </c>
      <c r="Q1344" s="152" t="s">
        <v>336</v>
      </c>
      <c r="R1344" s="136" t="s">
        <v>73</v>
      </c>
      <c r="S1344" s="136" t="s">
        <v>152</v>
      </c>
    </row>
    <row r="1345" spans="1:19" ht="20.25" customHeight="1">
      <c r="A1345" s="136" t="s">
        <v>2679</v>
      </c>
      <c r="B1345" s="151" t="s">
        <v>2709</v>
      </c>
      <c r="C1345" s="152" t="s">
        <v>515</v>
      </c>
      <c r="D1345" s="149" t="s">
        <v>150</v>
      </c>
      <c r="E1345" s="180"/>
      <c r="F1345" s="136" t="s">
        <v>882</v>
      </c>
      <c r="G1345" s="136"/>
      <c r="H1345" s="153">
        <v>114</v>
      </c>
      <c r="I1345" s="153">
        <v>8061.1</v>
      </c>
      <c r="J1345" s="154">
        <v>0</v>
      </c>
      <c r="K1345" s="153">
        <v>0</v>
      </c>
      <c r="L1345" s="180">
        <v>0</v>
      </c>
      <c r="M1345" s="153">
        <v>918967.3</v>
      </c>
      <c r="N1345" s="152"/>
      <c r="O1345" s="152" t="s">
        <v>2351</v>
      </c>
      <c r="P1345" s="136" t="s">
        <v>867</v>
      </c>
      <c r="Q1345" s="152" t="s">
        <v>336</v>
      </c>
      <c r="R1345" s="136" t="s">
        <v>73</v>
      </c>
      <c r="S1345" s="136" t="s">
        <v>152</v>
      </c>
    </row>
    <row r="1346" spans="1:19" ht="20.25" customHeight="1">
      <c r="A1346" s="136" t="s">
        <v>2679</v>
      </c>
      <c r="B1346" s="151" t="s">
        <v>2709</v>
      </c>
      <c r="C1346" s="152" t="s">
        <v>515</v>
      </c>
      <c r="D1346" s="149" t="s">
        <v>150</v>
      </c>
      <c r="E1346" s="180"/>
      <c r="F1346" s="136" t="s">
        <v>959</v>
      </c>
      <c r="G1346" s="136"/>
      <c r="H1346" s="153">
        <v>3</v>
      </c>
      <c r="I1346" s="153">
        <v>133490.9</v>
      </c>
      <c r="J1346" s="154">
        <v>40.299999999999997</v>
      </c>
      <c r="K1346" s="153">
        <v>120.9</v>
      </c>
      <c r="L1346" s="180">
        <v>0.1</v>
      </c>
      <c r="M1346" s="153">
        <v>400472.6</v>
      </c>
      <c r="N1346" s="152"/>
      <c r="O1346" s="152" t="s">
        <v>1286</v>
      </c>
      <c r="P1346" s="136" t="s">
        <v>867</v>
      </c>
      <c r="Q1346" s="152" t="s">
        <v>364</v>
      </c>
      <c r="R1346" s="136" t="s">
        <v>68</v>
      </c>
      <c r="S1346" s="136" t="s">
        <v>152</v>
      </c>
    </row>
    <row r="1347" spans="1:19" s="33" customFormat="1" ht="20.25" customHeight="1">
      <c r="A1347" s="290" t="s">
        <v>113</v>
      </c>
      <c r="B1347" s="350" t="s">
        <v>2157</v>
      </c>
      <c r="C1347" s="290" t="s">
        <v>365</v>
      </c>
      <c r="D1347" s="291" t="s">
        <v>516</v>
      </c>
      <c r="E1347" s="350"/>
      <c r="F1347" s="290" t="s">
        <v>454</v>
      </c>
      <c r="G1347" s="350"/>
      <c r="H1347" s="351">
        <v>10</v>
      </c>
      <c r="I1347" s="352">
        <v>80000</v>
      </c>
      <c r="J1347" s="353">
        <v>38</v>
      </c>
      <c r="K1347" s="352">
        <f t="shared" ref="K1347:K1354" si="68">IFERROR(J1347*H1347/100,"0")</f>
        <v>3.8</v>
      </c>
      <c r="L1347" s="352">
        <f t="shared" ref="L1347:L1354" si="69">IFERROR(K1347/10,"0")</f>
        <v>0.38</v>
      </c>
      <c r="M1347" s="353">
        <f t="shared" ref="M1347:M1354" si="70">I1347*H1347</f>
        <v>800000</v>
      </c>
      <c r="N1347" s="290"/>
      <c r="O1347" s="350"/>
      <c r="P1347" s="290" t="s">
        <v>269</v>
      </c>
      <c r="Q1347" s="290" t="s">
        <v>370</v>
      </c>
      <c r="R1347" s="290" t="s">
        <v>68</v>
      </c>
      <c r="S1347" s="290" t="s">
        <v>152</v>
      </c>
    </row>
    <row r="1348" spans="1:19" s="1" customFormat="1" ht="20.25" customHeight="1">
      <c r="A1348" s="290" t="s">
        <v>806</v>
      </c>
      <c r="B1348" s="350" t="s">
        <v>933</v>
      </c>
      <c r="C1348" s="290" t="s">
        <v>371</v>
      </c>
      <c r="D1348" s="291" t="s">
        <v>527</v>
      </c>
      <c r="E1348" s="290"/>
      <c r="F1348" s="290" t="s">
        <v>2105</v>
      </c>
      <c r="G1348" s="350"/>
      <c r="H1348" s="352">
        <v>10</v>
      </c>
      <c r="I1348" s="352">
        <v>215258</v>
      </c>
      <c r="J1348" s="353">
        <v>26</v>
      </c>
      <c r="K1348" s="352">
        <f t="shared" si="68"/>
        <v>2.6</v>
      </c>
      <c r="L1348" s="352">
        <f t="shared" si="69"/>
        <v>0.26</v>
      </c>
      <c r="M1348" s="353">
        <f t="shared" si="70"/>
        <v>2152580</v>
      </c>
      <c r="N1348" s="350"/>
      <c r="O1348" s="350"/>
      <c r="P1348" s="290" t="s">
        <v>1273</v>
      </c>
      <c r="Q1348" s="290" t="s">
        <v>343</v>
      </c>
      <c r="R1348" s="290" t="s">
        <v>60</v>
      </c>
      <c r="S1348" s="290" t="s">
        <v>237</v>
      </c>
    </row>
    <row r="1349" spans="1:19" s="34" customFormat="1" ht="20.25" customHeight="1">
      <c r="A1349" s="290" t="s">
        <v>436</v>
      </c>
      <c r="B1349" s="350" t="s">
        <v>2107</v>
      </c>
      <c r="C1349" s="290" t="s">
        <v>371</v>
      </c>
      <c r="D1349" s="291" t="s">
        <v>516</v>
      </c>
      <c r="E1349" s="350"/>
      <c r="F1349" s="290" t="s">
        <v>342</v>
      </c>
      <c r="G1349" s="350"/>
      <c r="H1349" s="351">
        <v>22</v>
      </c>
      <c r="I1349" s="352">
        <v>139614</v>
      </c>
      <c r="J1349" s="354">
        <v>27</v>
      </c>
      <c r="K1349" s="352">
        <f t="shared" si="68"/>
        <v>5.94</v>
      </c>
      <c r="L1349" s="352">
        <f t="shared" si="69"/>
        <v>0.59400000000000008</v>
      </c>
      <c r="M1349" s="353">
        <f t="shared" si="70"/>
        <v>3071508</v>
      </c>
      <c r="N1349" s="350"/>
      <c r="O1349" s="350"/>
      <c r="P1349" s="290" t="s">
        <v>483</v>
      </c>
      <c r="Q1349" s="290" t="s">
        <v>343</v>
      </c>
      <c r="R1349" s="290" t="s">
        <v>60</v>
      </c>
      <c r="S1349" s="290" t="s">
        <v>213</v>
      </c>
    </row>
    <row r="1350" spans="1:19" s="34" customFormat="1" ht="20.25" customHeight="1">
      <c r="A1350" s="290" t="s">
        <v>235</v>
      </c>
      <c r="B1350" s="350" t="s">
        <v>2587</v>
      </c>
      <c r="C1350" s="290" t="s">
        <v>371</v>
      </c>
      <c r="D1350" s="291" t="s">
        <v>462</v>
      </c>
      <c r="E1350" s="350"/>
      <c r="F1350" s="290" t="s">
        <v>688</v>
      </c>
      <c r="G1350" s="350"/>
      <c r="H1350" s="352">
        <v>130</v>
      </c>
      <c r="I1350" s="352">
        <v>111500</v>
      </c>
      <c r="J1350" s="353">
        <v>31</v>
      </c>
      <c r="K1350" s="352">
        <f t="shared" si="68"/>
        <v>40.299999999999997</v>
      </c>
      <c r="L1350" s="352">
        <f t="shared" si="69"/>
        <v>4.0299999999999994</v>
      </c>
      <c r="M1350" s="353">
        <f t="shared" si="70"/>
        <v>14495000</v>
      </c>
      <c r="N1350" s="350"/>
      <c r="O1350" s="350"/>
      <c r="P1350" s="290" t="s">
        <v>483</v>
      </c>
      <c r="Q1350" s="290" t="s">
        <v>370</v>
      </c>
      <c r="R1350" s="290" t="s">
        <v>60</v>
      </c>
      <c r="S1350" s="290" t="s">
        <v>213</v>
      </c>
    </row>
    <row r="1351" spans="1:19" s="34" customFormat="1" ht="20.25" customHeight="1">
      <c r="A1351" s="290" t="s">
        <v>235</v>
      </c>
      <c r="B1351" s="350" t="s">
        <v>2588</v>
      </c>
      <c r="C1351" s="290" t="s">
        <v>371</v>
      </c>
      <c r="D1351" s="291" t="s">
        <v>836</v>
      </c>
      <c r="E1351" s="350"/>
      <c r="F1351" s="290" t="s">
        <v>688</v>
      </c>
      <c r="G1351" s="350"/>
      <c r="H1351" s="352">
        <v>135</v>
      </c>
      <c r="I1351" s="352">
        <v>111500</v>
      </c>
      <c r="J1351" s="353">
        <v>31</v>
      </c>
      <c r="K1351" s="352">
        <f t="shared" si="68"/>
        <v>41.85</v>
      </c>
      <c r="L1351" s="352">
        <f t="shared" si="69"/>
        <v>4.1850000000000005</v>
      </c>
      <c r="M1351" s="353">
        <f t="shared" si="70"/>
        <v>15052500</v>
      </c>
      <c r="N1351" s="350"/>
      <c r="O1351" s="350"/>
      <c r="P1351" s="290" t="s">
        <v>483</v>
      </c>
      <c r="Q1351" s="290" t="s">
        <v>370</v>
      </c>
      <c r="R1351" s="290" t="s">
        <v>60</v>
      </c>
      <c r="S1351" s="290" t="s">
        <v>213</v>
      </c>
    </row>
    <row r="1352" spans="1:19" s="34" customFormat="1" ht="20.25" customHeight="1">
      <c r="A1352" s="290" t="s">
        <v>436</v>
      </c>
      <c r="B1352" s="350" t="s">
        <v>2107</v>
      </c>
      <c r="C1352" s="290" t="s">
        <v>371</v>
      </c>
      <c r="D1352" s="291" t="s">
        <v>935</v>
      </c>
      <c r="E1352" s="350"/>
      <c r="F1352" s="290" t="s">
        <v>1837</v>
      </c>
      <c r="G1352" s="350"/>
      <c r="H1352" s="351">
        <f>248-237</f>
        <v>11</v>
      </c>
      <c r="I1352" s="352">
        <v>117000</v>
      </c>
      <c r="J1352" s="353"/>
      <c r="K1352" s="352">
        <f t="shared" si="68"/>
        <v>0</v>
      </c>
      <c r="L1352" s="352">
        <f t="shared" si="69"/>
        <v>0</v>
      </c>
      <c r="M1352" s="353">
        <f t="shared" si="70"/>
        <v>1287000</v>
      </c>
      <c r="N1352" s="350" t="s">
        <v>1623</v>
      </c>
      <c r="O1352" s="350"/>
      <c r="P1352" s="290" t="s">
        <v>483</v>
      </c>
      <c r="Q1352" s="290" t="s">
        <v>281</v>
      </c>
      <c r="R1352" s="290" t="s">
        <v>70</v>
      </c>
      <c r="S1352" s="290"/>
    </row>
    <row r="1353" spans="1:19" s="34" customFormat="1" ht="20.25" customHeight="1">
      <c r="A1353" s="290" t="s">
        <v>436</v>
      </c>
      <c r="B1353" s="350" t="s">
        <v>2107</v>
      </c>
      <c r="C1353" s="290" t="s">
        <v>371</v>
      </c>
      <c r="D1353" s="291" t="s">
        <v>935</v>
      </c>
      <c r="E1353" s="350"/>
      <c r="F1353" s="290" t="s">
        <v>353</v>
      </c>
      <c r="G1353" s="350"/>
      <c r="H1353" s="351">
        <v>22</v>
      </c>
      <c r="I1353" s="352">
        <v>183825</v>
      </c>
      <c r="J1353" s="353"/>
      <c r="K1353" s="352">
        <f t="shared" si="68"/>
        <v>0</v>
      </c>
      <c r="L1353" s="352">
        <f t="shared" si="69"/>
        <v>0</v>
      </c>
      <c r="M1353" s="353">
        <f t="shared" si="70"/>
        <v>4044150</v>
      </c>
      <c r="N1353" s="290" t="s">
        <v>1623</v>
      </c>
      <c r="O1353" s="350"/>
      <c r="P1353" s="290" t="s">
        <v>483</v>
      </c>
      <c r="Q1353" s="290" t="s">
        <v>354</v>
      </c>
      <c r="R1353" s="290" t="s">
        <v>70</v>
      </c>
      <c r="S1353" s="290"/>
    </row>
    <row r="1354" spans="1:19" s="34" customFormat="1" ht="20.25" customHeight="1">
      <c r="A1354" s="31" t="s">
        <v>10</v>
      </c>
      <c r="B1354" s="83" t="s">
        <v>1058</v>
      </c>
      <c r="C1354" s="38" t="s">
        <v>1027</v>
      </c>
      <c r="D1354" s="99" t="s">
        <v>462</v>
      </c>
      <c r="E1354" s="132"/>
      <c r="F1354" s="31" t="s">
        <v>69</v>
      </c>
      <c r="G1354" s="31"/>
      <c r="H1354" s="50">
        <v>10</v>
      </c>
      <c r="I1354" s="50">
        <v>178640</v>
      </c>
      <c r="J1354" s="50"/>
      <c r="K1354" s="352">
        <f t="shared" si="68"/>
        <v>0</v>
      </c>
      <c r="L1354" s="352">
        <f t="shared" si="69"/>
        <v>0</v>
      </c>
      <c r="M1354" s="353">
        <f t="shared" si="70"/>
        <v>1786400</v>
      </c>
      <c r="N1354" s="77" t="s">
        <v>1623</v>
      </c>
      <c r="O1354" s="83"/>
      <c r="P1354" s="31" t="s">
        <v>1164</v>
      </c>
      <c r="Q1354" s="38" t="s">
        <v>354</v>
      </c>
      <c r="R1354" s="31" t="s">
        <v>70</v>
      </c>
      <c r="S1354" s="31"/>
    </row>
    <row r="1355" spans="1:19" s="70" customFormat="1" ht="20.25" customHeight="1">
      <c r="A1355" s="19"/>
      <c r="B1355" s="19"/>
      <c r="C1355" s="19"/>
      <c r="D1355" s="19"/>
      <c r="E1355" s="19"/>
      <c r="F1355" s="19"/>
      <c r="G1355" s="19"/>
      <c r="H1355" s="19"/>
      <c r="I1355" s="19"/>
      <c r="J1355" s="19"/>
      <c r="K1355" s="19"/>
      <c r="L1355" s="56" t="s">
        <v>2919</v>
      </c>
      <c r="M1355" s="375">
        <f>SUM(M1103:M1354)</f>
        <v>5183049379.6000023</v>
      </c>
      <c r="N1355" s="19"/>
      <c r="O1355" s="19"/>
      <c r="P1355" s="19"/>
      <c r="Q1355" s="19"/>
      <c r="R1355" s="19"/>
      <c r="S1355" s="19"/>
    </row>
    <row r="1356" spans="1:19" s="373" customFormat="1" ht="20.25" customHeight="1">
      <c r="A1356" s="367" t="s">
        <v>765</v>
      </c>
      <c r="B1356" s="368" t="s">
        <v>992</v>
      </c>
      <c r="C1356" s="367" t="s">
        <v>621</v>
      </c>
      <c r="D1356" s="369" t="s">
        <v>936</v>
      </c>
      <c r="E1356" s="368"/>
      <c r="F1356" s="367" t="s">
        <v>1083</v>
      </c>
      <c r="G1356" s="368"/>
      <c r="H1356" s="370">
        <v>62</v>
      </c>
      <c r="I1356" s="370">
        <v>209950</v>
      </c>
      <c r="J1356" s="371">
        <v>30</v>
      </c>
      <c r="K1356" s="370">
        <f t="shared" ref="K1356:L1359" si="71">IFERROR(J1356/10,"0")</f>
        <v>3</v>
      </c>
      <c r="L1356" s="370">
        <f t="shared" si="71"/>
        <v>0.3</v>
      </c>
      <c r="M1356" s="372">
        <f>I1356*H1356</f>
        <v>13016900</v>
      </c>
      <c r="N1356" s="367"/>
      <c r="O1356" s="367"/>
      <c r="P1356" s="367" t="s">
        <v>1361</v>
      </c>
      <c r="Q1356" s="367" t="s">
        <v>691</v>
      </c>
      <c r="R1356" s="367" t="s">
        <v>60</v>
      </c>
      <c r="S1356" s="367"/>
    </row>
    <row r="1357" spans="1:19" s="33" customFormat="1" ht="20.25" customHeight="1">
      <c r="A1357" s="304" t="s">
        <v>235</v>
      </c>
      <c r="B1357" s="326" t="s">
        <v>2916</v>
      </c>
      <c r="C1357" s="304" t="s">
        <v>371</v>
      </c>
      <c r="D1357" s="325" t="s">
        <v>2917</v>
      </c>
      <c r="E1357" s="304"/>
      <c r="F1357" s="304" t="s">
        <v>688</v>
      </c>
      <c r="G1357" s="326"/>
      <c r="H1357" s="305">
        <v>136</v>
      </c>
      <c r="I1357" s="305">
        <v>76000</v>
      </c>
      <c r="J1357" s="303">
        <v>31</v>
      </c>
      <c r="K1357" s="305">
        <f t="shared" si="71"/>
        <v>3.1</v>
      </c>
      <c r="L1357" s="305">
        <f t="shared" si="71"/>
        <v>0.31</v>
      </c>
      <c r="M1357" s="303">
        <f>I1357*H1357</f>
        <v>10336000</v>
      </c>
      <c r="N1357" s="304"/>
      <c r="O1357" s="304"/>
      <c r="P1357" s="304" t="s">
        <v>35</v>
      </c>
      <c r="Q1357" s="304" t="s">
        <v>370</v>
      </c>
      <c r="R1357" s="304" t="s">
        <v>60</v>
      </c>
      <c r="S1357" s="304" t="s">
        <v>213</v>
      </c>
    </row>
    <row r="1358" spans="1:19" s="34" customFormat="1" ht="20.25" customHeight="1">
      <c r="A1358" s="304" t="s">
        <v>235</v>
      </c>
      <c r="B1358" s="326" t="s">
        <v>1332</v>
      </c>
      <c r="C1358" s="304" t="s">
        <v>371</v>
      </c>
      <c r="D1358" s="325" t="s">
        <v>836</v>
      </c>
      <c r="E1358" s="304"/>
      <c r="F1358" s="304" t="s">
        <v>513</v>
      </c>
      <c r="G1358" s="362"/>
      <c r="H1358" s="362">
        <f>309-253</f>
        <v>56</v>
      </c>
      <c r="I1358" s="305">
        <v>60832</v>
      </c>
      <c r="J1358" s="303">
        <v>16</v>
      </c>
      <c r="K1358" s="305">
        <f t="shared" si="71"/>
        <v>1.6</v>
      </c>
      <c r="L1358" s="305">
        <f t="shared" si="71"/>
        <v>0.16</v>
      </c>
      <c r="M1358" s="303">
        <f>I1358*H1358</f>
        <v>3406592</v>
      </c>
      <c r="N1358" s="304" t="s">
        <v>61</v>
      </c>
      <c r="O1358" s="304"/>
      <c r="P1358" s="304" t="s">
        <v>35</v>
      </c>
      <c r="Q1358" s="304" t="s">
        <v>270</v>
      </c>
      <c r="R1358" s="304" t="s">
        <v>60</v>
      </c>
      <c r="S1358" s="304" t="s">
        <v>213</v>
      </c>
    </row>
    <row r="1359" spans="1:19" s="33" customFormat="1" ht="20.25" customHeight="1">
      <c r="A1359" s="304" t="s">
        <v>235</v>
      </c>
      <c r="B1359" s="326" t="s">
        <v>1332</v>
      </c>
      <c r="C1359" s="304" t="s">
        <v>371</v>
      </c>
      <c r="D1359" s="325" t="s">
        <v>836</v>
      </c>
      <c r="E1359" s="304"/>
      <c r="F1359" s="304" t="s">
        <v>342</v>
      </c>
      <c r="G1359" s="326"/>
      <c r="H1359" s="362">
        <v>4</v>
      </c>
      <c r="I1359" s="305">
        <v>145998</v>
      </c>
      <c r="J1359" s="303">
        <v>27</v>
      </c>
      <c r="K1359" s="305">
        <f t="shared" si="71"/>
        <v>2.7</v>
      </c>
      <c r="L1359" s="305">
        <f t="shared" si="71"/>
        <v>0.27</v>
      </c>
      <c r="M1359" s="303">
        <f>I1359*H1359</f>
        <v>583992</v>
      </c>
      <c r="N1359" s="304"/>
      <c r="O1359" s="304"/>
      <c r="P1359" s="304" t="s">
        <v>35</v>
      </c>
      <c r="Q1359" s="304" t="s">
        <v>343</v>
      </c>
      <c r="R1359" s="304" t="s">
        <v>60</v>
      </c>
      <c r="S1359" s="304" t="s">
        <v>213</v>
      </c>
    </row>
    <row r="1360" spans="1:19" ht="20.25" customHeight="1">
      <c r="A1360" s="43" t="s">
        <v>2798</v>
      </c>
      <c r="B1360" s="213" t="s">
        <v>2809</v>
      </c>
      <c r="C1360" s="45" t="s">
        <v>2800</v>
      </c>
      <c r="D1360" s="214" t="s">
        <v>836</v>
      </c>
      <c r="E1360" s="221">
        <v>2025.08</v>
      </c>
      <c r="F1360" s="43" t="s">
        <v>566</v>
      </c>
      <c r="G1360" s="43" t="s">
        <v>58</v>
      </c>
      <c r="H1360" s="216">
        <v>114</v>
      </c>
      <c r="I1360" s="216">
        <v>255000</v>
      </c>
      <c r="J1360" s="365">
        <v>38.799999999999997</v>
      </c>
      <c r="K1360" s="216">
        <v>4423</v>
      </c>
      <c r="L1360" s="215">
        <f t="shared" ref="L1360:L1423" si="72">IFERROR(K1360/10,"0")</f>
        <v>442.3</v>
      </c>
      <c r="M1360" s="218">
        <f t="shared" ref="M1360:M1423" si="73">H1360*I1360</f>
        <v>29070000</v>
      </c>
      <c r="N1360" s="45"/>
      <c r="O1360" s="45"/>
      <c r="P1360" s="43" t="s">
        <v>759</v>
      </c>
      <c r="Q1360" s="45" t="s">
        <v>327</v>
      </c>
      <c r="R1360" s="43" t="s">
        <v>60</v>
      </c>
      <c r="S1360" s="43" t="s">
        <v>213</v>
      </c>
    </row>
    <row r="1361" spans="1:19" ht="20.25" customHeight="1">
      <c r="A1361" s="43" t="s">
        <v>2798</v>
      </c>
      <c r="B1361" s="213" t="s">
        <v>2809</v>
      </c>
      <c r="C1361" s="45" t="s">
        <v>2800</v>
      </c>
      <c r="D1361" s="214" t="s">
        <v>836</v>
      </c>
      <c r="E1361" s="221">
        <v>2025.08</v>
      </c>
      <c r="F1361" s="43" t="s">
        <v>584</v>
      </c>
      <c r="G1361" s="43" t="s">
        <v>58</v>
      </c>
      <c r="H1361" s="216">
        <v>114</v>
      </c>
      <c r="I1361" s="216">
        <v>100000</v>
      </c>
      <c r="J1361" s="365">
        <v>18.7</v>
      </c>
      <c r="K1361" s="216">
        <v>2132</v>
      </c>
      <c r="L1361" s="215">
        <f t="shared" si="72"/>
        <v>213.2</v>
      </c>
      <c r="M1361" s="218">
        <f t="shared" si="73"/>
        <v>11400000</v>
      </c>
      <c r="N1361" s="45"/>
      <c r="O1361" s="45"/>
      <c r="P1361" s="43" t="s">
        <v>759</v>
      </c>
      <c r="Q1361" s="45" t="s">
        <v>2810</v>
      </c>
      <c r="R1361" s="43" t="s">
        <v>60</v>
      </c>
      <c r="S1361" s="43" t="s">
        <v>213</v>
      </c>
    </row>
    <row r="1362" spans="1:19" ht="20.25" customHeight="1">
      <c r="A1362" s="43" t="s">
        <v>351</v>
      </c>
      <c r="B1362" s="213" t="s">
        <v>987</v>
      </c>
      <c r="C1362" s="45" t="s">
        <v>352</v>
      </c>
      <c r="D1362" s="214" t="s">
        <v>527</v>
      </c>
      <c r="E1362" s="221">
        <v>2026.12</v>
      </c>
      <c r="F1362" s="43" t="s">
        <v>538</v>
      </c>
      <c r="G1362" s="43"/>
      <c r="H1362" s="216">
        <v>1370</v>
      </c>
      <c r="I1362" s="216">
        <v>51000</v>
      </c>
      <c r="J1362" s="365">
        <v>16</v>
      </c>
      <c r="K1362" s="216">
        <v>21920</v>
      </c>
      <c r="L1362" s="215">
        <f t="shared" si="72"/>
        <v>2192</v>
      </c>
      <c r="M1362" s="218">
        <f t="shared" si="73"/>
        <v>69870000</v>
      </c>
      <c r="N1362" s="45"/>
      <c r="O1362" s="45"/>
      <c r="P1362" s="43" t="s">
        <v>761</v>
      </c>
      <c r="Q1362" s="45" t="s">
        <v>270</v>
      </c>
      <c r="R1362" s="43" t="s">
        <v>60</v>
      </c>
      <c r="S1362" s="43" t="s">
        <v>152</v>
      </c>
    </row>
    <row r="1363" spans="1:19" ht="20.25" customHeight="1">
      <c r="A1363" s="43" t="s">
        <v>41</v>
      </c>
      <c r="B1363" s="213" t="s">
        <v>2811</v>
      </c>
      <c r="C1363" s="45" t="s">
        <v>2812</v>
      </c>
      <c r="D1363" s="214" t="s">
        <v>495</v>
      </c>
      <c r="E1363" s="221"/>
      <c r="F1363" s="43" t="s">
        <v>697</v>
      </c>
      <c r="G1363" s="43"/>
      <c r="H1363" s="216">
        <v>510</v>
      </c>
      <c r="I1363" s="216">
        <v>53100</v>
      </c>
      <c r="J1363" s="365"/>
      <c r="K1363" s="216"/>
      <c r="L1363" s="215">
        <f t="shared" si="72"/>
        <v>0</v>
      </c>
      <c r="M1363" s="218">
        <f t="shared" si="73"/>
        <v>27081000</v>
      </c>
      <c r="N1363" s="45"/>
      <c r="O1363" s="45"/>
      <c r="P1363" s="43" t="s">
        <v>1163</v>
      </c>
      <c r="Q1363" s="45" t="s">
        <v>271</v>
      </c>
      <c r="R1363" s="43" t="s">
        <v>73</v>
      </c>
      <c r="S1363" s="43" t="s">
        <v>109</v>
      </c>
    </row>
    <row r="1364" spans="1:19" ht="20.25" customHeight="1">
      <c r="A1364" s="43" t="s">
        <v>41</v>
      </c>
      <c r="B1364" s="213" t="s">
        <v>2811</v>
      </c>
      <c r="C1364" s="45" t="s">
        <v>2812</v>
      </c>
      <c r="D1364" s="214" t="s">
        <v>495</v>
      </c>
      <c r="E1364" s="221"/>
      <c r="F1364" s="43" t="s">
        <v>619</v>
      </c>
      <c r="G1364" s="43"/>
      <c r="H1364" s="216">
        <v>510</v>
      </c>
      <c r="I1364" s="216">
        <v>10850</v>
      </c>
      <c r="J1364" s="365"/>
      <c r="K1364" s="216"/>
      <c r="L1364" s="215">
        <f t="shared" si="72"/>
        <v>0</v>
      </c>
      <c r="M1364" s="218">
        <f t="shared" si="73"/>
        <v>5533500</v>
      </c>
      <c r="N1364" s="45"/>
      <c r="O1364" s="45"/>
      <c r="P1364" s="43" t="s">
        <v>1163</v>
      </c>
      <c r="Q1364" s="45" t="s">
        <v>2803</v>
      </c>
      <c r="R1364" s="43" t="s">
        <v>73</v>
      </c>
      <c r="S1364" s="43" t="s">
        <v>109</v>
      </c>
    </row>
    <row r="1365" spans="1:19" ht="20.25" customHeight="1">
      <c r="A1365" s="43" t="s">
        <v>41</v>
      </c>
      <c r="B1365" s="213" t="s">
        <v>2811</v>
      </c>
      <c r="C1365" s="45" t="s">
        <v>2812</v>
      </c>
      <c r="D1365" s="214" t="s">
        <v>495</v>
      </c>
      <c r="E1365" s="221"/>
      <c r="F1365" s="43" t="s">
        <v>348</v>
      </c>
      <c r="G1365" s="43"/>
      <c r="H1365" s="216">
        <v>1020</v>
      </c>
      <c r="I1365" s="216">
        <v>7200</v>
      </c>
      <c r="J1365" s="365"/>
      <c r="K1365" s="216">
        <v>0</v>
      </c>
      <c r="L1365" s="215">
        <f t="shared" si="72"/>
        <v>0</v>
      </c>
      <c r="M1365" s="218">
        <f t="shared" si="73"/>
        <v>7344000</v>
      </c>
      <c r="N1365" s="45"/>
      <c r="O1365" s="45"/>
      <c r="P1365" s="43" t="s">
        <v>1163</v>
      </c>
      <c r="Q1365" s="45" t="s">
        <v>2803</v>
      </c>
      <c r="R1365" s="43" t="s">
        <v>73</v>
      </c>
      <c r="S1365" s="43" t="s">
        <v>109</v>
      </c>
    </row>
    <row r="1366" spans="1:19" ht="20.25" customHeight="1">
      <c r="A1366" s="43" t="s">
        <v>41</v>
      </c>
      <c r="B1366" s="213" t="s">
        <v>2811</v>
      </c>
      <c r="C1366" s="45" t="s">
        <v>2812</v>
      </c>
      <c r="D1366" s="214" t="s">
        <v>495</v>
      </c>
      <c r="E1366" s="221"/>
      <c r="F1366" s="43" t="s">
        <v>349</v>
      </c>
      <c r="G1366" s="43"/>
      <c r="H1366" s="216">
        <v>1020</v>
      </c>
      <c r="I1366" s="216">
        <v>7200</v>
      </c>
      <c r="J1366" s="365"/>
      <c r="K1366" s="216">
        <v>0</v>
      </c>
      <c r="L1366" s="215">
        <f t="shared" si="72"/>
        <v>0</v>
      </c>
      <c r="M1366" s="218">
        <f t="shared" si="73"/>
        <v>7344000</v>
      </c>
      <c r="N1366" s="45"/>
      <c r="O1366" s="45"/>
      <c r="P1366" s="43" t="s">
        <v>1163</v>
      </c>
      <c r="Q1366" s="45" t="s">
        <v>2803</v>
      </c>
      <c r="R1366" s="43" t="s">
        <v>73</v>
      </c>
      <c r="S1366" s="43" t="s">
        <v>109</v>
      </c>
    </row>
    <row r="1367" spans="1:19" ht="20.25" customHeight="1">
      <c r="A1367" s="43" t="s">
        <v>41</v>
      </c>
      <c r="B1367" s="213" t="s">
        <v>2811</v>
      </c>
      <c r="C1367" s="45" t="s">
        <v>2812</v>
      </c>
      <c r="D1367" s="214" t="s">
        <v>495</v>
      </c>
      <c r="E1367" s="221"/>
      <c r="F1367" s="43" t="s">
        <v>84</v>
      </c>
      <c r="G1367" s="43"/>
      <c r="H1367" s="216">
        <v>510</v>
      </c>
      <c r="I1367" s="216">
        <v>6000</v>
      </c>
      <c r="J1367" s="365"/>
      <c r="K1367" s="216"/>
      <c r="L1367" s="215">
        <f t="shared" si="72"/>
        <v>0</v>
      </c>
      <c r="M1367" s="218">
        <f t="shared" si="73"/>
        <v>3060000</v>
      </c>
      <c r="N1367" s="45"/>
      <c r="O1367" s="45"/>
      <c r="P1367" s="43" t="s">
        <v>1163</v>
      </c>
      <c r="Q1367" s="45" t="s">
        <v>2803</v>
      </c>
      <c r="R1367" s="43" t="s">
        <v>73</v>
      </c>
      <c r="S1367" s="43" t="s">
        <v>109</v>
      </c>
    </row>
    <row r="1368" spans="1:19" ht="20.25" customHeight="1">
      <c r="A1368" s="43" t="s">
        <v>41</v>
      </c>
      <c r="B1368" s="213" t="s">
        <v>2811</v>
      </c>
      <c r="C1368" s="45" t="s">
        <v>2812</v>
      </c>
      <c r="D1368" s="214" t="s">
        <v>495</v>
      </c>
      <c r="E1368" s="221"/>
      <c r="F1368" s="43" t="s">
        <v>81</v>
      </c>
      <c r="G1368" s="43"/>
      <c r="H1368" s="216">
        <v>510</v>
      </c>
      <c r="I1368" s="216">
        <v>4300</v>
      </c>
      <c r="J1368" s="365"/>
      <c r="K1368" s="216"/>
      <c r="L1368" s="215">
        <f t="shared" si="72"/>
        <v>0</v>
      </c>
      <c r="M1368" s="218">
        <f t="shared" si="73"/>
        <v>2193000</v>
      </c>
      <c r="N1368" s="45"/>
      <c r="O1368" s="45"/>
      <c r="P1368" s="43" t="s">
        <v>1163</v>
      </c>
      <c r="Q1368" s="45" t="s">
        <v>2803</v>
      </c>
      <c r="R1368" s="43" t="s">
        <v>73</v>
      </c>
      <c r="S1368" s="43" t="s">
        <v>109</v>
      </c>
    </row>
    <row r="1369" spans="1:19" ht="20.25" customHeight="1">
      <c r="A1369" s="43" t="s">
        <v>41</v>
      </c>
      <c r="B1369" s="213" t="s">
        <v>2811</v>
      </c>
      <c r="C1369" s="45" t="s">
        <v>2812</v>
      </c>
      <c r="D1369" s="214" t="s">
        <v>495</v>
      </c>
      <c r="E1369" s="221"/>
      <c r="F1369" s="43" t="s">
        <v>385</v>
      </c>
      <c r="G1369" s="43"/>
      <c r="H1369" s="216">
        <v>510</v>
      </c>
      <c r="I1369" s="216">
        <v>750</v>
      </c>
      <c r="J1369" s="365"/>
      <c r="K1369" s="216"/>
      <c r="L1369" s="215">
        <f t="shared" si="72"/>
        <v>0</v>
      </c>
      <c r="M1369" s="218">
        <f t="shared" si="73"/>
        <v>382500</v>
      </c>
      <c r="N1369" s="45"/>
      <c r="O1369" s="45"/>
      <c r="P1369" s="43" t="s">
        <v>1163</v>
      </c>
      <c r="Q1369" s="45" t="s">
        <v>2803</v>
      </c>
      <c r="R1369" s="43" t="s">
        <v>73</v>
      </c>
      <c r="S1369" s="43" t="s">
        <v>109</v>
      </c>
    </row>
    <row r="1370" spans="1:19" ht="20.25" customHeight="1">
      <c r="A1370" s="43" t="s">
        <v>2705</v>
      </c>
      <c r="B1370" s="213" t="s">
        <v>2706</v>
      </c>
      <c r="C1370" s="45" t="s">
        <v>1086</v>
      </c>
      <c r="D1370" s="214" t="s">
        <v>836</v>
      </c>
      <c r="E1370" s="221"/>
      <c r="F1370" s="43" t="s">
        <v>1691</v>
      </c>
      <c r="G1370" s="43"/>
      <c r="H1370" s="216">
        <v>100</v>
      </c>
      <c r="I1370" s="216">
        <v>23400</v>
      </c>
      <c r="J1370" s="365"/>
      <c r="K1370" s="216"/>
      <c r="L1370" s="215">
        <f t="shared" si="72"/>
        <v>0</v>
      </c>
      <c r="M1370" s="218">
        <f t="shared" si="73"/>
        <v>2340000</v>
      </c>
      <c r="N1370" s="45"/>
      <c r="O1370" s="45"/>
      <c r="P1370" s="43" t="s">
        <v>1361</v>
      </c>
      <c r="Q1370" s="45" t="s">
        <v>358</v>
      </c>
      <c r="R1370" s="43" t="s">
        <v>73</v>
      </c>
      <c r="S1370" s="43" t="s">
        <v>109</v>
      </c>
    </row>
    <row r="1371" spans="1:19" ht="20.25" customHeight="1">
      <c r="A1371" s="43" t="s">
        <v>2705</v>
      </c>
      <c r="B1371" s="213" t="s">
        <v>2706</v>
      </c>
      <c r="C1371" s="45" t="s">
        <v>1086</v>
      </c>
      <c r="D1371" s="214" t="s">
        <v>836</v>
      </c>
      <c r="E1371" s="221"/>
      <c r="F1371" s="43" t="s">
        <v>1697</v>
      </c>
      <c r="G1371" s="43"/>
      <c r="H1371" s="216">
        <v>100</v>
      </c>
      <c r="I1371" s="216">
        <v>36000</v>
      </c>
      <c r="J1371" s="365"/>
      <c r="K1371" s="216"/>
      <c r="L1371" s="215">
        <f t="shared" si="72"/>
        <v>0</v>
      </c>
      <c r="M1371" s="218">
        <f t="shared" si="73"/>
        <v>3600000</v>
      </c>
      <c r="N1371" s="45"/>
      <c r="O1371" s="45"/>
      <c r="P1371" s="43" t="s">
        <v>1361</v>
      </c>
      <c r="Q1371" s="45" t="s">
        <v>358</v>
      </c>
      <c r="R1371" s="43" t="s">
        <v>73</v>
      </c>
      <c r="S1371" s="43" t="s">
        <v>109</v>
      </c>
    </row>
    <row r="1372" spans="1:19" ht="20.25" customHeight="1">
      <c r="A1372" s="43" t="s">
        <v>2705</v>
      </c>
      <c r="B1372" s="213" t="s">
        <v>2706</v>
      </c>
      <c r="C1372" s="45" t="s">
        <v>1086</v>
      </c>
      <c r="D1372" s="214" t="s">
        <v>836</v>
      </c>
      <c r="E1372" s="221"/>
      <c r="F1372" s="43" t="s">
        <v>1693</v>
      </c>
      <c r="G1372" s="43"/>
      <c r="H1372" s="216">
        <v>100</v>
      </c>
      <c r="I1372" s="216">
        <v>42300</v>
      </c>
      <c r="J1372" s="365"/>
      <c r="K1372" s="216"/>
      <c r="L1372" s="215">
        <f t="shared" si="72"/>
        <v>0</v>
      </c>
      <c r="M1372" s="218">
        <f t="shared" si="73"/>
        <v>4230000</v>
      </c>
      <c r="N1372" s="45"/>
      <c r="O1372" s="45"/>
      <c r="P1372" s="43" t="s">
        <v>1361</v>
      </c>
      <c r="Q1372" s="45" t="s">
        <v>358</v>
      </c>
      <c r="R1372" s="43" t="s">
        <v>73</v>
      </c>
      <c r="S1372" s="43" t="s">
        <v>109</v>
      </c>
    </row>
    <row r="1373" spans="1:19" ht="20.25" customHeight="1">
      <c r="A1373" s="43" t="s">
        <v>2705</v>
      </c>
      <c r="B1373" s="213" t="s">
        <v>2706</v>
      </c>
      <c r="C1373" s="45" t="s">
        <v>1086</v>
      </c>
      <c r="D1373" s="214" t="s">
        <v>936</v>
      </c>
      <c r="E1373" s="221"/>
      <c r="F1373" s="43" t="s">
        <v>1691</v>
      </c>
      <c r="G1373" s="43"/>
      <c r="H1373" s="216">
        <v>100</v>
      </c>
      <c r="I1373" s="216">
        <v>23400</v>
      </c>
      <c r="J1373" s="365"/>
      <c r="K1373" s="216"/>
      <c r="L1373" s="215">
        <f t="shared" si="72"/>
        <v>0</v>
      </c>
      <c r="M1373" s="218">
        <f t="shared" si="73"/>
        <v>2340000</v>
      </c>
      <c r="N1373" s="45"/>
      <c r="O1373" s="45"/>
      <c r="P1373" s="43" t="s">
        <v>1361</v>
      </c>
      <c r="Q1373" s="45" t="s">
        <v>358</v>
      </c>
      <c r="R1373" s="43" t="s">
        <v>73</v>
      </c>
      <c r="S1373" s="43" t="s">
        <v>109</v>
      </c>
    </row>
    <row r="1374" spans="1:19" ht="20.25" customHeight="1">
      <c r="A1374" s="43" t="s">
        <v>2705</v>
      </c>
      <c r="B1374" s="213" t="s">
        <v>2706</v>
      </c>
      <c r="C1374" s="45" t="s">
        <v>1086</v>
      </c>
      <c r="D1374" s="214" t="s">
        <v>936</v>
      </c>
      <c r="E1374" s="221"/>
      <c r="F1374" s="43" t="s">
        <v>1697</v>
      </c>
      <c r="G1374" s="43"/>
      <c r="H1374" s="216">
        <v>100</v>
      </c>
      <c r="I1374" s="216">
        <v>36000</v>
      </c>
      <c r="J1374" s="365"/>
      <c r="K1374" s="216"/>
      <c r="L1374" s="215">
        <f t="shared" si="72"/>
        <v>0</v>
      </c>
      <c r="M1374" s="218">
        <f t="shared" si="73"/>
        <v>3600000</v>
      </c>
      <c r="N1374" s="45"/>
      <c r="O1374" s="45"/>
      <c r="P1374" s="43" t="s">
        <v>1361</v>
      </c>
      <c r="Q1374" s="45" t="s">
        <v>358</v>
      </c>
      <c r="R1374" s="43" t="s">
        <v>73</v>
      </c>
      <c r="S1374" s="43" t="s">
        <v>109</v>
      </c>
    </row>
    <row r="1375" spans="1:19" ht="20.25" customHeight="1">
      <c r="A1375" s="43" t="s">
        <v>2705</v>
      </c>
      <c r="B1375" s="213" t="s">
        <v>2706</v>
      </c>
      <c r="C1375" s="45" t="s">
        <v>1086</v>
      </c>
      <c r="D1375" s="214" t="s">
        <v>936</v>
      </c>
      <c r="E1375" s="221"/>
      <c r="F1375" s="43" t="s">
        <v>1693</v>
      </c>
      <c r="G1375" s="43"/>
      <c r="H1375" s="216">
        <v>100</v>
      </c>
      <c r="I1375" s="216">
        <v>42300</v>
      </c>
      <c r="J1375" s="365"/>
      <c r="K1375" s="216"/>
      <c r="L1375" s="215">
        <f t="shared" si="72"/>
        <v>0</v>
      </c>
      <c r="M1375" s="218">
        <f t="shared" si="73"/>
        <v>4230000</v>
      </c>
      <c r="N1375" s="45"/>
      <c r="O1375" s="45"/>
      <c r="P1375" s="43" t="s">
        <v>1361</v>
      </c>
      <c r="Q1375" s="45" t="s">
        <v>358</v>
      </c>
      <c r="R1375" s="43" t="s">
        <v>73</v>
      </c>
      <c r="S1375" s="43" t="s">
        <v>109</v>
      </c>
    </row>
    <row r="1376" spans="1:19" ht="20.25" customHeight="1">
      <c r="A1376" s="43" t="s">
        <v>2705</v>
      </c>
      <c r="B1376" s="213" t="s">
        <v>2706</v>
      </c>
      <c r="C1376" s="45" t="s">
        <v>1086</v>
      </c>
      <c r="D1376" s="214" t="s">
        <v>2793</v>
      </c>
      <c r="E1376" s="221"/>
      <c r="F1376" s="43" t="s">
        <v>1691</v>
      </c>
      <c r="G1376" s="43"/>
      <c r="H1376" s="216">
        <v>100</v>
      </c>
      <c r="I1376" s="216">
        <v>23400</v>
      </c>
      <c r="J1376" s="365"/>
      <c r="K1376" s="216"/>
      <c r="L1376" s="215">
        <f t="shared" si="72"/>
        <v>0</v>
      </c>
      <c r="M1376" s="218">
        <f t="shared" si="73"/>
        <v>2340000</v>
      </c>
      <c r="N1376" s="45"/>
      <c r="O1376" s="45"/>
      <c r="P1376" s="43" t="s">
        <v>1361</v>
      </c>
      <c r="Q1376" s="45" t="s">
        <v>358</v>
      </c>
      <c r="R1376" s="43" t="s">
        <v>73</v>
      </c>
      <c r="S1376" s="43" t="s">
        <v>109</v>
      </c>
    </row>
    <row r="1377" spans="1:19" ht="20.25" customHeight="1">
      <c r="A1377" s="43" t="s">
        <v>2705</v>
      </c>
      <c r="B1377" s="213" t="s">
        <v>2706</v>
      </c>
      <c r="C1377" s="45" t="s">
        <v>1086</v>
      </c>
      <c r="D1377" s="214" t="s">
        <v>2793</v>
      </c>
      <c r="E1377" s="221"/>
      <c r="F1377" s="43" t="s">
        <v>1697</v>
      </c>
      <c r="G1377" s="43"/>
      <c r="H1377" s="216">
        <v>100</v>
      </c>
      <c r="I1377" s="216">
        <v>36000</v>
      </c>
      <c r="J1377" s="365"/>
      <c r="K1377" s="216"/>
      <c r="L1377" s="215">
        <f t="shared" si="72"/>
        <v>0</v>
      </c>
      <c r="M1377" s="218">
        <f t="shared" si="73"/>
        <v>3600000</v>
      </c>
      <c r="N1377" s="45"/>
      <c r="O1377" s="45"/>
      <c r="P1377" s="43" t="s">
        <v>1361</v>
      </c>
      <c r="Q1377" s="45" t="s">
        <v>358</v>
      </c>
      <c r="R1377" s="43" t="s">
        <v>73</v>
      </c>
      <c r="S1377" s="43" t="s">
        <v>109</v>
      </c>
    </row>
    <row r="1378" spans="1:19" ht="20.25" customHeight="1">
      <c r="A1378" s="43" t="s">
        <v>2705</v>
      </c>
      <c r="B1378" s="213" t="s">
        <v>2706</v>
      </c>
      <c r="C1378" s="45" t="s">
        <v>1086</v>
      </c>
      <c r="D1378" s="214" t="s">
        <v>2793</v>
      </c>
      <c r="E1378" s="221"/>
      <c r="F1378" s="43" t="s">
        <v>1693</v>
      </c>
      <c r="G1378" s="43"/>
      <c r="H1378" s="216">
        <v>100</v>
      </c>
      <c r="I1378" s="216">
        <v>42300</v>
      </c>
      <c r="J1378" s="365"/>
      <c r="K1378" s="216"/>
      <c r="L1378" s="215">
        <f t="shared" si="72"/>
        <v>0</v>
      </c>
      <c r="M1378" s="218">
        <f t="shared" si="73"/>
        <v>4230000</v>
      </c>
      <c r="N1378" s="45"/>
      <c r="O1378" s="45"/>
      <c r="P1378" s="43" t="s">
        <v>1361</v>
      </c>
      <c r="Q1378" s="45" t="s">
        <v>358</v>
      </c>
      <c r="R1378" s="43" t="s">
        <v>73</v>
      </c>
      <c r="S1378" s="43" t="s">
        <v>109</v>
      </c>
    </row>
    <row r="1379" spans="1:19" ht="20.25" customHeight="1">
      <c r="A1379" s="43" t="s">
        <v>2705</v>
      </c>
      <c r="B1379" s="213" t="s">
        <v>2706</v>
      </c>
      <c r="C1379" s="45" t="s">
        <v>1086</v>
      </c>
      <c r="D1379" s="214" t="s">
        <v>516</v>
      </c>
      <c r="E1379" s="221"/>
      <c r="F1379" s="43" t="s">
        <v>1691</v>
      </c>
      <c r="G1379" s="43"/>
      <c r="H1379" s="216">
        <v>100</v>
      </c>
      <c r="I1379" s="216">
        <v>23400</v>
      </c>
      <c r="J1379" s="365"/>
      <c r="K1379" s="216"/>
      <c r="L1379" s="215">
        <f t="shared" si="72"/>
        <v>0</v>
      </c>
      <c r="M1379" s="218">
        <f t="shared" si="73"/>
        <v>2340000</v>
      </c>
      <c r="N1379" s="45"/>
      <c r="O1379" s="45"/>
      <c r="P1379" s="43" t="s">
        <v>1361</v>
      </c>
      <c r="Q1379" s="45" t="s">
        <v>358</v>
      </c>
      <c r="R1379" s="43" t="s">
        <v>73</v>
      </c>
      <c r="S1379" s="43" t="s">
        <v>109</v>
      </c>
    </row>
    <row r="1380" spans="1:19" ht="20.25" customHeight="1">
      <c r="A1380" s="43" t="s">
        <v>2705</v>
      </c>
      <c r="B1380" s="213" t="s">
        <v>2706</v>
      </c>
      <c r="C1380" s="45" t="s">
        <v>1086</v>
      </c>
      <c r="D1380" s="214" t="s">
        <v>516</v>
      </c>
      <c r="E1380" s="221"/>
      <c r="F1380" s="43" t="s">
        <v>1697</v>
      </c>
      <c r="G1380" s="43"/>
      <c r="H1380" s="216">
        <v>100</v>
      </c>
      <c r="I1380" s="216">
        <v>36000</v>
      </c>
      <c r="J1380" s="365"/>
      <c r="K1380" s="216"/>
      <c r="L1380" s="215">
        <f t="shared" si="72"/>
        <v>0</v>
      </c>
      <c r="M1380" s="218">
        <f t="shared" si="73"/>
        <v>3600000</v>
      </c>
      <c r="N1380" s="45"/>
      <c r="O1380" s="45"/>
      <c r="P1380" s="43" t="s">
        <v>1361</v>
      </c>
      <c r="Q1380" s="45" t="s">
        <v>358</v>
      </c>
      <c r="R1380" s="43" t="s">
        <v>73</v>
      </c>
      <c r="S1380" s="43" t="s">
        <v>109</v>
      </c>
    </row>
    <row r="1381" spans="1:19" ht="20.25" customHeight="1">
      <c r="A1381" s="43" t="s">
        <v>2705</v>
      </c>
      <c r="B1381" s="213" t="s">
        <v>2706</v>
      </c>
      <c r="C1381" s="45" t="s">
        <v>1086</v>
      </c>
      <c r="D1381" s="214" t="s">
        <v>516</v>
      </c>
      <c r="E1381" s="221"/>
      <c r="F1381" s="43" t="s">
        <v>1693</v>
      </c>
      <c r="G1381" s="43"/>
      <c r="H1381" s="216">
        <v>100</v>
      </c>
      <c r="I1381" s="216">
        <v>42300</v>
      </c>
      <c r="J1381" s="365"/>
      <c r="K1381" s="216"/>
      <c r="L1381" s="215">
        <f t="shared" si="72"/>
        <v>0</v>
      </c>
      <c r="M1381" s="218">
        <f t="shared" si="73"/>
        <v>4230000</v>
      </c>
      <c r="N1381" s="45"/>
      <c r="O1381" s="45"/>
      <c r="P1381" s="43" t="s">
        <v>1361</v>
      </c>
      <c r="Q1381" s="45" t="s">
        <v>358</v>
      </c>
      <c r="R1381" s="43" t="s">
        <v>73</v>
      </c>
      <c r="S1381" s="43" t="s">
        <v>109</v>
      </c>
    </row>
    <row r="1382" spans="1:19" ht="20.25" customHeight="1">
      <c r="A1382" s="43" t="s">
        <v>2705</v>
      </c>
      <c r="B1382" s="213" t="s">
        <v>2706</v>
      </c>
      <c r="C1382" s="45" t="s">
        <v>1086</v>
      </c>
      <c r="D1382" s="214" t="s">
        <v>527</v>
      </c>
      <c r="E1382" s="221"/>
      <c r="F1382" s="43" t="s">
        <v>1691</v>
      </c>
      <c r="G1382" s="43"/>
      <c r="H1382" s="216">
        <v>100</v>
      </c>
      <c r="I1382" s="216">
        <v>23400</v>
      </c>
      <c r="J1382" s="365"/>
      <c r="K1382" s="216"/>
      <c r="L1382" s="215">
        <f t="shared" si="72"/>
        <v>0</v>
      </c>
      <c r="M1382" s="218">
        <f t="shared" si="73"/>
        <v>2340000</v>
      </c>
      <c r="N1382" s="45"/>
      <c r="O1382" s="45"/>
      <c r="P1382" s="43" t="s">
        <v>1361</v>
      </c>
      <c r="Q1382" s="45" t="s">
        <v>358</v>
      </c>
      <c r="R1382" s="43" t="s">
        <v>73</v>
      </c>
      <c r="S1382" s="43" t="s">
        <v>109</v>
      </c>
    </row>
    <row r="1383" spans="1:19" ht="20.25" customHeight="1">
      <c r="A1383" s="43" t="s">
        <v>2705</v>
      </c>
      <c r="B1383" s="213" t="s">
        <v>2706</v>
      </c>
      <c r="C1383" s="45" t="s">
        <v>1086</v>
      </c>
      <c r="D1383" s="214" t="s">
        <v>527</v>
      </c>
      <c r="E1383" s="221"/>
      <c r="F1383" s="43" t="s">
        <v>1697</v>
      </c>
      <c r="G1383" s="43"/>
      <c r="H1383" s="216">
        <v>100</v>
      </c>
      <c r="I1383" s="216">
        <v>36000</v>
      </c>
      <c r="J1383" s="365"/>
      <c r="K1383" s="216"/>
      <c r="L1383" s="215">
        <f t="shared" si="72"/>
        <v>0</v>
      </c>
      <c r="M1383" s="218">
        <f t="shared" si="73"/>
        <v>3600000</v>
      </c>
      <c r="N1383" s="45"/>
      <c r="O1383" s="45"/>
      <c r="P1383" s="43" t="s">
        <v>1361</v>
      </c>
      <c r="Q1383" s="45" t="s">
        <v>358</v>
      </c>
      <c r="R1383" s="43" t="s">
        <v>73</v>
      </c>
      <c r="S1383" s="43" t="s">
        <v>109</v>
      </c>
    </row>
    <row r="1384" spans="1:19" ht="20.25" customHeight="1">
      <c r="A1384" s="43" t="s">
        <v>2705</v>
      </c>
      <c r="B1384" s="213" t="s">
        <v>2706</v>
      </c>
      <c r="C1384" s="45" t="s">
        <v>1086</v>
      </c>
      <c r="D1384" s="214" t="s">
        <v>527</v>
      </c>
      <c r="E1384" s="221"/>
      <c r="F1384" s="43" t="s">
        <v>1693</v>
      </c>
      <c r="G1384" s="43"/>
      <c r="H1384" s="216">
        <v>100</v>
      </c>
      <c r="I1384" s="216">
        <v>42300</v>
      </c>
      <c r="J1384" s="365"/>
      <c r="K1384" s="216"/>
      <c r="L1384" s="215">
        <f t="shared" si="72"/>
        <v>0</v>
      </c>
      <c r="M1384" s="218">
        <f t="shared" si="73"/>
        <v>4230000</v>
      </c>
      <c r="N1384" s="45"/>
      <c r="O1384" s="45"/>
      <c r="P1384" s="43" t="s">
        <v>1361</v>
      </c>
      <c r="Q1384" s="45" t="s">
        <v>358</v>
      </c>
      <c r="R1384" s="43" t="s">
        <v>73</v>
      </c>
      <c r="S1384" s="43" t="s">
        <v>109</v>
      </c>
    </row>
    <row r="1385" spans="1:19" ht="20.25" customHeight="1">
      <c r="A1385" s="43" t="s">
        <v>2705</v>
      </c>
      <c r="B1385" s="213" t="s">
        <v>2706</v>
      </c>
      <c r="C1385" s="45" t="s">
        <v>1086</v>
      </c>
      <c r="D1385" s="214" t="s">
        <v>934</v>
      </c>
      <c r="E1385" s="221"/>
      <c r="F1385" s="43" t="s">
        <v>1691</v>
      </c>
      <c r="G1385" s="43"/>
      <c r="H1385" s="216">
        <v>100</v>
      </c>
      <c r="I1385" s="216">
        <v>23400</v>
      </c>
      <c r="J1385" s="365"/>
      <c r="K1385" s="216"/>
      <c r="L1385" s="215">
        <f t="shared" si="72"/>
        <v>0</v>
      </c>
      <c r="M1385" s="218">
        <f t="shared" si="73"/>
        <v>2340000</v>
      </c>
      <c r="N1385" s="45"/>
      <c r="O1385" s="45"/>
      <c r="P1385" s="43" t="s">
        <v>1361</v>
      </c>
      <c r="Q1385" s="45" t="s">
        <v>358</v>
      </c>
      <c r="R1385" s="43" t="s">
        <v>73</v>
      </c>
      <c r="S1385" s="43" t="s">
        <v>109</v>
      </c>
    </row>
    <row r="1386" spans="1:19" ht="20.25" customHeight="1">
      <c r="A1386" s="43" t="s">
        <v>2705</v>
      </c>
      <c r="B1386" s="213" t="s">
        <v>2706</v>
      </c>
      <c r="C1386" s="45" t="s">
        <v>1086</v>
      </c>
      <c r="D1386" s="214" t="s">
        <v>934</v>
      </c>
      <c r="E1386" s="221"/>
      <c r="F1386" s="43" t="s">
        <v>1697</v>
      </c>
      <c r="G1386" s="43"/>
      <c r="H1386" s="216">
        <v>100</v>
      </c>
      <c r="I1386" s="216">
        <v>36000</v>
      </c>
      <c r="J1386" s="365"/>
      <c r="K1386" s="216"/>
      <c r="L1386" s="215">
        <f t="shared" si="72"/>
        <v>0</v>
      </c>
      <c r="M1386" s="218">
        <f t="shared" si="73"/>
        <v>3600000</v>
      </c>
      <c r="N1386" s="45"/>
      <c r="O1386" s="45"/>
      <c r="P1386" s="43" t="s">
        <v>1361</v>
      </c>
      <c r="Q1386" s="45" t="s">
        <v>358</v>
      </c>
      <c r="R1386" s="43" t="s">
        <v>73</v>
      </c>
      <c r="S1386" s="43" t="s">
        <v>109</v>
      </c>
    </row>
    <row r="1387" spans="1:19" ht="20.25" customHeight="1">
      <c r="A1387" s="43" t="s">
        <v>2705</v>
      </c>
      <c r="B1387" s="213" t="s">
        <v>2706</v>
      </c>
      <c r="C1387" s="45" t="s">
        <v>1086</v>
      </c>
      <c r="D1387" s="214" t="s">
        <v>934</v>
      </c>
      <c r="E1387" s="221"/>
      <c r="F1387" s="43" t="s">
        <v>1693</v>
      </c>
      <c r="G1387" s="43"/>
      <c r="H1387" s="216">
        <v>100</v>
      </c>
      <c r="I1387" s="216">
        <v>42300</v>
      </c>
      <c r="J1387" s="365"/>
      <c r="K1387" s="216"/>
      <c r="L1387" s="215">
        <f t="shared" si="72"/>
        <v>0</v>
      </c>
      <c r="M1387" s="218">
        <f t="shared" si="73"/>
        <v>4230000</v>
      </c>
      <c r="N1387" s="45"/>
      <c r="O1387" s="45"/>
      <c r="P1387" s="43" t="s">
        <v>1361</v>
      </c>
      <c r="Q1387" s="45" t="s">
        <v>358</v>
      </c>
      <c r="R1387" s="43" t="s">
        <v>73</v>
      </c>
      <c r="S1387" s="43" t="s">
        <v>109</v>
      </c>
    </row>
    <row r="1388" spans="1:19" ht="20.25" customHeight="1">
      <c r="A1388" s="43" t="s">
        <v>2705</v>
      </c>
      <c r="B1388" s="213" t="s">
        <v>2706</v>
      </c>
      <c r="C1388" s="45" t="s">
        <v>1086</v>
      </c>
      <c r="D1388" s="214" t="s">
        <v>495</v>
      </c>
      <c r="E1388" s="221"/>
      <c r="F1388" s="43" t="s">
        <v>1691</v>
      </c>
      <c r="G1388" s="43"/>
      <c r="H1388" s="216">
        <v>100</v>
      </c>
      <c r="I1388" s="216">
        <v>23400</v>
      </c>
      <c r="J1388" s="365"/>
      <c r="K1388" s="216"/>
      <c r="L1388" s="215">
        <f t="shared" si="72"/>
        <v>0</v>
      </c>
      <c r="M1388" s="218">
        <f t="shared" si="73"/>
        <v>2340000</v>
      </c>
      <c r="N1388" s="45"/>
      <c r="O1388" s="45"/>
      <c r="P1388" s="43" t="s">
        <v>1361</v>
      </c>
      <c r="Q1388" s="45" t="s">
        <v>358</v>
      </c>
      <c r="R1388" s="43" t="s">
        <v>73</v>
      </c>
      <c r="S1388" s="43" t="s">
        <v>109</v>
      </c>
    </row>
    <row r="1389" spans="1:19" ht="20.25" customHeight="1">
      <c r="A1389" s="43" t="s">
        <v>2705</v>
      </c>
      <c r="B1389" s="213" t="s">
        <v>2706</v>
      </c>
      <c r="C1389" s="45" t="s">
        <v>1086</v>
      </c>
      <c r="D1389" s="214" t="s">
        <v>495</v>
      </c>
      <c r="E1389" s="221"/>
      <c r="F1389" s="43" t="s">
        <v>1697</v>
      </c>
      <c r="G1389" s="43"/>
      <c r="H1389" s="216">
        <v>100</v>
      </c>
      <c r="I1389" s="216">
        <v>36000</v>
      </c>
      <c r="J1389" s="365"/>
      <c r="K1389" s="216"/>
      <c r="L1389" s="215">
        <f t="shared" si="72"/>
        <v>0</v>
      </c>
      <c r="M1389" s="218">
        <f t="shared" si="73"/>
        <v>3600000</v>
      </c>
      <c r="N1389" s="45"/>
      <c r="O1389" s="45"/>
      <c r="P1389" s="43" t="s">
        <v>1361</v>
      </c>
      <c r="Q1389" s="45" t="s">
        <v>358</v>
      </c>
      <c r="R1389" s="43" t="s">
        <v>73</v>
      </c>
      <c r="S1389" s="43" t="s">
        <v>109</v>
      </c>
    </row>
    <row r="1390" spans="1:19" ht="20.25" customHeight="1">
      <c r="A1390" s="43" t="s">
        <v>2705</v>
      </c>
      <c r="B1390" s="213" t="s">
        <v>2706</v>
      </c>
      <c r="C1390" s="45" t="s">
        <v>1086</v>
      </c>
      <c r="D1390" s="214" t="s">
        <v>495</v>
      </c>
      <c r="E1390" s="221"/>
      <c r="F1390" s="43" t="s">
        <v>1693</v>
      </c>
      <c r="G1390" s="43"/>
      <c r="H1390" s="216">
        <v>100</v>
      </c>
      <c r="I1390" s="216">
        <v>42300</v>
      </c>
      <c r="J1390" s="365"/>
      <c r="K1390" s="216"/>
      <c r="L1390" s="215">
        <f t="shared" si="72"/>
        <v>0</v>
      </c>
      <c r="M1390" s="218">
        <f t="shared" si="73"/>
        <v>4230000</v>
      </c>
      <c r="N1390" s="45"/>
      <c r="O1390" s="45"/>
      <c r="P1390" s="43" t="s">
        <v>1361</v>
      </c>
      <c r="Q1390" s="45" t="s">
        <v>358</v>
      </c>
      <c r="R1390" s="43" t="s">
        <v>73</v>
      </c>
      <c r="S1390" s="43" t="s">
        <v>109</v>
      </c>
    </row>
    <row r="1391" spans="1:19" ht="20.25" customHeight="1">
      <c r="A1391" s="43" t="s">
        <v>2705</v>
      </c>
      <c r="B1391" s="213" t="s">
        <v>2706</v>
      </c>
      <c r="C1391" s="45" t="s">
        <v>1086</v>
      </c>
      <c r="D1391" s="214" t="s">
        <v>952</v>
      </c>
      <c r="E1391" s="221"/>
      <c r="F1391" s="43" t="s">
        <v>1691</v>
      </c>
      <c r="G1391" s="43"/>
      <c r="H1391" s="216">
        <v>100</v>
      </c>
      <c r="I1391" s="216">
        <v>23400</v>
      </c>
      <c r="J1391" s="365"/>
      <c r="K1391" s="216"/>
      <c r="L1391" s="215">
        <f t="shared" si="72"/>
        <v>0</v>
      </c>
      <c r="M1391" s="218">
        <f t="shared" si="73"/>
        <v>2340000</v>
      </c>
      <c r="N1391" s="45"/>
      <c r="O1391" s="45"/>
      <c r="P1391" s="43" t="s">
        <v>1361</v>
      </c>
      <c r="Q1391" s="45" t="s">
        <v>358</v>
      </c>
      <c r="R1391" s="43" t="s">
        <v>73</v>
      </c>
      <c r="S1391" s="43" t="s">
        <v>109</v>
      </c>
    </row>
    <row r="1392" spans="1:19" ht="20.25" customHeight="1">
      <c r="A1392" s="43" t="s">
        <v>2705</v>
      </c>
      <c r="B1392" s="213" t="s">
        <v>2706</v>
      </c>
      <c r="C1392" s="45" t="s">
        <v>1086</v>
      </c>
      <c r="D1392" s="214" t="s">
        <v>952</v>
      </c>
      <c r="E1392" s="221"/>
      <c r="F1392" s="43" t="s">
        <v>1697</v>
      </c>
      <c r="G1392" s="43"/>
      <c r="H1392" s="216">
        <v>100</v>
      </c>
      <c r="I1392" s="216">
        <v>36000</v>
      </c>
      <c r="J1392" s="365"/>
      <c r="K1392" s="216"/>
      <c r="L1392" s="215">
        <f t="shared" si="72"/>
        <v>0</v>
      </c>
      <c r="M1392" s="218">
        <f t="shared" si="73"/>
        <v>3600000</v>
      </c>
      <c r="N1392" s="45"/>
      <c r="O1392" s="45"/>
      <c r="P1392" s="43" t="s">
        <v>1361</v>
      </c>
      <c r="Q1392" s="45" t="s">
        <v>358</v>
      </c>
      <c r="R1392" s="43" t="s">
        <v>73</v>
      </c>
      <c r="S1392" s="43" t="s">
        <v>109</v>
      </c>
    </row>
    <row r="1393" spans="1:19" ht="20.25" customHeight="1">
      <c r="A1393" s="43" t="s">
        <v>2705</v>
      </c>
      <c r="B1393" s="213" t="s">
        <v>2706</v>
      </c>
      <c r="C1393" s="45" t="s">
        <v>1086</v>
      </c>
      <c r="D1393" s="214" t="s">
        <v>952</v>
      </c>
      <c r="E1393" s="221"/>
      <c r="F1393" s="43" t="s">
        <v>1693</v>
      </c>
      <c r="G1393" s="43"/>
      <c r="H1393" s="216">
        <v>100</v>
      </c>
      <c r="I1393" s="216">
        <v>42300</v>
      </c>
      <c r="J1393" s="365"/>
      <c r="K1393" s="216"/>
      <c r="L1393" s="215">
        <f t="shared" si="72"/>
        <v>0</v>
      </c>
      <c r="M1393" s="218">
        <f t="shared" si="73"/>
        <v>4230000</v>
      </c>
      <c r="N1393" s="45"/>
      <c r="O1393" s="45"/>
      <c r="P1393" s="43" t="s">
        <v>1361</v>
      </c>
      <c r="Q1393" s="45" t="s">
        <v>358</v>
      </c>
      <c r="R1393" s="43" t="s">
        <v>73</v>
      </c>
      <c r="S1393" s="43" t="s">
        <v>109</v>
      </c>
    </row>
    <row r="1394" spans="1:19" ht="20.25" customHeight="1">
      <c r="A1394" s="43" t="s">
        <v>2705</v>
      </c>
      <c r="B1394" s="213" t="s">
        <v>2706</v>
      </c>
      <c r="C1394" s="45" t="s">
        <v>1086</v>
      </c>
      <c r="D1394" s="214" t="s">
        <v>952</v>
      </c>
      <c r="E1394" s="221"/>
      <c r="F1394" s="43" t="s">
        <v>1691</v>
      </c>
      <c r="G1394" s="43"/>
      <c r="H1394" s="216">
        <v>100</v>
      </c>
      <c r="I1394" s="216">
        <v>23400</v>
      </c>
      <c r="J1394" s="365"/>
      <c r="K1394" s="216"/>
      <c r="L1394" s="215">
        <f t="shared" si="72"/>
        <v>0</v>
      </c>
      <c r="M1394" s="218">
        <f t="shared" si="73"/>
        <v>2340000</v>
      </c>
      <c r="N1394" s="45"/>
      <c r="O1394" s="45"/>
      <c r="P1394" s="43" t="s">
        <v>1361</v>
      </c>
      <c r="Q1394" s="45" t="s">
        <v>358</v>
      </c>
      <c r="R1394" s="43" t="s">
        <v>73</v>
      </c>
      <c r="S1394" s="43" t="s">
        <v>109</v>
      </c>
    </row>
    <row r="1395" spans="1:19" ht="20.25" customHeight="1">
      <c r="A1395" s="43" t="s">
        <v>2705</v>
      </c>
      <c r="B1395" s="213" t="s">
        <v>2706</v>
      </c>
      <c r="C1395" s="45" t="s">
        <v>1086</v>
      </c>
      <c r="D1395" s="214" t="s">
        <v>952</v>
      </c>
      <c r="E1395" s="221"/>
      <c r="F1395" s="43" t="s">
        <v>1697</v>
      </c>
      <c r="G1395" s="43"/>
      <c r="H1395" s="216">
        <v>100</v>
      </c>
      <c r="I1395" s="216">
        <v>36000</v>
      </c>
      <c r="J1395" s="365"/>
      <c r="K1395" s="216"/>
      <c r="L1395" s="215">
        <f t="shared" si="72"/>
        <v>0</v>
      </c>
      <c r="M1395" s="218">
        <f t="shared" si="73"/>
        <v>3600000</v>
      </c>
      <c r="N1395" s="45"/>
      <c r="O1395" s="45"/>
      <c r="P1395" s="43" t="s">
        <v>1361</v>
      </c>
      <c r="Q1395" s="45" t="s">
        <v>358</v>
      </c>
      <c r="R1395" s="43" t="s">
        <v>73</v>
      </c>
      <c r="S1395" s="43" t="s">
        <v>109</v>
      </c>
    </row>
    <row r="1396" spans="1:19" ht="20.25" customHeight="1">
      <c r="A1396" s="43" t="s">
        <v>2705</v>
      </c>
      <c r="B1396" s="213" t="s">
        <v>2706</v>
      </c>
      <c r="C1396" s="45" t="s">
        <v>1086</v>
      </c>
      <c r="D1396" s="214" t="s">
        <v>952</v>
      </c>
      <c r="E1396" s="221"/>
      <c r="F1396" s="43" t="s">
        <v>1693</v>
      </c>
      <c r="G1396" s="43"/>
      <c r="H1396" s="216">
        <v>100</v>
      </c>
      <c r="I1396" s="216">
        <v>42300</v>
      </c>
      <c r="J1396" s="365"/>
      <c r="K1396" s="216"/>
      <c r="L1396" s="215">
        <f t="shared" si="72"/>
        <v>0</v>
      </c>
      <c r="M1396" s="218">
        <f t="shared" si="73"/>
        <v>4230000</v>
      </c>
      <c r="N1396" s="45"/>
      <c r="O1396" s="45"/>
      <c r="P1396" s="43" t="s">
        <v>1361</v>
      </c>
      <c r="Q1396" s="45" t="s">
        <v>358</v>
      </c>
      <c r="R1396" s="43" t="s">
        <v>73</v>
      </c>
      <c r="S1396" s="43" t="s">
        <v>109</v>
      </c>
    </row>
    <row r="1397" spans="1:19" ht="20.25" customHeight="1">
      <c r="A1397" s="43" t="s">
        <v>2705</v>
      </c>
      <c r="B1397" s="213" t="s">
        <v>2706</v>
      </c>
      <c r="C1397" s="45" t="s">
        <v>1086</v>
      </c>
      <c r="D1397" s="214" t="s">
        <v>991</v>
      </c>
      <c r="E1397" s="221"/>
      <c r="F1397" s="43" t="s">
        <v>1691</v>
      </c>
      <c r="G1397" s="43"/>
      <c r="H1397" s="216">
        <v>100</v>
      </c>
      <c r="I1397" s="216">
        <v>23400</v>
      </c>
      <c r="J1397" s="365"/>
      <c r="K1397" s="216"/>
      <c r="L1397" s="215">
        <f t="shared" si="72"/>
        <v>0</v>
      </c>
      <c r="M1397" s="218">
        <f t="shared" si="73"/>
        <v>2340000</v>
      </c>
      <c r="N1397" s="45"/>
      <c r="O1397" s="45"/>
      <c r="P1397" s="43" t="s">
        <v>1361</v>
      </c>
      <c r="Q1397" s="45" t="s">
        <v>358</v>
      </c>
      <c r="R1397" s="43" t="s">
        <v>73</v>
      </c>
      <c r="S1397" s="43" t="s">
        <v>109</v>
      </c>
    </row>
    <row r="1398" spans="1:19" ht="20.25" customHeight="1">
      <c r="A1398" s="43" t="s">
        <v>2705</v>
      </c>
      <c r="B1398" s="213" t="s">
        <v>2706</v>
      </c>
      <c r="C1398" s="45" t="s">
        <v>1086</v>
      </c>
      <c r="D1398" s="214" t="s">
        <v>991</v>
      </c>
      <c r="E1398" s="221"/>
      <c r="F1398" s="43" t="s">
        <v>1697</v>
      </c>
      <c r="G1398" s="43"/>
      <c r="H1398" s="216">
        <v>100</v>
      </c>
      <c r="I1398" s="216">
        <v>36000</v>
      </c>
      <c r="J1398" s="365"/>
      <c r="K1398" s="216"/>
      <c r="L1398" s="215">
        <f t="shared" si="72"/>
        <v>0</v>
      </c>
      <c r="M1398" s="218">
        <f t="shared" si="73"/>
        <v>3600000</v>
      </c>
      <c r="N1398" s="45"/>
      <c r="O1398" s="45"/>
      <c r="P1398" s="43" t="s">
        <v>1361</v>
      </c>
      <c r="Q1398" s="45" t="s">
        <v>358</v>
      </c>
      <c r="R1398" s="43" t="s">
        <v>73</v>
      </c>
      <c r="S1398" s="43" t="s">
        <v>109</v>
      </c>
    </row>
    <row r="1399" spans="1:19" ht="20.25" customHeight="1">
      <c r="A1399" s="43" t="s">
        <v>2705</v>
      </c>
      <c r="B1399" s="213" t="s">
        <v>2706</v>
      </c>
      <c r="C1399" s="45" t="s">
        <v>1086</v>
      </c>
      <c r="D1399" s="214" t="s">
        <v>991</v>
      </c>
      <c r="E1399" s="221"/>
      <c r="F1399" s="43" t="s">
        <v>1693</v>
      </c>
      <c r="G1399" s="43"/>
      <c r="H1399" s="216">
        <v>100</v>
      </c>
      <c r="I1399" s="216">
        <v>42300</v>
      </c>
      <c r="J1399" s="365"/>
      <c r="K1399" s="216"/>
      <c r="L1399" s="215">
        <f t="shared" si="72"/>
        <v>0</v>
      </c>
      <c r="M1399" s="218">
        <f t="shared" si="73"/>
        <v>4230000</v>
      </c>
      <c r="N1399" s="45"/>
      <c r="O1399" s="45"/>
      <c r="P1399" s="43" t="s">
        <v>1361</v>
      </c>
      <c r="Q1399" s="45" t="s">
        <v>358</v>
      </c>
      <c r="R1399" s="43" t="s">
        <v>73</v>
      </c>
      <c r="S1399" s="43" t="s">
        <v>109</v>
      </c>
    </row>
    <row r="1400" spans="1:19" ht="20.25" customHeight="1">
      <c r="A1400" s="43" t="s">
        <v>2705</v>
      </c>
      <c r="B1400" s="213" t="s">
        <v>2706</v>
      </c>
      <c r="C1400" s="45" t="s">
        <v>1086</v>
      </c>
      <c r="D1400" s="214" t="s">
        <v>1146</v>
      </c>
      <c r="E1400" s="221"/>
      <c r="F1400" s="43" t="s">
        <v>1691</v>
      </c>
      <c r="G1400" s="43"/>
      <c r="H1400" s="216">
        <v>100</v>
      </c>
      <c r="I1400" s="216">
        <v>23400</v>
      </c>
      <c r="J1400" s="365"/>
      <c r="K1400" s="216"/>
      <c r="L1400" s="215">
        <f t="shared" si="72"/>
        <v>0</v>
      </c>
      <c r="M1400" s="218">
        <f t="shared" si="73"/>
        <v>2340000</v>
      </c>
      <c r="N1400" s="45"/>
      <c r="O1400" s="45"/>
      <c r="P1400" s="43" t="s">
        <v>1361</v>
      </c>
      <c r="Q1400" s="45" t="s">
        <v>358</v>
      </c>
      <c r="R1400" s="43" t="s">
        <v>73</v>
      </c>
      <c r="S1400" s="43" t="s">
        <v>109</v>
      </c>
    </row>
    <row r="1401" spans="1:19" ht="20.25" customHeight="1">
      <c r="A1401" s="43" t="s">
        <v>2705</v>
      </c>
      <c r="B1401" s="213" t="s">
        <v>2706</v>
      </c>
      <c r="C1401" s="45" t="s">
        <v>1086</v>
      </c>
      <c r="D1401" s="214" t="s">
        <v>1146</v>
      </c>
      <c r="E1401" s="221"/>
      <c r="F1401" s="43" t="s">
        <v>1697</v>
      </c>
      <c r="G1401" s="43"/>
      <c r="H1401" s="216">
        <v>100</v>
      </c>
      <c r="I1401" s="216">
        <v>36000</v>
      </c>
      <c r="J1401" s="365"/>
      <c r="K1401" s="216"/>
      <c r="L1401" s="215">
        <f t="shared" si="72"/>
        <v>0</v>
      </c>
      <c r="M1401" s="218">
        <f t="shared" si="73"/>
        <v>3600000</v>
      </c>
      <c r="N1401" s="45"/>
      <c r="O1401" s="45"/>
      <c r="P1401" s="43" t="s">
        <v>1361</v>
      </c>
      <c r="Q1401" s="45" t="s">
        <v>358</v>
      </c>
      <c r="R1401" s="43" t="s">
        <v>73</v>
      </c>
      <c r="S1401" s="43" t="s">
        <v>109</v>
      </c>
    </row>
    <row r="1402" spans="1:19" ht="20.25" customHeight="1">
      <c r="A1402" s="43" t="s">
        <v>2705</v>
      </c>
      <c r="B1402" s="213" t="s">
        <v>2706</v>
      </c>
      <c r="C1402" s="45" t="s">
        <v>1086</v>
      </c>
      <c r="D1402" s="214" t="s">
        <v>1146</v>
      </c>
      <c r="E1402" s="221"/>
      <c r="F1402" s="43" t="s">
        <v>1693</v>
      </c>
      <c r="G1402" s="43"/>
      <c r="H1402" s="216">
        <v>100</v>
      </c>
      <c r="I1402" s="216">
        <v>42300</v>
      </c>
      <c r="J1402" s="365"/>
      <c r="K1402" s="216"/>
      <c r="L1402" s="215">
        <f t="shared" si="72"/>
        <v>0</v>
      </c>
      <c r="M1402" s="218">
        <f t="shared" si="73"/>
        <v>4230000</v>
      </c>
      <c r="N1402" s="45"/>
      <c r="O1402" s="45"/>
      <c r="P1402" s="43" t="s">
        <v>1361</v>
      </c>
      <c r="Q1402" s="45" t="s">
        <v>358</v>
      </c>
      <c r="R1402" s="43" t="s">
        <v>73</v>
      </c>
      <c r="S1402" s="43" t="s">
        <v>109</v>
      </c>
    </row>
    <row r="1403" spans="1:19" ht="20.25" customHeight="1">
      <c r="A1403" s="43" t="s">
        <v>2813</v>
      </c>
      <c r="B1403" s="213" t="s">
        <v>2814</v>
      </c>
      <c r="C1403" s="45" t="s">
        <v>2815</v>
      </c>
      <c r="D1403" s="214" t="s">
        <v>836</v>
      </c>
      <c r="E1403" s="221"/>
      <c r="F1403" s="43" t="s">
        <v>725</v>
      </c>
      <c r="G1403" s="43"/>
      <c r="H1403" s="216">
        <v>232</v>
      </c>
      <c r="I1403" s="216">
        <v>68000</v>
      </c>
      <c r="J1403" s="365">
        <v>22</v>
      </c>
      <c r="K1403" s="216">
        <v>5104</v>
      </c>
      <c r="L1403" s="215">
        <f t="shared" si="72"/>
        <v>510.4</v>
      </c>
      <c r="M1403" s="218">
        <f t="shared" si="73"/>
        <v>15776000</v>
      </c>
      <c r="N1403" s="45" t="s">
        <v>2816</v>
      </c>
      <c r="O1403" s="45"/>
      <c r="P1403" s="43" t="s">
        <v>1361</v>
      </c>
      <c r="Q1403" s="45" t="s">
        <v>358</v>
      </c>
      <c r="R1403" s="43" t="s">
        <v>68</v>
      </c>
      <c r="S1403" s="43" t="s">
        <v>213</v>
      </c>
    </row>
    <row r="1404" spans="1:19" ht="20.25" customHeight="1">
      <c r="A1404" s="43" t="s">
        <v>2813</v>
      </c>
      <c r="B1404" s="213" t="s">
        <v>2814</v>
      </c>
      <c r="C1404" s="45" t="s">
        <v>2815</v>
      </c>
      <c r="D1404" s="214" t="s">
        <v>836</v>
      </c>
      <c r="E1404" s="221"/>
      <c r="F1404" s="43" t="s">
        <v>589</v>
      </c>
      <c r="G1404" s="43"/>
      <c r="H1404" s="216">
        <v>232</v>
      </c>
      <c r="I1404" s="216">
        <v>42000</v>
      </c>
      <c r="J1404" s="365">
        <v>15</v>
      </c>
      <c r="K1404" s="216">
        <v>3480</v>
      </c>
      <c r="L1404" s="215">
        <f t="shared" si="72"/>
        <v>348</v>
      </c>
      <c r="M1404" s="218">
        <f t="shared" si="73"/>
        <v>9744000</v>
      </c>
      <c r="N1404" s="45" t="s">
        <v>2817</v>
      </c>
      <c r="O1404" s="45"/>
      <c r="P1404" s="43" t="s">
        <v>1361</v>
      </c>
      <c r="Q1404" s="45" t="s">
        <v>358</v>
      </c>
      <c r="R1404" s="43" t="s">
        <v>68</v>
      </c>
      <c r="S1404" s="43" t="s">
        <v>213</v>
      </c>
    </row>
    <row r="1405" spans="1:19" ht="20.25" customHeight="1">
      <c r="A1405" s="123" t="s">
        <v>806</v>
      </c>
      <c r="B1405" s="332" t="s">
        <v>2818</v>
      </c>
      <c r="C1405" s="124" t="s">
        <v>371</v>
      </c>
      <c r="D1405" s="333" t="s">
        <v>527</v>
      </c>
      <c r="E1405" s="334"/>
      <c r="F1405" s="123" t="s">
        <v>880</v>
      </c>
      <c r="G1405" s="123"/>
      <c r="H1405" s="126">
        <v>392</v>
      </c>
      <c r="I1405" s="126">
        <v>4226.8999999999996</v>
      </c>
      <c r="J1405" s="126">
        <v>0</v>
      </c>
      <c r="K1405" s="366">
        <f t="shared" ref="K1405:K1468" si="74">J1405*H1405</f>
        <v>0</v>
      </c>
      <c r="L1405" s="334">
        <f t="shared" si="72"/>
        <v>0</v>
      </c>
      <c r="M1405" s="337">
        <f t="shared" si="73"/>
        <v>1656944.7999999998</v>
      </c>
      <c r="N1405" s="125"/>
      <c r="O1405" s="332" t="s">
        <v>854</v>
      </c>
      <c r="P1405" s="123" t="s">
        <v>1424</v>
      </c>
      <c r="Q1405" s="124" t="s">
        <v>336</v>
      </c>
      <c r="R1405" s="123" t="s">
        <v>73</v>
      </c>
      <c r="S1405" s="123" t="s">
        <v>237</v>
      </c>
    </row>
    <row r="1406" spans="1:19" ht="20.25" customHeight="1">
      <c r="A1406" s="123" t="s">
        <v>806</v>
      </c>
      <c r="B1406" s="332" t="s">
        <v>2818</v>
      </c>
      <c r="C1406" s="124" t="s">
        <v>371</v>
      </c>
      <c r="D1406" s="333" t="s">
        <v>527</v>
      </c>
      <c r="E1406" s="334"/>
      <c r="F1406" s="123" t="s">
        <v>959</v>
      </c>
      <c r="G1406" s="123"/>
      <c r="H1406" s="126">
        <v>172</v>
      </c>
      <c r="I1406" s="126">
        <v>181402.4</v>
      </c>
      <c r="J1406" s="126">
        <v>40.299999999999997</v>
      </c>
      <c r="K1406" s="366">
        <f t="shared" si="74"/>
        <v>6931.5999999999995</v>
      </c>
      <c r="L1406" s="334">
        <f t="shared" si="72"/>
        <v>693.16</v>
      </c>
      <c r="M1406" s="337">
        <f t="shared" si="73"/>
        <v>31201212.800000001</v>
      </c>
      <c r="N1406" s="125"/>
      <c r="O1406" s="332" t="s">
        <v>611</v>
      </c>
      <c r="P1406" s="123" t="s">
        <v>1424</v>
      </c>
      <c r="Q1406" s="124" t="s">
        <v>364</v>
      </c>
      <c r="R1406" s="123" t="s">
        <v>68</v>
      </c>
      <c r="S1406" s="123" t="s">
        <v>237</v>
      </c>
    </row>
    <row r="1407" spans="1:19" ht="20.25" customHeight="1">
      <c r="A1407" s="123" t="s">
        <v>2819</v>
      </c>
      <c r="B1407" s="332" t="s">
        <v>2820</v>
      </c>
      <c r="C1407" s="124" t="s">
        <v>371</v>
      </c>
      <c r="D1407" s="333" t="s">
        <v>1197</v>
      </c>
      <c r="E1407" s="334"/>
      <c r="F1407" s="123" t="s">
        <v>1336</v>
      </c>
      <c r="G1407" s="123"/>
      <c r="H1407" s="126">
        <v>1291</v>
      </c>
      <c r="I1407" s="126">
        <v>115000</v>
      </c>
      <c r="J1407" s="126">
        <v>0</v>
      </c>
      <c r="K1407" s="366">
        <f t="shared" si="74"/>
        <v>0</v>
      </c>
      <c r="L1407" s="334">
        <f t="shared" si="72"/>
        <v>0</v>
      </c>
      <c r="M1407" s="337">
        <f t="shared" si="73"/>
        <v>148465000</v>
      </c>
      <c r="N1407" s="125"/>
      <c r="O1407" s="332" t="s">
        <v>776</v>
      </c>
      <c r="P1407" s="123" t="s">
        <v>1424</v>
      </c>
      <c r="Q1407" s="124" t="s">
        <v>281</v>
      </c>
      <c r="R1407" s="123" t="s">
        <v>70</v>
      </c>
      <c r="S1407" s="123" t="s">
        <v>213</v>
      </c>
    </row>
    <row r="1408" spans="1:19" ht="20.25" customHeight="1">
      <c r="A1408" s="123" t="s">
        <v>2819</v>
      </c>
      <c r="B1408" s="332" t="s">
        <v>2821</v>
      </c>
      <c r="C1408" s="124" t="s">
        <v>371</v>
      </c>
      <c r="D1408" s="333" t="s">
        <v>1197</v>
      </c>
      <c r="E1408" s="334"/>
      <c r="F1408" s="123" t="s">
        <v>906</v>
      </c>
      <c r="G1408" s="123"/>
      <c r="H1408" s="126">
        <v>2886</v>
      </c>
      <c r="I1408" s="126">
        <v>112440</v>
      </c>
      <c r="J1408" s="126">
        <v>46</v>
      </c>
      <c r="K1408" s="366">
        <f t="shared" si="74"/>
        <v>132756</v>
      </c>
      <c r="L1408" s="334">
        <f t="shared" si="72"/>
        <v>13275.6</v>
      </c>
      <c r="M1408" s="337">
        <f t="shared" si="73"/>
        <v>324501840</v>
      </c>
      <c r="N1408" s="125"/>
      <c r="O1408" s="332" t="s">
        <v>1433</v>
      </c>
      <c r="P1408" s="123" t="s">
        <v>1424</v>
      </c>
      <c r="Q1408" s="124" t="s">
        <v>370</v>
      </c>
      <c r="R1408" s="123" t="s">
        <v>68</v>
      </c>
      <c r="S1408" s="123" t="s">
        <v>213</v>
      </c>
    </row>
    <row r="1409" spans="1:19" ht="20.25" customHeight="1">
      <c r="A1409" s="123" t="s">
        <v>2819</v>
      </c>
      <c r="B1409" s="332" t="s">
        <v>2821</v>
      </c>
      <c r="C1409" s="124" t="s">
        <v>371</v>
      </c>
      <c r="D1409" s="333" t="s">
        <v>1197</v>
      </c>
      <c r="E1409" s="334"/>
      <c r="F1409" s="123" t="s">
        <v>880</v>
      </c>
      <c r="G1409" s="123"/>
      <c r="H1409" s="126">
        <v>2886</v>
      </c>
      <c r="I1409" s="126">
        <v>2611.5</v>
      </c>
      <c r="J1409" s="126">
        <v>0</v>
      </c>
      <c r="K1409" s="366">
        <f t="shared" si="74"/>
        <v>0</v>
      </c>
      <c r="L1409" s="334">
        <f t="shared" si="72"/>
        <v>0</v>
      </c>
      <c r="M1409" s="337">
        <f t="shared" si="73"/>
        <v>7536789</v>
      </c>
      <c r="N1409" s="125"/>
      <c r="O1409" s="332" t="s">
        <v>1433</v>
      </c>
      <c r="P1409" s="123" t="s">
        <v>1424</v>
      </c>
      <c r="Q1409" s="124" t="s">
        <v>336</v>
      </c>
      <c r="R1409" s="123" t="s">
        <v>73</v>
      </c>
      <c r="S1409" s="123" t="s">
        <v>213</v>
      </c>
    </row>
    <row r="1410" spans="1:19" ht="20.25" customHeight="1">
      <c r="A1410" s="123" t="s">
        <v>2819</v>
      </c>
      <c r="B1410" s="332" t="s">
        <v>2821</v>
      </c>
      <c r="C1410" s="124" t="s">
        <v>371</v>
      </c>
      <c r="D1410" s="333" t="s">
        <v>1197</v>
      </c>
      <c r="E1410" s="334"/>
      <c r="F1410" s="123" t="s">
        <v>1387</v>
      </c>
      <c r="G1410" s="123"/>
      <c r="H1410" s="126">
        <v>2580</v>
      </c>
      <c r="I1410" s="126">
        <v>10972.1</v>
      </c>
      <c r="J1410" s="126">
        <v>0</v>
      </c>
      <c r="K1410" s="366">
        <f t="shared" si="74"/>
        <v>0</v>
      </c>
      <c r="L1410" s="334">
        <f t="shared" si="72"/>
        <v>0</v>
      </c>
      <c r="M1410" s="337">
        <f t="shared" si="73"/>
        <v>28308018</v>
      </c>
      <c r="N1410" s="125"/>
      <c r="O1410" s="332" t="s">
        <v>1437</v>
      </c>
      <c r="P1410" s="123" t="s">
        <v>1424</v>
      </c>
      <c r="Q1410" s="124" t="s">
        <v>577</v>
      </c>
      <c r="R1410" s="123" t="s">
        <v>240</v>
      </c>
      <c r="S1410" s="123" t="s">
        <v>213</v>
      </c>
    </row>
    <row r="1411" spans="1:19" ht="20.25" customHeight="1">
      <c r="A1411" s="123" t="s">
        <v>2819</v>
      </c>
      <c r="B1411" s="332" t="s">
        <v>2821</v>
      </c>
      <c r="C1411" s="124" t="s">
        <v>371</v>
      </c>
      <c r="D1411" s="333" t="s">
        <v>1197</v>
      </c>
      <c r="E1411" s="334"/>
      <c r="F1411" s="123" t="s">
        <v>589</v>
      </c>
      <c r="G1411" s="123"/>
      <c r="H1411" s="126">
        <v>2580</v>
      </c>
      <c r="I1411" s="126">
        <v>22231.1</v>
      </c>
      <c r="J1411" s="126">
        <v>15</v>
      </c>
      <c r="K1411" s="366">
        <f t="shared" si="74"/>
        <v>38700</v>
      </c>
      <c r="L1411" s="334">
        <f t="shared" si="72"/>
        <v>3870</v>
      </c>
      <c r="M1411" s="337">
        <f t="shared" si="73"/>
        <v>57356237.999999993</v>
      </c>
      <c r="N1411" s="125"/>
      <c r="O1411" s="332" t="s">
        <v>1437</v>
      </c>
      <c r="P1411" s="123" t="s">
        <v>1424</v>
      </c>
      <c r="Q1411" s="124" t="s">
        <v>270</v>
      </c>
      <c r="R1411" s="123" t="s">
        <v>68</v>
      </c>
      <c r="S1411" s="123" t="s">
        <v>213</v>
      </c>
    </row>
    <row r="1412" spans="1:19" ht="20.25" customHeight="1">
      <c r="A1412" s="123" t="s">
        <v>2819</v>
      </c>
      <c r="B1412" s="332" t="s">
        <v>2821</v>
      </c>
      <c r="C1412" s="124" t="s">
        <v>371</v>
      </c>
      <c r="D1412" s="333" t="s">
        <v>1197</v>
      </c>
      <c r="E1412" s="334"/>
      <c r="F1412" s="123" t="s">
        <v>1091</v>
      </c>
      <c r="G1412" s="123"/>
      <c r="H1412" s="126">
        <v>306</v>
      </c>
      <c r="I1412" s="126">
        <v>58000</v>
      </c>
      <c r="J1412" s="126">
        <v>16.5</v>
      </c>
      <c r="K1412" s="366">
        <f t="shared" si="74"/>
        <v>5049</v>
      </c>
      <c r="L1412" s="334">
        <f t="shared" si="72"/>
        <v>504.9</v>
      </c>
      <c r="M1412" s="337">
        <f t="shared" si="73"/>
        <v>17748000</v>
      </c>
      <c r="N1412" s="125"/>
      <c r="O1412" s="332" t="s">
        <v>11</v>
      </c>
      <c r="P1412" s="123" t="s">
        <v>1424</v>
      </c>
      <c r="Q1412" s="124" t="s">
        <v>755</v>
      </c>
      <c r="R1412" s="123" t="s">
        <v>68</v>
      </c>
      <c r="S1412" s="123" t="s">
        <v>213</v>
      </c>
    </row>
    <row r="1413" spans="1:19" ht="20.25" customHeight="1">
      <c r="A1413" s="123" t="s">
        <v>741</v>
      </c>
      <c r="B1413" s="332" t="s">
        <v>2822</v>
      </c>
      <c r="C1413" s="124" t="s">
        <v>371</v>
      </c>
      <c r="D1413" s="333" t="s">
        <v>836</v>
      </c>
      <c r="E1413" s="334"/>
      <c r="F1413" s="123" t="s">
        <v>880</v>
      </c>
      <c r="G1413" s="123"/>
      <c r="H1413" s="126">
        <v>315</v>
      </c>
      <c r="I1413" s="126">
        <v>2632.8</v>
      </c>
      <c r="J1413" s="126">
        <v>0</v>
      </c>
      <c r="K1413" s="366">
        <f t="shared" si="74"/>
        <v>0</v>
      </c>
      <c r="L1413" s="334">
        <f t="shared" si="72"/>
        <v>0</v>
      </c>
      <c r="M1413" s="337">
        <f t="shared" si="73"/>
        <v>829332</v>
      </c>
      <c r="N1413" s="125"/>
      <c r="O1413" s="332" t="s">
        <v>1326</v>
      </c>
      <c r="P1413" s="123" t="s">
        <v>417</v>
      </c>
      <c r="Q1413" s="124" t="s">
        <v>336</v>
      </c>
      <c r="R1413" s="123" t="s">
        <v>73</v>
      </c>
      <c r="S1413" s="123" t="s">
        <v>213</v>
      </c>
    </row>
    <row r="1414" spans="1:19" ht="20.25" customHeight="1">
      <c r="A1414" s="123" t="s">
        <v>741</v>
      </c>
      <c r="B1414" s="332" t="s">
        <v>2822</v>
      </c>
      <c r="C1414" s="124" t="s">
        <v>371</v>
      </c>
      <c r="D1414" s="333" t="s">
        <v>836</v>
      </c>
      <c r="E1414" s="334"/>
      <c r="F1414" s="123" t="s">
        <v>880</v>
      </c>
      <c r="G1414" s="123"/>
      <c r="H1414" s="126">
        <v>315</v>
      </c>
      <c r="I1414" s="126">
        <v>2632.8</v>
      </c>
      <c r="J1414" s="126">
        <v>0</v>
      </c>
      <c r="K1414" s="366">
        <f t="shared" si="74"/>
        <v>0</v>
      </c>
      <c r="L1414" s="334">
        <f t="shared" si="72"/>
        <v>0</v>
      </c>
      <c r="M1414" s="337">
        <f t="shared" si="73"/>
        <v>829332</v>
      </c>
      <c r="N1414" s="125"/>
      <c r="O1414" s="332" t="s">
        <v>1326</v>
      </c>
      <c r="P1414" s="123" t="s">
        <v>417</v>
      </c>
      <c r="Q1414" s="124" t="s">
        <v>336</v>
      </c>
      <c r="R1414" s="123" t="s">
        <v>73</v>
      </c>
      <c r="S1414" s="123" t="s">
        <v>213</v>
      </c>
    </row>
    <row r="1415" spans="1:19" ht="20.25" customHeight="1">
      <c r="A1415" s="123" t="s">
        <v>741</v>
      </c>
      <c r="B1415" s="332" t="s">
        <v>2822</v>
      </c>
      <c r="C1415" s="124" t="s">
        <v>371</v>
      </c>
      <c r="D1415" s="333" t="s">
        <v>836</v>
      </c>
      <c r="E1415" s="334"/>
      <c r="F1415" s="123" t="s">
        <v>1004</v>
      </c>
      <c r="G1415" s="123"/>
      <c r="H1415" s="126">
        <v>168</v>
      </c>
      <c r="I1415" s="126">
        <v>10700</v>
      </c>
      <c r="J1415" s="126">
        <v>0</v>
      </c>
      <c r="K1415" s="366">
        <f t="shared" si="74"/>
        <v>0</v>
      </c>
      <c r="L1415" s="334">
        <f t="shared" si="72"/>
        <v>0</v>
      </c>
      <c r="M1415" s="337">
        <f t="shared" si="73"/>
        <v>1797600</v>
      </c>
      <c r="N1415" s="125"/>
      <c r="O1415" s="332" t="s">
        <v>2823</v>
      </c>
      <c r="P1415" s="123" t="s">
        <v>417</v>
      </c>
      <c r="Q1415" s="124" t="s">
        <v>336</v>
      </c>
      <c r="R1415" s="123" t="s">
        <v>73</v>
      </c>
      <c r="S1415" s="123" t="s">
        <v>213</v>
      </c>
    </row>
    <row r="1416" spans="1:19" ht="20.25" customHeight="1">
      <c r="A1416" s="123" t="s">
        <v>741</v>
      </c>
      <c r="B1416" s="332" t="s">
        <v>2822</v>
      </c>
      <c r="C1416" s="124" t="s">
        <v>371</v>
      </c>
      <c r="D1416" s="333" t="s">
        <v>836</v>
      </c>
      <c r="E1416" s="334"/>
      <c r="F1416" s="123" t="s">
        <v>1004</v>
      </c>
      <c r="G1416" s="123"/>
      <c r="H1416" s="126">
        <v>168</v>
      </c>
      <c r="I1416" s="126">
        <v>10700</v>
      </c>
      <c r="J1416" s="126">
        <v>0</v>
      </c>
      <c r="K1416" s="366">
        <f t="shared" si="74"/>
        <v>0</v>
      </c>
      <c r="L1416" s="334">
        <f t="shared" si="72"/>
        <v>0</v>
      </c>
      <c r="M1416" s="337">
        <f t="shared" si="73"/>
        <v>1797600</v>
      </c>
      <c r="N1416" s="125"/>
      <c r="O1416" s="332" t="s">
        <v>2823</v>
      </c>
      <c r="P1416" s="123" t="s">
        <v>417</v>
      </c>
      <c r="Q1416" s="124" t="s">
        <v>336</v>
      </c>
      <c r="R1416" s="123" t="s">
        <v>73</v>
      </c>
      <c r="S1416" s="123" t="s">
        <v>213</v>
      </c>
    </row>
    <row r="1417" spans="1:19" ht="20.25" customHeight="1">
      <c r="A1417" s="123" t="s">
        <v>741</v>
      </c>
      <c r="B1417" s="332" t="s">
        <v>2822</v>
      </c>
      <c r="C1417" s="124" t="s">
        <v>371</v>
      </c>
      <c r="D1417" s="333" t="s">
        <v>836</v>
      </c>
      <c r="E1417" s="334"/>
      <c r="F1417" s="123" t="s">
        <v>880</v>
      </c>
      <c r="G1417" s="123"/>
      <c r="H1417" s="126">
        <v>315</v>
      </c>
      <c r="I1417" s="126">
        <v>2662.5</v>
      </c>
      <c r="J1417" s="126">
        <v>0</v>
      </c>
      <c r="K1417" s="366">
        <f t="shared" si="74"/>
        <v>0</v>
      </c>
      <c r="L1417" s="334">
        <f t="shared" si="72"/>
        <v>0</v>
      </c>
      <c r="M1417" s="337">
        <f t="shared" si="73"/>
        <v>838687.5</v>
      </c>
      <c r="N1417" s="125"/>
      <c r="O1417" s="332" t="s">
        <v>1433</v>
      </c>
      <c r="P1417" s="123" t="s">
        <v>417</v>
      </c>
      <c r="Q1417" s="124" t="s">
        <v>336</v>
      </c>
      <c r="R1417" s="123" t="s">
        <v>73</v>
      </c>
      <c r="S1417" s="123" t="s">
        <v>213</v>
      </c>
    </row>
    <row r="1418" spans="1:19" ht="20.25" customHeight="1">
      <c r="A1418" s="123" t="s">
        <v>741</v>
      </c>
      <c r="B1418" s="332" t="s">
        <v>2822</v>
      </c>
      <c r="C1418" s="124" t="s">
        <v>371</v>
      </c>
      <c r="D1418" s="333" t="s">
        <v>836</v>
      </c>
      <c r="E1418" s="334"/>
      <c r="F1418" s="123" t="s">
        <v>880</v>
      </c>
      <c r="G1418" s="123"/>
      <c r="H1418" s="126">
        <v>315</v>
      </c>
      <c r="I1418" s="126">
        <v>2388.9</v>
      </c>
      <c r="J1418" s="126">
        <v>0</v>
      </c>
      <c r="K1418" s="366">
        <f t="shared" si="74"/>
        <v>0</v>
      </c>
      <c r="L1418" s="334">
        <f t="shared" si="72"/>
        <v>0</v>
      </c>
      <c r="M1418" s="337">
        <f t="shared" si="73"/>
        <v>752503.5</v>
      </c>
      <c r="N1418" s="125"/>
      <c r="O1418" s="332" t="s">
        <v>1290</v>
      </c>
      <c r="P1418" s="123" t="s">
        <v>417</v>
      </c>
      <c r="Q1418" s="124" t="s">
        <v>336</v>
      </c>
      <c r="R1418" s="123" t="s">
        <v>73</v>
      </c>
      <c r="S1418" s="123" t="s">
        <v>213</v>
      </c>
    </row>
    <row r="1419" spans="1:19" ht="20.25" customHeight="1">
      <c r="A1419" s="123" t="s">
        <v>741</v>
      </c>
      <c r="B1419" s="332" t="s">
        <v>2822</v>
      </c>
      <c r="C1419" s="124" t="s">
        <v>371</v>
      </c>
      <c r="D1419" s="333" t="s">
        <v>836</v>
      </c>
      <c r="E1419" s="334"/>
      <c r="F1419" s="123" t="s">
        <v>880</v>
      </c>
      <c r="G1419" s="123"/>
      <c r="H1419" s="126">
        <v>315</v>
      </c>
      <c r="I1419" s="126">
        <v>2388.9</v>
      </c>
      <c r="J1419" s="126">
        <v>0</v>
      </c>
      <c r="K1419" s="366">
        <f t="shared" si="74"/>
        <v>0</v>
      </c>
      <c r="L1419" s="334">
        <f t="shared" si="72"/>
        <v>0</v>
      </c>
      <c r="M1419" s="337">
        <f t="shared" si="73"/>
        <v>752503.5</v>
      </c>
      <c r="N1419" s="125"/>
      <c r="O1419" s="332" t="s">
        <v>1290</v>
      </c>
      <c r="P1419" s="123" t="s">
        <v>417</v>
      </c>
      <c r="Q1419" s="124" t="s">
        <v>336</v>
      </c>
      <c r="R1419" s="123" t="s">
        <v>73</v>
      </c>
      <c r="S1419" s="123" t="s">
        <v>213</v>
      </c>
    </row>
    <row r="1420" spans="1:19" ht="20.25" customHeight="1">
      <c r="A1420" s="123" t="s">
        <v>741</v>
      </c>
      <c r="B1420" s="332" t="s">
        <v>2822</v>
      </c>
      <c r="C1420" s="124" t="s">
        <v>371</v>
      </c>
      <c r="D1420" s="333" t="s">
        <v>836</v>
      </c>
      <c r="E1420" s="334"/>
      <c r="F1420" s="123" t="s">
        <v>881</v>
      </c>
      <c r="G1420" s="123"/>
      <c r="H1420" s="126">
        <v>315</v>
      </c>
      <c r="I1420" s="126">
        <v>7166.7</v>
      </c>
      <c r="J1420" s="126">
        <v>0</v>
      </c>
      <c r="K1420" s="366">
        <f t="shared" si="74"/>
        <v>0</v>
      </c>
      <c r="L1420" s="334">
        <f t="shared" si="72"/>
        <v>0</v>
      </c>
      <c r="M1420" s="337">
        <f t="shared" si="73"/>
        <v>2257510.5</v>
      </c>
      <c r="N1420" s="125"/>
      <c r="O1420" s="332" t="s">
        <v>1290</v>
      </c>
      <c r="P1420" s="123" t="s">
        <v>417</v>
      </c>
      <c r="Q1420" s="124" t="s">
        <v>336</v>
      </c>
      <c r="R1420" s="123" t="s">
        <v>73</v>
      </c>
      <c r="S1420" s="123" t="s">
        <v>213</v>
      </c>
    </row>
    <row r="1421" spans="1:19" ht="20.25" customHeight="1">
      <c r="A1421" s="123" t="s">
        <v>741</v>
      </c>
      <c r="B1421" s="332" t="s">
        <v>2822</v>
      </c>
      <c r="C1421" s="124" t="s">
        <v>371</v>
      </c>
      <c r="D1421" s="333" t="s">
        <v>836</v>
      </c>
      <c r="E1421" s="334"/>
      <c r="F1421" s="123" t="s">
        <v>882</v>
      </c>
      <c r="G1421" s="123"/>
      <c r="H1421" s="126">
        <v>315</v>
      </c>
      <c r="I1421" s="126">
        <v>5640.4</v>
      </c>
      <c r="J1421" s="126">
        <v>0</v>
      </c>
      <c r="K1421" s="366">
        <f t="shared" si="74"/>
        <v>0</v>
      </c>
      <c r="L1421" s="334">
        <f t="shared" si="72"/>
        <v>0</v>
      </c>
      <c r="M1421" s="337">
        <f t="shared" si="73"/>
        <v>1776726</v>
      </c>
      <c r="N1421" s="125"/>
      <c r="O1421" s="332" t="s">
        <v>1290</v>
      </c>
      <c r="P1421" s="123" t="s">
        <v>417</v>
      </c>
      <c r="Q1421" s="124" t="s">
        <v>336</v>
      </c>
      <c r="R1421" s="123" t="s">
        <v>73</v>
      </c>
      <c r="S1421" s="123" t="s">
        <v>213</v>
      </c>
    </row>
    <row r="1422" spans="1:19" ht="20.25" customHeight="1">
      <c r="A1422" s="123" t="s">
        <v>741</v>
      </c>
      <c r="B1422" s="332" t="s">
        <v>2822</v>
      </c>
      <c r="C1422" s="124" t="s">
        <v>371</v>
      </c>
      <c r="D1422" s="333" t="s">
        <v>836</v>
      </c>
      <c r="E1422" s="334"/>
      <c r="F1422" s="123" t="s">
        <v>1937</v>
      </c>
      <c r="G1422" s="123"/>
      <c r="H1422" s="126">
        <v>147</v>
      </c>
      <c r="I1422" s="126">
        <v>6696.4</v>
      </c>
      <c r="J1422" s="126">
        <v>0</v>
      </c>
      <c r="K1422" s="366">
        <f t="shared" si="74"/>
        <v>0</v>
      </c>
      <c r="L1422" s="334">
        <f t="shared" si="72"/>
        <v>0</v>
      </c>
      <c r="M1422" s="337">
        <f t="shared" si="73"/>
        <v>984370.79999999993</v>
      </c>
      <c r="N1422" s="125"/>
      <c r="O1422" s="332" t="s">
        <v>2824</v>
      </c>
      <c r="P1422" s="123" t="s">
        <v>417</v>
      </c>
      <c r="Q1422" s="124" t="s">
        <v>336</v>
      </c>
      <c r="R1422" s="123" t="s">
        <v>73</v>
      </c>
      <c r="S1422" s="123" t="s">
        <v>213</v>
      </c>
    </row>
    <row r="1423" spans="1:19" ht="20.25" customHeight="1">
      <c r="A1423" s="123" t="s">
        <v>741</v>
      </c>
      <c r="B1423" s="332" t="s">
        <v>2822</v>
      </c>
      <c r="C1423" s="124" t="s">
        <v>371</v>
      </c>
      <c r="D1423" s="333" t="s">
        <v>836</v>
      </c>
      <c r="E1423" s="334"/>
      <c r="F1423" s="123" t="s">
        <v>442</v>
      </c>
      <c r="G1423" s="123"/>
      <c r="H1423" s="126">
        <v>147</v>
      </c>
      <c r="I1423" s="126">
        <v>656.5</v>
      </c>
      <c r="J1423" s="126">
        <v>0</v>
      </c>
      <c r="K1423" s="366">
        <f t="shared" si="74"/>
        <v>0</v>
      </c>
      <c r="L1423" s="334">
        <f t="shared" si="72"/>
        <v>0</v>
      </c>
      <c r="M1423" s="337">
        <f t="shared" si="73"/>
        <v>96505.5</v>
      </c>
      <c r="N1423" s="125"/>
      <c r="O1423" s="332" t="s">
        <v>2824</v>
      </c>
      <c r="P1423" s="123" t="s">
        <v>417</v>
      </c>
      <c r="Q1423" s="124" t="s">
        <v>336</v>
      </c>
      <c r="R1423" s="123" t="s">
        <v>73</v>
      </c>
      <c r="S1423" s="123" t="s">
        <v>213</v>
      </c>
    </row>
    <row r="1424" spans="1:19" ht="20.25" customHeight="1">
      <c r="A1424" s="123" t="s">
        <v>741</v>
      </c>
      <c r="B1424" s="332" t="s">
        <v>2822</v>
      </c>
      <c r="C1424" s="124" t="s">
        <v>371</v>
      </c>
      <c r="D1424" s="333" t="s">
        <v>836</v>
      </c>
      <c r="E1424" s="334"/>
      <c r="F1424" s="123" t="s">
        <v>81</v>
      </c>
      <c r="G1424" s="123"/>
      <c r="H1424" s="126">
        <v>147</v>
      </c>
      <c r="I1424" s="126">
        <v>4595.5</v>
      </c>
      <c r="J1424" s="126">
        <v>0</v>
      </c>
      <c r="K1424" s="366">
        <f t="shared" si="74"/>
        <v>0</v>
      </c>
      <c r="L1424" s="334">
        <f t="shared" ref="L1424:L1487" si="75">IFERROR(K1424/10,"0")</f>
        <v>0</v>
      </c>
      <c r="M1424" s="337">
        <f t="shared" ref="M1424:M1487" si="76">H1424*I1424</f>
        <v>675538.5</v>
      </c>
      <c r="N1424" s="125"/>
      <c r="O1424" s="332" t="s">
        <v>2824</v>
      </c>
      <c r="P1424" s="123" t="s">
        <v>417</v>
      </c>
      <c r="Q1424" s="124" t="s">
        <v>336</v>
      </c>
      <c r="R1424" s="123" t="s">
        <v>73</v>
      </c>
      <c r="S1424" s="123" t="s">
        <v>213</v>
      </c>
    </row>
    <row r="1425" spans="1:19" ht="20.25" customHeight="1">
      <c r="A1425" s="123" t="s">
        <v>741</v>
      </c>
      <c r="B1425" s="332" t="s">
        <v>2822</v>
      </c>
      <c r="C1425" s="124" t="s">
        <v>371</v>
      </c>
      <c r="D1425" s="333" t="s">
        <v>836</v>
      </c>
      <c r="E1425" s="334"/>
      <c r="F1425" s="123" t="s">
        <v>367</v>
      </c>
      <c r="G1425" s="123"/>
      <c r="H1425" s="126">
        <v>147</v>
      </c>
      <c r="I1425" s="126">
        <v>3610.8</v>
      </c>
      <c r="J1425" s="126">
        <v>0</v>
      </c>
      <c r="K1425" s="366">
        <f t="shared" si="74"/>
        <v>0</v>
      </c>
      <c r="L1425" s="334">
        <f t="shared" si="75"/>
        <v>0</v>
      </c>
      <c r="M1425" s="337">
        <f t="shared" si="76"/>
        <v>530787.6</v>
      </c>
      <c r="N1425" s="125"/>
      <c r="O1425" s="332" t="s">
        <v>2824</v>
      </c>
      <c r="P1425" s="123" t="s">
        <v>417</v>
      </c>
      <c r="Q1425" s="124" t="s">
        <v>336</v>
      </c>
      <c r="R1425" s="123" t="s">
        <v>73</v>
      </c>
      <c r="S1425" s="123" t="s">
        <v>213</v>
      </c>
    </row>
    <row r="1426" spans="1:19" ht="20.25" customHeight="1">
      <c r="A1426" s="123" t="s">
        <v>741</v>
      </c>
      <c r="B1426" s="332" t="s">
        <v>2822</v>
      </c>
      <c r="C1426" s="124" t="s">
        <v>371</v>
      </c>
      <c r="D1426" s="333" t="s">
        <v>836</v>
      </c>
      <c r="E1426" s="334"/>
      <c r="F1426" s="123" t="s">
        <v>1580</v>
      </c>
      <c r="G1426" s="123"/>
      <c r="H1426" s="126">
        <v>168</v>
      </c>
      <c r="I1426" s="126">
        <v>6904.8</v>
      </c>
      <c r="J1426" s="126">
        <v>0</v>
      </c>
      <c r="K1426" s="366">
        <f t="shared" si="74"/>
        <v>0</v>
      </c>
      <c r="L1426" s="334">
        <f t="shared" si="75"/>
        <v>0</v>
      </c>
      <c r="M1426" s="337">
        <f t="shared" si="76"/>
        <v>1160006.4000000001</v>
      </c>
      <c r="N1426" s="125"/>
      <c r="O1426" s="332" t="s">
        <v>2825</v>
      </c>
      <c r="P1426" s="123" t="s">
        <v>417</v>
      </c>
      <c r="Q1426" s="124" t="s">
        <v>336</v>
      </c>
      <c r="R1426" s="123" t="s">
        <v>73</v>
      </c>
      <c r="S1426" s="123" t="s">
        <v>213</v>
      </c>
    </row>
    <row r="1427" spans="1:19" ht="20.25" customHeight="1">
      <c r="A1427" s="123" t="s">
        <v>741</v>
      </c>
      <c r="B1427" s="332" t="s">
        <v>2822</v>
      </c>
      <c r="C1427" s="124" t="s">
        <v>371</v>
      </c>
      <c r="D1427" s="333" t="s">
        <v>836</v>
      </c>
      <c r="E1427" s="334"/>
      <c r="F1427" s="123" t="s">
        <v>81</v>
      </c>
      <c r="G1427" s="123"/>
      <c r="H1427" s="126">
        <v>168</v>
      </c>
      <c r="I1427" s="126">
        <v>4202.8999999999996</v>
      </c>
      <c r="J1427" s="126">
        <v>0</v>
      </c>
      <c r="K1427" s="366">
        <f t="shared" si="74"/>
        <v>0</v>
      </c>
      <c r="L1427" s="334">
        <f t="shared" si="75"/>
        <v>0</v>
      </c>
      <c r="M1427" s="337">
        <f t="shared" si="76"/>
        <v>706087.2</v>
      </c>
      <c r="N1427" s="125"/>
      <c r="O1427" s="332" t="s">
        <v>2825</v>
      </c>
      <c r="P1427" s="123" t="s">
        <v>417</v>
      </c>
      <c r="Q1427" s="124" t="s">
        <v>336</v>
      </c>
      <c r="R1427" s="123" t="s">
        <v>73</v>
      </c>
      <c r="S1427" s="123" t="s">
        <v>213</v>
      </c>
    </row>
    <row r="1428" spans="1:19" ht="20.25" customHeight="1">
      <c r="A1428" s="123" t="s">
        <v>741</v>
      </c>
      <c r="B1428" s="332" t="s">
        <v>2822</v>
      </c>
      <c r="C1428" s="124" t="s">
        <v>371</v>
      </c>
      <c r="D1428" s="333" t="s">
        <v>836</v>
      </c>
      <c r="E1428" s="334"/>
      <c r="F1428" s="123" t="s">
        <v>1331</v>
      </c>
      <c r="G1428" s="123"/>
      <c r="H1428" s="126">
        <v>168</v>
      </c>
      <c r="I1428" s="126">
        <v>5764</v>
      </c>
      <c r="J1428" s="126">
        <v>0</v>
      </c>
      <c r="K1428" s="366">
        <f t="shared" si="74"/>
        <v>0</v>
      </c>
      <c r="L1428" s="334">
        <f t="shared" si="75"/>
        <v>0</v>
      </c>
      <c r="M1428" s="337">
        <f t="shared" si="76"/>
        <v>968352</v>
      </c>
      <c r="N1428" s="125"/>
      <c r="O1428" s="332" t="s">
        <v>2825</v>
      </c>
      <c r="P1428" s="123" t="s">
        <v>417</v>
      </c>
      <c r="Q1428" s="124" t="s">
        <v>336</v>
      </c>
      <c r="R1428" s="123" t="s">
        <v>73</v>
      </c>
      <c r="S1428" s="123" t="s">
        <v>213</v>
      </c>
    </row>
    <row r="1429" spans="1:19" ht="20.25" customHeight="1">
      <c r="A1429" s="123" t="s">
        <v>741</v>
      </c>
      <c r="B1429" s="332" t="s">
        <v>2822</v>
      </c>
      <c r="C1429" s="124" t="s">
        <v>371</v>
      </c>
      <c r="D1429" s="333" t="s">
        <v>836</v>
      </c>
      <c r="E1429" s="334"/>
      <c r="F1429" s="123" t="s">
        <v>82</v>
      </c>
      <c r="G1429" s="123"/>
      <c r="H1429" s="126">
        <v>168</v>
      </c>
      <c r="I1429" s="126">
        <v>11407.9</v>
      </c>
      <c r="J1429" s="126">
        <v>0</v>
      </c>
      <c r="K1429" s="366">
        <f t="shared" si="74"/>
        <v>0</v>
      </c>
      <c r="L1429" s="334">
        <f t="shared" si="75"/>
        <v>0</v>
      </c>
      <c r="M1429" s="337">
        <f t="shared" si="76"/>
        <v>1916527.2</v>
      </c>
      <c r="N1429" s="125"/>
      <c r="O1429" s="332" t="s">
        <v>2825</v>
      </c>
      <c r="P1429" s="123" t="s">
        <v>417</v>
      </c>
      <c r="Q1429" s="124" t="s">
        <v>336</v>
      </c>
      <c r="R1429" s="123" t="s">
        <v>73</v>
      </c>
      <c r="S1429" s="123" t="s">
        <v>213</v>
      </c>
    </row>
    <row r="1430" spans="1:19" ht="20.25" customHeight="1">
      <c r="A1430" s="123" t="s">
        <v>2826</v>
      </c>
      <c r="B1430" s="332" t="s">
        <v>2827</v>
      </c>
      <c r="C1430" s="124" t="s">
        <v>621</v>
      </c>
      <c r="D1430" s="333" t="s">
        <v>836</v>
      </c>
      <c r="E1430" s="334"/>
      <c r="F1430" s="123" t="s">
        <v>997</v>
      </c>
      <c r="G1430" s="123"/>
      <c r="H1430" s="126">
        <v>232</v>
      </c>
      <c r="I1430" s="126">
        <v>11720.9</v>
      </c>
      <c r="J1430" s="126">
        <v>7.5</v>
      </c>
      <c r="K1430" s="366">
        <f t="shared" si="74"/>
        <v>1740</v>
      </c>
      <c r="L1430" s="334">
        <f t="shared" si="75"/>
        <v>174</v>
      </c>
      <c r="M1430" s="337">
        <f t="shared" si="76"/>
        <v>2719248.8</v>
      </c>
      <c r="N1430" s="125"/>
      <c r="O1430" s="332" t="s">
        <v>2828</v>
      </c>
      <c r="P1430" s="123" t="s">
        <v>1361</v>
      </c>
      <c r="Q1430" s="124" t="s">
        <v>577</v>
      </c>
      <c r="R1430" s="123" t="s">
        <v>240</v>
      </c>
      <c r="S1430" s="123" t="s">
        <v>213</v>
      </c>
    </row>
    <row r="1431" spans="1:19" ht="20.25" customHeight="1">
      <c r="A1431" s="123" t="s">
        <v>455</v>
      </c>
      <c r="B1431" s="332" t="s">
        <v>2829</v>
      </c>
      <c r="C1431" s="124" t="s">
        <v>472</v>
      </c>
      <c r="D1431" s="333" t="s">
        <v>527</v>
      </c>
      <c r="E1431" s="334"/>
      <c r="F1431" s="123" t="s">
        <v>619</v>
      </c>
      <c r="G1431" s="123"/>
      <c r="H1431" s="126">
        <v>755</v>
      </c>
      <c r="I1431" s="126">
        <v>10124</v>
      </c>
      <c r="J1431" s="126">
        <v>0</v>
      </c>
      <c r="K1431" s="366">
        <f t="shared" si="74"/>
        <v>0</v>
      </c>
      <c r="L1431" s="334">
        <f t="shared" si="75"/>
        <v>0</v>
      </c>
      <c r="M1431" s="337">
        <f t="shared" si="76"/>
        <v>7643620</v>
      </c>
      <c r="N1431" s="125"/>
      <c r="O1431" s="332" t="s">
        <v>2830</v>
      </c>
      <c r="P1431" s="123" t="s">
        <v>372</v>
      </c>
      <c r="Q1431" s="124" t="s">
        <v>336</v>
      </c>
      <c r="R1431" s="123" t="s">
        <v>73</v>
      </c>
      <c r="S1431" s="123" t="s">
        <v>109</v>
      </c>
    </row>
    <row r="1432" spans="1:19" ht="20.25" customHeight="1">
      <c r="A1432" s="123" t="s">
        <v>455</v>
      </c>
      <c r="B1432" s="332" t="s">
        <v>2829</v>
      </c>
      <c r="C1432" s="124" t="s">
        <v>472</v>
      </c>
      <c r="D1432" s="333" t="s">
        <v>527</v>
      </c>
      <c r="E1432" s="334"/>
      <c r="F1432" s="123" t="s">
        <v>442</v>
      </c>
      <c r="G1432" s="123"/>
      <c r="H1432" s="126">
        <v>755</v>
      </c>
      <c r="I1432" s="126">
        <v>578.5</v>
      </c>
      <c r="J1432" s="126">
        <v>0</v>
      </c>
      <c r="K1432" s="366">
        <f t="shared" si="74"/>
        <v>0</v>
      </c>
      <c r="L1432" s="334">
        <f t="shared" si="75"/>
        <v>0</v>
      </c>
      <c r="M1432" s="337">
        <f t="shared" si="76"/>
        <v>436767.5</v>
      </c>
      <c r="N1432" s="125"/>
      <c r="O1432" s="332" t="s">
        <v>2830</v>
      </c>
      <c r="P1432" s="123" t="s">
        <v>372</v>
      </c>
      <c r="Q1432" s="124" t="s">
        <v>336</v>
      </c>
      <c r="R1432" s="123" t="s">
        <v>73</v>
      </c>
      <c r="S1432" s="123" t="s">
        <v>109</v>
      </c>
    </row>
    <row r="1433" spans="1:19" ht="20.25" customHeight="1">
      <c r="A1433" s="123" t="s">
        <v>455</v>
      </c>
      <c r="B1433" s="332" t="s">
        <v>2829</v>
      </c>
      <c r="C1433" s="124" t="s">
        <v>472</v>
      </c>
      <c r="D1433" s="333" t="s">
        <v>527</v>
      </c>
      <c r="E1433" s="334"/>
      <c r="F1433" s="123" t="s">
        <v>81</v>
      </c>
      <c r="G1433" s="123"/>
      <c r="H1433" s="126">
        <v>755</v>
      </c>
      <c r="I1433" s="126">
        <v>4049.6</v>
      </c>
      <c r="J1433" s="126">
        <v>0</v>
      </c>
      <c r="K1433" s="366">
        <f t="shared" si="74"/>
        <v>0</v>
      </c>
      <c r="L1433" s="334">
        <f t="shared" si="75"/>
        <v>0</v>
      </c>
      <c r="M1433" s="337">
        <f t="shared" si="76"/>
        <v>3057448</v>
      </c>
      <c r="N1433" s="125"/>
      <c r="O1433" s="332" t="s">
        <v>2830</v>
      </c>
      <c r="P1433" s="123" t="s">
        <v>372</v>
      </c>
      <c r="Q1433" s="124" t="s">
        <v>336</v>
      </c>
      <c r="R1433" s="123" t="s">
        <v>73</v>
      </c>
      <c r="S1433" s="123" t="s">
        <v>109</v>
      </c>
    </row>
    <row r="1434" spans="1:19" ht="20.25" customHeight="1">
      <c r="A1434" s="123" t="s">
        <v>455</v>
      </c>
      <c r="B1434" s="332" t="s">
        <v>2829</v>
      </c>
      <c r="C1434" s="124" t="s">
        <v>472</v>
      </c>
      <c r="D1434" s="333" t="s">
        <v>527</v>
      </c>
      <c r="E1434" s="334"/>
      <c r="F1434" s="123" t="s">
        <v>385</v>
      </c>
      <c r="G1434" s="123"/>
      <c r="H1434" s="126">
        <v>755</v>
      </c>
      <c r="I1434" s="126">
        <v>694.2</v>
      </c>
      <c r="J1434" s="126">
        <v>0</v>
      </c>
      <c r="K1434" s="366">
        <f t="shared" si="74"/>
        <v>0</v>
      </c>
      <c r="L1434" s="334">
        <f t="shared" si="75"/>
        <v>0</v>
      </c>
      <c r="M1434" s="337">
        <f t="shared" si="76"/>
        <v>524121.00000000006</v>
      </c>
      <c r="N1434" s="125"/>
      <c r="O1434" s="332" t="s">
        <v>2830</v>
      </c>
      <c r="P1434" s="123" t="s">
        <v>372</v>
      </c>
      <c r="Q1434" s="124" t="s">
        <v>336</v>
      </c>
      <c r="R1434" s="123" t="s">
        <v>73</v>
      </c>
      <c r="S1434" s="123" t="s">
        <v>109</v>
      </c>
    </row>
    <row r="1435" spans="1:19" ht="20.25" customHeight="1">
      <c r="A1435" s="123" t="s">
        <v>455</v>
      </c>
      <c r="B1435" s="332" t="s">
        <v>2829</v>
      </c>
      <c r="C1435" s="124" t="s">
        <v>472</v>
      </c>
      <c r="D1435" s="333" t="s">
        <v>527</v>
      </c>
      <c r="E1435" s="334"/>
      <c r="F1435" s="123" t="s">
        <v>84</v>
      </c>
      <c r="G1435" s="123"/>
      <c r="H1435" s="126">
        <v>755</v>
      </c>
      <c r="I1435" s="126">
        <v>5553.7</v>
      </c>
      <c r="J1435" s="126">
        <v>0</v>
      </c>
      <c r="K1435" s="366">
        <f t="shared" si="74"/>
        <v>0</v>
      </c>
      <c r="L1435" s="334">
        <f t="shared" si="75"/>
        <v>0</v>
      </c>
      <c r="M1435" s="337">
        <f t="shared" si="76"/>
        <v>4193043.5</v>
      </c>
      <c r="N1435" s="125"/>
      <c r="O1435" s="332" t="s">
        <v>2830</v>
      </c>
      <c r="P1435" s="123" t="s">
        <v>372</v>
      </c>
      <c r="Q1435" s="124" t="s">
        <v>336</v>
      </c>
      <c r="R1435" s="123" t="s">
        <v>73</v>
      </c>
      <c r="S1435" s="123" t="s">
        <v>109</v>
      </c>
    </row>
    <row r="1436" spans="1:19" ht="20.25" customHeight="1">
      <c r="A1436" s="123" t="s">
        <v>455</v>
      </c>
      <c r="B1436" s="332" t="s">
        <v>2829</v>
      </c>
      <c r="C1436" s="124" t="s">
        <v>472</v>
      </c>
      <c r="D1436" s="333" t="s">
        <v>527</v>
      </c>
      <c r="E1436" s="334"/>
      <c r="F1436" s="123" t="s">
        <v>1387</v>
      </c>
      <c r="G1436" s="123"/>
      <c r="H1436" s="126">
        <v>946</v>
      </c>
      <c r="I1436" s="126">
        <v>14696.6</v>
      </c>
      <c r="J1436" s="126">
        <v>0</v>
      </c>
      <c r="K1436" s="366">
        <f t="shared" si="74"/>
        <v>0</v>
      </c>
      <c r="L1436" s="334">
        <f t="shared" si="75"/>
        <v>0</v>
      </c>
      <c r="M1436" s="337">
        <f t="shared" si="76"/>
        <v>13902983.6</v>
      </c>
      <c r="N1436" s="125"/>
      <c r="O1436" s="332" t="s">
        <v>2831</v>
      </c>
      <c r="P1436" s="123" t="s">
        <v>372</v>
      </c>
      <c r="Q1436" s="124" t="s">
        <v>577</v>
      </c>
      <c r="R1436" s="123" t="s">
        <v>240</v>
      </c>
      <c r="S1436" s="123" t="s">
        <v>109</v>
      </c>
    </row>
    <row r="1437" spans="1:19" ht="20.25" customHeight="1">
      <c r="A1437" s="123" t="s">
        <v>455</v>
      </c>
      <c r="B1437" s="332" t="s">
        <v>2829</v>
      </c>
      <c r="C1437" s="124" t="s">
        <v>472</v>
      </c>
      <c r="D1437" s="333" t="s">
        <v>527</v>
      </c>
      <c r="E1437" s="334"/>
      <c r="F1437" s="123" t="s">
        <v>880</v>
      </c>
      <c r="G1437" s="123"/>
      <c r="H1437" s="126">
        <v>946</v>
      </c>
      <c r="I1437" s="126">
        <v>2588.6</v>
      </c>
      <c r="J1437" s="126">
        <v>0</v>
      </c>
      <c r="K1437" s="366">
        <f t="shared" si="74"/>
        <v>0</v>
      </c>
      <c r="L1437" s="334">
        <f t="shared" si="75"/>
        <v>0</v>
      </c>
      <c r="M1437" s="337">
        <f t="shared" si="76"/>
        <v>2448815.6</v>
      </c>
      <c r="N1437" s="125"/>
      <c r="O1437" s="332" t="s">
        <v>2832</v>
      </c>
      <c r="P1437" s="123" t="s">
        <v>372</v>
      </c>
      <c r="Q1437" s="124" t="s">
        <v>336</v>
      </c>
      <c r="R1437" s="123" t="s">
        <v>73</v>
      </c>
      <c r="S1437" s="123" t="s">
        <v>109</v>
      </c>
    </row>
    <row r="1438" spans="1:19" ht="20.25" customHeight="1">
      <c r="A1438" s="123" t="s">
        <v>455</v>
      </c>
      <c r="B1438" s="332" t="s">
        <v>2829</v>
      </c>
      <c r="C1438" s="124" t="s">
        <v>472</v>
      </c>
      <c r="D1438" s="333" t="s">
        <v>527</v>
      </c>
      <c r="E1438" s="334"/>
      <c r="F1438" s="123" t="s">
        <v>1912</v>
      </c>
      <c r="G1438" s="123"/>
      <c r="H1438" s="126">
        <v>927</v>
      </c>
      <c r="I1438" s="126">
        <v>6599.6</v>
      </c>
      <c r="J1438" s="126">
        <v>0</v>
      </c>
      <c r="K1438" s="366">
        <f t="shared" si="74"/>
        <v>0</v>
      </c>
      <c r="L1438" s="334">
        <f t="shared" si="75"/>
        <v>0</v>
      </c>
      <c r="M1438" s="337">
        <f t="shared" si="76"/>
        <v>6117829.2000000002</v>
      </c>
      <c r="N1438" s="125"/>
      <c r="O1438" s="332" t="s">
        <v>2833</v>
      </c>
      <c r="P1438" s="123" t="s">
        <v>372</v>
      </c>
      <c r="Q1438" s="124" t="s">
        <v>336</v>
      </c>
      <c r="R1438" s="123" t="s">
        <v>73</v>
      </c>
      <c r="S1438" s="123" t="s">
        <v>109</v>
      </c>
    </row>
    <row r="1439" spans="1:19" ht="20.25" customHeight="1">
      <c r="A1439" s="123" t="s">
        <v>455</v>
      </c>
      <c r="B1439" s="332" t="s">
        <v>2829</v>
      </c>
      <c r="C1439" s="124" t="s">
        <v>472</v>
      </c>
      <c r="D1439" s="333" t="s">
        <v>527</v>
      </c>
      <c r="E1439" s="334"/>
      <c r="F1439" s="123" t="s">
        <v>81</v>
      </c>
      <c r="G1439" s="123"/>
      <c r="H1439" s="126">
        <v>927</v>
      </c>
      <c r="I1439" s="126">
        <v>5774.6</v>
      </c>
      <c r="J1439" s="126">
        <v>0</v>
      </c>
      <c r="K1439" s="366">
        <f t="shared" si="74"/>
        <v>0</v>
      </c>
      <c r="L1439" s="334">
        <f t="shared" si="75"/>
        <v>0</v>
      </c>
      <c r="M1439" s="337">
        <f t="shared" si="76"/>
        <v>5353054.2</v>
      </c>
      <c r="N1439" s="125"/>
      <c r="O1439" s="332" t="s">
        <v>2833</v>
      </c>
      <c r="P1439" s="123" t="s">
        <v>372</v>
      </c>
      <c r="Q1439" s="124" t="s">
        <v>336</v>
      </c>
      <c r="R1439" s="123" t="s">
        <v>73</v>
      </c>
      <c r="S1439" s="123" t="s">
        <v>109</v>
      </c>
    </row>
    <row r="1440" spans="1:19" ht="20.25" customHeight="1">
      <c r="A1440" s="123" t="s">
        <v>455</v>
      </c>
      <c r="B1440" s="332" t="s">
        <v>2829</v>
      </c>
      <c r="C1440" s="124" t="s">
        <v>472</v>
      </c>
      <c r="D1440" s="333" t="s">
        <v>527</v>
      </c>
      <c r="E1440" s="334"/>
      <c r="F1440" s="123" t="s">
        <v>1121</v>
      </c>
      <c r="G1440" s="123"/>
      <c r="H1440" s="126">
        <v>927</v>
      </c>
      <c r="I1440" s="126">
        <v>15674</v>
      </c>
      <c r="J1440" s="126">
        <v>0</v>
      </c>
      <c r="K1440" s="366">
        <f t="shared" si="74"/>
        <v>0</v>
      </c>
      <c r="L1440" s="334">
        <f t="shared" si="75"/>
        <v>0</v>
      </c>
      <c r="M1440" s="337">
        <f t="shared" si="76"/>
        <v>14529798</v>
      </c>
      <c r="N1440" s="125"/>
      <c r="O1440" s="332" t="s">
        <v>2833</v>
      </c>
      <c r="P1440" s="123" t="s">
        <v>372</v>
      </c>
      <c r="Q1440" s="124" t="s">
        <v>336</v>
      </c>
      <c r="R1440" s="123" t="s">
        <v>73</v>
      </c>
      <c r="S1440" s="123" t="s">
        <v>109</v>
      </c>
    </row>
    <row r="1441" spans="1:19" ht="20.25" customHeight="1">
      <c r="A1441" s="123" t="s">
        <v>455</v>
      </c>
      <c r="B1441" s="332" t="s">
        <v>2829</v>
      </c>
      <c r="C1441" s="124" t="s">
        <v>472</v>
      </c>
      <c r="D1441" s="333" t="s">
        <v>527</v>
      </c>
      <c r="E1441" s="334"/>
      <c r="F1441" s="123" t="s">
        <v>880</v>
      </c>
      <c r="G1441" s="123"/>
      <c r="H1441" s="126">
        <v>946</v>
      </c>
      <c r="I1441" s="126">
        <v>3058.8</v>
      </c>
      <c r="J1441" s="126">
        <v>0</v>
      </c>
      <c r="K1441" s="366">
        <f t="shared" si="74"/>
        <v>0</v>
      </c>
      <c r="L1441" s="334">
        <f t="shared" si="75"/>
        <v>0</v>
      </c>
      <c r="M1441" s="337">
        <f t="shared" si="76"/>
        <v>2893624.8000000003</v>
      </c>
      <c r="N1441" s="125"/>
      <c r="O1441" s="332" t="s">
        <v>2834</v>
      </c>
      <c r="P1441" s="123" t="s">
        <v>372</v>
      </c>
      <c r="Q1441" s="124" t="s">
        <v>336</v>
      </c>
      <c r="R1441" s="123" t="s">
        <v>73</v>
      </c>
      <c r="S1441" s="123" t="s">
        <v>109</v>
      </c>
    </row>
    <row r="1442" spans="1:19" ht="20.25" customHeight="1">
      <c r="A1442" s="123" t="s">
        <v>455</v>
      </c>
      <c r="B1442" s="332" t="s">
        <v>2829</v>
      </c>
      <c r="C1442" s="124" t="s">
        <v>472</v>
      </c>
      <c r="D1442" s="333" t="s">
        <v>527</v>
      </c>
      <c r="E1442" s="334"/>
      <c r="F1442" s="123" t="s">
        <v>880</v>
      </c>
      <c r="G1442" s="123"/>
      <c r="H1442" s="126">
        <v>946</v>
      </c>
      <c r="I1442" s="126">
        <v>3058.8</v>
      </c>
      <c r="J1442" s="126">
        <v>0</v>
      </c>
      <c r="K1442" s="366">
        <f t="shared" si="74"/>
        <v>0</v>
      </c>
      <c r="L1442" s="334">
        <f t="shared" si="75"/>
        <v>0</v>
      </c>
      <c r="M1442" s="337">
        <f t="shared" si="76"/>
        <v>2893624.8000000003</v>
      </c>
      <c r="N1442" s="125"/>
      <c r="O1442" s="332" t="s">
        <v>2834</v>
      </c>
      <c r="P1442" s="123" t="s">
        <v>372</v>
      </c>
      <c r="Q1442" s="124" t="s">
        <v>336</v>
      </c>
      <c r="R1442" s="123" t="s">
        <v>73</v>
      </c>
      <c r="S1442" s="123" t="s">
        <v>109</v>
      </c>
    </row>
    <row r="1443" spans="1:19" ht="20.25" customHeight="1">
      <c r="A1443" s="123" t="s">
        <v>455</v>
      </c>
      <c r="B1443" s="332" t="s">
        <v>2829</v>
      </c>
      <c r="C1443" s="124" t="s">
        <v>472</v>
      </c>
      <c r="D1443" s="333" t="s">
        <v>527</v>
      </c>
      <c r="E1443" s="334"/>
      <c r="F1443" s="123" t="s">
        <v>1575</v>
      </c>
      <c r="G1443" s="123"/>
      <c r="H1443" s="126">
        <v>946</v>
      </c>
      <c r="I1443" s="126">
        <v>6117.6</v>
      </c>
      <c r="J1443" s="126">
        <v>0</v>
      </c>
      <c r="K1443" s="366">
        <f t="shared" si="74"/>
        <v>0</v>
      </c>
      <c r="L1443" s="334">
        <f t="shared" si="75"/>
        <v>0</v>
      </c>
      <c r="M1443" s="337">
        <f t="shared" si="76"/>
        <v>5787249.6000000006</v>
      </c>
      <c r="N1443" s="125"/>
      <c r="O1443" s="332" t="s">
        <v>2834</v>
      </c>
      <c r="P1443" s="123" t="s">
        <v>372</v>
      </c>
      <c r="Q1443" s="124" t="s">
        <v>336</v>
      </c>
      <c r="R1443" s="123" t="s">
        <v>73</v>
      </c>
      <c r="S1443" s="123" t="s">
        <v>109</v>
      </c>
    </row>
    <row r="1444" spans="1:19" ht="20.25" customHeight="1">
      <c r="A1444" s="123" t="s">
        <v>455</v>
      </c>
      <c r="B1444" s="332" t="s">
        <v>2829</v>
      </c>
      <c r="C1444" s="124" t="s">
        <v>472</v>
      </c>
      <c r="D1444" s="333" t="s">
        <v>527</v>
      </c>
      <c r="E1444" s="334"/>
      <c r="F1444" s="123" t="s">
        <v>882</v>
      </c>
      <c r="G1444" s="123"/>
      <c r="H1444" s="126">
        <v>946</v>
      </c>
      <c r="I1444" s="126">
        <v>7222.2</v>
      </c>
      <c r="J1444" s="126">
        <v>0</v>
      </c>
      <c r="K1444" s="366">
        <f t="shared" si="74"/>
        <v>0</v>
      </c>
      <c r="L1444" s="334">
        <f t="shared" si="75"/>
        <v>0</v>
      </c>
      <c r="M1444" s="337">
        <f t="shared" si="76"/>
        <v>6832201.2000000002</v>
      </c>
      <c r="N1444" s="125"/>
      <c r="O1444" s="332" t="s">
        <v>2834</v>
      </c>
      <c r="P1444" s="123" t="s">
        <v>372</v>
      </c>
      <c r="Q1444" s="124" t="s">
        <v>336</v>
      </c>
      <c r="R1444" s="123" t="s">
        <v>73</v>
      </c>
      <c r="S1444" s="123" t="s">
        <v>109</v>
      </c>
    </row>
    <row r="1445" spans="1:19" ht="20.25" customHeight="1">
      <c r="A1445" s="123" t="s">
        <v>455</v>
      </c>
      <c r="B1445" s="332" t="s">
        <v>2829</v>
      </c>
      <c r="C1445" s="124" t="s">
        <v>472</v>
      </c>
      <c r="D1445" s="333" t="s">
        <v>527</v>
      </c>
      <c r="E1445" s="334"/>
      <c r="F1445" s="123" t="s">
        <v>880</v>
      </c>
      <c r="G1445" s="123"/>
      <c r="H1445" s="126">
        <v>927</v>
      </c>
      <c r="I1445" s="126">
        <v>2697.3</v>
      </c>
      <c r="J1445" s="126">
        <v>0</v>
      </c>
      <c r="K1445" s="366">
        <f t="shared" si="74"/>
        <v>0</v>
      </c>
      <c r="L1445" s="334">
        <f t="shared" si="75"/>
        <v>0</v>
      </c>
      <c r="M1445" s="337">
        <f t="shared" si="76"/>
        <v>2500397.1</v>
      </c>
      <c r="N1445" s="125"/>
      <c r="O1445" s="332" t="s">
        <v>2835</v>
      </c>
      <c r="P1445" s="123" t="s">
        <v>372</v>
      </c>
      <c r="Q1445" s="124" t="s">
        <v>336</v>
      </c>
      <c r="R1445" s="123" t="s">
        <v>73</v>
      </c>
      <c r="S1445" s="123" t="s">
        <v>109</v>
      </c>
    </row>
    <row r="1446" spans="1:19" ht="20.25" customHeight="1">
      <c r="A1446" s="123" t="s">
        <v>455</v>
      </c>
      <c r="B1446" s="332" t="s">
        <v>2829</v>
      </c>
      <c r="C1446" s="124" t="s">
        <v>472</v>
      </c>
      <c r="D1446" s="333" t="s">
        <v>527</v>
      </c>
      <c r="E1446" s="334"/>
      <c r="F1446" s="123" t="s">
        <v>880</v>
      </c>
      <c r="G1446" s="123"/>
      <c r="H1446" s="126">
        <v>927</v>
      </c>
      <c r="I1446" s="126">
        <v>2697.3</v>
      </c>
      <c r="J1446" s="126">
        <v>0</v>
      </c>
      <c r="K1446" s="366">
        <f t="shared" si="74"/>
        <v>0</v>
      </c>
      <c r="L1446" s="334">
        <f t="shared" si="75"/>
        <v>0</v>
      </c>
      <c r="M1446" s="337">
        <f t="shared" si="76"/>
        <v>2500397.1</v>
      </c>
      <c r="N1446" s="125"/>
      <c r="O1446" s="332" t="s">
        <v>2835</v>
      </c>
      <c r="P1446" s="123" t="s">
        <v>372</v>
      </c>
      <c r="Q1446" s="124" t="s">
        <v>336</v>
      </c>
      <c r="R1446" s="123" t="s">
        <v>73</v>
      </c>
      <c r="S1446" s="123" t="s">
        <v>109</v>
      </c>
    </row>
    <row r="1447" spans="1:19" ht="20.25" customHeight="1">
      <c r="A1447" s="123" t="s">
        <v>455</v>
      </c>
      <c r="B1447" s="332" t="s">
        <v>2829</v>
      </c>
      <c r="C1447" s="124" t="s">
        <v>472</v>
      </c>
      <c r="D1447" s="333" t="s">
        <v>527</v>
      </c>
      <c r="E1447" s="334"/>
      <c r="F1447" s="123" t="s">
        <v>337</v>
      </c>
      <c r="G1447" s="123"/>
      <c r="H1447" s="126">
        <v>19</v>
      </c>
      <c r="I1447" s="126">
        <v>16700</v>
      </c>
      <c r="J1447" s="126">
        <v>0</v>
      </c>
      <c r="K1447" s="366">
        <f t="shared" si="74"/>
        <v>0</v>
      </c>
      <c r="L1447" s="334">
        <f t="shared" si="75"/>
        <v>0</v>
      </c>
      <c r="M1447" s="337">
        <f t="shared" si="76"/>
        <v>317300</v>
      </c>
      <c r="N1447" s="125"/>
      <c r="O1447" s="332" t="s">
        <v>2836</v>
      </c>
      <c r="P1447" s="123" t="s">
        <v>372</v>
      </c>
      <c r="Q1447" s="124" t="s">
        <v>336</v>
      </c>
      <c r="R1447" s="123" t="s">
        <v>73</v>
      </c>
      <c r="S1447" s="123" t="s">
        <v>109</v>
      </c>
    </row>
    <row r="1448" spans="1:19" ht="20.25" customHeight="1">
      <c r="A1448" s="123" t="s">
        <v>455</v>
      </c>
      <c r="B1448" s="332" t="s">
        <v>2829</v>
      </c>
      <c r="C1448" s="124" t="s">
        <v>472</v>
      </c>
      <c r="D1448" s="333" t="s">
        <v>527</v>
      </c>
      <c r="E1448" s="334"/>
      <c r="F1448" s="123" t="s">
        <v>1937</v>
      </c>
      <c r="G1448" s="123"/>
      <c r="H1448" s="126">
        <v>19</v>
      </c>
      <c r="I1448" s="126">
        <v>7049.1</v>
      </c>
      <c r="J1448" s="126">
        <v>0</v>
      </c>
      <c r="K1448" s="366">
        <f t="shared" si="74"/>
        <v>0</v>
      </c>
      <c r="L1448" s="334">
        <f t="shared" si="75"/>
        <v>0</v>
      </c>
      <c r="M1448" s="337">
        <f t="shared" si="76"/>
        <v>133932.9</v>
      </c>
      <c r="N1448" s="125"/>
      <c r="O1448" s="332" t="s">
        <v>2837</v>
      </c>
      <c r="P1448" s="123" t="s">
        <v>372</v>
      </c>
      <c r="Q1448" s="124" t="s">
        <v>336</v>
      </c>
      <c r="R1448" s="123" t="s">
        <v>73</v>
      </c>
      <c r="S1448" s="123" t="s">
        <v>109</v>
      </c>
    </row>
    <row r="1449" spans="1:19" ht="20.25" customHeight="1">
      <c r="A1449" s="123" t="s">
        <v>455</v>
      </c>
      <c r="B1449" s="332" t="s">
        <v>2829</v>
      </c>
      <c r="C1449" s="124" t="s">
        <v>472</v>
      </c>
      <c r="D1449" s="333" t="s">
        <v>527</v>
      </c>
      <c r="E1449" s="334"/>
      <c r="F1449" s="123" t="s">
        <v>81</v>
      </c>
      <c r="G1449" s="123"/>
      <c r="H1449" s="126">
        <v>19</v>
      </c>
      <c r="I1449" s="126">
        <v>4837.6000000000004</v>
      </c>
      <c r="J1449" s="126">
        <v>0</v>
      </c>
      <c r="K1449" s="366">
        <f t="shared" si="74"/>
        <v>0</v>
      </c>
      <c r="L1449" s="334">
        <f t="shared" si="75"/>
        <v>0</v>
      </c>
      <c r="M1449" s="337">
        <f t="shared" si="76"/>
        <v>91914.400000000009</v>
      </c>
      <c r="N1449" s="125"/>
      <c r="O1449" s="332" t="s">
        <v>2837</v>
      </c>
      <c r="P1449" s="123" t="s">
        <v>372</v>
      </c>
      <c r="Q1449" s="124" t="s">
        <v>336</v>
      </c>
      <c r="R1449" s="123" t="s">
        <v>73</v>
      </c>
      <c r="S1449" s="123" t="s">
        <v>109</v>
      </c>
    </row>
    <row r="1450" spans="1:19" ht="20.25" customHeight="1">
      <c r="A1450" s="123" t="s">
        <v>455</v>
      </c>
      <c r="B1450" s="332" t="s">
        <v>2829</v>
      </c>
      <c r="C1450" s="124" t="s">
        <v>472</v>
      </c>
      <c r="D1450" s="333" t="s">
        <v>527</v>
      </c>
      <c r="E1450" s="334"/>
      <c r="F1450" s="123" t="s">
        <v>85</v>
      </c>
      <c r="G1450" s="123"/>
      <c r="H1450" s="126">
        <v>19</v>
      </c>
      <c r="I1450" s="126">
        <v>10435.4</v>
      </c>
      <c r="J1450" s="126">
        <v>0</v>
      </c>
      <c r="K1450" s="366">
        <f t="shared" si="74"/>
        <v>0</v>
      </c>
      <c r="L1450" s="334">
        <f t="shared" si="75"/>
        <v>0</v>
      </c>
      <c r="M1450" s="337">
        <f t="shared" si="76"/>
        <v>198272.6</v>
      </c>
      <c r="N1450" s="125"/>
      <c r="O1450" s="332" t="s">
        <v>2837</v>
      </c>
      <c r="P1450" s="123" t="s">
        <v>372</v>
      </c>
      <c r="Q1450" s="124" t="s">
        <v>336</v>
      </c>
      <c r="R1450" s="123" t="s">
        <v>73</v>
      </c>
      <c r="S1450" s="123" t="s">
        <v>109</v>
      </c>
    </row>
    <row r="1451" spans="1:19" ht="20.25" customHeight="1">
      <c r="A1451" s="123" t="s">
        <v>455</v>
      </c>
      <c r="B1451" s="332" t="s">
        <v>2829</v>
      </c>
      <c r="C1451" s="124" t="s">
        <v>472</v>
      </c>
      <c r="D1451" s="333" t="s">
        <v>527</v>
      </c>
      <c r="E1451" s="334"/>
      <c r="F1451" s="123" t="s">
        <v>350</v>
      </c>
      <c r="G1451" s="123"/>
      <c r="H1451" s="126">
        <v>755</v>
      </c>
      <c r="I1451" s="126">
        <v>8199.2999999999993</v>
      </c>
      <c r="J1451" s="126">
        <v>0</v>
      </c>
      <c r="K1451" s="366">
        <f t="shared" si="74"/>
        <v>0</v>
      </c>
      <c r="L1451" s="334">
        <f t="shared" si="75"/>
        <v>0</v>
      </c>
      <c r="M1451" s="337">
        <f t="shared" si="76"/>
        <v>6190471.4999999991</v>
      </c>
      <c r="N1451" s="125"/>
      <c r="O1451" s="332" t="s">
        <v>2838</v>
      </c>
      <c r="P1451" s="123" t="s">
        <v>372</v>
      </c>
      <c r="Q1451" s="124" t="s">
        <v>336</v>
      </c>
      <c r="R1451" s="123" t="s">
        <v>73</v>
      </c>
      <c r="S1451" s="123" t="s">
        <v>109</v>
      </c>
    </row>
    <row r="1452" spans="1:19" ht="20.25" customHeight="1">
      <c r="A1452" s="123" t="s">
        <v>455</v>
      </c>
      <c r="B1452" s="332" t="s">
        <v>2829</v>
      </c>
      <c r="C1452" s="124" t="s">
        <v>472</v>
      </c>
      <c r="D1452" s="333" t="s">
        <v>527</v>
      </c>
      <c r="E1452" s="334"/>
      <c r="F1452" s="123" t="s">
        <v>509</v>
      </c>
      <c r="G1452" s="123"/>
      <c r="H1452" s="126">
        <v>755</v>
      </c>
      <c r="I1452" s="126">
        <v>1162.0999999999999</v>
      </c>
      <c r="J1452" s="126">
        <v>0</v>
      </c>
      <c r="K1452" s="366">
        <f t="shared" si="74"/>
        <v>0</v>
      </c>
      <c r="L1452" s="334">
        <f t="shared" si="75"/>
        <v>0</v>
      </c>
      <c r="M1452" s="337">
        <f t="shared" si="76"/>
        <v>877385.49999999988</v>
      </c>
      <c r="N1452" s="125"/>
      <c r="O1452" s="332" t="s">
        <v>2838</v>
      </c>
      <c r="P1452" s="123" t="s">
        <v>372</v>
      </c>
      <c r="Q1452" s="124" t="s">
        <v>336</v>
      </c>
      <c r="R1452" s="123" t="s">
        <v>73</v>
      </c>
      <c r="S1452" s="123" t="s">
        <v>109</v>
      </c>
    </row>
    <row r="1453" spans="1:19" ht="20.25" customHeight="1">
      <c r="A1453" s="123" t="s">
        <v>455</v>
      </c>
      <c r="B1453" s="332" t="s">
        <v>2829</v>
      </c>
      <c r="C1453" s="124" t="s">
        <v>472</v>
      </c>
      <c r="D1453" s="333" t="s">
        <v>527</v>
      </c>
      <c r="E1453" s="334"/>
      <c r="F1453" s="123" t="s">
        <v>81</v>
      </c>
      <c r="G1453" s="123"/>
      <c r="H1453" s="126">
        <v>755</v>
      </c>
      <c r="I1453" s="126">
        <v>4519.3</v>
      </c>
      <c r="J1453" s="126">
        <v>0</v>
      </c>
      <c r="K1453" s="366">
        <f t="shared" si="74"/>
        <v>0</v>
      </c>
      <c r="L1453" s="334">
        <f t="shared" si="75"/>
        <v>0</v>
      </c>
      <c r="M1453" s="337">
        <f t="shared" si="76"/>
        <v>3412071.5</v>
      </c>
      <c r="N1453" s="125"/>
      <c r="O1453" s="332" t="s">
        <v>2838</v>
      </c>
      <c r="P1453" s="123" t="s">
        <v>372</v>
      </c>
      <c r="Q1453" s="124" t="s">
        <v>336</v>
      </c>
      <c r="R1453" s="123" t="s">
        <v>73</v>
      </c>
      <c r="S1453" s="123" t="s">
        <v>109</v>
      </c>
    </row>
    <row r="1454" spans="1:19" ht="20.25" customHeight="1">
      <c r="A1454" s="123" t="s">
        <v>455</v>
      </c>
      <c r="B1454" s="332" t="s">
        <v>2829</v>
      </c>
      <c r="C1454" s="124" t="s">
        <v>472</v>
      </c>
      <c r="D1454" s="333" t="s">
        <v>527</v>
      </c>
      <c r="E1454" s="334"/>
      <c r="F1454" s="123" t="s">
        <v>386</v>
      </c>
      <c r="G1454" s="123"/>
      <c r="H1454" s="126">
        <v>755</v>
      </c>
      <c r="I1454" s="126">
        <v>1162.0999999999999</v>
      </c>
      <c r="J1454" s="126">
        <v>0</v>
      </c>
      <c r="K1454" s="366">
        <f t="shared" si="74"/>
        <v>0</v>
      </c>
      <c r="L1454" s="334">
        <f t="shared" si="75"/>
        <v>0</v>
      </c>
      <c r="M1454" s="337">
        <f t="shared" si="76"/>
        <v>877385.49999999988</v>
      </c>
      <c r="N1454" s="125"/>
      <c r="O1454" s="332" t="s">
        <v>2838</v>
      </c>
      <c r="P1454" s="123" t="s">
        <v>372</v>
      </c>
      <c r="Q1454" s="124" t="s">
        <v>336</v>
      </c>
      <c r="R1454" s="123" t="s">
        <v>73</v>
      </c>
      <c r="S1454" s="123" t="s">
        <v>109</v>
      </c>
    </row>
    <row r="1455" spans="1:19" ht="20.25" customHeight="1">
      <c r="A1455" s="123" t="s">
        <v>455</v>
      </c>
      <c r="B1455" s="332" t="s">
        <v>2829</v>
      </c>
      <c r="C1455" s="124" t="s">
        <v>472</v>
      </c>
      <c r="D1455" s="333" t="s">
        <v>527</v>
      </c>
      <c r="E1455" s="334"/>
      <c r="F1455" s="123" t="s">
        <v>366</v>
      </c>
      <c r="G1455" s="123"/>
      <c r="H1455" s="126">
        <v>755</v>
      </c>
      <c r="I1455" s="126">
        <v>3357.2</v>
      </c>
      <c r="J1455" s="126">
        <v>0</v>
      </c>
      <c r="K1455" s="366">
        <f t="shared" si="74"/>
        <v>0</v>
      </c>
      <c r="L1455" s="334">
        <f t="shared" si="75"/>
        <v>0</v>
      </c>
      <c r="M1455" s="337">
        <f t="shared" si="76"/>
        <v>2534686</v>
      </c>
      <c r="N1455" s="125"/>
      <c r="O1455" s="332" t="s">
        <v>2838</v>
      </c>
      <c r="P1455" s="123" t="s">
        <v>372</v>
      </c>
      <c r="Q1455" s="124" t="s">
        <v>336</v>
      </c>
      <c r="R1455" s="123" t="s">
        <v>73</v>
      </c>
      <c r="S1455" s="123" t="s">
        <v>109</v>
      </c>
    </row>
    <row r="1456" spans="1:19" ht="20.25" customHeight="1">
      <c r="A1456" s="123" t="s">
        <v>455</v>
      </c>
      <c r="B1456" s="332" t="s">
        <v>2829</v>
      </c>
      <c r="C1456" s="124" t="s">
        <v>472</v>
      </c>
      <c r="D1456" s="333" t="s">
        <v>527</v>
      </c>
      <c r="E1456" s="334"/>
      <c r="F1456" s="123" t="s">
        <v>620</v>
      </c>
      <c r="G1456" s="123"/>
      <c r="H1456" s="126">
        <v>1377</v>
      </c>
      <c r="I1456" s="126">
        <v>7900</v>
      </c>
      <c r="J1456" s="126">
        <v>0</v>
      </c>
      <c r="K1456" s="366">
        <f t="shared" si="74"/>
        <v>0</v>
      </c>
      <c r="L1456" s="334">
        <f t="shared" si="75"/>
        <v>0</v>
      </c>
      <c r="M1456" s="337">
        <f t="shared" si="76"/>
        <v>10878300</v>
      </c>
      <c r="N1456" s="125"/>
      <c r="O1456" s="332" t="s">
        <v>2839</v>
      </c>
      <c r="P1456" s="123" t="s">
        <v>372</v>
      </c>
      <c r="Q1456" s="124" t="s">
        <v>336</v>
      </c>
      <c r="R1456" s="123" t="s">
        <v>73</v>
      </c>
      <c r="S1456" s="123" t="s">
        <v>109</v>
      </c>
    </row>
    <row r="1457" spans="1:19" ht="20.25" customHeight="1">
      <c r="A1457" s="123" t="s">
        <v>973</v>
      </c>
      <c r="B1457" s="332" t="s">
        <v>2840</v>
      </c>
      <c r="C1457" s="124" t="s">
        <v>974</v>
      </c>
      <c r="D1457" s="333" t="s">
        <v>836</v>
      </c>
      <c r="E1457" s="334"/>
      <c r="F1457" s="123" t="s">
        <v>2841</v>
      </c>
      <c r="G1457" s="123"/>
      <c r="H1457" s="126">
        <v>34</v>
      </c>
      <c r="I1457" s="126">
        <v>120000</v>
      </c>
      <c r="J1457" s="126">
        <v>19</v>
      </c>
      <c r="K1457" s="366">
        <f t="shared" si="74"/>
        <v>646</v>
      </c>
      <c r="L1457" s="334">
        <f t="shared" si="75"/>
        <v>64.599999999999994</v>
      </c>
      <c r="M1457" s="337">
        <f t="shared" si="76"/>
        <v>4080000</v>
      </c>
      <c r="N1457" s="125"/>
      <c r="O1457" s="332" t="s">
        <v>2842</v>
      </c>
      <c r="P1457" s="123" t="s">
        <v>284</v>
      </c>
      <c r="Q1457" s="124" t="s">
        <v>361</v>
      </c>
      <c r="R1457" s="123" t="s">
        <v>60</v>
      </c>
      <c r="S1457" s="123" t="s">
        <v>213</v>
      </c>
    </row>
    <row r="1458" spans="1:19" ht="20.25" customHeight="1">
      <c r="A1458" s="123" t="s">
        <v>973</v>
      </c>
      <c r="B1458" s="332" t="s">
        <v>2840</v>
      </c>
      <c r="C1458" s="124" t="s">
        <v>974</v>
      </c>
      <c r="D1458" s="333" t="s">
        <v>836</v>
      </c>
      <c r="E1458" s="334"/>
      <c r="F1458" s="123" t="s">
        <v>1065</v>
      </c>
      <c r="G1458" s="123"/>
      <c r="H1458" s="126">
        <v>34</v>
      </c>
      <c r="I1458" s="126">
        <v>49000</v>
      </c>
      <c r="J1458" s="126">
        <v>0</v>
      </c>
      <c r="K1458" s="366">
        <f t="shared" si="74"/>
        <v>0</v>
      </c>
      <c r="L1458" s="334">
        <f t="shared" si="75"/>
        <v>0</v>
      </c>
      <c r="M1458" s="337">
        <f t="shared" si="76"/>
        <v>1666000</v>
      </c>
      <c r="N1458" s="125"/>
      <c r="O1458" s="332" t="s">
        <v>2842</v>
      </c>
      <c r="P1458" s="123" t="s">
        <v>284</v>
      </c>
      <c r="Q1458" s="124" t="s">
        <v>336</v>
      </c>
      <c r="R1458" s="123" t="s">
        <v>73</v>
      </c>
      <c r="S1458" s="123" t="s">
        <v>213</v>
      </c>
    </row>
    <row r="1459" spans="1:19" ht="20.25" customHeight="1">
      <c r="A1459" s="123" t="s">
        <v>973</v>
      </c>
      <c r="B1459" s="332" t="s">
        <v>2843</v>
      </c>
      <c r="C1459" s="124" t="s">
        <v>974</v>
      </c>
      <c r="D1459" s="333" t="s">
        <v>836</v>
      </c>
      <c r="E1459" s="334"/>
      <c r="F1459" s="123" t="s">
        <v>2844</v>
      </c>
      <c r="G1459" s="123"/>
      <c r="H1459" s="126">
        <v>108</v>
      </c>
      <c r="I1459" s="126">
        <v>54000</v>
      </c>
      <c r="J1459" s="126">
        <v>19</v>
      </c>
      <c r="K1459" s="366">
        <f t="shared" si="74"/>
        <v>2052</v>
      </c>
      <c r="L1459" s="334">
        <f t="shared" si="75"/>
        <v>205.2</v>
      </c>
      <c r="M1459" s="337">
        <f t="shared" si="76"/>
        <v>5832000</v>
      </c>
      <c r="N1459" s="125"/>
      <c r="O1459" s="332" t="s">
        <v>2842</v>
      </c>
      <c r="P1459" s="123" t="s">
        <v>284</v>
      </c>
      <c r="Q1459" s="124" t="s">
        <v>361</v>
      </c>
      <c r="R1459" s="123" t="s">
        <v>68</v>
      </c>
      <c r="S1459" s="123" t="s">
        <v>213</v>
      </c>
    </row>
    <row r="1460" spans="1:19" ht="20.25" customHeight="1">
      <c r="A1460" s="123" t="s">
        <v>973</v>
      </c>
      <c r="B1460" s="332" t="s">
        <v>2843</v>
      </c>
      <c r="C1460" s="124" t="s">
        <v>974</v>
      </c>
      <c r="D1460" s="333" t="s">
        <v>836</v>
      </c>
      <c r="E1460" s="334"/>
      <c r="F1460" s="123" t="s">
        <v>714</v>
      </c>
      <c r="G1460" s="123"/>
      <c r="H1460" s="126">
        <v>108</v>
      </c>
      <c r="I1460" s="126">
        <v>60500</v>
      </c>
      <c r="J1460" s="126">
        <v>0</v>
      </c>
      <c r="K1460" s="366">
        <f t="shared" si="74"/>
        <v>0</v>
      </c>
      <c r="L1460" s="334">
        <f t="shared" si="75"/>
        <v>0</v>
      </c>
      <c r="M1460" s="337">
        <f t="shared" si="76"/>
        <v>6534000</v>
      </c>
      <c r="N1460" s="125"/>
      <c r="O1460" s="332" t="s">
        <v>2842</v>
      </c>
      <c r="P1460" s="123" t="s">
        <v>284</v>
      </c>
      <c r="Q1460" s="124" t="s">
        <v>336</v>
      </c>
      <c r="R1460" s="123" t="s">
        <v>73</v>
      </c>
      <c r="S1460" s="123" t="s">
        <v>213</v>
      </c>
    </row>
    <row r="1461" spans="1:19" ht="20.25" customHeight="1">
      <c r="A1461" s="123" t="s">
        <v>973</v>
      </c>
      <c r="B1461" s="332" t="s">
        <v>2843</v>
      </c>
      <c r="C1461" s="124" t="s">
        <v>974</v>
      </c>
      <c r="D1461" s="333" t="s">
        <v>836</v>
      </c>
      <c r="E1461" s="334"/>
      <c r="F1461" s="123" t="s">
        <v>874</v>
      </c>
      <c r="G1461" s="123"/>
      <c r="H1461" s="126">
        <v>25</v>
      </c>
      <c r="I1461" s="126">
        <v>135000</v>
      </c>
      <c r="J1461" s="126">
        <v>37</v>
      </c>
      <c r="K1461" s="366">
        <f t="shared" si="74"/>
        <v>925</v>
      </c>
      <c r="L1461" s="334">
        <f t="shared" si="75"/>
        <v>92.5</v>
      </c>
      <c r="M1461" s="337">
        <f t="shared" si="76"/>
        <v>3375000</v>
      </c>
      <c r="N1461" s="125"/>
      <c r="O1461" s="332" t="s">
        <v>2845</v>
      </c>
      <c r="P1461" s="123" t="s">
        <v>284</v>
      </c>
      <c r="Q1461" s="124" t="s">
        <v>361</v>
      </c>
      <c r="R1461" s="123" t="s">
        <v>68</v>
      </c>
      <c r="S1461" s="123" t="s">
        <v>213</v>
      </c>
    </row>
    <row r="1462" spans="1:19" ht="20.25" customHeight="1">
      <c r="A1462" s="123" t="s">
        <v>973</v>
      </c>
      <c r="B1462" s="332" t="s">
        <v>2843</v>
      </c>
      <c r="C1462" s="124" t="s">
        <v>974</v>
      </c>
      <c r="D1462" s="333" t="s">
        <v>836</v>
      </c>
      <c r="E1462" s="334"/>
      <c r="F1462" s="123" t="s">
        <v>1065</v>
      </c>
      <c r="G1462" s="123"/>
      <c r="H1462" s="126">
        <v>25</v>
      </c>
      <c r="I1462" s="126">
        <v>49000</v>
      </c>
      <c r="J1462" s="126">
        <v>0</v>
      </c>
      <c r="K1462" s="366">
        <f t="shared" si="74"/>
        <v>0</v>
      </c>
      <c r="L1462" s="334">
        <f t="shared" si="75"/>
        <v>0</v>
      </c>
      <c r="M1462" s="337">
        <f t="shared" si="76"/>
        <v>1225000</v>
      </c>
      <c r="N1462" s="125"/>
      <c r="O1462" s="332" t="s">
        <v>2845</v>
      </c>
      <c r="P1462" s="123" t="s">
        <v>284</v>
      </c>
      <c r="Q1462" s="124" t="s">
        <v>336</v>
      </c>
      <c r="R1462" s="123" t="s">
        <v>73</v>
      </c>
      <c r="S1462" s="123" t="s">
        <v>213</v>
      </c>
    </row>
    <row r="1463" spans="1:19" ht="20.25" customHeight="1">
      <c r="A1463" s="123" t="s">
        <v>973</v>
      </c>
      <c r="B1463" s="332" t="s">
        <v>2843</v>
      </c>
      <c r="C1463" s="124" t="s">
        <v>974</v>
      </c>
      <c r="D1463" s="333" t="s">
        <v>836</v>
      </c>
      <c r="E1463" s="334"/>
      <c r="F1463" s="123" t="s">
        <v>874</v>
      </c>
      <c r="G1463" s="123"/>
      <c r="H1463" s="126">
        <v>2</v>
      </c>
      <c r="I1463" s="126">
        <v>134901.20000000001</v>
      </c>
      <c r="J1463" s="126">
        <v>37</v>
      </c>
      <c r="K1463" s="366">
        <f t="shared" si="74"/>
        <v>74</v>
      </c>
      <c r="L1463" s="334">
        <f t="shared" si="75"/>
        <v>7.4</v>
      </c>
      <c r="M1463" s="337">
        <f t="shared" si="76"/>
        <v>269802.40000000002</v>
      </c>
      <c r="N1463" s="125"/>
      <c r="O1463" s="332" t="s">
        <v>2845</v>
      </c>
      <c r="P1463" s="123" t="s">
        <v>284</v>
      </c>
      <c r="Q1463" s="124" t="s">
        <v>361</v>
      </c>
      <c r="R1463" s="123" t="s">
        <v>68</v>
      </c>
      <c r="S1463" s="123" t="s">
        <v>213</v>
      </c>
    </row>
    <row r="1464" spans="1:19" ht="20.25" customHeight="1">
      <c r="A1464" s="123" t="s">
        <v>973</v>
      </c>
      <c r="B1464" s="332" t="s">
        <v>2843</v>
      </c>
      <c r="C1464" s="124" t="s">
        <v>974</v>
      </c>
      <c r="D1464" s="333" t="s">
        <v>836</v>
      </c>
      <c r="E1464" s="334"/>
      <c r="F1464" s="123" t="s">
        <v>777</v>
      </c>
      <c r="G1464" s="123"/>
      <c r="H1464" s="126">
        <v>2</v>
      </c>
      <c r="I1464" s="126">
        <v>190000</v>
      </c>
      <c r="J1464" s="126">
        <v>32.6</v>
      </c>
      <c r="K1464" s="366">
        <f t="shared" si="74"/>
        <v>65.2</v>
      </c>
      <c r="L1464" s="334">
        <f t="shared" si="75"/>
        <v>6.5200000000000005</v>
      </c>
      <c r="M1464" s="337">
        <f t="shared" si="76"/>
        <v>380000</v>
      </c>
      <c r="N1464" s="125"/>
      <c r="O1464" s="332" t="s">
        <v>2846</v>
      </c>
      <c r="P1464" s="123" t="s">
        <v>284</v>
      </c>
      <c r="Q1464" s="124" t="s">
        <v>361</v>
      </c>
      <c r="R1464" s="123" t="s">
        <v>60</v>
      </c>
      <c r="S1464" s="123" t="s">
        <v>213</v>
      </c>
    </row>
    <row r="1465" spans="1:19" ht="20.25" customHeight="1">
      <c r="A1465" s="123" t="s">
        <v>973</v>
      </c>
      <c r="B1465" s="332" t="s">
        <v>2843</v>
      </c>
      <c r="C1465" s="124" t="s">
        <v>974</v>
      </c>
      <c r="D1465" s="333" t="s">
        <v>836</v>
      </c>
      <c r="E1465" s="334"/>
      <c r="F1465" s="123" t="s">
        <v>642</v>
      </c>
      <c r="G1465" s="123"/>
      <c r="H1465" s="126">
        <v>19</v>
      </c>
      <c r="I1465" s="126">
        <v>31000</v>
      </c>
      <c r="J1465" s="126">
        <v>17.5</v>
      </c>
      <c r="K1465" s="366">
        <f t="shared" si="74"/>
        <v>332.5</v>
      </c>
      <c r="L1465" s="334">
        <f t="shared" si="75"/>
        <v>33.25</v>
      </c>
      <c r="M1465" s="337">
        <f t="shared" si="76"/>
        <v>589000</v>
      </c>
      <c r="N1465" s="125"/>
      <c r="O1465" s="332" t="s">
        <v>2847</v>
      </c>
      <c r="P1465" s="123" t="s">
        <v>284</v>
      </c>
      <c r="Q1465" s="124" t="s">
        <v>270</v>
      </c>
      <c r="R1465" s="123" t="s">
        <v>68</v>
      </c>
      <c r="S1465" s="123" t="s">
        <v>213</v>
      </c>
    </row>
    <row r="1466" spans="1:19" ht="20.25" customHeight="1">
      <c r="A1466" s="123" t="s">
        <v>973</v>
      </c>
      <c r="B1466" s="332" t="s">
        <v>2843</v>
      </c>
      <c r="C1466" s="124" t="s">
        <v>974</v>
      </c>
      <c r="D1466" s="333" t="s">
        <v>836</v>
      </c>
      <c r="E1466" s="334"/>
      <c r="F1466" s="123" t="s">
        <v>2725</v>
      </c>
      <c r="G1466" s="123"/>
      <c r="H1466" s="126">
        <v>2</v>
      </c>
      <c r="I1466" s="126">
        <v>218402.6</v>
      </c>
      <c r="J1466" s="126">
        <v>38</v>
      </c>
      <c r="K1466" s="366">
        <f t="shared" si="74"/>
        <v>76</v>
      </c>
      <c r="L1466" s="334">
        <f t="shared" si="75"/>
        <v>7.6</v>
      </c>
      <c r="M1466" s="337">
        <f t="shared" si="76"/>
        <v>436805.2</v>
      </c>
      <c r="N1466" s="125"/>
      <c r="O1466" s="332" t="s">
        <v>2848</v>
      </c>
      <c r="P1466" s="123" t="s">
        <v>284</v>
      </c>
      <c r="Q1466" s="124" t="s">
        <v>327</v>
      </c>
      <c r="R1466" s="123" t="s">
        <v>68</v>
      </c>
      <c r="S1466" s="123" t="s">
        <v>213</v>
      </c>
    </row>
    <row r="1467" spans="1:19" ht="20.25" customHeight="1">
      <c r="A1467" s="123" t="s">
        <v>973</v>
      </c>
      <c r="B1467" s="332" t="s">
        <v>2843</v>
      </c>
      <c r="C1467" s="124" t="s">
        <v>974</v>
      </c>
      <c r="D1467" s="333" t="s">
        <v>836</v>
      </c>
      <c r="E1467" s="334"/>
      <c r="F1467" s="123" t="s">
        <v>1618</v>
      </c>
      <c r="G1467" s="123"/>
      <c r="H1467" s="126">
        <v>7</v>
      </c>
      <c r="I1467" s="126">
        <v>192000</v>
      </c>
      <c r="J1467" s="126">
        <v>42.5</v>
      </c>
      <c r="K1467" s="366">
        <f t="shared" si="74"/>
        <v>297.5</v>
      </c>
      <c r="L1467" s="334">
        <f t="shared" si="75"/>
        <v>29.75</v>
      </c>
      <c r="M1467" s="337">
        <f t="shared" si="76"/>
        <v>1344000</v>
      </c>
      <c r="N1467" s="125"/>
      <c r="O1467" s="332" t="s">
        <v>2848</v>
      </c>
      <c r="P1467" s="123" t="s">
        <v>284</v>
      </c>
      <c r="Q1467" s="124" t="s">
        <v>327</v>
      </c>
      <c r="R1467" s="123" t="s">
        <v>68</v>
      </c>
      <c r="S1467" s="123" t="s">
        <v>213</v>
      </c>
    </row>
    <row r="1468" spans="1:19" ht="20.25" customHeight="1">
      <c r="A1468" s="123" t="s">
        <v>973</v>
      </c>
      <c r="B1468" s="332" t="s">
        <v>2843</v>
      </c>
      <c r="C1468" s="124" t="s">
        <v>974</v>
      </c>
      <c r="D1468" s="333" t="s">
        <v>836</v>
      </c>
      <c r="E1468" s="334"/>
      <c r="F1468" s="123" t="s">
        <v>223</v>
      </c>
      <c r="G1468" s="123"/>
      <c r="H1468" s="126">
        <v>30</v>
      </c>
      <c r="I1468" s="126">
        <v>85000</v>
      </c>
      <c r="J1468" s="126">
        <v>33</v>
      </c>
      <c r="K1468" s="366">
        <f t="shared" si="74"/>
        <v>990</v>
      </c>
      <c r="L1468" s="334">
        <f t="shared" si="75"/>
        <v>99</v>
      </c>
      <c r="M1468" s="337">
        <f t="shared" si="76"/>
        <v>2550000</v>
      </c>
      <c r="N1468" s="125"/>
      <c r="O1468" s="332" t="s">
        <v>2849</v>
      </c>
      <c r="P1468" s="123" t="s">
        <v>284</v>
      </c>
      <c r="Q1468" s="124" t="s">
        <v>370</v>
      </c>
      <c r="R1468" s="123" t="s">
        <v>68</v>
      </c>
      <c r="S1468" s="123" t="s">
        <v>213</v>
      </c>
    </row>
    <row r="1469" spans="1:19" ht="20.25" customHeight="1">
      <c r="A1469" s="123" t="s">
        <v>973</v>
      </c>
      <c r="B1469" s="332" t="s">
        <v>2843</v>
      </c>
      <c r="C1469" s="124" t="s">
        <v>974</v>
      </c>
      <c r="D1469" s="333" t="s">
        <v>836</v>
      </c>
      <c r="E1469" s="334"/>
      <c r="F1469" s="123" t="s">
        <v>629</v>
      </c>
      <c r="G1469" s="123"/>
      <c r="H1469" s="126">
        <v>6</v>
      </c>
      <c r="I1469" s="126">
        <v>131000</v>
      </c>
      <c r="J1469" s="126">
        <v>31</v>
      </c>
      <c r="K1469" s="366">
        <f t="shared" ref="K1469:K1532" si="77">J1469*H1469</f>
        <v>186</v>
      </c>
      <c r="L1469" s="334">
        <f t="shared" si="75"/>
        <v>18.600000000000001</v>
      </c>
      <c r="M1469" s="337">
        <f t="shared" si="76"/>
        <v>786000</v>
      </c>
      <c r="N1469" s="125"/>
      <c r="O1469" s="332" t="s">
        <v>2850</v>
      </c>
      <c r="P1469" s="123" t="s">
        <v>284</v>
      </c>
      <c r="Q1469" s="124" t="s">
        <v>327</v>
      </c>
      <c r="R1469" s="123" t="s">
        <v>68</v>
      </c>
      <c r="S1469" s="123" t="s">
        <v>213</v>
      </c>
    </row>
    <row r="1470" spans="1:19" ht="20.25" customHeight="1">
      <c r="A1470" s="123" t="s">
        <v>973</v>
      </c>
      <c r="B1470" s="332" t="s">
        <v>2843</v>
      </c>
      <c r="C1470" s="124" t="s">
        <v>974</v>
      </c>
      <c r="D1470" s="333" t="s">
        <v>836</v>
      </c>
      <c r="E1470" s="334"/>
      <c r="F1470" s="123" t="s">
        <v>363</v>
      </c>
      <c r="G1470" s="123"/>
      <c r="H1470" s="126">
        <v>117</v>
      </c>
      <c r="I1470" s="126">
        <v>142000</v>
      </c>
      <c r="J1470" s="126">
        <v>41.5</v>
      </c>
      <c r="K1470" s="366">
        <f t="shared" si="77"/>
        <v>4855.5</v>
      </c>
      <c r="L1470" s="334">
        <f t="shared" si="75"/>
        <v>485.55</v>
      </c>
      <c r="M1470" s="337">
        <f t="shared" si="76"/>
        <v>16614000</v>
      </c>
      <c r="N1470" s="125"/>
      <c r="O1470" s="332" t="s">
        <v>611</v>
      </c>
      <c r="P1470" s="123" t="s">
        <v>284</v>
      </c>
      <c r="Q1470" s="124" t="s">
        <v>364</v>
      </c>
      <c r="R1470" s="123" t="s">
        <v>68</v>
      </c>
      <c r="S1470" s="123" t="s">
        <v>213</v>
      </c>
    </row>
    <row r="1471" spans="1:19" ht="20.25" customHeight="1">
      <c r="A1471" s="123" t="s">
        <v>973</v>
      </c>
      <c r="B1471" s="332" t="s">
        <v>2843</v>
      </c>
      <c r="C1471" s="124" t="s">
        <v>974</v>
      </c>
      <c r="D1471" s="333" t="s">
        <v>836</v>
      </c>
      <c r="E1471" s="334"/>
      <c r="F1471" s="123" t="s">
        <v>626</v>
      </c>
      <c r="G1471" s="123"/>
      <c r="H1471" s="126">
        <v>72</v>
      </c>
      <c r="I1471" s="126">
        <v>37000</v>
      </c>
      <c r="J1471" s="126">
        <v>5.5</v>
      </c>
      <c r="K1471" s="366">
        <f t="shared" si="77"/>
        <v>396</v>
      </c>
      <c r="L1471" s="334">
        <f t="shared" si="75"/>
        <v>39.6</v>
      </c>
      <c r="M1471" s="337">
        <f t="shared" si="76"/>
        <v>2664000</v>
      </c>
      <c r="N1471" s="125"/>
      <c r="O1471" s="332" t="s">
        <v>11</v>
      </c>
      <c r="P1471" s="123" t="s">
        <v>284</v>
      </c>
      <c r="Q1471" s="124" t="s">
        <v>344</v>
      </c>
      <c r="R1471" s="123" t="s">
        <v>68</v>
      </c>
      <c r="S1471" s="123" t="s">
        <v>213</v>
      </c>
    </row>
    <row r="1472" spans="1:19" ht="20.25" customHeight="1">
      <c r="A1472" s="123" t="s">
        <v>973</v>
      </c>
      <c r="B1472" s="332" t="s">
        <v>2843</v>
      </c>
      <c r="C1472" s="124" t="s">
        <v>974</v>
      </c>
      <c r="D1472" s="333" t="s">
        <v>836</v>
      </c>
      <c r="E1472" s="334"/>
      <c r="F1472" s="123" t="s">
        <v>1135</v>
      </c>
      <c r="G1472" s="123"/>
      <c r="H1472" s="126">
        <v>28</v>
      </c>
      <c r="I1472" s="126">
        <v>17600</v>
      </c>
      <c r="J1472" s="126">
        <v>0</v>
      </c>
      <c r="K1472" s="366">
        <f t="shared" si="77"/>
        <v>0</v>
      </c>
      <c r="L1472" s="334">
        <f t="shared" si="75"/>
        <v>0</v>
      </c>
      <c r="M1472" s="337">
        <f t="shared" si="76"/>
        <v>492800</v>
      </c>
      <c r="N1472" s="125"/>
      <c r="O1472" s="332" t="s">
        <v>2851</v>
      </c>
      <c r="P1472" s="123" t="s">
        <v>284</v>
      </c>
      <c r="Q1472" s="124" t="s">
        <v>336</v>
      </c>
      <c r="R1472" s="123" t="s">
        <v>73</v>
      </c>
      <c r="S1472" s="123" t="s">
        <v>213</v>
      </c>
    </row>
    <row r="1473" spans="1:19" ht="20.25" customHeight="1">
      <c r="A1473" s="123" t="s">
        <v>973</v>
      </c>
      <c r="B1473" s="332" t="s">
        <v>2843</v>
      </c>
      <c r="C1473" s="124" t="s">
        <v>974</v>
      </c>
      <c r="D1473" s="333" t="s">
        <v>836</v>
      </c>
      <c r="E1473" s="334"/>
      <c r="F1473" s="123" t="s">
        <v>2491</v>
      </c>
      <c r="G1473" s="123"/>
      <c r="H1473" s="126">
        <v>28</v>
      </c>
      <c r="I1473" s="126">
        <v>40000</v>
      </c>
      <c r="J1473" s="126">
        <v>8.5</v>
      </c>
      <c r="K1473" s="366">
        <f t="shared" si="77"/>
        <v>238</v>
      </c>
      <c r="L1473" s="334">
        <f t="shared" si="75"/>
        <v>23.8</v>
      </c>
      <c r="M1473" s="337">
        <f t="shared" si="76"/>
        <v>1120000</v>
      </c>
      <c r="N1473" s="125"/>
      <c r="O1473" s="332" t="s">
        <v>2851</v>
      </c>
      <c r="P1473" s="123" t="s">
        <v>284</v>
      </c>
      <c r="Q1473" s="124" t="s">
        <v>344</v>
      </c>
      <c r="R1473" s="123" t="s">
        <v>68</v>
      </c>
      <c r="S1473" s="123" t="s">
        <v>213</v>
      </c>
    </row>
    <row r="1474" spans="1:19" ht="20.25" customHeight="1">
      <c r="A1474" s="123" t="s">
        <v>973</v>
      </c>
      <c r="B1474" s="332" t="s">
        <v>2843</v>
      </c>
      <c r="C1474" s="124" t="s">
        <v>974</v>
      </c>
      <c r="D1474" s="333" t="s">
        <v>836</v>
      </c>
      <c r="E1474" s="334"/>
      <c r="F1474" s="123" t="s">
        <v>642</v>
      </c>
      <c r="G1474" s="123"/>
      <c r="H1474" s="126">
        <v>13</v>
      </c>
      <c r="I1474" s="126">
        <v>31000</v>
      </c>
      <c r="J1474" s="126">
        <v>17.5</v>
      </c>
      <c r="K1474" s="366">
        <f t="shared" si="77"/>
        <v>227.5</v>
      </c>
      <c r="L1474" s="334">
        <f t="shared" si="75"/>
        <v>22.75</v>
      </c>
      <c r="M1474" s="337">
        <f t="shared" si="76"/>
        <v>403000</v>
      </c>
      <c r="N1474" s="125"/>
      <c r="O1474" s="332" t="s">
        <v>2852</v>
      </c>
      <c r="P1474" s="123" t="s">
        <v>284</v>
      </c>
      <c r="Q1474" s="124" t="s">
        <v>270</v>
      </c>
      <c r="R1474" s="123" t="s">
        <v>68</v>
      </c>
      <c r="S1474" s="123" t="s">
        <v>213</v>
      </c>
    </row>
    <row r="1475" spans="1:19" ht="20.25" customHeight="1">
      <c r="A1475" s="123" t="s">
        <v>973</v>
      </c>
      <c r="B1475" s="332" t="s">
        <v>2843</v>
      </c>
      <c r="C1475" s="124" t="s">
        <v>974</v>
      </c>
      <c r="D1475" s="333" t="s">
        <v>836</v>
      </c>
      <c r="E1475" s="334"/>
      <c r="F1475" s="123" t="s">
        <v>1387</v>
      </c>
      <c r="G1475" s="123"/>
      <c r="H1475" s="126">
        <v>19</v>
      </c>
      <c r="I1475" s="126">
        <v>15300</v>
      </c>
      <c r="J1475" s="126">
        <v>0</v>
      </c>
      <c r="K1475" s="366">
        <f t="shared" si="77"/>
        <v>0</v>
      </c>
      <c r="L1475" s="334">
        <f t="shared" si="75"/>
        <v>0</v>
      </c>
      <c r="M1475" s="337">
        <f t="shared" si="76"/>
        <v>290700</v>
      </c>
      <c r="N1475" s="125"/>
      <c r="O1475" s="332" t="s">
        <v>2847</v>
      </c>
      <c r="P1475" s="123" t="s">
        <v>284</v>
      </c>
      <c r="Q1475" s="124" t="s">
        <v>577</v>
      </c>
      <c r="R1475" s="123" t="s">
        <v>240</v>
      </c>
      <c r="S1475" s="123" t="s">
        <v>213</v>
      </c>
    </row>
    <row r="1476" spans="1:19" ht="20.25" customHeight="1">
      <c r="A1476" s="123" t="s">
        <v>973</v>
      </c>
      <c r="B1476" s="332" t="s">
        <v>2843</v>
      </c>
      <c r="C1476" s="124" t="s">
        <v>974</v>
      </c>
      <c r="D1476" s="333" t="s">
        <v>836</v>
      </c>
      <c r="E1476" s="334"/>
      <c r="F1476" s="123" t="s">
        <v>1901</v>
      </c>
      <c r="G1476" s="123"/>
      <c r="H1476" s="126">
        <v>2</v>
      </c>
      <c r="I1476" s="126">
        <v>15300</v>
      </c>
      <c r="J1476" s="126">
        <v>0</v>
      </c>
      <c r="K1476" s="366">
        <f t="shared" si="77"/>
        <v>0</v>
      </c>
      <c r="L1476" s="334">
        <f t="shared" si="75"/>
        <v>0</v>
      </c>
      <c r="M1476" s="337">
        <f t="shared" si="76"/>
        <v>30600</v>
      </c>
      <c r="N1476" s="125"/>
      <c r="O1476" s="332" t="s">
        <v>2853</v>
      </c>
      <c r="P1476" s="123" t="s">
        <v>284</v>
      </c>
      <c r="Q1476" s="124" t="s">
        <v>577</v>
      </c>
      <c r="R1476" s="123" t="s">
        <v>240</v>
      </c>
      <c r="S1476" s="123" t="s">
        <v>213</v>
      </c>
    </row>
    <row r="1477" spans="1:19" ht="20.25" customHeight="1">
      <c r="A1477" s="123" t="s">
        <v>973</v>
      </c>
      <c r="B1477" s="332" t="s">
        <v>2843</v>
      </c>
      <c r="C1477" s="124" t="s">
        <v>974</v>
      </c>
      <c r="D1477" s="333" t="s">
        <v>836</v>
      </c>
      <c r="E1477" s="334"/>
      <c r="F1477" s="123" t="s">
        <v>2016</v>
      </c>
      <c r="G1477" s="123"/>
      <c r="H1477" s="126">
        <v>2</v>
      </c>
      <c r="I1477" s="126">
        <v>59000</v>
      </c>
      <c r="J1477" s="126">
        <v>15.5</v>
      </c>
      <c r="K1477" s="366">
        <f t="shared" si="77"/>
        <v>31</v>
      </c>
      <c r="L1477" s="334">
        <f t="shared" si="75"/>
        <v>3.1</v>
      </c>
      <c r="M1477" s="337">
        <f t="shared" si="76"/>
        <v>118000</v>
      </c>
      <c r="N1477" s="125"/>
      <c r="O1477" s="332" t="s">
        <v>2853</v>
      </c>
      <c r="P1477" s="123" t="s">
        <v>284</v>
      </c>
      <c r="Q1477" s="124" t="s">
        <v>755</v>
      </c>
      <c r="R1477" s="123" t="s">
        <v>68</v>
      </c>
      <c r="S1477" s="123" t="s">
        <v>213</v>
      </c>
    </row>
    <row r="1478" spans="1:19" ht="20.25" customHeight="1">
      <c r="A1478" s="123" t="s">
        <v>973</v>
      </c>
      <c r="B1478" s="332" t="s">
        <v>2843</v>
      </c>
      <c r="C1478" s="124" t="s">
        <v>974</v>
      </c>
      <c r="D1478" s="333" t="s">
        <v>836</v>
      </c>
      <c r="E1478" s="334"/>
      <c r="F1478" s="123" t="s">
        <v>662</v>
      </c>
      <c r="G1478" s="123"/>
      <c r="H1478" s="126">
        <v>2</v>
      </c>
      <c r="I1478" s="126">
        <v>47000</v>
      </c>
      <c r="J1478" s="126">
        <v>11.5</v>
      </c>
      <c r="K1478" s="366">
        <f t="shared" si="77"/>
        <v>23</v>
      </c>
      <c r="L1478" s="334">
        <f t="shared" si="75"/>
        <v>2.2999999999999998</v>
      </c>
      <c r="M1478" s="337">
        <f t="shared" si="76"/>
        <v>94000</v>
      </c>
      <c r="N1478" s="125"/>
      <c r="O1478" s="332" t="s">
        <v>2854</v>
      </c>
      <c r="P1478" s="123" t="s">
        <v>284</v>
      </c>
      <c r="Q1478" s="124" t="s">
        <v>270</v>
      </c>
      <c r="R1478" s="123" t="s">
        <v>68</v>
      </c>
      <c r="S1478" s="123" t="s">
        <v>213</v>
      </c>
    </row>
    <row r="1479" spans="1:19" ht="20.25" customHeight="1">
      <c r="A1479" s="123" t="s">
        <v>973</v>
      </c>
      <c r="B1479" s="332" t="s">
        <v>2843</v>
      </c>
      <c r="C1479" s="124" t="s">
        <v>974</v>
      </c>
      <c r="D1479" s="333" t="s">
        <v>836</v>
      </c>
      <c r="E1479" s="334"/>
      <c r="F1479" s="123" t="s">
        <v>2724</v>
      </c>
      <c r="G1479" s="123"/>
      <c r="H1479" s="126">
        <v>2</v>
      </c>
      <c r="I1479" s="126">
        <v>27000</v>
      </c>
      <c r="J1479" s="126">
        <v>13.5</v>
      </c>
      <c r="K1479" s="366">
        <f t="shared" si="77"/>
        <v>27</v>
      </c>
      <c r="L1479" s="334">
        <f t="shared" si="75"/>
        <v>2.7</v>
      </c>
      <c r="M1479" s="337">
        <f t="shared" si="76"/>
        <v>54000</v>
      </c>
      <c r="N1479" s="125"/>
      <c r="O1479" s="332" t="s">
        <v>2854</v>
      </c>
      <c r="P1479" s="123" t="s">
        <v>284</v>
      </c>
      <c r="Q1479" s="124" t="s">
        <v>962</v>
      </c>
      <c r="R1479" s="123" t="s">
        <v>240</v>
      </c>
      <c r="S1479" s="123" t="s">
        <v>213</v>
      </c>
    </row>
    <row r="1480" spans="1:19" ht="20.25" customHeight="1">
      <c r="A1480" s="123" t="s">
        <v>973</v>
      </c>
      <c r="B1480" s="332" t="s">
        <v>2843</v>
      </c>
      <c r="C1480" s="124" t="s">
        <v>974</v>
      </c>
      <c r="D1480" s="333" t="s">
        <v>836</v>
      </c>
      <c r="E1480" s="334"/>
      <c r="F1480" s="123" t="s">
        <v>1736</v>
      </c>
      <c r="G1480" s="123"/>
      <c r="H1480" s="126">
        <v>2</v>
      </c>
      <c r="I1480" s="126">
        <v>105000</v>
      </c>
      <c r="J1480" s="126">
        <v>14.7</v>
      </c>
      <c r="K1480" s="366">
        <f t="shared" si="77"/>
        <v>29.4</v>
      </c>
      <c r="L1480" s="334">
        <f t="shared" si="75"/>
        <v>2.94</v>
      </c>
      <c r="M1480" s="337">
        <f t="shared" si="76"/>
        <v>210000</v>
      </c>
      <c r="N1480" s="125"/>
      <c r="O1480" s="332" t="s">
        <v>2855</v>
      </c>
      <c r="P1480" s="123" t="s">
        <v>284</v>
      </c>
      <c r="Q1480" s="124" t="s">
        <v>755</v>
      </c>
      <c r="R1480" s="123" t="s">
        <v>60</v>
      </c>
      <c r="S1480" s="123" t="s">
        <v>213</v>
      </c>
    </row>
    <row r="1481" spans="1:19" ht="20.25" customHeight="1">
      <c r="A1481" s="123" t="s">
        <v>973</v>
      </c>
      <c r="B1481" s="332" t="s">
        <v>2843</v>
      </c>
      <c r="C1481" s="124" t="s">
        <v>974</v>
      </c>
      <c r="D1481" s="333" t="s">
        <v>836</v>
      </c>
      <c r="E1481" s="334"/>
      <c r="F1481" s="123" t="s">
        <v>780</v>
      </c>
      <c r="G1481" s="123"/>
      <c r="H1481" s="126">
        <v>2</v>
      </c>
      <c r="I1481" s="126">
        <v>143166</v>
      </c>
      <c r="J1481" s="126">
        <v>27</v>
      </c>
      <c r="K1481" s="366">
        <f t="shared" si="77"/>
        <v>54</v>
      </c>
      <c r="L1481" s="334">
        <f t="shared" si="75"/>
        <v>5.4</v>
      </c>
      <c r="M1481" s="337">
        <f t="shared" si="76"/>
        <v>286332</v>
      </c>
      <c r="N1481" s="125"/>
      <c r="O1481" s="332" t="s">
        <v>2856</v>
      </c>
      <c r="P1481" s="123" t="s">
        <v>284</v>
      </c>
      <c r="Q1481" s="124" t="s">
        <v>364</v>
      </c>
      <c r="R1481" s="123" t="s">
        <v>68</v>
      </c>
      <c r="S1481" s="123" t="s">
        <v>213</v>
      </c>
    </row>
    <row r="1482" spans="1:19" ht="20.25" customHeight="1">
      <c r="A1482" s="123" t="s">
        <v>973</v>
      </c>
      <c r="B1482" s="332" t="s">
        <v>2843</v>
      </c>
      <c r="C1482" s="124" t="s">
        <v>974</v>
      </c>
      <c r="D1482" s="333" t="s">
        <v>836</v>
      </c>
      <c r="E1482" s="334"/>
      <c r="F1482" s="123" t="s">
        <v>2317</v>
      </c>
      <c r="G1482" s="123"/>
      <c r="H1482" s="126">
        <v>39</v>
      </c>
      <c r="I1482" s="126">
        <v>95000</v>
      </c>
      <c r="J1482" s="126">
        <v>22.5</v>
      </c>
      <c r="K1482" s="366">
        <f t="shared" si="77"/>
        <v>877.5</v>
      </c>
      <c r="L1482" s="334">
        <f t="shared" si="75"/>
        <v>87.75</v>
      </c>
      <c r="M1482" s="337">
        <f t="shared" si="76"/>
        <v>3705000</v>
      </c>
      <c r="N1482" s="125"/>
      <c r="O1482" s="332" t="s">
        <v>1289</v>
      </c>
      <c r="P1482" s="123" t="s">
        <v>284</v>
      </c>
      <c r="Q1482" s="124" t="s">
        <v>628</v>
      </c>
      <c r="R1482" s="123" t="s">
        <v>68</v>
      </c>
      <c r="S1482" s="123" t="s">
        <v>213</v>
      </c>
    </row>
    <row r="1483" spans="1:19" ht="20.25" customHeight="1">
      <c r="A1483" s="123" t="s">
        <v>973</v>
      </c>
      <c r="B1483" s="332" t="s">
        <v>2843</v>
      </c>
      <c r="C1483" s="124" t="s">
        <v>974</v>
      </c>
      <c r="D1483" s="333" t="s">
        <v>836</v>
      </c>
      <c r="E1483" s="334"/>
      <c r="F1483" s="123" t="s">
        <v>1643</v>
      </c>
      <c r="G1483" s="123"/>
      <c r="H1483" s="126">
        <v>39</v>
      </c>
      <c r="I1483" s="126">
        <v>13500</v>
      </c>
      <c r="J1483" s="126">
        <v>0</v>
      </c>
      <c r="K1483" s="366">
        <f t="shared" si="77"/>
        <v>0</v>
      </c>
      <c r="L1483" s="334">
        <f t="shared" si="75"/>
        <v>0</v>
      </c>
      <c r="M1483" s="337">
        <f t="shared" si="76"/>
        <v>526500</v>
      </c>
      <c r="N1483" s="125"/>
      <c r="O1483" s="332" t="s">
        <v>1289</v>
      </c>
      <c r="P1483" s="123" t="s">
        <v>284</v>
      </c>
      <c r="Q1483" s="124" t="s">
        <v>336</v>
      </c>
      <c r="R1483" s="123" t="s">
        <v>73</v>
      </c>
      <c r="S1483" s="123" t="s">
        <v>213</v>
      </c>
    </row>
    <row r="1484" spans="1:19" ht="20.25" customHeight="1">
      <c r="A1484" s="123" t="s">
        <v>973</v>
      </c>
      <c r="B1484" s="332" t="s">
        <v>2843</v>
      </c>
      <c r="C1484" s="124" t="s">
        <v>974</v>
      </c>
      <c r="D1484" s="333" t="s">
        <v>836</v>
      </c>
      <c r="E1484" s="334"/>
      <c r="F1484" s="123" t="s">
        <v>669</v>
      </c>
      <c r="G1484" s="123"/>
      <c r="H1484" s="126">
        <v>1</v>
      </c>
      <c r="I1484" s="126">
        <v>110000</v>
      </c>
      <c r="J1484" s="126">
        <v>22.5</v>
      </c>
      <c r="K1484" s="366">
        <f t="shared" si="77"/>
        <v>22.5</v>
      </c>
      <c r="L1484" s="334">
        <f t="shared" si="75"/>
        <v>2.25</v>
      </c>
      <c r="M1484" s="337">
        <f t="shared" si="76"/>
        <v>110000</v>
      </c>
      <c r="N1484" s="125"/>
      <c r="O1484" s="332" t="s">
        <v>2689</v>
      </c>
      <c r="P1484" s="123" t="s">
        <v>284</v>
      </c>
      <c r="Q1484" s="124" t="s">
        <v>628</v>
      </c>
      <c r="R1484" s="123" t="s">
        <v>2857</v>
      </c>
      <c r="S1484" s="123" t="s">
        <v>213</v>
      </c>
    </row>
    <row r="1485" spans="1:19" ht="20.25" customHeight="1">
      <c r="A1485" s="123" t="s">
        <v>973</v>
      </c>
      <c r="B1485" s="332" t="s">
        <v>2843</v>
      </c>
      <c r="C1485" s="124" t="s">
        <v>974</v>
      </c>
      <c r="D1485" s="333" t="s">
        <v>836</v>
      </c>
      <c r="E1485" s="334"/>
      <c r="F1485" s="123" t="s">
        <v>1643</v>
      </c>
      <c r="G1485" s="123"/>
      <c r="H1485" s="126">
        <v>1</v>
      </c>
      <c r="I1485" s="126">
        <v>13500</v>
      </c>
      <c r="J1485" s="126">
        <v>0</v>
      </c>
      <c r="K1485" s="366">
        <f t="shared" si="77"/>
        <v>0</v>
      </c>
      <c r="L1485" s="334">
        <f t="shared" si="75"/>
        <v>0</v>
      </c>
      <c r="M1485" s="337">
        <f t="shared" si="76"/>
        <v>13500</v>
      </c>
      <c r="N1485" s="125"/>
      <c r="O1485" s="332" t="s">
        <v>2689</v>
      </c>
      <c r="P1485" s="123" t="s">
        <v>284</v>
      </c>
      <c r="Q1485" s="124" t="s">
        <v>336</v>
      </c>
      <c r="R1485" s="123" t="s">
        <v>73</v>
      </c>
      <c r="S1485" s="123" t="s">
        <v>213</v>
      </c>
    </row>
    <row r="1486" spans="1:19" ht="20.25" customHeight="1">
      <c r="A1486" s="123" t="s">
        <v>973</v>
      </c>
      <c r="B1486" s="332" t="s">
        <v>2843</v>
      </c>
      <c r="C1486" s="124" t="s">
        <v>974</v>
      </c>
      <c r="D1486" s="333" t="s">
        <v>836</v>
      </c>
      <c r="E1486" s="334"/>
      <c r="F1486" s="123" t="s">
        <v>1643</v>
      </c>
      <c r="G1486" s="123"/>
      <c r="H1486" s="126">
        <v>1</v>
      </c>
      <c r="I1486" s="126">
        <v>13500</v>
      </c>
      <c r="J1486" s="126">
        <v>0</v>
      </c>
      <c r="K1486" s="366">
        <f t="shared" si="77"/>
        <v>0</v>
      </c>
      <c r="L1486" s="334">
        <f t="shared" si="75"/>
        <v>0</v>
      </c>
      <c r="M1486" s="337">
        <f t="shared" si="76"/>
        <v>13500</v>
      </c>
      <c r="N1486" s="125"/>
      <c r="O1486" s="332" t="s">
        <v>2689</v>
      </c>
      <c r="P1486" s="123" t="s">
        <v>284</v>
      </c>
      <c r="Q1486" s="124" t="s">
        <v>336</v>
      </c>
      <c r="R1486" s="123" t="s">
        <v>73</v>
      </c>
      <c r="S1486" s="123" t="s">
        <v>213</v>
      </c>
    </row>
    <row r="1487" spans="1:19" ht="20.25" customHeight="1">
      <c r="A1487" s="123" t="s">
        <v>973</v>
      </c>
      <c r="B1487" s="332" t="s">
        <v>2843</v>
      </c>
      <c r="C1487" s="124" t="s">
        <v>974</v>
      </c>
      <c r="D1487" s="333" t="s">
        <v>836</v>
      </c>
      <c r="E1487" s="334"/>
      <c r="F1487" s="123" t="s">
        <v>335</v>
      </c>
      <c r="G1487" s="123"/>
      <c r="H1487" s="126">
        <v>124</v>
      </c>
      <c r="I1487" s="126">
        <v>38300</v>
      </c>
      <c r="J1487" s="126">
        <v>0</v>
      </c>
      <c r="K1487" s="366">
        <f t="shared" si="77"/>
        <v>0</v>
      </c>
      <c r="L1487" s="334">
        <f t="shared" si="75"/>
        <v>0</v>
      </c>
      <c r="M1487" s="337">
        <f t="shared" si="76"/>
        <v>4749200</v>
      </c>
      <c r="N1487" s="125"/>
      <c r="O1487" s="332" t="s">
        <v>2858</v>
      </c>
      <c r="P1487" s="123" t="s">
        <v>284</v>
      </c>
      <c r="Q1487" s="124" t="s">
        <v>271</v>
      </c>
      <c r="R1487" s="123" t="s">
        <v>73</v>
      </c>
      <c r="S1487" s="123" t="s">
        <v>213</v>
      </c>
    </row>
    <row r="1488" spans="1:19" ht="20.25" customHeight="1">
      <c r="A1488" s="123" t="s">
        <v>973</v>
      </c>
      <c r="B1488" s="332" t="s">
        <v>2843</v>
      </c>
      <c r="C1488" s="124" t="s">
        <v>974</v>
      </c>
      <c r="D1488" s="333" t="s">
        <v>836</v>
      </c>
      <c r="E1488" s="334"/>
      <c r="F1488" s="123" t="s">
        <v>1575</v>
      </c>
      <c r="G1488" s="123"/>
      <c r="H1488" s="126">
        <v>124</v>
      </c>
      <c r="I1488" s="126">
        <v>6800</v>
      </c>
      <c r="J1488" s="126">
        <v>0</v>
      </c>
      <c r="K1488" s="366">
        <f t="shared" si="77"/>
        <v>0</v>
      </c>
      <c r="L1488" s="334">
        <f t="shared" ref="L1488:L1551" si="78">IFERROR(K1488/10,"0")</f>
        <v>0</v>
      </c>
      <c r="M1488" s="337">
        <f t="shared" ref="M1488:M1551" si="79">H1488*I1488</f>
        <v>843200</v>
      </c>
      <c r="N1488" s="125"/>
      <c r="O1488" s="332" t="s">
        <v>2858</v>
      </c>
      <c r="P1488" s="123" t="s">
        <v>284</v>
      </c>
      <c r="Q1488" s="124" t="s">
        <v>336</v>
      </c>
      <c r="R1488" s="123" t="s">
        <v>73</v>
      </c>
      <c r="S1488" s="123" t="s">
        <v>213</v>
      </c>
    </row>
    <row r="1489" spans="1:19" ht="20.25" customHeight="1">
      <c r="A1489" s="123" t="s">
        <v>973</v>
      </c>
      <c r="B1489" s="332" t="s">
        <v>2843</v>
      </c>
      <c r="C1489" s="124" t="s">
        <v>974</v>
      </c>
      <c r="D1489" s="333" t="s">
        <v>836</v>
      </c>
      <c r="E1489" s="334"/>
      <c r="F1489" s="123" t="s">
        <v>970</v>
      </c>
      <c r="G1489" s="123"/>
      <c r="H1489" s="126">
        <v>164</v>
      </c>
      <c r="I1489" s="126">
        <v>44100</v>
      </c>
      <c r="J1489" s="126">
        <v>0</v>
      </c>
      <c r="K1489" s="366">
        <f t="shared" si="77"/>
        <v>0</v>
      </c>
      <c r="L1489" s="334">
        <f t="shared" si="78"/>
        <v>0</v>
      </c>
      <c r="M1489" s="337">
        <f t="shared" si="79"/>
        <v>7232400</v>
      </c>
      <c r="N1489" s="125"/>
      <c r="O1489" s="332" t="s">
        <v>2858</v>
      </c>
      <c r="P1489" s="123" t="s">
        <v>284</v>
      </c>
      <c r="Q1489" s="124" t="s">
        <v>271</v>
      </c>
      <c r="R1489" s="123" t="s">
        <v>73</v>
      </c>
      <c r="S1489" s="123" t="s">
        <v>213</v>
      </c>
    </row>
    <row r="1490" spans="1:19" ht="20.25" customHeight="1">
      <c r="A1490" s="123" t="s">
        <v>973</v>
      </c>
      <c r="B1490" s="332" t="s">
        <v>2843</v>
      </c>
      <c r="C1490" s="124" t="s">
        <v>974</v>
      </c>
      <c r="D1490" s="333" t="s">
        <v>836</v>
      </c>
      <c r="E1490" s="334"/>
      <c r="F1490" s="123" t="s">
        <v>1575</v>
      </c>
      <c r="G1490" s="123"/>
      <c r="H1490" s="126">
        <v>164</v>
      </c>
      <c r="I1490" s="126">
        <v>6800</v>
      </c>
      <c r="J1490" s="126">
        <v>0</v>
      </c>
      <c r="K1490" s="366">
        <f t="shared" si="77"/>
        <v>0</v>
      </c>
      <c r="L1490" s="334">
        <f t="shared" si="78"/>
        <v>0</v>
      </c>
      <c r="M1490" s="337">
        <f t="shared" si="79"/>
        <v>1115200</v>
      </c>
      <c r="N1490" s="125"/>
      <c r="O1490" s="332" t="s">
        <v>2858</v>
      </c>
      <c r="P1490" s="123" t="s">
        <v>284</v>
      </c>
      <c r="Q1490" s="124" t="s">
        <v>336</v>
      </c>
      <c r="R1490" s="123" t="s">
        <v>73</v>
      </c>
      <c r="S1490" s="123" t="s">
        <v>213</v>
      </c>
    </row>
    <row r="1491" spans="1:19" ht="20.25" customHeight="1">
      <c r="A1491" s="123" t="s">
        <v>973</v>
      </c>
      <c r="B1491" s="332" t="s">
        <v>2843</v>
      </c>
      <c r="C1491" s="124" t="s">
        <v>974</v>
      </c>
      <c r="D1491" s="333" t="s">
        <v>836</v>
      </c>
      <c r="E1491" s="334"/>
      <c r="F1491" s="123" t="s">
        <v>335</v>
      </c>
      <c r="G1491" s="123"/>
      <c r="H1491" s="126">
        <v>2</v>
      </c>
      <c r="I1491" s="126">
        <v>47900</v>
      </c>
      <c r="J1491" s="126">
        <v>0</v>
      </c>
      <c r="K1491" s="366">
        <f t="shared" si="77"/>
        <v>0</v>
      </c>
      <c r="L1491" s="334">
        <f t="shared" si="78"/>
        <v>0</v>
      </c>
      <c r="M1491" s="337">
        <f t="shared" si="79"/>
        <v>95800</v>
      </c>
      <c r="N1491" s="125"/>
      <c r="O1491" s="332" t="s">
        <v>2858</v>
      </c>
      <c r="P1491" s="123" t="s">
        <v>284</v>
      </c>
      <c r="Q1491" s="124" t="s">
        <v>271</v>
      </c>
      <c r="R1491" s="123" t="s">
        <v>73</v>
      </c>
      <c r="S1491" s="123" t="s">
        <v>213</v>
      </c>
    </row>
    <row r="1492" spans="1:19" ht="20.25" customHeight="1">
      <c r="A1492" s="123" t="s">
        <v>973</v>
      </c>
      <c r="B1492" s="332" t="s">
        <v>2843</v>
      </c>
      <c r="C1492" s="124" t="s">
        <v>974</v>
      </c>
      <c r="D1492" s="333" t="s">
        <v>836</v>
      </c>
      <c r="E1492" s="334"/>
      <c r="F1492" s="123" t="s">
        <v>1575</v>
      </c>
      <c r="G1492" s="123"/>
      <c r="H1492" s="126">
        <v>2</v>
      </c>
      <c r="I1492" s="126">
        <v>6800</v>
      </c>
      <c r="J1492" s="126">
        <v>0</v>
      </c>
      <c r="K1492" s="366">
        <f t="shared" si="77"/>
        <v>0</v>
      </c>
      <c r="L1492" s="334">
        <f t="shared" si="78"/>
        <v>0</v>
      </c>
      <c r="M1492" s="337">
        <f t="shared" si="79"/>
        <v>13600</v>
      </c>
      <c r="N1492" s="125"/>
      <c r="O1492" s="332" t="s">
        <v>2858</v>
      </c>
      <c r="P1492" s="123" t="s">
        <v>284</v>
      </c>
      <c r="Q1492" s="124" t="s">
        <v>336</v>
      </c>
      <c r="R1492" s="123" t="s">
        <v>73</v>
      </c>
      <c r="S1492" s="123" t="s">
        <v>213</v>
      </c>
    </row>
    <row r="1493" spans="1:19" ht="20.25" customHeight="1">
      <c r="A1493" s="123" t="s">
        <v>973</v>
      </c>
      <c r="B1493" s="332" t="s">
        <v>2843</v>
      </c>
      <c r="C1493" s="124" t="s">
        <v>974</v>
      </c>
      <c r="D1493" s="333" t="s">
        <v>836</v>
      </c>
      <c r="E1493" s="334"/>
      <c r="F1493" s="123" t="s">
        <v>534</v>
      </c>
      <c r="G1493" s="123"/>
      <c r="H1493" s="126">
        <v>16</v>
      </c>
      <c r="I1493" s="126">
        <v>52800</v>
      </c>
      <c r="J1493" s="126">
        <v>0</v>
      </c>
      <c r="K1493" s="366">
        <f t="shared" si="77"/>
        <v>0</v>
      </c>
      <c r="L1493" s="334">
        <f t="shared" si="78"/>
        <v>0</v>
      </c>
      <c r="M1493" s="337">
        <f t="shared" si="79"/>
        <v>844800</v>
      </c>
      <c r="N1493" s="125"/>
      <c r="O1493" s="332" t="s">
        <v>508</v>
      </c>
      <c r="P1493" s="123" t="s">
        <v>284</v>
      </c>
      <c r="Q1493" s="124" t="s">
        <v>278</v>
      </c>
      <c r="R1493" s="123" t="s">
        <v>73</v>
      </c>
      <c r="S1493" s="123" t="s">
        <v>213</v>
      </c>
    </row>
    <row r="1494" spans="1:19" ht="20.25" customHeight="1">
      <c r="A1494" s="123" t="s">
        <v>973</v>
      </c>
      <c r="B1494" s="332" t="s">
        <v>2843</v>
      </c>
      <c r="C1494" s="124" t="s">
        <v>974</v>
      </c>
      <c r="D1494" s="333" t="s">
        <v>836</v>
      </c>
      <c r="E1494" s="334"/>
      <c r="F1494" s="123" t="s">
        <v>2113</v>
      </c>
      <c r="G1494" s="123"/>
      <c r="H1494" s="126">
        <v>16</v>
      </c>
      <c r="I1494" s="126">
        <v>7000</v>
      </c>
      <c r="J1494" s="126">
        <v>0</v>
      </c>
      <c r="K1494" s="366">
        <f t="shared" si="77"/>
        <v>0</v>
      </c>
      <c r="L1494" s="334">
        <f t="shared" si="78"/>
        <v>0</v>
      </c>
      <c r="M1494" s="337">
        <f t="shared" si="79"/>
        <v>112000</v>
      </c>
      <c r="N1494" s="125"/>
      <c r="O1494" s="332" t="s">
        <v>508</v>
      </c>
      <c r="P1494" s="123" t="s">
        <v>284</v>
      </c>
      <c r="Q1494" s="124" t="s">
        <v>336</v>
      </c>
      <c r="R1494" s="123" t="s">
        <v>73</v>
      </c>
      <c r="S1494" s="123" t="s">
        <v>213</v>
      </c>
    </row>
    <row r="1495" spans="1:19" ht="20.25" customHeight="1">
      <c r="A1495" s="123" t="s">
        <v>973</v>
      </c>
      <c r="B1495" s="332" t="s">
        <v>2843</v>
      </c>
      <c r="C1495" s="124" t="s">
        <v>974</v>
      </c>
      <c r="D1495" s="333" t="s">
        <v>836</v>
      </c>
      <c r="E1495" s="334"/>
      <c r="F1495" s="123" t="s">
        <v>1693</v>
      </c>
      <c r="G1495" s="123"/>
      <c r="H1495" s="126">
        <v>58</v>
      </c>
      <c r="I1495" s="126">
        <v>39800</v>
      </c>
      <c r="J1495" s="126">
        <v>0</v>
      </c>
      <c r="K1495" s="366">
        <f t="shared" si="77"/>
        <v>0</v>
      </c>
      <c r="L1495" s="334">
        <f t="shared" si="78"/>
        <v>0</v>
      </c>
      <c r="M1495" s="337">
        <f t="shared" si="79"/>
        <v>2308400</v>
      </c>
      <c r="N1495" s="125"/>
      <c r="O1495" s="332" t="s">
        <v>508</v>
      </c>
      <c r="P1495" s="123" t="s">
        <v>284</v>
      </c>
      <c r="Q1495" s="124" t="s">
        <v>358</v>
      </c>
      <c r="R1495" s="123" t="s">
        <v>73</v>
      </c>
      <c r="S1495" s="123" t="s">
        <v>213</v>
      </c>
    </row>
    <row r="1496" spans="1:19" ht="20.25" customHeight="1">
      <c r="A1496" s="123" t="s">
        <v>973</v>
      </c>
      <c r="B1496" s="332" t="s">
        <v>2843</v>
      </c>
      <c r="C1496" s="124" t="s">
        <v>974</v>
      </c>
      <c r="D1496" s="333" t="s">
        <v>836</v>
      </c>
      <c r="E1496" s="334"/>
      <c r="F1496" s="123" t="s">
        <v>872</v>
      </c>
      <c r="G1496" s="123"/>
      <c r="H1496" s="126">
        <v>19</v>
      </c>
      <c r="I1496" s="126">
        <v>59904.2</v>
      </c>
      <c r="J1496" s="126">
        <v>0</v>
      </c>
      <c r="K1496" s="366">
        <f t="shared" si="77"/>
        <v>0</v>
      </c>
      <c r="L1496" s="334">
        <f t="shared" si="78"/>
        <v>0</v>
      </c>
      <c r="M1496" s="337">
        <f t="shared" si="79"/>
        <v>1138179.8</v>
      </c>
      <c r="N1496" s="125"/>
      <c r="O1496" s="332" t="s">
        <v>11</v>
      </c>
      <c r="P1496" s="123" t="s">
        <v>284</v>
      </c>
      <c r="Q1496" s="124" t="s">
        <v>585</v>
      </c>
      <c r="R1496" s="123" t="s">
        <v>73</v>
      </c>
      <c r="S1496" s="123" t="s">
        <v>213</v>
      </c>
    </row>
    <row r="1497" spans="1:19" ht="20.25" customHeight="1">
      <c r="A1497" s="123" t="s">
        <v>973</v>
      </c>
      <c r="B1497" s="332" t="s">
        <v>2843</v>
      </c>
      <c r="C1497" s="124" t="s">
        <v>974</v>
      </c>
      <c r="D1497" s="333" t="s">
        <v>836</v>
      </c>
      <c r="E1497" s="334"/>
      <c r="F1497" s="123" t="s">
        <v>2723</v>
      </c>
      <c r="G1497" s="123"/>
      <c r="H1497" s="126">
        <v>19</v>
      </c>
      <c r="I1497" s="126">
        <v>5495.8</v>
      </c>
      <c r="J1497" s="126">
        <v>0</v>
      </c>
      <c r="K1497" s="366">
        <f t="shared" si="77"/>
        <v>0</v>
      </c>
      <c r="L1497" s="334">
        <f t="shared" si="78"/>
        <v>0</v>
      </c>
      <c r="M1497" s="337">
        <f t="shared" si="79"/>
        <v>104420.2</v>
      </c>
      <c r="N1497" s="125"/>
      <c r="O1497" s="332" t="s">
        <v>11</v>
      </c>
      <c r="P1497" s="123" t="s">
        <v>284</v>
      </c>
      <c r="Q1497" s="124" t="s">
        <v>336</v>
      </c>
      <c r="R1497" s="123" t="s">
        <v>73</v>
      </c>
      <c r="S1497" s="123" t="s">
        <v>213</v>
      </c>
    </row>
    <row r="1498" spans="1:19" ht="20.25" customHeight="1">
      <c r="A1498" s="123" t="s">
        <v>973</v>
      </c>
      <c r="B1498" s="332" t="s">
        <v>2843</v>
      </c>
      <c r="C1498" s="124" t="s">
        <v>974</v>
      </c>
      <c r="D1498" s="333" t="s">
        <v>836</v>
      </c>
      <c r="E1498" s="334"/>
      <c r="F1498" s="123" t="s">
        <v>943</v>
      </c>
      <c r="G1498" s="123"/>
      <c r="H1498" s="126">
        <v>2</v>
      </c>
      <c r="I1498" s="126">
        <v>467700</v>
      </c>
      <c r="J1498" s="126">
        <v>0</v>
      </c>
      <c r="K1498" s="366">
        <f t="shared" si="77"/>
        <v>0</v>
      </c>
      <c r="L1498" s="334">
        <f t="shared" si="78"/>
        <v>0</v>
      </c>
      <c r="M1498" s="337">
        <f t="shared" si="79"/>
        <v>935400</v>
      </c>
      <c r="N1498" s="125"/>
      <c r="O1498" s="332" t="s">
        <v>11</v>
      </c>
      <c r="P1498" s="123" t="s">
        <v>284</v>
      </c>
      <c r="Q1498" s="124" t="s">
        <v>276</v>
      </c>
      <c r="R1498" s="123" t="s">
        <v>73</v>
      </c>
      <c r="S1498" s="123" t="s">
        <v>213</v>
      </c>
    </row>
    <row r="1499" spans="1:19" ht="20.25" customHeight="1">
      <c r="A1499" s="123" t="s">
        <v>973</v>
      </c>
      <c r="B1499" s="332" t="s">
        <v>2843</v>
      </c>
      <c r="C1499" s="124" t="s">
        <v>974</v>
      </c>
      <c r="D1499" s="333" t="s">
        <v>836</v>
      </c>
      <c r="E1499" s="334"/>
      <c r="F1499" s="123" t="s">
        <v>2859</v>
      </c>
      <c r="G1499" s="123"/>
      <c r="H1499" s="126">
        <v>6</v>
      </c>
      <c r="I1499" s="126">
        <v>175000</v>
      </c>
      <c r="J1499" s="126">
        <v>0</v>
      </c>
      <c r="K1499" s="366">
        <f t="shared" si="77"/>
        <v>0</v>
      </c>
      <c r="L1499" s="334">
        <f t="shared" si="78"/>
        <v>0</v>
      </c>
      <c r="M1499" s="337">
        <f t="shared" si="79"/>
        <v>1050000</v>
      </c>
      <c r="N1499" s="125"/>
      <c r="O1499" s="332" t="s">
        <v>11</v>
      </c>
      <c r="P1499" s="123" t="s">
        <v>284</v>
      </c>
      <c r="Q1499" s="124" t="s">
        <v>2428</v>
      </c>
      <c r="R1499" s="123" t="s">
        <v>73</v>
      </c>
      <c r="S1499" s="123" t="s">
        <v>213</v>
      </c>
    </row>
    <row r="1500" spans="1:19" ht="20.25" customHeight="1">
      <c r="A1500" s="123" t="s">
        <v>973</v>
      </c>
      <c r="B1500" s="332" t="s">
        <v>2843</v>
      </c>
      <c r="C1500" s="124" t="s">
        <v>974</v>
      </c>
      <c r="D1500" s="333" t="s">
        <v>836</v>
      </c>
      <c r="E1500" s="334"/>
      <c r="F1500" s="123" t="s">
        <v>2327</v>
      </c>
      <c r="G1500" s="123"/>
      <c r="H1500" s="126">
        <v>6</v>
      </c>
      <c r="I1500" s="126">
        <v>11800</v>
      </c>
      <c r="J1500" s="126">
        <v>0</v>
      </c>
      <c r="K1500" s="366">
        <f t="shared" si="77"/>
        <v>0</v>
      </c>
      <c r="L1500" s="334">
        <f t="shared" si="78"/>
        <v>0</v>
      </c>
      <c r="M1500" s="337">
        <f t="shared" si="79"/>
        <v>70800</v>
      </c>
      <c r="N1500" s="125"/>
      <c r="O1500" s="332" t="s">
        <v>11</v>
      </c>
      <c r="P1500" s="123" t="s">
        <v>284</v>
      </c>
      <c r="Q1500" s="124" t="s">
        <v>336</v>
      </c>
      <c r="R1500" s="123" t="s">
        <v>73</v>
      </c>
      <c r="S1500" s="123" t="s">
        <v>213</v>
      </c>
    </row>
    <row r="1501" spans="1:19" ht="20.25" customHeight="1">
      <c r="A1501" s="123" t="s">
        <v>973</v>
      </c>
      <c r="B1501" s="332" t="s">
        <v>2843</v>
      </c>
      <c r="C1501" s="124" t="s">
        <v>974</v>
      </c>
      <c r="D1501" s="333" t="s">
        <v>836</v>
      </c>
      <c r="E1501" s="334"/>
      <c r="F1501" s="123" t="s">
        <v>985</v>
      </c>
      <c r="G1501" s="123"/>
      <c r="H1501" s="126">
        <v>12</v>
      </c>
      <c r="I1501" s="126">
        <v>7600</v>
      </c>
      <c r="J1501" s="126">
        <v>0</v>
      </c>
      <c r="K1501" s="366">
        <f t="shared" si="77"/>
        <v>0</v>
      </c>
      <c r="L1501" s="334">
        <f t="shared" si="78"/>
        <v>0</v>
      </c>
      <c r="M1501" s="337">
        <f t="shared" si="79"/>
        <v>91200</v>
      </c>
      <c r="N1501" s="125"/>
      <c r="O1501" s="332" t="s">
        <v>11</v>
      </c>
      <c r="P1501" s="123" t="s">
        <v>284</v>
      </c>
      <c r="Q1501" s="124" t="s">
        <v>336</v>
      </c>
      <c r="R1501" s="123" t="s">
        <v>73</v>
      </c>
      <c r="S1501" s="123" t="s">
        <v>213</v>
      </c>
    </row>
    <row r="1502" spans="1:19" ht="20.25" customHeight="1">
      <c r="A1502" s="123" t="s">
        <v>973</v>
      </c>
      <c r="B1502" s="332" t="s">
        <v>2843</v>
      </c>
      <c r="C1502" s="124" t="s">
        <v>974</v>
      </c>
      <c r="D1502" s="333" t="s">
        <v>836</v>
      </c>
      <c r="E1502" s="334"/>
      <c r="F1502" s="123" t="s">
        <v>2296</v>
      </c>
      <c r="G1502" s="123"/>
      <c r="H1502" s="126">
        <v>1</v>
      </c>
      <c r="I1502" s="126">
        <v>6400</v>
      </c>
      <c r="J1502" s="126">
        <v>0</v>
      </c>
      <c r="K1502" s="366">
        <f t="shared" si="77"/>
        <v>0</v>
      </c>
      <c r="L1502" s="334">
        <f t="shared" si="78"/>
        <v>0</v>
      </c>
      <c r="M1502" s="337">
        <f t="shared" si="79"/>
        <v>6400</v>
      </c>
      <c r="N1502" s="125"/>
      <c r="O1502" s="332" t="s">
        <v>11</v>
      </c>
      <c r="P1502" s="123" t="s">
        <v>284</v>
      </c>
      <c r="Q1502" s="124" t="s">
        <v>336</v>
      </c>
      <c r="R1502" s="123" t="s">
        <v>73</v>
      </c>
      <c r="S1502" s="123" t="s">
        <v>213</v>
      </c>
    </row>
    <row r="1503" spans="1:19" ht="20.25" customHeight="1">
      <c r="A1503" s="123" t="s">
        <v>973</v>
      </c>
      <c r="B1503" s="332" t="s">
        <v>2843</v>
      </c>
      <c r="C1503" s="124" t="s">
        <v>974</v>
      </c>
      <c r="D1503" s="333" t="s">
        <v>836</v>
      </c>
      <c r="E1503" s="334"/>
      <c r="F1503" s="123" t="s">
        <v>712</v>
      </c>
      <c r="G1503" s="123"/>
      <c r="H1503" s="126">
        <v>61</v>
      </c>
      <c r="I1503" s="126">
        <v>220700</v>
      </c>
      <c r="J1503" s="126">
        <v>0</v>
      </c>
      <c r="K1503" s="366">
        <f t="shared" si="77"/>
        <v>0</v>
      </c>
      <c r="L1503" s="334">
        <f t="shared" si="78"/>
        <v>0</v>
      </c>
      <c r="M1503" s="337">
        <f t="shared" si="79"/>
        <v>13462700</v>
      </c>
      <c r="N1503" s="125"/>
      <c r="O1503" s="332" t="s">
        <v>11</v>
      </c>
      <c r="P1503" s="123" t="s">
        <v>284</v>
      </c>
      <c r="Q1503" s="124" t="s">
        <v>336</v>
      </c>
      <c r="R1503" s="123" t="s">
        <v>73</v>
      </c>
      <c r="S1503" s="123" t="s">
        <v>213</v>
      </c>
    </row>
    <row r="1504" spans="1:19" ht="20.25" customHeight="1">
      <c r="A1504" s="123" t="s">
        <v>973</v>
      </c>
      <c r="B1504" s="332" t="s">
        <v>2843</v>
      </c>
      <c r="C1504" s="124" t="s">
        <v>974</v>
      </c>
      <c r="D1504" s="333" t="s">
        <v>836</v>
      </c>
      <c r="E1504" s="334"/>
      <c r="F1504" s="123" t="s">
        <v>966</v>
      </c>
      <c r="G1504" s="123"/>
      <c r="H1504" s="126">
        <v>8</v>
      </c>
      <c r="I1504" s="126">
        <v>440700</v>
      </c>
      <c r="J1504" s="126">
        <v>0</v>
      </c>
      <c r="K1504" s="366">
        <f t="shared" si="77"/>
        <v>0</v>
      </c>
      <c r="L1504" s="334">
        <f t="shared" si="78"/>
        <v>0</v>
      </c>
      <c r="M1504" s="337">
        <f t="shared" si="79"/>
        <v>3525600</v>
      </c>
      <c r="N1504" s="125"/>
      <c r="O1504" s="332" t="s">
        <v>11</v>
      </c>
      <c r="P1504" s="123" t="s">
        <v>284</v>
      </c>
      <c r="Q1504" s="124" t="s">
        <v>336</v>
      </c>
      <c r="R1504" s="123" t="s">
        <v>73</v>
      </c>
      <c r="S1504" s="123" t="s">
        <v>213</v>
      </c>
    </row>
    <row r="1505" spans="1:19" ht="20.25" customHeight="1">
      <c r="A1505" s="123" t="s">
        <v>973</v>
      </c>
      <c r="B1505" s="332" t="s">
        <v>2843</v>
      </c>
      <c r="C1505" s="124" t="s">
        <v>974</v>
      </c>
      <c r="D1505" s="333" t="s">
        <v>836</v>
      </c>
      <c r="E1505" s="334"/>
      <c r="F1505" s="123" t="s">
        <v>1327</v>
      </c>
      <c r="G1505" s="123"/>
      <c r="H1505" s="126">
        <v>125</v>
      </c>
      <c r="I1505" s="126">
        <v>33100</v>
      </c>
      <c r="J1505" s="126">
        <v>0</v>
      </c>
      <c r="K1505" s="366">
        <f t="shared" si="77"/>
        <v>0</v>
      </c>
      <c r="L1505" s="334">
        <f t="shared" si="78"/>
        <v>0</v>
      </c>
      <c r="M1505" s="337">
        <f t="shared" si="79"/>
        <v>4137500</v>
      </c>
      <c r="N1505" s="125"/>
      <c r="O1505" s="332" t="s">
        <v>11</v>
      </c>
      <c r="P1505" s="123" t="s">
        <v>284</v>
      </c>
      <c r="Q1505" s="124" t="s">
        <v>336</v>
      </c>
      <c r="R1505" s="123" t="s">
        <v>73</v>
      </c>
      <c r="S1505" s="123" t="s">
        <v>213</v>
      </c>
    </row>
    <row r="1506" spans="1:19" ht="20.25" customHeight="1">
      <c r="A1506" s="123" t="s">
        <v>973</v>
      </c>
      <c r="B1506" s="332" t="s">
        <v>2843</v>
      </c>
      <c r="C1506" s="124" t="s">
        <v>974</v>
      </c>
      <c r="D1506" s="333" t="s">
        <v>836</v>
      </c>
      <c r="E1506" s="334"/>
      <c r="F1506" s="123" t="s">
        <v>2322</v>
      </c>
      <c r="G1506" s="123"/>
      <c r="H1506" s="126">
        <v>2</v>
      </c>
      <c r="I1506" s="126">
        <v>95700</v>
      </c>
      <c r="J1506" s="126">
        <v>0</v>
      </c>
      <c r="K1506" s="366">
        <f t="shared" si="77"/>
        <v>0</v>
      </c>
      <c r="L1506" s="334">
        <f t="shared" si="78"/>
        <v>0</v>
      </c>
      <c r="M1506" s="337">
        <f t="shared" si="79"/>
        <v>191400</v>
      </c>
      <c r="N1506" s="125"/>
      <c r="O1506" s="332" t="s">
        <v>11</v>
      </c>
      <c r="P1506" s="123" t="s">
        <v>284</v>
      </c>
      <c r="Q1506" s="124" t="s">
        <v>336</v>
      </c>
      <c r="R1506" s="123" t="s">
        <v>73</v>
      </c>
      <c r="S1506" s="123" t="s">
        <v>213</v>
      </c>
    </row>
    <row r="1507" spans="1:19" ht="20.25" customHeight="1">
      <c r="A1507" s="123" t="s">
        <v>973</v>
      </c>
      <c r="B1507" s="332" t="s">
        <v>2843</v>
      </c>
      <c r="C1507" s="124" t="s">
        <v>974</v>
      </c>
      <c r="D1507" s="333" t="s">
        <v>836</v>
      </c>
      <c r="E1507" s="334"/>
      <c r="F1507" s="123" t="s">
        <v>2323</v>
      </c>
      <c r="G1507" s="123"/>
      <c r="H1507" s="126">
        <v>2</v>
      </c>
      <c r="I1507" s="126">
        <v>66500</v>
      </c>
      <c r="J1507" s="126">
        <v>0</v>
      </c>
      <c r="K1507" s="366">
        <f t="shared" si="77"/>
        <v>0</v>
      </c>
      <c r="L1507" s="334">
        <f t="shared" si="78"/>
        <v>0</v>
      </c>
      <c r="M1507" s="337">
        <f t="shared" si="79"/>
        <v>133000</v>
      </c>
      <c r="N1507" s="125"/>
      <c r="O1507" s="332" t="s">
        <v>11</v>
      </c>
      <c r="P1507" s="123" t="s">
        <v>284</v>
      </c>
      <c r="Q1507" s="124" t="s">
        <v>336</v>
      </c>
      <c r="R1507" s="123" t="s">
        <v>73</v>
      </c>
      <c r="S1507" s="123" t="s">
        <v>213</v>
      </c>
    </row>
    <row r="1508" spans="1:19" ht="20.25" customHeight="1">
      <c r="A1508" s="123" t="s">
        <v>973</v>
      </c>
      <c r="B1508" s="332" t="s">
        <v>2843</v>
      </c>
      <c r="C1508" s="124" t="s">
        <v>974</v>
      </c>
      <c r="D1508" s="333" t="s">
        <v>836</v>
      </c>
      <c r="E1508" s="334"/>
      <c r="F1508" s="123" t="s">
        <v>1517</v>
      </c>
      <c r="G1508" s="123"/>
      <c r="H1508" s="126">
        <v>7</v>
      </c>
      <c r="I1508" s="126">
        <v>145000</v>
      </c>
      <c r="J1508" s="126">
        <v>0</v>
      </c>
      <c r="K1508" s="366">
        <f t="shared" si="77"/>
        <v>0</v>
      </c>
      <c r="L1508" s="334">
        <f t="shared" si="78"/>
        <v>0</v>
      </c>
      <c r="M1508" s="337">
        <f t="shared" si="79"/>
        <v>1015000</v>
      </c>
      <c r="N1508" s="125"/>
      <c r="O1508" s="332" t="s">
        <v>11</v>
      </c>
      <c r="P1508" s="123" t="s">
        <v>284</v>
      </c>
      <c r="Q1508" s="124" t="s">
        <v>336</v>
      </c>
      <c r="R1508" s="123" t="s">
        <v>73</v>
      </c>
      <c r="S1508" s="123" t="s">
        <v>213</v>
      </c>
    </row>
    <row r="1509" spans="1:19" ht="20.25" customHeight="1">
      <c r="A1509" s="123" t="s">
        <v>973</v>
      </c>
      <c r="B1509" s="332" t="s">
        <v>2843</v>
      </c>
      <c r="C1509" s="124" t="s">
        <v>974</v>
      </c>
      <c r="D1509" s="333" t="s">
        <v>836</v>
      </c>
      <c r="E1509" s="334"/>
      <c r="F1509" s="123" t="s">
        <v>2860</v>
      </c>
      <c r="G1509" s="123"/>
      <c r="H1509" s="126">
        <v>2</v>
      </c>
      <c r="I1509" s="126">
        <v>150500</v>
      </c>
      <c r="J1509" s="126">
        <v>0</v>
      </c>
      <c r="K1509" s="366">
        <f t="shared" si="77"/>
        <v>0</v>
      </c>
      <c r="L1509" s="334">
        <f t="shared" si="78"/>
        <v>0</v>
      </c>
      <c r="M1509" s="337">
        <f t="shared" si="79"/>
        <v>301000</v>
      </c>
      <c r="N1509" s="125"/>
      <c r="O1509" s="332" t="s">
        <v>11</v>
      </c>
      <c r="P1509" s="123" t="s">
        <v>284</v>
      </c>
      <c r="Q1509" s="124" t="s">
        <v>336</v>
      </c>
      <c r="R1509" s="123" t="s">
        <v>73</v>
      </c>
      <c r="S1509" s="123" t="s">
        <v>213</v>
      </c>
    </row>
    <row r="1510" spans="1:19" ht="20.25" customHeight="1">
      <c r="A1510" s="123" t="s">
        <v>973</v>
      </c>
      <c r="B1510" s="332" t="s">
        <v>2843</v>
      </c>
      <c r="C1510" s="124" t="s">
        <v>974</v>
      </c>
      <c r="D1510" s="333" t="s">
        <v>836</v>
      </c>
      <c r="E1510" s="334"/>
      <c r="F1510" s="123" t="s">
        <v>778</v>
      </c>
      <c r="G1510" s="123"/>
      <c r="H1510" s="126">
        <v>2</v>
      </c>
      <c r="I1510" s="126">
        <v>103000</v>
      </c>
      <c r="J1510" s="126">
        <v>0</v>
      </c>
      <c r="K1510" s="366">
        <f t="shared" si="77"/>
        <v>0</v>
      </c>
      <c r="L1510" s="334">
        <f t="shared" si="78"/>
        <v>0</v>
      </c>
      <c r="M1510" s="337">
        <f t="shared" si="79"/>
        <v>206000</v>
      </c>
      <c r="N1510" s="125"/>
      <c r="O1510" s="332" t="s">
        <v>11</v>
      </c>
      <c r="P1510" s="123" t="s">
        <v>284</v>
      </c>
      <c r="Q1510" s="124" t="s">
        <v>336</v>
      </c>
      <c r="R1510" s="123" t="s">
        <v>73</v>
      </c>
      <c r="S1510" s="123" t="s">
        <v>213</v>
      </c>
    </row>
    <row r="1511" spans="1:19" ht="20.25" customHeight="1">
      <c r="A1511" s="123" t="s">
        <v>973</v>
      </c>
      <c r="B1511" s="332" t="s">
        <v>2843</v>
      </c>
      <c r="C1511" s="124" t="s">
        <v>974</v>
      </c>
      <c r="D1511" s="333" t="s">
        <v>836</v>
      </c>
      <c r="E1511" s="334"/>
      <c r="F1511" s="123" t="s">
        <v>2844</v>
      </c>
      <c r="G1511" s="123"/>
      <c r="H1511" s="126">
        <v>93</v>
      </c>
      <c r="I1511" s="126">
        <v>54000</v>
      </c>
      <c r="J1511" s="126">
        <v>19</v>
      </c>
      <c r="K1511" s="366">
        <f t="shared" si="77"/>
        <v>1767</v>
      </c>
      <c r="L1511" s="334">
        <f t="shared" si="78"/>
        <v>176.7</v>
      </c>
      <c r="M1511" s="337">
        <f t="shared" si="79"/>
        <v>5022000</v>
      </c>
      <c r="N1511" s="125"/>
      <c r="O1511" s="332" t="s">
        <v>2861</v>
      </c>
      <c r="P1511" s="123" t="s">
        <v>284</v>
      </c>
      <c r="Q1511" s="124" t="s">
        <v>361</v>
      </c>
      <c r="R1511" s="123" t="s">
        <v>68</v>
      </c>
      <c r="S1511" s="123" t="s">
        <v>213</v>
      </c>
    </row>
    <row r="1512" spans="1:19" ht="20.25" customHeight="1">
      <c r="A1512" s="123" t="s">
        <v>973</v>
      </c>
      <c r="B1512" s="332" t="s">
        <v>2843</v>
      </c>
      <c r="C1512" s="124" t="s">
        <v>974</v>
      </c>
      <c r="D1512" s="333" t="s">
        <v>836</v>
      </c>
      <c r="E1512" s="334"/>
      <c r="F1512" s="123" t="s">
        <v>612</v>
      </c>
      <c r="G1512" s="123"/>
      <c r="H1512" s="126">
        <v>93</v>
      </c>
      <c r="I1512" s="126">
        <v>45000</v>
      </c>
      <c r="J1512" s="126">
        <v>0</v>
      </c>
      <c r="K1512" s="366">
        <f t="shared" si="77"/>
        <v>0</v>
      </c>
      <c r="L1512" s="334">
        <f t="shared" si="78"/>
        <v>0</v>
      </c>
      <c r="M1512" s="337">
        <f t="shared" si="79"/>
        <v>4185000</v>
      </c>
      <c r="N1512" s="125"/>
      <c r="O1512" s="332" t="s">
        <v>2861</v>
      </c>
      <c r="P1512" s="123" t="s">
        <v>284</v>
      </c>
      <c r="Q1512" s="124" t="s">
        <v>336</v>
      </c>
      <c r="R1512" s="123" t="s">
        <v>73</v>
      </c>
      <c r="S1512" s="123" t="s">
        <v>213</v>
      </c>
    </row>
    <row r="1513" spans="1:19" ht="20.25" customHeight="1">
      <c r="A1513" s="123" t="s">
        <v>973</v>
      </c>
      <c r="B1513" s="332" t="s">
        <v>2843</v>
      </c>
      <c r="C1513" s="124" t="s">
        <v>974</v>
      </c>
      <c r="D1513" s="333" t="s">
        <v>836</v>
      </c>
      <c r="E1513" s="334"/>
      <c r="F1513" s="123" t="s">
        <v>2844</v>
      </c>
      <c r="G1513" s="123"/>
      <c r="H1513" s="126">
        <v>15</v>
      </c>
      <c r="I1513" s="126">
        <v>54000</v>
      </c>
      <c r="J1513" s="126">
        <v>19</v>
      </c>
      <c r="K1513" s="366">
        <f t="shared" si="77"/>
        <v>285</v>
      </c>
      <c r="L1513" s="334">
        <f t="shared" si="78"/>
        <v>28.5</v>
      </c>
      <c r="M1513" s="337">
        <f t="shared" si="79"/>
        <v>810000</v>
      </c>
      <c r="N1513" s="125"/>
      <c r="O1513" s="332" t="s">
        <v>2846</v>
      </c>
      <c r="P1513" s="123" t="s">
        <v>284</v>
      </c>
      <c r="Q1513" s="124" t="s">
        <v>361</v>
      </c>
      <c r="R1513" s="123" t="s">
        <v>68</v>
      </c>
      <c r="S1513" s="123" t="s">
        <v>213</v>
      </c>
    </row>
    <row r="1514" spans="1:19" ht="20.25" customHeight="1">
      <c r="A1514" s="123" t="s">
        <v>973</v>
      </c>
      <c r="B1514" s="332" t="s">
        <v>2843</v>
      </c>
      <c r="C1514" s="124" t="s">
        <v>974</v>
      </c>
      <c r="D1514" s="333" t="s">
        <v>836</v>
      </c>
      <c r="E1514" s="334"/>
      <c r="F1514" s="123" t="s">
        <v>630</v>
      </c>
      <c r="G1514" s="123"/>
      <c r="H1514" s="126">
        <v>15</v>
      </c>
      <c r="I1514" s="126">
        <v>120000</v>
      </c>
      <c r="J1514" s="126">
        <v>0</v>
      </c>
      <c r="K1514" s="366">
        <f t="shared" si="77"/>
        <v>0</v>
      </c>
      <c r="L1514" s="334">
        <f t="shared" si="78"/>
        <v>0</v>
      </c>
      <c r="M1514" s="337">
        <f t="shared" si="79"/>
        <v>1800000</v>
      </c>
      <c r="N1514" s="125"/>
      <c r="O1514" s="332" t="s">
        <v>2846</v>
      </c>
      <c r="P1514" s="123" t="s">
        <v>284</v>
      </c>
      <c r="Q1514" s="124" t="s">
        <v>336</v>
      </c>
      <c r="R1514" s="123" t="s">
        <v>73</v>
      </c>
      <c r="S1514" s="123" t="s">
        <v>213</v>
      </c>
    </row>
    <row r="1515" spans="1:19" ht="20.25" customHeight="1">
      <c r="A1515" s="123" t="s">
        <v>806</v>
      </c>
      <c r="B1515" s="332" t="s">
        <v>2862</v>
      </c>
      <c r="C1515" s="124" t="s">
        <v>371</v>
      </c>
      <c r="D1515" s="333" t="s">
        <v>527</v>
      </c>
      <c r="E1515" s="334"/>
      <c r="F1515" s="123" t="s">
        <v>880</v>
      </c>
      <c r="G1515" s="123"/>
      <c r="H1515" s="126">
        <v>3020</v>
      </c>
      <c r="I1515" s="126">
        <v>3518.3</v>
      </c>
      <c r="J1515" s="126">
        <v>0</v>
      </c>
      <c r="K1515" s="366">
        <f t="shared" si="77"/>
        <v>0</v>
      </c>
      <c r="L1515" s="334">
        <f t="shared" si="78"/>
        <v>0</v>
      </c>
      <c r="M1515" s="337">
        <f t="shared" si="79"/>
        <v>10625266</v>
      </c>
      <c r="N1515" s="125"/>
      <c r="O1515" s="332" t="s">
        <v>2863</v>
      </c>
      <c r="P1515" s="123" t="s">
        <v>1424</v>
      </c>
      <c r="Q1515" s="124" t="s">
        <v>336</v>
      </c>
      <c r="R1515" s="123" t="s">
        <v>73</v>
      </c>
      <c r="S1515" s="123" t="s">
        <v>1682</v>
      </c>
    </row>
    <row r="1516" spans="1:19" ht="20.25" customHeight="1">
      <c r="A1516" s="123" t="s">
        <v>806</v>
      </c>
      <c r="B1516" s="332" t="s">
        <v>2862</v>
      </c>
      <c r="C1516" s="124" t="s">
        <v>371</v>
      </c>
      <c r="D1516" s="333" t="s">
        <v>527</v>
      </c>
      <c r="E1516" s="334"/>
      <c r="F1516" s="123" t="s">
        <v>880</v>
      </c>
      <c r="G1516" s="123"/>
      <c r="H1516" s="126">
        <v>3078</v>
      </c>
      <c r="I1516" s="126">
        <v>2697.6</v>
      </c>
      <c r="J1516" s="126">
        <v>0</v>
      </c>
      <c r="K1516" s="366">
        <f t="shared" si="77"/>
        <v>0</v>
      </c>
      <c r="L1516" s="334">
        <f t="shared" si="78"/>
        <v>0</v>
      </c>
      <c r="M1516" s="337">
        <f t="shared" si="79"/>
        <v>8303212.7999999998</v>
      </c>
      <c r="N1516" s="125"/>
      <c r="O1516" s="332" t="s">
        <v>2864</v>
      </c>
      <c r="P1516" s="123" t="s">
        <v>1424</v>
      </c>
      <c r="Q1516" s="124" t="s">
        <v>336</v>
      </c>
      <c r="R1516" s="123" t="s">
        <v>73</v>
      </c>
      <c r="S1516" s="123" t="s">
        <v>1682</v>
      </c>
    </row>
    <row r="1517" spans="1:19" ht="20.25" customHeight="1">
      <c r="A1517" s="123" t="s">
        <v>806</v>
      </c>
      <c r="B1517" s="332" t="s">
        <v>2862</v>
      </c>
      <c r="C1517" s="124" t="s">
        <v>371</v>
      </c>
      <c r="D1517" s="333" t="s">
        <v>527</v>
      </c>
      <c r="E1517" s="334"/>
      <c r="F1517" s="123" t="s">
        <v>2241</v>
      </c>
      <c r="G1517" s="123"/>
      <c r="H1517" s="126">
        <v>45</v>
      </c>
      <c r="I1517" s="126">
        <v>789810.4</v>
      </c>
      <c r="J1517" s="126">
        <v>0</v>
      </c>
      <c r="K1517" s="366">
        <f t="shared" si="77"/>
        <v>0</v>
      </c>
      <c r="L1517" s="334">
        <f t="shared" si="78"/>
        <v>0</v>
      </c>
      <c r="M1517" s="337">
        <f t="shared" si="79"/>
        <v>35541468</v>
      </c>
      <c r="N1517" s="125"/>
      <c r="O1517" s="332" t="s">
        <v>2865</v>
      </c>
      <c r="P1517" s="123" t="s">
        <v>1424</v>
      </c>
      <c r="Q1517" s="124" t="s">
        <v>354</v>
      </c>
      <c r="R1517" s="123" t="s">
        <v>70</v>
      </c>
      <c r="S1517" s="123" t="s">
        <v>1682</v>
      </c>
    </row>
    <row r="1518" spans="1:19" ht="20.25" customHeight="1">
      <c r="A1518" s="123" t="s">
        <v>806</v>
      </c>
      <c r="B1518" s="332" t="s">
        <v>2862</v>
      </c>
      <c r="C1518" s="124" t="s">
        <v>371</v>
      </c>
      <c r="D1518" s="333" t="s">
        <v>527</v>
      </c>
      <c r="E1518" s="334"/>
      <c r="F1518" s="123" t="s">
        <v>2866</v>
      </c>
      <c r="G1518" s="123"/>
      <c r="H1518" s="126">
        <v>45</v>
      </c>
      <c r="I1518" s="126">
        <v>260663.5</v>
      </c>
      <c r="J1518" s="126">
        <v>30.5</v>
      </c>
      <c r="K1518" s="366">
        <f t="shared" si="77"/>
        <v>1372.5</v>
      </c>
      <c r="L1518" s="334">
        <f t="shared" si="78"/>
        <v>137.25</v>
      </c>
      <c r="M1518" s="337">
        <f t="shared" si="79"/>
        <v>11729857.5</v>
      </c>
      <c r="N1518" s="125"/>
      <c r="O1518" s="332" t="s">
        <v>2865</v>
      </c>
      <c r="P1518" s="123" t="s">
        <v>1424</v>
      </c>
      <c r="Q1518" s="124" t="s">
        <v>343</v>
      </c>
      <c r="R1518" s="123" t="s">
        <v>60</v>
      </c>
      <c r="S1518" s="123" t="s">
        <v>1682</v>
      </c>
    </row>
    <row r="1519" spans="1:19" ht="20.25" customHeight="1">
      <c r="A1519" s="123" t="s">
        <v>806</v>
      </c>
      <c r="B1519" s="332" t="s">
        <v>2862</v>
      </c>
      <c r="C1519" s="124" t="s">
        <v>371</v>
      </c>
      <c r="D1519" s="333" t="s">
        <v>527</v>
      </c>
      <c r="E1519" s="334"/>
      <c r="F1519" s="123" t="s">
        <v>880</v>
      </c>
      <c r="G1519" s="123"/>
      <c r="H1519" s="126">
        <v>45</v>
      </c>
      <c r="I1519" s="126">
        <v>3128</v>
      </c>
      <c r="J1519" s="126">
        <v>0</v>
      </c>
      <c r="K1519" s="366">
        <f t="shared" si="77"/>
        <v>0</v>
      </c>
      <c r="L1519" s="334">
        <f t="shared" si="78"/>
        <v>0</v>
      </c>
      <c r="M1519" s="337">
        <f t="shared" si="79"/>
        <v>140760</v>
      </c>
      <c r="N1519" s="125"/>
      <c r="O1519" s="332" t="s">
        <v>2865</v>
      </c>
      <c r="P1519" s="123" t="s">
        <v>1424</v>
      </c>
      <c r="Q1519" s="124" t="s">
        <v>336</v>
      </c>
      <c r="R1519" s="123" t="s">
        <v>73</v>
      </c>
      <c r="S1519" s="123" t="s">
        <v>1682</v>
      </c>
    </row>
    <row r="1520" spans="1:19" ht="20.25" customHeight="1">
      <c r="A1520" s="123" t="s">
        <v>2867</v>
      </c>
      <c r="B1520" s="332" t="s">
        <v>2868</v>
      </c>
      <c r="C1520" s="124" t="s">
        <v>803</v>
      </c>
      <c r="D1520" s="333" t="s">
        <v>836</v>
      </c>
      <c r="E1520" s="334"/>
      <c r="F1520" s="123" t="s">
        <v>880</v>
      </c>
      <c r="G1520" s="123"/>
      <c r="H1520" s="126">
        <v>112</v>
      </c>
      <c r="I1520" s="126">
        <v>2847.4</v>
      </c>
      <c r="J1520" s="126">
        <v>0</v>
      </c>
      <c r="K1520" s="366">
        <f t="shared" si="77"/>
        <v>0</v>
      </c>
      <c r="L1520" s="334">
        <f t="shared" si="78"/>
        <v>0</v>
      </c>
      <c r="M1520" s="337">
        <f t="shared" si="79"/>
        <v>318908.79999999999</v>
      </c>
      <c r="N1520" s="125"/>
      <c r="O1520" s="332" t="s">
        <v>2869</v>
      </c>
      <c r="P1520" s="123" t="s">
        <v>90</v>
      </c>
      <c r="Q1520" s="124" t="s">
        <v>336</v>
      </c>
      <c r="R1520" s="123" t="s">
        <v>73</v>
      </c>
      <c r="S1520" s="123" t="s">
        <v>213</v>
      </c>
    </row>
    <row r="1521" spans="1:19" ht="20.25" customHeight="1">
      <c r="A1521" s="123" t="s">
        <v>2867</v>
      </c>
      <c r="B1521" s="332" t="s">
        <v>2868</v>
      </c>
      <c r="C1521" s="124" t="s">
        <v>803</v>
      </c>
      <c r="D1521" s="333" t="s">
        <v>836</v>
      </c>
      <c r="E1521" s="334"/>
      <c r="F1521" s="123" t="s">
        <v>566</v>
      </c>
      <c r="G1521" s="123"/>
      <c r="H1521" s="126">
        <v>112</v>
      </c>
      <c r="I1521" s="126">
        <v>201689.9</v>
      </c>
      <c r="J1521" s="126">
        <v>38.799999999999997</v>
      </c>
      <c r="K1521" s="366">
        <f t="shared" si="77"/>
        <v>4345.5999999999995</v>
      </c>
      <c r="L1521" s="334">
        <f t="shared" si="78"/>
        <v>434.55999999999995</v>
      </c>
      <c r="M1521" s="337">
        <f t="shared" si="79"/>
        <v>22589268.800000001</v>
      </c>
      <c r="N1521" s="125"/>
      <c r="O1521" s="332" t="s">
        <v>2869</v>
      </c>
      <c r="P1521" s="123" t="s">
        <v>90</v>
      </c>
      <c r="Q1521" s="124" t="s">
        <v>327</v>
      </c>
      <c r="R1521" s="123" t="s">
        <v>60</v>
      </c>
      <c r="S1521" s="123" t="s">
        <v>213</v>
      </c>
    </row>
    <row r="1522" spans="1:19" ht="20.25" customHeight="1">
      <c r="A1522" s="123" t="s">
        <v>2867</v>
      </c>
      <c r="B1522" s="332" t="s">
        <v>2870</v>
      </c>
      <c r="C1522" s="124" t="s">
        <v>803</v>
      </c>
      <c r="D1522" s="333" t="s">
        <v>836</v>
      </c>
      <c r="E1522" s="334"/>
      <c r="F1522" s="123" t="s">
        <v>1336</v>
      </c>
      <c r="G1522" s="123"/>
      <c r="H1522" s="126">
        <v>112</v>
      </c>
      <c r="I1522" s="126">
        <v>118000</v>
      </c>
      <c r="J1522" s="126">
        <v>0</v>
      </c>
      <c r="K1522" s="366">
        <f t="shared" si="77"/>
        <v>0</v>
      </c>
      <c r="L1522" s="334">
        <f t="shared" si="78"/>
        <v>0</v>
      </c>
      <c r="M1522" s="337">
        <f t="shared" si="79"/>
        <v>13216000</v>
      </c>
      <c r="N1522" s="125"/>
      <c r="O1522" s="332" t="s">
        <v>776</v>
      </c>
      <c r="P1522" s="123" t="s">
        <v>90</v>
      </c>
      <c r="Q1522" s="124" t="s">
        <v>281</v>
      </c>
      <c r="R1522" s="123" t="s">
        <v>70</v>
      </c>
      <c r="S1522" s="123" t="s">
        <v>213</v>
      </c>
    </row>
    <row r="1523" spans="1:19" ht="20.25" customHeight="1">
      <c r="A1523" s="123" t="s">
        <v>2867</v>
      </c>
      <c r="B1523" s="332" t="s">
        <v>2870</v>
      </c>
      <c r="C1523" s="124" t="s">
        <v>803</v>
      </c>
      <c r="D1523" s="333" t="s">
        <v>836</v>
      </c>
      <c r="E1523" s="334"/>
      <c r="F1523" s="123" t="s">
        <v>267</v>
      </c>
      <c r="G1523" s="123"/>
      <c r="H1523" s="126">
        <v>90</v>
      </c>
      <c r="I1523" s="126">
        <v>43312.5</v>
      </c>
      <c r="J1523" s="126">
        <v>7.2</v>
      </c>
      <c r="K1523" s="366">
        <f t="shared" si="77"/>
        <v>648</v>
      </c>
      <c r="L1523" s="334">
        <f t="shared" si="78"/>
        <v>64.8</v>
      </c>
      <c r="M1523" s="337">
        <f t="shared" si="79"/>
        <v>3898125</v>
      </c>
      <c r="N1523" s="125"/>
      <c r="O1523" s="332" t="s">
        <v>11</v>
      </c>
      <c r="P1523" s="123" t="s">
        <v>90</v>
      </c>
      <c r="Q1523" s="124" t="s">
        <v>344</v>
      </c>
      <c r="R1523" s="123" t="s">
        <v>60</v>
      </c>
      <c r="S1523" s="123" t="s">
        <v>213</v>
      </c>
    </row>
    <row r="1524" spans="1:19" ht="20.25" customHeight="1">
      <c r="A1524" s="123" t="s">
        <v>2867</v>
      </c>
      <c r="B1524" s="332" t="s">
        <v>2870</v>
      </c>
      <c r="C1524" s="124" t="s">
        <v>803</v>
      </c>
      <c r="D1524" s="333" t="s">
        <v>836</v>
      </c>
      <c r="E1524" s="334"/>
      <c r="F1524" s="123" t="s">
        <v>767</v>
      </c>
      <c r="G1524" s="123"/>
      <c r="H1524" s="126">
        <v>40</v>
      </c>
      <c r="I1524" s="126">
        <v>181962</v>
      </c>
      <c r="J1524" s="126">
        <v>26.2</v>
      </c>
      <c r="K1524" s="366">
        <f t="shared" si="77"/>
        <v>1048</v>
      </c>
      <c r="L1524" s="334">
        <f t="shared" si="78"/>
        <v>104.8</v>
      </c>
      <c r="M1524" s="337">
        <f t="shared" si="79"/>
        <v>7278480</v>
      </c>
      <c r="N1524" s="125"/>
      <c r="O1524" s="332" t="s">
        <v>776</v>
      </c>
      <c r="P1524" s="123" t="s">
        <v>90</v>
      </c>
      <c r="Q1524" s="124" t="s">
        <v>343</v>
      </c>
      <c r="R1524" s="123" t="s">
        <v>60</v>
      </c>
      <c r="S1524" s="123" t="s">
        <v>213</v>
      </c>
    </row>
    <row r="1525" spans="1:19" ht="20.25" customHeight="1">
      <c r="A1525" s="123" t="s">
        <v>2867</v>
      </c>
      <c r="B1525" s="332" t="s">
        <v>2870</v>
      </c>
      <c r="C1525" s="124" t="s">
        <v>803</v>
      </c>
      <c r="D1525" s="333" t="s">
        <v>836</v>
      </c>
      <c r="E1525" s="334"/>
      <c r="F1525" s="123" t="s">
        <v>766</v>
      </c>
      <c r="G1525" s="123"/>
      <c r="H1525" s="126">
        <v>40</v>
      </c>
      <c r="I1525" s="126">
        <v>271360.8</v>
      </c>
      <c r="J1525" s="126">
        <v>0</v>
      </c>
      <c r="K1525" s="366">
        <f t="shared" si="77"/>
        <v>0</v>
      </c>
      <c r="L1525" s="334">
        <f t="shared" si="78"/>
        <v>0</v>
      </c>
      <c r="M1525" s="337">
        <f t="shared" si="79"/>
        <v>10854432</v>
      </c>
      <c r="N1525" s="125"/>
      <c r="O1525" s="332" t="s">
        <v>776</v>
      </c>
      <c r="P1525" s="123" t="s">
        <v>90</v>
      </c>
      <c r="Q1525" s="124" t="s">
        <v>354</v>
      </c>
      <c r="R1525" s="123" t="s">
        <v>70</v>
      </c>
      <c r="S1525" s="123" t="s">
        <v>213</v>
      </c>
    </row>
    <row r="1526" spans="1:19" ht="20.25" customHeight="1">
      <c r="A1526" s="123" t="s">
        <v>2867</v>
      </c>
      <c r="B1526" s="332" t="s">
        <v>2870</v>
      </c>
      <c r="C1526" s="124" t="s">
        <v>803</v>
      </c>
      <c r="D1526" s="333" t="s">
        <v>836</v>
      </c>
      <c r="E1526" s="334"/>
      <c r="F1526" s="123" t="s">
        <v>880</v>
      </c>
      <c r="G1526" s="123"/>
      <c r="H1526" s="126">
        <v>40</v>
      </c>
      <c r="I1526" s="126">
        <v>2848.1</v>
      </c>
      <c r="J1526" s="126">
        <v>0</v>
      </c>
      <c r="K1526" s="366">
        <f t="shared" si="77"/>
        <v>0</v>
      </c>
      <c r="L1526" s="334">
        <f t="shared" si="78"/>
        <v>0</v>
      </c>
      <c r="M1526" s="337">
        <f t="shared" si="79"/>
        <v>113924</v>
      </c>
      <c r="N1526" s="125"/>
      <c r="O1526" s="332" t="s">
        <v>776</v>
      </c>
      <c r="P1526" s="123" t="s">
        <v>90</v>
      </c>
      <c r="Q1526" s="124" t="s">
        <v>336</v>
      </c>
      <c r="R1526" s="123" t="s">
        <v>73</v>
      </c>
      <c r="S1526" s="123" t="s">
        <v>213</v>
      </c>
    </row>
    <row r="1527" spans="1:19" ht="20.25" customHeight="1">
      <c r="A1527" s="123" t="s">
        <v>2871</v>
      </c>
      <c r="B1527" s="332" t="s">
        <v>2872</v>
      </c>
      <c r="C1527" s="124" t="s">
        <v>515</v>
      </c>
      <c r="D1527" s="333" t="s">
        <v>936</v>
      </c>
      <c r="E1527" s="334"/>
      <c r="F1527" s="123" t="s">
        <v>2240</v>
      </c>
      <c r="G1527" s="123"/>
      <c r="H1527" s="126">
        <v>108</v>
      </c>
      <c r="I1527" s="126">
        <v>323930.5</v>
      </c>
      <c r="J1527" s="126">
        <v>0</v>
      </c>
      <c r="K1527" s="366">
        <f t="shared" si="77"/>
        <v>0</v>
      </c>
      <c r="L1527" s="334">
        <f t="shared" si="78"/>
        <v>0</v>
      </c>
      <c r="M1527" s="337">
        <f t="shared" si="79"/>
        <v>34984494</v>
      </c>
      <c r="N1527" s="125"/>
      <c r="O1527" s="332" t="s">
        <v>776</v>
      </c>
      <c r="P1527" s="123" t="s">
        <v>761</v>
      </c>
      <c r="Q1527" s="124" t="s">
        <v>354</v>
      </c>
      <c r="R1527" s="123" t="s">
        <v>70</v>
      </c>
      <c r="S1527" s="123" t="s">
        <v>213</v>
      </c>
    </row>
    <row r="1528" spans="1:19" ht="20.25" customHeight="1">
      <c r="A1528" s="123" t="s">
        <v>2798</v>
      </c>
      <c r="B1528" s="332" t="s">
        <v>2873</v>
      </c>
      <c r="C1528" s="124" t="s">
        <v>2800</v>
      </c>
      <c r="D1528" s="333" t="s">
        <v>836</v>
      </c>
      <c r="E1528" s="334"/>
      <c r="F1528" s="123" t="s">
        <v>880</v>
      </c>
      <c r="G1528" s="123"/>
      <c r="H1528" s="126">
        <v>114</v>
      </c>
      <c r="I1528" s="126">
        <v>3238.1</v>
      </c>
      <c r="J1528" s="126">
        <v>0</v>
      </c>
      <c r="K1528" s="366">
        <f t="shared" si="77"/>
        <v>0</v>
      </c>
      <c r="L1528" s="334">
        <f t="shared" si="78"/>
        <v>0</v>
      </c>
      <c r="M1528" s="337">
        <f t="shared" si="79"/>
        <v>369143.39999999997</v>
      </c>
      <c r="N1528" s="125"/>
      <c r="O1528" s="332" t="s">
        <v>2874</v>
      </c>
      <c r="P1528" s="123" t="s">
        <v>759</v>
      </c>
      <c r="Q1528" s="124" t="s">
        <v>336</v>
      </c>
      <c r="R1528" s="123" t="s">
        <v>73</v>
      </c>
      <c r="S1528" s="123" t="s">
        <v>213</v>
      </c>
    </row>
    <row r="1529" spans="1:19" ht="20.25" customHeight="1">
      <c r="A1529" s="123" t="s">
        <v>822</v>
      </c>
      <c r="B1529" s="332" t="s">
        <v>2875</v>
      </c>
      <c r="C1529" s="124" t="s">
        <v>736</v>
      </c>
      <c r="D1529" s="333" t="s">
        <v>836</v>
      </c>
      <c r="E1529" s="334"/>
      <c r="F1529" s="123" t="s">
        <v>2366</v>
      </c>
      <c r="G1529" s="123"/>
      <c r="H1529" s="126">
        <v>131</v>
      </c>
      <c r="I1529" s="126">
        <v>79708</v>
      </c>
      <c r="J1529" s="126">
        <v>24.5</v>
      </c>
      <c r="K1529" s="366">
        <f t="shared" si="77"/>
        <v>3209.5</v>
      </c>
      <c r="L1529" s="334">
        <f t="shared" si="78"/>
        <v>320.95</v>
      </c>
      <c r="M1529" s="337">
        <f t="shared" si="79"/>
        <v>10441748</v>
      </c>
      <c r="N1529" s="125"/>
      <c r="O1529" s="332" t="s">
        <v>2302</v>
      </c>
      <c r="P1529" s="123" t="s">
        <v>759</v>
      </c>
      <c r="Q1529" s="124" t="s">
        <v>361</v>
      </c>
      <c r="R1529" s="123" t="s">
        <v>68</v>
      </c>
      <c r="S1529" s="123" t="s">
        <v>213</v>
      </c>
    </row>
    <row r="1530" spans="1:19" ht="20.25" customHeight="1">
      <c r="A1530" s="123" t="s">
        <v>822</v>
      </c>
      <c r="B1530" s="332" t="s">
        <v>2876</v>
      </c>
      <c r="C1530" s="124" t="s">
        <v>736</v>
      </c>
      <c r="D1530" s="333" t="s">
        <v>836</v>
      </c>
      <c r="E1530" s="334"/>
      <c r="F1530" s="123" t="s">
        <v>612</v>
      </c>
      <c r="G1530" s="123"/>
      <c r="H1530" s="126">
        <v>131</v>
      </c>
      <c r="I1530" s="126">
        <v>42700.7</v>
      </c>
      <c r="J1530" s="126">
        <v>0</v>
      </c>
      <c r="K1530" s="366">
        <f t="shared" si="77"/>
        <v>0</v>
      </c>
      <c r="L1530" s="334">
        <f t="shared" si="78"/>
        <v>0</v>
      </c>
      <c r="M1530" s="337">
        <f t="shared" si="79"/>
        <v>5593791.6999999993</v>
      </c>
      <c r="N1530" s="125"/>
      <c r="O1530" s="332" t="s">
        <v>2302</v>
      </c>
      <c r="P1530" s="123" t="s">
        <v>759</v>
      </c>
      <c r="Q1530" s="124" t="s">
        <v>336</v>
      </c>
      <c r="R1530" s="123" t="s">
        <v>73</v>
      </c>
      <c r="S1530" s="123" t="s">
        <v>213</v>
      </c>
    </row>
    <row r="1531" spans="1:19" ht="20.25" customHeight="1">
      <c r="A1531" s="123" t="s">
        <v>822</v>
      </c>
      <c r="B1531" s="332" t="s">
        <v>2876</v>
      </c>
      <c r="C1531" s="124" t="s">
        <v>736</v>
      </c>
      <c r="D1531" s="333" t="s">
        <v>836</v>
      </c>
      <c r="E1531" s="334"/>
      <c r="F1531" s="123" t="s">
        <v>1387</v>
      </c>
      <c r="G1531" s="123"/>
      <c r="H1531" s="126">
        <v>176</v>
      </c>
      <c r="I1531" s="126">
        <v>12800.8</v>
      </c>
      <c r="J1531" s="126">
        <v>0</v>
      </c>
      <c r="K1531" s="366">
        <f t="shared" si="77"/>
        <v>0</v>
      </c>
      <c r="L1531" s="334">
        <f t="shared" si="78"/>
        <v>0</v>
      </c>
      <c r="M1531" s="337">
        <f t="shared" si="79"/>
        <v>2252940.7999999998</v>
      </c>
      <c r="N1531" s="125"/>
      <c r="O1531" s="332" t="s">
        <v>1437</v>
      </c>
      <c r="P1531" s="123" t="s">
        <v>759</v>
      </c>
      <c r="Q1531" s="124" t="s">
        <v>577</v>
      </c>
      <c r="R1531" s="123" t="s">
        <v>240</v>
      </c>
      <c r="S1531" s="123" t="s">
        <v>213</v>
      </c>
    </row>
    <row r="1532" spans="1:19" ht="20.25" customHeight="1">
      <c r="A1532" s="123" t="s">
        <v>822</v>
      </c>
      <c r="B1532" s="332" t="s">
        <v>2876</v>
      </c>
      <c r="C1532" s="124" t="s">
        <v>736</v>
      </c>
      <c r="D1532" s="333" t="s">
        <v>836</v>
      </c>
      <c r="E1532" s="334"/>
      <c r="F1532" s="123" t="s">
        <v>642</v>
      </c>
      <c r="G1532" s="123"/>
      <c r="H1532" s="126">
        <v>176</v>
      </c>
      <c r="I1532" s="126">
        <v>25936.3</v>
      </c>
      <c r="J1532" s="126">
        <v>17.5</v>
      </c>
      <c r="K1532" s="366">
        <f t="shared" si="77"/>
        <v>3080</v>
      </c>
      <c r="L1532" s="334">
        <f t="shared" si="78"/>
        <v>308</v>
      </c>
      <c r="M1532" s="337">
        <f t="shared" si="79"/>
        <v>4564788.8</v>
      </c>
      <c r="N1532" s="125"/>
      <c r="O1532" s="332" t="s">
        <v>1437</v>
      </c>
      <c r="P1532" s="123" t="s">
        <v>759</v>
      </c>
      <c r="Q1532" s="124" t="s">
        <v>270</v>
      </c>
      <c r="R1532" s="123" t="s">
        <v>68</v>
      </c>
      <c r="S1532" s="123" t="s">
        <v>213</v>
      </c>
    </row>
    <row r="1533" spans="1:19" ht="20.25" customHeight="1">
      <c r="A1533" s="123" t="s">
        <v>822</v>
      </c>
      <c r="B1533" s="332" t="s">
        <v>2876</v>
      </c>
      <c r="C1533" s="124" t="s">
        <v>736</v>
      </c>
      <c r="D1533" s="333" t="s">
        <v>836</v>
      </c>
      <c r="E1533" s="334"/>
      <c r="F1533" s="123" t="s">
        <v>534</v>
      </c>
      <c r="G1533" s="123"/>
      <c r="H1533" s="126">
        <v>58</v>
      </c>
      <c r="I1533" s="126">
        <v>51223.9</v>
      </c>
      <c r="J1533" s="126">
        <v>0</v>
      </c>
      <c r="K1533" s="366">
        <f t="shared" ref="K1533:K1596" si="80">J1533*H1533</f>
        <v>0</v>
      </c>
      <c r="L1533" s="334">
        <f t="shared" si="78"/>
        <v>0</v>
      </c>
      <c r="M1533" s="337">
        <f t="shared" si="79"/>
        <v>2970986.2</v>
      </c>
      <c r="N1533" s="125"/>
      <c r="O1533" s="332" t="s">
        <v>1326</v>
      </c>
      <c r="P1533" s="123" t="s">
        <v>759</v>
      </c>
      <c r="Q1533" s="124" t="s">
        <v>278</v>
      </c>
      <c r="R1533" s="123" t="s">
        <v>73</v>
      </c>
      <c r="S1533" s="123" t="s">
        <v>213</v>
      </c>
    </row>
    <row r="1534" spans="1:19" ht="20.25" customHeight="1">
      <c r="A1534" s="123" t="s">
        <v>822</v>
      </c>
      <c r="B1534" s="332" t="s">
        <v>2876</v>
      </c>
      <c r="C1534" s="124" t="s">
        <v>736</v>
      </c>
      <c r="D1534" s="333" t="s">
        <v>836</v>
      </c>
      <c r="E1534" s="334"/>
      <c r="F1534" s="123" t="s">
        <v>2113</v>
      </c>
      <c r="G1534" s="123"/>
      <c r="H1534" s="126">
        <v>58</v>
      </c>
      <c r="I1534" s="126">
        <v>6791</v>
      </c>
      <c r="J1534" s="126">
        <v>0</v>
      </c>
      <c r="K1534" s="366">
        <f t="shared" si="80"/>
        <v>0</v>
      </c>
      <c r="L1534" s="334">
        <f t="shared" si="78"/>
        <v>0</v>
      </c>
      <c r="M1534" s="337">
        <f t="shared" si="79"/>
        <v>393878</v>
      </c>
      <c r="N1534" s="125"/>
      <c r="O1534" s="332" t="s">
        <v>1326</v>
      </c>
      <c r="P1534" s="123" t="s">
        <v>759</v>
      </c>
      <c r="Q1534" s="124" t="s">
        <v>336</v>
      </c>
      <c r="R1534" s="123" t="s">
        <v>73</v>
      </c>
      <c r="S1534" s="123" t="s">
        <v>213</v>
      </c>
    </row>
    <row r="1535" spans="1:19" ht="20.25" customHeight="1">
      <c r="A1535" s="123" t="s">
        <v>822</v>
      </c>
      <c r="B1535" s="332" t="s">
        <v>2876</v>
      </c>
      <c r="C1535" s="124" t="s">
        <v>736</v>
      </c>
      <c r="D1535" s="333" t="s">
        <v>836</v>
      </c>
      <c r="E1535" s="334"/>
      <c r="F1535" s="123" t="s">
        <v>880</v>
      </c>
      <c r="G1535" s="123"/>
      <c r="H1535" s="126">
        <v>58</v>
      </c>
      <c r="I1535" s="126">
        <v>3492.5</v>
      </c>
      <c r="J1535" s="126">
        <v>0</v>
      </c>
      <c r="K1535" s="366">
        <f t="shared" si="80"/>
        <v>0</v>
      </c>
      <c r="L1535" s="334">
        <f t="shared" si="78"/>
        <v>0</v>
      </c>
      <c r="M1535" s="337">
        <f t="shared" si="79"/>
        <v>202565</v>
      </c>
      <c r="N1535" s="125"/>
      <c r="O1535" s="332" t="s">
        <v>1326</v>
      </c>
      <c r="P1535" s="123" t="s">
        <v>759</v>
      </c>
      <c r="Q1535" s="124" t="s">
        <v>336</v>
      </c>
      <c r="R1535" s="123" t="s">
        <v>73</v>
      </c>
      <c r="S1535" s="123" t="s">
        <v>213</v>
      </c>
    </row>
    <row r="1536" spans="1:19" ht="20.25" customHeight="1">
      <c r="A1536" s="123" t="s">
        <v>822</v>
      </c>
      <c r="B1536" s="332" t="s">
        <v>2876</v>
      </c>
      <c r="C1536" s="124" t="s">
        <v>736</v>
      </c>
      <c r="D1536" s="333" t="s">
        <v>836</v>
      </c>
      <c r="E1536" s="334"/>
      <c r="F1536" s="123" t="s">
        <v>880</v>
      </c>
      <c r="G1536" s="123"/>
      <c r="H1536" s="126">
        <v>58</v>
      </c>
      <c r="I1536" s="126">
        <v>3492.5</v>
      </c>
      <c r="J1536" s="126">
        <v>0</v>
      </c>
      <c r="K1536" s="366">
        <f t="shared" si="80"/>
        <v>0</v>
      </c>
      <c r="L1536" s="334">
        <f t="shared" si="78"/>
        <v>0</v>
      </c>
      <c r="M1536" s="337">
        <f t="shared" si="79"/>
        <v>202565</v>
      </c>
      <c r="N1536" s="125"/>
      <c r="O1536" s="332" t="s">
        <v>1326</v>
      </c>
      <c r="P1536" s="123" t="s">
        <v>759</v>
      </c>
      <c r="Q1536" s="124" t="s">
        <v>336</v>
      </c>
      <c r="R1536" s="123" t="s">
        <v>73</v>
      </c>
      <c r="S1536" s="123" t="s">
        <v>213</v>
      </c>
    </row>
    <row r="1537" spans="1:19" ht="20.25" customHeight="1">
      <c r="A1537" s="123" t="s">
        <v>822</v>
      </c>
      <c r="B1537" s="332" t="s">
        <v>2876</v>
      </c>
      <c r="C1537" s="124" t="s">
        <v>736</v>
      </c>
      <c r="D1537" s="333" t="s">
        <v>836</v>
      </c>
      <c r="E1537" s="334"/>
      <c r="F1537" s="123" t="s">
        <v>363</v>
      </c>
      <c r="G1537" s="123"/>
      <c r="H1537" s="126">
        <v>32</v>
      </c>
      <c r="I1537" s="126">
        <v>127800</v>
      </c>
      <c r="J1537" s="126">
        <v>41.5</v>
      </c>
      <c r="K1537" s="366">
        <f t="shared" si="80"/>
        <v>1328</v>
      </c>
      <c r="L1537" s="334">
        <f t="shared" si="78"/>
        <v>132.80000000000001</v>
      </c>
      <c r="M1537" s="337">
        <f t="shared" si="79"/>
        <v>4089600</v>
      </c>
      <c r="N1537" s="125"/>
      <c r="O1537" s="332" t="s">
        <v>11</v>
      </c>
      <c r="P1537" s="123" t="s">
        <v>759</v>
      </c>
      <c r="Q1537" s="124" t="s">
        <v>364</v>
      </c>
      <c r="R1537" s="123" t="s">
        <v>68</v>
      </c>
      <c r="S1537" s="123" t="s">
        <v>213</v>
      </c>
    </row>
    <row r="1538" spans="1:19" ht="20.25" customHeight="1">
      <c r="A1538" s="123" t="s">
        <v>822</v>
      </c>
      <c r="B1538" s="332" t="s">
        <v>2876</v>
      </c>
      <c r="C1538" s="124" t="s">
        <v>736</v>
      </c>
      <c r="D1538" s="333" t="s">
        <v>836</v>
      </c>
      <c r="E1538" s="334"/>
      <c r="F1538" s="123" t="s">
        <v>2877</v>
      </c>
      <c r="G1538" s="123"/>
      <c r="H1538" s="126">
        <v>17</v>
      </c>
      <c r="I1538" s="126">
        <v>116693.3</v>
      </c>
      <c r="J1538" s="126">
        <v>0</v>
      </c>
      <c r="K1538" s="366">
        <f t="shared" si="80"/>
        <v>0</v>
      </c>
      <c r="L1538" s="334">
        <f t="shared" si="78"/>
        <v>0</v>
      </c>
      <c r="M1538" s="337">
        <f t="shared" si="79"/>
        <v>1983786.1</v>
      </c>
      <c r="N1538" s="125"/>
      <c r="O1538" s="332" t="s">
        <v>11</v>
      </c>
      <c r="P1538" s="123" t="s">
        <v>759</v>
      </c>
      <c r="Q1538" s="124" t="s">
        <v>784</v>
      </c>
      <c r="R1538" s="123" t="s">
        <v>73</v>
      </c>
      <c r="S1538" s="123" t="s">
        <v>213</v>
      </c>
    </row>
    <row r="1539" spans="1:19" ht="20.25" customHeight="1">
      <c r="A1539" s="123" t="s">
        <v>822</v>
      </c>
      <c r="B1539" s="332" t="s">
        <v>2876</v>
      </c>
      <c r="C1539" s="124" t="s">
        <v>736</v>
      </c>
      <c r="D1539" s="333" t="s">
        <v>836</v>
      </c>
      <c r="E1539" s="334"/>
      <c r="F1539" s="123" t="s">
        <v>2327</v>
      </c>
      <c r="G1539" s="123"/>
      <c r="H1539" s="126">
        <v>17</v>
      </c>
      <c r="I1539" s="126">
        <v>10306.700000000001</v>
      </c>
      <c r="J1539" s="126">
        <v>0</v>
      </c>
      <c r="K1539" s="366">
        <f t="shared" si="80"/>
        <v>0</v>
      </c>
      <c r="L1539" s="334">
        <f t="shared" si="78"/>
        <v>0</v>
      </c>
      <c r="M1539" s="337">
        <f t="shared" si="79"/>
        <v>175213.90000000002</v>
      </c>
      <c r="N1539" s="125"/>
      <c r="O1539" s="332" t="s">
        <v>11</v>
      </c>
      <c r="P1539" s="123" t="s">
        <v>759</v>
      </c>
      <c r="Q1539" s="124" t="s">
        <v>336</v>
      </c>
      <c r="R1539" s="123" t="s">
        <v>73</v>
      </c>
      <c r="S1539" s="123" t="s">
        <v>213</v>
      </c>
    </row>
    <row r="1540" spans="1:19" ht="20.25" customHeight="1">
      <c r="A1540" s="123" t="s">
        <v>822</v>
      </c>
      <c r="B1540" s="332" t="s">
        <v>2876</v>
      </c>
      <c r="C1540" s="124" t="s">
        <v>736</v>
      </c>
      <c r="D1540" s="333" t="s">
        <v>836</v>
      </c>
      <c r="E1540" s="334"/>
      <c r="F1540" s="123" t="s">
        <v>970</v>
      </c>
      <c r="G1540" s="123"/>
      <c r="H1540" s="126">
        <v>494</v>
      </c>
      <c r="I1540" s="126">
        <v>42475.9</v>
      </c>
      <c r="J1540" s="126">
        <v>0</v>
      </c>
      <c r="K1540" s="366">
        <f t="shared" si="80"/>
        <v>0</v>
      </c>
      <c r="L1540" s="334">
        <f t="shared" si="78"/>
        <v>0</v>
      </c>
      <c r="M1540" s="337">
        <f t="shared" si="79"/>
        <v>20983094.600000001</v>
      </c>
      <c r="N1540" s="125"/>
      <c r="O1540" s="332" t="s">
        <v>1290</v>
      </c>
      <c r="P1540" s="123" t="s">
        <v>759</v>
      </c>
      <c r="Q1540" s="124" t="s">
        <v>271</v>
      </c>
      <c r="R1540" s="123" t="s">
        <v>73</v>
      </c>
      <c r="S1540" s="123" t="s">
        <v>213</v>
      </c>
    </row>
    <row r="1541" spans="1:19" ht="20.25" customHeight="1">
      <c r="A1541" s="123" t="s">
        <v>822</v>
      </c>
      <c r="B1541" s="332" t="s">
        <v>2876</v>
      </c>
      <c r="C1541" s="124" t="s">
        <v>736</v>
      </c>
      <c r="D1541" s="333" t="s">
        <v>836</v>
      </c>
      <c r="E1541" s="334"/>
      <c r="F1541" s="123" t="s">
        <v>880</v>
      </c>
      <c r="G1541" s="123"/>
      <c r="H1541" s="126">
        <v>494</v>
      </c>
      <c r="I1541" s="126">
        <v>3467.4</v>
      </c>
      <c r="J1541" s="126">
        <v>0</v>
      </c>
      <c r="K1541" s="366">
        <f t="shared" si="80"/>
        <v>0</v>
      </c>
      <c r="L1541" s="334">
        <f t="shared" si="78"/>
        <v>0</v>
      </c>
      <c r="M1541" s="337">
        <f t="shared" si="79"/>
        <v>1712895.6</v>
      </c>
      <c r="N1541" s="125"/>
      <c r="O1541" s="332" t="s">
        <v>1290</v>
      </c>
      <c r="P1541" s="123" t="s">
        <v>759</v>
      </c>
      <c r="Q1541" s="124" t="s">
        <v>336</v>
      </c>
      <c r="R1541" s="123" t="s">
        <v>73</v>
      </c>
      <c r="S1541" s="123" t="s">
        <v>213</v>
      </c>
    </row>
    <row r="1542" spans="1:19" ht="20.25" customHeight="1">
      <c r="A1542" s="123" t="s">
        <v>822</v>
      </c>
      <c r="B1542" s="332" t="s">
        <v>2876</v>
      </c>
      <c r="C1542" s="124" t="s">
        <v>736</v>
      </c>
      <c r="D1542" s="333" t="s">
        <v>836</v>
      </c>
      <c r="E1542" s="334"/>
      <c r="F1542" s="123" t="s">
        <v>880</v>
      </c>
      <c r="G1542" s="123"/>
      <c r="H1542" s="126">
        <v>494</v>
      </c>
      <c r="I1542" s="126">
        <v>3467.4</v>
      </c>
      <c r="J1542" s="126">
        <v>0</v>
      </c>
      <c r="K1542" s="366">
        <f t="shared" si="80"/>
        <v>0</v>
      </c>
      <c r="L1542" s="334">
        <f t="shared" si="78"/>
        <v>0</v>
      </c>
      <c r="M1542" s="337">
        <f t="shared" si="79"/>
        <v>1712895.6</v>
      </c>
      <c r="N1542" s="125"/>
      <c r="O1542" s="332" t="s">
        <v>1290</v>
      </c>
      <c r="P1542" s="123" t="s">
        <v>759</v>
      </c>
      <c r="Q1542" s="124" t="s">
        <v>336</v>
      </c>
      <c r="R1542" s="123" t="s">
        <v>73</v>
      </c>
      <c r="S1542" s="123" t="s">
        <v>213</v>
      </c>
    </row>
    <row r="1543" spans="1:19" ht="20.25" customHeight="1">
      <c r="A1543" s="123" t="s">
        <v>822</v>
      </c>
      <c r="B1543" s="332" t="s">
        <v>2876</v>
      </c>
      <c r="C1543" s="124" t="s">
        <v>736</v>
      </c>
      <c r="D1543" s="333" t="s">
        <v>836</v>
      </c>
      <c r="E1543" s="334"/>
      <c r="F1543" s="123" t="s">
        <v>881</v>
      </c>
      <c r="G1543" s="123"/>
      <c r="H1543" s="126">
        <v>494</v>
      </c>
      <c r="I1543" s="126">
        <v>10402.299999999999</v>
      </c>
      <c r="J1543" s="126">
        <v>0</v>
      </c>
      <c r="K1543" s="366">
        <f t="shared" si="80"/>
        <v>0</v>
      </c>
      <c r="L1543" s="334">
        <f t="shared" si="78"/>
        <v>0</v>
      </c>
      <c r="M1543" s="337">
        <f t="shared" si="79"/>
        <v>5138736.1999999993</v>
      </c>
      <c r="N1543" s="125"/>
      <c r="O1543" s="332" t="s">
        <v>1290</v>
      </c>
      <c r="P1543" s="123" t="s">
        <v>759</v>
      </c>
      <c r="Q1543" s="124" t="s">
        <v>336</v>
      </c>
      <c r="R1543" s="123" t="s">
        <v>73</v>
      </c>
      <c r="S1543" s="123" t="s">
        <v>213</v>
      </c>
    </row>
    <row r="1544" spans="1:19" ht="20.25" customHeight="1">
      <c r="A1544" s="123" t="s">
        <v>822</v>
      </c>
      <c r="B1544" s="332" t="s">
        <v>2876</v>
      </c>
      <c r="C1544" s="124" t="s">
        <v>736</v>
      </c>
      <c r="D1544" s="333" t="s">
        <v>836</v>
      </c>
      <c r="E1544" s="334"/>
      <c r="F1544" s="123" t="s">
        <v>882</v>
      </c>
      <c r="G1544" s="123"/>
      <c r="H1544" s="126">
        <v>494</v>
      </c>
      <c r="I1544" s="126">
        <v>8187</v>
      </c>
      <c r="J1544" s="126">
        <v>0</v>
      </c>
      <c r="K1544" s="366">
        <f t="shared" si="80"/>
        <v>0</v>
      </c>
      <c r="L1544" s="334">
        <f t="shared" si="78"/>
        <v>0</v>
      </c>
      <c r="M1544" s="337">
        <f t="shared" si="79"/>
        <v>4044378</v>
      </c>
      <c r="N1544" s="125"/>
      <c r="O1544" s="332" t="s">
        <v>1290</v>
      </c>
      <c r="P1544" s="123" t="s">
        <v>759</v>
      </c>
      <c r="Q1544" s="124" t="s">
        <v>336</v>
      </c>
      <c r="R1544" s="123" t="s">
        <v>73</v>
      </c>
      <c r="S1544" s="123" t="s">
        <v>213</v>
      </c>
    </row>
    <row r="1545" spans="1:19" ht="20.25" customHeight="1">
      <c r="A1545" s="123" t="s">
        <v>822</v>
      </c>
      <c r="B1545" s="332" t="s">
        <v>2876</v>
      </c>
      <c r="C1545" s="124" t="s">
        <v>736</v>
      </c>
      <c r="D1545" s="333" t="s">
        <v>836</v>
      </c>
      <c r="E1545" s="334"/>
      <c r="F1545" s="123" t="s">
        <v>1014</v>
      </c>
      <c r="G1545" s="123"/>
      <c r="H1545" s="126">
        <v>146</v>
      </c>
      <c r="I1545" s="126">
        <v>112440</v>
      </c>
      <c r="J1545" s="126">
        <v>43</v>
      </c>
      <c r="K1545" s="366">
        <f t="shared" si="80"/>
        <v>6278</v>
      </c>
      <c r="L1545" s="334">
        <f t="shared" si="78"/>
        <v>627.79999999999995</v>
      </c>
      <c r="M1545" s="337">
        <f t="shared" si="79"/>
        <v>16416240</v>
      </c>
      <c r="N1545" s="125"/>
      <c r="O1545" s="332" t="s">
        <v>1433</v>
      </c>
      <c r="P1545" s="123" t="s">
        <v>759</v>
      </c>
      <c r="Q1545" s="124" t="s">
        <v>370</v>
      </c>
      <c r="R1545" s="123" t="s">
        <v>68</v>
      </c>
      <c r="S1545" s="123" t="s">
        <v>213</v>
      </c>
    </row>
    <row r="1546" spans="1:19" ht="20.25" customHeight="1">
      <c r="A1546" s="123" t="s">
        <v>822</v>
      </c>
      <c r="B1546" s="332" t="s">
        <v>2876</v>
      </c>
      <c r="C1546" s="124" t="s">
        <v>736</v>
      </c>
      <c r="D1546" s="333" t="s">
        <v>836</v>
      </c>
      <c r="E1546" s="334"/>
      <c r="F1546" s="123" t="s">
        <v>880</v>
      </c>
      <c r="G1546" s="123"/>
      <c r="H1546" s="126">
        <v>146</v>
      </c>
      <c r="I1546" s="126">
        <v>2611.5</v>
      </c>
      <c r="J1546" s="126">
        <v>0</v>
      </c>
      <c r="K1546" s="366">
        <f t="shared" si="80"/>
        <v>0</v>
      </c>
      <c r="L1546" s="334">
        <f t="shared" si="78"/>
        <v>0</v>
      </c>
      <c r="M1546" s="337">
        <f t="shared" si="79"/>
        <v>381279</v>
      </c>
      <c r="N1546" s="125"/>
      <c r="O1546" s="332" t="s">
        <v>1433</v>
      </c>
      <c r="P1546" s="123" t="s">
        <v>759</v>
      </c>
      <c r="Q1546" s="124" t="s">
        <v>336</v>
      </c>
      <c r="R1546" s="123" t="s">
        <v>73</v>
      </c>
      <c r="S1546" s="123" t="s">
        <v>213</v>
      </c>
    </row>
    <row r="1547" spans="1:19" ht="20.25" customHeight="1">
      <c r="A1547" s="123" t="s">
        <v>822</v>
      </c>
      <c r="B1547" s="332" t="s">
        <v>2876</v>
      </c>
      <c r="C1547" s="124" t="s">
        <v>736</v>
      </c>
      <c r="D1547" s="333" t="s">
        <v>836</v>
      </c>
      <c r="E1547" s="334"/>
      <c r="F1547" s="123" t="s">
        <v>335</v>
      </c>
      <c r="G1547" s="123"/>
      <c r="H1547" s="126">
        <v>148</v>
      </c>
      <c r="I1547" s="126">
        <v>38174.800000000003</v>
      </c>
      <c r="J1547" s="126">
        <v>0</v>
      </c>
      <c r="K1547" s="366">
        <f t="shared" si="80"/>
        <v>0</v>
      </c>
      <c r="L1547" s="334">
        <f t="shared" si="78"/>
        <v>0</v>
      </c>
      <c r="M1547" s="337">
        <f t="shared" si="79"/>
        <v>5649870.4000000004</v>
      </c>
      <c r="N1547" s="125"/>
      <c r="O1547" s="332" t="s">
        <v>2316</v>
      </c>
      <c r="P1547" s="123" t="s">
        <v>759</v>
      </c>
      <c r="Q1547" s="124" t="s">
        <v>271</v>
      </c>
      <c r="R1547" s="123" t="s">
        <v>73</v>
      </c>
      <c r="S1547" s="123" t="s">
        <v>213</v>
      </c>
    </row>
    <row r="1548" spans="1:19" ht="20.25" customHeight="1">
      <c r="A1548" s="123" t="s">
        <v>822</v>
      </c>
      <c r="B1548" s="332" t="s">
        <v>2876</v>
      </c>
      <c r="C1548" s="124" t="s">
        <v>736</v>
      </c>
      <c r="D1548" s="333" t="s">
        <v>836</v>
      </c>
      <c r="E1548" s="334"/>
      <c r="F1548" s="123" t="s">
        <v>880</v>
      </c>
      <c r="G1548" s="123"/>
      <c r="H1548" s="126">
        <v>148</v>
      </c>
      <c r="I1548" s="126">
        <v>3588.2</v>
      </c>
      <c r="J1548" s="126">
        <v>0</v>
      </c>
      <c r="K1548" s="366">
        <f t="shared" si="80"/>
        <v>0</v>
      </c>
      <c r="L1548" s="334">
        <f t="shared" si="78"/>
        <v>0</v>
      </c>
      <c r="M1548" s="337">
        <f t="shared" si="79"/>
        <v>531053.6</v>
      </c>
      <c r="N1548" s="125"/>
      <c r="O1548" s="332" t="s">
        <v>2316</v>
      </c>
      <c r="P1548" s="123" t="s">
        <v>759</v>
      </c>
      <c r="Q1548" s="124" t="s">
        <v>336</v>
      </c>
      <c r="R1548" s="123" t="s">
        <v>73</v>
      </c>
      <c r="S1548" s="123" t="s">
        <v>213</v>
      </c>
    </row>
    <row r="1549" spans="1:19" ht="20.25" customHeight="1">
      <c r="A1549" s="123" t="s">
        <v>822</v>
      </c>
      <c r="B1549" s="332" t="s">
        <v>2876</v>
      </c>
      <c r="C1549" s="124" t="s">
        <v>736</v>
      </c>
      <c r="D1549" s="333" t="s">
        <v>836</v>
      </c>
      <c r="E1549" s="334"/>
      <c r="F1549" s="123" t="s">
        <v>880</v>
      </c>
      <c r="G1549" s="123"/>
      <c r="H1549" s="126">
        <v>148</v>
      </c>
      <c r="I1549" s="126">
        <v>3588.2</v>
      </c>
      <c r="J1549" s="126">
        <v>0</v>
      </c>
      <c r="K1549" s="366">
        <f t="shared" si="80"/>
        <v>0</v>
      </c>
      <c r="L1549" s="334">
        <f t="shared" si="78"/>
        <v>0</v>
      </c>
      <c r="M1549" s="337">
        <f t="shared" si="79"/>
        <v>531053.6</v>
      </c>
      <c r="N1549" s="125"/>
      <c r="O1549" s="332" t="s">
        <v>2316</v>
      </c>
      <c r="P1549" s="123" t="s">
        <v>759</v>
      </c>
      <c r="Q1549" s="124" t="s">
        <v>336</v>
      </c>
      <c r="R1549" s="123" t="s">
        <v>73</v>
      </c>
      <c r="S1549" s="123" t="s">
        <v>213</v>
      </c>
    </row>
    <row r="1550" spans="1:19" ht="20.25" customHeight="1">
      <c r="A1550" s="123" t="s">
        <v>822</v>
      </c>
      <c r="B1550" s="332" t="s">
        <v>2876</v>
      </c>
      <c r="C1550" s="124" t="s">
        <v>736</v>
      </c>
      <c r="D1550" s="333" t="s">
        <v>836</v>
      </c>
      <c r="E1550" s="334"/>
      <c r="F1550" s="123" t="s">
        <v>1575</v>
      </c>
      <c r="G1550" s="123"/>
      <c r="H1550" s="126">
        <v>148</v>
      </c>
      <c r="I1550" s="126">
        <v>7176.5</v>
      </c>
      <c r="J1550" s="126">
        <v>0</v>
      </c>
      <c r="K1550" s="366">
        <f t="shared" si="80"/>
        <v>0</v>
      </c>
      <c r="L1550" s="334">
        <f t="shared" si="78"/>
        <v>0</v>
      </c>
      <c r="M1550" s="337">
        <f t="shared" si="79"/>
        <v>1062122</v>
      </c>
      <c r="N1550" s="125"/>
      <c r="O1550" s="332" t="s">
        <v>2316</v>
      </c>
      <c r="P1550" s="123" t="s">
        <v>759</v>
      </c>
      <c r="Q1550" s="124" t="s">
        <v>336</v>
      </c>
      <c r="R1550" s="123" t="s">
        <v>73</v>
      </c>
      <c r="S1550" s="123" t="s">
        <v>213</v>
      </c>
    </row>
    <row r="1551" spans="1:19" ht="20.25" customHeight="1">
      <c r="A1551" s="123" t="s">
        <v>822</v>
      </c>
      <c r="B1551" s="332" t="s">
        <v>2876</v>
      </c>
      <c r="C1551" s="124" t="s">
        <v>736</v>
      </c>
      <c r="D1551" s="333" t="s">
        <v>836</v>
      </c>
      <c r="E1551" s="334"/>
      <c r="F1551" s="123" t="s">
        <v>882</v>
      </c>
      <c r="G1551" s="123"/>
      <c r="H1551" s="126">
        <v>148</v>
      </c>
      <c r="I1551" s="126">
        <v>8472.2000000000007</v>
      </c>
      <c r="J1551" s="126">
        <v>0</v>
      </c>
      <c r="K1551" s="366">
        <f t="shared" si="80"/>
        <v>0</v>
      </c>
      <c r="L1551" s="334">
        <f t="shared" si="78"/>
        <v>0</v>
      </c>
      <c r="M1551" s="337">
        <f t="shared" si="79"/>
        <v>1253885.6000000001</v>
      </c>
      <c r="N1551" s="125"/>
      <c r="O1551" s="332" t="s">
        <v>2316</v>
      </c>
      <c r="P1551" s="123" t="s">
        <v>759</v>
      </c>
      <c r="Q1551" s="124" t="s">
        <v>336</v>
      </c>
      <c r="R1551" s="123" t="s">
        <v>73</v>
      </c>
      <c r="S1551" s="123" t="s">
        <v>213</v>
      </c>
    </row>
    <row r="1552" spans="1:19" ht="20.25" customHeight="1">
      <c r="A1552" s="123" t="s">
        <v>822</v>
      </c>
      <c r="B1552" s="332" t="s">
        <v>2876</v>
      </c>
      <c r="C1552" s="124" t="s">
        <v>736</v>
      </c>
      <c r="D1552" s="333" t="s">
        <v>836</v>
      </c>
      <c r="E1552" s="334"/>
      <c r="F1552" s="123" t="s">
        <v>624</v>
      </c>
      <c r="G1552" s="123"/>
      <c r="H1552" s="126">
        <v>67</v>
      </c>
      <c r="I1552" s="126">
        <v>39803.599999999999</v>
      </c>
      <c r="J1552" s="126">
        <v>0</v>
      </c>
      <c r="K1552" s="366">
        <f t="shared" si="80"/>
        <v>0</v>
      </c>
      <c r="L1552" s="334">
        <f t="shared" ref="L1552:L1615" si="81">IFERROR(K1552/10,"0")</f>
        <v>0</v>
      </c>
      <c r="M1552" s="337">
        <f t="shared" ref="M1552:M1615" si="82">H1552*I1552</f>
        <v>2666841.1999999997</v>
      </c>
      <c r="N1552" s="125"/>
      <c r="O1552" s="332" t="s">
        <v>11</v>
      </c>
      <c r="P1552" s="123" t="s">
        <v>759</v>
      </c>
      <c r="Q1552" s="124" t="s">
        <v>272</v>
      </c>
      <c r="R1552" s="123" t="s">
        <v>73</v>
      </c>
      <c r="S1552" s="123" t="s">
        <v>213</v>
      </c>
    </row>
    <row r="1553" spans="1:19" ht="20.25" customHeight="1">
      <c r="A1553" s="123" t="s">
        <v>822</v>
      </c>
      <c r="B1553" s="332" t="s">
        <v>2876</v>
      </c>
      <c r="C1553" s="124" t="s">
        <v>736</v>
      </c>
      <c r="D1553" s="333" t="s">
        <v>836</v>
      </c>
      <c r="E1553" s="334"/>
      <c r="F1553" s="123" t="s">
        <v>1937</v>
      </c>
      <c r="G1553" s="123"/>
      <c r="H1553" s="126">
        <v>67</v>
      </c>
      <c r="I1553" s="126">
        <v>9552.9</v>
      </c>
      <c r="J1553" s="126">
        <v>0</v>
      </c>
      <c r="K1553" s="366">
        <f t="shared" si="80"/>
        <v>0</v>
      </c>
      <c r="L1553" s="334">
        <f t="shared" si="81"/>
        <v>0</v>
      </c>
      <c r="M1553" s="337">
        <f t="shared" si="82"/>
        <v>640044.29999999993</v>
      </c>
      <c r="N1553" s="125"/>
      <c r="O1553" s="332" t="s">
        <v>11</v>
      </c>
      <c r="P1553" s="123" t="s">
        <v>759</v>
      </c>
      <c r="Q1553" s="124" t="s">
        <v>336</v>
      </c>
      <c r="R1553" s="123" t="s">
        <v>73</v>
      </c>
      <c r="S1553" s="123" t="s">
        <v>213</v>
      </c>
    </row>
    <row r="1554" spans="1:19" ht="20.25" customHeight="1">
      <c r="A1554" s="123" t="s">
        <v>822</v>
      </c>
      <c r="B1554" s="332" t="s">
        <v>2876</v>
      </c>
      <c r="C1554" s="124" t="s">
        <v>736</v>
      </c>
      <c r="D1554" s="333" t="s">
        <v>836</v>
      </c>
      <c r="E1554" s="334"/>
      <c r="F1554" s="123" t="s">
        <v>442</v>
      </c>
      <c r="G1554" s="123"/>
      <c r="H1554" s="126">
        <v>67</v>
      </c>
      <c r="I1554" s="126">
        <v>936.6</v>
      </c>
      <c r="J1554" s="126">
        <v>0</v>
      </c>
      <c r="K1554" s="366">
        <f t="shared" si="80"/>
        <v>0</v>
      </c>
      <c r="L1554" s="334">
        <f t="shared" si="81"/>
        <v>0</v>
      </c>
      <c r="M1554" s="337">
        <f t="shared" si="82"/>
        <v>62752.200000000004</v>
      </c>
      <c r="N1554" s="125"/>
      <c r="O1554" s="332" t="s">
        <v>11</v>
      </c>
      <c r="P1554" s="123" t="s">
        <v>759</v>
      </c>
      <c r="Q1554" s="124" t="s">
        <v>336</v>
      </c>
      <c r="R1554" s="123" t="s">
        <v>73</v>
      </c>
      <c r="S1554" s="123" t="s">
        <v>213</v>
      </c>
    </row>
    <row r="1555" spans="1:19" ht="20.25" customHeight="1">
      <c r="A1555" s="123" t="s">
        <v>822</v>
      </c>
      <c r="B1555" s="332" t="s">
        <v>2876</v>
      </c>
      <c r="C1555" s="124" t="s">
        <v>736</v>
      </c>
      <c r="D1555" s="333" t="s">
        <v>836</v>
      </c>
      <c r="E1555" s="334"/>
      <c r="F1555" s="123" t="s">
        <v>81</v>
      </c>
      <c r="G1555" s="123"/>
      <c r="H1555" s="126">
        <v>67</v>
      </c>
      <c r="I1555" s="126">
        <v>6555.9</v>
      </c>
      <c r="J1555" s="126">
        <v>0</v>
      </c>
      <c r="K1555" s="366">
        <f t="shared" si="80"/>
        <v>0</v>
      </c>
      <c r="L1555" s="334">
        <f t="shared" si="81"/>
        <v>0</v>
      </c>
      <c r="M1555" s="337">
        <f t="shared" si="82"/>
        <v>439245.3</v>
      </c>
      <c r="N1555" s="125"/>
      <c r="O1555" s="332" t="s">
        <v>11</v>
      </c>
      <c r="P1555" s="123" t="s">
        <v>759</v>
      </c>
      <c r="Q1555" s="124" t="s">
        <v>336</v>
      </c>
      <c r="R1555" s="123" t="s">
        <v>73</v>
      </c>
      <c r="S1555" s="123" t="s">
        <v>213</v>
      </c>
    </row>
    <row r="1556" spans="1:19" ht="20.25" customHeight="1">
      <c r="A1556" s="123" t="s">
        <v>822</v>
      </c>
      <c r="B1556" s="332" t="s">
        <v>2876</v>
      </c>
      <c r="C1556" s="124" t="s">
        <v>736</v>
      </c>
      <c r="D1556" s="333" t="s">
        <v>836</v>
      </c>
      <c r="E1556" s="334"/>
      <c r="F1556" s="123" t="s">
        <v>367</v>
      </c>
      <c r="G1556" s="123"/>
      <c r="H1556" s="126">
        <v>67</v>
      </c>
      <c r="I1556" s="126">
        <v>5151.1000000000004</v>
      </c>
      <c r="J1556" s="126">
        <v>0</v>
      </c>
      <c r="K1556" s="366">
        <f t="shared" si="80"/>
        <v>0</v>
      </c>
      <c r="L1556" s="334">
        <f t="shared" si="81"/>
        <v>0</v>
      </c>
      <c r="M1556" s="337">
        <f t="shared" si="82"/>
        <v>345123.7</v>
      </c>
      <c r="N1556" s="125"/>
      <c r="O1556" s="332" t="s">
        <v>11</v>
      </c>
      <c r="P1556" s="123" t="s">
        <v>759</v>
      </c>
      <c r="Q1556" s="124" t="s">
        <v>336</v>
      </c>
      <c r="R1556" s="123" t="s">
        <v>73</v>
      </c>
      <c r="S1556" s="123" t="s">
        <v>213</v>
      </c>
    </row>
    <row r="1557" spans="1:19" ht="20.25" customHeight="1">
      <c r="A1557" s="123" t="s">
        <v>822</v>
      </c>
      <c r="B1557" s="332" t="s">
        <v>2876</v>
      </c>
      <c r="C1557" s="124" t="s">
        <v>736</v>
      </c>
      <c r="D1557" s="333" t="s">
        <v>836</v>
      </c>
      <c r="E1557" s="334"/>
      <c r="F1557" s="123" t="s">
        <v>83</v>
      </c>
      <c r="G1557" s="123"/>
      <c r="H1557" s="126">
        <v>67</v>
      </c>
      <c r="I1557" s="126">
        <v>12000</v>
      </c>
      <c r="J1557" s="126">
        <v>0</v>
      </c>
      <c r="K1557" s="366">
        <f t="shared" si="80"/>
        <v>0</v>
      </c>
      <c r="L1557" s="334">
        <f t="shared" si="81"/>
        <v>0</v>
      </c>
      <c r="M1557" s="337">
        <f t="shared" si="82"/>
        <v>804000</v>
      </c>
      <c r="N1557" s="125"/>
      <c r="O1557" s="332" t="s">
        <v>11</v>
      </c>
      <c r="P1557" s="123" t="s">
        <v>759</v>
      </c>
      <c r="Q1557" s="124" t="s">
        <v>336</v>
      </c>
      <c r="R1557" s="123" t="s">
        <v>73</v>
      </c>
      <c r="S1557" s="123" t="s">
        <v>213</v>
      </c>
    </row>
    <row r="1558" spans="1:19" ht="20.25" customHeight="1">
      <c r="A1558" s="123" t="s">
        <v>822</v>
      </c>
      <c r="B1558" s="332" t="s">
        <v>2876</v>
      </c>
      <c r="C1558" s="124" t="s">
        <v>736</v>
      </c>
      <c r="D1558" s="333" t="s">
        <v>836</v>
      </c>
      <c r="E1558" s="334"/>
      <c r="F1558" s="123" t="s">
        <v>662</v>
      </c>
      <c r="G1558" s="123"/>
      <c r="H1558" s="126">
        <v>158</v>
      </c>
      <c r="I1558" s="126">
        <v>44446.7</v>
      </c>
      <c r="J1558" s="126">
        <v>11.5</v>
      </c>
      <c r="K1558" s="366">
        <f t="shared" si="80"/>
        <v>1817</v>
      </c>
      <c r="L1558" s="334">
        <f t="shared" si="81"/>
        <v>181.7</v>
      </c>
      <c r="M1558" s="337">
        <f t="shared" si="82"/>
        <v>7022578.5999999996</v>
      </c>
      <c r="N1558" s="125"/>
      <c r="O1558" s="332" t="s">
        <v>11</v>
      </c>
      <c r="P1558" s="123" t="s">
        <v>759</v>
      </c>
      <c r="Q1558" s="124" t="s">
        <v>270</v>
      </c>
      <c r="R1558" s="123" t="s">
        <v>68</v>
      </c>
      <c r="S1558" s="123" t="s">
        <v>213</v>
      </c>
    </row>
    <row r="1559" spans="1:19" ht="20.25" customHeight="1">
      <c r="A1559" s="123" t="s">
        <v>822</v>
      </c>
      <c r="B1559" s="332" t="s">
        <v>2876</v>
      </c>
      <c r="C1559" s="124" t="s">
        <v>736</v>
      </c>
      <c r="D1559" s="333" t="s">
        <v>836</v>
      </c>
      <c r="E1559" s="334"/>
      <c r="F1559" s="123" t="s">
        <v>2317</v>
      </c>
      <c r="G1559" s="123"/>
      <c r="H1559" s="126">
        <v>12</v>
      </c>
      <c r="I1559" s="126">
        <v>94627.5</v>
      </c>
      <c r="J1559" s="126">
        <v>22.5</v>
      </c>
      <c r="K1559" s="366">
        <f t="shared" si="80"/>
        <v>270</v>
      </c>
      <c r="L1559" s="334">
        <f t="shared" si="81"/>
        <v>27</v>
      </c>
      <c r="M1559" s="337">
        <f t="shared" si="82"/>
        <v>1135530</v>
      </c>
      <c r="N1559" s="125"/>
      <c r="O1559" s="332" t="s">
        <v>1289</v>
      </c>
      <c r="P1559" s="123" t="s">
        <v>759</v>
      </c>
      <c r="Q1559" s="124" t="s">
        <v>628</v>
      </c>
      <c r="R1559" s="123" t="s">
        <v>68</v>
      </c>
      <c r="S1559" s="123" t="s">
        <v>213</v>
      </c>
    </row>
    <row r="1560" spans="1:19" ht="20.25" customHeight="1">
      <c r="A1560" s="123" t="s">
        <v>822</v>
      </c>
      <c r="B1560" s="332" t="s">
        <v>2876</v>
      </c>
      <c r="C1560" s="124" t="s">
        <v>736</v>
      </c>
      <c r="D1560" s="333" t="s">
        <v>836</v>
      </c>
      <c r="E1560" s="334"/>
      <c r="F1560" s="123" t="s">
        <v>1643</v>
      </c>
      <c r="G1560" s="123"/>
      <c r="H1560" s="126">
        <v>12</v>
      </c>
      <c r="I1560" s="126">
        <v>13447.1</v>
      </c>
      <c r="J1560" s="126">
        <v>0</v>
      </c>
      <c r="K1560" s="366">
        <f t="shared" si="80"/>
        <v>0</v>
      </c>
      <c r="L1560" s="334">
        <f t="shared" si="81"/>
        <v>0</v>
      </c>
      <c r="M1560" s="337">
        <f t="shared" si="82"/>
        <v>161365.20000000001</v>
      </c>
      <c r="N1560" s="125"/>
      <c r="O1560" s="332" t="s">
        <v>1289</v>
      </c>
      <c r="P1560" s="123" t="s">
        <v>759</v>
      </c>
      <c r="Q1560" s="124" t="s">
        <v>336</v>
      </c>
      <c r="R1560" s="123" t="s">
        <v>73</v>
      </c>
      <c r="S1560" s="123" t="s">
        <v>213</v>
      </c>
    </row>
    <row r="1561" spans="1:19" ht="20.25" customHeight="1">
      <c r="A1561" s="123" t="s">
        <v>822</v>
      </c>
      <c r="B1561" s="332" t="s">
        <v>2876</v>
      </c>
      <c r="C1561" s="124" t="s">
        <v>736</v>
      </c>
      <c r="D1561" s="333" t="s">
        <v>836</v>
      </c>
      <c r="E1561" s="334"/>
      <c r="F1561" s="123" t="s">
        <v>2366</v>
      </c>
      <c r="G1561" s="123"/>
      <c r="H1561" s="126">
        <v>29</v>
      </c>
      <c r="I1561" s="126">
        <v>81914.899999999994</v>
      </c>
      <c r="J1561" s="126">
        <v>24.5</v>
      </c>
      <c r="K1561" s="366">
        <f t="shared" si="80"/>
        <v>710.5</v>
      </c>
      <c r="L1561" s="334">
        <f t="shared" si="81"/>
        <v>71.05</v>
      </c>
      <c r="M1561" s="337">
        <f t="shared" si="82"/>
        <v>2375532.0999999996</v>
      </c>
      <c r="N1561" s="125"/>
      <c r="O1561" s="332" t="s">
        <v>2878</v>
      </c>
      <c r="P1561" s="123" t="s">
        <v>759</v>
      </c>
      <c r="Q1561" s="124" t="s">
        <v>361</v>
      </c>
      <c r="R1561" s="123" t="s">
        <v>68</v>
      </c>
      <c r="S1561" s="123" t="s">
        <v>213</v>
      </c>
    </row>
    <row r="1562" spans="1:19" ht="20.25" customHeight="1">
      <c r="A1562" s="123" t="s">
        <v>822</v>
      </c>
      <c r="B1562" s="332" t="s">
        <v>2876</v>
      </c>
      <c r="C1562" s="124" t="s">
        <v>736</v>
      </c>
      <c r="D1562" s="333" t="s">
        <v>836</v>
      </c>
      <c r="E1562" s="334"/>
      <c r="F1562" s="123" t="s">
        <v>630</v>
      </c>
      <c r="G1562" s="123"/>
      <c r="H1562" s="126">
        <v>29</v>
      </c>
      <c r="I1562" s="126">
        <v>116923.8</v>
      </c>
      <c r="J1562" s="126">
        <v>0</v>
      </c>
      <c r="K1562" s="366">
        <f t="shared" si="80"/>
        <v>0</v>
      </c>
      <c r="L1562" s="334">
        <f t="shared" si="81"/>
        <v>0</v>
      </c>
      <c r="M1562" s="337">
        <f t="shared" si="82"/>
        <v>3390790.2</v>
      </c>
      <c r="N1562" s="125"/>
      <c r="O1562" s="332" t="s">
        <v>2878</v>
      </c>
      <c r="P1562" s="123" t="s">
        <v>759</v>
      </c>
      <c r="Q1562" s="124" t="s">
        <v>336</v>
      </c>
      <c r="R1562" s="123" t="s">
        <v>73</v>
      </c>
      <c r="S1562" s="123" t="s">
        <v>213</v>
      </c>
    </row>
    <row r="1563" spans="1:19" ht="20.25" customHeight="1">
      <c r="A1563" s="123" t="s">
        <v>822</v>
      </c>
      <c r="B1563" s="332" t="s">
        <v>2876</v>
      </c>
      <c r="C1563" s="124" t="s">
        <v>736</v>
      </c>
      <c r="D1563" s="333" t="s">
        <v>836</v>
      </c>
      <c r="E1563" s="334"/>
      <c r="F1563" s="123" t="s">
        <v>626</v>
      </c>
      <c r="G1563" s="123"/>
      <c r="H1563" s="126">
        <v>176</v>
      </c>
      <c r="I1563" s="126">
        <v>34000</v>
      </c>
      <c r="J1563" s="126">
        <v>5.5</v>
      </c>
      <c r="K1563" s="366">
        <f t="shared" si="80"/>
        <v>968</v>
      </c>
      <c r="L1563" s="334">
        <f t="shared" si="81"/>
        <v>96.8</v>
      </c>
      <c r="M1563" s="337">
        <f t="shared" si="82"/>
        <v>5984000</v>
      </c>
      <c r="N1563" s="125"/>
      <c r="O1563" s="332" t="s">
        <v>11</v>
      </c>
      <c r="P1563" s="123" t="s">
        <v>759</v>
      </c>
      <c r="Q1563" s="124" t="s">
        <v>344</v>
      </c>
      <c r="R1563" s="123" t="s">
        <v>68</v>
      </c>
      <c r="S1563" s="123" t="s">
        <v>213</v>
      </c>
    </row>
    <row r="1564" spans="1:19" ht="20.25" customHeight="1">
      <c r="A1564" s="123" t="s">
        <v>822</v>
      </c>
      <c r="B1564" s="332" t="s">
        <v>2876</v>
      </c>
      <c r="C1564" s="124" t="s">
        <v>736</v>
      </c>
      <c r="D1564" s="333" t="s">
        <v>836</v>
      </c>
      <c r="E1564" s="334"/>
      <c r="F1564" s="123" t="s">
        <v>2879</v>
      </c>
      <c r="G1564" s="123"/>
      <c r="H1564" s="126">
        <v>14</v>
      </c>
      <c r="I1564" s="126">
        <v>492655</v>
      </c>
      <c r="J1564" s="126">
        <v>31.7</v>
      </c>
      <c r="K1564" s="366">
        <f t="shared" si="80"/>
        <v>443.8</v>
      </c>
      <c r="L1564" s="334">
        <f t="shared" si="81"/>
        <v>44.38</v>
      </c>
      <c r="M1564" s="337">
        <f t="shared" si="82"/>
        <v>6897170</v>
      </c>
      <c r="N1564" s="125"/>
      <c r="O1564" s="332" t="s">
        <v>11</v>
      </c>
      <c r="P1564" s="123" t="s">
        <v>759</v>
      </c>
      <c r="Q1564" s="124" t="s">
        <v>628</v>
      </c>
      <c r="R1564" s="123" t="s">
        <v>60</v>
      </c>
      <c r="S1564" s="123" t="s">
        <v>213</v>
      </c>
    </row>
    <row r="1565" spans="1:19" ht="20.25" customHeight="1">
      <c r="A1565" s="123" t="s">
        <v>822</v>
      </c>
      <c r="B1565" s="332" t="s">
        <v>2876</v>
      </c>
      <c r="C1565" s="124" t="s">
        <v>736</v>
      </c>
      <c r="D1565" s="333" t="s">
        <v>836</v>
      </c>
      <c r="E1565" s="334"/>
      <c r="F1565" s="123" t="s">
        <v>612</v>
      </c>
      <c r="G1565" s="123"/>
      <c r="H1565" s="126">
        <v>14</v>
      </c>
      <c r="I1565" s="126">
        <v>44338.9</v>
      </c>
      <c r="J1565" s="126">
        <v>0</v>
      </c>
      <c r="K1565" s="366">
        <f t="shared" si="80"/>
        <v>0</v>
      </c>
      <c r="L1565" s="334">
        <f t="shared" si="81"/>
        <v>0</v>
      </c>
      <c r="M1565" s="337">
        <f t="shared" si="82"/>
        <v>620744.6</v>
      </c>
      <c r="N1565" s="125"/>
      <c r="O1565" s="332" t="s">
        <v>11</v>
      </c>
      <c r="P1565" s="123" t="s">
        <v>759</v>
      </c>
      <c r="Q1565" s="124" t="s">
        <v>336</v>
      </c>
      <c r="R1565" s="123" t="s">
        <v>73</v>
      </c>
      <c r="S1565" s="123" t="s">
        <v>213</v>
      </c>
    </row>
    <row r="1566" spans="1:19" ht="20.25" customHeight="1">
      <c r="A1566" s="123" t="s">
        <v>822</v>
      </c>
      <c r="B1566" s="332" t="s">
        <v>2876</v>
      </c>
      <c r="C1566" s="124" t="s">
        <v>736</v>
      </c>
      <c r="D1566" s="333" t="s">
        <v>836</v>
      </c>
      <c r="E1566" s="334"/>
      <c r="F1566" s="123" t="s">
        <v>2399</v>
      </c>
      <c r="G1566" s="123"/>
      <c r="H1566" s="126">
        <v>148</v>
      </c>
      <c r="I1566" s="126">
        <v>10000</v>
      </c>
      <c r="J1566" s="126">
        <v>0</v>
      </c>
      <c r="K1566" s="366">
        <f t="shared" si="80"/>
        <v>0</v>
      </c>
      <c r="L1566" s="334">
        <f t="shared" si="81"/>
        <v>0</v>
      </c>
      <c r="M1566" s="337">
        <f t="shared" si="82"/>
        <v>1480000</v>
      </c>
      <c r="N1566" s="125"/>
      <c r="O1566" s="332" t="s">
        <v>11</v>
      </c>
      <c r="P1566" s="123" t="s">
        <v>759</v>
      </c>
      <c r="Q1566" s="124" t="s">
        <v>360</v>
      </c>
      <c r="R1566" s="123" t="s">
        <v>73</v>
      </c>
      <c r="S1566" s="123" t="s">
        <v>213</v>
      </c>
    </row>
    <row r="1567" spans="1:19" ht="20.25" customHeight="1">
      <c r="A1567" s="123" t="s">
        <v>822</v>
      </c>
      <c r="B1567" s="332" t="s">
        <v>2876</v>
      </c>
      <c r="C1567" s="124" t="s">
        <v>736</v>
      </c>
      <c r="D1567" s="333" t="s">
        <v>836</v>
      </c>
      <c r="E1567" s="334"/>
      <c r="F1567" s="123" t="s">
        <v>1046</v>
      </c>
      <c r="G1567" s="123"/>
      <c r="H1567" s="126">
        <v>148</v>
      </c>
      <c r="I1567" s="126">
        <v>11000</v>
      </c>
      <c r="J1567" s="126">
        <v>0</v>
      </c>
      <c r="K1567" s="366">
        <f t="shared" si="80"/>
        <v>0</v>
      </c>
      <c r="L1567" s="334">
        <f t="shared" si="81"/>
        <v>0</v>
      </c>
      <c r="M1567" s="337">
        <f t="shared" si="82"/>
        <v>1628000</v>
      </c>
      <c r="N1567" s="125"/>
      <c r="O1567" s="332" t="s">
        <v>11</v>
      </c>
      <c r="P1567" s="123" t="s">
        <v>759</v>
      </c>
      <c r="Q1567" s="124" t="s">
        <v>360</v>
      </c>
      <c r="R1567" s="123" t="s">
        <v>73</v>
      </c>
      <c r="S1567" s="123" t="s">
        <v>213</v>
      </c>
    </row>
    <row r="1568" spans="1:19" ht="20.25" customHeight="1">
      <c r="A1568" s="123" t="s">
        <v>822</v>
      </c>
      <c r="B1568" s="332" t="s">
        <v>2876</v>
      </c>
      <c r="C1568" s="124" t="s">
        <v>736</v>
      </c>
      <c r="D1568" s="333" t="s">
        <v>836</v>
      </c>
      <c r="E1568" s="334"/>
      <c r="F1568" s="123" t="s">
        <v>465</v>
      </c>
      <c r="G1568" s="123"/>
      <c r="H1568" s="126">
        <v>67</v>
      </c>
      <c r="I1568" s="126">
        <v>8800</v>
      </c>
      <c r="J1568" s="126">
        <v>0</v>
      </c>
      <c r="K1568" s="366">
        <f t="shared" si="80"/>
        <v>0</v>
      </c>
      <c r="L1568" s="334">
        <f t="shared" si="81"/>
        <v>0</v>
      </c>
      <c r="M1568" s="337">
        <f t="shared" si="82"/>
        <v>589600</v>
      </c>
      <c r="N1568" s="125"/>
      <c r="O1568" s="332" t="s">
        <v>11</v>
      </c>
      <c r="P1568" s="123" t="s">
        <v>759</v>
      </c>
      <c r="Q1568" s="124" t="s">
        <v>360</v>
      </c>
      <c r="R1568" s="123" t="s">
        <v>73</v>
      </c>
      <c r="S1568" s="123" t="s">
        <v>213</v>
      </c>
    </row>
    <row r="1569" spans="1:19" ht="20.25" customHeight="1">
      <c r="A1569" s="123" t="s">
        <v>770</v>
      </c>
      <c r="B1569" s="332" t="s">
        <v>2880</v>
      </c>
      <c r="C1569" s="124" t="s">
        <v>515</v>
      </c>
      <c r="D1569" s="333" t="s">
        <v>2915</v>
      </c>
      <c r="E1569" s="334"/>
      <c r="F1569" s="123" t="s">
        <v>1276</v>
      </c>
      <c r="G1569" s="123"/>
      <c r="H1569" s="126">
        <v>1368</v>
      </c>
      <c r="I1569" s="126">
        <v>423675.2</v>
      </c>
      <c r="J1569" s="126">
        <v>31.4</v>
      </c>
      <c r="K1569" s="366">
        <f t="shared" si="80"/>
        <v>42955.199999999997</v>
      </c>
      <c r="L1569" s="334">
        <f t="shared" si="81"/>
        <v>4295.5199999999995</v>
      </c>
      <c r="M1569" s="337">
        <f t="shared" si="82"/>
        <v>579587673.60000002</v>
      </c>
      <c r="N1569" s="125"/>
      <c r="O1569" s="332" t="s">
        <v>2653</v>
      </c>
      <c r="P1569" s="123" t="s">
        <v>761</v>
      </c>
      <c r="Q1569" s="124" t="s">
        <v>343</v>
      </c>
      <c r="R1569" s="123" t="s">
        <v>60</v>
      </c>
      <c r="S1569" s="123" t="s">
        <v>152</v>
      </c>
    </row>
    <row r="1570" spans="1:19" ht="20.25" customHeight="1">
      <c r="A1570" s="123" t="s">
        <v>770</v>
      </c>
      <c r="B1570" s="332" t="s">
        <v>2881</v>
      </c>
      <c r="C1570" s="124" t="s">
        <v>515</v>
      </c>
      <c r="D1570" s="333" t="s">
        <v>2915</v>
      </c>
      <c r="E1570" s="334"/>
      <c r="F1570" s="123" t="s">
        <v>1277</v>
      </c>
      <c r="G1570" s="123"/>
      <c r="H1570" s="126">
        <v>1368</v>
      </c>
      <c r="I1570" s="126">
        <v>646697.80000000005</v>
      </c>
      <c r="J1570" s="126">
        <v>0</v>
      </c>
      <c r="K1570" s="366">
        <f t="shared" si="80"/>
        <v>0</v>
      </c>
      <c r="L1570" s="334">
        <f t="shared" si="81"/>
        <v>0</v>
      </c>
      <c r="M1570" s="337">
        <f t="shared" si="82"/>
        <v>884682590.4000001</v>
      </c>
      <c r="N1570" s="125"/>
      <c r="O1570" s="332" t="s">
        <v>2653</v>
      </c>
      <c r="P1570" s="123" t="s">
        <v>761</v>
      </c>
      <c r="Q1570" s="124" t="s">
        <v>354</v>
      </c>
      <c r="R1570" s="123" t="s">
        <v>70</v>
      </c>
      <c r="S1570" s="123" t="s">
        <v>152</v>
      </c>
    </row>
    <row r="1571" spans="1:19" ht="20.25" customHeight="1">
      <c r="A1571" s="123" t="s">
        <v>770</v>
      </c>
      <c r="B1571" s="332" t="s">
        <v>2880</v>
      </c>
      <c r="C1571" s="124" t="s">
        <v>515</v>
      </c>
      <c r="D1571" s="333" t="s">
        <v>2915</v>
      </c>
      <c r="E1571" s="334"/>
      <c r="F1571" s="123" t="s">
        <v>880</v>
      </c>
      <c r="G1571" s="123"/>
      <c r="H1571" s="126">
        <v>1368</v>
      </c>
      <c r="I1571" s="126">
        <v>2440.4</v>
      </c>
      <c r="J1571" s="126">
        <v>0</v>
      </c>
      <c r="K1571" s="366">
        <f t="shared" si="80"/>
        <v>0</v>
      </c>
      <c r="L1571" s="334">
        <f t="shared" si="81"/>
        <v>0</v>
      </c>
      <c r="M1571" s="337">
        <f t="shared" si="82"/>
        <v>3338467.2</v>
      </c>
      <c r="N1571" s="125"/>
      <c r="O1571" s="332" t="s">
        <v>2653</v>
      </c>
      <c r="P1571" s="123" t="s">
        <v>761</v>
      </c>
      <c r="Q1571" s="124" t="s">
        <v>336</v>
      </c>
      <c r="R1571" s="123" t="s">
        <v>73</v>
      </c>
      <c r="S1571" s="123" t="s">
        <v>152</v>
      </c>
    </row>
    <row r="1572" spans="1:19" ht="20.25" customHeight="1">
      <c r="A1572" s="123" t="s">
        <v>770</v>
      </c>
      <c r="B1572" s="332" t="s">
        <v>2880</v>
      </c>
      <c r="C1572" s="124" t="s">
        <v>515</v>
      </c>
      <c r="D1572" s="333" t="s">
        <v>2915</v>
      </c>
      <c r="E1572" s="334"/>
      <c r="F1572" s="123" t="s">
        <v>2172</v>
      </c>
      <c r="G1572" s="123"/>
      <c r="H1572" s="126">
        <v>120</v>
      </c>
      <c r="I1572" s="126">
        <v>74727.3</v>
      </c>
      <c r="J1572" s="126">
        <v>16.5</v>
      </c>
      <c r="K1572" s="366">
        <f t="shared" si="80"/>
        <v>1980</v>
      </c>
      <c r="L1572" s="334">
        <f t="shared" si="81"/>
        <v>198</v>
      </c>
      <c r="M1572" s="337">
        <f t="shared" si="82"/>
        <v>8967276</v>
      </c>
      <c r="N1572" s="125"/>
      <c r="O1572" s="332" t="s">
        <v>2882</v>
      </c>
      <c r="P1572" s="123" t="s">
        <v>761</v>
      </c>
      <c r="Q1572" s="124" t="s">
        <v>344</v>
      </c>
      <c r="R1572" s="123" t="s">
        <v>60</v>
      </c>
      <c r="S1572" s="123" t="s">
        <v>152</v>
      </c>
    </row>
    <row r="1573" spans="1:19" ht="20.25" customHeight="1">
      <c r="A1573" s="123" t="s">
        <v>770</v>
      </c>
      <c r="B1573" s="332" t="s">
        <v>2880</v>
      </c>
      <c r="C1573" s="124" t="s">
        <v>515</v>
      </c>
      <c r="D1573" s="333" t="s">
        <v>2915</v>
      </c>
      <c r="E1573" s="334"/>
      <c r="F1573" s="123" t="s">
        <v>521</v>
      </c>
      <c r="G1573" s="123"/>
      <c r="H1573" s="126">
        <v>120</v>
      </c>
      <c r="I1573" s="126">
        <v>199272.7</v>
      </c>
      <c r="J1573" s="126">
        <v>0</v>
      </c>
      <c r="K1573" s="366">
        <f t="shared" si="80"/>
        <v>0</v>
      </c>
      <c r="L1573" s="334">
        <f t="shared" si="81"/>
        <v>0</v>
      </c>
      <c r="M1573" s="337">
        <f t="shared" si="82"/>
        <v>23912724</v>
      </c>
      <c r="N1573" s="125"/>
      <c r="O1573" s="332" t="s">
        <v>2882</v>
      </c>
      <c r="P1573" s="123" t="s">
        <v>761</v>
      </c>
      <c r="Q1573" s="124" t="s">
        <v>374</v>
      </c>
      <c r="R1573" s="123" t="s">
        <v>375</v>
      </c>
      <c r="S1573" s="123" t="s">
        <v>152</v>
      </c>
    </row>
    <row r="1574" spans="1:19" ht="20.25" customHeight="1">
      <c r="A1574" s="123" t="s">
        <v>113</v>
      </c>
      <c r="B1574" s="332" t="s">
        <v>2883</v>
      </c>
      <c r="C1574" s="124" t="s">
        <v>365</v>
      </c>
      <c r="D1574" s="333" t="s">
        <v>1258</v>
      </c>
      <c r="E1574" s="334"/>
      <c r="F1574" s="123" t="s">
        <v>81</v>
      </c>
      <c r="G1574" s="123"/>
      <c r="H1574" s="126">
        <v>838</v>
      </c>
      <c r="I1574" s="126">
        <v>4295.5</v>
      </c>
      <c r="J1574" s="126">
        <v>0</v>
      </c>
      <c r="K1574" s="366">
        <f t="shared" si="80"/>
        <v>0</v>
      </c>
      <c r="L1574" s="334">
        <f t="shared" si="81"/>
        <v>0</v>
      </c>
      <c r="M1574" s="337">
        <f t="shared" si="82"/>
        <v>3599629</v>
      </c>
      <c r="N1574" s="125"/>
      <c r="O1574" s="332" t="s">
        <v>2884</v>
      </c>
      <c r="P1574" s="123" t="s">
        <v>269</v>
      </c>
      <c r="Q1574" s="124" t="s">
        <v>336</v>
      </c>
      <c r="R1574" s="123" t="s">
        <v>73</v>
      </c>
      <c r="S1574" s="123" t="s">
        <v>152</v>
      </c>
    </row>
    <row r="1575" spans="1:19" ht="20.25" customHeight="1">
      <c r="A1575" s="123" t="s">
        <v>113</v>
      </c>
      <c r="B1575" s="332" t="s">
        <v>2885</v>
      </c>
      <c r="C1575" s="124" t="s">
        <v>365</v>
      </c>
      <c r="D1575" s="333" t="s">
        <v>1258</v>
      </c>
      <c r="E1575" s="334"/>
      <c r="F1575" s="123" t="s">
        <v>366</v>
      </c>
      <c r="G1575" s="123"/>
      <c r="H1575" s="126">
        <v>838</v>
      </c>
      <c r="I1575" s="126">
        <v>3190.9</v>
      </c>
      <c r="J1575" s="126">
        <v>0</v>
      </c>
      <c r="K1575" s="366">
        <f t="shared" si="80"/>
        <v>0</v>
      </c>
      <c r="L1575" s="334">
        <f t="shared" si="81"/>
        <v>0</v>
      </c>
      <c r="M1575" s="337">
        <f t="shared" si="82"/>
        <v>2673974.2000000002</v>
      </c>
      <c r="N1575" s="125"/>
      <c r="O1575" s="332" t="s">
        <v>2884</v>
      </c>
      <c r="P1575" s="123" t="s">
        <v>269</v>
      </c>
      <c r="Q1575" s="124" t="s">
        <v>336</v>
      </c>
      <c r="R1575" s="123" t="s">
        <v>73</v>
      </c>
      <c r="S1575" s="123" t="s">
        <v>152</v>
      </c>
    </row>
    <row r="1576" spans="1:19" ht="20.25" customHeight="1">
      <c r="A1576" s="123" t="s">
        <v>113</v>
      </c>
      <c r="B1576" s="332" t="s">
        <v>2885</v>
      </c>
      <c r="C1576" s="124" t="s">
        <v>365</v>
      </c>
      <c r="D1576" s="333" t="s">
        <v>1258</v>
      </c>
      <c r="E1576" s="334"/>
      <c r="F1576" s="123" t="s">
        <v>442</v>
      </c>
      <c r="G1576" s="123"/>
      <c r="H1576" s="126">
        <v>838</v>
      </c>
      <c r="I1576" s="126">
        <v>613.6</v>
      </c>
      <c r="J1576" s="126">
        <v>0</v>
      </c>
      <c r="K1576" s="366">
        <f t="shared" si="80"/>
        <v>0</v>
      </c>
      <c r="L1576" s="334">
        <f t="shared" si="81"/>
        <v>0</v>
      </c>
      <c r="M1576" s="337">
        <f t="shared" si="82"/>
        <v>514196.80000000005</v>
      </c>
      <c r="N1576" s="125"/>
      <c r="O1576" s="332" t="s">
        <v>2884</v>
      </c>
      <c r="P1576" s="123" t="s">
        <v>269</v>
      </c>
      <c r="Q1576" s="124" t="s">
        <v>336</v>
      </c>
      <c r="R1576" s="123" t="s">
        <v>73</v>
      </c>
      <c r="S1576" s="123" t="s">
        <v>152</v>
      </c>
    </row>
    <row r="1577" spans="1:19" ht="20.25" customHeight="1">
      <c r="A1577" s="123" t="s">
        <v>113</v>
      </c>
      <c r="B1577" s="332" t="s">
        <v>2885</v>
      </c>
      <c r="C1577" s="124" t="s">
        <v>365</v>
      </c>
      <c r="D1577" s="333" t="s">
        <v>1258</v>
      </c>
      <c r="E1577" s="334"/>
      <c r="F1577" s="123" t="s">
        <v>1004</v>
      </c>
      <c r="G1577" s="123"/>
      <c r="H1577" s="126">
        <v>419</v>
      </c>
      <c r="I1577" s="126">
        <v>8335.1</v>
      </c>
      <c r="J1577" s="126">
        <v>0</v>
      </c>
      <c r="K1577" s="366">
        <f t="shared" si="80"/>
        <v>0</v>
      </c>
      <c r="L1577" s="334">
        <f t="shared" si="81"/>
        <v>0</v>
      </c>
      <c r="M1577" s="337">
        <f t="shared" si="82"/>
        <v>3492406.9000000004</v>
      </c>
      <c r="N1577" s="125"/>
      <c r="O1577" s="332" t="s">
        <v>2886</v>
      </c>
      <c r="P1577" s="123" t="s">
        <v>269</v>
      </c>
      <c r="Q1577" s="124" t="s">
        <v>336</v>
      </c>
      <c r="R1577" s="123" t="s">
        <v>73</v>
      </c>
      <c r="S1577" s="123" t="s">
        <v>152</v>
      </c>
    </row>
    <row r="1578" spans="1:19" ht="20.25" customHeight="1">
      <c r="A1578" s="123" t="s">
        <v>113</v>
      </c>
      <c r="B1578" s="332" t="s">
        <v>2885</v>
      </c>
      <c r="C1578" s="124" t="s">
        <v>365</v>
      </c>
      <c r="D1578" s="333" t="s">
        <v>1258</v>
      </c>
      <c r="E1578" s="334"/>
      <c r="F1578" s="123" t="s">
        <v>442</v>
      </c>
      <c r="G1578" s="123"/>
      <c r="H1578" s="126">
        <v>419</v>
      </c>
      <c r="I1578" s="126">
        <v>757.7</v>
      </c>
      <c r="J1578" s="126">
        <v>0</v>
      </c>
      <c r="K1578" s="366">
        <f t="shared" si="80"/>
        <v>0</v>
      </c>
      <c r="L1578" s="334">
        <f t="shared" si="81"/>
        <v>0</v>
      </c>
      <c r="M1578" s="337">
        <f t="shared" si="82"/>
        <v>317476.30000000005</v>
      </c>
      <c r="N1578" s="125"/>
      <c r="O1578" s="332" t="s">
        <v>2886</v>
      </c>
      <c r="P1578" s="123" t="s">
        <v>269</v>
      </c>
      <c r="Q1578" s="124" t="s">
        <v>336</v>
      </c>
      <c r="R1578" s="123" t="s">
        <v>73</v>
      </c>
      <c r="S1578" s="123" t="s">
        <v>152</v>
      </c>
    </row>
    <row r="1579" spans="1:19" ht="20.25" customHeight="1">
      <c r="A1579" s="123" t="s">
        <v>113</v>
      </c>
      <c r="B1579" s="332" t="s">
        <v>2885</v>
      </c>
      <c r="C1579" s="124" t="s">
        <v>365</v>
      </c>
      <c r="D1579" s="333" t="s">
        <v>1258</v>
      </c>
      <c r="E1579" s="334"/>
      <c r="F1579" s="123" t="s">
        <v>2887</v>
      </c>
      <c r="G1579" s="123"/>
      <c r="H1579" s="126">
        <v>419</v>
      </c>
      <c r="I1579" s="126">
        <v>378.9</v>
      </c>
      <c r="J1579" s="126">
        <v>0</v>
      </c>
      <c r="K1579" s="366">
        <f t="shared" si="80"/>
        <v>0</v>
      </c>
      <c r="L1579" s="334">
        <f t="shared" si="81"/>
        <v>0</v>
      </c>
      <c r="M1579" s="337">
        <f t="shared" si="82"/>
        <v>158759.09999999998</v>
      </c>
      <c r="N1579" s="125"/>
      <c r="O1579" s="332" t="s">
        <v>2886</v>
      </c>
      <c r="P1579" s="123" t="s">
        <v>269</v>
      </c>
      <c r="Q1579" s="124" t="s">
        <v>336</v>
      </c>
      <c r="R1579" s="123" t="s">
        <v>73</v>
      </c>
      <c r="S1579" s="123" t="s">
        <v>152</v>
      </c>
    </row>
    <row r="1580" spans="1:19" ht="20.25" customHeight="1">
      <c r="A1580" s="123" t="s">
        <v>113</v>
      </c>
      <c r="B1580" s="332" t="s">
        <v>2885</v>
      </c>
      <c r="C1580" s="124" t="s">
        <v>365</v>
      </c>
      <c r="D1580" s="333" t="s">
        <v>1258</v>
      </c>
      <c r="E1580" s="334"/>
      <c r="F1580" s="123" t="s">
        <v>81</v>
      </c>
      <c r="G1580" s="123"/>
      <c r="H1580" s="126">
        <v>419</v>
      </c>
      <c r="I1580" s="126">
        <v>5304.1</v>
      </c>
      <c r="J1580" s="126">
        <v>0</v>
      </c>
      <c r="K1580" s="366">
        <f t="shared" si="80"/>
        <v>0</v>
      </c>
      <c r="L1580" s="334">
        <f t="shared" si="81"/>
        <v>0</v>
      </c>
      <c r="M1580" s="337">
        <f t="shared" si="82"/>
        <v>2222417.9000000004</v>
      </c>
      <c r="N1580" s="125"/>
      <c r="O1580" s="332" t="s">
        <v>2886</v>
      </c>
      <c r="P1580" s="123" t="s">
        <v>269</v>
      </c>
      <c r="Q1580" s="124" t="s">
        <v>336</v>
      </c>
      <c r="R1580" s="123" t="s">
        <v>73</v>
      </c>
      <c r="S1580" s="123" t="s">
        <v>152</v>
      </c>
    </row>
    <row r="1581" spans="1:19" ht="20.25" customHeight="1">
      <c r="A1581" s="123" t="s">
        <v>113</v>
      </c>
      <c r="B1581" s="332" t="s">
        <v>2885</v>
      </c>
      <c r="C1581" s="124" t="s">
        <v>365</v>
      </c>
      <c r="D1581" s="333" t="s">
        <v>1258</v>
      </c>
      <c r="E1581" s="334"/>
      <c r="F1581" s="123" t="s">
        <v>84</v>
      </c>
      <c r="G1581" s="123"/>
      <c r="H1581" s="126">
        <v>419</v>
      </c>
      <c r="I1581" s="126">
        <v>7274.2</v>
      </c>
      <c r="J1581" s="126">
        <v>0</v>
      </c>
      <c r="K1581" s="366">
        <f t="shared" si="80"/>
        <v>0</v>
      </c>
      <c r="L1581" s="334">
        <f t="shared" si="81"/>
        <v>0</v>
      </c>
      <c r="M1581" s="337">
        <f t="shared" si="82"/>
        <v>3047889.8</v>
      </c>
      <c r="N1581" s="125"/>
      <c r="O1581" s="332" t="s">
        <v>2886</v>
      </c>
      <c r="P1581" s="123" t="s">
        <v>269</v>
      </c>
      <c r="Q1581" s="124" t="s">
        <v>336</v>
      </c>
      <c r="R1581" s="123" t="s">
        <v>73</v>
      </c>
      <c r="S1581" s="123" t="s">
        <v>152</v>
      </c>
    </row>
    <row r="1582" spans="1:19" ht="20.25" customHeight="1">
      <c r="A1582" s="123" t="s">
        <v>113</v>
      </c>
      <c r="B1582" s="332" t="s">
        <v>2885</v>
      </c>
      <c r="C1582" s="124" t="s">
        <v>365</v>
      </c>
      <c r="D1582" s="333" t="s">
        <v>1258</v>
      </c>
      <c r="E1582" s="334"/>
      <c r="F1582" s="123" t="s">
        <v>1430</v>
      </c>
      <c r="G1582" s="123"/>
      <c r="H1582" s="126">
        <v>838</v>
      </c>
      <c r="I1582" s="126">
        <v>10350</v>
      </c>
      <c r="J1582" s="126">
        <v>0</v>
      </c>
      <c r="K1582" s="366">
        <f t="shared" si="80"/>
        <v>0</v>
      </c>
      <c r="L1582" s="334">
        <f t="shared" si="81"/>
        <v>0</v>
      </c>
      <c r="M1582" s="337">
        <f t="shared" si="82"/>
        <v>8673300</v>
      </c>
      <c r="N1582" s="125"/>
      <c r="O1582" s="332" t="s">
        <v>2888</v>
      </c>
      <c r="P1582" s="123" t="s">
        <v>269</v>
      </c>
      <c r="Q1582" s="124" t="s">
        <v>336</v>
      </c>
      <c r="R1582" s="123" t="s">
        <v>73</v>
      </c>
      <c r="S1582" s="123" t="s">
        <v>152</v>
      </c>
    </row>
    <row r="1583" spans="1:19" ht="20.25" customHeight="1">
      <c r="A1583" s="123" t="s">
        <v>113</v>
      </c>
      <c r="B1583" s="332" t="s">
        <v>2885</v>
      </c>
      <c r="C1583" s="124" t="s">
        <v>365</v>
      </c>
      <c r="D1583" s="333" t="s">
        <v>1258</v>
      </c>
      <c r="E1583" s="334"/>
      <c r="F1583" s="123" t="s">
        <v>1430</v>
      </c>
      <c r="G1583" s="123"/>
      <c r="H1583" s="126">
        <v>838</v>
      </c>
      <c r="I1583" s="126">
        <v>10350</v>
      </c>
      <c r="J1583" s="126">
        <v>0</v>
      </c>
      <c r="K1583" s="366">
        <f t="shared" si="80"/>
        <v>0</v>
      </c>
      <c r="L1583" s="334">
        <f t="shared" si="81"/>
        <v>0</v>
      </c>
      <c r="M1583" s="337">
        <f t="shared" si="82"/>
        <v>8673300</v>
      </c>
      <c r="N1583" s="125"/>
      <c r="O1583" s="332" t="s">
        <v>2889</v>
      </c>
      <c r="P1583" s="123" t="s">
        <v>269</v>
      </c>
      <c r="Q1583" s="124" t="s">
        <v>336</v>
      </c>
      <c r="R1583" s="123" t="s">
        <v>73</v>
      </c>
      <c r="S1583" s="123" t="s">
        <v>152</v>
      </c>
    </row>
    <row r="1584" spans="1:19" ht="20.25" customHeight="1">
      <c r="A1584" s="123" t="s">
        <v>113</v>
      </c>
      <c r="B1584" s="332" t="s">
        <v>2885</v>
      </c>
      <c r="C1584" s="124" t="s">
        <v>365</v>
      </c>
      <c r="D1584" s="333" t="s">
        <v>1258</v>
      </c>
      <c r="E1584" s="334"/>
      <c r="F1584" s="123" t="s">
        <v>454</v>
      </c>
      <c r="G1584" s="123"/>
      <c r="H1584" s="126">
        <v>754</v>
      </c>
      <c r="I1584" s="126">
        <v>82852</v>
      </c>
      <c r="J1584" s="126">
        <v>38</v>
      </c>
      <c r="K1584" s="366">
        <f t="shared" si="80"/>
        <v>28652</v>
      </c>
      <c r="L1584" s="334">
        <f t="shared" si="81"/>
        <v>2865.2</v>
      </c>
      <c r="M1584" s="337">
        <f t="shared" si="82"/>
        <v>62470408</v>
      </c>
      <c r="N1584" s="125"/>
      <c r="O1584" s="332" t="s">
        <v>2377</v>
      </c>
      <c r="P1584" s="123" t="s">
        <v>269</v>
      </c>
      <c r="Q1584" s="124" t="s">
        <v>370</v>
      </c>
      <c r="R1584" s="123" t="s">
        <v>68</v>
      </c>
      <c r="S1584" s="123" t="s">
        <v>152</v>
      </c>
    </row>
    <row r="1585" spans="1:19" ht="20.25" customHeight="1">
      <c r="A1585" s="123" t="s">
        <v>113</v>
      </c>
      <c r="B1585" s="332" t="s">
        <v>2885</v>
      </c>
      <c r="C1585" s="124" t="s">
        <v>365</v>
      </c>
      <c r="D1585" s="333" t="s">
        <v>1258</v>
      </c>
      <c r="E1585" s="334"/>
      <c r="F1585" s="123" t="s">
        <v>558</v>
      </c>
      <c r="G1585" s="123"/>
      <c r="H1585" s="126">
        <v>754</v>
      </c>
      <c r="I1585" s="126">
        <v>7310.5</v>
      </c>
      <c r="J1585" s="126">
        <v>0</v>
      </c>
      <c r="K1585" s="366">
        <f t="shared" si="80"/>
        <v>0</v>
      </c>
      <c r="L1585" s="334">
        <f t="shared" si="81"/>
        <v>0</v>
      </c>
      <c r="M1585" s="337">
        <f t="shared" si="82"/>
        <v>5512117</v>
      </c>
      <c r="N1585" s="125"/>
      <c r="O1585" s="332" t="s">
        <v>2377</v>
      </c>
      <c r="P1585" s="123" t="s">
        <v>269</v>
      </c>
      <c r="Q1585" s="124" t="s">
        <v>336</v>
      </c>
      <c r="R1585" s="123" t="s">
        <v>73</v>
      </c>
      <c r="S1585" s="123" t="s">
        <v>152</v>
      </c>
    </row>
    <row r="1586" spans="1:19" ht="20.25" customHeight="1">
      <c r="A1586" s="123" t="s">
        <v>113</v>
      </c>
      <c r="B1586" s="332" t="s">
        <v>2885</v>
      </c>
      <c r="C1586" s="124" t="s">
        <v>365</v>
      </c>
      <c r="D1586" s="333" t="s">
        <v>1258</v>
      </c>
      <c r="E1586" s="334"/>
      <c r="F1586" s="123" t="s">
        <v>71</v>
      </c>
      <c r="G1586" s="123"/>
      <c r="H1586" s="126">
        <v>754</v>
      </c>
      <c r="I1586" s="126">
        <v>35224.800000000003</v>
      </c>
      <c r="J1586" s="126">
        <v>0</v>
      </c>
      <c r="K1586" s="366">
        <f t="shared" si="80"/>
        <v>0</v>
      </c>
      <c r="L1586" s="334">
        <f t="shared" si="81"/>
        <v>0</v>
      </c>
      <c r="M1586" s="337">
        <f t="shared" si="82"/>
        <v>26559499.200000003</v>
      </c>
      <c r="N1586" s="125"/>
      <c r="O1586" s="332" t="s">
        <v>2890</v>
      </c>
      <c r="P1586" s="123" t="s">
        <v>269</v>
      </c>
      <c r="Q1586" s="124" t="s">
        <v>271</v>
      </c>
      <c r="R1586" s="123" t="s">
        <v>73</v>
      </c>
      <c r="S1586" s="123" t="s">
        <v>152</v>
      </c>
    </row>
    <row r="1587" spans="1:19" ht="20.25" customHeight="1">
      <c r="A1587" s="123" t="s">
        <v>113</v>
      </c>
      <c r="B1587" s="332" t="s">
        <v>2885</v>
      </c>
      <c r="C1587" s="124" t="s">
        <v>365</v>
      </c>
      <c r="D1587" s="333" t="s">
        <v>1258</v>
      </c>
      <c r="E1587" s="334"/>
      <c r="F1587" s="123" t="s">
        <v>880</v>
      </c>
      <c r="G1587" s="123"/>
      <c r="H1587" s="126">
        <v>754</v>
      </c>
      <c r="I1587" s="126">
        <v>3954.7</v>
      </c>
      <c r="J1587" s="126">
        <v>0</v>
      </c>
      <c r="K1587" s="366">
        <f t="shared" si="80"/>
        <v>0</v>
      </c>
      <c r="L1587" s="334">
        <f t="shared" si="81"/>
        <v>0</v>
      </c>
      <c r="M1587" s="337">
        <f t="shared" si="82"/>
        <v>2981843.8</v>
      </c>
      <c r="N1587" s="125"/>
      <c r="O1587" s="332" t="s">
        <v>2890</v>
      </c>
      <c r="P1587" s="123" t="s">
        <v>269</v>
      </c>
      <c r="Q1587" s="124" t="s">
        <v>336</v>
      </c>
      <c r="R1587" s="123" t="s">
        <v>73</v>
      </c>
      <c r="S1587" s="123" t="s">
        <v>152</v>
      </c>
    </row>
    <row r="1588" spans="1:19" ht="20.25" customHeight="1">
      <c r="A1588" s="123" t="s">
        <v>113</v>
      </c>
      <c r="B1588" s="332" t="s">
        <v>2885</v>
      </c>
      <c r="C1588" s="124" t="s">
        <v>365</v>
      </c>
      <c r="D1588" s="333" t="s">
        <v>1258</v>
      </c>
      <c r="E1588" s="334"/>
      <c r="F1588" s="123" t="s">
        <v>880</v>
      </c>
      <c r="G1588" s="123"/>
      <c r="H1588" s="126">
        <v>754</v>
      </c>
      <c r="I1588" s="126">
        <v>3954.7</v>
      </c>
      <c r="J1588" s="126">
        <v>0</v>
      </c>
      <c r="K1588" s="366">
        <f t="shared" si="80"/>
        <v>0</v>
      </c>
      <c r="L1588" s="334">
        <f t="shared" si="81"/>
        <v>0</v>
      </c>
      <c r="M1588" s="337">
        <f t="shared" si="82"/>
        <v>2981843.8</v>
      </c>
      <c r="N1588" s="125"/>
      <c r="O1588" s="332" t="s">
        <v>2890</v>
      </c>
      <c r="P1588" s="123" t="s">
        <v>269</v>
      </c>
      <c r="Q1588" s="124" t="s">
        <v>336</v>
      </c>
      <c r="R1588" s="123" t="s">
        <v>73</v>
      </c>
      <c r="S1588" s="123" t="s">
        <v>152</v>
      </c>
    </row>
    <row r="1589" spans="1:19" ht="20.25" customHeight="1">
      <c r="A1589" s="123" t="s">
        <v>113</v>
      </c>
      <c r="B1589" s="332" t="s">
        <v>2885</v>
      </c>
      <c r="C1589" s="124" t="s">
        <v>365</v>
      </c>
      <c r="D1589" s="333" t="s">
        <v>1258</v>
      </c>
      <c r="E1589" s="334"/>
      <c r="F1589" s="123" t="s">
        <v>881</v>
      </c>
      <c r="G1589" s="123"/>
      <c r="H1589" s="126">
        <v>754</v>
      </c>
      <c r="I1589" s="126">
        <v>9381</v>
      </c>
      <c r="J1589" s="126">
        <v>0</v>
      </c>
      <c r="K1589" s="366">
        <f t="shared" si="80"/>
        <v>0</v>
      </c>
      <c r="L1589" s="334">
        <f t="shared" si="81"/>
        <v>0</v>
      </c>
      <c r="M1589" s="337">
        <f t="shared" si="82"/>
        <v>7073274</v>
      </c>
      <c r="N1589" s="125"/>
      <c r="O1589" s="332" t="s">
        <v>2890</v>
      </c>
      <c r="P1589" s="123" t="s">
        <v>269</v>
      </c>
      <c r="Q1589" s="124" t="s">
        <v>336</v>
      </c>
      <c r="R1589" s="123" t="s">
        <v>73</v>
      </c>
      <c r="S1589" s="123" t="s">
        <v>152</v>
      </c>
    </row>
    <row r="1590" spans="1:19" ht="20.25" customHeight="1">
      <c r="A1590" s="123" t="s">
        <v>113</v>
      </c>
      <c r="B1590" s="332" t="s">
        <v>2885</v>
      </c>
      <c r="C1590" s="124" t="s">
        <v>365</v>
      </c>
      <c r="D1590" s="333" t="s">
        <v>1258</v>
      </c>
      <c r="E1590" s="334"/>
      <c r="F1590" s="123" t="s">
        <v>876</v>
      </c>
      <c r="G1590" s="123"/>
      <c r="H1590" s="126">
        <v>754</v>
      </c>
      <c r="I1590" s="126">
        <v>1655.5</v>
      </c>
      <c r="J1590" s="126">
        <v>0</v>
      </c>
      <c r="K1590" s="366">
        <f t="shared" si="80"/>
        <v>0</v>
      </c>
      <c r="L1590" s="334">
        <f t="shared" si="81"/>
        <v>0</v>
      </c>
      <c r="M1590" s="337">
        <f t="shared" si="82"/>
        <v>1248247</v>
      </c>
      <c r="N1590" s="125"/>
      <c r="O1590" s="332" t="s">
        <v>2890</v>
      </c>
      <c r="P1590" s="123" t="s">
        <v>269</v>
      </c>
      <c r="Q1590" s="124" t="s">
        <v>336</v>
      </c>
      <c r="R1590" s="123" t="s">
        <v>73</v>
      </c>
      <c r="S1590" s="123" t="s">
        <v>152</v>
      </c>
    </row>
    <row r="1591" spans="1:19" ht="20.25" customHeight="1">
      <c r="A1591" s="123" t="s">
        <v>113</v>
      </c>
      <c r="B1591" s="332" t="s">
        <v>2885</v>
      </c>
      <c r="C1591" s="124" t="s">
        <v>365</v>
      </c>
      <c r="D1591" s="333" t="s">
        <v>1258</v>
      </c>
      <c r="E1591" s="334"/>
      <c r="F1591" s="123" t="s">
        <v>556</v>
      </c>
      <c r="G1591" s="123"/>
      <c r="H1591" s="126">
        <v>754</v>
      </c>
      <c r="I1591" s="126">
        <v>2483.1999999999998</v>
      </c>
      <c r="J1591" s="126">
        <v>0</v>
      </c>
      <c r="K1591" s="366">
        <f t="shared" si="80"/>
        <v>0</v>
      </c>
      <c r="L1591" s="334">
        <f t="shared" si="81"/>
        <v>0</v>
      </c>
      <c r="M1591" s="337">
        <f t="shared" si="82"/>
        <v>1872332.7999999998</v>
      </c>
      <c r="N1591" s="125"/>
      <c r="O1591" s="332" t="s">
        <v>2890</v>
      </c>
      <c r="P1591" s="123" t="s">
        <v>269</v>
      </c>
      <c r="Q1591" s="124" t="s">
        <v>336</v>
      </c>
      <c r="R1591" s="123" t="s">
        <v>73</v>
      </c>
      <c r="S1591" s="123" t="s">
        <v>152</v>
      </c>
    </row>
    <row r="1592" spans="1:19" ht="20.25" customHeight="1">
      <c r="A1592" s="123" t="s">
        <v>113</v>
      </c>
      <c r="B1592" s="332" t="s">
        <v>2885</v>
      </c>
      <c r="C1592" s="124" t="s">
        <v>365</v>
      </c>
      <c r="D1592" s="333" t="s">
        <v>1258</v>
      </c>
      <c r="E1592" s="334"/>
      <c r="F1592" s="123" t="s">
        <v>875</v>
      </c>
      <c r="G1592" s="123"/>
      <c r="H1592" s="126">
        <v>754</v>
      </c>
      <c r="I1592" s="126">
        <v>6346</v>
      </c>
      <c r="J1592" s="126">
        <v>0</v>
      </c>
      <c r="K1592" s="366">
        <f t="shared" si="80"/>
        <v>0</v>
      </c>
      <c r="L1592" s="334">
        <f t="shared" si="81"/>
        <v>0</v>
      </c>
      <c r="M1592" s="337">
        <f t="shared" si="82"/>
        <v>4784884</v>
      </c>
      <c r="N1592" s="125"/>
      <c r="O1592" s="332" t="s">
        <v>2890</v>
      </c>
      <c r="P1592" s="123" t="s">
        <v>269</v>
      </c>
      <c r="Q1592" s="124" t="s">
        <v>336</v>
      </c>
      <c r="R1592" s="123" t="s">
        <v>73</v>
      </c>
      <c r="S1592" s="123" t="s">
        <v>152</v>
      </c>
    </row>
    <row r="1593" spans="1:19" ht="20.25" customHeight="1">
      <c r="A1593" s="123" t="s">
        <v>113</v>
      </c>
      <c r="B1593" s="332" t="s">
        <v>2885</v>
      </c>
      <c r="C1593" s="124" t="s">
        <v>365</v>
      </c>
      <c r="D1593" s="333" t="s">
        <v>1258</v>
      </c>
      <c r="E1593" s="334"/>
      <c r="F1593" s="123" t="s">
        <v>75</v>
      </c>
      <c r="G1593" s="123"/>
      <c r="H1593" s="126">
        <v>377</v>
      </c>
      <c r="I1593" s="126">
        <v>39375</v>
      </c>
      <c r="J1593" s="126">
        <v>0</v>
      </c>
      <c r="K1593" s="366">
        <f t="shared" si="80"/>
        <v>0</v>
      </c>
      <c r="L1593" s="334">
        <f t="shared" si="81"/>
        <v>0</v>
      </c>
      <c r="M1593" s="337">
        <f t="shared" si="82"/>
        <v>14844375</v>
      </c>
      <c r="N1593" s="125"/>
      <c r="O1593" s="332" t="s">
        <v>2891</v>
      </c>
      <c r="P1593" s="123" t="s">
        <v>269</v>
      </c>
      <c r="Q1593" s="124" t="s">
        <v>272</v>
      </c>
      <c r="R1593" s="123" t="s">
        <v>73</v>
      </c>
      <c r="S1593" s="123" t="s">
        <v>152</v>
      </c>
    </row>
    <row r="1594" spans="1:19" ht="20.25" customHeight="1">
      <c r="A1594" s="123" t="s">
        <v>113</v>
      </c>
      <c r="B1594" s="332" t="s">
        <v>2885</v>
      </c>
      <c r="C1594" s="124" t="s">
        <v>365</v>
      </c>
      <c r="D1594" s="333" t="s">
        <v>1258</v>
      </c>
      <c r="E1594" s="334"/>
      <c r="F1594" s="123" t="s">
        <v>1580</v>
      </c>
      <c r="G1594" s="123"/>
      <c r="H1594" s="126">
        <v>377</v>
      </c>
      <c r="I1594" s="126">
        <v>9246.6</v>
      </c>
      <c r="J1594" s="126">
        <v>0</v>
      </c>
      <c r="K1594" s="366">
        <f t="shared" si="80"/>
        <v>0</v>
      </c>
      <c r="L1594" s="334">
        <f t="shared" si="81"/>
        <v>0</v>
      </c>
      <c r="M1594" s="337">
        <f t="shared" si="82"/>
        <v>3485968.2</v>
      </c>
      <c r="N1594" s="125"/>
      <c r="O1594" s="332" t="s">
        <v>2891</v>
      </c>
      <c r="P1594" s="123" t="s">
        <v>269</v>
      </c>
      <c r="Q1594" s="124" t="s">
        <v>336</v>
      </c>
      <c r="R1594" s="123" t="s">
        <v>73</v>
      </c>
      <c r="S1594" s="123" t="s">
        <v>152</v>
      </c>
    </row>
    <row r="1595" spans="1:19" ht="20.25" customHeight="1">
      <c r="A1595" s="123" t="s">
        <v>113</v>
      </c>
      <c r="B1595" s="332" t="s">
        <v>2885</v>
      </c>
      <c r="C1595" s="124" t="s">
        <v>365</v>
      </c>
      <c r="D1595" s="333" t="s">
        <v>1258</v>
      </c>
      <c r="E1595" s="334"/>
      <c r="F1595" s="123" t="s">
        <v>81</v>
      </c>
      <c r="G1595" s="123"/>
      <c r="H1595" s="126">
        <v>377</v>
      </c>
      <c r="I1595" s="126">
        <v>5393.8</v>
      </c>
      <c r="J1595" s="126">
        <v>0</v>
      </c>
      <c r="K1595" s="366">
        <f t="shared" si="80"/>
        <v>0</v>
      </c>
      <c r="L1595" s="334">
        <f t="shared" si="81"/>
        <v>0</v>
      </c>
      <c r="M1595" s="337">
        <f t="shared" si="82"/>
        <v>2033462.6</v>
      </c>
      <c r="N1595" s="125"/>
      <c r="O1595" s="332" t="s">
        <v>2891</v>
      </c>
      <c r="P1595" s="123" t="s">
        <v>269</v>
      </c>
      <c r="Q1595" s="124" t="s">
        <v>336</v>
      </c>
      <c r="R1595" s="123" t="s">
        <v>73</v>
      </c>
      <c r="S1595" s="123" t="s">
        <v>152</v>
      </c>
    </row>
    <row r="1596" spans="1:19" ht="20.25" customHeight="1">
      <c r="A1596" s="123" t="s">
        <v>113</v>
      </c>
      <c r="B1596" s="332" t="s">
        <v>2885</v>
      </c>
      <c r="C1596" s="124" t="s">
        <v>365</v>
      </c>
      <c r="D1596" s="333" t="s">
        <v>1258</v>
      </c>
      <c r="E1596" s="334"/>
      <c r="F1596" s="123" t="s">
        <v>367</v>
      </c>
      <c r="G1596" s="123"/>
      <c r="H1596" s="126">
        <v>377</v>
      </c>
      <c r="I1596" s="126">
        <v>4238</v>
      </c>
      <c r="J1596" s="126">
        <v>0</v>
      </c>
      <c r="K1596" s="366">
        <f t="shared" si="80"/>
        <v>0</v>
      </c>
      <c r="L1596" s="334">
        <f t="shared" si="81"/>
        <v>0</v>
      </c>
      <c r="M1596" s="337">
        <f t="shared" si="82"/>
        <v>1597726</v>
      </c>
      <c r="N1596" s="125"/>
      <c r="O1596" s="332" t="s">
        <v>2891</v>
      </c>
      <c r="P1596" s="123" t="s">
        <v>269</v>
      </c>
      <c r="Q1596" s="124" t="s">
        <v>336</v>
      </c>
      <c r="R1596" s="123" t="s">
        <v>73</v>
      </c>
      <c r="S1596" s="123" t="s">
        <v>152</v>
      </c>
    </row>
    <row r="1597" spans="1:19" ht="20.25" customHeight="1">
      <c r="A1597" s="123" t="s">
        <v>113</v>
      </c>
      <c r="B1597" s="332" t="s">
        <v>2885</v>
      </c>
      <c r="C1597" s="124" t="s">
        <v>365</v>
      </c>
      <c r="D1597" s="333" t="s">
        <v>1258</v>
      </c>
      <c r="E1597" s="334"/>
      <c r="F1597" s="123" t="s">
        <v>83</v>
      </c>
      <c r="G1597" s="123"/>
      <c r="H1597" s="126">
        <v>377</v>
      </c>
      <c r="I1597" s="126">
        <v>9246.6</v>
      </c>
      <c r="J1597" s="126">
        <v>0</v>
      </c>
      <c r="K1597" s="366">
        <f t="shared" ref="K1597:K1639" si="83">J1597*H1597</f>
        <v>0</v>
      </c>
      <c r="L1597" s="334">
        <f t="shared" si="81"/>
        <v>0</v>
      </c>
      <c r="M1597" s="337">
        <f t="shared" si="82"/>
        <v>3485968.2</v>
      </c>
      <c r="N1597" s="125"/>
      <c r="O1597" s="332" t="s">
        <v>2891</v>
      </c>
      <c r="P1597" s="123" t="s">
        <v>269</v>
      </c>
      <c r="Q1597" s="124" t="s">
        <v>336</v>
      </c>
      <c r="R1597" s="123" t="s">
        <v>73</v>
      </c>
      <c r="S1597" s="123" t="s">
        <v>152</v>
      </c>
    </row>
    <row r="1598" spans="1:19" ht="20.25" customHeight="1">
      <c r="A1598" s="123" t="s">
        <v>113</v>
      </c>
      <c r="B1598" s="332" t="s">
        <v>2885</v>
      </c>
      <c r="C1598" s="124" t="s">
        <v>365</v>
      </c>
      <c r="D1598" s="333" t="s">
        <v>1258</v>
      </c>
      <c r="E1598" s="334"/>
      <c r="F1598" s="123" t="s">
        <v>2892</v>
      </c>
      <c r="G1598" s="123"/>
      <c r="H1598" s="126">
        <v>377</v>
      </c>
      <c r="I1598" s="126">
        <v>19865</v>
      </c>
      <c r="J1598" s="126">
        <v>0</v>
      </c>
      <c r="K1598" s="366">
        <f t="shared" si="83"/>
        <v>0</v>
      </c>
      <c r="L1598" s="334">
        <f t="shared" si="81"/>
        <v>0</v>
      </c>
      <c r="M1598" s="337">
        <f t="shared" si="82"/>
        <v>7489105</v>
      </c>
      <c r="N1598" s="125"/>
      <c r="O1598" s="332" t="s">
        <v>2893</v>
      </c>
      <c r="P1598" s="123" t="s">
        <v>269</v>
      </c>
      <c r="Q1598" s="124" t="s">
        <v>336</v>
      </c>
      <c r="R1598" s="123" t="s">
        <v>73</v>
      </c>
      <c r="S1598" s="123" t="s">
        <v>152</v>
      </c>
    </row>
    <row r="1599" spans="1:19" ht="20.25" customHeight="1">
      <c r="A1599" s="123" t="s">
        <v>113</v>
      </c>
      <c r="B1599" s="332" t="s">
        <v>2885</v>
      </c>
      <c r="C1599" s="124" t="s">
        <v>365</v>
      </c>
      <c r="D1599" s="333" t="s">
        <v>1258</v>
      </c>
      <c r="E1599" s="334"/>
      <c r="F1599" s="123" t="s">
        <v>2294</v>
      </c>
      <c r="G1599" s="123"/>
      <c r="H1599" s="126">
        <v>377</v>
      </c>
      <c r="I1599" s="126">
        <v>12955.4</v>
      </c>
      <c r="J1599" s="126">
        <v>0</v>
      </c>
      <c r="K1599" s="366">
        <f t="shared" si="83"/>
        <v>0</v>
      </c>
      <c r="L1599" s="334">
        <f t="shared" si="81"/>
        <v>0</v>
      </c>
      <c r="M1599" s="337">
        <f t="shared" si="82"/>
        <v>4884185.8</v>
      </c>
      <c r="N1599" s="125"/>
      <c r="O1599" s="332" t="s">
        <v>2893</v>
      </c>
      <c r="P1599" s="123" t="s">
        <v>269</v>
      </c>
      <c r="Q1599" s="124" t="s">
        <v>336</v>
      </c>
      <c r="R1599" s="123" t="s">
        <v>73</v>
      </c>
      <c r="S1599" s="123" t="s">
        <v>152</v>
      </c>
    </row>
    <row r="1600" spans="1:19" ht="20.25" customHeight="1">
      <c r="A1600" s="123" t="s">
        <v>113</v>
      </c>
      <c r="B1600" s="332" t="s">
        <v>2885</v>
      </c>
      <c r="C1600" s="124" t="s">
        <v>365</v>
      </c>
      <c r="D1600" s="333" t="s">
        <v>1258</v>
      </c>
      <c r="E1600" s="334"/>
      <c r="F1600" s="123" t="s">
        <v>2295</v>
      </c>
      <c r="G1600" s="123"/>
      <c r="H1600" s="126">
        <v>377</v>
      </c>
      <c r="I1600" s="126">
        <v>86369.600000000006</v>
      </c>
      <c r="J1600" s="126">
        <v>0</v>
      </c>
      <c r="K1600" s="366">
        <f t="shared" si="83"/>
        <v>0</v>
      </c>
      <c r="L1600" s="334">
        <f t="shared" si="81"/>
        <v>0</v>
      </c>
      <c r="M1600" s="337">
        <f t="shared" si="82"/>
        <v>32561339.200000003</v>
      </c>
      <c r="N1600" s="125"/>
      <c r="O1600" s="332" t="s">
        <v>2893</v>
      </c>
      <c r="P1600" s="123" t="s">
        <v>269</v>
      </c>
      <c r="Q1600" s="124" t="s">
        <v>276</v>
      </c>
      <c r="R1600" s="123" t="s">
        <v>73</v>
      </c>
      <c r="S1600" s="123" t="s">
        <v>152</v>
      </c>
    </row>
    <row r="1601" spans="1:19" ht="20.25" customHeight="1">
      <c r="A1601" s="123" t="s">
        <v>113</v>
      </c>
      <c r="B1601" s="332" t="s">
        <v>2885</v>
      </c>
      <c r="C1601" s="124" t="s">
        <v>365</v>
      </c>
      <c r="D1601" s="333" t="s">
        <v>1258</v>
      </c>
      <c r="E1601" s="334"/>
      <c r="F1601" s="123" t="s">
        <v>277</v>
      </c>
      <c r="G1601" s="123"/>
      <c r="H1601" s="126">
        <v>377</v>
      </c>
      <c r="I1601" s="126">
        <v>49500</v>
      </c>
      <c r="J1601" s="126">
        <v>0</v>
      </c>
      <c r="K1601" s="366">
        <f t="shared" si="83"/>
        <v>0</v>
      </c>
      <c r="L1601" s="334">
        <f t="shared" si="81"/>
        <v>0</v>
      </c>
      <c r="M1601" s="337">
        <f t="shared" si="82"/>
        <v>18661500</v>
      </c>
      <c r="N1601" s="125"/>
      <c r="O1601" s="332" t="s">
        <v>2894</v>
      </c>
      <c r="P1601" s="123" t="s">
        <v>269</v>
      </c>
      <c r="Q1601" s="124" t="s">
        <v>278</v>
      </c>
      <c r="R1601" s="123" t="s">
        <v>73</v>
      </c>
      <c r="S1601" s="123" t="s">
        <v>152</v>
      </c>
    </row>
    <row r="1602" spans="1:19" ht="20.25" customHeight="1">
      <c r="A1602" s="123" t="s">
        <v>2895</v>
      </c>
      <c r="B1602" s="332" t="s">
        <v>2896</v>
      </c>
      <c r="C1602" s="124" t="s">
        <v>425</v>
      </c>
      <c r="D1602" s="333" t="s">
        <v>516</v>
      </c>
      <c r="E1602" s="334"/>
      <c r="F1602" s="123" t="s">
        <v>2342</v>
      </c>
      <c r="G1602" s="123"/>
      <c r="H1602" s="126">
        <v>30</v>
      </c>
      <c r="I1602" s="126">
        <v>161335.20000000001</v>
      </c>
      <c r="J1602" s="126">
        <v>29.3</v>
      </c>
      <c r="K1602" s="366">
        <f t="shared" si="83"/>
        <v>879</v>
      </c>
      <c r="L1602" s="334">
        <f t="shared" si="81"/>
        <v>87.9</v>
      </c>
      <c r="M1602" s="337">
        <f t="shared" si="82"/>
        <v>4840056</v>
      </c>
      <c r="N1602" s="125"/>
      <c r="O1602" s="332" t="s">
        <v>776</v>
      </c>
      <c r="P1602" s="123" t="s">
        <v>372</v>
      </c>
      <c r="Q1602" s="124" t="s">
        <v>343</v>
      </c>
      <c r="R1602" s="123" t="s">
        <v>60</v>
      </c>
      <c r="S1602" s="123" t="s">
        <v>1682</v>
      </c>
    </row>
    <row r="1603" spans="1:19" ht="20.25" customHeight="1">
      <c r="A1603" s="123" t="s">
        <v>2895</v>
      </c>
      <c r="B1603" s="332" t="s">
        <v>2896</v>
      </c>
      <c r="C1603" s="124" t="s">
        <v>425</v>
      </c>
      <c r="D1603" s="333" t="s">
        <v>516</v>
      </c>
      <c r="E1603" s="334"/>
      <c r="F1603" s="123" t="s">
        <v>605</v>
      </c>
      <c r="G1603" s="123"/>
      <c r="H1603" s="126">
        <v>30</v>
      </c>
      <c r="I1603" s="126">
        <v>191836.3</v>
      </c>
      <c r="J1603" s="126">
        <v>0</v>
      </c>
      <c r="K1603" s="366">
        <f t="shared" si="83"/>
        <v>0</v>
      </c>
      <c r="L1603" s="334">
        <f t="shared" si="81"/>
        <v>0</v>
      </c>
      <c r="M1603" s="337">
        <f t="shared" si="82"/>
        <v>5755089</v>
      </c>
      <c r="N1603" s="125"/>
      <c r="O1603" s="332" t="s">
        <v>776</v>
      </c>
      <c r="P1603" s="123" t="s">
        <v>372</v>
      </c>
      <c r="Q1603" s="124" t="s">
        <v>354</v>
      </c>
      <c r="R1603" s="123" t="s">
        <v>70</v>
      </c>
      <c r="S1603" s="123" t="s">
        <v>1682</v>
      </c>
    </row>
    <row r="1604" spans="1:19" ht="20.25" customHeight="1">
      <c r="A1604" s="123" t="s">
        <v>2895</v>
      </c>
      <c r="B1604" s="332" t="s">
        <v>2896</v>
      </c>
      <c r="C1604" s="124" t="s">
        <v>425</v>
      </c>
      <c r="D1604" s="333" t="s">
        <v>516</v>
      </c>
      <c r="E1604" s="334"/>
      <c r="F1604" s="123" t="s">
        <v>880</v>
      </c>
      <c r="G1604" s="123"/>
      <c r="H1604" s="126">
        <v>30</v>
      </c>
      <c r="I1604" s="126">
        <v>2889.6</v>
      </c>
      <c r="J1604" s="126">
        <v>0</v>
      </c>
      <c r="K1604" s="366">
        <f t="shared" si="83"/>
        <v>0</v>
      </c>
      <c r="L1604" s="334">
        <f t="shared" si="81"/>
        <v>0</v>
      </c>
      <c r="M1604" s="337">
        <f t="shared" si="82"/>
        <v>86688</v>
      </c>
      <c r="N1604" s="125"/>
      <c r="O1604" s="332" t="s">
        <v>776</v>
      </c>
      <c r="P1604" s="123" t="s">
        <v>372</v>
      </c>
      <c r="Q1604" s="124" t="s">
        <v>336</v>
      </c>
      <c r="R1604" s="123" t="s">
        <v>73</v>
      </c>
      <c r="S1604" s="123" t="s">
        <v>1682</v>
      </c>
    </row>
    <row r="1605" spans="1:19" ht="20.25" customHeight="1">
      <c r="A1605" s="123" t="s">
        <v>2895</v>
      </c>
      <c r="B1605" s="332" t="s">
        <v>2896</v>
      </c>
      <c r="C1605" s="124" t="s">
        <v>425</v>
      </c>
      <c r="D1605" s="333" t="s">
        <v>516</v>
      </c>
      <c r="E1605" s="334"/>
      <c r="F1605" s="123" t="s">
        <v>1066</v>
      </c>
      <c r="G1605" s="123"/>
      <c r="H1605" s="126">
        <v>5</v>
      </c>
      <c r="I1605" s="126">
        <v>125000</v>
      </c>
      <c r="J1605" s="126">
        <v>40</v>
      </c>
      <c r="K1605" s="366">
        <f t="shared" si="83"/>
        <v>200</v>
      </c>
      <c r="L1605" s="334">
        <f t="shared" si="81"/>
        <v>20</v>
      </c>
      <c r="M1605" s="337">
        <f t="shared" si="82"/>
        <v>625000</v>
      </c>
      <c r="N1605" s="125"/>
      <c r="O1605" s="332" t="s">
        <v>2897</v>
      </c>
      <c r="P1605" s="123" t="s">
        <v>372</v>
      </c>
      <c r="Q1605" s="124" t="s">
        <v>361</v>
      </c>
      <c r="R1605" s="123" t="s">
        <v>68</v>
      </c>
      <c r="S1605" s="123" t="s">
        <v>1682</v>
      </c>
    </row>
    <row r="1606" spans="1:19" ht="20.25" customHeight="1">
      <c r="A1606" s="123" t="s">
        <v>2895</v>
      </c>
      <c r="B1606" s="332" t="s">
        <v>2896</v>
      </c>
      <c r="C1606" s="124" t="s">
        <v>425</v>
      </c>
      <c r="D1606" s="333" t="s">
        <v>516</v>
      </c>
      <c r="E1606" s="334"/>
      <c r="F1606" s="123" t="s">
        <v>757</v>
      </c>
      <c r="G1606" s="123"/>
      <c r="H1606" s="126">
        <v>30</v>
      </c>
      <c r="I1606" s="126">
        <v>21800</v>
      </c>
      <c r="J1606" s="126">
        <v>0</v>
      </c>
      <c r="K1606" s="366">
        <f t="shared" si="83"/>
        <v>0</v>
      </c>
      <c r="L1606" s="334">
        <f t="shared" si="81"/>
        <v>0</v>
      </c>
      <c r="M1606" s="337">
        <f t="shared" si="82"/>
        <v>654000</v>
      </c>
      <c r="N1606" s="125"/>
      <c r="O1606" s="332" t="s">
        <v>11</v>
      </c>
      <c r="P1606" s="123" t="s">
        <v>372</v>
      </c>
      <c r="Q1606" s="124" t="s">
        <v>336</v>
      </c>
      <c r="R1606" s="123" t="s">
        <v>73</v>
      </c>
      <c r="S1606" s="123" t="s">
        <v>1682</v>
      </c>
    </row>
    <row r="1607" spans="1:19" ht="20.25" customHeight="1">
      <c r="A1607" s="123" t="s">
        <v>2895</v>
      </c>
      <c r="B1607" s="332" t="s">
        <v>2896</v>
      </c>
      <c r="C1607" s="124" t="s">
        <v>425</v>
      </c>
      <c r="D1607" s="333" t="s">
        <v>516</v>
      </c>
      <c r="E1607" s="334"/>
      <c r="F1607" s="123" t="s">
        <v>541</v>
      </c>
      <c r="G1607" s="123"/>
      <c r="H1607" s="126">
        <v>17</v>
      </c>
      <c r="I1607" s="126">
        <v>108000</v>
      </c>
      <c r="J1607" s="126">
        <v>18.7</v>
      </c>
      <c r="K1607" s="366">
        <f t="shared" si="83"/>
        <v>317.89999999999998</v>
      </c>
      <c r="L1607" s="334">
        <f t="shared" si="81"/>
        <v>31.79</v>
      </c>
      <c r="M1607" s="337">
        <f t="shared" si="82"/>
        <v>1836000</v>
      </c>
      <c r="N1607" s="125"/>
      <c r="O1607" s="332" t="s">
        <v>2898</v>
      </c>
      <c r="P1607" s="123" t="s">
        <v>372</v>
      </c>
      <c r="Q1607" s="124" t="s">
        <v>341</v>
      </c>
      <c r="R1607" s="123" t="s">
        <v>60</v>
      </c>
      <c r="S1607" s="123" t="s">
        <v>1682</v>
      </c>
    </row>
    <row r="1608" spans="1:19" ht="20.25" customHeight="1">
      <c r="A1608" s="123" t="s">
        <v>2895</v>
      </c>
      <c r="B1608" s="332" t="s">
        <v>2896</v>
      </c>
      <c r="C1608" s="124" t="s">
        <v>425</v>
      </c>
      <c r="D1608" s="333" t="s">
        <v>516</v>
      </c>
      <c r="E1608" s="334"/>
      <c r="F1608" s="123" t="s">
        <v>880</v>
      </c>
      <c r="G1608" s="123"/>
      <c r="H1608" s="126">
        <v>25</v>
      </c>
      <c r="I1608" s="126">
        <v>3600</v>
      </c>
      <c r="J1608" s="126">
        <v>0</v>
      </c>
      <c r="K1608" s="366">
        <f t="shared" si="83"/>
        <v>0</v>
      </c>
      <c r="L1608" s="334">
        <f t="shared" si="81"/>
        <v>0</v>
      </c>
      <c r="M1608" s="337">
        <f t="shared" si="82"/>
        <v>90000</v>
      </c>
      <c r="N1608" s="125"/>
      <c r="O1608" s="332" t="s">
        <v>2899</v>
      </c>
      <c r="P1608" s="123" t="s">
        <v>372</v>
      </c>
      <c r="Q1608" s="124" t="s">
        <v>336</v>
      </c>
      <c r="R1608" s="123" t="s">
        <v>73</v>
      </c>
      <c r="S1608" s="123" t="s">
        <v>1682</v>
      </c>
    </row>
    <row r="1609" spans="1:19" ht="20.25" customHeight="1">
      <c r="A1609" s="123" t="s">
        <v>2895</v>
      </c>
      <c r="B1609" s="332" t="s">
        <v>2896</v>
      </c>
      <c r="C1609" s="124" t="s">
        <v>425</v>
      </c>
      <c r="D1609" s="333" t="s">
        <v>516</v>
      </c>
      <c r="E1609" s="334"/>
      <c r="F1609" s="123" t="s">
        <v>880</v>
      </c>
      <c r="G1609" s="123"/>
      <c r="H1609" s="126">
        <v>25</v>
      </c>
      <c r="I1609" s="126">
        <v>3600</v>
      </c>
      <c r="J1609" s="126">
        <v>0</v>
      </c>
      <c r="K1609" s="366">
        <f t="shared" si="83"/>
        <v>0</v>
      </c>
      <c r="L1609" s="334">
        <f t="shared" si="81"/>
        <v>0</v>
      </c>
      <c r="M1609" s="337">
        <f t="shared" si="82"/>
        <v>90000</v>
      </c>
      <c r="N1609" s="125"/>
      <c r="O1609" s="332" t="s">
        <v>2899</v>
      </c>
      <c r="P1609" s="123" t="s">
        <v>372</v>
      </c>
      <c r="Q1609" s="124" t="s">
        <v>336</v>
      </c>
      <c r="R1609" s="123" t="s">
        <v>73</v>
      </c>
      <c r="S1609" s="123" t="s">
        <v>1682</v>
      </c>
    </row>
    <row r="1610" spans="1:19" ht="20.25" customHeight="1">
      <c r="A1610" s="123" t="s">
        <v>2895</v>
      </c>
      <c r="B1610" s="332" t="s">
        <v>2896</v>
      </c>
      <c r="C1610" s="124" t="s">
        <v>425</v>
      </c>
      <c r="D1610" s="333" t="s">
        <v>516</v>
      </c>
      <c r="E1610" s="334"/>
      <c r="F1610" s="123" t="s">
        <v>1575</v>
      </c>
      <c r="G1610" s="123"/>
      <c r="H1610" s="126">
        <v>25</v>
      </c>
      <c r="I1610" s="126">
        <v>7200</v>
      </c>
      <c r="J1610" s="126">
        <v>0</v>
      </c>
      <c r="K1610" s="366">
        <f t="shared" si="83"/>
        <v>0</v>
      </c>
      <c r="L1610" s="334">
        <f t="shared" si="81"/>
        <v>0</v>
      </c>
      <c r="M1610" s="337">
        <f t="shared" si="82"/>
        <v>180000</v>
      </c>
      <c r="N1610" s="125"/>
      <c r="O1610" s="332" t="s">
        <v>2899</v>
      </c>
      <c r="P1610" s="123" t="s">
        <v>372</v>
      </c>
      <c r="Q1610" s="124" t="s">
        <v>336</v>
      </c>
      <c r="R1610" s="123" t="s">
        <v>73</v>
      </c>
      <c r="S1610" s="123" t="s">
        <v>1682</v>
      </c>
    </row>
    <row r="1611" spans="1:19" ht="20.25" customHeight="1">
      <c r="A1611" s="123" t="s">
        <v>2895</v>
      </c>
      <c r="B1611" s="332" t="s">
        <v>2896</v>
      </c>
      <c r="C1611" s="124" t="s">
        <v>425</v>
      </c>
      <c r="D1611" s="333" t="s">
        <v>516</v>
      </c>
      <c r="E1611" s="334"/>
      <c r="F1611" s="123" t="s">
        <v>450</v>
      </c>
      <c r="G1611" s="123"/>
      <c r="H1611" s="126">
        <v>25</v>
      </c>
      <c r="I1611" s="126">
        <v>72000</v>
      </c>
      <c r="J1611" s="126">
        <v>0</v>
      </c>
      <c r="K1611" s="366">
        <f t="shared" si="83"/>
        <v>0</v>
      </c>
      <c r="L1611" s="334">
        <f t="shared" si="81"/>
        <v>0</v>
      </c>
      <c r="M1611" s="337">
        <f t="shared" si="82"/>
        <v>1800000</v>
      </c>
      <c r="N1611" s="125"/>
      <c r="O1611" s="332" t="s">
        <v>2899</v>
      </c>
      <c r="P1611" s="123" t="s">
        <v>372</v>
      </c>
      <c r="Q1611" s="124" t="s">
        <v>271</v>
      </c>
      <c r="R1611" s="123" t="s">
        <v>73</v>
      </c>
      <c r="S1611" s="123" t="s">
        <v>1682</v>
      </c>
    </row>
    <row r="1612" spans="1:19" ht="20.25" customHeight="1">
      <c r="A1612" s="123" t="s">
        <v>2895</v>
      </c>
      <c r="B1612" s="332" t="s">
        <v>2896</v>
      </c>
      <c r="C1612" s="124" t="s">
        <v>425</v>
      </c>
      <c r="D1612" s="333" t="s">
        <v>516</v>
      </c>
      <c r="E1612" s="334"/>
      <c r="F1612" s="123" t="s">
        <v>882</v>
      </c>
      <c r="G1612" s="123"/>
      <c r="H1612" s="126">
        <v>25</v>
      </c>
      <c r="I1612" s="126">
        <v>8500</v>
      </c>
      <c r="J1612" s="126">
        <v>0</v>
      </c>
      <c r="K1612" s="366">
        <f t="shared" si="83"/>
        <v>0</v>
      </c>
      <c r="L1612" s="334">
        <f t="shared" si="81"/>
        <v>0</v>
      </c>
      <c r="M1612" s="337">
        <f t="shared" si="82"/>
        <v>212500</v>
      </c>
      <c r="N1612" s="125"/>
      <c r="O1612" s="332" t="s">
        <v>2899</v>
      </c>
      <c r="P1612" s="123" t="s">
        <v>372</v>
      </c>
      <c r="Q1612" s="124" t="s">
        <v>336</v>
      </c>
      <c r="R1612" s="123" t="s">
        <v>73</v>
      </c>
      <c r="S1612" s="123" t="s">
        <v>1682</v>
      </c>
    </row>
    <row r="1613" spans="1:19" ht="20.25" customHeight="1">
      <c r="A1613" s="123" t="s">
        <v>2895</v>
      </c>
      <c r="B1613" s="332" t="s">
        <v>2896</v>
      </c>
      <c r="C1613" s="124" t="s">
        <v>425</v>
      </c>
      <c r="D1613" s="333" t="s">
        <v>516</v>
      </c>
      <c r="E1613" s="334"/>
      <c r="F1613" s="123" t="s">
        <v>1090</v>
      </c>
      <c r="G1613" s="123"/>
      <c r="H1613" s="126">
        <v>8</v>
      </c>
      <c r="I1613" s="126">
        <v>102912.6</v>
      </c>
      <c r="J1613" s="126">
        <v>10.5</v>
      </c>
      <c r="K1613" s="366">
        <f t="shared" si="83"/>
        <v>84</v>
      </c>
      <c r="L1613" s="334">
        <f t="shared" si="81"/>
        <v>8.4</v>
      </c>
      <c r="M1613" s="337">
        <f t="shared" si="82"/>
        <v>823300.8</v>
      </c>
      <c r="N1613" s="125"/>
      <c r="O1613" s="332" t="s">
        <v>2900</v>
      </c>
      <c r="P1613" s="123" t="s">
        <v>372</v>
      </c>
      <c r="Q1613" s="124" t="s">
        <v>344</v>
      </c>
      <c r="R1613" s="123" t="s">
        <v>60</v>
      </c>
      <c r="S1613" s="123" t="s">
        <v>1682</v>
      </c>
    </row>
    <row r="1614" spans="1:19" ht="20.25" customHeight="1">
      <c r="A1614" s="123" t="s">
        <v>2895</v>
      </c>
      <c r="B1614" s="332" t="s">
        <v>2896</v>
      </c>
      <c r="C1614" s="124" t="s">
        <v>425</v>
      </c>
      <c r="D1614" s="333" t="s">
        <v>516</v>
      </c>
      <c r="E1614" s="334"/>
      <c r="F1614" s="123" t="s">
        <v>669</v>
      </c>
      <c r="G1614" s="123"/>
      <c r="H1614" s="126">
        <v>4</v>
      </c>
      <c r="I1614" s="126">
        <v>110000</v>
      </c>
      <c r="J1614" s="126">
        <v>22.5</v>
      </c>
      <c r="K1614" s="366">
        <f t="shared" si="83"/>
        <v>90</v>
      </c>
      <c r="L1614" s="334">
        <f t="shared" si="81"/>
        <v>9</v>
      </c>
      <c r="M1614" s="337">
        <f t="shared" si="82"/>
        <v>440000</v>
      </c>
      <c r="N1614" s="125"/>
      <c r="O1614" s="332" t="s">
        <v>2901</v>
      </c>
      <c r="P1614" s="123" t="s">
        <v>372</v>
      </c>
      <c r="Q1614" s="124" t="s">
        <v>628</v>
      </c>
      <c r="R1614" s="123" t="s">
        <v>2857</v>
      </c>
      <c r="S1614" s="123" t="s">
        <v>1682</v>
      </c>
    </row>
    <row r="1615" spans="1:19" ht="20.25" customHeight="1">
      <c r="A1615" s="123" t="s">
        <v>2895</v>
      </c>
      <c r="B1615" s="332" t="s">
        <v>2896</v>
      </c>
      <c r="C1615" s="124" t="s">
        <v>425</v>
      </c>
      <c r="D1615" s="333" t="s">
        <v>516</v>
      </c>
      <c r="E1615" s="334"/>
      <c r="F1615" s="123" t="s">
        <v>1643</v>
      </c>
      <c r="G1615" s="123"/>
      <c r="H1615" s="126">
        <v>4</v>
      </c>
      <c r="I1615" s="126">
        <v>13500</v>
      </c>
      <c r="J1615" s="126">
        <v>0</v>
      </c>
      <c r="K1615" s="366">
        <f t="shared" si="83"/>
        <v>0</v>
      </c>
      <c r="L1615" s="334">
        <f t="shared" si="81"/>
        <v>0</v>
      </c>
      <c r="M1615" s="337">
        <f t="shared" si="82"/>
        <v>54000</v>
      </c>
      <c r="N1615" s="125"/>
      <c r="O1615" s="332" t="s">
        <v>2901</v>
      </c>
      <c r="P1615" s="123" t="s">
        <v>372</v>
      </c>
      <c r="Q1615" s="124" t="s">
        <v>336</v>
      </c>
      <c r="R1615" s="123" t="s">
        <v>73</v>
      </c>
      <c r="S1615" s="123" t="s">
        <v>1682</v>
      </c>
    </row>
    <row r="1616" spans="1:19" ht="20.25" customHeight="1">
      <c r="A1616" s="123" t="s">
        <v>2895</v>
      </c>
      <c r="B1616" s="332" t="s">
        <v>2896</v>
      </c>
      <c r="C1616" s="124" t="s">
        <v>425</v>
      </c>
      <c r="D1616" s="333" t="s">
        <v>516</v>
      </c>
      <c r="E1616" s="334"/>
      <c r="F1616" s="123" t="s">
        <v>1183</v>
      </c>
      <c r="G1616" s="123"/>
      <c r="H1616" s="126">
        <v>25</v>
      </c>
      <c r="I1616" s="126">
        <v>20000</v>
      </c>
      <c r="J1616" s="126">
        <v>0</v>
      </c>
      <c r="K1616" s="366">
        <f t="shared" si="83"/>
        <v>0</v>
      </c>
      <c r="L1616" s="334">
        <f t="shared" ref="L1616:L1639" si="84">IFERROR(K1616/10,"0")</f>
        <v>0</v>
      </c>
      <c r="M1616" s="337">
        <f t="shared" ref="M1616:M1639" si="85">H1616*I1616</f>
        <v>500000</v>
      </c>
      <c r="N1616" s="125"/>
      <c r="O1616" s="332" t="s">
        <v>11</v>
      </c>
      <c r="P1616" s="123" t="s">
        <v>372</v>
      </c>
      <c r="Q1616" s="124" t="s">
        <v>360</v>
      </c>
      <c r="R1616" s="123" t="s">
        <v>73</v>
      </c>
      <c r="S1616" s="123" t="s">
        <v>1682</v>
      </c>
    </row>
    <row r="1617" spans="1:19" ht="20.25" customHeight="1">
      <c r="A1617" s="123" t="s">
        <v>2895</v>
      </c>
      <c r="B1617" s="332" t="s">
        <v>2896</v>
      </c>
      <c r="C1617" s="124" t="s">
        <v>425</v>
      </c>
      <c r="D1617" s="333" t="s">
        <v>516</v>
      </c>
      <c r="E1617" s="334"/>
      <c r="F1617" s="123" t="s">
        <v>2902</v>
      </c>
      <c r="G1617" s="123"/>
      <c r="H1617" s="126">
        <v>15</v>
      </c>
      <c r="I1617" s="126">
        <v>95000</v>
      </c>
      <c r="J1617" s="126">
        <v>0</v>
      </c>
      <c r="K1617" s="366">
        <f t="shared" si="83"/>
        <v>0</v>
      </c>
      <c r="L1617" s="334">
        <f t="shared" si="84"/>
        <v>0</v>
      </c>
      <c r="M1617" s="337">
        <f t="shared" si="85"/>
        <v>1425000</v>
      </c>
      <c r="N1617" s="125"/>
      <c r="O1617" s="332" t="s">
        <v>11</v>
      </c>
      <c r="P1617" s="123" t="s">
        <v>372</v>
      </c>
      <c r="Q1617" s="124" t="s">
        <v>540</v>
      </c>
      <c r="R1617" s="123" t="s">
        <v>375</v>
      </c>
      <c r="S1617" s="123" t="s">
        <v>1682</v>
      </c>
    </row>
    <row r="1618" spans="1:19" ht="20.25" customHeight="1">
      <c r="A1618" s="123" t="s">
        <v>2903</v>
      </c>
      <c r="B1618" s="332" t="s">
        <v>2904</v>
      </c>
      <c r="C1618" s="124" t="s">
        <v>425</v>
      </c>
      <c r="D1618" s="333" t="s">
        <v>529</v>
      </c>
      <c r="E1618" s="334"/>
      <c r="F1618" s="123" t="s">
        <v>2342</v>
      </c>
      <c r="G1618" s="123"/>
      <c r="H1618" s="126">
        <v>203</v>
      </c>
      <c r="I1618" s="126">
        <v>161430</v>
      </c>
      <c r="J1618" s="126">
        <v>29.3</v>
      </c>
      <c r="K1618" s="366">
        <f t="shared" si="83"/>
        <v>5947.9000000000005</v>
      </c>
      <c r="L1618" s="334">
        <f t="shared" si="84"/>
        <v>594.79000000000008</v>
      </c>
      <c r="M1618" s="337">
        <f t="shared" si="85"/>
        <v>32770290</v>
      </c>
      <c r="N1618" s="125"/>
      <c r="O1618" s="332" t="s">
        <v>854</v>
      </c>
      <c r="P1618" s="123" t="s">
        <v>372</v>
      </c>
      <c r="Q1618" s="124" t="s">
        <v>343</v>
      </c>
      <c r="R1618" s="123" t="s">
        <v>60</v>
      </c>
      <c r="S1618" s="123" t="s">
        <v>1682</v>
      </c>
    </row>
    <row r="1619" spans="1:19" ht="20.25" customHeight="1">
      <c r="A1619" s="123" t="s">
        <v>2903</v>
      </c>
      <c r="B1619" s="332" t="s">
        <v>2904</v>
      </c>
      <c r="C1619" s="124" t="s">
        <v>425</v>
      </c>
      <c r="D1619" s="333" t="s">
        <v>529</v>
      </c>
      <c r="E1619" s="334"/>
      <c r="F1619" s="123" t="s">
        <v>605</v>
      </c>
      <c r="G1619" s="123"/>
      <c r="H1619" s="126">
        <v>203</v>
      </c>
      <c r="I1619" s="126">
        <v>191949.1</v>
      </c>
      <c r="J1619" s="126">
        <v>0</v>
      </c>
      <c r="K1619" s="366">
        <f t="shared" si="83"/>
        <v>0</v>
      </c>
      <c r="L1619" s="334">
        <f t="shared" si="84"/>
        <v>0</v>
      </c>
      <c r="M1619" s="337">
        <f t="shared" si="85"/>
        <v>38965667.300000004</v>
      </c>
      <c r="N1619" s="125"/>
      <c r="O1619" s="332" t="s">
        <v>854</v>
      </c>
      <c r="P1619" s="123" t="s">
        <v>372</v>
      </c>
      <c r="Q1619" s="124" t="s">
        <v>354</v>
      </c>
      <c r="R1619" s="123" t="s">
        <v>70</v>
      </c>
      <c r="S1619" s="123" t="s">
        <v>1682</v>
      </c>
    </row>
    <row r="1620" spans="1:19" ht="20.25" customHeight="1">
      <c r="A1620" s="123" t="s">
        <v>2903</v>
      </c>
      <c r="B1620" s="332" t="s">
        <v>2904</v>
      </c>
      <c r="C1620" s="124" t="s">
        <v>425</v>
      </c>
      <c r="D1620" s="333" t="s">
        <v>529</v>
      </c>
      <c r="E1620" s="334"/>
      <c r="F1620" s="123" t="s">
        <v>880</v>
      </c>
      <c r="G1620" s="123"/>
      <c r="H1620" s="126">
        <v>203</v>
      </c>
      <c r="I1620" s="126">
        <v>2891.3</v>
      </c>
      <c r="J1620" s="126">
        <v>0</v>
      </c>
      <c r="K1620" s="366">
        <f t="shared" si="83"/>
        <v>0</v>
      </c>
      <c r="L1620" s="334">
        <f t="shared" si="84"/>
        <v>0</v>
      </c>
      <c r="M1620" s="337">
        <f t="shared" si="85"/>
        <v>586933.9</v>
      </c>
      <c r="N1620" s="125"/>
      <c r="O1620" s="332" t="s">
        <v>854</v>
      </c>
      <c r="P1620" s="123" t="s">
        <v>372</v>
      </c>
      <c r="Q1620" s="124" t="s">
        <v>336</v>
      </c>
      <c r="R1620" s="123" t="s">
        <v>73</v>
      </c>
      <c r="S1620" s="123" t="s">
        <v>1682</v>
      </c>
    </row>
    <row r="1621" spans="1:19" ht="20.25" customHeight="1">
      <c r="A1621" s="123" t="s">
        <v>2903</v>
      </c>
      <c r="B1621" s="332" t="s">
        <v>2904</v>
      </c>
      <c r="C1621" s="124" t="s">
        <v>425</v>
      </c>
      <c r="D1621" s="333" t="s">
        <v>529</v>
      </c>
      <c r="E1621" s="334"/>
      <c r="F1621" s="123" t="s">
        <v>267</v>
      </c>
      <c r="G1621" s="123"/>
      <c r="H1621" s="126">
        <v>173</v>
      </c>
      <c r="I1621" s="126">
        <v>67375</v>
      </c>
      <c r="J1621" s="126">
        <v>7.2</v>
      </c>
      <c r="K1621" s="366">
        <f t="shared" si="83"/>
        <v>1245.6000000000001</v>
      </c>
      <c r="L1621" s="334">
        <f t="shared" si="84"/>
        <v>124.56000000000002</v>
      </c>
      <c r="M1621" s="337">
        <f t="shared" si="85"/>
        <v>11655875</v>
      </c>
      <c r="N1621" s="125"/>
      <c r="O1621" s="332" t="s">
        <v>2900</v>
      </c>
      <c r="P1621" s="123" t="s">
        <v>372</v>
      </c>
      <c r="Q1621" s="124" t="s">
        <v>344</v>
      </c>
      <c r="R1621" s="123" t="s">
        <v>60</v>
      </c>
      <c r="S1621" s="123" t="s">
        <v>1682</v>
      </c>
    </row>
    <row r="1622" spans="1:19" ht="20.25" customHeight="1">
      <c r="A1622" s="123" t="s">
        <v>41</v>
      </c>
      <c r="B1622" s="332" t="s">
        <v>2905</v>
      </c>
      <c r="C1622" s="124" t="s">
        <v>2906</v>
      </c>
      <c r="D1622" s="333" t="s">
        <v>1599</v>
      </c>
      <c r="E1622" s="334"/>
      <c r="F1622" s="123" t="s">
        <v>697</v>
      </c>
      <c r="G1622" s="123"/>
      <c r="H1622" s="126">
        <v>510</v>
      </c>
      <c r="I1622" s="126">
        <v>53100</v>
      </c>
      <c r="J1622" s="126">
        <v>0</v>
      </c>
      <c r="K1622" s="366">
        <f t="shared" si="83"/>
        <v>0</v>
      </c>
      <c r="L1622" s="334">
        <f t="shared" si="84"/>
        <v>0</v>
      </c>
      <c r="M1622" s="337">
        <f t="shared" si="85"/>
        <v>27081000</v>
      </c>
      <c r="N1622" s="125"/>
      <c r="O1622" s="332" t="s">
        <v>535</v>
      </c>
      <c r="P1622" s="123" t="s">
        <v>1163</v>
      </c>
      <c r="Q1622" s="124" t="s">
        <v>278</v>
      </c>
      <c r="R1622" s="123" t="s">
        <v>73</v>
      </c>
      <c r="S1622" s="123" t="s">
        <v>109</v>
      </c>
    </row>
    <row r="1623" spans="1:19" ht="20.25" customHeight="1">
      <c r="A1623" s="123" t="s">
        <v>41</v>
      </c>
      <c r="B1623" s="332" t="s">
        <v>2907</v>
      </c>
      <c r="C1623" s="124" t="s">
        <v>2906</v>
      </c>
      <c r="D1623" s="333" t="s">
        <v>1599</v>
      </c>
      <c r="E1623" s="334"/>
      <c r="F1623" s="123" t="s">
        <v>619</v>
      </c>
      <c r="G1623" s="123"/>
      <c r="H1623" s="126">
        <v>510</v>
      </c>
      <c r="I1623" s="126">
        <v>10847.1</v>
      </c>
      <c r="J1623" s="126">
        <v>0</v>
      </c>
      <c r="K1623" s="366">
        <f t="shared" si="83"/>
        <v>0</v>
      </c>
      <c r="L1623" s="334">
        <f t="shared" si="84"/>
        <v>0</v>
      </c>
      <c r="M1623" s="337">
        <f t="shared" si="85"/>
        <v>5532021</v>
      </c>
      <c r="N1623" s="125"/>
      <c r="O1623" s="332" t="s">
        <v>1583</v>
      </c>
      <c r="P1623" s="123" t="s">
        <v>1163</v>
      </c>
      <c r="Q1623" s="124" t="s">
        <v>336</v>
      </c>
      <c r="R1623" s="123" t="s">
        <v>73</v>
      </c>
      <c r="S1623" s="123" t="s">
        <v>109</v>
      </c>
    </row>
    <row r="1624" spans="1:19" ht="20.25" customHeight="1">
      <c r="A1624" s="123" t="s">
        <v>41</v>
      </c>
      <c r="B1624" s="332" t="s">
        <v>2907</v>
      </c>
      <c r="C1624" s="124" t="s">
        <v>2906</v>
      </c>
      <c r="D1624" s="333" t="s">
        <v>1599</v>
      </c>
      <c r="E1624" s="334"/>
      <c r="F1624" s="123" t="s">
        <v>442</v>
      </c>
      <c r="G1624" s="123"/>
      <c r="H1624" s="126">
        <v>510</v>
      </c>
      <c r="I1624" s="126">
        <v>619.79999999999995</v>
      </c>
      <c r="J1624" s="126">
        <v>0</v>
      </c>
      <c r="K1624" s="366">
        <f t="shared" si="83"/>
        <v>0</v>
      </c>
      <c r="L1624" s="334">
        <f t="shared" si="84"/>
        <v>0</v>
      </c>
      <c r="M1624" s="337">
        <f t="shared" si="85"/>
        <v>316098</v>
      </c>
      <c r="N1624" s="125"/>
      <c r="O1624" s="332" t="s">
        <v>1583</v>
      </c>
      <c r="P1624" s="123" t="s">
        <v>1163</v>
      </c>
      <c r="Q1624" s="124" t="s">
        <v>336</v>
      </c>
      <c r="R1624" s="123" t="s">
        <v>73</v>
      </c>
      <c r="S1624" s="123" t="s">
        <v>109</v>
      </c>
    </row>
    <row r="1625" spans="1:19" ht="20.25" customHeight="1">
      <c r="A1625" s="123" t="s">
        <v>41</v>
      </c>
      <c r="B1625" s="332" t="s">
        <v>2907</v>
      </c>
      <c r="C1625" s="124" t="s">
        <v>2906</v>
      </c>
      <c r="D1625" s="333" t="s">
        <v>1599</v>
      </c>
      <c r="E1625" s="334"/>
      <c r="F1625" s="123" t="s">
        <v>81</v>
      </c>
      <c r="G1625" s="123"/>
      <c r="H1625" s="126">
        <v>510</v>
      </c>
      <c r="I1625" s="126">
        <v>4338.8</v>
      </c>
      <c r="J1625" s="126">
        <v>0</v>
      </c>
      <c r="K1625" s="366">
        <f t="shared" si="83"/>
        <v>0</v>
      </c>
      <c r="L1625" s="334">
        <f t="shared" si="84"/>
        <v>0</v>
      </c>
      <c r="M1625" s="337">
        <f t="shared" si="85"/>
        <v>2212788</v>
      </c>
      <c r="N1625" s="125"/>
      <c r="O1625" s="332" t="s">
        <v>1583</v>
      </c>
      <c r="P1625" s="123" t="s">
        <v>1163</v>
      </c>
      <c r="Q1625" s="124" t="s">
        <v>336</v>
      </c>
      <c r="R1625" s="123" t="s">
        <v>73</v>
      </c>
      <c r="S1625" s="123" t="s">
        <v>109</v>
      </c>
    </row>
    <row r="1626" spans="1:19" ht="20.25" customHeight="1">
      <c r="A1626" s="123" t="s">
        <v>41</v>
      </c>
      <c r="B1626" s="332" t="s">
        <v>2907</v>
      </c>
      <c r="C1626" s="124" t="s">
        <v>2906</v>
      </c>
      <c r="D1626" s="333" t="s">
        <v>1599</v>
      </c>
      <c r="E1626" s="334"/>
      <c r="F1626" s="123" t="s">
        <v>385</v>
      </c>
      <c r="G1626" s="123"/>
      <c r="H1626" s="126">
        <v>510</v>
      </c>
      <c r="I1626" s="126">
        <v>743.8</v>
      </c>
      <c r="J1626" s="126">
        <v>0</v>
      </c>
      <c r="K1626" s="366">
        <f t="shared" si="83"/>
        <v>0</v>
      </c>
      <c r="L1626" s="334">
        <f t="shared" si="84"/>
        <v>0</v>
      </c>
      <c r="M1626" s="337">
        <f t="shared" si="85"/>
        <v>379338</v>
      </c>
      <c r="N1626" s="125"/>
      <c r="O1626" s="332" t="s">
        <v>1583</v>
      </c>
      <c r="P1626" s="123" t="s">
        <v>1163</v>
      </c>
      <c r="Q1626" s="124" t="s">
        <v>336</v>
      </c>
      <c r="R1626" s="123" t="s">
        <v>73</v>
      </c>
      <c r="S1626" s="123" t="s">
        <v>109</v>
      </c>
    </row>
    <row r="1627" spans="1:19" ht="20.25" customHeight="1">
      <c r="A1627" s="123" t="s">
        <v>41</v>
      </c>
      <c r="B1627" s="332" t="s">
        <v>2907</v>
      </c>
      <c r="C1627" s="124" t="s">
        <v>2906</v>
      </c>
      <c r="D1627" s="333" t="s">
        <v>1599</v>
      </c>
      <c r="E1627" s="334"/>
      <c r="F1627" s="123" t="s">
        <v>84</v>
      </c>
      <c r="G1627" s="123"/>
      <c r="H1627" s="126">
        <v>510</v>
      </c>
      <c r="I1627" s="126">
        <v>5950.4</v>
      </c>
      <c r="J1627" s="126">
        <v>0</v>
      </c>
      <c r="K1627" s="366">
        <f t="shared" si="83"/>
        <v>0</v>
      </c>
      <c r="L1627" s="334">
        <f t="shared" si="84"/>
        <v>0</v>
      </c>
      <c r="M1627" s="337">
        <f t="shared" si="85"/>
        <v>3034704</v>
      </c>
      <c r="N1627" s="125"/>
      <c r="O1627" s="332" t="s">
        <v>1583</v>
      </c>
      <c r="P1627" s="123" t="s">
        <v>1163</v>
      </c>
      <c r="Q1627" s="124" t="s">
        <v>336</v>
      </c>
      <c r="R1627" s="123" t="s">
        <v>73</v>
      </c>
      <c r="S1627" s="123" t="s">
        <v>109</v>
      </c>
    </row>
    <row r="1628" spans="1:19" ht="20.25" customHeight="1">
      <c r="A1628" s="123" t="s">
        <v>41</v>
      </c>
      <c r="B1628" s="332" t="s">
        <v>2907</v>
      </c>
      <c r="C1628" s="124" t="s">
        <v>2906</v>
      </c>
      <c r="D1628" s="333" t="s">
        <v>1599</v>
      </c>
      <c r="E1628" s="334"/>
      <c r="F1628" s="123" t="s">
        <v>620</v>
      </c>
      <c r="G1628" s="123"/>
      <c r="H1628" s="126">
        <v>1020</v>
      </c>
      <c r="I1628" s="126">
        <v>7200</v>
      </c>
      <c r="J1628" s="126">
        <v>0</v>
      </c>
      <c r="K1628" s="366">
        <f t="shared" si="83"/>
        <v>0</v>
      </c>
      <c r="L1628" s="334">
        <f t="shared" si="84"/>
        <v>0</v>
      </c>
      <c r="M1628" s="337">
        <f t="shared" si="85"/>
        <v>7344000</v>
      </c>
      <c r="N1628" s="125"/>
      <c r="O1628" s="332" t="s">
        <v>586</v>
      </c>
      <c r="P1628" s="123" t="s">
        <v>1163</v>
      </c>
      <c r="Q1628" s="124" t="s">
        <v>336</v>
      </c>
      <c r="R1628" s="123" t="s">
        <v>73</v>
      </c>
      <c r="S1628" s="123" t="s">
        <v>109</v>
      </c>
    </row>
    <row r="1629" spans="1:19" ht="20.25" customHeight="1">
      <c r="A1629" s="123" t="s">
        <v>41</v>
      </c>
      <c r="B1629" s="332" t="s">
        <v>2907</v>
      </c>
      <c r="C1629" s="124" t="s">
        <v>2906</v>
      </c>
      <c r="D1629" s="333" t="s">
        <v>1599</v>
      </c>
      <c r="E1629" s="334"/>
      <c r="F1629" s="123" t="s">
        <v>620</v>
      </c>
      <c r="G1629" s="123"/>
      <c r="H1629" s="126">
        <v>1020</v>
      </c>
      <c r="I1629" s="126">
        <v>7200</v>
      </c>
      <c r="J1629" s="126">
        <v>0</v>
      </c>
      <c r="K1629" s="366">
        <f t="shared" si="83"/>
        <v>0</v>
      </c>
      <c r="L1629" s="334">
        <f t="shared" si="84"/>
        <v>0</v>
      </c>
      <c r="M1629" s="337">
        <f t="shared" si="85"/>
        <v>7344000</v>
      </c>
      <c r="N1629" s="125"/>
      <c r="O1629" s="332" t="s">
        <v>587</v>
      </c>
      <c r="P1629" s="123" t="s">
        <v>1163</v>
      </c>
      <c r="Q1629" s="124" t="s">
        <v>336</v>
      </c>
      <c r="R1629" s="123" t="s">
        <v>73</v>
      </c>
      <c r="S1629" s="123" t="s">
        <v>109</v>
      </c>
    </row>
    <row r="1630" spans="1:19" ht="20.25" customHeight="1">
      <c r="A1630" s="123" t="s">
        <v>770</v>
      </c>
      <c r="B1630" s="332" t="s">
        <v>2908</v>
      </c>
      <c r="C1630" s="124" t="s">
        <v>515</v>
      </c>
      <c r="D1630" s="333" t="s">
        <v>1146</v>
      </c>
      <c r="E1630" s="334"/>
      <c r="F1630" s="123" t="s">
        <v>524</v>
      </c>
      <c r="G1630" s="123"/>
      <c r="H1630" s="126">
        <v>835</v>
      </c>
      <c r="I1630" s="126">
        <v>120847.2</v>
      </c>
      <c r="J1630" s="126">
        <v>42.5</v>
      </c>
      <c r="K1630" s="366">
        <f t="shared" si="83"/>
        <v>35487.5</v>
      </c>
      <c r="L1630" s="334">
        <f t="shared" si="84"/>
        <v>3548.75</v>
      </c>
      <c r="M1630" s="337">
        <f t="shared" si="85"/>
        <v>100907412</v>
      </c>
      <c r="N1630" s="125"/>
      <c r="O1630" s="332" t="s">
        <v>2909</v>
      </c>
      <c r="P1630" s="123" t="s">
        <v>761</v>
      </c>
      <c r="Q1630" s="124" t="s">
        <v>327</v>
      </c>
      <c r="R1630" s="123" t="s">
        <v>68</v>
      </c>
      <c r="S1630" s="123" t="s">
        <v>152</v>
      </c>
    </row>
    <row r="1631" spans="1:19" ht="20.25" customHeight="1">
      <c r="A1631" s="123" t="s">
        <v>770</v>
      </c>
      <c r="B1631" s="332" t="s">
        <v>2910</v>
      </c>
      <c r="C1631" s="124" t="s">
        <v>515</v>
      </c>
      <c r="D1631" s="333" t="s">
        <v>1146</v>
      </c>
      <c r="E1631" s="334"/>
      <c r="F1631" s="123" t="s">
        <v>880</v>
      </c>
      <c r="G1631" s="123"/>
      <c r="H1631" s="126">
        <v>835</v>
      </c>
      <c r="I1631" s="126">
        <v>2289.6999999999998</v>
      </c>
      <c r="J1631" s="126">
        <v>0</v>
      </c>
      <c r="K1631" s="366">
        <f t="shared" si="83"/>
        <v>0</v>
      </c>
      <c r="L1631" s="334">
        <f t="shared" si="84"/>
        <v>0</v>
      </c>
      <c r="M1631" s="337">
        <f t="shared" si="85"/>
        <v>1911899.4999999998</v>
      </c>
      <c r="N1631" s="125"/>
      <c r="O1631" s="332" t="s">
        <v>2909</v>
      </c>
      <c r="P1631" s="123" t="s">
        <v>761</v>
      </c>
      <c r="Q1631" s="124" t="s">
        <v>336</v>
      </c>
      <c r="R1631" s="123" t="s">
        <v>73</v>
      </c>
      <c r="S1631" s="123" t="s">
        <v>152</v>
      </c>
    </row>
    <row r="1632" spans="1:19" ht="20.25" customHeight="1">
      <c r="A1632" s="123" t="s">
        <v>770</v>
      </c>
      <c r="B1632" s="332" t="s">
        <v>2910</v>
      </c>
      <c r="C1632" s="124" t="s">
        <v>515</v>
      </c>
      <c r="D1632" s="333" t="s">
        <v>1146</v>
      </c>
      <c r="E1632" s="334"/>
      <c r="F1632" s="123" t="s">
        <v>1219</v>
      </c>
      <c r="G1632" s="123"/>
      <c r="H1632" s="126">
        <v>835</v>
      </c>
      <c r="I1632" s="126">
        <v>31725.599999999999</v>
      </c>
      <c r="J1632" s="126">
        <v>14</v>
      </c>
      <c r="K1632" s="366">
        <f t="shared" si="83"/>
        <v>11690</v>
      </c>
      <c r="L1632" s="334">
        <f t="shared" si="84"/>
        <v>1169</v>
      </c>
      <c r="M1632" s="337">
        <f t="shared" si="85"/>
        <v>26490876</v>
      </c>
      <c r="N1632" s="125"/>
      <c r="O1632" s="332" t="s">
        <v>2911</v>
      </c>
      <c r="P1632" s="123" t="s">
        <v>761</v>
      </c>
      <c r="Q1632" s="124" t="s">
        <v>270</v>
      </c>
      <c r="R1632" s="123" t="s">
        <v>68</v>
      </c>
      <c r="S1632" s="123" t="s">
        <v>152</v>
      </c>
    </row>
    <row r="1633" spans="1:19" ht="20.25" customHeight="1">
      <c r="A1633" s="123" t="s">
        <v>770</v>
      </c>
      <c r="B1633" s="332" t="s">
        <v>2910</v>
      </c>
      <c r="C1633" s="124" t="s">
        <v>515</v>
      </c>
      <c r="D1633" s="333" t="s">
        <v>1146</v>
      </c>
      <c r="E1633" s="334"/>
      <c r="F1633" s="123" t="s">
        <v>1399</v>
      </c>
      <c r="G1633" s="123"/>
      <c r="H1633" s="126">
        <v>835</v>
      </c>
      <c r="I1633" s="126">
        <v>11031.9</v>
      </c>
      <c r="J1633" s="126">
        <v>0</v>
      </c>
      <c r="K1633" s="366">
        <f t="shared" si="83"/>
        <v>0</v>
      </c>
      <c r="L1633" s="334">
        <f t="shared" si="84"/>
        <v>0</v>
      </c>
      <c r="M1633" s="337">
        <f t="shared" si="85"/>
        <v>9211636.5</v>
      </c>
      <c r="N1633" s="125"/>
      <c r="O1633" s="332" t="s">
        <v>2911</v>
      </c>
      <c r="P1633" s="123" t="s">
        <v>761</v>
      </c>
      <c r="Q1633" s="124" t="s">
        <v>577</v>
      </c>
      <c r="R1633" s="123" t="s">
        <v>240</v>
      </c>
      <c r="S1633" s="123" t="s">
        <v>152</v>
      </c>
    </row>
    <row r="1634" spans="1:19" ht="20.25" customHeight="1">
      <c r="A1634" s="123" t="s">
        <v>190</v>
      </c>
      <c r="B1634" s="332" t="s">
        <v>2912</v>
      </c>
      <c r="C1634" s="124" t="s">
        <v>1011</v>
      </c>
      <c r="D1634" s="333" t="s">
        <v>836</v>
      </c>
      <c r="E1634" s="334"/>
      <c r="F1634" s="123" t="s">
        <v>631</v>
      </c>
      <c r="G1634" s="123"/>
      <c r="H1634" s="126">
        <v>14</v>
      </c>
      <c r="I1634" s="126">
        <v>36000</v>
      </c>
      <c r="J1634" s="126">
        <v>0</v>
      </c>
      <c r="K1634" s="366">
        <f t="shared" si="83"/>
        <v>0</v>
      </c>
      <c r="L1634" s="334">
        <f t="shared" si="84"/>
        <v>0</v>
      </c>
      <c r="M1634" s="337">
        <f t="shared" si="85"/>
        <v>504000</v>
      </c>
      <c r="N1634" s="125"/>
      <c r="O1634" s="332" t="s">
        <v>11</v>
      </c>
      <c r="P1634" s="123" t="s">
        <v>482</v>
      </c>
      <c r="Q1634" s="124" t="s">
        <v>336</v>
      </c>
      <c r="R1634" s="123" t="s">
        <v>73</v>
      </c>
      <c r="S1634" s="123" t="s">
        <v>237</v>
      </c>
    </row>
    <row r="1635" spans="1:19" ht="20.25" customHeight="1">
      <c r="A1635" s="123" t="s">
        <v>190</v>
      </c>
      <c r="B1635" s="332" t="s">
        <v>2912</v>
      </c>
      <c r="C1635" s="124" t="s">
        <v>1011</v>
      </c>
      <c r="D1635" s="333" t="s">
        <v>836</v>
      </c>
      <c r="E1635" s="334"/>
      <c r="F1635" s="123" t="s">
        <v>778</v>
      </c>
      <c r="G1635" s="123"/>
      <c r="H1635" s="126">
        <v>8</v>
      </c>
      <c r="I1635" s="126">
        <v>103500</v>
      </c>
      <c r="J1635" s="126">
        <v>0</v>
      </c>
      <c r="K1635" s="366">
        <f t="shared" si="83"/>
        <v>0</v>
      </c>
      <c r="L1635" s="334">
        <f t="shared" si="84"/>
        <v>0</v>
      </c>
      <c r="M1635" s="337">
        <f t="shared" si="85"/>
        <v>828000</v>
      </c>
      <c r="N1635" s="125"/>
      <c r="O1635" s="332" t="s">
        <v>11</v>
      </c>
      <c r="P1635" s="123" t="s">
        <v>482</v>
      </c>
      <c r="Q1635" s="124" t="s">
        <v>336</v>
      </c>
      <c r="R1635" s="123" t="s">
        <v>73</v>
      </c>
      <c r="S1635" s="123" t="s">
        <v>237</v>
      </c>
    </row>
    <row r="1636" spans="1:19" ht="20.25" customHeight="1">
      <c r="A1636" s="123" t="s">
        <v>190</v>
      </c>
      <c r="B1636" s="332" t="s">
        <v>2912</v>
      </c>
      <c r="C1636" s="124" t="s">
        <v>1011</v>
      </c>
      <c r="D1636" s="333" t="s">
        <v>836</v>
      </c>
      <c r="E1636" s="334"/>
      <c r="F1636" s="123" t="s">
        <v>632</v>
      </c>
      <c r="G1636" s="123"/>
      <c r="H1636" s="126">
        <v>12</v>
      </c>
      <c r="I1636" s="126">
        <v>63000</v>
      </c>
      <c r="J1636" s="126">
        <v>0</v>
      </c>
      <c r="K1636" s="366">
        <f t="shared" si="83"/>
        <v>0</v>
      </c>
      <c r="L1636" s="334">
        <f t="shared" si="84"/>
        <v>0</v>
      </c>
      <c r="M1636" s="337">
        <f t="shared" si="85"/>
        <v>756000</v>
      </c>
      <c r="N1636" s="125"/>
      <c r="O1636" s="332" t="s">
        <v>11</v>
      </c>
      <c r="P1636" s="123" t="s">
        <v>482</v>
      </c>
      <c r="Q1636" s="124" t="s">
        <v>336</v>
      </c>
      <c r="R1636" s="123" t="s">
        <v>73</v>
      </c>
      <c r="S1636" s="123" t="s">
        <v>237</v>
      </c>
    </row>
    <row r="1637" spans="1:19" ht="20.25" customHeight="1">
      <c r="A1637" s="123" t="s">
        <v>190</v>
      </c>
      <c r="B1637" s="332" t="s">
        <v>2912</v>
      </c>
      <c r="C1637" s="124" t="s">
        <v>1011</v>
      </c>
      <c r="D1637" s="333" t="s">
        <v>836</v>
      </c>
      <c r="E1637" s="334"/>
      <c r="F1637" s="123" t="s">
        <v>2913</v>
      </c>
      <c r="G1637" s="123"/>
      <c r="H1637" s="126">
        <v>6</v>
      </c>
      <c r="I1637" s="126">
        <v>72000</v>
      </c>
      <c r="J1637" s="126">
        <v>0</v>
      </c>
      <c r="K1637" s="366">
        <f t="shared" si="83"/>
        <v>0</v>
      </c>
      <c r="L1637" s="334">
        <f t="shared" si="84"/>
        <v>0</v>
      </c>
      <c r="M1637" s="337">
        <f t="shared" si="85"/>
        <v>432000</v>
      </c>
      <c r="N1637" s="125"/>
      <c r="O1637" s="332" t="s">
        <v>11</v>
      </c>
      <c r="P1637" s="123" t="s">
        <v>482</v>
      </c>
      <c r="Q1637" s="124" t="s">
        <v>336</v>
      </c>
      <c r="R1637" s="123" t="s">
        <v>73</v>
      </c>
      <c r="S1637" s="123" t="s">
        <v>237</v>
      </c>
    </row>
    <row r="1638" spans="1:19" ht="20.25" customHeight="1">
      <c r="A1638" s="123" t="s">
        <v>190</v>
      </c>
      <c r="B1638" s="332" t="s">
        <v>2912</v>
      </c>
      <c r="C1638" s="124" t="s">
        <v>1011</v>
      </c>
      <c r="D1638" s="333" t="s">
        <v>836</v>
      </c>
      <c r="E1638" s="334"/>
      <c r="F1638" s="123" t="s">
        <v>2323</v>
      </c>
      <c r="G1638" s="123"/>
      <c r="H1638" s="126">
        <v>6</v>
      </c>
      <c r="I1638" s="126">
        <v>67444.3</v>
      </c>
      <c r="J1638" s="126">
        <v>0</v>
      </c>
      <c r="K1638" s="366">
        <f t="shared" si="83"/>
        <v>0</v>
      </c>
      <c r="L1638" s="334">
        <f t="shared" si="84"/>
        <v>0</v>
      </c>
      <c r="M1638" s="337">
        <f t="shared" si="85"/>
        <v>404665.80000000005</v>
      </c>
      <c r="N1638" s="125"/>
      <c r="O1638" s="332" t="s">
        <v>11</v>
      </c>
      <c r="P1638" s="123" t="s">
        <v>482</v>
      </c>
      <c r="Q1638" s="124" t="s">
        <v>336</v>
      </c>
      <c r="R1638" s="123" t="s">
        <v>73</v>
      </c>
      <c r="S1638" s="123" t="s">
        <v>237</v>
      </c>
    </row>
    <row r="1639" spans="1:19" ht="20.25" customHeight="1">
      <c r="A1639" s="123" t="s">
        <v>190</v>
      </c>
      <c r="B1639" s="332" t="s">
        <v>2912</v>
      </c>
      <c r="C1639" s="124" t="s">
        <v>1011</v>
      </c>
      <c r="D1639" s="333" t="s">
        <v>836</v>
      </c>
      <c r="E1639" s="334"/>
      <c r="F1639" s="123" t="s">
        <v>2914</v>
      </c>
      <c r="G1639" s="123"/>
      <c r="H1639" s="126">
        <v>6</v>
      </c>
      <c r="I1639" s="126">
        <v>117055.7</v>
      </c>
      <c r="J1639" s="126">
        <v>0</v>
      </c>
      <c r="K1639" s="366">
        <f t="shared" si="83"/>
        <v>0</v>
      </c>
      <c r="L1639" s="334">
        <f t="shared" si="84"/>
        <v>0</v>
      </c>
      <c r="M1639" s="337">
        <f t="shared" si="85"/>
        <v>702334.2</v>
      </c>
      <c r="N1639" s="125"/>
      <c r="O1639" s="332" t="s">
        <v>11</v>
      </c>
      <c r="P1639" s="123" t="s">
        <v>482</v>
      </c>
      <c r="Q1639" s="124" t="s">
        <v>336</v>
      </c>
      <c r="R1639" s="123" t="s">
        <v>73</v>
      </c>
      <c r="S1639" s="123" t="s">
        <v>237</v>
      </c>
    </row>
    <row r="1640" spans="1:19" ht="20.25" customHeight="1">
      <c r="A1640" s="19"/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56" t="s">
        <v>2920</v>
      </c>
      <c r="M1640" s="375">
        <f>SUM(M1356:M1639)</f>
        <v>3510284539.5000005</v>
      </c>
      <c r="N1640" s="19"/>
      <c r="O1640" s="19"/>
      <c r="P1640" s="19"/>
      <c r="Q1640" s="19"/>
      <c r="R1640" s="19"/>
      <c r="S1640" s="19"/>
    </row>
    <row r="1641" spans="1:19" s="34" customFormat="1" ht="20.25" customHeight="1">
      <c r="A1641" s="304" t="s">
        <v>864</v>
      </c>
      <c r="B1641" s="326" t="s">
        <v>468</v>
      </c>
      <c r="C1641" s="304" t="s">
        <v>371</v>
      </c>
      <c r="D1641" s="287" t="s">
        <v>469</v>
      </c>
      <c r="E1641" s="326"/>
      <c r="F1641" s="402" t="s">
        <v>2977</v>
      </c>
      <c r="G1641" s="326"/>
      <c r="H1641" s="305">
        <v>1166</v>
      </c>
      <c r="I1641" s="305">
        <v>79046</v>
      </c>
      <c r="J1641" s="329"/>
      <c r="K1641" s="305">
        <f t="shared" ref="K1641:K1650" si="86">IFERROR(J1641*H1641,"0")</f>
        <v>0</v>
      </c>
      <c r="L1641" s="381">
        <f t="shared" ref="L1641:L1650" si="87">IFERROR(K1641/1000,"0")</f>
        <v>0</v>
      </c>
      <c r="M1641" s="303">
        <f t="shared" ref="M1641:M1650" si="88">I1641*H1641</f>
        <v>92167636</v>
      </c>
      <c r="N1641" s="304"/>
      <c r="O1641" s="109"/>
      <c r="P1641" s="304" t="s">
        <v>483</v>
      </c>
      <c r="Q1641" s="304" t="s">
        <v>271</v>
      </c>
      <c r="R1641" s="304" t="s">
        <v>73</v>
      </c>
      <c r="S1641" s="304" t="s">
        <v>40</v>
      </c>
    </row>
    <row r="1642" spans="1:19" s="34" customFormat="1" ht="20.25" customHeight="1">
      <c r="A1642" s="304" t="s">
        <v>864</v>
      </c>
      <c r="B1642" s="326" t="s">
        <v>468</v>
      </c>
      <c r="C1642" s="304" t="s">
        <v>371</v>
      </c>
      <c r="D1642" s="287" t="s">
        <v>469</v>
      </c>
      <c r="E1642" s="326"/>
      <c r="F1642" s="402" t="s">
        <v>2978</v>
      </c>
      <c r="G1642" s="326"/>
      <c r="H1642" s="327">
        <v>580</v>
      </c>
      <c r="I1642" s="305">
        <v>227000</v>
      </c>
      <c r="J1642" s="329"/>
      <c r="K1642" s="305">
        <f t="shared" si="86"/>
        <v>0</v>
      </c>
      <c r="L1642" s="381">
        <f t="shared" si="87"/>
        <v>0</v>
      </c>
      <c r="M1642" s="303">
        <f t="shared" si="88"/>
        <v>131660000</v>
      </c>
      <c r="N1642" s="304"/>
      <c r="O1642" s="304"/>
      <c r="P1642" s="304" t="s">
        <v>483</v>
      </c>
      <c r="Q1642" s="304" t="s">
        <v>271</v>
      </c>
      <c r="R1642" s="304" t="s">
        <v>73</v>
      </c>
      <c r="S1642" s="304" t="s">
        <v>40</v>
      </c>
    </row>
    <row r="1643" spans="1:19" s="34" customFormat="1" ht="20.25" customHeight="1">
      <c r="A1643" s="304" t="s">
        <v>864</v>
      </c>
      <c r="B1643" s="326" t="s">
        <v>468</v>
      </c>
      <c r="C1643" s="304" t="s">
        <v>371</v>
      </c>
      <c r="D1643" s="287" t="s">
        <v>469</v>
      </c>
      <c r="E1643" s="326"/>
      <c r="F1643" s="304" t="s">
        <v>445</v>
      </c>
      <c r="G1643" s="326"/>
      <c r="H1643" s="305">
        <v>119</v>
      </c>
      <c r="I1643" s="305">
        <v>38856</v>
      </c>
      <c r="J1643" s="329"/>
      <c r="K1643" s="305">
        <f t="shared" si="86"/>
        <v>0</v>
      </c>
      <c r="L1643" s="381">
        <f t="shared" si="87"/>
        <v>0</v>
      </c>
      <c r="M1643" s="303">
        <f t="shared" si="88"/>
        <v>4623864</v>
      </c>
      <c r="N1643" s="304"/>
      <c r="O1643" s="304"/>
      <c r="P1643" s="304" t="s">
        <v>483</v>
      </c>
      <c r="Q1643" s="304" t="s">
        <v>271</v>
      </c>
      <c r="R1643" s="304" t="s">
        <v>73</v>
      </c>
      <c r="S1643" s="304" t="s">
        <v>40</v>
      </c>
    </row>
    <row r="1644" spans="1:19" s="34" customFormat="1" ht="20.25" customHeight="1">
      <c r="A1644" s="304" t="s">
        <v>864</v>
      </c>
      <c r="B1644" s="326" t="s">
        <v>468</v>
      </c>
      <c r="C1644" s="304" t="s">
        <v>371</v>
      </c>
      <c r="D1644" s="360" t="s">
        <v>469</v>
      </c>
      <c r="E1644" s="326"/>
      <c r="F1644" s="304" t="s">
        <v>446</v>
      </c>
      <c r="G1644" s="326"/>
      <c r="H1644" s="305">
        <f>591-582</f>
        <v>9</v>
      </c>
      <c r="I1644" s="305">
        <v>62000</v>
      </c>
      <c r="J1644" s="303"/>
      <c r="K1644" s="305">
        <f t="shared" si="86"/>
        <v>0</v>
      </c>
      <c r="L1644" s="381">
        <f t="shared" si="87"/>
        <v>0</v>
      </c>
      <c r="M1644" s="303">
        <f t="shared" si="88"/>
        <v>558000</v>
      </c>
      <c r="N1644" s="304"/>
      <c r="O1644" s="304"/>
      <c r="P1644" s="304" t="s">
        <v>483</v>
      </c>
      <c r="Q1644" s="304" t="s">
        <v>272</v>
      </c>
      <c r="R1644" s="304" t="s">
        <v>73</v>
      </c>
      <c r="S1644" s="304" t="s">
        <v>40</v>
      </c>
    </row>
    <row r="1645" spans="1:19" s="34" customFormat="1" ht="20.25" customHeight="1">
      <c r="A1645" s="304" t="s">
        <v>436</v>
      </c>
      <c r="B1645" s="326" t="s">
        <v>1116</v>
      </c>
      <c r="C1645" s="304" t="s">
        <v>371</v>
      </c>
      <c r="D1645" s="325" t="s">
        <v>495</v>
      </c>
      <c r="E1645" s="304"/>
      <c r="F1645" s="304" t="s">
        <v>342</v>
      </c>
      <c r="G1645" s="326"/>
      <c r="H1645" s="305">
        <f>348-146</f>
        <v>202</v>
      </c>
      <c r="I1645" s="305">
        <v>145559</v>
      </c>
      <c r="J1645" s="303">
        <v>27</v>
      </c>
      <c r="K1645" s="305">
        <f t="shared" si="86"/>
        <v>5454</v>
      </c>
      <c r="L1645" s="381">
        <f t="shared" si="87"/>
        <v>5.4539999999999997</v>
      </c>
      <c r="M1645" s="303">
        <f t="shared" si="88"/>
        <v>29402918</v>
      </c>
      <c r="N1645" s="304"/>
      <c r="O1645" s="304"/>
      <c r="P1645" s="304" t="s">
        <v>483</v>
      </c>
      <c r="Q1645" s="304" t="s">
        <v>343</v>
      </c>
      <c r="R1645" s="304" t="s">
        <v>60</v>
      </c>
      <c r="S1645" s="304" t="s">
        <v>213</v>
      </c>
    </row>
    <row r="1646" spans="1:19" s="34" customFormat="1" ht="20.25" customHeight="1">
      <c r="A1646" s="290" t="s">
        <v>2011</v>
      </c>
      <c r="B1646" s="350" t="s">
        <v>1368</v>
      </c>
      <c r="C1646" s="290" t="s">
        <v>693</v>
      </c>
      <c r="D1646" s="291" t="s">
        <v>529</v>
      </c>
      <c r="E1646" s="404"/>
      <c r="F1646" s="290" t="s">
        <v>413</v>
      </c>
      <c r="G1646" s="350"/>
      <c r="H1646" s="351">
        <v>7</v>
      </c>
      <c r="I1646" s="352">
        <v>120237</v>
      </c>
      <c r="J1646" s="353"/>
      <c r="K1646" s="352">
        <f t="shared" si="86"/>
        <v>0</v>
      </c>
      <c r="L1646" s="400">
        <f t="shared" si="87"/>
        <v>0</v>
      </c>
      <c r="M1646" s="353">
        <f t="shared" si="88"/>
        <v>841659</v>
      </c>
      <c r="N1646" s="290"/>
      <c r="O1646" s="290"/>
      <c r="P1646" s="290" t="s">
        <v>1164</v>
      </c>
      <c r="Q1646" s="290" t="s">
        <v>278</v>
      </c>
      <c r="R1646" s="290" t="s">
        <v>73</v>
      </c>
      <c r="S1646" s="290" t="s">
        <v>1076</v>
      </c>
    </row>
    <row r="1647" spans="1:19" s="33" customFormat="1" ht="20.25" customHeight="1">
      <c r="A1647" s="290" t="s">
        <v>2489</v>
      </c>
      <c r="B1647" s="350" t="s">
        <v>2490</v>
      </c>
      <c r="C1647" s="290" t="s">
        <v>533</v>
      </c>
      <c r="D1647" s="291" t="s">
        <v>936</v>
      </c>
      <c r="E1647" s="350"/>
      <c r="F1647" s="290" t="s">
        <v>807</v>
      </c>
      <c r="G1647" s="350"/>
      <c r="H1647" s="351">
        <v>106</v>
      </c>
      <c r="I1647" s="352">
        <v>35908</v>
      </c>
      <c r="J1647" s="354">
        <v>9</v>
      </c>
      <c r="K1647" s="352">
        <f t="shared" si="86"/>
        <v>954</v>
      </c>
      <c r="L1647" s="400">
        <f t="shared" si="87"/>
        <v>0.95399999999999996</v>
      </c>
      <c r="M1647" s="353">
        <f t="shared" si="88"/>
        <v>3806248</v>
      </c>
      <c r="N1647" s="290"/>
      <c r="O1647" s="79" t="s">
        <v>2528</v>
      </c>
      <c r="P1647" s="290" t="s">
        <v>1361</v>
      </c>
      <c r="Q1647" s="290" t="s">
        <v>344</v>
      </c>
      <c r="R1647" s="290" t="s">
        <v>68</v>
      </c>
      <c r="S1647" s="290" t="s">
        <v>237</v>
      </c>
    </row>
    <row r="1648" spans="1:19" s="34" customFormat="1" ht="20.25" customHeight="1">
      <c r="A1648" s="31" t="s">
        <v>398</v>
      </c>
      <c r="B1648" s="83" t="s">
        <v>1077</v>
      </c>
      <c r="C1648" s="38" t="s">
        <v>399</v>
      </c>
      <c r="D1648" s="291" t="s">
        <v>952</v>
      </c>
      <c r="E1648" s="132"/>
      <c r="F1648" s="31" t="s">
        <v>402</v>
      </c>
      <c r="G1648" s="31"/>
      <c r="H1648" s="50">
        <f>1600-301</f>
        <v>1299</v>
      </c>
      <c r="I1648" s="50">
        <v>146540</v>
      </c>
      <c r="J1648" s="49">
        <v>36</v>
      </c>
      <c r="K1648" s="412">
        <f t="shared" si="86"/>
        <v>46764</v>
      </c>
      <c r="L1648" s="413">
        <f t="shared" si="87"/>
        <v>46.764000000000003</v>
      </c>
      <c r="M1648" s="50">
        <f t="shared" si="88"/>
        <v>190355460</v>
      </c>
      <c r="N1648" s="38"/>
      <c r="O1648" s="38"/>
      <c r="P1648" s="31" t="s">
        <v>90</v>
      </c>
      <c r="Q1648" s="38" t="s">
        <v>403</v>
      </c>
      <c r="R1648" s="31" t="s">
        <v>60</v>
      </c>
      <c r="S1648" s="31" t="s">
        <v>109</v>
      </c>
    </row>
    <row r="1649" spans="1:19" s="34" customFormat="1" ht="20.25" customHeight="1">
      <c r="A1649" s="31" t="s">
        <v>398</v>
      </c>
      <c r="B1649" s="83" t="s">
        <v>1077</v>
      </c>
      <c r="C1649" s="38" t="s">
        <v>399</v>
      </c>
      <c r="D1649" s="291" t="s">
        <v>952</v>
      </c>
      <c r="E1649" s="132"/>
      <c r="F1649" s="31" t="s">
        <v>517</v>
      </c>
      <c r="G1649" s="31"/>
      <c r="H1649" s="50">
        <v>1299</v>
      </c>
      <c r="I1649" s="50">
        <v>49987</v>
      </c>
      <c r="J1649" s="49">
        <v>16</v>
      </c>
      <c r="K1649" s="412">
        <f t="shared" si="86"/>
        <v>20784</v>
      </c>
      <c r="L1649" s="413">
        <f t="shared" si="87"/>
        <v>20.783999999999999</v>
      </c>
      <c r="M1649" s="50">
        <f t="shared" si="88"/>
        <v>64933113</v>
      </c>
      <c r="N1649" s="38" t="s">
        <v>61</v>
      </c>
      <c r="O1649" s="38"/>
      <c r="P1649" s="31" t="s">
        <v>90</v>
      </c>
      <c r="Q1649" s="38" t="s">
        <v>270</v>
      </c>
      <c r="R1649" s="31" t="s">
        <v>60</v>
      </c>
      <c r="S1649" s="31" t="s">
        <v>109</v>
      </c>
    </row>
    <row r="1650" spans="1:19" s="34" customFormat="1" ht="20.25" customHeight="1">
      <c r="A1650" s="31" t="s">
        <v>129</v>
      </c>
      <c r="B1650" s="83" t="s">
        <v>602</v>
      </c>
      <c r="C1650" s="38" t="s">
        <v>399</v>
      </c>
      <c r="D1650" s="291" t="s">
        <v>516</v>
      </c>
      <c r="E1650" s="132"/>
      <c r="F1650" s="31" t="s">
        <v>517</v>
      </c>
      <c r="G1650" s="31"/>
      <c r="H1650" s="50">
        <v>12</v>
      </c>
      <c r="I1650" s="50">
        <v>47566</v>
      </c>
      <c r="J1650" s="49">
        <v>16</v>
      </c>
      <c r="K1650" s="412">
        <f t="shared" si="86"/>
        <v>192</v>
      </c>
      <c r="L1650" s="413">
        <f t="shared" si="87"/>
        <v>0.192</v>
      </c>
      <c r="M1650" s="50">
        <f t="shared" si="88"/>
        <v>570792</v>
      </c>
      <c r="N1650" s="38" t="s">
        <v>61</v>
      </c>
      <c r="O1650" s="38"/>
      <c r="P1650" s="31" t="s">
        <v>90</v>
      </c>
      <c r="Q1650" s="38" t="s">
        <v>270</v>
      </c>
      <c r="R1650" s="31" t="s">
        <v>60</v>
      </c>
      <c r="S1650" s="31" t="s">
        <v>59</v>
      </c>
    </row>
    <row r="1651" spans="1:19" ht="20.25" customHeight="1">
      <c r="A1651" s="31" t="s">
        <v>398</v>
      </c>
      <c r="B1651" s="83" t="s">
        <v>3059</v>
      </c>
      <c r="C1651" s="38" t="s">
        <v>1171</v>
      </c>
      <c r="D1651" s="422" t="s">
        <v>3060</v>
      </c>
      <c r="E1651" s="165"/>
      <c r="F1651" s="31" t="s">
        <v>646</v>
      </c>
      <c r="G1651" s="31"/>
      <c r="H1651" s="134">
        <v>307</v>
      </c>
      <c r="I1651" s="134">
        <v>77239</v>
      </c>
      <c r="J1651" s="134">
        <v>18.7</v>
      </c>
      <c r="K1651" s="183">
        <f t="shared" ref="K1651:K1714" si="89">J1651*H1651</f>
        <v>5740.9</v>
      </c>
      <c r="L1651" s="183">
        <f t="shared" ref="L1651:L1714" si="90">K1651/1000</f>
        <v>5.7408999999999999</v>
      </c>
      <c r="M1651" s="52">
        <f t="shared" ref="M1651:M1714" si="91">H1651*I1651</f>
        <v>23712373</v>
      </c>
      <c r="N1651" s="77"/>
      <c r="O1651" s="83" t="s">
        <v>3061</v>
      </c>
      <c r="P1651" s="31" t="s">
        <v>759</v>
      </c>
      <c r="Q1651" s="38" t="s">
        <v>341</v>
      </c>
      <c r="R1651" s="31" t="s">
        <v>60</v>
      </c>
      <c r="S1651" s="31" t="s">
        <v>1076</v>
      </c>
    </row>
    <row r="1652" spans="1:19" s="34" customFormat="1" ht="20.25" customHeight="1">
      <c r="A1652" s="31" t="s">
        <v>398</v>
      </c>
      <c r="B1652" s="83" t="s">
        <v>3059</v>
      </c>
      <c r="C1652" s="38" t="s">
        <v>1171</v>
      </c>
      <c r="D1652" s="422" t="s">
        <v>3060</v>
      </c>
      <c r="E1652" s="165"/>
      <c r="F1652" s="31" t="s">
        <v>440</v>
      </c>
      <c r="G1652" s="31"/>
      <c r="H1652" s="134">
        <v>1804</v>
      </c>
      <c r="I1652" s="134">
        <v>183184.8</v>
      </c>
      <c r="J1652" s="134">
        <v>36.9</v>
      </c>
      <c r="K1652" s="183">
        <f t="shared" si="89"/>
        <v>66567.599999999991</v>
      </c>
      <c r="L1652" s="183">
        <f t="shared" si="90"/>
        <v>66.567599999999985</v>
      </c>
      <c r="M1652" s="52">
        <f t="shared" si="91"/>
        <v>330465379.19999999</v>
      </c>
      <c r="N1652" s="77"/>
      <c r="O1652" s="83" t="s">
        <v>1615</v>
      </c>
      <c r="P1652" s="31" t="s">
        <v>759</v>
      </c>
      <c r="Q1652" s="38" t="s">
        <v>327</v>
      </c>
      <c r="R1652" s="31" t="s">
        <v>60</v>
      </c>
      <c r="S1652" s="31" t="s">
        <v>1076</v>
      </c>
    </row>
    <row r="1653" spans="1:19" ht="20.25" customHeight="1">
      <c r="A1653" s="31" t="s">
        <v>398</v>
      </c>
      <c r="B1653" s="83" t="s">
        <v>3062</v>
      </c>
      <c r="C1653" s="38" t="s">
        <v>1171</v>
      </c>
      <c r="D1653" s="422" t="s">
        <v>3060</v>
      </c>
      <c r="E1653" s="165"/>
      <c r="F1653" s="31" t="s">
        <v>880</v>
      </c>
      <c r="G1653" s="31"/>
      <c r="H1653" s="134">
        <v>1804</v>
      </c>
      <c r="I1653" s="134">
        <v>2867.2</v>
      </c>
      <c r="J1653" s="134">
        <v>0</v>
      </c>
      <c r="K1653" s="183">
        <f t="shared" si="89"/>
        <v>0</v>
      </c>
      <c r="L1653" s="183">
        <f t="shared" si="90"/>
        <v>0</v>
      </c>
      <c r="M1653" s="52">
        <f t="shared" si="91"/>
        <v>5172428.7999999998</v>
      </c>
      <c r="N1653" s="77"/>
      <c r="O1653" s="83" t="s">
        <v>1615</v>
      </c>
      <c r="P1653" s="31" t="s">
        <v>759</v>
      </c>
      <c r="Q1653" s="38" t="s">
        <v>336</v>
      </c>
      <c r="R1653" s="31" t="s">
        <v>73</v>
      </c>
      <c r="S1653" s="31" t="s">
        <v>1076</v>
      </c>
    </row>
    <row r="1654" spans="1:19" ht="20.25" customHeight="1">
      <c r="A1654" s="31" t="s">
        <v>398</v>
      </c>
      <c r="B1654" s="83" t="s">
        <v>3062</v>
      </c>
      <c r="C1654" s="38" t="s">
        <v>1171</v>
      </c>
      <c r="D1654" s="422" t="s">
        <v>3060</v>
      </c>
      <c r="E1654" s="165"/>
      <c r="F1654" s="31" t="s">
        <v>401</v>
      </c>
      <c r="G1654" s="31"/>
      <c r="H1654" s="134">
        <v>1527</v>
      </c>
      <c r="I1654" s="134">
        <v>50050</v>
      </c>
      <c r="J1654" s="134">
        <v>9.4</v>
      </c>
      <c r="K1654" s="183">
        <f t="shared" si="89"/>
        <v>14353.800000000001</v>
      </c>
      <c r="L1654" s="183">
        <f t="shared" si="90"/>
        <v>14.353800000000001</v>
      </c>
      <c r="M1654" s="52">
        <f t="shared" si="91"/>
        <v>76426350</v>
      </c>
      <c r="N1654" s="77"/>
      <c r="O1654" s="83" t="s">
        <v>11</v>
      </c>
      <c r="P1654" s="31" t="s">
        <v>759</v>
      </c>
      <c r="Q1654" s="38" t="s">
        <v>344</v>
      </c>
      <c r="R1654" s="31" t="s">
        <v>60</v>
      </c>
      <c r="S1654" s="31" t="s">
        <v>1076</v>
      </c>
    </row>
    <row r="1655" spans="1:19" ht="20.25" customHeight="1">
      <c r="A1655" s="31" t="s">
        <v>608</v>
      </c>
      <c r="B1655" s="83" t="s">
        <v>3063</v>
      </c>
      <c r="C1655" s="38" t="s">
        <v>399</v>
      </c>
      <c r="D1655" s="422" t="s">
        <v>2604</v>
      </c>
      <c r="E1655" s="165"/>
      <c r="F1655" s="31" t="s">
        <v>440</v>
      </c>
      <c r="G1655" s="31"/>
      <c r="H1655" s="134">
        <v>556</v>
      </c>
      <c r="I1655" s="134">
        <v>197142.9</v>
      </c>
      <c r="J1655" s="134">
        <v>36.9</v>
      </c>
      <c r="K1655" s="183">
        <f t="shared" si="89"/>
        <v>20516.399999999998</v>
      </c>
      <c r="L1655" s="183">
        <f t="shared" si="90"/>
        <v>20.516399999999997</v>
      </c>
      <c r="M1655" s="52">
        <f t="shared" si="91"/>
        <v>109611452.39999999</v>
      </c>
      <c r="N1655" s="77"/>
      <c r="O1655" s="83" t="s">
        <v>1048</v>
      </c>
      <c r="P1655" s="31" t="s">
        <v>90</v>
      </c>
      <c r="Q1655" s="38" t="s">
        <v>327</v>
      </c>
      <c r="R1655" s="31" t="s">
        <v>60</v>
      </c>
      <c r="S1655" s="31" t="s">
        <v>152</v>
      </c>
    </row>
    <row r="1656" spans="1:19" ht="20.25" customHeight="1">
      <c r="A1656" s="31" t="s">
        <v>608</v>
      </c>
      <c r="B1656" s="83" t="s">
        <v>3063</v>
      </c>
      <c r="C1656" s="38" t="s">
        <v>399</v>
      </c>
      <c r="D1656" s="422" t="s">
        <v>2604</v>
      </c>
      <c r="E1656" s="165"/>
      <c r="F1656" s="31" t="s">
        <v>880</v>
      </c>
      <c r="G1656" s="31"/>
      <c r="H1656" s="134">
        <v>556</v>
      </c>
      <c r="I1656" s="134">
        <v>3085.7</v>
      </c>
      <c r="J1656" s="134">
        <v>0</v>
      </c>
      <c r="K1656" s="183">
        <f t="shared" si="89"/>
        <v>0</v>
      </c>
      <c r="L1656" s="183">
        <f t="shared" si="90"/>
        <v>0</v>
      </c>
      <c r="M1656" s="52">
        <f t="shared" si="91"/>
        <v>1715649.2</v>
      </c>
      <c r="N1656" s="77"/>
      <c r="O1656" s="83" t="s">
        <v>1048</v>
      </c>
      <c r="P1656" s="31" t="s">
        <v>90</v>
      </c>
      <c r="Q1656" s="38" t="s">
        <v>336</v>
      </c>
      <c r="R1656" s="31" t="s">
        <v>73</v>
      </c>
      <c r="S1656" s="31" t="s">
        <v>152</v>
      </c>
    </row>
    <row r="1657" spans="1:19" ht="20.25" customHeight="1">
      <c r="A1657" s="31" t="s">
        <v>608</v>
      </c>
      <c r="B1657" s="83" t="s">
        <v>3063</v>
      </c>
      <c r="C1657" s="38" t="s">
        <v>399</v>
      </c>
      <c r="D1657" s="422" t="s">
        <v>2604</v>
      </c>
      <c r="E1657" s="165"/>
      <c r="F1657" s="31" t="s">
        <v>108</v>
      </c>
      <c r="G1657" s="31"/>
      <c r="H1657" s="134">
        <v>556</v>
      </c>
      <c r="I1657" s="134">
        <v>141129</v>
      </c>
      <c r="J1657" s="134">
        <v>32</v>
      </c>
      <c r="K1657" s="183">
        <f t="shared" si="89"/>
        <v>17792</v>
      </c>
      <c r="L1657" s="183">
        <f t="shared" si="90"/>
        <v>17.792000000000002</v>
      </c>
      <c r="M1657" s="52">
        <f t="shared" si="91"/>
        <v>78467724</v>
      </c>
      <c r="N1657" s="77"/>
      <c r="O1657" s="83" t="s">
        <v>844</v>
      </c>
      <c r="P1657" s="31" t="s">
        <v>90</v>
      </c>
      <c r="Q1657" s="38" t="s">
        <v>370</v>
      </c>
      <c r="R1657" s="31" t="s">
        <v>60</v>
      </c>
      <c r="S1657" s="31" t="s">
        <v>152</v>
      </c>
    </row>
    <row r="1658" spans="1:19" ht="20.25" customHeight="1">
      <c r="A1658" s="31" t="s">
        <v>608</v>
      </c>
      <c r="B1658" s="83" t="s">
        <v>3063</v>
      </c>
      <c r="C1658" s="38" t="s">
        <v>399</v>
      </c>
      <c r="D1658" s="422" t="s">
        <v>2604</v>
      </c>
      <c r="E1658" s="165"/>
      <c r="F1658" s="31" t="s">
        <v>880</v>
      </c>
      <c r="G1658" s="31"/>
      <c r="H1658" s="134">
        <v>556</v>
      </c>
      <c r="I1658" s="134">
        <v>2936.8</v>
      </c>
      <c r="J1658" s="134">
        <v>0</v>
      </c>
      <c r="K1658" s="183">
        <f t="shared" si="89"/>
        <v>0</v>
      </c>
      <c r="L1658" s="183">
        <f t="shared" si="90"/>
        <v>0</v>
      </c>
      <c r="M1658" s="52">
        <f t="shared" si="91"/>
        <v>1632860.8</v>
      </c>
      <c r="N1658" s="77"/>
      <c r="O1658" s="83" t="s">
        <v>844</v>
      </c>
      <c r="P1658" s="31" t="s">
        <v>90</v>
      </c>
      <c r="Q1658" s="38" t="s">
        <v>336</v>
      </c>
      <c r="R1658" s="31" t="s">
        <v>73</v>
      </c>
      <c r="S1658" s="31" t="s">
        <v>152</v>
      </c>
    </row>
    <row r="1659" spans="1:19" ht="20.25" customHeight="1">
      <c r="A1659" s="31" t="s">
        <v>608</v>
      </c>
      <c r="B1659" s="83" t="s">
        <v>3063</v>
      </c>
      <c r="C1659" s="38" t="s">
        <v>399</v>
      </c>
      <c r="D1659" s="422" t="s">
        <v>2604</v>
      </c>
      <c r="E1659" s="165"/>
      <c r="F1659" s="31" t="s">
        <v>1399</v>
      </c>
      <c r="G1659" s="31"/>
      <c r="H1659" s="134">
        <v>1112</v>
      </c>
      <c r="I1659" s="134">
        <v>12728.6</v>
      </c>
      <c r="J1659" s="134">
        <v>0</v>
      </c>
      <c r="K1659" s="183">
        <f t="shared" si="89"/>
        <v>0</v>
      </c>
      <c r="L1659" s="183">
        <f t="shared" si="90"/>
        <v>0</v>
      </c>
      <c r="M1659" s="52">
        <f t="shared" si="91"/>
        <v>14154203.200000001</v>
      </c>
      <c r="N1659" s="77"/>
      <c r="O1659" s="83" t="s">
        <v>3064</v>
      </c>
      <c r="P1659" s="31" t="s">
        <v>90</v>
      </c>
      <c r="Q1659" s="38" t="s">
        <v>577</v>
      </c>
      <c r="R1659" s="31" t="s">
        <v>375</v>
      </c>
      <c r="S1659" s="31" t="s">
        <v>152</v>
      </c>
    </row>
    <row r="1660" spans="1:19" ht="20.25" customHeight="1">
      <c r="A1660" s="31" t="s">
        <v>608</v>
      </c>
      <c r="B1660" s="83" t="s">
        <v>3063</v>
      </c>
      <c r="C1660" s="38" t="s">
        <v>399</v>
      </c>
      <c r="D1660" s="422" t="s">
        <v>2604</v>
      </c>
      <c r="E1660" s="165"/>
      <c r="F1660" s="31" t="s">
        <v>645</v>
      </c>
      <c r="G1660" s="31"/>
      <c r="H1660" s="134">
        <v>1112</v>
      </c>
      <c r="I1660" s="134">
        <v>55739.5</v>
      </c>
      <c r="J1660" s="134">
        <v>14</v>
      </c>
      <c r="K1660" s="183">
        <f t="shared" si="89"/>
        <v>15568</v>
      </c>
      <c r="L1660" s="183">
        <f t="shared" si="90"/>
        <v>15.568</v>
      </c>
      <c r="M1660" s="52">
        <f t="shared" si="91"/>
        <v>61982324</v>
      </c>
      <c r="N1660" s="77"/>
      <c r="O1660" s="83" t="s">
        <v>3064</v>
      </c>
      <c r="P1660" s="31" t="s">
        <v>90</v>
      </c>
      <c r="Q1660" s="38" t="s">
        <v>270</v>
      </c>
      <c r="R1660" s="31" t="s">
        <v>60</v>
      </c>
      <c r="S1660" s="31" t="s">
        <v>152</v>
      </c>
    </row>
    <row r="1661" spans="1:19" ht="20.25" customHeight="1">
      <c r="A1661" s="31" t="s">
        <v>235</v>
      </c>
      <c r="B1661" s="83" t="s">
        <v>3065</v>
      </c>
      <c r="C1661" s="38" t="s">
        <v>371</v>
      </c>
      <c r="D1661" s="422" t="s">
        <v>2348</v>
      </c>
      <c r="E1661" s="165"/>
      <c r="F1661" s="31" t="s">
        <v>881</v>
      </c>
      <c r="G1661" s="31"/>
      <c r="H1661" s="134">
        <v>1848</v>
      </c>
      <c r="I1661" s="134">
        <v>6224.5</v>
      </c>
      <c r="J1661" s="134">
        <v>0</v>
      </c>
      <c r="K1661" s="183">
        <f t="shared" si="89"/>
        <v>0</v>
      </c>
      <c r="L1661" s="183">
        <f t="shared" si="90"/>
        <v>0</v>
      </c>
      <c r="M1661" s="52">
        <f t="shared" si="91"/>
        <v>11502876</v>
      </c>
      <c r="N1661" s="77"/>
      <c r="O1661" s="83" t="s">
        <v>503</v>
      </c>
      <c r="P1661" s="31" t="s">
        <v>417</v>
      </c>
      <c r="Q1661" s="38" t="s">
        <v>336</v>
      </c>
      <c r="R1661" s="31" t="s">
        <v>73</v>
      </c>
      <c r="S1661" s="31" t="s">
        <v>213</v>
      </c>
    </row>
    <row r="1662" spans="1:19" ht="20.25" customHeight="1">
      <c r="A1662" s="31" t="s">
        <v>235</v>
      </c>
      <c r="B1662" s="83" t="s">
        <v>3065</v>
      </c>
      <c r="C1662" s="38" t="s">
        <v>371</v>
      </c>
      <c r="D1662" s="422" t="s">
        <v>2348</v>
      </c>
      <c r="E1662" s="165"/>
      <c r="F1662" s="31" t="s">
        <v>882</v>
      </c>
      <c r="G1662" s="31"/>
      <c r="H1662" s="134">
        <v>1848</v>
      </c>
      <c r="I1662" s="134">
        <v>5187</v>
      </c>
      <c r="J1662" s="134">
        <v>0</v>
      </c>
      <c r="K1662" s="183">
        <f t="shared" si="89"/>
        <v>0</v>
      </c>
      <c r="L1662" s="183">
        <f t="shared" si="90"/>
        <v>0</v>
      </c>
      <c r="M1662" s="52">
        <f t="shared" si="91"/>
        <v>9585576</v>
      </c>
      <c r="N1662" s="77"/>
      <c r="O1662" s="83" t="s">
        <v>503</v>
      </c>
      <c r="P1662" s="31" t="s">
        <v>417</v>
      </c>
      <c r="Q1662" s="38" t="s">
        <v>336</v>
      </c>
      <c r="R1662" s="31" t="s">
        <v>73</v>
      </c>
      <c r="S1662" s="31" t="s">
        <v>213</v>
      </c>
    </row>
    <row r="1663" spans="1:19" ht="20.25" customHeight="1">
      <c r="A1663" s="31" t="s">
        <v>235</v>
      </c>
      <c r="B1663" s="83" t="s">
        <v>3065</v>
      </c>
      <c r="C1663" s="38" t="s">
        <v>371</v>
      </c>
      <c r="D1663" s="422" t="s">
        <v>2348</v>
      </c>
      <c r="E1663" s="165"/>
      <c r="F1663" s="31" t="s">
        <v>876</v>
      </c>
      <c r="G1663" s="31"/>
      <c r="H1663" s="134">
        <v>1848</v>
      </c>
      <c r="I1663" s="134">
        <v>1098.4000000000001</v>
      </c>
      <c r="J1663" s="134">
        <v>0</v>
      </c>
      <c r="K1663" s="183">
        <f t="shared" si="89"/>
        <v>0</v>
      </c>
      <c r="L1663" s="183">
        <f t="shared" si="90"/>
        <v>0</v>
      </c>
      <c r="M1663" s="52">
        <f t="shared" si="91"/>
        <v>2029843.2000000002</v>
      </c>
      <c r="N1663" s="77"/>
      <c r="O1663" s="83" t="s">
        <v>503</v>
      </c>
      <c r="P1663" s="31" t="s">
        <v>417</v>
      </c>
      <c r="Q1663" s="38" t="s">
        <v>336</v>
      </c>
      <c r="R1663" s="31" t="s">
        <v>73</v>
      </c>
      <c r="S1663" s="31" t="s">
        <v>213</v>
      </c>
    </row>
    <row r="1664" spans="1:19" ht="20.25" customHeight="1">
      <c r="A1664" s="31" t="s">
        <v>235</v>
      </c>
      <c r="B1664" s="83" t="s">
        <v>3065</v>
      </c>
      <c r="C1664" s="38" t="s">
        <v>371</v>
      </c>
      <c r="D1664" s="422" t="s">
        <v>2348</v>
      </c>
      <c r="E1664" s="165"/>
      <c r="F1664" s="31" t="s">
        <v>556</v>
      </c>
      <c r="G1664" s="31"/>
      <c r="H1664" s="134">
        <v>1848</v>
      </c>
      <c r="I1664" s="134">
        <v>1647.6</v>
      </c>
      <c r="J1664" s="134">
        <v>0</v>
      </c>
      <c r="K1664" s="183">
        <f t="shared" si="89"/>
        <v>0</v>
      </c>
      <c r="L1664" s="183">
        <f t="shared" si="90"/>
        <v>0</v>
      </c>
      <c r="M1664" s="52">
        <f t="shared" si="91"/>
        <v>3044764.8</v>
      </c>
      <c r="N1664" s="77"/>
      <c r="O1664" s="83" t="s">
        <v>503</v>
      </c>
      <c r="P1664" s="31" t="s">
        <v>417</v>
      </c>
      <c r="Q1664" s="38" t="s">
        <v>336</v>
      </c>
      <c r="R1664" s="31" t="s">
        <v>73</v>
      </c>
      <c r="S1664" s="31" t="s">
        <v>213</v>
      </c>
    </row>
    <row r="1665" spans="1:19" ht="20.25" customHeight="1">
      <c r="A1665" s="31" t="s">
        <v>235</v>
      </c>
      <c r="B1665" s="83" t="s">
        <v>3065</v>
      </c>
      <c r="C1665" s="38" t="s">
        <v>371</v>
      </c>
      <c r="D1665" s="422" t="s">
        <v>2348</v>
      </c>
      <c r="E1665" s="165"/>
      <c r="F1665" s="31" t="s">
        <v>422</v>
      </c>
      <c r="G1665" s="31"/>
      <c r="H1665" s="134">
        <v>1848</v>
      </c>
      <c r="I1665" s="134">
        <v>29718.7</v>
      </c>
      <c r="J1665" s="134">
        <v>0</v>
      </c>
      <c r="K1665" s="183">
        <f t="shared" si="89"/>
        <v>0</v>
      </c>
      <c r="L1665" s="183">
        <f t="shared" si="90"/>
        <v>0</v>
      </c>
      <c r="M1665" s="52">
        <f t="shared" si="91"/>
        <v>54920157.600000001</v>
      </c>
      <c r="N1665" s="77"/>
      <c r="O1665" s="83" t="s">
        <v>503</v>
      </c>
      <c r="P1665" s="31" t="s">
        <v>417</v>
      </c>
      <c r="Q1665" s="38" t="s">
        <v>271</v>
      </c>
      <c r="R1665" s="31" t="s">
        <v>73</v>
      </c>
      <c r="S1665" s="31" t="s">
        <v>213</v>
      </c>
    </row>
    <row r="1666" spans="1:19" ht="20.25" customHeight="1">
      <c r="A1666" s="31" t="s">
        <v>235</v>
      </c>
      <c r="B1666" s="83" t="s">
        <v>3065</v>
      </c>
      <c r="C1666" s="38" t="s">
        <v>371</v>
      </c>
      <c r="D1666" s="422" t="s">
        <v>2348</v>
      </c>
      <c r="E1666" s="165"/>
      <c r="F1666" s="31" t="s">
        <v>880</v>
      </c>
      <c r="G1666" s="31"/>
      <c r="H1666" s="134">
        <v>1848</v>
      </c>
      <c r="I1666" s="134">
        <v>2196.9</v>
      </c>
      <c r="J1666" s="134">
        <v>0</v>
      </c>
      <c r="K1666" s="183">
        <f t="shared" si="89"/>
        <v>0</v>
      </c>
      <c r="L1666" s="183">
        <f t="shared" si="90"/>
        <v>0</v>
      </c>
      <c r="M1666" s="52">
        <f t="shared" si="91"/>
        <v>4059871.2</v>
      </c>
      <c r="N1666" s="77"/>
      <c r="O1666" s="83" t="s">
        <v>503</v>
      </c>
      <c r="P1666" s="31" t="s">
        <v>417</v>
      </c>
      <c r="Q1666" s="38" t="s">
        <v>336</v>
      </c>
      <c r="R1666" s="31" t="s">
        <v>73</v>
      </c>
      <c r="S1666" s="31" t="s">
        <v>213</v>
      </c>
    </row>
    <row r="1667" spans="1:19" ht="20.25" customHeight="1">
      <c r="A1667" s="31" t="s">
        <v>235</v>
      </c>
      <c r="B1667" s="83" t="s">
        <v>3065</v>
      </c>
      <c r="C1667" s="38" t="s">
        <v>371</v>
      </c>
      <c r="D1667" s="422" t="s">
        <v>2348</v>
      </c>
      <c r="E1667" s="165"/>
      <c r="F1667" s="31" t="s">
        <v>880</v>
      </c>
      <c r="G1667" s="31"/>
      <c r="H1667" s="134">
        <v>1848</v>
      </c>
      <c r="I1667" s="134">
        <v>2196.9</v>
      </c>
      <c r="J1667" s="134">
        <v>0</v>
      </c>
      <c r="K1667" s="183">
        <f t="shared" si="89"/>
        <v>0</v>
      </c>
      <c r="L1667" s="183">
        <f t="shared" si="90"/>
        <v>0</v>
      </c>
      <c r="M1667" s="52">
        <f t="shared" si="91"/>
        <v>4059871.2</v>
      </c>
      <c r="N1667" s="77"/>
      <c r="O1667" s="83" t="s">
        <v>503</v>
      </c>
      <c r="P1667" s="31" t="s">
        <v>417</v>
      </c>
      <c r="Q1667" s="38" t="s">
        <v>336</v>
      </c>
      <c r="R1667" s="31" t="s">
        <v>73</v>
      </c>
      <c r="S1667" s="31" t="s">
        <v>213</v>
      </c>
    </row>
    <row r="1668" spans="1:19" ht="20.25" customHeight="1">
      <c r="A1668" s="31" t="s">
        <v>235</v>
      </c>
      <c r="B1668" s="83" t="s">
        <v>3065</v>
      </c>
      <c r="C1668" s="38" t="s">
        <v>371</v>
      </c>
      <c r="D1668" s="422" t="s">
        <v>2348</v>
      </c>
      <c r="E1668" s="165"/>
      <c r="F1668" s="31" t="s">
        <v>1646</v>
      </c>
      <c r="G1668" s="31"/>
      <c r="H1668" s="134">
        <v>924</v>
      </c>
      <c r="I1668" s="134">
        <v>15000</v>
      </c>
      <c r="J1668" s="134">
        <v>0</v>
      </c>
      <c r="K1668" s="183">
        <f t="shared" si="89"/>
        <v>0</v>
      </c>
      <c r="L1668" s="183">
        <f t="shared" si="90"/>
        <v>0</v>
      </c>
      <c r="M1668" s="52">
        <f t="shared" si="91"/>
        <v>13860000</v>
      </c>
      <c r="N1668" s="77"/>
      <c r="O1668" s="83" t="s">
        <v>2523</v>
      </c>
      <c r="P1668" s="31" t="s">
        <v>417</v>
      </c>
      <c r="Q1668" s="38" t="s">
        <v>336</v>
      </c>
      <c r="R1668" s="31" t="s">
        <v>73</v>
      </c>
      <c r="S1668" s="31" t="s">
        <v>213</v>
      </c>
    </row>
    <row r="1669" spans="1:19" ht="20.25" customHeight="1">
      <c r="A1669" s="31" t="s">
        <v>235</v>
      </c>
      <c r="B1669" s="83" t="s">
        <v>3065</v>
      </c>
      <c r="C1669" s="38" t="s">
        <v>371</v>
      </c>
      <c r="D1669" s="422" t="s">
        <v>2348</v>
      </c>
      <c r="E1669" s="165"/>
      <c r="F1669" s="31" t="s">
        <v>1430</v>
      </c>
      <c r="G1669" s="31"/>
      <c r="H1669" s="134">
        <v>924</v>
      </c>
      <c r="I1669" s="134">
        <v>8000</v>
      </c>
      <c r="J1669" s="134">
        <v>0</v>
      </c>
      <c r="K1669" s="183">
        <f t="shared" si="89"/>
        <v>0</v>
      </c>
      <c r="L1669" s="183">
        <f t="shared" si="90"/>
        <v>0</v>
      </c>
      <c r="M1669" s="52">
        <f t="shared" si="91"/>
        <v>7392000</v>
      </c>
      <c r="N1669" s="77"/>
      <c r="O1669" s="83" t="s">
        <v>587</v>
      </c>
      <c r="P1669" s="31" t="s">
        <v>417</v>
      </c>
      <c r="Q1669" s="38" t="s">
        <v>336</v>
      </c>
      <c r="R1669" s="31" t="s">
        <v>73</v>
      </c>
      <c r="S1669" s="31" t="s">
        <v>213</v>
      </c>
    </row>
    <row r="1670" spans="1:19" ht="20.25" customHeight="1">
      <c r="A1670" s="31" t="s">
        <v>235</v>
      </c>
      <c r="B1670" s="83" t="s">
        <v>3065</v>
      </c>
      <c r="C1670" s="38" t="s">
        <v>371</v>
      </c>
      <c r="D1670" s="422" t="s">
        <v>2348</v>
      </c>
      <c r="E1670" s="165"/>
      <c r="F1670" s="31" t="s">
        <v>880</v>
      </c>
      <c r="G1670" s="31"/>
      <c r="H1670" s="134">
        <v>758</v>
      </c>
      <c r="I1670" s="134">
        <v>2246.9</v>
      </c>
      <c r="J1670" s="134">
        <v>0</v>
      </c>
      <c r="K1670" s="183">
        <f t="shared" si="89"/>
        <v>0</v>
      </c>
      <c r="L1670" s="183">
        <f t="shared" si="90"/>
        <v>0</v>
      </c>
      <c r="M1670" s="52">
        <f t="shared" si="91"/>
        <v>1703150.2</v>
      </c>
      <c r="N1670" s="77"/>
      <c r="O1670" s="83" t="s">
        <v>2522</v>
      </c>
      <c r="P1670" s="31" t="s">
        <v>417</v>
      </c>
      <c r="Q1670" s="38" t="s">
        <v>336</v>
      </c>
      <c r="R1670" s="31" t="s">
        <v>73</v>
      </c>
      <c r="S1670" s="31" t="s">
        <v>213</v>
      </c>
    </row>
    <row r="1671" spans="1:19" ht="20.25" customHeight="1">
      <c r="A1671" s="31" t="s">
        <v>235</v>
      </c>
      <c r="B1671" s="83" t="s">
        <v>3065</v>
      </c>
      <c r="C1671" s="38" t="s">
        <v>371</v>
      </c>
      <c r="D1671" s="422" t="s">
        <v>2348</v>
      </c>
      <c r="E1671" s="165"/>
      <c r="F1671" s="31" t="s">
        <v>148</v>
      </c>
      <c r="G1671" s="31"/>
      <c r="H1671" s="134">
        <v>758</v>
      </c>
      <c r="I1671" s="134">
        <v>107977</v>
      </c>
      <c r="J1671" s="134">
        <v>32</v>
      </c>
      <c r="K1671" s="183">
        <f t="shared" si="89"/>
        <v>24256</v>
      </c>
      <c r="L1671" s="183">
        <f t="shared" si="90"/>
        <v>24.256</v>
      </c>
      <c r="M1671" s="52">
        <f t="shared" si="91"/>
        <v>81846566</v>
      </c>
      <c r="N1671" s="77"/>
      <c r="O1671" s="83" t="s">
        <v>2522</v>
      </c>
      <c r="P1671" s="31" t="s">
        <v>417</v>
      </c>
      <c r="Q1671" s="38" t="s">
        <v>370</v>
      </c>
      <c r="R1671" s="31" t="s">
        <v>60</v>
      </c>
      <c r="S1671" s="31" t="s">
        <v>213</v>
      </c>
    </row>
    <row r="1672" spans="1:19" ht="20.25" customHeight="1">
      <c r="A1672" s="31" t="s">
        <v>235</v>
      </c>
      <c r="B1672" s="83" t="s">
        <v>3065</v>
      </c>
      <c r="C1672" s="38" t="s">
        <v>371</v>
      </c>
      <c r="D1672" s="422" t="s">
        <v>2348</v>
      </c>
      <c r="E1672" s="165"/>
      <c r="F1672" s="31" t="s">
        <v>148</v>
      </c>
      <c r="G1672" s="31"/>
      <c r="H1672" s="134">
        <v>924</v>
      </c>
      <c r="I1672" s="134">
        <v>110674</v>
      </c>
      <c r="J1672" s="134">
        <v>32</v>
      </c>
      <c r="K1672" s="183">
        <f t="shared" si="89"/>
        <v>29568</v>
      </c>
      <c r="L1672" s="183">
        <f t="shared" si="90"/>
        <v>29.568000000000001</v>
      </c>
      <c r="M1672" s="52">
        <f t="shared" si="91"/>
        <v>102262776</v>
      </c>
      <c r="N1672" s="77"/>
      <c r="O1672" s="83" t="s">
        <v>2521</v>
      </c>
      <c r="P1672" s="31" t="s">
        <v>417</v>
      </c>
      <c r="Q1672" s="38" t="s">
        <v>370</v>
      </c>
      <c r="R1672" s="31" t="s">
        <v>60</v>
      </c>
      <c r="S1672" s="31" t="s">
        <v>213</v>
      </c>
    </row>
    <row r="1673" spans="1:19" ht="20.25" customHeight="1">
      <c r="A1673" s="31" t="s">
        <v>235</v>
      </c>
      <c r="B1673" s="83" t="s">
        <v>3065</v>
      </c>
      <c r="C1673" s="38" t="s">
        <v>371</v>
      </c>
      <c r="D1673" s="422" t="s">
        <v>2348</v>
      </c>
      <c r="E1673" s="165"/>
      <c r="F1673" s="31" t="s">
        <v>880</v>
      </c>
      <c r="G1673" s="31"/>
      <c r="H1673" s="134">
        <v>924</v>
      </c>
      <c r="I1673" s="134">
        <v>2303.1</v>
      </c>
      <c r="J1673" s="134">
        <v>0</v>
      </c>
      <c r="K1673" s="183">
        <f t="shared" si="89"/>
        <v>0</v>
      </c>
      <c r="L1673" s="183">
        <f t="shared" si="90"/>
        <v>0</v>
      </c>
      <c r="M1673" s="52">
        <f t="shared" si="91"/>
        <v>2128064.4</v>
      </c>
      <c r="N1673" s="77"/>
      <c r="O1673" s="83" t="s">
        <v>2521</v>
      </c>
      <c r="P1673" s="31" t="s">
        <v>417</v>
      </c>
      <c r="Q1673" s="38" t="s">
        <v>336</v>
      </c>
      <c r="R1673" s="31" t="s">
        <v>73</v>
      </c>
      <c r="S1673" s="31" t="s">
        <v>213</v>
      </c>
    </row>
    <row r="1674" spans="1:19" ht="20.25" customHeight="1">
      <c r="A1674" s="31" t="s">
        <v>235</v>
      </c>
      <c r="B1674" s="83" t="s">
        <v>3065</v>
      </c>
      <c r="C1674" s="38" t="s">
        <v>371</v>
      </c>
      <c r="D1674" s="422" t="s">
        <v>2348</v>
      </c>
      <c r="E1674" s="165"/>
      <c r="F1674" s="31" t="s">
        <v>416</v>
      </c>
      <c r="G1674" s="31"/>
      <c r="H1674" s="134">
        <v>758</v>
      </c>
      <c r="I1674" s="134">
        <v>117000</v>
      </c>
      <c r="J1674" s="134">
        <v>0</v>
      </c>
      <c r="K1674" s="183">
        <f t="shared" si="89"/>
        <v>0</v>
      </c>
      <c r="L1674" s="183">
        <f t="shared" si="90"/>
        <v>0</v>
      </c>
      <c r="M1674" s="52">
        <f t="shared" si="91"/>
        <v>88686000</v>
      </c>
      <c r="N1674" s="77"/>
      <c r="O1674" s="83" t="s">
        <v>1903</v>
      </c>
      <c r="P1674" s="31" t="s">
        <v>417</v>
      </c>
      <c r="Q1674" s="38" t="s">
        <v>281</v>
      </c>
      <c r="R1674" s="31" t="s">
        <v>70</v>
      </c>
      <c r="S1674" s="31" t="s">
        <v>213</v>
      </c>
    </row>
    <row r="1675" spans="1:19" ht="20.25" customHeight="1">
      <c r="A1675" s="31" t="s">
        <v>235</v>
      </c>
      <c r="B1675" s="83" t="s">
        <v>3065</v>
      </c>
      <c r="C1675" s="38" t="s">
        <v>371</v>
      </c>
      <c r="D1675" s="422" t="s">
        <v>2348</v>
      </c>
      <c r="E1675" s="165"/>
      <c r="F1675" s="31" t="s">
        <v>512</v>
      </c>
      <c r="G1675" s="31"/>
      <c r="H1675" s="134">
        <v>924</v>
      </c>
      <c r="I1675" s="134">
        <v>45280.9</v>
      </c>
      <c r="J1675" s="134">
        <v>11.8</v>
      </c>
      <c r="K1675" s="183">
        <f t="shared" si="89"/>
        <v>10903.2</v>
      </c>
      <c r="L1675" s="183">
        <f t="shared" si="90"/>
        <v>10.9032</v>
      </c>
      <c r="M1675" s="52">
        <f t="shared" si="91"/>
        <v>41839551.600000001</v>
      </c>
      <c r="N1675" s="77"/>
      <c r="O1675" s="83" t="s">
        <v>842</v>
      </c>
      <c r="P1675" s="31" t="s">
        <v>417</v>
      </c>
      <c r="Q1675" s="38" t="s">
        <v>270</v>
      </c>
      <c r="R1675" s="31" t="s">
        <v>60</v>
      </c>
      <c r="S1675" s="31" t="s">
        <v>213</v>
      </c>
    </row>
    <row r="1676" spans="1:19" ht="20.25" customHeight="1">
      <c r="A1676" s="31" t="s">
        <v>235</v>
      </c>
      <c r="B1676" s="83" t="s">
        <v>3065</v>
      </c>
      <c r="C1676" s="38" t="s">
        <v>371</v>
      </c>
      <c r="D1676" s="422" t="s">
        <v>2348</v>
      </c>
      <c r="E1676" s="165"/>
      <c r="F1676" s="31" t="s">
        <v>1387</v>
      </c>
      <c r="G1676" s="31"/>
      <c r="H1676" s="134">
        <v>924</v>
      </c>
      <c r="I1676" s="134">
        <v>13323</v>
      </c>
      <c r="J1676" s="134">
        <v>0</v>
      </c>
      <c r="K1676" s="183">
        <f t="shared" si="89"/>
        <v>0</v>
      </c>
      <c r="L1676" s="183">
        <f t="shared" si="90"/>
        <v>0</v>
      </c>
      <c r="M1676" s="52">
        <f t="shared" si="91"/>
        <v>12310452</v>
      </c>
      <c r="N1676" s="77"/>
      <c r="O1676" s="83" t="s">
        <v>842</v>
      </c>
      <c r="P1676" s="31" t="s">
        <v>417</v>
      </c>
      <c r="Q1676" s="38" t="s">
        <v>577</v>
      </c>
      <c r="R1676" s="31" t="s">
        <v>375</v>
      </c>
      <c r="S1676" s="31" t="s">
        <v>213</v>
      </c>
    </row>
    <row r="1677" spans="1:19" ht="20.25" customHeight="1">
      <c r="A1677" s="31" t="s">
        <v>235</v>
      </c>
      <c r="B1677" s="83" t="s">
        <v>3065</v>
      </c>
      <c r="C1677" s="38" t="s">
        <v>371</v>
      </c>
      <c r="D1677" s="422" t="s">
        <v>2348</v>
      </c>
      <c r="E1677" s="165"/>
      <c r="F1677" s="31" t="s">
        <v>513</v>
      </c>
      <c r="G1677" s="31"/>
      <c r="H1677" s="134">
        <v>924</v>
      </c>
      <c r="I1677" s="134">
        <v>59266.1</v>
      </c>
      <c r="J1677" s="134">
        <v>15.6</v>
      </c>
      <c r="K1677" s="183">
        <f t="shared" si="89"/>
        <v>14414.4</v>
      </c>
      <c r="L1677" s="183">
        <f t="shared" si="90"/>
        <v>14.414399999999999</v>
      </c>
      <c r="M1677" s="52">
        <f t="shared" si="91"/>
        <v>54761876.399999999</v>
      </c>
      <c r="N1677" s="77"/>
      <c r="O1677" s="83" t="s">
        <v>579</v>
      </c>
      <c r="P1677" s="31" t="s">
        <v>417</v>
      </c>
      <c r="Q1677" s="38" t="s">
        <v>270</v>
      </c>
      <c r="R1677" s="31" t="s">
        <v>60</v>
      </c>
      <c r="S1677" s="31" t="s">
        <v>213</v>
      </c>
    </row>
    <row r="1678" spans="1:19" ht="20.25" customHeight="1">
      <c r="A1678" s="31" t="s">
        <v>235</v>
      </c>
      <c r="B1678" s="83" t="s">
        <v>3065</v>
      </c>
      <c r="C1678" s="38" t="s">
        <v>371</v>
      </c>
      <c r="D1678" s="422" t="s">
        <v>2348</v>
      </c>
      <c r="E1678" s="165"/>
      <c r="F1678" s="31" t="s">
        <v>1901</v>
      </c>
      <c r="G1678" s="31"/>
      <c r="H1678" s="134">
        <v>924</v>
      </c>
      <c r="I1678" s="134">
        <v>13334.9</v>
      </c>
      <c r="J1678" s="134">
        <v>0</v>
      </c>
      <c r="K1678" s="183">
        <f t="shared" si="89"/>
        <v>0</v>
      </c>
      <c r="L1678" s="183">
        <f t="shared" si="90"/>
        <v>0</v>
      </c>
      <c r="M1678" s="52">
        <f t="shared" si="91"/>
        <v>12321447.6</v>
      </c>
      <c r="N1678" s="77"/>
      <c r="O1678" s="83" t="s">
        <v>579</v>
      </c>
      <c r="P1678" s="31" t="s">
        <v>417</v>
      </c>
      <c r="Q1678" s="38" t="s">
        <v>577</v>
      </c>
      <c r="R1678" s="31" t="s">
        <v>375</v>
      </c>
      <c r="S1678" s="31" t="s">
        <v>213</v>
      </c>
    </row>
    <row r="1679" spans="1:19" ht="20.25" customHeight="1">
      <c r="A1679" s="31" t="s">
        <v>235</v>
      </c>
      <c r="B1679" s="83" t="s">
        <v>3065</v>
      </c>
      <c r="C1679" s="38" t="s">
        <v>371</v>
      </c>
      <c r="D1679" s="422" t="s">
        <v>2348</v>
      </c>
      <c r="E1679" s="165"/>
      <c r="F1679" s="31" t="s">
        <v>418</v>
      </c>
      <c r="G1679" s="31"/>
      <c r="H1679" s="134">
        <v>924</v>
      </c>
      <c r="I1679" s="134">
        <v>18794.2</v>
      </c>
      <c r="J1679" s="134">
        <v>0</v>
      </c>
      <c r="K1679" s="183">
        <f t="shared" si="89"/>
        <v>0</v>
      </c>
      <c r="L1679" s="183">
        <f t="shared" si="90"/>
        <v>0</v>
      </c>
      <c r="M1679" s="52">
        <f t="shared" si="91"/>
        <v>17365840.800000001</v>
      </c>
      <c r="N1679" s="77"/>
      <c r="O1679" s="83" t="s">
        <v>1904</v>
      </c>
      <c r="P1679" s="31" t="s">
        <v>417</v>
      </c>
      <c r="Q1679" s="38" t="s">
        <v>360</v>
      </c>
      <c r="R1679" s="31" t="s">
        <v>73</v>
      </c>
      <c r="S1679" s="31" t="s">
        <v>213</v>
      </c>
    </row>
    <row r="1680" spans="1:19" ht="20.25" customHeight="1">
      <c r="A1680" s="31" t="s">
        <v>235</v>
      </c>
      <c r="B1680" s="83" t="s">
        <v>3065</v>
      </c>
      <c r="C1680" s="38" t="s">
        <v>371</v>
      </c>
      <c r="D1680" s="422" t="s">
        <v>2348</v>
      </c>
      <c r="E1680" s="165"/>
      <c r="F1680" s="31" t="s">
        <v>387</v>
      </c>
      <c r="G1680" s="31"/>
      <c r="H1680" s="134">
        <v>924</v>
      </c>
      <c r="I1680" s="134">
        <v>16830.599999999999</v>
      </c>
      <c r="J1680" s="134">
        <v>0</v>
      </c>
      <c r="K1680" s="183">
        <f t="shared" si="89"/>
        <v>0</v>
      </c>
      <c r="L1680" s="183">
        <f t="shared" si="90"/>
        <v>0</v>
      </c>
      <c r="M1680" s="52">
        <f t="shared" si="91"/>
        <v>15551474.399999999</v>
      </c>
      <c r="N1680" s="77"/>
      <c r="O1680" s="83" t="s">
        <v>1904</v>
      </c>
      <c r="P1680" s="31" t="s">
        <v>417</v>
      </c>
      <c r="Q1680" s="38" t="s">
        <v>336</v>
      </c>
      <c r="R1680" s="31" t="s">
        <v>73</v>
      </c>
      <c r="S1680" s="31" t="s">
        <v>213</v>
      </c>
    </row>
    <row r="1681" spans="1:19" ht="20.25" customHeight="1">
      <c r="A1681" s="31" t="s">
        <v>235</v>
      </c>
      <c r="B1681" s="83" t="s">
        <v>3065</v>
      </c>
      <c r="C1681" s="38" t="s">
        <v>371</v>
      </c>
      <c r="D1681" s="422" t="s">
        <v>2348</v>
      </c>
      <c r="E1681" s="165"/>
      <c r="F1681" s="31" t="s">
        <v>82</v>
      </c>
      <c r="G1681" s="31"/>
      <c r="H1681" s="134">
        <v>924</v>
      </c>
      <c r="I1681" s="134">
        <v>13324.2</v>
      </c>
      <c r="J1681" s="134">
        <v>0</v>
      </c>
      <c r="K1681" s="183">
        <f t="shared" si="89"/>
        <v>0</v>
      </c>
      <c r="L1681" s="183">
        <f t="shared" si="90"/>
        <v>0</v>
      </c>
      <c r="M1681" s="52">
        <f t="shared" si="91"/>
        <v>12311560.800000001</v>
      </c>
      <c r="N1681" s="77"/>
      <c r="O1681" s="83" t="s">
        <v>1904</v>
      </c>
      <c r="P1681" s="31" t="s">
        <v>417</v>
      </c>
      <c r="Q1681" s="38" t="s">
        <v>336</v>
      </c>
      <c r="R1681" s="31" t="s">
        <v>73</v>
      </c>
      <c r="S1681" s="31" t="s">
        <v>213</v>
      </c>
    </row>
    <row r="1682" spans="1:19" ht="20.25" customHeight="1">
      <c r="A1682" s="31" t="s">
        <v>235</v>
      </c>
      <c r="B1682" s="83" t="s">
        <v>3065</v>
      </c>
      <c r="C1682" s="38" t="s">
        <v>371</v>
      </c>
      <c r="D1682" s="422" t="s">
        <v>2348</v>
      </c>
      <c r="E1682" s="165"/>
      <c r="F1682" s="31" t="s">
        <v>275</v>
      </c>
      <c r="G1682" s="31"/>
      <c r="H1682" s="134">
        <v>924</v>
      </c>
      <c r="I1682" s="134">
        <v>71249.5</v>
      </c>
      <c r="J1682" s="134">
        <v>0</v>
      </c>
      <c r="K1682" s="183">
        <f t="shared" si="89"/>
        <v>0</v>
      </c>
      <c r="L1682" s="183">
        <f t="shared" si="90"/>
        <v>0</v>
      </c>
      <c r="M1682" s="52">
        <f t="shared" si="91"/>
        <v>65834538</v>
      </c>
      <c r="N1682" s="77"/>
      <c r="O1682" s="83" t="s">
        <v>1904</v>
      </c>
      <c r="P1682" s="31" t="s">
        <v>417</v>
      </c>
      <c r="Q1682" s="38" t="s">
        <v>276</v>
      </c>
      <c r="R1682" s="31" t="s">
        <v>73</v>
      </c>
      <c r="S1682" s="31" t="s">
        <v>213</v>
      </c>
    </row>
    <row r="1683" spans="1:19" ht="20.25" customHeight="1">
      <c r="A1683" s="31" t="s">
        <v>235</v>
      </c>
      <c r="B1683" s="83" t="s">
        <v>3065</v>
      </c>
      <c r="C1683" s="38" t="s">
        <v>371</v>
      </c>
      <c r="D1683" s="422" t="s">
        <v>2348</v>
      </c>
      <c r="E1683" s="165"/>
      <c r="F1683" s="31" t="s">
        <v>373</v>
      </c>
      <c r="G1683" s="31"/>
      <c r="H1683" s="134">
        <v>924</v>
      </c>
      <c r="I1683" s="134">
        <v>14306</v>
      </c>
      <c r="J1683" s="134">
        <v>0</v>
      </c>
      <c r="K1683" s="183">
        <f t="shared" si="89"/>
        <v>0</v>
      </c>
      <c r="L1683" s="183">
        <f t="shared" si="90"/>
        <v>0</v>
      </c>
      <c r="M1683" s="52">
        <f t="shared" si="91"/>
        <v>13218744</v>
      </c>
      <c r="N1683" s="77"/>
      <c r="O1683" s="83" t="s">
        <v>1904</v>
      </c>
      <c r="P1683" s="31" t="s">
        <v>417</v>
      </c>
      <c r="Q1683" s="38" t="s">
        <v>336</v>
      </c>
      <c r="R1683" s="31" t="s">
        <v>73</v>
      </c>
      <c r="S1683" s="31" t="s">
        <v>213</v>
      </c>
    </row>
    <row r="1684" spans="1:19" ht="20.25" customHeight="1">
      <c r="A1684" s="31" t="s">
        <v>235</v>
      </c>
      <c r="B1684" s="83" t="s">
        <v>3065</v>
      </c>
      <c r="C1684" s="38" t="s">
        <v>371</v>
      </c>
      <c r="D1684" s="422" t="s">
        <v>2348</v>
      </c>
      <c r="E1684" s="165"/>
      <c r="F1684" s="31" t="s">
        <v>1115</v>
      </c>
      <c r="G1684" s="31"/>
      <c r="H1684" s="134">
        <v>924</v>
      </c>
      <c r="I1684" s="134">
        <v>8064.7</v>
      </c>
      <c r="J1684" s="134">
        <v>0</v>
      </c>
      <c r="K1684" s="183">
        <f t="shared" si="89"/>
        <v>0</v>
      </c>
      <c r="L1684" s="183">
        <f t="shared" si="90"/>
        <v>0</v>
      </c>
      <c r="M1684" s="52">
        <f t="shared" si="91"/>
        <v>7451782.7999999998</v>
      </c>
      <c r="N1684" s="77"/>
      <c r="O1684" s="83" t="s">
        <v>1904</v>
      </c>
      <c r="P1684" s="31" t="s">
        <v>417</v>
      </c>
      <c r="Q1684" s="38" t="s">
        <v>336</v>
      </c>
      <c r="R1684" s="31" t="s">
        <v>73</v>
      </c>
      <c r="S1684" s="31" t="s">
        <v>213</v>
      </c>
    </row>
    <row r="1685" spans="1:19" ht="20.25" customHeight="1">
      <c r="A1685" s="31" t="s">
        <v>235</v>
      </c>
      <c r="B1685" s="83" t="s">
        <v>3065</v>
      </c>
      <c r="C1685" s="38" t="s">
        <v>371</v>
      </c>
      <c r="D1685" s="422" t="s">
        <v>2348</v>
      </c>
      <c r="E1685" s="165"/>
      <c r="F1685" s="31" t="s">
        <v>1647</v>
      </c>
      <c r="G1685" s="31"/>
      <c r="H1685" s="134">
        <v>924</v>
      </c>
      <c r="I1685" s="134">
        <v>5610.2</v>
      </c>
      <c r="J1685" s="134">
        <v>0</v>
      </c>
      <c r="K1685" s="183">
        <f t="shared" si="89"/>
        <v>0</v>
      </c>
      <c r="L1685" s="183">
        <f t="shared" si="90"/>
        <v>0</v>
      </c>
      <c r="M1685" s="52">
        <f t="shared" si="91"/>
        <v>5183824.8</v>
      </c>
      <c r="N1685" s="77"/>
      <c r="O1685" s="83" t="s">
        <v>1904</v>
      </c>
      <c r="P1685" s="31" t="s">
        <v>417</v>
      </c>
      <c r="Q1685" s="38" t="s">
        <v>336</v>
      </c>
      <c r="R1685" s="31" t="s">
        <v>73</v>
      </c>
      <c r="S1685" s="31" t="s">
        <v>213</v>
      </c>
    </row>
    <row r="1686" spans="1:19" ht="20.25" customHeight="1">
      <c r="A1686" s="31" t="s">
        <v>235</v>
      </c>
      <c r="B1686" s="83" t="s">
        <v>3065</v>
      </c>
      <c r="C1686" s="38" t="s">
        <v>371</v>
      </c>
      <c r="D1686" s="422" t="s">
        <v>2348</v>
      </c>
      <c r="E1686" s="165"/>
      <c r="F1686" s="31" t="s">
        <v>81</v>
      </c>
      <c r="G1686" s="31"/>
      <c r="H1686" s="134">
        <v>924</v>
      </c>
      <c r="I1686" s="134">
        <v>5820.6</v>
      </c>
      <c r="J1686" s="134">
        <v>0</v>
      </c>
      <c r="K1686" s="183">
        <f t="shared" si="89"/>
        <v>0</v>
      </c>
      <c r="L1686" s="183">
        <f t="shared" si="90"/>
        <v>0</v>
      </c>
      <c r="M1686" s="52">
        <f t="shared" si="91"/>
        <v>5378234.4000000004</v>
      </c>
      <c r="N1686" s="77"/>
      <c r="O1686" s="83" t="s">
        <v>1904</v>
      </c>
      <c r="P1686" s="31" t="s">
        <v>417</v>
      </c>
      <c r="Q1686" s="38" t="s">
        <v>336</v>
      </c>
      <c r="R1686" s="31" t="s">
        <v>73</v>
      </c>
      <c r="S1686" s="31" t="s">
        <v>213</v>
      </c>
    </row>
    <row r="1687" spans="1:19" ht="20.25" customHeight="1">
      <c r="A1687" s="31" t="s">
        <v>235</v>
      </c>
      <c r="B1687" s="83" t="s">
        <v>3065</v>
      </c>
      <c r="C1687" s="38" t="s">
        <v>371</v>
      </c>
      <c r="D1687" s="422" t="s">
        <v>2348</v>
      </c>
      <c r="E1687" s="165"/>
      <c r="F1687" s="31" t="s">
        <v>1647</v>
      </c>
      <c r="G1687" s="31"/>
      <c r="H1687" s="134">
        <v>924</v>
      </c>
      <c r="I1687" s="134">
        <v>5803.9</v>
      </c>
      <c r="J1687" s="134">
        <v>0</v>
      </c>
      <c r="K1687" s="183">
        <f t="shared" si="89"/>
        <v>0</v>
      </c>
      <c r="L1687" s="183">
        <f t="shared" si="90"/>
        <v>0</v>
      </c>
      <c r="M1687" s="52">
        <f t="shared" si="91"/>
        <v>5362803.5999999996</v>
      </c>
      <c r="N1687" s="77"/>
      <c r="O1687" s="83" t="s">
        <v>1906</v>
      </c>
      <c r="P1687" s="31" t="s">
        <v>417</v>
      </c>
      <c r="Q1687" s="38" t="s">
        <v>336</v>
      </c>
      <c r="R1687" s="31" t="s">
        <v>73</v>
      </c>
      <c r="S1687" s="31" t="s">
        <v>213</v>
      </c>
    </row>
    <row r="1688" spans="1:19" ht="20.25" customHeight="1">
      <c r="A1688" s="31" t="s">
        <v>235</v>
      </c>
      <c r="B1688" s="83" t="s">
        <v>3065</v>
      </c>
      <c r="C1688" s="38" t="s">
        <v>371</v>
      </c>
      <c r="D1688" s="422" t="s">
        <v>2348</v>
      </c>
      <c r="E1688" s="165"/>
      <c r="F1688" s="31" t="s">
        <v>373</v>
      </c>
      <c r="G1688" s="31"/>
      <c r="H1688" s="134">
        <v>924</v>
      </c>
      <c r="I1688" s="134">
        <v>14800</v>
      </c>
      <c r="J1688" s="134">
        <v>0</v>
      </c>
      <c r="K1688" s="183">
        <f t="shared" si="89"/>
        <v>0</v>
      </c>
      <c r="L1688" s="183">
        <f t="shared" si="90"/>
        <v>0</v>
      </c>
      <c r="M1688" s="52">
        <f t="shared" si="91"/>
        <v>13675200</v>
      </c>
      <c r="N1688" s="77"/>
      <c r="O1688" s="83" t="s">
        <v>1906</v>
      </c>
      <c r="P1688" s="31" t="s">
        <v>417</v>
      </c>
      <c r="Q1688" s="38" t="s">
        <v>336</v>
      </c>
      <c r="R1688" s="31" t="s">
        <v>73</v>
      </c>
      <c r="S1688" s="31" t="s">
        <v>213</v>
      </c>
    </row>
    <row r="1689" spans="1:19" ht="20.25" customHeight="1">
      <c r="A1689" s="31" t="s">
        <v>235</v>
      </c>
      <c r="B1689" s="83" t="s">
        <v>3065</v>
      </c>
      <c r="C1689" s="38" t="s">
        <v>371</v>
      </c>
      <c r="D1689" s="422" t="s">
        <v>2348</v>
      </c>
      <c r="E1689" s="165"/>
      <c r="F1689" s="31" t="s">
        <v>337</v>
      </c>
      <c r="G1689" s="31"/>
      <c r="H1689" s="134">
        <v>924</v>
      </c>
      <c r="I1689" s="134">
        <v>14364.7</v>
      </c>
      <c r="J1689" s="134">
        <v>0</v>
      </c>
      <c r="K1689" s="183">
        <f t="shared" si="89"/>
        <v>0</v>
      </c>
      <c r="L1689" s="183">
        <f t="shared" si="90"/>
        <v>0</v>
      </c>
      <c r="M1689" s="52">
        <f t="shared" si="91"/>
        <v>13272982.800000001</v>
      </c>
      <c r="N1689" s="77"/>
      <c r="O1689" s="83" t="s">
        <v>1906</v>
      </c>
      <c r="P1689" s="31" t="s">
        <v>417</v>
      </c>
      <c r="Q1689" s="38" t="s">
        <v>336</v>
      </c>
      <c r="R1689" s="31" t="s">
        <v>73</v>
      </c>
      <c r="S1689" s="31" t="s">
        <v>213</v>
      </c>
    </row>
    <row r="1690" spans="1:19" ht="20.25" customHeight="1">
      <c r="A1690" s="31" t="s">
        <v>235</v>
      </c>
      <c r="B1690" s="83" t="s">
        <v>3065</v>
      </c>
      <c r="C1690" s="38" t="s">
        <v>371</v>
      </c>
      <c r="D1690" s="422" t="s">
        <v>2348</v>
      </c>
      <c r="E1690" s="165"/>
      <c r="F1690" s="31" t="s">
        <v>81</v>
      </c>
      <c r="G1690" s="31"/>
      <c r="H1690" s="134">
        <v>924</v>
      </c>
      <c r="I1690" s="134">
        <v>6021.6</v>
      </c>
      <c r="J1690" s="134">
        <v>0</v>
      </c>
      <c r="K1690" s="183">
        <f t="shared" si="89"/>
        <v>0</v>
      </c>
      <c r="L1690" s="183">
        <f t="shared" si="90"/>
        <v>0</v>
      </c>
      <c r="M1690" s="52">
        <f t="shared" si="91"/>
        <v>5563958.4000000004</v>
      </c>
      <c r="N1690" s="77"/>
      <c r="O1690" s="83" t="s">
        <v>1906</v>
      </c>
      <c r="P1690" s="31" t="s">
        <v>417</v>
      </c>
      <c r="Q1690" s="38" t="s">
        <v>336</v>
      </c>
      <c r="R1690" s="31" t="s">
        <v>73</v>
      </c>
      <c r="S1690" s="31" t="s">
        <v>213</v>
      </c>
    </row>
    <row r="1691" spans="1:19" ht="20.25" customHeight="1">
      <c r="A1691" s="31" t="s">
        <v>235</v>
      </c>
      <c r="B1691" s="83" t="s">
        <v>3065</v>
      </c>
      <c r="C1691" s="38" t="s">
        <v>371</v>
      </c>
      <c r="D1691" s="422" t="s">
        <v>2348</v>
      </c>
      <c r="E1691" s="165"/>
      <c r="F1691" s="31" t="s">
        <v>1905</v>
      </c>
      <c r="G1691" s="31"/>
      <c r="H1691" s="134">
        <v>924</v>
      </c>
      <c r="I1691" s="134">
        <v>70009.8</v>
      </c>
      <c r="J1691" s="134">
        <v>0</v>
      </c>
      <c r="K1691" s="183">
        <f t="shared" si="89"/>
        <v>0</v>
      </c>
      <c r="L1691" s="183">
        <f t="shared" si="90"/>
        <v>0</v>
      </c>
      <c r="M1691" s="52">
        <f t="shared" si="91"/>
        <v>64689055.200000003</v>
      </c>
      <c r="N1691" s="77"/>
      <c r="O1691" s="83" t="s">
        <v>1906</v>
      </c>
      <c r="P1691" s="31" t="s">
        <v>417</v>
      </c>
      <c r="Q1691" s="38" t="s">
        <v>276</v>
      </c>
      <c r="R1691" s="31" t="s">
        <v>73</v>
      </c>
      <c r="S1691" s="31" t="s">
        <v>213</v>
      </c>
    </row>
    <row r="1692" spans="1:19" ht="20.25" customHeight="1">
      <c r="A1692" s="31" t="s">
        <v>235</v>
      </c>
      <c r="B1692" s="83" t="s">
        <v>3065</v>
      </c>
      <c r="C1692" s="38" t="s">
        <v>371</v>
      </c>
      <c r="D1692" s="422" t="s">
        <v>2348</v>
      </c>
      <c r="E1692" s="165"/>
      <c r="F1692" s="31" t="s">
        <v>164</v>
      </c>
      <c r="G1692" s="31"/>
      <c r="H1692" s="134">
        <v>924</v>
      </c>
      <c r="I1692" s="134">
        <v>17000</v>
      </c>
      <c r="J1692" s="134">
        <v>0</v>
      </c>
      <c r="K1692" s="183">
        <f t="shared" si="89"/>
        <v>0</v>
      </c>
      <c r="L1692" s="183">
        <f t="shared" si="90"/>
        <v>0</v>
      </c>
      <c r="M1692" s="52">
        <f t="shared" si="91"/>
        <v>15708000</v>
      </c>
      <c r="N1692" s="77"/>
      <c r="O1692" s="83" t="s">
        <v>11</v>
      </c>
      <c r="P1692" s="31" t="s">
        <v>417</v>
      </c>
      <c r="Q1692" s="38" t="s">
        <v>360</v>
      </c>
      <c r="R1692" s="31" t="s">
        <v>73</v>
      </c>
      <c r="S1692" s="31" t="s">
        <v>213</v>
      </c>
    </row>
    <row r="1693" spans="1:19" ht="20.25" customHeight="1">
      <c r="A1693" s="31" t="s">
        <v>235</v>
      </c>
      <c r="B1693" s="83" t="s">
        <v>3065</v>
      </c>
      <c r="C1693" s="38" t="s">
        <v>371</v>
      </c>
      <c r="D1693" s="422" t="s">
        <v>2348</v>
      </c>
      <c r="E1693" s="165"/>
      <c r="F1693" s="31" t="s">
        <v>159</v>
      </c>
      <c r="G1693" s="31"/>
      <c r="H1693" s="134">
        <v>1848</v>
      </c>
      <c r="I1693" s="134">
        <v>14000</v>
      </c>
      <c r="J1693" s="134">
        <v>0</v>
      </c>
      <c r="K1693" s="183">
        <f t="shared" si="89"/>
        <v>0</v>
      </c>
      <c r="L1693" s="183">
        <f t="shared" si="90"/>
        <v>0</v>
      </c>
      <c r="M1693" s="52">
        <f t="shared" si="91"/>
        <v>25872000</v>
      </c>
      <c r="N1693" s="77"/>
      <c r="O1693" s="83" t="s">
        <v>498</v>
      </c>
      <c r="P1693" s="31" t="s">
        <v>417</v>
      </c>
      <c r="Q1693" s="38" t="s">
        <v>360</v>
      </c>
      <c r="R1693" s="31" t="s">
        <v>73</v>
      </c>
      <c r="S1693" s="31" t="s">
        <v>213</v>
      </c>
    </row>
    <row r="1694" spans="1:19" ht="20.25" customHeight="1">
      <c r="A1694" s="31" t="s">
        <v>235</v>
      </c>
      <c r="B1694" s="83" t="s">
        <v>3065</v>
      </c>
      <c r="C1694" s="38" t="s">
        <v>371</v>
      </c>
      <c r="D1694" s="422" t="s">
        <v>2348</v>
      </c>
      <c r="E1694" s="165"/>
      <c r="F1694" s="31" t="s">
        <v>160</v>
      </c>
      <c r="G1694" s="31"/>
      <c r="H1694" s="134">
        <v>1848</v>
      </c>
      <c r="I1694" s="134">
        <v>22000</v>
      </c>
      <c r="J1694" s="134">
        <v>0</v>
      </c>
      <c r="K1694" s="183">
        <f t="shared" si="89"/>
        <v>0</v>
      </c>
      <c r="L1694" s="183">
        <f t="shared" si="90"/>
        <v>0</v>
      </c>
      <c r="M1694" s="52">
        <f t="shared" si="91"/>
        <v>40656000</v>
      </c>
      <c r="N1694" s="77"/>
      <c r="O1694" s="83" t="s">
        <v>11</v>
      </c>
      <c r="P1694" s="31" t="s">
        <v>417</v>
      </c>
      <c r="Q1694" s="38" t="s">
        <v>360</v>
      </c>
      <c r="R1694" s="31" t="s">
        <v>73</v>
      </c>
      <c r="S1694" s="31" t="s">
        <v>213</v>
      </c>
    </row>
    <row r="1695" spans="1:19" ht="20.25" customHeight="1">
      <c r="A1695" s="31" t="s">
        <v>741</v>
      </c>
      <c r="B1695" s="83" t="s">
        <v>3066</v>
      </c>
      <c r="C1695" s="38" t="s">
        <v>371</v>
      </c>
      <c r="D1695" s="422" t="s">
        <v>283</v>
      </c>
      <c r="E1695" s="165"/>
      <c r="F1695" s="31" t="s">
        <v>880</v>
      </c>
      <c r="G1695" s="31"/>
      <c r="H1695" s="134">
        <v>1318</v>
      </c>
      <c r="I1695" s="134">
        <v>2053.1999999999998</v>
      </c>
      <c r="J1695" s="134">
        <v>0</v>
      </c>
      <c r="K1695" s="183">
        <f t="shared" si="89"/>
        <v>0</v>
      </c>
      <c r="L1695" s="183">
        <f t="shared" si="90"/>
        <v>0</v>
      </c>
      <c r="M1695" s="52">
        <f t="shared" si="91"/>
        <v>2706117.5999999996</v>
      </c>
      <c r="N1695" s="77"/>
      <c r="O1695" s="83" t="s">
        <v>905</v>
      </c>
      <c r="P1695" s="31" t="s">
        <v>417</v>
      </c>
      <c r="Q1695" s="38" t="s">
        <v>336</v>
      </c>
      <c r="R1695" s="31" t="s">
        <v>73</v>
      </c>
      <c r="S1695" s="31" t="s">
        <v>213</v>
      </c>
    </row>
    <row r="1696" spans="1:19" ht="20.25" customHeight="1">
      <c r="A1696" s="31" t="s">
        <v>741</v>
      </c>
      <c r="B1696" s="83" t="s">
        <v>3066</v>
      </c>
      <c r="C1696" s="38" t="s">
        <v>371</v>
      </c>
      <c r="D1696" s="422" t="s">
        <v>283</v>
      </c>
      <c r="E1696" s="165"/>
      <c r="F1696" s="31" t="s">
        <v>67</v>
      </c>
      <c r="G1696" s="31"/>
      <c r="H1696" s="134">
        <v>1318</v>
      </c>
      <c r="I1696" s="134">
        <v>87262</v>
      </c>
      <c r="J1696" s="134">
        <v>41</v>
      </c>
      <c r="K1696" s="183">
        <f t="shared" si="89"/>
        <v>54038</v>
      </c>
      <c r="L1696" s="183">
        <f t="shared" si="90"/>
        <v>54.037999999999997</v>
      </c>
      <c r="M1696" s="52">
        <f t="shared" si="91"/>
        <v>115011316</v>
      </c>
      <c r="N1696" s="77"/>
      <c r="O1696" s="83" t="s">
        <v>905</v>
      </c>
      <c r="P1696" s="31" t="s">
        <v>417</v>
      </c>
      <c r="Q1696" s="38" t="s">
        <v>403</v>
      </c>
      <c r="R1696" s="31" t="s">
        <v>68</v>
      </c>
      <c r="S1696" s="31" t="s">
        <v>213</v>
      </c>
    </row>
    <row r="1697" spans="1:19" ht="20.25" customHeight="1">
      <c r="A1697" s="31" t="s">
        <v>741</v>
      </c>
      <c r="B1697" s="83" t="s">
        <v>3066</v>
      </c>
      <c r="C1697" s="38" t="s">
        <v>371</v>
      </c>
      <c r="D1697" s="422" t="s">
        <v>283</v>
      </c>
      <c r="E1697" s="165"/>
      <c r="F1697" s="31" t="s">
        <v>1387</v>
      </c>
      <c r="G1697" s="31"/>
      <c r="H1697" s="134">
        <v>1464</v>
      </c>
      <c r="I1697" s="134">
        <v>10167.700000000001</v>
      </c>
      <c r="J1697" s="134">
        <v>0</v>
      </c>
      <c r="K1697" s="183">
        <f t="shared" si="89"/>
        <v>0</v>
      </c>
      <c r="L1697" s="183">
        <f t="shared" si="90"/>
        <v>0</v>
      </c>
      <c r="M1697" s="52">
        <f t="shared" si="91"/>
        <v>14885512.800000001</v>
      </c>
      <c r="N1697" s="77"/>
      <c r="O1697" s="83" t="s">
        <v>3067</v>
      </c>
      <c r="P1697" s="31" t="s">
        <v>417</v>
      </c>
      <c r="Q1697" s="38" t="s">
        <v>577</v>
      </c>
      <c r="R1697" s="31" t="s">
        <v>375</v>
      </c>
      <c r="S1697" s="31" t="s">
        <v>213</v>
      </c>
    </row>
    <row r="1698" spans="1:19" ht="20.25" customHeight="1">
      <c r="A1698" s="31" t="s">
        <v>741</v>
      </c>
      <c r="B1698" s="83" t="s">
        <v>3066</v>
      </c>
      <c r="C1698" s="38" t="s">
        <v>371</v>
      </c>
      <c r="D1698" s="422" t="s">
        <v>283</v>
      </c>
      <c r="E1698" s="165"/>
      <c r="F1698" s="31" t="s">
        <v>895</v>
      </c>
      <c r="G1698" s="31"/>
      <c r="H1698" s="134">
        <v>1464</v>
      </c>
      <c r="I1698" s="134">
        <v>45854.400000000001</v>
      </c>
      <c r="J1698" s="134">
        <v>15.5</v>
      </c>
      <c r="K1698" s="183">
        <f t="shared" si="89"/>
        <v>22692</v>
      </c>
      <c r="L1698" s="183">
        <f t="shared" si="90"/>
        <v>22.692</v>
      </c>
      <c r="M1698" s="52">
        <f t="shared" si="91"/>
        <v>67130841.600000009</v>
      </c>
      <c r="N1698" s="77"/>
      <c r="O1698" s="83" t="s">
        <v>3067</v>
      </c>
      <c r="P1698" s="31" t="s">
        <v>417</v>
      </c>
      <c r="Q1698" s="38" t="s">
        <v>270</v>
      </c>
      <c r="R1698" s="31" t="s">
        <v>60</v>
      </c>
      <c r="S1698" s="31" t="s">
        <v>213</v>
      </c>
    </row>
    <row r="1699" spans="1:19" ht="20.25" customHeight="1">
      <c r="A1699" s="31" t="s">
        <v>741</v>
      </c>
      <c r="B1699" s="83" t="s">
        <v>3066</v>
      </c>
      <c r="C1699" s="38" t="s">
        <v>371</v>
      </c>
      <c r="D1699" s="422" t="s">
        <v>283</v>
      </c>
      <c r="E1699" s="165"/>
      <c r="F1699" s="31" t="s">
        <v>882</v>
      </c>
      <c r="G1699" s="31"/>
      <c r="H1699" s="134">
        <v>1464</v>
      </c>
      <c r="I1699" s="134">
        <v>5640.4</v>
      </c>
      <c r="J1699" s="134">
        <v>0</v>
      </c>
      <c r="K1699" s="183">
        <f t="shared" si="89"/>
        <v>0</v>
      </c>
      <c r="L1699" s="183">
        <f t="shared" si="90"/>
        <v>0</v>
      </c>
      <c r="M1699" s="52">
        <f t="shared" si="91"/>
        <v>8257545.5999999996</v>
      </c>
      <c r="N1699" s="77"/>
      <c r="O1699" s="83" t="s">
        <v>3068</v>
      </c>
      <c r="P1699" s="31" t="s">
        <v>417</v>
      </c>
      <c r="Q1699" s="38" t="s">
        <v>336</v>
      </c>
      <c r="R1699" s="31" t="s">
        <v>73</v>
      </c>
      <c r="S1699" s="31" t="s">
        <v>213</v>
      </c>
    </row>
    <row r="1700" spans="1:19" ht="20.25" customHeight="1">
      <c r="A1700" s="31" t="s">
        <v>741</v>
      </c>
      <c r="B1700" s="83" t="s">
        <v>3066</v>
      </c>
      <c r="C1700" s="38" t="s">
        <v>371</v>
      </c>
      <c r="D1700" s="422" t="s">
        <v>283</v>
      </c>
      <c r="E1700" s="165"/>
      <c r="F1700" s="31" t="s">
        <v>881</v>
      </c>
      <c r="G1700" s="31"/>
      <c r="H1700" s="134">
        <v>1464</v>
      </c>
      <c r="I1700" s="134">
        <v>7166.7</v>
      </c>
      <c r="J1700" s="134">
        <v>0</v>
      </c>
      <c r="K1700" s="183">
        <f t="shared" si="89"/>
        <v>0</v>
      </c>
      <c r="L1700" s="183">
        <f t="shared" si="90"/>
        <v>0</v>
      </c>
      <c r="M1700" s="52">
        <f t="shared" si="91"/>
        <v>10492048.799999999</v>
      </c>
      <c r="N1700" s="77"/>
      <c r="O1700" s="83" t="s">
        <v>3068</v>
      </c>
      <c r="P1700" s="31" t="s">
        <v>417</v>
      </c>
      <c r="Q1700" s="38" t="s">
        <v>336</v>
      </c>
      <c r="R1700" s="31" t="s">
        <v>73</v>
      </c>
      <c r="S1700" s="31" t="s">
        <v>213</v>
      </c>
    </row>
    <row r="1701" spans="1:19" ht="20.25" customHeight="1">
      <c r="A1701" s="31" t="s">
        <v>741</v>
      </c>
      <c r="B1701" s="83" t="s">
        <v>3066</v>
      </c>
      <c r="C1701" s="38" t="s">
        <v>371</v>
      </c>
      <c r="D1701" s="422" t="s">
        <v>283</v>
      </c>
      <c r="E1701" s="165"/>
      <c r="F1701" s="31" t="s">
        <v>880</v>
      </c>
      <c r="G1701" s="31"/>
      <c r="H1701" s="134">
        <v>1464</v>
      </c>
      <c r="I1701" s="134">
        <v>2388.9</v>
      </c>
      <c r="J1701" s="134">
        <v>0</v>
      </c>
      <c r="K1701" s="183">
        <f t="shared" si="89"/>
        <v>0</v>
      </c>
      <c r="L1701" s="183">
        <f t="shared" si="90"/>
        <v>0</v>
      </c>
      <c r="M1701" s="52">
        <f t="shared" si="91"/>
        <v>3497349.6</v>
      </c>
      <c r="N1701" s="77"/>
      <c r="O1701" s="83" t="s">
        <v>3068</v>
      </c>
      <c r="P1701" s="31" t="s">
        <v>417</v>
      </c>
      <c r="Q1701" s="38" t="s">
        <v>336</v>
      </c>
      <c r="R1701" s="31" t="s">
        <v>73</v>
      </c>
      <c r="S1701" s="31" t="s">
        <v>213</v>
      </c>
    </row>
    <row r="1702" spans="1:19" ht="20.25" customHeight="1">
      <c r="A1702" s="31" t="s">
        <v>741</v>
      </c>
      <c r="B1702" s="83" t="s">
        <v>3066</v>
      </c>
      <c r="C1702" s="38" t="s">
        <v>371</v>
      </c>
      <c r="D1702" s="422" t="s">
        <v>283</v>
      </c>
      <c r="E1702" s="165"/>
      <c r="F1702" s="31" t="s">
        <v>880</v>
      </c>
      <c r="G1702" s="31"/>
      <c r="H1702" s="134">
        <v>1464</v>
      </c>
      <c r="I1702" s="134">
        <v>2388.9</v>
      </c>
      <c r="J1702" s="134">
        <v>0</v>
      </c>
      <c r="K1702" s="183">
        <f t="shared" si="89"/>
        <v>0</v>
      </c>
      <c r="L1702" s="183">
        <f t="shared" si="90"/>
        <v>0</v>
      </c>
      <c r="M1702" s="52">
        <f t="shared" si="91"/>
        <v>3497349.6</v>
      </c>
      <c r="N1702" s="77"/>
      <c r="O1702" s="83" t="s">
        <v>3068</v>
      </c>
      <c r="P1702" s="31" t="s">
        <v>417</v>
      </c>
      <c r="Q1702" s="38" t="s">
        <v>336</v>
      </c>
      <c r="R1702" s="31" t="s">
        <v>73</v>
      </c>
      <c r="S1702" s="31" t="s">
        <v>213</v>
      </c>
    </row>
    <row r="1703" spans="1:19" ht="20.25" customHeight="1">
      <c r="A1703" s="31" t="s">
        <v>741</v>
      </c>
      <c r="B1703" s="83" t="s">
        <v>3066</v>
      </c>
      <c r="C1703" s="38" t="s">
        <v>371</v>
      </c>
      <c r="D1703" s="422" t="s">
        <v>283</v>
      </c>
      <c r="E1703" s="165"/>
      <c r="F1703" s="31" t="s">
        <v>71</v>
      </c>
      <c r="G1703" s="31"/>
      <c r="H1703" s="134">
        <v>1464</v>
      </c>
      <c r="I1703" s="134">
        <v>25415.1</v>
      </c>
      <c r="J1703" s="134">
        <v>0</v>
      </c>
      <c r="K1703" s="183">
        <f t="shared" si="89"/>
        <v>0</v>
      </c>
      <c r="L1703" s="183">
        <f t="shared" si="90"/>
        <v>0</v>
      </c>
      <c r="M1703" s="52">
        <f t="shared" si="91"/>
        <v>37207706.399999999</v>
      </c>
      <c r="N1703" s="77"/>
      <c r="O1703" s="83" t="s">
        <v>3068</v>
      </c>
      <c r="P1703" s="31" t="s">
        <v>417</v>
      </c>
      <c r="Q1703" s="38" t="s">
        <v>271</v>
      </c>
      <c r="R1703" s="31" t="s">
        <v>73</v>
      </c>
      <c r="S1703" s="31" t="s">
        <v>213</v>
      </c>
    </row>
    <row r="1704" spans="1:19" ht="20.25" customHeight="1">
      <c r="A1704" s="31" t="s">
        <v>741</v>
      </c>
      <c r="B1704" s="83" t="s">
        <v>3066</v>
      </c>
      <c r="C1704" s="38" t="s">
        <v>371</v>
      </c>
      <c r="D1704" s="422" t="s">
        <v>283</v>
      </c>
      <c r="E1704" s="165"/>
      <c r="F1704" s="31" t="s">
        <v>83</v>
      </c>
      <c r="G1704" s="31"/>
      <c r="H1704" s="134">
        <v>732</v>
      </c>
      <c r="I1704" s="134">
        <v>7971.5</v>
      </c>
      <c r="J1704" s="134">
        <v>0</v>
      </c>
      <c r="K1704" s="183">
        <f t="shared" si="89"/>
        <v>0</v>
      </c>
      <c r="L1704" s="183">
        <f t="shared" si="90"/>
        <v>0</v>
      </c>
      <c r="M1704" s="52">
        <f t="shared" si="91"/>
        <v>5835138</v>
      </c>
      <c r="N1704" s="77"/>
      <c r="O1704" s="83" t="s">
        <v>3069</v>
      </c>
      <c r="P1704" s="31" t="s">
        <v>417</v>
      </c>
      <c r="Q1704" s="38" t="s">
        <v>336</v>
      </c>
      <c r="R1704" s="31" t="s">
        <v>73</v>
      </c>
      <c r="S1704" s="31" t="s">
        <v>213</v>
      </c>
    </row>
    <row r="1705" spans="1:19" ht="20.25" customHeight="1">
      <c r="A1705" s="31" t="s">
        <v>741</v>
      </c>
      <c r="B1705" s="83" t="s">
        <v>3066</v>
      </c>
      <c r="C1705" s="38" t="s">
        <v>371</v>
      </c>
      <c r="D1705" s="422" t="s">
        <v>283</v>
      </c>
      <c r="E1705" s="165"/>
      <c r="F1705" s="31" t="s">
        <v>1937</v>
      </c>
      <c r="G1705" s="31"/>
      <c r="H1705" s="134">
        <v>732</v>
      </c>
      <c r="I1705" s="134">
        <v>6775.8</v>
      </c>
      <c r="J1705" s="134">
        <v>0</v>
      </c>
      <c r="K1705" s="183">
        <f t="shared" si="89"/>
        <v>0</v>
      </c>
      <c r="L1705" s="183">
        <f t="shared" si="90"/>
        <v>0</v>
      </c>
      <c r="M1705" s="52">
        <f t="shared" si="91"/>
        <v>4959885.6000000006</v>
      </c>
      <c r="N1705" s="77"/>
      <c r="O1705" s="83" t="s">
        <v>3069</v>
      </c>
      <c r="P1705" s="31" t="s">
        <v>417</v>
      </c>
      <c r="Q1705" s="38" t="s">
        <v>336</v>
      </c>
      <c r="R1705" s="31" t="s">
        <v>73</v>
      </c>
      <c r="S1705" s="31" t="s">
        <v>213</v>
      </c>
    </row>
    <row r="1706" spans="1:19" ht="20.25" customHeight="1">
      <c r="A1706" s="31" t="s">
        <v>741</v>
      </c>
      <c r="B1706" s="83" t="s">
        <v>3066</v>
      </c>
      <c r="C1706" s="38" t="s">
        <v>371</v>
      </c>
      <c r="D1706" s="422" t="s">
        <v>283</v>
      </c>
      <c r="E1706" s="165"/>
      <c r="F1706" s="31" t="s">
        <v>75</v>
      </c>
      <c r="G1706" s="31"/>
      <c r="H1706" s="134">
        <v>732</v>
      </c>
      <c r="I1706" s="134">
        <v>32949</v>
      </c>
      <c r="J1706" s="134">
        <v>0</v>
      </c>
      <c r="K1706" s="183">
        <f t="shared" si="89"/>
        <v>0</v>
      </c>
      <c r="L1706" s="183">
        <f t="shared" si="90"/>
        <v>0</v>
      </c>
      <c r="M1706" s="52">
        <f t="shared" si="91"/>
        <v>24118668</v>
      </c>
      <c r="N1706" s="77"/>
      <c r="O1706" s="83" t="s">
        <v>3069</v>
      </c>
      <c r="P1706" s="31" t="s">
        <v>417</v>
      </c>
      <c r="Q1706" s="38" t="s">
        <v>272</v>
      </c>
      <c r="R1706" s="31" t="s">
        <v>73</v>
      </c>
      <c r="S1706" s="31" t="s">
        <v>213</v>
      </c>
    </row>
    <row r="1707" spans="1:19" ht="20.25" customHeight="1">
      <c r="A1707" s="31" t="s">
        <v>741</v>
      </c>
      <c r="B1707" s="83" t="s">
        <v>3066</v>
      </c>
      <c r="C1707" s="38" t="s">
        <v>371</v>
      </c>
      <c r="D1707" s="422" t="s">
        <v>283</v>
      </c>
      <c r="E1707" s="165"/>
      <c r="F1707" s="31" t="s">
        <v>81</v>
      </c>
      <c r="G1707" s="31"/>
      <c r="H1707" s="134">
        <v>732</v>
      </c>
      <c r="I1707" s="134">
        <v>4650.1000000000004</v>
      </c>
      <c r="J1707" s="134">
        <v>0</v>
      </c>
      <c r="K1707" s="183">
        <f t="shared" si="89"/>
        <v>0</v>
      </c>
      <c r="L1707" s="183">
        <f t="shared" si="90"/>
        <v>0</v>
      </c>
      <c r="M1707" s="52">
        <f t="shared" si="91"/>
        <v>3403873.2</v>
      </c>
      <c r="N1707" s="77"/>
      <c r="O1707" s="83" t="s">
        <v>3069</v>
      </c>
      <c r="P1707" s="31" t="s">
        <v>417</v>
      </c>
      <c r="Q1707" s="38" t="s">
        <v>336</v>
      </c>
      <c r="R1707" s="31" t="s">
        <v>73</v>
      </c>
      <c r="S1707" s="31" t="s">
        <v>213</v>
      </c>
    </row>
    <row r="1708" spans="1:19" ht="20.25" customHeight="1">
      <c r="A1708" s="31" t="s">
        <v>741</v>
      </c>
      <c r="B1708" s="83" t="s">
        <v>3066</v>
      </c>
      <c r="C1708" s="38" t="s">
        <v>371</v>
      </c>
      <c r="D1708" s="422" t="s">
        <v>283</v>
      </c>
      <c r="E1708" s="165"/>
      <c r="F1708" s="31" t="s">
        <v>367</v>
      </c>
      <c r="G1708" s="31"/>
      <c r="H1708" s="134">
        <v>732</v>
      </c>
      <c r="I1708" s="134">
        <v>3653.6</v>
      </c>
      <c r="J1708" s="134">
        <v>0</v>
      </c>
      <c r="K1708" s="183">
        <f t="shared" si="89"/>
        <v>0</v>
      </c>
      <c r="L1708" s="183">
        <f t="shared" si="90"/>
        <v>0</v>
      </c>
      <c r="M1708" s="52">
        <f t="shared" si="91"/>
        <v>2674435.1999999997</v>
      </c>
      <c r="N1708" s="77"/>
      <c r="O1708" s="83" t="s">
        <v>3069</v>
      </c>
      <c r="P1708" s="31" t="s">
        <v>417</v>
      </c>
      <c r="Q1708" s="38" t="s">
        <v>336</v>
      </c>
      <c r="R1708" s="31" t="s">
        <v>73</v>
      </c>
      <c r="S1708" s="31" t="s">
        <v>213</v>
      </c>
    </row>
    <row r="1709" spans="1:19" ht="20.25" customHeight="1">
      <c r="A1709" s="31" t="s">
        <v>741</v>
      </c>
      <c r="B1709" s="83" t="s">
        <v>3066</v>
      </c>
      <c r="C1709" s="38" t="s">
        <v>371</v>
      </c>
      <c r="D1709" s="422" t="s">
        <v>283</v>
      </c>
      <c r="E1709" s="165"/>
      <c r="F1709" s="31" t="s">
        <v>82</v>
      </c>
      <c r="G1709" s="31"/>
      <c r="H1709" s="134">
        <v>732</v>
      </c>
      <c r="I1709" s="134">
        <v>9255.2999999999993</v>
      </c>
      <c r="J1709" s="134">
        <v>0</v>
      </c>
      <c r="K1709" s="183">
        <f t="shared" si="89"/>
        <v>0</v>
      </c>
      <c r="L1709" s="183">
        <f t="shared" si="90"/>
        <v>0</v>
      </c>
      <c r="M1709" s="52">
        <f t="shared" si="91"/>
        <v>6774879.5999999996</v>
      </c>
      <c r="N1709" s="77"/>
      <c r="O1709" s="83" t="s">
        <v>3070</v>
      </c>
      <c r="P1709" s="31" t="s">
        <v>417</v>
      </c>
      <c r="Q1709" s="38" t="s">
        <v>336</v>
      </c>
      <c r="R1709" s="31" t="s">
        <v>73</v>
      </c>
      <c r="S1709" s="31" t="s">
        <v>213</v>
      </c>
    </row>
    <row r="1710" spans="1:19" ht="20.25" customHeight="1">
      <c r="A1710" s="31" t="s">
        <v>741</v>
      </c>
      <c r="B1710" s="83" t="s">
        <v>3066</v>
      </c>
      <c r="C1710" s="38" t="s">
        <v>371</v>
      </c>
      <c r="D1710" s="422" t="s">
        <v>283</v>
      </c>
      <c r="E1710" s="165"/>
      <c r="F1710" s="31" t="s">
        <v>1580</v>
      </c>
      <c r="G1710" s="31"/>
      <c r="H1710" s="134">
        <v>732</v>
      </c>
      <c r="I1710" s="134">
        <v>5601.9</v>
      </c>
      <c r="J1710" s="134">
        <v>0</v>
      </c>
      <c r="K1710" s="183">
        <f t="shared" si="89"/>
        <v>0</v>
      </c>
      <c r="L1710" s="183">
        <f t="shared" si="90"/>
        <v>0</v>
      </c>
      <c r="M1710" s="52">
        <f t="shared" si="91"/>
        <v>4100590.8</v>
      </c>
      <c r="N1710" s="77"/>
      <c r="O1710" s="83" t="s">
        <v>3070</v>
      </c>
      <c r="P1710" s="31" t="s">
        <v>417</v>
      </c>
      <c r="Q1710" s="38" t="s">
        <v>336</v>
      </c>
      <c r="R1710" s="31" t="s">
        <v>73</v>
      </c>
      <c r="S1710" s="31" t="s">
        <v>213</v>
      </c>
    </row>
    <row r="1711" spans="1:19" ht="20.25" customHeight="1">
      <c r="A1711" s="31" t="s">
        <v>741</v>
      </c>
      <c r="B1711" s="83" t="s">
        <v>3066</v>
      </c>
      <c r="C1711" s="38" t="s">
        <v>371</v>
      </c>
      <c r="D1711" s="422" t="s">
        <v>283</v>
      </c>
      <c r="E1711" s="165"/>
      <c r="F1711" s="31" t="s">
        <v>1331</v>
      </c>
      <c r="G1711" s="31"/>
      <c r="H1711" s="134">
        <v>732</v>
      </c>
      <c r="I1711" s="134">
        <v>4676.3999999999996</v>
      </c>
      <c r="J1711" s="134">
        <v>0</v>
      </c>
      <c r="K1711" s="183">
        <f t="shared" si="89"/>
        <v>0</v>
      </c>
      <c r="L1711" s="183">
        <f t="shared" si="90"/>
        <v>0</v>
      </c>
      <c r="M1711" s="52">
        <f t="shared" si="91"/>
        <v>3423124.8</v>
      </c>
      <c r="N1711" s="77"/>
      <c r="O1711" s="83" t="s">
        <v>3070</v>
      </c>
      <c r="P1711" s="31" t="s">
        <v>417</v>
      </c>
      <c r="Q1711" s="38" t="s">
        <v>336</v>
      </c>
      <c r="R1711" s="31" t="s">
        <v>73</v>
      </c>
      <c r="S1711" s="31" t="s">
        <v>213</v>
      </c>
    </row>
    <row r="1712" spans="1:19" ht="20.25" customHeight="1">
      <c r="A1712" s="31" t="s">
        <v>741</v>
      </c>
      <c r="B1712" s="83" t="s">
        <v>3066</v>
      </c>
      <c r="C1712" s="38" t="s">
        <v>371</v>
      </c>
      <c r="D1712" s="422" t="s">
        <v>283</v>
      </c>
      <c r="E1712" s="165"/>
      <c r="F1712" s="31" t="s">
        <v>1115</v>
      </c>
      <c r="G1712" s="31"/>
      <c r="H1712" s="134">
        <v>732</v>
      </c>
      <c r="I1712" s="134">
        <v>5601.9</v>
      </c>
      <c r="J1712" s="134">
        <v>0</v>
      </c>
      <c r="K1712" s="183">
        <f t="shared" si="89"/>
        <v>0</v>
      </c>
      <c r="L1712" s="183">
        <f t="shared" si="90"/>
        <v>0</v>
      </c>
      <c r="M1712" s="52">
        <f t="shared" si="91"/>
        <v>4100590.8</v>
      </c>
      <c r="N1712" s="77"/>
      <c r="O1712" s="83" t="s">
        <v>3070</v>
      </c>
      <c r="P1712" s="31" t="s">
        <v>417</v>
      </c>
      <c r="Q1712" s="38" t="s">
        <v>336</v>
      </c>
      <c r="R1712" s="31" t="s">
        <v>73</v>
      </c>
      <c r="S1712" s="31" t="s">
        <v>213</v>
      </c>
    </row>
    <row r="1713" spans="1:19" ht="20.25" customHeight="1">
      <c r="A1713" s="31" t="s">
        <v>741</v>
      </c>
      <c r="B1713" s="83" t="s">
        <v>3066</v>
      </c>
      <c r="C1713" s="38" t="s">
        <v>371</v>
      </c>
      <c r="D1713" s="422" t="s">
        <v>283</v>
      </c>
      <c r="E1713" s="165"/>
      <c r="F1713" s="31" t="s">
        <v>81</v>
      </c>
      <c r="G1713" s="31"/>
      <c r="H1713" s="134">
        <v>732</v>
      </c>
      <c r="I1713" s="134">
        <v>3409.9</v>
      </c>
      <c r="J1713" s="134">
        <v>0</v>
      </c>
      <c r="K1713" s="183">
        <f t="shared" si="89"/>
        <v>0</v>
      </c>
      <c r="L1713" s="183">
        <f t="shared" si="90"/>
        <v>0</v>
      </c>
      <c r="M1713" s="52">
        <f t="shared" si="91"/>
        <v>2496046.8000000003</v>
      </c>
      <c r="N1713" s="77"/>
      <c r="O1713" s="83" t="s">
        <v>3070</v>
      </c>
      <c r="P1713" s="31" t="s">
        <v>417</v>
      </c>
      <c r="Q1713" s="38" t="s">
        <v>336</v>
      </c>
      <c r="R1713" s="31" t="s">
        <v>73</v>
      </c>
      <c r="S1713" s="31" t="s">
        <v>213</v>
      </c>
    </row>
    <row r="1714" spans="1:19" ht="20.25" customHeight="1">
      <c r="A1714" s="31" t="s">
        <v>741</v>
      </c>
      <c r="B1714" s="83" t="s">
        <v>3066</v>
      </c>
      <c r="C1714" s="38" t="s">
        <v>371</v>
      </c>
      <c r="D1714" s="422" t="s">
        <v>283</v>
      </c>
      <c r="E1714" s="165"/>
      <c r="F1714" s="31" t="s">
        <v>74</v>
      </c>
      <c r="G1714" s="31"/>
      <c r="H1714" s="134">
        <v>732</v>
      </c>
      <c r="I1714" s="134">
        <v>58454.6</v>
      </c>
      <c r="J1714" s="134">
        <v>0</v>
      </c>
      <c r="K1714" s="183">
        <f t="shared" si="89"/>
        <v>0</v>
      </c>
      <c r="L1714" s="183">
        <f t="shared" si="90"/>
        <v>0</v>
      </c>
      <c r="M1714" s="52">
        <f t="shared" si="91"/>
        <v>42788767.199999996</v>
      </c>
      <c r="N1714" s="77"/>
      <c r="O1714" s="83" t="s">
        <v>3070</v>
      </c>
      <c r="P1714" s="31" t="s">
        <v>417</v>
      </c>
      <c r="Q1714" s="38" t="s">
        <v>276</v>
      </c>
      <c r="R1714" s="31" t="s">
        <v>73</v>
      </c>
      <c r="S1714" s="31" t="s">
        <v>213</v>
      </c>
    </row>
    <row r="1715" spans="1:19" ht="20.25" customHeight="1">
      <c r="A1715" s="31" t="s">
        <v>741</v>
      </c>
      <c r="B1715" s="83" t="s">
        <v>3066</v>
      </c>
      <c r="C1715" s="38" t="s">
        <v>371</v>
      </c>
      <c r="D1715" s="422" t="s">
        <v>283</v>
      </c>
      <c r="E1715" s="165"/>
      <c r="F1715" s="31" t="s">
        <v>1004</v>
      </c>
      <c r="G1715" s="31"/>
      <c r="H1715" s="134">
        <v>732</v>
      </c>
      <c r="I1715" s="134">
        <v>9201.2999999999993</v>
      </c>
      <c r="J1715" s="134">
        <v>0</v>
      </c>
      <c r="K1715" s="183">
        <f t="shared" ref="K1715:K1778" si="92">J1715*H1715</f>
        <v>0</v>
      </c>
      <c r="L1715" s="183">
        <f t="shared" ref="L1715:L1778" si="93">K1715/1000</f>
        <v>0</v>
      </c>
      <c r="M1715" s="52">
        <f t="shared" ref="M1715:M1778" si="94">H1715*I1715</f>
        <v>6735351.5999999996</v>
      </c>
      <c r="N1715" s="77"/>
      <c r="O1715" s="83" t="s">
        <v>3071</v>
      </c>
      <c r="P1715" s="31" t="s">
        <v>417</v>
      </c>
      <c r="Q1715" s="38" t="s">
        <v>336</v>
      </c>
      <c r="R1715" s="31" t="s">
        <v>73</v>
      </c>
      <c r="S1715" s="31" t="s">
        <v>213</v>
      </c>
    </row>
    <row r="1716" spans="1:19" ht="20.25" customHeight="1">
      <c r="A1716" s="31" t="s">
        <v>741</v>
      </c>
      <c r="B1716" s="83" t="s">
        <v>3066</v>
      </c>
      <c r="C1716" s="38" t="s">
        <v>371</v>
      </c>
      <c r="D1716" s="422" t="s">
        <v>283</v>
      </c>
      <c r="E1716" s="165"/>
      <c r="F1716" s="31" t="s">
        <v>338</v>
      </c>
      <c r="G1716" s="31"/>
      <c r="H1716" s="134">
        <v>732</v>
      </c>
      <c r="I1716" s="134">
        <v>3425.6</v>
      </c>
      <c r="J1716" s="134">
        <v>0</v>
      </c>
      <c r="K1716" s="183">
        <f t="shared" si="92"/>
        <v>0</v>
      </c>
      <c r="L1716" s="183">
        <f t="shared" si="93"/>
        <v>0</v>
      </c>
      <c r="M1716" s="52">
        <f t="shared" si="94"/>
        <v>2507539.1999999997</v>
      </c>
      <c r="N1716" s="77"/>
      <c r="O1716" s="83" t="s">
        <v>3071</v>
      </c>
      <c r="P1716" s="31" t="s">
        <v>417</v>
      </c>
      <c r="Q1716" s="38" t="s">
        <v>336</v>
      </c>
      <c r="R1716" s="31" t="s">
        <v>73</v>
      </c>
      <c r="S1716" s="31" t="s">
        <v>213</v>
      </c>
    </row>
    <row r="1717" spans="1:19" ht="20.25" customHeight="1">
      <c r="A1717" s="31" t="s">
        <v>741</v>
      </c>
      <c r="B1717" s="83" t="s">
        <v>3066</v>
      </c>
      <c r="C1717" s="38" t="s">
        <v>371</v>
      </c>
      <c r="D1717" s="422" t="s">
        <v>283</v>
      </c>
      <c r="E1717" s="165"/>
      <c r="F1717" s="31" t="s">
        <v>81</v>
      </c>
      <c r="G1717" s="31"/>
      <c r="H1717" s="134">
        <v>732</v>
      </c>
      <c r="I1717" s="134">
        <v>5576.5</v>
      </c>
      <c r="J1717" s="134">
        <v>0</v>
      </c>
      <c r="K1717" s="183">
        <f t="shared" si="92"/>
        <v>0</v>
      </c>
      <c r="L1717" s="183">
        <f t="shared" si="93"/>
        <v>0</v>
      </c>
      <c r="M1717" s="52">
        <f t="shared" si="94"/>
        <v>4081998</v>
      </c>
      <c r="N1717" s="77"/>
      <c r="O1717" s="83" t="s">
        <v>3071</v>
      </c>
      <c r="P1717" s="31" t="s">
        <v>417</v>
      </c>
      <c r="Q1717" s="38" t="s">
        <v>336</v>
      </c>
      <c r="R1717" s="31" t="s">
        <v>73</v>
      </c>
      <c r="S1717" s="31" t="s">
        <v>213</v>
      </c>
    </row>
    <row r="1718" spans="1:19" ht="20.25" customHeight="1">
      <c r="A1718" s="31" t="s">
        <v>741</v>
      </c>
      <c r="B1718" s="83" t="s">
        <v>3066</v>
      </c>
      <c r="C1718" s="38" t="s">
        <v>371</v>
      </c>
      <c r="D1718" s="422" t="s">
        <v>283</v>
      </c>
      <c r="E1718" s="165"/>
      <c r="F1718" s="31" t="s">
        <v>442</v>
      </c>
      <c r="G1718" s="31"/>
      <c r="H1718" s="134">
        <v>732</v>
      </c>
      <c r="I1718" s="134">
        <v>796.6</v>
      </c>
      <c r="J1718" s="134">
        <v>0</v>
      </c>
      <c r="K1718" s="183">
        <f t="shared" si="92"/>
        <v>0</v>
      </c>
      <c r="L1718" s="183">
        <f t="shared" si="93"/>
        <v>0</v>
      </c>
      <c r="M1718" s="52">
        <f t="shared" si="94"/>
        <v>583111.20000000007</v>
      </c>
      <c r="N1718" s="77"/>
      <c r="O1718" s="83" t="s">
        <v>3071</v>
      </c>
      <c r="P1718" s="31" t="s">
        <v>417</v>
      </c>
      <c r="Q1718" s="38" t="s">
        <v>336</v>
      </c>
      <c r="R1718" s="31" t="s">
        <v>73</v>
      </c>
      <c r="S1718" s="31" t="s">
        <v>213</v>
      </c>
    </row>
    <row r="1719" spans="1:19" ht="20.25" customHeight="1">
      <c r="A1719" s="31" t="s">
        <v>741</v>
      </c>
      <c r="B1719" s="83" t="s">
        <v>3066</v>
      </c>
      <c r="C1719" s="38" t="s">
        <v>371</v>
      </c>
      <c r="D1719" s="422" t="s">
        <v>283</v>
      </c>
      <c r="E1719" s="165"/>
      <c r="F1719" s="31" t="s">
        <v>534</v>
      </c>
      <c r="G1719" s="31"/>
      <c r="H1719" s="134">
        <v>732</v>
      </c>
      <c r="I1719" s="134">
        <v>37966.6</v>
      </c>
      <c r="J1719" s="134">
        <v>0</v>
      </c>
      <c r="K1719" s="183">
        <f t="shared" si="92"/>
        <v>0</v>
      </c>
      <c r="L1719" s="183">
        <f t="shared" si="93"/>
        <v>0</v>
      </c>
      <c r="M1719" s="52">
        <f t="shared" si="94"/>
        <v>27791551.199999999</v>
      </c>
      <c r="N1719" s="77"/>
      <c r="O1719" s="83" t="s">
        <v>3072</v>
      </c>
      <c r="P1719" s="31" t="s">
        <v>417</v>
      </c>
      <c r="Q1719" s="38" t="s">
        <v>278</v>
      </c>
      <c r="R1719" s="31" t="s">
        <v>73</v>
      </c>
      <c r="S1719" s="31" t="s">
        <v>213</v>
      </c>
    </row>
    <row r="1720" spans="1:19" ht="20.25" customHeight="1">
      <c r="A1720" s="31" t="s">
        <v>741</v>
      </c>
      <c r="B1720" s="83" t="s">
        <v>3066</v>
      </c>
      <c r="C1720" s="38" t="s">
        <v>371</v>
      </c>
      <c r="D1720" s="422" t="s">
        <v>283</v>
      </c>
      <c r="E1720" s="165"/>
      <c r="F1720" s="31" t="s">
        <v>2113</v>
      </c>
      <c r="G1720" s="31"/>
      <c r="H1720" s="134">
        <v>732</v>
      </c>
      <c r="I1720" s="134">
        <v>5033.3999999999996</v>
      </c>
      <c r="J1720" s="134">
        <v>0</v>
      </c>
      <c r="K1720" s="183">
        <f t="shared" si="92"/>
        <v>0</v>
      </c>
      <c r="L1720" s="183">
        <f t="shared" si="93"/>
        <v>0</v>
      </c>
      <c r="M1720" s="52">
        <f t="shared" si="94"/>
        <v>3684448.8</v>
      </c>
      <c r="N1720" s="77"/>
      <c r="O1720" s="83" t="s">
        <v>3072</v>
      </c>
      <c r="P1720" s="31" t="s">
        <v>417</v>
      </c>
      <c r="Q1720" s="38" t="s">
        <v>336</v>
      </c>
      <c r="R1720" s="31" t="s">
        <v>73</v>
      </c>
      <c r="S1720" s="31" t="s">
        <v>213</v>
      </c>
    </row>
    <row r="1721" spans="1:19" ht="20.25" customHeight="1">
      <c r="A1721" s="31" t="s">
        <v>741</v>
      </c>
      <c r="B1721" s="83" t="s">
        <v>3066</v>
      </c>
      <c r="C1721" s="38" t="s">
        <v>371</v>
      </c>
      <c r="D1721" s="422" t="s">
        <v>283</v>
      </c>
      <c r="E1721" s="165"/>
      <c r="F1721" s="31" t="s">
        <v>2296</v>
      </c>
      <c r="G1721" s="31"/>
      <c r="H1721" s="134">
        <v>732</v>
      </c>
      <c r="I1721" s="134">
        <v>5200</v>
      </c>
      <c r="J1721" s="134">
        <v>0</v>
      </c>
      <c r="K1721" s="183">
        <f t="shared" si="92"/>
        <v>0</v>
      </c>
      <c r="L1721" s="183">
        <f t="shared" si="93"/>
        <v>0</v>
      </c>
      <c r="M1721" s="52">
        <f t="shared" si="94"/>
        <v>3806400</v>
      </c>
      <c r="N1721" s="77"/>
      <c r="O1721" s="83" t="s">
        <v>1020</v>
      </c>
      <c r="P1721" s="31" t="s">
        <v>417</v>
      </c>
      <c r="Q1721" s="38" t="s">
        <v>336</v>
      </c>
      <c r="R1721" s="31" t="s">
        <v>73</v>
      </c>
      <c r="S1721" s="31" t="s">
        <v>213</v>
      </c>
    </row>
    <row r="1722" spans="1:19" ht="20.25" customHeight="1">
      <c r="A1722" s="31" t="s">
        <v>741</v>
      </c>
      <c r="B1722" s="83" t="s">
        <v>3066</v>
      </c>
      <c r="C1722" s="38" t="s">
        <v>371</v>
      </c>
      <c r="D1722" s="422" t="s">
        <v>283</v>
      </c>
      <c r="E1722" s="165"/>
      <c r="F1722" s="31" t="s">
        <v>2296</v>
      </c>
      <c r="G1722" s="31"/>
      <c r="H1722" s="134">
        <v>732</v>
      </c>
      <c r="I1722" s="134">
        <v>5200</v>
      </c>
      <c r="J1722" s="134">
        <v>0</v>
      </c>
      <c r="K1722" s="183">
        <f t="shared" si="92"/>
        <v>0</v>
      </c>
      <c r="L1722" s="183">
        <f t="shared" si="93"/>
        <v>0</v>
      </c>
      <c r="M1722" s="52">
        <f t="shared" si="94"/>
        <v>3806400</v>
      </c>
      <c r="N1722" s="77"/>
      <c r="O1722" s="83" t="s">
        <v>1020</v>
      </c>
      <c r="P1722" s="31" t="s">
        <v>417</v>
      </c>
      <c r="Q1722" s="38" t="s">
        <v>336</v>
      </c>
      <c r="R1722" s="31" t="s">
        <v>73</v>
      </c>
      <c r="S1722" s="31" t="s">
        <v>213</v>
      </c>
    </row>
    <row r="1723" spans="1:19" ht="20.25" customHeight="1">
      <c r="A1723" s="31" t="s">
        <v>741</v>
      </c>
      <c r="B1723" s="83" t="s">
        <v>3066</v>
      </c>
      <c r="C1723" s="38" t="s">
        <v>371</v>
      </c>
      <c r="D1723" s="422" t="s">
        <v>283</v>
      </c>
      <c r="E1723" s="165"/>
      <c r="F1723" s="31" t="s">
        <v>350</v>
      </c>
      <c r="G1723" s="31"/>
      <c r="H1723" s="134">
        <v>732</v>
      </c>
      <c r="I1723" s="134">
        <v>7794.2</v>
      </c>
      <c r="J1723" s="134">
        <v>0</v>
      </c>
      <c r="K1723" s="183">
        <f t="shared" si="92"/>
        <v>0</v>
      </c>
      <c r="L1723" s="183">
        <f t="shared" si="93"/>
        <v>0</v>
      </c>
      <c r="M1723" s="52">
        <f t="shared" si="94"/>
        <v>5705354.3999999994</v>
      </c>
      <c r="N1723" s="77"/>
      <c r="O1723" s="83" t="s">
        <v>11</v>
      </c>
      <c r="P1723" s="31" t="s">
        <v>417</v>
      </c>
      <c r="Q1723" s="38" t="s">
        <v>336</v>
      </c>
      <c r="R1723" s="31" t="s">
        <v>73</v>
      </c>
      <c r="S1723" s="31" t="s">
        <v>213</v>
      </c>
    </row>
    <row r="1724" spans="1:19" ht="20.25" customHeight="1">
      <c r="A1724" s="31" t="s">
        <v>741</v>
      </c>
      <c r="B1724" s="83" t="s">
        <v>3066</v>
      </c>
      <c r="C1724" s="38" t="s">
        <v>371</v>
      </c>
      <c r="D1724" s="422" t="s">
        <v>283</v>
      </c>
      <c r="E1724" s="165"/>
      <c r="F1724" s="31" t="s">
        <v>366</v>
      </c>
      <c r="G1724" s="31"/>
      <c r="H1724" s="134">
        <v>732</v>
      </c>
      <c r="I1724" s="134">
        <v>3191.3</v>
      </c>
      <c r="J1724" s="134">
        <v>0</v>
      </c>
      <c r="K1724" s="183">
        <f t="shared" si="92"/>
        <v>0</v>
      </c>
      <c r="L1724" s="183">
        <f t="shared" si="93"/>
        <v>0</v>
      </c>
      <c r="M1724" s="52">
        <f t="shared" si="94"/>
        <v>2336031.6</v>
      </c>
      <c r="N1724" s="77"/>
      <c r="O1724" s="83" t="s">
        <v>11</v>
      </c>
      <c r="P1724" s="31" t="s">
        <v>417</v>
      </c>
      <c r="Q1724" s="38" t="s">
        <v>336</v>
      </c>
      <c r="R1724" s="31" t="s">
        <v>73</v>
      </c>
      <c r="S1724" s="31" t="s">
        <v>213</v>
      </c>
    </row>
    <row r="1725" spans="1:19" ht="20.25" customHeight="1">
      <c r="A1725" s="31" t="s">
        <v>741</v>
      </c>
      <c r="B1725" s="83" t="s">
        <v>3066</v>
      </c>
      <c r="C1725" s="38" t="s">
        <v>371</v>
      </c>
      <c r="D1725" s="422" t="s">
        <v>283</v>
      </c>
      <c r="E1725" s="165"/>
      <c r="F1725" s="31" t="s">
        <v>509</v>
      </c>
      <c r="G1725" s="31"/>
      <c r="H1725" s="134">
        <v>732</v>
      </c>
      <c r="I1725" s="134">
        <v>1104.7</v>
      </c>
      <c r="J1725" s="134">
        <v>0</v>
      </c>
      <c r="K1725" s="183">
        <f t="shared" si="92"/>
        <v>0</v>
      </c>
      <c r="L1725" s="183">
        <f t="shared" si="93"/>
        <v>0</v>
      </c>
      <c r="M1725" s="52">
        <f t="shared" si="94"/>
        <v>808640.4</v>
      </c>
      <c r="N1725" s="77"/>
      <c r="O1725" s="83" t="s">
        <v>11</v>
      </c>
      <c r="P1725" s="31" t="s">
        <v>417</v>
      </c>
      <c r="Q1725" s="38" t="s">
        <v>336</v>
      </c>
      <c r="R1725" s="31" t="s">
        <v>73</v>
      </c>
      <c r="S1725" s="31" t="s">
        <v>213</v>
      </c>
    </row>
    <row r="1726" spans="1:19" ht="20.25" customHeight="1">
      <c r="A1726" s="31" t="s">
        <v>741</v>
      </c>
      <c r="B1726" s="83" t="s">
        <v>3066</v>
      </c>
      <c r="C1726" s="38" t="s">
        <v>371</v>
      </c>
      <c r="D1726" s="422" t="s">
        <v>283</v>
      </c>
      <c r="E1726" s="165"/>
      <c r="F1726" s="31" t="s">
        <v>442</v>
      </c>
      <c r="G1726" s="31"/>
      <c r="H1726" s="134">
        <v>732</v>
      </c>
      <c r="I1726" s="134">
        <v>613.70000000000005</v>
      </c>
      <c r="J1726" s="134">
        <v>0</v>
      </c>
      <c r="K1726" s="183">
        <f t="shared" si="92"/>
        <v>0</v>
      </c>
      <c r="L1726" s="183">
        <f t="shared" si="93"/>
        <v>0</v>
      </c>
      <c r="M1726" s="52">
        <f t="shared" si="94"/>
        <v>449228.4</v>
      </c>
      <c r="N1726" s="77"/>
      <c r="O1726" s="83" t="s">
        <v>11</v>
      </c>
      <c r="P1726" s="31" t="s">
        <v>417</v>
      </c>
      <c r="Q1726" s="38" t="s">
        <v>336</v>
      </c>
      <c r="R1726" s="31" t="s">
        <v>73</v>
      </c>
      <c r="S1726" s="31" t="s">
        <v>213</v>
      </c>
    </row>
    <row r="1727" spans="1:19" ht="20.25" customHeight="1">
      <c r="A1727" s="31" t="s">
        <v>741</v>
      </c>
      <c r="B1727" s="83" t="s">
        <v>3066</v>
      </c>
      <c r="C1727" s="38" t="s">
        <v>371</v>
      </c>
      <c r="D1727" s="422" t="s">
        <v>283</v>
      </c>
      <c r="E1727" s="165"/>
      <c r="F1727" s="31" t="s">
        <v>81</v>
      </c>
      <c r="G1727" s="31"/>
      <c r="H1727" s="134">
        <v>732</v>
      </c>
      <c r="I1727" s="134">
        <v>4296</v>
      </c>
      <c r="J1727" s="134">
        <v>0</v>
      </c>
      <c r="K1727" s="183">
        <f t="shared" si="92"/>
        <v>0</v>
      </c>
      <c r="L1727" s="183">
        <f t="shared" si="93"/>
        <v>0</v>
      </c>
      <c r="M1727" s="52">
        <f t="shared" si="94"/>
        <v>3144672</v>
      </c>
      <c r="N1727" s="77"/>
      <c r="O1727" s="83" t="s">
        <v>11</v>
      </c>
      <c r="P1727" s="31" t="s">
        <v>417</v>
      </c>
      <c r="Q1727" s="38" t="s">
        <v>336</v>
      </c>
      <c r="R1727" s="31" t="s">
        <v>73</v>
      </c>
      <c r="S1727" s="31" t="s">
        <v>213</v>
      </c>
    </row>
    <row r="1728" spans="1:19" ht="20.25" customHeight="1">
      <c r="A1728" s="31" t="s">
        <v>741</v>
      </c>
      <c r="B1728" s="83" t="s">
        <v>3066</v>
      </c>
      <c r="C1728" s="38" t="s">
        <v>371</v>
      </c>
      <c r="D1728" s="422" t="s">
        <v>283</v>
      </c>
      <c r="E1728" s="165"/>
      <c r="F1728" s="31" t="s">
        <v>985</v>
      </c>
      <c r="G1728" s="31"/>
      <c r="H1728" s="134">
        <v>732</v>
      </c>
      <c r="I1728" s="134">
        <v>5500</v>
      </c>
      <c r="J1728" s="134">
        <v>0</v>
      </c>
      <c r="K1728" s="183">
        <f t="shared" si="92"/>
        <v>0</v>
      </c>
      <c r="L1728" s="183">
        <f t="shared" si="93"/>
        <v>0</v>
      </c>
      <c r="M1728" s="52">
        <f t="shared" si="94"/>
        <v>4026000</v>
      </c>
      <c r="N1728" s="77"/>
      <c r="O1728" s="83" t="s">
        <v>2120</v>
      </c>
      <c r="P1728" s="31" t="s">
        <v>417</v>
      </c>
      <c r="Q1728" s="38" t="s">
        <v>336</v>
      </c>
      <c r="R1728" s="31" t="s">
        <v>73</v>
      </c>
      <c r="S1728" s="31" t="s">
        <v>213</v>
      </c>
    </row>
    <row r="1729" spans="1:19" ht="20.25" customHeight="1">
      <c r="A1729" s="31" t="s">
        <v>741</v>
      </c>
      <c r="B1729" s="83" t="s">
        <v>3066</v>
      </c>
      <c r="C1729" s="38" t="s">
        <v>371</v>
      </c>
      <c r="D1729" s="422" t="s">
        <v>283</v>
      </c>
      <c r="E1729" s="165"/>
      <c r="F1729" s="31" t="s">
        <v>985</v>
      </c>
      <c r="G1729" s="31"/>
      <c r="H1729" s="134">
        <v>732</v>
      </c>
      <c r="I1729" s="134">
        <v>5500</v>
      </c>
      <c r="J1729" s="134">
        <v>0</v>
      </c>
      <c r="K1729" s="183">
        <f t="shared" si="92"/>
        <v>0</v>
      </c>
      <c r="L1729" s="183">
        <f t="shared" si="93"/>
        <v>0</v>
      </c>
      <c r="M1729" s="52">
        <f t="shared" si="94"/>
        <v>4026000</v>
      </c>
      <c r="N1729" s="77"/>
      <c r="O1729" s="83" t="s">
        <v>2120</v>
      </c>
      <c r="P1729" s="31" t="s">
        <v>417</v>
      </c>
      <c r="Q1729" s="38" t="s">
        <v>336</v>
      </c>
      <c r="R1729" s="31" t="s">
        <v>73</v>
      </c>
      <c r="S1729" s="31" t="s">
        <v>213</v>
      </c>
    </row>
    <row r="1730" spans="1:19" ht="20.25" customHeight="1">
      <c r="A1730" s="31" t="s">
        <v>744</v>
      </c>
      <c r="B1730" s="83" t="s">
        <v>3073</v>
      </c>
      <c r="C1730" s="38" t="s">
        <v>371</v>
      </c>
      <c r="D1730" s="422" t="s">
        <v>2794</v>
      </c>
      <c r="E1730" s="165"/>
      <c r="F1730" s="31" t="s">
        <v>592</v>
      </c>
      <c r="G1730" s="31"/>
      <c r="H1730" s="134">
        <v>2280</v>
      </c>
      <c r="I1730" s="134">
        <v>86997.7</v>
      </c>
      <c r="J1730" s="134">
        <v>14.7</v>
      </c>
      <c r="K1730" s="183">
        <f t="shared" si="92"/>
        <v>33516</v>
      </c>
      <c r="L1730" s="183">
        <f t="shared" si="93"/>
        <v>33.515999999999998</v>
      </c>
      <c r="M1730" s="52">
        <f t="shared" si="94"/>
        <v>198354756</v>
      </c>
      <c r="N1730" s="77"/>
      <c r="O1730" s="83" t="s">
        <v>3074</v>
      </c>
      <c r="P1730" s="31" t="s">
        <v>417</v>
      </c>
      <c r="Q1730" s="38" t="s">
        <v>357</v>
      </c>
      <c r="R1730" s="31" t="s">
        <v>60</v>
      </c>
      <c r="S1730" s="31" t="s">
        <v>213</v>
      </c>
    </row>
    <row r="1731" spans="1:19" ht="20.25" customHeight="1">
      <c r="A1731" s="31" t="s">
        <v>744</v>
      </c>
      <c r="B1731" s="83" t="s">
        <v>3075</v>
      </c>
      <c r="C1731" s="38" t="s">
        <v>371</v>
      </c>
      <c r="D1731" s="422" t="s">
        <v>2794</v>
      </c>
      <c r="E1731" s="165"/>
      <c r="F1731" s="31" t="s">
        <v>427</v>
      </c>
      <c r="G1731" s="31"/>
      <c r="H1731" s="134">
        <v>2280</v>
      </c>
      <c r="I1731" s="134">
        <v>200519.5</v>
      </c>
      <c r="J1731" s="134">
        <v>42.3</v>
      </c>
      <c r="K1731" s="183">
        <f t="shared" si="92"/>
        <v>96444</v>
      </c>
      <c r="L1731" s="183">
        <f t="shared" si="93"/>
        <v>96.444000000000003</v>
      </c>
      <c r="M1731" s="52">
        <f t="shared" si="94"/>
        <v>457184460</v>
      </c>
      <c r="N1731" s="77"/>
      <c r="O1731" s="83" t="s">
        <v>3076</v>
      </c>
      <c r="P1731" s="31" t="s">
        <v>417</v>
      </c>
      <c r="Q1731" s="38" t="s">
        <v>327</v>
      </c>
      <c r="R1731" s="31" t="s">
        <v>60</v>
      </c>
      <c r="S1731" s="31" t="s">
        <v>213</v>
      </c>
    </row>
    <row r="1732" spans="1:19" ht="20.25" customHeight="1">
      <c r="A1732" s="31" t="s">
        <v>744</v>
      </c>
      <c r="B1732" s="83" t="s">
        <v>3075</v>
      </c>
      <c r="C1732" s="38" t="s">
        <v>371</v>
      </c>
      <c r="D1732" s="422" t="s">
        <v>2794</v>
      </c>
      <c r="E1732" s="165"/>
      <c r="F1732" s="31" t="s">
        <v>880</v>
      </c>
      <c r="G1732" s="31"/>
      <c r="H1732" s="134">
        <v>2280</v>
      </c>
      <c r="I1732" s="134">
        <v>3208.3</v>
      </c>
      <c r="J1732" s="134">
        <v>0</v>
      </c>
      <c r="K1732" s="183">
        <f t="shared" si="92"/>
        <v>0</v>
      </c>
      <c r="L1732" s="183">
        <f t="shared" si="93"/>
        <v>0</v>
      </c>
      <c r="M1732" s="52">
        <f t="shared" si="94"/>
        <v>7314924</v>
      </c>
      <c r="N1732" s="77"/>
      <c r="O1732" s="83" t="s">
        <v>3076</v>
      </c>
      <c r="P1732" s="31" t="s">
        <v>417</v>
      </c>
      <c r="Q1732" s="38" t="s">
        <v>336</v>
      </c>
      <c r="R1732" s="31" t="s">
        <v>73</v>
      </c>
      <c r="S1732" s="31" t="s">
        <v>213</v>
      </c>
    </row>
    <row r="1733" spans="1:19" ht="20.25" customHeight="1">
      <c r="A1733" s="31" t="s">
        <v>398</v>
      </c>
      <c r="B1733" s="83" t="s">
        <v>3077</v>
      </c>
      <c r="C1733" s="38" t="s">
        <v>1171</v>
      </c>
      <c r="D1733" s="422" t="s">
        <v>3078</v>
      </c>
      <c r="E1733" s="165"/>
      <c r="F1733" s="31" t="s">
        <v>1387</v>
      </c>
      <c r="G1733" s="31"/>
      <c r="H1733" s="134">
        <v>2466</v>
      </c>
      <c r="I1733" s="134">
        <v>12312.9</v>
      </c>
      <c r="J1733" s="134">
        <v>0</v>
      </c>
      <c r="K1733" s="183">
        <f t="shared" si="92"/>
        <v>0</v>
      </c>
      <c r="L1733" s="183">
        <f t="shared" si="93"/>
        <v>0</v>
      </c>
      <c r="M1733" s="52">
        <f t="shared" si="94"/>
        <v>30363611.399999999</v>
      </c>
      <c r="N1733" s="77"/>
      <c r="O1733" s="83" t="s">
        <v>1198</v>
      </c>
      <c r="P1733" s="31" t="s">
        <v>759</v>
      </c>
      <c r="Q1733" s="38" t="s">
        <v>577</v>
      </c>
      <c r="R1733" s="31" t="s">
        <v>375</v>
      </c>
      <c r="S1733" s="31" t="s">
        <v>1076</v>
      </c>
    </row>
    <row r="1734" spans="1:19" ht="20.25" customHeight="1">
      <c r="A1734" s="31" t="s">
        <v>398</v>
      </c>
      <c r="B1734" s="83" t="s">
        <v>3077</v>
      </c>
      <c r="C1734" s="38" t="s">
        <v>1171</v>
      </c>
      <c r="D1734" s="422" t="s">
        <v>3078</v>
      </c>
      <c r="E1734" s="165"/>
      <c r="F1734" s="31" t="s">
        <v>517</v>
      </c>
      <c r="G1734" s="31"/>
      <c r="H1734" s="134">
        <v>2466</v>
      </c>
      <c r="I1734" s="134">
        <v>55528.6</v>
      </c>
      <c r="J1734" s="134">
        <v>15.5</v>
      </c>
      <c r="K1734" s="183">
        <f t="shared" si="92"/>
        <v>38223</v>
      </c>
      <c r="L1734" s="183">
        <f t="shared" si="93"/>
        <v>38.222999999999999</v>
      </c>
      <c r="M1734" s="52">
        <f t="shared" si="94"/>
        <v>136933527.59999999</v>
      </c>
      <c r="N1734" s="77"/>
      <c r="O1734" s="83" t="s">
        <v>1198</v>
      </c>
      <c r="P1734" s="31" t="s">
        <v>759</v>
      </c>
      <c r="Q1734" s="38" t="s">
        <v>270</v>
      </c>
      <c r="R1734" s="31" t="s">
        <v>60</v>
      </c>
      <c r="S1734" s="31" t="s">
        <v>1076</v>
      </c>
    </row>
    <row r="1735" spans="1:19" ht="20.25" customHeight="1">
      <c r="A1735" s="31" t="s">
        <v>398</v>
      </c>
      <c r="B1735" s="83" t="s">
        <v>3079</v>
      </c>
      <c r="C1735" s="38" t="s">
        <v>1171</v>
      </c>
      <c r="D1735" s="422" t="s">
        <v>3078</v>
      </c>
      <c r="E1735" s="165"/>
      <c r="F1735" s="31" t="s">
        <v>105</v>
      </c>
      <c r="G1735" s="31"/>
      <c r="H1735" s="134">
        <v>2466</v>
      </c>
      <c r="I1735" s="134">
        <v>286092.40000000002</v>
      </c>
      <c r="J1735" s="134">
        <v>42.3</v>
      </c>
      <c r="K1735" s="183">
        <f t="shared" si="92"/>
        <v>104311.79999999999</v>
      </c>
      <c r="L1735" s="183">
        <f t="shared" si="93"/>
        <v>104.31179999999999</v>
      </c>
      <c r="M1735" s="52">
        <f t="shared" si="94"/>
        <v>705503858.4000001</v>
      </c>
      <c r="N1735" s="77"/>
      <c r="O1735" s="83" t="s">
        <v>1615</v>
      </c>
      <c r="P1735" s="31" t="s">
        <v>759</v>
      </c>
      <c r="Q1735" s="38" t="s">
        <v>327</v>
      </c>
      <c r="R1735" s="31" t="s">
        <v>60</v>
      </c>
      <c r="S1735" s="31" t="s">
        <v>1076</v>
      </c>
    </row>
    <row r="1736" spans="1:19" ht="20.25" customHeight="1">
      <c r="A1736" s="31" t="s">
        <v>398</v>
      </c>
      <c r="B1736" s="83" t="s">
        <v>3079</v>
      </c>
      <c r="C1736" s="38" t="s">
        <v>1171</v>
      </c>
      <c r="D1736" s="422" t="s">
        <v>3078</v>
      </c>
      <c r="E1736" s="165"/>
      <c r="F1736" s="31" t="s">
        <v>880</v>
      </c>
      <c r="G1736" s="31"/>
      <c r="H1736" s="134">
        <v>2466</v>
      </c>
      <c r="I1736" s="134">
        <v>4119.7</v>
      </c>
      <c r="J1736" s="134">
        <v>0</v>
      </c>
      <c r="K1736" s="183">
        <f t="shared" si="92"/>
        <v>0</v>
      </c>
      <c r="L1736" s="183">
        <f t="shared" si="93"/>
        <v>0</v>
      </c>
      <c r="M1736" s="52">
        <f t="shared" si="94"/>
        <v>10159180.199999999</v>
      </c>
      <c r="N1736" s="77"/>
      <c r="O1736" s="83" t="s">
        <v>1615</v>
      </c>
      <c r="P1736" s="31" t="s">
        <v>759</v>
      </c>
      <c r="Q1736" s="38" t="s">
        <v>336</v>
      </c>
      <c r="R1736" s="31" t="s">
        <v>73</v>
      </c>
      <c r="S1736" s="31" t="s">
        <v>1076</v>
      </c>
    </row>
    <row r="1737" spans="1:19" ht="20.25" customHeight="1">
      <c r="A1737" s="31" t="s">
        <v>744</v>
      </c>
      <c r="B1737" s="83" t="s">
        <v>3080</v>
      </c>
      <c r="C1737" s="38" t="s">
        <v>64</v>
      </c>
      <c r="D1737" s="422" t="s">
        <v>1913</v>
      </c>
      <c r="E1737" s="165"/>
      <c r="F1737" s="31" t="s">
        <v>427</v>
      </c>
      <c r="G1737" s="31"/>
      <c r="H1737" s="134">
        <v>1840</v>
      </c>
      <c r="I1737" s="134">
        <v>241722.4</v>
      </c>
      <c r="J1737" s="134">
        <v>42.3</v>
      </c>
      <c r="K1737" s="183">
        <f t="shared" si="92"/>
        <v>77832</v>
      </c>
      <c r="L1737" s="183">
        <f t="shared" si="93"/>
        <v>77.831999999999994</v>
      </c>
      <c r="M1737" s="52">
        <f t="shared" si="94"/>
        <v>444769216</v>
      </c>
      <c r="N1737" s="77"/>
      <c r="O1737" s="83" t="s">
        <v>3081</v>
      </c>
      <c r="P1737" s="31" t="s">
        <v>284</v>
      </c>
      <c r="Q1737" s="38" t="s">
        <v>327</v>
      </c>
      <c r="R1737" s="31" t="s">
        <v>60</v>
      </c>
      <c r="S1737" s="31" t="s">
        <v>109</v>
      </c>
    </row>
    <row r="1738" spans="1:19" ht="20.25" customHeight="1">
      <c r="A1738" s="31" t="s">
        <v>744</v>
      </c>
      <c r="B1738" s="83" t="s">
        <v>3082</v>
      </c>
      <c r="C1738" s="38" t="s">
        <v>64</v>
      </c>
      <c r="D1738" s="422" t="s">
        <v>1913</v>
      </c>
      <c r="E1738" s="165"/>
      <c r="F1738" s="31" t="s">
        <v>880</v>
      </c>
      <c r="G1738" s="31"/>
      <c r="H1738" s="134">
        <v>1840</v>
      </c>
      <c r="I1738" s="134">
        <v>3867.6</v>
      </c>
      <c r="J1738" s="134">
        <v>0</v>
      </c>
      <c r="K1738" s="183">
        <f t="shared" si="92"/>
        <v>0</v>
      </c>
      <c r="L1738" s="183">
        <f t="shared" si="93"/>
        <v>0</v>
      </c>
      <c r="M1738" s="52">
        <f t="shared" si="94"/>
        <v>7116384</v>
      </c>
      <c r="N1738" s="77"/>
      <c r="O1738" s="83" t="s">
        <v>3081</v>
      </c>
      <c r="P1738" s="31" t="s">
        <v>284</v>
      </c>
      <c r="Q1738" s="38" t="s">
        <v>336</v>
      </c>
      <c r="R1738" s="31" t="s">
        <v>73</v>
      </c>
      <c r="S1738" s="31" t="s">
        <v>109</v>
      </c>
    </row>
    <row r="1739" spans="1:19" ht="20.25" customHeight="1">
      <c r="A1739" s="31" t="s">
        <v>744</v>
      </c>
      <c r="B1739" s="83" t="s">
        <v>3080</v>
      </c>
      <c r="C1739" s="38" t="s">
        <v>64</v>
      </c>
      <c r="D1739" s="422" t="s">
        <v>1913</v>
      </c>
      <c r="E1739" s="165"/>
      <c r="F1739" s="31" t="s">
        <v>592</v>
      </c>
      <c r="G1739" s="31"/>
      <c r="H1739" s="134">
        <v>1840</v>
      </c>
      <c r="I1739" s="134">
        <v>69135.399999999994</v>
      </c>
      <c r="J1739" s="134">
        <v>14.7</v>
      </c>
      <c r="K1739" s="183">
        <f t="shared" si="92"/>
        <v>27048</v>
      </c>
      <c r="L1739" s="183">
        <f t="shared" si="93"/>
        <v>27.047999999999998</v>
      </c>
      <c r="M1739" s="52">
        <f t="shared" si="94"/>
        <v>127209135.99999999</v>
      </c>
      <c r="N1739" s="77"/>
      <c r="O1739" s="83" t="s">
        <v>1071</v>
      </c>
      <c r="P1739" s="31" t="s">
        <v>284</v>
      </c>
      <c r="Q1739" s="38" t="s">
        <v>357</v>
      </c>
      <c r="R1739" s="31" t="s">
        <v>60</v>
      </c>
      <c r="S1739" s="31" t="s">
        <v>109</v>
      </c>
    </row>
    <row r="1740" spans="1:19" ht="20.25" customHeight="1">
      <c r="A1740" s="31" t="s">
        <v>744</v>
      </c>
      <c r="B1740" s="83" t="s">
        <v>3083</v>
      </c>
      <c r="C1740" s="38" t="s">
        <v>368</v>
      </c>
      <c r="D1740" s="422" t="s">
        <v>1913</v>
      </c>
      <c r="E1740" s="165"/>
      <c r="F1740" s="31" t="s">
        <v>211</v>
      </c>
      <c r="G1740" s="31"/>
      <c r="H1740" s="134">
        <v>1840</v>
      </c>
      <c r="I1740" s="134">
        <v>133200</v>
      </c>
      <c r="J1740" s="134">
        <v>0</v>
      </c>
      <c r="K1740" s="183">
        <f t="shared" si="92"/>
        <v>0</v>
      </c>
      <c r="L1740" s="183">
        <f t="shared" si="93"/>
        <v>0</v>
      </c>
      <c r="M1740" s="52">
        <f t="shared" si="94"/>
        <v>245088000</v>
      </c>
      <c r="N1740" s="77"/>
      <c r="O1740" s="83" t="s">
        <v>3084</v>
      </c>
      <c r="P1740" s="31" t="s">
        <v>1361</v>
      </c>
      <c r="Q1740" s="38" t="s">
        <v>281</v>
      </c>
      <c r="R1740" s="31" t="s">
        <v>70</v>
      </c>
      <c r="S1740" s="31" t="s">
        <v>109</v>
      </c>
    </row>
    <row r="1741" spans="1:19" ht="20.25" customHeight="1">
      <c r="A1741" s="31" t="s">
        <v>744</v>
      </c>
      <c r="B1741" s="83" t="s">
        <v>3085</v>
      </c>
      <c r="C1741" s="38" t="s">
        <v>2906</v>
      </c>
      <c r="D1741" s="422" t="s">
        <v>832</v>
      </c>
      <c r="E1741" s="165"/>
      <c r="F1741" s="31" t="s">
        <v>694</v>
      </c>
      <c r="G1741" s="31"/>
      <c r="H1741" s="134">
        <v>2050</v>
      </c>
      <c r="I1741" s="134">
        <v>51426</v>
      </c>
      <c r="J1741" s="134">
        <v>36</v>
      </c>
      <c r="K1741" s="183">
        <f t="shared" si="92"/>
        <v>73800</v>
      </c>
      <c r="L1741" s="183">
        <f t="shared" si="93"/>
        <v>73.8</v>
      </c>
      <c r="M1741" s="52">
        <f t="shared" si="94"/>
        <v>105423300</v>
      </c>
      <c r="N1741" s="77"/>
      <c r="O1741" s="83" t="s">
        <v>3056</v>
      </c>
      <c r="P1741" s="31" t="s">
        <v>1163</v>
      </c>
      <c r="Q1741" s="38" t="s">
        <v>358</v>
      </c>
      <c r="R1741" s="31" t="s">
        <v>68</v>
      </c>
      <c r="S1741" s="31" t="s">
        <v>109</v>
      </c>
    </row>
    <row r="1742" spans="1:19" ht="20.25" customHeight="1">
      <c r="A1742" s="31" t="s">
        <v>744</v>
      </c>
      <c r="B1742" s="83" t="s">
        <v>3086</v>
      </c>
      <c r="C1742" s="38" t="s">
        <v>2906</v>
      </c>
      <c r="D1742" s="422" t="s">
        <v>832</v>
      </c>
      <c r="E1742" s="165"/>
      <c r="F1742" s="31" t="s">
        <v>880</v>
      </c>
      <c r="G1742" s="31"/>
      <c r="H1742" s="134">
        <v>2050</v>
      </c>
      <c r="I1742" s="134">
        <v>3809.3</v>
      </c>
      <c r="J1742" s="134">
        <v>0</v>
      </c>
      <c r="K1742" s="183">
        <f t="shared" si="92"/>
        <v>0</v>
      </c>
      <c r="L1742" s="183">
        <f t="shared" si="93"/>
        <v>0</v>
      </c>
      <c r="M1742" s="52">
        <f t="shared" si="94"/>
        <v>7809065</v>
      </c>
      <c r="N1742" s="77"/>
      <c r="O1742" s="83" t="s">
        <v>3056</v>
      </c>
      <c r="P1742" s="31" t="s">
        <v>1163</v>
      </c>
      <c r="Q1742" s="38" t="s">
        <v>336</v>
      </c>
      <c r="R1742" s="31" t="s">
        <v>73</v>
      </c>
      <c r="S1742" s="31" t="s">
        <v>109</v>
      </c>
    </row>
    <row r="1743" spans="1:19" ht="20.25" customHeight="1">
      <c r="A1743" s="31" t="s">
        <v>744</v>
      </c>
      <c r="B1743" s="83" t="s">
        <v>3085</v>
      </c>
      <c r="C1743" s="38" t="s">
        <v>2906</v>
      </c>
      <c r="D1743" s="422" t="s">
        <v>832</v>
      </c>
      <c r="E1743" s="165"/>
      <c r="F1743" s="31" t="s">
        <v>590</v>
      </c>
      <c r="G1743" s="31"/>
      <c r="H1743" s="134">
        <v>2050</v>
      </c>
      <c r="I1743" s="134">
        <v>27998.2</v>
      </c>
      <c r="J1743" s="134">
        <v>17.5</v>
      </c>
      <c r="K1743" s="183">
        <f t="shared" si="92"/>
        <v>35875</v>
      </c>
      <c r="L1743" s="183">
        <f t="shared" si="93"/>
        <v>35.875</v>
      </c>
      <c r="M1743" s="52">
        <f t="shared" si="94"/>
        <v>57396310</v>
      </c>
      <c r="N1743" s="77"/>
      <c r="O1743" s="83" t="s">
        <v>3087</v>
      </c>
      <c r="P1743" s="31" t="s">
        <v>1163</v>
      </c>
      <c r="Q1743" s="38" t="s">
        <v>270</v>
      </c>
      <c r="R1743" s="31" t="s">
        <v>68</v>
      </c>
      <c r="S1743" s="31" t="s">
        <v>109</v>
      </c>
    </row>
    <row r="1744" spans="1:19" ht="20.25" customHeight="1">
      <c r="A1744" s="31" t="s">
        <v>744</v>
      </c>
      <c r="B1744" s="83" t="s">
        <v>3086</v>
      </c>
      <c r="C1744" s="38" t="s">
        <v>2906</v>
      </c>
      <c r="D1744" s="422" t="s">
        <v>832</v>
      </c>
      <c r="E1744" s="165"/>
      <c r="F1744" s="31" t="s">
        <v>1387</v>
      </c>
      <c r="G1744" s="31"/>
      <c r="H1744" s="134">
        <v>2050</v>
      </c>
      <c r="I1744" s="134">
        <v>13818.5</v>
      </c>
      <c r="J1744" s="134">
        <v>0</v>
      </c>
      <c r="K1744" s="183">
        <f t="shared" si="92"/>
        <v>0</v>
      </c>
      <c r="L1744" s="183">
        <f t="shared" si="93"/>
        <v>0</v>
      </c>
      <c r="M1744" s="52">
        <f t="shared" si="94"/>
        <v>28327925</v>
      </c>
      <c r="N1744" s="77"/>
      <c r="O1744" s="83" t="s">
        <v>3087</v>
      </c>
      <c r="P1744" s="31" t="s">
        <v>1163</v>
      </c>
      <c r="Q1744" s="38" t="s">
        <v>577</v>
      </c>
      <c r="R1744" s="31" t="s">
        <v>375</v>
      </c>
      <c r="S1744" s="31" t="s">
        <v>109</v>
      </c>
    </row>
    <row r="1745" spans="1:19" ht="20.25" customHeight="1">
      <c r="A1745" s="31" t="s">
        <v>744</v>
      </c>
      <c r="B1745" s="83" t="s">
        <v>3086</v>
      </c>
      <c r="C1745" s="38" t="s">
        <v>2906</v>
      </c>
      <c r="D1745" s="422" t="s">
        <v>832</v>
      </c>
      <c r="E1745" s="165"/>
      <c r="F1745" s="31" t="s">
        <v>534</v>
      </c>
      <c r="G1745" s="31"/>
      <c r="H1745" s="134">
        <v>2050</v>
      </c>
      <c r="I1745" s="134">
        <v>54000</v>
      </c>
      <c r="J1745" s="134">
        <v>0</v>
      </c>
      <c r="K1745" s="183">
        <f t="shared" si="92"/>
        <v>0</v>
      </c>
      <c r="L1745" s="183">
        <f t="shared" si="93"/>
        <v>0</v>
      </c>
      <c r="M1745" s="52">
        <f t="shared" si="94"/>
        <v>110700000</v>
      </c>
      <c r="N1745" s="77"/>
      <c r="O1745" s="83" t="s">
        <v>3088</v>
      </c>
      <c r="P1745" s="31" t="s">
        <v>1163</v>
      </c>
      <c r="Q1745" s="38" t="s">
        <v>278</v>
      </c>
      <c r="R1745" s="31" t="s">
        <v>73</v>
      </c>
      <c r="S1745" s="31" t="s">
        <v>109</v>
      </c>
    </row>
    <row r="1746" spans="1:19" ht="20.25" customHeight="1">
      <c r="A1746" s="31" t="s">
        <v>744</v>
      </c>
      <c r="B1746" s="83" t="s">
        <v>3086</v>
      </c>
      <c r="C1746" s="38" t="s">
        <v>2906</v>
      </c>
      <c r="D1746" s="422" t="s">
        <v>832</v>
      </c>
      <c r="E1746" s="165"/>
      <c r="F1746" s="31" t="s">
        <v>71</v>
      </c>
      <c r="G1746" s="31"/>
      <c r="H1746" s="134">
        <v>2050</v>
      </c>
      <c r="I1746" s="134">
        <v>37800</v>
      </c>
      <c r="J1746" s="134">
        <v>0</v>
      </c>
      <c r="K1746" s="183">
        <f t="shared" si="92"/>
        <v>0</v>
      </c>
      <c r="L1746" s="183">
        <f t="shared" si="93"/>
        <v>0</v>
      </c>
      <c r="M1746" s="52">
        <f t="shared" si="94"/>
        <v>77490000</v>
      </c>
      <c r="N1746" s="77"/>
      <c r="O1746" s="83" t="s">
        <v>3053</v>
      </c>
      <c r="P1746" s="31" t="s">
        <v>1163</v>
      </c>
      <c r="Q1746" s="38" t="s">
        <v>271</v>
      </c>
      <c r="R1746" s="31" t="s">
        <v>73</v>
      </c>
      <c r="S1746" s="31" t="s">
        <v>109</v>
      </c>
    </row>
    <row r="1747" spans="1:19" ht="20.25" customHeight="1">
      <c r="A1747" s="31" t="s">
        <v>744</v>
      </c>
      <c r="B1747" s="83" t="s">
        <v>3086</v>
      </c>
      <c r="C1747" s="38" t="s">
        <v>2906</v>
      </c>
      <c r="D1747" s="422" t="s">
        <v>832</v>
      </c>
      <c r="E1747" s="165"/>
      <c r="F1747" s="31" t="s">
        <v>85</v>
      </c>
      <c r="G1747" s="31"/>
      <c r="H1747" s="134">
        <v>2050</v>
      </c>
      <c r="I1747" s="134">
        <v>13038.4</v>
      </c>
      <c r="J1747" s="134">
        <v>0</v>
      </c>
      <c r="K1747" s="183">
        <f t="shared" si="92"/>
        <v>0</v>
      </c>
      <c r="L1747" s="183">
        <f t="shared" si="93"/>
        <v>0</v>
      </c>
      <c r="M1747" s="52">
        <f t="shared" si="94"/>
        <v>26728720</v>
      </c>
      <c r="N1747" s="77"/>
      <c r="O1747" s="83" t="s">
        <v>3054</v>
      </c>
      <c r="P1747" s="31" t="s">
        <v>1163</v>
      </c>
      <c r="Q1747" s="38" t="s">
        <v>336</v>
      </c>
      <c r="R1747" s="31" t="s">
        <v>73</v>
      </c>
      <c r="S1747" s="31" t="s">
        <v>109</v>
      </c>
    </row>
    <row r="1748" spans="1:19" ht="20.25" customHeight="1">
      <c r="A1748" s="31" t="s">
        <v>744</v>
      </c>
      <c r="B1748" s="83" t="s">
        <v>3086</v>
      </c>
      <c r="C1748" s="38" t="s">
        <v>2906</v>
      </c>
      <c r="D1748" s="422" t="s">
        <v>832</v>
      </c>
      <c r="E1748" s="165"/>
      <c r="F1748" s="31" t="s">
        <v>739</v>
      </c>
      <c r="G1748" s="31"/>
      <c r="H1748" s="134">
        <v>2050</v>
      </c>
      <c r="I1748" s="134">
        <v>57161.599999999999</v>
      </c>
      <c r="J1748" s="134">
        <v>0</v>
      </c>
      <c r="K1748" s="183">
        <f t="shared" si="92"/>
        <v>0</v>
      </c>
      <c r="L1748" s="183">
        <f t="shared" si="93"/>
        <v>0</v>
      </c>
      <c r="M1748" s="52">
        <f t="shared" si="94"/>
        <v>117181280</v>
      </c>
      <c r="N1748" s="77"/>
      <c r="O1748" s="83" t="s">
        <v>3054</v>
      </c>
      <c r="P1748" s="31" t="s">
        <v>1163</v>
      </c>
      <c r="Q1748" s="38" t="s">
        <v>271</v>
      </c>
      <c r="R1748" s="31" t="s">
        <v>73</v>
      </c>
      <c r="S1748" s="31" t="s">
        <v>109</v>
      </c>
    </row>
    <row r="1749" spans="1:19" ht="20.25" customHeight="1">
      <c r="A1749" s="31" t="s">
        <v>744</v>
      </c>
      <c r="B1749" s="83" t="s">
        <v>3086</v>
      </c>
      <c r="C1749" s="38" t="s">
        <v>2906</v>
      </c>
      <c r="D1749" s="422" t="s">
        <v>832</v>
      </c>
      <c r="E1749" s="165"/>
      <c r="F1749" s="31" t="s">
        <v>75</v>
      </c>
      <c r="G1749" s="31"/>
      <c r="H1749" s="134">
        <v>2050</v>
      </c>
      <c r="I1749" s="134">
        <v>35973.599999999999</v>
      </c>
      <c r="J1749" s="134">
        <v>0</v>
      </c>
      <c r="K1749" s="183">
        <f t="shared" si="92"/>
        <v>0</v>
      </c>
      <c r="L1749" s="183">
        <f t="shared" si="93"/>
        <v>0</v>
      </c>
      <c r="M1749" s="52">
        <f t="shared" si="94"/>
        <v>73745880</v>
      </c>
      <c r="N1749" s="77"/>
      <c r="O1749" s="83" t="s">
        <v>3057</v>
      </c>
      <c r="P1749" s="31" t="s">
        <v>1163</v>
      </c>
      <c r="Q1749" s="38" t="s">
        <v>272</v>
      </c>
      <c r="R1749" s="31" t="s">
        <v>73</v>
      </c>
      <c r="S1749" s="31" t="s">
        <v>109</v>
      </c>
    </row>
    <row r="1750" spans="1:19" ht="20.25" customHeight="1">
      <c r="A1750" s="31" t="s">
        <v>744</v>
      </c>
      <c r="B1750" s="83" t="s">
        <v>3086</v>
      </c>
      <c r="C1750" s="38" t="s">
        <v>2906</v>
      </c>
      <c r="D1750" s="422" t="s">
        <v>832</v>
      </c>
      <c r="E1750" s="165"/>
      <c r="F1750" s="31" t="s">
        <v>1937</v>
      </c>
      <c r="G1750" s="31"/>
      <c r="H1750" s="134">
        <v>2050</v>
      </c>
      <c r="I1750" s="134">
        <v>7397.8</v>
      </c>
      <c r="J1750" s="134">
        <v>0</v>
      </c>
      <c r="K1750" s="183">
        <f t="shared" si="92"/>
        <v>0</v>
      </c>
      <c r="L1750" s="183">
        <f t="shared" si="93"/>
        <v>0</v>
      </c>
      <c r="M1750" s="52">
        <f t="shared" si="94"/>
        <v>15165490</v>
      </c>
      <c r="N1750" s="77"/>
      <c r="O1750" s="83" t="s">
        <v>3057</v>
      </c>
      <c r="P1750" s="31" t="s">
        <v>1163</v>
      </c>
      <c r="Q1750" s="38" t="s">
        <v>336</v>
      </c>
      <c r="R1750" s="31" t="s">
        <v>73</v>
      </c>
      <c r="S1750" s="31" t="s">
        <v>109</v>
      </c>
    </row>
    <row r="1751" spans="1:19" ht="20.25" customHeight="1">
      <c r="A1751" s="31" t="s">
        <v>744</v>
      </c>
      <c r="B1751" s="83" t="s">
        <v>3086</v>
      </c>
      <c r="C1751" s="38" t="s">
        <v>2906</v>
      </c>
      <c r="D1751" s="422" t="s">
        <v>832</v>
      </c>
      <c r="E1751" s="165"/>
      <c r="F1751" s="31" t="s">
        <v>81</v>
      </c>
      <c r="G1751" s="31"/>
      <c r="H1751" s="134">
        <v>2050</v>
      </c>
      <c r="I1751" s="134">
        <v>5076.8999999999996</v>
      </c>
      <c r="J1751" s="134">
        <v>0</v>
      </c>
      <c r="K1751" s="183">
        <f t="shared" si="92"/>
        <v>0</v>
      </c>
      <c r="L1751" s="183">
        <f t="shared" si="93"/>
        <v>0</v>
      </c>
      <c r="M1751" s="52">
        <f t="shared" si="94"/>
        <v>10407645</v>
      </c>
      <c r="N1751" s="77"/>
      <c r="O1751" s="83" t="s">
        <v>3057</v>
      </c>
      <c r="P1751" s="31" t="s">
        <v>1163</v>
      </c>
      <c r="Q1751" s="38" t="s">
        <v>336</v>
      </c>
      <c r="R1751" s="31" t="s">
        <v>73</v>
      </c>
      <c r="S1751" s="31" t="s">
        <v>109</v>
      </c>
    </row>
    <row r="1752" spans="1:19" ht="20.25" customHeight="1">
      <c r="A1752" s="31" t="s">
        <v>744</v>
      </c>
      <c r="B1752" s="83" t="s">
        <v>3086</v>
      </c>
      <c r="C1752" s="38" t="s">
        <v>2906</v>
      </c>
      <c r="D1752" s="422" t="s">
        <v>832</v>
      </c>
      <c r="E1752" s="165"/>
      <c r="F1752" s="31" t="s">
        <v>85</v>
      </c>
      <c r="G1752" s="31"/>
      <c r="H1752" s="134">
        <v>2050</v>
      </c>
      <c r="I1752" s="134">
        <v>10951.6</v>
      </c>
      <c r="J1752" s="134">
        <v>0</v>
      </c>
      <c r="K1752" s="183">
        <f t="shared" si="92"/>
        <v>0</v>
      </c>
      <c r="L1752" s="183">
        <f t="shared" si="93"/>
        <v>0</v>
      </c>
      <c r="M1752" s="52">
        <f t="shared" si="94"/>
        <v>22450780</v>
      </c>
      <c r="N1752" s="77"/>
      <c r="O1752" s="83" t="s">
        <v>3057</v>
      </c>
      <c r="P1752" s="31" t="s">
        <v>1163</v>
      </c>
      <c r="Q1752" s="38" t="s">
        <v>336</v>
      </c>
      <c r="R1752" s="31" t="s">
        <v>73</v>
      </c>
      <c r="S1752" s="31" t="s">
        <v>109</v>
      </c>
    </row>
    <row r="1753" spans="1:19" ht="20.25" customHeight="1">
      <c r="A1753" s="31" t="s">
        <v>744</v>
      </c>
      <c r="B1753" s="83" t="s">
        <v>3086</v>
      </c>
      <c r="C1753" s="38" t="s">
        <v>2906</v>
      </c>
      <c r="D1753" s="422" t="s">
        <v>832</v>
      </c>
      <c r="E1753" s="165"/>
      <c r="F1753" s="31" t="s">
        <v>83</v>
      </c>
      <c r="G1753" s="31"/>
      <c r="H1753" s="134">
        <v>2050</v>
      </c>
      <c r="I1753" s="134">
        <v>12000</v>
      </c>
      <c r="J1753" s="134">
        <v>0</v>
      </c>
      <c r="K1753" s="183">
        <f t="shared" si="92"/>
        <v>0</v>
      </c>
      <c r="L1753" s="183">
        <f t="shared" si="93"/>
        <v>0</v>
      </c>
      <c r="M1753" s="52">
        <f t="shared" si="94"/>
        <v>24600000</v>
      </c>
      <c r="N1753" s="77"/>
      <c r="O1753" s="83" t="s">
        <v>11</v>
      </c>
      <c r="P1753" s="31" t="s">
        <v>1163</v>
      </c>
      <c r="Q1753" s="38" t="s">
        <v>336</v>
      </c>
      <c r="R1753" s="31" t="s">
        <v>73</v>
      </c>
      <c r="S1753" s="31" t="s">
        <v>109</v>
      </c>
    </row>
    <row r="1754" spans="1:19" ht="20.25" customHeight="1">
      <c r="A1754" s="31" t="s">
        <v>744</v>
      </c>
      <c r="B1754" s="83" t="s">
        <v>3086</v>
      </c>
      <c r="C1754" s="38" t="s">
        <v>2906</v>
      </c>
      <c r="D1754" s="422" t="s">
        <v>832</v>
      </c>
      <c r="E1754" s="165"/>
      <c r="F1754" s="31" t="s">
        <v>985</v>
      </c>
      <c r="G1754" s="31"/>
      <c r="H1754" s="134">
        <v>2050</v>
      </c>
      <c r="I1754" s="134">
        <v>7200</v>
      </c>
      <c r="J1754" s="134">
        <v>0</v>
      </c>
      <c r="K1754" s="183">
        <f t="shared" si="92"/>
        <v>0</v>
      </c>
      <c r="L1754" s="183">
        <f t="shared" si="93"/>
        <v>0</v>
      </c>
      <c r="M1754" s="52">
        <f t="shared" si="94"/>
        <v>14760000</v>
      </c>
      <c r="N1754" s="77"/>
      <c r="O1754" s="83" t="s">
        <v>586</v>
      </c>
      <c r="P1754" s="31" t="s">
        <v>1163</v>
      </c>
      <c r="Q1754" s="38" t="s">
        <v>336</v>
      </c>
      <c r="R1754" s="31" t="s">
        <v>73</v>
      </c>
      <c r="S1754" s="31" t="s">
        <v>109</v>
      </c>
    </row>
    <row r="1755" spans="1:19" ht="20.25" customHeight="1">
      <c r="A1755" s="31" t="s">
        <v>744</v>
      </c>
      <c r="B1755" s="83" t="s">
        <v>3086</v>
      </c>
      <c r="C1755" s="38" t="s">
        <v>2906</v>
      </c>
      <c r="D1755" s="422" t="s">
        <v>832</v>
      </c>
      <c r="E1755" s="165"/>
      <c r="F1755" s="31" t="s">
        <v>1724</v>
      </c>
      <c r="G1755" s="31"/>
      <c r="H1755" s="134">
        <v>2050</v>
      </c>
      <c r="I1755" s="134">
        <v>16200</v>
      </c>
      <c r="J1755" s="134">
        <v>0</v>
      </c>
      <c r="K1755" s="183">
        <f t="shared" si="92"/>
        <v>0</v>
      </c>
      <c r="L1755" s="183">
        <f t="shared" si="93"/>
        <v>0</v>
      </c>
      <c r="M1755" s="52">
        <f t="shared" si="94"/>
        <v>33210000</v>
      </c>
      <c r="N1755" s="77"/>
      <c r="O1755" s="83" t="s">
        <v>586</v>
      </c>
      <c r="P1755" s="31" t="s">
        <v>1163</v>
      </c>
      <c r="Q1755" s="38" t="s">
        <v>336</v>
      </c>
      <c r="R1755" s="31" t="s">
        <v>73</v>
      </c>
      <c r="S1755" s="31" t="s">
        <v>109</v>
      </c>
    </row>
    <row r="1756" spans="1:19" ht="20.25" customHeight="1">
      <c r="A1756" s="31" t="s">
        <v>744</v>
      </c>
      <c r="B1756" s="83" t="s">
        <v>3086</v>
      </c>
      <c r="C1756" s="38" t="s">
        <v>2906</v>
      </c>
      <c r="D1756" s="422" t="s">
        <v>832</v>
      </c>
      <c r="E1756" s="165"/>
      <c r="F1756" s="31" t="s">
        <v>745</v>
      </c>
      <c r="G1756" s="31"/>
      <c r="H1756" s="134">
        <v>2050</v>
      </c>
      <c r="I1756" s="134">
        <v>10800</v>
      </c>
      <c r="J1756" s="134">
        <v>0</v>
      </c>
      <c r="K1756" s="183">
        <f t="shared" si="92"/>
        <v>0</v>
      </c>
      <c r="L1756" s="183">
        <f t="shared" si="93"/>
        <v>0</v>
      </c>
      <c r="M1756" s="52">
        <f t="shared" si="94"/>
        <v>22140000</v>
      </c>
      <c r="N1756" s="77"/>
      <c r="O1756" s="83" t="s">
        <v>3089</v>
      </c>
      <c r="P1756" s="31" t="s">
        <v>1163</v>
      </c>
      <c r="Q1756" s="38" t="s">
        <v>360</v>
      </c>
      <c r="R1756" s="31" t="s">
        <v>73</v>
      </c>
      <c r="S1756" s="31" t="s">
        <v>109</v>
      </c>
    </row>
    <row r="1757" spans="1:19" ht="20.25" customHeight="1">
      <c r="A1757" s="31" t="s">
        <v>744</v>
      </c>
      <c r="B1757" s="83" t="s">
        <v>3086</v>
      </c>
      <c r="C1757" s="38" t="s">
        <v>2906</v>
      </c>
      <c r="D1757" s="422" t="s">
        <v>832</v>
      </c>
      <c r="E1757" s="165"/>
      <c r="F1757" s="31" t="s">
        <v>746</v>
      </c>
      <c r="G1757" s="31"/>
      <c r="H1757" s="134">
        <v>2050</v>
      </c>
      <c r="I1757" s="134">
        <v>16200</v>
      </c>
      <c r="J1757" s="134">
        <v>0</v>
      </c>
      <c r="K1757" s="183">
        <f t="shared" si="92"/>
        <v>0</v>
      </c>
      <c r="L1757" s="183">
        <f t="shared" si="93"/>
        <v>0</v>
      </c>
      <c r="M1757" s="52">
        <f t="shared" si="94"/>
        <v>33210000</v>
      </c>
      <c r="N1757" s="77"/>
      <c r="O1757" s="83" t="s">
        <v>3090</v>
      </c>
      <c r="P1757" s="31" t="s">
        <v>1163</v>
      </c>
      <c r="Q1757" s="38" t="s">
        <v>360</v>
      </c>
      <c r="R1757" s="31" t="s">
        <v>73</v>
      </c>
      <c r="S1757" s="31" t="s">
        <v>109</v>
      </c>
    </row>
    <row r="1758" spans="1:19" ht="20.25" customHeight="1">
      <c r="A1758" s="31" t="s">
        <v>744</v>
      </c>
      <c r="B1758" s="83" t="s">
        <v>3086</v>
      </c>
      <c r="C1758" s="38" t="s">
        <v>2906</v>
      </c>
      <c r="D1758" s="422" t="s">
        <v>832</v>
      </c>
      <c r="E1758" s="165"/>
      <c r="F1758" s="31" t="s">
        <v>359</v>
      </c>
      <c r="G1758" s="31"/>
      <c r="H1758" s="134">
        <v>2050</v>
      </c>
      <c r="I1758" s="134">
        <v>18000</v>
      </c>
      <c r="J1758" s="134">
        <v>0</v>
      </c>
      <c r="K1758" s="183">
        <f t="shared" si="92"/>
        <v>0</v>
      </c>
      <c r="L1758" s="183">
        <f t="shared" si="93"/>
        <v>0</v>
      </c>
      <c r="M1758" s="52">
        <f t="shared" si="94"/>
        <v>36900000</v>
      </c>
      <c r="N1758" s="77"/>
      <c r="O1758" s="83" t="s">
        <v>3091</v>
      </c>
      <c r="P1758" s="31" t="s">
        <v>1163</v>
      </c>
      <c r="Q1758" s="38" t="s">
        <v>360</v>
      </c>
      <c r="R1758" s="31" t="s">
        <v>73</v>
      </c>
      <c r="S1758" s="31" t="s">
        <v>109</v>
      </c>
    </row>
    <row r="1759" spans="1:19" ht="20.25" customHeight="1">
      <c r="A1759" s="31" t="s">
        <v>744</v>
      </c>
      <c r="B1759" s="83" t="s">
        <v>3086</v>
      </c>
      <c r="C1759" s="38" t="s">
        <v>2906</v>
      </c>
      <c r="D1759" s="422" t="s">
        <v>832</v>
      </c>
      <c r="E1759" s="165"/>
      <c r="F1759" s="31" t="s">
        <v>465</v>
      </c>
      <c r="G1759" s="31"/>
      <c r="H1759" s="134">
        <v>2050</v>
      </c>
      <c r="I1759" s="134">
        <v>9000</v>
      </c>
      <c r="J1759" s="134">
        <v>0</v>
      </c>
      <c r="K1759" s="183">
        <f t="shared" si="92"/>
        <v>0</v>
      </c>
      <c r="L1759" s="183">
        <f t="shared" si="93"/>
        <v>0</v>
      </c>
      <c r="M1759" s="52">
        <f t="shared" si="94"/>
        <v>18450000</v>
      </c>
      <c r="N1759" s="77"/>
      <c r="O1759" s="83" t="s">
        <v>3092</v>
      </c>
      <c r="P1759" s="31" t="s">
        <v>1163</v>
      </c>
      <c r="Q1759" s="38" t="s">
        <v>360</v>
      </c>
      <c r="R1759" s="31" t="s">
        <v>73</v>
      </c>
      <c r="S1759" s="31" t="s">
        <v>109</v>
      </c>
    </row>
    <row r="1760" spans="1:19" ht="20.25" customHeight="1">
      <c r="A1760" s="31" t="s">
        <v>744</v>
      </c>
      <c r="B1760" s="83" t="s">
        <v>3086</v>
      </c>
      <c r="C1760" s="38" t="s">
        <v>2906</v>
      </c>
      <c r="D1760" s="422" t="s">
        <v>832</v>
      </c>
      <c r="E1760" s="165"/>
      <c r="F1760" s="31" t="s">
        <v>881</v>
      </c>
      <c r="G1760" s="31"/>
      <c r="H1760" s="134">
        <v>2050</v>
      </c>
      <c r="I1760" s="134">
        <v>11700</v>
      </c>
      <c r="J1760" s="134">
        <v>0</v>
      </c>
      <c r="K1760" s="183">
        <f t="shared" si="92"/>
        <v>0</v>
      </c>
      <c r="L1760" s="183">
        <f t="shared" si="93"/>
        <v>0</v>
      </c>
      <c r="M1760" s="52">
        <f t="shared" si="94"/>
        <v>23985000</v>
      </c>
      <c r="N1760" s="77"/>
      <c r="O1760" s="83" t="s">
        <v>3058</v>
      </c>
      <c r="P1760" s="31" t="s">
        <v>1163</v>
      </c>
      <c r="Q1760" s="38" t="s">
        <v>336</v>
      </c>
      <c r="R1760" s="31" t="s">
        <v>73</v>
      </c>
      <c r="S1760" s="31" t="s">
        <v>109</v>
      </c>
    </row>
    <row r="1761" spans="1:19" ht="20.25" customHeight="1">
      <c r="A1761" s="31" t="s">
        <v>744</v>
      </c>
      <c r="B1761" s="83" t="s">
        <v>3086</v>
      </c>
      <c r="C1761" s="38" t="s">
        <v>2906</v>
      </c>
      <c r="D1761" s="422" t="s">
        <v>832</v>
      </c>
      <c r="E1761" s="165"/>
      <c r="F1761" s="31" t="s">
        <v>3093</v>
      </c>
      <c r="G1761" s="31"/>
      <c r="H1761" s="134">
        <v>1</v>
      </c>
      <c r="I1761" s="134">
        <v>12600</v>
      </c>
      <c r="J1761" s="134">
        <v>0</v>
      </c>
      <c r="K1761" s="183">
        <f t="shared" si="92"/>
        <v>0</v>
      </c>
      <c r="L1761" s="183">
        <f t="shared" si="93"/>
        <v>0</v>
      </c>
      <c r="M1761" s="52">
        <f t="shared" si="94"/>
        <v>12600</v>
      </c>
      <c r="N1761" s="77"/>
      <c r="O1761" s="83" t="s">
        <v>3094</v>
      </c>
      <c r="P1761" s="31" t="s">
        <v>1163</v>
      </c>
      <c r="Q1761" s="38" t="s">
        <v>336</v>
      </c>
      <c r="R1761" s="31" t="s">
        <v>73</v>
      </c>
      <c r="S1761" s="31" t="s">
        <v>109</v>
      </c>
    </row>
    <row r="1762" spans="1:19" ht="20.25" customHeight="1">
      <c r="A1762" s="31" t="s">
        <v>744</v>
      </c>
      <c r="B1762" s="83" t="s">
        <v>3086</v>
      </c>
      <c r="C1762" s="38" t="s">
        <v>2906</v>
      </c>
      <c r="D1762" s="422" t="s">
        <v>832</v>
      </c>
      <c r="E1762" s="165"/>
      <c r="F1762" s="31" t="s">
        <v>882</v>
      </c>
      <c r="G1762" s="31"/>
      <c r="H1762" s="134">
        <v>2050</v>
      </c>
      <c r="I1762" s="134">
        <v>9900</v>
      </c>
      <c r="J1762" s="134">
        <v>0</v>
      </c>
      <c r="K1762" s="183">
        <f t="shared" si="92"/>
        <v>0</v>
      </c>
      <c r="L1762" s="183">
        <f t="shared" si="93"/>
        <v>0</v>
      </c>
      <c r="M1762" s="52">
        <f t="shared" si="94"/>
        <v>20295000</v>
      </c>
      <c r="N1762" s="77"/>
      <c r="O1762" s="83" t="s">
        <v>3095</v>
      </c>
      <c r="P1762" s="31" t="s">
        <v>1163</v>
      </c>
      <c r="Q1762" s="38" t="s">
        <v>336</v>
      </c>
      <c r="R1762" s="31" t="s">
        <v>73</v>
      </c>
      <c r="S1762" s="31" t="s">
        <v>109</v>
      </c>
    </row>
    <row r="1763" spans="1:19" ht="20.25" customHeight="1">
      <c r="A1763" s="31" t="s">
        <v>744</v>
      </c>
      <c r="B1763" s="83" t="s">
        <v>3086</v>
      </c>
      <c r="C1763" s="38" t="s">
        <v>2906</v>
      </c>
      <c r="D1763" s="422" t="s">
        <v>832</v>
      </c>
      <c r="E1763" s="165"/>
      <c r="F1763" s="31" t="s">
        <v>880</v>
      </c>
      <c r="G1763" s="31"/>
      <c r="H1763" s="134">
        <v>2050</v>
      </c>
      <c r="I1763" s="134">
        <v>4140</v>
      </c>
      <c r="J1763" s="134">
        <v>0</v>
      </c>
      <c r="K1763" s="183">
        <f t="shared" si="92"/>
        <v>0</v>
      </c>
      <c r="L1763" s="183">
        <f t="shared" si="93"/>
        <v>0</v>
      </c>
      <c r="M1763" s="52">
        <f t="shared" si="94"/>
        <v>8487000</v>
      </c>
      <c r="N1763" s="77"/>
      <c r="O1763" s="83" t="s">
        <v>3055</v>
      </c>
      <c r="P1763" s="31" t="s">
        <v>1163</v>
      </c>
      <c r="Q1763" s="38" t="s">
        <v>336</v>
      </c>
      <c r="R1763" s="31" t="s">
        <v>73</v>
      </c>
      <c r="S1763" s="31" t="s">
        <v>109</v>
      </c>
    </row>
    <row r="1764" spans="1:19" ht="20.25" customHeight="1">
      <c r="A1764" s="31" t="s">
        <v>3052</v>
      </c>
      <c r="B1764" s="83" t="s">
        <v>3096</v>
      </c>
      <c r="C1764" s="38" t="s">
        <v>64</v>
      </c>
      <c r="D1764" s="422" t="s">
        <v>833</v>
      </c>
      <c r="E1764" s="165"/>
      <c r="F1764" s="31" t="s">
        <v>880</v>
      </c>
      <c r="G1764" s="31"/>
      <c r="H1764" s="134">
        <v>1962</v>
      </c>
      <c r="I1764" s="134">
        <v>2918.9</v>
      </c>
      <c r="J1764" s="134">
        <v>0</v>
      </c>
      <c r="K1764" s="183">
        <f t="shared" si="92"/>
        <v>0</v>
      </c>
      <c r="L1764" s="183">
        <f t="shared" si="93"/>
        <v>0</v>
      </c>
      <c r="M1764" s="52">
        <f t="shared" si="94"/>
        <v>5726881.7999999998</v>
      </c>
      <c r="N1764" s="77"/>
      <c r="O1764" s="83" t="s">
        <v>3097</v>
      </c>
      <c r="P1764" s="31" t="s">
        <v>284</v>
      </c>
      <c r="Q1764" s="38" t="s">
        <v>336</v>
      </c>
      <c r="R1764" s="31" t="s">
        <v>73</v>
      </c>
      <c r="S1764" s="31" t="s">
        <v>1682</v>
      </c>
    </row>
    <row r="1765" spans="1:19" ht="20.25" customHeight="1">
      <c r="A1765" s="31" t="s">
        <v>3052</v>
      </c>
      <c r="B1765" s="83" t="s">
        <v>3098</v>
      </c>
      <c r="C1765" s="38" t="s">
        <v>64</v>
      </c>
      <c r="D1765" s="422" t="s">
        <v>833</v>
      </c>
      <c r="E1765" s="165"/>
      <c r="F1765" s="31" t="s">
        <v>223</v>
      </c>
      <c r="G1765" s="31"/>
      <c r="H1765" s="134">
        <v>1962</v>
      </c>
      <c r="I1765" s="134">
        <v>68919</v>
      </c>
      <c r="J1765" s="134">
        <v>33</v>
      </c>
      <c r="K1765" s="183">
        <f t="shared" si="92"/>
        <v>64746</v>
      </c>
      <c r="L1765" s="183">
        <f t="shared" si="93"/>
        <v>64.745999999999995</v>
      </c>
      <c r="M1765" s="52">
        <f t="shared" si="94"/>
        <v>135219078</v>
      </c>
      <c r="N1765" s="77"/>
      <c r="O1765" s="83" t="s">
        <v>3097</v>
      </c>
      <c r="P1765" s="31" t="s">
        <v>284</v>
      </c>
      <c r="Q1765" s="38" t="s">
        <v>370</v>
      </c>
      <c r="R1765" s="31" t="s">
        <v>68</v>
      </c>
      <c r="S1765" s="31" t="s">
        <v>1682</v>
      </c>
    </row>
    <row r="1766" spans="1:19" ht="20.25" customHeight="1">
      <c r="A1766" s="31" t="s">
        <v>3052</v>
      </c>
      <c r="B1766" s="83" t="s">
        <v>3098</v>
      </c>
      <c r="C1766" s="38" t="s">
        <v>64</v>
      </c>
      <c r="D1766" s="422" t="s">
        <v>833</v>
      </c>
      <c r="E1766" s="165"/>
      <c r="F1766" s="31" t="s">
        <v>643</v>
      </c>
      <c r="G1766" s="31"/>
      <c r="H1766" s="134">
        <v>1962</v>
      </c>
      <c r="I1766" s="134">
        <v>50949.4</v>
      </c>
      <c r="J1766" s="134">
        <v>15.5</v>
      </c>
      <c r="K1766" s="183">
        <f t="shared" si="92"/>
        <v>30411</v>
      </c>
      <c r="L1766" s="183">
        <f t="shared" si="93"/>
        <v>30.411000000000001</v>
      </c>
      <c r="M1766" s="52">
        <f t="shared" si="94"/>
        <v>99962722.799999997</v>
      </c>
      <c r="N1766" s="77"/>
      <c r="O1766" s="83" t="s">
        <v>3099</v>
      </c>
      <c r="P1766" s="31" t="s">
        <v>284</v>
      </c>
      <c r="Q1766" s="38" t="s">
        <v>270</v>
      </c>
      <c r="R1766" s="31" t="s">
        <v>60</v>
      </c>
      <c r="S1766" s="31" t="s">
        <v>1682</v>
      </c>
    </row>
    <row r="1767" spans="1:19" ht="20.25" customHeight="1">
      <c r="A1767" s="31" t="s">
        <v>3052</v>
      </c>
      <c r="B1767" s="83" t="s">
        <v>3098</v>
      </c>
      <c r="C1767" s="38" t="s">
        <v>64</v>
      </c>
      <c r="D1767" s="422" t="s">
        <v>833</v>
      </c>
      <c r="E1767" s="165"/>
      <c r="F1767" s="31" t="s">
        <v>1387</v>
      </c>
      <c r="G1767" s="31"/>
      <c r="H1767" s="134">
        <v>1962</v>
      </c>
      <c r="I1767" s="134">
        <v>11297.5</v>
      </c>
      <c r="J1767" s="134">
        <v>0</v>
      </c>
      <c r="K1767" s="183">
        <f t="shared" si="92"/>
        <v>0</v>
      </c>
      <c r="L1767" s="183">
        <f t="shared" si="93"/>
        <v>0</v>
      </c>
      <c r="M1767" s="52">
        <f t="shared" si="94"/>
        <v>22165695</v>
      </c>
      <c r="N1767" s="77"/>
      <c r="O1767" s="83" t="s">
        <v>3099</v>
      </c>
      <c r="P1767" s="31" t="s">
        <v>284</v>
      </c>
      <c r="Q1767" s="38" t="s">
        <v>577</v>
      </c>
      <c r="R1767" s="31" t="s">
        <v>375</v>
      </c>
      <c r="S1767" s="31" t="s">
        <v>1682</v>
      </c>
    </row>
    <row r="1768" spans="1:19" ht="20.25" customHeight="1">
      <c r="A1768" s="31" t="s">
        <v>3052</v>
      </c>
      <c r="B1768" s="83" t="s">
        <v>3098</v>
      </c>
      <c r="C1768" s="38" t="s">
        <v>64</v>
      </c>
      <c r="D1768" s="422" t="s">
        <v>833</v>
      </c>
      <c r="E1768" s="165"/>
      <c r="F1768" s="31" t="s">
        <v>1336</v>
      </c>
      <c r="G1768" s="31"/>
      <c r="H1768" s="134">
        <v>981</v>
      </c>
      <c r="I1768" s="134">
        <v>110000</v>
      </c>
      <c r="J1768" s="134">
        <v>0</v>
      </c>
      <c r="K1768" s="183">
        <f t="shared" si="92"/>
        <v>0</v>
      </c>
      <c r="L1768" s="183">
        <f t="shared" si="93"/>
        <v>0</v>
      </c>
      <c r="M1768" s="52">
        <f t="shared" si="94"/>
        <v>107910000</v>
      </c>
      <c r="N1768" s="77"/>
      <c r="O1768" s="83" t="s">
        <v>854</v>
      </c>
      <c r="P1768" s="31" t="s">
        <v>284</v>
      </c>
      <c r="Q1768" s="38" t="s">
        <v>281</v>
      </c>
      <c r="R1768" s="31" t="s">
        <v>70</v>
      </c>
      <c r="S1768" s="31" t="s">
        <v>1682</v>
      </c>
    </row>
    <row r="1769" spans="1:19" ht="20.25" customHeight="1">
      <c r="A1769" s="31" t="s">
        <v>770</v>
      </c>
      <c r="B1769" s="83" t="s">
        <v>3100</v>
      </c>
      <c r="C1769" s="38" t="s">
        <v>425</v>
      </c>
      <c r="D1769" s="422" t="s">
        <v>255</v>
      </c>
      <c r="E1769" s="165"/>
      <c r="F1769" s="31" t="s">
        <v>2844</v>
      </c>
      <c r="G1769" s="31"/>
      <c r="H1769" s="134">
        <v>283</v>
      </c>
      <c r="I1769" s="134">
        <v>55577.2</v>
      </c>
      <c r="J1769" s="134">
        <v>19</v>
      </c>
      <c r="K1769" s="183">
        <f t="shared" si="92"/>
        <v>5377</v>
      </c>
      <c r="L1769" s="183">
        <f t="shared" si="93"/>
        <v>5.3769999999999998</v>
      </c>
      <c r="M1769" s="52">
        <f t="shared" si="94"/>
        <v>15728347.6</v>
      </c>
      <c r="N1769" s="77"/>
      <c r="O1769" s="83" t="s">
        <v>3101</v>
      </c>
      <c r="P1769" s="31" t="s">
        <v>372</v>
      </c>
      <c r="Q1769" s="38" t="s">
        <v>361</v>
      </c>
      <c r="R1769" s="31" t="s">
        <v>68</v>
      </c>
      <c r="S1769" s="31" t="s">
        <v>237</v>
      </c>
    </row>
    <row r="1770" spans="1:19" ht="20.25" customHeight="1">
      <c r="A1770" s="31" t="s">
        <v>770</v>
      </c>
      <c r="B1770" s="83" t="s">
        <v>3102</v>
      </c>
      <c r="C1770" s="38" t="s">
        <v>425</v>
      </c>
      <c r="D1770" s="422" t="s">
        <v>255</v>
      </c>
      <c r="E1770" s="165"/>
      <c r="F1770" s="31" t="s">
        <v>612</v>
      </c>
      <c r="G1770" s="31"/>
      <c r="H1770" s="134">
        <v>283</v>
      </c>
      <c r="I1770" s="134">
        <v>36089.1</v>
      </c>
      <c r="J1770" s="134">
        <v>0</v>
      </c>
      <c r="K1770" s="183">
        <f t="shared" si="92"/>
        <v>0</v>
      </c>
      <c r="L1770" s="183">
        <f t="shared" si="93"/>
        <v>0</v>
      </c>
      <c r="M1770" s="52">
        <f t="shared" si="94"/>
        <v>10213215.299999999</v>
      </c>
      <c r="N1770" s="77"/>
      <c r="O1770" s="83" t="s">
        <v>3101</v>
      </c>
      <c r="P1770" s="31" t="s">
        <v>372</v>
      </c>
      <c r="Q1770" s="38" t="s">
        <v>307</v>
      </c>
      <c r="R1770" s="31" t="s">
        <v>73</v>
      </c>
      <c r="S1770" s="31" t="s">
        <v>237</v>
      </c>
    </row>
    <row r="1771" spans="1:19" ht="20.25" customHeight="1">
      <c r="A1771" s="31" t="s">
        <v>770</v>
      </c>
      <c r="B1771" s="83" t="s">
        <v>3102</v>
      </c>
      <c r="C1771" s="38" t="s">
        <v>425</v>
      </c>
      <c r="D1771" s="422" t="s">
        <v>255</v>
      </c>
      <c r="E1771" s="165"/>
      <c r="F1771" s="31" t="s">
        <v>2844</v>
      </c>
      <c r="G1771" s="31"/>
      <c r="H1771" s="134">
        <v>49</v>
      </c>
      <c r="I1771" s="134">
        <v>49893.5</v>
      </c>
      <c r="J1771" s="134">
        <v>19</v>
      </c>
      <c r="K1771" s="183">
        <f t="shared" si="92"/>
        <v>931</v>
      </c>
      <c r="L1771" s="183">
        <f t="shared" si="93"/>
        <v>0.93100000000000005</v>
      </c>
      <c r="M1771" s="52">
        <f t="shared" si="94"/>
        <v>2444781.5</v>
      </c>
      <c r="N1771" s="77"/>
      <c r="O1771" s="83" t="s">
        <v>3103</v>
      </c>
      <c r="P1771" s="31" t="s">
        <v>372</v>
      </c>
      <c r="Q1771" s="38" t="s">
        <v>361</v>
      </c>
      <c r="R1771" s="31" t="s">
        <v>68</v>
      </c>
      <c r="S1771" s="31" t="s">
        <v>237</v>
      </c>
    </row>
    <row r="1772" spans="1:19" ht="20.25" customHeight="1">
      <c r="A1772" s="31" t="s">
        <v>770</v>
      </c>
      <c r="B1772" s="83" t="s">
        <v>3102</v>
      </c>
      <c r="C1772" s="38" t="s">
        <v>425</v>
      </c>
      <c r="D1772" s="422" t="s">
        <v>255</v>
      </c>
      <c r="E1772" s="165"/>
      <c r="F1772" s="31" t="s">
        <v>714</v>
      </c>
      <c r="G1772" s="31"/>
      <c r="H1772" s="134">
        <v>49</v>
      </c>
      <c r="I1772" s="134">
        <v>55899.199999999997</v>
      </c>
      <c r="J1772" s="134">
        <v>0</v>
      </c>
      <c r="K1772" s="183">
        <f t="shared" si="92"/>
        <v>0</v>
      </c>
      <c r="L1772" s="183">
        <f t="shared" si="93"/>
        <v>0</v>
      </c>
      <c r="M1772" s="52">
        <f t="shared" si="94"/>
        <v>2739060.8</v>
      </c>
      <c r="N1772" s="77"/>
      <c r="O1772" s="83" t="s">
        <v>3103</v>
      </c>
      <c r="P1772" s="31" t="s">
        <v>372</v>
      </c>
      <c r="Q1772" s="38" t="s">
        <v>307</v>
      </c>
      <c r="R1772" s="31" t="s">
        <v>73</v>
      </c>
      <c r="S1772" s="31" t="s">
        <v>237</v>
      </c>
    </row>
    <row r="1773" spans="1:19" ht="20.25" customHeight="1">
      <c r="A1773" s="31" t="s">
        <v>770</v>
      </c>
      <c r="B1773" s="83" t="s">
        <v>3102</v>
      </c>
      <c r="C1773" s="38" t="s">
        <v>425</v>
      </c>
      <c r="D1773" s="422" t="s">
        <v>255</v>
      </c>
      <c r="E1773" s="165"/>
      <c r="F1773" s="31" t="s">
        <v>2844</v>
      </c>
      <c r="G1773" s="31"/>
      <c r="H1773" s="134">
        <v>53</v>
      </c>
      <c r="I1773" s="134">
        <v>48345.5</v>
      </c>
      <c r="J1773" s="134">
        <v>19</v>
      </c>
      <c r="K1773" s="183">
        <f t="shared" si="92"/>
        <v>1007</v>
      </c>
      <c r="L1773" s="183">
        <f t="shared" si="93"/>
        <v>1.0069999999999999</v>
      </c>
      <c r="M1773" s="52">
        <f t="shared" si="94"/>
        <v>2562311.5</v>
      </c>
      <c r="N1773" s="77"/>
      <c r="O1773" s="83" t="s">
        <v>3104</v>
      </c>
      <c r="P1773" s="31" t="s">
        <v>372</v>
      </c>
      <c r="Q1773" s="38" t="s">
        <v>361</v>
      </c>
      <c r="R1773" s="31" t="s">
        <v>68</v>
      </c>
      <c r="S1773" s="31" t="s">
        <v>237</v>
      </c>
    </row>
    <row r="1774" spans="1:19" ht="20.25" customHeight="1">
      <c r="A1774" s="31" t="s">
        <v>770</v>
      </c>
      <c r="B1774" s="83" t="s">
        <v>3102</v>
      </c>
      <c r="C1774" s="38" t="s">
        <v>425</v>
      </c>
      <c r="D1774" s="422" t="s">
        <v>255</v>
      </c>
      <c r="E1774" s="165"/>
      <c r="F1774" s="31" t="s">
        <v>630</v>
      </c>
      <c r="G1774" s="31"/>
      <c r="H1774" s="134">
        <v>53</v>
      </c>
      <c r="I1774" s="134">
        <v>107434.6</v>
      </c>
      <c r="J1774" s="134">
        <v>0</v>
      </c>
      <c r="K1774" s="183">
        <f t="shared" si="92"/>
        <v>0</v>
      </c>
      <c r="L1774" s="183">
        <f t="shared" si="93"/>
        <v>0</v>
      </c>
      <c r="M1774" s="52">
        <f t="shared" si="94"/>
        <v>5694033.8000000007</v>
      </c>
      <c r="N1774" s="77"/>
      <c r="O1774" s="83" t="s">
        <v>3104</v>
      </c>
      <c r="P1774" s="31" t="s">
        <v>372</v>
      </c>
      <c r="Q1774" s="38" t="s">
        <v>307</v>
      </c>
      <c r="R1774" s="31" t="s">
        <v>73</v>
      </c>
      <c r="S1774" s="31" t="s">
        <v>237</v>
      </c>
    </row>
    <row r="1775" spans="1:19" ht="20.25" customHeight="1">
      <c r="A1775" s="31" t="s">
        <v>770</v>
      </c>
      <c r="B1775" s="83" t="s">
        <v>3102</v>
      </c>
      <c r="C1775" s="38" t="s">
        <v>425</v>
      </c>
      <c r="D1775" s="422" t="s">
        <v>255</v>
      </c>
      <c r="E1775" s="165"/>
      <c r="F1775" s="31" t="s">
        <v>986</v>
      </c>
      <c r="G1775" s="31"/>
      <c r="H1775" s="134">
        <v>36</v>
      </c>
      <c r="I1775" s="134">
        <v>72016</v>
      </c>
      <c r="J1775" s="134">
        <v>35</v>
      </c>
      <c r="K1775" s="183">
        <f t="shared" si="92"/>
        <v>1260</v>
      </c>
      <c r="L1775" s="183">
        <f t="shared" si="93"/>
        <v>1.26</v>
      </c>
      <c r="M1775" s="52">
        <f t="shared" si="94"/>
        <v>2592576</v>
      </c>
      <c r="N1775" s="77"/>
      <c r="O1775" s="83" t="s">
        <v>2536</v>
      </c>
      <c r="P1775" s="31" t="s">
        <v>372</v>
      </c>
      <c r="Q1775" s="38" t="s">
        <v>370</v>
      </c>
      <c r="R1775" s="31" t="s">
        <v>28</v>
      </c>
      <c r="S1775" s="31" t="s">
        <v>237</v>
      </c>
    </row>
    <row r="1776" spans="1:19" ht="20.25" customHeight="1">
      <c r="A1776" s="31" t="s">
        <v>770</v>
      </c>
      <c r="B1776" s="83" t="s">
        <v>3102</v>
      </c>
      <c r="C1776" s="38" t="s">
        <v>425</v>
      </c>
      <c r="D1776" s="422" t="s">
        <v>255</v>
      </c>
      <c r="E1776" s="165"/>
      <c r="F1776" s="31" t="s">
        <v>880</v>
      </c>
      <c r="G1776" s="31"/>
      <c r="H1776" s="134">
        <v>36</v>
      </c>
      <c r="I1776" s="134">
        <v>3123.6</v>
      </c>
      <c r="J1776" s="134">
        <v>0</v>
      </c>
      <c r="K1776" s="183">
        <f t="shared" si="92"/>
        <v>0</v>
      </c>
      <c r="L1776" s="183">
        <f t="shared" si="93"/>
        <v>0</v>
      </c>
      <c r="M1776" s="52">
        <f t="shared" si="94"/>
        <v>112449.59999999999</v>
      </c>
      <c r="N1776" s="77"/>
      <c r="O1776" s="83" t="s">
        <v>2536</v>
      </c>
      <c r="P1776" s="31" t="s">
        <v>372</v>
      </c>
      <c r="Q1776" s="38" t="s">
        <v>336</v>
      </c>
      <c r="R1776" s="31" t="s">
        <v>73</v>
      </c>
      <c r="S1776" s="31" t="s">
        <v>237</v>
      </c>
    </row>
    <row r="1777" spans="1:19" ht="20.25" customHeight="1">
      <c r="A1777" s="31" t="s">
        <v>770</v>
      </c>
      <c r="B1777" s="83" t="s">
        <v>3102</v>
      </c>
      <c r="C1777" s="38" t="s">
        <v>425</v>
      </c>
      <c r="D1777" s="422" t="s">
        <v>255</v>
      </c>
      <c r="E1777" s="165"/>
      <c r="F1777" s="31" t="s">
        <v>1017</v>
      </c>
      <c r="G1777" s="31"/>
      <c r="H1777" s="134">
        <v>28</v>
      </c>
      <c r="I1777" s="134">
        <v>168076.9</v>
      </c>
      <c r="J1777" s="134">
        <v>47</v>
      </c>
      <c r="K1777" s="183">
        <f t="shared" si="92"/>
        <v>1316</v>
      </c>
      <c r="L1777" s="183">
        <f t="shared" si="93"/>
        <v>1.3160000000000001</v>
      </c>
      <c r="M1777" s="52">
        <f t="shared" si="94"/>
        <v>4706153.2</v>
      </c>
      <c r="N1777" s="77"/>
      <c r="O1777" s="83" t="s">
        <v>2536</v>
      </c>
      <c r="P1777" s="31" t="s">
        <v>372</v>
      </c>
      <c r="Q1777" s="38" t="s">
        <v>327</v>
      </c>
      <c r="R1777" s="31" t="s">
        <v>68</v>
      </c>
      <c r="S1777" s="31" t="s">
        <v>237</v>
      </c>
    </row>
    <row r="1778" spans="1:19" ht="20.25" customHeight="1">
      <c r="A1778" s="31" t="s">
        <v>770</v>
      </c>
      <c r="B1778" s="83" t="s">
        <v>3102</v>
      </c>
      <c r="C1778" s="38" t="s">
        <v>425</v>
      </c>
      <c r="D1778" s="422" t="s">
        <v>255</v>
      </c>
      <c r="E1778" s="165"/>
      <c r="F1778" s="31" t="s">
        <v>880</v>
      </c>
      <c r="G1778" s="31"/>
      <c r="H1778" s="134">
        <v>28</v>
      </c>
      <c r="I1778" s="134">
        <v>3184.6</v>
      </c>
      <c r="J1778" s="134">
        <v>0</v>
      </c>
      <c r="K1778" s="183">
        <f t="shared" si="92"/>
        <v>0</v>
      </c>
      <c r="L1778" s="183">
        <f t="shared" si="93"/>
        <v>0</v>
      </c>
      <c r="M1778" s="52">
        <f t="shared" si="94"/>
        <v>89168.8</v>
      </c>
      <c r="N1778" s="77"/>
      <c r="O1778" s="83" t="s">
        <v>2536</v>
      </c>
      <c r="P1778" s="31" t="s">
        <v>372</v>
      </c>
      <c r="Q1778" s="38" t="s">
        <v>336</v>
      </c>
      <c r="R1778" s="31" t="s">
        <v>73</v>
      </c>
      <c r="S1778" s="31" t="s">
        <v>237</v>
      </c>
    </row>
    <row r="1779" spans="1:19" ht="20.25" customHeight="1">
      <c r="A1779" s="31" t="s">
        <v>770</v>
      </c>
      <c r="B1779" s="83" t="s">
        <v>3102</v>
      </c>
      <c r="C1779" s="38" t="s">
        <v>425</v>
      </c>
      <c r="D1779" s="422" t="s">
        <v>255</v>
      </c>
      <c r="E1779" s="165"/>
      <c r="F1779" s="31" t="s">
        <v>629</v>
      </c>
      <c r="G1779" s="31"/>
      <c r="H1779" s="134">
        <v>6</v>
      </c>
      <c r="I1779" s="134">
        <v>116710.6</v>
      </c>
      <c r="J1779" s="134">
        <v>31</v>
      </c>
      <c r="K1779" s="183">
        <f t="shared" ref="K1779:K1842" si="95">J1779*H1779</f>
        <v>186</v>
      </c>
      <c r="L1779" s="183">
        <f t="shared" ref="L1779:L1842" si="96">K1779/1000</f>
        <v>0.186</v>
      </c>
      <c r="M1779" s="52">
        <f t="shared" ref="M1779:M1842" si="97">H1779*I1779</f>
        <v>700263.60000000009</v>
      </c>
      <c r="N1779" s="77"/>
      <c r="O1779" s="83" t="s">
        <v>2536</v>
      </c>
      <c r="P1779" s="31" t="s">
        <v>372</v>
      </c>
      <c r="Q1779" s="38" t="s">
        <v>327</v>
      </c>
      <c r="R1779" s="31" t="s">
        <v>68</v>
      </c>
      <c r="S1779" s="31" t="s">
        <v>237</v>
      </c>
    </row>
    <row r="1780" spans="1:19" ht="20.25" customHeight="1">
      <c r="A1780" s="31" t="s">
        <v>770</v>
      </c>
      <c r="B1780" s="83" t="s">
        <v>3102</v>
      </c>
      <c r="C1780" s="38" t="s">
        <v>425</v>
      </c>
      <c r="D1780" s="422" t="s">
        <v>255</v>
      </c>
      <c r="E1780" s="165"/>
      <c r="F1780" s="31" t="s">
        <v>880</v>
      </c>
      <c r="G1780" s="31"/>
      <c r="H1780" s="134">
        <v>6</v>
      </c>
      <c r="I1780" s="134">
        <v>3207.3</v>
      </c>
      <c r="J1780" s="134">
        <v>0</v>
      </c>
      <c r="K1780" s="183">
        <f t="shared" si="95"/>
        <v>0</v>
      </c>
      <c r="L1780" s="183">
        <f t="shared" si="96"/>
        <v>0</v>
      </c>
      <c r="M1780" s="52">
        <f t="shared" si="97"/>
        <v>19243.800000000003</v>
      </c>
      <c r="N1780" s="77"/>
      <c r="O1780" s="83" t="s">
        <v>2536</v>
      </c>
      <c r="P1780" s="31" t="s">
        <v>372</v>
      </c>
      <c r="Q1780" s="38" t="s">
        <v>336</v>
      </c>
      <c r="R1780" s="31" t="s">
        <v>73</v>
      </c>
      <c r="S1780" s="31" t="s">
        <v>237</v>
      </c>
    </row>
    <row r="1781" spans="1:19" ht="20.25" customHeight="1">
      <c r="A1781" s="31" t="s">
        <v>770</v>
      </c>
      <c r="B1781" s="83" t="s">
        <v>3102</v>
      </c>
      <c r="C1781" s="38" t="s">
        <v>425</v>
      </c>
      <c r="D1781" s="422" t="s">
        <v>255</v>
      </c>
      <c r="E1781" s="165"/>
      <c r="F1781" s="31" t="s">
        <v>416</v>
      </c>
      <c r="G1781" s="31"/>
      <c r="H1781" s="134">
        <v>14</v>
      </c>
      <c r="I1781" s="134">
        <v>128700</v>
      </c>
      <c r="J1781" s="134">
        <v>0</v>
      </c>
      <c r="K1781" s="183">
        <f t="shared" si="95"/>
        <v>0</v>
      </c>
      <c r="L1781" s="183">
        <f t="shared" si="96"/>
        <v>0</v>
      </c>
      <c r="M1781" s="52">
        <f t="shared" si="97"/>
        <v>1801800</v>
      </c>
      <c r="N1781" s="77"/>
      <c r="O1781" s="83" t="s">
        <v>11</v>
      </c>
      <c r="P1781" s="31" t="s">
        <v>372</v>
      </c>
      <c r="Q1781" s="38" t="s">
        <v>281</v>
      </c>
      <c r="R1781" s="31" t="s">
        <v>70</v>
      </c>
      <c r="S1781" s="31" t="s">
        <v>237</v>
      </c>
    </row>
    <row r="1782" spans="1:19" ht="20.25" customHeight="1">
      <c r="A1782" s="31" t="s">
        <v>770</v>
      </c>
      <c r="B1782" s="83" t="s">
        <v>3102</v>
      </c>
      <c r="C1782" s="38" t="s">
        <v>425</v>
      </c>
      <c r="D1782" s="422" t="s">
        <v>255</v>
      </c>
      <c r="E1782" s="165"/>
      <c r="F1782" s="31" t="s">
        <v>1387</v>
      </c>
      <c r="G1782" s="31"/>
      <c r="H1782" s="134">
        <v>154</v>
      </c>
      <c r="I1782" s="134">
        <v>13303.7</v>
      </c>
      <c r="J1782" s="134">
        <v>0</v>
      </c>
      <c r="K1782" s="183">
        <f t="shared" si="95"/>
        <v>0</v>
      </c>
      <c r="L1782" s="183">
        <f t="shared" si="96"/>
        <v>0</v>
      </c>
      <c r="M1782" s="52">
        <f t="shared" si="97"/>
        <v>2048769.8</v>
      </c>
      <c r="N1782" s="77"/>
      <c r="O1782" s="83" t="s">
        <v>1386</v>
      </c>
      <c r="P1782" s="31" t="s">
        <v>372</v>
      </c>
      <c r="Q1782" s="38" t="s">
        <v>577</v>
      </c>
      <c r="R1782" s="31" t="s">
        <v>375</v>
      </c>
      <c r="S1782" s="31" t="s">
        <v>237</v>
      </c>
    </row>
    <row r="1783" spans="1:19" ht="20.25" customHeight="1">
      <c r="A1783" s="31" t="s">
        <v>770</v>
      </c>
      <c r="B1783" s="83" t="s">
        <v>3102</v>
      </c>
      <c r="C1783" s="38" t="s">
        <v>425</v>
      </c>
      <c r="D1783" s="422" t="s">
        <v>255</v>
      </c>
      <c r="E1783" s="165"/>
      <c r="F1783" s="31" t="s">
        <v>642</v>
      </c>
      <c r="G1783" s="31"/>
      <c r="H1783" s="134">
        <v>154</v>
      </c>
      <c r="I1783" s="134">
        <v>26955.200000000001</v>
      </c>
      <c r="J1783" s="134">
        <v>17.5</v>
      </c>
      <c r="K1783" s="183">
        <f t="shared" si="95"/>
        <v>2695</v>
      </c>
      <c r="L1783" s="183">
        <f t="shared" si="96"/>
        <v>2.6949999999999998</v>
      </c>
      <c r="M1783" s="52">
        <f t="shared" si="97"/>
        <v>4151100.8000000003</v>
      </c>
      <c r="N1783" s="77"/>
      <c r="O1783" s="83" t="s">
        <v>1386</v>
      </c>
      <c r="P1783" s="31" t="s">
        <v>372</v>
      </c>
      <c r="Q1783" s="38" t="s">
        <v>270</v>
      </c>
      <c r="R1783" s="31" t="s">
        <v>68</v>
      </c>
      <c r="S1783" s="31" t="s">
        <v>237</v>
      </c>
    </row>
    <row r="1784" spans="1:19" ht="20.25" customHeight="1">
      <c r="A1784" s="31" t="s">
        <v>770</v>
      </c>
      <c r="B1784" s="83" t="s">
        <v>3102</v>
      </c>
      <c r="C1784" s="38" t="s">
        <v>425</v>
      </c>
      <c r="D1784" s="422" t="s">
        <v>255</v>
      </c>
      <c r="E1784" s="165"/>
      <c r="F1784" s="31" t="s">
        <v>1901</v>
      </c>
      <c r="G1784" s="31"/>
      <c r="H1784" s="134">
        <v>24</v>
      </c>
      <c r="I1784" s="134">
        <v>13936.4</v>
      </c>
      <c r="J1784" s="134">
        <v>0</v>
      </c>
      <c r="K1784" s="183">
        <f t="shared" si="95"/>
        <v>0</v>
      </c>
      <c r="L1784" s="183">
        <f t="shared" si="96"/>
        <v>0</v>
      </c>
      <c r="M1784" s="52">
        <f t="shared" si="97"/>
        <v>334473.59999999998</v>
      </c>
      <c r="N1784" s="77"/>
      <c r="O1784" s="83" t="s">
        <v>542</v>
      </c>
      <c r="P1784" s="31" t="s">
        <v>372</v>
      </c>
      <c r="Q1784" s="38" t="s">
        <v>577</v>
      </c>
      <c r="R1784" s="31" t="s">
        <v>375</v>
      </c>
      <c r="S1784" s="31" t="s">
        <v>237</v>
      </c>
    </row>
    <row r="1785" spans="1:19" ht="20.25" customHeight="1">
      <c r="A1785" s="31" t="s">
        <v>770</v>
      </c>
      <c r="B1785" s="83" t="s">
        <v>3102</v>
      </c>
      <c r="C1785" s="38" t="s">
        <v>425</v>
      </c>
      <c r="D1785" s="422" t="s">
        <v>255</v>
      </c>
      <c r="E1785" s="165"/>
      <c r="F1785" s="31" t="s">
        <v>662</v>
      </c>
      <c r="G1785" s="31"/>
      <c r="H1785" s="134">
        <v>24</v>
      </c>
      <c r="I1785" s="134">
        <v>42811.199999999997</v>
      </c>
      <c r="J1785" s="134">
        <v>11.5</v>
      </c>
      <c r="K1785" s="183">
        <f t="shared" si="95"/>
        <v>276</v>
      </c>
      <c r="L1785" s="183">
        <f t="shared" si="96"/>
        <v>0.27600000000000002</v>
      </c>
      <c r="M1785" s="52">
        <f t="shared" si="97"/>
        <v>1027468.7999999999</v>
      </c>
      <c r="N1785" s="77"/>
      <c r="O1785" s="83" t="s">
        <v>542</v>
      </c>
      <c r="P1785" s="31" t="s">
        <v>372</v>
      </c>
      <c r="Q1785" s="38" t="s">
        <v>270</v>
      </c>
      <c r="R1785" s="31" t="s">
        <v>68</v>
      </c>
      <c r="S1785" s="31" t="s">
        <v>237</v>
      </c>
    </row>
    <row r="1786" spans="1:19" ht="20.25" customHeight="1">
      <c r="A1786" s="31" t="s">
        <v>770</v>
      </c>
      <c r="B1786" s="83" t="s">
        <v>3102</v>
      </c>
      <c r="C1786" s="38" t="s">
        <v>425</v>
      </c>
      <c r="D1786" s="422" t="s">
        <v>255</v>
      </c>
      <c r="E1786" s="165"/>
      <c r="F1786" s="31" t="s">
        <v>887</v>
      </c>
      <c r="G1786" s="31"/>
      <c r="H1786" s="134">
        <v>4</v>
      </c>
      <c r="I1786" s="134">
        <v>76675.3</v>
      </c>
      <c r="J1786" s="134">
        <v>20</v>
      </c>
      <c r="K1786" s="183">
        <f t="shared" si="95"/>
        <v>80</v>
      </c>
      <c r="L1786" s="183">
        <f t="shared" si="96"/>
        <v>0.08</v>
      </c>
      <c r="M1786" s="52">
        <f t="shared" si="97"/>
        <v>306701.2</v>
      </c>
      <c r="N1786" s="77"/>
      <c r="O1786" s="83" t="s">
        <v>542</v>
      </c>
      <c r="P1786" s="31" t="s">
        <v>372</v>
      </c>
      <c r="Q1786" s="38" t="s">
        <v>755</v>
      </c>
      <c r="R1786" s="31" t="s">
        <v>68</v>
      </c>
      <c r="S1786" s="31" t="s">
        <v>237</v>
      </c>
    </row>
    <row r="1787" spans="1:19" ht="20.25" customHeight="1">
      <c r="A1787" s="31" t="s">
        <v>770</v>
      </c>
      <c r="B1787" s="83" t="s">
        <v>3102</v>
      </c>
      <c r="C1787" s="38" t="s">
        <v>425</v>
      </c>
      <c r="D1787" s="422" t="s">
        <v>255</v>
      </c>
      <c r="E1787" s="165"/>
      <c r="F1787" s="31" t="s">
        <v>1261</v>
      </c>
      <c r="G1787" s="31"/>
      <c r="H1787" s="134">
        <v>14</v>
      </c>
      <c r="I1787" s="134">
        <v>54218.8</v>
      </c>
      <c r="J1787" s="134">
        <v>8</v>
      </c>
      <c r="K1787" s="183">
        <f t="shared" si="95"/>
        <v>112</v>
      </c>
      <c r="L1787" s="183">
        <f t="shared" si="96"/>
        <v>0.112</v>
      </c>
      <c r="M1787" s="52">
        <f t="shared" si="97"/>
        <v>759063.20000000007</v>
      </c>
      <c r="N1787" s="77"/>
      <c r="O1787" s="83" t="s">
        <v>542</v>
      </c>
      <c r="P1787" s="31" t="s">
        <v>372</v>
      </c>
      <c r="Q1787" s="38" t="s">
        <v>755</v>
      </c>
      <c r="R1787" s="31" t="s">
        <v>68</v>
      </c>
      <c r="S1787" s="31" t="s">
        <v>237</v>
      </c>
    </row>
    <row r="1788" spans="1:19" ht="20.25" customHeight="1">
      <c r="A1788" s="31" t="s">
        <v>770</v>
      </c>
      <c r="B1788" s="83" t="s">
        <v>3102</v>
      </c>
      <c r="C1788" s="38" t="s">
        <v>425</v>
      </c>
      <c r="D1788" s="422" t="s">
        <v>255</v>
      </c>
      <c r="E1788" s="165"/>
      <c r="F1788" s="31" t="s">
        <v>3105</v>
      </c>
      <c r="G1788" s="31"/>
      <c r="H1788" s="134">
        <v>14</v>
      </c>
      <c r="I1788" s="134">
        <v>20229.400000000001</v>
      </c>
      <c r="J1788" s="134">
        <v>11.5</v>
      </c>
      <c r="K1788" s="183">
        <f t="shared" si="95"/>
        <v>161</v>
      </c>
      <c r="L1788" s="183">
        <f t="shared" si="96"/>
        <v>0.161</v>
      </c>
      <c r="M1788" s="52">
        <f t="shared" si="97"/>
        <v>283211.60000000003</v>
      </c>
      <c r="N1788" s="77"/>
      <c r="O1788" s="83" t="s">
        <v>3106</v>
      </c>
      <c r="P1788" s="31" t="s">
        <v>372</v>
      </c>
      <c r="Q1788" s="38" t="s">
        <v>358</v>
      </c>
      <c r="R1788" s="31" t="s">
        <v>68</v>
      </c>
      <c r="S1788" s="31" t="s">
        <v>237</v>
      </c>
    </row>
    <row r="1789" spans="1:19" ht="20.25" customHeight="1">
      <c r="A1789" s="31" t="s">
        <v>770</v>
      </c>
      <c r="B1789" s="83" t="s">
        <v>3102</v>
      </c>
      <c r="C1789" s="38" t="s">
        <v>425</v>
      </c>
      <c r="D1789" s="422" t="s">
        <v>255</v>
      </c>
      <c r="E1789" s="165"/>
      <c r="F1789" s="31" t="s">
        <v>3107</v>
      </c>
      <c r="G1789" s="31"/>
      <c r="H1789" s="134">
        <v>14</v>
      </c>
      <c r="I1789" s="134">
        <v>8669.7000000000007</v>
      </c>
      <c r="J1789" s="134">
        <v>7.4</v>
      </c>
      <c r="K1789" s="183">
        <f t="shared" si="95"/>
        <v>103.60000000000001</v>
      </c>
      <c r="L1789" s="183">
        <f t="shared" si="96"/>
        <v>0.10360000000000001</v>
      </c>
      <c r="M1789" s="52">
        <f t="shared" si="97"/>
        <v>121375.80000000002</v>
      </c>
      <c r="N1789" s="77"/>
      <c r="O1789" s="83" t="s">
        <v>3106</v>
      </c>
      <c r="P1789" s="31" t="s">
        <v>372</v>
      </c>
      <c r="Q1789" s="38" t="s">
        <v>962</v>
      </c>
      <c r="R1789" s="31" t="s">
        <v>68</v>
      </c>
      <c r="S1789" s="31" t="s">
        <v>237</v>
      </c>
    </row>
    <row r="1790" spans="1:19" ht="20.25" customHeight="1">
      <c r="A1790" s="31" t="s">
        <v>770</v>
      </c>
      <c r="B1790" s="83" t="s">
        <v>3102</v>
      </c>
      <c r="C1790" s="38" t="s">
        <v>425</v>
      </c>
      <c r="D1790" s="422" t="s">
        <v>255</v>
      </c>
      <c r="E1790" s="165"/>
      <c r="F1790" s="31" t="s">
        <v>3108</v>
      </c>
      <c r="G1790" s="31"/>
      <c r="H1790" s="134">
        <v>28</v>
      </c>
      <c r="I1790" s="134">
        <v>36000</v>
      </c>
      <c r="J1790" s="134">
        <v>8.5</v>
      </c>
      <c r="K1790" s="183">
        <f t="shared" si="95"/>
        <v>238</v>
      </c>
      <c r="L1790" s="183">
        <f t="shared" si="96"/>
        <v>0.23799999999999999</v>
      </c>
      <c r="M1790" s="52">
        <f t="shared" si="97"/>
        <v>1008000</v>
      </c>
      <c r="N1790" s="77"/>
      <c r="O1790" s="83" t="s">
        <v>11</v>
      </c>
      <c r="P1790" s="31" t="s">
        <v>372</v>
      </c>
      <c r="Q1790" s="38" t="s">
        <v>344</v>
      </c>
      <c r="R1790" s="31" t="s">
        <v>68</v>
      </c>
      <c r="S1790" s="31" t="s">
        <v>237</v>
      </c>
    </row>
    <row r="1791" spans="1:19" ht="20.25" customHeight="1">
      <c r="A1791" s="31" t="s">
        <v>770</v>
      </c>
      <c r="B1791" s="83" t="s">
        <v>3102</v>
      </c>
      <c r="C1791" s="38" t="s">
        <v>425</v>
      </c>
      <c r="D1791" s="422" t="s">
        <v>255</v>
      </c>
      <c r="E1791" s="165"/>
      <c r="F1791" s="31" t="s">
        <v>363</v>
      </c>
      <c r="G1791" s="31"/>
      <c r="H1791" s="134">
        <v>150</v>
      </c>
      <c r="I1791" s="134">
        <v>120132</v>
      </c>
      <c r="J1791" s="134">
        <v>41.5</v>
      </c>
      <c r="K1791" s="183">
        <f t="shared" si="95"/>
        <v>6225</v>
      </c>
      <c r="L1791" s="183">
        <f t="shared" si="96"/>
        <v>6.2249999999999996</v>
      </c>
      <c r="M1791" s="52">
        <f t="shared" si="97"/>
        <v>18019800</v>
      </c>
      <c r="N1791" s="77"/>
      <c r="O1791" s="83" t="s">
        <v>2533</v>
      </c>
      <c r="P1791" s="31" t="s">
        <v>372</v>
      </c>
      <c r="Q1791" s="38" t="s">
        <v>364</v>
      </c>
      <c r="R1791" s="31" t="s">
        <v>68</v>
      </c>
      <c r="S1791" s="31" t="s">
        <v>237</v>
      </c>
    </row>
    <row r="1792" spans="1:19" ht="20.25" customHeight="1">
      <c r="A1792" s="31" t="s">
        <v>770</v>
      </c>
      <c r="B1792" s="83" t="s">
        <v>3102</v>
      </c>
      <c r="C1792" s="38" t="s">
        <v>425</v>
      </c>
      <c r="D1792" s="422" t="s">
        <v>255</v>
      </c>
      <c r="E1792" s="165"/>
      <c r="F1792" s="31" t="s">
        <v>3109</v>
      </c>
      <c r="G1792" s="31"/>
      <c r="H1792" s="134">
        <v>21</v>
      </c>
      <c r="I1792" s="134">
        <v>162491.9</v>
      </c>
      <c r="J1792" s="134">
        <v>45</v>
      </c>
      <c r="K1792" s="183">
        <f t="shared" si="95"/>
        <v>945</v>
      </c>
      <c r="L1792" s="183">
        <f t="shared" si="96"/>
        <v>0.94499999999999995</v>
      </c>
      <c r="M1792" s="52">
        <f t="shared" si="97"/>
        <v>3412329.9</v>
      </c>
      <c r="N1792" s="77"/>
      <c r="O1792" s="83" t="s">
        <v>611</v>
      </c>
      <c r="P1792" s="31" t="s">
        <v>372</v>
      </c>
      <c r="Q1792" s="38" t="s">
        <v>364</v>
      </c>
      <c r="R1792" s="31" t="s">
        <v>68</v>
      </c>
      <c r="S1792" s="31" t="s">
        <v>237</v>
      </c>
    </row>
    <row r="1793" spans="1:19" ht="20.25" customHeight="1">
      <c r="A1793" s="31" t="s">
        <v>770</v>
      </c>
      <c r="B1793" s="83" t="s">
        <v>3102</v>
      </c>
      <c r="C1793" s="38" t="s">
        <v>425</v>
      </c>
      <c r="D1793" s="422" t="s">
        <v>255</v>
      </c>
      <c r="E1793" s="165"/>
      <c r="F1793" s="31" t="s">
        <v>669</v>
      </c>
      <c r="G1793" s="31"/>
      <c r="H1793" s="134">
        <v>45</v>
      </c>
      <c r="I1793" s="134">
        <v>104142.9</v>
      </c>
      <c r="J1793" s="134">
        <v>22.5</v>
      </c>
      <c r="K1793" s="183">
        <f t="shared" si="95"/>
        <v>1012.5</v>
      </c>
      <c r="L1793" s="183">
        <f t="shared" si="96"/>
        <v>1.0125</v>
      </c>
      <c r="M1793" s="52">
        <f t="shared" si="97"/>
        <v>4686430.5</v>
      </c>
      <c r="N1793" s="77"/>
      <c r="O1793" s="83" t="s">
        <v>11</v>
      </c>
      <c r="P1793" s="31" t="s">
        <v>372</v>
      </c>
      <c r="Q1793" s="38" t="s">
        <v>628</v>
      </c>
      <c r="R1793" s="31" t="s">
        <v>27</v>
      </c>
      <c r="S1793" s="31" t="s">
        <v>237</v>
      </c>
    </row>
    <row r="1794" spans="1:19" ht="20.25" customHeight="1">
      <c r="A1794" s="31" t="s">
        <v>770</v>
      </c>
      <c r="B1794" s="83" t="s">
        <v>3102</v>
      </c>
      <c r="C1794" s="38" t="s">
        <v>425</v>
      </c>
      <c r="D1794" s="422" t="s">
        <v>255</v>
      </c>
      <c r="E1794" s="165"/>
      <c r="F1794" s="31" t="s">
        <v>1643</v>
      </c>
      <c r="G1794" s="31"/>
      <c r="H1794" s="134">
        <v>45</v>
      </c>
      <c r="I1794" s="134">
        <v>13017.9</v>
      </c>
      <c r="J1794" s="134">
        <v>0</v>
      </c>
      <c r="K1794" s="183">
        <f t="shared" si="95"/>
        <v>0</v>
      </c>
      <c r="L1794" s="183">
        <f t="shared" si="96"/>
        <v>0</v>
      </c>
      <c r="M1794" s="52">
        <f t="shared" si="97"/>
        <v>585805.5</v>
      </c>
      <c r="N1794" s="77"/>
      <c r="O1794" s="83" t="s">
        <v>11</v>
      </c>
      <c r="P1794" s="31" t="s">
        <v>372</v>
      </c>
      <c r="Q1794" s="38" t="s">
        <v>336</v>
      </c>
      <c r="R1794" s="31" t="s">
        <v>73</v>
      </c>
      <c r="S1794" s="31" t="s">
        <v>237</v>
      </c>
    </row>
    <row r="1795" spans="1:19" ht="20.25" customHeight="1">
      <c r="A1795" s="31" t="s">
        <v>770</v>
      </c>
      <c r="B1795" s="83" t="s">
        <v>3102</v>
      </c>
      <c r="C1795" s="38" t="s">
        <v>425</v>
      </c>
      <c r="D1795" s="422" t="s">
        <v>255</v>
      </c>
      <c r="E1795" s="165"/>
      <c r="F1795" s="31" t="s">
        <v>2383</v>
      </c>
      <c r="G1795" s="31"/>
      <c r="H1795" s="134">
        <v>210</v>
      </c>
      <c r="I1795" s="134">
        <v>27900</v>
      </c>
      <c r="J1795" s="134">
        <v>0</v>
      </c>
      <c r="K1795" s="183">
        <f t="shared" si="95"/>
        <v>0</v>
      </c>
      <c r="L1795" s="183">
        <f t="shared" si="96"/>
        <v>0</v>
      </c>
      <c r="M1795" s="52">
        <f t="shared" si="97"/>
        <v>5859000</v>
      </c>
      <c r="N1795" s="77"/>
      <c r="O1795" s="83" t="s">
        <v>2199</v>
      </c>
      <c r="P1795" s="31" t="s">
        <v>372</v>
      </c>
      <c r="Q1795" s="38" t="s">
        <v>358</v>
      </c>
      <c r="R1795" s="31" t="s">
        <v>73</v>
      </c>
      <c r="S1795" s="31" t="s">
        <v>237</v>
      </c>
    </row>
    <row r="1796" spans="1:19" ht="20.25" customHeight="1">
      <c r="A1796" s="31" t="s">
        <v>770</v>
      </c>
      <c r="B1796" s="83" t="s">
        <v>3102</v>
      </c>
      <c r="C1796" s="38" t="s">
        <v>425</v>
      </c>
      <c r="D1796" s="422" t="s">
        <v>255</v>
      </c>
      <c r="E1796" s="165"/>
      <c r="F1796" s="31" t="s">
        <v>2465</v>
      </c>
      <c r="G1796" s="31"/>
      <c r="H1796" s="134">
        <v>53</v>
      </c>
      <c r="I1796" s="134">
        <v>47250</v>
      </c>
      <c r="J1796" s="134">
        <v>0</v>
      </c>
      <c r="K1796" s="183">
        <f t="shared" si="95"/>
        <v>0</v>
      </c>
      <c r="L1796" s="183">
        <f t="shared" si="96"/>
        <v>0</v>
      </c>
      <c r="M1796" s="52">
        <f t="shared" si="97"/>
        <v>2504250</v>
      </c>
      <c r="N1796" s="77"/>
      <c r="O1796" s="83" t="s">
        <v>11</v>
      </c>
      <c r="P1796" s="31" t="s">
        <v>372</v>
      </c>
      <c r="Q1796" s="38" t="s">
        <v>358</v>
      </c>
      <c r="R1796" s="31" t="s">
        <v>73</v>
      </c>
      <c r="S1796" s="31" t="s">
        <v>237</v>
      </c>
    </row>
    <row r="1797" spans="1:19" ht="20.25" customHeight="1">
      <c r="A1797" s="31" t="s">
        <v>770</v>
      </c>
      <c r="B1797" s="83" t="s">
        <v>3102</v>
      </c>
      <c r="C1797" s="38" t="s">
        <v>425</v>
      </c>
      <c r="D1797" s="422" t="s">
        <v>255</v>
      </c>
      <c r="E1797" s="165"/>
      <c r="F1797" s="31" t="s">
        <v>2142</v>
      </c>
      <c r="G1797" s="31"/>
      <c r="H1797" s="134">
        <v>53</v>
      </c>
      <c r="I1797" s="134">
        <v>90000</v>
      </c>
      <c r="J1797" s="134">
        <v>0</v>
      </c>
      <c r="K1797" s="183">
        <f t="shared" si="95"/>
        <v>0</v>
      </c>
      <c r="L1797" s="183">
        <f t="shared" si="96"/>
        <v>0</v>
      </c>
      <c r="M1797" s="52">
        <f t="shared" si="97"/>
        <v>4770000</v>
      </c>
      <c r="N1797" s="77"/>
      <c r="O1797" s="83" t="s">
        <v>2199</v>
      </c>
      <c r="P1797" s="31" t="s">
        <v>372</v>
      </c>
      <c r="Q1797" s="38" t="s">
        <v>271</v>
      </c>
      <c r="R1797" s="31" t="s">
        <v>73</v>
      </c>
      <c r="S1797" s="31" t="s">
        <v>237</v>
      </c>
    </row>
    <row r="1798" spans="1:19" ht="20.25" customHeight="1">
      <c r="A1798" s="31" t="s">
        <v>770</v>
      </c>
      <c r="B1798" s="83" t="s">
        <v>3102</v>
      </c>
      <c r="C1798" s="38" t="s">
        <v>425</v>
      </c>
      <c r="D1798" s="422" t="s">
        <v>255</v>
      </c>
      <c r="E1798" s="165"/>
      <c r="F1798" s="31" t="s">
        <v>3110</v>
      </c>
      <c r="G1798" s="31"/>
      <c r="H1798" s="134">
        <v>5</v>
      </c>
      <c r="I1798" s="134">
        <v>46800</v>
      </c>
      <c r="J1798" s="134">
        <v>0</v>
      </c>
      <c r="K1798" s="183">
        <f t="shared" si="95"/>
        <v>0</v>
      </c>
      <c r="L1798" s="183">
        <f t="shared" si="96"/>
        <v>0</v>
      </c>
      <c r="M1798" s="52">
        <f t="shared" si="97"/>
        <v>234000</v>
      </c>
      <c r="N1798" s="77"/>
      <c r="O1798" s="83" t="s">
        <v>703</v>
      </c>
      <c r="P1798" s="31" t="s">
        <v>372</v>
      </c>
      <c r="Q1798" s="38" t="s">
        <v>358</v>
      </c>
      <c r="R1798" s="31" t="s">
        <v>73</v>
      </c>
      <c r="S1798" s="31" t="s">
        <v>237</v>
      </c>
    </row>
    <row r="1799" spans="1:19" ht="20.25" customHeight="1">
      <c r="A1799" s="31" t="s">
        <v>770</v>
      </c>
      <c r="B1799" s="83" t="s">
        <v>3102</v>
      </c>
      <c r="C1799" s="38" t="s">
        <v>425</v>
      </c>
      <c r="D1799" s="422" t="s">
        <v>255</v>
      </c>
      <c r="E1799" s="165"/>
      <c r="F1799" s="31" t="s">
        <v>775</v>
      </c>
      <c r="G1799" s="31"/>
      <c r="H1799" s="134">
        <v>252</v>
      </c>
      <c r="I1799" s="134">
        <v>5400</v>
      </c>
      <c r="J1799" s="134">
        <v>0</v>
      </c>
      <c r="K1799" s="183">
        <f t="shared" si="95"/>
        <v>0</v>
      </c>
      <c r="L1799" s="183">
        <f t="shared" si="96"/>
        <v>0</v>
      </c>
      <c r="M1799" s="52">
        <f t="shared" si="97"/>
        <v>1360800</v>
      </c>
      <c r="N1799" s="77"/>
      <c r="O1799" s="83" t="s">
        <v>11</v>
      </c>
      <c r="P1799" s="31" t="s">
        <v>372</v>
      </c>
      <c r="Q1799" s="38" t="s">
        <v>360</v>
      </c>
      <c r="R1799" s="31" t="s">
        <v>73</v>
      </c>
      <c r="S1799" s="31" t="s">
        <v>237</v>
      </c>
    </row>
    <row r="1800" spans="1:19" ht="20.25" customHeight="1">
      <c r="A1800" s="31" t="s">
        <v>770</v>
      </c>
      <c r="B1800" s="83" t="s">
        <v>3102</v>
      </c>
      <c r="C1800" s="38" t="s">
        <v>425</v>
      </c>
      <c r="D1800" s="422" t="s">
        <v>255</v>
      </c>
      <c r="E1800" s="165"/>
      <c r="F1800" s="31" t="s">
        <v>710</v>
      </c>
      <c r="G1800" s="31"/>
      <c r="H1800" s="134">
        <v>170</v>
      </c>
      <c r="I1800" s="134">
        <v>4590</v>
      </c>
      <c r="J1800" s="134">
        <v>0</v>
      </c>
      <c r="K1800" s="183">
        <f t="shared" si="95"/>
        <v>0</v>
      </c>
      <c r="L1800" s="183">
        <f t="shared" si="96"/>
        <v>0</v>
      </c>
      <c r="M1800" s="52">
        <f t="shared" si="97"/>
        <v>780300</v>
      </c>
      <c r="N1800" s="77"/>
      <c r="O1800" s="83" t="s">
        <v>11</v>
      </c>
      <c r="P1800" s="31" t="s">
        <v>372</v>
      </c>
      <c r="Q1800" s="38" t="s">
        <v>360</v>
      </c>
      <c r="R1800" s="31" t="s">
        <v>73</v>
      </c>
      <c r="S1800" s="31" t="s">
        <v>237</v>
      </c>
    </row>
    <row r="1801" spans="1:19" ht="20.25" customHeight="1">
      <c r="A1801" s="31" t="s">
        <v>770</v>
      </c>
      <c r="B1801" s="83" t="s">
        <v>3102</v>
      </c>
      <c r="C1801" s="38" t="s">
        <v>425</v>
      </c>
      <c r="D1801" s="422" t="s">
        <v>255</v>
      </c>
      <c r="E1801" s="165"/>
      <c r="F1801" s="31" t="s">
        <v>711</v>
      </c>
      <c r="G1801" s="31"/>
      <c r="H1801" s="134">
        <v>223</v>
      </c>
      <c r="I1801" s="134">
        <v>4320</v>
      </c>
      <c r="J1801" s="134">
        <v>0</v>
      </c>
      <c r="K1801" s="183">
        <f t="shared" si="95"/>
        <v>0</v>
      </c>
      <c r="L1801" s="183">
        <f t="shared" si="96"/>
        <v>0</v>
      </c>
      <c r="M1801" s="52">
        <f t="shared" si="97"/>
        <v>963360</v>
      </c>
      <c r="N1801" s="77"/>
      <c r="O1801" s="83" t="s">
        <v>11</v>
      </c>
      <c r="P1801" s="31" t="s">
        <v>372</v>
      </c>
      <c r="Q1801" s="38" t="s">
        <v>360</v>
      </c>
      <c r="R1801" s="31" t="s">
        <v>73</v>
      </c>
      <c r="S1801" s="31" t="s">
        <v>237</v>
      </c>
    </row>
    <row r="1802" spans="1:19" ht="20.25" customHeight="1">
      <c r="A1802" s="31" t="s">
        <v>770</v>
      </c>
      <c r="B1802" s="83" t="s">
        <v>3102</v>
      </c>
      <c r="C1802" s="38" t="s">
        <v>425</v>
      </c>
      <c r="D1802" s="422" t="s">
        <v>255</v>
      </c>
      <c r="E1802" s="165"/>
      <c r="F1802" s="31" t="s">
        <v>3111</v>
      </c>
      <c r="G1802" s="31"/>
      <c r="H1802" s="134">
        <v>17</v>
      </c>
      <c r="I1802" s="134">
        <v>28800</v>
      </c>
      <c r="J1802" s="134">
        <v>0</v>
      </c>
      <c r="K1802" s="183">
        <f t="shared" si="95"/>
        <v>0</v>
      </c>
      <c r="L1802" s="183">
        <f t="shared" si="96"/>
        <v>0</v>
      </c>
      <c r="M1802" s="52">
        <f t="shared" si="97"/>
        <v>489600</v>
      </c>
      <c r="N1802" s="77"/>
      <c r="O1802" s="83" t="s">
        <v>11</v>
      </c>
      <c r="P1802" s="31" t="s">
        <v>372</v>
      </c>
      <c r="Q1802" s="38" t="s">
        <v>336</v>
      </c>
      <c r="R1802" s="31" t="s">
        <v>73</v>
      </c>
      <c r="S1802" s="31" t="s">
        <v>237</v>
      </c>
    </row>
    <row r="1803" spans="1:19" ht="20.25" customHeight="1">
      <c r="A1803" s="31" t="s">
        <v>770</v>
      </c>
      <c r="B1803" s="83" t="s">
        <v>3102</v>
      </c>
      <c r="C1803" s="38" t="s">
        <v>425</v>
      </c>
      <c r="D1803" s="422" t="s">
        <v>255</v>
      </c>
      <c r="E1803" s="165"/>
      <c r="F1803" s="31" t="s">
        <v>1099</v>
      </c>
      <c r="G1803" s="31"/>
      <c r="H1803" s="134">
        <v>22</v>
      </c>
      <c r="I1803" s="134">
        <v>81000</v>
      </c>
      <c r="J1803" s="134">
        <v>0</v>
      </c>
      <c r="K1803" s="183">
        <f t="shared" si="95"/>
        <v>0</v>
      </c>
      <c r="L1803" s="183">
        <f t="shared" si="96"/>
        <v>0</v>
      </c>
      <c r="M1803" s="52">
        <f t="shared" si="97"/>
        <v>1782000</v>
      </c>
      <c r="N1803" s="77"/>
      <c r="O1803" s="83" t="s">
        <v>11</v>
      </c>
      <c r="P1803" s="31" t="s">
        <v>372</v>
      </c>
      <c r="Q1803" s="38" t="s">
        <v>360</v>
      </c>
      <c r="R1803" s="31" t="s">
        <v>73</v>
      </c>
      <c r="S1803" s="31" t="s">
        <v>237</v>
      </c>
    </row>
    <row r="1804" spans="1:19" ht="20.25" customHeight="1">
      <c r="A1804" s="31" t="s">
        <v>3112</v>
      </c>
      <c r="B1804" s="83" t="s">
        <v>3113</v>
      </c>
      <c r="C1804" s="38" t="s">
        <v>1032</v>
      </c>
      <c r="D1804" s="422" t="s">
        <v>898</v>
      </c>
      <c r="E1804" s="165"/>
      <c r="F1804" s="31" t="s">
        <v>713</v>
      </c>
      <c r="G1804" s="31"/>
      <c r="H1804" s="134">
        <v>23</v>
      </c>
      <c r="I1804" s="134">
        <v>75600</v>
      </c>
      <c r="J1804" s="134">
        <v>24.5</v>
      </c>
      <c r="K1804" s="183">
        <f t="shared" si="95"/>
        <v>563.5</v>
      </c>
      <c r="L1804" s="183">
        <f t="shared" si="96"/>
        <v>0.5635</v>
      </c>
      <c r="M1804" s="52">
        <f t="shared" si="97"/>
        <v>1738800</v>
      </c>
      <c r="N1804" s="77"/>
      <c r="O1804" s="83" t="s">
        <v>3114</v>
      </c>
      <c r="P1804" s="31" t="s">
        <v>90</v>
      </c>
      <c r="Q1804" s="38" t="s">
        <v>361</v>
      </c>
      <c r="R1804" s="31" t="s">
        <v>68</v>
      </c>
      <c r="S1804" s="31" t="s">
        <v>237</v>
      </c>
    </row>
    <row r="1805" spans="1:19" ht="20.25" customHeight="1">
      <c r="A1805" s="31" t="s">
        <v>2701</v>
      </c>
      <c r="B1805" s="83" t="s">
        <v>3115</v>
      </c>
      <c r="C1805" s="38" t="s">
        <v>1032</v>
      </c>
      <c r="D1805" s="422" t="s">
        <v>898</v>
      </c>
      <c r="E1805" s="165"/>
      <c r="F1805" s="31" t="s">
        <v>440</v>
      </c>
      <c r="G1805" s="31"/>
      <c r="H1805" s="134">
        <v>96</v>
      </c>
      <c r="I1805" s="134">
        <v>207716.3</v>
      </c>
      <c r="J1805" s="134">
        <v>36.9</v>
      </c>
      <c r="K1805" s="183">
        <f t="shared" si="95"/>
        <v>3542.3999999999996</v>
      </c>
      <c r="L1805" s="183">
        <f t="shared" si="96"/>
        <v>3.5423999999999998</v>
      </c>
      <c r="M1805" s="52">
        <f t="shared" si="97"/>
        <v>19940764.799999997</v>
      </c>
      <c r="N1805" s="77"/>
      <c r="O1805" s="83" t="s">
        <v>2703</v>
      </c>
      <c r="P1805" s="31" t="s">
        <v>90</v>
      </c>
      <c r="Q1805" s="38" t="s">
        <v>327</v>
      </c>
      <c r="R1805" s="31" t="s">
        <v>60</v>
      </c>
      <c r="S1805" s="31" t="s">
        <v>237</v>
      </c>
    </row>
    <row r="1806" spans="1:19" ht="20.25" customHeight="1">
      <c r="A1806" s="31" t="s">
        <v>2701</v>
      </c>
      <c r="B1806" s="83" t="s">
        <v>3115</v>
      </c>
      <c r="C1806" s="38" t="s">
        <v>1032</v>
      </c>
      <c r="D1806" s="422" t="s">
        <v>898</v>
      </c>
      <c r="E1806" s="165"/>
      <c r="F1806" s="31" t="s">
        <v>880</v>
      </c>
      <c r="G1806" s="31"/>
      <c r="H1806" s="134">
        <v>96</v>
      </c>
      <c r="I1806" s="134">
        <v>3251.2</v>
      </c>
      <c r="J1806" s="134">
        <v>0</v>
      </c>
      <c r="K1806" s="183">
        <f t="shared" si="95"/>
        <v>0</v>
      </c>
      <c r="L1806" s="183">
        <f t="shared" si="96"/>
        <v>0</v>
      </c>
      <c r="M1806" s="52">
        <f t="shared" si="97"/>
        <v>312115.19999999995</v>
      </c>
      <c r="N1806" s="77"/>
      <c r="O1806" s="83" t="s">
        <v>2703</v>
      </c>
      <c r="P1806" s="31" t="s">
        <v>90</v>
      </c>
      <c r="Q1806" s="38" t="s">
        <v>336</v>
      </c>
      <c r="R1806" s="31" t="s">
        <v>73</v>
      </c>
      <c r="S1806" s="31" t="s">
        <v>237</v>
      </c>
    </row>
    <row r="1807" spans="1:19" ht="20.25" customHeight="1">
      <c r="A1807" s="31" t="s">
        <v>2701</v>
      </c>
      <c r="B1807" s="83" t="s">
        <v>3115</v>
      </c>
      <c r="C1807" s="38" t="s">
        <v>1032</v>
      </c>
      <c r="D1807" s="422" t="s">
        <v>898</v>
      </c>
      <c r="E1807" s="165"/>
      <c r="F1807" s="31" t="s">
        <v>615</v>
      </c>
      <c r="G1807" s="31"/>
      <c r="H1807" s="134">
        <v>1</v>
      </c>
      <c r="I1807" s="134">
        <v>175094.2</v>
      </c>
      <c r="J1807" s="134">
        <v>42</v>
      </c>
      <c r="K1807" s="183">
        <f t="shared" si="95"/>
        <v>42</v>
      </c>
      <c r="L1807" s="183">
        <f t="shared" si="96"/>
        <v>4.2000000000000003E-2</v>
      </c>
      <c r="M1807" s="52">
        <f t="shared" si="97"/>
        <v>175094.2</v>
      </c>
      <c r="N1807" s="77"/>
      <c r="O1807" s="83" t="s">
        <v>2533</v>
      </c>
      <c r="P1807" s="31" t="s">
        <v>90</v>
      </c>
      <c r="Q1807" s="38" t="s">
        <v>364</v>
      </c>
      <c r="R1807" s="31" t="s">
        <v>60</v>
      </c>
      <c r="S1807" s="31" t="s">
        <v>237</v>
      </c>
    </row>
    <row r="1808" spans="1:19" ht="20.25" customHeight="1">
      <c r="A1808" s="31" t="s">
        <v>2701</v>
      </c>
      <c r="B1808" s="83" t="s">
        <v>3115</v>
      </c>
      <c r="C1808" s="38" t="s">
        <v>1032</v>
      </c>
      <c r="D1808" s="422" t="s">
        <v>898</v>
      </c>
      <c r="E1808" s="165"/>
      <c r="F1808" s="31" t="s">
        <v>642</v>
      </c>
      <c r="G1808" s="31"/>
      <c r="H1808" s="134">
        <v>111</v>
      </c>
      <c r="I1808" s="134">
        <v>28976.3</v>
      </c>
      <c r="J1808" s="134">
        <v>17.5</v>
      </c>
      <c r="K1808" s="183">
        <f t="shared" si="95"/>
        <v>1942.5</v>
      </c>
      <c r="L1808" s="183">
        <f t="shared" si="96"/>
        <v>1.9424999999999999</v>
      </c>
      <c r="M1808" s="52">
        <f t="shared" si="97"/>
        <v>3216369.3</v>
      </c>
      <c r="N1808" s="77"/>
      <c r="O1808" s="83" t="s">
        <v>11</v>
      </c>
      <c r="P1808" s="31" t="s">
        <v>90</v>
      </c>
      <c r="Q1808" s="38" t="s">
        <v>270</v>
      </c>
      <c r="R1808" s="31" t="s">
        <v>68</v>
      </c>
      <c r="S1808" s="31" t="s">
        <v>237</v>
      </c>
    </row>
    <row r="1809" spans="1:19" ht="20.25" customHeight="1">
      <c r="A1809" s="31" t="s">
        <v>2701</v>
      </c>
      <c r="B1809" s="83" t="s">
        <v>3115</v>
      </c>
      <c r="C1809" s="38" t="s">
        <v>1032</v>
      </c>
      <c r="D1809" s="422" t="s">
        <v>898</v>
      </c>
      <c r="E1809" s="165"/>
      <c r="F1809" s="31" t="s">
        <v>659</v>
      </c>
      <c r="G1809" s="31"/>
      <c r="H1809" s="134">
        <v>5</v>
      </c>
      <c r="I1809" s="134">
        <v>84753.1</v>
      </c>
      <c r="J1809" s="134">
        <v>19</v>
      </c>
      <c r="K1809" s="183">
        <f t="shared" si="95"/>
        <v>95</v>
      </c>
      <c r="L1809" s="183">
        <f t="shared" si="96"/>
        <v>9.5000000000000001E-2</v>
      </c>
      <c r="M1809" s="52">
        <f t="shared" si="97"/>
        <v>423765.5</v>
      </c>
      <c r="N1809" s="77"/>
      <c r="O1809" s="83" t="s">
        <v>11</v>
      </c>
      <c r="P1809" s="31" t="s">
        <v>90</v>
      </c>
      <c r="Q1809" s="38" t="s">
        <v>537</v>
      </c>
      <c r="R1809" s="31" t="s">
        <v>60</v>
      </c>
      <c r="S1809" s="31" t="s">
        <v>237</v>
      </c>
    </row>
    <row r="1810" spans="1:19" ht="20.25" customHeight="1">
      <c r="A1810" s="31" t="s">
        <v>2701</v>
      </c>
      <c r="B1810" s="83" t="s">
        <v>3115</v>
      </c>
      <c r="C1810" s="38" t="s">
        <v>1032</v>
      </c>
      <c r="D1810" s="422" t="s">
        <v>898</v>
      </c>
      <c r="E1810" s="165"/>
      <c r="F1810" s="31" t="s">
        <v>1575</v>
      </c>
      <c r="G1810" s="31"/>
      <c r="H1810" s="134">
        <v>101</v>
      </c>
      <c r="I1810" s="134">
        <v>6675.8</v>
      </c>
      <c r="J1810" s="134">
        <v>0</v>
      </c>
      <c r="K1810" s="183">
        <f t="shared" si="95"/>
        <v>0</v>
      </c>
      <c r="L1810" s="183">
        <f t="shared" si="96"/>
        <v>0</v>
      </c>
      <c r="M1810" s="52">
        <f t="shared" si="97"/>
        <v>674255.8</v>
      </c>
      <c r="N1810" s="77"/>
      <c r="O1810" s="83" t="s">
        <v>2697</v>
      </c>
      <c r="P1810" s="31" t="s">
        <v>90</v>
      </c>
      <c r="Q1810" s="38" t="s">
        <v>336</v>
      </c>
      <c r="R1810" s="31" t="s">
        <v>73</v>
      </c>
      <c r="S1810" s="31" t="s">
        <v>237</v>
      </c>
    </row>
    <row r="1811" spans="1:19" ht="20.25" customHeight="1">
      <c r="A1811" s="31" t="s">
        <v>2701</v>
      </c>
      <c r="B1811" s="83" t="s">
        <v>3115</v>
      </c>
      <c r="C1811" s="38" t="s">
        <v>1032</v>
      </c>
      <c r="D1811" s="422" t="s">
        <v>898</v>
      </c>
      <c r="E1811" s="165"/>
      <c r="F1811" s="31" t="s">
        <v>2383</v>
      </c>
      <c r="G1811" s="31"/>
      <c r="H1811" s="134">
        <v>101</v>
      </c>
      <c r="I1811" s="134">
        <v>27074.2</v>
      </c>
      <c r="J1811" s="134">
        <v>0</v>
      </c>
      <c r="K1811" s="183">
        <f t="shared" si="95"/>
        <v>0</v>
      </c>
      <c r="L1811" s="183">
        <f t="shared" si="96"/>
        <v>0</v>
      </c>
      <c r="M1811" s="52">
        <f t="shared" si="97"/>
        <v>2734494.2</v>
      </c>
      <c r="N1811" s="77"/>
      <c r="O1811" s="83" t="s">
        <v>2697</v>
      </c>
      <c r="P1811" s="31" t="s">
        <v>90</v>
      </c>
      <c r="Q1811" s="38" t="s">
        <v>358</v>
      </c>
      <c r="R1811" s="31" t="s">
        <v>73</v>
      </c>
      <c r="S1811" s="31" t="s">
        <v>237</v>
      </c>
    </row>
    <row r="1812" spans="1:19" ht="20.25" customHeight="1">
      <c r="A1812" s="31" t="s">
        <v>2701</v>
      </c>
      <c r="B1812" s="83" t="s">
        <v>3115</v>
      </c>
      <c r="C1812" s="38" t="s">
        <v>1032</v>
      </c>
      <c r="D1812" s="422" t="s">
        <v>898</v>
      </c>
      <c r="E1812" s="165"/>
      <c r="F1812" s="31" t="s">
        <v>1575</v>
      </c>
      <c r="G1812" s="31"/>
      <c r="H1812" s="134">
        <v>15</v>
      </c>
      <c r="I1812" s="134">
        <v>6836</v>
      </c>
      <c r="J1812" s="134">
        <v>0</v>
      </c>
      <c r="K1812" s="183">
        <f t="shared" si="95"/>
        <v>0</v>
      </c>
      <c r="L1812" s="183">
        <f t="shared" si="96"/>
        <v>0</v>
      </c>
      <c r="M1812" s="52">
        <f t="shared" si="97"/>
        <v>102540</v>
      </c>
      <c r="N1812" s="77"/>
      <c r="O1812" s="83" t="s">
        <v>2697</v>
      </c>
      <c r="P1812" s="31" t="s">
        <v>90</v>
      </c>
      <c r="Q1812" s="38" t="s">
        <v>336</v>
      </c>
      <c r="R1812" s="31" t="s">
        <v>73</v>
      </c>
      <c r="S1812" s="31" t="s">
        <v>237</v>
      </c>
    </row>
    <row r="1813" spans="1:19" ht="20.25" customHeight="1">
      <c r="A1813" s="31" t="s">
        <v>2701</v>
      </c>
      <c r="B1813" s="83" t="s">
        <v>3115</v>
      </c>
      <c r="C1813" s="38" t="s">
        <v>1032</v>
      </c>
      <c r="D1813" s="422" t="s">
        <v>898</v>
      </c>
      <c r="E1813" s="165"/>
      <c r="F1813" s="31" t="s">
        <v>335</v>
      </c>
      <c r="G1813" s="31"/>
      <c r="H1813" s="134">
        <v>15</v>
      </c>
      <c r="I1813" s="134">
        <v>36364</v>
      </c>
      <c r="J1813" s="134">
        <v>0</v>
      </c>
      <c r="K1813" s="183">
        <f t="shared" si="95"/>
        <v>0</v>
      </c>
      <c r="L1813" s="183">
        <f t="shared" si="96"/>
        <v>0</v>
      </c>
      <c r="M1813" s="52">
        <f t="shared" si="97"/>
        <v>545460</v>
      </c>
      <c r="N1813" s="77"/>
      <c r="O1813" s="83" t="s">
        <v>2697</v>
      </c>
      <c r="P1813" s="31" t="s">
        <v>90</v>
      </c>
      <c r="Q1813" s="38" t="s">
        <v>271</v>
      </c>
      <c r="R1813" s="31" t="s">
        <v>73</v>
      </c>
      <c r="S1813" s="31" t="s">
        <v>237</v>
      </c>
    </row>
    <row r="1814" spans="1:19" ht="20.25" customHeight="1">
      <c r="A1814" s="31" t="s">
        <v>2701</v>
      </c>
      <c r="B1814" s="83" t="s">
        <v>3115</v>
      </c>
      <c r="C1814" s="38" t="s">
        <v>1032</v>
      </c>
      <c r="D1814" s="422" t="s">
        <v>898</v>
      </c>
      <c r="E1814" s="165"/>
      <c r="F1814" s="31" t="s">
        <v>985</v>
      </c>
      <c r="G1814" s="31"/>
      <c r="H1814" s="134">
        <v>16</v>
      </c>
      <c r="I1814" s="134">
        <v>7200</v>
      </c>
      <c r="J1814" s="134">
        <v>0</v>
      </c>
      <c r="K1814" s="183">
        <f t="shared" si="95"/>
        <v>0</v>
      </c>
      <c r="L1814" s="183">
        <f t="shared" si="96"/>
        <v>0</v>
      </c>
      <c r="M1814" s="52">
        <f t="shared" si="97"/>
        <v>115200</v>
      </c>
      <c r="N1814" s="77"/>
      <c r="O1814" s="83" t="s">
        <v>586</v>
      </c>
      <c r="P1814" s="31" t="s">
        <v>90</v>
      </c>
      <c r="Q1814" s="38" t="s">
        <v>336</v>
      </c>
      <c r="R1814" s="31" t="s">
        <v>73</v>
      </c>
      <c r="S1814" s="31" t="s">
        <v>237</v>
      </c>
    </row>
    <row r="1815" spans="1:19" ht="20.25" customHeight="1">
      <c r="A1815" s="31" t="s">
        <v>2701</v>
      </c>
      <c r="B1815" s="83" t="s">
        <v>3115</v>
      </c>
      <c r="C1815" s="38" t="s">
        <v>1032</v>
      </c>
      <c r="D1815" s="422" t="s">
        <v>898</v>
      </c>
      <c r="E1815" s="165"/>
      <c r="F1815" s="31" t="s">
        <v>76</v>
      </c>
      <c r="G1815" s="31"/>
      <c r="H1815" s="134">
        <v>13</v>
      </c>
      <c r="I1815" s="134">
        <v>55800</v>
      </c>
      <c r="J1815" s="134">
        <v>0</v>
      </c>
      <c r="K1815" s="183">
        <f t="shared" si="95"/>
        <v>0</v>
      </c>
      <c r="L1815" s="183">
        <f t="shared" si="96"/>
        <v>0</v>
      </c>
      <c r="M1815" s="52">
        <f t="shared" si="97"/>
        <v>725400</v>
      </c>
      <c r="N1815" s="77"/>
      <c r="O1815" s="83" t="s">
        <v>703</v>
      </c>
      <c r="P1815" s="31" t="s">
        <v>90</v>
      </c>
      <c r="Q1815" s="38" t="s">
        <v>278</v>
      </c>
      <c r="R1815" s="31" t="s">
        <v>73</v>
      </c>
      <c r="S1815" s="31" t="s">
        <v>237</v>
      </c>
    </row>
    <row r="1816" spans="1:19" ht="20.25" customHeight="1">
      <c r="A1816" s="31" t="s">
        <v>2701</v>
      </c>
      <c r="B1816" s="83" t="s">
        <v>3115</v>
      </c>
      <c r="C1816" s="38" t="s">
        <v>1032</v>
      </c>
      <c r="D1816" s="422" t="s">
        <v>898</v>
      </c>
      <c r="E1816" s="165"/>
      <c r="F1816" s="31" t="s">
        <v>2465</v>
      </c>
      <c r="G1816" s="31"/>
      <c r="H1816" s="134">
        <v>118</v>
      </c>
      <c r="I1816" s="134">
        <v>46800</v>
      </c>
      <c r="J1816" s="134">
        <v>0</v>
      </c>
      <c r="K1816" s="183">
        <f t="shared" si="95"/>
        <v>0</v>
      </c>
      <c r="L1816" s="183">
        <f t="shared" si="96"/>
        <v>0</v>
      </c>
      <c r="M1816" s="52">
        <f t="shared" si="97"/>
        <v>5522400</v>
      </c>
      <c r="N1816" s="77"/>
      <c r="O1816" s="83" t="s">
        <v>11</v>
      </c>
      <c r="P1816" s="31" t="s">
        <v>90</v>
      </c>
      <c r="Q1816" s="38" t="s">
        <v>358</v>
      </c>
      <c r="R1816" s="31" t="s">
        <v>73</v>
      </c>
      <c r="S1816" s="31" t="s">
        <v>237</v>
      </c>
    </row>
    <row r="1817" spans="1:19" ht="20.25" customHeight="1">
      <c r="A1817" s="31" t="s">
        <v>2701</v>
      </c>
      <c r="B1817" s="83" t="s">
        <v>3115</v>
      </c>
      <c r="C1817" s="38" t="s">
        <v>1032</v>
      </c>
      <c r="D1817" s="422" t="s">
        <v>898</v>
      </c>
      <c r="E1817" s="165"/>
      <c r="F1817" s="31" t="s">
        <v>337</v>
      </c>
      <c r="G1817" s="31"/>
      <c r="H1817" s="134">
        <v>118</v>
      </c>
      <c r="I1817" s="134">
        <v>18000</v>
      </c>
      <c r="J1817" s="134">
        <v>0</v>
      </c>
      <c r="K1817" s="183">
        <f t="shared" si="95"/>
        <v>0</v>
      </c>
      <c r="L1817" s="183">
        <f t="shared" si="96"/>
        <v>0</v>
      </c>
      <c r="M1817" s="52">
        <f t="shared" si="97"/>
        <v>2124000</v>
      </c>
      <c r="N1817" s="77"/>
      <c r="O1817" s="83" t="s">
        <v>11</v>
      </c>
      <c r="P1817" s="31" t="s">
        <v>90</v>
      </c>
      <c r="Q1817" s="38" t="s">
        <v>336</v>
      </c>
      <c r="R1817" s="31" t="s">
        <v>73</v>
      </c>
      <c r="S1817" s="31" t="s">
        <v>237</v>
      </c>
    </row>
    <row r="1818" spans="1:19" ht="20.25" customHeight="1">
      <c r="A1818" s="31" t="s">
        <v>2701</v>
      </c>
      <c r="B1818" s="83" t="s">
        <v>3115</v>
      </c>
      <c r="C1818" s="38" t="s">
        <v>1032</v>
      </c>
      <c r="D1818" s="422" t="s">
        <v>898</v>
      </c>
      <c r="E1818" s="165"/>
      <c r="F1818" s="31" t="s">
        <v>1331</v>
      </c>
      <c r="G1818" s="31"/>
      <c r="H1818" s="134">
        <v>118</v>
      </c>
      <c r="I1818" s="134">
        <v>8100</v>
      </c>
      <c r="J1818" s="134">
        <v>0</v>
      </c>
      <c r="K1818" s="183">
        <f t="shared" si="95"/>
        <v>0</v>
      </c>
      <c r="L1818" s="183">
        <f t="shared" si="96"/>
        <v>0</v>
      </c>
      <c r="M1818" s="52">
        <f t="shared" si="97"/>
        <v>955800</v>
      </c>
      <c r="N1818" s="77"/>
      <c r="O1818" s="83" t="s">
        <v>11</v>
      </c>
      <c r="P1818" s="31" t="s">
        <v>90</v>
      </c>
      <c r="Q1818" s="38" t="s">
        <v>336</v>
      </c>
      <c r="R1818" s="31" t="s">
        <v>73</v>
      </c>
      <c r="S1818" s="31" t="s">
        <v>237</v>
      </c>
    </row>
    <row r="1819" spans="1:19" ht="20.25" customHeight="1">
      <c r="A1819" s="31" t="s">
        <v>2701</v>
      </c>
      <c r="B1819" s="83" t="s">
        <v>3115</v>
      </c>
      <c r="C1819" s="38" t="s">
        <v>1032</v>
      </c>
      <c r="D1819" s="422" t="s">
        <v>898</v>
      </c>
      <c r="E1819" s="165"/>
      <c r="F1819" s="31" t="s">
        <v>2399</v>
      </c>
      <c r="G1819" s="31"/>
      <c r="H1819" s="134">
        <v>105</v>
      </c>
      <c r="I1819" s="134">
        <v>9900</v>
      </c>
      <c r="J1819" s="134">
        <v>0</v>
      </c>
      <c r="K1819" s="183">
        <f t="shared" si="95"/>
        <v>0</v>
      </c>
      <c r="L1819" s="183">
        <f t="shared" si="96"/>
        <v>0</v>
      </c>
      <c r="M1819" s="52">
        <f t="shared" si="97"/>
        <v>1039500</v>
      </c>
      <c r="N1819" s="77"/>
      <c r="O1819" s="83" t="s">
        <v>11</v>
      </c>
      <c r="P1819" s="31" t="s">
        <v>90</v>
      </c>
      <c r="Q1819" s="38" t="s">
        <v>360</v>
      </c>
      <c r="R1819" s="31" t="s">
        <v>73</v>
      </c>
      <c r="S1819" s="31" t="s">
        <v>237</v>
      </c>
    </row>
    <row r="1820" spans="1:19" ht="20.25" customHeight="1">
      <c r="A1820" s="31" t="s">
        <v>2701</v>
      </c>
      <c r="B1820" s="83" t="s">
        <v>3115</v>
      </c>
      <c r="C1820" s="38" t="s">
        <v>1032</v>
      </c>
      <c r="D1820" s="422" t="s">
        <v>898</v>
      </c>
      <c r="E1820" s="165"/>
      <c r="F1820" s="31" t="s">
        <v>463</v>
      </c>
      <c r="G1820" s="31"/>
      <c r="H1820" s="134">
        <v>119</v>
      </c>
      <c r="I1820" s="134">
        <v>12510</v>
      </c>
      <c r="J1820" s="134">
        <v>0</v>
      </c>
      <c r="K1820" s="183">
        <f t="shared" si="95"/>
        <v>0</v>
      </c>
      <c r="L1820" s="183">
        <f t="shared" si="96"/>
        <v>0</v>
      </c>
      <c r="M1820" s="52">
        <f t="shared" si="97"/>
        <v>1488690</v>
      </c>
      <c r="N1820" s="77"/>
      <c r="O1820" s="83" t="s">
        <v>11</v>
      </c>
      <c r="P1820" s="31" t="s">
        <v>90</v>
      </c>
      <c r="Q1820" s="38" t="s">
        <v>360</v>
      </c>
      <c r="R1820" s="31" t="s">
        <v>73</v>
      </c>
      <c r="S1820" s="31" t="s">
        <v>237</v>
      </c>
    </row>
    <row r="1821" spans="1:19" ht="20.25" customHeight="1">
      <c r="A1821" s="31" t="s">
        <v>2701</v>
      </c>
      <c r="B1821" s="83" t="s">
        <v>3115</v>
      </c>
      <c r="C1821" s="38" t="s">
        <v>1032</v>
      </c>
      <c r="D1821" s="422" t="s">
        <v>898</v>
      </c>
      <c r="E1821" s="165"/>
      <c r="F1821" s="31" t="s">
        <v>2518</v>
      </c>
      <c r="G1821" s="31"/>
      <c r="H1821" s="134">
        <v>112</v>
      </c>
      <c r="I1821" s="134">
        <v>73800</v>
      </c>
      <c r="J1821" s="134">
        <v>0</v>
      </c>
      <c r="K1821" s="183">
        <f t="shared" si="95"/>
        <v>0</v>
      </c>
      <c r="L1821" s="183">
        <f t="shared" si="96"/>
        <v>0</v>
      </c>
      <c r="M1821" s="52">
        <f t="shared" si="97"/>
        <v>8265600</v>
      </c>
      <c r="N1821" s="77"/>
      <c r="O1821" s="83" t="s">
        <v>11</v>
      </c>
      <c r="P1821" s="31" t="s">
        <v>90</v>
      </c>
      <c r="Q1821" s="38" t="s">
        <v>336</v>
      </c>
      <c r="R1821" s="31" t="s">
        <v>73</v>
      </c>
      <c r="S1821" s="31" t="s">
        <v>237</v>
      </c>
    </row>
    <row r="1822" spans="1:19" ht="20.25" customHeight="1">
      <c r="A1822" s="31" t="s">
        <v>2701</v>
      </c>
      <c r="B1822" s="83" t="s">
        <v>3115</v>
      </c>
      <c r="C1822" s="38" t="s">
        <v>1032</v>
      </c>
      <c r="D1822" s="422" t="s">
        <v>898</v>
      </c>
      <c r="E1822" s="165"/>
      <c r="F1822" s="31" t="s">
        <v>799</v>
      </c>
      <c r="G1822" s="31"/>
      <c r="H1822" s="134">
        <v>112</v>
      </c>
      <c r="I1822" s="134">
        <v>90000</v>
      </c>
      <c r="J1822" s="134">
        <v>0</v>
      </c>
      <c r="K1822" s="183">
        <f t="shared" si="95"/>
        <v>0</v>
      </c>
      <c r="L1822" s="183">
        <f t="shared" si="96"/>
        <v>0</v>
      </c>
      <c r="M1822" s="52">
        <f t="shared" si="97"/>
        <v>10080000</v>
      </c>
      <c r="N1822" s="77"/>
      <c r="O1822" s="83" t="s">
        <v>11</v>
      </c>
      <c r="P1822" s="31" t="s">
        <v>90</v>
      </c>
      <c r="Q1822" s="38" t="s">
        <v>336</v>
      </c>
      <c r="R1822" s="31" t="s">
        <v>73</v>
      </c>
      <c r="S1822" s="31" t="s">
        <v>237</v>
      </c>
    </row>
    <row r="1823" spans="1:19" ht="20.25" customHeight="1">
      <c r="A1823" s="31" t="s">
        <v>2701</v>
      </c>
      <c r="B1823" s="83" t="s">
        <v>3115</v>
      </c>
      <c r="C1823" s="38" t="s">
        <v>1032</v>
      </c>
      <c r="D1823" s="422" t="s">
        <v>898</v>
      </c>
      <c r="E1823" s="165"/>
      <c r="F1823" s="31" t="s">
        <v>882</v>
      </c>
      <c r="G1823" s="31"/>
      <c r="H1823" s="134">
        <v>15</v>
      </c>
      <c r="I1823" s="134">
        <v>8100</v>
      </c>
      <c r="J1823" s="134">
        <v>0</v>
      </c>
      <c r="K1823" s="183">
        <f t="shared" si="95"/>
        <v>0</v>
      </c>
      <c r="L1823" s="183">
        <f t="shared" si="96"/>
        <v>0</v>
      </c>
      <c r="M1823" s="52">
        <f t="shared" si="97"/>
        <v>121500</v>
      </c>
      <c r="N1823" s="77"/>
      <c r="O1823" s="83" t="s">
        <v>11</v>
      </c>
      <c r="P1823" s="31" t="s">
        <v>90</v>
      </c>
      <c r="Q1823" s="38" t="s">
        <v>336</v>
      </c>
      <c r="R1823" s="31" t="s">
        <v>73</v>
      </c>
      <c r="S1823" s="31" t="s">
        <v>237</v>
      </c>
    </row>
    <row r="1824" spans="1:19" ht="20.25" customHeight="1">
      <c r="A1824" s="31" t="s">
        <v>113</v>
      </c>
      <c r="B1824" s="83" t="s">
        <v>3116</v>
      </c>
      <c r="C1824" s="38" t="s">
        <v>365</v>
      </c>
      <c r="D1824" s="422" t="s">
        <v>2728</v>
      </c>
      <c r="E1824" s="165"/>
      <c r="F1824" s="31" t="s">
        <v>454</v>
      </c>
      <c r="G1824" s="31"/>
      <c r="H1824" s="134">
        <v>1668</v>
      </c>
      <c r="I1824" s="134">
        <v>82852</v>
      </c>
      <c r="J1824" s="134">
        <v>38</v>
      </c>
      <c r="K1824" s="183">
        <f t="shared" si="95"/>
        <v>63384</v>
      </c>
      <c r="L1824" s="183">
        <f t="shared" si="96"/>
        <v>63.384</v>
      </c>
      <c r="M1824" s="52">
        <f t="shared" si="97"/>
        <v>138197136</v>
      </c>
      <c r="N1824" s="77"/>
      <c r="O1824" s="83" t="s">
        <v>2377</v>
      </c>
      <c r="P1824" s="31" t="s">
        <v>269</v>
      </c>
      <c r="Q1824" s="38" t="s">
        <v>370</v>
      </c>
      <c r="R1824" s="31" t="s">
        <v>68</v>
      </c>
      <c r="S1824" s="31" t="s">
        <v>152</v>
      </c>
    </row>
    <row r="1825" spans="1:19" ht="20.25" customHeight="1">
      <c r="A1825" s="31" t="s">
        <v>113</v>
      </c>
      <c r="B1825" s="83" t="s">
        <v>3117</v>
      </c>
      <c r="C1825" s="38" t="s">
        <v>365</v>
      </c>
      <c r="D1825" s="422" t="s">
        <v>2728</v>
      </c>
      <c r="E1825" s="165"/>
      <c r="F1825" s="31" t="s">
        <v>558</v>
      </c>
      <c r="G1825" s="31"/>
      <c r="H1825" s="134">
        <v>1668</v>
      </c>
      <c r="I1825" s="134">
        <v>7310.5</v>
      </c>
      <c r="J1825" s="134">
        <v>0</v>
      </c>
      <c r="K1825" s="183">
        <f t="shared" si="95"/>
        <v>0</v>
      </c>
      <c r="L1825" s="183">
        <f t="shared" si="96"/>
        <v>0</v>
      </c>
      <c r="M1825" s="52">
        <f t="shared" si="97"/>
        <v>12193914</v>
      </c>
      <c r="N1825" s="77"/>
      <c r="O1825" s="83" t="s">
        <v>2377</v>
      </c>
      <c r="P1825" s="31" t="s">
        <v>269</v>
      </c>
      <c r="Q1825" s="38" t="s">
        <v>336</v>
      </c>
      <c r="R1825" s="31" t="s">
        <v>73</v>
      </c>
      <c r="S1825" s="31" t="s">
        <v>152</v>
      </c>
    </row>
    <row r="1826" spans="1:19" ht="20.25" customHeight="1">
      <c r="A1826" s="31" t="s">
        <v>113</v>
      </c>
      <c r="B1826" s="83" t="s">
        <v>3117</v>
      </c>
      <c r="C1826" s="38" t="s">
        <v>365</v>
      </c>
      <c r="D1826" s="422" t="s">
        <v>2728</v>
      </c>
      <c r="E1826" s="165"/>
      <c r="F1826" s="31" t="s">
        <v>75</v>
      </c>
      <c r="G1826" s="31"/>
      <c r="H1826" s="134">
        <v>834</v>
      </c>
      <c r="I1826" s="134">
        <v>39375</v>
      </c>
      <c r="J1826" s="134">
        <v>0</v>
      </c>
      <c r="K1826" s="183">
        <f t="shared" si="95"/>
        <v>0</v>
      </c>
      <c r="L1826" s="183">
        <f t="shared" si="96"/>
        <v>0</v>
      </c>
      <c r="M1826" s="52">
        <f t="shared" si="97"/>
        <v>32838750</v>
      </c>
      <c r="N1826" s="77"/>
      <c r="O1826" s="83" t="s">
        <v>2891</v>
      </c>
      <c r="P1826" s="31" t="s">
        <v>269</v>
      </c>
      <c r="Q1826" s="38" t="s">
        <v>272</v>
      </c>
      <c r="R1826" s="31" t="s">
        <v>73</v>
      </c>
      <c r="S1826" s="31" t="s">
        <v>152</v>
      </c>
    </row>
    <row r="1827" spans="1:19" ht="20.25" customHeight="1">
      <c r="A1827" s="31" t="s">
        <v>113</v>
      </c>
      <c r="B1827" s="83" t="s">
        <v>3117</v>
      </c>
      <c r="C1827" s="38" t="s">
        <v>365</v>
      </c>
      <c r="D1827" s="422" t="s">
        <v>2728</v>
      </c>
      <c r="E1827" s="165"/>
      <c r="F1827" s="31" t="s">
        <v>1580</v>
      </c>
      <c r="G1827" s="31"/>
      <c r="H1827" s="134">
        <v>834</v>
      </c>
      <c r="I1827" s="134">
        <v>9246.6</v>
      </c>
      <c r="J1827" s="134">
        <v>0</v>
      </c>
      <c r="K1827" s="183">
        <f t="shared" si="95"/>
        <v>0</v>
      </c>
      <c r="L1827" s="183">
        <f t="shared" si="96"/>
        <v>0</v>
      </c>
      <c r="M1827" s="52">
        <f t="shared" si="97"/>
        <v>7711664.4000000004</v>
      </c>
      <c r="N1827" s="77"/>
      <c r="O1827" s="83" t="s">
        <v>2891</v>
      </c>
      <c r="P1827" s="31" t="s">
        <v>269</v>
      </c>
      <c r="Q1827" s="38" t="s">
        <v>336</v>
      </c>
      <c r="R1827" s="31" t="s">
        <v>73</v>
      </c>
      <c r="S1827" s="31" t="s">
        <v>152</v>
      </c>
    </row>
    <row r="1828" spans="1:19" ht="20.25" customHeight="1">
      <c r="A1828" s="31" t="s">
        <v>113</v>
      </c>
      <c r="B1828" s="83" t="s">
        <v>3117</v>
      </c>
      <c r="C1828" s="38" t="s">
        <v>365</v>
      </c>
      <c r="D1828" s="422" t="s">
        <v>2728</v>
      </c>
      <c r="E1828" s="165"/>
      <c r="F1828" s="31" t="s">
        <v>81</v>
      </c>
      <c r="G1828" s="31"/>
      <c r="H1828" s="134">
        <v>834</v>
      </c>
      <c r="I1828" s="134">
        <v>5393.8</v>
      </c>
      <c r="J1828" s="134">
        <v>0</v>
      </c>
      <c r="K1828" s="183">
        <f t="shared" si="95"/>
        <v>0</v>
      </c>
      <c r="L1828" s="183">
        <f t="shared" si="96"/>
        <v>0</v>
      </c>
      <c r="M1828" s="52">
        <f t="shared" si="97"/>
        <v>4498429.2</v>
      </c>
      <c r="N1828" s="77"/>
      <c r="O1828" s="83" t="s">
        <v>2891</v>
      </c>
      <c r="P1828" s="31" t="s">
        <v>269</v>
      </c>
      <c r="Q1828" s="38" t="s">
        <v>336</v>
      </c>
      <c r="R1828" s="31" t="s">
        <v>73</v>
      </c>
      <c r="S1828" s="31" t="s">
        <v>152</v>
      </c>
    </row>
    <row r="1829" spans="1:19" ht="20.25" customHeight="1">
      <c r="A1829" s="31" t="s">
        <v>113</v>
      </c>
      <c r="B1829" s="83" t="s">
        <v>3117</v>
      </c>
      <c r="C1829" s="38" t="s">
        <v>365</v>
      </c>
      <c r="D1829" s="422" t="s">
        <v>2728</v>
      </c>
      <c r="E1829" s="165"/>
      <c r="F1829" s="31" t="s">
        <v>367</v>
      </c>
      <c r="G1829" s="31"/>
      <c r="H1829" s="134">
        <v>834</v>
      </c>
      <c r="I1829" s="134">
        <v>4238</v>
      </c>
      <c r="J1829" s="134">
        <v>0</v>
      </c>
      <c r="K1829" s="183">
        <f t="shared" si="95"/>
        <v>0</v>
      </c>
      <c r="L1829" s="183">
        <f t="shared" si="96"/>
        <v>0</v>
      </c>
      <c r="M1829" s="52">
        <f t="shared" si="97"/>
        <v>3534492</v>
      </c>
      <c r="N1829" s="77"/>
      <c r="O1829" s="83" t="s">
        <v>2891</v>
      </c>
      <c r="P1829" s="31" t="s">
        <v>269</v>
      </c>
      <c r="Q1829" s="38" t="s">
        <v>336</v>
      </c>
      <c r="R1829" s="31" t="s">
        <v>73</v>
      </c>
      <c r="S1829" s="31" t="s">
        <v>152</v>
      </c>
    </row>
    <row r="1830" spans="1:19" ht="20.25" customHeight="1">
      <c r="A1830" s="31" t="s">
        <v>113</v>
      </c>
      <c r="B1830" s="83" t="s">
        <v>3117</v>
      </c>
      <c r="C1830" s="38" t="s">
        <v>365</v>
      </c>
      <c r="D1830" s="422" t="s">
        <v>2728</v>
      </c>
      <c r="E1830" s="165"/>
      <c r="F1830" s="31" t="s">
        <v>83</v>
      </c>
      <c r="G1830" s="31"/>
      <c r="H1830" s="134">
        <v>834</v>
      </c>
      <c r="I1830" s="134">
        <v>9246.6</v>
      </c>
      <c r="J1830" s="134">
        <v>0</v>
      </c>
      <c r="K1830" s="183">
        <f t="shared" si="95"/>
        <v>0</v>
      </c>
      <c r="L1830" s="183">
        <f t="shared" si="96"/>
        <v>0</v>
      </c>
      <c r="M1830" s="52">
        <f t="shared" si="97"/>
        <v>7711664.4000000004</v>
      </c>
      <c r="N1830" s="77"/>
      <c r="O1830" s="83" t="s">
        <v>2891</v>
      </c>
      <c r="P1830" s="31" t="s">
        <v>269</v>
      </c>
      <c r="Q1830" s="38" t="s">
        <v>336</v>
      </c>
      <c r="R1830" s="31" t="s">
        <v>73</v>
      </c>
      <c r="S1830" s="31" t="s">
        <v>152</v>
      </c>
    </row>
    <row r="1831" spans="1:19" ht="20.25" customHeight="1">
      <c r="A1831" s="31" t="s">
        <v>113</v>
      </c>
      <c r="B1831" s="83" t="s">
        <v>3117</v>
      </c>
      <c r="C1831" s="38" t="s">
        <v>365</v>
      </c>
      <c r="D1831" s="422" t="s">
        <v>2728</v>
      </c>
      <c r="E1831" s="165"/>
      <c r="F1831" s="31" t="s">
        <v>71</v>
      </c>
      <c r="G1831" s="31"/>
      <c r="H1831" s="134">
        <v>1668</v>
      </c>
      <c r="I1831" s="134">
        <v>35224.800000000003</v>
      </c>
      <c r="J1831" s="134">
        <v>0</v>
      </c>
      <c r="K1831" s="183">
        <f t="shared" si="95"/>
        <v>0</v>
      </c>
      <c r="L1831" s="183">
        <f t="shared" si="96"/>
        <v>0</v>
      </c>
      <c r="M1831" s="52">
        <f t="shared" si="97"/>
        <v>58754966.400000006</v>
      </c>
      <c r="N1831" s="77"/>
      <c r="O1831" s="83" t="s">
        <v>2890</v>
      </c>
      <c r="P1831" s="31" t="s">
        <v>269</v>
      </c>
      <c r="Q1831" s="38" t="s">
        <v>271</v>
      </c>
      <c r="R1831" s="31" t="s">
        <v>73</v>
      </c>
      <c r="S1831" s="31" t="s">
        <v>152</v>
      </c>
    </row>
    <row r="1832" spans="1:19" ht="20.25" customHeight="1">
      <c r="A1832" s="31" t="s">
        <v>113</v>
      </c>
      <c r="B1832" s="83" t="s">
        <v>3117</v>
      </c>
      <c r="C1832" s="38" t="s">
        <v>365</v>
      </c>
      <c r="D1832" s="422" t="s">
        <v>2728</v>
      </c>
      <c r="E1832" s="165"/>
      <c r="F1832" s="31" t="s">
        <v>880</v>
      </c>
      <c r="G1832" s="31"/>
      <c r="H1832" s="134">
        <v>1668</v>
      </c>
      <c r="I1832" s="134">
        <v>3954.7</v>
      </c>
      <c r="J1832" s="134">
        <v>0</v>
      </c>
      <c r="K1832" s="183">
        <f t="shared" si="95"/>
        <v>0</v>
      </c>
      <c r="L1832" s="183">
        <f t="shared" si="96"/>
        <v>0</v>
      </c>
      <c r="M1832" s="52">
        <f t="shared" si="97"/>
        <v>6596439.5999999996</v>
      </c>
      <c r="N1832" s="77"/>
      <c r="O1832" s="83" t="s">
        <v>2890</v>
      </c>
      <c r="P1832" s="31" t="s">
        <v>269</v>
      </c>
      <c r="Q1832" s="38" t="s">
        <v>336</v>
      </c>
      <c r="R1832" s="31" t="s">
        <v>73</v>
      </c>
      <c r="S1832" s="31" t="s">
        <v>152</v>
      </c>
    </row>
    <row r="1833" spans="1:19" ht="20.25" customHeight="1">
      <c r="A1833" s="31" t="s">
        <v>113</v>
      </c>
      <c r="B1833" s="83" t="s">
        <v>3117</v>
      </c>
      <c r="C1833" s="38" t="s">
        <v>365</v>
      </c>
      <c r="D1833" s="422" t="s">
        <v>2728</v>
      </c>
      <c r="E1833" s="165"/>
      <c r="F1833" s="31" t="s">
        <v>880</v>
      </c>
      <c r="G1833" s="31"/>
      <c r="H1833" s="134">
        <v>1668</v>
      </c>
      <c r="I1833" s="134">
        <v>3954.7</v>
      </c>
      <c r="J1833" s="134">
        <v>0</v>
      </c>
      <c r="K1833" s="183">
        <f t="shared" si="95"/>
        <v>0</v>
      </c>
      <c r="L1833" s="183">
        <f t="shared" si="96"/>
        <v>0</v>
      </c>
      <c r="M1833" s="52">
        <f t="shared" si="97"/>
        <v>6596439.5999999996</v>
      </c>
      <c r="N1833" s="77"/>
      <c r="O1833" s="83" t="s">
        <v>2890</v>
      </c>
      <c r="P1833" s="31" t="s">
        <v>269</v>
      </c>
      <c r="Q1833" s="38" t="s">
        <v>336</v>
      </c>
      <c r="R1833" s="31" t="s">
        <v>73</v>
      </c>
      <c r="S1833" s="31" t="s">
        <v>152</v>
      </c>
    </row>
    <row r="1834" spans="1:19" ht="20.25" customHeight="1">
      <c r="A1834" s="31" t="s">
        <v>113</v>
      </c>
      <c r="B1834" s="83" t="s">
        <v>3117</v>
      </c>
      <c r="C1834" s="38" t="s">
        <v>365</v>
      </c>
      <c r="D1834" s="422" t="s">
        <v>2728</v>
      </c>
      <c r="E1834" s="165"/>
      <c r="F1834" s="31" t="s">
        <v>881</v>
      </c>
      <c r="G1834" s="31"/>
      <c r="H1834" s="134">
        <v>1668</v>
      </c>
      <c r="I1834" s="134">
        <v>9381</v>
      </c>
      <c r="J1834" s="134">
        <v>0</v>
      </c>
      <c r="K1834" s="183">
        <f t="shared" si="95"/>
        <v>0</v>
      </c>
      <c r="L1834" s="183">
        <f t="shared" si="96"/>
        <v>0</v>
      </c>
      <c r="M1834" s="52">
        <f t="shared" si="97"/>
        <v>15647508</v>
      </c>
      <c r="N1834" s="77"/>
      <c r="O1834" s="83" t="s">
        <v>2890</v>
      </c>
      <c r="P1834" s="31" t="s">
        <v>269</v>
      </c>
      <c r="Q1834" s="38" t="s">
        <v>336</v>
      </c>
      <c r="R1834" s="31" t="s">
        <v>73</v>
      </c>
      <c r="S1834" s="31" t="s">
        <v>152</v>
      </c>
    </row>
    <row r="1835" spans="1:19" ht="20.25" customHeight="1">
      <c r="A1835" s="31" t="s">
        <v>113</v>
      </c>
      <c r="B1835" s="83" t="s">
        <v>3117</v>
      </c>
      <c r="C1835" s="38" t="s">
        <v>365</v>
      </c>
      <c r="D1835" s="422" t="s">
        <v>2728</v>
      </c>
      <c r="E1835" s="165"/>
      <c r="F1835" s="31" t="s">
        <v>876</v>
      </c>
      <c r="G1835" s="31"/>
      <c r="H1835" s="134">
        <v>1668</v>
      </c>
      <c r="I1835" s="134">
        <v>1655.5</v>
      </c>
      <c r="J1835" s="134">
        <v>0</v>
      </c>
      <c r="K1835" s="183">
        <f t="shared" si="95"/>
        <v>0</v>
      </c>
      <c r="L1835" s="183">
        <f t="shared" si="96"/>
        <v>0</v>
      </c>
      <c r="M1835" s="52">
        <f t="shared" si="97"/>
        <v>2761374</v>
      </c>
      <c r="N1835" s="77"/>
      <c r="O1835" s="83" t="s">
        <v>2890</v>
      </c>
      <c r="P1835" s="31" t="s">
        <v>269</v>
      </c>
      <c r="Q1835" s="38" t="s">
        <v>336</v>
      </c>
      <c r="R1835" s="31" t="s">
        <v>73</v>
      </c>
      <c r="S1835" s="31" t="s">
        <v>152</v>
      </c>
    </row>
    <row r="1836" spans="1:19" ht="20.25" customHeight="1">
      <c r="A1836" s="31" t="s">
        <v>113</v>
      </c>
      <c r="B1836" s="83" t="s">
        <v>3117</v>
      </c>
      <c r="C1836" s="38" t="s">
        <v>365</v>
      </c>
      <c r="D1836" s="422" t="s">
        <v>2728</v>
      </c>
      <c r="E1836" s="165"/>
      <c r="F1836" s="31" t="s">
        <v>556</v>
      </c>
      <c r="G1836" s="31"/>
      <c r="H1836" s="134">
        <v>1668</v>
      </c>
      <c r="I1836" s="134">
        <v>2483.1999999999998</v>
      </c>
      <c r="J1836" s="134">
        <v>0</v>
      </c>
      <c r="K1836" s="183">
        <f t="shared" si="95"/>
        <v>0</v>
      </c>
      <c r="L1836" s="183">
        <f t="shared" si="96"/>
        <v>0</v>
      </c>
      <c r="M1836" s="52">
        <f t="shared" si="97"/>
        <v>4141977.5999999996</v>
      </c>
      <c r="N1836" s="77"/>
      <c r="O1836" s="83" t="s">
        <v>2890</v>
      </c>
      <c r="P1836" s="31" t="s">
        <v>269</v>
      </c>
      <c r="Q1836" s="38" t="s">
        <v>336</v>
      </c>
      <c r="R1836" s="31" t="s">
        <v>73</v>
      </c>
      <c r="S1836" s="31" t="s">
        <v>152</v>
      </c>
    </row>
    <row r="1837" spans="1:19" ht="20.25" customHeight="1">
      <c r="A1837" s="31" t="s">
        <v>113</v>
      </c>
      <c r="B1837" s="83" t="s">
        <v>3117</v>
      </c>
      <c r="C1837" s="38" t="s">
        <v>365</v>
      </c>
      <c r="D1837" s="422" t="s">
        <v>2728</v>
      </c>
      <c r="E1837" s="165"/>
      <c r="F1837" s="31" t="s">
        <v>875</v>
      </c>
      <c r="G1837" s="31"/>
      <c r="H1837" s="134">
        <v>1668</v>
      </c>
      <c r="I1837" s="134">
        <v>6346</v>
      </c>
      <c r="J1837" s="134">
        <v>0</v>
      </c>
      <c r="K1837" s="183">
        <f t="shared" si="95"/>
        <v>0</v>
      </c>
      <c r="L1837" s="183">
        <f t="shared" si="96"/>
        <v>0</v>
      </c>
      <c r="M1837" s="52">
        <f t="shared" si="97"/>
        <v>10585128</v>
      </c>
      <c r="N1837" s="77"/>
      <c r="O1837" s="83" t="s">
        <v>2890</v>
      </c>
      <c r="P1837" s="31" t="s">
        <v>269</v>
      </c>
      <c r="Q1837" s="38" t="s">
        <v>336</v>
      </c>
      <c r="R1837" s="31" t="s">
        <v>73</v>
      </c>
      <c r="S1837" s="31" t="s">
        <v>152</v>
      </c>
    </row>
    <row r="1838" spans="1:19" ht="20.25" customHeight="1">
      <c r="A1838" s="31" t="s">
        <v>113</v>
      </c>
      <c r="B1838" s="83" t="s">
        <v>3117</v>
      </c>
      <c r="C1838" s="38" t="s">
        <v>365</v>
      </c>
      <c r="D1838" s="422" t="s">
        <v>2728</v>
      </c>
      <c r="E1838" s="165"/>
      <c r="F1838" s="31" t="s">
        <v>2892</v>
      </c>
      <c r="G1838" s="31"/>
      <c r="H1838" s="134">
        <v>834</v>
      </c>
      <c r="I1838" s="134">
        <v>19865</v>
      </c>
      <c r="J1838" s="134">
        <v>0</v>
      </c>
      <c r="K1838" s="183">
        <f t="shared" si="95"/>
        <v>0</v>
      </c>
      <c r="L1838" s="183">
        <f t="shared" si="96"/>
        <v>0</v>
      </c>
      <c r="M1838" s="52">
        <f t="shared" si="97"/>
        <v>16567410</v>
      </c>
      <c r="N1838" s="77"/>
      <c r="O1838" s="83" t="s">
        <v>2893</v>
      </c>
      <c r="P1838" s="31" t="s">
        <v>269</v>
      </c>
      <c r="Q1838" s="38" t="s">
        <v>336</v>
      </c>
      <c r="R1838" s="31" t="s">
        <v>73</v>
      </c>
      <c r="S1838" s="31" t="s">
        <v>152</v>
      </c>
    </row>
    <row r="1839" spans="1:19" ht="20.25" customHeight="1">
      <c r="A1839" s="31" t="s">
        <v>113</v>
      </c>
      <c r="B1839" s="83" t="s">
        <v>3117</v>
      </c>
      <c r="C1839" s="38" t="s">
        <v>365</v>
      </c>
      <c r="D1839" s="422" t="s">
        <v>2728</v>
      </c>
      <c r="E1839" s="165"/>
      <c r="F1839" s="31" t="s">
        <v>2294</v>
      </c>
      <c r="G1839" s="31"/>
      <c r="H1839" s="134">
        <v>834</v>
      </c>
      <c r="I1839" s="134">
        <v>12955.4</v>
      </c>
      <c r="J1839" s="134">
        <v>0</v>
      </c>
      <c r="K1839" s="183">
        <f t="shared" si="95"/>
        <v>0</v>
      </c>
      <c r="L1839" s="183">
        <f t="shared" si="96"/>
        <v>0</v>
      </c>
      <c r="M1839" s="52">
        <f t="shared" si="97"/>
        <v>10804803.6</v>
      </c>
      <c r="N1839" s="77"/>
      <c r="O1839" s="83" t="s">
        <v>2893</v>
      </c>
      <c r="P1839" s="31" t="s">
        <v>269</v>
      </c>
      <c r="Q1839" s="38" t="s">
        <v>336</v>
      </c>
      <c r="R1839" s="31" t="s">
        <v>73</v>
      </c>
      <c r="S1839" s="31" t="s">
        <v>152</v>
      </c>
    </row>
    <row r="1840" spans="1:19" ht="20.25" customHeight="1">
      <c r="A1840" s="31" t="s">
        <v>113</v>
      </c>
      <c r="B1840" s="83" t="s">
        <v>3117</v>
      </c>
      <c r="C1840" s="38" t="s">
        <v>365</v>
      </c>
      <c r="D1840" s="422" t="s">
        <v>2728</v>
      </c>
      <c r="E1840" s="165"/>
      <c r="F1840" s="31" t="s">
        <v>2295</v>
      </c>
      <c r="G1840" s="31"/>
      <c r="H1840" s="134">
        <v>834</v>
      </c>
      <c r="I1840" s="134">
        <v>86369.600000000006</v>
      </c>
      <c r="J1840" s="134">
        <v>0</v>
      </c>
      <c r="K1840" s="183">
        <f t="shared" si="95"/>
        <v>0</v>
      </c>
      <c r="L1840" s="183">
        <f t="shared" si="96"/>
        <v>0</v>
      </c>
      <c r="M1840" s="52">
        <f t="shared" si="97"/>
        <v>72032246.400000006</v>
      </c>
      <c r="N1840" s="77"/>
      <c r="O1840" s="83" t="s">
        <v>2893</v>
      </c>
      <c r="P1840" s="31" t="s">
        <v>269</v>
      </c>
      <c r="Q1840" s="38" t="s">
        <v>276</v>
      </c>
      <c r="R1840" s="31" t="s">
        <v>73</v>
      </c>
      <c r="S1840" s="31" t="s">
        <v>152</v>
      </c>
    </row>
    <row r="1841" spans="1:19" ht="20.25" customHeight="1">
      <c r="A1841" s="31" t="s">
        <v>113</v>
      </c>
      <c r="B1841" s="83" t="s">
        <v>3117</v>
      </c>
      <c r="C1841" s="38" t="s">
        <v>365</v>
      </c>
      <c r="D1841" s="422" t="s">
        <v>2728</v>
      </c>
      <c r="E1841" s="165"/>
      <c r="F1841" s="31" t="s">
        <v>277</v>
      </c>
      <c r="G1841" s="31"/>
      <c r="H1841" s="134">
        <v>834</v>
      </c>
      <c r="I1841" s="134">
        <v>49500</v>
      </c>
      <c r="J1841" s="134">
        <v>0</v>
      </c>
      <c r="K1841" s="183">
        <f t="shared" si="95"/>
        <v>0</v>
      </c>
      <c r="L1841" s="183">
        <f t="shared" si="96"/>
        <v>0</v>
      </c>
      <c r="M1841" s="52">
        <f t="shared" si="97"/>
        <v>41283000</v>
      </c>
      <c r="N1841" s="77"/>
      <c r="O1841" s="83" t="s">
        <v>2894</v>
      </c>
      <c r="P1841" s="31" t="s">
        <v>269</v>
      </c>
      <c r="Q1841" s="38" t="s">
        <v>278</v>
      </c>
      <c r="R1841" s="31" t="s">
        <v>73</v>
      </c>
      <c r="S1841" s="31" t="s">
        <v>152</v>
      </c>
    </row>
    <row r="1842" spans="1:19" ht="20.25" customHeight="1">
      <c r="A1842" s="31" t="s">
        <v>113</v>
      </c>
      <c r="B1842" s="83" t="s">
        <v>3117</v>
      </c>
      <c r="C1842" s="38" t="s">
        <v>365</v>
      </c>
      <c r="D1842" s="422" t="s">
        <v>2728</v>
      </c>
      <c r="E1842" s="165"/>
      <c r="F1842" s="31" t="s">
        <v>81</v>
      </c>
      <c r="G1842" s="31"/>
      <c r="H1842" s="134">
        <v>1854</v>
      </c>
      <c r="I1842" s="134">
        <v>4295.5</v>
      </c>
      <c r="J1842" s="134">
        <v>0</v>
      </c>
      <c r="K1842" s="183">
        <f t="shared" si="95"/>
        <v>0</v>
      </c>
      <c r="L1842" s="183">
        <f t="shared" si="96"/>
        <v>0</v>
      </c>
      <c r="M1842" s="52">
        <f t="shared" si="97"/>
        <v>7963857</v>
      </c>
      <c r="N1842" s="77"/>
      <c r="O1842" s="83" t="s">
        <v>2884</v>
      </c>
      <c r="P1842" s="31" t="s">
        <v>269</v>
      </c>
      <c r="Q1842" s="38" t="s">
        <v>336</v>
      </c>
      <c r="R1842" s="31" t="s">
        <v>73</v>
      </c>
      <c r="S1842" s="31" t="s">
        <v>152</v>
      </c>
    </row>
    <row r="1843" spans="1:19" ht="20.25" customHeight="1">
      <c r="A1843" s="31" t="s">
        <v>113</v>
      </c>
      <c r="B1843" s="83" t="s">
        <v>3117</v>
      </c>
      <c r="C1843" s="38" t="s">
        <v>365</v>
      </c>
      <c r="D1843" s="422" t="s">
        <v>2728</v>
      </c>
      <c r="E1843" s="165"/>
      <c r="F1843" s="31" t="s">
        <v>366</v>
      </c>
      <c r="G1843" s="31"/>
      <c r="H1843" s="134">
        <v>1854</v>
      </c>
      <c r="I1843" s="134">
        <v>3190.9</v>
      </c>
      <c r="J1843" s="134">
        <v>0</v>
      </c>
      <c r="K1843" s="183">
        <f t="shared" ref="K1843:K1852" si="98">J1843*H1843</f>
        <v>0</v>
      </c>
      <c r="L1843" s="183">
        <f t="shared" ref="L1843:L1852" si="99">K1843/1000</f>
        <v>0</v>
      </c>
      <c r="M1843" s="52">
        <f t="shared" ref="M1843:M1852" si="100">H1843*I1843</f>
        <v>5915928.6000000006</v>
      </c>
      <c r="N1843" s="77"/>
      <c r="O1843" s="83" t="s">
        <v>2884</v>
      </c>
      <c r="P1843" s="31" t="s">
        <v>269</v>
      </c>
      <c r="Q1843" s="38" t="s">
        <v>336</v>
      </c>
      <c r="R1843" s="31" t="s">
        <v>73</v>
      </c>
      <c r="S1843" s="31" t="s">
        <v>152</v>
      </c>
    </row>
    <row r="1844" spans="1:19" ht="20.25" customHeight="1">
      <c r="A1844" s="31" t="s">
        <v>113</v>
      </c>
      <c r="B1844" s="83" t="s">
        <v>3117</v>
      </c>
      <c r="C1844" s="38" t="s">
        <v>365</v>
      </c>
      <c r="D1844" s="422" t="s">
        <v>2728</v>
      </c>
      <c r="E1844" s="165"/>
      <c r="F1844" s="31" t="s">
        <v>442</v>
      </c>
      <c r="G1844" s="31"/>
      <c r="H1844" s="134">
        <v>1854</v>
      </c>
      <c r="I1844" s="134">
        <v>613.6</v>
      </c>
      <c r="J1844" s="134">
        <v>0</v>
      </c>
      <c r="K1844" s="183">
        <f t="shared" si="98"/>
        <v>0</v>
      </c>
      <c r="L1844" s="183">
        <f t="shared" si="99"/>
        <v>0</v>
      </c>
      <c r="M1844" s="52">
        <f t="shared" si="100"/>
        <v>1137614.4000000001</v>
      </c>
      <c r="N1844" s="77"/>
      <c r="O1844" s="83" t="s">
        <v>2884</v>
      </c>
      <c r="P1844" s="31" t="s">
        <v>269</v>
      </c>
      <c r="Q1844" s="38" t="s">
        <v>336</v>
      </c>
      <c r="R1844" s="31" t="s">
        <v>73</v>
      </c>
      <c r="S1844" s="31" t="s">
        <v>152</v>
      </c>
    </row>
    <row r="1845" spans="1:19" ht="20.25" customHeight="1">
      <c r="A1845" s="31" t="s">
        <v>113</v>
      </c>
      <c r="B1845" s="83" t="s">
        <v>3117</v>
      </c>
      <c r="C1845" s="38" t="s">
        <v>365</v>
      </c>
      <c r="D1845" s="422" t="s">
        <v>2728</v>
      </c>
      <c r="E1845" s="165"/>
      <c r="F1845" s="31" t="s">
        <v>1430</v>
      </c>
      <c r="G1845" s="31"/>
      <c r="H1845" s="134">
        <v>1854</v>
      </c>
      <c r="I1845" s="134">
        <v>10350</v>
      </c>
      <c r="J1845" s="134">
        <v>0</v>
      </c>
      <c r="K1845" s="183">
        <f t="shared" si="98"/>
        <v>0</v>
      </c>
      <c r="L1845" s="183">
        <f t="shared" si="99"/>
        <v>0</v>
      </c>
      <c r="M1845" s="52">
        <f t="shared" si="100"/>
        <v>19188900</v>
      </c>
      <c r="N1845" s="77"/>
      <c r="O1845" s="83" t="s">
        <v>3118</v>
      </c>
      <c r="P1845" s="31" t="s">
        <v>269</v>
      </c>
      <c r="Q1845" s="38" t="s">
        <v>336</v>
      </c>
      <c r="R1845" s="31" t="s">
        <v>73</v>
      </c>
      <c r="S1845" s="31" t="s">
        <v>152</v>
      </c>
    </row>
    <row r="1846" spans="1:19" ht="20.25" customHeight="1">
      <c r="A1846" s="31" t="s">
        <v>113</v>
      </c>
      <c r="B1846" s="83" t="s">
        <v>3117</v>
      </c>
      <c r="C1846" s="38" t="s">
        <v>365</v>
      </c>
      <c r="D1846" s="422" t="s">
        <v>2728</v>
      </c>
      <c r="E1846" s="165"/>
      <c r="F1846" s="31" t="s">
        <v>1430</v>
      </c>
      <c r="G1846" s="31"/>
      <c r="H1846" s="134">
        <v>1854</v>
      </c>
      <c r="I1846" s="134">
        <v>10350</v>
      </c>
      <c r="J1846" s="134">
        <v>0</v>
      </c>
      <c r="K1846" s="183">
        <f t="shared" si="98"/>
        <v>0</v>
      </c>
      <c r="L1846" s="183">
        <f t="shared" si="99"/>
        <v>0</v>
      </c>
      <c r="M1846" s="52">
        <f t="shared" si="100"/>
        <v>19188900</v>
      </c>
      <c r="N1846" s="77"/>
      <c r="O1846" s="83" t="s">
        <v>3119</v>
      </c>
      <c r="P1846" s="31" t="s">
        <v>269</v>
      </c>
      <c r="Q1846" s="38" t="s">
        <v>336</v>
      </c>
      <c r="R1846" s="31" t="s">
        <v>73</v>
      </c>
      <c r="S1846" s="31" t="s">
        <v>152</v>
      </c>
    </row>
    <row r="1847" spans="1:19" ht="20.25" customHeight="1">
      <c r="A1847" s="31" t="s">
        <v>113</v>
      </c>
      <c r="B1847" s="83" t="s">
        <v>3117</v>
      </c>
      <c r="C1847" s="38" t="s">
        <v>365</v>
      </c>
      <c r="D1847" s="422" t="s">
        <v>2728</v>
      </c>
      <c r="E1847" s="165"/>
      <c r="F1847" s="31" t="s">
        <v>1004</v>
      </c>
      <c r="G1847" s="31"/>
      <c r="H1847" s="134">
        <v>927</v>
      </c>
      <c r="I1847" s="134">
        <v>8335.1</v>
      </c>
      <c r="J1847" s="134">
        <v>0</v>
      </c>
      <c r="K1847" s="183">
        <f t="shared" si="98"/>
        <v>0</v>
      </c>
      <c r="L1847" s="183">
        <f t="shared" si="99"/>
        <v>0</v>
      </c>
      <c r="M1847" s="52">
        <f t="shared" si="100"/>
        <v>7726637.7000000002</v>
      </c>
      <c r="N1847" s="77"/>
      <c r="O1847" s="83" t="s">
        <v>2886</v>
      </c>
      <c r="P1847" s="31" t="s">
        <v>269</v>
      </c>
      <c r="Q1847" s="38" t="s">
        <v>336</v>
      </c>
      <c r="R1847" s="31" t="s">
        <v>73</v>
      </c>
      <c r="S1847" s="31" t="s">
        <v>152</v>
      </c>
    </row>
    <row r="1848" spans="1:19" ht="20.25" customHeight="1">
      <c r="A1848" s="31" t="s">
        <v>113</v>
      </c>
      <c r="B1848" s="83" t="s">
        <v>3117</v>
      </c>
      <c r="C1848" s="38" t="s">
        <v>365</v>
      </c>
      <c r="D1848" s="422" t="s">
        <v>2728</v>
      </c>
      <c r="E1848" s="165"/>
      <c r="F1848" s="31" t="s">
        <v>442</v>
      </c>
      <c r="G1848" s="31"/>
      <c r="H1848" s="134">
        <v>927</v>
      </c>
      <c r="I1848" s="134">
        <v>757.7</v>
      </c>
      <c r="J1848" s="134">
        <v>0</v>
      </c>
      <c r="K1848" s="183">
        <f t="shared" si="98"/>
        <v>0</v>
      </c>
      <c r="L1848" s="183">
        <f t="shared" si="99"/>
        <v>0</v>
      </c>
      <c r="M1848" s="52">
        <f t="shared" si="100"/>
        <v>702387.9</v>
      </c>
      <c r="N1848" s="77"/>
      <c r="O1848" s="83" t="s">
        <v>2886</v>
      </c>
      <c r="P1848" s="31" t="s">
        <v>269</v>
      </c>
      <c r="Q1848" s="38" t="s">
        <v>336</v>
      </c>
      <c r="R1848" s="31" t="s">
        <v>73</v>
      </c>
      <c r="S1848" s="31" t="s">
        <v>152</v>
      </c>
    </row>
    <row r="1849" spans="1:19" ht="20.25" customHeight="1">
      <c r="A1849" s="31" t="s">
        <v>113</v>
      </c>
      <c r="B1849" s="83" t="s">
        <v>3117</v>
      </c>
      <c r="C1849" s="38" t="s">
        <v>365</v>
      </c>
      <c r="D1849" s="422" t="s">
        <v>2728</v>
      </c>
      <c r="E1849" s="165"/>
      <c r="F1849" s="31" t="s">
        <v>2887</v>
      </c>
      <c r="G1849" s="31"/>
      <c r="H1849" s="134">
        <v>927</v>
      </c>
      <c r="I1849" s="134">
        <v>378.9</v>
      </c>
      <c r="J1849" s="134">
        <v>0</v>
      </c>
      <c r="K1849" s="183">
        <f t="shared" si="98"/>
        <v>0</v>
      </c>
      <c r="L1849" s="183">
        <f t="shared" si="99"/>
        <v>0</v>
      </c>
      <c r="M1849" s="52">
        <f t="shared" si="100"/>
        <v>351240.3</v>
      </c>
      <c r="N1849" s="77"/>
      <c r="O1849" s="83" t="s">
        <v>2886</v>
      </c>
      <c r="P1849" s="31" t="s">
        <v>269</v>
      </c>
      <c r="Q1849" s="38" t="s">
        <v>336</v>
      </c>
      <c r="R1849" s="31" t="s">
        <v>73</v>
      </c>
      <c r="S1849" s="31" t="s">
        <v>152</v>
      </c>
    </row>
    <row r="1850" spans="1:19" ht="20.25" customHeight="1">
      <c r="A1850" s="31" t="s">
        <v>113</v>
      </c>
      <c r="B1850" s="83" t="s">
        <v>3117</v>
      </c>
      <c r="C1850" s="38" t="s">
        <v>365</v>
      </c>
      <c r="D1850" s="422" t="s">
        <v>2728</v>
      </c>
      <c r="E1850" s="165"/>
      <c r="F1850" s="31" t="s">
        <v>81</v>
      </c>
      <c r="G1850" s="31"/>
      <c r="H1850" s="134">
        <v>927</v>
      </c>
      <c r="I1850" s="134">
        <v>5304.1</v>
      </c>
      <c r="J1850" s="134">
        <v>0</v>
      </c>
      <c r="K1850" s="183">
        <f t="shared" si="98"/>
        <v>0</v>
      </c>
      <c r="L1850" s="183">
        <f t="shared" si="99"/>
        <v>0</v>
      </c>
      <c r="M1850" s="52">
        <f t="shared" si="100"/>
        <v>4916900.7</v>
      </c>
      <c r="N1850" s="77"/>
      <c r="O1850" s="83" t="s">
        <v>2886</v>
      </c>
      <c r="P1850" s="31" t="s">
        <v>269</v>
      </c>
      <c r="Q1850" s="38" t="s">
        <v>336</v>
      </c>
      <c r="R1850" s="31" t="s">
        <v>73</v>
      </c>
      <c r="S1850" s="31" t="s">
        <v>152</v>
      </c>
    </row>
    <row r="1851" spans="1:19" ht="20.25" customHeight="1">
      <c r="A1851" s="31" t="s">
        <v>113</v>
      </c>
      <c r="B1851" s="83" t="s">
        <v>3117</v>
      </c>
      <c r="C1851" s="38" t="s">
        <v>365</v>
      </c>
      <c r="D1851" s="422" t="s">
        <v>2728</v>
      </c>
      <c r="E1851" s="165"/>
      <c r="F1851" s="31" t="s">
        <v>84</v>
      </c>
      <c r="G1851" s="31"/>
      <c r="H1851" s="134">
        <v>927</v>
      </c>
      <c r="I1851" s="134">
        <v>7274.2</v>
      </c>
      <c r="J1851" s="134">
        <v>0</v>
      </c>
      <c r="K1851" s="183">
        <f t="shared" si="98"/>
        <v>0</v>
      </c>
      <c r="L1851" s="183">
        <f t="shared" si="99"/>
        <v>0</v>
      </c>
      <c r="M1851" s="52">
        <f t="shared" si="100"/>
        <v>6743183.3999999994</v>
      </c>
      <c r="N1851" s="77"/>
      <c r="O1851" s="83" t="s">
        <v>2886</v>
      </c>
      <c r="P1851" s="31" t="s">
        <v>269</v>
      </c>
      <c r="Q1851" s="38" t="s">
        <v>336</v>
      </c>
      <c r="R1851" s="31" t="s">
        <v>73</v>
      </c>
      <c r="S1851" s="31" t="s">
        <v>152</v>
      </c>
    </row>
    <row r="1852" spans="1:19" ht="20.25" customHeight="1">
      <c r="A1852" s="31" t="s">
        <v>808</v>
      </c>
      <c r="B1852" s="83" t="s">
        <v>3120</v>
      </c>
      <c r="C1852" s="38" t="s">
        <v>2379</v>
      </c>
      <c r="D1852" s="422" t="s">
        <v>2345</v>
      </c>
      <c r="E1852" s="165"/>
      <c r="F1852" s="31" t="s">
        <v>337</v>
      </c>
      <c r="G1852" s="31"/>
      <c r="H1852" s="134">
        <v>70</v>
      </c>
      <c r="I1852" s="134">
        <v>18900</v>
      </c>
      <c r="J1852" s="134">
        <v>0</v>
      </c>
      <c r="K1852" s="183">
        <f t="shared" si="98"/>
        <v>0</v>
      </c>
      <c r="L1852" s="183">
        <f t="shared" si="99"/>
        <v>0</v>
      </c>
      <c r="M1852" s="52">
        <f t="shared" si="100"/>
        <v>1323000</v>
      </c>
      <c r="N1852" s="77"/>
      <c r="O1852" s="83" t="s">
        <v>11</v>
      </c>
      <c r="P1852" s="31" t="s">
        <v>1407</v>
      </c>
      <c r="Q1852" s="38" t="s">
        <v>336</v>
      </c>
      <c r="R1852" s="31" t="s">
        <v>73</v>
      </c>
      <c r="S1852" s="31" t="s">
        <v>152</v>
      </c>
    </row>
    <row r="1853" spans="1:19" ht="20.25" customHeight="1">
      <c r="A1853" s="19"/>
      <c r="B1853" s="19"/>
      <c r="C1853" s="19"/>
      <c r="D1853" s="19"/>
      <c r="E1853" s="19"/>
      <c r="F1853" s="19"/>
      <c r="G1853" s="19"/>
      <c r="H1853" s="19"/>
      <c r="I1853" s="19"/>
      <c r="J1853" s="19"/>
      <c r="K1853" s="19"/>
      <c r="L1853" s="56" t="s">
        <v>3131</v>
      </c>
      <c r="M1853" s="375">
        <f>SUM(M1641:M1852)</f>
        <v>6821192108.2000008</v>
      </c>
      <c r="N1853" s="19"/>
      <c r="O1853" s="19"/>
      <c r="P1853" s="19"/>
      <c r="Q1853" s="19"/>
      <c r="R1853" s="19"/>
      <c r="S1853" s="19"/>
    </row>
    <row r="1854" spans="1:19" s="34" customFormat="1" ht="20.25" customHeight="1">
      <c r="A1854" s="406" t="s">
        <v>219</v>
      </c>
      <c r="B1854" s="411" t="s">
        <v>922</v>
      </c>
      <c r="C1854" s="405" t="s">
        <v>64</v>
      </c>
      <c r="D1854" s="291" t="s">
        <v>1146</v>
      </c>
      <c r="E1854" s="165"/>
      <c r="F1854" s="406" t="s">
        <v>84</v>
      </c>
      <c r="G1854" s="31"/>
      <c r="H1854" s="409">
        <v>2</v>
      </c>
      <c r="I1854" s="409">
        <v>8512</v>
      </c>
      <c r="J1854" s="474"/>
      <c r="K1854" s="352">
        <f t="shared" ref="K1854:K1865" si="101">IFERROR(J1854*H1854,"0")</f>
        <v>0</v>
      </c>
      <c r="L1854" s="400">
        <f t="shared" ref="L1854:L1865" si="102">IFERROR(K1854/1000,"0")</f>
        <v>0</v>
      </c>
      <c r="M1854" s="353">
        <f t="shared" ref="M1854:M1865" si="103">I1854*H1854</f>
        <v>17024</v>
      </c>
      <c r="N1854" s="406"/>
      <c r="O1854" s="234"/>
      <c r="P1854" s="405" t="s">
        <v>284</v>
      </c>
      <c r="Q1854" s="234" t="s">
        <v>339</v>
      </c>
      <c r="R1854" s="405" t="s">
        <v>73</v>
      </c>
      <c r="S1854" s="405" t="s">
        <v>40</v>
      </c>
    </row>
    <row r="1855" spans="1:19" s="34" customFormat="1" ht="20.25" customHeight="1">
      <c r="A1855" s="406" t="s">
        <v>219</v>
      </c>
      <c r="B1855" s="411" t="s">
        <v>922</v>
      </c>
      <c r="C1855" s="405" t="s">
        <v>64</v>
      </c>
      <c r="D1855" s="291" t="s">
        <v>1146</v>
      </c>
      <c r="E1855" s="165"/>
      <c r="F1855" s="406" t="s">
        <v>449</v>
      </c>
      <c r="G1855" s="31"/>
      <c r="H1855" s="409">
        <v>338</v>
      </c>
      <c r="I1855" s="409">
        <v>105722</v>
      </c>
      <c r="J1855" s="474"/>
      <c r="K1855" s="352">
        <f t="shared" si="101"/>
        <v>0</v>
      </c>
      <c r="L1855" s="400">
        <f t="shared" si="102"/>
        <v>0</v>
      </c>
      <c r="M1855" s="353">
        <f t="shared" si="103"/>
        <v>35734036</v>
      </c>
      <c r="N1855" s="406"/>
      <c r="O1855" s="234"/>
      <c r="P1855" s="405" t="s">
        <v>284</v>
      </c>
      <c r="Q1855" s="234" t="s">
        <v>278</v>
      </c>
      <c r="R1855" s="406" t="s">
        <v>73</v>
      </c>
      <c r="S1855" s="406" t="s">
        <v>40</v>
      </c>
    </row>
    <row r="1856" spans="1:19" s="34" customFormat="1" ht="20.25" customHeight="1">
      <c r="A1856" s="406" t="s">
        <v>219</v>
      </c>
      <c r="B1856" s="411" t="s">
        <v>922</v>
      </c>
      <c r="C1856" s="405" t="s">
        <v>64</v>
      </c>
      <c r="D1856" s="291" t="s">
        <v>1146</v>
      </c>
      <c r="E1856" s="165"/>
      <c r="F1856" s="406" t="s">
        <v>277</v>
      </c>
      <c r="G1856" s="31"/>
      <c r="H1856" s="409">
        <v>162</v>
      </c>
      <c r="I1856" s="409">
        <v>56320</v>
      </c>
      <c r="J1856" s="474"/>
      <c r="K1856" s="352">
        <f t="shared" si="101"/>
        <v>0</v>
      </c>
      <c r="L1856" s="400">
        <f t="shared" si="102"/>
        <v>0</v>
      </c>
      <c r="M1856" s="353">
        <f t="shared" si="103"/>
        <v>9123840</v>
      </c>
      <c r="N1856" s="406"/>
      <c r="O1856" s="234"/>
      <c r="P1856" s="405" t="s">
        <v>284</v>
      </c>
      <c r="Q1856" s="234" t="s">
        <v>278</v>
      </c>
      <c r="R1856" s="405" t="s">
        <v>73</v>
      </c>
      <c r="S1856" s="405" t="s">
        <v>40</v>
      </c>
    </row>
    <row r="1857" spans="1:19" s="34" customFormat="1" ht="20.25" customHeight="1">
      <c r="A1857" s="406" t="s">
        <v>219</v>
      </c>
      <c r="B1857" s="411" t="s">
        <v>922</v>
      </c>
      <c r="C1857" s="405" t="s">
        <v>64</v>
      </c>
      <c r="D1857" s="291" t="s">
        <v>1146</v>
      </c>
      <c r="E1857" s="165"/>
      <c r="F1857" s="406" t="s">
        <v>74</v>
      </c>
      <c r="G1857" s="31"/>
      <c r="H1857" s="409">
        <v>221</v>
      </c>
      <c r="I1857" s="409">
        <v>121208</v>
      </c>
      <c r="J1857" s="474"/>
      <c r="K1857" s="352">
        <f t="shared" si="101"/>
        <v>0</v>
      </c>
      <c r="L1857" s="400">
        <f t="shared" si="102"/>
        <v>0</v>
      </c>
      <c r="M1857" s="353">
        <f t="shared" si="103"/>
        <v>26786968</v>
      </c>
      <c r="N1857" s="406"/>
      <c r="O1857" s="234"/>
      <c r="P1857" s="405" t="s">
        <v>284</v>
      </c>
      <c r="Q1857" s="234" t="s">
        <v>276</v>
      </c>
      <c r="R1857" s="405" t="s">
        <v>73</v>
      </c>
      <c r="S1857" s="405" t="s">
        <v>40</v>
      </c>
    </row>
    <row r="1858" spans="1:19" s="34" customFormat="1" ht="20.25" customHeight="1">
      <c r="A1858" s="406" t="s">
        <v>219</v>
      </c>
      <c r="B1858" s="411" t="s">
        <v>922</v>
      </c>
      <c r="C1858" s="405" t="s">
        <v>64</v>
      </c>
      <c r="D1858" s="291" t="s">
        <v>1146</v>
      </c>
      <c r="E1858" s="165"/>
      <c r="F1858" s="406" t="s">
        <v>75</v>
      </c>
      <c r="G1858" s="31"/>
      <c r="H1858" s="409">
        <v>56</v>
      </c>
      <c r="I1858" s="409">
        <v>60495</v>
      </c>
      <c r="J1858" s="474"/>
      <c r="K1858" s="352">
        <f t="shared" si="101"/>
        <v>0</v>
      </c>
      <c r="L1858" s="400">
        <f t="shared" si="102"/>
        <v>0</v>
      </c>
      <c r="M1858" s="353">
        <f t="shared" si="103"/>
        <v>3387720</v>
      </c>
      <c r="N1858" s="406"/>
      <c r="O1858" s="234"/>
      <c r="P1858" s="405" t="s">
        <v>284</v>
      </c>
      <c r="Q1858" s="234" t="s">
        <v>272</v>
      </c>
      <c r="R1858" s="405" t="s">
        <v>73</v>
      </c>
      <c r="S1858" s="405" t="s">
        <v>40</v>
      </c>
    </row>
    <row r="1859" spans="1:19" s="34" customFormat="1" ht="20.25" customHeight="1">
      <c r="A1859" s="406" t="s">
        <v>219</v>
      </c>
      <c r="B1859" s="411" t="s">
        <v>922</v>
      </c>
      <c r="C1859" s="405" t="s">
        <v>64</v>
      </c>
      <c r="D1859" s="291" t="s">
        <v>1146</v>
      </c>
      <c r="E1859" s="165"/>
      <c r="F1859" s="408" t="s">
        <v>83</v>
      </c>
      <c r="G1859" s="31"/>
      <c r="H1859" s="409">
        <v>56</v>
      </c>
      <c r="I1859" s="409">
        <v>11505</v>
      </c>
      <c r="J1859" s="474"/>
      <c r="K1859" s="352">
        <f t="shared" si="101"/>
        <v>0</v>
      </c>
      <c r="L1859" s="400">
        <f t="shared" si="102"/>
        <v>0</v>
      </c>
      <c r="M1859" s="353">
        <f t="shared" si="103"/>
        <v>644280</v>
      </c>
      <c r="N1859" s="408"/>
      <c r="O1859" s="234"/>
      <c r="P1859" s="405" t="s">
        <v>284</v>
      </c>
      <c r="Q1859" s="234" t="s">
        <v>274</v>
      </c>
      <c r="R1859" s="405" t="s">
        <v>73</v>
      </c>
      <c r="S1859" s="405" t="s">
        <v>40</v>
      </c>
    </row>
    <row r="1860" spans="1:19" s="34" customFormat="1" ht="20.25" customHeight="1">
      <c r="A1860" s="406" t="s">
        <v>219</v>
      </c>
      <c r="B1860" s="411" t="s">
        <v>922</v>
      </c>
      <c r="C1860" s="405" t="s">
        <v>64</v>
      </c>
      <c r="D1860" s="291" t="s">
        <v>1146</v>
      </c>
      <c r="E1860" s="165"/>
      <c r="F1860" s="408" t="s">
        <v>391</v>
      </c>
      <c r="G1860" s="31"/>
      <c r="H1860" s="409">
        <v>236</v>
      </c>
      <c r="I1860" s="409">
        <v>7200</v>
      </c>
      <c r="J1860" s="474"/>
      <c r="K1860" s="352">
        <f t="shared" si="101"/>
        <v>0</v>
      </c>
      <c r="L1860" s="400">
        <f t="shared" si="102"/>
        <v>0</v>
      </c>
      <c r="M1860" s="353">
        <f t="shared" si="103"/>
        <v>1699200</v>
      </c>
      <c r="N1860" s="408"/>
      <c r="O1860" s="234"/>
      <c r="P1860" s="405" t="s">
        <v>284</v>
      </c>
      <c r="Q1860" s="234" t="s">
        <v>280</v>
      </c>
      <c r="R1860" s="405" t="s">
        <v>73</v>
      </c>
      <c r="S1860" s="405" t="s">
        <v>40</v>
      </c>
    </row>
    <row r="1861" spans="1:19" s="34" customFormat="1" ht="20.25" customHeight="1">
      <c r="A1861" s="31" t="s">
        <v>219</v>
      </c>
      <c r="B1861" s="83" t="s">
        <v>922</v>
      </c>
      <c r="C1861" s="38" t="s">
        <v>64</v>
      </c>
      <c r="D1861" s="291" t="s">
        <v>1146</v>
      </c>
      <c r="E1861" s="165"/>
      <c r="F1861" s="31" t="s">
        <v>393</v>
      </c>
      <c r="G1861" s="31"/>
      <c r="H1861" s="409">
        <v>236</v>
      </c>
      <c r="I1861" s="50">
        <v>7200</v>
      </c>
      <c r="J1861" s="49"/>
      <c r="K1861" s="352">
        <f t="shared" si="101"/>
        <v>0</v>
      </c>
      <c r="L1861" s="400">
        <f t="shared" si="102"/>
        <v>0</v>
      </c>
      <c r="M1861" s="353">
        <f t="shared" si="103"/>
        <v>1699200</v>
      </c>
      <c r="N1861" s="290"/>
      <c r="O1861" s="38"/>
      <c r="P1861" s="31" t="s">
        <v>284</v>
      </c>
      <c r="Q1861" s="38" t="s">
        <v>280</v>
      </c>
      <c r="R1861" s="31" t="s">
        <v>73</v>
      </c>
      <c r="S1861" s="31" t="s">
        <v>40</v>
      </c>
    </row>
    <row r="1862" spans="1:19" s="34" customFormat="1" ht="20.25" customHeight="1">
      <c r="A1862" s="31" t="s">
        <v>219</v>
      </c>
      <c r="B1862" s="83" t="s">
        <v>922</v>
      </c>
      <c r="C1862" s="38" t="s">
        <v>64</v>
      </c>
      <c r="D1862" s="291" t="s">
        <v>1146</v>
      </c>
      <c r="E1862" s="165"/>
      <c r="F1862" s="31" t="s">
        <v>390</v>
      </c>
      <c r="G1862" s="31"/>
      <c r="H1862" s="409">
        <v>2</v>
      </c>
      <c r="I1862" s="50">
        <v>10241</v>
      </c>
      <c r="J1862" s="49"/>
      <c r="K1862" s="352">
        <f t="shared" si="101"/>
        <v>0</v>
      </c>
      <c r="L1862" s="400">
        <f t="shared" si="102"/>
        <v>0</v>
      </c>
      <c r="M1862" s="353">
        <f t="shared" si="103"/>
        <v>20482</v>
      </c>
      <c r="N1862" s="290"/>
      <c r="O1862" s="38"/>
      <c r="P1862" s="31" t="s">
        <v>284</v>
      </c>
      <c r="Q1862" s="38" t="s">
        <v>280</v>
      </c>
      <c r="R1862" s="31" t="s">
        <v>73</v>
      </c>
      <c r="S1862" s="31" t="s">
        <v>40</v>
      </c>
    </row>
    <row r="1863" spans="1:19" s="34" customFormat="1" ht="20.25" customHeight="1">
      <c r="A1863" s="31" t="s">
        <v>219</v>
      </c>
      <c r="B1863" s="83" t="s">
        <v>922</v>
      </c>
      <c r="C1863" s="38" t="s">
        <v>64</v>
      </c>
      <c r="D1863" s="291" t="s">
        <v>1146</v>
      </c>
      <c r="E1863" s="165"/>
      <c r="F1863" s="31" t="s">
        <v>911</v>
      </c>
      <c r="G1863" s="31"/>
      <c r="H1863" s="409">
        <v>394</v>
      </c>
      <c r="I1863" s="160">
        <v>135000</v>
      </c>
      <c r="J1863" s="161">
        <v>44</v>
      </c>
      <c r="K1863" s="352">
        <f t="shared" si="101"/>
        <v>17336</v>
      </c>
      <c r="L1863" s="400">
        <f t="shared" si="102"/>
        <v>17.335999999999999</v>
      </c>
      <c r="M1863" s="353">
        <f t="shared" si="103"/>
        <v>53190000</v>
      </c>
      <c r="N1863" s="406"/>
      <c r="O1863" s="38"/>
      <c r="P1863" s="31" t="s">
        <v>284</v>
      </c>
      <c r="Q1863" s="38" t="s">
        <v>403</v>
      </c>
      <c r="R1863" s="31" t="s">
        <v>68</v>
      </c>
      <c r="S1863" s="31" t="s">
        <v>40</v>
      </c>
    </row>
    <row r="1864" spans="1:19" s="34" customFormat="1" ht="20.25" customHeight="1">
      <c r="A1864" s="31" t="s">
        <v>219</v>
      </c>
      <c r="B1864" s="83" t="s">
        <v>922</v>
      </c>
      <c r="C1864" s="38" t="s">
        <v>64</v>
      </c>
      <c r="D1864" s="291" t="s">
        <v>1146</v>
      </c>
      <c r="E1864" s="165"/>
      <c r="F1864" s="31" t="s">
        <v>656</v>
      </c>
      <c r="G1864" s="31"/>
      <c r="H1864" s="409">
        <v>171</v>
      </c>
      <c r="I1864" s="160">
        <v>85500</v>
      </c>
      <c r="J1864" s="473">
        <f>VLOOKUP(F1864,[1]Sheet1!$I$3:$J$72,2,)</f>
        <v>19</v>
      </c>
      <c r="K1864" s="352">
        <f t="shared" si="101"/>
        <v>3249</v>
      </c>
      <c r="L1864" s="400">
        <f t="shared" si="102"/>
        <v>3.2490000000000001</v>
      </c>
      <c r="M1864" s="353">
        <f t="shared" si="103"/>
        <v>14620500</v>
      </c>
      <c r="N1864" s="406" t="s">
        <v>1620</v>
      </c>
      <c r="O1864" s="38"/>
      <c r="P1864" s="31" t="s">
        <v>284</v>
      </c>
      <c r="Q1864" s="38" t="s">
        <v>537</v>
      </c>
      <c r="R1864" s="31" t="s">
        <v>60</v>
      </c>
      <c r="S1864" s="31" t="s">
        <v>40</v>
      </c>
    </row>
    <row r="1865" spans="1:19" s="34" customFormat="1" ht="20.25" customHeight="1">
      <c r="A1865" s="31" t="s">
        <v>219</v>
      </c>
      <c r="B1865" s="83" t="s">
        <v>922</v>
      </c>
      <c r="C1865" s="38" t="s">
        <v>64</v>
      </c>
      <c r="D1865" s="291" t="s">
        <v>1146</v>
      </c>
      <c r="E1865" s="165"/>
      <c r="F1865" s="31" t="s">
        <v>71</v>
      </c>
      <c r="G1865" s="31"/>
      <c r="H1865" s="409">
        <v>112</v>
      </c>
      <c r="I1865" s="160">
        <v>34454</v>
      </c>
      <c r="J1865" s="161"/>
      <c r="K1865" s="352">
        <f t="shared" si="101"/>
        <v>0</v>
      </c>
      <c r="L1865" s="400">
        <f t="shared" si="102"/>
        <v>0</v>
      </c>
      <c r="M1865" s="353">
        <f t="shared" si="103"/>
        <v>3858848</v>
      </c>
      <c r="N1865" s="406"/>
      <c r="O1865" s="38"/>
      <c r="P1865" s="31" t="s">
        <v>284</v>
      </c>
      <c r="Q1865" s="38" t="s">
        <v>271</v>
      </c>
      <c r="R1865" s="31" t="s">
        <v>73</v>
      </c>
      <c r="S1865" s="31" t="s">
        <v>40</v>
      </c>
    </row>
    <row r="1866" spans="1:19" s="1" customFormat="1" ht="20.25" customHeight="1">
      <c r="A1866" s="290" t="s">
        <v>10</v>
      </c>
      <c r="B1866" s="350" t="s">
        <v>1110</v>
      </c>
      <c r="C1866" s="290" t="s">
        <v>1024</v>
      </c>
      <c r="D1866" s="500" t="s">
        <v>495</v>
      </c>
      <c r="E1866" s="290"/>
      <c r="F1866" s="290" t="s">
        <v>2983</v>
      </c>
      <c r="G1866" s="350"/>
      <c r="H1866" s="351">
        <v>506</v>
      </c>
      <c r="I1866" s="352">
        <v>163640</v>
      </c>
      <c r="J1866" s="473">
        <v>29.3</v>
      </c>
      <c r="K1866" s="352">
        <f t="shared" ref="K1866:K1877" si="104">IFERROR(J1866*H1866,"0")</f>
        <v>14825.800000000001</v>
      </c>
      <c r="L1866" s="400">
        <f t="shared" ref="L1866:L1877" si="105">IFERROR(K1866/1000,"0")</f>
        <v>14.825800000000001</v>
      </c>
      <c r="M1866" s="353">
        <f t="shared" ref="M1866:M1929" si="106">I1866*H1866</f>
        <v>82801840</v>
      </c>
      <c r="N1866" s="290"/>
      <c r="O1866" s="290"/>
      <c r="P1866" s="290" t="s">
        <v>1164</v>
      </c>
      <c r="Q1866" s="290" t="s">
        <v>343</v>
      </c>
      <c r="R1866" s="290" t="s">
        <v>60</v>
      </c>
      <c r="S1866" s="290" t="s">
        <v>109</v>
      </c>
    </row>
    <row r="1867" spans="1:19" s="34" customFormat="1" ht="20.25" customHeight="1">
      <c r="A1867" s="31" t="s">
        <v>770</v>
      </c>
      <c r="B1867" s="83" t="s">
        <v>3256</v>
      </c>
      <c r="C1867" s="38" t="s">
        <v>866</v>
      </c>
      <c r="D1867" s="500" t="s">
        <v>529</v>
      </c>
      <c r="E1867" s="132"/>
      <c r="F1867" s="31" t="s">
        <v>2021</v>
      </c>
      <c r="G1867" s="31"/>
      <c r="H1867" s="50">
        <v>32</v>
      </c>
      <c r="I1867" s="50">
        <v>100000</v>
      </c>
      <c r="J1867" s="473">
        <v>16.5</v>
      </c>
      <c r="K1867" s="352">
        <f t="shared" si="104"/>
        <v>528</v>
      </c>
      <c r="L1867" s="400">
        <f t="shared" si="105"/>
        <v>0.52800000000000002</v>
      </c>
      <c r="M1867" s="353">
        <f t="shared" si="106"/>
        <v>3200000</v>
      </c>
      <c r="N1867" s="290"/>
      <c r="O1867" s="38"/>
      <c r="P1867" s="31" t="s">
        <v>482</v>
      </c>
      <c r="Q1867" s="38" t="s">
        <v>370</v>
      </c>
      <c r="R1867" s="31" t="s">
        <v>60</v>
      </c>
      <c r="S1867" s="31" t="s">
        <v>40</v>
      </c>
    </row>
    <row r="1868" spans="1:19" s="34" customFormat="1" ht="20.25" customHeight="1">
      <c r="A1868" s="31" t="s">
        <v>770</v>
      </c>
      <c r="B1868" s="83" t="s">
        <v>3352</v>
      </c>
      <c r="C1868" s="38" t="s">
        <v>515</v>
      </c>
      <c r="D1868" s="291" t="s">
        <v>934</v>
      </c>
      <c r="E1868" s="132"/>
      <c r="F1868" s="31" t="s">
        <v>1219</v>
      </c>
      <c r="G1868" s="31"/>
      <c r="H1868" s="50">
        <f>761-545</f>
        <v>216</v>
      </c>
      <c r="I1868" s="50">
        <v>30714</v>
      </c>
      <c r="J1868" s="49">
        <v>14</v>
      </c>
      <c r="K1868" s="352">
        <f t="shared" si="104"/>
        <v>3024</v>
      </c>
      <c r="L1868" s="400">
        <f t="shared" si="105"/>
        <v>3.024</v>
      </c>
      <c r="M1868" s="353">
        <f t="shared" si="106"/>
        <v>6634224</v>
      </c>
      <c r="N1868" s="290"/>
      <c r="O1868" s="38"/>
      <c r="P1868" s="31" t="s">
        <v>761</v>
      </c>
      <c r="Q1868" s="38" t="s">
        <v>270</v>
      </c>
      <c r="R1868" s="31" t="s">
        <v>68</v>
      </c>
      <c r="S1868" s="31" t="s">
        <v>40</v>
      </c>
    </row>
    <row r="1869" spans="1:19" s="34" customFormat="1" ht="20.25" customHeight="1">
      <c r="A1869" s="31" t="s">
        <v>770</v>
      </c>
      <c r="B1869" s="83" t="s">
        <v>3352</v>
      </c>
      <c r="C1869" s="38" t="s">
        <v>515</v>
      </c>
      <c r="D1869" s="291" t="s">
        <v>934</v>
      </c>
      <c r="E1869" s="132"/>
      <c r="F1869" s="31" t="s">
        <v>67</v>
      </c>
      <c r="G1869" s="31"/>
      <c r="H1869" s="50">
        <f>761-679</f>
        <v>82</v>
      </c>
      <c r="I1869" s="50">
        <v>94000</v>
      </c>
      <c r="J1869" s="49">
        <v>41</v>
      </c>
      <c r="K1869" s="352">
        <f t="shared" si="104"/>
        <v>3362</v>
      </c>
      <c r="L1869" s="400">
        <f t="shared" si="105"/>
        <v>3.3620000000000001</v>
      </c>
      <c r="M1869" s="353">
        <f t="shared" si="106"/>
        <v>7708000</v>
      </c>
      <c r="N1869" s="290"/>
      <c r="O1869" s="38"/>
      <c r="P1869" s="31" t="s">
        <v>761</v>
      </c>
      <c r="Q1869" s="38" t="s">
        <v>403</v>
      </c>
      <c r="R1869" s="31" t="s">
        <v>68</v>
      </c>
      <c r="S1869" s="31" t="s">
        <v>40</v>
      </c>
    </row>
    <row r="1870" spans="1:19" s="34" customFormat="1" ht="20.25" customHeight="1">
      <c r="A1870" s="31" t="s">
        <v>398</v>
      </c>
      <c r="B1870" s="83" t="s">
        <v>1077</v>
      </c>
      <c r="C1870" s="38" t="s">
        <v>399</v>
      </c>
      <c r="D1870" s="500" t="s">
        <v>952</v>
      </c>
      <c r="E1870" s="132"/>
      <c r="F1870" s="31" t="s">
        <v>402</v>
      </c>
      <c r="G1870" s="31"/>
      <c r="H1870" s="50">
        <f>2011-1600</f>
        <v>411</v>
      </c>
      <c r="I1870" s="50">
        <v>146541</v>
      </c>
      <c r="J1870" s="473">
        <v>26.4</v>
      </c>
      <c r="K1870" s="412">
        <f t="shared" si="104"/>
        <v>10850.4</v>
      </c>
      <c r="L1870" s="413">
        <f t="shared" si="105"/>
        <v>10.8504</v>
      </c>
      <c r="M1870" s="50">
        <f t="shared" si="106"/>
        <v>60228351</v>
      </c>
      <c r="N1870" s="38"/>
      <c r="O1870" s="38"/>
      <c r="P1870" s="31" t="s">
        <v>90</v>
      </c>
      <c r="Q1870" s="38" t="s">
        <v>403</v>
      </c>
      <c r="R1870" s="31" t="s">
        <v>60</v>
      </c>
      <c r="S1870" s="31" t="s">
        <v>109</v>
      </c>
    </row>
    <row r="1871" spans="1:19" s="34" customFormat="1" ht="20.25" customHeight="1">
      <c r="A1871" s="31" t="s">
        <v>398</v>
      </c>
      <c r="B1871" s="83" t="s">
        <v>1077</v>
      </c>
      <c r="C1871" s="38" t="s">
        <v>399</v>
      </c>
      <c r="D1871" s="500" t="s">
        <v>952</v>
      </c>
      <c r="E1871" s="132"/>
      <c r="F1871" s="31" t="s">
        <v>517</v>
      </c>
      <c r="G1871" s="31"/>
      <c r="H1871" s="50">
        <f>2011-1600</f>
        <v>411</v>
      </c>
      <c r="I1871" s="50">
        <v>49987</v>
      </c>
      <c r="J1871" s="473">
        <v>15.5</v>
      </c>
      <c r="K1871" s="412">
        <f t="shared" si="104"/>
        <v>6370.5</v>
      </c>
      <c r="L1871" s="413">
        <f t="shared" si="105"/>
        <v>6.3704999999999998</v>
      </c>
      <c r="M1871" s="50">
        <f t="shared" si="106"/>
        <v>20544657</v>
      </c>
      <c r="N1871" s="38"/>
      <c r="O1871" s="38"/>
      <c r="P1871" s="31" t="s">
        <v>90</v>
      </c>
      <c r="Q1871" s="38" t="s">
        <v>270</v>
      </c>
      <c r="R1871" s="31" t="s">
        <v>60</v>
      </c>
      <c r="S1871" s="31" t="s">
        <v>109</v>
      </c>
    </row>
    <row r="1872" spans="1:19" s="34" customFormat="1" ht="20.25" customHeight="1">
      <c r="A1872" s="31" t="s">
        <v>398</v>
      </c>
      <c r="B1872" s="83" t="s">
        <v>1082</v>
      </c>
      <c r="C1872" s="38" t="s">
        <v>399</v>
      </c>
      <c r="D1872" s="500" t="s">
        <v>935</v>
      </c>
      <c r="E1872" s="132"/>
      <c r="F1872" s="31" t="s">
        <v>402</v>
      </c>
      <c r="G1872" s="31"/>
      <c r="H1872" s="50">
        <f>1608-1277</f>
        <v>331</v>
      </c>
      <c r="I1872" s="50">
        <v>146541</v>
      </c>
      <c r="J1872" s="473">
        <v>26.4</v>
      </c>
      <c r="K1872" s="412">
        <f t="shared" si="104"/>
        <v>8738.4</v>
      </c>
      <c r="L1872" s="413">
        <f t="shared" si="105"/>
        <v>8.7384000000000004</v>
      </c>
      <c r="M1872" s="50">
        <f t="shared" si="106"/>
        <v>48505071</v>
      </c>
      <c r="N1872" s="38"/>
      <c r="O1872" s="38"/>
      <c r="P1872" s="31" t="s">
        <v>90</v>
      </c>
      <c r="Q1872" s="38" t="s">
        <v>403</v>
      </c>
      <c r="R1872" s="31" t="s">
        <v>60</v>
      </c>
      <c r="S1872" s="31" t="s">
        <v>109</v>
      </c>
    </row>
    <row r="1873" spans="1:19" s="34" customFormat="1" ht="20.25" customHeight="1">
      <c r="A1873" s="31" t="s">
        <v>398</v>
      </c>
      <c r="B1873" s="83" t="s">
        <v>1082</v>
      </c>
      <c r="C1873" s="38" t="s">
        <v>399</v>
      </c>
      <c r="D1873" s="500" t="s">
        <v>935</v>
      </c>
      <c r="E1873" s="132"/>
      <c r="F1873" s="31" t="s">
        <v>517</v>
      </c>
      <c r="G1873" s="31"/>
      <c r="H1873" s="50">
        <f>781-623</f>
        <v>158</v>
      </c>
      <c r="I1873" s="50">
        <v>49987</v>
      </c>
      <c r="J1873" s="473">
        <v>15.5</v>
      </c>
      <c r="K1873" s="412">
        <f t="shared" si="104"/>
        <v>2449</v>
      </c>
      <c r="L1873" s="413">
        <f t="shared" si="105"/>
        <v>2.4489999999999998</v>
      </c>
      <c r="M1873" s="50">
        <f t="shared" si="106"/>
        <v>7897946</v>
      </c>
      <c r="N1873" s="38"/>
      <c r="O1873" s="38"/>
      <c r="P1873" s="31" t="s">
        <v>90</v>
      </c>
      <c r="Q1873" s="38" t="s">
        <v>270</v>
      </c>
      <c r="R1873" s="31" t="s">
        <v>60</v>
      </c>
      <c r="S1873" s="31" t="s">
        <v>109</v>
      </c>
    </row>
    <row r="1874" spans="1:19" s="34" customFormat="1" ht="20.25" customHeight="1">
      <c r="A1874" s="31" t="s">
        <v>398</v>
      </c>
      <c r="B1874" s="83" t="s">
        <v>1085</v>
      </c>
      <c r="C1874" s="38" t="s">
        <v>399</v>
      </c>
      <c r="D1874" s="500" t="s">
        <v>935</v>
      </c>
      <c r="E1874" s="132"/>
      <c r="F1874" s="31" t="s">
        <v>401</v>
      </c>
      <c r="G1874" s="31"/>
      <c r="H1874" s="50">
        <f>623-561</f>
        <v>62</v>
      </c>
      <c r="I1874" s="50">
        <v>54600</v>
      </c>
      <c r="J1874" s="473">
        <v>9.4</v>
      </c>
      <c r="K1874" s="412">
        <f t="shared" si="104"/>
        <v>582.80000000000007</v>
      </c>
      <c r="L1874" s="413">
        <f t="shared" si="105"/>
        <v>0.5828000000000001</v>
      </c>
      <c r="M1874" s="50">
        <f t="shared" si="106"/>
        <v>3385200</v>
      </c>
      <c r="N1874" s="38"/>
      <c r="O1874" s="38"/>
      <c r="P1874" s="31" t="s">
        <v>90</v>
      </c>
      <c r="Q1874" s="38" t="s">
        <v>344</v>
      </c>
      <c r="R1874" s="31" t="s">
        <v>60</v>
      </c>
      <c r="S1874" s="31" t="s">
        <v>109</v>
      </c>
    </row>
    <row r="1875" spans="1:19" s="34" customFormat="1" ht="20.25" customHeight="1">
      <c r="A1875" s="31" t="s">
        <v>398</v>
      </c>
      <c r="B1875" s="83" t="s">
        <v>1085</v>
      </c>
      <c r="C1875" s="38" t="s">
        <v>399</v>
      </c>
      <c r="D1875" s="500" t="s">
        <v>935</v>
      </c>
      <c r="E1875" s="132"/>
      <c r="F1875" s="31" t="s">
        <v>402</v>
      </c>
      <c r="G1875" s="31"/>
      <c r="H1875" s="50">
        <f>1246-1122</f>
        <v>124</v>
      </c>
      <c r="I1875" s="50">
        <v>146541</v>
      </c>
      <c r="J1875" s="473">
        <v>26.4</v>
      </c>
      <c r="K1875" s="412">
        <f t="shared" si="104"/>
        <v>3273.6</v>
      </c>
      <c r="L1875" s="413">
        <f t="shared" si="105"/>
        <v>3.2736000000000001</v>
      </c>
      <c r="M1875" s="50">
        <f t="shared" si="106"/>
        <v>18171084</v>
      </c>
      <c r="N1875" s="38"/>
      <c r="O1875" s="38"/>
      <c r="P1875" s="31" t="s">
        <v>90</v>
      </c>
      <c r="Q1875" s="38" t="s">
        <v>403</v>
      </c>
      <c r="R1875" s="31" t="s">
        <v>60</v>
      </c>
      <c r="S1875" s="31" t="s">
        <v>109</v>
      </c>
    </row>
    <row r="1876" spans="1:19" s="34" customFormat="1" ht="20.25" customHeight="1">
      <c r="A1876" s="31" t="s">
        <v>398</v>
      </c>
      <c r="B1876" s="83" t="s">
        <v>1085</v>
      </c>
      <c r="C1876" s="38" t="s">
        <v>399</v>
      </c>
      <c r="D1876" s="500" t="s">
        <v>935</v>
      </c>
      <c r="E1876" s="132"/>
      <c r="F1876" s="31" t="s">
        <v>517</v>
      </c>
      <c r="G1876" s="31"/>
      <c r="H1876" s="50">
        <f>623-561</f>
        <v>62</v>
      </c>
      <c r="I1876" s="50">
        <v>49987</v>
      </c>
      <c r="J1876" s="473">
        <v>15.5</v>
      </c>
      <c r="K1876" s="412">
        <f t="shared" si="104"/>
        <v>961</v>
      </c>
      <c r="L1876" s="413">
        <f t="shared" si="105"/>
        <v>0.96099999999999997</v>
      </c>
      <c r="M1876" s="50">
        <f t="shared" si="106"/>
        <v>3099194</v>
      </c>
      <c r="N1876" s="38"/>
      <c r="O1876" s="38"/>
      <c r="P1876" s="31" t="s">
        <v>90</v>
      </c>
      <c r="Q1876" s="38" t="s">
        <v>270</v>
      </c>
      <c r="R1876" s="31" t="s">
        <v>60</v>
      </c>
      <c r="S1876" s="31" t="s">
        <v>109</v>
      </c>
    </row>
    <row r="1877" spans="1:19" s="34" customFormat="1" ht="20.25" customHeight="1">
      <c r="A1877" s="31" t="s">
        <v>428</v>
      </c>
      <c r="B1877" s="83" t="s">
        <v>3353</v>
      </c>
      <c r="C1877" s="38" t="s">
        <v>399</v>
      </c>
      <c r="D1877" s="500" t="s">
        <v>3354</v>
      </c>
      <c r="E1877" s="132"/>
      <c r="F1877" s="31" t="s">
        <v>657</v>
      </c>
      <c r="G1877" s="31"/>
      <c r="H1877" s="50">
        <f>400+400+507-818</f>
        <v>489</v>
      </c>
      <c r="I1877" s="50">
        <v>67038</v>
      </c>
      <c r="J1877" s="49">
        <v>27</v>
      </c>
      <c r="K1877" s="412">
        <f t="shared" si="104"/>
        <v>13203</v>
      </c>
      <c r="L1877" s="413">
        <f t="shared" si="105"/>
        <v>13.202999999999999</v>
      </c>
      <c r="M1877" s="50">
        <f t="shared" si="106"/>
        <v>32781582</v>
      </c>
      <c r="N1877" s="38"/>
      <c r="O1877" s="38"/>
      <c r="P1877" s="31" t="s">
        <v>90</v>
      </c>
      <c r="Q1877" s="38" t="s">
        <v>341</v>
      </c>
      <c r="R1877" s="31" t="s">
        <v>68</v>
      </c>
      <c r="S1877" s="31" t="s">
        <v>40</v>
      </c>
    </row>
    <row r="1878" spans="1:19" s="34" customFormat="1" ht="20.25" customHeight="1">
      <c r="A1878" s="43" t="s">
        <v>1725</v>
      </c>
      <c r="B1878" s="213" t="s">
        <v>3259</v>
      </c>
      <c r="C1878" s="45" t="s">
        <v>1032</v>
      </c>
      <c r="D1878" s="501" t="s">
        <v>1446</v>
      </c>
      <c r="E1878" s="221"/>
      <c r="F1878" s="43" t="s">
        <v>402</v>
      </c>
      <c r="G1878" s="43"/>
      <c r="H1878" s="216">
        <v>1930</v>
      </c>
      <c r="I1878" s="216">
        <v>158874</v>
      </c>
      <c r="J1878" s="365">
        <v>36</v>
      </c>
      <c r="K1878" s="217">
        <f t="shared" ref="K1878:K1941" si="107">J1878*H1878</f>
        <v>69480</v>
      </c>
      <c r="L1878" s="217">
        <f t="shared" ref="L1878:L1941" si="108">K1878/1000</f>
        <v>69.48</v>
      </c>
      <c r="M1878" s="218">
        <f t="shared" si="106"/>
        <v>306626820</v>
      </c>
      <c r="N1878" s="45"/>
      <c r="O1878" s="45" t="s">
        <v>837</v>
      </c>
      <c r="P1878" s="43" t="s">
        <v>90</v>
      </c>
      <c r="Q1878" s="45" t="s">
        <v>403</v>
      </c>
      <c r="R1878" s="43" t="s">
        <v>60</v>
      </c>
      <c r="S1878" s="43" t="s">
        <v>213</v>
      </c>
    </row>
    <row r="1879" spans="1:19" s="34" customFormat="1" ht="20.25" customHeight="1">
      <c r="A1879" s="43" t="s">
        <v>1725</v>
      </c>
      <c r="B1879" s="213" t="s">
        <v>3259</v>
      </c>
      <c r="C1879" s="45" t="s">
        <v>1032</v>
      </c>
      <c r="D1879" s="501" t="s">
        <v>1446</v>
      </c>
      <c r="E1879" s="221"/>
      <c r="F1879" s="43" t="s">
        <v>880</v>
      </c>
      <c r="G1879" s="43"/>
      <c r="H1879" s="216">
        <v>1930</v>
      </c>
      <c r="I1879" s="216">
        <v>2933</v>
      </c>
      <c r="J1879" s="365">
        <v>0</v>
      </c>
      <c r="K1879" s="217">
        <f t="shared" si="107"/>
        <v>0</v>
      </c>
      <c r="L1879" s="217">
        <f t="shared" si="108"/>
        <v>0</v>
      </c>
      <c r="M1879" s="218">
        <f t="shared" si="106"/>
        <v>5660690</v>
      </c>
      <c r="N1879" s="45"/>
      <c r="O1879" s="45" t="s">
        <v>837</v>
      </c>
      <c r="P1879" s="43" t="s">
        <v>90</v>
      </c>
      <c r="Q1879" s="45" t="s">
        <v>336</v>
      </c>
      <c r="R1879" s="43" t="s">
        <v>73</v>
      </c>
      <c r="S1879" s="43" t="s">
        <v>213</v>
      </c>
    </row>
    <row r="1880" spans="1:19" s="34" customFormat="1" ht="20.25" customHeight="1">
      <c r="A1880" s="43" t="s">
        <v>1725</v>
      </c>
      <c r="B1880" s="213" t="s">
        <v>3259</v>
      </c>
      <c r="C1880" s="45" t="s">
        <v>1032</v>
      </c>
      <c r="D1880" s="501" t="s">
        <v>1446</v>
      </c>
      <c r="E1880" s="221"/>
      <c r="F1880" s="43" t="s">
        <v>422</v>
      </c>
      <c r="G1880" s="43"/>
      <c r="H1880" s="216">
        <v>1930</v>
      </c>
      <c r="I1880" s="216">
        <v>46628</v>
      </c>
      <c r="J1880" s="365">
        <v>0</v>
      </c>
      <c r="K1880" s="217">
        <f t="shared" si="107"/>
        <v>0</v>
      </c>
      <c r="L1880" s="217">
        <f t="shared" si="108"/>
        <v>0</v>
      </c>
      <c r="M1880" s="218">
        <f t="shared" si="106"/>
        <v>89992040</v>
      </c>
      <c r="N1880" s="45"/>
      <c r="O1880" s="45"/>
      <c r="P1880" s="43" t="s">
        <v>90</v>
      </c>
      <c r="Q1880" s="45" t="s">
        <v>271</v>
      </c>
      <c r="R1880" s="43" t="s">
        <v>73</v>
      </c>
      <c r="S1880" s="43" t="s">
        <v>213</v>
      </c>
    </row>
    <row r="1881" spans="1:19" s="34" customFormat="1" ht="20.25" customHeight="1">
      <c r="A1881" s="43" t="s">
        <v>1725</v>
      </c>
      <c r="B1881" s="213" t="s">
        <v>3259</v>
      </c>
      <c r="C1881" s="45" t="s">
        <v>1032</v>
      </c>
      <c r="D1881" s="501" t="s">
        <v>1446</v>
      </c>
      <c r="E1881" s="221"/>
      <c r="F1881" s="43" t="s">
        <v>880</v>
      </c>
      <c r="G1881" s="43"/>
      <c r="H1881" s="216">
        <v>1930</v>
      </c>
      <c r="I1881" s="216">
        <v>3447</v>
      </c>
      <c r="J1881" s="365">
        <v>0</v>
      </c>
      <c r="K1881" s="217">
        <f t="shared" si="107"/>
        <v>0</v>
      </c>
      <c r="L1881" s="217">
        <f t="shared" si="108"/>
        <v>0</v>
      </c>
      <c r="M1881" s="218">
        <f t="shared" si="106"/>
        <v>6652710</v>
      </c>
      <c r="N1881" s="45"/>
      <c r="O1881" s="45"/>
      <c r="P1881" s="43" t="s">
        <v>90</v>
      </c>
      <c r="Q1881" s="45" t="s">
        <v>336</v>
      </c>
      <c r="R1881" s="43" t="s">
        <v>73</v>
      </c>
      <c r="S1881" s="43" t="s">
        <v>213</v>
      </c>
    </row>
    <row r="1882" spans="1:19" s="34" customFormat="1" ht="20.25" customHeight="1">
      <c r="A1882" s="43" t="s">
        <v>1725</v>
      </c>
      <c r="B1882" s="213" t="s">
        <v>3259</v>
      </c>
      <c r="C1882" s="45" t="s">
        <v>1032</v>
      </c>
      <c r="D1882" s="501" t="s">
        <v>1446</v>
      </c>
      <c r="E1882" s="221"/>
      <c r="F1882" s="43" t="s">
        <v>880</v>
      </c>
      <c r="G1882" s="43"/>
      <c r="H1882" s="216">
        <v>1930</v>
      </c>
      <c r="I1882" s="216">
        <v>3447</v>
      </c>
      <c r="J1882" s="365">
        <v>0</v>
      </c>
      <c r="K1882" s="217">
        <f t="shared" si="107"/>
        <v>0</v>
      </c>
      <c r="L1882" s="217">
        <f t="shared" si="108"/>
        <v>0</v>
      </c>
      <c r="M1882" s="218">
        <f t="shared" si="106"/>
        <v>6652710</v>
      </c>
      <c r="N1882" s="45"/>
      <c r="O1882" s="45"/>
      <c r="P1882" s="43" t="s">
        <v>90</v>
      </c>
      <c r="Q1882" s="45" t="s">
        <v>336</v>
      </c>
      <c r="R1882" s="43" t="s">
        <v>73</v>
      </c>
      <c r="S1882" s="43" t="s">
        <v>213</v>
      </c>
    </row>
    <row r="1883" spans="1:19" s="34" customFormat="1" ht="20.25" customHeight="1">
      <c r="A1883" s="43" t="s">
        <v>1725</v>
      </c>
      <c r="B1883" s="213" t="s">
        <v>3259</v>
      </c>
      <c r="C1883" s="45" t="s">
        <v>1032</v>
      </c>
      <c r="D1883" s="501" t="s">
        <v>1446</v>
      </c>
      <c r="E1883" s="221"/>
      <c r="F1883" s="43" t="s">
        <v>881</v>
      </c>
      <c r="G1883" s="43"/>
      <c r="H1883" s="216">
        <v>1930</v>
      </c>
      <c r="I1883" s="216">
        <v>10340</v>
      </c>
      <c r="J1883" s="365">
        <v>0</v>
      </c>
      <c r="K1883" s="217">
        <f t="shared" si="107"/>
        <v>0</v>
      </c>
      <c r="L1883" s="217">
        <f t="shared" si="108"/>
        <v>0</v>
      </c>
      <c r="M1883" s="218">
        <f t="shared" si="106"/>
        <v>19956200</v>
      </c>
      <c r="N1883" s="45"/>
      <c r="O1883" s="45"/>
      <c r="P1883" s="43" t="s">
        <v>90</v>
      </c>
      <c r="Q1883" s="45" t="s">
        <v>336</v>
      </c>
      <c r="R1883" s="43" t="s">
        <v>73</v>
      </c>
      <c r="S1883" s="43" t="s">
        <v>213</v>
      </c>
    </row>
    <row r="1884" spans="1:19" s="34" customFormat="1" ht="20.25" customHeight="1">
      <c r="A1884" s="43" t="s">
        <v>1725</v>
      </c>
      <c r="B1884" s="213" t="s">
        <v>3259</v>
      </c>
      <c r="C1884" s="45" t="s">
        <v>1032</v>
      </c>
      <c r="D1884" s="501" t="s">
        <v>1446</v>
      </c>
      <c r="E1884" s="221"/>
      <c r="F1884" s="43" t="s">
        <v>882</v>
      </c>
      <c r="G1884" s="43"/>
      <c r="H1884" s="216">
        <v>1930</v>
      </c>
      <c r="I1884" s="216">
        <v>8138</v>
      </c>
      <c r="J1884" s="365">
        <v>0</v>
      </c>
      <c r="K1884" s="217">
        <f t="shared" si="107"/>
        <v>0</v>
      </c>
      <c r="L1884" s="217">
        <f t="shared" si="108"/>
        <v>0</v>
      </c>
      <c r="M1884" s="218">
        <f t="shared" si="106"/>
        <v>15706340</v>
      </c>
      <c r="N1884" s="45"/>
      <c r="O1884" s="45"/>
      <c r="P1884" s="43" t="s">
        <v>90</v>
      </c>
      <c r="Q1884" s="45" t="s">
        <v>336</v>
      </c>
      <c r="R1884" s="43" t="s">
        <v>73</v>
      </c>
      <c r="S1884" s="43" t="s">
        <v>213</v>
      </c>
    </row>
    <row r="1885" spans="1:19" s="34" customFormat="1" ht="20.25" customHeight="1">
      <c r="A1885" s="43" t="s">
        <v>1725</v>
      </c>
      <c r="B1885" s="213" t="s">
        <v>3259</v>
      </c>
      <c r="C1885" s="45" t="s">
        <v>1032</v>
      </c>
      <c r="D1885" s="501" t="s">
        <v>1446</v>
      </c>
      <c r="E1885" s="221"/>
      <c r="F1885" s="43" t="s">
        <v>1580</v>
      </c>
      <c r="G1885" s="43"/>
      <c r="H1885" s="216">
        <v>965</v>
      </c>
      <c r="I1885" s="216">
        <v>7783</v>
      </c>
      <c r="J1885" s="365">
        <v>0</v>
      </c>
      <c r="K1885" s="217">
        <f t="shared" si="107"/>
        <v>0</v>
      </c>
      <c r="L1885" s="217">
        <f t="shared" si="108"/>
        <v>0</v>
      </c>
      <c r="M1885" s="218">
        <f t="shared" si="106"/>
        <v>7510595</v>
      </c>
      <c r="N1885" s="45"/>
      <c r="O1885" s="45"/>
      <c r="P1885" s="43" t="s">
        <v>90</v>
      </c>
      <c r="Q1885" s="45" t="s">
        <v>336</v>
      </c>
      <c r="R1885" s="43" t="s">
        <v>73</v>
      </c>
      <c r="S1885" s="43" t="s">
        <v>213</v>
      </c>
    </row>
    <row r="1886" spans="1:19" s="34" customFormat="1" ht="20.25" customHeight="1">
      <c r="A1886" s="43" t="s">
        <v>1725</v>
      </c>
      <c r="B1886" s="213" t="s">
        <v>3259</v>
      </c>
      <c r="C1886" s="45" t="s">
        <v>1032</v>
      </c>
      <c r="D1886" s="501" t="s">
        <v>1446</v>
      </c>
      <c r="E1886" s="221"/>
      <c r="F1886" s="43" t="s">
        <v>430</v>
      </c>
      <c r="G1886" s="43"/>
      <c r="H1886" s="216">
        <v>965</v>
      </c>
      <c r="I1886" s="216">
        <v>54010</v>
      </c>
      <c r="J1886" s="365">
        <v>0</v>
      </c>
      <c r="K1886" s="217">
        <f t="shared" si="107"/>
        <v>0</v>
      </c>
      <c r="L1886" s="217">
        <f t="shared" si="108"/>
        <v>0</v>
      </c>
      <c r="M1886" s="218">
        <f t="shared" si="106"/>
        <v>52119650</v>
      </c>
      <c r="N1886" s="45"/>
      <c r="O1886" s="45"/>
      <c r="P1886" s="43" t="s">
        <v>90</v>
      </c>
      <c r="Q1886" s="45" t="s">
        <v>272</v>
      </c>
      <c r="R1886" s="43" t="s">
        <v>73</v>
      </c>
      <c r="S1886" s="43" t="s">
        <v>213</v>
      </c>
    </row>
    <row r="1887" spans="1:19" s="34" customFormat="1" ht="20.25" customHeight="1">
      <c r="A1887" s="43" t="s">
        <v>1725</v>
      </c>
      <c r="B1887" s="213" t="s">
        <v>3259</v>
      </c>
      <c r="C1887" s="45" t="s">
        <v>1032</v>
      </c>
      <c r="D1887" s="501" t="s">
        <v>1446</v>
      </c>
      <c r="E1887" s="221"/>
      <c r="F1887" s="43" t="s">
        <v>83</v>
      </c>
      <c r="G1887" s="43"/>
      <c r="H1887" s="216">
        <v>965</v>
      </c>
      <c r="I1887" s="216">
        <v>9746</v>
      </c>
      <c r="J1887" s="365">
        <v>0</v>
      </c>
      <c r="K1887" s="217">
        <f t="shared" si="107"/>
        <v>0</v>
      </c>
      <c r="L1887" s="217">
        <f t="shared" si="108"/>
        <v>0</v>
      </c>
      <c r="M1887" s="218">
        <f t="shared" si="106"/>
        <v>9404890</v>
      </c>
      <c r="N1887" s="45"/>
      <c r="O1887" s="45"/>
      <c r="P1887" s="43" t="s">
        <v>90</v>
      </c>
      <c r="Q1887" s="45" t="s">
        <v>336</v>
      </c>
      <c r="R1887" s="43" t="s">
        <v>73</v>
      </c>
      <c r="S1887" s="43" t="s">
        <v>213</v>
      </c>
    </row>
    <row r="1888" spans="1:19" s="34" customFormat="1" ht="20.25" customHeight="1">
      <c r="A1888" s="43" t="s">
        <v>1725</v>
      </c>
      <c r="B1888" s="213" t="s">
        <v>3259</v>
      </c>
      <c r="C1888" s="45" t="s">
        <v>1032</v>
      </c>
      <c r="D1888" s="501" t="s">
        <v>1446</v>
      </c>
      <c r="E1888" s="221"/>
      <c r="F1888" s="43" t="s">
        <v>81</v>
      </c>
      <c r="G1888" s="43"/>
      <c r="H1888" s="216">
        <v>965</v>
      </c>
      <c r="I1888" s="216">
        <v>4738</v>
      </c>
      <c r="J1888" s="365">
        <v>0</v>
      </c>
      <c r="K1888" s="217">
        <f t="shared" si="107"/>
        <v>0</v>
      </c>
      <c r="L1888" s="217">
        <f t="shared" si="108"/>
        <v>0</v>
      </c>
      <c r="M1888" s="218">
        <f t="shared" si="106"/>
        <v>4572170</v>
      </c>
      <c r="N1888" s="45"/>
      <c r="O1888" s="45"/>
      <c r="P1888" s="43" t="s">
        <v>90</v>
      </c>
      <c r="Q1888" s="45" t="s">
        <v>336</v>
      </c>
      <c r="R1888" s="43" t="s">
        <v>73</v>
      </c>
      <c r="S1888" s="43" t="s">
        <v>213</v>
      </c>
    </row>
    <row r="1889" spans="1:19" s="34" customFormat="1" ht="20.25" customHeight="1">
      <c r="A1889" s="43" t="s">
        <v>1725</v>
      </c>
      <c r="B1889" s="213" t="s">
        <v>3259</v>
      </c>
      <c r="C1889" s="45" t="s">
        <v>1032</v>
      </c>
      <c r="D1889" s="501" t="s">
        <v>1446</v>
      </c>
      <c r="E1889" s="221"/>
      <c r="F1889" s="43" t="s">
        <v>367</v>
      </c>
      <c r="G1889" s="43"/>
      <c r="H1889" s="216">
        <v>965</v>
      </c>
      <c r="I1889" s="216">
        <v>3723</v>
      </c>
      <c r="J1889" s="365">
        <v>0</v>
      </c>
      <c r="K1889" s="217">
        <f t="shared" si="107"/>
        <v>0</v>
      </c>
      <c r="L1889" s="217">
        <f t="shared" si="108"/>
        <v>0</v>
      </c>
      <c r="M1889" s="218">
        <f t="shared" si="106"/>
        <v>3592695</v>
      </c>
      <c r="N1889" s="45"/>
      <c r="O1889" s="45"/>
      <c r="P1889" s="43" t="s">
        <v>90</v>
      </c>
      <c r="Q1889" s="45" t="s">
        <v>336</v>
      </c>
      <c r="R1889" s="43" t="s">
        <v>73</v>
      </c>
      <c r="S1889" s="43" t="s">
        <v>213</v>
      </c>
    </row>
    <row r="1890" spans="1:19" s="34" customFormat="1" ht="20.25" customHeight="1">
      <c r="A1890" s="43" t="s">
        <v>1725</v>
      </c>
      <c r="B1890" s="213" t="s">
        <v>3259</v>
      </c>
      <c r="C1890" s="45" t="s">
        <v>1032</v>
      </c>
      <c r="D1890" s="501" t="s">
        <v>1446</v>
      </c>
      <c r="E1890" s="221"/>
      <c r="F1890" s="43" t="s">
        <v>404</v>
      </c>
      <c r="G1890" s="43"/>
      <c r="H1890" s="216">
        <v>965</v>
      </c>
      <c r="I1890" s="216">
        <v>63771</v>
      </c>
      <c r="J1890" s="365">
        <v>0</v>
      </c>
      <c r="K1890" s="217">
        <f t="shared" si="107"/>
        <v>0</v>
      </c>
      <c r="L1890" s="217">
        <f t="shared" si="108"/>
        <v>0</v>
      </c>
      <c r="M1890" s="218">
        <f t="shared" si="106"/>
        <v>61539015</v>
      </c>
      <c r="N1890" s="45"/>
      <c r="O1890" s="45" t="s">
        <v>3302</v>
      </c>
      <c r="P1890" s="43" t="s">
        <v>90</v>
      </c>
      <c r="Q1890" s="45" t="s">
        <v>276</v>
      </c>
      <c r="R1890" s="43" t="s">
        <v>73</v>
      </c>
      <c r="S1890" s="43" t="s">
        <v>213</v>
      </c>
    </row>
    <row r="1891" spans="1:19" s="34" customFormat="1" ht="20.25" customHeight="1">
      <c r="A1891" s="43" t="s">
        <v>1725</v>
      </c>
      <c r="B1891" s="213" t="s">
        <v>3259</v>
      </c>
      <c r="C1891" s="45" t="s">
        <v>1032</v>
      </c>
      <c r="D1891" s="501" t="s">
        <v>1446</v>
      </c>
      <c r="E1891" s="221"/>
      <c r="F1891" s="43" t="s">
        <v>3161</v>
      </c>
      <c r="G1891" s="43"/>
      <c r="H1891" s="216">
        <v>965</v>
      </c>
      <c r="I1891" s="216">
        <v>6309</v>
      </c>
      <c r="J1891" s="365">
        <v>0</v>
      </c>
      <c r="K1891" s="217">
        <f t="shared" si="107"/>
        <v>0</v>
      </c>
      <c r="L1891" s="217">
        <f t="shared" si="108"/>
        <v>0</v>
      </c>
      <c r="M1891" s="218">
        <f t="shared" si="106"/>
        <v>6088185</v>
      </c>
      <c r="N1891" s="45"/>
      <c r="O1891" s="45" t="s">
        <v>3302</v>
      </c>
      <c r="P1891" s="43" t="s">
        <v>90</v>
      </c>
      <c r="Q1891" s="45" t="s">
        <v>336</v>
      </c>
      <c r="R1891" s="43" t="s">
        <v>73</v>
      </c>
      <c r="S1891" s="43" t="s">
        <v>213</v>
      </c>
    </row>
    <row r="1892" spans="1:19" s="34" customFormat="1" ht="20.25" customHeight="1">
      <c r="A1892" s="43" t="s">
        <v>1725</v>
      </c>
      <c r="B1892" s="213" t="s">
        <v>3259</v>
      </c>
      <c r="C1892" s="45" t="s">
        <v>1032</v>
      </c>
      <c r="D1892" s="501" t="s">
        <v>1446</v>
      </c>
      <c r="E1892" s="221"/>
      <c r="F1892" s="43" t="s">
        <v>81</v>
      </c>
      <c r="G1892" s="43"/>
      <c r="H1892" s="216">
        <v>965</v>
      </c>
      <c r="I1892" s="216">
        <v>4800</v>
      </c>
      <c r="J1892" s="365">
        <v>0</v>
      </c>
      <c r="K1892" s="217">
        <f t="shared" si="107"/>
        <v>0</v>
      </c>
      <c r="L1892" s="217">
        <f t="shared" si="108"/>
        <v>0</v>
      </c>
      <c r="M1892" s="218">
        <f t="shared" si="106"/>
        <v>4632000</v>
      </c>
      <c r="N1892" s="45"/>
      <c r="O1892" s="45" t="s">
        <v>3302</v>
      </c>
      <c r="P1892" s="43" t="s">
        <v>90</v>
      </c>
      <c r="Q1892" s="45" t="s">
        <v>336</v>
      </c>
      <c r="R1892" s="43" t="s">
        <v>73</v>
      </c>
      <c r="S1892" s="43" t="s">
        <v>213</v>
      </c>
    </row>
    <row r="1893" spans="1:19" s="34" customFormat="1" ht="20.25" customHeight="1">
      <c r="A1893" s="43" t="s">
        <v>1725</v>
      </c>
      <c r="B1893" s="213" t="s">
        <v>3259</v>
      </c>
      <c r="C1893" s="45" t="s">
        <v>1032</v>
      </c>
      <c r="D1893" s="501" t="s">
        <v>1446</v>
      </c>
      <c r="E1893" s="221"/>
      <c r="F1893" s="43" t="s">
        <v>415</v>
      </c>
      <c r="G1893" s="43"/>
      <c r="H1893" s="216">
        <v>965</v>
      </c>
      <c r="I1893" s="216">
        <v>13029</v>
      </c>
      <c r="J1893" s="365">
        <v>0</v>
      </c>
      <c r="K1893" s="217">
        <f t="shared" si="107"/>
        <v>0</v>
      </c>
      <c r="L1893" s="217">
        <f t="shared" si="108"/>
        <v>0</v>
      </c>
      <c r="M1893" s="218">
        <f t="shared" si="106"/>
        <v>12572985</v>
      </c>
      <c r="N1893" s="45"/>
      <c r="O1893" s="45" t="s">
        <v>3302</v>
      </c>
      <c r="P1893" s="43" t="s">
        <v>90</v>
      </c>
      <c r="Q1893" s="45" t="s">
        <v>336</v>
      </c>
      <c r="R1893" s="43" t="s">
        <v>73</v>
      </c>
      <c r="S1893" s="43" t="s">
        <v>213</v>
      </c>
    </row>
    <row r="1894" spans="1:19" s="34" customFormat="1" ht="20.25" customHeight="1">
      <c r="A1894" s="43" t="s">
        <v>1725</v>
      </c>
      <c r="B1894" s="213" t="s">
        <v>3259</v>
      </c>
      <c r="C1894" s="45" t="s">
        <v>1032</v>
      </c>
      <c r="D1894" s="501" t="s">
        <v>1446</v>
      </c>
      <c r="E1894" s="221"/>
      <c r="F1894" s="43" t="s">
        <v>3282</v>
      </c>
      <c r="G1894" s="43"/>
      <c r="H1894" s="216">
        <v>965</v>
      </c>
      <c r="I1894" s="216">
        <v>21051</v>
      </c>
      <c r="J1894" s="365">
        <v>0</v>
      </c>
      <c r="K1894" s="217">
        <f t="shared" si="107"/>
        <v>0</v>
      </c>
      <c r="L1894" s="217">
        <f t="shared" si="108"/>
        <v>0</v>
      </c>
      <c r="M1894" s="218">
        <f t="shared" si="106"/>
        <v>20314215</v>
      </c>
      <c r="N1894" s="45"/>
      <c r="O1894" s="45" t="s">
        <v>3302</v>
      </c>
      <c r="P1894" s="43" t="s">
        <v>90</v>
      </c>
      <c r="Q1894" s="45" t="s">
        <v>336</v>
      </c>
      <c r="R1894" s="43" t="s">
        <v>73</v>
      </c>
      <c r="S1894" s="43" t="s">
        <v>213</v>
      </c>
    </row>
    <row r="1895" spans="1:19" s="34" customFormat="1" ht="20.25" customHeight="1">
      <c r="A1895" s="43" t="s">
        <v>1725</v>
      </c>
      <c r="B1895" s="213" t="s">
        <v>3259</v>
      </c>
      <c r="C1895" s="45" t="s">
        <v>1032</v>
      </c>
      <c r="D1895" s="501" t="s">
        <v>1446</v>
      </c>
      <c r="E1895" s="221"/>
      <c r="F1895" s="43" t="s">
        <v>410</v>
      </c>
      <c r="G1895" s="43"/>
      <c r="H1895" s="216">
        <v>965</v>
      </c>
      <c r="I1895" s="216">
        <v>16457</v>
      </c>
      <c r="J1895" s="365">
        <v>0</v>
      </c>
      <c r="K1895" s="217">
        <f t="shared" si="107"/>
        <v>0</v>
      </c>
      <c r="L1895" s="217">
        <f t="shared" si="108"/>
        <v>0</v>
      </c>
      <c r="M1895" s="218">
        <f t="shared" si="106"/>
        <v>15881005</v>
      </c>
      <c r="N1895" s="45"/>
      <c r="O1895" s="45" t="s">
        <v>3302</v>
      </c>
      <c r="P1895" s="43" t="s">
        <v>90</v>
      </c>
      <c r="Q1895" s="45" t="s">
        <v>336</v>
      </c>
      <c r="R1895" s="43" t="s">
        <v>73</v>
      </c>
      <c r="S1895" s="43" t="s">
        <v>213</v>
      </c>
    </row>
    <row r="1896" spans="1:19" s="34" customFormat="1" ht="20.25" customHeight="1">
      <c r="A1896" s="43" t="s">
        <v>1725</v>
      </c>
      <c r="B1896" s="213" t="s">
        <v>3259</v>
      </c>
      <c r="C1896" s="45" t="s">
        <v>1032</v>
      </c>
      <c r="D1896" s="501" t="s">
        <v>1446</v>
      </c>
      <c r="E1896" s="221"/>
      <c r="F1896" s="43" t="s">
        <v>1331</v>
      </c>
      <c r="G1896" s="43"/>
      <c r="H1896" s="216">
        <v>965</v>
      </c>
      <c r="I1896" s="216">
        <v>6583</v>
      </c>
      <c r="J1896" s="365">
        <v>0</v>
      </c>
      <c r="K1896" s="217">
        <f t="shared" si="107"/>
        <v>0</v>
      </c>
      <c r="L1896" s="217">
        <f t="shared" si="108"/>
        <v>0</v>
      </c>
      <c r="M1896" s="218">
        <f t="shared" si="106"/>
        <v>6352595</v>
      </c>
      <c r="N1896" s="45"/>
      <c r="O1896" s="45" t="s">
        <v>3302</v>
      </c>
      <c r="P1896" s="43" t="s">
        <v>90</v>
      </c>
      <c r="Q1896" s="45" t="s">
        <v>336</v>
      </c>
      <c r="R1896" s="43" t="s">
        <v>73</v>
      </c>
      <c r="S1896" s="43" t="s">
        <v>213</v>
      </c>
    </row>
    <row r="1897" spans="1:19" s="34" customFormat="1" ht="20.25" customHeight="1">
      <c r="A1897" s="43" t="s">
        <v>1725</v>
      </c>
      <c r="B1897" s="213" t="s">
        <v>3259</v>
      </c>
      <c r="C1897" s="45" t="s">
        <v>1032</v>
      </c>
      <c r="D1897" s="501" t="s">
        <v>1446</v>
      </c>
      <c r="E1897" s="221"/>
      <c r="F1897" s="43" t="s">
        <v>534</v>
      </c>
      <c r="G1897" s="43"/>
      <c r="H1897" s="216">
        <v>965</v>
      </c>
      <c r="I1897" s="216">
        <v>46796</v>
      </c>
      <c r="J1897" s="365">
        <v>0</v>
      </c>
      <c r="K1897" s="217">
        <f t="shared" si="107"/>
        <v>0</v>
      </c>
      <c r="L1897" s="217">
        <f t="shared" si="108"/>
        <v>0</v>
      </c>
      <c r="M1897" s="218">
        <f t="shared" si="106"/>
        <v>45158140</v>
      </c>
      <c r="N1897" s="45"/>
      <c r="O1897" s="45" t="s">
        <v>535</v>
      </c>
      <c r="P1897" s="43" t="s">
        <v>90</v>
      </c>
      <c r="Q1897" s="45" t="s">
        <v>278</v>
      </c>
      <c r="R1897" s="43" t="s">
        <v>73</v>
      </c>
      <c r="S1897" s="43" t="s">
        <v>213</v>
      </c>
    </row>
    <row r="1898" spans="1:19" s="34" customFormat="1" ht="20.25" customHeight="1">
      <c r="A1898" s="43" t="s">
        <v>1725</v>
      </c>
      <c r="B1898" s="213" t="s">
        <v>3259</v>
      </c>
      <c r="C1898" s="45" t="s">
        <v>1032</v>
      </c>
      <c r="D1898" s="501" t="s">
        <v>1446</v>
      </c>
      <c r="E1898" s="221"/>
      <c r="F1898" s="43" t="s">
        <v>2113</v>
      </c>
      <c r="G1898" s="43"/>
      <c r="H1898" s="216">
        <v>965</v>
      </c>
      <c r="I1898" s="216">
        <v>6204</v>
      </c>
      <c r="J1898" s="365">
        <v>0</v>
      </c>
      <c r="K1898" s="217">
        <f t="shared" si="107"/>
        <v>0</v>
      </c>
      <c r="L1898" s="217">
        <f t="shared" si="108"/>
        <v>0</v>
      </c>
      <c r="M1898" s="218">
        <f t="shared" si="106"/>
        <v>5986860</v>
      </c>
      <c r="N1898" s="45"/>
      <c r="O1898" s="45" t="s">
        <v>535</v>
      </c>
      <c r="P1898" s="43" t="s">
        <v>90</v>
      </c>
      <c r="Q1898" s="45" t="s">
        <v>336</v>
      </c>
      <c r="R1898" s="43" t="s">
        <v>73</v>
      </c>
      <c r="S1898" s="43" t="s">
        <v>213</v>
      </c>
    </row>
    <row r="1899" spans="1:19" s="34" customFormat="1" ht="20.25" customHeight="1">
      <c r="A1899" s="43" t="s">
        <v>1725</v>
      </c>
      <c r="B1899" s="213" t="s">
        <v>3259</v>
      </c>
      <c r="C1899" s="45" t="s">
        <v>1032</v>
      </c>
      <c r="D1899" s="501" t="s">
        <v>1446</v>
      </c>
      <c r="E1899" s="221"/>
      <c r="F1899" s="43" t="s">
        <v>620</v>
      </c>
      <c r="G1899" s="43"/>
      <c r="H1899" s="216">
        <v>1083</v>
      </c>
      <c r="I1899" s="216">
        <v>7745</v>
      </c>
      <c r="J1899" s="365">
        <v>0</v>
      </c>
      <c r="K1899" s="217">
        <f t="shared" si="107"/>
        <v>0</v>
      </c>
      <c r="L1899" s="217">
        <f t="shared" si="108"/>
        <v>0</v>
      </c>
      <c r="M1899" s="218">
        <f t="shared" si="106"/>
        <v>8387835</v>
      </c>
      <c r="N1899" s="45"/>
      <c r="O1899" s="45" t="s">
        <v>3303</v>
      </c>
      <c r="P1899" s="43" t="s">
        <v>90</v>
      </c>
      <c r="Q1899" s="45" t="s">
        <v>336</v>
      </c>
      <c r="R1899" s="43" t="s">
        <v>73</v>
      </c>
      <c r="S1899" s="43" t="s">
        <v>213</v>
      </c>
    </row>
    <row r="1900" spans="1:19" s="34" customFormat="1" ht="20.25" customHeight="1">
      <c r="A1900" s="43" t="s">
        <v>1725</v>
      </c>
      <c r="B1900" s="213" t="s">
        <v>3259</v>
      </c>
      <c r="C1900" s="45" t="s">
        <v>1032</v>
      </c>
      <c r="D1900" s="501" t="s">
        <v>1446</v>
      </c>
      <c r="E1900" s="221"/>
      <c r="F1900" s="43" t="s">
        <v>385</v>
      </c>
      <c r="G1900" s="43"/>
      <c r="H1900" s="216">
        <v>1083</v>
      </c>
      <c r="I1900" s="216">
        <v>1021</v>
      </c>
      <c r="J1900" s="365">
        <v>0</v>
      </c>
      <c r="K1900" s="217">
        <f t="shared" si="107"/>
        <v>0</v>
      </c>
      <c r="L1900" s="217">
        <f t="shared" si="108"/>
        <v>0</v>
      </c>
      <c r="M1900" s="218">
        <f t="shared" si="106"/>
        <v>1105743</v>
      </c>
      <c r="N1900" s="45"/>
      <c r="O1900" s="45" t="s">
        <v>3303</v>
      </c>
      <c r="P1900" s="43" t="s">
        <v>90</v>
      </c>
      <c r="Q1900" s="45" t="s">
        <v>336</v>
      </c>
      <c r="R1900" s="43" t="s">
        <v>73</v>
      </c>
      <c r="S1900" s="43" t="s">
        <v>213</v>
      </c>
    </row>
    <row r="1901" spans="1:19" s="34" customFormat="1" ht="20.25" customHeight="1">
      <c r="A1901" s="43" t="s">
        <v>1725</v>
      </c>
      <c r="B1901" s="213" t="s">
        <v>3259</v>
      </c>
      <c r="C1901" s="45" t="s">
        <v>1032</v>
      </c>
      <c r="D1901" s="501" t="s">
        <v>1446</v>
      </c>
      <c r="E1901" s="221"/>
      <c r="F1901" s="43" t="s">
        <v>442</v>
      </c>
      <c r="G1901" s="43"/>
      <c r="H1901" s="216">
        <v>1083</v>
      </c>
      <c r="I1901" s="216">
        <v>851</v>
      </c>
      <c r="J1901" s="365">
        <v>0</v>
      </c>
      <c r="K1901" s="217">
        <f t="shared" si="107"/>
        <v>0</v>
      </c>
      <c r="L1901" s="217">
        <f t="shared" si="108"/>
        <v>0</v>
      </c>
      <c r="M1901" s="218">
        <f t="shared" si="106"/>
        <v>921633</v>
      </c>
      <c r="N1901" s="45"/>
      <c r="O1901" s="45" t="s">
        <v>3303</v>
      </c>
      <c r="P1901" s="43" t="s">
        <v>90</v>
      </c>
      <c r="Q1901" s="45" t="s">
        <v>336</v>
      </c>
      <c r="R1901" s="43" t="s">
        <v>73</v>
      </c>
      <c r="S1901" s="43" t="s">
        <v>213</v>
      </c>
    </row>
    <row r="1902" spans="1:19" s="34" customFormat="1" ht="20.25" customHeight="1">
      <c r="A1902" s="43" t="s">
        <v>1725</v>
      </c>
      <c r="B1902" s="213" t="s">
        <v>3259</v>
      </c>
      <c r="C1902" s="45" t="s">
        <v>1032</v>
      </c>
      <c r="D1902" s="501" t="s">
        <v>1446</v>
      </c>
      <c r="E1902" s="221"/>
      <c r="F1902" s="43" t="s">
        <v>81</v>
      </c>
      <c r="G1902" s="43"/>
      <c r="H1902" s="216">
        <v>1083</v>
      </c>
      <c r="I1902" s="216">
        <v>5957</v>
      </c>
      <c r="J1902" s="365">
        <v>0</v>
      </c>
      <c r="K1902" s="217">
        <f t="shared" si="107"/>
        <v>0</v>
      </c>
      <c r="L1902" s="217">
        <f t="shared" si="108"/>
        <v>0</v>
      </c>
      <c r="M1902" s="218">
        <f t="shared" si="106"/>
        <v>6451431</v>
      </c>
      <c r="N1902" s="45"/>
      <c r="O1902" s="45" t="s">
        <v>3303</v>
      </c>
      <c r="P1902" s="43" t="s">
        <v>90</v>
      </c>
      <c r="Q1902" s="45" t="s">
        <v>336</v>
      </c>
      <c r="R1902" s="43" t="s">
        <v>73</v>
      </c>
      <c r="S1902" s="43" t="s">
        <v>213</v>
      </c>
    </row>
    <row r="1903" spans="1:19" s="34" customFormat="1" ht="20.25" customHeight="1">
      <c r="A1903" s="43" t="s">
        <v>1725</v>
      </c>
      <c r="B1903" s="213" t="s">
        <v>3259</v>
      </c>
      <c r="C1903" s="45" t="s">
        <v>1032</v>
      </c>
      <c r="D1903" s="501" t="s">
        <v>1446</v>
      </c>
      <c r="E1903" s="221"/>
      <c r="F1903" s="43" t="s">
        <v>338</v>
      </c>
      <c r="G1903" s="43"/>
      <c r="H1903" s="216">
        <v>1083</v>
      </c>
      <c r="I1903" s="216">
        <v>4426</v>
      </c>
      <c r="J1903" s="365">
        <v>0</v>
      </c>
      <c r="K1903" s="217">
        <f t="shared" si="107"/>
        <v>0</v>
      </c>
      <c r="L1903" s="217">
        <f t="shared" si="108"/>
        <v>0</v>
      </c>
      <c r="M1903" s="218">
        <f t="shared" si="106"/>
        <v>4793358</v>
      </c>
      <c r="N1903" s="45"/>
      <c r="O1903" s="45" t="s">
        <v>3303</v>
      </c>
      <c r="P1903" s="43" t="s">
        <v>90</v>
      </c>
      <c r="Q1903" s="45" t="s">
        <v>336</v>
      </c>
      <c r="R1903" s="43" t="s">
        <v>73</v>
      </c>
      <c r="S1903" s="43" t="s">
        <v>213</v>
      </c>
    </row>
    <row r="1904" spans="1:19" s="34" customFormat="1" ht="20.25" customHeight="1">
      <c r="A1904" s="43" t="s">
        <v>1725</v>
      </c>
      <c r="B1904" s="213" t="s">
        <v>3259</v>
      </c>
      <c r="C1904" s="45" t="s">
        <v>1032</v>
      </c>
      <c r="D1904" s="501" t="s">
        <v>1446</v>
      </c>
      <c r="E1904" s="221"/>
      <c r="F1904" s="43" t="s">
        <v>620</v>
      </c>
      <c r="G1904" s="43"/>
      <c r="H1904" s="216">
        <v>2166</v>
      </c>
      <c r="I1904" s="216">
        <v>7500</v>
      </c>
      <c r="J1904" s="365">
        <v>0</v>
      </c>
      <c r="K1904" s="217">
        <f t="shared" si="107"/>
        <v>0</v>
      </c>
      <c r="L1904" s="217">
        <f t="shared" si="108"/>
        <v>0</v>
      </c>
      <c r="M1904" s="218">
        <f t="shared" si="106"/>
        <v>16245000</v>
      </c>
      <c r="N1904" s="45"/>
      <c r="O1904" s="45" t="s">
        <v>2034</v>
      </c>
      <c r="P1904" s="43" t="s">
        <v>90</v>
      </c>
      <c r="Q1904" s="45" t="s">
        <v>336</v>
      </c>
      <c r="R1904" s="43" t="s">
        <v>73</v>
      </c>
      <c r="S1904" s="43" t="s">
        <v>213</v>
      </c>
    </row>
    <row r="1905" spans="1:19" s="34" customFormat="1" ht="20.25" customHeight="1">
      <c r="A1905" s="43" t="s">
        <v>1725</v>
      </c>
      <c r="B1905" s="213" t="s">
        <v>3259</v>
      </c>
      <c r="C1905" s="45" t="s">
        <v>1032</v>
      </c>
      <c r="D1905" s="501" t="s">
        <v>1446</v>
      </c>
      <c r="E1905" s="221"/>
      <c r="F1905" s="43" t="s">
        <v>620</v>
      </c>
      <c r="G1905" s="43"/>
      <c r="H1905" s="216">
        <v>2166</v>
      </c>
      <c r="I1905" s="216">
        <v>7500</v>
      </c>
      <c r="J1905" s="365">
        <v>0</v>
      </c>
      <c r="K1905" s="217">
        <f t="shared" si="107"/>
        <v>0</v>
      </c>
      <c r="L1905" s="217">
        <f t="shared" si="108"/>
        <v>0</v>
      </c>
      <c r="M1905" s="218">
        <f t="shared" si="106"/>
        <v>16245000</v>
      </c>
      <c r="N1905" s="45"/>
      <c r="O1905" s="45" t="s">
        <v>2034</v>
      </c>
      <c r="P1905" s="43" t="s">
        <v>90</v>
      </c>
      <c r="Q1905" s="45" t="s">
        <v>336</v>
      </c>
      <c r="R1905" s="43" t="s">
        <v>73</v>
      </c>
      <c r="S1905" s="43" t="s">
        <v>213</v>
      </c>
    </row>
    <row r="1906" spans="1:19" s="34" customFormat="1" ht="20.25" customHeight="1">
      <c r="A1906" s="43" t="s">
        <v>806</v>
      </c>
      <c r="B1906" s="213" t="s">
        <v>3260</v>
      </c>
      <c r="C1906" s="45" t="s">
        <v>425</v>
      </c>
      <c r="D1906" s="501" t="s">
        <v>529</v>
      </c>
      <c r="E1906" s="221"/>
      <c r="F1906" s="43" t="s">
        <v>1748</v>
      </c>
      <c r="G1906" s="43"/>
      <c r="H1906" s="216">
        <v>96</v>
      </c>
      <c r="I1906" s="216">
        <v>78516</v>
      </c>
      <c r="J1906" s="365">
        <v>25</v>
      </c>
      <c r="K1906" s="217">
        <f t="shared" si="107"/>
        <v>2400</v>
      </c>
      <c r="L1906" s="217">
        <f t="shared" si="108"/>
        <v>2.4</v>
      </c>
      <c r="M1906" s="218">
        <f t="shared" si="106"/>
        <v>7537536</v>
      </c>
      <c r="N1906" s="45"/>
      <c r="O1906" s="45" t="s">
        <v>3305</v>
      </c>
      <c r="P1906" s="43" t="s">
        <v>372</v>
      </c>
      <c r="Q1906" s="45" t="s">
        <v>361</v>
      </c>
      <c r="R1906" s="43" t="s">
        <v>68</v>
      </c>
      <c r="S1906" s="43" t="s">
        <v>237</v>
      </c>
    </row>
    <row r="1907" spans="1:19" s="34" customFormat="1" ht="20.25" customHeight="1">
      <c r="A1907" s="43" t="s">
        <v>806</v>
      </c>
      <c r="B1907" s="213" t="s">
        <v>3260</v>
      </c>
      <c r="C1907" s="45" t="s">
        <v>425</v>
      </c>
      <c r="D1907" s="501" t="s">
        <v>529</v>
      </c>
      <c r="E1907" s="221"/>
      <c r="F1907" s="43" t="s">
        <v>714</v>
      </c>
      <c r="G1907" s="43"/>
      <c r="H1907" s="216">
        <v>96</v>
      </c>
      <c r="I1907" s="216">
        <v>56550</v>
      </c>
      <c r="J1907" s="365">
        <v>0</v>
      </c>
      <c r="K1907" s="217">
        <f t="shared" si="107"/>
        <v>0</v>
      </c>
      <c r="L1907" s="217">
        <f t="shared" si="108"/>
        <v>0</v>
      </c>
      <c r="M1907" s="218">
        <f t="shared" si="106"/>
        <v>5428800</v>
      </c>
      <c r="N1907" s="45"/>
      <c r="O1907" s="45" t="s">
        <v>3305</v>
      </c>
      <c r="P1907" s="43" t="s">
        <v>372</v>
      </c>
      <c r="Q1907" s="45" t="s">
        <v>336</v>
      </c>
      <c r="R1907" s="43" t="s">
        <v>73</v>
      </c>
      <c r="S1907" s="43" t="s">
        <v>237</v>
      </c>
    </row>
    <row r="1908" spans="1:19" s="34" customFormat="1" ht="20.25" customHeight="1">
      <c r="A1908" s="43" t="s">
        <v>806</v>
      </c>
      <c r="B1908" s="213" t="s">
        <v>3260</v>
      </c>
      <c r="C1908" s="45" t="s">
        <v>425</v>
      </c>
      <c r="D1908" s="501" t="s">
        <v>529</v>
      </c>
      <c r="E1908" s="221"/>
      <c r="F1908" s="43" t="s">
        <v>1748</v>
      </c>
      <c r="G1908" s="43"/>
      <c r="H1908" s="216">
        <v>10</v>
      </c>
      <c r="I1908" s="216">
        <v>77244</v>
      </c>
      <c r="J1908" s="365">
        <v>25</v>
      </c>
      <c r="K1908" s="217">
        <f t="shared" si="107"/>
        <v>250</v>
      </c>
      <c r="L1908" s="217">
        <f t="shared" si="108"/>
        <v>0.25</v>
      </c>
      <c r="M1908" s="218">
        <f t="shared" si="106"/>
        <v>772440</v>
      </c>
      <c r="N1908" s="45"/>
      <c r="O1908" s="45" t="s">
        <v>3306</v>
      </c>
      <c r="P1908" s="43" t="s">
        <v>372</v>
      </c>
      <c r="Q1908" s="45" t="s">
        <v>361</v>
      </c>
      <c r="R1908" s="43" t="s">
        <v>68</v>
      </c>
      <c r="S1908" s="43" t="s">
        <v>237</v>
      </c>
    </row>
    <row r="1909" spans="1:19" s="34" customFormat="1" ht="20.25" customHeight="1">
      <c r="A1909" s="43" t="s">
        <v>806</v>
      </c>
      <c r="B1909" s="213" t="s">
        <v>3260</v>
      </c>
      <c r="C1909" s="45" t="s">
        <v>425</v>
      </c>
      <c r="D1909" s="501" t="s">
        <v>529</v>
      </c>
      <c r="E1909" s="221"/>
      <c r="F1909" s="43" t="s">
        <v>363</v>
      </c>
      <c r="G1909" s="43"/>
      <c r="H1909" s="216">
        <v>32</v>
      </c>
      <c r="I1909" s="216">
        <v>120132</v>
      </c>
      <c r="J1909" s="365">
        <v>42</v>
      </c>
      <c r="K1909" s="217">
        <f t="shared" si="107"/>
        <v>1344</v>
      </c>
      <c r="L1909" s="217">
        <f t="shared" si="108"/>
        <v>1.3440000000000001</v>
      </c>
      <c r="M1909" s="218">
        <f t="shared" si="106"/>
        <v>3844224</v>
      </c>
      <c r="N1909" s="45"/>
      <c r="O1909" s="45" t="s">
        <v>2533</v>
      </c>
      <c r="P1909" s="43" t="s">
        <v>372</v>
      </c>
      <c r="Q1909" s="45" t="s">
        <v>364</v>
      </c>
      <c r="R1909" s="43" t="s">
        <v>68</v>
      </c>
      <c r="S1909" s="43" t="s">
        <v>237</v>
      </c>
    </row>
    <row r="1910" spans="1:19" s="34" customFormat="1" ht="20.25" customHeight="1">
      <c r="A1910" s="43" t="s">
        <v>806</v>
      </c>
      <c r="B1910" s="213" t="s">
        <v>3260</v>
      </c>
      <c r="C1910" s="45" t="s">
        <v>425</v>
      </c>
      <c r="D1910" s="501" t="s">
        <v>529</v>
      </c>
      <c r="E1910" s="221"/>
      <c r="F1910" s="43" t="s">
        <v>1736</v>
      </c>
      <c r="G1910" s="43"/>
      <c r="H1910" s="216">
        <v>10</v>
      </c>
      <c r="I1910" s="216">
        <v>96518</v>
      </c>
      <c r="J1910" s="365">
        <v>15</v>
      </c>
      <c r="K1910" s="217">
        <f t="shared" si="107"/>
        <v>150</v>
      </c>
      <c r="L1910" s="217">
        <f t="shared" si="108"/>
        <v>0.15</v>
      </c>
      <c r="M1910" s="218">
        <f t="shared" si="106"/>
        <v>965180</v>
      </c>
      <c r="N1910" s="45"/>
      <c r="O1910" s="45"/>
      <c r="P1910" s="43" t="s">
        <v>372</v>
      </c>
      <c r="Q1910" s="45" t="s">
        <v>755</v>
      </c>
      <c r="R1910" s="43" t="s">
        <v>60</v>
      </c>
      <c r="S1910" s="43" t="s">
        <v>237</v>
      </c>
    </row>
    <row r="1911" spans="1:19" s="34" customFormat="1" ht="20.25" customHeight="1">
      <c r="A1911" s="43" t="s">
        <v>806</v>
      </c>
      <c r="B1911" s="213" t="s">
        <v>3260</v>
      </c>
      <c r="C1911" s="45" t="s">
        <v>425</v>
      </c>
      <c r="D1911" s="501" t="s">
        <v>529</v>
      </c>
      <c r="E1911" s="221"/>
      <c r="F1911" s="43" t="s">
        <v>2383</v>
      </c>
      <c r="G1911" s="43"/>
      <c r="H1911" s="216">
        <v>118</v>
      </c>
      <c r="I1911" s="216">
        <v>28800</v>
      </c>
      <c r="J1911" s="365">
        <v>0</v>
      </c>
      <c r="K1911" s="217">
        <f t="shared" si="107"/>
        <v>0</v>
      </c>
      <c r="L1911" s="217">
        <f t="shared" si="108"/>
        <v>0</v>
      </c>
      <c r="M1911" s="218">
        <f t="shared" si="106"/>
        <v>3398400</v>
      </c>
      <c r="N1911" s="45"/>
      <c r="O1911" s="45" t="s">
        <v>3308</v>
      </c>
      <c r="P1911" s="43" t="s">
        <v>372</v>
      </c>
      <c r="Q1911" s="45" t="s">
        <v>358</v>
      </c>
      <c r="R1911" s="43" t="s">
        <v>73</v>
      </c>
      <c r="S1911" s="43" t="s">
        <v>237</v>
      </c>
    </row>
    <row r="1912" spans="1:19" s="34" customFormat="1" ht="20.25" customHeight="1">
      <c r="A1912" s="43" t="s">
        <v>806</v>
      </c>
      <c r="B1912" s="213" t="s">
        <v>3260</v>
      </c>
      <c r="C1912" s="45" t="s">
        <v>425</v>
      </c>
      <c r="D1912" s="501" t="s">
        <v>529</v>
      </c>
      <c r="E1912" s="221"/>
      <c r="F1912" s="43" t="s">
        <v>750</v>
      </c>
      <c r="G1912" s="43"/>
      <c r="H1912" s="216">
        <v>16</v>
      </c>
      <c r="I1912" s="216">
        <v>103500</v>
      </c>
      <c r="J1912" s="365">
        <v>0</v>
      </c>
      <c r="K1912" s="217">
        <f t="shared" si="107"/>
        <v>0</v>
      </c>
      <c r="L1912" s="217">
        <f t="shared" si="108"/>
        <v>0</v>
      </c>
      <c r="M1912" s="218">
        <f t="shared" si="106"/>
        <v>1656000</v>
      </c>
      <c r="N1912" s="45"/>
      <c r="O1912" s="45" t="s">
        <v>3309</v>
      </c>
      <c r="P1912" s="43" t="s">
        <v>372</v>
      </c>
      <c r="Q1912" s="45" t="s">
        <v>271</v>
      </c>
      <c r="R1912" s="43" t="s">
        <v>73</v>
      </c>
      <c r="S1912" s="43" t="s">
        <v>237</v>
      </c>
    </row>
    <row r="1913" spans="1:19" s="34" customFormat="1" ht="20.25" customHeight="1">
      <c r="A1913" s="43" t="s">
        <v>806</v>
      </c>
      <c r="B1913" s="213" t="s">
        <v>3260</v>
      </c>
      <c r="C1913" s="45" t="s">
        <v>425</v>
      </c>
      <c r="D1913" s="501" t="s">
        <v>529</v>
      </c>
      <c r="E1913" s="221"/>
      <c r="F1913" s="43" t="s">
        <v>3110</v>
      </c>
      <c r="G1913" s="43"/>
      <c r="H1913" s="216">
        <v>14</v>
      </c>
      <c r="I1913" s="216">
        <v>46800</v>
      </c>
      <c r="J1913" s="365">
        <v>0</v>
      </c>
      <c r="K1913" s="217">
        <f t="shared" si="107"/>
        <v>0</v>
      </c>
      <c r="L1913" s="217">
        <f t="shared" si="108"/>
        <v>0</v>
      </c>
      <c r="M1913" s="218">
        <f t="shared" si="106"/>
        <v>655200</v>
      </c>
      <c r="N1913" s="45"/>
      <c r="O1913" s="45" t="s">
        <v>703</v>
      </c>
      <c r="P1913" s="43" t="s">
        <v>372</v>
      </c>
      <c r="Q1913" s="45" t="s">
        <v>358</v>
      </c>
      <c r="R1913" s="43" t="s">
        <v>73</v>
      </c>
      <c r="S1913" s="43" t="s">
        <v>237</v>
      </c>
    </row>
    <row r="1914" spans="1:19" s="34" customFormat="1" ht="20.25" customHeight="1">
      <c r="A1914" s="43" t="s">
        <v>806</v>
      </c>
      <c r="B1914" s="213" t="s">
        <v>3260</v>
      </c>
      <c r="C1914" s="45" t="s">
        <v>425</v>
      </c>
      <c r="D1914" s="501" t="s">
        <v>529</v>
      </c>
      <c r="E1914" s="221"/>
      <c r="F1914" s="43" t="s">
        <v>985</v>
      </c>
      <c r="G1914" s="43"/>
      <c r="H1914" s="216">
        <v>3</v>
      </c>
      <c r="I1914" s="216">
        <v>7200</v>
      </c>
      <c r="J1914" s="365">
        <v>0</v>
      </c>
      <c r="K1914" s="217">
        <f t="shared" si="107"/>
        <v>0</v>
      </c>
      <c r="L1914" s="217">
        <f t="shared" si="108"/>
        <v>0</v>
      </c>
      <c r="M1914" s="218">
        <f t="shared" si="106"/>
        <v>21600</v>
      </c>
      <c r="N1914" s="45"/>
      <c r="O1914" s="45" t="s">
        <v>3310</v>
      </c>
      <c r="P1914" s="43" t="s">
        <v>372</v>
      </c>
      <c r="Q1914" s="45" t="s">
        <v>336</v>
      </c>
      <c r="R1914" s="43" t="s">
        <v>73</v>
      </c>
      <c r="S1914" s="43" t="s">
        <v>237</v>
      </c>
    </row>
    <row r="1915" spans="1:19" s="34" customFormat="1" ht="20.25" customHeight="1">
      <c r="A1915" s="43" t="s">
        <v>806</v>
      </c>
      <c r="B1915" s="213" t="s">
        <v>3260</v>
      </c>
      <c r="C1915" s="45" t="s">
        <v>425</v>
      </c>
      <c r="D1915" s="501" t="s">
        <v>529</v>
      </c>
      <c r="E1915" s="221"/>
      <c r="F1915" s="43" t="s">
        <v>985</v>
      </c>
      <c r="G1915" s="43"/>
      <c r="H1915" s="216">
        <v>3</v>
      </c>
      <c r="I1915" s="216">
        <v>7200</v>
      </c>
      <c r="J1915" s="365">
        <v>0</v>
      </c>
      <c r="K1915" s="217">
        <f t="shared" si="107"/>
        <v>0</v>
      </c>
      <c r="L1915" s="217">
        <f t="shared" si="108"/>
        <v>0</v>
      </c>
      <c r="M1915" s="218">
        <f t="shared" si="106"/>
        <v>21600</v>
      </c>
      <c r="N1915" s="45"/>
      <c r="O1915" s="45" t="s">
        <v>3310</v>
      </c>
      <c r="P1915" s="43" t="s">
        <v>372</v>
      </c>
      <c r="Q1915" s="45" t="s">
        <v>336</v>
      </c>
      <c r="R1915" s="43" t="s">
        <v>73</v>
      </c>
      <c r="S1915" s="43" t="s">
        <v>237</v>
      </c>
    </row>
    <row r="1916" spans="1:19" s="34" customFormat="1" ht="20.25" customHeight="1">
      <c r="A1916" s="43" t="s">
        <v>806</v>
      </c>
      <c r="B1916" s="213" t="s">
        <v>3260</v>
      </c>
      <c r="C1916" s="45" t="s">
        <v>425</v>
      </c>
      <c r="D1916" s="501" t="s">
        <v>529</v>
      </c>
      <c r="E1916" s="221"/>
      <c r="F1916" s="43" t="s">
        <v>961</v>
      </c>
      <c r="G1916" s="43"/>
      <c r="H1916" s="216">
        <v>48</v>
      </c>
      <c r="I1916" s="216">
        <v>92700</v>
      </c>
      <c r="J1916" s="365">
        <v>0</v>
      </c>
      <c r="K1916" s="217">
        <f t="shared" si="107"/>
        <v>0</v>
      </c>
      <c r="L1916" s="217">
        <f t="shared" si="108"/>
        <v>0</v>
      </c>
      <c r="M1916" s="218">
        <f t="shared" si="106"/>
        <v>4449600</v>
      </c>
      <c r="N1916" s="45"/>
      <c r="O1916" s="45"/>
      <c r="P1916" s="43" t="s">
        <v>372</v>
      </c>
      <c r="Q1916" s="45" t="s">
        <v>336</v>
      </c>
      <c r="R1916" s="43" t="s">
        <v>73</v>
      </c>
      <c r="S1916" s="43" t="s">
        <v>237</v>
      </c>
    </row>
    <row r="1917" spans="1:19" s="34" customFormat="1" ht="20.25" customHeight="1">
      <c r="A1917" s="43" t="s">
        <v>129</v>
      </c>
      <c r="B1917" s="213" t="s">
        <v>3261</v>
      </c>
      <c r="C1917" s="45" t="s">
        <v>866</v>
      </c>
      <c r="D1917" s="501" t="s">
        <v>3280</v>
      </c>
      <c r="E1917" s="221"/>
      <c r="F1917" s="43" t="s">
        <v>3284</v>
      </c>
      <c r="G1917" s="43"/>
      <c r="H1917" s="216">
        <v>989</v>
      </c>
      <c r="I1917" s="216">
        <v>145545</v>
      </c>
      <c r="J1917" s="365">
        <v>24</v>
      </c>
      <c r="K1917" s="217">
        <f t="shared" si="107"/>
        <v>23736</v>
      </c>
      <c r="L1917" s="217">
        <f t="shared" si="108"/>
        <v>23.736000000000001</v>
      </c>
      <c r="M1917" s="218">
        <f t="shared" si="106"/>
        <v>143944005</v>
      </c>
      <c r="N1917" s="45"/>
      <c r="O1917" s="45" t="s">
        <v>3311</v>
      </c>
      <c r="P1917" s="43" t="s">
        <v>482</v>
      </c>
      <c r="Q1917" s="45" t="s">
        <v>341</v>
      </c>
      <c r="R1917" s="43" t="s">
        <v>60</v>
      </c>
      <c r="S1917" s="43" t="s">
        <v>59</v>
      </c>
    </row>
    <row r="1918" spans="1:19" s="34" customFormat="1" ht="20.25" customHeight="1">
      <c r="A1918" s="43" t="s">
        <v>129</v>
      </c>
      <c r="B1918" s="213" t="s">
        <v>3261</v>
      </c>
      <c r="C1918" s="45" t="s">
        <v>866</v>
      </c>
      <c r="D1918" s="501" t="s">
        <v>3280</v>
      </c>
      <c r="E1918" s="221"/>
      <c r="F1918" s="43" t="s">
        <v>3285</v>
      </c>
      <c r="G1918" s="43"/>
      <c r="H1918" s="216">
        <v>561</v>
      </c>
      <c r="I1918" s="216">
        <v>98000</v>
      </c>
      <c r="J1918" s="365">
        <v>19</v>
      </c>
      <c r="K1918" s="217">
        <f t="shared" si="107"/>
        <v>10659</v>
      </c>
      <c r="L1918" s="217">
        <f t="shared" si="108"/>
        <v>10.659000000000001</v>
      </c>
      <c r="M1918" s="218">
        <f t="shared" si="106"/>
        <v>54978000</v>
      </c>
      <c r="N1918" s="45"/>
      <c r="O1918" s="45" t="s">
        <v>3312</v>
      </c>
      <c r="P1918" s="43" t="s">
        <v>482</v>
      </c>
      <c r="Q1918" s="45" t="s">
        <v>537</v>
      </c>
      <c r="R1918" s="43" t="s">
        <v>60</v>
      </c>
      <c r="S1918" s="43" t="s">
        <v>59</v>
      </c>
    </row>
    <row r="1919" spans="1:19" s="34" customFormat="1" ht="20.25" customHeight="1">
      <c r="A1919" s="43" t="s">
        <v>129</v>
      </c>
      <c r="B1919" s="213" t="s">
        <v>3261</v>
      </c>
      <c r="C1919" s="45" t="s">
        <v>866</v>
      </c>
      <c r="D1919" s="501" t="s">
        <v>3280</v>
      </c>
      <c r="E1919" s="221"/>
      <c r="F1919" s="43" t="s">
        <v>880</v>
      </c>
      <c r="G1919" s="43"/>
      <c r="H1919" s="216">
        <v>1550</v>
      </c>
      <c r="I1919" s="216">
        <v>2006</v>
      </c>
      <c r="J1919" s="365">
        <v>0</v>
      </c>
      <c r="K1919" s="217">
        <f t="shared" si="107"/>
        <v>0</v>
      </c>
      <c r="L1919" s="217">
        <f t="shared" si="108"/>
        <v>0</v>
      </c>
      <c r="M1919" s="218">
        <f t="shared" si="106"/>
        <v>3109300</v>
      </c>
      <c r="N1919" s="45"/>
      <c r="O1919" s="45" t="s">
        <v>3311</v>
      </c>
      <c r="P1919" s="43" t="s">
        <v>482</v>
      </c>
      <c r="Q1919" s="45" t="s">
        <v>336</v>
      </c>
      <c r="R1919" s="43" t="s">
        <v>73</v>
      </c>
      <c r="S1919" s="43" t="s">
        <v>59</v>
      </c>
    </row>
    <row r="1920" spans="1:19" s="34" customFormat="1" ht="20.25" customHeight="1">
      <c r="A1920" s="43" t="s">
        <v>129</v>
      </c>
      <c r="B1920" s="213" t="s">
        <v>3261</v>
      </c>
      <c r="C1920" s="45" t="s">
        <v>866</v>
      </c>
      <c r="D1920" s="501" t="s">
        <v>3280</v>
      </c>
      <c r="E1920" s="221"/>
      <c r="F1920" s="43" t="s">
        <v>880</v>
      </c>
      <c r="G1920" s="43"/>
      <c r="H1920" s="216">
        <v>1550</v>
      </c>
      <c r="I1920" s="216">
        <v>2006</v>
      </c>
      <c r="J1920" s="365">
        <v>0</v>
      </c>
      <c r="K1920" s="217">
        <f t="shared" si="107"/>
        <v>0</v>
      </c>
      <c r="L1920" s="217">
        <f t="shared" si="108"/>
        <v>0</v>
      </c>
      <c r="M1920" s="218">
        <f t="shared" si="106"/>
        <v>3109300</v>
      </c>
      <c r="N1920" s="45"/>
      <c r="O1920" s="45" t="s">
        <v>3311</v>
      </c>
      <c r="P1920" s="43" t="s">
        <v>482</v>
      </c>
      <c r="Q1920" s="45" t="s">
        <v>336</v>
      </c>
      <c r="R1920" s="43" t="s">
        <v>73</v>
      </c>
      <c r="S1920" s="43" t="s">
        <v>59</v>
      </c>
    </row>
    <row r="1921" spans="1:19" s="34" customFormat="1" ht="20.25" customHeight="1">
      <c r="A1921" s="43" t="s">
        <v>129</v>
      </c>
      <c r="B1921" s="213" t="s">
        <v>3261</v>
      </c>
      <c r="C1921" s="45" t="s">
        <v>866</v>
      </c>
      <c r="D1921" s="501" t="s">
        <v>3280</v>
      </c>
      <c r="E1921" s="221"/>
      <c r="F1921" s="43" t="s">
        <v>1037</v>
      </c>
      <c r="G1921" s="43"/>
      <c r="H1921" s="216">
        <v>1550</v>
      </c>
      <c r="I1921" s="216">
        <v>94726</v>
      </c>
      <c r="J1921" s="365">
        <v>0</v>
      </c>
      <c r="K1921" s="217">
        <f t="shared" si="107"/>
        <v>0</v>
      </c>
      <c r="L1921" s="217">
        <f t="shared" si="108"/>
        <v>0</v>
      </c>
      <c r="M1921" s="218">
        <f t="shared" si="106"/>
        <v>146825300</v>
      </c>
      <c r="N1921" s="45"/>
      <c r="O1921" s="45" t="s">
        <v>3311</v>
      </c>
      <c r="P1921" s="43" t="s">
        <v>482</v>
      </c>
      <c r="Q1921" s="45" t="s">
        <v>271</v>
      </c>
      <c r="R1921" s="43" t="s">
        <v>73</v>
      </c>
      <c r="S1921" s="43" t="s">
        <v>59</v>
      </c>
    </row>
    <row r="1922" spans="1:19" s="34" customFormat="1" ht="20.25" customHeight="1">
      <c r="A1922" s="43" t="s">
        <v>129</v>
      </c>
      <c r="B1922" s="213" t="s">
        <v>3261</v>
      </c>
      <c r="C1922" s="45" t="s">
        <v>866</v>
      </c>
      <c r="D1922" s="501" t="s">
        <v>3280</v>
      </c>
      <c r="E1922" s="221"/>
      <c r="F1922" s="43" t="s">
        <v>881</v>
      </c>
      <c r="G1922" s="43"/>
      <c r="H1922" s="216">
        <v>1550</v>
      </c>
      <c r="I1922" s="216">
        <v>6018</v>
      </c>
      <c r="J1922" s="365">
        <v>0</v>
      </c>
      <c r="K1922" s="217">
        <f t="shared" si="107"/>
        <v>0</v>
      </c>
      <c r="L1922" s="217">
        <f t="shared" si="108"/>
        <v>0</v>
      </c>
      <c r="M1922" s="218">
        <f t="shared" si="106"/>
        <v>9327900</v>
      </c>
      <c r="N1922" s="45"/>
      <c r="O1922" s="45" t="s">
        <v>3311</v>
      </c>
      <c r="P1922" s="43" t="s">
        <v>482</v>
      </c>
      <c r="Q1922" s="45" t="s">
        <v>336</v>
      </c>
      <c r="R1922" s="43" t="s">
        <v>73</v>
      </c>
      <c r="S1922" s="43" t="s">
        <v>59</v>
      </c>
    </row>
    <row r="1923" spans="1:19" s="34" customFormat="1" ht="20.25" customHeight="1">
      <c r="A1923" s="43" t="s">
        <v>129</v>
      </c>
      <c r="B1923" s="213" t="s">
        <v>3261</v>
      </c>
      <c r="C1923" s="45" t="s">
        <v>866</v>
      </c>
      <c r="D1923" s="501" t="s">
        <v>3280</v>
      </c>
      <c r="E1923" s="221"/>
      <c r="F1923" s="43" t="s">
        <v>876</v>
      </c>
      <c r="G1923" s="43"/>
      <c r="H1923" s="216">
        <v>1550</v>
      </c>
      <c r="I1923" s="216">
        <v>1003</v>
      </c>
      <c r="J1923" s="365">
        <v>0</v>
      </c>
      <c r="K1923" s="217">
        <f t="shared" si="107"/>
        <v>0</v>
      </c>
      <c r="L1923" s="217">
        <f t="shared" si="108"/>
        <v>0</v>
      </c>
      <c r="M1923" s="218">
        <f t="shared" si="106"/>
        <v>1554650</v>
      </c>
      <c r="N1923" s="45"/>
      <c r="O1923" s="45" t="s">
        <v>3311</v>
      </c>
      <c r="P1923" s="43" t="s">
        <v>482</v>
      </c>
      <c r="Q1923" s="45" t="s">
        <v>336</v>
      </c>
      <c r="R1923" s="43" t="s">
        <v>73</v>
      </c>
      <c r="S1923" s="43" t="s">
        <v>59</v>
      </c>
    </row>
    <row r="1924" spans="1:19" s="34" customFormat="1" ht="20.25" customHeight="1">
      <c r="A1924" s="43" t="s">
        <v>129</v>
      </c>
      <c r="B1924" s="213" t="s">
        <v>3261</v>
      </c>
      <c r="C1924" s="45" t="s">
        <v>866</v>
      </c>
      <c r="D1924" s="501" t="s">
        <v>3280</v>
      </c>
      <c r="E1924" s="221"/>
      <c r="F1924" s="43" t="s">
        <v>556</v>
      </c>
      <c r="G1924" s="43"/>
      <c r="H1924" s="216">
        <v>1550</v>
      </c>
      <c r="I1924" s="216">
        <v>1505</v>
      </c>
      <c r="J1924" s="365">
        <v>0</v>
      </c>
      <c r="K1924" s="217">
        <f t="shared" si="107"/>
        <v>0</v>
      </c>
      <c r="L1924" s="217">
        <f t="shared" si="108"/>
        <v>0</v>
      </c>
      <c r="M1924" s="218">
        <f t="shared" si="106"/>
        <v>2332750</v>
      </c>
      <c r="N1924" s="45"/>
      <c r="O1924" s="45" t="s">
        <v>3311</v>
      </c>
      <c r="P1924" s="43" t="s">
        <v>482</v>
      </c>
      <c r="Q1924" s="45" t="s">
        <v>336</v>
      </c>
      <c r="R1924" s="43" t="s">
        <v>73</v>
      </c>
      <c r="S1924" s="43" t="s">
        <v>59</v>
      </c>
    </row>
    <row r="1925" spans="1:19" s="34" customFormat="1" ht="20.25" customHeight="1">
      <c r="A1925" s="43" t="s">
        <v>129</v>
      </c>
      <c r="B1925" s="213" t="s">
        <v>3261</v>
      </c>
      <c r="C1925" s="45" t="s">
        <v>866</v>
      </c>
      <c r="D1925" s="501" t="s">
        <v>3280</v>
      </c>
      <c r="E1925" s="221"/>
      <c r="F1925" s="43" t="s">
        <v>882</v>
      </c>
      <c r="G1925" s="43"/>
      <c r="H1925" s="216">
        <v>1550</v>
      </c>
      <c r="I1925" s="216">
        <v>4736</v>
      </c>
      <c r="J1925" s="365">
        <v>0</v>
      </c>
      <c r="K1925" s="217">
        <f t="shared" si="107"/>
        <v>0</v>
      </c>
      <c r="L1925" s="217">
        <f t="shared" si="108"/>
        <v>0</v>
      </c>
      <c r="M1925" s="218">
        <f t="shared" si="106"/>
        <v>7340800</v>
      </c>
      <c r="N1925" s="45"/>
      <c r="O1925" s="45" t="s">
        <v>3311</v>
      </c>
      <c r="P1925" s="43" t="s">
        <v>482</v>
      </c>
      <c r="Q1925" s="45" t="s">
        <v>336</v>
      </c>
      <c r="R1925" s="43" t="s">
        <v>73</v>
      </c>
      <c r="S1925" s="43" t="s">
        <v>59</v>
      </c>
    </row>
    <row r="1926" spans="1:19" s="34" customFormat="1" ht="20.25" customHeight="1">
      <c r="A1926" s="43" t="s">
        <v>129</v>
      </c>
      <c r="B1926" s="213" t="s">
        <v>3261</v>
      </c>
      <c r="C1926" s="45" t="s">
        <v>866</v>
      </c>
      <c r="D1926" s="501" t="s">
        <v>3280</v>
      </c>
      <c r="E1926" s="221"/>
      <c r="F1926" s="43" t="s">
        <v>2503</v>
      </c>
      <c r="G1926" s="43"/>
      <c r="H1926" s="216">
        <v>781</v>
      </c>
      <c r="I1926" s="216">
        <v>116184</v>
      </c>
      <c r="J1926" s="365">
        <v>0</v>
      </c>
      <c r="K1926" s="217">
        <f t="shared" si="107"/>
        <v>0</v>
      </c>
      <c r="L1926" s="217">
        <f t="shared" si="108"/>
        <v>0</v>
      </c>
      <c r="M1926" s="218">
        <f t="shared" si="106"/>
        <v>90739704</v>
      </c>
      <c r="N1926" s="45"/>
      <c r="O1926" s="45"/>
      <c r="P1926" s="43" t="s">
        <v>482</v>
      </c>
      <c r="Q1926" s="45" t="s">
        <v>276</v>
      </c>
      <c r="R1926" s="43" t="s">
        <v>73</v>
      </c>
      <c r="S1926" s="43" t="s">
        <v>59</v>
      </c>
    </row>
    <row r="1927" spans="1:19" s="34" customFormat="1" ht="20.25" customHeight="1">
      <c r="A1927" s="43" t="s">
        <v>129</v>
      </c>
      <c r="B1927" s="213" t="s">
        <v>3261</v>
      </c>
      <c r="C1927" s="45" t="s">
        <v>866</v>
      </c>
      <c r="D1927" s="501" t="s">
        <v>3280</v>
      </c>
      <c r="E1927" s="221"/>
      <c r="F1927" s="43" t="s">
        <v>945</v>
      </c>
      <c r="G1927" s="43"/>
      <c r="H1927" s="216">
        <v>781</v>
      </c>
      <c r="I1927" s="216">
        <v>20868</v>
      </c>
      <c r="J1927" s="365">
        <v>0</v>
      </c>
      <c r="K1927" s="217">
        <f t="shared" si="107"/>
        <v>0</v>
      </c>
      <c r="L1927" s="217">
        <f t="shared" si="108"/>
        <v>0</v>
      </c>
      <c r="M1927" s="218">
        <f t="shared" si="106"/>
        <v>16297908</v>
      </c>
      <c r="N1927" s="45"/>
      <c r="O1927" s="45"/>
      <c r="P1927" s="43" t="s">
        <v>482</v>
      </c>
      <c r="Q1927" s="45" t="s">
        <v>336</v>
      </c>
      <c r="R1927" s="43" t="s">
        <v>73</v>
      </c>
      <c r="S1927" s="43" t="s">
        <v>59</v>
      </c>
    </row>
    <row r="1928" spans="1:19" s="34" customFormat="1" ht="20.25" customHeight="1">
      <c r="A1928" s="43" t="s">
        <v>129</v>
      </c>
      <c r="B1928" s="213" t="s">
        <v>3261</v>
      </c>
      <c r="C1928" s="45" t="s">
        <v>866</v>
      </c>
      <c r="D1928" s="501" t="s">
        <v>3280</v>
      </c>
      <c r="E1928" s="221"/>
      <c r="F1928" s="43" t="s">
        <v>3286</v>
      </c>
      <c r="G1928" s="43"/>
      <c r="H1928" s="216">
        <v>781</v>
      </c>
      <c r="I1928" s="216">
        <v>86948</v>
      </c>
      <c r="J1928" s="365">
        <v>0</v>
      </c>
      <c r="K1928" s="217">
        <f t="shared" si="107"/>
        <v>0</v>
      </c>
      <c r="L1928" s="217">
        <f t="shared" si="108"/>
        <v>0</v>
      </c>
      <c r="M1928" s="218">
        <f t="shared" si="106"/>
        <v>67906388</v>
      </c>
      <c r="N1928" s="45"/>
      <c r="O1928" s="45"/>
      <c r="P1928" s="43" t="s">
        <v>482</v>
      </c>
      <c r="Q1928" s="45" t="s">
        <v>336</v>
      </c>
      <c r="R1928" s="43" t="s">
        <v>73</v>
      </c>
      <c r="S1928" s="43" t="s">
        <v>59</v>
      </c>
    </row>
    <row r="1929" spans="1:19" s="34" customFormat="1" ht="20.25" customHeight="1">
      <c r="A1929" s="43" t="s">
        <v>129</v>
      </c>
      <c r="B1929" s="213" t="s">
        <v>3261</v>
      </c>
      <c r="C1929" s="45" t="s">
        <v>866</v>
      </c>
      <c r="D1929" s="501" t="s">
        <v>3280</v>
      </c>
      <c r="E1929" s="221"/>
      <c r="F1929" s="43" t="s">
        <v>2505</v>
      </c>
      <c r="G1929" s="43"/>
      <c r="H1929" s="216">
        <v>769</v>
      </c>
      <c r="I1929" s="216">
        <v>175000</v>
      </c>
      <c r="J1929" s="365">
        <v>0</v>
      </c>
      <c r="K1929" s="217">
        <f t="shared" si="107"/>
        <v>0</v>
      </c>
      <c r="L1929" s="217">
        <f t="shared" si="108"/>
        <v>0</v>
      </c>
      <c r="M1929" s="218">
        <f t="shared" si="106"/>
        <v>134575000</v>
      </c>
      <c r="N1929" s="45"/>
      <c r="O1929" s="45"/>
      <c r="P1929" s="43" t="s">
        <v>482</v>
      </c>
      <c r="Q1929" s="45" t="s">
        <v>784</v>
      </c>
      <c r="R1929" s="43" t="s">
        <v>73</v>
      </c>
      <c r="S1929" s="43" t="s">
        <v>59</v>
      </c>
    </row>
    <row r="1930" spans="1:19" s="34" customFormat="1" ht="20.25" customHeight="1">
      <c r="A1930" s="43" t="s">
        <v>129</v>
      </c>
      <c r="B1930" s="213" t="s">
        <v>3261</v>
      </c>
      <c r="C1930" s="45" t="s">
        <v>866</v>
      </c>
      <c r="D1930" s="501" t="s">
        <v>3280</v>
      </c>
      <c r="E1930" s="221"/>
      <c r="F1930" s="43" t="s">
        <v>618</v>
      </c>
      <c r="G1930" s="43"/>
      <c r="H1930" s="216">
        <v>769</v>
      </c>
      <c r="I1930" s="216">
        <v>28000</v>
      </c>
      <c r="J1930" s="365">
        <v>0</v>
      </c>
      <c r="K1930" s="217">
        <f t="shared" si="107"/>
        <v>0</v>
      </c>
      <c r="L1930" s="217">
        <f t="shared" si="108"/>
        <v>0</v>
      </c>
      <c r="M1930" s="218">
        <f t="shared" ref="M1930:M1993" si="109">I1930*H1930</f>
        <v>21532000</v>
      </c>
      <c r="N1930" s="45"/>
      <c r="O1930" s="45" t="s">
        <v>3313</v>
      </c>
      <c r="P1930" s="43" t="s">
        <v>482</v>
      </c>
      <c r="Q1930" s="45" t="s">
        <v>336</v>
      </c>
      <c r="R1930" s="43" t="s">
        <v>73</v>
      </c>
      <c r="S1930" s="43" t="s">
        <v>59</v>
      </c>
    </row>
    <row r="1931" spans="1:19" s="34" customFormat="1" ht="20.25" customHeight="1">
      <c r="A1931" s="43" t="s">
        <v>129</v>
      </c>
      <c r="B1931" s="213" t="s">
        <v>3261</v>
      </c>
      <c r="C1931" s="45" t="s">
        <v>866</v>
      </c>
      <c r="D1931" s="501" t="s">
        <v>3280</v>
      </c>
      <c r="E1931" s="221"/>
      <c r="F1931" s="43" t="s">
        <v>413</v>
      </c>
      <c r="G1931" s="43"/>
      <c r="H1931" s="216">
        <v>781</v>
      </c>
      <c r="I1931" s="216">
        <v>152848</v>
      </c>
      <c r="J1931" s="365">
        <v>0</v>
      </c>
      <c r="K1931" s="217">
        <f t="shared" si="107"/>
        <v>0</v>
      </c>
      <c r="L1931" s="217">
        <f t="shared" si="108"/>
        <v>0</v>
      </c>
      <c r="M1931" s="218">
        <f t="shared" si="109"/>
        <v>119374288</v>
      </c>
      <c r="N1931" s="45"/>
      <c r="O1931" s="45" t="s">
        <v>3314</v>
      </c>
      <c r="P1931" s="43" t="s">
        <v>482</v>
      </c>
      <c r="Q1931" s="45" t="s">
        <v>278</v>
      </c>
      <c r="R1931" s="43" t="s">
        <v>73</v>
      </c>
      <c r="S1931" s="43" t="s">
        <v>59</v>
      </c>
    </row>
    <row r="1932" spans="1:19" s="34" customFormat="1" ht="20.25" customHeight="1">
      <c r="A1932" s="43" t="s">
        <v>129</v>
      </c>
      <c r="B1932" s="213" t="s">
        <v>3261</v>
      </c>
      <c r="C1932" s="45" t="s">
        <v>866</v>
      </c>
      <c r="D1932" s="501" t="s">
        <v>3280</v>
      </c>
      <c r="E1932" s="221"/>
      <c r="F1932" s="43" t="s">
        <v>880</v>
      </c>
      <c r="G1932" s="43"/>
      <c r="H1932" s="216">
        <v>781</v>
      </c>
      <c r="I1932" s="216">
        <v>4076</v>
      </c>
      <c r="J1932" s="365">
        <v>0</v>
      </c>
      <c r="K1932" s="217">
        <f t="shared" si="107"/>
        <v>0</v>
      </c>
      <c r="L1932" s="217">
        <f t="shared" si="108"/>
        <v>0</v>
      </c>
      <c r="M1932" s="218">
        <f t="shared" si="109"/>
        <v>3183356</v>
      </c>
      <c r="N1932" s="45"/>
      <c r="O1932" s="45" t="s">
        <v>3314</v>
      </c>
      <c r="P1932" s="43" t="s">
        <v>482</v>
      </c>
      <c r="Q1932" s="45" t="s">
        <v>336</v>
      </c>
      <c r="R1932" s="43" t="s">
        <v>73</v>
      </c>
      <c r="S1932" s="43" t="s">
        <v>59</v>
      </c>
    </row>
    <row r="1933" spans="1:19" s="34" customFormat="1" ht="20.25" customHeight="1">
      <c r="A1933" s="43" t="s">
        <v>129</v>
      </c>
      <c r="B1933" s="213" t="s">
        <v>3261</v>
      </c>
      <c r="C1933" s="45" t="s">
        <v>866</v>
      </c>
      <c r="D1933" s="501" t="s">
        <v>3280</v>
      </c>
      <c r="E1933" s="221"/>
      <c r="F1933" s="43" t="s">
        <v>880</v>
      </c>
      <c r="G1933" s="43"/>
      <c r="H1933" s="216">
        <v>781</v>
      </c>
      <c r="I1933" s="216">
        <v>4076</v>
      </c>
      <c r="J1933" s="365">
        <v>0</v>
      </c>
      <c r="K1933" s="217">
        <f t="shared" si="107"/>
        <v>0</v>
      </c>
      <c r="L1933" s="217">
        <f t="shared" si="108"/>
        <v>0</v>
      </c>
      <c r="M1933" s="218">
        <f t="shared" si="109"/>
        <v>3183356</v>
      </c>
      <c r="N1933" s="45"/>
      <c r="O1933" s="45" t="s">
        <v>3314</v>
      </c>
      <c r="P1933" s="43" t="s">
        <v>482</v>
      </c>
      <c r="Q1933" s="45" t="s">
        <v>336</v>
      </c>
      <c r="R1933" s="43" t="s">
        <v>73</v>
      </c>
      <c r="S1933" s="43" t="s">
        <v>59</v>
      </c>
    </row>
    <row r="1934" spans="1:19" s="34" customFormat="1" ht="20.25" customHeight="1">
      <c r="A1934" s="43" t="s">
        <v>129</v>
      </c>
      <c r="B1934" s="213" t="s">
        <v>3261</v>
      </c>
      <c r="C1934" s="45" t="s">
        <v>866</v>
      </c>
      <c r="D1934" s="501" t="s">
        <v>3280</v>
      </c>
      <c r="E1934" s="221"/>
      <c r="F1934" s="43" t="s">
        <v>386</v>
      </c>
      <c r="G1934" s="43"/>
      <c r="H1934" s="216">
        <v>1550</v>
      </c>
      <c r="I1934" s="216">
        <v>2250</v>
      </c>
      <c r="J1934" s="365">
        <v>0</v>
      </c>
      <c r="K1934" s="217">
        <f t="shared" si="107"/>
        <v>0</v>
      </c>
      <c r="L1934" s="217">
        <f t="shared" si="108"/>
        <v>0</v>
      </c>
      <c r="M1934" s="218">
        <f t="shared" si="109"/>
        <v>3487500</v>
      </c>
      <c r="N1934" s="45"/>
      <c r="O1934" s="45"/>
      <c r="P1934" s="43" t="s">
        <v>482</v>
      </c>
      <c r="Q1934" s="45" t="s">
        <v>336</v>
      </c>
      <c r="R1934" s="43" t="s">
        <v>73</v>
      </c>
      <c r="S1934" s="43" t="s">
        <v>59</v>
      </c>
    </row>
    <row r="1935" spans="1:19" s="34" customFormat="1" ht="20.25" customHeight="1">
      <c r="A1935" s="43" t="s">
        <v>129</v>
      </c>
      <c r="B1935" s="213" t="s">
        <v>3261</v>
      </c>
      <c r="C1935" s="45" t="s">
        <v>866</v>
      </c>
      <c r="D1935" s="501" t="s">
        <v>3280</v>
      </c>
      <c r="E1935" s="221"/>
      <c r="F1935" s="43" t="s">
        <v>366</v>
      </c>
      <c r="G1935" s="43"/>
      <c r="H1935" s="216">
        <v>1550</v>
      </c>
      <c r="I1935" s="216">
        <v>6500</v>
      </c>
      <c r="J1935" s="365">
        <v>0</v>
      </c>
      <c r="K1935" s="217">
        <f t="shared" si="107"/>
        <v>0</v>
      </c>
      <c r="L1935" s="217">
        <f t="shared" si="108"/>
        <v>0</v>
      </c>
      <c r="M1935" s="218">
        <f t="shared" si="109"/>
        <v>10075000</v>
      </c>
      <c r="N1935" s="45"/>
      <c r="O1935" s="45"/>
      <c r="P1935" s="43" t="s">
        <v>482</v>
      </c>
      <c r="Q1935" s="45" t="s">
        <v>336</v>
      </c>
      <c r="R1935" s="43" t="s">
        <v>73</v>
      </c>
      <c r="S1935" s="43" t="s">
        <v>59</v>
      </c>
    </row>
    <row r="1936" spans="1:19" s="34" customFormat="1" ht="20.25" customHeight="1">
      <c r="A1936" s="43" t="s">
        <v>129</v>
      </c>
      <c r="B1936" s="213" t="s">
        <v>3261</v>
      </c>
      <c r="C1936" s="45" t="s">
        <v>866</v>
      </c>
      <c r="D1936" s="501" t="s">
        <v>3280</v>
      </c>
      <c r="E1936" s="221"/>
      <c r="F1936" s="43" t="s">
        <v>81</v>
      </c>
      <c r="G1936" s="43"/>
      <c r="H1936" s="216">
        <v>1550</v>
      </c>
      <c r="I1936" s="216">
        <v>8750</v>
      </c>
      <c r="J1936" s="365">
        <v>0</v>
      </c>
      <c r="K1936" s="217">
        <f t="shared" si="107"/>
        <v>0</v>
      </c>
      <c r="L1936" s="217">
        <f t="shared" si="108"/>
        <v>0</v>
      </c>
      <c r="M1936" s="218">
        <f t="shared" si="109"/>
        <v>13562500</v>
      </c>
      <c r="N1936" s="45"/>
      <c r="O1936" s="45"/>
      <c r="P1936" s="43" t="s">
        <v>482</v>
      </c>
      <c r="Q1936" s="45" t="s">
        <v>336</v>
      </c>
      <c r="R1936" s="43" t="s">
        <v>73</v>
      </c>
      <c r="S1936" s="43" t="s">
        <v>59</v>
      </c>
    </row>
    <row r="1937" spans="1:19" s="34" customFormat="1" ht="20.25" customHeight="1">
      <c r="A1937" s="43" t="s">
        <v>129</v>
      </c>
      <c r="B1937" s="213" t="s">
        <v>3261</v>
      </c>
      <c r="C1937" s="45" t="s">
        <v>866</v>
      </c>
      <c r="D1937" s="501" t="s">
        <v>3280</v>
      </c>
      <c r="E1937" s="221"/>
      <c r="F1937" s="43" t="s">
        <v>619</v>
      </c>
      <c r="G1937" s="43"/>
      <c r="H1937" s="216">
        <v>781</v>
      </c>
      <c r="I1937" s="216">
        <v>16290</v>
      </c>
      <c r="J1937" s="365">
        <v>0</v>
      </c>
      <c r="K1937" s="217">
        <f t="shared" si="107"/>
        <v>0</v>
      </c>
      <c r="L1937" s="217">
        <f t="shared" si="108"/>
        <v>0</v>
      </c>
      <c r="M1937" s="218">
        <f t="shared" si="109"/>
        <v>12722490</v>
      </c>
      <c r="N1937" s="45"/>
      <c r="O1937" s="45"/>
      <c r="P1937" s="43" t="s">
        <v>482</v>
      </c>
      <c r="Q1937" s="45" t="s">
        <v>336</v>
      </c>
      <c r="R1937" s="43" t="s">
        <v>73</v>
      </c>
      <c r="S1937" s="43" t="s">
        <v>59</v>
      </c>
    </row>
    <row r="1938" spans="1:19" s="34" customFormat="1" ht="20.25" customHeight="1">
      <c r="A1938" s="43" t="s">
        <v>129</v>
      </c>
      <c r="B1938" s="213" t="s">
        <v>3261</v>
      </c>
      <c r="C1938" s="45" t="s">
        <v>866</v>
      </c>
      <c r="D1938" s="501" t="s">
        <v>3280</v>
      </c>
      <c r="E1938" s="221"/>
      <c r="F1938" s="43" t="s">
        <v>84</v>
      </c>
      <c r="G1938" s="43"/>
      <c r="H1938" s="216">
        <v>781</v>
      </c>
      <c r="I1938" s="216">
        <v>8936</v>
      </c>
      <c r="J1938" s="365">
        <v>0</v>
      </c>
      <c r="K1938" s="217">
        <f t="shared" si="107"/>
        <v>0</v>
      </c>
      <c r="L1938" s="217">
        <f t="shared" si="108"/>
        <v>0</v>
      </c>
      <c r="M1938" s="218">
        <f t="shared" si="109"/>
        <v>6979016</v>
      </c>
      <c r="N1938" s="45"/>
      <c r="O1938" s="45"/>
      <c r="P1938" s="43" t="s">
        <v>482</v>
      </c>
      <c r="Q1938" s="45" t="s">
        <v>336</v>
      </c>
      <c r="R1938" s="43" t="s">
        <v>73</v>
      </c>
      <c r="S1938" s="43" t="s">
        <v>59</v>
      </c>
    </row>
    <row r="1939" spans="1:19" s="34" customFormat="1" ht="20.25" customHeight="1">
      <c r="A1939" s="43" t="s">
        <v>129</v>
      </c>
      <c r="B1939" s="213" t="s">
        <v>3261</v>
      </c>
      <c r="C1939" s="45" t="s">
        <v>866</v>
      </c>
      <c r="D1939" s="501" t="s">
        <v>3280</v>
      </c>
      <c r="E1939" s="221"/>
      <c r="F1939" s="43" t="s">
        <v>81</v>
      </c>
      <c r="G1939" s="43"/>
      <c r="H1939" s="216">
        <v>781</v>
      </c>
      <c r="I1939" s="216">
        <v>7726</v>
      </c>
      <c r="J1939" s="365">
        <v>0</v>
      </c>
      <c r="K1939" s="217">
        <f t="shared" si="107"/>
        <v>0</v>
      </c>
      <c r="L1939" s="217">
        <f t="shared" si="108"/>
        <v>0</v>
      </c>
      <c r="M1939" s="218">
        <f t="shared" si="109"/>
        <v>6034006</v>
      </c>
      <c r="N1939" s="45"/>
      <c r="O1939" s="45"/>
      <c r="P1939" s="43" t="s">
        <v>482</v>
      </c>
      <c r="Q1939" s="45" t="s">
        <v>336</v>
      </c>
      <c r="R1939" s="43" t="s">
        <v>73</v>
      </c>
      <c r="S1939" s="43" t="s">
        <v>59</v>
      </c>
    </row>
    <row r="1940" spans="1:19" s="34" customFormat="1" ht="20.25" customHeight="1">
      <c r="A1940" s="43" t="s">
        <v>129</v>
      </c>
      <c r="B1940" s="213" t="s">
        <v>3261</v>
      </c>
      <c r="C1940" s="45" t="s">
        <v>866</v>
      </c>
      <c r="D1940" s="501" t="s">
        <v>3280</v>
      </c>
      <c r="E1940" s="221"/>
      <c r="F1940" s="43" t="s">
        <v>442</v>
      </c>
      <c r="G1940" s="43"/>
      <c r="H1940" s="216">
        <v>781</v>
      </c>
      <c r="I1940" s="216">
        <v>931</v>
      </c>
      <c r="J1940" s="365">
        <v>0</v>
      </c>
      <c r="K1940" s="217">
        <f t="shared" si="107"/>
        <v>0</v>
      </c>
      <c r="L1940" s="217">
        <f t="shared" si="108"/>
        <v>0</v>
      </c>
      <c r="M1940" s="218">
        <f t="shared" si="109"/>
        <v>727111</v>
      </c>
      <c r="N1940" s="45"/>
      <c r="O1940" s="45"/>
      <c r="P1940" s="43" t="s">
        <v>482</v>
      </c>
      <c r="Q1940" s="45" t="s">
        <v>336</v>
      </c>
      <c r="R1940" s="43" t="s">
        <v>73</v>
      </c>
      <c r="S1940" s="43" t="s">
        <v>59</v>
      </c>
    </row>
    <row r="1941" spans="1:19" s="34" customFormat="1" ht="20.25" customHeight="1">
      <c r="A1941" s="43" t="s">
        <v>129</v>
      </c>
      <c r="B1941" s="213" t="s">
        <v>3261</v>
      </c>
      <c r="C1941" s="45" t="s">
        <v>866</v>
      </c>
      <c r="D1941" s="501" t="s">
        <v>3280</v>
      </c>
      <c r="E1941" s="221"/>
      <c r="F1941" s="43" t="s">
        <v>385</v>
      </c>
      <c r="G1941" s="43"/>
      <c r="H1941" s="216">
        <v>781</v>
      </c>
      <c r="I1941" s="216">
        <v>1117</v>
      </c>
      <c r="J1941" s="365">
        <v>0</v>
      </c>
      <c r="K1941" s="217">
        <f t="shared" si="107"/>
        <v>0</v>
      </c>
      <c r="L1941" s="217">
        <f t="shared" si="108"/>
        <v>0</v>
      </c>
      <c r="M1941" s="218">
        <f t="shared" si="109"/>
        <v>872377</v>
      </c>
      <c r="N1941" s="45"/>
      <c r="O1941" s="45"/>
      <c r="P1941" s="43" t="s">
        <v>482</v>
      </c>
      <c r="Q1941" s="45" t="s">
        <v>336</v>
      </c>
      <c r="R1941" s="43" t="s">
        <v>73</v>
      </c>
      <c r="S1941" s="43" t="s">
        <v>59</v>
      </c>
    </row>
    <row r="1942" spans="1:19" s="34" customFormat="1" ht="20.25" customHeight="1">
      <c r="A1942" s="43" t="s">
        <v>129</v>
      </c>
      <c r="B1942" s="213" t="s">
        <v>3261</v>
      </c>
      <c r="C1942" s="45" t="s">
        <v>866</v>
      </c>
      <c r="D1942" s="501" t="s">
        <v>3280</v>
      </c>
      <c r="E1942" s="221"/>
      <c r="F1942" s="43" t="s">
        <v>620</v>
      </c>
      <c r="G1942" s="43"/>
      <c r="H1942" s="216">
        <v>1550</v>
      </c>
      <c r="I1942" s="216">
        <v>8400</v>
      </c>
      <c r="J1942" s="365">
        <v>0</v>
      </c>
      <c r="K1942" s="217">
        <f t="shared" ref="K1942:K2005" si="110">J1942*H1942</f>
        <v>0</v>
      </c>
      <c r="L1942" s="217">
        <f t="shared" ref="L1942:L2005" si="111">K1942/1000</f>
        <v>0</v>
      </c>
      <c r="M1942" s="218">
        <f t="shared" si="109"/>
        <v>13020000</v>
      </c>
      <c r="N1942" s="45"/>
      <c r="O1942" s="45"/>
      <c r="P1942" s="43" t="s">
        <v>482</v>
      </c>
      <c r="Q1942" s="45" t="s">
        <v>336</v>
      </c>
      <c r="R1942" s="43" t="s">
        <v>73</v>
      </c>
      <c r="S1942" s="43" t="s">
        <v>59</v>
      </c>
    </row>
    <row r="1943" spans="1:19" s="34" customFormat="1" ht="20.25" customHeight="1">
      <c r="A1943" s="43" t="s">
        <v>129</v>
      </c>
      <c r="B1943" s="213" t="s">
        <v>3261</v>
      </c>
      <c r="C1943" s="45" t="s">
        <v>866</v>
      </c>
      <c r="D1943" s="501" t="s">
        <v>3280</v>
      </c>
      <c r="E1943" s="221"/>
      <c r="F1943" s="43" t="s">
        <v>620</v>
      </c>
      <c r="G1943" s="43"/>
      <c r="H1943" s="216">
        <v>1550</v>
      </c>
      <c r="I1943" s="216">
        <v>8400</v>
      </c>
      <c r="J1943" s="365">
        <v>0</v>
      </c>
      <c r="K1943" s="217">
        <f t="shared" si="110"/>
        <v>0</v>
      </c>
      <c r="L1943" s="217">
        <f t="shared" si="111"/>
        <v>0</v>
      </c>
      <c r="M1943" s="218">
        <f t="shared" si="109"/>
        <v>13020000</v>
      </c>
      <c r="N1943" s="45"/>
      <c r="O1943" s="45"/>
      <c r="P1943" s="43" t="s">
        <v>482</v>
      </c>
      <c r="Q1943" s="45" t="s">
        <v>336</v>
      </c>
      <c r="R1943" s="43" t="s">
        <v>73</v>
      </c>
      <c r="S1943" s="43" t="s">
        <v>59</v>
      </c>
    </row>
    <row r="1944" spans="1:19" s="34" customFormat="1" ht="20.25" customHeight="1">
      <c r="A1944" s="43" t="s">
        <v>129</v>
      </c>
      <c r="B1944" s="213" t="s">
        <v>3262</v>
      </c>
      <c r="C1944" s="45" t="s">
        <v>3263</v>
      </c>
      <c r="D1944" s="501" t="s">
        <v>3280</v>
      </c>
      <c r="E1944" s="221"/>
      <c r="F1944" s="43" t="s">
        <v>880</v>
      </c>
      <c r="G1944" s="43"/>
      <c r="H1944" s="216">
        <v>3648</v>
      </c>
      <c r="I1944" s="216">
        <v>2930</v>
      </c>
      <c r="J1944" s="365">
        <v>0</v>
      </c>
      <c r="K1944" s="217">
        <f t="shared" si="110"/>
        <v>0</v>
      </c>
      <c r="L1944" s="217">
        <f t="shared" si="111"/>
        <v>0</v>
      </c>
      <c r="M1944" s="218">
        <f t="shared" si="109"/>
        <v>10688640</v>
      </c>
      <c r="N1944" s="45"/>
      <c r="O1944" s="45" t="s">
        <v>3315</v>
      </c>
      <c r="P1944" s="43" t="s">
        <v>90</v>
      </c>
      <c r="Q1944" s="45" t="s">
        <v>336</v>
      </c>
      <c r="R1944" s="43" t="s">
        <v>73</v>
      </c>
      <c r="S1944" s="43" t="s">
        <v>59</v>
      </c>
    </row>
    <row r="1945" spans="1:19" s="34" customFormat="1" ht="20.25" customHeight="1">
      <c r="A1945" s="43" t="s">
        <v>129</v>
      </c>
      <c r="B1945" s="213" t="s">
        <v>3262</v>
      </c>
      <c r="C1945" s="45" t="s">
        <v>3263</v>
      </c>
      <c r="D1945" s="501" t="s">
        <v>3280</v>
      </c>
      <c r="E1945" s="221"/>
      <c r="F1945" s="43" t="s">
        <v>3287</v>
      </c>
      <c r="G1945" s="43"/>
      <c r="H1945" s="216">
        <v>3648</v>
      </c>
      <c r="I1945" s="216">
        <v>153155</v>
      </c>
      <c r="J1945" s="365">
        <v>26</v>
      </c>
      <c r="K1945" s="217">
        <f t="shared" si="110"/>
        <v>94848</v>
      </c>
      <c r="L1945" s="217">
        <f t="shared" si="111"/>
        <v>94.847999999999999</v>
      </c>
      <c r="M1945" s="218">
        <f t="shared" si="109"/>
        <v>558709440</v>
      </c>
      <c r="N1945" s="45"/>
      <c r="O1945" s="45" t="s">
        <v>3315</v>
      </c>
      <c r="P1945" s="43" t="s">
        <v>90</v>
      </c>
      <c r="Q1945" s="45" t="s">
        <v>343</v>
      </c>
      <c r="R1945" s="43" t="s">
        <v>60</v>
      </c>
      <c r="S1945" s="43" t="s">
        <v>59</v>
      </c>
    </row>
    <row r="1946" spans="1:19" s="34" customFormat="1" ht="20.25" customHeight="1">
      <c r="A1946" s="43" t="s">
        <v>129</v>
      </c>
      <c r="B1946" s="213" t="s">
        <v>3262</v>
      </c>
      <c r="C1946" s="45" t="s">
        <v>3263</v>
      </c>
      <c r="D1946" s="501" t="s">
        <v>3280</v>
      </c>
      <c r="E1946" s="221"/>
      <c r="F1946" s="43" t="s">
        <v>3287</v>
      </c>
      <c r="G1946" s="43"/>
      <c r="H1946" s="216">
        <v>200</v>
      </c>
      <c r="I1946" s="216">
        <v>145623</v>
      </c>
      <c r="J1946" s="365">
        <v>26</v>
      </c>
      <c r="K1946" s="217">
        <f t="shared" si="110"/>
        <v>5200</v>
      </c>
      <c r="L1946" s="217">
        <f t="shared" si="111"/>
        <v>5.2</v>
      </c>
      <c r="M1946" s="218">
        <f t="shared" si="109"/>
        <v>29124600</v>
      </c>
      <c r="N1946" s="45"/>
      <c r="O1946" s="45" t="s">
        <v>3316</v>
      </c>
      <c r="P1946" s="43" t="s">
        <v>90</v>
      </c>
      <c r="Q1946" s="45" t="s">
        <v>343</v>
      </c>
      <c r="R1946" s="43" t="s">
        <v>60</v>
      </c>
      <c r="S1946" s="43" t="s">
        <v>59</v>
      </c>
    </row>
    <row r="1947" spans="1:19" s="34" customFormat="1" ht="20.25" customHeight="1">
      <c r="A1947" s="43" t="s">
        <v>129</v>
      </c>
      <c r="B1947" s="213" t="s">
        <v>3262</v>
      </c>
      <c r="C1947" s="45" t="s">
        <v>3263</v>
      </c>
      <c r="D1947" s="501" t="s">
        <v>3280</v>
      </c>
      <c r="E1947" s="221"/>
      <c r="F1947" s="43" t="s">
        <v>880</v>
      </c>
      <c r="G1947" s="43"/>
      <c r="H1947" s="216">
        <v>200</v>
      </c>
      <c r="I1947" s="216">
        <v>2786</v>
      </c>
      <c r="J1947" s="365">
        <v>0</v>
      </c>
      <c r="K1947" s="217">
        <f t="shared" si="110"/>
        <v>0</v>
      </c>
      <c r="L1947" s="217">
        <f t="shared" si="111"/>
        <v>0</v>
      </c>
      <c r="M1947" s="218">
        <f t="shared" si="109"/>
        <v>557200</v>
      </c>
      <c r="N1947" s="45"/>
      <c r="O1947" s="45" t="s">
        <v>3316</v>
      </c>
      <c r="P1947" s="43" t="s">
        <v>90</v>
      </c>
      <c r="Q1947" s="45" t="s">
        <v>336</v>
      </c>
      <c r="R1947" s="43" t="s">
        <v>73</v>
      </c>
      <c r="S1947" s="43" t="s">
        <v>59</v>
      </c>
    </row>
    <row r="1948" spans="1:19" s="34" customFormat="1" ht="20.25" customHeight="1">
      <c r="A1948" s="43" t="s">
        <v>3264</v>
      </c>
      <c r="B1948" s="213" t="s">
        <v>3265</v>
      </c>
      <c r="C1948" s="45" t="s">
        <v>355</v>
      </c>
      <c r="D1948" s="501" t="s">
        <v>529</v>
      </c>
      <c r="E1948" s="221"/>
      <c r="F1948" s="43" t="s">
        <v>950</v>
      </c>
      <c r="G1948" s="43"/>
      <c r="H1948" s="216">
        <v>99</v>
      </c>
      <c r="I1948" s="216">
        <v>56788</v>
      </c>
      <c r="J1948" s="365">
        <v>36</v>
      </c>
      <c r="K1948" s="217">
        <f t="shared" si="110"/>
        <v>3564</v>
      </c>
      <c r="L1948" s="217">
        <f t="shared" si="111"/>
        <v>3.5640000000000001</v>
      </c>
      <c r="M1948" s="218">
        <f t="shared" si="109"/>
        <v>5622012</v>
      </c>
      <c r="N1948" s="45"/>
      <c r="O1948" s="45" t="s">
        <v>3317</v>
      </c>
      <c r="P1948" s="43" t="s">
        <v>1164</v>
      </c>
      <c r="Q1948" s="45" t="s">
        <v>358</v>
      </c>
      <c r="R1948" s="43" t="s">
        <v>68</v>
      </c>
      <c r="S1948" s="43" t="s">
        <v>109</v>
      </c>
    </row>
    <row r="1949" spans="1:19" s="34" customFormat="1" ht="20.25" customHeight="1">
      <c r="A1949" s="43" t="s">
        <v>3264</v>
      </c>
      <c r="B1949" s="213" t="s">
        <v>3265</v>
      </c>
      <c r="C1949" s="45" t="s">
        <v>355</v>
      </c>
      <c r="D1949" s="501" t="s">
        <v>529</v>
      </c>
      <c r="E1949" s="221"/>
      <c r="F1949" s="43" t="s">
        <v>880</v>
      </c>
      <c r="G1949" s="43"/>
      <c r="H1949" s="216">
        <v>99</v>
      </c>
      <c r="I1949" s="216">
        <v>3786</v>
      </c>
      <c r="J1949" s="365">
        <v>0</v>
      </c>
      <c r="K1949" s="217">
        <f t="shared" si="110"/>
        <v>0</v>
      </c>
      <c r="L1949" s="217">
        <f t="shared" si="111"/>
        <v>0</v>
      </c>
      <c r="M1949" s="218">
        <f t="shared" si="109"/>
        <v>374814</v>
      </c>
      <c r="N1949" s="45"/>
      <c r="O1949" s="45" t="s">
        <v>3317</v>
      </c>
      <c r="P1949" s="43" t="s">
        <v>1164</v>
      </c>
      <c r="Q1949" s="45" t="s">
        <v>336</v>
      </c>
      <c r="R1949" s="43" t="s">
        <v>73</v>
      </c>
      <c r="S1949" s="43" t="s">
        <v>109</v>
      </c>
    </row>
    <row r="1950" spans="1:19" s="34" customFormat="1" ht="20.25" customHeight="1">
      <c r="A1950" s="43" t="s">
        <v>3264</v>
      </c>
      <c r="B1950" s="213" t="s">
        <v>3265</v>
      </c>
      <c r="C1950" s="45" t="s">
        <v>355</v>
      </c>
      <c r="D1950" s="501" t="s">
        <v>529</v>
      </c>
      <c r="E1950" s="221"/>
      <c r="F1950" s="43" t="s">
        <v>590</v>
      </c>
      <c r="G1950" s="43"/>
      <c r="H1950" s="216">
        <v>37</v>
      </c>
      <c r="I1950" s="216">
        <v>29472</v>
      </c>
      <c r="J1950" s="365">
        <v>18</v>
      </c>
      <c r="K1950" s="217">
        <f t="shared" si="110"/>
        <v>666</v>
      </c>
      <c r="L1950" s="217">
        <f t="shared" si="111"/>
        <v>0.66600000000000004</v>
      </c>
      <c r="M1950" s="218">
        <f t="shared" si="109"/>
        <v>1090464</v>
      </c>
      <c r="N1950" s="45"/>
      <c r="O1950" s="45" t="s">
        <v>3087</v>
      </c>
      <c r="P1950" s="43" t="s">
        <v>1164</v>
      </c>
      <c r="Q1950" s="45" t="s">
        <v>270</v>
      </c>
      <c r="R1950" s="43" t="s">
        <v>68</v>
      </c>
      <c r="S1950" s="43" t="s">
        <v>109</v>
      </c>
    </row>
    <row r="1951" spans="1:19" s="34" customFormat="1" ht="20.25" customHeight="1">
      <c r="A1951" s="43" t="s">
        <v>3264</v>
      </c>
      <c r="B1951" s="213" t="s">
        <v>3265</v>
      </c>
      <c r="C1951" s="45" t="s">
        <v>355</v>
      </c>
      <c r="D1951" s="501" t="s">
        <v>529</v>
      </c>
      <c r="E1951" s="221"/>
      <c r="F1951" s="43" t="s">
        <v>1387</v>
      </c>
      <c r="G1951" s="43"/>
      <c r="H1951" s="216">
        <v>37</v>
      </c>
      <c r="I1951" s="216">
        <v>14546</v>
      </c>
      <c r="J1951" s="365">
        <v>0</v>
      </c>
      <c r="K1951" s="217">
        <f t="shared" si="110"/>
        <v>0</v>
      </c>
      <c r="L1951" s="217">
        <f t="shared" si="111"/>
        <v>0</v>
      </c>
      <c r="M1951" s="218">
        <f t="shared" si="109"/>
        <v>538202</v>
      </c>
      <c r="N1951" s="45"/>
      <c r="O1951" s="45" t="s">
        <v>3087</v>
      </c>
      <c r="P1951" s="43" t="s">
        <v>1164</v>
      </c>
      <c r="Q1951" s="45" t="s">
        <v>577</v>
      </c>
      <c r="R1951" s="43" t="s">
        <v>68</v>
      </c>
      <c r="S1951" s="43" t="s">
        <v>109</v>
      </c>
    </row>
    <row r="1952" spans="1:19" s="34" customFormat="1" ht="20.25" customHeight="1">
      <c r="A1952" s="43" t="s">
        <v>3264</v>
      </c>
      <c r="B1952" s="213" t="s">
        <v>3265</v>
      </c>
      <c r="C1952" s="45" t="s">
        <v>355</v>
      </c>
      <c r="D1952" s="501" t="s">
        <v>529</v>
      </c>
      <c r="E1952" s="221"/>
      <c r="F1952" s="43" t="s">
        <v>1948</v>
      </c>
      <c r="G1952" s="43"/>
      <c r="H1952" s="216">
        <v>99</v>
      </c>
      <c r="I1952" s="216">
        <v>37800</v>
      </c>
      <c r="J1952" s="365">
        <v>0</v>
      </c>
      <c r="K1952" s="217">
        <f t="shared" si="110"/>
        <v>0</v>
      </c>
      <c r="L1952" s="217">
        <f t="shared" si="111"/>
        <v>0</v>
      </c>
      <c r="M1952" s="218">
        <f t="shared" si="109"/>
        <v>3742200</v>
      </c>
      <c r="N1952" s="45"/>
      <c r="O1952" s="45" t="s">
        <v>3318</v>
      </c>
      <c r="P1952" s="43" t="s">
        <v>1164</v>
      </c>
      <c r="Q1952" s="45" t="s">
        <v>358</v>
      </c>
      <c r="R1952" s="43" t="s">
        <v>73</v>
      </c>
      <c r="S1952" s="43" t="s">
        <v>109</v>
      </c>
    </row>
    <row r="1953" spans="1:19" s="34" customFormat="1" ht="20.25" customHeight="1">
      <c r="A1953" s="43" t="s">
        <v>3264</v>
      </c>
      <c r="B1953" s="213" t="s">
        <v>3265</v>
      </c>
      <c r="C1953" s="45" t="s">
        <v>355</v>
      </c>
      <c r="D1953" s="501" t="s">
        <v>529</v>
      </c>
      <c r="E1953" s="221"/>
      <c r="F1953" s="43" t="s">
        <v>3288</v>
      </c>
      <c r="G1953" s="43"/>
      <c r="H1953" s="216">
        <v>110</v>
      </c>
      <c r="I1953" s="216">
        <v>33300</v>
      </c>
      <c r="J1953" s="365">
        <v>0</v>
      </c>
      <c r="K1953" s="217">
        <f t="shared" si="110"/>
        <v>0</v>
      </c>
      <c r="L1953" s="217">
        <f t="shared" si="111"/>
        <v>0</v>
      </c>
      <c r="M1953" s="218">
        <f t="shared" si="109"/>
        <v>3663000</v>
      </c>
      <c r="N1953" s="45"/>
      <c r="O1953" s="45" t="s">
        <v>535</v>
      </c>
      <c r="P1953" s="43" t="s">
        <v>1164</v>
      </c>
      <c r="Q1953" s="45" t="s">
        <v>358</v>
      </c>
      <c r="R1953" s="43" t="s">
        <v>73</v>
      </c>
      <c r="S1953" s="43" t="s">
        <v>109</v>
      </c>
    </row>
    <row r="1954" spans="1:19" s="34" customFormat="1" ht="20.25" customHeight="1">
      <c r="A1954" s="43" t="s">
        <v>3266</v>
      </c>
      <c r="B1954" s="213" t="s">
        <v>3267</v>
      </c>
      <c r="C1954" s="45" t="s">
        <v>355</v>
      </c>
      <c r="D1954" s="501" t="s">
        <v>952</v>
      </c>
      <c r="E1954" s="221"/>
      <c r="F1954" s="43" t="s">
        <v>563</v>
      </c>
      <c r="G1954" s="43"/>
      <c r="H1954" s="216">
        <v>381</v>
      </c>
      <c r="I1954" s="216">
        <v>190262</v>
      </c>
      <c r="J1954" s="365">
        <v>42</v>
      </c>
      <c r="K1954" s="217">
        <f t="shared" si="110"/>
        <v>16002</v>
      </c>
      <c r="L1954" s="217">
        <f t="shared" si="111"/>
        <v>16.001999999999999</v>
      </c>
      <c r="M1954" s="218">
        <f t="shared" si="109"/>
        <v>72489822</v>
      </c>
      <c r="N1954" s="45"/>
      <c r="O1954" s="45" t="s">
        <v>3319</v>
      </c>
      <c r="P1954" s="43" t="s">
        <v>1164</v>
      </c>
      <c r="Q1954" s="45" t="s">
        <v>403</v>
      </c>
      <c r="R1954" s="43" t="s">
        <v>60</v>
      </c>
      <c r="S1954" s="43" t="s">
        <v>109</v>
      </c>
    </row>
    <row r="1955" spans="1:19" s="34" customFormat="1" ht="20.25" customHeight="1">
      <c r="A1955" s="43" t="s">
        <v>3266</v>
      </c>
      <c r="B1955" s="213" t="s">
        <v>3267</v>
      </c>
      <c r="C1955" s="45" t="s">
        <v>355</v>
      </c>
      <c r="D1955" s="501" t="s">
        <v>952</v>
      </c>
      <c r="E1955" s="221"/>
      <c r="F1955" s="43" t="s">
        <v>880</v>
      </c>
      <c r="G1955" s="43"/>
      <c r="H1955" s="216">
        <v>381</v>
      </c>
      <c r="I1955" s="216">
        <v>3903</v>
      </c>
      <c r="J1955" s="365">
        <v>0</v>
      </c>
      <c r="K1955" s="217">
        <f t="shared" si="110"/>
        <v>0</v>
      </c>
      <c r="L1955" s="217">
        <f t="shared" si="111"/>
        <v>0</v>
      </c>
      <c r="M1955" s="218">
        <f t="shared" si="109"/>
        <v>1487043</v>
      </c>
      <c r="N1955" s="45"/>
      <c r="O1955" s="45" t="s">
        <v>3319</v>
      </c>
      <c r="P1955" s="43" t="s">
        <v>1164</v>
      </c>
      <c r="Q1955" s="45" t="s">
        <v>336</v>
      </c>
      <c r="R1955" s="43" t="s">
        <v>73</v>
      </c>
      <c r="S1955" s="43" t="s">
        <v>109</v>
      </c>
    </row>
    <row r="1956" spans="1:19" s="34" customFormat="1" ht="20.25" customHeight="1">
      <c r="A1956" s="43" t="s">
        <v>3266</v>
      </c>
      <c r="B1956" s="213" t="s">
        <v>3267</v>
      </c>
      <c r="C1956" s="45" t="s">
        <v>355</v>
      </c>
      <c r="D1956" s="501" t="s">
        <v>952</v>
      </c>
      <c r="E1956" s="221"/>
      <c r="F1956" s="43" t="s">
        <v>590</v>
      </c>
      <c r="G1956" s="43"/>
      <c r="H1956" s="216">
        <v>381</v>
      </c>
      <c r="I1956" s="216">
        <v>28900</v>
      </c>
      <c r="J1956" s="365">
        <v>18</v>
      </c>
      <c r="K1956" s="217">
        <f t="shared" si="110"/>
        <v>6858</v>
      </c>
      <c r="L1956" s="217">
        <f t="shared" si="111"/>
        <v>6.8579999999999997</v>
      </c>
      <c r="M1956" s="218">
        <f t="shared" si="109"/>
        <v>11010900</v>
      </c>
      <c r="N1956" s="45"/>
      <c r="O1956" s="45" t="s">
        <v>771</v>
      </c>
      <c r="P1956" s="43" t="s">
        <v>1164</v>
      </c>
      <c r="Q1956" s="45" t="s">
        <v>270</v>
      </c>
      <c r="R1956" s="43" t="s">
        <v>68</v>
      </c>
      <c r="S1956" s="43" t="s">
        <v>109</v>
      </c>
    </row>
    <row r="1957" spans="1:19" s="34" customFormat="1" ht="20.25" customHeight="1">
      <c r="A1957" s="43" t="s">
        <v>3266</v>
      </c>
      <c r="B1957" s="213" t="s">
        <v>3267</v>
      </c>
      <c r="C1957" s="45" t="s">
        <v>355</v>
      </c>
      <c r="D1957" s="501" t="s">
        <v>952</v>
      </c>
      <c r="E1957" s="221"/>
      <c r="F1957" s="43" t="s">
        <v>1387</v>
      </c>
      <c r="G1957" s="43"/>
      <c r="H1957" s="216">
        <v>381</v>
      </c>
      <c r="I1957" s="216">
        <v>14264</v>
      </c>
      <c r="J1957" s="365">
        <v>0</v>
      </c>
      <c r="K1957" s="217">
        <f t="shared" si="110"/>
        <v>0</v>
      </c>
      <c r="L1957" s="217">
        <f t="shared" si="111"/>
        <v>0</v>
      </c>
      <c r="M1957" s="218">
        <f t="shared" si="109"/>
        <v>5434584</v>
      </c>
      <c r="N1957" s="45"/>
      <c r="O1957" s="45" t="s">
        <v>771</v>
      </c>
      <c r="P1957" s="43" t="s">
        <v>1164</v>
      </c>
      <c r="Q1957" s="45" t="s">
        <v>577</v>
      </c>
      <c r="R1957" s="43" t="s">
        <v>68</v>
      </c>
      <c r="S1957" s="43" t="s">
        <v>109</v>
      </c>
    </row>
    <row r="1958" spans="1:19" s="34" customFormat="1" ht="20.25" customHeight="1">
      <c r="A1958" s="43" t="s">
        <v>3266</v>
      </c>
      <c r="B1958" s="213" t="s">
        <v>3267</v>
      </c>
      <c r="C1958" s="45" t="s">
        <v>355</v>
      </c>
      <c r="D1958" s="501" t="s">
        <v>952</v>
      </c>
      <c r="E1958" s="221"/>
      <c r="F1958" s="43" t="s">
        <v>1691</v>
      </c>
      <c r="G1958" s="43"/>
      <c r="H1958" s="216">
        <v>381</v>
      </c>
      <c r="I1958" s="216">
        <v>23400</v>
      </c>
      <c r="J1958" s="365">
        <v>0</v>
      </c>
      <c r="K1958" s="217">
        <f t="shared" si="110"/>
        <v>0</v>
      </c>
      <c r="L1958" s="217">
        <f t="shared" si="111"/>
        <v>0</v>
      </c>
      <c r="M1958" s="218">
        <f t="shared" si="109"/>
        <v>8915400</v>
      </c>
      <c r="N1958" s="45"/>
      <c r="O1958" s="45" t="s">
        <v>3320</v>
      </c>
      <c r="P1958" s="43" t="s">
        <v>1164</v>
      </c>
      <c r="Q1958" s="45" t="s">
        <v>358</v>
      </c>
      <c r="R1958" s="43" t="s">
        <v>73</v>
      </c>
      <c r="S1958" s="43" t="s">
        <v>109</v>
      </c>
    </row>
    <row r="1959" spans="1:19" s="34" customFormat="1" ht="20.25" customHeight="1">
      <c r="A1959" s="43" t="s">
        <v>3266</v>
      </c>
      <c r="B1959" s="213" t="s">
        <v>3267</v>
      </c>
      <c r="C1959" s="45" t="s">
        <v>355</v>
      </c>
      <c r="D1959" s="501" t="s">
        <v>952</v>
      </c>
      <c r="E1959" s="221"/>
      <c r="F1959" s="43" t="s">
        <v>2399</v>
      </c>
      <c r="G1959" s="43"/>
      <c r="H1959" s="216">
        <v>381</v>
      </c>
      <c r="I1959" s="216">
        <v>10800</v>
      </c>
      <c r="J1959" s="365">
        <v>0</v>
      </c>
      <c r="K1959" s="217">
        <f t="shared" si="110"/>
        <v>0</v>
      </c>
      <c r="L1959" s="217">
        <f t="shared" si="111"/>
        <v>0</v>
      </c>
      <c r="M1959" s="218">
        <f t="shared" si="109"/>
        <v>4114800</v>
      </c>
      <c r="N1959" s="45"/>
      <c r="O1959" s="45" t="s">
        <v>543</v>
      </c>
      <c r="P1959" s="43" t="s">
        <v>1164</v>
      </c>
      <c r="Q1959" s="45" t="s">
        <v>360</v>
      </c>
      <c r="R1959" s="43" t="s">
        <v>73</v>
      </c>
      <c r="S1959" s="43" t="s">
        <v>109</v>
      </c>
    </row>
    <row r="1960" spans="1:19" s="34" customFormat="1" ht="20.25" customHeight="1">
      <c r="A1960" s="43" t="s">
        <v>3268</v>
      </c>
      <c r="B1960" s="213" t="s">
        <v>3269</v>
      </c>
      <c r="C1960" s="45" t="s">
        <v>1032</v>
      </c>
      <c r="D1960" s="501" t="s">
        <v>952</v>
      </c>
      <c r="E1960" s="221"/>
      <c r="F1960" s="43" t="s">
        <v>909</v>
      </c>
      <c r="G1960" s="43"/>
      <c r="H1960" s="216">
        <v>6</v>
      </c>
      <c r="I1960" s="216">
        <v>51114</v>
      </c>
      <c r="J1960" s="365">
        <v>19</v>
      </c>
      <c r="K1960" s="217">
        <f t="shared" si="110"/>
        <v>114</v>
      </c>
      <c r="L1960" s="217">
        <f t="shared" si="111"/>
        <v>0.114</v>
      </c>
      <c r="M1960" s="218">
        <f t="shared" si="109"/>
        <v>306684</v>
      </c>
      <c r="N1960" s="45"/>
      <c r="O1960" s="45" t="s">
        <v>3321</v>
      </c>
      <c r="P1960" s="43" t="s">
        <v>90</v>
      </c>
      <c r="Q1960" s="45" t="s">
        <v>361</v>
      </c>
      <c r="R1960" s="43" t="s">
        <v>68</v>
      </c>
      <c r="S1960" s="43" t="s">
        <v>152</v>
      </c>
    </row>
    <row r="1961" spans="1:19" s="34" customFormat="1" ht="20.25" customHeight="1">
      <c r="A1961" s="43" t="s">
        <v>3268</v>
      </c>
      <c r="B1961" s="213" t="s">
        <v>3269</v>
      </c>
      <c r="C1961" s="45" t="s">
        <v>1032</v>
      </c>
      <c r="D1961" s="501" t="s">
        <v>952</v>
      </c>
      <c r="E1961" s="221"/>
      <c r="F1961" s="43" t="s">
        <v>612</v>
      </c>
      <c r="G1961" s="43"/>
      <c r="H1961" s="216">
        <v>6</v>
      </c>
      <c r="I1961" s="216">
        <v>42595</v>
      </c>
      <c r="J1961" s="365">
        <v>0</v>
      </c>
      <c r="K1961" s="217">
        <f t="shared" si="110"/>
        <v>0</v>
      </c>
      <c r="L1961" s="217">
        <f t="shared" si="111"/>
        <v>0</v>
      </c>
      <c r="M1961" s="218">
        <f t="shared" si="109"/>
        <v>255570</v>
      </c>
      <c r="N1961" s="45"/>
      <c r="O1961" s="45" t="s">
        <v>3321</v>
      </c>
      <c r="P1961" s="43" t="s">
        <v>90</v>
      </c>
      <c r="Q1961" s="45" t="s">
        <v>336</v>
      </c>
      <c r="R1961" s="43" t="s">
        <v>73</v>
      </c>
      <c r="S1961" s="43" t="s">
        <v>152</v>
      </c>
    </row>
    <row r="1962" spans="1:19" s="34" customFormat="1" ht="20.25" customHeight="1">
      <c r="A1962" s="43" t="s">
        <v>3268</v>
      </c>
      <c r="B1962" s="213" t="s">
        <v>3269</v>
      </c>
      <c r="C1962" s="45" t="s">
        <v>1032</v>
      </c>
      <c r="D1962" s="501" t="s">
        <v>952</v>
      </c>
      <c r="E1962" s="221"/>
      <c r="F1962" s="43" t="s">
        <v>909</v>
      </c>
      <c r="G1962" s="43"/>
      <c r="H1962" s="216">
        <v>25</v>
      </c>
      <c r="I1962" s="216">
        <v>51399</v>
      </c>
      <c r="J1962" s="365">
        <v>19</v>
      </c>
      <c r="K1962" s="217">
        <f t="shared" si="110"/>
        <v>475</v>
      </c>
      <c r="L1962" s="217">
        <f t="shared" si="111"/>
        <v>0.47499999999999998</v>
      </c>
      <c r="M1962" s="218">
        <f t="shared" si="109"/>
        <v>1284975</v>
      </c>
      <c r="N1962" s="45"/>
      <c r="O1962" s="45" t="s">
        <v>3322</v>
      </c>
      <c r="P1962" s="43" t="s">
        <v>90</v>
      </c>
      <c r="Q1962" s="45" t="s">
        <v>361</v>
      </c>
      <c r="R1962" s="43" t="s">
        <v>68</v>
      </c>
      <c r="S1962" s="43" t="s">
        <v>152</v>
      </c>
    </row>
    <row r="1963" spans="1:19" s="34" customFormat="1" ht="20.25" customHeight="1">
      <c r="A1963" s="43" t="s">
        <v>3268</v>
      </c>
      <c r="B1963" s="213" t="s">
        <v>3269</v>
      </c>
      <c r="C1963" s="45" t="s">
        <v>1032</v>
      </c>
      <c r="D1963" s="501" t="s">
        <v>952</v>
      </c>
      <c r="E1963" s="221"/>
      <c r="F1963" s="43" t="s">
        <v>630</v>
      </c>
      <c r="G1963" s="43"/>
      <c r="H1963" s="216">
        <v>25</v>
      </c>
      <c r="I1963" s="216">
        <v>114220</v>
      </c>
      <c r="J1963" s="365">
        <v>0</v>
      </c>
      <c r="K1963" s="217">
        <f t="shared" si="110"/>
        <v>0</v>
      </c>
      <c r="L1963" s="217">
        <f t="shared" si="111"/>
        <v>0</v>
      </c>
      <c r="M1963" s="218">
        <f t="shared" si="109"/>
        <v>2855500</v>
      </c>
      <c r="N1963" s="45"/>
      <c r="O1963" s="45" t="s">
        <v>3322</v>
      </c>
      <c r="P1963" s="43" t="s">
        <v>90</v>
      </c>
      <c r="Q1963" s="45" t="s">
        <v>336</v>
      </c>
      <c r="R1963" s="43" t="s">
        <v>73</v>
      </c>
      <c r="S1963" s="43" t="s">
        <v>152</v>
      </c>
    </row>
    <row r="1964" spans="1:19" s="34" customFormat="1" ht="20.25" customHeight="1">
      <c r="A1964" s="43" t="s">
        <v>3268</v>
      </c>
      <c r="B1964" s="213" t="s">
        <v>3269</v>
      </c>
      <c r="C1964" s="45" t="s">
        <v>1032</v>
      </c>
      <c r="D1964" s="501" t="s">
        <v>952</v>
      </c>
      <c r="E1964" s="221"/>
      <c r="F1964" s="43" t="s">
        <v>223</v>
      </c>
      <c r="G1964" s="43"/>
      <c r="H1964" s="216">
        <v>113</v>
      </c>
      <c r="I1964" s="216">
        <v>79070</v>
      </c>
      <c r="J1964" s="365">
        <v>33</v>
      </c>
      <c r="K1964" s="217">
        <f t="shared" si="110"/>
        <v>3729</v>
      </c>
      <c r="L1964" s="217">
        <f t="shared" si="111"/>
        <v>3.7290000000000001</v>
      </c>
      <c r="M1964" s="218">
        <f t="shared" si="109"/>
        <v>8934910</v>
      </c>
      <c r="N1964" s="45"/>
      <c r="O1964" s="45" t="s">
        <v>3323</v>
      </c>
      <c r="P1964" s="43" t="s">
        <v>90</v>
      </c>
      <c r="Q1964" s="45" t="s">
        <v>370</v>
      </c>
      <c r="R1964" s="43" t="s">
        <v>68</v>
      </c>
      <c r="S1964" s="43" t="s">
        <v>152</v>
      </c>
    </row>
    <row r="1965" spans="1:19" s="34" customFormat="1" ht="20.25" customHeight="1">
      <c r="A1965" s="43" t="s">
        <v>3268</v>
      </c>
      <c r="B1965" s="213" t="s">
        <v>3269</v>
      </c>
      <c r="C1965" s="45" t="s">
        <v>1032</v>
      </c>
      <c r="D1965" s="501" t="s">
        <v>952</v>
      </c>
      <c r="E1965" s="221"/>
      <c r="F1965" s="43" t="s">
        <v>880</v>
      </c>
      <c r="G1965" s="43"/>
      <c r="H1965" s="216">
        <v>113</v>
      </c>
      <c r="I1965" s="216">
        <v>3349</v>
      </c>
      <c r="J1965" s="365">
        <v>0</v>
      </c>
      <c r="K1965" s="217">
        <f t="shared" si="110"/>
        <v>0</v>
      </c>
      <c r="L1965" s="217">
        <f t="shared" si="111"/>
        <v>0</v>
      </c>
      <c r="M1965" s="218">
        <f t="shared" si="109"/>
        <v>378437</v>
      </c>
      <c r="N1965" s="45"/>
      <c r="O1965" s="45" t="s">
        <v>3323</v>
      </c>
      <c r="P1965" s="43" t="s">
        <v>90</v>
      </c>
      <c r="Q1965" s="45" t="s">
        <v>336</v>
      </c>
      <c r="R1965" s="43" t="s">
        <v>73</v>
      </c>
      <c r="S1965" s="43" t="s">
        <v>152</v>
      </c>
    </row>
    <row r="1966" spans="1:19" s="34" customFormat="1" ht="20.25" customHeight="1">
      <c r="A1966" s="43" t="s">
        <v>3268</v>
      </c>
      <c r="B1966" s="213" t="s">
        <v>3269</v>
      </c>
      <c r="C1966" s="45" t="s">
        <v>1032</v>
      </c>
      <c r="D1966" s="501" t="s">
        <v>952</v>
      </c>
      <c r="E1966" s="221"/>
      <c r="F1966" s="43" t="s">
        <v>363</v>
      </c>
      <c r="G1966" s="43"/>
      <c r="H1966" s="216">
        <v>1</v>
      </c>
      <c r="I1966" s="216">
        <v>134446</v>
      </c>
      <c r="J1966" s="365">
        <v>42</v>
      </c>
      <c r="K1966" s="217">
        <f t="shared" si="110"/>
        <v>42</v>
      </c>
      <c r="L1966" s="217">
        <f t="shared" si="111"/>
        <v>4.2000000000000003E-2</v>
      </c>
      <c r="M1966" s="218">
        <f t="shared" si="109"/>
        <v>134446</v>
      </c>
      <c r="N1966" s="45"/>
      <c r="O1966" s="45" t="s">
        <v>614</v>
      </c>
      <c r="P1966" s="43" t="s">
        <v>90</v>
      </c>
      <c r="Q1966" s="45" t="s">
        <v>364</v>
      </c>
      <c r="R1966" s="43" t="s">
        <v>68</v>
      </c>
      <c r="S1966" s="43" t="s">
        <v>152</v>
      </c>
    </row>
    <row r="1967" spans="1:19" s="34" customFormat="1" ht="20.25" customHeight="1">
      <c r="A1967" s="43" t="s">
        <v>3268</v>
      </c>
      <c r="B1967" s="213" t="s">
        <v>3269</v>
      </c>
      <c r="C1967" s="45" t="s">
        <v>1032</v>
      </c>
      <c r="D1967" s="501" t="s">
        <v>952</v>
      </c>
      <c r="E1967" s="221"/>
      <c r="F1967" s="43" t="s">
        <v>1387</v>
      </c>
      <c r="G1967" s="43"/>
      <c r="H1967" s="216">
        <v>139</v>
      </c>
      <c r="I1967" s="216">
        <v>14538</v>
      </c>
      <c r="J1967" s="365">
        <v>0</v>
      </c>
      <c r="K1967" s="217">
        <f t="shared" si="110"/>
        <v>0</v>
      </c>
      <c r="L1967" s="217">
        <f t="shared" si="111"/>
        <v>0</v>
      </c>
      <c r="M1967" s="218">
        <f t="shared" si="109"/>
        <v>2020782</v>
      </c>
      <c r="N1967" s="45"/>
      <c r="O1967" s="45" t="s">
        <v>695</v>
      </c>
      <c r="P1967" s="43" t="s">
        <v>90</v>
      </c>
      <c r="Q1967" s="45" t="s">
        <v>577</v>
      </c>
      <c r="R1967" s="43" t="s">
        <v>68</v>
      </c>
      <c r="S1967" s="43" t="s">
        <v>152</v>
      </c>
    </row>
    <row r="1968" spans="1:19" s="34" customFormat="1" ht="20.25" customHeight="1">
      <c r="A1968" s="43" t="s">
        <v>3268</v>
      </c>
      <c r="B1968" s="213" t="s">
        <v>3269</v>
      </c>
      <c r="C1968" s="45" t="s">
        <v>1032</v>
      </c>
      <c r="D1968" s="501" t="s">
        <v>952</v>
      </c>
      <c r="E1968" s="221"/>
      <c r="F1968" s="43" t="s">
        <v>642</v>
      </c>
      <c r="G1968" s="43"/>
      <c r="H1968" s="216">
        <v>139</v>
      </c>
      <c r="I1968" s="216">
        <v>29456</v>
      </c>
      <c r="J1968" s="365">
        <v>18</v>
      </c>
      <c r="K1968" s="217">
        <f t="shared" si="110"/>
        <v>2502</v>
      </c>
      <c r="L1968" s="217">
        <f t="shared" si="111"/>
        <v>2.5019999999999998</v>
      </c>
      <c r="M1968" s="218">
        <f t="shared" si="109"/>
        <v>4094384</v>
      </c>
      <c r="N1968" s="45"/>
      <c r="O1968" s="45" t="s">
        <v>695</v>
      </c>
      <c r="P1968" s="43" t="s">
        <v>90</v>
      </c>
      <c r="Q1968" s="45" t="s">
        <v>270</v>
      </c>
      <c r="R1968" s="43" t="s">
        <v>68</v>
      </c>
      <c r="S1968" s="43" t="s">
        <v>152</v>
      </c>
    </row>
    <row r="1969" spans="1:19" s="34" customFormat="1" ht="20.25" customHeight="1">
      <c r="A1969" s="43" t="s">
        <v>3268</v>
      </c>
      <c r="B1969" s="213" t="s">
        <v>3269</v>
      </c>
      <c r="C1969" s="45" t="s">
        <v>1032</v>
      </c>
      <c r="D1969" s="501" t="s">
        <v>952</v>
      </c>
      <c r="E1969" s="221"/>
      <c r="F1969" s="43" t="s">
        <v>3108</v>
      </c>
      <c r="G1969" s="43"/>
      <c r="H1969" s="216">
        <v>10</v>
      </c>
      <c r="I1969" s="216">
        <v>38512</v>
      </c>
      <c r="J1969" s="365">
        <v>9</v>
      </c>
      <c r="K1969" s="217">
        <f t="shared" si="110"/>
        <v>90</v>
      </c>
      <c r="L1969" s="217">
        <f t="shared" si="111"/>
        <v>0.09</v>
      </c>
      <c r="M1969" s="218">
        <f t="shared" si="109"/>
        <v>385120</v>
      </c>
      <c r="N1969" s="45"/>
      <c r="O1969" s="45" t="s">
        <v>3324</v>
      </c>
      <c r="P1969" s="43" t="s">
        <v>90</v>
      </c>
      <c r="Q1969" s="45" t="s">
        <v>344</v>
      </c>
      <c r="R1969" s="43" t="s">
        <v>68</v>
      </c>
      <c r="S1969" s="43" t="s">
        <v>152</v>
      </c>
    </row>
    <row r="1970" spans="1:19" s="34" customFormat="1" ht="20.25" customHeight="1">
      <c r="A1970" s="43" t="s">
        <v>3268</v>
      </c>
      <c r="B1970" s="213" t="s">
        <v>3269</v>
      </c>
      <c r="C1970" s="45" t="s">
        <v>1032</v>
      </c>
      <c r="D1970" s="501" t="s">
        <v>952</v>
      </c>
      <c r="E1970" s="221"/>
      <c r="F1970" s="43" t="s">
        <v>335</v>
      </c>
      <c r="G1970" s="43"/>
      <c r="H1970" s="216">
        <v>149</v>
      </c>
      <c r="I1970" s="216">
        <v>36610</v>
      </c>
      <c r="J1970" s="365">
        <v>0</v>
      </c>
      <c r="K1970" s="217">
        <f t="shared" si="110"/>
        <v>0</v>
      </c>
      <c r="L1970" s="217">
        <f t="shared" si="111"/>
        <v>0</v>
      </c>
      <c r="M1970" s="218">
        <f t="shared" si="109"/>
        <v>5454890</v>
      </c>
      <c r="N1970" s="45"/>
      <c r="O1970" s="45" t="s">
        <v>2787</v>
      </c>
      <c r="P1970" s="43" t="s">
        <v>90</v>
      </c>
      <c r="Q1970" s="45" t="s">
        <v>271</v>
      </c>
      <c r="R1970" s="43" t="s">
        <v>73</v>
      </c>
      <c r="S1970" s="43" t="s">
        <v>152</v>
      </c>
    </row>
    <row r="1971" spans="1:19" s="34" customFormat="1" ht="20.25" customHeight="1">
      <c r="A1971" s="43" t="s">
        <v>3268</v>
      </c>
      <c r="B1971" s="213" t="s">
        <v>3269</v>
      </c>
      <c r="C1971" s="45" t="s">
        <v>1032</v>
      </c>
      <c r="D1971" s="501" t="s">
        <v>952</v>
      </c>
      <c r="E1971" s="221"/>
      <c r="F1971" s="43" t="s">
        <v>880</v>
      </c>
      <c r="G1971" s="43"/>
      <c r="H1971" s="216">
        <v>149</v>
      </c>
      <c r="I1971" s="216">
        <v>3441</v>
      </c>
      <c r="J1971" s="365">
        <v>0</v>
      </c>
      <c r="K1971" s="217">
        <f t="shared" si="110"/>
        <v>0</v>
      </c>
      <c r="L1971" s="217">
        <f t="shared" si="111"/>
        <v>0</v>
      </c>
      <c r="M1971" s="218">
        <f t="shared" si="109"/>
        <v>512709</v>
      </c>
      <c r="N1971" s="45"/>
      <c r="O1971" s="45" t="s">
        <v>2787</v>
      </c>
      <c r="P1971" s="43" t="s">
        <v>90</v>
      </c>
      <c r="Q1971" s="45" t="s">
        <v>336</v>
      </c>
      <c r="R1971" s="43" t="s">
        <v>73</v>
      </c>
      <c r="S1971" s="43" t="s">
        <v>152</v>
      </c>
    </row>
    <row r="1972" spans="1:19" s="34" customFormat="1" ht="20.25" customHeight="1">
      <c r="A1972" s="43" t="s">
        <v>3268</v>
      </c>
      <c r="B1972" s="213" t="s">
        <v>3269</v>
      </c>
      <c r="C1972" s="45" t="s">
        <v>1032</v>
      </c>
      <c r="D1972" s="501" t="s">
        <v>952</v>
      </c>
      <c r="E1972" s="221"/>
      <c r="F1972" s="43" t="s">
        <v>880</v>
      </c>
      <c r="G1972" s="43"/>
      <c r="H1972" s="216">
        <v>149</v>
      </c>
      <c r="I1972" s="216">
        <v>3441</v>
      </c>
      <c r="J1972" s="365">
        <v>0</v>
      </c>
      <c r="K1972" s="217">
        <f t="shared" si="110"/>
        <v>0</v>
      </c>
      <c r="L1972" s="217">
        <f t="shared" si="111"/>
        <v>0</v>
      </c>
      <c r="M1972" s="218">
        <f t="shared" si="109"/>
        <v>512709</v>
      </c>
      <c r="N1972" s="45"/>
      <c r="O1972" s="45" t="s">
        <v>2787</v>
      </c>
      <c r="P1972" s="43" t="s">
        <v>90</v>
      </c>
      <c r="Q1972" s="45" t="s">
        <v>336</v>
      </c>
      <c r="R1972" s="43" t="s">
        <v>73</v>
      </c>
      <c r="S1972" s="43" t="s">
        <v>152</v>
      </c>
    </row>
    <row r="1973" spans="1:19" s="34" customFormat="1" ht="20.25" customHeight="1">
      <c r="A1973" s="43" t="s">
        <v>3268</v>
      </c>
      <c r="B1973" s="213" t="s">
        <v>3269</v>
      </c>
      <c r="C1973" s="45" t="s">
        <v>1032</v>
      </c>
      <c r="D1973" s="501" t="s">
        <v>952</v>
      </c>
      <c r="E1973" s="221"/>
      <c r="F1973" s="43" t="s">
        <v>1575</v>
      </c>
      <c r="G1973" s="43"/>
      <c r="H1973" s="216">
        <v>149</v>
      </c>
      <c r="I1973" s="216">
        <v>6882</v>
      </c>
      <c r="J1973" s="365">
        <v>0</v>
      </c>
      <c r="K1973" s="217">
        <f t="shared" si="110"/>
        <v>0</v>
      </c>
      <c r="L1973" s="217">
        <f t="shared" si="111"/>
        <v>0</v>
      </c>
      <c r="M1973" s="218">
        <f t="shared" si="109"/>
        <v>1025418</v>
      </c>
      <c r="N1973" s="45"/>
      <c r="O1973" s="45" t="s">
        <v>2787</v>
      </c>
      <c r="P1973" s="43" t="s">
        <v>90</v>
      </c>
      <c r="Q1973" s="45" t="s">
        <v>336</v>
      </c>
      <c r="R1973" s="43" t="s">
        <v>73</v>
      </c>
      <c r="S1973" s="43" t="s">
        <v>152</v>
      </c>
    </row>
    <row r="1974" spans="1:19" s="34" customFormat="1" ht="20.25" customHeight="1">
      <c r="A1974" s="43" t="s">
        <v>3268</v>
      </c>
      <c r="B1974" s="213" t="s">
        <v>3269</v>
      </c>
      <c r="C1974" s="45" t="s">
        <v>1032</v>
      </c>
      <c r="D1974" s="501" t="s">
        <v>952</v>
      </c>
      <c r="E1974" s="221"/>
      <c r="F1974" s="43" t="s">
        <v>882</v>
      </c>
      <c r="G1974" s="43"/>
      <c r="H1974" s="216">
        <v>149</v>
      </c>
      <c r="I1974" s="216">
        <v>8125</v>
      </c>
      <c r="J1974" s="365">
        <v>0</v>
      </c>
      <c r="K1974" s="217">
        <f t="shared" si="110"/>
        <v>0</v>
      </c>
      <c r="L1974" s="217">
        <f t="shared" si="111"/>
        <v>0</v>
      </c>
      <c r="M1974" s="218">
        <f t="shared" si="109"/>
        <v>1210625</v>
      </c>
      <c r="N1974" s="45"/>
      <c r="O1974" s="45" t="s">
        <v>2787</v>
      </c>
      <c r="P1974" s="43" t="s">
        <v>90</v>
      </c>
      <c r="Q1974" s="45" t="s">
        <v>336</v>
      </c>
      <c r="R1974" s="43" t="s">
        <v>73</v>
      </c>
      <c r="S1974" s="43" t="s">
        <v>152</v>
      </c>
    </row>
    <row r="1975" spans="1:19" s="34" customFormat="1" ht="20.25" customHeight="1">
      <c r="A1975" s="43" t="s">
        <v>3268</v>
      </c>
      <c r="B1975" s="213" t="s">
        <v>3269</v>
      </c>
      <c r="C1975" s="45" t="s">
        <v>1032</v>
      </c>
      <c r="D1975" s="501" t="s">
        <v>952</v>
      </c>
      <c r="E1975" s="221"/>
      <c r="F1975" s="43" t="s">
        <v>534</v>
      </c>
      <c r="G1975" s="43"/>
      <c r="H1975" s="216">
        <v>3</v>
      </c>
      <c r="I1975" s="216">
        <v>56700</v>
      </c>
      <c r="J1975" s="365">
        <v>0</v>
      </c>
      <c r="K1975" s="217">
        <f t="shared" si="110"/>
        <v>0</v>
      </c>
      <c r="L1975" s="217">
        <f t="shared" si="111"/>
        <v>0</v>
      </c>
      <c r="M1975" s="218">
        <f t="shared" si="109"/>
        <v>170100</v>
      </c>
      <c r="N1975" s="45"/>
      <c r="O1975" s="45" t="s">
        <v>703</v>
      </c>
      <c r="P1975" s="43" t="s">
        <v>90</v>
      </c>
      <c r="Q1975" s="45" t="s">
        <v>278</v>
      </c>
      <c r="R1975" s="43" t="s">
        <v>73</v>
      </c>
      <c r="S1975" s="43" t="s">
        <v>152</v>
      </c>
    </row>
    <row r="1976" spans="1:19" s="34" customFormat="1" ht="20.25" customHeight="1">
      <c r="A1976" s="43" t="s">
        <v>3268</v>
      </c>
      <c r="B1976" s="213" t="s">
        <v>3269</v>
      </c>
      <c r="C1976" s="45" t="s">
        <v>1032</v>
      </c>
      <c r="D1976" s="501" t="s">
        <v>952</v>
      </c>
      <c r="E1976" s="221"/>
      <c r="F1976" s="43" t="s">
        <v>872</v>
      </c>
      <c r="G1976" s="43"/>
      <c r="H1976" s="216">
        <v>144</v>
      </c>
      <c r="I1976" s="216">
        <v>61200</v>
      </c>
      <c r="J1976" s="365">
        <v>0</v>
      </c>
      <c r="K1976" s="217">
        <f t="shared" si="110"/>
        <v>0</v>
      </c>
      <c r="L1976" s="217">
        <f t="shared" si="111"/>
        <v>0</v>
      </c>
      <c r="M1976" s="218">
        <f t="shared" si="109"/>
        <v>8812800</v>
      </c>
      <c r="N1976" s="45"/>
      <c r="O1976" s="45"/>
      <c r="P1976" s="43" t="s">
        <v>90</v>
      </c>
      <c r="Q1976" s="45" t="s">
        <v>585</v>
      </c>
      <c r="R1976" s="43" t="s">
        <v>73</v>
      </c>
      <c r="S1976" s="43" t="s">
        <v>152</v>
      </c>
    </row>
    <row r="1977" spans="1:19" s="34" customFormat="1" ht="20.25" customHeight="1">
      <c r="A1977" s="43" t="s">
        <v>3268</v>
      </c>
      <c r="B1977" s="213" t="s">
        <v>3269</v>
      </c>
      <c r="C1977" s="45" t="s">
        <v>1032</v>
      </c>
      <c r="D1977" s="501" t="s">
        <v>952</v>
      </c>
      <c r="E1977" s="221"/>
      <c r="F1977" s="43" t="s">
        <v>985</v>
      </c>
      <c r="G1977" s="43"/>
      <c r="H1977" s="216">
        <v>28</v>
      </c>
      <c r="I1977" s="216">
        <v>7200</v>
      </c>
      <c r="J1977" s="365">
        <v>0</v>
      </c>
      <c r="K1977" s="217">
        <f t="shared" si="110"/>
        <v>0</v>
      </c>
      <c r="L1977" s="217">
        <f t="shared" si="111"/>
        <v>0</v>
      </c>
      <c r="M1977" s="218">
        <f t="shared" si="109"/>
        <v>201600</v>
      </c>
      <c r="N1977" s="45"/>
      <c r="O1977" s="45"/>
      <c r="P1977" s="43" t="s">
        <v>90</v>
      </c>
      <c r="Q1977" s="45" t="s">
        <v>336</v>
      </c>
      <c r="R1977" s="43" t="s">
        <v>73</v>
      </c>
      <c r="S1977" s="43" t="s">
        <v>152</v>
      </c>
    </row>
    <row r="1978" spans="1:19" s="34" customFormat="1" ht="20.25" customHeight="1">
      <c r="A1978" s="43" t="s">
        <v>3268</v>
      </c>
      <c r="B1978" s="213" t="s">
        <v>3269</v>
      </c>
      <c r="C1978" s="45" t="s">
        <v>1032</v>
      </c>
      <c r="D1978" s="501" t="s">
        <v>952</v>
      </c>
      <c r="E1978" s="221"/>
      <c r="F1978" s="43" t="s">
        <v>710</v>
      </c>
      <c r="G1978" s="43"/>
      <c r="H1978" s="216">
        <v>293</v>
      </c>
      <c r="I1978" s="216">
        <v>4950</v>
      </c>
      <c r="J1978" s="365">
        <v>0</v>
      </c>
      <c r="K1978" s="217">
        <f t="shared" si="110"/>
        <v>0</v>
      </c>
      <c r="L1978" s="217">
        <f t="shared" si="111"/>
        <v>0</v>
      </c>
      <c r="M1978" s="218">
        <f t="shared" si="109"/>
        <v>1450350</v>
      </c>
      <c r="N1978" s="45"/>
      <c r="O1978" s="45"/>
      <c r="P1978" s="43" t="s">
        <v>90</v>
      </c>
      <c r="Q1978" s="45" t="s">
        <v>360</v>
      </c>
      <c r="R1978" s="43" t="s">
        <v>73</v>
      </c>
      <c r="S1978" s="43" t="s">
        <v>152</v>
      </c>
    </row>
    <row r="1979" spans="1:19" s="34" customFormat="1" ht="20.25" customHeight="1">
      <c r="A1979" s="43" t="s">
        <v>3268</v>
      </c>
      <c r="B1979" s="213" t="s">
        <v>3269</v>
      </c>
      <c r="C1979" s="45" t="s">
        <v>1032</v>
      </c>
      <c r="D1979" s="501" t="s">
        <v>952</v>
      </c>
      <c r="E1979" s="221"/>
      <c r="F1979" s="43" t="s">
        <v>775</v>
      </c>
      <c r="G1979" s="43"/>
      <c r="H1979" s="216">
        <v>144</v>
      </c>
      <c r="I1979" s="216">
        <v>5850</v>
      </c>
      <c r="J1979" s="365">
        <v>0</v>
      </c>
      <c r="K1979" s="217">
        <f t="shared" si="110"/>
        <v>0</v>
      </c>
      <c r="L1979" s="217">
        <f t="shared" si="111"/>
        <v>0</v>
      </c>
      <c r="M1979" s="218">
        <f t="shared" si="109"/>
        <v>842400</v>
      </c>
      <c r="N1979" s="45"/>
      <c r="O1979" s="45"/>
      <c r="P1979" s="43" t="s">
        <v>90</v>
      </c>
      <c r="Q1979" s="45" t="s">
        <v>360</v>
      </c>
      <c r="R1979" s="43" t="s">
        <v>73</v>
      </c>
      <c r="S1979" s="43" t="s">
        <v>152</v>
      </c>
    </row>
    <row r="1980" spans="1:19" s="34" customFormat="1" ht="20.25" customHeight="1">
      <c r="A1980" s="43" t="s">
        <v>3268</v>
      </c>
      <c r="B1980" s="213" t="s">
        <v>3269</v>
      </c>
      <c r="C1980" s="45" t="s">
        <v>1032</v>
      </c>
      <c r="D1980" s="501" t="s">
        <v>952</v>
      </c>
      <c r="E1980" s="221"/>
      <c r="F1980" s="43" t="s">
        <v>711</v>
      </c>
      <c r="G1980" s="43"/>
      <c r="H1980" s="216">
        <v>293</v>
      </c>
      <c r="I1980" s="216">
        <v>4410</v>
      </c>
      <c r="J1980" s="365">
        <v>0</v>
      </c>
      <c r="K1980" s="217">
        <f t="shared" si="110"/>
        <v>0</v>
      </c>
      <c r="L1980" s="217">
        <f t="shared" si="111"/>
        <v>0</v>
      </c>
      <c r="M1980" s="218">
        <f t="shared" si="109"/>
        <v>1292130</v>
      </c>
      <c r="N1980" s="45"/>
      <c r="O1980" s="45"/>
      <c r="P1980" s="43" t="s">
        <v>90</v>
      </c>
      <c r="Q1980" s="45" t="s">
        <v>360</v>
      </c>
      <c r="R1980" s="43" t="s">
        <v>73</v>
      </c>
      <c r="S1980" s="43" t="s">
        <v>152</v>
      </c>
    </row>
    <row r="1981" spans="1:19" s="34" customFormat="1" ht="20.25" customHeight="1">
      <c r="A1981" s="43" t="s">
        <v>3268</v>
      </c>
      <c r="B1981" s="213" t="s">
        <v>3269</v>
      </c>
      <c r="C1981" s="45" t="s">
        <v>1032</v>
      </c>
      <c r="D1981" s="501" t="s">
        <v>952</v>
      </c>
      <c r="E1981" s="221"/>
      <c r="F1981" s="43" t="s">
        <v>631</v>
      </c>
      <c r="G1981" s="43"/>
      <c r="H1981" s="216">
        <v>25</v>
      </c>
      <c r="I1981" s="216">
        <v>34200</v>
      </c>
      <c r="J1981" s="365">
        <v>0</v>
      </c>
      <c r="K1981" s="217">
        <f t="shared" si="110"/>
        <v>0</v>
      </c>
      <c r="L1981" s="217">
        <f t="shared" si="111"/>
        <v>0</v>
      </c>
      <c r="M1981" s="218">
        <f t="shared" si="109"/>
        <v>855000</v>
      </c>
      <c r="N1981" s="45"/>
      <c r="O1981" s="45"/>
      <c r="P1981" s="43" t="s">
        <v>90</v>
      </c>
      <c r="Q1981" s="45" t="s">
        <v>336</v>
      </c>
      <c r="R1981" s="43" t="s">
        <v>73</v>
      </c>
      <c r="S1981" s="43" t="s">
        <v>152</v>
      </c>
    </row>
    <row r="1982" spans="1:19" s="34" customFormat="1" ht="20.25" customHeight="1">
      <c r="A1982" s="43" t="s">
        <v>3268</v>
      </c>
      <c r="B1982" s="213" t="s">
        <v>3269</v>
      </c>
      <c r="C1982" s="45" t="s">
        <v>1032</v>
      </c>
      <c r="D1982" s="501" t="s">
        <v>952</v>
      </c>
      <c r="E1982" s="221"/>
      <c r="F1982" s="43" t="s">
        <v>632</v>
      </c>
      <c r="G1982" s="43"/>
      <c r="H1982" s="216">
        <v>25</v>
      </c>
      <c r="I1982" s="216">
        <v>60300</v>
      </c>
      <c r="J1982" s="365">
        <v>0</v>
      </c>
      <c r="K1982" s="217">
        <f t="shared" si="110"/>
        <v>0</v>
      </c>
      <c r="L1982" s="217">
        <f t="shared" si="111"/>
        <v>0</v>
      </c>
      <c r="M1982" s="218">
        <f t="shared" si="109"/>
        <v>1507500</v>
      </c>
      <c r="N1982" s="45"/>
      <c r="O1982" s="45"/>
      <c r="P1982" s="43" t="s">
        <v>90</v>
      </c>
      <c r="Q1982" s="45" t="s">
        <v>336</v>
      </c>
      <c r="R1982" s="43" t="s">
        <v>73</v>
      </c>
      <c r="S1982" s="43" t="s">
        <v>152</v>
      </c>
    </row>
    <row r="1983" spans="1:19" s="34" customFormat="1" ht="20.25" customHeight="1">
      <c r="A1983" s="43" t="s">
        <v>3268</v>
      </c>
      <c r="B1983" s="213" t="s">
        <v>3269</v>
      </c>
      <c r="C1983" s="45" t="s">
        <v>1032</v>
      </c>
      <c r="D1983" s="501" t="s">
        <v>952</v>
      </c>
      <c r="E1983" s="221"/>
      <c r="F1983" s="43" t="s">
        <v>1141</v>
      </c>
      <c r="G1983" s="43"/>
      <c r="H1983" s="216">
        <v>25</v>
      </c>
      <c r="I1983" s="216">
        <v>60300</v>
      </c>
      <c r="J1983" s="365">
        <v>0</v>
      </c>
      <c r="K1983" s="217">
        <f t="shared" si="110"/>
        <v>0</v>
      </c>
      <c r="L1983" s="217">
        <f t="shared" si="111"/>
        <v>0</v>
      </c>
      <c r="M1983" s="218">
        <f t="shared" si="109"/>
        <v>1507500</v>
      </c>
      <c r="N1983" s="45"/>
      <c r="O1983" s="45"/>
      <c r="P1983" s="43" t="s">
        <v>90</v>
      </c>
      <c r="Q1983" s="45" t="s">
        <v>336</v>
      </c>
      <c r="R1983" s="43" t="s">
        <v>73</v>
      </c>
      <c r="S1983" s="43" t="s">
        <v>152</v>
      </c>
    </row>
    <row r="1984" spans="1:19" s="34" customFormat="1" ht="20.25" customHeight="1">
      <c r="A1984" s="43" t="s">
        <v>770</v>
      </c>
      <c r="B1984" s="213" t="s">
        <v>3270</v>
      </c>
      <c r="C1984" s="45" t="s">
        <v>515</v>
      </c>
      <c r="D1984" s="501" t="s">
        <v>469</v>
      </c>
      <c r="E1984" s="221"/>
      <c r="F1984" s="43" t="s">
        <v>2172</v>
      </c>
      <c r="G1984" s="43"/>
      <c r="H1984" s="216">
        <v>926</v>
      </c>
      <c r="I1984" s="216">
        <v>73636</v>
      </c>
      <c r="J1984" s="365">
        <v>17</v>
      </c>
      <c r="K1984" s="217">
        <f t="shared" si="110"/>
        <v>15742</v>
      </c>
      <c r="L1984" s="217">
        <f t="shared" si="111"/>
        <v>15.742000000000001</v>
      </c>
      <c r="M1984" s="218">
        <f t="shared" si="109"/>
        <v>68186936</v>
      </c>
      <c r="N1984" s="45"/>
      <c r="O1984" s="45" t="s">
        <v>3325</v>
      </c>
      <c r="P1984" s="43" t="s">
        <v>761</v>
      </c>
      <c r="Q1984" s="45" t="s">
        <v>344</v>
      </c>
      <c r="R1984" s="43" t="s">
        <v>60</v>
      </c>
      <c r="S1984" s="43" t="s">
        <v>152</v>
      </c>
    </row>
    <row r="1985" spans="1:19" s="34" customFormat="1" ht="20.25" customHeight="1">
      <c r="A1985" s="43" t="s">
        <v>770</v>
      </c>
      <c r="B1985" s="213" t="s">
        <v>3270</v>
      </c>
      <c r="C1985" s="45" t="s">
        <v>515</v>
      </c>
      <c r="D1985" s="501" t="s">
        <v>469</v>
      </c>
      <c r="E1985" s="221"/>
      <c r="F1985" s="43" t="s">
        <v>521</v>
      </c>
      <c r="G1985" s="43"/>
      <c r="H1985" s="216">
        <v>926</v>
      </c>
      <c r="I1985" s="216">
        <v>196364</v>
      </c>
      <c r="J1985" s="365">
        <v>0</v>
      </c>
      <c r="K1985" s="217">
        <f t="shared" si="110"/>
        <v>0</v>
      </c>
      <c r="L1985" s="217">
        <f t="shared" si="111"/>
        <v>0</v>
      </c>
      <c r="M1985" s="218">
        <f t="shared" si="109"/>
        <v>181833064</v>
      </c>
      <c r="N1985" s="45"/>
      <c r="O1985" s="45" t="s">
        <v>3325</v>
      </c>
      <c r="P1985" s="43" t="s">
        <v>761</v>
      </c>
      <c r="Q1985" s="45" t="s">
        <v>374</v>
      </c>
      <c r="R1985" s="43" t="s">
        <v>375</v>
      </c>
      <c r="S1985" s="43" t="s">
        <v>152</v>
      </c>
    </row>
    <row r="1986" spans="1:19" s="34" customFormat="1" ht="20.25" customHeight="1">
      <c r="A1986" s="43" t="s">
        <v>770</v>
      </c>
      <c r="B1986" s="213" t="s">
        <v>3270</v>
      </c>
      <c r="C1986" s="45" t="s">
        <v>515</v>
      </c>
      <c r="D1986" s="501" t="s">
        <v>469</v>
      </c>
      <c r="E1986" s="221"/>
      <c r="F1986" s="43" t="s">
        <v>1276</v>
      </c>
      <c r="G1986" s="43"/>
      <c r="H1986" s="216">
        <v>926</v>
      </c>
      <c r="I1986" s="216">
        <v>394556</v>
      </c>
      <c r="J1986" s="365">
        <v>31</v>
      </c>
      <c r="K1986" s="217">
        <f t="shared" si="110"/>
        <v>28706</v>
      </c>
      <c r="L1986" s="217">
        <f t="shared" si="111"/>
        <v>28.706</v>
      </c>
      <c r="M1986" s="218">
        <f t="shared" si="109"/>
        <v>365358856</v>
      </c>
      <c r="N1986" s="45"/>
      <c r="O1986" s="45" t="s">
        <v>3326</v>
      </c>
      <c r="P1986" s="43" t="s">
        <v>761</v>
      </c>
      <c r="Q1986" s="45" t="s">
        <v>343</v>
      </c>
      <c r="R1986" s="43" t="s">
        <v>60</v>
      </c>
      <c r="S1986" s="43" t="s">
        <v>152</v>
      </c>
    </row>
    <row r="1987" spans="1:19" s="34" customFormat="1" ht="20.25" customHeight="1">
      <c r="A1987" s="43" t="s">
        <v>770</v>
      </c>
      <c r="B1987" s="213" t="s">
        <v>3270</v>
      </c>
      <c r="C1987" s="45" t="s">
        <v>515</v>
      </c>
      <c r="D1987" s="501" t="s">
        <v>469</v>
      </c>
      <c r="E1987" s="221"/>
      <c r="F1987" s="43" t="s">
        <v>880</v>
      </c>
      <c r="G1987" s="43"/>
      <c r="H1987" s="216">
        <v>926</v>
      </c>
      <c r="I1987" s="216">
        <v>2273</v>
      </c>
      <c r="J1987" s="365">
        <v>0</v>
      </c>
      <c r="K1987" s="217">
        <f t="shared" si="110"/>
        <v>0</v>
      </c>
      <c r="L1987" s="217">
        <f t="shared" si="111"/>
        <v>0</v>
      </c>
      <c r="M1987" s="218">
        <f t="shared" si="109"/>
        <v>2104798</v>
      </c>
      <c r="N1987" s="45"/>
      <c r="O1987" s="45" t="s">
        <v>3326</v>
      </c>
      <c r="P1987" s="43" t="s">
        <v>761</v>
      </c>
      <c r="Q1987" s="45" t="s">
        <v>336</v>
      </c>
      <c r="R1987" s="43" t="s">
        <v>73</v>
      </c>
      <c r="S1987" s="43" t="s">
        <v>152</v>
      </c>
    </row>
    <row r="1988" spans="1:19" s="34" customFormat="1" ht="20.25" customHeight="1">
      <c r="A1988" s="43" t="s">
        <v>63</v>
      </c>
      <c r="B1988" s="213" t="s">
        <v>3271</v>
      </c>
      <c r="C1988" s="45" t="s">
        <v>1032</v>
      </c>
      <c r="D1988" s="501" t="s">
        <v>495</v>
      </c>
      <c r="E1988" s="221"/>
      <c r="F1988" s="43" t="s">
        <v>1276</v>
      </c>
      <c r="G1988" s="43"/>
      <c r="H1988" s="216">
        <v>34</v>
      </c>
      <c r="I1988" s="216">
        <v>417429</v>
      </c>
      <c r="J1988" s="365">
        <v>31</v>
      </c>
      <c r="K1988" s="217">
        <f t="shared" si="110"/>
        <v>1054</v>
      </c>
      <c r="L1988" s="217">
        <f t="shared" si="111"/>
        <v>1.054</v>
      </c>
      <c r="M1988" s="218">
        <f t="shared" si="109"/>
        <v>14192586</v>
      </c>
      <c r="N1988" s="45"/>
      <c r="O1988" s="45" t="s">
        <v>3327</v>
      </c>
      <c r="P1988" s="43" t="s">
        <v>90</v>
      </c>
      <c r="Q1988" s="45" t="s">
        <v>343</v>
      </c>
      <c r="R1988" s="43" t="s">
        <v>60</v>
      </c>
      <c r="S1988" s="43" t="s">
        <v>152</v>
      </c>
    </row>
    <row r="1989" spans="1:19" s="34" customFormat="1" ht="20.25" customHeight="1">
      <c r="A1989" s="43" t="s">
        <v>63</v>
      </c>
      <c r="B1989" s="213" t="s">
        <v>3271</v>
      </c>
      <c r="C1989" s="45" t="s">
        <v>1032</v>
      </c>
      <c r="D1989" s="501" t="s">
        <v>495</v>
      </c>
      <c r="E1989" s="221"/>
      <c r="F1989" s="43" t="s">
        <v>880</v>
      </c>
      <c r="G1989" s="43"/>
      <c r="H1989" s="216">
        <v>34</v>
      </c>
      <c r="I1989" s="216">
        <v>2404</v>
      </c>
      <c r="J1989" s="365">
        <v>0</v>
      </c>
      <c r="K1989" s="217">
        <f t="shared" si="110"/>
        <v>0</v>
      </c>
      <c r="L1989" s="217">
        <f t="shared" si="111"/>
        <v>0</v>
      </c>
      <c r="M1989" s="218">
        <f t="shared" si="109"/>
        <v>81736</v>
      </c>
      <c r="N1989" s="45"/>
      <c r="O1989" s="45" t="s">
        <v>3327</v>
      </c>
      <c r="P1989" s="43" t="s">
        <v>90</v>
      </c>
      <c r="Q1989" s="45" t="s">
        <v>336</v>
      </c>
      <c r="R1989" s="43" t="s">
        <v>73</v>
      </c>
      <c r="S1989" s="43" t="s">
        <v>152</v>
      </c>
    </row>
    <row r="1990" spans="1:19" s="34" customFormat="1" ht="20.25" customHeight="1">
      <c r="A1990" s="43" t="s">
        <v>63</v>
      </c>
      <c r="B1990" s="213" t="s">
        <v>3271</v>
      </c>
      <c r="C1990" s="45" t="s">
        <v>1032</v>
      </c>
      <c r="D1990" s="501" t="s">
        <v>495</v>
      </c>
      <c r="E1990" s="221"/>
      <c r="F1990" s="43" t="s">
        <v>1038</v>
      </c>
      <c r="G1990" s="43"/>
      <c r="H1990" s="216">
        <v>34</v>
      </c>
      <c r="I1990" s="216">
        <v>174505</v>
      </c>
      <c r="J1990" s="365">
        <v>24</v>
      </c>
      <c r="K1990" s="217">
        <f t="shared" si="110"/>
        <v>816</v>
      </c>
      <c r="L1990" s="217">
        <f t="shared" si="111"/>
        <v>0.81599999999999995</v>
      </c>
      <c r="M1990" s="218">
        <f t="shared" si="109"/>
        <v>5933170</v>
      </c>
      <c r="N1990" s="45"/>
      <c r="O1990" s="45" t="s">
        <v>3328</v>
      </c>
      <c r="P1990" s="43" t="s">
        <v>90</v>
      </c>
      <c r="Q1990" s="45" t="s">
        <v>341</v>
      </c>
      <c r="R1990" s="43" t="s">
        <v>60</v>
      </c>
      <c r="S1990" s="43" t="s">
        <v>152</v>
      </c>
    </row>
    <row r="1991" spans="1:19" s="34" customFormat="1" ht="20.25" customHeight="1">
      <c r="A1991" s="43" t="s">
        <v>63</v>
      </c>
      <c r="B1991" s="213" t="s">
        <v>3271</v>
      </c>
      <c r="C1991" s="45" t="s">
        <v>1032</v>
      </c>
      <c r="D1991" s="501" t="s">
        <v>495</v>
      </c>
      <c r="E1991" s="221"/>
      <c r="F1991" s="43" t="s">
        <v>3289</v>
      </c>
      <c r="G1991" s="43"/>
      <c r="H1991" s="216">
        <v>34</v>
      </c>
      <c r="I1991" s="216">
        <v>24877</v>
      </c>
      <c r="J1991" s="365">
        <v>0</v>
      </c>
      <c r="K1991" s="217">
        <f t="shared" si="110"/>
        <v>0</v>
      </c>
      <c r="L1991" s="217">
        <f t="shared" si="111"/>
        <v>0</v>
      </c>
      <c r="M1991" s="218">
        <f t="shared" si="109"/>
        <v>845818</v>
      </c>
      <c r="N1991" s="45"/>
      <c r="O1991" s="45" t="s">
        <v>3329</v>
      </c>
      <c r="P1991" s="43" t="s">
        <v>90</v>
      </c>
      <c r="Q1991" s="45" t="s">
        <v>336</v>
      </c>
      <c r="R1991" s="43" t="s">
        <v>73</v>
      </c>
      <c r="S1991" s="43" t="s">
        <v>152</v>
      </c>
    </row>
    <row r="1992" spans="1:19" s="34" customFormat="1" ht="20.25" customHeight="1">
      <c r="A1992" s="43" t="s">
        <v>63</v>
      </c>
      <c r="B1992" s="213" t="s">
        <v>3271</v>
      </c>
      <c r="C1992" s="45" t="s">
        <v>1032</v>
      </c>
      <c r="D1992" s="501" t="s">
        <v>495</v>
      </c>
      <c r="E1992" s="221"/>
      <c r="F1992" s="43" t="s">
        <v>880</v>
      </c>
      <c r="G1992" s="43"/>
      <c r="H1992" s="216">
        <v>34</v>
      </c>
      <c r="I1992" s="216">
        <v>3199</v>
      </c>
      <c r="J1992" s="365">
        <v>0</v>
      </c>
      <c r="K1992" s="217">
        <f t="shared" si="110"/>
        <v>0</v>
      </c>
      <c r="L1992" s="217">
        <f t="shared" si="111"/>
        <v>0</v>
      </c>
      <c r="M1992" s="218">
        <f t="shared" si="109"/>
        <v>108766</v>
      </c>
      <c r="N1992" s="45"/>
      <c r="O1992" s="45" t="s">
        <v>3329</v>
      </c>
      <c r="P1992" s="43" t="s">
        <v>90</v>
      </c>
      <c r="Q1992" s="45" t="s">
        <v>336</v>
      </c>
      <c r="R1992" s="43" t="s">
        <v>73</v>
      </c>
      <c r="S1992" s="43" t="s">
        <v>152</v>
      </c>
    </row>
    <row r="1993" spans="1:19" s="34" customFormat="1" ht="20.25" customHeight="1">
      <c r="A1993" s="43" t="s">
        <v>63</v>
      </c>
      <c r="B1993" s="213" t="s">
        <v>3271</v>
      </c>
      <c r="C1993" s="45" t="s">
        <v>1032</v>
      </c>
      <c r="D1993" s="501" t="s">
        <v>495</v>
      </c>
      <c r="E1993" s="221"/>
      <c r="F1993" s="43" t="s">
        <v>880</v>
      </c>
      <c r="G1993" s="43"/>
      <c r="H1993" s="216">
        <v>34</v>
      </c>
      <c r="I1993" s="216">
        <v>3199</v>
      </c>
      <c r="J1993" s="365">
        <v>0</v>
      </c>
      <c r="K1993" s="217">
        <f t="shared" si="110"/>
        <v>0</v>
      </c>
      <c r="L1993" s="217">
        <f t="shared" si="111"/>
        <v>0</v>
      </c>
      <c r="M1993" s="218">
        <f t="shared" si="109"/>
        <v>108766</v>
      </c>
      <c r="N1993" s="45"/>
      <c r="O1993" s="45" t="s">
        <v>3329</v>
      </c>
      <c r="P1993" s="43" t="s">
        <v>90</v>
      </c>
      <c r="Q1993" s="45" t="s">
        <v>336</v>
      </c>
      <c r="R1993" s="43" t="s">
        <v>73</v>
      </c>
      <c r="S1993" s="43" t="s">
        <v>152</v>
      </c>
    </row>
    <row r="1994" spans="1:19" s="34" customFormat="1" ht="20.25" customHeight="1">
      <c r="A1994" s="43" t="s">
        <v>63</v>
      </c>
      <c r="B1994" s="213" t="s">
        <v>3271</v>
      </c>
      <c r="C1994" s="45" t="s">
        <v>1032</v>
      </c>
      <c r="D1994" s="501" t="s">
        <v>495</v>
      </c>
      <c r="E1994" s="221"/>
      <c r="F1994" s="43" t="s">
        <v>3290</v>
      </c>
      <c r="G1994" s="43"/>
      <c r="H1994" s="216">
        <v>34</v>
      </c>
      <c r="I1994" s="216">
        <v>159924</v>
      </c>
      <c r="J1994" s="365">
        <v>0</v>
      </c>
      <c r="K1994" s="217">
        <f t="shared" si="110"/>
        <v>0</v>
      </c>
      <c r="L1994" s="217">
        <f t="shared" si="111"/>
        <v>0</v>
      </c>
      <c r="M1994" s="218">
        <f t="shared" ref="M1994:M2057" si="112">I1994*H1994</f>
        <v>5437416</v>
      </c>
      <c r="N1994" s="45"/>
      <c r="O1994" s="45" t="s">
        <v>3329</v>
      </c>
      <c r="P1994" s="43" t="s">
        <v>90</v>
      </c>
      <c r="Q1994" s="45" t="s">
        <v>271</v>
      </c>
      <c r="R1994" s="43" t="s">
        <v>73</v>
      </c>
      <c r="S1994" s="43" t="s">
        <v>152</v>
      </c>
    </row>
    <row r="1995" spans="1:19" s="34" customFormat="1" ht="20.25" customHeight="1">
      <c r="A1995" s="43" t="s">
        <v>63</v>
      </c>
      <c r="B1995" s="213" t="s">
        <v>3271</v>
      </c>
      <c r="C1995" s="45" t="s">
        <v>1032</v>
      </c>
      <c r="D1995" s="501" t="s">
        <v>495</v>
      </c>
      <c r="E1995" s="221"/>
      <c r="F1995" s="43" t="s">
        <v>882</v>
      </c>
      <c r="G1995" s="43"/>
      <c r="H1995" s="216">
        <v>34</v>
      </c>
      <c r="I1995" s="216">
        <v>7552</v>
      </c>
      <c r="J1995" s="365">
        <v>0</v>
      </c>
      <c r="K1995" s="217">
        <f t="shared" si="110"/>
        <v>0</v>
      </c>
      <c r="L1995" s="217">
        <f t="shared" si="111"/>
        <v>0</v>
      </c>
      <c r="M1995" s="218">
        <f t="shared" si="112"/>
        <v>256768</v>
      </c>
      <c r="N1995" s="45"/>
      <c r="O1995" s="45" t="s">
        <v>3329</v>
      </c>
      <c r="P1995" s="43" t="s">
        <v>90</v>
      </c>
      <c r="Q1995" s="45" t="s">
        <v>336</v>
      </c>
      <c r="R1995" s="43" t="s">
        <v>73</v>
      </c>
      <c r="S1995" s="43" t="s">
        <v>152</v>
      </c>
    </row>
    <row r="1996" spans="1:19" s="34" customFormat="1" ht="20.25" customHeight="1">
      <c r="A1996" s="43" t="s">
        <v>63</v>
      </c>
      <c r="B1996" s="213" t="s">
        <v>3271</v>
      </c>
      <c r="C1996" s="45" t="s">
        <v>1032</v>
      </c>
      <c r="D1996" s="501" t="s">
        <v>495</v>
      </c>
      <c r="E1996" s="221"/>
      <c r="F1996" s="43" t="s">
        <v>3291</v>
      </c>
      <c r="G1996" s="43"/>
      <c r="H1996" s="216">
        <v>17</v>
      </c>
      <c r="I1996" s="216">
        <v>300000</v>
      </c>
      <c r="J1996" s="365">
        <v>0</v>
      </c>
      <c r="K1996" s="217">
        <f t="shared" si="110"/>
        <v>0</v>
      </c>
      <c r="L1996" s="217">
        <f t="shared" si="111"/>
        <v>0</v>
      </c>
      <c r="M1996" s="218">
        <f t="shared" si="112"/>
        <v>5100000</v>
      </c>
      <c r="N1996" s="45"/>
      <c r="O1996" s="45" t="s">
        <v>3330</v>
      </c>
      <c r="P1996" s="43" t="s">
        <v>90</v>
      </c>
      <c r="Q1996" s="45" t="s">
        <v>784</v>
      </c>
      <c r="R1996" s="43" t="s">
        <v>73</v>
      </c>
      <c r="S1996" s="43" t="s">
        <v>152</v>
      </c>
    </row>
    <row r="1997" spans="1:19" s="34" customFormat="1" ht="20.25" customHeight="1">
      <c r="A1997" s="43" t="s">
        <v>63</v>
      </c>
      <c r="B1997" s="213" t="s">
        <v>3271</v>
      </c>
      <c r="C1997" s="45" t="s">
        <v>1032</v>
      </c>
      <c r="D1997" s="501" t="s">
        <v>495</v>
      </c>
      <c r="E1997" s="221"/>
      <c r="F1997" s="43" t="s">
        <v>3292</v>
      </c>
      <c r="G1997" s="43"/>
      <c r="H1997" s="216">
        <v>17</v>
      </c>
      <c r="I1997" s="216">
        <v>111000</v>
      </c>
      <c r="J1997" s="365">
        <v>0</v>
      </c>
      <c r="K1997" s="217">
        <f t="shared" si="110"/>
        <v>0</v>
      </c>
      <c r="L1997" s="217">
        <f t="shared" si="111"/>
        <v>0</v>
      </c>
      <c r="M1997" s="218">
        <f t="shared" si="112"/>
        <v>1887000</v>
      </c>
      <c r="N1997" s="45"/>
      <c r="O1997" s="45" t="s">
        <v>3330</v>
      </c>
      <c r="P1997" s="43" t="s">
        <v>90</v>
      </c>
      <c r="Q1997" s="45" t="s">
        <v>336</v>
      </c>
      <c r="R1997" s="43" t="s">
        <v>73</v>
      </c>
      <c r="S1997" s="43" t="s">
        <v>152</v>
      </c>
    </row>
    <row r="1998" spans="1:19" s="34" customFormat="1" ht="20.25" customHeight="1">
      <c r="A1998" s="43" t="s">
        <v>63</v>
      </c>
      <c r="B1998" s="213" t="s">
        <v>3271</v>
      </c>
      <c r="C1998" s="45" t="s">
        <v>1032</v>
      </c>
      <c r="D1998" s="501" t="s">
        <v>495</v>
      </c>
      <c r="E1998" s="221"/>
      <c r="F1998" s="43" t="s">
        <v>2507</v>
      </c>
      <c r="G1998" s="43"/>
      <c r="H1998" s="216">
        <v>17</v>
      </c>
      <c r="I1998" s="216">
        <v>79361</v>
      </c>
      <c r="J1998" s="365">
        <v>0</v>
      </c>
      <c r="K1998" s="217">
        <f t="shared" si="110"/>
        <v>0</v>
      </c>
      <c r="L1998" s="217">
        <f t="shared" si="111"/>
        <v>0</v>
      </c>
      <c r="M1998" s="218">
        <f t="shared" si="112"/>
        <v>1349137</v>
      </c>
      <c r="N1998" s="45"/>
      <c r="O1998" s="45" t="s">
        <v>3331</v>
      </c>
      <c r="P1998" s="43" t="s">
        <v>90</v>
      </c>
      <c r="Q1998" s="45" t="s">
        <v>336</v>
      </c>
      <c r="R1998" s="43" t="s">
        <v>73</v>
      </c>
      <c r="S1998" s="43" t="s">
        <v>152</v>
      </c>
    </row>
    <row r="1999" spans="1:19" s="34" customFormat="1" ht="20.25" customHeight="1">
      <c r="A1999" s="43" t="s">
        <v>63</v>
      </c>
      <c r="B1999" s="213" t="s">
        <v>3271</v>
      </c>
      <c r="C1999" s="45" t="s">
        <v>1032</v>
      </c>
      <c r="D1999" s="501" t="s">
        <v>495</v>
      </c>
      <c r="E1999" s="221"/>
      <c r="F1999" s="43" t="s">
        <v>945</v>
      </c>
      <c r="G1999" s="43"/>
      <c r="H1999" s="216">
        <v>17</v>
      </c>
      <c r="I1999" s="216">
        <v>18314</v>
      </c>
      <c r="J1999" s="365">
        <v>0</v>
      </c>
      <c r="K1999" s="217">
        <f t="shared" si="110"/>
        <v>0</v>
      </c>
      <c r="L1999" s="217">
        <f t="shared" si="111"/>
        <v>0</v>
      </c>
      <c r="M1999" s="218">
        <f t="shared" si="112"/>
        <v>311338</v>
      </c>
      <c r="N1999" s="45"/>
      <c r="O1999" s="45" t="s">
        <v>3331</v>
      </c>
      <c r="P1999" s="43" t="s">
        <v>90</v>
      </c>
      <c r="Q1999" s="45" t="s">
        <v>336</v>
      </c>
      <c r="R1999" s="43" t="s">
        <v>73</v>
      </c>
      <c r="S1999" s="43" t="s">
        <v>152</v>
      </c>
    </row>
    <row r="2000" spans="1:19" s="34" customFormat="1" ht="20.25" customHeight="1">
      <c r="A2000" s="43" t="s">
        <v>63</v>
      </c>
      <c r="B2000" s="213" t="s">
        <v>3271</v>
      </c>
      <c r="C2000" s="45" t="s">
        <v>1032</v>
      </c>
      <c r="D2000" s="501" t="s">
        <v>495</v>
      </c>
      <c r="E2000" s="221"/>
      <c r="F2000" s="43" t="s">
        <v>3293</v>
      </c>
      <c r="G2000" s="43"/>
      <c r="H2000" s="216">
        <v>17</v>
      </c>
      <c r="I2000" s="216">
        <v>164826</v>
      </c>
      <c r="J2000" s="365">
        <v>0</v>
      </c>
      <c r="K2000" s="217">
        <f t="shared" si="110"/>
        <v>0</v>
      </c>
      <c r="L2000" s="217">
        <f t="shared" si="111"/>
        <v>0</v>
      </c>
      <c r="M2000" s="218">
        <f t="shared" si="112"/>
        <v>2802042</v>
      </c>
      <c r="N2000" s="45"/>
      <c r="O2000" s="45" t="s">
        <v>3331</v>
      </c>
      <c r="P2000" s="43" t="s">
        <v>90</v>
      </c>
      <c r="Q2000" s="45" t="s">
        <v>276</v>
      </c>
      <c r="R2000" s="43" t="s">
        <v>73</v>
      </c>
      <c r="S2000" s="43" t="s">
        <v>152</v>
      </c>
    </row>
    <row r="2001" spans="1:19" s="34" customFormat="1" ht="20.25" customHeight="1">
      <c r="A2001" s="43" t="s">
        <v>770</v>
      </c>
      <c r="B2001" s="213" t="s">
        <v>3272</v>
      </c>
      <c r="C2001" s="45" t="s">
        <v>515</v>
      </c>
      <c r="D2001" s="501" t="s">
        <v>934</v>
      </c>
      <c r="E2001" s="221"/>
      <c r="F2001" s="43" t="s">
        <v>1276</v>
      </c>
      <c r="G2001" s="43"/>
      <c r="H2001" s="216">
        <v>64</v>
      </c>
      <c r="I2001" s="216">
        <v>394556</v>
      </c>
      <c r="J2001" s="365">
        <v>31</v>
      </c>
      <c r="K2001" s="217">
        <f t="shared" si="110"/>
        <v>1984</v>
      </c>
      <c r="L2001" s="217">
        <f t="shared" si="111"/>
        <v>1.984</v>
      </c>
      <c r="M2001" s="218">
        <f t="shared" si="112"/>
        <v>25251584</v>
      </c>
      <c r="N2001" s="45"/>
      <c r="O2001" s="45" t="s">
        <v>3326</v>
      </c>
      <c r="P2001" s="43" t="s">
        <v>761</v>
      </c>
      <c r="Q2001" s="45" t="s">
        <v>343</v>
      </c>
      <c r="R2001" s="43" t="s">
        <v>60</v>
      </c>
      <c r="S2001" s="43" t="s">
        <v>152</v>
      </c>
    </row>
    <row r="2002" spans="1:19" s="34" customFormat="1" ht="20.25" customHeight="1">
      <c r="A2002" s="43" t="s">
        <v>770</v>
      </c>
      <c r="B2002" s="213" t="s">
        <v>3272</v>
      </c>
      <c r="C2002" s="45" t="s">
        <v>515</v>
      </c>
      <c r="D2002" s="501" t="s">
        <v>934</v>
      </c>
      <c r="E2002" s="221"/>
      <c r="F2002" s="43" t="s">
        <v>880</v>
      </c>
      <c r="G2002" s="43"/>
      <c r="H2002" s="216">
        <v>64</v>
      </c>
      <c r="I2002" s="216">
        <v>2273</v>
      </c>
      <c r="J2002" s="365">
        <v>0</v>
      </c>
      <c r="K2002" s="217">
        <f t="shared" si="110"/>
        <v>0</v>
      </c>
      <c r="L2002" s="217">
        <f t="shared" si="111"/>
        <v>0</v>
      </c>
      <c r="M2002" s="218">
        <f t="shared" si="112"/>
        <v>145472</v>
      </c>
      <c r="N2002" s="45"/>
      <c r="O2002" s="45" t="s">
        <v>3326</v>
      </c>
      <c r="P2002" s="43" t="s">
        <v>761</v>
      </c>
      <c r="Q2002" s="45" t="s">
        <v>336</v>
      </c>
      <c r="R2002" s="43" t="s">
        <v>73</v>
      </c>
      <c r="S2002" s="43" t="s">
        <v>152</v>
      </c>
    </row>
    <row r="2003" spans="1:19" s="34" customFormat="1" ht="20.25" customHeight="1">
      <c r="A2003" s="43" t="s">
        <v>770</v>
      </c>
      <c r="B2003" s="213" t="s">
        <v>3272</v>
      </c>
      <c r="C2003" s="45" t="s">
        <v>515</v>
      </c>
      <c r="D2003" s="501" t="s">
        <v>934</v>
      </c>
      <c r="E2003" s="221"/>
      <c r="F2003" s="43" t="s">
        <v>521</v>
      </c>
      <c r="G2003" s="43"/>
      <c r="H2003" s="216">
        <v>64</v>
      </c>
      <c r="I2003" s="216">
        <v>196364</v>
      </c>
      <c r="J2003" s="365">
        <v>0</v>
      </c>
      <c r="K2003" s="217">
        <f t="shared" si="110"/>
        <v>0</v>
      </c>
      <c r="L2003" s="217">
        <f t="shared" si="111"/>
        <v>0</v>
      </c>
      <c r="M2003" s="218">
        <f t="shared" si="112"/>
        <v>12567296</v>
      </c>
      <c r="N2003" s="45"/>
      <c r="O2003" s="45" t="s">
        <v>3332</v>
      </c>
      <c r="P2003" s="43" t="s">
        <v>761</v>
      </c>
      <c r="Q2003" s="45" t="s">
        <v>374</v>
      </c>
      <c r="R2003" s="43" t="s">
        <v>375</v>
      </c>
      <c r="S2003" s="43" t="s">
        <v>152</v>
      </c>
    </row>
    <row r="2004" spans="1:19" s="34" customFormat="1" ht="20.25" customHeight="1">
      <c r="A2004" s="43" t="s">
        <v>770</v>
      </c>
      <c r="B2004" s="213" t="s">
        <v>3272</v>
      </c>
      <c r="C2004" s="45" t="s">
        <v>515</v>
      </c>
      <c r="D2004" s="501" t="s">
        <v>934</v>
      </c>
      <c r="E2004" s="221"/>
      <c r="F2004" s="43" t="s">
        <v>2712</v>
      </c>
      <c r="G2004" s="43"/>
      <c r="H2004" s="216">
        <v>64</v>
      </c>
      <c r="I2004" s="216">
        <v>73636</v>
      </c>
      <c r="J2004" s="365">
        <v>17</v>
      </c>
      <c r="K2004" s="217">
        <f t="shared" si="110"/>
        <v>1088</v>
      </c>
      <c r="L2004" s="217">
        <f t="shared" si="111"/>
        <v>1.0880000000000001</v>
      </c>
      <c r="M2004" s="218">
        <f t="shared" si="112"/>
        <v>4712704</v>
      </c>
      <c r="N2004" s="45"/>
      <c r="O2004" s="45" t="s">
        <v>3332</v>
      </c>
      <c r="P2004" s="43" t="s">
        <v>761</v>
      </c>
      <c r="Q2004" s="45" t="s">
        <v>344</v>
      </c>
      <c r="R2004" s="43" t="s">
        <v>60</v>
      </c>
      <c r="S2004" s="43" t="s">
        <v>152</v>
      </c>
    </row>
    <row r="2005" spans="1:19" s="34" customFormat="1" ht="20.25" customHeight="1">
      <c r="A2005" s="43" t="s">
        <v>3273</v>
      </c>
      <c r="B2005" s="213" t="s">
        <v>3274</v>
      </c>
      <c r="C2005" s="45" t="s">
        <v>355</v>
      </c>
      <c r="D2005" s="501" t="s">
        <v>1306</v>
      </c>
      <c r="E2005" s="221"/>
      <c r="F2005" s="43" t="s">
        <v>880</v>
      </c>
      <c r="G2005" s="43"/>
      <c r="H2005" s="216">
        <v>320</v>
      </c>
      <c r="I2005" s="216">
        <v>3600</v>
      </c>
      <c r="J2005" s="365">
        <v>0</v>
      </c>
      <c r="K2005" s="217">
        <f t="shared" si="110"/>
        <v>0</v>
      </c>
      <c r="L2005" s="217">
        <f t="shared" si="111"/>
        <v>0</v>
      </c>
      <c r="M2005" s="218">
        <f t="shared" si="112"/>
        <v>1152000</v>
      </c>
      <c r="N2005" s="45"/>
      <c r="O2005" s="45" t="s">
        <v>3230</v>
      </c>
      <c r="P2005" s="43" t="s">
        <v>1164</v>
      </c>
      <c r="Q2005" s="45" t="s">
        <v>336</v>
      </c>
      <c r="R2005" s="43" t="s">
        <v>73</v>
      </c>
      <c r="S2005" s="43" t="s">
        <v>109</v>
      </c>
    </row>
    <row r="2006" spans="1:19" s="34" customFormat="1" ht="20.25" customHeight="1">
      <c r="A2006" s="43" t="s">
        <v>3273</v>
      </c>
      <c r="B2006" s="213" t="s">
        <v>3274</v>
      </c>
      <c r="C2006" s="45" t="s">
        <v>355</v>
      </c>
      <c r="D2006" s="501" t="s">
        <v>1306</v>
      </c>
      <c r="E2006" s="221"/>
      <c r="F2006" s="43" t="s">
        <v>880</v>
      </c>
      <c r="G2006" s="43"/>
      <c r="H2006" s="216">
        <v>320</v>
      </c>
      <c r="I2006" s="216">
        <v>3600</v>
      </c>
      <c r="J2006" s="365">
        <v>0</v>
      </c>
      <c r="K2006" s="217">
        <f t="shared" ref="K2006:K2069" si="113">J2006*H2006</f>
        <v>0</v>
      </c>
      <c r="L2006" s="217">
        <f t="shared" ref="L2006:L2069" si="114">K2006/1000</f>
        <v>0</v>
      </c>
      <c r="M2006" s="218">
        <f t="shared" si="112"/>
        <v>1152000</v>
      </c>
      <c r="N2006" s="45"/>
      <c r="O2006" s="45" t="s">
        <v>3230</v>
      </c>
      <c r="P2006" s="43" t="s">
        <v>1164</v>
      </c>
      <c r="Q2006" s="45" t="s">
        <v>336</v>
      </c>
      <c r="R2006" s="43" t="s">
        <v>73</v>
      </c>
      <c r="S2006" s="43" t="s">
        <v>109</v>
      </c>
    </row>
    <row r="2007" spans="1:19" s="34" customFormat="1" ht="20.25" customHeight="1">
      <c r="A2007" s="43" t="s">
        <v>3273</v>
      </c>
      <c r="B2007" s="213" t="s">
        <v>3274</v>
      </c>
      <c r="C2007" s="45" t="s">
        <v>355</v>
      </c>
      <c r="D2007" s="501" t="s">
        <v>1306</v>
      </c>
      <c r="E2007" s="221"/>
      <c r="F2007" s="43" t="s">
        <v>1575</v>
      </c>
      <c r="G2007" s="43"/>
      <c r="H2007" s="216">
        <v>320</v>
      </c>
      <c r="I2007" s="216">
        <v>7200</v>
      </c>
      <c r="J2007" s="365">
        <v>0</v>
      </c>
      <c r="K2007" s="217">
        <f t="shared" si="113"/>
        <v>0</v>
      </c>
      <c r="L2007" s="217">
        <f t="shared" si="114"/>
        <v>0</v>
      </c>
      <c r="M2007" s="218">
        <f t="shared" si="112"/>
        <v>2304000</v>
      </c>
      <c r="N2007" s="45"/>
      <c r="O2007" s="45" t="s">
        <v>3230</v>
      </c>
      <c r="P2007" s="43" t="s">
        <v>1164</v>
      </c>
      <c r="Q2007" s="45" t="s">
        <v>336</v>
      </c>
      <c r="R2007" s="43" t="s">
        <v>73</v>
      </c>
      <c r="S2007" s="43" t="s">
        <v>109</v>
      </c>
    </row>
    <row r="2008" spans="1:19" s="34" customFormat="1" ht="20.25" customHeight="1">
      <c r="A2008" s="43" t="s">
        <v>3273</v>
      </c>
      <c r="B2008" s="213" t="s">
        <v>3274</v>
      </c>
      <c r="C2008" s="45" t="s">
        <v>355</v>
      </c>
      <c r="D2008" s="501" t="s">
        <v>1306</v>
      </c>
      <c r="E2008" s="221"/>
      <c r="F2008" s="43" t="s">
        <v>882</v>
      </c>
      <c r="G2008" s="43"/>
      <c r="H2008" s="216">
        <v>320</v>
      </c>
      <c r="I2008" s="216">
        <v>8500</v>
      </c>
      <c r="J2008" s="365">
        <v>0</v>
      </c>
      <c r="K2008" s="217">
        <f t="shared" si="113"/>
        <v>0</v>
      </c>
      <c r="L2008" s="217">
        <f t="shared" si="114"/>
        <v>0</v>
      </c>
      <c r="M2008" s="218">
        <f t="shared" si="112"/>
        <v>2720000</v>
      </c>
      <c r="N2008" s="45"/>
      <c r="O2008" s="45" t="s">
        <v>3230</v>
      </c>
      <c r="P2008" s="43" t="s">
        <v>1164</v>
      </c>
      <c r="Q2008" s="45" t="s">
        <v>336</v>
      </c>
      <c r="R2008" s="43" t="s">
        <v>73</v>
      </c>
      <c r="S2008" s="43" t="s">
        <v>109</v>
      </c>
    </row>
    <row r="2009" spans="1:19" s="34" customFormat="1" ht="20.25" customHeight="1">
      <c r="A2009" s="43" t="s">
        <v>3273</v>
      </c>
      <c r="B2009" s="213" t="s">
        <v>3274</v>
      </c>
      <c r="C2009" s="45" t="s">
        <v>355</v>
      </c>
      <c r="D2009" s="501" t="s">
        <v>1306</v>
      </c>
      <c r="E2009" s="221"/>
      <c r="F2009" s="43" t="s">
        <v>75</v>
      </c>
      <c r="G2009" s="43"/>
      <c r="H2009" s="216">
        <v>160</v>
      </c>
      <c r="I2009" s="216">
        <v>39585</v>
      </c>
      <c r="J2009" s="365">
        <v>0</v>
      </c>
      <c r="K2009" s="217">
        <f t="shared" si="113"/>
        <v>0</v>
      </c>
      <c r="L2009" s="217">
        <f t="shared" si="114"/>
        <v>0</v>
      </c>
      <c r="M2009" s="218">
        <f t="shared" si="112"/>
        <v>6333600</v>
      </c>
      <c r="N2009" s="45"/>
      <c r="O2009" s="45" t="s">
        <v>3333</v>
      </c>
      <c r="P2009" s="43" t="s">
        <v>1164</v>
      </c>
      <c r="Q2009" s="45" t="s">
        <v>272</v>
      </c>
      <c r="R2009" s="43" t="s">
        <v>73</v>
      </c>
      <c r="S2009" s="43" t="s">
        <v>109</v>
      </c>
    </row>
    <row r="2010" spans="1:19" s="34" customFormat="1" ht="20.25" customHeight="1">
      <c r="A2010" s="43" t="s">
        <v>3273</v>
      </c>
      <c r="B2010" s="213" t="s">
        <v>3274</v>
      </c>
      <c r="C2010" s="45" t="s">
        <v>355</v>
      </c>
      <c r="D2010" s="501" t="s">
        <v>1306</v>
      </c>
      <c r="E2010" s="221"/>
      <c r="F2010" s="43" t="s">
        <v>1937</v>
      </c>
      <c r="G2010" s="43"/>
      <c r="H2010" s="216">
        <v>160</v>
      </c>
      <c r="I2010" s="216">
        <v>8141</v>
      </c>
      <c r="J2010" s="365">
        <v>0</v>
      </c>
      <c r="K2010" s="217">
        <f t="shared" si="113"/>
        <v>0</v>
      </c>
      <c r="L2010" s="217">
        <f t="shared" si="114"/>
        <v>0</v>
      </c>
      <c r="M2010" s="218">
        <f t="shared" si="112"/>
        <v>1302560</v>
      </c>
      <c r="N2010" s="45"/>
      <c r="O2010" s="45" t="s">
        <v>3333</v>
      </c>
      <c r="P2010" s="43" t="s">
        <v>1164</v>
      </c>
      <c r="Q2010" s="45" t="s">
        <v>336</v>
      </c>
      <c r="R2010" s="43" t="s">
        <v>73</v>
      </c>
      <c r="S2010" s="43" t="s">
        <v>109</v>
      </c>
    </row>
    <row r="2011" spans="1:19" s="34" customFormat="1" ht="20.25" customHeight="1">
      <c r="A2011" s="43" t="s">
        <v>3273</v>
      </c>
      <c r="B2011" s="213" t="s">
        <v>3274</v>
      </c>
      <c r="C2011" s="45" t="s">
        <v>355</v>
      </c>
      <c r="D2011" s="501" t="s">
        <v>1306</v>
      </c>
      <c r="E2011" s="221"/>
      <c r="F2011" s="43" t="s">
        <v>442</v>
      </c>
      <c r="G2011" s="43"/>
      <c r="H2011" s="216">
        <v>160</v>
      </c>
      <c r="I2011" s="216">
        <v>798</v>
      </c>
      <c r="J2011" s="365">
        <v>0</v>
      </c>
      <c r="K2011" s="217">
        <f t="shared" si="113"/>
        <v>0</v>
      </c>
      <c r="L2011" s="217">
        <f t="shared" si="114"/>
        <v>0</v>
      </c>
      <c r="M2011" s="218">
        <f t="shared" si="112"/>
        <v>127680</v>
      </c>
      <c r="N2011" s="45"/>
      <c r="O2011" s="45" t="s">
        <v>3333</v>
      </c>
      <c r="P2011" s="43" t="s">
        <v>1164</v>
      </c>
      <c r="Q2011" s="45" t="s">
        <v>336</v>
      </c>
      <c r="R2011" s="43" t="s">
        <v>73</v>
      </c>
      <c r="S2011" s="43" t="s">
        <v>109</v>
      </c>
    </row>
    <row r="2012" spans="1:19" s="34" customFormat="1" ht="20.25" customHeight="1">
      <c r="A2012" s="43" t="s">
        <v>3273</v>
      </c>
      <c r="B2012" s="213" t="s">
        <v>3274</v>
      </c>
      <c r="C2012" s="45" t="s">
        <v>355</v>
      </c>
      <c r="D2012" s="501" t="s">
        <v>1306</v>
      </c>
      <c r="E2012" s="221"/>
      <c r="F2012" s="43" t="s">
        <v>81</v>
      </c>
      <c r="G2012" s="43"/>
      <c r="H2012" s="216">
        <v>160</v>
      </c>
      <c r="I2012" s="216">
        <v>5587</v>
      </c>
      <c r="J2012" s="365">
        <v>0</v>
      </c>
      <c r="K2012" s="217">
        <f t="shared" si="113"/>
        <v>0</v>
      </c>
      <c r="L2012" s="217">
        <f t="shared" si="114"/>
        <v>0</v>
      </c>
      <c r="M2012" s="218">
        <f t="shared" si="112"/>
        <v>893920</v>
      </c>
      <c r="N2012" s="45"/>
      <c r="O2012" s="45" t="s">
        <v>3333</v>
      </c>
      <c r="P2012" s="43" t="s">
        <v>1164</v>
      </c>
      <c r="Q2012" s="45" t="s">
        <v>336</v>
      </c>
      <c r="R2012" s="43" t="s">
        <v>73</v>
      </c>
      <c r="S2012" s="43" t="s">
        <v>109</v>
      </c>
    </row>
    <row r="2013" spans="1:19" s="34" customFormat="1" ht="20.25" customHeight="1">
      <c r="A2013" s="43" t="s">
        <v>3273</v>
      </c>
      <c r="B2013" s="213" t="s">
        <v>3274</v>
      </c>
      <c r="C2013" s="45" t="s">
        <v>355</v>
      </c>
      <c r="D2013" s="501" t="s">
        <v>1306</v>
      </c>
      <c r="E2013" s="221"/>
      <c r="F2013" s="43" t="s">
        <v>367</v>
      </c>
      <c r="G2013" s="43"/>
      <c r="H2013" s="216">
        <v>160</v>
      </c>
      <c r="I2013" s="216">
        <v>4390</v>
      </c>
      <c r="J2013" s="365">
        <v>0</v>
      </c>
      <c r="K2013" s="217">
        <f t="shared" si="113"/>
        <v>0</v>
      </c>
      <c r="L2013" s="217">
        <f t="shared" si="114"/>
        <v>0</v>
      </c>
      <c r="M2013" s="218">
        <f t="shared" si="112"/>
        <v>702400</v>
      </c>
      <c r="N2013" s="45"/>
      <c r="O2013" s="45" t="s">
        <v>3333</v>
      </c>
      <c r="P2013" s="43" t="s">
        <v>1164</v>
      </c>
      <c r="Q2013" s="45" t="s">
        <v>336</v>
      </c>
      <c r="R2013" s="43" t="s">
        <v>73</v>
      </c>
      <c r="S2013" s="43" t="s">
        <v>109</v>
      </c>
    </row>
    <row r="2014" spans="1:19" s="34" customFormat="1" ht="20.25" customHeight="1">
      <c r="A2014" s="43" t="s">
        <v>3273</v>
      </c>
      <c r="B2014" s="213" t="s">
        <v>3274</v>
      </c>
      <c r="C2014" s="45" t="s">
        <v>355</v>
      </c>
      <c r="D2014" s="501" t="s">
        <v>1306</v>
      </c>
      <c r="E2014" s="221"/>
      <c r="F2014" s="43" t="s">
        <v>83</v>
      </c>
      <c r="G2014" s="43"/>
      <c r="H2014" s="216">
        <v>160</v>
      </c>
      <c r="I2014" s="216">
        <v>11700</v>
      </c>
      <c r="J2014" s="365">
        <v>0</v>
      </c>
      <c r="K2014" s="217">
        <f t="shared" si="113"/>
        <v>0</v>
      </c>
      <c r="L2014" s="217">
        <f t="shared" si="114"/>
        <v>0</v>
      </c>
      <c r="M2014" s="218">
        <f t="shared" si="112"/>
        <v>1872000</v>
      </c>
      <c r="N2014" s="45"/>
      <c r="O2014" s="45"/>
      <c r="P2014" s="43" t="s">
        <v>1164</v>
      </c>
      <c r="Q2014" s="45" t="s">
        <v>336</v>
      </c>
      <c r="R2014" s="43" t="s">
        <v>73</v>
      </c>
      <c r="S2014" s="43" t="s">
        <v>109</v>
      </c>
    </row>
    <row r="2015" spans="1:19" s="34" customFormat="1" ht="20.25" customHeight="1">
      <c r="A2015" s="43" t="s">
        <v>3273</v>
      </c>
      <c r="B2015" s="213" t="s">
        <v>3274</v>
      </c>
      <c r="C2015" s="45" t="s">
        <v>355</v>
      </c>
      <c r="D2015" s="501" t="s">
        <v>1306</v>
      </c>
      <c r="E2015" s="221"/>
      <c r="F2015" s="43" t="s">
        <v>404</v>
      </c>
      <c r="G2015" s="43"/>
      <c r="H2015" s="216">
        <v>160</v>
      </c>
      <c r="I2015" s="216">
        <v>107223</v>
      </c>
      <c r="J2015" s="365">
        <v>0</v>
      </c>
      <c r="K2015" s="217">
        <f t="shared" si="113"/>
        <v>0</v>
      </c>
      <c r="L2015" s="217">
        <f t="shared" si="114"/>
        <v>0</v>
      </c>
      <c r="M2015" s="218">
        <f t="shared" si="112"/>
        <v>17155680</v>
      </c>
      <c r="N2015" s="45"/>
      <c r="O2015" s="45" t="s">
        <v>3334</v>
      </c>
      <c r="P2015" s="43" t="s">
        <v>1164</v>
      </c>
      <c r="Q2015" s="45" t="s">
        <v>276</v>
      </c>
      <c r="R2015" s="43" t="s">
        <v>73</v>
      </c>
      <c r="S2015" s="43" t="s">
        <v>109</v>
      </c>
    </row>
    <row r="2016" spans="1:19" s="34" customFormat="1" ht="20.25" customHeight="1">
      <c r="A2016" s="43" t="s">
        <v>3273</v>
      </c>
      <c r="B2016" s="213" t="s">
        <v>3274</v>
      </c>
      <c r="C2016" s="45" t="s">
        <v>355</v>
      </c>
      <c r="D2016" s="501" t="s">
        <v>1306</v>
      </c>
      <c r="E2016" s="221"/>
      <c r="F2016" s="43" t="s">
        <v>415</v>
      </c>
      <c r="G2016" s="43"/>
      <c r="H2016" s="216">
        <v>160</v>
      </c>
      <c r="I2016" s="216">
        <v>16977</v>
      </c>
      <c r="J2016" s="365">
        <v>0</v>
      </c>
      <c r="K2016" s="217">
        <f t="shared" si="113"/>
        <v>0</v>
      </c>
      <c r="L2016" s="217">
        <f t="shared" si="114"/>
        <v>0</v>
      </c>
      <c r="M2016" s="218">
        <f t="shared" si="112"/>
        <v>2716320</v>
      </c>
      <c r="N2016" s="45"/>
      <c r="O2016" s="45" t="s">
        <v>3334</v>
      </c>
      <c r="P2016" s="43" t="s">
        <v>1164</v>
      </c>
      <c r="Q2016" s="45" t="s">
        <v>336</v>
      </c>
      <c r="R2016" s="43" t="s">
        <v>73</v>
      </c>
      <c r="S2016" s="43" t="s">
        <v>109</v>
      </c>
    </row>
    <row r="2017" spans="1:19" s="34" customFormat="1" ht="20.25" customHeight="1">
      <c r="A2017" s="43" t="s">
        <v>3273</v>
      </c>
      <c r="B2017" s="213" t="s">
        <v>3274</v>
      </c>
      <c r="C2017" s="45" t="s">
        <v>355</v>
      </c>
      <c r="D2017" s="501" t="s">
        <v>1306</v>
      </c>
      <c r="E2017" s="221"/>
      <c r="F2017" s="43" t="s">
        <v>277</v>
      </c>
      <c r="G2017" s="43"/>
      <c r="H2017" s="216">
        <v>160</v>
      </c>
      <c r="I2017" s="216">
        <v>52200</v>
      </c>
      <c r="J2017" s="365">
        <v>0</v>
      </c>
      <c r="K2017" s="217">
        <f t="shared" si="113"/>
        <v>0</v>
      </c>
      <c r="L2017" s="217">
        <f t="shared" si="114"/>
        <v>0</v>
      </c>
      <c r="M2017" s="218">
        <f t="shared" si="112"/>
        <v>8352000</v>
      </c>
      <c r="N2017" s="45"/>
      <c r="O2017" s="45" t="s">
        <v>535</v>
      </c>
      <c r="P2017" s="43" t="s">
        <v>1164</v>
      </c>
      <c r="Q2017" s="45" t="s">
        <v>278</v>
      </c>
      <c r="R2017" s="43" t="s">
        <v>73</v>
      </c>
      <c r="S2017" s="43" t="s">
        <v>109</v>
      </c>
    </row>
    <row r="2018" spans="1:19" s="34" customFormat="1" ht="20.25" customHeight="1">
      <c r="A2018" s="43" t="s">
        <v>3273</v>
      </c>
      <c r="B2018" s="213" t="s">
        <v>3274</v>
      </c>
      <c r="C2018" s="45" t="s">
        <v>355</v>
      </c>
      <c r="D2018" s="501" t="s">
        <v>1306</v>
      </c>
      <c r="E2018" s="221"/>
      <c r="F2018" s="43" t="s">
        <v>985</v>
      </c>
      <c r="G2018" s="43"/>
      <c r="H2018" s="216">
        <v>160</v>
      </c>
      <c r="I2018" s="216">
        <v>7200</v>
      </c>
      <c r="J2018" s="365">
        <v>0</v>
      </c>
      <c r="K2018" s="217">
        <f t="shared" si="113"/>
        <v>0</v>
      </c>
      <c r="L2018" s="217">
        <f t="shared" si="114"/>
        <v>0</v>
      </c>
      <c r="M2018" s="218">
        <f t="shared" si="112"/>
        <v>1152000</v>
      </c>
      <c r="N2018" s="45"/>
      <c r="O2018" s="45" t="s">
        <v>586</v>
      </c>
      <c r="P2018" s="43" t="s">
        <v>1164</v>
      </c>
      <c r="Q2018" s="45" t="s">
        <v>336</v>
      </c>
      <c r="R2018" s="43" t="s">
        <v>73</v>
      </c>
      <c r="S2018" s="43" t="s">
        <v>109</v>
      </c>
    </row>
    <row r="2019" spans="1:19" s="34" customFormat="1" ht="20.25" customHeight="1">
      <c r="A2019" s="43" t="s">
        <v>3273</v>
      </c>
      <c r="B2019" s="213" t="s">
        <v>3274</v>
      </c>
      <c r="C2019" s="45" t="s">
        <v>355</v>
      </c>
      <c r="D2019" s="501" t="s">
        <v>1306</v>
      </c>
      <c r="E2019" s="221"/>
      <c r="F2019" s="43" t="s">
        <v>985</v>
      </c>
      <c r="G2019" s="43"/>
      <c r="H2019" s="216">
        <v>160</v>
      </c>
      <c r="I2019" s="216">
        <v>7200</v>
      </c>
      <c r="J2019" s="365">
        <v>0</v>
      </c>
      <c r="K2019" s="217">
        <f t="shared" si="113"/>
        <v>0</v>
      </c>
      <c r="L2019" s="217">
        <f t="shared" si="114"/>
        <v>0</v>
      </c>
      <c r="M2019" s="218">
        <f t="shared" si="112"/>
        <v>1152000</v>
      </c>
      <c r="N2019" s="45"/>
      <c r="O2019" s="45" t="s">
        <v>587</v>
      </c>
      <c r="P2019" s="43" t="s">
        <v>1164</v>
      </c>
      <c r="Q2019" s="45" t="s">
        <v>336</v>
      </c>
      <c r="R2019" s="43" t="s">
        <v>73</v>
      </c>
      <c r="S2019" s="43" t="s">
        <v>109</v>
      </c>
    </row>
    <row r="2020" spans="1:19" s="34" customFormat="1" ht="20.25" customHeight="1">
      <c r="A2020" s="43" t="s">
        <v>3273</v>
      </c>
      <c r="B2020" s="213" t="s">
        <v>3274</v>
      </c>
      <c r="C2020" s="45" t="s">
        <v>355</v>
      </c>
      <c r="D2020" s="501" t="s">
        <v>1306</v>
      </c>
      <c r="E2020" s="221"/>
      <c r="F2020" s="43" t="s">
        <v>2296</v>
      </c>
      <c r="G2020" s="43"/>
      <c r="H2020" s="216">
        <v>160</v>
      </c>
      <c r="I2020" s="216">
        <v>6300</v>
      </c>
      <c r="J2020" s="365">
        <v>0</v>
      </c>
      <c r="K2020" s="217">
        <f t="shared" si="113"/>
        <v>0</v>
      </c>
      <c r="L2020" s="217">
        <f t="shared" si="114"/>
        <v>0</v>
      </c>
      <c r="M2020" s="218">
        <f t="shared" si="112"/>
        <v>1008000</v>
      </c>
      <c r="N2020" s="45"/>
      <c r="O2020" s="45" t="s">
        <v>586</v>
      </c>
      <c r="P2020" s="43" t="s">
        <v>1164</v>
      </c>
      <c r="Q2020" s="45" t="s">
        <v>336</v>
      </c>
      <c r="R2020" s="43" t="s">
        <v>73</v>
      </c>
      <c r="S2020" s="43" t="s">
        <v>109</v>
      </c>
    </row>
    <row r="2021" spans="1:19" s="34" customFormat="1" ht="20.25" customHeight="1">
      <c r="A2021" s="43" t="s">
        <v>3273</v>
      </c>
      <c r="B2021" s="213" t="s">
        <v>3274</v>
      </c>
      <c r="C2021" s="45" t="s">
        <v>355</v>
      </c>
      <c r="D2021" s="501" t="s">
        <v>1306</v>
      </c>
      <c r="E2021" s="221"/>
      <c r="F2021" s="43" t="s">
        <v>2296</v>
      </c>
      <c r="G2021" s="43"/>
      <c r="H2021" s="216">
        <v>160</v>
      </c>
      <c r="I2021" s="216">
        <v>6300</v>
      </c>
      <c r="J2021" s="365">
        <v>0</v>
      </c>
      <c r="K2021" s="217">
        <f t="shared" si="113"/>
        <v>0</v>
      </c>
      <c r="L2021" s="217">
        <f t="shared" si="114"/>
        <v>0</v>
      </c>
      <c r="M2021" s="218">
        <f t="shared" si="112"/>
        <v>1008000</v>
      </c>
      <c r="N2021" s="45"/>
      <c r="O2021" s="45" t="s">
        <v>587</v>
      </c>
      <c r="P2021" s="43" t="s">
        <v>1164</v>
      </c>
      <c r="Q2021" s="45" t="s">
        <v>336</v>
      </c>
      <c r="R2021" s="43" t="s">
        <v>73</v>
      </c>
      <c r="S2021" s="43" t="s">
        <v>109</v>
      </c>
    </row>
    <row r="2022" spans="1:19" s="34" customFormat="1" ht="20.25" customHeight="1">
      <c r="A2022" s="43" t="s">
        <v>3273</v>
      </c>
      <c r="B2022" s="213" t="s">
        <v>3274</v>
      </c>
      <c r="C2022" s="45" t="s">
        <v>355</v>
      </c>
      <c r="D2022" s="501" t="s">
        <v>1306</v>
      </c>
      <c r="E2022" s="221"/>
      <c r="F2022" s="43" t="s">
        <v>1004</v>
      </c>
      <c r="G2022" s="43"/>
      <c r="H2022" s="216">
        <v>160</v>
      </c>
      <c r="I2022" s="216">
        <v>10025</v>
      </c>
      <c r="J2022" s="365">
        <v>0</v>
      </c>
      <c r="K2022" s="217">
        <f t="shared" si="113"/>
        <v>0</v>
      </c>
      <c r="L2022" s="217">
        <f t="shared" si="114"/>
        <v>0</v>
      </c>
      <c r="M2022" s="218">
        <f t="shared" si="112"/>
        <v>1604000</v>
      </c>
      <c r="N2022" s="45"/>
      <c r="O2022" s="45" t="s">
        <v>3231</v>
      </c>
      <c r="P2022" s="43" t="s">
        <v>1164</v>
      </c>
      <c r="Q2022" s="45" t="s">
        <v>336</v>
      </c>
      <c r="R2022" s="43" t="s">
        <v>73</v>
      </c>
      <c r="S2022" s="43" t="s">
        <v>109</v>
      </c>
    </row>
    <row r="2023" spans="1:19" s="34" customFormat="1" ht="20.25" customHeight="1">
      <c r="A2023" s="43" t="s">
        <v>3273</v>
      </c>
      <c r="B2023" s="213" t="s">
        <v>3274</v>
      </c>
      <c r="C2023" s="45" t="s">
        <v>355</v>
      </c>
      <c r="D2023" s="501" t="s">
        <v>1306</v>
      </c>
      <c r="E2023" s="221"/>
      <c r="F2023" s="43" t="s">
        <v>442</v>
      </c>
      <c r="G2023" s="43"/>
      <c r="H2023" s="216">
        <v>160</v>
      </c>
      <c r="I2023" s="216">
        <v>868</v>
      </c>
      <c r="J2023" s="365">
        <v>0</v>
      </c>
      <c r="K2023" s="217">
        <f t="shared" si="113"/>
        <v>0</v>
      </c>
      <c r="L2023" s="217">
        <f t="shared" si="114"/>
        <v>0</v>
      </c>
      <c r="M2023" s="218">
        <f t="shared" si="112"/>
        <v>138880</v>
      </c>
      <c r="N2023" s="45"/>
      <c r="O2023" s="45" t="s">
        <v>3231</v>
      </c>
      <c r="P2023" s="43" t="s">
        <v>1164</v>
      </c>
      <c r="Q2023" s="45" t="s">
        <v>336</v>
      </c>
      <c r="R2023" s="43" t="s">
        <v>73</v>
      </c>
      <c r="S2023" s="43" t="s">
        <v>109</v>
      </c>
    </row>
    <row r="2024" spans="1:19" s="34" customFormat="1" ht="20.25" customHeight="1">
      <c r="A2024" s="43" t="s">
        <v>3273</v>
      </c>
      <c r="B2024" s="213" t="s">
        <v>3274</v>
      </c>
      <c r="C2024" s="45" t="s">
        <v>355</v>
      </c>
      <c r="D2024" s="501" t="s">
        <v>1306</v>
      </c>
      <c r="E2024" s="221"/>
      <c r="F2024" s="43" t="s">
        <v>81</v>
      </c>
      <c r="G2024" s="43"/>
      <c r="H2024" s="216">
        <v>160</v>
      </c>
      <c r="I2024" s="216">
        <v>6076</v>
      </c>
      <c r="J2024" s="365">
        <v>0</v>
      </c>
      <c r="K2024" s="217">
        <f t="shared" si="113"/>
        <v>0</v>
      </c>
      <c r="L2024" s="217">
        <f t="shared" si="114"/>
        <v>0</v>
      </c>
      <c r="M2024" s="218">
        <f t="shared" si="112"/>
        <v>972160</v>
      </c>
      <c r="N2024" s="45"/>
      <c r="O2024" s="45" t="s">
        <v>3231</v>
      </c>
      <c r="P2024" s="43" t="s">
        <v>1164</v>
      </c>
      <c r="Q2024" s="45" t="s">
        <v>336</v>
      </c>
      <c r="R2024" s="43" t="s">
        <v>73</v>
      </c>
      <c r="S2024" s="43" t="s">
        <v>109</v>
      </c>
    </row>
    <row r="2025" spans="1:19" s="34" customFormat="1" ht="20.25" customHeight="1">
      <c r="A2025" s="43" t="s">
        <v>3273</v>
      </c>
      <c r="B2025" s="213" t="s">
        <v>3274</v>
      </c>
      <c r="C2025" s="45" t="s">
        <v>355</v>
      </c>
      <c r="D2025" s="501" t="s">
        <v>1306</v>
      </c>
      <c r="E2025" s="221"/>
      <c r="F2025" s="43" t="s">
        <v>338</v>
      </c>
      <c r="G2025" s="43"/>
      <c r="H2025" s="216">
        <v>160</v>
      </c>
      <c r="I2025" s="216">
        <v>3732</v>
      </c>
      <c r="J2025" s="365">
        <v>0</v>
      </c>
      <c r="K2025" s="217">
        <f t="shared" si="113"/>
        <v>0</v>
      </c>
      <c r="L2025" s="217">
        <f t="shared" si="114"/>
        <v>0</v>
      </c>
      <c r="M2025" s="218">
        <f t="shared" si="112"/>
        <v>597120</v>
      </c>
      <c r="N2025" s="45"/>
      <c r="O2025" s="45" t="s">
        <v>3231</v>
      </c>
      <c r="P2025" s="43" t="s">
        <v>1164</v>
      </c>
      <c r="Q2025" s="45" t="s">
        <v>336</v>
      </c>
      <c r="R2025" s="43" t="s">
        <v>73</v>
      </c>
      <c r="S2025" s="43" t="s">
        <v>109</v>
      </c>
    </row>
    <row r="2026" spans="1:19" s="34" customFormat="1" ht="20.25" customHeight="1">
      <c r="A2026" s="43" t="s">
        <v>3273</v>
      </c>
      <c r="B2026" s="213" t="s">
        <v>3274</v>
      </c>
      <c r="C2026" s="45" t="s">
        <v>355</v>
      </c>
      <c r="D2026" s="501" t="s">
        <v>1306</v>
      </c>
      <c r="E2026" s="221"/>
      <c r="F2026" s="43" t="s">
        <v>350</v>
      </c>
      <c r="G2026" s="43"/>
      <c r="H2026" s="216">
        <v>160</v>
      </c>
      <c r="I2026" s="216">
        <v>21600</v>
      </c>
      <c r="J2026" s="365">
        <v>0</v>
      </c>
      <c r="K2026" s="217">
        <f t="shared" si="113"/>
        <v>0</v>
      </c>
      <c r="L2026" s="217">
        <f t="shared" si="114"/>
        <v>0</v>
      </c>
      <c r="M2026" s="218">
        <f t="shared" si="112"/>
        <v>3456000</v>
      </c>
      <c r="N2026" s="45"/>
      <c r="O2026" s="45"/>
      <c r="P2026" s="43" t="s">
        <v>1164</v>
      </c>
      <c r="Q2026" s="45" t="s">
        <v>336</v>
      </c>
      <c r="R2026" s="43" t="s">
        <v>73</v>
      </c>
      <c r="S2026" s="43" t="s">
        <v>109</v>
      </c>
    </row>
    <row r="2027" spans="1:19" s="34" customFormat="1" ht="20.25" customHeight="1">
      <c r="A2027" s="43" t="s">
        <v>3273</v>
      </c>
      <c r="B2027" s="213" t="s">
        <v>3274</v>
      </c>
      <c r="C2027" s="45" t="s">
        <v>355</v>
      </c>
      <c r="D2027" s="501" t="s">
        <v>1306</v>
      </c>
      <c r="E2027" s="221"/>
      <c r="F2027" s="43" t="s">
        <v>950</v>
      </c>
      <c r="G2027" s="43"/>
      <c r="H2027" s="216">
        <v>320</v>
      </c>
      <c r="I2027" s="216">
        <v>61774</v>
      </c>
      <c r="J2027" s="365">
        <v>36</v>
      </c>
      <c r="K2027" s="217">
        <f t="shared" si="113"/>
        <v>11520</v>
      </c>
      <c r="L2027" s="217">
        <f t="shared" si="114"/>
        <v>11.52</v>
      </c>
      <c r="M2027" s="218">
        <f t="shared" si="112"/>
        <v>19767680</v>
      </c>
      <c r="N2027" s="45"/>
      <c r="O2027" s="45" t="s">
        <v>2358</v>
      </c>
      <c r="P2027" s="43" t="s">
        <v>1164</v>
      </c>
      <c r="Q2027" s="45" t="s">
        <v>358</v>
      </c>
      <c r="R2027" s="43" t="s">
        <v>68</v>
      </c>
      <c r="S2027" s="43" t="s">
        <v>109</v>
      </c>
    </row>
    <row r="2028" spans="1:19" s="34" customFormat="1" ht="20.25" customHeight="1">
      <c r="A2028" s="43" t="s">
        <v>3273</v>
      </c>
      <c r="B2028" s="213" t="s">
        <v>3274</v>
      </c>
      <c r="C2028" s="45" t="s">
        <v>355</v>
      </c>
      <c r="D2028" s="501" t="s">
        <v>1306</v>
      </c>
      <c r="E2028" s="221"/>
      <c r="F2028" s="43" t="s">
        <v>880</v>
      </c>
      <c r="G2028" s="43"/>
      <c r="H2028" s="216">
        <v>320</v>
      </c>
      <c r="I2028" s="216">
        <v>4118</v>
      </c>
      <c r="J2028" s="365">
        <v>0</v>
      </c>
      <c r="K2028" s="217">
        <f t="shared" si="113"/>
        <v>0</v>
      </c>
      <c r="L2028" s="217">
        <f t="shared" si="114"/>
        <v>0</v>
      </c>
      <c r="M2028" s="218">
        <f t="shared" si="112"/>
        <v>1317760</v>
      </c>
      <c r="N2028" s="45"/>
      <c r="O2028" s="45" t="s">
        <v>2358</v>
      </c>
      <c r="P2028" s="43" t="s">
        <v>1164</v>
      </c>
      <c r="Q2028" s="45" t="s">
        <v>336</v>
      </c>
      <c r="R2028" s="43" t="s">
        <v>73</v>
      </c>
      <c r="S2028" s="43" t="s">
        <v>109</v>
      </c>
    </row>
    <row r="2029" spans="1:19" s="34" customFormat="1" ht="20.25" customHeight="1">
      <c r="A2029" s="43" t="s">
        <v>3273</v>
      </c>
      <c r="B2029" s="213" t="s">
        <v>3274</v>
      </c>
      <c r="C2029" s="45" t="s">
        <v>355</v>
      </c>
      <c r="D2029" s="501" t="s">
        <v>1306</v>
      </c>
      <c r="E2029" s="221"/>
      <c r="F2029" s="43" t="s">
        <v>671</v>
      </c>
      <c r="G2029" s="43"/>
      <c r="H2029" s="216">
        <v>320</v>
      </c>
      <c r="I2029" s="216">
        <v>78185</v>
      </c>
      <c r="J2029" s="365">
        <v>24</v>
      </c>
      <c r="K2029" s="217">
        <f t="shared" si="113"/>
        <v>7680</v>
      </c>
      <c r="L2029" s="217">
        <f t="shared" si="114"/>
        <v>7.68</v>
      </c>
      <c r="M2029" s="218">
        <f t="shared" si="112"/>
        <v>25019200</v>
      </c>
      <c r="N2029" s="45"/>
      <c r="O2029" s="45" t="s">
        <v>542</v>
      </c>
      <c r="P2029" s="43" t="s">
        <v>1164</v>
      </c>
      <c r="Q2029" s="45" t="s">
        <v>341</v>
      </c>
      <c r="R2029" s="43" t="s">
        <v>68</v>
      </c>
      <c r="S2029" s="43" t="s">
        <v>109</v>
      </c>
    </row>
    <row r="2030" spans="1:19" s="34" customFormat="1" ht="20.25" customHeight="1">
      <c r="A2030" s="43" t="s">
        <v>3273</v>
      </c>
      <c r="B2030" s="213" t="s">
        <v>3274</v>
      </c>
      <c r="C2030" s="45" t="s">
        <v>355</v>
      </c>
      <c r="D2030" s="501" t="s">
        <v>1306</v>
      </c>
      <c r="E2030" s="221"/>
      <c r="F2030" s="43" t="s">
        <v>71</v>
      </c>
      <c r="G2030" s="43"/>
      <c r="H2030" s="216">
        <v>320</v>
      </c>
      <c r="I2030" s="216">
        <v>38300</v>
      </c>
      <c r="J2030" s="365">
        <v>0</v>
      </c>
      <c r="K2030" s="217">
        <f t="shared" si="113"/>
        <v>0</v>
      </c>
      <c r="L2030" s="217">
        <f t="shared" si="114"/>
        <v>0</v>
      </c>
      <c r="M2030" s="218">
        <f t="shared" si="112"/>
        <v>12256000</v>
      </c>
      <c r="N2030" s="45"/>
      <c r="O2030" s="45" t="s">
        <v>3230</v>
      </c>
      <c r="P2030" s="43" t="s">
        <v>1164</v>
      </c>
      <c r="Q2030" s="45" t="s">
        <v>271</v>
      </c>
      <c r="R2030" s="43" t="s">
        <v>73</v>
      </c>
      <c r="S2030" s="43" t="s">
        <v>109</v>
      </c>
    </row>
    <row r="2031" spans="1:19" s="34" customFormat="1" ht="20.25" customHeight="1">
      <c r="A2031" s="43" t="s">
        <v>3275</v>
      </c>
      <c r="B2031" s="213" t="s">
        <v>3276</v>
      </c>
      <c r="C2031" s="45" t="s">
        <v>355</v>
      </c>
      <c r="D2031" s="501" t="s">
        <v>1299</v>
      </c>
      <c r="E2031" s="221"/>
      <c r="F2031" s="43" t="s">
        <v>950</v>
      </c>
      <c r="G2031" s="43"/>
      <c r="H2031" s="216">
        <v>322</v>
      </c>
      <c r="I2031" s="216">
        <v>54841</v>
      </c>
      <c r="J2031" s="365">
        <v>36</v>
      </c>
      <c r="K2031" s="217">
        <f t="shared" si="113"/>
        <v>11592</v>
      </c>
      <c r="L2031" s="217">
        <f t="shared" si="114"/>
        <v>11.592000000000001</v>
      </c>
      <c r="M2031" s="218">
        <f t="shared" si="112"/>
        <v>17658802</v>
      </c>
      <c r="N2031" s="45"/>
      <c r="O2031" s="45" t="s">
        <v>2358</v>
      </c>
      <c r="P2031" s="43" t="s">
        <v>1164</v>
      </c>
      <c r="Q2031" s="45" t="s">
        <v>358</v>
      </c>
      <c r="R2031" s="43" t="s">
        <v>68</v>
      </c>
      <c r="S2031" s="43" t="s">
        <v>109</v>
      </c>
    </row>
    <row r="2032" spans="1:19" s="34" customFormat="1" ht="20.25" customHeight="1">
      <c r="A2032" s="43" t="s">
        <v>3275</v>
      </c>
      <c r="B2032" s="213" t="s">
        <v>3276</v>
      </c>
      <c r="C2032" s="45" t="s">
        <v>355</v>
      </c>
      <c r="D2032" s="501" t="s">
        <v>1299</v>
      </c>
      <c r="E2032" s="221"/>
      <c r="F2032" s="43" t="s">
        <v>880</v>
      </c>
      <c r="G2032" s="43"/>
      <c r="H2032" s="216">
        <v>322</v>
      </c>
      <c r="I2032" s="216">
        <v>3656</v>
      </c>
      <c r="J2032" s="365">
        <v>0</v>
      </c>
      <c r="K2032" s="217">
        <f t="shared" si="113"/>
        <v>0</v>
      </c>
      <c r="L2032" s="217">
        <f t="shared" si="114"/>
        <v>0</v>
      </c>
      <c r="M2032" s="218">
        <f t="shared" si="112"/>
        <v>1177232</v>
      </c>
      <c r="N2032" s="45"/>
      <c r="O2032" s="45" t="s">
        <v>2358</v>
      </c>
      <c r="P2032" s="43" t="s">
        <v>1164</v>
      </c>
      <c r="Q2032" s="45" t="s">
        <v>336</v>
      </c>
      <c r="R2032" s="43" t="s">
        <v>73</v>
      </c>
      <c r="S2032" s="43" t="s">
        <v>109</v>
      </c>
    </row>
    <row r="2033" spans="1:19" s="34" customFormat="1" ht="20.25" customHeight="1">
      <c r="A2033" s="43" t="s">
        <v>3275</v>
      </c>
      <c r="B2033" s="213" t="s">
        <v>3276</v>
      </c>
      <c r="C2033" s="45" t="s">
        <v>355</v>
      </c>
      <c r="D2033" s="501" t="s">
        <v>1299</v>
      </c>
      <c r="E2033" s="221"/>
      <c r="F2033" s="43" t="s">
        <v>589</v>
      </c>
      <c r="G2033" s="43"/>
      <c r="H2033" s="216">
        <v>322</v>
      </c>
      <c r="I2033" s="216">
        <v>30568</v>
      </c>
      <c r="J2033" s="365">
        <v>15</v>
      </c>
      <c r="K2033" s="217">
        <f t="shared" si="113"/>
        <v>4830</v>
      </c>
      <c r="L2033" s="217">
        <f t="shared" si="114"/>
        <v>4.83</v>
      </c>
      <c r="M2033" s="218">
        <f t="shared" si="112"/>
        <v>9842896</v>
      </c>
      <c r="N2033" s="45"/>
      <c r="O2033" s="45" t="s">
        <v>1386</v>
      </c>
      <c r="P2033" s="43" t="s">
        <v>1164</v>
      </c>
      <c r="Q2033" s="45" t="s">
        <v>270</v>
      </c>
      <c r="R2033" s="43" t="s">
        <v>68</v>
      </c>
      <c r="S2033" s="43" t="s">
        <v>109</v>
      </c>
    </row>
    <row r="2034" spans="1:19" s="34" customFormat="1" ht="20.25" customHeight="1">
      <c r="A2034" s="43" t="s">
        <v>3275</v>
      </c>
      <c r="B2034" s="213" t="s">
        <v>3276</v>
      </c>
      <c r="C2034" s="45" t="s">
        <v>355</v>
      </c>
      <c r="D2034" s="501" t="s">
        <v>1299</v>
      </c>
      <c r="E2034" s="221"/>
      <c r="F2034" s="43" t="s">
        <v>1387</v>
      </c>
      <c r="G2034" s="43"/>
      <c r="H2034" s="216">
        <v>322</v>
      </c>
      <c r="I2034" s="216">
        <v>15087</v>
      </c>
      <c r="J2034" s="365">
        <v>0</v>
      </c>
      <c r="K2034" s="217">
        <f t="shared" si="113"/>
        <v>0</v>
      </c>
      <c r="L2034" s="217">
        <f t="shared" si="114"/>
        <v>0</v>
      </c>
      <c r="M2034" s="218">
        <f t="shared" si="112"/>
        <v>4858014</v>
      </c>
      <c r="N2034" s="45"/>
      <c r="O2034" s="45" t="s">
        <v>1386</v>
      </c>
      <c r="P2034" s="43" t="s">
        <v>1164</v>
      </c>
      <c r="Q2034" s="45" t="s">
        <v>577</v>
      </c>
      <c r="R2034" s="43" t="s">
        <v>68</v>
      </c>
      <c r="S2034" s="43" t="s">
        <v>109</v>
      </c>
    </row>
    <row r="2035" spans="1:19" s="34" customFormat="1" ht="20.25" customHeight="1">
      <c r="A2035" s="43" t="s">
        <v>3277</v>
      </c>
      <c r="B2035" s="213" t="s">
        <v>3278</v>
      </c>
      <c r="C2035" s="45" t="s">
        <v>425</v>
      </c>
      <c r="D2035" s="501" t="s">
        <v>516</v>
      </c>
      <c r="E2035" s="221"/>
      <c r="F2035" s="43" t="s">
        <v>950</v>
      </c>
      <c r="G2035" s="43"/>
      <c r="H2035" s="216">
        <v>176</v>
      </c>
      <c r="I2035" s="216">
        <v>50276</v>
      </c>
      <c r="J2035" s="365">
        <v>36</v>
      </c>
      <c r="K2035" s="217">
        <f t="shared" si="113"/>
        <v>6336</v>
      </c>
      <c r="L2035" s="217">
        <f t="shared" si="114"/>
        <v>6.3360000000000003</v>
      </c>
      <c r="M2035" s="218">
        <f t="shared" si="112"/>
        <v>8848576</v>
      </c>
      <c r="N2035" s="45"/>
      <c r="O2035" s="45" t="s">
        <v>2391</v>
      </c>
      <c r="P2035" s="43" t="s">
        <v>372</v>
      </c>
      <c r="Q2035" s="45" t="s">
        <v>358</v>
      </c>
      <c r="R2035" s="43" t="s">
        <v>68</v>
      </c>
      <c r="S2035" s="43" t="s">
        <v>109</v>
      </c>
    </row>
    <row r="2036" spans="1:19" s="34" customFormat="1" ht="20.25" customHeight="1">
      <c r="A2036" s="43" t="s">
        <v>3277</v>
      </c>
      <c r="B2036" s="213" t="s">
        <v>3278</v>
      </c>
      <c r="C2036" s="45" t="s">
        <v>425</v>
      </c>
      <c r="D2036" s="501" t="s">
        <v>516</v>
      </c>
      <c r="E2036" s="221"/>
      <c r="F2036" s="43" t="s">
        <v>880</v>
      </c>
      <c r="G2036" s="43"/>
      <c r="H2036" s="216">
        <v>176</v>
      </c>
      <c r="I2036" s="216">
        <v>3352</v>
      </c>
      <c r="J2036" s="365">
        <v>0</v>
      </c>
      <c r="K2036" s="217">
        <f t="shared" si="113"/>
        <v>0</v>
      </c>
      <c r="L2036" s="217">
        <f t="shared" si="114"/>
        <v>0</v>
      </c>
      <c r="M2036" s="218">
        <f t="shared" si="112"/>
        <v>589952</v>
      </c>
      <c r="N2036" s="45"/>
      <c r="O2036" s="45" t="s">
        <v>2391</v>
      </c>
      <c r="P2036" s="43" t="s">
        <v>372</v>
      </c>
      <c r="Q2036" s="45" t="s">
        <v>336</v>
      </c>
      <c r="R2036" s="43" t="s">
        <v>73</v>
      </c>
      <c r="S2036" s="43" t="s">
        <v>109</v>
      </c>
    </row>
    <row r="2037" spans="1:19" s="34" customFormat="1" ht="20.25" customHeight="1">
      <c r="A2037" s="43" t="s">
        <v>3277</v>
      </c>
      <c r="B2037" s="213" t="s">
        <v>3278</v>
      </c>
      <c r="C2037" s="45" t="s">
        <v>425</v>
      </c>
      <c r="D2037" s="501" t="s">
        <v>516</v>
      </c>
      <c r="E2037" s="221"/>
      <c r="F2037" s="43" t="s">
        <v>642</v>
      </c>
      <c r="G2037" s="43"/>
      <c r="H2037" s="216">
        <v>178</v>
      </c>
      <c r="I2037" s="216">
        <v>29456</v>
      </c>
      <c r="J2037" s="365">
        <v>18</v>
      </c>
      <c r="K2037" s="217">
        <f t="shared" si="113"/>
        <v>3204</v>
      </c>
      <c r="L2037" s="217">
        <f t="shared" si="114"/>
        <v>3.2040000000000002</v>
      </c>
      <c r="M2037" s="218">
        <f t="shared" si="112"/>
        <v>5243168</v>
      </c>
      <c r="N2037" s="45"/>
      <c r="O2037" s="45" t="s">
        <v>1386</v>
      </c>
      <c r="P2037" s="43" t="s">
        <v>372</v>
      </c>
      <c r="Q2037" s="45" t="s">
        <v>270</v>
      </c>
      <c r="R2037" s="43" t="s">
        <v>68</v>
      </c>
      <c r="S2037" s="43" t="s">
        <v>109</v>
      </c>
    </row>
    <row r="2038" spans="1:19" s="34" customFormat="1" ht="20.25" customHeight="1">
      <c r="A2038" s="43" t="s">
        <v>3277</v>
      </c>
      <c r="B2038" s="213" t="s">
        <v>3278</v>
      </c>
      <c r="C2038" s="45" t="s">
        <v>425</v>
      </c>
      <c r="D2038" s="501" t="s">
        <v>516</v>
      </c>
      <c r="E2038" s="221"/>
      <c r="F2038" s="43" t="s">
        <v>1387</v>
      </c>
      <c r="G2038" s="43"/>
      <c r="H2038" s="216">
        <v>178</v>
      </c>
      <c r="I2038" s="216">
        <v>14538</v>
      </c>
      <c r="J2038" s="365">
        <v>0</v>
      </c>
      <c r="K2038" s="217">
        <f t="shared" si="113"/>
        <v>0</v>
      </c>
      <c r="L2038" s="217">
        <f t="shared" si="114"/>
        <v>0</v>
      </c>
      <c r="M2038" s="218">
        <f t="shared" si="112"/>
        <v>2587764</v>
      </c>
      <c r="N2038" s="45"/>
      <c r="O2038" s="45" t="s">
        <v>1386</v>
      </c>
      <c r="P2038" s="43" t="s">
        <v>372</v>
      </c>
      <c r="Q2038" s="45" t="s">
        <v>577</v>
      </c>
      <c r="R2038" s="43" t="s">
        <v>68</v>
      </c>
      <c r="S2038" s="43" t="s">
        <v>109</v>
      </c>
    </row>
    <row r="2039" spans="1:19" s="34" customFormat="1" ht="20.25" customHeight="1">
      <c r="A2039" s="43" t="s">
        <v>3277</v>
      </c>
      <c r="B2039" s="213" t="s">
        <v>3278</v>
      </c>
      <c r="C2039" s="45" t="s">
        <v>425</v>
      </c>
      <c r="D2039" s="501" t="s">
        <v>516</v>
      </c>
      <c r="E2039" s="221"/>
      <c r="F2039" s="43" t="s">
        <v>2383</v>
      </c>
      <c r="G2039" s="43"/>
      <c r="H2039" s="216">
        <v>191</v>
      </c>
      <c r="I2039" s="216">
        <v>31274</v>
      </c>
      <c r="J2039" s="365">
        <v>0</v>
      </c>
      <c r="K2039" s="217">
        <f t="shared" si="113"/>
        <v>0</v>
      </c>
      <c r="L2039" s="217">
        <f t="shared" si="114"/>
        <v>0</v>
      </c>
      <c r="M2039" s="218">
        <f t="shared" si="112"/>
        <v>5973334</v>
      </c>
      <c r="N2039" s="45"/>
      <c r="O2039" s="45" t="s">
        <v>2390</v>
      </c>
      <c r="P2039" s="43" t="s">
        <v>372</v>
      </c>
      <c r="Q2039" s="45" t="s">
        <v>358</v>
      </c>
      <c r="R2039" s="43" t="s">
        <v>73</v>
      </c>
      <c r="S2039" s="43" t="s">
        <v>109</v>
      </c>
    </row>
    <row r="2040" spans="1:19" s="34" customFormat="1" ht="20.25" customHeight="1">
      <c r="A2040" s="43" t="s">
        <v>3277</v>
      </c>
      <c r="B2040" s="213" t="s">
        <v>3278</v>
      </c>
      <c r="C2040" s="45" t="s">
        <v>425</v>
      </c>
      <c r="D2040" s="501" t="s">
        <v>516</v>
      </c>
      <c r="E2040" s="221"/>
      <c r="F2040" s="43" t="s">
        <v>880</v>
      </c>
      <c r="G2040" s="43"/>
      <c r="H2040" s="216">
        <v>191</v>
      </c>
      <c r="I2040" s="216">
        <v>3856</v>
      </c>
      <c r="J2040" s="365">
        <v>0</v>
      </c>
      <c r="K2040" s="217">
        <f t="shared" si="113"/>
        <v>0</v>
      </c>
      <c r="L2040" s="217">
        <f t="shared" si="114"/>
        <v>0</v>
      </c>
      <c r="M2040" s="218">
        <f t="shared" si="112"/>
        <v>736496</v>
      </c>
      <c r="N2040" s="45"/>
      <c r="O2040" s="45" t="s">
        <v>2390</v>
      </c>
      <c r="P2040" s="43" t="s">
        <v>372</v>
      </c>
      <c r="Q2040" s="45" t="s">
        <v>336</v>
      </c>
      <c r="R2040" s="43" t="s">
        <v>73</v>
      </c>
      <c r="S2040" s="43" t="s">
        <v>109</v>
      </c>
    </row>
    <row r="2041" spans="1:19" s="34" customFormat="1" ht="20.25" customHeight="1">
      <c r="A2041" s="43" t="s">
        <v>3277</v>
      </c>
      <c r="B2041" s="213" t="s">
        <v>3278</v>
      </c>
      <c r="C2041" s="45" t="s">
        <v>425</v>
      </c>
      <c r="D2041" s="501" t="s">
        <v>516</v>
      </c>
      <c r="E2041" s="221"/>
      <c r="F2041" s="43" t="s">
        <v>880</v>
      </c>
      <c r="G2041" s="43"/>
      <c r="H2041" s="216">
        <v>191</v>
      </c>
      <c r="I2041" s="216">
        <v>3856</v>
      </c>
      <c r="J2041" s="365">
        <v>0</v>
      </c>
      <c r="K2041" s="217">
        <f t="shared" si="113"/>
        <v>0</v>
      </c>
      <c r="L2041" s="217">
        <f t="shared" si="114"/>
        <v>0</v>
      </c>
      <c r="M2041" s="218">
        <f t="shared" si="112"/>
        <v>736496</v>
      </c>
      <c r="N2041" s="45"/>
      <c r="O2041" s="45" t="s">
        <v>2390</v>
      </c>
      <c r="P2041" s="43" t="s">
        <v>372</v>
      </c>
      <c r="Q2041" s="45" t="s">
        <v>336</v>
      </c>
      <c r="R2041" s="43" t="s">
        <v>73</v>
      </c>
      <c r="S2041" s="43" t="s">
        <v>109</v>
      </c>
    </row>
    <row r="2042" spans="1:19" s="34" customFormat="1" ht="20.25" customHeight="1">
      <c r="A2042" s="43" t="s">
        <v>3277</v>
      </c>
      <c r="B2042" s="213" t="s">
        <v>3278</v>
      </c>
      <c r="C2042" s="45" t="s">
        <v>425</v>
      </c>
      <c r="D2042" s="501" t="s">
        <v>516</v>
      </c>
      <c r="E2042" s="221"/>
      <c r="F2042" s="43" t="s">
        <v>1575</v>
      </c>
      <c r="G2042" s="43"/>
      <c r="H2042" s="216">
        <v>191</v>
      </c>
      <c r="I2042" s="216">
        <v>7711</v>
      </c>
      <c r="J2042" s="365">
        <v>0</v>
      </c>
      <c r="K2042" s="217">
        <f t="shared" si="113"/>
        <v>0</v>
      </c>
      <c r="L2042" s="217">
        <f t="shared" si="114"/>
        <v>0</v>
      </c>
      <c r="M2042" s="218">
        <f t="shared" si="112"/>
        <v>1472801</v>
      </c>
      <c r="N2042" s="45"/>
      <c r="O2042" s="45" t="s">
        <v>2390</v>
      </c>
      <c r="P2042" s="43" t="s">
        <v>372</v>
      </c>
      <c r="Q2042" s="45" t="s">
        <v>336</v>
      </c>
      <c r="R2042" s="43" t="s">
        <v>73</v>
      </c>
      <c r="S2042" s="43" t="s">
        <v>109</v>
      </c>
    </row>
    <row r="2043" spans="1:19" s="34" customFormat="1" ht="20.25" customHeight="1">
      <c r="A2043" s="43" t="s">
        <v>3277</v>
      </c>
      <c r="B2043" s="213" t="s">
        <v>3278</v>
      </c>
      <c r="C2043" s="45" t="s">
        <v>425</v>
      </c>
      <c r="D2043" s="501" t="s">
        <v>516</v>
      </c>
      <c r="E2043" s="221"/>
      <c r="F2043" s="43" t="s">
        <v>882</v>
      </c>
      <c r="G2043" s="43"/>
      <c r="H2043" s="216">
        <v>191</v>
      </c>
      <c r="I2043" s="216">
        <v>9104</v>
      </c>
      <c r="J2043" s="365">
        <v>0</v>
      </c>
      <c r="K2043" s="217">
        <f t="shared" si="113"/>
        <v>0</v>
      </c>
      <c r="L2043" s="217">
        <f t="shared" si="114"/>
        <v>0</v>
      </c>
      <c r="M2043" s="218">
        <f t="shared" si="112"/>
        <v>1738864</v>
      </c>
      <c r="N2043" s="45"/>
      <c r="O2043" s="45" t="s">
        <v>2390</v>
      </c>
      <c r="P2043" s="43" t="s">
        <v>372</v>
      </c>
      <c r="Q2043" s="45" t="s">
        <v>336</v>
      </c>
      <c r="R2043" s="43" t="s">
        <v>73</v>
      </c>
      <c r="S2043" s="43" t="s">
        <v>109</v>
      </c>
    </row>
    <row r="2044" spans="1:19" s="34" customFormat="1" ht="20.25" customHeight="1">
      <c r="A2044" s="43" t="s">
        <v>3277</v>
      </c>
      <c r="B2044" s="213" t="s">
        <v>3278</v>
      </c>
      <c r="C2044" s="45" t="s">
        <v>425</v>
      </c>
      <c r="D2044" s="501" t="s">
        <v>516</v>
      </c>
      <c r="E2044" s="221"/>
      <c r="F2044" s="43" t="s">
        <v>880</v>
      </c>
      <c r="G2044" s="43"/>
      <c r="H2044" s="216">
        <v>176</v>
      </c>
      <c r="I2044" s="216">
        <v>3671</v>
      </c>
      <c r="J2044" s="365">
        <v>0</v>
      </c>
      <c r="K2044" s="217">
        <f t="shared" si="113"/>
        <v>0</v>
      </c>
      <c r="L2044" s="217">
        <f t="shared" si="114"/>
        <v>0</v>
      </c>
      <c r="M2044" s="218">
        <f t="shared" si="112"/>
        <v>646096</v>
      </c>
      <c r="N2044" s="45"/>
      <c r="O2044" s="45" t="s">
        <v>3335</v>
      </c>
      <c r="P2044" s="43" t="s">
        <v>372</v>
      </c>
      <c r="Q2044" s="45" t="s">
        <v>336</v>
      </c>
      <c r="R2044" s="43" t="s">
        <v>73</v>
      </c>
      <c r="S2044" s="43" t="s">
        <v>109</v>
      </c>
    </row>
    <row r="2045" spans="1:19" s="34" customFormat="1" ht="20.25" customHeight="1">
      <c r="A2045" s="43" t="s">
        <v>3277</v>
      </c>
      <c r="B2045" s="213" t="s">
        <v>3278</v>
      </c>
      <c r="C2045" s="45" t="s">
        <v>425</v>
      </c>
      <c r="D2045" s="501" t="s">
        <v>516</v>
      </c>
      <c r="E2045" s="221"/>
      <c r="F2045" s="43" t="s">
        <v>880</v>
      </c>
      <c r="G2045" s="43"/>
      <c r="H2045" s="216">
        <v>176</v>
      </c>
      <c r="I2045" s="216">
        <v>3671</v>
      </c>
      <c r="J2045" s="365">
        <v>0</v>
      </c>
      <c r="K2045" s="217">
        <f t="shared" si="113"/>
        <v>0</v>
      </c>
      <c r="L2045" s="217">
        <f t="shared" si="114"/>
        <v>0</v>
      </c>
      <c r="M2045" s="218">
        <f t="shared" si="112"/>
        <v>646096</v>
      </c>
      <c r="N2045" s="45"/>
      <c r="O2045" s="45" t="s">
        <v>3335</v>
      </c>
      <c r="P2045" s="43" t="s">
        <v>372</v>
      </c>
      <c r="Q2045" s="45" t="s">
        <v>336</v>
      </c>
      <c r="R2045" s="43" t="s">
        <v>73</v>
      </c>
      <c r="S2045" s="43" t="s">
        <v>109</v>
      </c>
    </row>
    <row r="2046" spans="1:19" s="34" customFormat="1" ht="20.25" customHeight="1">
      <c r="A2046" s="43" t="s">
        <v>3277</v>
      </c>
      <c r="B2046" s="213" t="s">
        <v>3278</v>
      </c>
      <c r="C2046" s="45" t="s">
        <v>425</v>
      </c>
      <c r="D2046" s="501" t="s">
        <v>516</v>
      </c>
      <c r="E2046" s="221"/>
      <c r="F2046" s="43" t="s">
        <v>3110</v>
      </c>
      <c r="G2046" s="43"/>
      <c r="H2046" s="216">
        <v>176</v>
      </c>
      <c r="I2046" s="216">
        <v>49358</v>
      </c>
      <c r="J2046" s="365">
        <v>0</v>
      </c>
      <c r="K2046" s="217">
        <f t="shared" si="113"/>
        <v>0</v>
      </c>
      <c r="L2046" s="217">
        <f t="shared" si="114"/>
        <v>0</v>
      </c>
      <c r="M2046" s="218">
        <f t="shared" si="112"/>
        <v>8687008</v>
      </c>
      <c r="N2046" s="45"/>
      <c r="O2046" s="45" t="s">
        <v>3335</v>
      </c>
      <c r="P2046" s="43" t="s">
        <v>372</v>
      </c>
      <c r="Q2046" s="45" t="s">
        <v>358</v>
      </c>
      <c r="R2046" s="43" t="s">
        <v>73</v>
      </c>
      <c r="S2046" s="43" t="s">
        <v>109</v>
      </c>
    </row>
    <row r="2047" spans="1:19" s="34" customFormat="1" ht="20.25" customHeight="1">
      <c r="A2047" s="43" t="s">
        <v>3277</v>
      </c>
      <c r="B2047" s="213" t="s">
        <v>3278</v>
      </c>
      <c r="C2047" s="45" t="s">
        <v>425</v>
      </c>
      <c r="D2047" s="501" t="s">
        <v>516</v>
      </c>
      <c r="E2047" s="221"/>
      <c r="F2047" s="43" t="s">
        <v>1046</v>
      </c>
      <c r="G2047" s="43"/>
      <c r="H2047" s="216">
        <v>176</v>
      </c>
      <c r="I2047" s="216">
        <v>10496</v>
      </c>
      <c r="J2047" s="365">
        <v>0</v>
      </c>
      <c r="K2047" s="217">
        <f t="shared" si="113"/>
        <v>0</v>
      </c>
      <c r="L2047" s="217">
        <f t="shared" si="114"/>
        <v>0</v>
      </c>
      <c r="M2047" s="218">
        <f t="shared" si="112"/>
        <v>1847296</v>
      </c>
      <c r="N2047" s="45"/>
      <c r="O2047" s="45" t="s">
        <v>3336</v>
      </c>
      <c r="P2047" s="43" t="s">
        <v>372</v>
      </c>
      <c r="Q2047" s="45" t="s">
        <v>360</v>
      </c>
      <c r="R2047" s="43" t="s">
        <v>73</v>
      </c>
      <c r="S2047" s="43" t="s">
        <v>109</v>
      </c>
    </row>
    <row r="2048" spans="1:19" s="34" customFormat="1" ht="20.25" customHeight="1">
      <c r="A2048" s="43" t="s">
        <v>3277</v>
      </c>
      <c r="B2048" s="213" t="s">
        <v>3278</v>
      </c>
      <c r="C2048" s="45" t="s">
        <v>425</v>
      </c>
      <c r="D2048" s="501" t="s">
        <v>516</v>
      </c>
      <c r="E2048" s="221"/>
      <c r="F2048" s="43" t="s">
        <v>888</v>
      </c>
      <c r="G2048" s="43"/>
      <c r="H2048" s="216">
        <v>176</v>
      </c>
      <c r="I2048" s="216">
        <v>11537</v>
      </c>
      <c r="J2048" s="365">
        <v>0</v>
      </c>
      <c r="K2048" s="217">
        <f t="shared" si="113"/>
        <v>0</v>
      </c>
      <c r="L2048" s="217">
        <f t="shared" si="114"/>
        <v>0</v>
      </c>
      <c r="M2048" s="218">
        <f t="shared" si="112"/>
        <v>2030512</v>
      </c>
      <c r="N2048" s="45"/>
      <c r="O2048" s="45" t="s">
        <v>3336</v>
      </c>
      <c r="P2048" s="43" t="s">
        <v>372</v>
      </c>
      <c r="Q2048" s="45" t="s">
        <v>360</v>
      </c>
      <c r="R2048" s="43" t="s">
        <v>73</v>
      </c>
      <c r="S2048" s="43" t="s">
        <v>109</v>
      </c>
    </row>
    <row r="2049" spans="1:19" s="34" customFormat="1" ht="20.25" customHeight="1">
      <c r="A2049" s="43" t="s">
        <v>3277</v>
      </c>
      <c r="B2049" s="213" t="s">
        <v>3278</v>
      </c>
      <c r="C2049" s="45" t="s">
        <v>425</v>
      </c>
      <c r="D2049" s="501" t="s">
        <v>516</v>
      </c>
      <c r="E2049" s="221"/>
      <c r="F2049" s="43" t="s">
        <v>3294</v>
      </c>
      <c r="G2049" s="43"/>
      <c r="H2049" s="216">
        <v>176</v>
      </c>
      <c r="I2049" s="216">
        <v>3383</v>
      </c>
      <c r="J2049" s="365">
        <v>0</v>
      </c>
      <c r="K2049" s="217">
        <f t="shared" si="113"/>
        <v>0</v>
      </c>
      <c r="L2049" s="217">
        <f t="shared" si="114"/>
        <v>0</v>
      </c>
      <c r="M2049" s="218">
        <f t="shared" si="112"/>
        <v>595408</v>
      </c>
      <c r="N2049" s="45"/>
      <c r="O2049" s="45" t="s">
        <v>3336</v>
      </c>
      <c r="P2049" s="43" t="s">
        <v>372</v>
      </c>
      <c r="Q2049" s="45" t="s">
        <v>360</v>
      </c>
      <c r="R2049" s="43" t="s">
        <v>73</v>
      </c>
      <c r="S2049" s="43" t="s">
        <v>109</v>
      </c>
    </row>
    <row r="2050" spans="1:19" s="34" customFormat="1" ht="20.25" customHeight="1">
      <c r="A2050" s="43" t="s">
        <v>3277</v>
      </c>
      <c r="B2050" s="213" t="s">
        <v>3278</v>
      </c>
      <c r="C2050" s="45" t="s">
        <v>425</v>
      </c>
      <c r="D2050" s="501" t="s">
        <v>516</v>
      </c>
      <c r="E2050" s="221"/>
      <c r="F2050" s="43" t="s">
        <v>1671</v>
      </c>
      <c r="G2050" s="43"/>
      <c r="H2050" s="216">
        <v>176</v>
      </c>
      <c r="I2050" s="216">
        <v>3383</v>
      </c>
      <c r="J2050" s="365">
        <v>0</v>
      </c>
      <c r="K2050" s="217">
        <f t="shared" si="113"/>
        <v>0</v>
      </c>
      <c r="L2050" s="217">
        <f t="shared" si="114"/>
        <v>0</v>
      </c>
      <c r="M2050" s="218">
        <f t="shared" si="112"/>
        <v>595408</v>
      </c>
      <c r="N2050" s="45"/>
      <c r="O2050" s="45" t="s">
        <v>3336</v>
      </c>
      <c r="P2050" s="43" t="s">
        <v>372</v>
      </c>
      <c r="Q2050" s="45" t="s">
        <v>360</v>
      </c>
      <c r="R2050" s="43" t="s">
        <v>73</v>
      </c>
      <c r="S2050" s="43" t="s">
        <v>109</v>
      </c>
    </row>
    <row r="2051" spans="1:19" s="34" customFormat="1" ht="20.25" customHeight="1">
      <c r="A2051" s="43" t="s">
        <v>3277</v>
      </c>
      <c r="B2051" s="213" t="s">
        <v>3278</v>
      </c>
      <c r="C2051" s="45" t="s">
        <v>425</v>
      </c>
      <c r="D2051" s="501" t="s">
        <v>516</v>
      </c>
      <c r="E2051" s="221"/>
      <c r="F2051" s="43" t="s">
        <v>465</v>
      </c>
      <c r="G2051" s="43"/>
      <c r="H2051" s="216">
        <v>176</v>
      </c>
      <c r="I2051" s="216">
        <v>8550</v>
      </c>
      <c r="J2051" s="365">
        <v>0</v>
      </c>
      <c r="K2051" s="217">
        <f t="shared" si="113"/>
        <v>0</v>
      </c>
      <c r="L2051" s="217">
        <f t="shared" si="114"/>
        <v>0</v>
      </c>
      <c r="M2051" s="218">
        <f t="shared" si="112"/>
        <v>1504800</v>
      </c>
      <c r="N2051" s="45"/>
      <c r="O2051" s="45" t="s">
        <v>3092</v>
      </c>
      <c r="P2051" s="43" t="s">
        <v>372</v>
      </c>
      <c r="Q2051" s="45" t="s">
        <v>360</v>
      </c>
      <c r="R2051" s="43" t="s">
        <v>73</v>
      </c>
      <c r="S2051" s="43" t="s">
        <v>109</v>
      </c>
    </row>
    <row r="2052" spans="1:19" s="34" customFormat="1" ht="20.25" customHeight="1">
      <c r="A2052" s="43" t="s">
        <v>3277</v>
      </c>
      <c r="B2052" s="213" t="s">
        <v>3278</v>
      </c>
      <c r="C2052" s="45" t="s">
        <v>425</v>
      </c>
      <c r="D2052" s="501" t="s">
        <v>516</v>
      </c>
      <c r="E2052" s="221"/>
      <c r="F2052" s="43" t="s">
        <v>985</v>
      </c>
      <c r="G2052" s="43"/>
      <c r="H2052" s="216">
        <v>176</v>
      </c>
      <c r="I2052" s="216">
        <v>7200</v>
      </c>
      <c r="J2052" s="365">
        <v>0</v>
      </c>
      <c r="K2052" s="217">
        <f t="shared" si="113"/>
        <v>0</v>
      </c>
      <c r="L2052" s="217">
        <f t="shared" si="114"/>
        <v>0</v>
      </c>
      <c r="M2052" s="218">
        <f t="shared" si="112"/>
        <v>1267200</v>
      </c>
      <c r="N2052" s="45"/>
      <c r="O2052" s="45" t="s">
        <v>586</v>
      </c>
      <c r="P2052" s="43" t="s">
        <v>372</v>
      </c>
      <c r="Q2052" s="45" t="s">
        <v>336</v>
      </c>
      <c r="R2052" s="43" t="s">
        <v>73</v>
      </c>
      <c r="S2052" s="43" t="s">
        <v>109</v>
      </c>
    </row>
    <row r="2053" spans="1:19" s="34" customFormat="1" ht="20.25" customHeight="1">
      <c r="A2053" s="43" t="s">
        <v>3277</v>
      </c>
      <c r="B2053" s="213" t="s">
        <v>3278</v>
      </c>
      <c r="C2053" s="45" t="s">
        <v>425</v>
      </c>
      <c r="D2053" s="501" t="s">
        <v>516</v>
      </c>
      <c r="E2053" s="221"/>
      <c r="F2053" s="43" t="s">
        <v>985</v>
      </c>
      <c r="G2053" s="43"/>
      <c r="H2053" s="216">
        <v>176</v>
      </c>
      <c r="I2053" s="216">
        <v>7200</v>
      </c>
      <c r="J2053" s="365">
        <v>0</v>
      </c>
      <c r="K2053" s="217">
        <f t="shared" si="113"/>
        <v>0</v>
      </c>
      <c r="L2053" s="217">
        <f t="shared" si="114"/>
        <v>0</v>
      </c>
      <c r="M2053" s="218">
        <f t="shared" si="112"/>
        <v>1267200</v>
      </c>
      <c r="N2053" s="45"/>
      <c r="O2053" s="45" t="s">
        <v>587</v>
      </c>
      <c r="P2053" s="43" t="s">
        <v>372</v>
      </c>
      <c r="Q2053" s="45" t="s">
        <v>336</v>
      </c>
      <c r="R2053" s="43" t="s">
        <v>73</v>
      </c>
      <c r="S2053" s="43" t="s">
        <v>109</v>
      </c>
    </row>
    <row r="2054" spans="1:19" s="34" customFormat="1" ht="20.25" customHeight="1">
      <c r="A2054" s="123" t="s">
        <v>2676</v>
      </c>
      <c r="B2054" s="332" t="s">
        <v>3340</v>
      </c>
      <c r="C2054" s="124" t="s">
        <v>371</v>
      </c>
      <c r="D2054" s="123" t="s">
        <v>1258</v>
      </c>
      <c r="E2054" s="128" t="s">
        <v>3341</v>
      </c>
      <c r="F2054" s="123" t="s">
        <v>590</v>
      </c>
      <c r="G2054" s="123" t="s">
        <v>58</v>
      </c>
      <c r="H2054" s="126">
        <v>578</v>
      </c>
      <c r="I2054" s="126">
        <v>27000</v>
      </c>
      <c r="J2054" s="127">
        <v>15</v>
      </c>
      <c r="K2054" s="366">
        <f t="shared" si="113"/>
        <v>8670</v>
      </c>
      <c r="L2054" s="366">
        <f t="shared" si="114"/>
        <v>8.67</v>
      </c>
      <c r="M2054" s="337">
        <f t="shared" si="112"/>
        <v>15606000</v>
      </c>
      <c r="N2054" s="124"/>
      <c r="O2054" s="124"/>
      <c r="P2054" s="123" t="s">
        <v>483</v>
      </c>
      <c r="Q2054" s="124" t="s">
        <v>270</v>
      </c>
      <c r="R2054" s="123" t="s">
        <v>68</v>
      </c>
      <c r="S2054" s="123" t="s">
        <v>213</v>
      </c>
    </row>
    <row r="2055" spans="1:19" s="34" customFormat="1" ht="20.25" customHeight="1">
      <c r="A2055" s="123" t="s">
        <v>2676</v>
      </c>
      <c r="B2055" s="332" t="s">
        <v>3340</v>
      </c>
      <c r="C2055" s="124" t="s">
        <v>371</v>
      </c>
      <c r="D2055" s="123" t="s">
        <v>1258</v>
      </c>
      <c r="E2055" s="128" t="s">
        <v>3341</v>
      </c>
      <c r="F2055" s="123" t="s">
        <v>267</v>
      </c>
      <c r="G2055" s="123" t="s">
        <v>58</v>
      </c>
      <c r="H2055" s="126">
        <v>94</v>
      </c>
      <c r="I2055" s="126">
        <v>52000</v>
      </c>
      <c r="J2055" s="127">
        <v>7.2</v>
      </c>
      <c r="K2055" s="366">
        <f t="shared" si="113"/>
        <v>676.80000000000007</v>
      </c>
      <c r="L2055" s="366">
        <f t="shared" si="114"/>
        <v>0.67680000000000007</v>
      </c>
      <c r="M2055" s="337">
        <f t="shared" si="112"/>
        <v>4888000</v>
      </c>
      <c r="N2055" s="124"/>
      <c r="O2055" s="124"/>
      <c r="P2055" s="123" t="s">
        <v>483</v>
      </c>
      <c r="Q2055" s="124" t="s">
        <v>344</v>
      </c>
      <c r="R2055" s="123" t="s">
        <v>60</v>
      </c>
      <c r="S2055" s="123" t="s">
        <v>213</v>
      </c>
    </row>
    <row r="2056" spans="1:19" s="34" customFormat="1" ht="20.25" customHeight="1">
      <c r="A2056" s="123" t="s">
        <v>2676</v>
      </c>
      <c r="B2056" s="332" t="s">
        <v>3340</v>
      </c>
      <c r="C2056" s="124" t="s">
        <v>371</v>
      </c>
      <c r="D2056" s="123" t="s">
        <v>1258</v>
      </c>
      <c r="E2056" s="128" t="s">
        <v>3341</v>
      </c>
      <c r="F2056" s="123" t="s">
        <v>1014</v>
      </c>
      <c r="G2056" s="123" t="s">
        <v>58</v>
      </c>
      <c r="H2056" s="126">
        <v>672</v>
      </c>
      <c r="I2056" s="126">
        <v>115000</v>
      </c>
      <c r="J2056" s="127">
        <v>43</v>
      </c>
      <c r="K2056" s="366">
        <f t="shared" si="113"/>
        <v>28896</v>
      </c>
      <c r="L2056" s="366">
        <f t="shared" si="114"/>
        <v>28.896000000000001</v>
      </c>
      <c r="M2056" s="337">
        <f t="shared" si="112"/>
        <v>77280000</v>
      </c>
      <c r="N2056" s="124"/>
      <c r="O2056" s="124"/>
      <c r="P2056" s="123" t="s">
        <v>483</v>
      </c>
      <c r="Q2056" s="124" t="s">
        <v>370</v>
      </c>
      <c r="R2056" s="123" t="s">
        <v>68</v>
      </c>
      <c r="S2056" s="123" t="s">
        <v>213</v>
      </c>
    </row>
    <row r="2057" spans="1:19" s="34" customFormat="1" ht="20.25" customHeight="1">
      <c r="A2057" s="123" t="s">
        <v>2676</v>
      </c>
      <c r="B2057" s="332" t="s">
        <v>3340</v>
      </c>
      <c r="C2057" s="124" t="s">
        <v>371</v>
      </c>
      <c r="D2057" s="123" t="s">
        <v>1258</v>
      </c>
      <c r="E2057" s="128" t="s">
        <v>3341</v>
      </c>
      <c r="F2057" s="123" t="s">
        <v>65</v>
      </c>
      <c r="G2057" s="123" t="s">
        <v>58</v>
      </c>
      <c r="H2057" s="126">
        <v>1</v>
      </c>
      <c r="I2057" s="126">
        <v>160000</v>
      </c>
      <c r="J2057" s="127">
        <v>27</v>
      </c>
      <c r="K2057" s="366">
        <f t="shared" si="113"/>
        <v>27</v>
      </c>
      <c r="L2057" s="366">
        <f t="shared" si="114"/>
        <v>2.7E-2</v>
      </c>
      <c r="M2057" s="337">
        <f t="shared" si="112"/>
        <v>160000</v>
      </c>
      <c r="N2057" s="124"/>
      <c r="O2057" s="124"/>
      <c r="P2057" s="123" t="s">
        <v>483</v>
      </c>
      <c r="Q2057" s="124" t="s">
        <v>343</v>
      </c>
      <c r="R2057" s="123" t="s">
        <v>60</v>
      </c>
      <c r="S2057" s="123" t="s">
        <v>213</v>
      </c>
    </row>
    <row r="2058" spans="1:19" s="34" customFormat="1" ht="20.25" customHeight="1">
      <c r="A2058" s="123" t="s">
        <v>3342</v>
      </c>
      <c r="B2058" s="332" t="s">
        <v>3343</v>
      </c>
      <c r="C2058" s="124" t="s">
        <v>2086</v>
      </c>
      <c r="D2058" s="123" t="s">
        <v>516</v>
      </c>
      <c r="E2058" s="128" t="s">
        <v>516</v>
      </c>
      <c r="F2058" s="123" t="s">
        <v>440</v>
      </c>
      <c r="G2058" s="123" t="s">
        <v>58</v>
      </c>
      <c r="H2058" s="126">
        <v>250</v>
      </c>
      <c r="I2058" s="126">
        <v>240000</v>
      </c>
      <c r="J2058" s="127">
        <v>36.9</v>
      </c>
      <c r="K2058" s="366">
        <f t="shared" si="113"/>
        <v>9225</v>
      </c>
      <c r="L2058" s="366">
        <f t="shared" si="114"/>
        <v>9.2249999999999996</v>
      </c>
      <c r="M2058" s="337">
        <f t="shared" ref="M2058:M2073" si="115">I2058*H2058</f>
        <v>60000000</v>
      </c>
      <c r="N2058" s="124"/>
      <c r="O2058" s="124"/>
      <c r="P2058" s="123" t="s">
        <v>482</v>
      </c>
      <c r="Q2058" s="124" t="s">
        <v>327</v>
      </c>
      <c r="R2058" s="123" t="s">
        <v>60</v>
      </c>
      <c r="S2058" s="123" t="s">
        <v>482</v>
      </c>
    </row>
    <row r="2059" spans="1:19" s="34" customFormat="1" ht="20.25" customHeight="1">
      <c r="A2059" s="123" t="s">
        <v>623</v>
      </c>
      <c r="B2059" s="332" t="s">
        <v>3344</v>
      </c>
      <c r="C2059" s="124" t="s">
        <v>371</v>
      </c>
      <c r="D2059" s="123" t="s">
        <v>1146</v>
      </c>
      <c r="E2059" s="128" t="s">
        <v>1306</v>
      </c>
      <c r="F2059" s="123" t="s">
        <v>71</v>
      </c>
      <c r="G2059" s="123"/>
      <c r="H2059" s="126">
        <v>309</v>
      </c>
      <c r="I2059" s="126">
        <v>37000</v>
      </c>
      <c r="J2059" s="127"/>
      <c r="K2059" s="366">
        <f t="shared" si="113"/>
        <v>0</v>
      </c>
      <c r="L2059" s="366">
        <f t="shared" si="114"/>
        <v>0</v>
      </c>
      <c r="M2059" s="337">
        <f t="shared" si="115"/>
        <v>11433000</v>
      </c>
      <c r="N2059" s="124"/>
      <c r="O2059" s="124"/>
      <c r="P2059" s="123" t="s">
        <v>483</v>
      </c>
      <c r="Q2059" s="124" t="s">
        <v>271</v>
      </c>
      <c r="R2059" s="123" t="s">
        <v>73</v>
      </c>
      <c r="S2059" s="123" t="s">
        <v>213</v>
      </c>
    </row>
    <row r="2060" spans="1:19" s="34" customFormat="1" ht="20.25" customHeight="1">
      <c r="A2060" s="123" t="s">
        <v>623</v>
      </c>
      <c r="B2060" s="332" t="s">
        <v>3344</v>
      </c>
      <c r="C2060" s="124" t="s">
        <v>371</v>
      </c>
      <c r="D2060" s="123" t="s">
        <v>1146</v>
      </c>
      <c r="E2060" s="128" t="s">
        <v>1306</v>
      </c>
      <c r="F2060" s="123" t="s">
        <v>75</v>
      </c>
      <c r="G2060" s="123"/>
      <c r="H2060" s="126">
        <v>155</v>
      </c>
      <c r="I2060" s="126">
        <v>46000</v>
      </c>
      <c r="J2060" s="127"/>
      <c r="K2060" s="366">
        <f t="shared" si="113"/>
        <v>0</v>
      </c>
      <c r="L2060" s="366">
        <f t="shared" si="114"/>
        <v>0</v>
      </c>
      <c r="M2060" s="337">
        <f t="shared" si="115"/>
        <v>7130000</v>
      </c>
      <c r="N2060" s="124"/>
      <c r="O2060" s="124"/>
      <c r="P2060" s="123" t="s">
        <v>483</v>
      </c>
      <c r="Q2060" s="124" t="s">
        <v>585</v>
      </c>
      <c r="R2060" s="123" t="s">
        <v>3349</v>
      </c>
      <c r="S2060" s="123" t="s">
        <v>213</v>
      </c>
    </row>
    <row r="2061" spans="1:19" s="34" customFormat="1" ht="20.25" customHeight="1">
      <c r="A2061" s="123" t="s">
        <v>623</v>
      </c>
      <c r="B2061" s="332" t="s">
        <v>3344</v>
      </c>
      <c r="C2061" s="124" t="s">
        <v>371</v>
      </c>
      <c r="D2061" s="123" t="s">
        <v>1146</v>
      </c>
      <c r="E2061" s="128" t="s">
        <v>1306</v>
      </c>
      <c r="F2061" s="123" t="s">
        <v>83</v>
      </c>
      <c r="G2061" s="123"/>
      <c r="H2061" s="126">
        <v>155</v>
      </c>
      <c r="I2061" s="126">
        <v>12000</v>
      </c>
      <c r="J2061" s="127"/>
      <c r="K2061" s="366">
        <f t="shared" si="113"/>
        <v>0</v>
      </c>
      <c r="L2061" s="366">
        <f t="shared" si="114"/>
        <v>0</v>
      </c>
      <c r="M2061" s="337">
        <f t="shared" si="115"/>
        <v>1860000</v>
      </c>
      <c r="N2061" s="124"/>
      <c r="O2061" s="124"/>
      <c r="P2061" s="123" t="s">
        <v>483</v>
      </c>
      <c r="Q2061" s="124" t="s">
        <v>274</v>
      </c>
      <c r="R2061" s="123" t="s">
        <v>3349</v>
      </c>
      <c r="S2061" s="123" t="s">
        <v>213</v>
      </c>
    </row>
    <row r="2062" spans="1:19" s="34" customFormat="1" ht="20.25" customHeight="1">
      <c r="A2062" s="123" t="s">
        <v>623</v>
      </c>
      <c r="B2062" s="332" t="s">
        <v>3344</v>
      </c>
      <c r="C2062" s="124" t="s">
        <v>371</v>
      </c>
      <c r="D2062" s="123" t="s">
        <v>1146</v>
      </c>
      <c r="E2062" s="128" t="s">
        <v>1306</v>
      </c>
      <c r="F2062" s="123" t="s">
        <v>2295</v>
      </c>
      <c r="G2062" s="123"/>
      <c r="H2062" s="126">
        <v>156</v>
      </c>
      <c r="I2062" s="126">
        <v>97000</v>
      </c>
      <c r="J2062" s="127"/>
      <c r="K2062" s="366">
        <f t="shared" si="113"/>
        <v>0</v>
      </c>
      <c r="L2062" s="366">
        <f t="shared" si="114"/>
        <v>0</v>
      </c>
      <c r="M2062" s="337">
        <f t="shared" si="115"/>
        <v>15132000</v>
      </c>
      <c r="N2062" s="124"/>
      <c r="O2062" s="124"/>
      <c r="P2062" s="123" t="s">
        <v>483</v>
      </c>
      <c r="Q2062" s="124" t="s">
        <v>276</v>
      </c>
      <c r="R2062" s="123" t="s">
        <v>3349</v>
      </c>
      <c r="S2062" s="123" t="s">
        <v>213</v>
      </c>
    </row>
    <row r="2063" spans="1:19" s="34" customFormat="1" ht="20.25" customHeight="1">
      <c r="A2063" s="123" t="s">
        <v>623</v>
      </c>
      <c r="B2063" s="332" t="s">
        <v>3344</v>
      </c>
      <c r="C2063" s="124" t="s">
        <v>371</v>
      </c>
      <c r="D2063" s="123" t="s">
        <v>1146</v>
      </c>
      <c r="E2063" s="128" t="s">
        <v>1306</v>
      </c>
      <c r="F2063" s="123" t="s">
        <v>907</v>
      </c>
      <c r="G2063" s="123"/>
      <c r="H2063" s="126">
        <v>153</v>
      </c>
      <c r="I2063" s="126">
        <v>45000</v>
      </c>
      <c r="J2063" s="127"/>
      <c r="K2063" s="366">
        <f t="shared" si="113"/>
        <v>0</v>
      </c>
      <c r="L2063" s="366">
        <f t="shared" si="114"/>
        <v>0</v>
      </c>
      <c r="M2063" s="337">
        <f t="shared" si="115"/>
        <v>6885000</v>
      </c>
      <c r="N2063" s="124"/>
      <c r="O2063" s="124"/>
      <c r="P2063" s="123" t="s">
        <v>483</v>
      </c>
      <c r="Q2063" s="124" t="s">
        <v>278</v>
      </c>
      <c r="R2063" s="123" t="s">
        <v>3349</v>
      </c>
      <c r="S2063" s="123" t="s">
        <v>213</v>
      </c>
    </row>
    <row r="2064" spans="1:19" s="34" customFormat="1" ht="20.25" customHeight="1">
      <c r="A2064" s="123" t="s">
        <v>623</v>
      </c>
      <c r="B2064" s="332" t="s">
        <v>3344</v>
      </c>
      <c r="C2064" s="124" t="s">
        <v>371</v>
      </c>
      <c r="D2064" s="123" t="s">
        <v>1146</v>
      </c>
      <c r="E2064" s="128" t="s">
        <v>1306</v>
      </c>
      <c r="F2064" s="123" t="s">
        <v>1002</v>
      </c>
      <c r="G2064" s="123"/>
      <c r="H2064" s="126">
        <v>153</v>
      </c>
      <c r="I2064" s="126">
        <v>50000</v>
      </c>
      <c r="J2064" s="127"/>
      <c r="K2064" s="366">
        <f t="shared" si="113"/>
        <v>0</v>
      </c>
      <c r="L2064" s="366">
        <f t="shared" si="114"/>
        <v>0</v>
      </c>
      <c r="M2064" s="337">
        <f t="shared" si="115"/>
        <v>7650000</v>
      </c>
      <c r="N2064" s="124"/>
      <c r="O2064" s="124"/>
      <c r="P2064" s="123" t="s">
        <v>483</v>
      </c>
      <c r="Q2064" s="124" t="s">
        <v>336</v>
      </c>
      <c r="R2064" s="123" t="s">
        <v>3349</v>
      </c>
      <c r="S2064" s="123" t="s">
        <v>213</v>
      </c>
    </row>
    <row r="2065" spans="1:19" s="34" customFormat="1" ht="20.25" customHeight="1">
      <c r="A2065" s="123" t="s">
        <v>623</v>
      </c>
      <c r="B2065" s="332" t="s">
        <v>3344</v>
      </c>
      <c r="C2065" s="124" t="s">
        <v>371</v>
      </c>
      <c r="D2065" s="123" t="s">
        <v>1146</v>
      </c>
      <c r="E2065" s="128" t="s">
        <v>1306</v>
      </c>
      <c r="F2065" s="123" t="s">
        <v>620</v>
      </c>
      <c r="G2065" s="123"/>
      <c r="H2065" s="126">
        <v>306</v>
      </c>
      <c r="I2065" s="126">
        <v>8000</v>
      </c>
      <c r="J2065" s="127"/>
      <c r="K2065" s="366">
        <f t="shared" si="113"/>
        <v>0</v>
      </c>
      <c r="L2065" s="366">
        <f t="shared" si="114"/>
        <v>0</v>
      </c>
      <c r="M2065" s="337">
        <f t="shared" si="115"/>
        <v>2448000</v>
      </c>
      <c r="N2065" s="124"/>
      <c r="O2065" s="124"/>
      <c r="P2065" s="123" t="s">
        <v>483</v>
      </c>
      <c r="Q2065" s="124" t="s">
        <v>3345</v>
      </c>
      <c r="R2065" s="123" t="s">
        <v>3349</v>
      </c>
      <c r="S2065" s="123" t="s">
        <v>213</v>
      </c>
    </row>
    <row r="2066" spans="1:19" s="34" customFormat="1" ht="20.25" customHeight="1">
      <c r="A2066" s="123" t="s">
        <v>623</v>
      </c>
      <c r="B2066" s="332" t="s">
        <v>3344</v>
      </c>
      <c r="C2066" s="124" t="s">
        <v>371</v>
      </c>
      <c r="D2066" s="123" t="s">
        <v>1146</v>
      </c>
      <c r="E2066" s="128" t="s">
        <v>1306</v>
      </c>
      <c r="F2066" s="123" t="s">
        <v>1004</v>
      </c>
      <c r="G2066" s="123"/>
      <c r="H2066" s="126">
        <v>152</v>
      </c>
      <c r="I2066" s="126">
        <v>20000</v>
      </c>
      <c r="J2066" s="127"/>
      <c r="K2066" s="366">
        <f t="shared" si="113"/>
        <v>0</v>
      </c>
      <c r="L2066" s="366">
        <f t="shared" si="114"/>
        <v>0</v>
      </c>
      <c r="M2066" s="337">
        <f t="shared" si="115"/>
        <v>3040000</v>
      </c>
      <c r="N2066" s="124"/>
      <c r="O2066" s="124"/>
      <c r="P2066" s="123" t="s">
        <v>483</v>
      </c>
      <c r="Q2066" s="124" t="s">
        <v>3345</v>
      </c>
      <c r="R2066" s="123" t="s">
        <v>3349</v>
      </c>
      <c r="S2066" s="123" t="s">
        <v>213</v>
      </c>
    </row>
    <row r="2067" spans="1:19" s="34" customFormat="1" ht="20.25" customHeight="1">
      <c r="A2067" s="123" t="s">
        <v>623</v>
      </c>
      <c r="B2067" s="332" t="s">
        <v>3344</v>
      </c>
      <c r="C2067" s="124" t="s">
        <v>371</v>
      </c>
      <c r="D2067" s="123" t="s">
        <v>1146</v>
      </c>
      <c r="E2067" s="128" t="s">
        <v>1306</v>
      </c>
      <c r="F2067" s="123" t="s">
        <v>694</v>
      </c>
      <c r="G2067" s="123"/>
      <c r="H2067" s="126">
        <v>309</v>
      </c>
      <c r="I2067" s="126">
        <v>59000</v>
      </c>
      <c r="J2067" s="127">
        <v>35</v>
      </c>
      <c r="K2067" s="366">
        <f t="shared" si="113"/>
        <v>10815</v>
      </c>
      <c r="L2067" s="366">
        <f t="shared" si="114"/>
        <v>10.815</v>
      </c>
      <c r="M2067" s="337">
        <f t="shared" si="115"/>
        <v>18231000</v>
      </c>
      <c r="N2067" s="124"/>
      <c r="O2067" s="124" t="s">
        <v>3346</v>
      </c>
      <c r="P2067" s="123" t="s">
        <v>483</v>
      </c>
      <c r="Q2067" s="124" t="s">
        <v>370</v>
      </c>
      <c r="R2067" s="123" t="s">
        <v>68</v>
      </c>
      <c r="S2067" s="123" t="s">
        <v>213</v>
      </c>
    </row>
    <row r="2068" spans="1:19" s="34" customFormat="1" ht="20.25" customHeight="1">
      <c r="A2068" s="123" t="s">
        <v>623</v>
      </c>
      <c r="B2068" s="332" t="s">
        <v>3344</v>
      </c>
      <c r="C2068" s="124" t="s">
        <v>371</v>
      </c>
      <c r="D2068" s="123" t="s">
        <v>1146</v>
      </c>
      <c r="E2068" s="128" t="s">
        <v>1306</v>
      </c>
      <c r="F2068" s="123" t="s">
        <v>2253</v>
      </c>
      <c r="G2068" s="123"/>
      <c r="H2068" s="126">
        <v>304</v>
      </c>
      <c r="I2068" s="126">
        <v>22000</v>
      </c>
      <c r="J2068" s="127">
        <v>15</v>
      </c>
      <c r="K2068" s="366">
        <f t="shared" si="113"/>
        <v>4560</v>
      </c>
      <c r="L2068" s="366">
        <f t="shared" si="114"/>
        <v>4.5599999999999996</v>
      </c>
      <c r="M2068" s="337">
        <f t="shared" si="115"/>
        <v>6688000</v>
      </c>
      <c r="N2068" s="124"/>
      <c r="O2068" s="124"/>
      <c r="P2068" s="123" t="s">
        <v>483</v>
      </c>
      <c r="Q2068" s="124" t="s">
        <v>270</v>
      </c>
      <c r="R2068" s="123" t="s">
        <v>68</v>
      </c>
      <c r="S2068" s="123" t="s">
        <v>213</v>
      </c>
    </row>
    <row r="2069" spans="1:19" s="34" customFormat="1" ht="20.25" customHeight="1">
      <c r="A2069" s="123" t="s">
        <v>623</v>
      </c>
      <c r="B2069" s="332" t="s">
        <v>3344</v>
      </c>
      <c r="C2069" s="124" t="s">
        <v>371</v>
      </c>
      <c r="D2069" s="123" t="s">
        <v>1146</v>
      </c>
      <c r="E2069" s="128" t="s">
        <v>1306</v>
      </c>
      <c r="F2069" s="123" t="s">
        <v>267</v>
      </c>
      <c r="G2069" s="123"/>
      <c r="H2069" s="126">
        <v>5</v>
      </c>
      <c r="I2069" s="126">
        <v>36000</v>
      </c>
      <c r="J2069" s="127">
        <v>7.2</v>
      </c>
      <c r="K2069" s="366">
        <f t="shared" si="113"/>
        <v>36</v>
      </c>
      <c r="L2069" s="366">
        <f t="shared" si="114"/>
        <v>3.5999999999999997E-2</v>
      </c>
      <c r="M2069" s="337">
        <f t="shared" si="115"/>
        <v>180000</v>
      </c>
      <c r="N2069" s="124"/>
      <c r="O2069" s="124"/>
      <c r="P2069" s="123" t="s">
        <v>483</v>
      </c>
      <c r="Q2069" s="124" t="s">
        <v>344</v>
      </c>
      <c r="R2069" s="123" t="s">
        <v>68</v>
      </c>
      <c r="S2069" s="123" t="s">
        <v>213</v>
      </c>
    </row>
    <row r="2070" spans="1:19" s="34" customFormat="1" ht="20.25" customHeight="1">
      <c r="A2070" s="123" t="s">
        <v>110</v>
      </c>
      <c r="B2070" s="332" t="s">
        <v>1384</v>
      </c>
      <c r="C2070" s="124" t="s">
        <v>64</v>
      </c>
      <c r="D2070" s="123" t="s">
        <v>1300</v>
      </c>
      <c r="E2070" s="128"/>
      <c r="F2070" s="123" t="s">
        <v>3347</v>
      </c>
      <c r="G2070" s="123"/>
      <c r="H2070" s="126">
        <v>1287</v>
      </c>
      <c r="I2070" s="126">
        <v>90000</v>
      </c>
      <c r="J2070" s="127"/>
      <c r="K2070" s="366">
        <f t="shared" ref="K2070:K2073" si="116">J2070*H2070</f>
        <v>0</v>
      </c>
      <c r="L2070" s="366">
        <f t="shared" ref="L2070:L2073" si="117">K2070/1000</f>
        <v>0</v>
      </c>
      <c r="M2070" s="337">
        <f t="shared" si="115"/>
        <v>115830000</v>
      </c>
      <c r="N2070" s="124" t="s">
        <v>3348</v>
      </c>
      <c r="O2070" s="124"/>
      <c r="P2070" s="123" t="s">
        <v>284</v>
      </c>
      <c r="Q2070" s="124" t="s">
        <v>276</v>
      </c>
      <c r="R2070" s="123" t="s">
        <v>73</v>
      </c>
      <c r="S2070" s="123"/>
    </row>
    <row r="2071" spans="1:19" s="34" customFormat="1" ht="20.25" customHeight="1">
      <c r="A2071" s="123" t="s">
        <v>219</v>
      </c>
      <c r="B2071" s="332" t="s">
        <v>922</v>
      </c>
      <c r="C2071" s="124" t="s">
        <v>64</v>
      </c>
      <c r="D2071" s="123" t="s">
        <v>1146</v>
      </c>
      <c r="E2071" s="128"/>
      <c r="F2071" s="123" t="s">
        <v>392</v>
      </c>
      <c r="G2071" s="123"/>
      <c r="H2071" s="126">
        <v>1801</v>
      </c>
      <c r="I2071" s="126">
        <v>7000</v>
      </c>
      <c r="J2071" s="127"/>
      <c r="K2071" s="366">
        <f t="shared" si="116"/>
        <v>0</v>
      </c>
      <c r="L2071" s="366">
        <f t="shared" si="117"/>
        <v>0</v>
      </c>
      <c r="M2071" s="337">
        <f t="shared" si="115"/>
        <v>12607000</v>
      </c>
      <c r="N2071" s="124"/>
      <c r="O2071" s="124"/>
      <c r="P2071" s="123" t="s">
        <v>284</v>
      </c>
      <c r="Q2071" s="124" t="s">
        <v>3345</v>
      </c>
      <c r="R2071" s="123" t="s">
        <v>73</v>
      </c>
      <c r="S2071" s="123"/>
    </row>
    <row r="2072" spans="1:19" s="34" customFormat="1" ht="20.25" customHeight="1">
      <c r="A2072" s="123" t="s">
        <v>219</v>
      </c>
      <c r="B2072" s="332" t="s">
        <v>922</v>
      </c>
      <c r="C2072" s="124" t="s">
        <v>64</v>
      </c>
      <c r="D2072" s="123" t="s">
        <v>1146</v>
      </c>
      <c r="E2072" s="128"/>
      <c r="F2072" s="123" t="s">
        <v>394</v>
      </c>
      <c r="G2072" s="123"/>
      <c r="H2072" s="126">
        <v>1801</v>
      </c>
      <c r="I2072" s="126">
        <v>7000</v>
      </c>
      <c r="J2072" s="127"/>
      <c r="K2072" s="366">
        <f t="shared" si="116"/>
        <v>0</v>
      </c>
      <c r="L2072" s="366">
        <f t="shared" si="117"/>
        <v>0</v>
      </c>
      <c r="M2072" s="337">
        <f t="shared" si="115"/>
        <v>12607000</v>
      </c>
      <c r="N2072" s="124"/>
      <c r="O2072" s="124"/>
      <c r="P2072" s="123" t="s">
        <v>284</v>
      </c>
      <c r="Q2072" s="124" t="s">
        <v>3345</v>
      </c>
      <c r="R2072" s="123" t="s">
        <v>73</v>
      </c>
      <c r="S2072" s="123"/>
    </row>
    <row r="2073" spans="1:19" s="34" customFormat="1" ht="20.25" customHeight="1">
      <c r="A2073" s="123" t="s">
        <v>219</v>
      </c>
      <c r="B2073" s="332" t="s">
        <v>922</v>
      </c>
      <c r="C2073" s="124" t="s">
        <v>64</v>
      </c>
      <c r="D2073" s="123" t="s">
        <v>1146</v>
      </c>
      <c r="E2073" s="128"/>
      <c r="F2073" s="123" t="s">
        <v>401</v>
      </c>
      <c r="G2073" s="123" t="s">
        <v>58</v>
      </c>
      <c r="H2073" s="126">
        <v>491</v>
      </c>
      <c r="I2073" s="126">
        <v>50000</v>
      </c>
      <c r="J2073" s="127">
        <v>9.4</v>
      </c>
      <c r="K2073" s="366">
        <f t="shared" si="116"/>
        <v>4615.4000000000005</v>
      </c>
      <c r="L2073" s="366">
        <f t="shared" si="117"/>
        <v>4.6154000000000002</v>
      </c>
      <c r="M2073" s="337">
        <f t="shared" si="115"/>
        <v>24550000</v>
      </c>
      <c r="N2073" s="124"/>
      <c r="O2073" s="124"/>
      <c r="P2073" s="123" t="s">
        <v>284</v>
      </c>
      <c r="Q2073" s="124" t="s">
        <v>344</v>
      </c>
      <c r="R2073" s="123" t="s">
        <v>60</v>
      </c>
      <c r="S2073" s="123"/>
    </row>
    <row r="2074" spans="1:19" customFormat="1" ht="20.25" customHeight="1">
      <c r="A2074" s="123" t="s">
        <v>351</v>
      </c>
      <c r="B2074" s="332" t="s">
        <v>2936</v>
      </c>
      <c r="C2074" s="124" t="s">
        <v>352</v>
      </c>
      <c r="D2074" s="123" t="s">
        <v>527</v>
      </c>
      <c r="E2074" s="128"/>
      <c r="F2074" s="123" t="s">
        <v>342</v>
      </c>
      <c r="G2074" s="123"/>
      <c r="H2074" s="526">
        <v>200</v>
      </c>
      <c r="I2074" s="526">
        <v>114183.4</v>
      </c>
      <c r="J2074" s="127">
        <v>27</v>
      </c>
      <c r="K2074" s="334">
        <f>J2074*H2074</f>
        <v>5400</v>
      </c>
      <c r="L2074" s="382">
        <f>K2074/1000</f>
        <v>5.4</v>
      </c>
      <c r="M2074" s="527">
        <f>H2074*I2074</f>
        <v>22836680</v>
      </c>
      <c r="N2074" s="124"/>
      <c r="O2074" s="124"/>
      <c r="P2074" s="123" t="s">
        <v>761</v>
      </c>
      <c r="Q2074" s="124" t="s">
        <v>343</v>
      </c>
      <c r="R2074" s="123" t="s">
        <v>60</v>
      </c>
      <c r="S2074" s="123" t="s">
        <v>109</v>
      </c>
    </row>
    <row r="2075" spans="1:19" customFormat="1" ht="20.25" customHeight="1">
      <c r="A2075" s="123" t="s">
        <v>351</v>
      </c>
      <c r="B2075" s="332" t="s">
        <v>2918</v>
      </c>
      <c r="C2075" s="124" t="s">
        <v>352</v>
      </c>
      <c r="D2075" s="123" t="s">
        <v>934</v>
      </c>
      <c r="E2075" s="128"/>
      <c r="F2075" s="123" t="s">
        <v>342</v>
      </c>
      <c r="G2075" s="123"/>
      <c r="H2075" s="526">
        <v>100</v>
      </c>
      <c r="I2075" s="526">
        <v>114183.4</v>
      </c>
      <c r="J2075" s="127">
        <v>27</v>
      </c>
      <c r="K2075" s="334">
        <f>J2075*H2075</f>
        <v>2700</v>
      </c>
      <c r="L2075" s="382">
        <f>K2075/1000</f>
        <v>2.7</v>
      </c>
      <c r="M2075" s="527">
        <f>H2075*I2075</f>
        <v>11418340</v>
      </c>
      <c r="N2075" s="124"/>
      <c r="O2075" s="124"/>
      <c r="P2075" s="123" t="s">
        <v>761</v>
      </c>
      <c r="Q2075" s="124" t="s">
        <v>343</v>
      </c>
      <c r="R2075" s="123" t="s">
        <v>60</v>
      </c>
      <c r="S2075" s="123" t="s">
        <v>109</v>
      </c>
    </row>
    <row r="2076" spans="1:19" s="34" customFormat="1" ht="20.25" customHeight="1">
      <c r="A2076" s="43" t="s">
        <v>3374</v>
      </c>
      <c r="B2076" s="213" t="s">
        <v>3375</v>
      </c>
      <c r="C2076" s="45" t="s">
        <v>399</v>
      </c>
      <c r="D2076" s="528" t="s">
        <v>495</v>
      </c>
      <c r="E2076" s="221"/>
      <c r="F2076" s="43" t="s">
        <v>402</v>
      </c>
      <c r="G2076" s="43"/>
      <c r="H2076" s="529">
        <v>1694</v>
      </c>
      <c r="I2076" s="529">
        <v>158600</v>
      </c>
      <c r="J2076" s="529">
        <v>36</v>
      </c>
      <c r="K2076" s="530">
        <f t="shared" ref="K2076:K2080" si="118">J2076*H2076</f>
        <v>60984</v>
      </c>
      <c r="L2076" s="530">
        <f t="shared" ref="L2076:L2080" si="119">K2076/1000</f>
        <v>60.984000000000002</v>
      </c>
      <c r="M2076" s="531">
        <f t="shared" ref="M2076:M2080" si="120">H2076*I2076</f>
        <v>268668400</v>
      </c>
      <c r="N2076" s="45"/>
      <c r="O2076" s="45" t="s">
        <v>1615</v>
      </c>
      <c r="P2076" s="43" t="s">
        <v>90</v>
      </c>
      <c r="Q2076" s="45" t="s">
        <v>403</v>
      </c>
      <c r="R2076" s="43" t="s">
        <v>60</v>
      </c>
      <c r="S2076" s="43" t="s">
        <v>1076</v>
      </c>
    </row>
    <row r="2077" spans="1:19" s="34" customFormat="1" ht="20.25" customHeight="1">
      <c r="A2077" s="43" t="s">
        <v>3374</v>
      </c>
      <c r="B2077" s="213" t="s">
        <v>3375</v>
      </c>
      <c r="C2077" s="45" t="s">
        <v>399</v>
      </c>
      <c r="D2077" s="528" t="s">
        <v>495</v>
      </c>
      <c r="E2077" s="221"/>
      <c r="F2077" s="43" t="s">
        <v>880</v>
      </c>
      <c r="G2077" s="43"/>
      <c r="H2077" s="529">
        <v>1694</v>
      </c>
      <c r="I2077" s="529">
        <v>2928</v>
      </c>
      <c r="J2077" s="529">
        <v>0</v>
      </c>
      <c r="K2077" s="530">
        <f t="shared" si="118"/>
        <v>0</v>
      </c>
      <c r="L2077" s="530">
        <f t="shared" si="119"/>
        <v>0</v>
      </c>
      <c r="M2077" s="531">
        <f t="shared" si="120"/>
        <v>4960032</v>
      </c>
      <c r="N2077" s="45"/>
      <c r="O2077" s="45"/>
      <c r="P2077" s="43" t="s">
        <v>90</v>
      </c>
      <c r="Q2077" s="45" t="s">
        <v>336</v>
      </c>
      <c r="R2077" s="43" t="s">
        <v>73</v>
      </c>
      <c r="S2077" s="43" t="s">
        <v>1076</v>
      </c>
    </row>
    <row r="2078" spans="1:19" s="34" customFormat="1" ht="20.25" customHeight="1">
      <c r="A2078" s="43" t="s">
        <v>3374</v>
      </c>
      <c r="B2078" s="213" t="s">
        <v>3375</v>
      </c>
      <c r="C2078" s="45" t="s">
        <v>399</v>
      </c>
      <c r="D2078" s="528" t="s">
        <v>495</v>
      </c>
      <c r="E2078" s="221"/>
      <c r="F2078" s="43" t="s">
        <v>1387</v>
      </c>
      <c r="G2078" s="43"/>
      <c r="H2078" s="529">
        <v>1694</v>
      </c>
      <c r="I2078" s="529">
        <v>12381</v>
      </c>
      <c r="J2078" s="529">
        <v>0</v>
      </c>
      <c r="K2078" s="530">
        <f t="shared" si="118"/>
        <v>0</v>
      </c>
      <c r="L2078" s="530">
        <f t="shared" si="119"/>
        <v>0</v>
      </c>
      <c r="M2078" s="531">
        <f t="shared" si="120"/>
        <v>20973414</v>
      </c>
      <c r="N2078" s="45"/>
      <c r="O2078" s="45"/>
      <c r="P2078" s="43" t="s">
        <v>90</v>
      </c>
      <c r="Q2078" s="45" t="s">
        <v>577</v>
      </c>
      <c r="R2078" s="43" t="s">
        <v>375</v>
      </c>
      <c r="S2078" s="43" t="s">
        <v>1076</v>
      </c>
    </row>
    <row r="2079" spans="1:19" s="34" customFormat="1" ht="20.25" customHeight="1">
      <c r="A2079" s="43" t="s">
        <v>3374</v>
      </c>
      <c r="B2079" s="213" t="s">
        <v>3375</v>
      </c>
      <c r="C2079" s="45" t="s">
        <v>399</v>
      </c>
      <c r="D2079" s="528" t="s">
        <v>495</v>
      </c>
      <c r="E2079" s="221"/>
      <c r="F2079" s="43" t="s">
        <v>517</v>
      </c>
      <c r="G2079" s="43"/>
      <c r="H2079" s="529">
        <v>1694</v>
      </c>
      <c r="I2079" s="529">
        <v>55834</v>
      </c>
      <c r="J2079" s="529">
        <v>16</v>
      </c>
      <c r="K2079" s="530">
        <f t="shared" si="118"/>
        <v>27104</v>
      </c>
      <c r="L2079" s="530">
        <f t="shared" si="119"/>
        <v>27.103999999999999</v>
      </c>
      <c r="M2079" s="531">
        <f t="shared" si="120"/>
        <v>94582796</v>
      </c>
      <c r="N2079" s="45"/>
      <c r="O2079" s="45" t="s">
        <v>1198</v>
      </c>
      <c r="P2079" s="43" t="s">
        <v>90</v>
      </c>
      <c r="Q2079" s="45" t="s">
        <v>270</v>
      </c>
      <c r="R2079" s="43" t="s">
        <v>60</v>
      </c>
      <c r="S2079" s="43" t="s">
        <v>1076</v>
      </c>
    </row>
    <row r="2080" spans="1:19" s="34" customFormat="1" ht="20.25" customHeight="1">
      <c r="A2080" s="43" t="s">
        <v>3374</v>
      </c>
      <c r="B2080" s="213" t="s">
        <v>3375</v>
      </c>
      <c r="C2080" s="45" t="s">
        <v>399</v>
      </c>
      <c r="D2080" s="528" t="s">
        <v>495</v>
      </c>
      <c r="E2080" s="221"/>
      <c r="F2080" s="43" t="s">
        <v>1325</v>
      </c>
      <c r="G2080" s="43"/>
      <c r="H2080" s="529">
        <v>847</v>
      </c>
      <c r="I2080" s="529">
        <v>10065</v>
      </c>
      <c r="J2080" s="529">
        <v>0</v>
      </c>
      <c r="K2080" s="530">
        <f t="shared" si="118"/>
        <v>0</v>
      </c>
      <c r="L2080" s="530">
        <f t="shared" si="119"/>
        <v>0</v>
      </c>
      <c r="M2080" s="531">
        <f t="shared" si="120"/>
        <v>8525055</v>
      </c>
      <c r="N2080" s="45"/>
      <c r="O2080" s="45"/>
      <c r="P2080" s="43" t="s">
        <v>90</v>
      </c>
      <c r="Q2080" s="45" t="s">
        <v>575</v>
      </c>
      <c r="R2080" s="43" t="s">
        <v>375</v>
      </c>
      <c r="S2080" s="43" t="s">
        <v>1076</v>
      </c>
    </row>
    <row r="2081" spans="1:22" ht="20.25" customHeight="1">
      <c r="A2081" s="19"/>
      <c r="B2081" s="19"/>
      <c r="C2081" s="19"/>
      <c r="D2081" s="19"/>
      <c r="E2081" s="19"/>
      <c r="F2081" s="19"/>
      <c r="G2081" s="19"/>
      <c r="H2081" s="19"/>
      <c r="I2081" s="19"/>
      <c r="J2081" s="19"/>
      <c r="K2081" s="19"/>
      <c r="L2081" s="56" t="s">
        <v>3355</v>
      </c>
      <c r="M2081" s="375">
        <f>SUM(M1854:M2080)</f>
        <v>4640525351</v>
      </c>
      <c r="N2081" s="19"/>
      <c r="O2081" s="19"/>
      <c r="P2081" s="19"/>
      <c r="Q2081" s="19"/>
      <c r="R2081" s="19"/>
      <c r="S2081" s="19"/>
    </row>
    <row r="2082" spans="1:22" s="34" customFormat="1" ht="20.25" customHeight="1">
      <c r="A2082" s="85" t="s">
        <v>744</v>
      </c>
      <c r="B2082" s="88" t="s">
        <v>3402</v>
      </c>
      <c r="C2082" s="89" t="s">
        <v>371</v>
      </c>
      <c r="D2082" s="542" t="s">
        <v>523</v>
      </c>
      <c r="E2082" s="543"/>
      <c r="F2082" s="85" t="s">
        <v>211</v>
      </c>
      <c r="G2082" s="85"/>
      <c r="H2082" s="544">
        <v>726</v>
      </c>
      <c r="I2082" s="544">
        <v>140000</v>
      </c>
      <c r="J2082" s="544">
        <v>0</v>
      </c>
      <c r="K2082" s="545">
        <f t="shared" ref="K2082:K2239" si="121">J2082*H2082</f>
        <v>0</v>
      </c>
      <c r="L2082" s="545">
        <f t="shared" ref="L2082:L2239" si="122">K2082/1000</f>
        <v>0</v>
      </c>
      <c r="M2082" s="146">
        <f t="shared" ref="M2082:M2239" si="123">H2082*I2082</f>
        <v>101640000</v>
      </c>
      <c r="N2082" s="92"/>
      <c r="O2082" s="88" t="s">
        <v>3403</v>
      </c>
      <c r="P2082" s="85" t="s">
        <v>1645</v>
      </c>
      <c r="Q2082" s="89" t="s">
        <v>281</v>
      </c>
      <c r="R2082" s="85" t="s">
        <v>70</v>
      </c>
      <c r="S2082" s="85" t="s">
        <v>109</v>
      </c>
      <c r="T2082" s="34" t="s">
        <v>1655</v>
      </c>
      <c r="U2082" s="34" t="s">
        <v>1656</v>
      </c>
      <c r="V2082" s="89"/>
    </row>
    <row r="2083" spans="1:22" s="34" customFormat="1" ht="20.25" customHeight="1">
      <c r="A2083" s="85" t="s">
        <v>744</v>
      </c>
      <c r="B2083" s="88" t="s">
        <v>3404</v>
      </c>
      <c r="C2083" s="89" t="s">
        <v>371</v>
      </c>
      <c r="D2083" s="542" t="s">
        <v>523</v>
      </c>
      <c r="E2083" s="543"/>
      <c r="F2083" s="85" t="s">
        <v>413</v>
      </c>
      <c r="G2083" s="85"/>
      <c r="H2083" s="544">
        <v>726</v>
      </c>
      <c r="I2083" s="544">
        <v>140000</v>
      </c>
      <c r="J2083" s="544">
        <v>0</v>
      </c>
      <c r="K2083" s="545">
        <f t="shared" si="121"/>
        <v>0</v>
      </c>
      <c r="L2083" s="545">
        <f t="shared" si="122"/>
        <v>0</v>
      </c>
      <c r="M2083" s="146">
        <f t="shared" si="123"/>
        <v>101640000</v>
      </c>
      <c r="N2083" s="92"/>
      <c r="O2083" s="88" t="s">
        <v>3088</v>
      </c>
      <c r="P2083" s="85" t="s">
        <v>1645</v>
      </c>
      <c r="Q2083" s="89" t="s">
        <v>278</v>
      </c>
      <c r="R2083" s="85" t="s">
        <v>73</v>
      </c>
      <c r="S2083" s="85" t="s">
        <v>109</v>
      </c>
      <c r="T2083" s="34" t="s">
        <v>3405</v>
      </c>
      <c r="U2083" s="34" t="s">
        <v>413</v>
      </c>
      <c r="V2083" s="89"/>
    </row>
    <row r="2084" spans="1:22" s="34" customFormat="1" ht="20.25" customHeight="1">
      <c r="A2084" s="85" t="s">
        <v>744</v>
      </c>
      <c r="B2084" s="88" t="s">
        <v>3404</v>
      </c>
      <c r="C2084" s="89" t="s">
        <v>371</v>
      </c>
      <c r="D2084" s="542" t="s">
        <v>523</v>
      </c>
      <c r="E2084" s="543"/>
      <c r="F2084" s="85" t="s">
        <v>71</v>
      </c>
      <c r="G2084" s="85"/>
      <c r="H2084" s="544">
        <v>1310</v>
      </c>
      <c r="I2084" s="544">
        <v>44372</v>
      </c>
      <c r="J2084" s="544">
        <v>0</v>
      </c>
      <c r="K2084" s="545">
        <f t="shared" si="121"/>
        <v>0</v>
      </c>
      <c r="L2084" s="545">
        <f t="shared" si="122"/>
        <v>0</v>
      </c>
      <c r="M2084" s="146">
        <f t="shared" si="123"/>
        <v>58127320</v>
      </c>
      <c r="N2084" s="92"/>
      <c r="O2084" s="88" t="s">
        <v>3406</v>
      </c>
      <c r="P2084" s="85" t="s">
        <v>1645</v>
      </c>
      <c r="Q2084" s="89" t="s">
        <v>271</v>
      </c>
      <c r="R2084" s="85" t="s">
        <v>73</v>
      </c>
      <c r="S2084" s="85" t="s">
        <v>109</v>
      </c>
      <c r="T2084" s="34" t="s">
        <v>3407</v>
      </c>
      <c r="U2084" s="34" t="s">
        <v>71</v>
      </c>
      <c r="V2084" s="89"/>
    </row>
    <row r="2085" spans="1:22" s="34" customFormat="1" ht="20.25" customHeight="1">
      <c r="A2085" s="85" t="s">
        <v>744</v>
      </c>
      <c r="B2085" s="88" t="s">
        <v>3404</v>
      </c>
      <c r="C2085" s="89" t="s">
        <v>371</v>
      </c>
      <c r="D2085" s="542" t="s">
        <v>523</v>
      </c>
      <c r="E2085" s="543"/>
      <c r="F2085" s="85" t="s">
        <v>881</v>
      </c>
      <c r="G2085" s="85"/>
      <c r="H2085" s="544">
        <v>1310</v>
      </c>
      <c r="I2085" s="544">
        <v>12512.2</v>
      </c>
      <c r="J2085" s="544">
        <v>0</v>
      </c>
      <c r="K2085" s="545">
        <f t="shared" si="121"/>
        <v>0</v>
      </c>
      <c r="L2085" s="545">
        <f t="shared" si="122"/>
        <v>0</v>
      </c>
      <c r="M2085" s="146">
        <f t="shared" si="123"/>
        <v>16390982.000000002</v>
      </c>
      <c r="N2085" s="92"/>
      <c r="O2085" s="88" t="s">
        <v>3406</v>
      </c>
      <c r="P2085" s="85" t="s">
        <v>1645</v>
      </c>
      <c r="Q2085" s="89" t="s">
        <v>336</v>
      </c>
      <c r="R2085" s="85" t="s">
        <v>73</v>
      </c>
      <c r="S2085" s="85" t="s">
        <v>109</v>
      </c>
      <c r="T2085" s="34" t="s">
        <v>1637</v>
      </c>
      <c r="U2085" s="34" t="s">
        <v>71</v>
      </c>
      <c r="V2085" s="89"/>
    </row>
    <row r="2086" spans="1:22" s="34" customFormat="1" ht="20.25" customHeight="1">
      <c r="A2086" s="85" t="s">
        <v>744</v>
      </c>
      <c r="B2086" s="88" t="s">
        <v>3404</v>
      </c>
      <c r="C2086" s="89" t="s">
        <v>371</v>
      </c>
      <c r="D2086" s="542" t="s">
        <v>523</v>
      </c>
      <c r="E2086" s="543"/>
      <c r="F2086" s="85" t="s">
        <v>882</v>
      </c>
      <c r="G2086" s="85"/>
      <c r="H2086" s="544">
        <v>1310</v>
      </c>
      <c r="I2086" s="544">
        <v>9847.6</v>
      </c>
      <c r="J2086" s="544">
        <v>0</v>
      </c>
      <c r="K2086" s="545">
        <f t="shared" si="121"/>
        <v>0</v>
      </c>
      <c r="L2086" s="545">
        <f t="shared" si="122"/>
        <v>0</v>
      </c>
      <c r="M2086" s="146">
        <f t="shared" si="123"/>
        <v>12900356</v>
      </c>
      <c r="N2086" s="92"/>
      <c r="O2086" s="88" t="s">
        <v>3406</v>
      </c>
      <c r="P2086" s="85" t="s">
        <v>1645</v>
      </c>
      <c r="Q2086" s="89" t="s">
        <v>336</v>
      </c>
      <c r="R2086" s="85" t="s">
        <v>73</v>
      </c>
      <c r="S2086" s="85" t="s">
        <v>109</v>
      </c>
      <c r="T2086" s="34" t="s">
        <v>1638</v>
      </c>
      <c r="U2086" s="34" t="s">
        <v>71</v>
      </c>
      <c r="V2086" s="89"/>
    </row>
    <row r="2087" spans="1:22" s="34" customFormat="1" ht="20.25" customHeight="1">
      <c r="A2087" s="85" t="s">
        <v>744</v>
      </c>
      <c r="B2087" s="88" t="s">
        <v>3404</v>
      </c>
      <c r="C2087" s="89" t="s">
        <v>371</v>
      </c>
      <c r="D2087" s="542" t="s">
        <v>523</v>
      </c>
      <c r="E2087" s="543"/>
      <c r="F2087" s="85" t="s">
        <v>880</v>
      </c>
      <c r="G2087" s="85"/>
      <c r="H2087" s="544">
        <v>1310</v>
      </c>
      <c r="I2087" s="544">
        <v>4634.1000000000004</v>
      </c>
      <c r="J2087" s="544">
        <v>0</v>
      </c>
      <c r="K2087" s="545">
        <f t="shared" si="121"/>
        <v>0</v>
      </c>
      <c r="L2087" s="545">
        <f t="shared" si="122"/>
        <v>0</v>
      </c>
      <c r="M2087" s="146">
        <f t="shared" si="123"/>
        <v>6070671.0000000009</v>
      </c>
      <c r="N2087" s="92"/>
      <c r="O2087" s="88" t="s">
        <v>3406</v>
      </c>
      <c r="P2087" s="85" t="s">
        <v>1645</v>
      </c>
      <c r="Q2087" s="89" t="s">
        <v>336</v>
      </c>
      <c r="R2087" s="85" t="s">
        <v>73</v>
      </c>
      <c r="S2087" s="85" t="s">
        <v>109</v>
      </c>
      <c r="T2087" s="34" t="s">
        <v>3408</v>
      </c>
      <c r="U2087" s="34" t="s">
        <v>71</v>
      </c>
      <c r="V2087" s="89"/>
    </row>
    <row r="2088" spans="1:22" s="34" customFormat="1" ht="20.25" customHeight="1">
      <c r="A2088" s="85" t="s">
        <v>744</v>
      </c>
      <c r="B2088" s="88" t="s">
        <v>3404</v>
      </c>
      <c r="C2088" s="89" t="s">
        <v>371</v>
      </c>
      <c r="D2088" s="542" t="s">
        <v>523</v>
      </c>
      <c r="E2088" s="543"/>
      <c r="F2088" s="85" t="s">
        <v>880</v>
      </c>
      <c r="G2088" s="85"/>
      <c r="H2088" s="544">
        <v>1310</v>
      </c>
      <c r="I2088" s="544">
        <v>4634.1000000000004</v>
      </c>
      <c r="J2088" s="544">
        <v>0</v>
      </c>
      <c r="K2088" s="545">
        <f t="shared" si="121"/>
        <v>0</v>
      </c>
      <c r="L2088" s="545">
        <f t="shared" si="122"/>
        <v>0</v>
      </c>
      <c r="M2088" s="146">
        <f t="shared" si="123"/>
        <v>6070671.0000000009</v>
      </c>
      <c r="N2088" s="92"/>
      <c r="O2088" s="88" t="s">
        <v>3406</v>
      </c>
      <c r="P2088" s="85" t="s">
        <v>1645</v>
      </c>
      <c r="Q2088" s="89" t="s">
        <v>336</v>
      </c>
      <c r="R2088" s="85" t="s">
        <v>73</v>
      </c>
      <c r="S2088" s="85" t="s">
        <v>109</v>
      </c>
      <c r="T2088" s="34" t="s">
        <v>3408</v>
      </c>
      <c r="U2088" s="34" t="s">
        <v>71</v>
      </c>
      <c r="V2088" s="89"/>
    </row>
    <row r="2089" spans="1:22" s="34" customFormat="1" ht="20.25" customHeight="1">
      <c r="A2089" s="85" t="s">
        <v>744</v>
      </c>
      <c r="B2089" s="88" t="s">
        <v>3404</v>
      </c>
      <c r="C2089" s="89" t="s">
        <v>371</v>
      </c>
      <c r="D2089" s="542" t="s">
        <v>523</v>
      </c>
      <c r="E2089" s="543"/>
      <c r="F2089" s="85" t="s">
        <v>275</v>
      </c>
      <c r="G2089" s="85"/>
      <c r="H2089" s="544">
        <v>726</v>
      </c>
      <c r="I2089" s="544">
        <v>89392.8</v>
      </c>
      <c r="J2089" s="544">
        <v>0</v>
      </c>
      <c r="K2089" s="545">
        <f t="shared" si="121"/>
        <v>0</v>
      </c>
      <c r="L2089" s="545">
        <f t="shared" si="122"/>
        <v>0</v>
      </c>
      <c r="M2089" s="146">
        <f t="shared" si="123"/>
        <v>64899172.800000004</v>
      </c>
      <c r="N2089" s="92"/>
      <c r="O2089" s="88" t="s">
        <v>3409</v>
      </c>
      <c r="P2089" s="85" t="s">
        <v>1645</v>
      </c>
      <c r="Q2089" s="89" t="s">
        <v>276</v>
      </c>
      <c r="R2089" s="85" t="s">
        <v>73</v>
      </c>
      <c r="S2089" s="85" t="s">
        <v>109</v>
      </c>
      <c r="T2089" s="34" t="s">
        <v>3410</v>
      </c>
      <c r="U2089" s="34" t="s">
        <v>275</v>
      </c>
      <c r="V2089" s="89"/>
    </row>
    <row r="2090" spans="1:22" s="34" customFormat="1" ht="20.25" customHeight="1">
      <c r="A2090" s="85" t="s">
        <v>744</v>
      </c>
      <c r="B2090" s="88" t="s">
        <v>3404</v>
      </c>
      <c r="C2090" s="89" t="s">
        <v>371</v>
      </c>
      <c r="D2090" s="542" t="s">
        <v>523</v>
      </c>
      <c r="E2090" s="543"/>
      <c r="F2090" s="85" t="s">
        <v>82</v>
      </c>
      <c r="G2090" s="85"/>
      <c r="H2090" s="544">
        <v>726</v>
      </c>
      <c r="I2090" s="544">
        <v>13310.8</v>
      </c>
      <c r="J2090" s="544">
        <v>0</v>
      </c>
      <c r="K2090" s="545">
        <f t="shared" si="121"/>
        <v>0</v>
      </c>
      <c r="L2090" s="545">
        <f t="shared" si="122"/>
        <v>0</v>
      </c>
      <c r="M2090" s="146">
        <f t="shared" si="123"/>
        <v>9663640.7999999989</v>
      </c>
      <c r="N2090" s="92"/>
      <c r="O2090" s="88" t="s">
        <v>3409</v>
      </c>
      <c r="P2090" s="85" t="s">
        <v>1645</v>
      </c>
      <c r="Q2090" s="89" t="s">
        <v>336</v>
      </c>
      <c r="R2090" s="85" t="s">
        <v>73</v>
      </c>
      <c r="S2090" s="85" t="s">
        <v>109</v>
      </c>
      <c r="T2090" s="34" t="s">
        <v>3411</v>
      </c>
      <c r="U2090" s="34" t="s">
        <v>275</v>
      </c>
      <c r="V2090" s="89"/>
    </row>
    <row r="2091" spans="1:22" s="34" customFormat="1" ht="20.25" customHeight="1">
      <c r="A2091" s="85" t="s">
        <v>744</v>
      </c>
      <c r="B2091" s="88" t="s">
        <v>3404</v>
      </c>
      <c r="C2091" s="89" t="s">
        <v>371</v>
      </c>
      <c r="D2091" s="542" t="s">
        <v>523</v>
      </c>
      <c r="E2091" s="543"/>
      <c r="F2091" s="85" t="s">
        <v>85</v>
      </c>
      <c r="G2091" s="85"/>
      <c r="H2091" s="544">
        <v>726</v>
      </c>
      <c r="I2091" s="544">
        <v>10578.6</v>
      </c>
      <c r="J2091" s="544">
        <v>0</v>
      </c>
      <c r="K2091" s="545">
        <f t="shared" si="121"/>
        <v>0</v>
      </c>
      <c r="L2091" s="545">
        <f t="shared" si="122"/>
        <v>0</v>
      </c>
      <c r="M2091" s="146">
        <f t="shared" si="123"/>
        <v>7680063.6000000006</v>
      </c>
      <c r="N2091" s="92"/>
      <c r="O2091" s="88" t="s">
        <v>3409</v>
      </c>
      <c r="P2091" s="85" t="s">
        <v>1645</v>
      </c>
      <c r="Q2091" s="89" t="s">
        <v>336</v>
      </c>
      <c r="R2091" s="85" t="s">
        <v>73</v>
      </c>
      <c r="S2091" s="85" t="s">
        <v>109</v>
      </c>
      <c r="T2091" s="34" t="s">
        <v>3412</v>
      </c>
      <c r="U2091" s="34" t="s">
        <v>275</v>
      </c>
      <c r="V2091" s="89"/>
    </row>
    <row r="2092" spans="1:22" s="34" customFormat="1" ht="20.25" customHeight="1">
      <c r="A2092" s="85" t="s">
        <v>744</v>
      </c>
      <c r="B2092" s="88" t="s">
        <v>3404</v>
      </c>
      <c r="C2092" s="89" t="s">
        <v>371</v>
      </c>
      <c r="D2092" s="542" t="s">
        <v>523</v>
      </c>
      <c r="E2092" s="543"/>
      <c r="F2092" s="85" t="s">
        <v>81</v>
      </c>
      <c r="G2092" s="85"/>
      <c r="H2092" s="544">
        <v>726</v>
      </c>
      <c r="I2092" s="544">
        <v>4904</v>
      </c>
      <c r="J2092" s="544">
        <v>0</v>
      </c>
      <c r="K2092" s="545">
        <f t="shared" si="121"/>
        <v>0</v>
      </c>
      <c r="L2092" s="545">
        <f t="shared" si="122"/>
        <v>0</v>
      </c>
      <c r="M2092" s="146">
        <f t="shared" si="123"/>
        <v>3560304</v>
      </c>
      <c r="N2092" s="92"/>
      <c r="O2092" s="88" t="s">
        <v>3409</v>
      </c>
      <c r="P2092" s="85" t="s">
        <v>1645</v>
      </c>
      <c r="Q2092" s="89" t="s">
        <v>336</v>
      </c>
      <c r="R2092" s="85" t="s">
        <v>73</v>
      </c>
      <c r="S2092" s="85" t="s">
        <v>109</v>
      </c>
      <c r="T2092" s="34" t="s">
        <v>3163</v>
      </c>
      <c r="U2092" s="34" t="s">
        <v>275</v>
      </c>
      <c r="V2092" s="89"/>
    </row>
    <row r="2093" spans="1:22" s="34" customFormat="1" ht="20.25" customHeight="1">
      <c r="A2093" s="85" t="s">
        <v>744</v>
      </c>
      <c r="B2093" s="88" t="s">
        <v>3404</v>
      </c>
      <c r="C2093" s="89" t="s">
        <v>371</v>
      </c>
      <c r="D2093" s="542" t="s">
        <v>523</v>
      </c>
      <c r="E2093" s="543"/>
      <c r="F2093" s="85" t="s">
        <v>387</v>
      </c>
      <c r="G2093" s="85"/>
      <c r="H2093" s="544">
        <v>726</v>
      </c>
      <c r="I2093" s="544">
        <v>16813.7</v>
      </c>
      <c r="J2093" s="544">
        <v>0</v>
      </c>
      <c r="K2093" s="545">
        <f t="shared" si="121"/>
        <v>0</v>
      </c>
      <c r="L2093" s="545">
        <f t="shared" si="122"/>
        <v>0</v>
      </c>
      <c r="M2093" s="146">
        <f t="shared" si="123"/>
        <v>12206746.200000001</v>
      </c>
      <c r="N2093" s="92"/>
      <c r="O2093" s="88" t="s">
        <v>3409</v>
      </c>
      <c r="P2093" s="85" t="s">
        <v>1645</v>
      </c>
      <c r="Q2093" s="89" t="s">
        <v>336</v>
      </c>
      <c r="R2093" s="85" t="s">
        <v>73</v>
      </c>
      <c r="S2093" s="85" t="s">
        <v>109</v>
      </c>
      <c r="T2093" s="34" t="s">
        <v>1334</v>
      </c>
      <c r="U2093" s="34" t="s">
        <v>275</v>
      </c>
      <c r="V2093" s="89"/>
    </row>
    <row r="2094" spans="1:22" s="34" customFormat="1" ht="20.25" customHeight="1">
      <c r="A2094" s="85" t="s">
        <v>744</v>
      </c>
      <c r="B2094" s="88" t="s">
        <v>3404</v>
      </c>
      <c r="C2094" s="89" t="s">
        <v>371</v>
      </c>
      <c r="D2094" s="542" t="s">
        <v>523</v>
      </c>
      <c r="E2094" s="543"/>
      <c r="F2094" s="85" t="s">
        <v>1905</v>
      </c>
      <c r="G2094" s="85"/>
      <c r="H2094" s="544">
        <v>584</v>
      </c>
      <c r="I2094" s="544">
        <v>79800.7</v>
      </c>
      <c r="J2094" s="544">
        <v>0</v>
      </c>
      <c r="K2094" s="545">
        <f t="shared" si="121"/>
        <v>0</v>
      </c>
      <c r="L2094" s="545">
        <f t="shared" si="122"/>
        <v>0</v>
      </c>
      <c r="M2094" s="146">
        <f t="shared" si="123"/>
        <v>46603608.799999997</v>
      </c>
      <c r="N2094" s="92"/>
      <c r="O2094" s="88" t="s">
        <v>3413</v>
      </c>
      <c r="P2094" s="85" t="s">
        <v>1645</v>
      </c>
      <c r="Q2094" s="89" t="s">
        <v>276</v>
      </c>
      <c r="R2094" s="85" t="s">
        <v>73</v>
      </c>
      <c r="S2094" s="85" t="s">
        <v>109</v>
      </c>
      <c r="T2094" s="34" t="s">
        <v>3414</v>
      </c>
      <c r="U2094" s="34" t="s">
        <v>460</v>
      </c>
      <c r="V2094" s="89"/>
    </row>
    <row r="2095" spans="1:22" s="34" customFormat="1" ht="20.25" customHeight="1">
      <c r="A2095" s="85" t="s">
        <v>744</v>
      </c>
      <c r="B2095" s="88" t="s">
        <v>3404</v>
      </c>
      <c r="C2095" s="89" t="s">
        <v>371</v>
      </c>
      <c r="D2095" s="542" t="s">
        <v>523</v>
      </c>
      <c r="E2095" s="543"/>
      <c r="F2095" s="85" t="s">
        <v>1647</v>
      </c>
      <c r="G2095" s="85"/>
      <c r="H2095" s="544">
        <v>584</v>
      </c>
      <c r="I2095" s="544">
        <v>7246.4</v>
      </c>
      <c r="J2095" s="544">
        <v>0</v>
      </c>
      <c r="K2095" s="545">
        <f t="shared" si="121"/>
        <v>0</v>
      </c>
      <c r="L2095" s="545">
        <f t="shared" si="122"/>
        <v>0</v>
      </c>
      <c r="M2095" s="146">
        <f t="shared" si="123"/>
        <v>4231897.5999999996</v>
      </c>
      <c r="N2095" s="92"/>
      <c r="O2095" s="88" t="s">
        <v>3413</v>
      </c>
      <c r="P2095" s="85" t="s">
        <v>1645</v>
      </c>
      <c r="Q2095" s="89" t="s">
        <v>336</v>
      </c>
      <c r="R2095" s="85" t="s">
        <v>73</v>
      </c>
      <c r="S2095" s="85" t="s">
        <v>109</v>
      </c>
      <c r="T2095" s="34" t="s">
        <v>3415</v>
      </c>
      <c r="U2095" s="34" t="s">
        <v>460</v>
      </c>
      <c r="V2095" s="89"/>
    </row>
    <row r="2096" spans="1:22" s="34" customFormat="1" ht="20.25" customHeight="1">
      <c r="A2096" s="85" t="s">
        <v>744</v>
      </c>
      <c r="B2096" s="88" t="s">
        <v>3404</v>
      </c>
      <c r="C2096" s="89" t="s">
        <v>371</v>
      </c>
      <c r="D2096" s="542" t="s">
        <v>523</v>
      </c>
      <c r="E2096" s="543"/>
      <c r="F2096" s="85" t="s">
        <v>81</v>
      </c>
      <c r="G2096" s="85"/>
      <c r="H2096" s="544">
        <v>584</v>
      </c>
      <c r="I2096" s="544">
        <v>6340.6</v>
      </c>
      <c r="J2096" s="544">
        <v>0</v>
      </c>
      <c r="K2096" s="545">
        <f t="shared" si="121"/>
        <v>0</v>
      </c>
      <c r="L2096" s="545">
        <f t="shared" si="122"/>
        <v>0</v>
      </c>
      <c r="M2096" s="146">
        <f t="shared" si="123"/>
        <v>3702910.4000000004</v>
      </c>
      <c r="N2096" s="92"/>
      <c r="O2096" s="88" t="s">
        <v>3413</v>
      </c>
      <c r="P2096" s="85" t="s">
        <v>1645</v>
      </c>
      <c r="Q2096" s="89" t="s">
        <v>336</v>
      </c>
      <c r="R2096" s="85" t="s">
        <v>73</v>
      </c>
      <c r="S2096" s="85" t="s">
        <v>109</v>
      </c>
      <c r="T2096" s="34" t="s">
        <v>3163</v>
      </c>
      <c r="U2096" s="34" t="s">
        <v>460</v>
      </c>
      <c r="V2096" s="89"/>
    </row>
    <row r="2097" spans="1:22" s="34" customFormat="1" ht="20.25" customHeight="1">
      <c r="A2097" s="85" t="s">
        <v>744</v>
      </c>
      <c r="B2097" s="88" t="s">
        <v>3404</v>
      </c>
      <c r="C2097" s="89" t="s">
        <v>371</v>
      </c>
      <c r="D2097" s="542" t="s">
        <v>523</v>
      </c>
      <c r="E2097" s="543"/>
      <c r="F2097" s="85" t="s">
        <v>85</v>
      </c>
      <c r="G2097" s="85"/>
      <c r="H2097" s="544">
        <v>584</v>
      </c>
      <c r="I2097" s="544">
        <v>13677.5</v>
      </c>
      <c r="J2097" s="544">
        <v>0</v>
      </c>
      <c r="K2097" s="545">
        <f t="shared" si="121"/>
        <v>0</v>
      </c>
      <c r="L2097" s="545">
        <f t="shared" si="122"/>
        <v>0</v>
      </c>
      <c r="M2097" s="146">
        <f t="shared" si="123"/>
        <v>7987660</v>
      </c>
      <c r="N2097" s="92"/>
      <c r="O2097" s="88" t="s">
        <v>3413</v>
      </c>
      <c r="P2097" s="85" t="s">
        <v>1645</v>
      </c>
      <c r="Q2097" s="89" t="s">
        <v>336</v>
      </c>
      <c r="R2097" s="85" t="s">
        <v>73</v>
      </c>
      <c r="S2097" s="85" t="s">
        <v>109</v>
      </c>
      <c r="T2097" s="34" t="s">
        <v>3412</v>
      </c>
      <c r="U2097" s="34" t="s">
        <v>460</v>
      </c>
      <c r="V2097" s="89"/>
    </row>
    <row r="2098" spans="1:22" s="34" customFormat="1" ht="25.5" customHeight="1">
      <c r="A2098" s="85" t="s">
        <v>744</v>
      </c>
      <c r="B2098" s="88" t="s">
        <v>3404</v>
      </c>
      <c r="C2098" s="89" t="s">
        <v>371</v>
      </c>
      <c r="D2098" s="542" t="s">
        <v>523</v>
      </c>
      <c r="E2098" s="543"/>
      <c r="F2098" s="85" t="s">
        <v>337</v>
      </c>
      <c r="G2098" s="85"/>
      <c r="H2098" s="544">
        <v>584</v>
      </c>
      <c r="I2098" s="544">
        <v>17934.8</v>
      </c>
      <c r="J2098" s="544">
        <v>0</v>
      </c>
      <c r="K2098" s="545">
        <f t="shared" si="121"/>
        <v>0</v>
      </c>
      <c r="L2098" s="545">
        <f t="shared" si="122"/>
        <v>0</v>
      </c>
      <c r="M2098" s="146">
        <f t="shared" si="123"/>
        <v>10473923.199999999</v>
      </c>
      <c r="N2098" s="92"/>
      <c r="O2098" s="88" t="s">
        <v>3413</v>
      </c>
      <c r="P2098" s="85" t="s">
        <v>1645</v>
      </c>
      <c r="Q2098" s="89" t="s">
        <v>336</v>
      </c>
      <c r="R2098" s="85" t="s">
        <v>73</v>
      </c>
      <c r="S2098" s="85" t="s">
        <v>109</v>
      </c>
      <c r="T2098" s="34" t="s">
        <v>3013</v>
      </c>
      <c r="U2098" s="34" t="s">
        <v>460</v>
      </c>
      <c r="V2098" s="89"/>
    </row>
    <row r="2099" spans="1:22" s="34" customFormat="1" ht="20.25" customHeight="1">
      <c r="A2099" s="85" t="s">
        <v>744</v>
      </c>
      <c r="B2099" s="88" t="s">
        <v>3404</v>
      </c>
      <c r="C2099" s="89" t="s">
        <v>371</v>
      </c>
      <c r="D2099" s="542" t="s">
        <v>523</v>
      </c>
      <c r="E2099" s="543"/>
      <c r="F2099" s="85" t="s">
        <v>985</v>
      </c>
      <c r="G2099" s="85"/>
      <c r="H2099" s="544">
        <v>1452</v>
      </c>
      <c r="I2099" s="544">
        <v>8500</v>
      </c>
      <c r="J2099" s="544">
        <v>0</v>
      </c>
      <c r="K2099" s="545">
        <f t="shared" si="121"/>
        <v>0</v>
      </c>
      <c r="L2099" s="545">
        <f t="shared" si="122"/>
        <v>0</v>
      </c>
      <c r="M2099" s="146">
        <f t="shared" si="123"/>
        <v>12342000</v>
      </c>
      <c r="N2099" s="92"/>
      <c r="O2099" s="88" t="s">
        <v>3416</v>
      </c>
      <c r="P2099" s="85" t="s">
        <v>1645</v>
      </c>
      <c r="Q2099" s="89" t="s">
        <v>336</v>
      </c>
      <c r="R2099" s="85" t="s">
        <v>73</v>
      </c>
      <c r="S2099" s="85" t="s">
        <v>109</v>
      </c>
      <c r="T2099" s="34" t="s">
        <v>3029</v>
      </c>
      <c r="U2099" s="34" t="s">
        <v>279</v>
      </c>
      <c r="V2099" s="89"/>
    </row>
    <row r="2100" spans="1:22" s="34" customFormat="1" ht="20.25" customHeight="1">
      <c r="A2100" s="85" t="s">
        <v>744</v>
      </c>
      <c r="B2100" s="88" t="s">
        <v>3404</v>
      </c>
      <c r="C2100" s="89" t="s">
        <v>371</v>
      </c>
      <c r="D2100" s="542" t="s">
        <v>523</v>
      </c>
      <c r="E2100" s="543"/>
      <c r="F2100" s="85" t="s">
        <v>1002</v>
      </c>
      <c r="G2100" s="85"/>
      <c r="H2100" s="544">
        <v>726</v>
      </c>
      <c r="I2100" s="544">
        <v>64000</v>
      </c>
      <c r="J2100" s="544">
        <v>0</v>
      </c>
      <c r="K2100" s="545">
        <f t="shared" si="121"/>
        <v>0</v>
      </c>
      <c r="L2100" s="545">
        <f t="shared" si="122"/>
        <v>0</v>
      </c>
      <c r="M2100" s="146">
        <f t="shared" si="123"/>
        <v>46464000</v>
      </c>
      <c r="N2100" s="92"/>
      <c r="O2100" s="88" t="s">
        <v>2788</v>
      </c>
      <c r="P2100" s="85" t="s">
        <v>1645</v>
      </c>
      <c r="Q2100" s="89" t="s">
        <v>336</v>
      </c>
      <c r="R2100" s="85" t="s">
        <v>73</v>
      </c>
      <c r="S2100" s="85" t="s">
        <v>109</v>
      </c>
      <c r="T2100" s="34" t="s">
        <v>3417</v>
      </c>
      <c r="U2100" s="34" t="s">
        <v>1002</v>
      </c>
      <c r="V2100" s="89"/>
    </row>
    <row r="2101" spans="1:22" s="34" customFormat="1" ht="20.25" customHeight="1">
      <c r="A2101" s="85" t="s">
        <v>744</v>
      </c>
      <c r="B2101" s="88" t="s">
        <v>3402</v>
      </c>
      <c r="C2101" s="89" t="s">
        <v>371</v>
      </c>
      <c r="D2101" s="542" t="s">
        <v>523</v>
      </c>
      <c r="E2101" s="543"/>
      <c r="F2101" s="85" t="s">
        <v>1004</v>
      </c>
      <c r="G2101" s="85"/>
      <c r="H2101" s="544">
        <v>726</v>
      </c>
      <c r="I2101" s="544">
        <v>9113.2000000000007</v>
      </c>
      <c r="J2101" s="544">
        <v>0</v>
      </c>
      <c r="K2101" s="545">
        <f t="shared" si="121"/>
        <v>0</v>
      </c>
      <c r="L2101" s="545">
        <f t="shared" si="122"/>
        <v>0</v>
      </c>
      <c r="M2101" s="146">
        <f t="shared" si="123"/>
        <v>6616183.2000000002</v>
      </c>
      <c r="N2101" s="92"/>
      <c r="O2101" s="88" t="s">
        <v>3418</v>
      </c>
      <c r="P2101" s="85" t="s">
        <v>1645</v>
      </c>
      <c r="Q2101" s="89" t="s">
        <v>336</v>
      </c>
      <c r="R2101" s="85" t="s">
        <v>73</v>
      </c>
      <c r="S2101" s="85" t="s">
        <v>109</v>
      </c>
      <c r="T2101" s="34" t="s">
        <v>3419</v>
      </c>
      <c r="U2101" s="34" t="s">
        <v>700</v>
      </c>
      <c r="V2101" s="89"/>
    </row>
    <row r="2102" spans="1:22" s="34" customFormat="1" ht="20.25" customHeight="1">
      <c r="A2102" s="85" t="s">
        <v>744</v>
      </c>
      <c r="B2102" s="88" t="s">
        <v>3404</v>
      </c>
      <c r="C2102" s="89" t="s">
        <v>371</v>
      </c>
      <c r="D2102" s="542" t="s">
        <v>523</v>
      </c>
      <c r="E2102" s="543"/>
      <c r="F2102" s="85" t="s">
        <v>81</v>
      </c>
      <c r="G2102" s="85"/>
      <c r="H2102" s="544">
        <v>726</v>
      </c>
      <c r="I2102" s="544">
        <v>5523.2</v>
      </c>
      <c r="J2102" s="544">
        <v>0</v>
      </c>
      <c r="K2102" s="545">
        <f t="shared" si="121"/>
        <v>0</v>
      </c>
      <c r="L2102" s="545">
        <f t="shared" si="122"/>
        <v>0</v>
      </c>
      <c r="M2102" s="146">
        <f t="shared" si="123"/>
        <v>4009843.1999999997</v>
      </c>
      <c r="N2102" s="92"/>
      <c r="O2102" s="88" t="s">
        <v>3418</v>
      </c>
      <c r="P2102" s="85" t="s">
        <v>1645</v>
      </c>
      <c r="Q2102" s="89" t="s">
        <v>336</v>
      </c>
      <c r="R2102" s="85" t="s">
        <v>73</v>
      </c>
      <c r="S2102" s="85" t="s">
        <v>109</v>
      </c>
      <c r="T2102" s="34" t="s">
        <v>3420</v>
      </c>
      <c r="U2102" s="34" t="s">
        <v>700</v>
      </c>
      <c r="V2102" s="89"/>
    </row>
    <row r="2103" spans="1:22" s="34" customFormat="1" ht="20.25" customHeight="1">
      <c r="A2103" s="85" t="s">
        <v>744</v>
      </c>
      <c r="B2103" s="88" t="s">
        <v>3404</v>
      </c>
      <c r="C2103" s="89" t="s">
        <v>371</v>
      </c>
      <c r="D2103" s="542" t="s">
        <v>523</v>
      </c>
      <c r="E2103" s="543"/>
      <c r="F2103" s="85" t="s">
        <v>442</v>
      </c>
      <c r="G2103" s="85"/>
      <c r="H2103" s="544">
        <v>726</v>
      </c>
      <c r="I2103" s="544">
        <v>789</v>
      </c>
      <c r="J2103" s="544">
        <v>0</v>
      </c>
      <c r="K2103" s="545">
        <f t="shared" si="121"/>
        <v>0</v>
      </c>
      <c r="L2103" s="545">
        <f t="shared" si="122"/>
        <v>0</v>
      </c>
      <c r="M2103" s="146">
        <f t="shared" si="123"/>
        <v>572814</v>
      </c>
      <c r="N2103" s="92"/>
      <c r="O2103" s="88" t="s">
        <v>3418</v>
      </c>
      <c r="P2103" s="85" t="s">
        <v>1645</v>
      </c>
      <c r="Q2103" s="89" t="s">
        <v>336</v>
      </c>
      <c r="R2103" s="85" t="s">
        <v>73</v>
      </c>
      <c r="S2103" s="85" t="s">
        <v>109</v>
      </c>
      <c r="T2103" s="34" t="s">
        <v>3024</v>
      </c>
      <c r="U2103" s="34" t="s">
        <v>700</v>
      </c>
      <c r="V2103" s="89"/>
    </row>
    <row r="2104" spans="1:22" s="34" customFormat="1" ht="20.25" customHeight="1">
      <c r="A2104" s="85" t="s">
        <v>744</v>
      </c>
      <c r="B2104" s="88" t="s">
        <v>3404</v>
      </c>
      <c r="C2104" s="89" t="s">
        <v>371</v>
      </c>
      <c r="D2104" s="542" t="s">
        <v>523</v>
      </c>
      <c r="E2104" s="543"/>
      <c r="F2104" s="85" t="s">
        <v>84</v>
      </c>
      <c r="G2104" s="85"/>
      <c r="H2104" s="544">
        <v>726</v>
      </c>
      <c r="I2104" s="544">
        <v>7574.6</v>
      </c>
      <c r="J2104" s="544">
        <v>0</v>
      </c>
      <c r="K2104" s="545">
        <f t="shared" si="121"/>
        <v>0</v>
      </c>
      <c r="L2104" s="545">
        <f t="shared" si="122"/>
        <v>0</v>
      </c>
      <c r="M2104" s="146">
        <f t="shared" si="123"/>
        <v>5499159.6000000006</v>
      </c>
      <c r="N2104" s="92"/>
      <c r="O2104" s="88" t="s">
        <v>3418</v>
      </c>
      <c r="P2104" s="85" t="s">
        <v>1645</v>
      </c>
      <c r="Q2104" s="89" t="s">
        <v>336</v>
      </c>
      <c r="R2104" s="85" t="s">
        <v>73</v>
      </c>
      <c r="S2104" s="85" t="s">
        <v>109</v>
      </c>
      <c r="T2104" s="34" t="s">
        <v>3421</v>
      </c>
      <c r="U2104" s="34" t="s">
        <v>700</v>
      </c>
      <c r="V2104" s="89"/>
    </row>
    <row r="2105" spans="1:22" s="34" customFormat="1" ht="20.25" customHeight="1">
      <c r="A2105" s="85" t="s">
        <v>436</v>
      </c>
      <c r="B2105" s="88" t="s">
        <v>3422</v>
      </c>
      <c r="C2105" s="89" t="s">
        <v>371</v>
      </c>
      <c r="D2105" s="542" t="s">
        <v>1146</v>
      </c>
      <c r="E2105" s="543"/>
      <c r="F2105" s="85" t="s">
        <v>3423</v>
      </c>
      <c r="G2105" s="85"/>
      <c r="H2105" s="544">
        <v>1458</v>
      </c>
      <c r="I2105" s="544">
        <v>188000</v>
      </c>
      <c r="J2105" s="544">
        <v>0</v>
      </c>
      <c r="K2105" s="545">
        <f t="shared" si="121"/>
        <v>0</v>
      </c>
      <c r="L2105" s="545">
        <f t="shared" si="122"/>
        <v>0</v>
      </c>
      <c r="M2105" s="146">
        <f t="shared" si="123"/>
        <v>274104000</v>
      </c>
      <c r="N2105" s="92"/>
      <c r="O2105" s="88" t="s">
        <v>3424</v>
      </c>
      <c r="P2105" s="85" t="s">
        <v>1645</v>
      </c>
      <c r="Q2105" s="89" t="s">
        <v>374</v>
      </c>
      <c r="R2105" s="85" t="s">
        <v>375</v>
      </c>
      <c r="S2105" s="85" t="s">
        <v>213</v>
      </c>
      <c r="T2105" s="34" t="s">
        <v>3425</v>
      </c>
      <c r="U2105" s="34" t="s">
        <v>423</v>
      </c>
      <c r="V2105" s="89"/>
    </row>
    <row r="2106" spans="1:22" s="34" customFormat="1" ht="20.25" customHeight="1">
      <c r="A2106" s="85" t="s">
        <v>436</v>
      </c>
      <c r="B2106" s="88" t="s">
        <v>3426</v>
      </c>
      <c r="C2106" s="89" t="s">
        <v>371</v>
      </c>
      <c r="D2106" s="542" t="s">
        <v>1069</v>
      </c>
      <c r="E2106" s="543"/>
      <c r="F2106" s="85" t="s">
        <v>3423</v>
      </c>
      <c r="G2106" s="85"/>
      <c r="H2106" s="544">
        <v>1936</v>
      </c>
      <c r="I2106" s="544">
        <v>188000</v>
      </c>
      <c r="J2106" s="544">
        <v>0</v>
      </c>
      <c r="K2106" s="545">
        <f t="shared" si="121"/>
        <v>0</v>
      </c>
      <c r="L2106" s="545">
        <f t="shared" si="122"/>
        <v>0</v>
      </c>
      <c r="M2106" s="146">
        <f t="shared" si="123"/>
        <v>363968000</v>
      </c>
      <c r="N2106" s="92"/>
      <c r="O2106" s="88" t="s">
        <v>3424</v>
      </c>
      <c r="P2106" s="85" t="s">
        <v>1645</v>
      </c>
      <c r="Q2106" s="89" t="s">
        <v>374</v>
      </c>
      <c r="R2106" s="85" t="s">
        <v>375</v>
      </c>
      <c r="S2106" s="85" t="s">
        <v>213</v>
      </c>
      <c r="T2106" s="34" t="s">
        <v>3425</v>
      </c>
      <c r="U2106" s="34" t="s">
        <v>423</v>
      </c>
      <c r="V2106" s="89"/>
    </row>
    <row r="2107" spans="1:22" s="34" customFormat="1" ht="20.25" customHeight="1">
      <c r="A2107" s="85" t="s">
        <v>436</v>
      </c>
      <c r="B2107" s="88" t="s">
        <v>3427</v>
      </c>
      <c r="C2107" s="89" t="s">
        <v>371</v>
      </c>
      <c r="D2107" s="542" t="s">
        <v>1096</v>
      </c>
      <c r="E2107" s="543"/>
      <c r="F2107" s="85" t="s">
        <v>3423</v>
      </c>
      <c r="G2107" s="85"/>
      <c r="H2107" s="544">
        <v>3238</v>
      </c>
      <c r="I2107" s="544">
        <v>188000</v>
      </c>
      <c r="J2107" s="544">
        <v>0</v>
      </c>
      <c r="K2107" s="545">
        <f t="shared" si="121"/>
        <v>0</v>
      </c>
      <c r="L2107" s="545">
        <f t="shared" si="122"/>
        <v>0</v>
      </c>
      <c r="M2107" s="146">
        <f t="shared" si="123"/>
        <v>608744000</v>
      </c>
      <c r="N2107" s="92"/>
      <c r="O2107" s="88" t="s">
        <v>3424</v>
      </c>
      <c r="P2107" s="85" t="s">
        <v>1645</v>
      </c>
      <c r="Q2107" s="89" t="s">
        <v>374</v>
      </c>
      <c r="R2107" s="85" t="s">
        <v>375</v>
      </c>
      <c r="S2107" s="85" t="s">
        <v>213</v>
      </c>
      <c r="T2107" s="34" t="s">
        <v>3425</v>
      </c>
      <c r="U2107" s="34" t="s">
        <v>423</v>
      </c>
      <c r="V2107" s="89"/>
    </row>
    <row r="2108" spans="1:22" s="34" customFormat="1" ht="20.25" customHeight="1">
      <c r="A2108" s="85" t="s">
        <v>436</v>
      </c>
      <c r="B2108" s="88" t="s">
        <v>3428</v>
      </c>
      <c r="C2108" s="89" t="s">
        <v>371</v>
      </c>
      <c r="D2108" s="542" t="s">
        <v>991</v>
      </c>
      <c r="E2108" s="543"/>
      <c r="F2108" s="85" t="s">
        <v>3423</v>
      </c>
      <c r="G2108" s="85"/>
      <c r="H2108" s="544">
        <v>916</v>
      </c>
      <c r="I2108" s="544">
        <v>188000</v>
      </c>
      <c r="J2108" s="544">
        <v>0</v>
      </c>
      <c r="K2108" s="545">
        <f t="shared" si="121"/>
        <v>0</v>
      </c>
      <c r="L2108" s="545">
        <f t="shared" si="122"/>
        <v>0</v>
      </c>
      <c r="M2108" s="146">
        <f t="shared" si="123"/>
        <v>172208000</v>
      </c>
      <c r="N2108" s="92"/>
      <c r="O2108" s="88" t="s">
        <v>3424</v>
      </c>
      <c r="P2108" s="85" t="s">
        <v>1645</v>
      </c>
      <c r="Q2108" s="89" t="s">
        <v>374</v>
      </c>
      <c r="R2108" s="85" t="s">
        <v>375</v>
      </c>
      <c r="S2108" s="85" t="s">
        <v>213</v>
      </c>
      <c r="T2108" s="34" t="s">
        <v>3425</v>
      </c>
      <c r="U2108" s="34" t="s">
        <v>423</v>
      </c>
      <c r="V2108" s="89"/>
    </row>
    <row r="2109" spans="1:22" s="34" customFormat="1" ht="20.25" customHeight="1">
      <c r="A2109" s="85" t="s">
        <v>351</v>
      </c>
      <c r="B2109" s="88" t="s">
        <v>3429</v>
      </c>
      <c r="C2109" s="89" t="s">
        <v>352</v>
      </c>
      <c r="D2109" s="542" t="s">
        <v>2795</v>
      </c>
      <c r="E2109" s="543"/>
      <c r="F2109" s="85" t="s">
        <v>402</v>
      </c>
      <c r="G2109" s="85"/>
      <c r="H2109" s="544">
        <v>1726</v>
      </c>
      <c r="I2109" s="544">
        <v>171750</v>
      </c>
      <c r="J2109" s="544">
        <v>36</v>
      </c>
      <c r="K2109" s="545">
        <f t="shared" si="121"/>
        <v>62136</v>
      </c>
      <c r="L2109" s="545">
        <f t="shared" si="122"/>
        <v>62.136000000000003</v>
      </c>
      <c r="M2109" s="146">
        <f t="shared" si="123"/>
        <v>296440500</v>
      </c>
      <c r="N2109" s="92"/>
      <c r="O2109" s="88" t="s">
        <v>3430</v>
      </c>
      <c r="P2109" s="85" t="s">
        <v>761</v>
      </c>
      <c r="Q2109" s="89" t="s">
        <v>403</v>
      </c>
      <c r="R2109" s="85" t="s">
        <v>60</v>
      </c>
      <c r="S2109" s="85" t="s">
        <v>152</v>
      </c>
      <c r="T2109" s="34" t="s">
        <v>1608</v>
      </c>
      <c r="U2109" s="34" t="s">
        <v>1609</v>
      </c>
      <c r="V2109" s="89"/>
    </row>
    <row r="2110" spans="1:22" s="34" customFormat="1" ht="20.25" customHeight="1">
      <c r="A2110" s="85" t="s">
        <v>351</v>
      </c>
      <c r="B2110" s="88" t="s">
        <v>3431</v>
      </c>
      <c r="C2110" s="89" t="s">
        <v>352</v>
      </c>
      <c r="D2110" s="542" t="s">
        <v>2795</v>
      </c>
      <c r="E2110" s="543"/>
      <c r="F2110" s="85" t="s">
        <v>880</v>
      </c>
      <c r="G2110" s="85"/>
      <c r="H2110" s="544">
        <v>1726</v>
      </c>
      <c r="I2110" s="544">
        <v>3170.8</v>
      </c>
      <c r="J2110" s="544">
        <v>0</v>
      </c>
      <c r="K2110" s="545">
        <f t="shared" si="121"/>
        <v>0</v>
      </c>
      <c r="L2110" s="545">
        <f t="shared" si="122"/>
        <v>0</v>
      </c>
      <c r="M2110" s="146">
        <f t="shared" si="123"/>
        <v>5472800.8000000007</v>
      </c>
      <c r="N2110" s="92"/>
      <c r="O2110" s="88" t="s">
        <v>3430</v>
      </c>
      <c r="P2110" s="85" t="s">
        <v>761</v>
      </c>
      <c r="Q2110" s="89" t="s">
        <v>336</v>
      </c>
      <c r="R2110" s="85" t="s">
        <v>73</v>
      </c>
      <c r="S2110" s="85" t="s">
        <v>152</v>
      </c>
      <c r="T2110" s="34" t="s">
        <v>1576</v>
      </c>
      <c r="U2110" s="34" t="s">
        <v>1609</v>
      </c>
      <c r="V2110" s="89"/>
    </row>
    <row r="2111" spans="1:22" s="34" customFormat="1" ht="20.25" customHeight="1">
      <c r="A2111" s="85" t="s">
        <v>351</v>
      </c>
      <c r="B2111" s="88" t="s">
        <v>3431</v>
      </c>
      <c r="C2111" s="89" t="s">
        <v>352</v>
      </c>
      <c r="D2111" s="542" t="s">
        <v>2795</v>
      </c>
      <c r="E2111" s="543"/>
      <c r="F2111" s="85" t="s">
        <v>541</v>
      </c>
      <c r="G2111" s="85"/>
      <c r="H2111" s="544">
        <v>514</v>
      </c>
      <c r="I2111" s="544">
        <v>97561</v>
      </c>
      <c r="J2111" s="544">
        <v>18.7</v>
      </c>
      <c r="K2111" s="545">
        <f t="shared" si="121"/>
        <v>9611.7999999999993</v>
      </c>
      <c r="L2111" s="545">
        <f t="shared" si="122"/>
        <v>9.6117999999999988</v>
      </c>
      <c r="M2111" s="146">
        <f t="shared" si="123"/>
        <v>50146354</v>
      </c>
      <c r="N2111" s="92"/>
      <c r="O2111" s="88" t="s">
        <v>11</v>
      </c>
      <c r="P2111" s="85" t="s">
        <v>761</v>
      </c>
      <c r="Q2111" s="89" t="s">
        <v>341</v>
      </c>
      <c r="R2111" s="85" t="s">
        <v>60</v>
      </c>
      <c r="S2111" s="85" t="s">
        <v>152</v>
      </c>
      <c r="T2111" s="34" t="s">
        <v>1602</v>
      </c>
      <c r="U2111" s="34" t="s">
        <v>3185</v>
      </c>
      <c r="V2111" s="89"/>
    </row>
    <row r="2112" spans="1:22" s="34" customFormat="1" ht="20.25" customHeight="1">
      <c r="A2112" s="85" t="s">
        <v>351</v>
      </c>
      <c r="B2112" s="88" t="s">
        <v>3431</v>
      </c>
      <c r="C2112" s="89" t="s">
        <v>352</v>
      </c>
      <c r="D2112" s="542" t="s">
        <v>2795</v>
      </c>
      <c r="E2112" s="543"/>
      <c r="F2112" s="85" t="s">
        <v>674</v>
      </c>
      <c r="G2112" s="85"/>
      <c r="H2112" s="544">
        <v>514</v>
      </c>
      <c r="I2112" s="544">
        <v>53842.1</v>
      </c>
      <c r="J2112" s="544">
        <v>15.5</v>
      </c>
      <c r="K2112" s="545">
        <f t="shared" si="121"/>
        <v>7967</v>
      </c>
      <c r="L2112" s="545">
        <f t="shared" si="122"/>
        <v>7.9669999999999996</v>
      </c>
      <c r="M2112" s="146">
        <f t="shared" si="123"/>
        <v>27674839.399999999</v>
      </c>
      <c r="N2112" s="92"/>
      <c r="O2112" s="88" t="s">
        <v>793</v>
      </c>
      <c r="P2112" s="85" t="s">
        <v>761</v>
      </c>
      <c r="Q2112" s="89" t="s">
        <v>270</v>
      </c>
      <c r="R2112" s="85" t="s">
        <v>60</v>
      </c>
      <c r="S2112" s="85" t="s">
        <v>152</v>
      </c>
      <c r="T2112" s="34" t="s">
        <v>3432</v>
      </c>
      <c r="U2112" s="34" t="s">
        <v>3433</v>
      </c>
      <c r="V2112" s="89"/>
    </row>
    <row r="2113" spans="1:22" s="34" customFormat="1" ht="20.25" customHeight="1">
      <c r="A2113" s="85" t="s">
        <v>351</v>
      </c>
      <c r="B2113" s="88" t="s">
        <v>3431</v>
      </c>
      <c r="C2113" s="89" t="s">
        <v>352</v>
      </c>
      <c r="D2113" s="542" t="s">
        <v>2795</v>
      </c>
      <c r="E2113" s="543"/>
      <c r="F2113" s="85" t="s">
        <v>1399</v>
      </c>
      <c r="G2113" s="85"/>
      <c r="H2113" s="544">
        <v>514</v>
      </c>
      <c r="I2113" s="544">
        <v>13286.8</v>
      </c>
      <c r="J2113" s="544">
        <v>0</v>
      </c>
      <c r="K2113" s="545">
        <f t="shared" si="121"/>
        <v>0</v>
      </c>
      <c r="L2113" s="545">
        <f t="shared" si="122"/>
        <v>0</v>
      </c>
      <c r="M2113" s="146">
        <f t="shared" si="123"/>
        <v>6829415.1999999993</v>
      </c>
      <c r="N2113" s="92"/>
      <c r="O2113" s="88" t="s">
        <v>793</v>
      </c>
      <c r="P2113" s="85" t="s">
        <v>761</v>
      </c>
      <c r="Q2113" s="89" t="s">
        <v>577</v>
      </c>
      <c r="R2113" s="85" t="s">
        <v>240</v>
      </c>
      <c r="S2113" s="85" t="s">
        <v>152</v>
      </c>
      <c r="T2113" s="34" t="s">
        <v>3434</v>
      </c>
      <c r="U2113" s="34" t="s">
        <v>3433</v>
      </c>
      <c r="V2113" s="89"/>
    </row>
    <row r="2114" spans="1:22" s="34" customFormat="1" ht="20.25" customHeight="1">
      <c r="A2114" s="85" t="s">
        <v>351</v>
      </c>
      <c r="B2114" s="88" t="s">
        <v>3431</v>
      </c>
      <c r="C2114" s="89" t="s">
        <v>352</v>
      </c>
      <c r="D2114" s="542" t="s">
        <v>2795</v>
      </c>
      <c r="E2114" s="543"/>
      <c r="F2114" s="85" t="s">
        <v>401</v>
      </c>
      <c r="G2114" s="85"/>
      <c r="H2114" s="544">
        <v>890</v>
      </c>
      <c r="I2114" s="544">
        <v>63510</v>
      </c>
      <c r="J2114" s="544">
        <v>9.4</v>
      </c>
      <c r="K2114" s="545">
        <f t="shared" si="121"/>
        <v>8366</v>
      </c>
      <c r="L2114" s="545">
        <f t="shared" si="122"/>
        <v>8.3659999999999997</v>
      </c>
      <c r="M2114" s="146">
        <f t="shared" si="123"/>
        <v>56523900</v>
      </c>
      <c r="N2114" s="92"/>
      <c r="O2114" s="88" t="s">
        <v>11</v>
      </c>
      <c r="P2114" s="85" t="s">
        <v>761</v>
      </c>
      <c r="Q2114" s="89" t="s">
        <v>344</v>
      </c>
      <c r="R2114" s="85" t="s">
        <v>60</v>
      </c>
      <c r="S2114" s="85" t="s">
        <v>152</v>
      </c>
      <c r="T2114" s="34" t="s">
        <v>850</v>
      </c>
      <c r="U2114" s="34" t="s">
        <v>1613</v>
      </c>
      <c r="V2114" s="89"/>
    </row>
    <row r="2115" spans="1:22" s="34" customFormat="1" ht="20.25" customHeight="1">
      <c r="A2115" s="85" t="s">
        <v>351</v>
      </c>
      <c r="B2115" s="88" t="s">
        <v>3431</v>
      </c>
      <c r="C2115" s="89" t="s">
        <v>352</v>
      </c>
      <c r="D2115" s="542" t="s">
        <v>2795</v>
      </c>
      <c r="E2115" s="543"/>
      <c r="F2115" s="85" t="s">
        <v>71</v>
      </c>
      <c r="G2115" s="85"/>
      <c r="H2115" s="544">
        <v>1918</v>
      </c>
      <c r="I2115" s="544">
        <v>36172.199999999997</v>
      </c>
      <c r="J2115" s="544">
        <v>0</v>
      </c>
      <c r="K2115" s="545">
        <f t="shared" si="121"/>
        <v>0</v>
      </c>
      <c r="L2115" s="545">
        <f t="shared" si="122"/>
        <v>0</v>
      </c>
      <c r="M2115" s="146">
        <f t="shared" si="123"/>
        <v>69378279.599999994</v>
      </c>
      <c r="N2115" s="92"/>
      <c r="O2115" s="88" t="s">
        <v>3435</v>
      </c>
      <c r="P2115" s="85" t="s">
        <v>761</v>
      </c>
      <c r="Q2115" s="89" t="s">
        <v>271</v>
      </c>
      <c r="R2115" s="85" t="s">
        <v>73</v>
      </c>
      <c r="S2115" s="85" t="s">
        <v>152</v>
      </c>
      <c r="T2115" s="34" t="s">
        <v>3407</v>
      </c>
      <c r="U2115" s="34" t="s">
        <v>71</v>
      </c>
      <c r="V2115" s="89"/>
    </row>
    <row r="2116" spans="1:22" s="34" customFormat="1" ht="20.25" customHeight="1">
      <c r="A2116" s="85" t="s">
        <v>351</v>
      </c>
      <c r="B2116" s="88" t="s">
        <v>3431</v>
      </c>
      <c r="C2116" s="89" t="s">
        <v>352</v>
      </c>
      <c r="D2116" s="542" t="s">
        <v>2795</v>
      </c>
      <c r="E2116" s="543"/>
      <c r="F2116" s="85" t="s">
        <v>880</v>
      </c>
      <c r="G2116" s="85"/>
      <c r="H2116" s="544">
        <v>1918</v>
      </c>
      <c r="I2116" s="544">
        <v>3400</v>
      </c>
      <c r="J2116" s="544">
        <v>0</v>
      </c>
      <c r="K2116" s="545">
        <f t="shared" si="121"/>
        <v>0</v>
      </c>
      <c r="L2116" s="545">
        <f t="shared" si="122"/>
        <v>0</v>
      </c>
      <c r="M2116" s="146">
        <f t="shared" si="123"/>
        <v>6521200</v>
      </c>
      <c r="N2116" s="92"/>
      <c r="O2116" s="88" t="s">
        <v>3435</v>
      </c>
      <c r="P2116" s="85" t="s">
        <v>761</v>
      </c>
      <c r="Q2116" s="89" t="s">
        <v>336</v>
      </c>
      <c r="R2116" s="85" t="s">
        <v>73</v>
      </c>
      <c r="S2116" s="85" t="s">
        <v>152</v>
      </c>
      <c r="T2116" s="34" t="s">
        <v>1576</v>
      </c>
      <c r="U2116" s="34" t="s">
        <v>71</v>
      </c>
      <c r="V2116" s="89"/>
    </row>
    <row r="2117" spans="1:22" s="34" customFormat="1" ht="20.25" customHeight="1">
      <c r="A2117" s="85" t="s">
        <v>351</v>
      </c>
      <c r="B2117" s="88" t="s">
        <v>3431</v>
      </c>
      <c r="C2117" s="89" t="s">
        <v>352</v>
      </c>
      <c r="D2117" s="542" t="s">
        <v>2795</v>
      </c>
      <c r="E2117" s="543"/>
      <c r="F2117" s="85" t="s">
        <v>880</v>
      </c>
      <c r="G2117" s="85"/>
      <c r="H2117" s="544">
        <v>1918</v>
      </c>
      <c r="I2117" s="544">
        <v>3400</v>
      </c>
      <c r="J2117" s="544">
        <v>0</v>
      </c>
      <c r="K2117" s="545">
        <f t="shared" si="121"/>
        <v>0</v>
      </c>
      <c r="L2117" s="545">
        <f t="shared" si="122"/>
        <v>0</v>
      </c>
      <c r="M2117" s="146">
        <f t="shared" si="123"/>
        <v>6521200</v>
      </c>
      <c r="N2117" s="92"/>
      <c r="O2117" s="88" t="s">
        <v>3435</v>
      </c>
      <c r="P2117" s="85" t="s">
        <v>761</v>
      </c>
      <c r="Q2117" s="89" t="s">
        <v>336</v>
      </c>
      <c r="R2117" s="85" t="s">
        <v>73</v>
      </c>
      <c r="S2117" s="85" t="s">
        <v>152</v>
      </c>
      <c r="T2117" s="34" t="s">
        <v>1576</v>
      </c>
      <c r="U2117" s="34" t="s">
        <v>71</v>
      </c>
      <c r="V2117" s="89"/>
    </row>
    <row r="2118" spans="1:22" s="34" customFormat="1" ht="20.25" customHeight="1">
      <c r="A2118" s="85" t="s">
        <v>351</v>
      </c>
      <c r="B2118" s="88" t="s">
        <v>3431</v>
      </c>
      <c r="C2118" s="89" t="s">
        <v>352</v>
      </c>
      <c r="D2118" s="542" t="s">
        <v>2795</v>
      </c>
      <c r="E2118" s="543"/>
      <c r="F2118" s="85" t="s">
        <v>881</v>
      </c>
      <c r="G2118" s="85"/>
      <c r="H2118" s="544">
        <v>1918</v>
      </c>
      <c r="I2118" s="544">
        <v>10200</v>
      </c>
      <c r="J2118" s="544">
        <v>0</v>
      </c>
      <c r="K2118" s="545">
        <f t="shared" si="121"/>
        <v>0</v>
      </c>
      <c r="L2118" s="545">
        <f t="shared" si="122"/>
        <v>0</v>
      </c>
      <c r="M2118" s="146">
        <f t="shared" si="123"/>
        <v>19563600</v>
      </c>
      <c r="N2118" s="92"/>
      <c r="O2118" s="88" t="s">
        <v>3435</v>
      </c>
      <c r="P2118" s="85" t="s">
        <v>761</v>
      </c>
      <c r="Q2118" s="89" t="s">
        <v>336</v>
      </c>
      <c r="R2118" s="85" t="s">
        <v>73</v>
      </c>
      <c r="S2118" s="85" t="s">
        <v>152</v>
      </c>
      <c r="T2118" s="34" t="s">
        <v>1637</v>
      </c>
      <c r="U2118" s="34" t="s">
        <v>71</v>
      </c>
      <c r="V2118" s="89"/>
    </row>
    <row r="2119" spans="1:22" s="34" customFormat="1" ht="20.25" customHeight="1">
      <c r="A2119" s="85" t="s">
        <v>351</v>
      </c>
      <c r="B2119" s="88" t="s">
        <v>3431</v>
      </c>
      <c r="C2119" s="89" t="s">
        <v>352</v>
      </c>
      <c r="D2119" s="542" t="s">
        <v>2795</v>
      </c>
      <c r="E2119" s="543"/>
      <c r="F2119" s="85" t="s">
        <v>882</v>
      </c>
      <c r="G2119" s="85"/>
      <c r="H2119" s="544">
        <v>1918</v>
      </c>
      <c r="I2119" s="544">
        <v>8027.8</v>
      </c>
      <c r="J2119" s="544">
        <v>0</v>
      </c>
      <c r="K2119" s="545">
        <f t="shared" si="121"/>
        <v>0</v>
      </c>
      <c r="L2119" s="545">
        <f t="shared" si="122"/>
        <v>0</v>
      </c>
      <c r="M2119" s="146">
        <f t="shared" si="123"/>
        <v>15397320.4</v>
      </c>
      <c r="N2119" s="92"/>
      <c r="O2119" s="88" t="s">
        <v>3435</v>
      </c>
      <c r="P2119" s="85" t="s">
        <v>761</v>
      </c>
      <c r="Q2119" s="89" t="s">
        <v>336</v>
      </c>
      <c r="R2119" s="85" t="s">
        <v>73</v>
      </c>
      <c r="S2119" s="85" t="s">
        <v>152</v>
      </c>
      <c r="T2119" s="34" t="s">
        <v>1638</v>
      </c>
      <c r="U2119" s="34" t="s">
        <v>71</v>
      </c>
      <c r="V2119" s="89"/>
    </row>
    <row r="2120" spans="1:22" s="34" customFormat="1" ht="20.25" customHeight="1">
      <c r="A2120" s="85" t="s">
        <v>351</v>
      </c>
      <c r="B2120" s="88" t="s">
        <v>3431</v>
      </c>
      <c r="C2120" s="89" t="s">
        <v>352</v>
      </c>
      <c r="D2120" s="542" t="s">
        <v>2795</v>
      </c>
      <c r="E2120" s="543"/>
      <c r="F2120" s="85" t="s">
        <v>337</v>
      </c>
      <c r="G2120" s="85"/>
      <c r="H2120" s="544">
        <v>956</v>
      </c>
      <c r="I2120" s="544">
        <v>16095</v>
      </c>
      <c r="J2120" s="544">
        <v>0</v>
      </c>
      <c r="K2120" s="545">
        <f t="shared" si="121"/>
        <v>0</v>
      </c>
      <c r="L2120" s="545">
        <f t="shared" si="122"/>
        <v>0</v>
      </c>
      <c r="M2120" s="146">
        <f t="shared" si="123"/>
        <v>15386820</v>
      </c>
      <c r="N2120" s="92"/>
      <c r="O2120" s="88" t="s">
        <v>11</v>
      </c>
      <c r="P2120" s="85" t="s">
        <v>761</v>
      </c>
      <c r="Q2120" s="89" t="s">
        <v>336</v>
      </c>
      <c r="R2120" s="85" t="s">
        <v>73</v>
      </c>
      <c r="S2120" s="85" t="s">
        <v>152</v>
      </c>
      <c r="T2120" s="34" t="s">
        <v>3013</v>
      </c>
      <c r="U2120" s="34" t="s">
        <v>337</v>
      </c>
      <c r="V2120" s="89"/>
    </row>
    <row r="2121" spans="1:22" s="34" customFormat="1" ht="20.25" customHeight="1">
      <c r="A2121" s="85" t="s">
        <v>351</v>
      </c>
      <c r="B2121" s="88" t="s">
        <v>3431</v>
      </c>
      <c r="C2121" s="89" t="s">
        <v>352</v>
      </c>
      <c r="D2121" s="542" t="s">
        <v>2795</v>
      </c>
      <c r="E2121" s="543"/>
      <c r="F2121" s="85" t="s">
        <v>74</v>
      </c>
      <c r="G2121" s="85"/>
      <c r="H2121" s="544">
        <v>962</v>
      </c>
      <c r="I2121" s="544">
        <v>89413.2</v>
      </c>
      <c r="J2121" s="544">
        <v>0</v>
      </c>
      <c r="K2121" s="545">
        <f t="shared" si="121"/>
        <v>0</v>
      </c>
      <c r="L2121" s="545">
        <f t="shared" si="122"/>
        <v>0</v>
      </c>
      <c r="M2121" s="146">
        <f t="shared" si="123"/>
        <v>86015498.399999991</v>
      </c>
      <c r="N2121" s="92"/>
      <c r="O2121" s="88" t="s">
        <v>3436</v>
      </c>
      <c r="P2121" s="85" t="s">
        <v>761</v>
      </c>
      <c r="Q2121" s="89" t="s">
        <v>276</v>
      </c>
      <c r="R2121" s="85" t="s">
        <v>73</v>
      </c>
      <c r="S2121" s="85" t="s">
        <v>152</v>
      </c>
      <c r="T2121" s="34" t="s">
        <v>3437</v>
      </c>
      <c r="U2121" s="34" t="s">
        <v>74</v>
      </c>
      <c r="V2121" s="89"/>
    </row>
    <row r="2122" spans="1:22" s="34" customFormat="1" ht="20.25" customHeight="1">
      <c r="A2122" s="85" t="s">
        <v>351</v>
      </c>
      <c r="B2122" s="88" t="s">
        <v>3431</v>
      </c>
      <c r="C2122" s="89" t="s">
        <v>352</v>
      </c>
      <c r="D2122" s="542" t="s">
        <v>2795</v>
      </c>
      <c r="E2122" s="543"/>
      <c r="F2122" s="85" t="s">
        <v>81</v>
      </c>
      <c r="G2122" s="85"/>
      <c r="H2122" s="544">
        <v>962</v>
      </c>
      <c r="I2122" s="544">
        <v>6399.7</v>
      </c>
      <c r="J2122" s="544">
        <v>0</v>
      </c>
      <c r="K2122" s="545">
        <f t="shared" si="121"/>
        <v>0</v>
      </c>
      <c r="L2122" s="545">
        <f t="shared" si="122"/>
        <v>0</v>
      </c>
      <c r="M2122" s="146">
        <f t="shared" si="123"/>
        <v>6156511.3999999994</v>
      </c>
      <c r="N2122" s="92"/>
      <c r="O2122" s="88" t="s">
        <v>3436</v>
      </c>
      <c r="P2122" s="85" t="s">
        <v>761</v>
      </c>
      <c r="Q2122" s="89" t="s">
        <v>336</v>
      </c>
      <c r="R2122" s="85" t="s">
        <v>73</v>
      </c>
      <c r="S2122" s="85" t="s">
        <v>152</v>
      </c>
      <c r="T2122" s="34" t="s">
        <v>3163</v>
      </c>
      <c r="U2122" s="34" t="s">
        <v>74</v>
      </c>
      <c r="V2122" s="89"/>
    </row>
    <row r="2123" spans="1:22" s="34" customFormat="1" ht="20.25" customHeight="1">
      <c r="A2123" s="85" t="s">
        <v>351</v>
      </c>
      <c r="B2123" s="88" t="s">
        <v>3431</v>
      </c>
      <c r="C2123" s="89" t="s">
        <v>352</v>
      </c>
      <c r="D2123" s="542" t="s">
        <v>2795</v>
      </c>
      <c r="E2123" s="543"/>
      <c r="F2123" s="85" t="s">
        <v>1580</v>
      </c>
      <c r="G2123" s="85"/>
      <c r="H2123" s="544">
        <v>962</v>
      </c>
      <c r="I2123" s="544">
        <v>10513.8</v>
      </c>
      <c r="J2123" s="544">
        <v>0</v>
      </c>
      <c r="K2123" s="545">
        <f t="shared" si="121"/>
        <v>0</v>
      </c>
      <c r="L2123" s="545">
        <f t="shared" si="122"/>
        <v>0</v>
      </c>
      <c r="M2123" s="146">
        <f t="shared" si="123"/>
        <v>10114275.6</v>
      </c>
      <c r="N2123" s="92"/>
      <c r="O2123" s="88" t="s">
        <v>3436</v>
      </c>
      <c r="P2123" s="85" t="s">
        <v>761</v>
      </c>
      <c r="Q2123" s="89" t="s">
        <v>336</v>
      </c>
      <c r="R2123" s="85" t="s">
        <v>73</v>
      </c>
      <c r="S2123" s="85" t="s">
        <v>152</v>
      </c>
      <c r="T2123" s="34" t="s">
        <v>3438</v>
      </c>
      <c r="U2123" s="34" t="s">
        <v>74</v>
      </c>
      <c r="V2123" s="89"/>
    </row>
    <row r="2124" spans="1:22" s="34" customFormat="1" ht="20.25" customHeight="1">
      <c r="A2124" s="85" t="s">
        <v>351</v>
      </c>
      <c r="B2124" s="88" t="s">
        <v>3431</v>
      </c>
      <c r="C2124" s="89" t="s">
        <v>352</v>
      </c>
      <c r="D2124" s="542" t="s">
        <v>2795</v>
      </c>
      <c r="E2124" s="543"/>
      <c r="F2124" s="85" t="s">
        <v>388</v>
      </c>
      <c r="G2124" s="85"/>
      <c r="H2124" s="544">
        <v>962</v>
      </c>
      <c r="I2124" s="544">
        <v>5302.6</v>
      </c>
      <c r="J2124" s="544">
        <v>0</v>
      </c>
      <c r="K2124" s="545">
        <f t="shared" si="121"/>
        <v>0</v>
      </c>
      <c r="L2124" s="545">
        <f t="shared" si="122"/>
        <v>0</v>
      </c>
      <c r="M2124" s="146">
        <f t="shared" si="123"/>
        <v>5101101.2</v>
      </c>
      <c r="N2124" s="92"/>
      <c r="O2124" s="88" t="s">
        <v>3436</v>
      </c>
      <c r="P2124" s="85" t="s">
        <v>761</v>
      </c>
      <c r="Q2124" s="89" t="s">
        <v>336</v>
      </c>
      <c r="R2124" s="85" t="s">
        <v>73</v>
      </c>
      <c r="S2124" s="85" t="s">
        <v>152</v>
      </c>
      <c r="T2124" s="34" t="s">
        <v>3439</v>
      </c>
      <c r="U2124" s="34" t="s">
        <v>74</v>
      </c>
      <c r="V2124" s="89"/>
    </row>
    <row r="2125" spans="1:22" s="34" customFormat="1" ht="20.25" customHeight="1">
      <c r="A2125" s="85" t="s">
        <v>351</v>
      </c>
      <c r="B2125" s="88" t="s">
        <v>3431</v>
      </c>
      <c r="C2125" s="89" t="s">
        <v>352</v>
      </c>
      <c r="D2125" s="542" t="s">
        <v>2795</v>
      </c>
      <c r="E2125" s="543"/>
      <c r="F2125" s="85" t="s">
        <v>82</v>
      </c>
      <c r="G2125" s="85"/>
      <c r="H2125" s="544">
        <v>962</v>
      </c>
      <c r="I2125" s="544">
        <v>17370.7</v>
      </c>
      <c r="J2125" s="544">
        <v>0</v>
      </c>
      <c r="K2125" s="545">
        <f t="shared" si="121"/>
        <v>0</v>
      </c>
      <c r="L2125" s="545">
        <f t="shared" si="122"/>
        <v>0</v>
      </c>
      <c r="M2125" s="146">
        <f t="shared" si="123"/>
        <v>16710613.4</v>
      </c>
      <c r="N2125" s="92"/>
      <c r="O2125" s="88" t="s">
        <v>3436</v>
      </c>
      <c r="P2125" s="85" t="s">
        <v>761</v>
      </c>
      <c r="Q2125" s="89" t="s">
        <v>336</v>
      </c>
      <c r="R2125" s="85" t="s">
        <v>73</v>
      </c>
      <c r="S2125" s="85" t="s">
        <v>152</v>
      </c>
      <c r="T2125" s="34" t="s">
        <v>3440</v>
      </c>
      <c r="U2125" s="34" t="s">
        <v>74</v>
      </c>
      <c r="V2125" s="89"/>
    </row>
    <row r="2126" spans="1:22" s="34" customFormat="1" ht="20.25" customHeight="1">
      <c r="A2126" s="85" t="s">
        <v>351</v>
      </c>
      <c r="B2126" s="88" t="s">
        <v>3431</v>
      </c>
      <c r="C2126" s="89" t="s">
        <v>352</v>
      </c>
      <c r="D2126" s="542" t="s">
        <v>2795</v>
      </c>
      <c r="E2126" s="543"/>
      <c r="F2126" s="85" t="s">
        <v>957</v>
      </c>
      <c r="G2126" s="85"/>
      <c r="H2126" s="544">
        <v>956</v>
      </c>
      <c r="I2126" s="544">
        <v>78300</v>
      </c>
      <c r="J2126" s="544">
        <v>0</v>
      </c>
      <c r="K2126" s="545">
        <f t="shared" si="121"/>
        <v>0</v>
      </c>
      <c r="L2126" s="545">
        <f t="shared" si="122"/>
        <v>0</v>
      </c>
      <c r="M2126" s="146">
        <f t="shared" si="123"/>
        <v>74854800</v>
      </c>
      <c r="N2126" s="92"/>
      <c r="O2126" s="88" t="s">
        <v>915</v>
      </c>
      <c r="P2126" s="85" t="s">
        <v>761</v>
      </c>
      <c r="Q2126" s="89" t="s">
        <v>278</v>
      </c>
      <c r="R2126" s="85" t="s">
        <v>73</v>
      </c>
      <c r="S2126" s="85" t="s">
        <v>152</v>
      </c>
      <c r="T2126" s="34" t="s">
        <v>3441</v>
      </c>
      <c r="U2126" s="34" t="s">
        <v>957</v>
      </c>
      <c r="V2126" s="89"/>
    </row>
    <row r="2127" spans="1:22" s="34" customFormat="1" ht="20.25" customHeight="1">
      <c r="A2127" s="85" t="s">
        <v>351</v>
      </c>
      <c r="B2127" s="88" t="s">
        <v>3431</v>
      </c>
      <c r="C2127" s="89" t="s">
        <v>352</v>
      </c>
      <c r="D2127" s="542" t="s">
        <v>2795</v>
      </c>
      <c r="E2127" s="543"/>
      <c r="F2127" s="85" t="s">
        <v>1646</v>
      </c>
      <c r="G2127" s="85"/>
      <c r="H2127" s="544">
        <v>1906</v>
      </c>
      <c r="I2127" s="544">
        <v>15947.2</v>
      </c>
      <c r="J2127" s="544">
        <v>0</v>
      </c>
      <c r="K2127" s="545">
        <f t="shared" si="121"/>
        <v>0</v>
      </c>
      <c r="L2127" s="545">
        <f t="shared" si="122"/>
        <v>0</v>
      </c>
      <c r="M2127" s="146">
        <f t="shared" si="123"/>
        <v>30395363.200000003</v>
      </c>
      <c r="N2127" s="92"/>
      <c r="O2127" s="88" t="s">
        <v>3442</v>
      </c>
      <c r="P2127" s="85" t="s">
        <v>761</v>
      </c>
      <c r="Q2127" s="89" t="s">
        <v>336</v>
      </c>
      <c r="R2127" s="85" t="s">
        <v>73</v>
      </c>
      <c r="S2127" s="85" t="s">
        <v>152</v>
      </c>
      <c r="T2127" s="34" t="s">
        <v>3443</v>
      </c>
      <c r="U2127" s="34" t="s">
        <v>1646</v>
      </c>
      <c r="V2127" s="89"/>
    </row>
    <row r="2128" spans="1:22" s="34" customFormat="1" ht="20.25" customHeight="1">
      <c r="A2128" s="85" t="s">
        <v>351</v>
      </c>
      <c r="B2128" s="88" t="s">
        <v>3431</v>
      </c>
      <c r="C2128" s="89" t="s">
        <v>352</v>
      </c>
      <c r="D2128" s="542" t="s">
        <v>2795</v>
      </c>
      <c r="E2128" s="543"/>
      <c r="F2128" s="85" t="s">
        <v>338</v>
      </c>
      <c r="G2128" s="85"/>
      <c r="H2128" s="544">
        <v>1906</v>
      </c>
      <c r="I2128" s="544">
        <v>3706.7</v>
      </c>
      <c r="J2128" s="544">
        <v>0</v>
      </c>
      <c r="K2128" s="545">
        <f t="shared" si="121"/>
        <v>0</v>
      </c>
      <c r="L2128" s="545">
        <f t="shared" si="122"/>
        <v>0</v>
      </c>
      <c r="M2128" s="146">
        <f t="shared" si="123"/>
        <v>7064970.1999999993</v>
      </c>
      <c r="N2128" s="92"/>
      <c r="O2128" s="88" t="s">
        <v>3442</v>
      </c>
      <c r="P2128" s="85" t="s">
        <v>761</v>
      </c>
      <c r="Q2128" s="89" t="s">
        <v>336</v>
      </c>
      <c r="R2128" s="85" t="s">
        <v>73</v>
      </c>
      <c r="S2128" s="85" t="s">
        <v>152</v>
      </c>
      <c r="T2128" s="34" t="s">
        <v>3026</v>
      </c>
      <c r="U2128" s="34" t="s">
        <v>1646</v>
      </c>
      <c r="V2128" s="89"/>
    </row>
    <row r="2129" spans="1:22" s="34" customFormat="1" ht="20.25" customHeight="1">
      <c r="A2129" s="85" t="s">
        <v>351</v>
      </c>
      <c r="B2129" s="88" t="s">
        <v>3431</v>
      </c>
      <c r="C2129" s="89" t="s">
        <v>352</v>
      </c>
      <c r="D2129" s="542" t="s">
        <v>2795</v>
      </c>
      <c r="E2129" s="543"/>
      <c r="F2129" s="85" t="s">
        <v>385</v>
      </c>
      <c r="G2129" s="85"/>
      <c r="H2129" s="544">
        <v>1906</v>
      </c>
      <c r="I2129" s="544">
        <v>1034.4000000000001</v>
      </c>
      <c r="J2129" s="544">
        <v>0</v>
      </c>
      <c r="K2129" s="545">
        <f t="shared" si="121"/>
        <v>0</v>
      </c>
      <c r="L2129" s="545">
        <f t="shared" si="122"/>
        <v>0</v>
      </c>
      <c r="M2129" s="146">
        <f t="shared" si="123"/>
        <v>1971566.4000000001</v>
      </c>
      <c r="N2129" s="92"/>
      <c r="O2129" s="88" t="s">
        <v>3442</v>
      </c>
      <c r="P2129" s="85" t="s">
        <v>761</v>
      </c>
      <c r="Q2129" s="89" t="s">
        <v>336</v>
      </c>
      <c r="R2129" s="85" t="s">
        <v>73</v>
      </c>
      <c r="S2129" s="85" t="s">
        <v>152</v>
      </c>
      <c r="T2129" s="34" t="s">
        <v>3444</v>
      </c>
      <c r="U2129" s="34" t="s">
        <v>1646</v>
      </c>
      <c r="V2129" s="89"/>
    </row>
    <row r="2130" spans="1:22" s="34" customFormat="1" ht="20.25" customHeight="1">
      <c r="A2130" s="85" t="s">
        <v>351</v>
      </c>
      <c r="B2130" s="88" t="s">
        <v>3431</v>
      </c>
      <c r="C2130" s="89" t="s">
        <v>352</v>
      </c>
      <c r="D2130" s="542" t="s">
        <v>2795</v>
      </c>
      <c r="E2130" s="543"/>
      <c r="F2130" s="85" t="s">
        <v>442</v>
      </c>
      <c r="G2130" s="85"/>
      <c r="H2130" s="544">
        <v>1906</v>
      </c>
      <c r="I2130" s="544">
        <v>862</v>
      </c>
      <c r="J2130" s="544">
        <v>0</v>
      </c>
      <c r="K2130" s="545">
        <f t="shared" si="121"/>
        <v>0</v>
      </c>
      <c r="L2130" s="545">
        <f t="shared" si="122"/>
        <v>0</v>
      </c>
      <c r="M2130" s="146">
        <f t="shared" si="123"/>
        <v>1642972</v>
      </c>
      <c r="N2130" s="92"/>
      <c r="O2130" s="88" t="s">
        <v>3442</v>
      </c>
      <c r="P2130" s="85" t="s">
        <v>761</v>
      </c>
      <c r="Q2130" s="89" t="s">
        <v>336</v>
      </c>
      <c r="R2130" s="85" t="s">
        <v>73</v>
      </c>
      <c r="S2130" s="85" t="s">
        <v>152</v>
      </c>
      <c r="T2130" s="34" t="s">
        <v>3024</v>
      </c>
      <c r="U2130" s="34" t="s">
        <v>1646</v>
      </c>
      <c r="V2130" s="89"/>
    </row>
    <row r="2131" spans="1:22" s="34" customFormat="1" ht="20.25" customHeight="1">
      <c r="A2131" s="85" t="s">
        <v>351</v>
      </c>
      <c r="B2131" s="88" t="s">
        <v>3431</v>
      </c>
      <c r="C2131" s="89" t="s">
        <v>352</v>
      </c>
      <c r="D2131" s="542" t="s">
        <v>2795</v>
      </c>
      <c r="E2131" s="543"/>
      <c r="F2131" s="85" t="s">
        <v>81</v>
      </c>
      <c r="G2131" s="85"/>
      <c r="H2131" s="544">
        <v>1906</v>
      </c>
      <c r="I2131" s="544">
        <v>4999.7</v>
      </c>
      <c r="J2131" s="544">
        <v>0</v>
      </c>
      <c r="K2131" s="545">
        <f t="shared" si="121"/>
        <v>0</v>
      </c>
      <c r="L2131" s="545">
        <f t="shared" si="122"/>
        <v>0</v>
      </c>
      <c r="M2131" s="146">
        <f t="shared" si="123"/>
        <v>9529428.1999999993</v>
      </c>
      <c r="N2131" s="92"/>
      <c r="O2131" s="88" t="s">
        <v>3442</v>
      </c>
      <c r="P2131" s="85" t="s">
        <v>761</v>
      </c>
      <c r="Q2131" s="89" t="s">
        <v>336</v>
      </c>
      <c r="R2131" s="85" t="s">
        <v>73</v>
      </c>
      <c r="S2131" s="85" t="s">
        <v>152</v>
      </c>
      <c r="T2131" s="34" t="s">
        <v>3163</v>
      </c>
      <c r="U2131" s="34" t="s">
        <v>1646</v>
      </c>
      <c r="V2131" s="89"/>
    </row>
    <row r="2132" spans="1:22" s="34" customFormat="1" ht="20.25" customHeight="1">
      <c r="A2132" s="85" t="s">
        <v>351</v>
      </c>
      <c r="B2132" s="88" t="s">
        <v>3431</v>
      </c>
      <c r="C2132" s="89" t="s">
        <v>352</v>
      </c>
      <c r="D2132" s="542" t="s">
        <v>2795</v>
      </c>
      <c r="E2132" s="543"/>
      <c r="F2132" s="85" t="s">
        <v>1430</v>
      </c>
      <c r="G2132" s="85"/>
      <c r="H2132" s="544">
        <v>956</v>
      </c>
      <c r="I2132" s="544">
        <v>12150</v>
      </c>
      <c r="J2132" s="544">
        <v>0</v>
      </c>
      <c r="K2132" s="545">
        <f t="shared" si="121"/>
        <v>0</v>
      </c>
      <c r="L2132" s="545">
        <f t="shared" si="122"/>
        <v>0</v>
      </c>
      <c r="M2132" s="146">
        <f t="shared" si="123"/>
        <v>11615400</v>
      </c>
      <c r="N2132" s="92"/>
      <c r="O2132" s="88" t="s">
        <v>3445</v>
      </c>
      <c r="P2132" s="85" t="s">
        <v>761</v>
      </c>
      <c r="Q2132" s="89" t="s">
        <v>336</v>
      </c>
      <c r="R2132" s="85" t="s">
        <v>73</v>
      </c>
      <c r="S2132" s="85" t="s">
        <v>152</v>
      </c>
      <c r="T2132" s="34" t="s">
        <v>1652</v>
      </c>
      <c r="U2132" s="34" t="s">
        <v>1430</v>
      </c>
      <c r="V2132" s="89"/>
    </row>
    <row r="2133" spans="1:22" s="34" customFormat="1" ht="20.25" customHeight="1">
      <c r="A2133" s="85" t="s">
        <v>351</v>
      </c>
      <c r="B2133" s="88" t="s">
        <v>3431</v>
      </c>
      <c r="C2133" s="89" t="s">
        <v>352</v>
      </c>
      <c r="D2133" s="542" t="s">
        <v>2795</v>
      </c>
      <c r="E2133" s="543"/>
      <c r="F2133" s="85" t="s">
        <v>880</v>
      </c>
      <c r="G2133" s="85"/>
      <c r="H2133" s="544">
        <v>192</v>
      </c>
      <c r="I2133" s="544">
        <v>2876.7</v>
      </c>
      <c r="J2133" s="544">
        <v>0</v>
      </c>
      <c r="K2133" s="545">
        <f t="shared" si="121"/>
        <v>0</v>
      </c>
      <c r="L2133" s="545">
        <f t="shared" si="122"/>
        <v>0</v>
      </c>
      <c r="M2133" s="146">
        <f t="shared" si="123"/>
        <v>552326.39999999991</v>
      </c>
      <c r="N2133" s="92"/>
      <c r="O2133" s="88" t="s">
        <v>3446</v>
      </c>
      <c r="P2133" s="85" t="s">
        <v>761</v>
      </c>
      <c r="Q2133" s="89" t="s">
        <v>336</v>
      </c>
      <c r="R2133" s="85" t="s">
        <v>73</v>
      </c>
      <c r="S2133" s="85" t="s">
        <v>152</v>
      </c>
      <c r="T2133" s="34" t="s">
        <v>1576</v>
      </c>
      <c r="U2133" s="34" t="s">
        <v>3447</v>
      </c>
      <c r="V2133" s="89"/>
    </row>
    <row r="2134" spans="1:22" s="34" customFormat="1" ht="20.25" customHeight="1">
      <c r="A2134" s="85" t="s">
        <v>351</v>
      </c>
      <c r="B2134" s="88" t="s">
        <v>3431</v>
      </c>
      <c r="C2134" s="89" t="s">
        <v>352</v>
      </c>
      <c r="D2134" s="542" t="s">
        <v>2795</v>
      </c>
      <c r="E2134" s="543"/>
      <c r="F2134" s="85" t="s">
        <v>539</v>
      </c>
      <c r="G2134" s="85"/>
      <c r="H2134" s="544">
        <v>192</v>
      </c>
      <c r="I2134" s="544">
        <v>171001</v>
      </c>
      <c r="J2134" s="544">
        <v>0</v>
      </c>
      <c r="K2134" s="545">
        <f t="shared" si="121"/>
        <v>0</v>
      </c>
      <c r="L2134" s="545">
        <f t="shared" si="122"/>
        <v>0</v>
      </c>
      <c r="M2134" s="146">
        <f t="shared" si="123"/>
        <v>32832192</v>
      </c>
      <c r="N2134" s="92"/>
      <c r="O2134" s="88" t="s">
        <v>3446</v>
      </c>
      <c r="P2134" s="85" t="s">
        <v>761</v>
      </c>
      <c r="Q2134" s="89" t="s">
        <v>354</v>
      </c>
      <c r="R2134" s="85" t="s">
        <v>70</v>
      </c>
      <c r="S2134" s="85" t="s">
        <v>152</v>
      </c>
      <c r="T2134" s="34" t="s">
        <v>3448</v>
      </c>
      <c r="U2134" s="34" t="s">
        <v>3447</v>
      </c>
      <c r="V2134" s="89"/>
    </row>
    <row r="2135" spans="1:22" s="34" customFormat="1" ht="20.25" customHeight="1">
      <c r="A2135" s="85" t="s">
        <v>351</v>
      </c>
      <c r="B2135" s="88" t="s">
        <v>3431</v>
      </c>
      <c r="C2135" s="89" t="s">
        <v>352</v>
      </c>
      <c r="D2135" s="542" t="s">
        <v>2795</v>
      </c>
      <c r="E2135" s="543"/>
      <c r="F2135" s="85" t="s">
        <v>3449</v>
      </c>
      <c r="G2135" s="85"/>
      <c r="H2135" s="544">
        <v>192</v>
      </c>
      <c r="I2135" s="544">
        <v>160613.1</v>
      </c>
      <c r="J2135" s="544">
        <v>29.3</v>
      </c>
      <c r="K2135" s="545">
        <f t="shared" si="121"/>
        <v>5625.6</v>
      </c>
      <c r="L2135" s="545">
        <f t="shared" si="122"/>
        <v>5.6256000000000004</v>
      </c>
      <c r="M2135" s="146">
        <f t="shared" si="123"/>
        <v>30837715.200000003</v>
      </c>
      <c r="N2135" s="92"/>
      <c r="O2135" s="88" t="s">
        <v>3446</v>
      </c>
      <c r="P2135" s="85" t="s">
        <v>761</v>
      </c>
      <c r="Q2135" s="89" t="s">
        <v>343</v>
      </c>
      <c r="R2135" s="85" t="s">
        <v>60</v>
      </c>
      <c r="S2135" s="85" t="s">
        <v>152</v>
      </c>
      <c r="T2135" s="34" t="s">
        <v>1604</v>
      </c>
      <c r="U2135" s="34" t="s">
        <v>3447</v>
      </c>
      <c r="V2135" s="89"/>
    </row>
    <row r="2136" spans="1:22" s="34" customFormat="1" ht="20.25" customHeight="1">
      <c r="A2136" s="85" t="s">
        <v>351</v>
      </c>
      <c r="B2136" s="88" t="s">
        <v>3431</v>
      </c>
      <c r="C2136" s="89" t="s">
        <v>352</v>
      </c>
      <c r="D2136" s="542" t="s">
        <v>2795</v>
      </c>
      <c r="E2136" s="543"/>
      <c r="F2136" s="85" t="s">
        <v>1937</v>
      </c>
      <c r="G2136" s="85"/>
      <c r="H2136" s="544">
        <v>956</v>
      </c>
      <c r="I2136" s="544">
        <v>7939.7</v>
      </c>
      <c r="J2136" s="544">
        <v>0</v>
      </c>
      <c r="K2136" s="545">
        <f t="shared" si="121"/>
        <v>0</v>
      </c>
      <c r="L2136" s="545">
        <f t="shared" si="122"/>
        <v>0</v>
      </c>
      <c r="M2136" s="146">
        <f t="shared" si="123"/>
        <v>7590353.2000000002</v>
      </c>
      <c r="N2136" s="92"/>
      <c r="O2136" s="88" t="s">
        <v>3450</v>
      </c>
      <c r="P2136" s="85" t="s">
        <v>761</v>
      </c>
      <c r="Q2136" s="89" t="s">
        <v>336</v>
      </c>
      <c r="R2136" s="85" t="s">
        <v>73</v>
      </c>
      <c r="S2136" s="85" t="s">
        <v>152</v>
      </c>
      <c r="T2136" s="34" t="s">
        <v>3235</v>
      </c>
      <c r="U2136" s="34" t="s">
        <v>75</v>
      </c>
      <c r="V2136" s="89"/>
    </row>
    <row r="2137" spans="1:22" s="34" customFormat="1" ht="20.25" customHeight="1">
      <c r="A2137" s="85" t="s">
        <v>351</v>
      </c>
      <c r="B2137" s="88" t="s">
        <v>3431</v>
      </c>
      <c r="C2137" s="89" t="s">
        <v>352</v>
      </c>
      <c r="D2137" s="542" t="s">
        <v>2795</v>
      </c>
      <c r="E2137" s="543"/>
      <c r="F2137" s="85" t="s">
        <v>81</v>
      </c>
      <c r="G2137" s="85"/>
      <c r="H2137" s="544">
        <v>956</v>
      </c>
      <c r="I2137" s="544">
        <v>5463.9</v>
      </c>
      <c r="J2137" s="544">
        <v>0</v>
      </c>
      <c r="K2137" s="545">
        <f t="shared" si="121"/>
        <v>0</v>
      </c>
      <c r="L2137" s="545">
        <f t="shared" si="122"/>
        <v>0</v>
      </c>
      <c r="M2137" s="146">
        <f t="shared" si="123"/>
        <v>5223488.3999999994</v>
      </c>
      <c r="N2137" s="92"/>
      <c r="O2137" s="88" t="s">
        <v>3450</v>
      </c>
      <c r="P2137" s="85" t="s">
        <v>761</v>
      </c>
      <c r="Q2137" s="89" t="s">
        <v>336</v>
      </c>
      <c r="R2137" s="85" t="s">
        <v>73</v>
      </c>
      <c r="S2137" s="85" t="s">
        <v>152</v>
      </c>
      <c r="T2137" s="34" t="s">
        <v>3163</v>
      </c>
      <c r="U2137" s="34" t="s">
        <v>75</v>
      </c>
      <c r="V2137" s="89"/>
    </row>
    <row r="2138" spans="1:22" s="34" customFormat="1" ht="20.25" customHeight="1">
      <c r="A2138" s="85" t="s">
        <v>351</v>
      </c>
      <c r="B2138" s="88" t="s">
        <v>3431</v>
      </c>
      <c r="C2138" s="89" t="s">
        <v>352</v>
      </c>
      <c r="D2138" s="542" t="s">
        <v>2795</v>
      </c>
      <c r="E2138" s="543"/>
      <c r="F2138" s="85" t="s">
        <v>75</v>
      </c>
      <c r="G2138" s="85"/>
      <c r="H2138" s="544">
        <v>956</v>
      </c>
      <c r="I2138" s="544">
        <v>38844.800000000003</v>
      </c>
      <c r="J2138" s="544">
        <v>0</v>
      </c>
      <c r="K2138" s="545">
        <f t="shared" si="121"/>
        <v>0</v>
      </c>
      <c r="L2138" s="545">
        <f t="shared" si="122"/>
        <v>0</v>
      </c>
      <c r="M2138" s="146">
        <f t="shared" si="123"/>
        <v>37135628.800000004</v>
      </c>
      <c r="N2138" s="92"/>
      <c r="O2138" s="88" t="s">
        <v>3450</v>
      </c>
      <c r="P2138" s="85" t="s">
        <v>761</v>
      </c>
      <c r="Q2138" s="89" t="s">
        <v>272</v>
      </c>
      <c r="R2138" s="85" t="s">
        <v>73</v>
      </c>
      <c r="S2138" s="85" t="s">
        <v>152</v>
      </c>
      <c r="T2138" s="34" t="s">
        <v>3451</v>
      </c>
      <c r="U2138" s="34" t="s">
        <v>75</v>
      </c>
      <c r="V2138" s="89"/>
    </row>
    <row r="2139" spans="1:22" s="34" customFormat="1" ht="20.25" customHeight="1">
      <c r="A2139" s="85" t="s">
        <v>351</v>
      </c>
      <c r="B2139" s="88" t="s">
        <v>3431</v>
      </c>
      <c r="C2139" s="89" t="s">
        <v>352</v>
      </c>
      <c r="D2139" s="542" t="s">
        <v>2795</v>
      </c>
      <c r="E2139" s="543"/>
      <c r="F2139" s="85" t="s">
        <v>388</v>
      </c>
      <c r="G2139" s="85"/>
      <c r="H2139" s="544">
        <v>956</v>
      </c>
      <c r="I2139" s="544">
        <v>4951.6000000000004</v>
      </c>
      <c r="J2139" s="544">
        <v>0</v>
      </c>
      <c r="K2139" s="545">
        <f t="shared" si="121"/>
        <v>0</v>
      </c>
      <c r="L2139" s="545">
        <f t="shared" si="122"/>
        <v>0</v>
      </c>
      <c r="M2139" s="146">
        <f t="shared" si="123"/>
        <v>4733729.6000000006</v>
      </c>
      <c r="N2139" s="92"/>
      <c r="O2139" s="88" t="s">
        <v>3450</v>
      </c>
      <c r="P2139" s="85" t="s">
        <v>761</v>
      </c>
      <c r="Q2139" s="89" t="s">
        <v>336</v>
      </c>
      <c r="R2139" s="85" t="s">
        <v>73</v>
      </c>
      <c r="S2139" s="85" t="s">
        <v>152</v>
      </c>
      <c r="T2139" s="34" t="s">
        <v>3439</v>
      </c>
      <c r="U2139" s="34" t="s">
        <v>75</v>
      </c>
      <c r="V2139" s="89"/>
    </row>
    <row r="2140" spans="1:22" s="34" customFormat="1" ht="20.25" customHeight="1">
      <c r="A2140" s="85" t="s">
        <v>398</v>
      </c>
      <c r="B2140" s="88" t="s">
        <v>3452</v>
      </c>
      <c r="C2140" s="89" t="s">
        <v>1171</v>
      </c>
      <c r="D2140" s="542" t="s">
        <v>3453</v>
      </c>
      <c r="E2140" s="543"/>
      <c r="F2140" s="85" t="s">
        <v>402</v>
      </c>
      <c r="G2140" s="85"/>
      <c r="H2140" s="544">
        <v>1046</v>
      </c>
      <c r="I2140" s="544">
        <v>157733</v>
      </c>
      <c r="J2140" s="544">
        <v>36</v>
      </c>
      <c r="K2140" s="545">
        <f t="shared" si="121"/>
        <v>37656</v>
      </c>
      <c r="L2140" s="545">
        <f t="shared" si="122"/>
        <v>37.655999999999999</v>
      </c>
      <c r="M2140" s="146">
        <f t="shared" si="123"/>
        <v>164988718</v>
      </c>
      <c r="N2140" s="92"/>
      <c r="O2140" s="88" t="s">
        <v>1615</v>
      </c>
      <c r="P2140" s="85" t="s">
        <v>759</v>
      </c>
      <c r="Q2140" s="89" t="s">
        <v>403</v>
      </c>
      <c r="R2140" s="85" t="s">
        <v>60</v>
      </c>
      <c r="S2140" s="85" t="s">
        <v>1076</v>
      </c>
      <c r="T2140" s="34" t="s">
        <v>1608</v>
      </c>
      <c r="U2140" s="34" t="s">
        <v>1609</v>
      </c>
      <c r="V2140" s="89"/>
    </row>
    <row r="2141" spans="1:22" s="34" customFormat="1" ht="20.25" customHeight="1">
      <c r="A2141" s="85" t="s">
        <v>398</v>
      </c>
      <c r="B2141" s="88" t="s">
        <v>3454</v>
      </c>
      <c r="C2141" s="89" t="s">
        <v>1171</v>
      </c>
      <c r="D2141" s="542" t="s">
        <v>3453</v>
      </c>
      <c r="E2141" s="543"/>
      <c r="F2141" s="85" t="s">
        <v>880</v>
      </c>
      <c r="G2141" s="85"/>
      <c r="H2141" s="544">
        <v>1046</v>
      </c>
      <c r="I2141" s="544">
        <v>2912</v>
      </c>
      <c r="J2141" s="544">
        <v>0</v>
      </c>
      <c r="K2141" s="545">
        <f t="shared" si="121"/>
        <v>0</v>
      </c>
      <c r="L2141" s="545">
        <f t="shared" si="122"/>
        <v>0</v>
      </c>
      <c r="M2141" s="146">
        <f t="shared" si="123"/>
        <v>3045952</v>
      </c>
      <c r="N2141" s="92"/>
      <c r="O2141" s="88" t="s">
        <v>1615</v>
      </c>
      <c r="P2141" s="85" t="s">
        <v>759</v>
      </c>
      <c r="Q2141" s="89" t="s">
        <v>336</v>
      </c>
      <c r="R2141" s="85" t="s">
        <v>73</v>
      </c>
      <c r="S2141" s="85" t="s">
        <v>1076</v>
      </c>
      <c r="T2141" s="34" t="s">
        <v>1576</v>
      </c>
      <c r="U2141" s="34" t="s">
        <v>1609</v>
      </c>
      <c r="V2141" s="89"/>
    </row>
    <row r="2142" spans="1:22" s="34" customFormat="1" ht="20.25" customHeight="1">
      <c r="A2142" s="85" t="s">
        <v>398</v>
      </c>
      <c r="B2142" s="88" t="s">
        <v>3454</v>
      </c>
      <c r="C2142" s="89" t="s">
        <v>1171</v>
      </c>
      <c r="D2142" s="542" t="s">
        <v>3453</v>
      </c>
      <c r="E2142" s="543"/>
      <c r="F2142" s="85" t="s">
        <v>401</v>
      </c>
      <c r="G2142" s="85"/>
      <c r="H2142" s="544">
        <v>724</v>
      </c>
      <c r="I2142" s="544">
        <v>50050</v>
      </c>
      <c r="J2142" s="544">
        <v>9.4</v>
      </c>
      <c r="K2142" s="545">
        <f t="shared" si="121"/>
        <v>6805.6</v>
      </c>
      <c r="L2142" s="545">
        <f t="shared" si="122"/>
        <v>6.8056000000000001</v>
      </c>
      <c r="M2142" s="146">
        <f t="shared" si="123"/>
        <v>36236200</v>
      </c>
      <c r="N2142" s="92"/>
      <c r="O2142" s="88" t="s">
        <v>11</v>
      </c>
      <c r="P2142" s="85" t="s">
        <v>759</v>
      </c>
      <c r="Q2142" s="89" t="s">
        <v>344</v>
      </c>
      <c r="R2142" s="85" t="s">
        <v>60</v>
      </c>
      <c r="S2142" s="85" t="s">
        <v>1076</v>
      </c>
      <c r="T2142" s="34" t="s">
        <v>850</v>
      </c>
      <c r="U2142" s="34" t="s">
        <v>1613</v>
      </c>
      <c r="V2142" s="89"/>
    </row>
    <row r="2143" spans="1:22" s="34" customFormat="1" ht="20.25" customHeight="1">
      <c r="A2143" s="85" t="s">
        <v>398</v>
      </c>
      <c r="B2143" s="88" t="s">
        <v>3454</v>
      </c>
      <c r="C2143" s="89" t="s">
        <v>1171</v>
      </c>
      <c r="D2143" s="542" t="s">
        <v>3453</v>
      </c>
      <c r="E2143" s="543"/>
      <c r="F2143" s="85" t="s">
        <v>1387</v>
      </c>
      <c r="G2143" s="85"/>
      <c r="H2143" s="544">
        <v>321</v>
      </c>
      <c r="I2143" s="544">
        <v>12312.9</v>
      </c>
      <c r="J2143" s="544">
        <v>0</v>
      </c>
      <c r="K2143" s="545">
        <f t="shared" si="121"/>
        <v>0</v>
      </c>
      <c r="L2143" s="545">
        <f t="shared" si="122"/>
        <v>0</v>
      </c>
      <c r="M2143" s="146">
        <f t="shared" si="123"/>
        <v>3952440.9</v>
      </c>
      <c r="N2143" s="92"/>
      <c r="O2143" s="88" t="s">
        <v>1198</v>
      </c>
      <c r="P2143" s="85" t="s">
        <v>759</v>
      </c>
      <c r="Q2143" s="89" t="s">
        <v>577</v>
      </c>
      <c r="R2143" s="85" t="s">
        <v>240</v>
      </c>
      <c r="S2143" s="85" t="s">
        <v>1076</v>
      </c>
      <c r="T2143" s="34" t="s">
        <v>1611</v>
      </c>
      <c r="U2143" s="34" t="s">
        <v>3213</v>
      </c>
      <c r="V2143" s="89"/>
    </row>
    <row r="2144" spans="1:22" s="34" customFormat="1" ht="20.25" customHeight="1">
      <c r="A2144" s="85" t="s">
        <v>398</v>
      </c>
      <c r="B2144" s="88" t="s">
        <v>3452</v>
      </c>
      <c r="C2144" s="89" t="s">
        <v>1171</v>
      </c>
      <c r="D2144" s="542" t="s">
        <v>3453</v>
      </c>
      <c r="E2144" s="543"/>
      <c r="F2144" s="85" t="s">
        <v>517</v>
      </c>
      <c r="G2144" s="85"/>
      <c r="H2144" s="544">
        <v>321</v>
      </c>
      <c r="I2144" s="544">
        <v>55528.6</v>
      </c>
      <c r="J2144" s="544">
        <v>15.5</v>
      </c>
      <c r="K2144" s="545">
        <f t="shared" si="121"/>
        <v>4975.5</v>
      </c>
      <c r="L2144" s="545">
        <f t="shared" si="122"/>
        <v>4.9755000000000003</v>
      </c>
      <c r="M2144" s="146">
        <f t="shared" si="123"/>
        <v>17824680.599999998</v>
      </c>
      <c r="N2144" s="92"/>
      <c r="O2144" s="88" t="s">
        <v>1198</v>
      </c>
      <c r="P2144" s="85" t="s">
        <v>759</v>
      </c>
      <c r="Q2144" s="89" t="s">
        <v>270</v>
      </c>
      <c r="R2144" s="85" t="s">
        <v>60</v>
      </c>
      <c r="S2144" s="85" t="s">
        <v>1076</v>
      </c>
      <c r="T2144" s="34" t="s">
        <v>3214</v>
      </c>
      <c r="U2144" s="34" t="s">
        <v>3213</v>
      </c>
      <c r="V2144" s="89"/>
    </row>
    <row r="2145" spans="1:22" s="34" customFormat="1" ht="20.25" customHeight="1">
      <c r="A2145" s="85" t="s">
        <v>398</v>
      </c>
      <c r="B2145" s="88" t="s">
        <v>3455</v>
      </c>
      <c r="C2145" s="89" t="s">
        <v>399</v>
      </c>
      <c r="D2145" s="542" t="s">
        <v>2248</v>
      </c>
      <c r="E2145" s="543"/>
      <c r="F2145" s="85" t="s">
        <v>1387</v>
      </c>
      <c r="G2145" s="85"/>
      <c r="H2145" s="544">
        <v>791</v>
      </c>
      <c r="I2145" s="544">
        <v>12380.5</v>
      </c>
      <c r="J2145" s="544">
        <v>0</v>
      </c>
      <c r="K2145" s="545">
        <f t="shared" si="121"/>
        <v>0</v>
      </c>
      <c r="L2145" s="545">
        <f t="shared" si="122"/>
        <v>0</v>
      </c>
      <c r="M2145" s="146">
        <f t="shared" si="123"/>
        <v>9792975.5</v>
      </c>
      <c r="N2145" s="92"/>
      <c r="O2145" s="88" t="s">
        <v>1198</v>
      </c>
      <c r="P2145" s="85" t="s">
        <v>90</v>
      </c>
      <c r="Q2145" s="89" t="s">
        <v>577</v>
      </c>
      <c r="R2145" s="85" t="s">
        <v>240</v>
      </c>
      <c r="S2145" s="85" t="s">
        <v>1076</v>
      </c>
      <c r="T2145" s="34" t="s">
        <v>1611</v>
      </c>
      <c r="U2145" s="34" t="s">
        <v>3213</v>
      </c>
      <c r="V2145" s="89"/>
    </row>
    <row r="2146" spans="1:22" s="34" customFormat="1" ht="20.25" customHeight="1">
      <c r="A2146" s="85" t="s">
        <v>398</v>
      </c>
      <c r="B2146" s="88" t="s">
        <v>3455</v>
      </c>
      <c r="C2146" s="89" t="s">
        <v>399</v>
      </c>
      <c r="D2146" s="542" t="s">
        <v>2248</v>
      </c>
      <c r="E2146" s="543"/>
      <c r="F2146" s="85" t="s">
        <v>517</v>
      </c>
      <c r="G2146" s="85"/>
      <c r="H2146" s="544">
        <v>791</v>
      </c>
      <c r="I2146" s="544">
        <v>55833.7</v>
      </c>
      <c r="J2146" s="544">
        <v>15.5</v>
      </c>
      <c r="K2146" s="545">
        <f t="shared" si="121"/>
        <v>12260.5</v>
      </c>
      <c r="L2146" s="545">
        <f t="shared" si="122"/>
        <v>12.2605</v>
      </c>
      <c r="M2146" s="146">
        <f t="shared" si="123"/>
        <v>44164456.699999996</v>
      </c>
      <c r="N2146" s="92"/>
      <c r="O2146" s="88" t="s">
        <v>1198</v>
      </c>
      <c r="P2146" s="85" t="s">
        <v>90</v>
      </c>
      <c r="Q2146" s="89" t="s">
        <v>270</v>
      </c>
      <c r="R2146" s="85" t="s">
        <v>60</v>
      </c>
      <c r="S2146" s="85" t="s">
        <v>1076</v>
      </c>
      <c r="T2146" s="34" t="s">
        <v>3214</v>
      </c>
      <c r="U2146" s="34" t="s">
        <v>3213</v>
      </c>
      <c r="V2146" s="89"/>
    </row>
    <row r="2147" spans="1:22" s="34" customFormat="1" ht="20.25" customHeight="1">
      <c r="A2147" s="85" t="s">
        <v>398</v>
      </c>
      <c r="B2147" s="88" t="s">
        <v>3456</v>
      </c>
      <c r="C2147" s="89" t="s">
        <v>399</v>
      </c>
      <c r="D2147" s="542" t="s">
        <v>2248</v>
      </c>
      <c r="E2147" s="543"/>
      <c r="F2147" s="85" t="s">
        <v>440</v>
      </c>
      <c r="G2147" s="85"/>
      <c r="H2147" s="544">
        <v>952</v>
      </c>
      <c r="I2147" s="544">
        <v>184191.3</v>
      </c>
      <c r="J2147" s="544">
        <v>36.9</v>
      </c>
      <c r="K2147" s="545">
        <f t="shared" si="121"/>
        <v>35128.799999999996</v>
      </c>
      <c r="L2147" s="545">
        <f t="shared" si="122"/>
        <v>35.128799999999998</v>
      </c>
      <c r="M2147" s="146">
        <f t="shared" si="123"/>
        <v>175350117.59999999</v>
      </c>
      <c r="N2147" s="92"/>
      <c r="O2147" s="88" t="s">
        <v>1615</v>
      </c>
      <c r="P2147" s="85" t="s">
        <v>90</v>
      </c>
      <c r="Q2147" s="89" t="s">
        <v>327</v>
      </c>
      <c r="R2147" s="85" t="s">
        <v>60</v>
      </c>
      <c r="S2147" s="85" t="s">
        <v>1076</v>
      </c>
      <c r="T2147" s="34" t="s">
        <v>3457</v>
      </c>
      <c r="U2147" s="34" t="s">
        <v>1442</v>
      </c>
      <c r="V2147" s="89"/>
    </row>
    <row r="2148" spans="1:22" s="34" customFormat="1" ht="20.25" customHeight="1">
      <c r="A2148" s="85" t="s">
        <v>398</v>
      </c>
      <c r="B2148" s="88" t="s">
        <v>3456</v>
      </c>
      <c r="C2148" s="89" t="s">
        <v>399</v>
      </c>
      <c r="D2148" s="542" t="s">
        <v>2248</v>
      </c>
      <c r="E2148" s="543"/>
      <c r="F2148" s="85" t="s">
        <v>880</v>
      </c>
      <c r="G2148" s="85"/>
      <c r="H2148" s="544">
        <v>952</v>
      </c>
      <c r="I2148" s="544">
        <v>2883</v>
      </c>
      <c r="J2148" s="544">
        <v>0</v>
      </c>
      <c r="K2148" s="545">
        <f t="shared" si="121"/>
        <v>0</v>
      </c>
      <c r="L2148" s="545">
        <f t="shared" si="122"/>
        <v>0</v>
      </c>
      <c r="M2148" s="146">
        <f t="shared" si="123"/>
        <v>2744616</v>
      </c>
      <c r="N2148" s="92"/>
      <c r="O2148" s="88" t="s">
        <v>1615</v>
      </c>
      <c r="P2148" s="85" t="s">
        <v>90</v>
      </c>
      <c r="Q2148" s="89" t="s">
        <v>336</v>
      </c>
      <c r="R2148" s="85" t="s">
        <v>73</v>
      </c>
      <c r="S2148" s="85" t="s">
        <v>1076</v>
      </c>
      <c r="T2148" s="34" t="s">
        <v>1576</v>
      </c>
      <c r="U2148" s="34" t="s">
        <v>1442</v>
      </c>
      <c r="V2148" s="89"/>
    </row>
    <row r="2149" spans="1:22" s="34" customFormat="1" ht="20.25" customHeight="1">
      <c r="A2149" s="85" t="s">
        <v>398</v>
      </c>
      <c r="B2149" s="88" t="s">
        <v>3456</v>
      </c>
      <c r="C2149" s="89" t="s">
        <v>399</v>
      </c>
      <c r="D2149" s="542" t="s">
        <v>2248</v>
      </c>
      <c r="E2149" s="543"/>
      <c r="F2149" s="85" t="s">
        <v>401</v>
      </c>
      <c r="G2149" s="85"/>
      <c r="H2149" s="544">
        <v>329</v>
      </c>
      <c r="I2149" s="544">
        <v>50325</v>
      </c>
      <c r="J2149" s="544">
        <v>9.4</v>
      </c>
      <c r="K2149" s="545">
        <f t="shared" si="121"/>
        <v>3092.6</v>
      </c>
      <c r="L2149" s="545">
        <f t="shared" si="122"/>
        <v>3.0926</v>
      </c>
      <c r="M2149" s="146">
        <f t="shared" si="123"/>
        <v>16556925</v>
      </c>
      <c r="N2149" s="92"/>
      <c r="O2149" s="88" t="s">
        <v>11</v>
      </c>
      <c r="P2149" s="85" t="s">
        <v>90</v>
      </c>
      <c r="Q2149" s="89" t="s">
        <v>344</v>
      </c>
      <c r="R2149" s="85" t="s">
        <v>60</v>
      </c>
      <c r="S2149" s="85" t="s">
        <v>1076</v>
      </c>
      <c r="T2149" s="34" t="s">
        <v>850</v>
      </c>
      <c r="U2149" s="34" t="s">
        <v>1613</v>
      </c>
      <c r="V2149" s="89"/>
    </row>
    <row r="2150" spans="1:22" s="34" customFormat="1" ht="20.25" customHeight="1">
      <c r="A2150" s="85" t="s">
        <v>398</v>
      </c>
      <c r="B2150" s="88" t="s">
        <v>3458</v>
      </c>
      <c r="C2150" s="89" t="s">
        <v>399</v>
      </c>
      <c r="D2150" s="542" t="s">
        <v>1069</v>
      </c>
      <c r="E2150" s="543"/>
      <c r="F2150" s="85" t="s">
        <v>401</v>
      </c>
      <c r="G2150" s="85"/>
      <c r="H2150" s="544">
        <v>232</v>
      </c>
      <c r="I2150" s="544">
        <v>50325</v>
      </c>
      <c r="J2150" s="544">
        <v>9.4</v>
      </c>
      <c r="K2150" s="545">
        <f t="shared" si="121"/>
        <v>2180.8000000000002</v>
      </c>
      <c r="L2150" s="545">
        <f t="shared" si="122"/>
        <v>2.1808000000000001</v>
      </c>
      <c r="M2150" s="146">
        <f t="shared" si="123"/>
        <v>11675400</v>
      </c>
      <c r="N2150" s="92"/>
      <c r="O2150" s="88" t="s">
        <v>11</v>
      </c>
      <c r="P2150" s="85" t="s">
        <v>90</v>
      </c>
      <c r="Q2150" s="89" t="s">
        <v>344</v>
      </c>
      <c r="R2150" s="85" t="s">
        <v>60</v>
      </c>
      <c r="S2150" s="85" t="s">
        <v>1076</v>
      </c>
      <c r="T2150" s="34" t="s">
        <v>850</v>
      </c>
      <c r="U2150" s="34" t="s">
        <v>1613</v>
      </c>
      <c r="V2150" s="89"/>
    </row>
    <row r="2151" spans="1:22" s="34" customFormat="1" ht="20.25" customHeight="1">
      <c r="A2151" s="85" t="s">
        <v>398</v>
      </c>
      <c r="B2151" s="88" t="s">
        <v>3459</v>
      </c>
      <c r="C2151" s="89" t="s">
        <v>399</v>
      </c>
      <c r="D2151" s="542" t="s">
        <v>1069</v>
      </c>
      <c r="E2151" s="543"/>
      <c r="F2151" s="85" t="s">
        <v>1387</v>
      </c>
      <c r="G2151" s="85"/>
      <c r="H2151" s="544">
        <v>524</v>
      </c>
      <c r="I2151" s="544">
        <v>12380.5</v>
      </c>
      <c r="J2151" s="544">
        <v>0</v>
      </c>
      <c r="K2151" s="545">
        <f t="shared" si="121"/>
        <v>0</v>
      </c>
      <c r="L2151" s="545">
        <f t="shared" si="122"/>
        <v>0</v>
      </c>
      <c r="M2151" s="146">
        <f t="shared" si="123"/>
        <v>6487382</v>
      </c>
      <c r="N2151" s="92"/>
      <c r="O2151" s="88" t="s">
        <v>1198</v>
      </c>
      <c r="P2151" s="85" t="s">
        <v>90</v>
      </c>
      <c r="Q2151" s="89" t="s">
        <v>577</v>
      </c>
      <c r="R2151" s="85" t="s">
        <v>240</v>
      </c>
      <c r="S2151" s="85" t="s">
        <v>1076</v>
      </c>
      <c r="T2151" s="34" t="s">
        <v>1611</v>
      </c>
      <c r="U2151" s="34" t="s">
        <v>3213</v>
      </c>
      <c r="V2151" s="89"/>
    </row>
    <row r="2152" spans="1:22" s="34" customFormat="1" ht="20.25" customHeight="1">
      <c r="A2152" s="85" t="s">
        <v>398</v>
      </c>
      <c r="B2152" s="88" t="s">
        <v>3459</v>
      </c>
      <c r="C2152" s="89" t="s">
        <v>399</v>
      </c>
      <c r="D2152" s="542" t="s">
        <v>1069</v>
      </c>
      <c r="E2152" s="543"/>
      <c r="F2152" s="85" t="s">
        <v>517</v>
      </c>
      <c r="G2152" s="85"/>
      <c r="H2152" s="544">
        <v>524</v>
      </c>
      <c r="I2152" s="544">
        <v>55833.7</v>
      </c>
      <c r="J2152" s="544">
        <v>15.5</v>
      </c>
      <c r="K2152" s="545">
        <f t="shared" si="121"/>
        <v>8122</v>
      </c>
      <c r="L2152" s="545">
        <f t="shared" si="122"/>
        <v>8.1219999999999999</v>
      </c>
      <c r="M2152" s="146">
        <f t="shared" si="123"/>
        <v>29256858.799999997</v>
      </c>
      <c r="N2152" s="92"/>
      <c r="O2152" s="88" t="s">
        <v>1198</v>
      </c>
      <c r="P2152" s="85" t="s">
        <v>90</v>
      </c>
      <c r="Q2152" s="89" t="s">
        <v>270</v>
      </c>
      <c r="R2152" s="85" t="s">
        <v>60</v>
      </c>
      <c r="S2152" s="85" t="s">
        <v>1076</v>
      </c>
      <c r="T2152" s="34" t="s">
        <v>3214</v>
      </c>
      <c r="U2152" s="34" t="s">
        <v>3213</v>
      </c>
      <c r="V2152" s="89"/>
    </row>
    <row r="2153" spans="1:22" s="34" customFormat="1" ht="20.25" customHeight="1">
      <c r="A2153" s="85" t="s">
        <v>398</v>
      </c>
      <c r="B2153" s="88" t="s">
        <v>3458</v>
      </c>
      <c r="C2153" s="89" t="s">
        <v>399</v>
      </c>
      <c r="D2153" s="542" t="s">
        <v>1069</v>
      </c>
      <c r="E2153" s="543"/>
      <c r="F2153" s="85" t="s">
        <v>402</v>
      </c>
      <c r="G2153" s="85"/>
      <c r="H2153" s="544">
        <v>779</v>
      </c>
      <c r="I2153" s="544">
        <v>158600</v>
      </c>
      <c r="J2153" s="544">
        <v>36</v>
      </c>
      <c r="K2153" s="545">
        <f t="shared" si="121"/>
        <v>28044</v>
      </c>
      <c r="L2153" s="545">
        <f t="shared" si="122"/>
        <v>28.044</v>
      </c>
      <c r="M2153" s="146">
        <f t="shared" si="123"/>
        <v>123549400</v>
      </c>
      <c r="N2153" s="92"/>
      <c r="O2153" s="88" t="s">
        <v>1615</v>
      </c>
      <c r="P2153" s="85" t="s">
        <v>90</v>
      </c>
      <c r="Q2153" s="89" t="s">
        <v>403</v>
      </c>
      <c r="R2153" s="85" t="s">
        <v>60</v>
      </c>
      <c r="S2153" s="85" t="s">
        <v>1076</v>
      </c>
      <c r="T2153" s="34" t="s">
        <v>1608</v>
      </c>
      <c r="U2153" s="34" t="s">
        <v>1609</v>
      </c>
      <c r="V2153" s="89"/>
    </row>
    <row r="2154" spans="1:22" s="34" customFormat="1" ht="20.25" customHeight="1">
      <c r="A2154" s="85" t="s">
        <v>398</v>
      </c>
      <c r="B2154" s="88" t="s">
        <v>3459</v>
      </c>
      <c r="C2154" s="89" t="s">
        <v>399</v>
      </c>
      <c r="D2154" s="542" t="s">
        <v>1069</v>
      </c>
      <c r="E2154" s="543"/>
      <c r="F2154" s="85" t="s">
        <v>880</v>
      </c>
      <c r="G2154" s="85"/>
      <c r="H2154" s="544">
        <v>779</v>
      </c>
      <c r="I2154" s="544">
        <v>2928</v>
      </c>
      <c r="J2154" s="544">
        <v>0</v>
      </c>
      <c r="K2154" s="545">
        <f t="shared" si="121"/>
        <v>0</v>
      </c>
      <c r="L2154" s="545">
        <f t="shared" si="122"/>
        <v>0</v>
      </c>
      <c r="M2154" s="146">
        <f t="shared" si="123"/>
        <v>2280912</v>
      </c>
      <c r="N2154" s="92"/>
      <c r="O2154" s="88" t="s">
        <v>1615</v>
      </c>
      <c r="P2154" s="85" t="s">
        <v>90</v>
      </c>
      <c r="Q2154" s="89" t="s">
        <v>336</v>
      </c>
      <c r="R2154" s="85" t="s">
        <v>73</v>
      </c>
      <c r="S2154" s="85" t="s">
        <v>1076</v>
      </c>
      <c r="T2154" s="34" t="s">
        <v>1576</v>
      </c>
      <c r="U2154" s="34" t="s">
        <v>1609</v>
      </c>
      <c r="V2154" s="89"/>
    </row>
    <row r="2155" spans="1:22" s="34" customFormat="1" ht="20.25" customHeight="1">
      <c r="A2155" s="85" t="s">
        <v>708</v>
      </c>
      <c r="B2155" s="88" t="s">
        <v>3460</v>
      </c>
      <c r="C2155" s="89" t="s">
        <v>368</v>
      </c>
      <c r="D2155" s="542" t="s">
        <v>952</v>
      </c>
      <c r="E2155" s="543"/>
      <c r="F2155" s="85" t="s">
        <v>2327</v>
      </c>
      <c r="G2155" s="85"/>
      <c r="H2155" s="544">
        <v>42</v>
      </c>
      <c r="I2155" s="544">
        <v>12972.1</v>
      </c>
      <c r="J2155" s="544">
        <v>0</v>
      </c>
      <c r="K2155" s="545">
        <f t="shared" si="121"/>
        <v>0</v>
      </c>
      <c r="L2155" s="545">
        <f t="shared" si="122"/>
        <v>0</v>
      </c>
      <c r="M2155" s="146">
        <f t="shared" si="123"/>
        <v>544828.20000000007</v>
      </c>
      <c r="N2155" s="92"/>
      <c r="O2155" s="88" t="s">
        <v>11</v>
      </c>
      <c r="P2155" s="85" t="s">
        <v>1361</v>
      </c>
      <c r="Q2155" s="89" t="s">
        <v>336</v>
      </c>
      <c r="R2155" s="85" t="s">
        <v>73</v>
      </c>
      <c r="S2155" s="85" t="s">
        <v>152</v>
      </c>
      <c r="T2155" s="34" t="s">
        <v>3461</v>
      </c>
      <c r="U2155" s="34" t="s">
        <v>982</v>
      </c>
      <c r="V2155" s="89"/>
    </row>
    <row r="2156" spans="1:22" s="34" customFormat="1" ht="20.25" customHeight="1">
      <c r="A2156" s="85" t="s">
        <v>708</v>
      </c>
      <c r="B2156" s="88" t="s">
        <v>3462</v>
      </c>
      <c r="C2156" s="89" t="s">
        <v>368</v>
      </c>
      <c r="D2156" s="542" t="s">
        <v>952</v>
      </c>
      <c r="E2156" s="543"/>
      <c r="F2156" s="85" t="s">
        <v>669</v>
      </c>
      <c r="G2156" s="85"/>
      <c r="H2156" s="544">
        <v>11</v>
      </c>
      <c r="I2156" s="544">
        <v>112547.4</v>
      </c>
      <c r="J2156" s="544">
        <v>22.5</v>
      </c>
      <c r="K2156" s="545">
        <f t="shared" si="121"/>
        <v>247.5</v>
      </c>
      <c r="L2156" s="545">
        <f t="shared" si="122"/>
        <v>0.2475</v>
      </c>
      <c r="M2156" s="146">
        <f t="shared" si="123"/>
        <v>1238021.3999999999</v>
      </c>
      <c r="N2156" s="92"/>
      <c r="O2156" s="88" t="s">
        <v>3463</v>
      </c>
      <c r="P2156" s="85" t="s">
        <v>1361</v>
      </c>
      <c r="Q2156" s="89" t="s">
        <v>628</v>
      </c>
      <c r="R2156" s="85" t="s">
        <v>27</v>
      </c>
      <c r="S2156" s="85" t="s">
        <v>152</v>
      </c>
      <c r="T2156" s="34" t="s">
        <v>3043</v>
      </c>
      <c r="U2156" s="34" t="s">
        <v>3015</v>
      </c>
      <c r="V2156" s="89"/>
    </row>
    <row r="2157" spans="1:22" s="34" customFormat="1" ht="20.25" customHeight="1">
      <c r="A2157" s="85" t="s">
        <v>708</v>
      </c>
      <c r="B2157" s="88" t="s">
        <v>3462</v>
      </c>
      <c r="C2157" s="89" t="s">
        <v>368</v>
      </c>
      <c r="D2157" s="542" t="s">
        <v>952</v>
      </c>
      <c r="E2157" s="543"/>
      <c r="F2157" s="85" t="s">
        <v>1643</v>
      </c>
      <c r="G2157" s="85"/>
      <c r="H2157" s="544">
        <v>11</v>
      </c>
      <c r="I2157" s="544">
        <v>13812.6</v>
      </c>
      <c r="J2157" s="544">
        <v>0</v>
      </c>
      <c r="K2157" s="545">
        <f t="shared" si="121"/>
        <v>0</v>
      </c>
      <c r="L2157" s="545">
        <f t="shared" si="122"/>
        <v>0</v>
      </c>
      <c r="M2157" s="146">
        <f t="shared" si="123"/>
        <v>151938.6</v>
      </c>
      <c r="N2157" s="92"/>
      <c r="O2157" s="88" t="s">
        <v>3463</v>
      </c>
      <c r="P2157" s="85" t="s">
        <v>1361</v>
      </c>
      <c r="Q2157" s="89" t="s">
        <v>336</v>
      </c>
      <c r="R2157" s="85" t="s">
        <v>73</v>
      </c>
      <c r="S2157" s="85" t="s">
        <v>152</v>
      </c>
      <c r="T2157" s="34" t="s">
        <v>3014</v>
      </c>
      <c r="U2157" s="34" t="s">
        <v>3015</v>
      </c>
      <c r="V2157" s="89"/>
    </row>
    <row r="2158" spans="1:22" s="34" customFormat="1" ht="20.25" customHeight="1">
      <c r="A2158" s="85" t="s">
        <v>708</v>
      </c>
      <c r="B2158" s="88" t="s">
        <v>3462</v>
      </c>
      <c r="C2158" s="89" t="s">
        <v>368</v>
      </c>
      <c r="D2158" s="542" t="s">
        <v>952</v>
      </c>
      <c r="E2158" s="543"/>
      <c r="F2158" s="85" t="s">
        <v>748</v>
      </c>
      <c r="G2158" s="85"/>
      <c r="H2158" s="544">
        <v>105</v>
      </c>
      <c r="I2158" s="544">
        <v>16470</v>
      </c>
      <c r="J2158" s="544">
        <v>0</v>
      </c>
      <c r="K2158" s="545">
        <f t="shared" si="121"/>
        <v>0</v>
      </c>
      <c r="L2158" s="545">
        <f t="shared" si="122"/>
        <v>0</v>
      </c>
      <c r="M2158" s="146">
        <f t="shared" si="123"/>
        <v>1729350</v>
      </c>
      <c r="N2158" s="92"/>
      <c r="O2158" s="88" t="s">
        <v>11</v>
      </c>
      <c r="P2158" s="85" t="s">
        <v>1361</v>
      </c>
      <c r="Q2158" s="89" t="s">
        <v>360</v>
      </c>
      <c r="R2158" s="85" t="s">
        <v>73</v>
      </c>
      <c r="S2158" s="85" t="s">
        <v>152</v>
      </c>
      <c r="T2158" s="34" t="s">
        <v>3464</v>
      </c>
      <c r="U2158" s="34" t="s">
        <v>748</v>
      </c>
      <c r="V2158" s="89"/>
    </row>
    <row r="2159" spans="1:22" s="34" customFormat="1" ht="20.25" customHeight="1">
      <c r="A2159" s="85" t="s">
        <v>708</v>
      </c>
      <c r="B2159" s="88" t="s">
        <v>3462</v>
      </c>
      <c r="C2159" s="89" t="s">
        <v>368</v>
      </c>
      <c r="D2159" s="542" t="s">
        <v>952</v>
      </c>
      <c r="E2159" s="543"/>
      <c r="F2159" s="85" t="s">
        <v>711</v>
      </c>
      <c r="G2159" s="85"/>
      <c r="H2159" s="544">
        <v>88</v>
      </c>
      <c r="I2159" s="544">
        <v>4770</v>
      </c>
      <c r="J2159" s="544">
        <v>0</v>
      </c>
      <c r="K2159" s="545">
        <f t="shared" si="121"/>
        <v>0</v>
      </c>
      <c r="L2159" s="545">
        <f t="shared" si="122"/>
        <v>0</v>
      </c>
      <c r="M2159" s="146">
        <f t="shared" si="123"/>
        <v>419760</v>
      </c>
      <c r="N2159" s="92"/>
      <c r="O2159" s="88" t="s">
        <v>11</v>
      </c>
      <c r="P2159" s="85" t="s">
        <v>1361</v>
      </c>
      <c r="Q2159" s="89" t="s">
        <v>360</v>
      </c>
      <c r="R2159" s="85" t="s">
        <v>73</v>
      </c>
      <c r="S2159" s="85" t="s">
        <v>152</v>
      </c>
      <c r="T2159" s="34" t="s">
        <v>3011</v>
      </c>
      <c r="U2159" s="34" t="s">
        <v>711</v>
      </c>
      <c r="V2159" s="89"/>
    </row>
    <row r="2160" spans="1:22" s="34" customFormat="1" ht="20.25" customHeight="1">
      <c r="A2160" s="85" t="s">
        <v>708</v>
      </c>
      <c r="B2160" s="88" t="s">
        <v>3462</v>
      </c>
      <c r="C2160" s="89" t="s">
        <v>368</v>
      </c>
      <c r="D2160" s="542" t="s">
        <v>952</v>
      </c>
      <c r="E2160" s="543"/>
      <c r="F2160" s="85" t="s">
        <v>536</v>
      </c>
      <c r="G2160" s="85"/>
      <c r="H2160" s="544">
        <v>4</v>
      </c>
      <c r="I2160" s="544">
        <v>90000</v>
      </c>
      <c r="J2160" s="544">
        <v>18</v>
      </c>
      <c r="K2160" s="545">
        <f t="shared" si="121"/>
        <v>72</v>
      </c>
      <c r="L2160" s="545">
        <f t="shared" si="122"/>
        <v>7.1999999999999995E-2</v>
      </c>
      <c r="M2160" s="146">
        <f t="shared" si="123"/>
        <v>360000</v>
      </c>
      <c r="N2160" s="92"/>
      <c r="O2160" s="88" t="s">
        <v>11</v>
      </c>
      <c r="P2160" s="85" t="s">
        <v>1361</v>
      </c>
      <c r="Q2160" s="89" t="s">
        <v>537</v>
      </c>
      <c r="R2160" s="85" t="s">
        <v>60</v>
      </c>
      <c r="S2160" s="85" t="s">
        <v>152</v>
      </c>
      <c r="T2160" s="34" t="s">
        <v>3465</v>
      </c>
      <c r="U2160" s="34" t="s">
        <v>3466</v>
      </c>
      <c r="V2160" s="89"/>
    </row>
    <row r="2161" spans="1:22" s="34" customFormat="1" ht="20.25" customHeight="1">
      <c r="A2161" s="85" t="s">
        <v>708</v>
      </c>
      <c r="B2161" s="88" t="s">
        <v>3462</v>
      </c>
      <c r="C2161" s="89" t="s">
        <v>368</v>
      </c>
      <c r="D2161" s="542" t="s">
        <v>952</v>
      </c>
      <c r="E2161" s="543"/>
      <c r="F2161" s="85" t="s">
        <v>909</v>
      </c>
      <c r="G2161" s="85"/>
      <c r="H2161" s="544">
        <v>105</v>
      </c>
      <c r="I2161" s="544">
        <v>47523.3</v>
      </c>
      <c r="J2161" s="544">
        <v>19</v>
      </c>
      <c r="K2161" s="545">
        <f t="shared" si="121"/>
        <v>1995</v>
      </c>
      <c r="L2161" s="545">
        <f t="shared" si="122"/>
        <v>1.9950000000000001</v>
      </c>
      <c r="M2161" s="146">
        <f t="shared" si="123"/>
        <v>4989946.5</v>
      </c>
      <c r="N2161" s="92"/>
      <c r="O2161" s="88" t="s">
        <v>3467</v>
      </c>
      <c r="P2161" s="85" t="s">
        <v>1361</v>
      </c>
      <c r="Q2161" s="89" t="s">
        <v>361</v>
      </c>
      <c r="R2161" s="85" t="s">
        <v>68</v>
      </c>
      <c r="S2161" s="85" t="s">
        <v>152</v>
      </c>
      <c r="T2161" s="34" t="s">
        <v>1665</v>
      </c>
      <c r="U2161" s="34" t="s">
        <v>1666</v>
      </c>
      <c r="V2161" s="89"/>
    </row>
    <row r="2162" spans="1:22" s="34" customFormat="1" ht="20.25" customHeight="1">
      <c r="A2162" s="85" t="s">
        <v>708</v>
      </c>
      <c r="B2162" s="88" t="s">
        <v>3462</v>
      </c>
      <c r="C2162" s="89" t="s">
        <v>368</v>
      </c>
      <c r="D2162" s="542" t="s">
        <v>952</v>
      </c>
      <c r="E2162" s="543"/>
      <c r="F2162" s="85" t="s">
        <v>964</v>
      </c>
      <c r="G2162" s="85"/>
      <c r="H2162" s="544">
        <v>105</v>
      </c>
      <c r="I2162" s="544">
        <v>52715.7</v>
      </c>
      <c r="J2162" s="544">
        <v>0</v>
      </c>
      <c r="K2162" s="545">
        <f t="shared" si="121"/>
        <v>0</v>
      </c>
      <c r="L2162" s="545">
        <f t="shared" si="122"/>
        <v>0</v>
      </c>
      <c r="M2162" s="146">
        <f t="shared" si="123"/>
        <v>5535148.5</v>
      </c>
      <c r="N2162" s="92"/>
      <c r="O2162" s="88" t="s">
        <v>3467</v>
      </c>
      <c r="P2162" s="85" t="s">
        <v>1361</v>
      </c>
      <c r="Q2162" s="89" t="s">
        <v>336</v>
      </c>
      <c r="R2162" s="85" t="s">
        <v>73</v>
      </c>
      <c r="S2162" s="85" t="s">
        <v>152</v>
      </c>
      <c r="T2162" s="34" t="s">
        <v>3468</v>
      </c>
      <c r="U2162" s="34" t="s">
        <v>1666</v>
      </c>
      <c r="V2162" s="89"/>
    </row>
    <row r="2163" spans="1:22" s="34" customFormat="1" ht="20.25" customHeight="1">
      <c r="A2163" s="85" t="s">
        <v>708</v>
      </c>
      <c r="B2163" s="88" t="s">
        <v>3462</v>
      </c>
      <c r="C2163" s="89" t="s">
        <v>368</v>
      </c>
      <c r="D2163" s="542" t="s">
        <v>952</v>
      </c>
      <c r="E2163" s="543"/>
      <c r="F2163" s="85" t="s">
        <v>363</v>
      </c>
      <c r="G2163" s="85"/>
      <c r="H2163" s="544">
        <v>59</v>
      </c>
      <c r="I2163" s="544">
        <v>135979.20000000001</v>
      </c>
      <c r="J2163" s="544">
        <v>41.5</v>
      </c>
      <c r="K2163" s="545">
        <f t="shared" si="121"/>
        <v>2448.5</v>
      </c>
      <c r="L2163" s="545">
        <f t="shared" si="122"/>
        <v>2.4485000000000001</v>
      </c>
      <c r="M2163" s="146">
        <f t="shared" si="123"/>
        <v>8022772.8000000007</v>
      </c>
      <c r="N2163" s="92"/>
      <c r="O2163" s="88" t="s">
        <v>2856</v>
      </c>
      <c r="P2163" s="85" t="s">
        <v>1361</v>
      </c>
      <c r="Q2163" s="89" t="s">
        <v>364</v>
      </c>
      <c r="R2163" s="85" t="s">
        <v>68</v>
      </c>
      <c r="S2163" s="85" t="s">
        <v>152</v>
      </c>
      <c r="T2163" s="34" t="s">
        <v>1668</v>
      </c>
      <c r="U2163" s="34" t="s">
        <v>1669</v>
      </c>
      <c r="V2163" s="89"/>
    </row>
    <row r="2164" spans="1:22" s="34" customFormat="1" ht="20.25" customHeight="1">
      <c r="A2164" s="85" t="s">
        <v>708</v>
      </c>
      <c r="B2164" s="88" t="s">
        <v>3462</v>
      </c>
      <c r="C2164" s="89" t="s">
        <v>368</v>
      </c>
      <c r="D2164" s="542" t="s">
        <v>952</v>
      </c>
      <c r="E2164" s="543"/>
      <c r="F2164" s="85" t="s">
        <v>362</v>
      </c>
      <c r="G2164" s="85"/>
      <c r="H2164" s="544">
        <v>80</v>
      </c>
      <c r="I2164" s="544">
        <v>38700</v>
      </c>
      <c r="J2164" s="544">
        <v>8.5</v>
      </c>
      <c r="K2164" s="545">
        <f t="shared" si="121"/>
        <v>680</v>
      </c>
      <c r="L2164" s="545">
        <f t="shared" si="122"/>
        <v>0.68</v>
      </c>
      <c r="M2164" s="146">
        <f t="shared" si="123"/>
        <v>3096000</v>
      </c>
      <c r="N2164" s="92"/>
      <c r="O2164" s="88" t="s">
        <v>11</v>
      </c>
      <c r="P2164" s="85" t="s">
        <v>1361</v>
      </c>
      <c r="Q2164" s="89" t="s">
        <v>344</v>
      </c>
      <c r="R2164" s="85" t="s">
        <v>68</v>
      </c>
      <c r="S2164" s="85" t="s">
        <v>152</v>
      </c>
      <c r="T2164" s="34" t="s">
        <v>3469</v>
      </c>
      <c r="U2164" s="34" t="s">
        <v>3470</v>
      </c>
      <c r="V2164" s="89"/>
    </row>
    <row r="2165" spans="1:22" s="34" customFormat="1" ht="20.25" customHeight="1">
      <c r="A2165" s="85" t="s">
        <v>708</v>
      </c>
      <c r="B2165" s="88" t="s">
        <v>3462</v>
      </c>
      <c r="C2165" s="89" t="s">
        <v>368</v>
      </c>
      <c r="D2165" s="542" t="s">
        <v>952</v>
      </c>
      <c r="E2165" s="543"/>
      <c r="F2165" s="85" t="s">
        <v>335</v>
      </c>
      <c r="G2165" s="85"/>
      <c r="H2165" s="544">
        <v>84</v>
      </c>
      <c r="I2165" s="544">
        <v>38300</v>
      </c>
      <c r="J2165" s="544">
        <v>0</v>
      </c>
      <c r="K2165" s="545">
        <f t="shared" si="121"/>
        <v>0</v>
      </c>
      <c r="L2165" s="545">
        <f t="shared" si="122"/>
        <v>0</v>
      </c>
      <c r="M2165" s="146">
        <f t="shared" si="123"/>
        <v>3217200</v>
      </c>
      <c r="N2165" s="92"/>
      <c r="O2165" s="88" t="s">
        <v>2351</v>
      </c>
      <c r="P2165" s="85" t="s">
        <v>1361</v>
      </c>
      <c r="Q2165" s="89" t="s">
        <v>271</v>
      </c>
      <c r="R2165" s="85" t="s">
        <v>73</v>
      </c>
      <c r="S2165" s="85" t="s">
        <v>152</v>
      </c>
      <c r="T2165" s="34" t="s">
        <v>1679</v>
      </c>
      <c r="U2165" s="34" t="s">
        <v>335</v>
      </c>
      <c r="V2165" s="89"/>
    </row>
    <row r="2166" spans="1:22" s="34" customFormat="1" ht="20.25" customHeight="1">
      <c r="A2166" s="85" t="s">
        <v>708</v>
      </c>
      <c r="B2166" s="88" t="s">
        <v>3462</v>
      </c>
      <c r="C2166" s="89" t="s">
        <v>368</v>
      </c>
      <c r="D2166" s="542" t="s">
        <v>952</v>
      </c>
      <c r="E2166" s="543"/>
      <c r="F2166" s="85" t="s">
        <v>880</v>
      </c>
      <c r="G2166" s="85"/>
      <c r="H2166" s="544">
        <v>84</v>
      </c>
      <c r="I2166" s="544">
        <v>3600</v>
      </c>
      <c r="J2166" s="544">
        <v>0</v>
      </c>
      <c r="K2166" s="545">
        <f t="shared" si="121"/>
        <v>0</v>
      </c>
      <c r="L2166" s="545">
        <f t="shared" si="122"/>
        <v>0</v>
      </c>
      <c r="M2166" s="146">
        <f t="shared" si="123"/>
        <v>302400</v>
      </c>
      <c r="N2166" s="92"/>
      <c r="O2166" s="88" t="s">
        <v>2351</v>
      </c>
      <c r="P2166" s="85" t="s">
        <v>1361</v>
      </c>
      <c r="Q2166" s="89" t="s">
        <v>336</v>
      </c>
      <c r="R2166" s="85" t="s">
        <v>73</v>
      </c>
      <c r="S2166" s="85" t="s">
        <v>152</v>
      </c>
      <c r="T2166" s="34" t="s">
        <v>1576</v>
      </c>
      <c r="U2166" s="34" t="s">
        <v>335</v>
      </c>
      <c r="V2166" s="89"/>
    </row>
    <row r="2167" spans="1:22" s="34" customFormat="1" ht="20.25" customHeight="1">
      <c r="A2167" s="85" t="s">
        <v>708</v>
      </c>
      <c r="B2167" s="88" t="s">
        <v>3462</v>
      </c>
      <c r="C2167" s="89" t="s">
        <v>368</v>
      </c>
      <c r="D2167" s="542" t="s">
        <v>952</v>
      </c>
      <c r="E2167" s="543"/>
      <c r="F2167" s="85" t="s">
        <v>880</v>
      </c>
      <c r="G2167" s="85"/>
      <c r="H2167" s="544">
        <v>84</v>
      </c>
      <c r="I2167" s="544">
        <v>3600</v>
      </c>
      <c r="J2167" s="544">
        <v>0</v>
      </c>
      <c r="K2167" s="545">
        <f t="shared" si="121"/>
        <v>0</v>
      </c>
      <c r="L2167" s="545">
        <f t="shared" si="122"/>
        <v>0</v>
      </c>
      <c r="M2167" s="146">
        <f t="shared" si="123"/>
        <v>302400</v>
      </c>
      <c r="N2167" s="92"/>
      <c r="O2167" s="88" t="s">
        <v>2351</v>
      </c>
      <c r="P2167" s="85" t="s">
        <v>1361</v>
      </c>
      <c r="Q2167" s="89" t="s">
        <v>336</v>
      </c>
      <c r="R2167" s="85" t="s">
        <v>73</v>
      </c>
      <c r="S2167" s="85" t="s">
        <v>152</v>
      </c>
      <c r="T2167" s="34" t="s">
        <v>1576</v>
      </c>
      <c r="U2167" s="34" t="s">
        <v>335</v>
      </c>
      <c r="V2167" s="89"/>
    </row>
    <row r="2168" spans="1:22" s="34" customFormat="1" ht="20.25" customHeight="1">
      <c r="A2168" s="85" t="s">
        <v>708</v>
      </c>
      <c r="B2168" s="88" t="s">
        <v>3462</v>
      </c>
      <c r="C2168" s="89" t="s">
        <v>368</v>
      </c>
      <c r="D2168" s="542" t="s">
        <v>952</v>
      </c>
      <c r="E2168" s="543"/>
      <c r="F2168" s="85" t="s">
        <v>1575</v>
      </c>
      <c r="G2168" s="85"/>
      <c r="H2168" s="544">
        <v>84</v>
      </c>
      <c r="I2168" s="544">
        <v>7200</v>
      </c>
      <c r="J2168" s="544">
        <v>0</v>
      </c>
      <c r="K2168" s="545">
        <f t="shared" si="121"/>
        <v>0</v>
      </c>
      <c r="L2168" s="545">
        <f t="shared" si="122"/>
        <v>0</v>
      </c>
      <c r="M2168" s="146">
        <f t="shared" si="123"/>
        <v>604800</v>
      </c>
      <c r="N2168" s="92"/>
      <c r="O2168" s="88" t="s">
        <v>2351</v>
      </c>
      <c r="P2168" s="85" t="s">
        <v>1361</v>
      </c>
      <c r="Q2168" s="89" t="s">
        <v>336</v>
      </c>
      <c r="R2168" s="85" t="s">
        <v>73</v>
      </c>
      <c r="S2168" s="85" t="s">
        <v>152</v>
      </c>
      <c r="T2168" s="34" t="s">
        <v>3003</v>
      </c>
      <c r="U2168" s="34" t="s">
        <v>335</v>
      </c>
      <c r="V2168" s="89"/>
    </row>
    <row r="2169" spans="1:22" s="34" customFormat="1" ht="20.25" customHeight="1">
      <c r="A2169" s="85" t="s">
        <v>708</v>
      </c>
      <c r="B2169" s="88" t="s">
        <v>3462</v>
      </c>
      <c r="C2169" s="89" t="s">
        <v>368</v>
      </c>
      <c r="D2169" s="542" t="s">
        <v>952</v>
      </c>
      <c r="E2169" s="543"/>
      <c r="F2169" s="85" t="s">
        <v>882</v>
      </c>
      <c r="G2169" s="85"/>
      <c r="H2169" s="544">
        <v>84</v>
      </c>
      <c r="I2169" s="544">
        <v>8500</v>
      </c>
      <c r="J2169" s="544">
        <v>0</v>
      </c>
      <c r="K2169" s="545">
        <f t="shared" si="121"/>
        <v>0</v>
      </c>
      <c r="L2169" s="545">
        <f t="shared" si="122"/>
        <v>0</v>
      </c>
      <c r="M2169" s="146">
        <f t="shared" si="123"/>
        <v>714000</v>
      </c>
      <c r="N2169" s="92"/>
      <c r="O2169" s="88" t="s">
        <v>2351</v>
      </c>
      <c r="P2169" s="85" t="s">
        <v>1361</v>
      </c>
      <c r="Q2169" s="89" t="s">
        <v>336</v>
      </c>
      <c r="R2169" s="85" t="s">
        <v>73</v>
      </c>
      <c r="S2169" s="85" t="s">
        <v>152</v>
      </c>
      <c r="T2169" s="34" t="s">
        <v>1638</v>
      </c>
      <c r="U2169" s="34" t="s">
        <v>335</v>
      </c>
      <c r="V2169" s="89"/>
    </row>
    <row r="2170" spans="1:22" s="34" customFormat="1" ht="20.25" customHeight="1">
      <c r="A2170" s="85" t="s">
        <v>708</v>
      </c>
      <c r="B2170" s="88" t="s">
        <v>3462</v>
      </c>
      <c r="C2170" s="89" t="s">
        <v>368</v>
      </c>
      <c r="D2170" s="542" t="s">
        <v>952</v>
      </c>
      <c r="E2170" s="543"/>
      <c r="F2170" s="85" t="s">
        <v>982</v>
      </c>
      <c r="G2170" s="85"/>
      <c r="H2170" s="544">
        <v>42</v>
      </c>
      <c r="I2170" s="544">
        <v>68927.899999999994</v>
      </c>
      <c r="J2170" s="544">
        <v>0</v>
      </c>
      <c r="K2170" s="545">
        <f t="shared" si="121"/>
        <v>0</v>
      </c>
      <c r="L2170" s="545">
        <f t="shared" si="122"/>
        <v>0</v>
      </c>
      <c r="M2170" s="146">
        <f t="shared" si="123"/>
        <v>2894971.8</v>
      </c>
      <c r="N2170" s="92"/>
      <c r="O2170" s="88" t="s">
        <v>11</v>
      </c>
      <c r="P2170" s="85" t="s">
        <v>1361</v>
      </c>
      <c r="Q2170" s="89" t="s">
        <v>585</v>
      </c>
      <c r="R2170" s="85" t="s">
        <v>73</v>
      </c>
      <c r="S2170" s="85" t="s">
        <v>152</v>
      </c>
      <c r="T2170" s="34" t="s">
        <v>3471</v>
      </c>
      <c r="U2170" s="34" t="s">
        <v>982</v>
      </c>
      <c r="V2170" s="89"/>
    </row>
    <row r="2171" spans="1:22" s="34" customFormat="1" ht="20.25" customHeight="1">
      <c r="A2171" s="85" t="s">
        <v>3472</v>
      </c>
      <c r="B2171" s="88" t="s">
        <v>3473</v>
      </c>
      <c r="C2171" s="89" t="s">
        <v>908</v>
      </c>
      <c r="D2171" s="542" t="s">
        <v>516</v>
      </c>
      <c r="E2171" s="543"/>
      <c r="F2171" s="85" t="s">
        <v>2142</v>
      </c>
      <c r="G2171" s="85"/>
      <c r="H2171" s="544">
        <v>44</v>
      </c>
      <c r="I2171" s="544">
        <v>96300</v>
      </c>
      <c r="J2171" s="544">
        <v>0</v>
      </c>
      <c r="K2171" s="545">
        <f t="shared" si="121"/>
        <v>0</v>
      </c>
      <c r="L2171" s="545">
        <f t="shared" si="122"/>
        <v>0</v>
      </c>
      <c r="M2171" s="146">
        <f t="shared" si="123"/>
        <v>4237200</v>
      </c>
      <c r="N2171" s="92"/>
      <c r="O2171" s="88" t="s">
        <v>3474</v>
      </c>
      <c r="P2171" s="85" t="s">
        <v>1163</v>
      </c>
      <c r="Q2171" s="89" t="s">
        <v>271</v>
      </c>
      <c r="R2171" s="85" t="s">
        <v>73</v>
      </c>
      <c r="S2171" s="85" t="s">
        <v>152</v>
      </c>
      <c r="T2171" s="34" t="s">
        <v>3475</v>
      </c>
      <c r="U2171" s="34" t="s">
        <v>2142</v>
      </c>
      <c r="V2171" s="89"/>
    </row>
    <row r="2172" spans="1:22" s="34" customFormat="1" ht="20.25" customHeight="1">
      <c r="A2172" s="85" t="s">
        <v>3472</v>
      </c>
      <c r="B2172" s="88" t="s">
        <v>3476</v>
      </c>
      <c r="C2172" s="89" t="s">
        <v>908</v>
      </c>
      <c r="D2172" s="542" t="s">
        <v>516</v>
      </c>
      <c r="E2172" s="543"/>
      <c r="F2172" s="85" t="s">
        <v>749</v>
      </c>
      <c r="G2172" s="85"/>
      <c r="H2172" s="544">
        <v>108</v>
      </c>
      <c r="I2172" s="544">
        <v>109009</v>
      </c>
      <c r="J2172" s="544">
        <v>47</v>
      </c>
      <c r="K2172" s="545">
        <f t="shared" si="121"/>
        <v>5076</v>
      </c>
      <c r="L2172" s="545">
        <f t="shared" si="122"/>
        <v>5.0759999999999996</v>
      </c>
      <c r="M2172" s="146">
        <f t="shared" si="123"/>
        <v>11772972</v>
      </c>
      <c r="N2172" s="92"/>
      <c r="O2172" s="88" t="s">
        <v>3323</v>
      </c>
      <c r="P2172" s="85" t="s">
        <v>1163</v>
      </c>
      <c r="Q2172" s="89" t="s">
        <v>358</v>
      </c>
      <c r="R2172" s="85" t="s">
        <v>68</v>
      </c>
      <c r="S2172" s="85" t="s">
        <v>152</v>
      </c>
      <c r="T2172" s="34" t="s">
        <v>3477</v>
      </c>
      <c r="U2172" s="34" t="s">
        <v>3478</v>
      </c>
      <c r="V2172" s="89"/>
    </row>
    <row r="2173" spans="1:22" s="34" customFormat="1" ht="20.25" customHeight="1">
      <c r="A2173" s="85" t="s">
        <v>3472</v>
      </c>
      <c r="B2173" s="88" t="s">
        <v>3479</v>
      </c>
      <c r="C2173" s="89" t="s">
        <v>908</v>
      </c>
      <c r="D2173" s="542" t="s">
        <v>516</v>
      </c>
      <c r="E2173" s="543"/>
      <c r="F2173" s="85" t="s">
        <v>880</v>
      </c>
      <c r="G2173" s="85"/>
      <c r="H2173" s="544">
        <v>108</v>
      </c>
      <c r="I2173" s="544">
        <v>3633.6</v>
      </c>
      <c r="J2173" s="544">
        <v>0</v>
      </c>
      <c r="K2173" s="545">
        <f t="shared" si="121"/>
        <v>0</v>
      </c>
      <c r="L2173" s="545">
        <f t="shared" si="122"/>
        <v>0</v>
      </c>
      <c r="M2173" s="146">
        <f t="shared" si="123"/>
        <v>392428.79999999999</v>
      </c>
      <c r="N2173" s="92"/>
      <c r="O2173" s="88" t="s">
        <v>3323</v>
      </c>
      <c r="P2173" s="85" t="s">
        <v>1163</v>
      </c>
      <c r="Q2173" s="89" t="s">
        <v>336</v>
      </c>
      <c r="R2173" s="85" t="s">
        <v>73</v>
      </c>
      <c r="S2173" s="85" t="s">
        <v>152</v>
      </c>
      <c r="T2173" s="34" t="s">
        <v>1576</v>
      </c>
      <c r="U2173" s="34" t="s">
        <v>3478</v>
      </c>
      <c r="V2173" s="89"/>
    </row>
    <row r="2174" spans="1:22" s="34" customFormat="1" ht="20.25" customHeight="1">
      <c r="A2174" s="85" t="s">
        <v>3472</v>
      </c>
      <c r="B2174" s="88" t="s">
        <v>3479</v>
      </c>
      <c r="C2174" s="89" t="s">
        <v>908</v>
      </c>
      <c r="D2174" s="542" t="s">
        <v>516</v>
      </c>
      <c r="E2174" s="543"/>
      <c r="F2174" s="85" t="s">
        <v>363</v>
      </c>
      <c r="G2174" s="85"/>
      <c r="H2174" s="544">
        <v>79</v>
      </c>
      <c r="I2174" s="544">
        <v>138024</v>
      </c>
      <c r="J2174" s="544">
        <v>41.5</v>
      </c>
      <c r="K2174" s="545">
        <f t="shared" si="121"/>
        <v>3278.5</v>
      </c>
      <c r="L2174" s="545">
        <f t="shared" si="122"/>
        <v>3.2785000000000002</v>
      </c>
      <c r="M2174" s="146">
        <f t="shared" si="123"/>
        <v>10903896</v>
      </c>
      <c r="N2174" s="92"/>
      <c r="O2174" s="88" t="s">
        <v>611</v>
      </c>
      <c r="P2174" s="85" t="s">
        <v>1163</v>
      </c>
      <c r="Q2174" s="89" t="s">
        <v>364</v>
      </c>
      <c r="R2174" s="85" t="s">
        <v>68</v>
      </c>
      <c r="S2174" s="85" t="s">
        <v>152</v>
      </c>
      <c r="T2174" s="34" t="s">
        <v>1668</v>
      </c>
      <c r="U2174" s="34" t="s">
        <v>1669</v>
      </c>
      <c r="V2174" s="89"/>
    </row>
    <row r="2175" spans="1:22" s="34" customFormat="1" ht="20.25" customHeight="1">
      <c r="A2175" s="85" t="s">
        <v>3472</v>
      </c>
      <c r="B2175" s="88" t="s">
        <v>3479</v>
      </c>
      <c r="C2175" s="89" t="s">
        <v>908</v>
      </c>
      <c r="D2175" s="542" t="s">
        <v>516</v>
      </c>
      <c r="E2175" s="543"/>
      <c r="F2175" s="85" t="s">
        <v>669</v>
      </c>
      <c r="G2175" s="85"/>
      <c r="H2175" s="544">
        <v>8</v>
      </c>
      <c r="I2175" s="544">
        <v>118105.3</v>
      </c>
      <c r="J2175" s="544">
        <v>22.5</v>
      </c>
      <c r="K2175" s="545">
        <f t="shared" si="121"/>
        <v>180</v>
      </c>
      <c r="L2175" s="545">
        <f t="shared" si="122"/>
        <v>0.18</v>
      </c>
      <c r="M2175" s="146">
        <f t="shared" si="123"/>
        <v>944842.4</v>
      </c>
      <c r="N2175" s="92"/>
      <c r="O2175" s="88" t="s">
        <v>3480</v>
      </c>
      <c r="P2175" s="85" t="s">
        <v>1163</v>
      </c>
      <c r="Q2175" s="89" t="s">
        <v>628</v>
      </c>
      <c r="R2175" s="85" t="s">
        <v>27</v>
      </c>
      <c r="S2175" s="85" t="s">
        <v>152</v>
      </c>
      <c r="T2175" s="34" t="s">
        <v>3043</v>
      </c>
      <c r="U2175" s="34" t="s">
        <v>3015</v>
      </c>
      <c r="V2175" s="89"/>
    </row>
    <row r="2176" spans="1:22" s="34" customFormat="1" ht="20.25" customHeight="1">
      <c r="A2176" s="85" t="s">
        <v>3472</v>
      </c>
      <c r="B2176" s="88" t="s">
        <v>3479</v>
      </c>
      <c r="C2176" s="89" t="s">
        <v>908</v>
      </c>
      <c r="D2176" s="542" t="s">
        <v>516</v>
      </c>
      <c r="E2176" s="543"/>
      <c r="F2176" s="85" t="s">
        <v>1643</v>
      </c>
      <c r="G2176" s="85"/>
      <c r="H2176" s="544">
        <v>8</v>
      </c>
      <c r="I2176" s="544">
        <v>14494.7</v>
      </c>
      <c r="J2176" s="544">
        <v>0</v>
      </c>
      <c r="K2176" s="545">
        <f t="shared" si="121"/>
        <v>0</v>
      </c>
      <c r="L2176" s="545">
        <f t="shared" si="122"/>
        <v>0</v>
      </c>
      <c r="M2176" s="146">
        <f t="shared" si="123"/>
        <v>115957.6</v>
      </c>
      <c r="N2176" s="92"/>
      <c r="O2176" s="88" t="s">
        <v>3480</v>
      </c>
      <c r="P2176" s="85" t="s">
        <v>1163</v>
      </c>
      <c r="Q2176" s="89" t="s">
        <v>336</v>
      </c>
      <c r="R2176" s="85" t="s">
        <v>73</v>
      </c>
      <c r="S2176" s="85" t="s">
        <v>152</v>
      </c>
      <c r="T2176" s="34" t="s">
        <v>3014</v>
      </c>
      <c r="U2176" s="34" t="s">
        <v>3015</v>
      </c>
      <c r="V2176" s="89"/>
    </row>
    <row r="2177" spans="1:22" s="34" customFormat="1" ht="20.25" customHeight="1">
      <c r="A2177" s="85" t="s">
        <v>3472</v>
      </c>
      <c r="B2177" s="88" t="s">
        <v>3479</v>
      </c>
      <c r="C2177" s="89" t="s">
        <v>908</v>
      </c>
      <c r="D2177" s="542" t="s">
        <v>516</v>
      </c>
      <c r="E2177" s="543"/>
      <c r="F2177" s="85" t="s">
        <v>1691</v>
      </c>
      <c r="G2177" s="85"/>
      <c r="H2177" s="544">
        <v>88</v>
      </c>
      <c r="I2177" s="544">
        <v>25650</v>
      </c>
      <c r="J2177" s="544">
        <v>0</v>
      </c>
      <c r="K2177" s="545">
        <f t="shared" si="121"/>
        <v>0</v>
      </c>
      <c r="L2177" s="545">
        <f t="shared" si="122"/>
        <v>0</v>
      </c>
      <c r="M2177" s="146">
        <f t="shared" si="123"/>
        <v>2257200</v>
      </c>
      <c r="N2177" s="92"/>
      <c r="O2177" s="88" t="s">
        <v>960</v>
      </c>
      <c r="P2177" s="85" t="s">
        <v>1163</v>
      </c>
      <c r="Q2177" s="89" t="s">
        <v>358</v>
      </c>
      <c r="R2177" s="85" t="s">
        <v>73</v>
      </c>
      <c r="S2177" s="85" t="s">
        <v>152</v>
      </c>
      <c r="T2177" s="34" t="s">
        <v>1692</v>
      </c>
      <c r="U2177" s="34" t="s">
        <v>1691</v>
      </c>
      <c r="V2177" s="89"/>
    </row>
    <row r="2178" spans="1:22" s="34" customFormat="1" ht="20.25" customHeight="1">
      <c r="A2178" s="85" t="s">
        <v>3472</v>
      </c>
      <c r="B2178" s="88" t="s">
        <v>3479</v>
      </c>
      <c r="C2178" s="89" t="s">
        <v>908</v>
      </c>
      <c r="D2178" s="542" t="s">
        <v>516</v>
      </c>
      <c r="E2178" s="543"/>
      <c r="F2178" s="85" t="s">
        <v>758</v>
      </c>
      <c r="G2178" s="85"/>
      <c r="H2178" s="544">
        <v>82</v>
      </c>
      <c r="I2178" s="544">
        <v>17550</v>
      </c>
      <c r="J2178" s="544">
        <v>0</v>
      </c>
      <c r="K2178" s="545">
        <f t="shared" si="121"/>
        <v>0</v>
      </c>
      <c r="L2178" s="545">
        <f t="shared" si="122"/>
        <v>0</v>
      </c>
      <c r="M2178" s="146">
        <f t="shared" si="123"/>
        <v>1439100</v>
      </c>
      <c r="N2178" s="92"/>
      <c r="O2178" s="88" t="s">
        <v>11</v>
      </c>
      <c r="P2178" s="85" t="s">
        <v>1163</v>
      </c>
      <c r="Q2178" s="89" t="s">
        <v>336</v>
      </c>
      <c r="R2178" s="85" t="s">
        <v>73</v>
      </c>
      <c r="S2178" s="85" t="s">
        <v>152</v>
      </c>
      <c r="T2178" s="34" t="s">
        <v>1674</v>
      </c>
      <c r="U2178" s="34" t="s">
        <v>758</v>
      </c>
      <c r="V2178" s="89"/>
    </row>
    <row r="2179" spans="1:22" s="34" customFormat="1" ht="20.25" customHeight="1">
      <c r="A2179" s="85" t="s">
        <v>3472</v>
      </c>
      <c r="B2179" s="88" t="s">
        <v>3479</v>
      </c>
      <c r="C2179" s="89" t="s">
        <v>908</v>
      </c>
      <c r="D2179" s="542" t="s">
        <v>516</v>
      </c>
      <c r="E2179" s="543"/>
      <c r="F2179" s="85" t="s">
        <v>2466</v>
      </c>
      <c r="G2179" s="85"/>
      <c r="H2179" s="544">
        <v>14</v>
      </c>
      <c r="I2179" s="544">
        <v>97200</v>
      </c>
      <c r="J2179" s="544">
        <v>0</v>
      </c>
      <c r="K2179" s="545">
        <f t="shared" si="121"/>
        <v>0</v>
      </c>
      <c r="L2179" s="545">
        <f t="shared" si="122"/>
        <v>0</v>
      </c>
      <c r="M2179" s="146">
        <f t="shared" si="123"/>
        <v>1360800</v>
      </c>
      <c r="N2179" s="92"/>
      <c r="O2179" s="88" t="s">
        <v>11</v>
      </c>
      <c r="P2179" s="85" t="s">
        <v>1163</v>
      </c>
      <c r="Q2179" s="89" t="s">
        <v>358</v>
      </c>
      <c r="R2179" s="85" t="s">
        <v>73</v>
      </c>
      <c r="S2179" s="85" t="s">
        <v>152</v>
      </c>
      <c r="T2179" s="34" t="s">
        <v>3481</v>
      </c>
      <c r="U2179" s="34" t="s">
        <v>2466</v>
      </c>
      <c r="V2179" s="89"/>
    </row>
    <row r="2180" spans="1:22" s="34" customFormat="1" ht="20.25" customHeight="1">
      <c r="A2180" s="85" t="s">
        <v>113</v>
      </c>
      <c r="B2180" s="88" t="s">
        <v>3482</v>
      </c>
      <c r="C2180" s="89" t="s">
        <v>365</v>
      </c>
      <c r="D2180" s="542" t="s">
        <v>2796</v>
      </c>
      <c r="E2180" s="543"/>
      <c r="F2180" s="85" t="s">
        <v>71</v>
      </c>
      <c r="G2180" s="85"/>
      <c r="H2180" s="544">
        <v>2564</v>
      </c>
      <c r="I2180" s="544">
        <v>35224.800000000003</v>
      </c>
      <c r="J2180" s="544">
        <v>0</v>
      </c>
      <c r="K2180" s="545">
        <f t="shared" si="121"/>
        <v>0</v>
      </c>
      <c r="L2180" s="545">
        <f t="shared" si="122"/>
        <v>0</v>
      </c>
      <c r="M2180" s="146">
        <f t="shared" si="123"/>
        <v>90316387.200000003</v>
      </c>
      <c r="N2180" s="92"/>
      <c r="O2180" s="88" t="s">
        <v>2890</v>
      </c>
      <c r="P2180" s="85" t="s">
        <v>269</v>
      </c>
      <c r="Q2180" s="89" t="s">
        <v>271</v>
      </c>
      <c r="R2180" s="85" t="s">
        <v>73</v>
      </c>
      <c r="S2180" s="85" t="s">
        <v>152</v>
      </c>
      <c r="T2180" s="34" t="s">
        <v>3483</v>
      </c>
      <c r="U2180" s="34" t="s">
        <v>71</v>
      </c>
      <c r="V2180" s="89"/>
    </row>
    <row r="2181" spans="1:22" s="34" customFormat="1" ht="20.25" customHeight="1">
      <c r="A2181" s="85" t="s">
        <v>113</v>
      </c>
      <c r="B2181" s="88" t="s">
        <v>3484</v>
      </c>
      <c r="C2181" s="89" t="s">
        <v>365</v>
      </c>
      <c r="D2181" s="542" t="s">
        <v>2796</v>
      </c>
      <c r="E2181" s="543"/>
      <c r="F2181" s="85" t="s">
        <v>880</v>
      </c>
      <c r="G2181" s="85"/>
      <c r="H2181" s="544">
        <v>2564</v>
      </c>
      <c r="I2181" s="544">
        <v>3954.7</v>
      </c>
      <c r="J2181" s="544">
        <v>0</v>
      </c>
      <c r="K2181" s="545">
        <f t="shared" si="121"/>
        <v>0</v>
      </c>
      <c r="L2181" s="545">
        <f t="shared" si="122"/>
        <v>0</v>
      </c>
      <c r="M2181" s="146">
        <f t="shared" si="123"/>
        <v>10139850.799999999</v>
      </c>
      <c r="N2181" s="92"/>
      <c r="O2181" s="88" t="s">
        <v>2890</v>
      </c>
      <c r="P2181" s="85" t="s">
        <v>269</v>
      </c>
      <c r="Q2181" s="89" t="s">
        <v>336</v>
      </c>
      <c r="R2181" s="85" t="s">
        <v>73</v>
      </c>
      <c r="S2181" s="85" t="s">
        <v>152</v>
      </c>
      <c r="T2181" s="34" t="s">
        <v>1651</v>
      </c>
      <c r="U2181" s="34" t="s">
        <v>71</v>
      </c>
      <c r="V2181" s="89"/>
    </row>
    <row r="2182" spans="1:22" s="34" customFormat="1" ht="20.25" customHeight="1">
      <c r="A2182" s="85" t="s">
        <v>113</v>
      </c>
      <c r="B2182" s="88" t="s">
        <v>3484</v>
      </c>
      <c r="C2182" s="89" t="s">
        <v>365</v>
      </c>
      <c r="D2182" s="542" t="s">
        <v>2796</v>
      </c>
      <c r="E2182" s="543"/>
      <c r="F2182" s="85" t="s">
        <v>880</v>
      </c>
      <c r="G2182" s="85"/>
      <c r="H2182" s="544">
        <v>2564</v>
      </c>
      <c r="I2182" s="544">
        <v>3954.7</v>
      </c>
      <c r="J2182" s="544">
        <v>0</v>
      </c>
      <c r="K2182" s="545">
        <f t="shared" si="121"/>
        <v>0</v>
      </c>
      <c r="L2182" s="545">
        <f t="shared" si="122"/>
        <v>0</v>
      </c>
      <c r="M2182" s="146">
        <f t="shared" si="123"/>
        <v>10139850.799999999</v>
      </c>
      <c r="N2182" s="92"/>
      <c r="O2182" s="88" t="s">
        <v>2890</v>
      </c>
      <c r="P2182" s="85" t="s">
        <v>269</v>
      </c>
      <c r="Q2182" s="89" t="s">
        <v>336</v>
      </c>
      <c r="R2182" s="85" t="s">
        <v>73</v>
      </c>
      <c r="S2182" s="85" t="s">
        <v>152</v>
      </c>
      <c r="T2182" s="34" t="s">
        <v>1651</v>
      </c>
      <c r="U2182" s="34" t="s">
        <v>71</v>
      </c>
      <c r="V2182" s="89"/>
    </row>
    <row r="2183" spans="1:22" s="34" customFormat="1" ht="20.25" customHeight="1">
      <c r="A2183" s="85" t="s">
        <v>113</v>
      </c>
      <c r="B2183" s="88" t="s">
        <v>3484</v>
      </c>
      <c r="C2183" s="89" t="s">
        <v>365</v>
      </c>
      <c r="D2183" s="542" t="s">
        <v>2796</v>
      </c>
      <c r="E2183" s="543"/>
      <c r="F2183" s="85" t="s">
        <v>881</v>
      </c>
      <c r="G2183" s="85"/>
      <c r="H2183" s="544">
        <v>2564</v>
      </c>
      <c r="I2183" s="544">
        <v>9381</v>
      </c>
      <c r="J2183" s="544">
        <v>0</v>
      </c>
      <c r="K2183" s="545">
        <f t="shared" si="121"/>
        <v>0</v>
      </c>
      <c r="L2183" s="545">
        <f t="shared" si="122"/>
        <v>0</v>
      </c>
      <c r="M2183" s="146">
        <f t="shared" si="123"/>
        <v>24052884</v>
      </c>
      <c r="N2183" s="92"/>
      <c r="O2183" s="88" t="s">
        <v>2890</v>
      </c>
      <c r="P2183" s="85" t="s">
        <v>269</v>
      </c>
      <c r="Q2183" s="89" t="s">
        <v>336</v>
      </c>
      <c r="R2183" s="85" t="s">
        <v>73</v>
      </c>
      <c r="S2183" s="85" t="s">
        <v>152</v>
      </c>
      <c r="T2183" s="34" t="s">
        <v>1658</v>
      </c>
      <c r="U2183" s="34" t="s">
        <v>71</v>
      </c>
      <c r="V2183" s="89"/>
    </row>
    <row r="2184" spans="1:22" s="34" customFormat="1" ht="20.25" customHeight="1">
      <c r="A2184" s="85" t="s">
        <v>113</v>
      </c>
      <c r="B2184" s="88" t="s">
        <v>3484</v>
      </c>
      <c r="C2184" s="89" t="s">
        <v>365</v>
      </c>
      <c r="D2184" s="542" t="s">
        <v>2796</v>
      </c>
      <c r="E2184" s="543"/>
      <c r="F2184" s="85" t="s">
        <v>876</v>
      </c>
      <c r="G2184" s="85"/>
      <c r="H2184" s="544">
        <v>2564</v>
      </c>
      <c r="I2184" s="544">
        <v>1655.5</v>
      </c>
      <c r="J2184" s="544">
        <v>0</v>
      </c>
      <c r="K2184" s="545">
        <f t="shared" si="121"/>
        <v>0</v>
      </c>
      <c r="L2184" s="545">
        <f t="shared" si="122"/>
        <v>0</v>
      </c>
      <c r="M2184" s="146">
        <f t="shared" si="123"/>
        <v>4244702</v>
      </c>
      <c r="N2184" s="92"/>
      <c r="O2184" s="88" t="s">
        <v>2890</v>
      </c>
      <c r="P2184" s="85" t="s">
        <v>269</v>
      </c>
      <c r="Q2184" s="89" t="s">
        <v>336</v>
      </c>
      <c r="R2184" s="85" t="s">
        <v>73</v>
      </c>
      <c r="S2184" s="85" t="s">
        <v>152</v>
      </c>
      <c r="T2184" s="34" t="s">
        <v>1657</v>
      </c>
      <c r="U2184" s="34" t="s">
        <v>71</v>
      </c>
      <c r="V2184" s="89"/>
    </row>
    <row r="2185" spans="1:22" s="34" customFormat="1" ht="20.25" customHeight="1">
      <c r="A2185" s="85" t="s">
        <v>113</v>
      </c>
      <c r="B2185" s="88" t="s">
        <v>3484</v>
      </c>
      <c r="C2185" s="89" t="s">
        <v>365</v>
      </c>
      <c r="D2185" s="542" t="s">
        <v>2796</v>
      </c>
      <c r="E2185" s="543"/>
      <c r="F2185" s="85" t="s">
        <v>556</v>
      </c>
      <c r="G2185" s="85"/>
      <c r="H2185" s="544">
        <v>2564</v>
      </c>
      <c r="I2185" s="544">
        <v>2483.1999999999998</v>
      </c>
      <c r="J2185" s="544">
        <v>0</v>
      </c>
      <c r="K2185" s="545">
        <f t="shared" si="121"/>
        <v>0</v>
      </c>
      <c r="L2185" s="545">
        <f t="shared" si="122"/>
        <v>0</v>
      </c>
      <c r="M2185" s="146">
        <f t="shared" si="123"/>
        <v>6366924.7999999998</v>
      </c>
      <c r="N2185" s="92"/>
      <c r="O2185" s="88" t="s">
        <v>2890</v>
      </c>
      <c r="P2185" s="85" t="s">
        <v>269</v>
      </c>
      <c r="Q2185" s="89" t="s">
        <v>336</v>
      </c>
      <c r="R2185" s="85" t="s">
        <v>73</v>
      </c>
      <c r="S2185" s="85" t="s">
        <v>152</v>
      </c>
      <c r="T2185" s="34" t="s">
        <v>1659</v>
      </c>
      <c r="U2185" s="34" t="s">
        <v>71</v>
      </c>
      <c r="V2185" s="89"/>
    </row>
    <row r="2186" spans="1:22" s="34" customFormat="1" ht="20.25" customHeight="1">
      <c r="A2186" s="85" t="s">
        <v>113</v>
      </c>
      <c r="B2186" s="88" t="s">
        <v>3484</v>
      </c>
      <c r="C2186" s="89" t="s">
        <v>365</v>
      </c>
      <c r="D2186" s="542" t="s">
        <v>2796</v>
      </c>
      <c r="E2186" s="543"/>
      <c r="F2186" s="85" t="s">
        <v>875</v>
      </c>
      <c r="G2186" s="85"/>
      <c r="H2186" s="544">
        <v>2564</v>
      </c>
      <c r="I2186" s="544">
        <v>6346</v>
      </c>
      <c r="J2186" s="544">
        <v>0</v>
      </c>
      <c r="K2186" s="545">
        <f t="shared" si="121"/>
        <v>0</v>
      </c>
      <c r="L2186" s="545">
        <f t="shared" si="122"/>
        <v>0</v>
      </c>
      <c r="M2186" s="146">
        <f t="shared" si="123"/>
        <v>16271144</v>
      </c>
      <c r="N2186" s="92"/>
      <c r="O2186" s="88" t="s">
        <v>2890</v>
      </c>
      <c r="P2186" s="85" t="s">
        <v>269</v>
      </c>
      <c r="Q2186" s="89" t="s">
        <v>336</v>
      </c>
      <c r="R2186" s="85" t="s">
        <v>73</v>
      </c>
      <c r="S2186" s="85" t="s">
        <v>152</v>
      </c>
      <c r="T2186" s="34" t="s">
        <v>3485</v>
      </c>
      <c r="U2186" s="34" t="s">
        <v>71</v>
      </c>
      <c r="V2186" s="89"/>
    </row>
    <row r="2187" spans="1:22" s="34" customFormat="1" ht="20.25" customHeight="1">
      <c r="A2187" s="85" t="s">
        <v>113</v>
      </c>
      <c r="B2187" s="88" t="s">
        <v>3484</v>
      </c>
      <c r="C2187" s="89" t="s">
        <v>365</v>
      </c>
      <c r="D2187" s="542" t="s">
        <v>2796</v>
      </c>
      <c r="E2187" s="543"/>
      <c r="F2187" s="85" t="s">
        <v>454</v>
      </c>
      <c r="G2187" s="85"/>
      <c r="H2187" s="544">
        <v>2564</v>
      </c>
      <c r="I2187" s="544">
        <v>82852</v>
      </c>
      <c r="J2187" s="544">
        <v>38</v>
      </c>
      <c r="K2187" s="545">
        <f t="shared" si="121"/>
        <v>97432</v>
      </c>
      <c r="L2187" s="545">
        <f t="shared" si="122"/>
        <v>97.432000000000002</v>
      </c>
      <c r="M2187" s="146">
        <f t="shared" si="123"/>
        <v>212432528</v>
      </c>
      <c r="N2187" s="92"/>
      <c r="O2187" s="88" t="s">
        <v>2377</v>
      </c>
      <c r="P2187" s="85" t="s">
        <v>269</v>
      </c>
      <c r="Q2187" s="89" t="s">
        <v>370</v>
      </c>
      <c r="R2187" s="85" t="s">
        <v>68</v>
      </c>
      <c r="S2187" s="85" t="s">
        <v>152</v>
      </c>
      <c r="T2187" s="34" t="s">
        <v>3486</v>
      </c>
      <c r="U2187" s="34" t="s">
        <v>3487</v>
      </c>
      <c r="V2187" s="89"/>
    </row>
    <row r="2188" spans="1:22" s="34" customFormat="1" ht="20.25" customHeight="1">
      <c r="A2188" s="85" t="s">
        <v>113</v>
      </c>
      <c r="B2188" s="88" t="s">
        <v>3484</v>
      </c>
      <c r="C2188" s="89" t="s">
        <v>365</v>
      </c>
      <c r="D2188" s="542" t="s">
        <v>2796</v>
      </c>
      <c r="E2188" s="543"/>
      <c r="F2188" s="85" t="s">
        <v>558</v>
      </c>
      <c r="G2188" s="85"/>
      <c r="H2188" s="544">
        <v>2564</v>
      </c>
      <c r="I2188" s="544">
        <v>7310.5</v>
      </c>
      <c r="J2188" s="544">
        <v>0</v>
      </c>
      <c r="K2188" s="545">
        <f t="shared" si="121"/>
        <v>0</v>
      </c>
      <c r="L2188" s="545">
        <f t="shared" si="122"/>
        <v>0</v>
      </c>
      <c r="M2188" s="146">
        <f t="shared" si="123"/>
        <v>18744122</v>
      </c>
      <c r="N2188" s="92"/>
      <c r="O2188" s="88" t="s">
        <v>2377</v>
      </c>
      <c r="P2188" s="85" t="s">
        <v>269</v>
      </c>
      <c r="Q2188" s="89" t="s">
        <v>336</v>
      </c>
      <c r="R2188" s="85" t="s">
        <v>73</v>
      </c>
      <c r="S2188" s="85" t="s">
        <v>152</v>
      </c>
      <c r="T2188" s="34" t="s">
        <v>3488</v>
      </c>
      <c r="U2188" s="34" t="s">
        <v>3487</v>
      </c>
      <c r="V2188" s="89"/>
    </row>
    <row r="2189" spans="1:22" s="34" customFormat="1" ht="20.25" customHeight="1">
      <c r="A2189" s="85" t="s">
        <v>113</v>
      </c>
      <c r="B2189" s="88" t="s">
        <v>3484</v>
      </c>
      <c r="C2189" s="89" t="s">
        <v>365</v>
      </c>
      <c r="D2189" s="542" t="s">
        <v>2796</v>
      </c>
      <c r="E2189" s="543"/>
      <c r="F2189" s="85" t="s">
        <v>75</v>
      </c>
      <c r="G2189" s="85"/>
      <c r="H2189" s="544">
        <v>1282</v>
      </c>
      <c r="I2189" s="544">
        <v>39375</v>
      </c>
      <c r="J2189" s="544">
        <v>0</v>
      </c>
      <c r="K2189" s="545">
        <f t="shared" si="121"/>
        <v>0</v>
      </c>
      <c r="L2189" s="545">
        <f t="shared" si="122"/>
        <v>0</v>
      </c>
      <c r="M2189" s="146">
        <f t="shared" si="123"/>
        <v>50478750</v>
      </c>
      <c r="N2189" s="92"/>
      <c r="O2189" s="88" t="s">
        <v>2891</v>
      </c>
      <c r="P2189" s="85" t="s">
        <v>269</v>
      </c>
      <c r="Q2189" s="89" t="s">
        <v>272</v>
      </c>
      <c r="R2189" s="85" t="s">
        <v>73</v>
      </c>
      <c r="S2189" s="85" t="s">
        <v>152</v>
      </c>
      <c r="T2189" s="34" t="s">
        <v>3489</v>
      </c>
      <c r="U2189" s="34" t="s">
        <v>75</v>
      </c>
      <c r="V2189" s="89"/>
    </row>
    <row r="2190" spans="1:22" s="34" customFormat="1" ht="20.25" customHeight="1">
      <c r="A2190" s="85" t="s">
        <v>113</v>
      </c>
      <c r="B2190" s="88" t="s">
        <v>3484</v>
      </c>
      <c r="C2190" s="89" t="s">
        <v>365</v>
      </c>
      <c r="D2190" s="542" t="s">
        <v>2796</v>
      </c>
      <c r="E2190" s="543"/>
      <c r="F2190" s="85" t="s">
        <v>1580</v>
      </c>
      <c r="G2190" s="85"/>
      <c r="H2190" s="544">
        <v>1282</v>
      </c>
      <c r="I2190" s="544">
        <v>9246.6</v>
      </c>
      <c r="J2190" s="544">
        <v>0</v>
      </c>
      <c r="K2190" s="545">
        <f t="shared" si="121"/>
        <v>0</v>
      </c>
      <c r="L2190" s="545">
        <f t="shared" si="122"/>
        <v>0</v>
      </c>
      <c r="M2190" s="146">
        <f t="shared" si="123"/>
        <v>11854141.200000001</v>
      </c>
      <c r="N2190" s="92"/>
      <c r="O2190" s="88" t="s">
        <v>2891</v>
      </c>
      <c r="P2190" s="85" t="s">
        <v>269</v>
      </c>
      <c r="Q2190" s="89" t="s">
        <v>336</v>
      </c>
      <c r="R2190" s="85" t="s">
        <v>73</v>
      </c>
      <c r="S2190" s="85" t="s">
        <v>152</v>
      </c>
      <c r="T2190" s="34" t="s">
        <v>3490</v>
      </c>
      <c r="U2190" s="34" t="s">
        <v>75</v>
      </c>
      <c r="V2190" s="89"/>
    </row>
    <row r="2191" spans="1:22" s="34" customFormat="1" ht="20.25" customHeight="1">
      <c r="A2191" s="85" t="s">
        <v>113</v>
      </c>
      <c r="B2191" s="88" t="s">
        <v>3484</v>
      </c>
      <c r="C2191" s="89" t="s">
        <v>365</v>
      </c>
      <c r="D2191" s="542" t="s">
        <v>2796</v>
      </c>
      <c r="E2191" s="543"/>
      <c r="F2191" s="85" t="s">
        <v>81</v>
      </c>
      <c r="G2191" s="85"/>
      <c r="H2191" s="544">
        <v>1282</v>
      </c>
      <c r="I2191" s="544">
        <v>5393.8</v>
      </c>
      <c r="J2191" s="544">
        <v>0</v>
      </c>
      <c r="K2191" s="545">
        <f t="shared" si="121"/>
        <v>0</v>
      </c>
      <c r="L2191" s="545">
        <f t="shared" si="122"/>
        <v>0</v>
      </c>
      <c r="M2191" s="146">
        <f t="shared" si="123"/>
        <v>6914851.6000000006</v>
      </c>
      <c r="N2191" s="92"/>
      <c r="O2191" s="88" t="s">
        <v>2891</v>
      </c>
      <c r="P2191" s="85" t="s">
        <v>269</v>
      </c>
      <c r="Q2191" s="89" t="s">
        <v>336</v>
      </c>
      <c r="R2191" s="85" t="s">
        <v>73</v>
      </c>
      <c r="S2191" s="85" t="s">
        <v>152</v>
      </c>
      <c r="T2191" s="34" t="s">
        <v>3163</v>
      </c>
      <c r="U2191" s="34" t="s">
        <v>75</v>
      </c>
      <c r="V2191" s="89"/>
    </row>
    <row r="2192" spans="1:22" s="34" customFormat="1" ht="20.25" customHeight="1">
      <c r="A2192" s="85" t="s">
        <v>113</v>
      </c>
      <c r="B2192" s="88" t="s">
        <v>3484</v>
      </c>
      <c r="C2192" s="89" t="s">
        <v>365</v>
      </c>
      <c r="D2192" s="542" t="s">
        <v>2796</v>
      </c>
      <c r="E2192" s="543"/>
      <c r="F2192" s="85" t="s">
        <v>367</v>
      </c>
      <c r="G2192" s="85"/>
      <c r="H2192" s="544">
        <v>1282</v>
      </c>
      <c r="I2192" s="544">
        <v>4238</v>
      </c>
      <c r="J2192" s="544">
        <v>0</v>
      </c>
      <c r="K2192" s="545">
        <f t="shared" si="121"/>
        <v>0</v>
      </c>
      <c r="L2192" s="545">
        <f t="shared" si="122"/>
        <v>0</v>
      </c>
      <c r="M2192" s="146">
        <f t="shared" si="123"/>
        <v>5433116</v>
      </c>
      <c r="N2192" s="92"/>
      <c r="O2192" s="88" t="s">
        <v>2891</v>
      </c>
      <c r="P2192" s="85" t="s">
        <v>269</v>
      </c>
      <c r="Q2192" s="89" t="s">
        <v>336</v>
      </c>
      <c r="R2192" s="85" t="s">
        <v>73</v>
      </c>
      <c r="S2192" s="85" t="s">
        <v>152</v>
      </c>
      <c r="T2192" s="34" t="s">
        <v>3491</v>
      </c>
      <c r="U2192" s="34" t="s">
        <v>75</v>
      </c>
      <c r="V2192" s="89"/>
    </row>
    <row r="2193" spans="1:22" s="34" customFormat="1" ht="20.25" customHeight="1">
      <c r="A2193" s="85" t="s">
        <v>113</v>
      </c>
      <c r="B2193" s="88" t="s">
        <v>3484</v>
      </c>
      <c r="C2193" s="89" t="s">
        <v>365</v>
      </c>
      <c r="D2193" s="542" t="s">
        <v>2796</v>
      </c>
      <c r="E2193" s="543"/>
      <c r="F2193" s="85" t="s">
        <v>83</v>
      </c>
      <c r="G2193" s="85"/>
      <c r="H2193" s="544">
        <v>1282</v>
      </c>
      <c r="I2193" s="544">
        <v>9246.6</v>
      </c>
      <c r="J2193" s="544">
        <v>0</v>
      </c>
      <c r="K2193" s="545">
        <f t="shared" si="121"/>
        <v>0</v>
      </c>
      <c r="L2193" s="545">
        <f t="shared" si="122"/>
        <v>0</v>
      </c>
      <c r="M2193" s="146">
        <f t="shared" si="123"/>
        <v>11854141.200000001</v>
      </c>
      <c r="N2193" s="92"/>
      <c r="O2193" s="88" t="s">
        <v>2891</v>
      </c>
      <c r="P2193" s="85" t="s">
        <v>269</v>
      </c>
      <c r="Q2193" s="89" t="s">
        <v>336</v>
      </c>
      <c r="R2193" s="85" t="s">
        <v>73</v>
      </c>
      <c r="S2193" s="85" t="s">
        <v>152</v>
      </c>
      <c r="T2193" s="34" t="s">
        <v>1696</v>
      </c>
      <c r="U2193" s="34" t="s">
        <v>75</v>
      </c>
      <c r="V2193" s="89"/>
    </row>
    <row r="2194" spans="1:22" s="34" customFormat="1" ht="20.25" customHeight="1">
      <c r="A2194" s="85" t="s">
        <v>113</v>
      </c>
      <c r="B2194" s="88" t="s">
        <v>3484</v>
      </c>
      <c r="C2194" s="89" t="s">
        <v>365</v>
      </c>
      <c r="D2194" s="542" t="s">
        <v>2796</v>
      </c>
      <c r="E2194" s="543"/>
      <c r="F2194" s="85" t="s">
        <v>81</v>
      </c>
      <c r="G2194" s="85"/>
      <c r="H2194" s="544">
        <v>2848</v>
      </c>
      <c r="I2194" s="544">
        <v>4295.5</v>
      </c>
      <c r="J2194" s="544">
        <v>0</v>
      </c>
      <c r="K2194" s="545">
        <f t="shared" si="121"/>
        <v>0</v>
      </c>
      <c r="L2194" s="545">
        <f t="shared" si="122"/>
        <v>0</v>
      </c>
      <c r="M2194" s="146">
        <f t="shared" si="123"/>
        <v>12233584</v>
      </c>
      <c r="N2194" s="92"/>
      <c r="O2194" s="88" t="s">
        <v>2884</v>
      </c>
      <c r="P2194" s="85" t="s">
        <v>269</v>
      </c>
      <c r="Q2194" s="89" t="s">
        <v>336</v>
      </c>
      <c r="R2194" s="85" t="s">
        <v>73</v>
      </c>
      <c r="S2194" s="85" t="s">
        <v>152</v>
      </c>
      <c r="T2194" s="34" t="s">
        <v>3420</v>
      </c>
      <c r="U2194" s="34" t="s">
        <v>350</v>
      </c>
      <c r="V2194" s="89"/>
    </row>
    <row r="2195" spans="1:22" s="34" customFormat="1" ht="20.25" customHeight="1">
      <c r="A2195" s="85" t="s">
        <v>113</v>
      </c>
      <c r="B2195" s="88" t="s">
        <v>3484</v>
      </c>
      <c r="C2195" s="89" t="s">
        <v>365</v>
      </c>
      <c r="D2195" s="542" t="s">
        <v>2796</v>
      </c>
      <c r="E2195" s="543"/>
      <c r="F2195" s="85" t="s">
        <v>366</v>
      </c>
      <c r="G2195" s="85"/>
      <c r="H2195" s="544">
        <v>2848</v>
      </c>
      <c r="I2195" s="544">
        <v>3190.9</v>
      </c>
      <c r="J2195" s="544">
        <v>0</v>
      </c>
      <c r="K2195" s="545">
        <f t="shared" si="121"/>
        <v>0</v>
      </c>
      <c r="L2195" s="545">
        <f t="shared" si="122"/>
        <v>0</v>
      </c>
      <c r="M2195" s="146">
        <f t="shared" si="123"/>
        <v>9087683.2000000011</v>
      </c>
      <c r="N2195" s="92"/>
      <c r="O2195" s="88" t="s">
        <v>2884</v>
      </c>
      <c r="P2195" s="85" t="s">
        <v>269</v>
      </c>
      <c r="Q2195" s="89" t="s">
        <v>336</v>
      </c>
      <c r="R2195" s="85" t="s">
        <v>73</v>
      </c>
      <c r="S2195" s="85" t="s">
        <v>152</v>
      </c>
      <c r="T2195" s="34" t="s">
        <v>3492</v>
      </c>
      <c r="U2195" s="34" t="s">
        <v>350</v>
      </c>
      <c r="V2195" s="89"/>
    </row>
    <row r="2196" spans="1:22" s="34" customFormat="1" ht="20.25" customHeight="1">
      <c r="A2196" s="85" t="s">
        <v>113</v>
      </c>
      <c r="B2196" s="88" t="s">
        <v>3484</v>
      </c>
      <c r="C2196" s="89" t="s">
        <v>365</v>
      </c>
      <c r="D2196" s="542" t="s">
        <v>2796</v>
      </c>
      <c r="E2196" s="543"/>
      <c r="F2196" s="85" t="s">
        <v>442</v>
      </c>
      <c r="G2196" s="85"/>
      <c r="H2196" s="544">
        <v>2848</v>
      </c>
      <c r="I2196" s="544">
        <v>613.6</v>
      </c>
      <c r="J2196" s="544">
        <v>0</v>
      </c>
      <c r="K2196" s="545">
        <f t="shared" si="121"/>
        <v>0</v>
      </c>
      <c r="L2196" s="545">
        <f t="shared" si="122"/>
        <v>0</v>
      </c>
      <c r="M2196" s="146">
        <f t="shared" si="123"/>
        <v>1747532.8</v>
      </c>
      <c r="N2196" s="92"/>
      <c r="O2196" s="88" t="s">
        <v>2884</v>
      </c>
      <c r="P2196" s="85" t="s">
        <v>269</v>
      </c>
      <c r="Q2196" s="89" t="s">
        <v>336</v>
      </c>
      <c r="R2196" s="85" t="s">
        <v>73</v>
      </c>
      <c r="S2196" s="85" t="s">
        <v>152</v>
      </c>
      <c r="T2196" s="34" t="s">
        <v>3024</v>
      </c>
      <c r="U2196" s="34" t="s">
        <v>350</v>
      </c>
      <c r="V2196" s="89"/>
    </row>
    <row r="2197" spans="1:22" s="34" customFormat="1" ht="20.25" customHeight="1">
      <c r="A2197" s="85" t="s">
        <v>113</v>
      </c>
      <c r="B2197" s="88" t="s">
        <v>3484</v>
      </c>
      <c r="C2197" s="89" t="s">
        <v>365</v>
      </c>
      <c r="D2197" s="542" t="s">
        <v>2796</v>
      </c>
      <c r="E2197" s="543"/>
      <c r="F2197" s="85" t="s">
        <v>2892</v>
      </c>
      <c r="G2197" s="85"/>
      <c r="H2197" s="544">
        <v>1282</v>
      </c>
      <c r="I2197" s="544">
        <v>19865</v>
      </c>
      <c r="J2197" s="544">
        <v>0</v>
      </c>
      <c r="K2197" s="545">
        <f t="shared" si="121"/>
        <v>0</v>
      </c>
      <c r="L2197" s="545">
        <f t="shared" si="122"/>
        <v>0</v>
      </c>
      <c r="M2197" s="146">
        <f t="shared" si="123"/>
        <v>25466930</v>
      </c>
      <c r="N2197" s="92"/>
      <c r="O2197" s="88" t="s">
        <v>2893</v>
      </c>
      <c r="P2197" s="85" t="s">
        <v>269</v>
      </c>
      <c r="Q2197" s="89" t="s">
        <v>336</v>
      </c>
      <c r="R2197" s="85" t="s">
        <v>73</v>
      </c>
      <c r="S2197" s="85" t="s">
        <v>152</v>
      </c>
      <c r="T2197" s="34" t="s">
        <v>3493</v>
      </c>
      <c r="U2197" s="34" t="s">
        <v>2295</v>
      </c>
      <c r="V2197" s="89"/>
    </row>
    <row r="2198" spans="1:22" s="34" customFormat="1" ht="20.25" customHeight="1">
      <c r="A2198" s="85" t="s">
        <v>113</v>
      </c>
      <c r="B2198" s="88" t="s">
        <v>3484</v>
      </c>
      <c r="C2198" s="89" t="s">
        <v>365</v>
      </c>
      <c r="D2198" s="542" t="s">
        <v>2796</v>
      </c>
      <c r="E2198" s="543"/>
      <c r="F2198" s="85" t="s">
        <v>2294</v>
      </c>
      <c r="G2198" s="85"/>
      <c r="H2198" s="544">
        <v>1282</v>
      </c>
      <c r="I2198" s="544">
        <v>12955.4</v>
      </c>
      <c r="J2198" s="544">
        <v>0</v>
      </c>
      <c r="K2198" s="545">
        <f t="shared" si="121"/>
        <v>0</v>
      </c>
      <c r="L2198" s="545">
        <f t="shared" si="122"/>
        <v>0</v>
      </c>
      <c r="M2198" s="146">
        <f t="shared" si="123"/>
        <v>16608822.799999999</v>
      </c>
      <c r="N2198" s="92"/>
      <c r="O2198" s="88" t="s">
        <v>2893</v>
      </c>
      <c r="P2198" s="85" t="s">
        <v>269</v>
      </c>
      <c r="Q2198" s="89" t="s">
        <v>336</v>
      </c>
      <c r="R2198" s="85" t="s">
        <v>73</v>
      </c>
      <c r="S2198" s="85" t="s">
        <v>152</v>
      </c>
      <c r="T2198" s="34" t="s">
        <v>3494</v>
      </c>
      <c r="U2198" s="34" t="s">
        <v>2295</v>
      </c>
      <c r="V2198" s="89"/>
    </row>
    <row r="2199" spans="1:22" s="34" customFormat="1" ht="20.25" customHeight="1">
      <c r="A2199" s="85" t="s">
        <v>113</v>
      </c>
      <c r="B2199" s="88" t="s">
        <v>3484</v>
      </c>
      <c r="C2199" s="89" t="s">
        <v>365</v>
      </c>
      <c r="D2199" s="542" t="s">
        <v>2796</v>
      </c>
      <c r="E2199" s="543"/>
      <c r="F2199" s="85" t="s">
        <v>2295</v>
      </c>
      <c r="G2199" s="85"/>
      <c r="H2199" s="544">
        <v>1282</v>
      </c>
      <c r="I2199" s="544">
        <v>86369.600000000006</v>
      </c>
      <c r="J2199" s="544">
        <v>0</v>
      </c>
      <c r="K2199" s="545">
        <f t="shared" si="121"/>
        <v>0</v>
      </c>
      <c r="L2199" s="545">
        <f t="shared" si="122"/>
        <v>0</v>
      </c>
      <c r="M2199" s="146">
        <f t="shared" si="123"/>
        <v>110725827.2</v>
      </c>
      <c r="N2199" s="92"/>
      <c r="O2199" s="88" t="s">
        <v>2893</v>
      </c>
      <c r="P2199" s="85" t="s">
        <v>269</v>
      </c>
      <c r="Q2199" s="89" t="s">
        <v>276</v>
      </c>
      <c r="R2199" s="85" t="s">
        <v>73</v>
      </c>
      <c r="S2199" s="85" t="s">
        <v>152</v>
      </c>
      <c r="T2199" s="34" t="s">
        <v>3495</v>
      </c>
      <c r="U2199" s="34" t="s">
        <v>2295</v>
      </c>
      <c r="V2199" s="89"/>
    </row>
    <row r="2200" spans="1:22" s="34" customFormat="1" ht="20.25" customHeight="1">
      <c r="A2200" s="85" t="s">
        <v>113</v>
      </c>
      <c r="B2200" s="88" t="s">
        <v>3484</v>
      </c>
      <c r="C2200" s="89" t="s">
        <v>365</v>
      </c>
      <c r="D2200" s="542" t="s">
        <v>2796</v>
      </c>
      <c r="E2200" s="543"/>
      <c r="F2200" s="85" t="s">
        <v>277</v>
      </c>
      <c r="G2200" s="85"/>
      <c r="H2200" s="544">
        <v>1282</v>
      </c>
      <c r="I2200" s="544">
        <v>49500</v>
      </c>
      <c r="J2200" s="544">
        <v>0</v>
      </c>
      <c r="K2200" s="545">
        <f t="shared" si="121"/>
        <v>0</v>
      </c>
      <c r="L2200" s="545">
        <f t="shared" si="122"/>
        <v>0</v>
      </c>
      <c r="M2200" s="146">
        <f t="shared" si="123"/>
        <v>63459000</v>
      </c>
      <c r="N2200" s="92"/>
      <c r="O2200" s="88" t="s">
        <v>2894</v>
      </c>
      <c r="P2200" s="85" t="s">
        <v>269</v>
      </c>
      <c r="Q2200" s="89" t="s">
        <v>278</v>
      </c>
      <c r="R2200" s="85" t="s">
        <v>73</v>
      </c>
      <c r="S2200" s="85" t="s">
        <v>152</v>
      </c>
      <c r="T2200" s="34" t="s">
        <v>3496</v>
      </c>
      <c r="U2200" s="34" t="s">
        <v>277</v>
      </c>
      <c r="V2200" s="89"/>
    </row>
    <row r="2201" spans="1:22" s="34" customFormat="1" ht="20.25" customHeight="1">
      <c r="A2201" s="85" t="s">
        <v>113</v>
      </c>
      <c r="B2201" s="88" t="s">
        <v>3484</v>
      </c>
      <c r="C2201" s="89" t="s">
        <v>365</v>
      </c>
      <c r="D2201" s="542" t="s">
        <v>2796</v>
      </c>
      <c r="E2201" s="543"/>
      <c r="F2201" s="85" t="s">
        <v>1430</v>
      </c>
      <c r="G2201" s="85"/>
      <c r="H2201" s="544">
        <v>2848</v>
      </c>
      <c r="I2201" s="544">
        <v>10350</v>
      </c>
      <c r="J2201" s="544">
        <v>0</v>
      </c>
      <c r="K2201" s="545">
        <f t="shared" si="121"/>
        <v>0</v>
      </c>
      <c r="L2201" s="545">
        <f t="shared" si="122"/>
        <v>0</v>
      </c>
      <c r="M2201" s="146">
        <f t="shared" si="123"/>
        <v>29476800</v>
      </c>
      <c r="N2201" s="92"/>
      <c r="O2201" s="88" t="s">
        <v>3497</v>
      </c>
      <c r="P2201" s="85" t="s">
        <v>269</v>
      </c>
      <c r="Q2201" s="89" t="s">
        <v>336</v>
      </c>
      <c r="R2201" s="85" t="s">
        <v>73</v>
      </c>
      <c r="S2201" s="85" t="s">
        <v>152</v>
      </c>
      <c r="T2201" s="34" t="s">
        <v>3498</v>
      </c>
      <c r="U2201" s="34" t="s">
        <v>1430</v>
      </c>
      <c r="V2201" s="89"/>
    </row>
    <row r="2202" spans="1:22" s="34" customFormat="1" ht="20.25" customHeight="1">
      <c r="A2202" s="85" t="s">
        <v>113</v>
      </c>
      <c r="B2202" s="88" t="s">
        <v>3484</v>
      </c>
      <c r="C2202" s="89" t="s">
        <v>365</v>
      </c>
      <c r="D2202" s="542" t="s">
        <v>2796</v>
      </c>
      <c r="E2202" s="543"/>
      <c r="F2202" s="85" t="s">
        <v>1430</v>
      </c>
      <c r="G2202" s="85"/>
      <c r="H2202" s="544">
        <v>2848</v>
      </c>
      <c r="I2202" s="544">
        <v>10350</v>
      </c>
      <c r="J2202" s="544">
        <v>0</v>
      </c>
      <c r="K2202" s="545">
        <f t="shared" si="121"/>
        <v>0</v>
      </c>
      <c r="L2202" s="545">
        <f t="shared" si="122"/>
        <v>0</v>
      </c>
      <c r="M2202" s="146">
        <f t="shared" si="123"/>
        <v>29476800</v>
      </c>
      <c r="N2202" s="92"/>
      <c r="O2202" s="88" t="s">
        <v>3499</v>
      </c>
      <c r="P2202" s="85" t="s">
        <v>269</v>
      </c>
      <c r="Q2202" s="89" t="s">
        <v>336</v>
      </c>
      <c r="R2202" s="85" t="s">
        <v>73</v>
      </c>
      <c r="S2202" s="85" t="s">
        <v>152</v>
      </c>
      <c r="T2202" s="34" t="s">
        <v>1652</v>
      </c>
      <c r="U2202" s="34" t="s">
        <v>1430</v>
      </c>
      <c r="V2202" s="89"/>
    </row>
    <row r="2203" spans="1:22" s="34" customFormat="1" ht="20.25" customHeight="1">
      <c r="A2203" s="85" t="s">
        <v>113</v>
      </c>
      <c r="B2203" s="88" t="s">
        <v>3484</v>
      </c>
      <c r="C2203" s="89" t="s">
        <v>365</v>
      </c>
      <c r="D2203" s="542" t="s">
        <v>2796</v>
      </c>
      <c r="E2203" s="543"/>
      <c r="F2203" s="85" t="s">
        <v>1004</v>
      </c>
      <c r="G2203" s="85"/>
      <c r="H2203" s="544">
        <v>1424</v>
      </c>
      <c r="I2203" s="544">
        <v>8335.1</v>
      </c>
      <c r="J2203" s="544">
        <v>0</v>
      </c>
      <c r="K2203" s="545">
        <f t="shared" si="121"/>
        <v>0</v>
      </c>
      <c r="L2203" s="545">
        <f t="shared" si="122"/>
        <v>0</v>
      </c>
      <c r="M2203" s="146">
        <f t="shared" si="123"/>
        <v>11869182.4</v>
      </c>
      <c r="N2203" s="92"/>
      <c r="O2203" s="88" t="s">
        <v>2886</v>
      </c>
      <c r="P2203" s="85" t="s">
        <v>269</v>
      </c>
      <c r="Q2203" s="89" t="s">
        <v>336</v>
      </c>
      <c r="R2203" s="85" t="s">
        <v>73</v>
      </c>
      <c r="S2203" s="85" t="s">
        <v>152</v>
      </c>
      <c r="T2203" s="34" t="s">
        <v>3500</v>
      </c>
      <c r="U2203" s="34" t="s">
        <v>700</v>
      </c>
      <c r="V2203" s="89"/>
    </row>
    <row r="2204" spans="1:22" s="34" customFormat="1" ht="20.25" customHeight="1">
      <c r="A2204" s="85" t="s">
        <v>113</v>
      </c>
      <c r="B2204" s="88" t="s">
        <v>3484</v>
      </c>
      <c r="C2204" s="89" t="s">
        <v>365</v>
      </c>
      <c r="D2204" s="542" t="s">
        <v>2796</v>
      </c>
      <c r="E2204" s="543"/>
      <c r="F2204" s="85" t="s">
        <v>442</v>
      </c>
      <c r="G2204" s="85"/>
      <c r="H2204" s="544">
        <v>1424</v>
      </c>
      <c r="I2204" s="544">
        <v>757.7</v>
      </c>
      <c r="J2204" s="544">
        <v>0</v>
      </c>
      <c r="K2204" s="545">
        <f t="shared" si="121"/>
        <v>0</v>
      </c>
      <c r="L2204" s="545">
        <f t="shared" si="122"/>
        <v>0</v>
      </c>
      <c r="M2204" s="146">
        <f t="shared" si="123"/>
        <v>1078964.8</v>
      </c>
      <c r="N2204" s="92"/>
      <c r="O2204" s="88" t="s">
        <v>2886</v>
      </c>
      <c r="P2204" s="85" t="s">
        <v>269</v>
      </c>
      <c r="Q2204" s="89" t="s">
        <v>336</v>
      </c>
      <c r="R2204" s="85" t="s">
        <v>73</v>
      </c>
      <c r="S2204" s="85" t="s">
        <v>152</v>
      </c>
      <c r="T2204" s="34" t="s">
        <v>3024</v>
      </c>
      <c r="U2204" s="34" t="s">
        <v>700</v>
      </c>
      <c r="V2204" s="89"/>
    </row>
    <row r="2205" spans="1:22" s="34" customFormat="1" ht="20.25" customHeight="1">
      <c r="A2205" s="85" t="s">
        <v>113</v>
      </c>
      <c r="B2205" s="88" t="s">
        <v>3484</v>
      </c>
      <c r="C2205" s="89" t="s">
        <v>365</v>
      </c>
      <c r="D2205" s="542" t="s">
        <v>2796</v>
      </c>
      <c r="E2205" s="543"/>
      <c r="F2205" s="85" t="s">
        <v>2887</v>
      </c>
      <c r="G2205" s="85"/>
      <c r="H2205" s="544">
        <v>1424</v>
      </c>
      <c r="I2205" s="544">
        <v>378.9</v>
      </c>
      <c r="J2205" s="544">
        <v>0</v>
      </c>
      <c r="K2205" s="545">
        <f t="shared" si="121"/>
        <v>0</v>
      </c>
      <c r="L2205" s="545">
        <f t="shared" si="122"/>
        <v>0</v>
      </c>
      <c r="M2205" s="146">
        <f t="shared" si="123"/>
        <v>539553.6</v>
      </c>
      <c r="N2205" s="92"/>
      <c r="O2205" s="88" t="s">
        <v>2886</v>
      </c>
      <c r="P2205" s="85" t="s">
        <v>269</v>
      </c>
      <c r="Q2205" s="89" t="s">
        <v>336</v>
      </c>
      <c r="R2205" s="85" t="s">
        <v>73</v>
      </c>
      <c r="S2205" s="85" t="s">
        <v>152</v>
      </c>
      <c r="T2205" s="34" t="s">
        <v>3501</v>
      </c>
      <c r="U2205" s="34" t="s">
        <v>700</v>
      </c>
      <c r="V2205" s="89"/>
    </row>
    <row r="2206" spans="1:22" s="34" customFormat="1" ht="20.25" customHeight="1">
      <c r="A2206" s="85" t="s">
        <v>113</v>
      </c>
      <c r="B2206" s="88" t="s">
        <v>3484</v>
      </c>
      <c r="C2206" s="89" t="s">
        <v>365</v>
      </c>
      <c r="D2206" s="542" t="s">
        <v>2796</v>
      </c>
      <c r="E2206" s="543"/>
      <c r="F2206" s="85" t="s">
        <v>81</v>
      </c>
      <c r="G2206" s="85"/>
      <c r="H2206" s="544">
        <v>1424</v>
      </c>
      <c r="I2206" s="544">
        <v>5304.1</v>
      </c>
      <c r="J2206" s="544">
        <v>0</v>
      </c>
      <c r="K2206" s="545">
        <f t="shared" si="121"/>
        <v>0</v>
      </c>
      <c r="L2206" s="545">
        <f t="shared" si="122"/>
        <v>0</v>
      </c>
      <c r="M2206" s="146">
        <f t="shared" si="123"/>
        <v>7553038.4000000004</v>
      </c>
      <c r="N2206" s="92"/>
      <c r="O2206" s="88" t="s">
        <v>2886</v>
      </c>
      <c r="P2206" s="85" t="s">
        <v>269</v>
      </c>
      <c r="Q2206" s="89" t="s">
        <v>336</v>
      </c>
      <c r="R2206" s="85" t="s">
        <v>73</v>
      </c>
      <c r="S2206" s="85" t="s">
        <v>152</v>
      </c>
      <c r="T2206" s="34" t="s">
        <v>3420</v>
      </c>
      <c r="U2206" s="34" t="s">
        <v>700</v>
      </c>
      <c r="V2206" s="89"/>
    </row>
    <row r="2207" spans="1:22" s="34" customFormat="1" ht="20.25" customHeight="1">
      <c r="A2207" s="85" t="s">
        <v>113</v>
      </c>
      <c r="B2207" s="88" t="s">
        <v>3484</v>
      </c>
      <c r="C2207" s="89" t="s">
        <v>365</v>
      </c>
      <c r="D2207" s="542" t="s">
        <v>2796</v>
      </c>
      <c r="E2207" s="543"/>
      <c r="F2207" s="85" t="s">
        <v>84</v>
      </c>
      <c r="G2207" s="85"/>
      <c r="H2207" s="544">
        <v>1424</v>
      </c>
      <c r="I2207" s="544">
        <v>7274.2</v>
      </c>
      <c r="J2207" s="544">
        <v>0</v>
      </c>
      <c r="K2207" s="545">
        <f t="shared" si="121"/>
        <v>0</v>
      </c>
      <c r="L2207" s="545">
        <f t="shared" si="122"/>
        <v>0</v>
      </c>
      <c r="M2207" s="146">
        <f t="shared" si="123"/>
        <v>10358460.799999999</v>
      </c>
      <c r="N2207" s="92"/>
      <c r="O2207" s="88" t="s">
        <v>2886</v>
      </c>
      <c r="P2207" s="85" t="s">
        <v>269</v>
      </c>
      <c r="Q2207" s="89" t="s">
        <v>336</v>
      </c>
      <c r="R2207" s="85" t="s">
        <v>73</v>
      </c>
      <c r="S2207" s="85" t="s">
        <v>152</v>
      </c>
      <c r="T2207" s="34" t="s">
        <v>3421</v>
      </c>
      <c r="U2207" s="34" t="s">
        <v>700</v>
      </c>
      <c r="V2207" s="89"/>
    </row>
    <row r="2208" spans="1:22" s="34" customFormat="1" ht="20.25" customHeight="1">
      <c r="A2208" s="85" t="s">
        <v>2496</v>
      </c>
      <c r="B2208" s="88" t="s">
        <v>3502</v>
      </c>
      <c r="C2208" s="89" t="s">
        <v>425</v>
      </c>
      <c r="D2208" s="542" t="s">
        <v>516</v>
      </c>
      <c r="E2208" s="543"/>
      <c r="F2208" s="85" t="s">
        <v>2725</v>
      </c>
      <c r="G2208" s="85"/>
      <c r="H2208" s="544">
        <v>418</v>
      </c>
      <c r="I2208" s="544">
        <v>203927.7</v>
      </c>
      <c r="J2208" s="544">
        <v>38</v>
      </c>
      <c r="K2208" s="545">
        <f t="shared" si="121"/>
        <v>15884</v>
      </c>
      <c r="L2208" s="545">
        <f t="shared" si="122"/>
        <v>15.884</v>
      </c>
      <c r="M2208" s="146">
        <f t="shared" si="123"/>
        <v>85241778.600000009</v>
      </c>
      <c r="N2208" s="92"/>
      <c r="O2208" s="88" t="s">
        <v>3503</v>
      </c>
      <c r="P2208" s="85" t="s">
        <v>372</v>
      </c>
      <c r="Q2208" s="89" t="s">
        <v>327</v>
      </c>
      <c r="R2208" s="85" t="s">
        <v>68</v>
      </c>
      <c r="S2208" s="85" t="s">
        <v>1682</v>
      </c>
      <c r="T2208" s="34" t="s">
        <v>3504</v>
      </c>
      <c r="U2208" s="34" t="s">
        <v>3505</v>
      </c>
      <c r="V2208" s="89"/>
    </row>
    <row r="2209" spans="1:22" s="34" customFormat="1" ht="20.25" customHeight="1">
      <c r="A2209" s="85" t="s">
        <v>2496</v>
      </c>
      <c r="B2209" s="88" t="s">
        <v>3506</v>
      </c>
      <c r="C2209" s="89" t="s">
        <v>425</v>
      </c>
      <c r="D2209" s="542" t="s">
        <v>516</v>
      </c>
      <c r="E2209" s="543"/>
      <c r="F2209" s="85" t="s">
        <v>880</v>
      </c>
      <c r="G2209" s="85"/>
      <c r="H2209" s="544">
        <v>418</v>
      </c>
      <c r="I2209" s="544">
        <v>2819.3</v>
      </c>
      <c r="J2209" s="544">
        <v>0</v>
      </c>
      <c r="K2209" s="545">
        <f t="shared" si="121"/>
        <v>0</v>
      </c>
      <c r="L2209" s="545">
        <f t="shared" si="122"/>
        <v>0</v>
      </c>
      <c r="M2209" s="146">
        <f t="shared" si="123"/>
        <v>1178467.4000000001</v>
      </c>
      <c r="N2209" s="92"/>
      <c r="O2209" s="88" t="s">
        <v>3503</v>
      </c>
      <c r="P2209" s="85" t="s">
        <v>372</v>
      </c>
      <c r="Q2209" s="89" t="s">
        <v>336</v>
      </c>
      <c r="R2209" s="85" t="s">
        <v>73</v>
      </c>
      <c r="S2209" s="85" t="s">
        <v>1682</v>
      </c>
      <c r="T2209" s="34" t="s">
        <v>1576</v>
      </c>
      <c r="U2209" s="34" t="s">
        <v>3505</v>
      </c>
      <c r="V2209" s="89"/>
    </row>
    <row r="2210" spans="1:22" s="34" customFormat="1" ht="20.25" customHeight="1">
      <c r="A2210" s="85" t="s">
        <v>2496</v>
      </c>
      <c r="B2210" s="88" t="s">
        <v>3506</v>
      </c>
      <c r="C2210" s="89" t="s">
        <v>425</v>
      </c>
      <c r="D2210" s="542" t="s">
        <v>516</v>
      </c>
      <c r="E2210" s="543"/>
      <c r="F2210" s="85" t="s">
        <v>959</v>
      </c>
      <c r="G2210" s="85"/>
      <c r="H2210" s="544">
        <v>13</v>
      </c>
      <c r="I2210" s="544">
        <v>125381.1</v>
      </c>
      <c r="J2210" s="544">
        <v>40.299999999999997</v>
      </c>
      <c r="K2210" s="545">
        <f t="shared" si="121"/>
        <v>523.9</v>
      </c>
      <c r="L2210" s="545">
        <f t="shared" si="122"/>
        <v>0.52390000000000003</v>
      </c>
      <c r="M2210" s="146">
        <f t="shared" si="123"/>
        <v>1629954.3</v>
      </c>
      <c r="N2210" s="92"/>
      <c r="O2210" s="88" t="s">
        <v>614</v>
      </c>
      <c r="P2210" s="85" t="s">
        <v>372</v>
      </c>
      <c r="Q2210" s="89" t="s">
        <v>364</v>
      </c>
      <c r="R2210" s="85" t="s">
        <v>68</v>
      </c>
      <c r="S2210" s="85" t="s">
        <v>1682</v>
      </c>
      <c r="T2210" s="34" t="s">
        <v>3195</v>
      </c>
      <c r="U2210" s="34" t="s">
        <v>3196</v>
      </c>
      <c r="V2210" s="89"/>
    </row>
    <row r="2211" spans="1:22" s="34" customFormat="1" ht="20.25" customHeight="1">
      <c r="A2211" s="85" t="s">
        <v>2496</v>
      </c>
      <c r="B2211" s="88" t="s">
        <v>3506</v>
      </c>
      <c r="C2211" s="89" t="s">
        <v>425</v>
      </c>
      <c r="D2211" s="542" t="s">
        <v>516</v>
      </c>
      <c r="E2211" s="543"/>
      <c r="F2211" s="85" t="s">
        <v>750</v>
      </c>
      <c r="G2211" s="85"/>
      <c r="H2211" s="544">
        <v>15</v>
      </c>
      <c r="I2211" s="544">
        <v>111600</v>
      </c>
      <c r="J2211" s="544">
        <v>0</v>
      </c>
      <c r="K2211" s="545">
        <f t="shared" si="121"/>
        <v>0</v>
      </c>
      <c r="L2211" s="545">
        <f t="shared" si="122"/>
        <v>0</v>
      </c>
      <c r="M2211" s="146">
        <f t="shared" si="123"/>
        <v>1674000</v>
      </c>
      <c r="N2211" s="92"/>
      <c r="O2211" s="88" t="s">
        <v>3507</v>
      </c>
      <c r="P2211" s="85" t="s">
        <v>372</v>
      </c>
      <c r="Q2211" s="89" t="s">
        <v>271</v>
      </c>
      <c r="R2211" s="85" t="s">
        <v>73</v>
      </c>
      <c r="S2211" s="85" t="s">
        <v>1682</v>
      </c>
      <c r="T2211" s="34" t="s">
        <v>3508</v>
      </c>
      <c r="U2211" s="34" t="s">
        <v>750</v>
      </c>
      <c r="V2211" s="89"/>
    </row>
    <row r="2212" spans="1:22" s="34" customFormat="1" ht="20.25" customHeight="1">
      <c r="A2212" s="85" t="s">
        <v>2496</v>
      </c>
      <c r="B2212" s="88" t="s">
        <v>3506</v>
      </c>
      <c r="C2212" s="89" t="s">
        <v>425</v>
      </c>
      <c r="D2212" s="542" t="s">
        <v>516</v>
      </c>
      <c r="E2212" s="543"/>
      <c r="F2212" s="85" t="s">
        <v>880</v>
      </c>
      <c r="G2212" s="85"/>
      <c r="H2212" s="544">
        <v>15</v>
      </c>
      <c r="I2212" s="544">
        <v>3600</v>
      </c>
      <c r="J2212" s="544">
        <v>0</v>
      </c>
      <c r="K2212" s="545">
        <f t="shared" si="121"/>
        <v>0</v>
      </c>
      <c r="L2212" s="545">
        <f t="shared" si="122"/>
        <v>0</v>
      </c>
      <c r="M2212" s="146">
        <f t="shared" si="123"/>
        <v>54000</v>
      </c>
      <c r="N2212" s="92"/>
      <c r="O2212" s="88" t="s">
        <v>3507</v>
      </c>
      <c r="P2212" s="85" t="s">
        <v>372</v>
      </c>
      <c r="Q2212" s="89" t="s">
        <v>336</v>
      </c>
      <c r="R2212" s="85" t="s">
        <v>73</v>
      </c>
      <c r="S2212" s="85" t="s">
        <v>1682</v>
      </c>
      <c r="T2212" s="34" t="s">
        <v>1576</v>
      </c>
      <c r="U2212" s="34" t="s">
        <v>750</v>
      </c>
      <c r="V2212" s="89"/>
    </row>
    <row r="2213" spans="1:22" s="34" customFormat="1" ht="20.25" customHeight="1">
      <c r="A2213" s="85" t="s">
        <v>2496</v>
      </c>
      <c r="B2213" s="88" t="s">
        <v>3506</v>
      </c>
      <c r="C2213" s="89" t="s">
        <v>425</v>
      </c>
      <c r="D2213" s="542" t="s">
        <v>516</v>
      </c>
      <c r="E2213" s="543"/>
      <c r="F2213" s="85" t="s">
        <v>880</v>
      </c>
      <c r="G2213" s="85"/>
      <c r="H2213" s="544">
        <v>15</v>
      </c>
      <c r="I2213" s="544">
        <v>3600</v>
      </c>
      <c r="J2213" s="544">
        <v>0</v>
      </c>
      <c r="K2213" s="545">
        <f t="shared" si="121"/>
        <v>0</v>
      </c>
      <c r="L2213" s="545">
        <f t="shared" si="122"/>
        <v>0</v>
      </c>
      <c r="M2213" s="146">
        <f t="shared" si="123"/>
        <v>54000</v>
      </c>
      <c r="N2213" s="92"/>
      <c r="O2213" s="88" t="s">
        <v>3507</v>
      </c>
      <c r="P2213" s="85" t="s">
        <v>372</v>
      </c>
      <c r="Q2213" s="89" t="s">
        <v>336</v>
      </c>
      <c r="R2213" s="85" t="s">
        <v>73</v>
      </c>
      <c r="S2213" s="85" t="s">
        <v>1682</v>
      </c>
      <c r="T2213" s="34" t="s">
        <v>1576</v>
      </c>
      <c r="U2213" s="34" t="s">
        <v>750</v>
      </c>
      <c r="V2213" s="89"/>
    </row>
    <row r="2214" spans="1:22" s="34" customFormat="1" ht="20.25" customHeight="1">
      <c r="A2214" s="85" t="s">
        <v>2496</v>
      </c>
      <c r="B2214" s="88" t="s">
        <v>3506</v>
      </c>
      <c r="C2214" s="89" t="s">
        <v>425</v>
      </c>
      <c r="D2214" s="542" t="s">
        <v>516</v>
      </c>
      <c r="E2214" s="543"/>
      <c r="F2214" s="85" t="s">
        <v>1575</v>
      </c>
      <c r="G2214" s="85"/>
      <c r="H2214" s="544">
        <v>15</v>
      </c>
      <c r="I2214" s="544">
        <v>7200</v>
      </c>
      <c r="J2214" s="544">
        <v>0</v>
      </c>
      <c r="K2214" s="545">
        <f t="shared" si="121"/>
        <v>0</v>
      </c>
      <c r="L2214" s="545">
        <f t="shared" si="122"/>
        <v>0</v>
      </c>
      <c r="M2214" s="146">
        <f t="shared" si="123"/>
        <v>108000</v>
      </c>
      <c r="N2214" s="92"/>
      <c r="O2214" s="88" t="s">
        <v>3507</v>
      </c>
      <c r="P2214" s="85" t="s">
        <v>372</v>
      </c>
      <c r="Q2214" s="89" t="s">
        <v>336</v>
      </c>
      <c r="R2214" s="85" t="s">
        <v>73</v>
      </c>
      <c r="S2214" s="85" t="s">
        <v>1682</v>
      </c>
      <c r="T2214" s="34" t="s">
        <v>3003</v>
      </c>
      <c r="U2214" s="34" t="s">
        <v>750</v>
      </c>
      <c r="V2214" s="89"/>
    </row>
    <row r="2215" spans="1:22" s="34" customFormat="1" ht="20.25" customHeight="1">
      <c r="A2215" s="85" t="s">
        <v>2496</v>
      </c>
      <c r="B2215" s="88" t="s">
        <v>3506</v>
      </c>
      <c r="C2215" s="89" t="s">
        <v>425</v>
      </c>
      <c r="D2215" s="542" t="s">
        <v>516</v>
      </c>
      <c r="E2215" s="543"/>
      <c r="F2215" s="85" t="s">
        <v>882</v>
      </c>
      <c r="G2215" s="85"/>
      <c r="H2215" s="544">
        <v>15</v>
      </c>
      <c r="I2215" s="544">
        <v>8500</v>
      </c>
      <c r="J2215" s="544">
        <v>0</v>
      </c>
      <c r="K2215" s="545">
        <f t="shared" si="121"/>
        <v>0</v>
      </c>
      <c r="L2215" s="545">
        <f t="shared" si="122"/>
        <v>0</v>
      </c>
      <c r="M2215" s="146">
        <f t="shared" si="123"/>
        <v>127500</v>
      </c>
      <c r="N2215" s="92"/>
      <c r="O2215" s="88" t="s">
        <v>3507</v>
      </c>
      <c r="P2215" s="85" t="s">
        <v>372</v>
      </c>
      <c r="Q2215" s="89" t="s">
        <v>336</v>
      </c>
      <c r="R2215" s="85" t="s">
        <v>73</v>
      </c>
      <c r="S2215" s="85" t="s">
        <v>1682</v>
      </c>
      <c r="T2215" s="34" t="s">
        <v>1638</v>
      </c>
      <c r="U2215" s="34" t="s">
        <v>750</v>
      </c>
      <c r="V2215" s="89"/>
    </row>
    <row r="2216" spans="1:22" s="34" customFormat="1" ht="20.25" customHeight="1">
      <c r="A2216" s="85" t="s">
        <v>2496</v>
      </c>
      <c r="B2216" s="88" t="s">
        <v>3506</v>
      </c>
      <c r="C2216" s="89" t="s">
        <v>425</v>
      </c>
      <c r="D2216" s="542" t="s">
        <v>516</v>
      </c>
      <c r="E2216" s="543"/>
      <c r="F2216" s="85" t="s">
        <v>267</v>
      </c>
      <c r="G2216" s="85"/>
      <c r="H2216" s="544">
        <v>2</v>
      </c>
      <c r="I2216" s="544">
        <v>77000</v>
      </c>
      <c r="J2216" s="544">
        <v>7.2</v>
      </c>
      <c r="K2216" s="545">
        <f t="shared" si="121"/>
        <v>14.4</v>
      </c>
      <c r="L2216" s="545">
        <f t="shared" si="122"/>
        <v>1.44E-2</v>
      </c>
      <c r="M2216" s="146">
        <f t="shared" si="123"/>
        <v>154000</v>
      </c>
      <c r="N2216" s="92"/>
      <c r="O2216" s="88" t="s">
        <v>2900</v>
      </c>
      <c r="P2216" s="85" t="s">
        <v>372</v>
      </c>
      <c r="Q2216" s="89" t="s">
        <v>344</v>
      </c>
      <c r="R2216" s="85" t="s">
        <v>60</v>
      </c>
      <c r="S2216" s="85" t="s">
        <v>1682</v>
      </c>
      <c r="T2216" s="34" t="s">
        <v>1601</v>
      </c>
      <c r="U2216" s="34" t="s">
        <v>1106</v>
      </c>
      <c r="V2216" s="89"/>
    </row>
    <row r="2217" spans="1:22" s="34" customFormat="1" ht="20.25" customHeight="1">
      <c r="A2217" s="85" t="s">
        <v>2493</v>
      </c>
      <c r="B2217" s="88" t="s">
        <v>3509</v>
      </c>
      <c r="C2217" s="89" t="s">
        <v>64</v>
      </c>
      <c r="D2217" s="542" t="s">
        <v>516</v>
      </c>
      <c r="E2217" s="543"/>
      <c r="F2217" s="85" t="s">
        <v>751</v>
      </c>
      <c r="G2217" s="85"/>
      <c r="H2217" s="544">
        <v>8</v>
      </c>
      <c r="I2217" s="544">
        <v>65531.3</v>
      </c>
      <c r="J2217" s="544">
        <v>0</v>
      </c>
      <c r="K2217" s="545">
        <f t="shared" si="121"/>
        <v>0</v>
      </c>
      <c r="L2217" s="545">
        <f t="shared" si="122"/>
        <v>0</v>
      </c>
      <c r="M2217" s="146">
        <f t="shared" si="123"/>
        <v>524250.4</v>
      </c>
      <c r="N2217" s="92"/>
      <c r="O2217" s="88" t="s">
        <v>3230</v>
      </c>
      <c r="P2217" s="85" t="s">
        <v>284</v>
      </c>
      <c r="Q2217" s="89" t="s">
        <v>271</v>
      </c>
      <c r="R2217" s="85" t="s">
        <v>73</v>
      </c>
      <c r="S2217" s="85" t="s">
        <v>237</v>
      </c>
      <c r="T2217" s="34" t="s">
        <v>3241</v>
      </c>
      <c r="U2217" s="34" t="s">
        <v>751</v>
      </c>
      <c r="V2217" s="89"/>
    </row>
    <row r="2218" spans="1:22" s="34" customFormat="1" ht="20.25" customHeight="1">
      <c r="A2218" s="85" t="s">
        <v>2493</v>
      </c>
      <c r="B2218" s="88" t="s">
        <v>3510</v>
      </c>
      <c r="C2218" s="89" t="s">
        <v>64</v>
      </c>
      <c r="D2218" s="542" t="s">
        <v>516</v>
      </c>
      <c r="E2218" s="543"/>
      <c r="F2218" s="85" t="s">
        <v>880</v>
      </c>
      <c r="G2218" s="85"/>
      <c r="H2218" s="544">
        <v>8</v>
      </c>
      <c r="I2218" s="544">
        <v>3563.6</v>
      </c>
      <c r="J2218" s="544">
        <v>0</v>
      </c>
      <c r="K2218" s="545">
        <f t="shared" si="121"/>
        <v>0</v>
      </c>
      <c r="L2218" s="545">
        <f t="shared" si="122"/>
        <v>0</v>
      </c>
      <c r="M2218" s="146">
        <f t="shared" si="123"/>
        <v>28508.799999999999</v>
      </c>
      <c r="N2218" s="92"/>
      <c r="O2218" s="88" t="s">
        <v>3230</v>
      </c>
      <c r="P2218" s="85" t="s">
        <v>284</v>
      </c>
      <c r="Q2218" s="89" t="s">
        <v>336</v>
      </c>
      <c r="R2218" s="85" t="s">
        <v>73</v>
      </c>
      <c r="S2218" s="85" t="s">
        <v>237</v>
      </c>
      <c r="T2218" s="34" t="s">
        <v>1576</v>
      </c>
      <c r="U2218" s="34" t="s">
        <v>751</v>
      </c>
      <c r="V2218" s="89"/>
    </row>
    <row r="2219" spans="1:22" s="34" customFormat="1" ht="20.25" customHeight="1">
      <c r="A2219" s="85" t="s">
        <v>2493</v>
      </c>
      <c r="B2219" s="88" t="s">
        <v>3510</v>
      </c>
      <c r="C2219" s="89" t="s">
        <v>64</v>
      </c>
      <c r="D2219" s="542" t="s">
        <v>516</v>
      </c>
      <c r="E2219" s="543"/>
      <c r="F2219" s="85" t="s">
        <v>880</v>
      </c>
      <c r="G2219" s="85"/>
      <c r="H2219" s="544">
        <v>8</v>
      </c>
      <c r="I2219" s="544">
        <v>3563.6</v>
      </c>
      <c r="J2219" s="544">
        <v>0</v>
      </c>
      <c r="K2219" s="545">
        <f t="shared" si="121"/>
        <v>0</v>
      </c>
      <c r="L2219" s="545">
        <f t="shared" si="122"/>
        <v>0</v>
      </c>
      <c r="M2219" s="146">
        <f t="shared" si="123"/>
        <v>28508.799999999999</v>
      </c>
      <c r="N2219" s="92"/>
      <c r="O2219" s="88" t="s">
        <v>3230</v>
      </c>
      <c r="P2219" s="85" t="s">
        <v>284</v>
      </c>
      <c r="Q2219" s="89" t="s">
        <v>336</v>
      </c>
      <c r="R2219" s="85" t="s">
        <v>73</v>
      </c>
      <c r="S2219" s="85" t="s">
        <v>237</v>
      </c>
      <c r="T2219" s="34" t="s">
        <v>1576</v>
      </c>
      <c r="U2219" s="34" t="s">
        <v>751</v>
      </c>
      <c r="V2219" s="89"/>
    </row>
    <row r="2220" spans="1:22" s="34" customFormat="1" ht="20.25" customHeight="1">
      <c r="A2220" s="85" t="s">
        <v>2493</v>
      </c>
      <c r="B2220" s="88" t="s">
        <v>3510</v>
      </c>
      <c r="C2220" s="89" t="s">
        <v>64</v>
      </c>
      <c r="D2220" s="542" t="s">
        <v>516</v>
      </c>
      <c r="E2220" s="543"/>
      <c r="F2220" s="85" t="s">
        <v>1575</v>
      </c>
      <c r="G2220" s="85"/>
      <c r="H2220" s="544">
        <v>8</v>
      </c>
      <c r="I2220" s="544">
        <v>7127.3</v>
      </c>
      <c r="J2220" s="544">
        <v>0</v>
      </c>
      <c r="K2220" s="545">
        <f t="shared" si="121"/>
        <v>0</v>
      </c>
      <c r="L2220" s="545">
        <f t="shared" si="122"/>
        <v>0</v>
      </c>
      <c r="M2220" s="146">
        <f t="shared" si="123"/>
        <v>57018.400000000001</v>
      </c>
      <c r="N2220" s="92"/>
      <c r="O2220" s="88" t="s">
        <v>3230</v>
      </c>
      <c r="P2220" s="85" t="s">
        <v>284</v>
      </c>
      <c r="Q2220" s="89" t="s">
        <v>336</v>
      </c>
      <c r="R2220" s="85" t="s">
        <v>73</v>
      </c>
      <c r="S2220" s="85" t="s">
        <v>237</v>
      </c>
      <c r="T2220" s="34" t="s">
        <v>3003</v>
      </c>
      <c r="U2220" s="34" t="s">
        <v>751</v>
      </c>
      <c r="V2220" s="89"/>
    </row>
    <row r="2221" spans="1:22" s="34" customFormat="1" ht="20.25" customHeight="1">
      <c r="A2221" s="85" t="s">
        <v>2493</v>
      </c>
      <c r="B2221" s="88" t="s">
        <v>3510</v>
      </c>
      <c r="C2221" s="89" t="s">
        <v>64</v>
      </c>
      <c r="D2221" s="542" t="s">
        <v>516</v>
      </c>
      <c r="E2221" s="543"/>
      <c r="F2221" s="85" t="s">
        <v>882</v>
      </c>
      <c r="G2221" s="85"/>
      <c r="H2221" s="544">
        <v>8</v>
      </c>
      <c r="I2221" s="544">
        <v>8414.1</v>
      </c>
      <c r="J2221" s="544">
        <v>0</v>
      </c>
      <c r="K2221" s="545">
        <f t="shared" si="121"/>
        <v>0</v>
      </c>
      <c r="L2221" s="545">
        <f t="shared" si="122"/>
        <v>0</v>
      </c>
      <c r="M2221" s="146">
        <f t="shared" si="123"/>
        <v>67312.800000000003</v>
      </c>
      <c r="N2221" s="92"/>
      <c r="O2221" s="88" t="s">
        <v>3230</v>
      </c>
      <c r="P2221" s="85" t="s">
        <v>284</v>
      </c>
      <c r="Q2221" s="89" t="s">
        <v>336</v>
      </c>
      <c r="R2221" s="85" t="s">
        <v>73</v>
      </c>
      <c r="S2221" s="85" t="s">
        <v>237</v>
      </c>
      <c r="T2221" s="34" t="s">
        <v>1638</v>
      </c>
      <c r="U2221" s="34" t="s">
        <v>751</v>
      </c>
      <c r="V2221" s="89"/>
    </row>
    <row r="2222" spans="1:22" s="34" customFormat="1" ht="20.25" customHeight="1">
      <c r="A2222" s="85" t="s">
        <v>2493</v>
      </c>
      <c r="B2222" s="88" t="s">
        <v>3510</v>
      </c>
      <c r="C2222" s="89" t="s">
        <v>64</v>
      </c>
      <c r="D2222" s="542" t="s">
        <v>516</v>
      </c>
      <c r="E2222" s="543"/>
      <c r="F2222" s="85" t="s">
        <v>3242</v>
      </c>
      <c r="G2222" s="85"/>
      <c r="H2222" s="544">
        <v>32</v>
      </c>
      <c r="I2222" s="544">
        <v>67450.8</v>
      </c>
      <c r="J2222" s="544">
        <v>0</v>
      </c>
      <c r="K2222" s="545">
        <f t="shared" si="121"/>
        <v>0</v>
      </c>
      <c r="L2222" s="545">
        <f t="shared" si="122"/>
        <v>0</v>
      </c>
      <c r="M2222" s="146">
        <f t="shared" si="123"/>
        <v>2158425.6</v>
      </c>
      <c r="N2222" s="92"/>
      <c r="O2222" s="88" t="s">
        <v>3230</v>
      </c>
      <c r="P2222" s="85" t="s">
        <v>284</v>
      </c>
      <c r="Q2222" s="89" t="s">
        <v>271</v>
      </c>
      <c r="R2222" s="85" t="s">
        <v>73</v>
      </c>
      <c r="S2222" s="85" t="s">
        <v>237</v>
      </c>
      <c r="T2222" s="34" t="s">
        <v>3243</v>
      </c>
      <c r="U2222" s="34" t="s">
        <v>3242</v>
      </c>
      <c r="V2222" s="89"/>
    </row>
    <row r="2223" spans="1:22" s="34" customFormat="1" ht="20.25" customHeight="1">
      <c r="A2223" s="85" t="s">
        <v>2493</v>
      </c>
      <c r="B2223" s="88" t="s">
        <v>3510</v>
      </c>
      <c r="C2223" s="89" t="s">
        <v>64</v>
      </c>
      <c r="D2223" s="542" t="s">
        <v>516</v>
      </c>
      <c r="E2223" s="543"/>
      <c r="F2223" s="85" t="s">
        <v>880</v>
      </c>
      <c r="G2223" s="85"/>
      <c r="H2223" s="544">
        <v>32</v>
      </c>
      <c r="I2223" s="544">
        <v>3544.9</v>
      </c>
      <c r="J2223" s="544">
        <v>0</v>
      </c>
      <c r="K2223" s="545">
        <f t="shared" si="121"/>
        <v>0</v>
      </c>
      <c r="L2223" s="545">
        <f t="shared" si="122"/>
        <v>0</v>
      </c>
      <c r="M2223" s="146">
        <f t="shared" si="123"/>
        <v>113436.8</v>
      </c>
      <c r="N2223" s="92"/>
      <c r="O2223" s="88" t="s">
        <v>3230</v>
      </c>
      <c r="P2223" s="85" t="s">
        <v>284</v>
      </c>
      <c r="Q2223" s="89" t="s">
        <v>336</v>
      </c>
      <c r="R2223" s="85" t="s">
        <v>73</v>
      </c>
      <c r="S2223" s="85" t="s">
        <v>237</v>
      </c>
      <c r="T2223" s="34" t="s">
        <v>1576</v>
      </c>
      <c r="U2223" s="34" t="s">
        <v>3242</v>
      </c>
      <c r="V2223" s="89"/>
    </row>
    <row r="2224" spans="1:22" s="34" customFormat="1" ht="20.25" customHeight="1">
      <c r="A2224" s="85" t="s">
        <v>2493</v>
      </c>
      <c r="B2224" s="88" t="s">
        <v>3510</v>
      </c>
      <c r="C2224" s="89" t="s">
        <v>64</v>
      </c>
      <c r="D2224" s="542" t="s">
        <v>516</v>
      </c>
      <c r="E2224" s="543"/>
      <c r="F2224" s="85" t="s">
        <v>880</v>
      </c>
      <c r="G2224" s="85"/>
      <c r="H2224" s="544">
        <v>32</v>
      </c>
      <c r="I2224" s="544">
        <v>3544.9</v>
      </c>
      <c r="J2224" s="544">
        <v>0</v>
      </c>
      <c r="K2224" s="545">
        <f t="shared" si="121"/>
        <v>0</v>
      </c>
      <c r="L2224" s="545">
        <f t="shared" si="122"/>
        <v>0</v>
      </c>
      <c r="M2224" s="146">
        <f t="shared" si="123"/>
        <v>113436.8</v>
      </c>
      <c r="N2224" s="92"/>
      <c r="O2224" s="88" t="s">
        <v>3230</v>
      </c>
      <c r="P2224" s="85" t="s">
        <v>284</v>
      </c>
      <c r="Q2224" s="89" t="s">
        <v>336</v>
      </c>
      <c r="R2224" s="85" t="s">
        <v>73</v>
      </c>
      <c r="S2224" s="85" t="s">
        <v>237</v>
      </c>
      <c r="T2224" s="34" t="s">
        <v>1576</v>
      </c>
      <c r="U2224" s="34" t="s">
        <v>3242</v>
      </c>
      <c r="V2224" s="89"/>
    </row>
    <row r="2225" spans="1:22" s="34" customFormat="1" ht="20.25" customHeight="1">
      <c r="A2225" s="85" t="s">
        <v>2493</v>
      </c>
      <c r="B2225" s="88" t="s">
        <v>3510</v>
      </c>
      <c r="C2225" s="89" t="s">
        <v>64</v>
      </c>
      <c r="D2225" s="542" t="s">
        <v>516</v>
      </c>
      <c r="E2225" s="543"/>
      <c r="F2225" s="85" t="s">
        <v>1575</v>
      </c>
      <c r="G2225" s="85"/>
      <c r="H2225" s="544">
        <v>32</v>
      </c>
      <c r="I2225" s="544">
        <v>7089.7</v>
      </c>
      <c r="J2225" s="544">
        <v>0</v>
      </c>
      <c r="K2225" s="545">
        <f t="shared" si="121"/>
        <v>0</v>
      </c>
      <c r="L2225" s="545">
        <f t="shared" si="122"/>
        <v>0</v>
      </c>
      <c r="M2225" s="146">
        <f t="shared" si="123"/>
        <v>226870.39999999999</v>
      </c>
      <c r="N2225" s="92"/>
      <c r="O2225" s="88" t="s">
        <v>3230</v>
      </c>
      <c r="P2225" s="85" t="s">
        <v>284</v>
      </c>
      <c r="Q2225" s="89" t="s">
        <v>336</v>
      </c>
      <c r="R2225" s="85" t="s">
        <v>73</v>
      </c>
      <c r="S2225" s="85" t="s">
        <v>237</v>
      </c>
      <c r="T2225" s="34" t="s">
        <v>3003</v>
      </c>
      <c r="U2225" s="34" t="s">
        <v>3242</v>
      </c>
      <c r="V2225" s="89"/>
    </row>
    <row r="2226" spans="1:22" s="34" customFormat="1" ht="20.25" customHeight="1">
      <c r="A2226" s="85" t="s">
        <v>2493</v>
      </c>
      <c r="B2226" s="88" t="s">
        <v>3510</v>
      </c>
      <c r="C2226" s="89" t="s">
        <v>64</v>
      </c>
      <c r="D2226" s="542" t="s">
        <v>516</v>
      </c>
      <c r="E2226" s="543"/>
      <c r="F2226" s="85" t="s">
        <v>882</v>
      </c>
      <c r="G2226" s="85"/>
      <c r="H2226" s="544">
        <v>32</v>
      </c>
      <c r="I2226" s="544">
        <v>8369.7999999999993</v>
      </c>
      <c r="J2226" s="544">
        <v>0</v>
      </c>
      <c r="K2226" s="545">
        <f t="shared" si="121"/>
        <v>0</v>
      </c>
      <c r="L2226" s="545">
        <f t="shared" si="122"/>
        <v>0</v>
      </c>
      <c r="M2226" s="146">
        <f t="shared" si="123"/>
        <v>267833.59999999998</v>
      </c>
      <c r="N2226" s="92"/>
      <c r="O2226" s="88" t="s">
        <v>3230</v>
      </c>
      <c r="P2226" s="85" t="s">
        <v>284</v>
      </c>
      <c r="Q2226" s="89" t="s">
        <v>336</v>
      </c>
      <c r="R2226" s="85" t="s">
        <v>73</v>
      </c>
      <c r="S2226" s="85" t="s">
        <v>237</v>
      </c>
      <c r="T2226" s="34" t="s">
        <v>1638</v>
      </c>
      <c r="U2226" s="34" t="s">
        <v>3242</v>
      </c>
      <c r="V2226" s="89"/>
    </row>
    <row r="2227" spans="1:22" s="34" customFormat="1" ht="20.25" customHeight="1">
      <c r="A2227" s="85" t="s">
        <v>2493</v>
      </c>
      <c r="B2227" s="88" t="s">
        <v>3510</v>
      </c>
      <c r="C2227" s="89" t="s">
        <v>64</v>
      </c>
      <c r="D2227" s="542" t="s">
        <v>516</v>
      </c>
      <c r="E2227" s="543"/>
      <c r="F2227" s="85" t="s">
        <v>970</v>
      </c>
      <c r="G2227" s="85"/>
      <c r="H2227" s="544">
        <v>100</v>
      </c>
      <c r="I2227" s="544">
        <v>42651.9</v>
      </c>
      <c r="J2227" s="544">
        <v>0</v>
      </c>
      <c r="K2227" s="545">
        <f t="shared" si="121"/>
        <v>0</v>
      </c>
      <c r="L2227" s="545">
        <f t="shared" si="122"/>
        <v>0</v>
      </c>
      <c r="M2227" s="146">
        <f t="shared" si="123"/>
        <v>4265190</v>
      </c>
      <c r="N2227" s="92"/>
      <c r="O2227" s="88" t="s">
        <v>3230</v>
      </c>
      <c r="P2227" s="85" t="s">
        <v>284</v>
      </c>
      <c r="Q2227" s="89" t="s">
        <v>271</v>
      </c>
      <c r="R2227" s="85" t="s">
        <v>73</v>
      </c>
      <c r="S2227" s="85" t="s">
        <v>237</v>
      </c>
      <c r="T2227" s="34" t="s">
        <v>3004</v>
      </c>
      <c r="U2227" s="34" t="s">
        <v>970</v>
      </c>
      <c r="V2227" s="89"/>
    </row>
    <row r="2228" spans="1:22" s="34" customFormat="1" ht="20.25" customHeight="1">
      <c r="A2228" s="85" t="s">
        <v>2493</v>
      </c>
      <c r="B2228" s="88" t="s">
        <v>3510</v>
      </c>
      <c r="C2228" s="89" t="s">
        <v>64</v>
      </c>
      <c r="D2228" s="542" t="s">
        <v>516</v>
      </c>
      <c r="E2228" s="543"/>
      <c r="F2228" s="85" t="s">
        <v>880</v>
      </c>
      <c r="G2228" s="85"/>
      <c r="H2228" s="544">
        <v>100</v>
      </c>
      <c r="I2228" s="544">
        <v>3481.8</v>
      </c>
      <c r="J2228" s="544">
        <v>0</v>
      </c>
      <c r="K2228" s="545">
        <f t="shared" si="121"/>
        <v>0</v>
      </c>
      <c r="L2228" s="545">
        <f t="shared" si="122"/>
        <v>0</v>
      </c>
      <c r="M2228" s="146">
        <f t="shared" si="123"/>
        <v>348180</v>
      </c>
      <c r="N2228" s="92"/>
      <c r="O2228" s="88" t="s">
        <v>3230</v>
      </c>
      <c r="P2228" s="85" t="s">
        <v>284</v>
      </c>
      <c r="Q2228" s="89" t="s">
        <v>336</v>
      </c>
      <c r="R2228" s="85" t="s">
        <v>73</v>
      </c>
      <c r="S2228" s="85" t="s">
        <v>237</v>
      </c>
      <c r="T2228" s="34" t="s">
        <v>1576</v>
      </c>
      <c r="U2228" s="34" t="s">
        <v>970</v>
      </c>
      <c r="V2228" s="89"/>
    </row>
    <row r="2229" spans="1:22" s="34" customFormat="1" ht="20.25" customHeight="1">
      <c r="A2229" s="85" t="s">
        <v>2493</v>
      </c>
      <c r="B2229" s="88" t="s">
        <v>3510</v>
      </c>
      <c r="C2229" s="89" t="s">
        <v>64</v>
      </c>
      <c r="D2229" s="542" t="s">
        <v>516</v>
      </c>
      <c r="E2229" s="543"/>
      <c r="F2229" s="85" t="s">
        <v>880</v>
      </c>
      <c r="G2229" s="85"/>
      <c r="H2229" s="544">
        <v>100</v>
      </c>
      <c r="I2229" s="544">
        <v>3481.8</v>
      </c>
      <c r="J2229" s="544">
        <v>0</v>
      </c>
      <c r="K2229" s="545">
        <f t="shared" si="121"/>
        <v>0</v>
      </c>
      <c r="L2229" s="545">
        <f t="shared" si="122"/>
        <v>0</v>
      </c>
      <c r="M2229" s="146">
        <f t="shared" si="123"/>
        <v>348180</v>
      </c>
      <c r="N2229" s="92"/>
      <c r="O2229" s="88" t="s">
        <v>3230</v>
      </c>
      <c r="P2229" s="85" t="s">
        <v>284</v>
      </c>
      <c r="Q2229" s="89" t="s">
        <v>336</v>
      </c>
      <c r="R2229" s="85" t="s">
        <v>73</v>
      </c>
      <c r="S2229" s="85" t="s">
        <v>237</v>
      </c>
      <c r="T2229" s="34" t="s">
        <v>1576</v>
      </c>
      <c r="U2229" s="34" t="s">
        <v>970</v>
      </c>
      <c r="V2229" s="89"/>
    </row>
    <row r="2230" spans="1:22" s="34" customFormat="1" ht="20.25" customHeight="1">
      <c r="A2230" s="85" t="s">
        <v>2493</v>
      </c>
      <c r="B2230" s="88" t="s">
        <v>3510</v>
      </c>
      <c r="C2230" s="89" t="s">
        <v>64</v>
      </c>
      <c r="D2230" s="542" t="s">
        <v>516</v>
      </c>
      <c r="E2230" s="543"/>
      <c r="F2230" s="85" t="s">
        <v>1575</v>
      </c>
      <c r="G2230" s="85"/>
      <c r="H2230" s="544">
        <v>100</v>
      </c>
      <c r="I2230" s="544">
        <v>6963.6</v>
      </c>
      <c r="J2230" s="544">
        <v>0</v>
      </c>
      <c r="K2230" s="545">
        <f t="shared" si="121"/>
        <v>0</v>
      </c>
      <c r="L2230" s="545">
        <f t="shared" si="122"/>
        <v>0</v>
      </c>
      <c r="M2230" s="146">
        <f t="shared" si="123"/>
        <v>696360</v>
      </c>
      <c r="N2230" s="92"/>
      <c r="O2230" s="88" t="s">
        <v>3230</v>
      </c>
      <c r="P2230" s="85" t="s">
        <v>284</v>
      </c>
      <c r="Q2230" s="89" t="s">
        <v>336</v>
      </c>
      <c r="R2230" s="85" t="s">
        <v>73</v>
      </c>
      <c r="S2230" s="85" t="s">
        <v>237</v>
      </c>
      <c r="T2230" s="34" t="s">
        <v>3003</v>
      </c>
      <c r="U2230" s="34" t="s">
        <v>970</v>
      </c>
      <c r="V2230" s="89"/>
    </row>
    <row r="2231" spans="1:22" s="34" customFormat="1" ht="20.25" customHeight="1">
      <c r="A2231" s="85" t="s">
        <v>2493</v>
      </c>
      <c r="B2231" s="88" t="s">
        <v>3510</v>
      </c>
      <c r="C2231" s="89" t="s">
        <v>64</v>
      </c>
      <c r="D2231" s="542" t="s">
        <v>516</v>
      </c>
      <c r="E2231" s="543"/>
      <c r="F2231" s="85" t="s">
        <v>882</v>
      </c>
      <c r="G2231" s="85"/>
      <c r="H2231" s="544">
        <v>100</v>
      </c>
      <c r="I2231" s="544">
        <v>8220.9</v>
      </c>
      <c r="J2231" s="544">
        <v>0</v>
      </c>
      <c r="K2231" s="545">
        <f t="shared" si="121"/>
        <v>0</v>
      </c>
      <c r="L2231" s="545">
        <f t="shared" si="122"/>
        <v>0</v>
      </c>
      <c r="M2231" s="146">
        <f t="shared" si="123"/>
        <v>822090</v>
      </c>
      <c r="N2231" s="92"/>
      <c r="O2231" s="88" t="s">
        <v>3230</v>
      </c>
      <c r="P2231" s="85" t="s">
        <v>284</v>
      </c>
      <c r="Q2231" s="89" t="s">
        <v>336</v>
      </c>
      <c r="R2231" s="85" t="s">
        <v>73</v>
      </c>
      <c r="S2231" s="85" t="s">
        <v>237</v>
      </c>
      <c r="T2231" s="34" t="s">
        <v>1638</v>
      </c>
      <c r="U2231" s="34" t="s">
        <v>970</v>
      </c>
      <c r="V2231" s="89"/>
    </row>
    <row r="2232" spans="1:22" s="34" customFormat="1" ht="20.25" customHeight="1">
      <c r="A2232" s="85" t="s">
        <v>741</v>
      </c>
      <c r="B2232" s="88" t="s">
        <v>3511</v>
      </c>
      <c r="C2232" s="89" t="s">
        <v>371</v>
      </c>
      <c r="D2232" s="542" t="s">
        <v>1181</v>
      </c>
      <c r="E2232" s="543"/>
      <c r="F2232" s="85" t="s">
        <v>426</v>
      </c>
      <c r="G2232" s="85"/>
      <c r="H2232" s="544">
        <v>1</v>
      </c>
      <c r="I2232" s="544">
        <v>209879.6</v>
      </c>
      <c r="J2232" s="544">
        <v>0</v>
      </c>
      <c r="K2232" s="545">
        <f t="shared" si="121"/>
        <v>0</v>
      </c>
      <c r="L2232" s="545">
        <f t="shared" si="122"/>
        <v>0</v>
      </c>
      <c r="M2232" s="146">
        <f t="shared" si="123"/>
        <v>209879.6</v>
      </c>
      <c r="N2232" s="92"/>
      <c r="O2232" s="88" t="s">
        <v>1018</v>
      </c>
      <c r="P2232" s="85" t="s">
        <v>1645</v>
      </c>
      <c r="Q2232" s="89" t="s">
        <v>354</v>
      </c>
      <c r="R2232" s="85" t="s">
        <v>70</v>
      </c>
      <c r="S2232" s="85" t="s">
        <v>213</v>
      </c>
      <c r="T2232" s="34" t="s">
        <v>1605</v>
      </c>
      <c r="U2232" s="34" t="s">
        <v>3183</v>
      </c>
      <c r="V2232" s="89"/>
    </row>
    <row r="2233" spans="1:22" s="34" customFormat="1" ht="20.25" customHeight="1">
      <c r="A2233" s="85" t="s">
        <v>741</v>
      </c>
      <c r="B2233" s="88" t="s">
        <v>3511</v>
      </c>
      <c r="C2233" s="89" t="s">
        <v>371</v>
      </c>
      <c r="D2233" s="542" t="s">
        <v>1181</v>
      </c>
      <c r="E2233" s="543"/>
      <c r="F2233" s="85" t="s">
        <v>880</v>
      </c>
      <c r="G2233" s="85"/>
      <c r="H2233" s="544">
        <v>1</v>
      </c>
      <c r="I2233" s="544">
        <v>3358.1</v>
      </c>
      <c r="J2233" s="544">
        <v>0</v>
      </c>
      <c r="K2233" s="545">
        <f t="shared" si="121"/>
        <v>0</v>
      </c>
      <c r="L2233" s="545">
        <f t="shared" si="122"/>
        <v>0</v>
      </c>
      <c r="M2233" s="146">
        <f t="shared" si="123"/>
        <v>3358.1</v>
      </c>
      <c r="N2233" s="92"/>
      <c r="O2233" s="88" t="s">
        <v>1018</v>
      </c>
      <c r="P2233" s="85" t="s">
        <v>1645</v>
      </c>
      <c r="Q2233" s="89" t="s">
        <v>336</v>
      </c>
      <c r="R2233" s="85" t="s">
        <v>73</v>
      </c>
      <c r="S2233" s="85" t="s">
        <v>213</v>
      </c>
      <c r="T2233" s="34" t="s">
        <v>1576</v>
      </c>
      <c r="U2233" s="34" t="s">
        <v>3183</v>
      </c>
      <c r="V2233" s="89"/>
    </row>
    <row r="2234" spans="1:22" s="34" customFormat="1" ht="20.25" customHeight="1">
      <c r="A2234" s="85" t="s">
        <v>741</v>
      </c>
      <c r="B2234" s="88" t="s">
        <v>3511</v>
      </c>
      <c r="C2234" s="89" t="s">
        <v>371</v>
      </c>
      <c r="D2234" s="542" t="s">
        <v>1181</v>
      </c>
      <c r="E2234" s="543"/>
      <c r="F2234" s="85" t="s">
        <v>880</v>
      </c>
      <c r="G2234" s="85"/>
      <c r="H2234" s="544">
        <v>672</v>
      </c>
      <c r="I2234" s="544">
        <v>2804.9</v>
      </c>
      <c r="J2234" s="544">
        <v>0</v>
      </c>
      <c r="K2234" s="545">
        <f t="shared" si="121"/>
        <v>0</v>
      </c>
      <c r="L2234" s="545">
        <f t="shared" si="122"/>
        <v>0</v>
      </c>
      <c r="M2234" s="146">
        <f t="shared" si="123"/>
        <v>1884892.8</v>
      </c>
      <c r="N2234" s="92"/>
      <c r="O2234" s="88" t="s">
        <v>1433</v>
      </c>
      <c r="P2234" s="85" t="s">
        <v>1645</v>
      </c>
      <c r="Q2234" s="89" t="s">
        <v>336</v>
      </c>
      <c r="R2234" s="85" t="s">
        <v>73</v>
      </c>
      <c r="S2234" s="85" t="s">
        <v>213</v>
      </c>
      <c r="T2234" s="34" t="s">
        <v>1576</v>
      </c>
      <c r="U2234" s="34" t="s">
        <v>3512</v>
      </c>
      <c r="V2234" s="89"/>
    </row>
    <row r="2235" spans="1:22" s="34" customFormat="1" ht="20.25" customHeight="1">
      <c r="A2235" s="85" t="s">
        <v>741</v>
      </c>
      <c r="B2235" s="88" t="s">
        <v>3511</v>
      </c>
      <c r="C2235" s="89" t="s">
        <v>371</v>
      </c>
      <c r="D2235" s="542" t="s">
        <v>1181</v>
      </c>
      <c r="E2235" s="543"/>
      <c r="F2235" s="85" t="s">
        <v>1387</v>
      </c>
      <c r="G2235" s="85"/>
      <c r="H2235" s="544">
        <v>578</v>
      </c>
      <c r="I2235" s="544">
        <v>13468.3</v>
      </c>
      <c r="J2235" s="544">
        <v>0</v>
      </c>
      <c r="K2235" s="545">
        <f t="shared" si="121"/>
        <v>0</v>
      </c>
      <c r="L2235" s="545">
        <f t="shared" si="122"/>
        <v>0</v>
      </c>
      <c r="M2235" s="146">
        <f t="shared" si="123"/>
        <v>7784677.3999999994</v>
      </c>
      <c r="N2235" s="92"/>
      <c r="O2235" s="88" t="s">
        <v>1437</v>
      </c>
      <c r="P2235" s="85" t="s">
        <v>1645</v>
      </c>
      <c r="Q2235" s="89" t="s">
        <v>577</v>
      </c>
      <c r="R2235" s="85" t="s">
        <v>240</v>
      </c>
      <c r="S2235" s="85" t="s">
        <v>213</v>
      </c>
      <c r="T2235" s="34" t="s">
        <v>1611</v>
      </c>
      <c r="U2235" s="34" t="s">
        <v>3225</v>
      </c>
      <c r="V2235" s="89"/>
    </row>
    <row r="2236" spans="1:22" s="34" customFormat="1" ht="20.25" customHeight="1">
      <c r="A2236" s="85" t="s">
        <v>2136</v>
      </c>
      <c r="B2236" s="88" t="s">
        <v>3513</v>
      </c>
      <c r="C2236" s="89" t="s">
        <v>1011</v>
      </c>
      <c r="D2236" s="542" t="s">
        <v>2248</v>
      </c>
      <c r="E2236" s="543"/>
      <c r="F2236" s="85" t="s">
        <v>408</v>
      </c>
      <c r="G2236" s="85"/>
      <c r="H2236" s="544">
        <v>1520</v>
      </c>
      <c r="I2236" s="544">
        <v>133200</v>
      </c>
      <c r="J2236" s="544">
        <v>0</v>
      </c>
      <c r="K2236" s="545">
        <f t="shared" si="121"/>
        <v>0</v>
      </c>
      <c r="L2236" s="545">
        <f t="shared" si="122"/>
        <v>0</v>
      </c>
      <c r="M2236" s="146">
        <f t="shared" si="123"/>
        <v>202464000</v>
      </c>
      <c r="N2236" s="92"/>
      <c r="O2236" s="88" t="s">
        <v>3514</v>
      </c>
      <c r="P2236" s="85" t="s">
        <v>482</v>
      </c>
      <c r="Q2236" s="89" t="s">
        <v>281</v>
      </c>
      <c r="R2236" s="85" t="s">
        <v>70</v>
      </c>
      <c r="S2236" s="85" t="s">
        <v>237</v>
      </c>
      <c r="T2236" s="34" t="s">
        <v>3515</v>
      </c>
      <c r="U2236" s="34" t="s">
        <v>3516</v>
      </c>
      <c r="V2236" s="89"/>
    </row>
    <row r="2237" spans="1:22" s="34" customFormat="1" ht="20.25" customHeight="1">
      <c r="A2237" s="85" t="s">
        <v>2136</v>
      </c>
      <c r="B2237" s="88" t="s">
        <v>3517</v>
      </c>
      <c r="C2237" s="89" t="s">
        <v>1011</v>
      </c>
      <c r="D2237" s="542" t="s">
        <v>2248</v>
      </c>
      <c r="E2237" s="543"/>
      <c r="F2237" s="85" t="s">
        <v>906</v>
      </c>
      <c r="G2237" s="85"/>
      <c r="H2237" s="544">
        <v>2772</v>
      </c>
      <c r="I2237" s="544">
        <v>101945</v>
      </c>
      <c r="J2237" s="544">
        <v>46</v>
      </c>
      <c r="K2237" s="545">
        <f t="shared" si="121"/>
        <v>127512</v>
      </c>
      <c r="L2237" s="545">
        <f t="shared" si="122"/>
        <v>127.512</v>
      </c>
      <c r="M2237" s="146">
        <f t="shared" si="123"/>
        <v>282591540</v>
      </c>
      <c r="N2237" s="92"/>
      <c r="O2237" s="88" t="s">
        <v>3518</v>
      </c>
      <c r="P2237" s="85" t="s">
        <v>482</v>
      </c>
      <c r="Q2237" s="89" t="s">
        <v>370</v>
      </c>
      <c r="R2237" s="85" t="s">
        <v>68</v>
      </c>
      <c r="S2237" s="85" t="s">
        <v>237</v>
      </c>
      <c r="T2237" s="34" t="s">
        <v>1710</v>
      </c>
      <c r="U2237" s="34" t="s">
        <v>3519</v>
      </c>
      <c r="V2237" s="89"/>
    </row>
    <row r="2238" spans="1:22" s="34" customFormat="1" ht="20.25" customHeight="1">
      <c r="A2238" s="85" t="s">
        <v>2136</v>
      </c>
      <c r="B2238" s="88" t="s">
        <v>3517</v>
      </c>
      <c r="C2238" s="89" t="s">
        <v>1011</v>
      </c>
      <c r="D2238" s="542" t="s">
        <v>2248</v>
      </c>
      <c r="E2238" s="543"/>
      <c r="F2238" s="85" t="s">
        <v>880</v>
      </c>
      <c r="G2238" s="85"/>
      <c r="H2238" s="544">
        <v>2772</v>
      </c>
      <c r="I2238" s="544">
        <v>2367.8000000000002</v>
      </c>
      <c r="J2238" s="544">
        <v>0</v>
      </c>
      <c r="K2238" s="545">
        <f t="shared" si="121"/>
        <v>0</v>
      </c>
      <c r="L2238" s="545">
        <f t="shared" si="122"/>
        <v>0</v>
      </c>
      <c r="M2238" s="146">
        <f t="shared" si="123"/>
        <v>6563541.6000000006</v>
      </c>
      <c r="N2238" s="92"/>
      <c r="O2238" s="88" t="s">
        <v>3518</v>
      </c>
      <c r="P2238" s="85" t="s">
        <v>482</v>
      </c>
      <c r="Q2238" s="89" t="s">
        <v>336</v>
      </c>
      <c r="R2238" s="85" t="s">
        <v>73</v>
      </c>
      <c r="S2238" s="85" t="s">
        <v>237</v>
      </c>
      <c r="T2238" s="34" t="s">
        <v>1576</v>
      </c>
      <c r="U2238" s="34" t="s">
        <v>3519</v>
      </c>
      <c r="V2238" s="89"/>
    </row>
    <row r="2239" spans="1:22" s="34" customFormat="1" ht="20.25" customHeight="1">
      <c r="A2239" s="85" t="s">
        <v>2136</v>
      </c>
      <c r="B2239" s="88" t="s">
        <v>3517</v>
      </c>
      <c r="C2239" s="89" t="s">
        <v>1011</v>
      </c>
      <c r="D2239" s="542" t="s">
        <v>2248</v>
      </c>
      <c r="E2239" s="543"/>
      <c r="F2239" s="85" t="s">
        <v>1287</v>
      </c>
      <c r="G2239" s="85"/>
      <c r="H2239" s="544">
        <v>2412</v>
      </c>
      <c r="I2239" s="544">
        <v>68198.5</v>
      </c>
      <c r="J2239" s="544">
        <v>24</v>
      </c>
      <c r="K2239" s="545">
        <f t="shared" si="121"/>
        <v>57888</v>
      </c>
      <c r="L2239" s="545">
        <f t="shared" si="122"/>
        <v>57.887999999999998</v>
      </c>
      <c r="M2239" s="146">
        <f t="shared" si="123"/>
        <v>164494782</v>
      </c>
      <c r="N2239" s="92"/>
      <c r="O2239" s="88" t="s">
        <v>11</v>
      </c>
      <c r="P2239" s="85" t="s">
        <v>482</v>
      </c>
      <c r="Q2239" s="89" t="s">
        <v>341</v>
      </c>
      <c r="R2239" s="85" t="s">
        <v>68</v>
      </c>
      <c r="S2239" s="85" t="s">
        <v>237</v>
      </c>
      <c r="T2239" s="34" t="s">
        <v>3157</v>
      </c>
      <c r="U2239" s="34" t="s">
        <v>3158</v>
      </c>
      <c r="V2239" s="89"/>
    </row>
    <row r="2240" spans="1:22" ht="20.25" customHeight="1">
      <c r="A2240" s="19"/>
      <c r="B2240" s="19"/>
      <c r="C2240" s="19"/>
      <c r="D2240" s="19"/>
      <c r="E2240" s="19"/>
      <c r="F2240" s="19"/>
      <c r="G2240" s="19"/>
      <c r="H2240" s="19"/>
      <c r="I2240" s="19"/>
      <c r="J2240" s="19"/>
      <c r="K2240" s="19"/>
      <c r="L2240" s="56" t="s">
        <v>3710</v>
      </c>
      <c r="M2240" s="375">
        <f>SUM(M2082:M2239)</f>
        <v>5214976607.9000015</v>
      </c>
      <c r="N2240" s="19"/>
      <c r="O2240" s="19"/>
      <c r="P2240" s="19"/>
      <c r="Q2240" s="19"/>
      <c r="R2240" s="19"/>
      <c r="S2240" s="19"/>
    </row>
    <row r="2241" spans="1:19" s="34" customFormat="1" ht="20.25" customHeight="1">
      <c r="A2241" s="647" t="s">
        <v>351</v>
      </c>
      <c r="B2241" s="648" t="s">
        <v>3545</v>
      </c>
      <c r="C2241" s="647" t="s">
        <v>352</v>
      </c>
      <c r="D2241" s="649" t="s">
        <v>934</v>
      </c>
      <c r="E2241" s="648">
        <v>2027.05</v>
      </c>
      <c r="F2241" s="647" t="s">
        <v>75</v>
      </c>
      <c r="G2241" s="648"/>
      <c r="H2241" s="650">
        <v>1284</v>
      </c>
      <c r="I2241" s="651">
        <v>31427</v>
      </c>
      <c r="J2241" s="652">
        <v>0</v>
      </c>
      <c r="K2241" s="653">
        <f t="shared" ref="K2241:K2304" si="124">J2241*H2241</f>
        <v>0</v>
      </c>
      <c r="L2241" s="653">
        <f t="shared" ref="L2241:L2304" si="125">K2241/1000</f>
        <v>0</v>
      </c>
      <c r="M2241" s="654">
        <f t="shared" ref="M2241:M2304" si="126">H2241*I2241</f>
        <v>40352268</v>
      </c>
      <c r="N2241" s="648"/>
      <c r="O2241" s="648"/>
      <c r="P2241" s="647" t="s">
        <v>761</v>
      </c>
      <c r="Q2241" s="647" t="s">
        <v>272</v>
      </c>
      <c r="R2241" s="647" t="s">
        <v>73</v>
      </c>
      <c r="S2241" s="647" t="s">
        <v>2003</v>
      </c>
    </row>
    <row r="2242" spans="1:19" s="34" customFormat="1" ht="20.25" customHeight="1">
      <c r="A2242" s="647" t="s">
        <v>351</v>
      </c>
      <c r="B2242" s="648" t="s">
        <v>3545</v>
      </c>
      <c r="C2242" s="647" t="s">
        <v>352</v>
      </c>
      <c r="D2242" s="649" t="s">
        <v>934</v>
      </c>
      <c r="E2242" s="648">
        <v>2027.05</v>
      </c>
      <c r="F2242" s="647" t="s">
        <v>275</v>
      </c>
      <c r="G2242" s="648"/>
      <c r="H2242" s="651">
        <v>1284</v>
      </c>
      <c r="I2242" s="651">
        <v>100094</v>
      </c>
      <c r="J2242" s="652">
        <v>0</v>
      </c>
      <c r="K2242" s="653">
        <f t="shared" si="124"/>
        <v>0</v>
      </c>
      <c r="L2242" s="653">
        <f t="shared" si="125"/>
        <v>0</v>
      </c>
      <c r="M2242" s="654">
        <f t="shared" si="126"/>
        <v>128520696</v>
      </c>
      <c r="N2242" s="648"/>
      <c r="O2242" s="648"/>
      <c r="P2242" s="647" t="s">
        <v>761</v>
      </c>
      <c r="Q2242" s="647" t="s">
        <v>276</v>
      </c>
      <c r="R2242" s="647" t="s">
        <v>73</v>
      </c>
      <c r="S2242" s="647" t="s">
        <v>2003</v>
      </c>
    </row>
    <row r="2243" spans="1:19" s="34" customFormat="1" ht="20.25" customHeight="1">
      <c r="A2243" s="647" t="s">
        <v>351</v>
      </c>
      <c r="B2243" s="648" t="s">
        <v>3545</v>
      </c>
      <c r="C2243" s="647" t="s">
        <v>352</v>
      </c>
      <c r="D2243" s="649" t="s">
        <v>934</v>
      </c>
      <c r="E2243" s="648">
        <v>2027.05</v>
      </c>
      <c r="F2243" s="647" t="s">
        <v>387</v>
      </c>
      <c r="G2243" s="648"/>
      <c r="H2243" s="651">
        <v>1284</v>
      </c>
      <c r="I2243" s="651">
        <v>16544</v>
      </c>
      <c r="J2243" s="652">
        <v>0</v>
      </c>
      <c r="K2243" s="653">
        <f t="shared" si="124"/>
        <v>0</v>
      </c>
      <c r="L2243" s="653">
        <f t="shared" si="125"/>
        <v>0</v>
      </c>
      <c r="M2243" s="654">
        <f t="shared" si="126"/>
        <v>21242496</v>
      </c>
      <c r="N2243" s="648"/>
      <c r="O2243" s="648"/>
      <c r="P2243" s="647" t="s">
        <v>761</v>
      </c>
      <c r="Q2243" s="647" t="s">
        <v>336</v>
      </c>
      <c r="R2243" s="647" t="s">
        <v>73</v>
      </c>
      <c r="S2243" s="647" t="s">
        <v>2003</v>
      </c>
    </row>
    <row r="2244" spans="1:19" s="34" customFormat="1" ht="20.25" customHeight="1">
      <c r="A2244" s="647" t="s">
        <v>351</v>
      </c>
      <c r="B2244" s="648" t="s">
        <v>3545</v>
      </c>
      <c r="C2244" s="647" t="s">
        <v>352</v>
      </c>
      <c r="D2244" s="649" t="s">
        <v>934</v>
      </c>
      <c r="E2244" s="648">
        <v>2027.05</v>
      </c>
      <c r="F2244" s="647" t="s">
        <v>337</v>
      </c>
      <c r="G2244" s="648"/>
      <c r="H2244" s="651">
        <v>1284</v>
      </c>
      <c r="I2244" s="651">
        <v>14000</v>
      </c>
      <c r="J2244" s="652">
        <v>0</v>
      </c>
      <c r="K2244" s="653">
        <f t="shared" si="124"/>
        <v>0</v>
      </c>
      <c r="L2244" s="653">
        <f t="shared" si="125"/>
        <v>0</v>
      </c>
      <c r="M2244" s="654">
        <f t="shared" si="126"/>
        <v>17976000</v>
      </c>
      <c r="N2244" s="648"/>
      <c r="O2244" s="648"/>
      <c r="P2244" s="647" t="s">
        <v>761</v>
      </c>
      <c r="Q2244" s="647" t="s">
        <v>274</v>
      </c>
      <c r="R2244" s="647" t="s">
        <v>73</v>
      </c>
      <c r="S2244" s="647" t="s">
        <v>2003</v>
      </c>
    </row>
    <row r="2245" spans="1:19" s="34" customFormat="1" ht="20.25" customHeight="1">
      <c r="A2245" s="647" t="s">
        <v>351</v>
      </c>
      <c r="B2245" s="648" t="s">
        <v>3545</v>
      </c>
      <c r="C2245" s="647" t="s">
        <v>352</v>
      </c>
      <c r="D2245" s="649" t="s">
        <v>495</v>
      </c>
      <c r="E2245" s="648">
        <v>2027.05</v>
      </c>
      <c r="F2245" s="647" t="s">
        <v>396</v>
      </c>
      <c r="G2245" s="648"/>
      <c r="H2245" s="651">
        <v>1284</v>
      </c>
      <c r="I2245" s="651">
        <v>27810</v>
      </c>
      <c r="J2245" s="652">
        <v>0</v>
      </c>
      <c r="K2245" s="653">
        <f t="shared" si="124"/>
        <v>0</v>
      </c>
      <c r="L2245" s="653">
        <f t="shared" si="125"/>
        <v>0</v>
      </c>
      <c r="M2245" s="654">
        <f t="shared" si="126"/>
        <v>35708040</v>
      </c>
      <c r="N2245" s="648"/>
      <c r="O2245" s="648"/>
      <c r="P2245" s="647" t="s">
        <v>761</v>
      </c>
      <c r="Q2245" s="647" t="s">
        <v>271</v>
      </c>
      <c r="R2245" s="647" t="s">
        <v>73</v>
      </c>
      <c r="S2245" s="647" t="s">
        <v>2003</v>
      </c>
    </row>
    <row r="2246" spans="1:19" s="34" customFormat="1" ht="20.25" customHeight="1">
      <c r="A2246" s="647" t="s">
        <v>351</v>
      </c>
      <c r="B2246" s="648" t="s">
        <v>3545</v>
      </c>
      <c r="C2246" s="647" t="s">
        <v>352</v>
      </c>
      <c r="D2246" s="649" t="s">
        <v>495</v>
      </c>
      <c r="E2246" s="648">
        <v>2027.05</v>
      </c>
      <c r="F2246" s="647" t="s">
        <v>71</v>
      </c>
      <c r="G2246" s="648"/>
      <c r="H2246" s="651">
        <v>1284</v>
      </c>
      <c r="I2246" s="651">
        <v>26681</v>
      </c>
      <c r="J2246" s="652">
        <v>0</v>
      </c>
      <c r="K2246" s="653">
        <f t="shared" si="124"/>
        <v>0</v>
      </c>
      <c r="L2246" s="653">
        <f t="shared" si="125"/>
        <v>0</v>
      </c>
      <c r="M2246" s="654">
        <f t="shared" si="126"/>
        <v>34258404</v>
      </c>
      <c r="N2246" s="648"/>
      <c r="O2246" s="648"/>
      <c r="P2246" s="647" t="s">
        <v>761</v>
      </c>
      <c r="Q2246" s="647" t="s">
        <v>271</v>
      </c>
      <c r="R2246" s="647" t="s">
        <v>73</v>
      </c>
      <c r="S2246" s="647" t="s">
        <v>2003</v>
      </c>
    </row>
    <row r="2247" spans="1:19" s="34" customFormat="1" ht="20.25" customHeight="1">
      <c r="A2247" s="647" t="s">
        <v>2306</v>
      </c>
      <c r="B2247" s="648" t="s">
        <v>2307</v>
      </c>
      <c r="C2247" s="647" t="s">
        <v>2083</v>
      </c>
      <c r="D2247" s="649" t="s">
        <v>934</v>
      </c>
      <c r="E2247" s="648"/>
      <c r="F2247" s="647" t="s">
        <v>1014</v>
      </c>
      <c r="G2247" s="648"/>
      <c r="H2247" s="651">
        <v>361</v>
      </c>
      <c r="I2247" s="651">
        <v>125000</v>
      </c>
      <c r="J2247" s="652">
        <v>46</v>
      </c>
      <c r="K2247" s="653">
        <f t="shared" si="124"/>
        <v>16606</v>
      </c>
      <c r="L2247" s="653">
        <f t="shared" si="125"/>
        <v>16.606000000000002</v>
      </c>
      <c r="M2247" s="654">
        <f t="shared" si="126"/>
        <v>45125000</v>
      </c>
      <c r="N2247" s="648"/>
      <c r="O2247" s="648"/>
      <c r="P2247" s="647" t="s">
        <v>1361</v>
      </c>
      <c r="Q2247" s="647" t="s">
        <v>403</v>
      </c>
      <c r="R2247" s="647" t="s">
        <v>68</v>
      </c>
      <c r="S2247" s="647" t="s">
        <v>213</v>
      </c>
    </row>
    <row r="2248" spans="1:19" s="34" customFormat="1" ht="20.25" customHeight="1">
      <c r="A2248" s="647" t="s">
        <v>3562</v>
      </c>
      <c r="B2248" s="648" t="s">
        <v>3563</v>
      </c>
      <c r="C2248" s="647" t="s">
        <v>3564</v>
      </c>
      <c r="D2248" s="649" t="s">
        <v>952</v>
      </c>
      <c r="E2248" s="648"/>
      <c r="F2248" s="647" t="s">
        <v>335</v>
      </c>
      <c r="G2248" s="648"/>
      <c r="H2248" s="651">
        <v>531</v>
      </c>
      <c r="I2248" s="651">
        <v>72000</v>
      </c>
      <c r="J2248" s="648"/>
      <c r="K2248" s="653">
        <f t="shared" si="124"/>
        <v>0</v>
      </c>
      <c r="L2248" s="653">
        <f t="shared" si="125"/>
        <v>0</v>
      </c>
      <c r="M2248" s="654">
        <f t="shared" si="126"/>
        <v>38232000</v>
      </c>
      <c r="N2248" s="648"/>
      <c r="O2248" s="648"/>
      <c r="P2248" s="647" t="s">
        <v>1163</v>
      </c>
      <c r="Q2248" s="647" t="s">
        <v>271</v>
      </c>
      <c r="R2248" s="647" t="s">
        <v>73</v>
      </c>
      <c r="S2248" s="647" t="s">
        <v>1076</v>
      </c>
    </row>
    <row r="2249" spans="1:19" s="34" customFormat="1" ht="20.25" customHeight="1">
      <c r="A2249" s="647" t="s">
        <v>3562</v>
      </c>
      <c r="B2249" s="648" t="s">
        <v>3563</v>
      </c>
      <c r="C2249" s="647" t="s">
        <v>3564</v>
      </c>
      <c r="D2249" s="649" t="s">
        <v>952</v>
      </c>
      <c r="E2249" s="648"/>
      <c r="F2249" s="647" t="s">
        <v>71</v>
      </c>
      <c r="G2249" s="648"/>
      <c r="H2249" s="651">
        <v>538</v>
      </c>
      <c r="I2249" s="651">
        <v>67500</v>
      </c>
      <c r="J2249" s="648"/>
      <c r="K2249" s="653">
        <f t="shared" si="124"/>
        <v>0</v>
      </c>
      <c r="L2249" s="653">
        <f t="shared" si="125"/>
        <v>0</v>
      </c>
      <c r="M2249" s="654">
        <f t="shared" si="126"/>
        <v>36315000</v>
      </c>
      <c r="N2249" s="648"/>
      <c r="O2249" s="648"/>
      <c r="P2249" s="647" t="s">
        <v>1163</v>
      </c>
      <c r="Q2249" s="647" t="s">
        <v>271</v>
      </c>
      <c r="R2249" s="647" t="s">
        <v>73</v>
      </c>
      <c r="S2249" s="647" t="s">
        <v>1076</v>
      </c>
    </row>
    <row r="2250" spans="1:19" s="34" customFormat="1" ht="20.25" customHeight="1">
      <c r="A2250" s="647" t="s">
        <v>3562</v>
      </c>
      <c r="B2250" s="648" t="s">
        <v>3563</v>
      </c>
      <c r="C2250" s="647" t="s">
        <v>3564</v>
      </c>
      <c r="D2250" s="649" t="s">
        <v>952</v>
      </c>
      <c r="E2250" s="648"/>
      <c r="F2250" s="647" t="s">
        <v>75</v>
      </c>
      <c r="G2250" s="648"/>
      <c r="H2250" s="651">
        <v>532</v>
      </c>
      <c r="I2250" s="651">
        <v>72000</v>
      </c>
      <c r="J2250" s="648"/>
      <c r="K2250" s="653">
        <f t="shared" si="124"/>
        <v>0</v>
      </c>
      <c r="L2250" s="653">
        <f t="shared" si="125"/>
        <v>0</v>
      </c>
      <c r="M2250" s="654">
        <f t="shared" si="126"/>
        <v>38304000</v>
      </c>
      <c r="N2250" s="648"/>
      <c r="O2250" s="648"/>
      <c r="P2250" s="647" t="s">
        <v>1163</v>
      </c>
      <c r="Q2250" s="647" t="s">
        <v>784</v>
      </c>
      <c r="R2250" s="647" t="s">
        <v>73</v>
      </c>
      <c r="S2250" s="647" t="s">
        <v>1076</v>
      </c>
    </row>
    <row r="2251" spans="1:19" s="34" customFormat="1" ht="20.25" customHeight="1">
      <c r="A2251" s="647" t="s">
        <v>3562</v>
      </c>
      <c r="B2251" s="648" t="s">
        <v>3563</v>
      </c>
      <c r="C2251" s="647" t="s">
        <v>3564</v>
      </c>
      <c r="D2251" s="649" t="s">
        <v>952</v>
      </c>
      <c r="E2251" s="648"/>
      <c r="F2251" s="647" t="s">
        <v>337</v>
      </c>
      <c r="G2251" s="648"/>
      <c r="H2251" s="651">
        <v>531</v>
      </c>
      <c r="I2251" s="651">
        <v>16200</v>
      </c>
      <c r="J2251" s="648"/>
      <c r="K2251" s="653">
        <f t="shared" si="124"/>
        <v>0</v>
      </c>
      <c r="L2251" s="653">
        <f t="shared" si="125"/>
        <v>0</v>
      </c>
      <c r="M2251" s="654">
        <f t="shared" si="126"/>
        <v>8602200</v>
      </c>
      <c r="N2251" s="648"/>
      <c r="O2251" s="648"/>
      <c r="P2251" s="647" t="s">
        <v>1163</v>
      </c>
      <c r="Q2251" s="647" t="s">
        <v>360</v>
      </c>
      <c r="R2251" s="647" t="s">
        <v>73</v>
      </c>
      <c r="S2251" s="647" t="s">
        <v>1076</v>
      </c>
    </row>
    <row r="2252" spans="1:19" s="34" customFormat="1" ht="20.25" customHeight="1">
      <c r="A2252" s="647" t="s">
        <v>3562</v>
      </c>
      <c r="B2252" s="648" t="s">
        <v>3563</v>
      </c>
      <c r="C2252" s="647" t="s">
        <v>3564</v>
      </c>
      <c r="D2252" s="649" t="s">
        <v>952</v>
      </c>
      <c r="E2252" s="648"/>
      <c r="F2252" s="647" t="s">
        <v>275</v>
      </c>
      <c r="G2252" s="648"/>
      <c r="H2252" s="651">
        <v>532</v>
      </c>
      <c r="I2252" s="651">
        <v>108900</v>
      </c>
      <c r="J2252" s="648"/>
      <c r="K2252" s="653">
        <f t="shared" si="124"/>
        <v>0</v>
      </c>
      <c r="L2252" s="653">
        <f t="shared" si="125"/>
        <v>0</v>
      </c>
      <c r="M2252" s="654">
        <f t="shared" si="126"/>
        <v>57934800</v>
      </c>
      <c r="N2252" s="648"/>
      <c r="O2252" s="648"/>
      <c r="P2252" s="647" t="s">
        <v>1163</v>
      </c>
      <c r="Q2252" s="647" t="s">
        <v>276</v>
      </c>
      <c r="R2252" s="647" t="s">
        <v>73</v>
      </c>
      <c r="S2252" s="647" t="s">
        <v>1076</v>
      </c>
    </row>
    <row r="2253" spans="1:19" s="34" customFormat="1" ht="20.25" customHeight="1">
      <c r="A2253" s="647" t="s">
        <v>3562</v>
      </c>
      <c r="B2253" s="648" t="s">
        <v>3563</v>
      </c>
      <c r="C2253" s="647" t="s">
        <v>3564</v>
      </c>
      <c r="D2253" s="649" t="s">
        <v>952</v>
      </c>
      <c r="E2253" s="648"/>
      <c r="F2253" s="655" t="s">
        <v>76</v>
      </c>
      <c r="G2253" s="648"/>
      <c r="H2253" s="651">
        <v>533</v>
      </c>
      <c r="I2253" s="651">
        <v>66600</v>
      </c>
      <c r="J2253" s="648"/>
      <c r="K2253" s="653">
        <f t="shared" si="124"/>
        <v>0</v>
      </c>
      <c r="L2253" s="653">
        <f t="shared" si="125"/>
        <v>0</v>
      </c>
      <c r="M2253" s="654">
        <f t="shared" si="126"/>
        <v>35497800</v>
      </c>
      <c r="N2253" s="648"/>
      <c r="O2253" s="648"/>
      <c r="P2253" s="647" t="s">
        <v>1163</v>
      </c>
      <c r="Q2253" s="647" t="s">
        <v>984</v>
      </c>
      <c r="R2253" s="647" t="s">
        <v>73</v>
      </c>
      <c r="S2253" s="647" t="s">
        <v>1076</v>
      </c>
    </row>
    <row r="2254" spans="1:19" s="34" customFormat="1" ht="20.25" customHeight="1">
      <c r="A2254" s="647" t="s">
        <v>3562</v>
      </c>
      <c r="B2254" s="648" t="s">
        <v>3563</v>
      </c>
      <c r="C2254" s="647" t="s">
        <v>3564</v>
      </c>
      <c r="D2254" s="649" t="s">
        <v>952</v>
      </c>
      <c r="E2254" s="648"/>
      <c r="F2254" s="647" t="s">
        <v>350</v>
      </c>
      <c r="G2254" s="648"/>
      <c r="H2254" s="651">
        <v>531</v>
      </c>
      <c r="I2254" s="651">
        <v>19800</v>
      </c>
      <c r="J2254" s="648"/>
      <c r="K2254" s="653">
        <f t="shared" si="124"/>
        <v>0</v>
      </c>
      <c r="L2254" s="653">
        <f t="shared" si="125"/>
        <v>0</v>
      </c>
      <c r="M2254" s="654">
        <f t="shared" si="126"/>
        <v>10513800</v>
      </c>
      <c r="N2254" s="648"/>
      <c r="O2254" s="648"/>
      <c r="P2254" s="647" t="s">
        <v>1163</v>
      </c>
      <c r="Q2254" s="647" t="s">
        <v>360</v>
      </c>
      <c r="R2254" s="647" t="s">
        <v>73</v>
      </c>
      <c r="S2254" s="647" t="s">
        <v>1076</v>
      </c>
    </row>
    <row r="2255" spans="1:19" s="34" customFormat="1" ht="20.25" customHeight="1">
      <c r="A2255" s="647" t="s">
        <v>3562</v>
      </c>
      <c r="B2255" s="648" t="s">
        <v>3563</v>
      </c>
      <c r="C2255" s="647" t="s">
        <v>3564</v>
      </c>
      <c r="D2255" s="649" t="s">
        <v>952</v>
      </c>
      <c r="E2255" s="648"/>
      <c r="F2255" s="647" t="s">
        <v>700</v>
      </c>
      <c r="G2255" s="648"/>
      <c r="H2255" s="651">
        <v>531</v>
      </c>
      <c r="I2255" s="651">
        <v>20700</v>
      </c>
      <c r="J2255" s="648"/>
      <c r="K2255" s="653">
        <f t="shared" si="124"/>
        <v>0</v>
      </c>
      <c r="L2255" s="653">
        <f t="shared" si="125"/>
        <v>0</v>
      </c>
      <c r="M2255" s="654">
        <f t="shared" si="126"/>
        <v>10991700</v>
      </c>
      <c r="N2255" s="648"/>
      <c r="O2255" s="648"/>
      <c r="P2255" s="647" t="s">
        <v>1163</v>
      </c>
      <c r="Q2255" s="647" t="s">
        <v>360</v>
      </c>
      <c r="R2255" s="647" t="s">
        <v>73</v>
      </c>
      <c r="S2255" s="647" t="s">
        <v>1076</v>
      </c>
    </row>
    <row r="2256" spans="1:19" s="34" customFormat="1" ht="20.25" customHeight="1">
      <c r="A2256" s="647" t="s">
        <v>3562</v>
      </c>
      <c r="B2256" s="648" t="s">
        <v>3563</v>
      </c>
      <c r="C2256" s="647" t="s">
        <v>3564</v>
      </c>
      <c r="D2256" s="649" t="s">
        <v>952</v>
      </c>
      <c r="E2256" s="648"/>
      <c r="F2256" s="655" t="s">
        <v>279</v>
      </c>
      <c r="G2256" s="648"/>
      <c r="H2256" s="651">
        <v>2135</v>
      </c>
      <c r="I2256" s="656">
        <v>7920</v>
      </c>
      <c r="J2256" s="648"/>
      <c r="K2256" s="653">
        <f t="shared" si="124"/>
        <v>0</v>
      </c>
      <c r="L2256" s="653">
        <f t="shared" si="125"/>
        <v>0</v>
      </c>
      <c r="M2256" s="654">
        <f t="shared" si="126"/>
        <v>16909200</v>
      </c>
      <c r="N2256" s="648"/>
      <c r="O2256" s="648"/>
      <c r="P2256" s="647" t="s">
        <v>1163</v>
      </c>
      <c r="Q2256" s="647" t="s">
        <v>360</v>
      </c>
      <c r="R2256" s="647" t="s">
        <v>73</v>
      </c>
      <c r="S2256" s="647" t="s">
        <v>1076</v>
      </c>
    </row>
    <row r="2257" spans="1:19" s="34" customFormat="1" ht="20.25" customHeight="1">
      <c r="A2257" s="647" t="s">
        <v>2519</v>
      </c>
      <c r="B2257" s="648" t="s">
        <v>3565</v>
      </c>
      <c r="C2257" s="647" t="s">
        <v>368</v>
      </c>
      <c r="D2257" s="649" t="s">
        <v>523</v>
      </c>
      <c r="E2257" s="648"/>
      <c r="F2257" s="647" t="s">
        <v>2983</v>
      </c>
      <c r="G2257" s="648"/>
      <c r="H2257" s="651">
        <v>91</v>
      </c>
      <c r="I2257" s="651">
        <v>177474</v>
      </c>
      <c r="J2257" s="652">
        <v>29.3</v>
      </c>
      <c r="K2257" s="653">
        <f t="shared" si="124"/>
        <v>2666.3</v>
      </c>
      <c r="L2257" s="653">
        <f t="shared" si="125"/>
        <v>2.6663000000000001</v>
      </c>
      <c r="M2257" s="654">
        <f t="shared" si="126"/>
        <v>16150134</v>
      </c>
      <c r="N2257" s="648"/>
      <c r="O2257" s="648"/>
      <c r="P2257" s="647" t="s">
        <v>1361</v>
      </c>
      <c r="Q2257" s="647" t="s">
        <v>343</v>
      </c>
      <c r="R2257" s="647" t="s">
        <v>60</v>
      </c>
      <c r="S2257" s="647" t="s">
        <v>59</v>
      </c>
    </row>
    <row r="2258" spans="1:19" s="34" customFormat="1" ht="20.25" customHeight="1">
      <c r="A2258" s="647" t="s">
        <v>2519</v>
      </c>
      <c r="B2258" s="648" t="s">
        <v>3565</v>
      </c>
      <c r="C2258" s="647" t="s">
        <v>368</v>
      </c>
      <c r="D2258" s="649" t="s">
        <v>523</v>
      </c>
      <c r="E2258" s="648"/>
      <c r="F2258" s="647" t="s">
        <v>880</v>
      </c>
      <c r="G2258" s="648"/>
      <c r="H2258" s="651">
        <v>91</v>
      </c>
      <c r="I2258" s="651">
        <v>3179</v>
      </c>
      <c r="J2258" s="652">
        <v>0</v>
      </c>
      <c r="K2258" s="653">
        <f t="shared" si="124"/>
        <v>0</v>
      </c>
      <c r="L2258" s="653">
        <f t="shared" si="125"/>
        <v>0</v>
      </c>
      <c r="M2258" s="654">
        <f t="shared" si="126"/>
        <v>289289</v>
      </c>
      <c r="N2258" s="648"/>
      <c r="O2258" s="648"/>
      <c r="P2258" s="647" t="s">
        <v>1361</v>
      </c>
      <c r="Q2258" s="647" t="s">
        <v>336</v>
      </c>
      <c r="R2258" s="647" t="s">
        <v>73</v>
      </c>
      <c r="S2258" s="647" t="s">
        <v>59</v>
      </c>
    </row>
    <row r="2259" spans="1:19" s="34" customFormat="1" ht="20.25" customHeight="1">
      <c r="A2259" s="647" t="s">
        <v>3567</v>
      </c>
      <c r="B2259" s="648" t="s">
        <v>3568</v>
      </c>
      <c r="C2259" s="647" t="s">
        <v>747</v>
      </c>
      <c r="D2259" s="649" t="s">
        <v>527</v>
      </c>
      <c r="E2259" s="648"/>
      <c r="F2259" s="647" t="s">
        <v>3569</v>
      </c>
      <c r="G2259" s="648"/>
      <c r="H2259" s="651">
        <v>216</v>
      </c>
      <c r="I2259" s="651">
        <v>90000</v>
      </c>
      <c r="J2259" s="652">
        <v>19</v>
      </c>
      <c r="K2259" s="653">
        <f t="shared" si="124"/>
        <v>4104</v>
      </c>
      <c r="L2259" s="653">
        <f t="shared" si="125"/>
        <v>4.1040000000000001</v>
      </c>
      <c r="M2259" s="654">
        <f t="shared" si="126"/>
        <v>19440000</v>
      </c>
      <c r="N2259" s="648"/>
      <c r="O2259" s="648"/>
      <c r="P2259" s="647" t="s">
        <v>269</v>
      </c>
      <c r="Q2259" s="647" t="s">
        <v>345</v>
      </c>
      <c r="R2259" s="647" t="s">
        <v>60</v>
      </c>
      <c r="S2259" s="647" t="s">
        <v>109</v>
      </c>
    </row>
    <row r="2260" spans="1:19" s="34" customFormat="1" ht="20.25" customHeight="1">
      <c r="A2260" s="647" t="s">
        <v>3567</v>
      </c>
      <c r="B2260" s="648" t="s">
        <v>3568</v>
      </c>
      <c r="C2260" s="647" t="s">
        <v>747</v>
      </c>
      <c r="D2260" s="649" t="s">
        <v>527</v>
      </c>
      <c r="E2260" s="648"/>
      <c r="F2260" s="647" t="s">
        <v>267</v>
      </c>
      <c r="G2260" s="648"/>
      <c r="H2260" s="651">
        <v>82</v>
      </c>
      <c r="I2260" s="651">
        <v>58500</v>
      </c>
      <c r="J2260" s="652">
        <v>7.2</v>
      </c>
      <c r="K2260" s="653">
        <f t="shared" si="124"/>
        <v>590.4</v>
      </c>
      <c r="L2260" s="653">
        <f t="shared" si="125"/>
        <v>0.59039999999999992</v>
      </c>
      <c r="M2260" s="654">
        <f t="shared" si="126"/>
        <v>4797000</v>
      </c>
      <c r="N2260" s="648"/>
      <c r="O2260" s="648"/>
      <c r="P2260" s="647" t="s">
        <v>269</v>
      </c>
      <c r="Q2260" s="647" t="s">
        <v>344</v>
      </c>
      <c r="R2260" s="647" t="s">
        <v>60</v>
      </c>
      <c r="S2260" s="647" t="s">
        <v>109</v>
      </c>
    </row>
    <row r="2261" spans="1:19" s="34" customFormat="1" ht="20.25" customHeight="1">
      <c r="A2261" s="647" t="s">
        <v>3567</v>
      </c>
      <c r="B2261" s="648" t="s">
        <v>3568</v>
      </c>
      <c r="C2261" s="647" t="s">
        <v>747</v>
      </c>
      <c r="D2261" s="649" t="s">
        <v>527</v>
      </c>
      <c r="E2261" s="648"/>
      <c r="F2261" s="647" t="s">
        <v>590</v>
      </c>
      <c r="G2261" s="648"/>
      <c r="H2261" s="651">
        <v>298</v>
      </c>
      <c r="I2261" s="651">
        <v>20000</v>
      </c>
      <c r="J2261" s="652">
        <v>15</v>
      </c>
      <c r="K2261" s="653">
        <f t="shared" si="124"/>
        <v>4470</v>
      </c>
      <c r="L2261" s="653">
        <f t="shared" si="125"/>
        <v>4.47</v>
      </c>
      <c r="M2261" s="654">
        <f t="shared" si="126"/>
        <v>5960000</v>
      </c>
      <c r="N2261" s="648"/>
      <c r="O2261" s="648"/>
      <c r="P2261" s="647" t="s">
        <v>269</v>
      </c>
      <c r="Q2261" s="647" t="s">
        <v>755</v>
      </c>
      <c r="R2261" s="647" t="s">
        <v>68</v>
      </c>
      <c r="S2261" s="647" t="s">
        <v>109</v>
      </c>
    </row>
    <row r="2262" spans="1:19" s="34" customFormat="1" ht="20.25" customHeight="1">
      <c r="A2262" s="647" t="s">
        <v>235</v>
      </c>
      <c r="B2262" s="648" t="s">
        <v>3570</v>
      </c>
      <c r="C2262" s="647" t="s">
        <v>371</v>
      </c>
      <c r="D2262" s="649" t="s">
        <v>527</v>
      </c>
      <c r="E2262" s="648"/>
      <c r="F2262" s="647" t="s">
        <v>423</v>
      </c>
      <c r="G2262" s="648"/>
      <c r="H2262" s="651">
        <v>47</v>
      </c>
      <c r="I2262" s="651">
        <v>400000</v>
      </c>
      <c r="J2262" s="648"/>
      <c r="K2262" s="653">
        <f t="shared" si="124"/>
        <v>0</v>
      </c>
      <c r="L2262" s="653">
        <f t="shared" si="125"/>
        <v>0</v>
      </c>
      <c r="M2262" s="654">
        <f t="shared" si="126"/>
        <v>18800000</v>
      </c>
      <c r="N2262" s="648"/>
      <c r="O2262" s="648"/>
      <c r="P2262" s="647" t="s">
        <v>1407</v>
      </c>
      <c r="Q2262" s="647" t="s">
        <v>374</v>
      </c>
      <c r="R2262" s="647" t="s">
        <v>375</v>
      </c>
      <c r="S2262" s="647" t="s">
        <v>213</v>
      </c>
    </row>
    <row r="2263" spans="1:19" s="34" customFormat="1" ht="20.25" customHeight="1">
      <c r="A2263" s="658" t="s">
        <v>608</v>
      </c>
      <c r="B2263" s="659" t="s">
        <v>3575</v>
      </c>
      <c r="C2263" s="660" t="s">
        <v>3572</v>
      </c>
      <c r="D2263" s="661" t="s">
        <v>1299</v>
      </c>
      <c r="E2263" s="662"/>
      <c r="F2263" s="658" t="s">
        <v>3576</v>
      </c>
      <c r="G2263" s="658"/>
      <c r="H2263" s="663">
        <v>545</v>
      </c>
      <c r="I2263" s="663">
        <v>306216.40000000002</v>
      </c>
      <c r="J2263" s="663">
        <v>30</v>
      </c>
      <c r="K2263" s="636">
        <f t="shared" si="124"/>
        <v>16350</v>
      </c>
      <c r="L2263" s="636">
        <f t="shared" si="125"/>
        <v>16.350000000000001</v>
      </c>
      <c r="M2263" s="637">
        <f t="shared" si="126"/>
        <v>166887938</v>
      </c>
      <c r="N2263" s="664"/>
      <c r="O2263" s="659" t="s">
        <v>3574</v>
      </c>
      <c r="P2263" s="658" t="s">
        <v>90</v>
      </c>
      <c r="Q2263" s="660" t="s">
        <v>343</v>
      </c>
      <c r="R2263" s="658" t="s">
        <v>60</v>
      </c>
      <c r="S2263" s="658" t="s">
        <v>1682</v>
      </c>
    </row>
    <row r="2264" spans="1:19" s="34" customFormat="1" ht="20.25" customHeight="1">
      <c r="A2264" s="658" t="s">
        <v>608</v>
      </c>
      <c r="B2264" s="659" t="s">
        <v>3575</v>
      </c>
      <c r="C2264" s="660" t="s">
        <v>3572</v>
      </c>
      <c r="D2264" s="661" t="s">
        <v>1299</v>
      </c>
      <c r="E2264" s="662"/>
      <c r="F2264" s="658" t="s">
        <v>1573</v>
      </c>
      <c r="G2264" s="658"/>
      <c r="H2264" s="663">
        <v>508</v>
      </c>
      <c r="I2264" s="663">
        <v>148514.9</v>
      </c>
      <c r="J2264" s="663">
        <v>24</v>
      </c>
      <c r="K2264" s="636">
        <f t="shared" si="124"/>
        <v>12192</v>
      </c>
      <c r="L2264" s="636">
        <f t="shared" si="125"/>
        <v>12.192</v>
      </c>
      <c r="M2264" s="637">
        <f t="shared" si="126"/>
        <v>75445569.200000003</v>
      </c>
      <c r="N2264" s="664"/>
      <c r="O2264" s="659" t="s">
        <v>3577</v>
      </c>
      <c r="P2264" s="658" t="s">
        <v>90</v>
      </c>
      <c r="Q2264" s="660" t="s">
        <v>341</v>
      </c>
      <c r="R2264" s="658" t="s">
        <v>60</v>
      </c>
      <c r="S2264" s="658" t="s">
        <v>1682</v>
      </c>
    </row>
    <row r="2265" spans="1:19" s="34" customFormat="1" ht="20.25" customHeight="1">
      <c r="A2265" s="658" t="s">
        <v>608</v>
      </c>
      <c r="B2265" s="659" t="s">
        <v>3575</v>
      </c>
      <c r="C2265" s="660" t="s">
        <v>3572</v>
      </c>
      <c r="D2265" s="661" t="s">
        <v>1299</v>
      </c>
      <c r="E2265" s="662"/>
      <c r="F2265" s="658" t="s">
        <v>3578</v>
      </c>
      <c r="G2265" s="658"/>
      <c r="H2265" s="663">
        <v>37</v>
      </c>
      <c r="I2265" s="663">
        <v>100000</v>
      </c>
      <c r="J2265" s="663">
        <v>19</v>
      </c>
      <c r="K2265" s="636">
        <f t="shared" si="124"/>
        <v>703</v>
      </c>
      <c r="L2265" s="636">
        <f t="shared" si="125"/>
        <v>0.70299999999999996</v>
      </c>
      <c r="M2265" s="637">
        <f t="shared" si="126"/>
        <v>3700000</v>
      </c>
      <c r="N2265" s="664"/>
      <c r="O2265" s="659" t="s">
        <v>3579</v>
      </c>
      <c r="P2265" s="658" t="s">
        <v>90</v>
      </c>
      <c r="Q2265" s="660" t="s">
        <v>537</v>
      </c>
      <c r="R2265" s="658" t="s">
        <v>60</v>
      </c>
      <c r="S2265" s="658" t="s">
        <v>1682</v>
      </c>
    </row>
    <row r="2266" spans="1:19" s="34" customFormat="1" ht="20.25" customHeight="1">
      <c r="A2266" s="658" t="s">
        <v>741</v>
      </c>
      <c r="B2266" s="659" t="s">
        <v>3580</v>
      </c>
      <c r="C2266" s="660" t="s">
        <v>371</v>
      </c>
      <c r="D2266" s="661" t="s">
        <v>3341</v>
      </c>
      <c r="E2266" s="662"/>
      <c r="F2266" s="658" t="s">
        <v>880</v>
      </c>
      <c r="G2266" s="658"/>
      <c r="H2266" s="663">
        <v>3538</v>
      </c>
      <c r="I2266" s="663">
        <v>2166.4</v>
      </c>
      <c r="J2266" s="663">
        <v>0</v>
      </c>
      <c r="K2266" s="636">
        <f t="shared" si="124"/>
        <v>0</v>
      </c>
      <c r="L2266" s="636">
        <f t="shared" si="125"/>
        <v>0</v>
      </c>
      <c r="M2266" s="637">
        <f t="shared" si="126"/>
        <v>7664723.2000000002</v>
      </c>
      <c r="N2266" s="664"/>
      <c r="O2266" s="659" t="s">
        <v>905</v>
      </c>
      <c r="P2266" s="658" t="s">
        <v>417</v>
      </c>
      <c r="Q2266" s="660" t="s">
        <v>336</v>
      </c>
      <c r="R2266" s="658" t="s">
        <v>73</v>
      </c>
      <c r="S2266" s="658" t="s">
        <v>213</v>
      </c>
    </row>
    <row r="2267" spans="1:19" s="34" customFormat="1" ht="20.25" customHeight="1">
      <c r="A2267" s="658" t="s">
        <v>741</v>
      </c>
      <c r="B2267" s="659" t="s">
        <v>3580</v>
      </c>
      <c r="C2267" s="660" t="s">
        <v>371</v>
      </c>
      <c r="D2267" s="661" t="s">
        <v>3341</v>
      </c>
      <c r="E2267" s="662"/>
      <c r="F2267" s="658" t="s">
        <v>911</v>
      </c>
      <c r="G2267" s="658"/>
      <c r="H2267" s="663">
        <v>3538</v>
      </c>
      <c r="I2267" s="663">
        <v>96285</v>
      </c>
      <c r="J2267" s="663">
        <v>41</v>
      </c>
      <c r="K2267" s="636">
        <f t="shared" si="124"/>
        <v>145058</v>
      </c>
      <c r="L2267" s="636">
        <f t="shared" si="125"/>
        <v>145.05799999999999</v>
      </c>
      <c r="M2267" s="637">
        <f t="shared" si="126"/>
        <v>340656330</v>
      </c>
      <c r="N2267" s="664"/>
      <c r="O2267" s="659" t="s">
        <v>905</v>
      </c>
      <c r="P2267" s="658" t="s">
        <v>417</v>
      </c>
      <c r="Q2267" s="660" t="s">
        <v>403</v>
      </c>
      <c r="R2267" s="658" t="s">
        <v>68</v>
      </c>
      <c r="S2267" s="658" t="s">
        <v>213</v>
      </c>
    </row>
    <row r="2268" spans="1:19" s="34" customFormat="1" ht="20.25" customHeight="1">
      <c r="A2268" s="658" t="s">
        <v>741</v>
      </c>
      <c r="B2268" s="659" t="s">
        <v>3581</v>
      </c>
      <c r="C2268" s="660" t="s">
        <v>371</v>
      </c>
      <c r="D2268" s="661" t="s">
        <v>3341</v>
      </c>
      <c r="E2268" s="662"/>
      <c r="F2268" s="658" t="s">
        <v>589</v>
      </c>
      <c r="G2268" s="658"/>
      <c r="H2268" s="663">
        <v>3538</v>
      </c>
      <c r="I2268" s="663">
        <v>25318.7</v>
      </c>
      <c r="J2268" s="663">
        <v>15</v>
      </c>
      <c r="K2268" s="636">
        <f t="shared" si="124"/>
        <v>53070</v>
      </c>
      <c r="L2268" s="636">
        <f t="shared" si="125"/>
        <v>53.07</v>
      </c>
      <c r="M2268" s="637">
        <f t="shared" si="126"/>
        <v>89577560.600000009</v>
      </c>
      <c r="N2268" s="664"/>
      <c r="O2268" s="659" t="s">
        <v>1120</v>
      </c>
      <c r="P2268" s="658" t="s">
        <v>417</v>
      </c>
      <c r="Q2268" s="660" t="s">
        <v>270</v>
      </c>
      <c r="R2268" s="658" t="s">
        <v>68</v>
      </c>
      <c r="S2268" s="658" t="s">
        <v>213</v>
      </c>
    </row>
    <row r="2269" spans="1:19" s="34" customFormat="1" ht="20.25" customHeight="1">
      <c r="A2269" s="658" t="s">
        <v>741</v>
      </c>
      <c r="B2269" s="659" t="s">
        <v>3581</v>
      </c>
      <c r="C2269" s="660" t="s">
        <v>371</v>
      </c>
      <c r="D2269" s="661" t="s">
        <v>3341</v>
      </c>
      <c r="E2269" s="662"/>
      <c r="F2269" s="658" t="s">
        <v>1387</v>
      </c>
      <c r="G2269" s="658"/>
      <c r="H2269" s="663">
        <v>3538</v>
      </c>
      <c r="I2269" s="663">
        <v>12496</v>
      </c>
      <c r="J2269" s="663">
        <v>0</v>
      </c>
      <c r="K2269" s="636">
        <f t="shared" si="124"/>
        <v>0</v>
      </c>
      <c r="L2269" s="636">
        <f t="shared" si="125"/>
        <v>0</v>
      </c>
      <c r="M2269" s="637">
        <f t="shared" si="126"/>
        <v>44210848</v>
      </c>
      <c r="N2269" s="664"/>
      <c r="O2269" s="659" t="s">
        <v>1120</v>
      </c>
      <c r="P2269" s="658" t="s">
        <v>417</v>
      </c>
      <c r="Q2269" s="660" t="s">
        <v>577</v>
      </c>
      <c r="R2269" s="658" t="s">
        <v>240</v>
      </c>
      <c r="S2269" s="658" t="s">
        <v>213</v>
      </c>
    </row>
    <row r="2270" spans="1:19" s="34" customFormat="1" ht="20.25" customHeight="1">
      <c r="A2270" s="658" t="s">
        <v>741</v>
      </c>
      <c r="B2270" s="659" t="s">
        <v>3581</v>
      </c>
      <c r="C2270" s="660" t="s">
        <v>371</v>
      </c>
      <c r="D2270" s="661" t="s">
        <v>3341</v>
      </c>
      <c r="E2270" s="662"/>
      <c r="F2270" s="658" t="s">
        <v>71</v>
      </c>
      <c r="G2270" s="658"/>
      <c r="H2270" s="663">
        <v>3538</v>
      </c>
      <c r="I2270" s="663">
        <v>32507.7</v>
      </c>
      <c r="J2270" s="663">
        <v>0</v>
      </c>
      <c r="K2270" s="636">
        <f t="shared" si="124"/>
        <v>0</v>
      </c>
      <c r="L2270" s="636">
        <f t="shared" si="125"/>
        <v>0</v>
      </c>
      <c r="M2270" s="637">
        <f t="shared" si="126"/>
        <v>115012242.60000001</v>
      </c>
      <c r="N2270" s="664"/>
      <c r="O2270" s="659" t="s">
        <v>3582</v>
      </c>
      <c r="P2270" s="658" t="s">
        <v>417</v>
      </c>
      <c r="Q2270" s="660" t="s">
        <v>271</v>
      </c>
      <c r="R2270" s="658" t="s">
        <v>73</v>
      </c>
      <c r="S2270" s="658" t="s">
        <v>213</v>
      </c>
    </row>
    <row r="2271" spans="1:19" s="34" customFormat="1" ht="20.25" customHeight="1">
      <c r="A2271" s="658" t="s">
        <v>741</v>
      </c>
      <c r="B2271" s="659" t="s">
        <v>3581</v>
      </c>
      <c r="C2271" s="660" t="s">
        <v>371</v>
      </c>
      <c r="D2271" s="661" t="s">
        <v>3341</v>
      </c>
      <c r="E2271" s="662"/>
      <c r="F2271" s="658" t="s">
        <v>880</v>
      </c>
      <c r="G2271" s="658"/>
      <c r="H2271" s="663">
        <v>3538</v>
      </c>
      <c r="I2271" s="663">
        <v>3055.6</v>
      </c>
      <c r="J2271" s="663">
        <v>0</v>
      </c>
      <c r="K2271" s="636">
        <f t="shared" si="124"/>
        <v>0</v>
      </c>
      <c r="L2271" s="636">
        <f t="shared" si="125"/>
        <v>0</v>
      </c>
      <c r="M2271" s="637">
        <f t="shared" si="126"/>
        <v>10810712.799999999</v>
      </c>
      <c r="N2271" s="664"/>
      <c r="O2271" s="659" t="s">
        <v>3582</v>
      </c>
      <c r="P2271" s="658" t="s">
        <v>417</v>
      </c>
      <c r="Q2271" s="660" t="s">
        <v>336</v>
      </c>
      <c r="R2271" s="658" t="s">
        <v>73</v>
      </c>
      <c r="S2271" s="658" t="s">
        <v>213</v>
      </c>
    </row>
    <row r="2272" spans="1:19" s="34" customFormat="1" ht="20.25" customHeight="1">
      <c r="A2272" s="658" t="s">
        <v>741</v>
      </c>
      <c r="B2272" s="659" t="s">
        <v>3581</v>
      </c>
      <c r="C2272" s="660" t="s">
        <v>371</v>
      </c>
      <c r="D2272" s="661" t="s">
        <v>3341</v>
      </c>
      <c r="E2272" s="662"/>
      <c r="F2272" s="658" t="s">
        <v>880</v>
      </c>
      <c r="G2272" s="658"/>
      <c r="H2272" s="663">
        <v>3538</v>
      </c>
      <c r="I2272" s="663">
        <v>3055.6</v>
      </c>
      <c r="J2272" s="663">
        <v>0</v>
      </c>
      <c r="K2272" s="636">
        <f t="shared" si="124"/>
        <v>0</v>
      </c>
      <c r="L2272" s="636">
        <f t="shared" si="125"/>
        <v>0</v>
      </c>
      <c r="M2272" s="637">
        <f t="shared" si="126"/>
        <v>10810712.799999999</v>
      </c>
      <c r="N2272" s="664"/>
      <c r="O2272" s="659" t="s">
        <v>3582</v>
      </c>
      <c r="P2272" s="658" t="s">
        <v>417</v>
      </c>
      <c r="Q2272" s="660" t="s">
        <v>336</v>
      </c>
      <c r="R2272" s="658" t="s">
        <v>73</v>
      </c>
      <c r="S2272" s="658" t="s">
        <v>213</v>
      </c>
    </row>
    <row r="2273" spans="1:19" s="34" customFormat="1" ht="20.25" customHeight="1">
      <c r="A2273" s="658" t="s">
        <v>741</v>
      </c>
      <c r="B2273" s="659" t="s">
        <v>3581</v>
      </c>
      <c r="C2273" s="660" t="s">
        <v>371</v>
      </c>
      <c r="D2273" s="661" t="s">
        <v>3341</v>
      </c>
      <c r="E2273" s="662"/>
      <c r="F2273" s="658" t="s">
        <v>882</v>
      </c>
      <c r="G2273" s="658"/>
      <c r="H2273" s="663">
        <v>3538</v>
      </c>
      <c r="I2273" s="663">
        <v>7214.5</v>
      </c>
      <c r="J2273" s="663">
        <v>0</v>
      </c>
      <c r="K2273" s="636">
        <f t="shared" si="124"/>
        <v>0</v>
      </c>
      <c r="L2273" s="636">
        <f t="shared" si="125"/>
        <v>0</v>
      </c>
      <c r="M2273" s="637">
        <f t="shared" si="126"/>
        <v>25524901</v>
      </c>
      <c r="N2273" s="664"/>
      <c r="O2273" s="659" t="s">
        <v>3582</v>
      </c>
      <c r="P2273" s="658" t="s">
        <v>417</v>
      </c>
      <c r="Q2273" s="660" t="s">
        <v>336</v>
      </c>
      <c r="R2273" s="658" t="s">
        <v>73</v>
      </c>
      <c r="S2273" s="658" t="s">
        <v>213</v>
      </c>
    </row>
    <row r="2274" spans="1:19" s="34" customFormat="1" ht="20.25" customHeight="1">
      <c r="A2274" s="658" t="s">
        <v>741</v>
      </c>
      <c r="B2274" s="659" t="s">
        <v>3581</v>
      </c>
      <c r="C2274" s="660" t="s">
        <v>371</v>
      </c>
      <c r="D2274" s="661" t="s">
        <v>3341</v>
      </c>
      <c r="E2274" s="662"/>
      <c r="F2274" s="658" t="s">
        <v>881</v>
      </c>
      <c r="G2274" s="658"/>
      <c r="H2274" s="663">
        <v>3538</v>
      </c>
      <c r="I2274" s="663">
        <v>9166.7000000000007</v>
      </c>
      <c r="J2274" s="663">
        <v>0</v>
      </c>
      <c r="K2274" s="636">
        <f t="shared" si="124"/>
        <v>0</v>
      </c>
      <c r="L2274" s="636">
        <f t="shared" si="125"/>
        <v>0</v>
      </c>
      <c r="M2274" s="637">
        <f t="shared" si="126"/>
        <v>32431784.600000001</v>
      </c>
      <c r="N2274" s="664"/>
      <c r="O2274" s="659" t="s">
        <v>3582</v>
      </c>
      <c r="P2274" s="658" t="s">
        <v>417</v>
      </c>
      <c r="Q2274" s="660" t="s">
        <v>336</v>
      </c>
      <c r="R2274" s="658" t="s">
        <v>73</v>
      </c>
      <c r="S2274" s="658" t="s">
        <v>213</v>
      </c>
    </row>
    <row r="2275" spans="1:19" s="34" customFormat="1" ht="20.25" customHeight="1">
      <c r="A2275" s="658" t="s">
        <v>741</v>
      </c>
      <c r="B2275" s="659" t="s">
        <v>3581</v>
      </c>
      <c r="C2275" s="660" t="s">
        <v>371</v>
      </c>
      <c r="D2275" s="661" t="s">
        <v>3341</v>
      </c>
      <c r="E2275" s="662"/>
      <c r="F2275" s="658" t="s">
        <v>75</v>
      </c>
      <c r="G2275" s="658"/>
      <c r="H2275" s="663">
        <v>1769</v>
      </c>
      <c r="I2275" s="663">
        <v>40597.9</v>
      </c>
      <c r="J2275" s="663">
        <v>0</v>
      </c>
      <c r="K2275" s="636">
        <f t="shared" si="124"/>
        <v>0</v>
      </c>
      <c r="L2275" s="636">
        <f t="shared" si="125"/>
        <v>0</v>
      </c>
      <c r="M2275" s="637">
        <f t="shared" si="126"/>
        <v>71817685.100000009</v>
      </c>
      <c r="N2275" s="664"/>
      <c r="O2275" s="659" t="s">
        <v>3583</v>
      </c>
      <c r="P2275" s="658" t="s">
        <v>417</v>
      </c>
      <c r="Q2275" s="660" t="s">
        <v>272</v>
      </c>
      <c r="R2275" s="658" t="s">
        <v>73</v>
      </c>
      <c r="S2275" s="658" t="s">
        <v>213</v>
      </c>
    </row>
    <row r="2276" spans="1:19" s="34" customFormat="1" ht="20.25" customHeight="1">
      <c r="A2276" s="658" t="s">
        <v>741</v>
      </c>
      <c r="B2276" s="659" t="s">
        <v>3581</v>
      </c>
      <c r="C2276" s="660" t="s">
        <v>371</v>
      </c>
      <c r="D2276" s="661" t="s">
        <v>3341</v>
      </c>
      <c r="E2276" s="662"/>
      <c r="F2276" s="658" t="s">
        <v>81</v>
      </c>
      <c r="G2276" s="658"/>
      <c r="H2276" s="663">
        <v>1769</v>
      </c>
      <c r="I2276" s="663">
        <v>5729.5</v>
      </c>
      <c r="J2276" s="663">
        <v>0</v>
      </c>
      <c r="K2276" s="636">
        <f t="shared" si="124"/>
        <v>0</v>
      </c>
      <c r="L2276" s="636">
        <f t="shared" si="125"/>
        <v>0</v>
      </c>
      <c r="M2276" s="637">
        <f t="shared" si="126"/>
        <v>10135485.5</v>
      </c>
      <c r="N2276" s="664"/>
      <c r="O2276" s="659" t="s">
        <v>3583</v>
      </c>
      <c r="P2276" s="658" t="s">
        <v>417</v>
      </c>
      <c r="Q2276" s="660" t="s">
        <v>336</v>
      </c>
      <c r="R2276" s="658" t="s">
        <v>73</v>
      </c>
      <c r="S2276" s="658" t="s">
        <v>213</v>
      </c>
    </row>
    <row r="2277" spans="1:19" s="34" customFormat="1" ht="20.25" customHeight="1">
      <c r="A2277" s="658" t="s">
        <v>741</v>
      </c>
      <c r="B2277" s="659" t="s">
        <v>3581</v>
      </c>
      <c r="C2277" s="660" t="s">
        <v>371</v>
      </c>
      <c r="D2277" s="661" t="s">
        <v>3341</v>
      </c>
      <c r="E2277" s="662"/>
      <c r="F2277" s="658" t="s">
        <v>1937</v>
      </c>
      <c r="G2277" s="658"/>
      <c r="H2277" s="663">
        <v>1769</v>
      </c>
      <c r="I2277" s="663">
        <v>8348.7999999999993</v>
      </c>
      <c r="J2277" s="663">
        <v>0</v>
      </c>
      <c r="K2277" s="636">
        <f t="shared" si="124"/>
        <v>0</v>
      </c>
      <c r="L2277" s="636">
        <f t="shared" si="125"/>
        <v>0</v>
      </c>
      <c r="M2277" s="637">
        <f t="shared" si="126"/>
        <v>14769027.199999999</v>
      </c>
      <c r="N2277" s="664"/>
      <c r="O2277" s="659" t="s">
        <v>3583</v>
      </c>
      <c r="P2277" s="658" t="s">
        <v>417</v>
      </c>
      <c r="Q2277" s="660" t="s">
        <v>336</v>
      </c>
      <c r="R2277" s="658" t="s">
        <v>73</v>
      </c>
      <c r="S2277" s="658" t="s">
        <v>213</v>
      </c>
    </row>
    <row r="2278" spans="1:19" s="34" customFormat="1" ht="20.25" customHeight="1">
      <c r="A2278" s="658" t="s">
        <v>741</v>
      </c>
      <c r="B2278" s="659" t="s">
        <v>3581</v>
      </c>
      <c r="C2278" s="660" t="s">
        <v>371</v>
      </c>
      <c r="D2278" s="661" t="s">
        <v>3341</v>
      </c>
      <c r="E2278" s="662"/>
      <c r="F2278" s="658" t="s">
        <v>367</v>
      </c>
      <c r="G2278" s="658"/>
      <c r="H2278" s="663">
        <v>1769</v>
      </c>
      <c r="I2278" s="663">
        <v>4501.8</v>
      </c>
      <c r="J2278" s="663">
        <v>0</v>
      </c>
      <c r="K2278" s="636">
        <f t="shared" si="124"/>
        <v>0</v>
      </c>
      <c r="L2278" s="636">
        <f t="shared" si="125"/>
        <v>0</v>
      </c>
      <c r="M2278" s="637">
        <f t="shared" si="126"/>
        <v>7963684.2000000002</v>
      </c>
      <c r="N2278" s="664"/>
      <c r="O2278" s="659" t="s">
        <v>3583</v>
      </c>
      <c r="P2278" s="658" t="s">
        <v>417</v>
      </c>
      <c r="Q2278" s="660" t="s">
        <v>336</v>
      </c>
      <c r="R2278" s="658" t="s">
        <v>73</v>
      </c>
      <c r="S2278" s="658" t="s">
        <v>213</v>
      </c>
    </row>
    <row r="2279" spans="1:19" s="34" customFormat="1" ht="20.25" customHeight="1">
      <c r="A2279" s="658" t="s">
        <v>741</v>
      </c>
      <c r="B2279" s="659" t="s">
        <v>3581</v>
      </c>
      <c r="C2279" s="660" t="s">
        <v>371</v>
      </c>
      <c r="D2279" s="661" t="s">
        <v>3341</v>
      </c>
      <c r="E2279" s="662"/>
      <c r="F2279" s="658" t="s">
        <v>83</v>
      </c>
      <c r="G2279" s="658"/>
      <c r="H2279" s="663">
        <v>1769</v>
      </c>
      <c r="I2279" s="663">
        <v>9822.1</v>
      </c>
      <c r="J2279" s="663">
        <v>0</v>
      </c>
      <c r="K2279" s="636">
        <f t="shared" si="124"/>
        <v>0</v>
      </c>
      <c r="L2279" s="636">
        <f t="shared" si="125"/>
        <v>0</v>
      </c>
      <c r="M2279" s="637">
        <f t="shared" si="126"/>
        <v>17375294.900000002</v>
      </c>
      <c r="N2279" s="664"/>
      <c r="O2279" s="659" t="s">
        <v>3583</v>
      </c>
      <c r="P2279" s="658" t="s">
        <v>417</v>
      </c>
      <c r="Q2279" s="660" t="s">
        <v>336</v>
      </c>
      <c r="R2279" s="658" t="s">
        <v>73</v>
      </c>
      <c r="S2279" s="658" t="s">
        <v>213</v>
      </c>
    </row>
    <row r="2280" spans="1:19" s="34" customFormat="1" ht="20.25" customHeight="1">
      <c r="A2280" s="658" t="s">
        <v>741</v>
      </c>
      <c r="B2280" s="659" t="s">
        <v>3581</v>
      </c>
      <c r="C2280" s="660" t="s">
        <v>371</v>
      </c>
      <c r="D2280" s="661" t="s">
        <v>3341</v>
      </c>
      <c r="E2280" s="662"/>
      <c r="F2280" s="658" t="s">
        <v>3584</v>
      </c>
      <c r="G2280" s="658"/>
      <c r="H2280" s="663">
        <v>1769</v>
      </c>
      <c r="I2280" s="663">
        <v>96370</v>
      </c>
      <c r="J2280" s="663">
        <v>0</v>
      </c>
      <c r="K2280" s="636">
        <f t="shared" si="124"/>
        <v>0</v>
      </c>
      <c r="L2280" s="636">
        <f t="shared" si="125"/>
        <v>0</v>
      </c>
      <c r="M2280" s="637">
        <f t="shared" si="126"/>
        <v>170478530</v>
      </c>
      <c r="N2280" s="664"/>
      <c r="O2280" s="659" t="s">
        <v>3070</v>
      </c>
      <c r="P2280" s="658" t="s">
        <v>417</v>
      </c>
      <c r="Q2280" s="660" t="s">
        <v>276</v>
      </c>
      <c r="R2280" s="658" t="s">
        <v>73</v>
      </c>
      <c r="S2280" s="658" t="s">
        <v>213</v>
      </c>
    </row>
    <row r="2281" spans="1:19" s="34" customFormat="1" ht="20.25" customHeight="1">
      <c r="A2281" s="658" t="s">
        <v>741</v>
      </c>
      <c r="B2281" s="659" t="s">
        <v>3581</v>
      </c>
      <c r="C2281" s="660" t="s">
        <v>371</v>
      </c>
      <c r="D2281" s="661" t="s">
        <v>3341</v>
      </c>
      <c r="E2281" s="662"/>
      <c r="F2281" s="658" t="s">
        <v>1580</v>
      </c>
      <c r="G2281" s="658"/>
      <c r="H2281" s="663">
        <v>1769</v>
      </c>
      <c r="I2281" s="663">
        <v>9432</v>
      </c>
      <c r="J2281" s="663">
        <v>0</v>
      </c>
      <c r="K2281" s="636">
        <f t="shared" si="124"/>
        <v>0</v>
      </c>
      <c r="L2281" s="636">
        <f t="shared" si="125"/>
        <v>0</v>
      </c>
      <c r="M2281" s="637">
        <f t="shared" si="126"/>
        <v>16685208</v>
      </c>
      <c r="N2281" s="664"/>
      <c r="O2281" s="659" t="s">
        <v>3070</v>
      </c>
      <c r="P2281" s="658" t="s">
        <v>417</v>
      </c>
      <c r="Q2281" s="660" t="s">
        <v>336</v>
      </c>
      <c r="R2281" s="658" t="s">
        <v>73</v>
      </c>
      <c r="S2281" s="658" t="s">
        <v>213</v>
      </c>
    </row>
    <row r="2282" spans="1:19" s="34" customFormat="1" ht="20.25" customHeight="1">
      <c r="A2282" s="658" t="s">
        <v>741</v>
      </c>
      <c r="B2282" s="659" t="s">
        <v>3581</v>
      </c>
      <c r="C2282" s="660" t="s">
        <v>371</v>
      </c>
      <c r="D2282" s="661" t="s">
        <v>3341</v>
      </c>
      <c r="E2282" s="662"/>
      <c r="F2282" s="658" t="s">
        <v>81</v>
      </c>
      <c r="G2282" s="658"/>
      <c r="H2282" s="663">
        <v>1769</v>
      </c>
      <c r="I2282" s="663">
        <v>5741.2</v>
      </c>
      <c r="J2282" s="663">
        <v>0</v>
      </c>
      <c r="K2282" s="636">
        <f t="shared" si="124"/>
        <v>0</v>
      </c>
      <c r="L2282" s="636">
        <f t="shared" si="125"/>
        <v>0</v>
      </c>
      <c r="M2282" s="637">
        <f t="shared" si="126"/>
        <v>10156182.799999999</v>
      </c>
      <c r="N2282" s="664"/>
      <c r="O2282" s="659" t="s">
        <v>3070</v>
      </c>
      <c r="P2282" s="658" t="s">
        <v>417</v>
      </c>
      <c r="Q2282" s="660" t="s">
        <v>336</v>
      </c>
      <c r="R2282" s="658" t="s">
        <v>73</v>
      </c>
      <c r="S2282" s="658" t="s">
        <v>213</v>
      </c>
    </row>
    <row r="2283" spans="1:19" s="34" customFormat="1" ht="20.25" customHeight="1">
      <c r="A2283" s="658" t="s">
        <v>741</v>
      </c>
      <c r="B2283" s="659" t="s">
        <v>3581</v>
      </c>
      <c r="C2283" s="660" t="s">
        <v>371</v>
      </c>
      <c r="D2283" s="661" t="s">
        <v>3341</v>
      </c>
      <c r="E2283" s="662"/>
      <c r="F2283" s="658" t="s">
        <v>82</v>
      </c>
      <c r="G2283" s="658"/>
      <c r="H2283" s="663">
        <v>1769</v>
      </c>
      <c r="I2283" s="663">
        <v>15583.2</v>
      </c>
      <c r="J2283" s="663">
        <v>0</v>
      </c>
      <c r="K2283" s="636">
        <f t="shared" si="124"/>
        <v>0</v>
      </c>
      <c r="L2283" s="636">
        <f t="shared" si="125"/>
        <v>0</v>
      </c>
      <c r="M2283" s="637">
        <f t="shared" si="126"/>
        <v>27566680.800000001</v>
      </c>
      <c r="N2283" s="664"/>
      <c r="O2283" s="659" t="s">
        <v>3070</v>
      </c>
      <c r="P2283" s="658" t="s">
        <v>417</v>
      </c>
      <c r="Q2283" s="660" t="s">
        <v>336</v>
      </c>
      <c r="R2283" s="658" t="s">
        <v>73</v>
      </c>
      <c r="S2283" s="658" t="s">
        <v>213</v>
      </c>
    </row>
    <row r="2284" spans="1:19" s="34" customFormat="1" ht="20.25" customHeight="1">
      <c r="A2284" s="658" t="s">
        <v>741</v>
      </c>
      <c r="B2284" s="659" t="s">
        <v>3581</v>
      </c>
      <c r="C2284" s="660" t="s">
        <v>371</v>
      </c>
      <c r="D2284" s="661" t="s">
        <v>3341</v>
      </c>
      <c r="E2284" s="662"/>
      <c r="F2284" s="658" t="s">
        <v>1331</v>
      </c>
      <c r="G2284" s="658"/>
      <c r="H2284" s="663">
        <v>1769</v>
      </c>
      <c r="I2284" s="663">
        <v>7873.6</v>
      </c>
      <c r="J2284" s="663">
        <v>0</v>
      </c>
      <c r="K2284" s="636">
        <f t="shared" si="124"/>
        <v>0</v>
      </c>
      <c r="L2284" s="636">
        <f t="shared" si="125"/>
        <v>0</v>
      </c>
      <c r="M2284" s="637">
        <f t="shared" si="126"/>
        <v>13928398.4</v>
      </c>
      <c r="N2284" s="664"/>
      <c r="O2284" s="659" t="s">
        <v>3070</v>
      </c>
      <c r="P2284" s="658" t="s">
        <v>417</v>
      </c>
      <c r="Q2284" s="660" t="s">
        <v>336</v>
      </c>
      <c r="R2284" s="658" t="s">
        <v>73</v>
      </c>
      <c r="S2284" s="658" t="s">
        <v>213</v>
      </c>
    </row>
    <row r="2285" spans="1:19" s="34" customFormat="1" ht="20.25" customHeight="1">
      <c r="A2285" s="658" t="s">
        <v>741</v>
      </c>
      <c r="B2285" s="659" t="s">
        <v>3581</v>
      </c>
      <c r="C2285" s="660" t="s">
        <v>371</v>
      </c>
      <c r="D2285" s="661" t="s">
        <v>3341</v>
      </c>
      <c r="E2285" s="662"/>
      <c r="F2285" s="658" t="s">
        <v>957</v>
      </c>
      <c r="G2285" s="658"/>
      <c r="H2285" s="663">
        <v>1769</v>
      </c>
      <c r="I2285" s="663">
        <v>66501.3</v>
      </c>
      <c r="J2285" s="663">
        <v>0</v>
      </c>
      <c r="K2285" s="636">
        <f t="shared" si="124"/>
        <v>0</v>
      </c>
      <c r="L2285" s="636">
        <f t="shared" si="125"/>
        <v>0</v>
      </c>
      <c r="M2285" s="637">
        <f t="shared" si="126"/>
        <v>117640799.7</v>
      </c>
      <c r="N2285" s="664"/>
      <c r="O2285" s="659" t="s">
        <v>3585</v>
      </c>
      <c r="P2285" s="658" t="s">
        <v>417</v>
      </c>
      <c r="Q2285" s="660" t="s">
        <v>278</v>
      </c>
      <c r="R2285" s="658" t="s">
        <v>73</v>
      </c>
      <c r="S2285" s="658" t="s">
        <v>213</v>
      </c>
    </row>
    <row r="2286" spans="1:19" s="34" customFormat="1" ht="20.25" customHeight="1">
      <c r="A2286" s="658" t="s">
        <v>741</v>
      </c>
      <c r="B2286" s="659" t="s">
        <v>3581</v>
      </c>
      <c r="C2286" s="660" t="s">
        <v>371</v>
      </c>
      <c r="D2286" s="661" t="s">
        <v>3341</v>
      </c>
      <c r="E2286" s="662"/>
      <c r="F2286" s="658" t="s">
        <v>3586</v>
      </c>
      <c r="G2286" s="658"/>
      <c r="H2286" s="663">
        <v>1769</v>
      </c>
      <c r="I2286" s="663">
        <v>7498.7</v>
      </c>
      <c r="J2286" s="663">
        <v>0</v>
      </c>
      <c r="K2286" s="636">
        <f t="shared" si="124"/>
        <v>0</v>
      </c>
      <c r="L2286" s="636">
        <f t="shared" si="125"/>
        <v>0</v>
      </c>
      <c r="M2286" s="637">
        <f t="shared" si="126"/>
        <v>13265200.299999999</v>
      </c>
      <c r="N2286" s="664"/>
      <c r="O2286" s="659" t="s">
        <v>3585</v>
      </c>
      <c r="P2286" s="658" t="s">
        <v>417</v>
      </c>
      <c r="Q2286" s="660" t="s">
        <v>336</v>
      </c>
      <c r="R2286" s="658" t="s">
        <v>73</v>
      </c>
      <c r="S2286" s="658" t="s">
        <v>213</v>
      </c>
    </row>
    <row r="2287" spans="1:19" s="34" customFormat="1" ht="20.25" customHeight="1">
      <c r="A2287" s="658" t="s">
        <v>741</v>
      </c>
      <c r="B2287" s="659" t="s">
        <v>3581</v>
      </c>
      <c r="C2287" s="660" t="s">
        <v>371</v>
      </c>
      <c r="D2287" s="661" t="s">
        <v>3341</v>
      </c>
      <c r="E2287" s="662"/>
      <c r="F2287" s="658" t="s">
        <v>985</v>
      </c>
      <c r="G2287" s="658"/>
      <c r="H2287" s="663">
        <v>1769</v>
      </c>
      <c r="I2287" s="663">
        <v>6200</v>
      </c>
      <c r="J2287" s="663">
        <v>0</v>
      </c>
      <c r="K2287" s="636">
        <f t="shared" si="124"/>
        <v>0</v>
      </c>
      <c r="L2287" s="636">
        <f t="shared" si="125"/>
        <v>0</v>
      </c>
      <c r="M2287" s="637">
        <f t="shared" si="126"/>
        <v>10967800</v>
      </c>
      <c r="N2287" s="664"/>
      <c r="O2287" s="659" t="s">
        <v>1434</v>
      </c>
      <c r="P2287" s="658" t="s">
        <v>417</v>
      </c>
      <c r="Q2287" s="660" t="s">
        <v>336</v>
      </c>
      <c r="R2287" s="658" t="s">
        <v>73</v>
      </c>
      <c r="S2287" s="658" t="s">
        <v>213</v>
      </c>
    </row>
    <row r="2288" spans="1:19" s="34" customFormat="1" ht="20.25" customHeight="1">
      <c r="A2288" s="658" t="s">
        <v>741</v>
      </c>
      <c r="B2288" s="659" t="s">
        <v>3581</v>
      </c>
      <c r="C2288" s="660" t="s">
        <v>371</v>
      </c>
      <c r="D2288" s="661" t="s">
        <v>3341</v>
      </c>
      <c r="E2288" s="662"/>
      <c r="F2288" s="658" t="s">
        <v>985</v>
      </c>
      <c r="G2288" s="658"/>
      <c r="H2288" s="663">
        <v>1769</v>
      </c>
      <c r="I2288" s="663">
        <v>6200</v>
      </c>
      <c r="J2288" s="663">
        <v>0</v>
      </c>
      <c r="K2288" s="636">
        <f t="shared" si="124"/>
        <v>0</v>
      </c>
      <c r="L2288" s="636">
        <f t="shared" si="125"/>
        <v>0</v>
      </c>
      <c r="M2288" s="637">
        <f t="shared" si="126"/>
        <v>10967800</v>
      </c>
      <c r="N2288" s="664"/>
      <c r="O2288" s="659" t="s">
        <v>1434</v>
      </c>
      <c r="P2288" s="658" t="s">
        <v>417</v>
      </c>
      <c r="Q2288" s="660" t="s">
        <v>336</v>
      </c>
      <c r="R2288" s="658" t="s">
        <v>73</v>
      </c>
      <c r="S2288" s="658" t="s">
        <v>213</v>
      </c>
    </row>
    <row r="2289" spans="1:19" s="34" customFormat="1" ht="20.25" customHeight="1">
      <c r="A2289" s="658" t="s">
        <v>741</v>
      </c>
      <c r="B2289" s="659" t="s">
        <v>3581</v>
      </c>
      <c r="C2289" s="660" t="s">
        <v>371</v>
      </c>
      <c r="D2289" s="661" t="s">
        <v>3341</v>
      </c>
      <c r="E2289" s="662"/>
      <c r="F2289" s="658" t="s">
        <v>1004</v>
      </c>
      <c r="G2289" s="658"/>
      <c r="H2289" s="663">
        <v>1769</v>
      </c>
      <c r="I2289" s="663">
        <v>11400</v>
      </c>
      <c r="J2289" s="663">
        <v>0</v>
      </c>
      <c r="K2289" s="636">
        <f t="shared" si="124"/>
        <v>0</v>
      </c>
      <c r="L2289" s="636">
        <f t="shared" si="125"/>
        <v>0</v>
      </c>
      <c r="M2289" s="637">
        <f t="shared" si="126"/>
        <v>20166600</v>
      </c>
      <c r="N2289" s="664"/>
      <c r="O2289" s="659" t="s">
        <v>1020</v>
      </c>
      <c r="P2289" s="658" t="s">
        <v>417</v>
      </c>
      <c r="Q2289" s="660" t="s">
        <v>336</v>
      </c>
      <c r="R2289" s="658" t="s">
        <v>73</v>
      </c>
      <c r="S2289" s="658" t="s">
        <v>213</v>
      </c>
    </row>
    <row r="2290" spans="1:19" s="34" customFormat="1" ht="20.25" customHeight="1">
      <c r="A2290" s="658" t="s">
        <v>741</v>
      </c>
      <c r="B2290" s="659" t="s">
        <v>3581</v>
      </c>
      <c r="C2290" s="660" t="s">
        <v>371</v>
      </c>
      <c r="D2290" s="661" t="s">
        <v>3341</v>
      </c>
      <c r="E2290" s="662"/>
      <c r="F2290" s="658" t="s">
        <v>1004</v>
      </c>
      <c r="G2290" s="658"/>
      <c r="H2290" s="663">
        <v>1769</v>
      </c>
      <c r="I2290" s="663">
        <v>11400</v>
      </c>
      <c r="J2290" s="663">
        <v>0</v>
      </c>
      <c r="K2290" s="636">
        <f t="shared" si="124"/>
        <v>0</v>
      </c>
      <c r="L2290" s="636">
        <f t="shared" si="125"/>
        <v>0</v>
      </c>
      <c r="M2290" s="637">
        <f t="shared" si="126"/>
        <v>20166600</v>
      </c>
      <c r="N2290" s="664"/>
      <c r="O2290" s="659" t="s">
        <v>1020</v>
      </c>
      <c r="P2290" s="658" t="s">
        <v>417</v>
      </c>
      <c r="Q2290" s="660" t="s">
        <v>336</v>
      </c>
      <c r="R2290" s="658" t="s">
        <v>73</v>
      </c>
      <c r="S2290" s="658" t="s">
        <v>213</v>
      </c>
    </row>
    <row r="2291" spans="1:19" s="34" customFormat="1" ht="20.25" customHeight="1">
      <c r="A2291" s="658" t="s">
        <v>741</v>
      </c>
      <c r="B2291" s="659" t="s">
        <v>3581</v>
      </c>
      <c r="C2291" s="660" t="s">
        <v>371</v>
      </c>
      <c r="D2291" s="661" t="s">
        <v>3341</v>
      </c>
      <c r="E2291" s="662"/>
      <c r="F2291" s="658" t="s">
        <v>1004</v>
      </c>
      <c r="G2291" s="658"/>
      <c r="H2291" s="663">
        <v>1769</v>
      </c>
      <c r="I2291" s="663">
        <v>7528.3</v>
      </c>
      <c r="J2291" s="663">
        <v>0</v>
      </c>
      <c r="K2291" s="636">
        <f t="shared" si="124"/>
        <v>0</v>
      </c>
      <c r="L2291" s="636">
        <f t="shared" si="125"/>
        <v>0</v>
      </c>
      <c r="M2291" s="637">
        <f t="shared" si="126"/>
        <v>13317562.700000001</v>
      </c>
      <c r="N2291" s="664"/>
      <c r="O2291" s="659" t="s">
        <v>3587</v>
      </c>
      <c r="P2291" s="658" t="s">
        <v>417</v>
      </c>
      <c r="Q2291" s="660" t="s">
        <v>336</v>
      </c>
      <c r="R2291" s="658" t="s">
        <v>73</v>
      </c>
      <c r="S2291" s="658" t="s">
        <v>213</v>
      </c>
    </row>
    <row r="2292" spans="1:19" s="34" customFormat="1" ht="20.25" customHeight="1">
      <c r="A2292" s="658" t="s">
        <v>741</v>
      </c>
      <c r="B2292" s="659" t="s">
        <v>3581</v>
      </c>
      <c r="C2292" s="660" t="s">
        <v>371</v>
      </c>
      <c r="D2292" s="661" t="s">
        <v>3341</v>
      </c>
      <c r="E2292" s="662"/>
      <c r="F2292" s="658" t="s">
        <v>84</v>
      </c>
      <c r="G2292" s="658"/>
      <c r="H2292" s="663">
        <v>1769</v>
      </c>
      <c r="I2292" s="663">
        <v>6257.3</v>
      </c>
      <c r="J2292" s="663">
        <v>0</v>
      </c>
      <c r="K2292" s="636">
        <f t="shared" si="124"/>
        <v>0</v>
      </c>
      <c r="L2292" s="636">
        <f t="shared" si="125"/>
        <v>0</v>
      </c>
      <c r="M2292" s="637">
        <f t="shared" si="126"/>
        <v>11069163.700000001</v>
      </c>
      <c r="N2292" s="664"/>
      <c r="O2292" s="659" t="s">
        <v>3587</v>
      </c>
      <c r="P2292" s="658" t="s">
        <v>417</v>
      </c>
      <c r="Q2292" s="660" t="s">
        <v>336</v>
      </c>
      <c r="R2292" s="658" t="s">
        <v>73</v>
      </c>
      <c r="S2292" s="658" t="s">
        <v>213</v>
      </c>
    </row>
    <row r="2293" spans="1:19" s="34" customFormat="1" ht="20.25" customHeight="1">
      <c r="A2293" s="658" t="s">
        <v>741</v>
      </c>
      <c r="B2293" s="659" t="s">
        <v>3581</v>
      </c>
      <c r="C2293" s="660" t="s">
        <v>371</v>
      </c>
      <c r="D2293" s="661" t="s">
        <v>3341</v>
      </c>
      <c r="E2293" s="662"/>
      <c r="F2293" s="658" t="s">
        <v>442</v>
      </c>
      <c r="G2293" s="658"/>
      <c r="H2293" s="663">
        <v>1769</v>
      </c>
      <c r="I2293" s="663">
        <v>651.79999999999995</v>
      </c>
      <c r="J2293" s="663">
        <v>0</v>
      </c>
      <c r="K2293" s="636">
        <f t="shared" si="124"/>
        <v>0</v>
      </c>
      <c r="L2293" s="636">
        <f t="shared" si="125"/>
        <v>0</v>
      </c>
      <c r="M2293" s="637">
        <f t="shared" si="126"/>
        <v>1153034.2</v>
      </c>
      <c r="N2293" s="664"/>
      <c r="O2293" s="659" t="s">
        <v>3587</v>
      </c>
      <c r="P2293" s="658" t="s">
        <v>417</v>
      </c>
      <c r="Q2293" s="660" t="s">
        <v>336</v>
      </c>
      <c r="R2293" s="658" t="s">
        <v>73</v>
      </c>
      <c r="S2293" s="658" t="s">
        <v>213</v>
      </c>
    </row>
    <row r="2294" spans="1:19" s="34" customFormat="1" ht="20.25" customHeight="1">
      <c r="A2294" s="658" t="s">
        <v>741</v>
      </c>
      <c r="B2294" s="659" t="s">
        <v>3581</v>
      </c>
      <c r="C2294" s="660" t="s">
        <v>371</v>
      </c>
      <c r="D2294" s="661" t="s">
        <v>3341</v>
      </c>
      <c r="E2294" s="662"/>
      <c r="F2294" s="658" t="s">
        <v>81</v>
      </c>
      <c r="G2294" s="658"/>
      <c r="H2294" s="663">
        <v>1769</v>
      </c>
      <c r="I2294" s="663">
        <v>4562.6000000000004</v>
      </c>
      <c r="J2294" s="663">
        <v>0</v>
      </c>
      <c r="K2294" s="636">
        <f t="shared" si="124"/>
        <v>0</v>
      </c>
      <c r="L2294" s="636">
        <f t="shared" si="125"/>
        <v>0</v>
      </c>
      <c r="M2294" s="637">
        <f t="shared" si="126"/>
        <v>8071239.4000000004</v>
      </c>
      <c r="N2294" s="664"/>
      <c r="O2294" s="659" t="s">
        <v>3587</v>
      </c>
      <c r="P2294" s="658" t="s">
        <v>417</v>
      </c>
      <c r="Q2294" s="660" t="s">
        <v>336</v>
      </c>
      <c r="R2294" s="658" t="s">
        <v>73</v>
      </c>
      <c r="S2294" s="658" t="s">
        <v>213</v>
      </c>
    </row>
    <row r="2295" spans="1:19" s="34" customFormat="1" ht="20.25" customHeight="1">
      <c r="A2295" s="658" t="s">
        <v>741</v>
      </c>
      <c r="B2295" s="659" t="s">
        <v>3581</v>
      </c>
      <c r="C2295" s="660" t="s">
        <v>371</v>
      </c>
      <c r="D2295" s="661" t="s">
        <v>3341</v>
      </c>
      <c r="E2295" s="662"/>
      <c r="F2295" s="658" t="s">
        <v>350</v>
      </c>
      <c r="G2295" s="658"/>
      <c r="H2295" s="663">
        <v>1769</v>
      </c>
      <c r="I2295" s="663">
        <v>9169.7000000000007</v>
      </c>
      <c r="J2295" s="663">
        <v>0</v>
      </c>
      <c r="K2295" s="636">
        <f t="shared" si="124"/>
        <v>0</v>
      </c>
      <c r="L2295" s="636">
        <f t="shared" si="125"/>
        <v>0</v>
      </c>
      <c r="M2295" s="637">
        <f t="shared" si="126"/>
        <v>16221199.300000001</v>
      </c>
      <c r="N2295" s="664"/>
      <c r="O2295" s="659" t="s">
        <v>11</v>
      </c>
      <c r="P2295" s="658" t="s">
        <v>417</v>
      </c>
      <c r="Q2295" s="660" t="s">
        <v>336</v>
      </c>
      <c r="R2295" s="658" t="s">
        <v>73</v>
      </c>
      <c r="S2295" s="658" t="s">
        <v>213</v>
      </c>
    </row>
    <row r="2296" spans="1:19" s="34" customFormat="1" ht="20.25" customHeight="1">
      <c r="A2296" s="658" t="s">
        <v>741</v>
      </c>
      <c r="B2296" s="659" t="s">
        <v>3581</v>
      </c>
      <c r="C2296" s="660" t="s">
        <v>371</v>
      </c>
      <c r="D2296" s="661" t="s">
        <v>3341</v>
      </c>
      <c r="E2296" s="662"/>
      <c r="F2296" s="658" t="s">
        <v>366</v>
      </c>
      <c r="G2296" s="658"/>
      <c r="H2296" s="663">
        <v>1769</v>
      </c>
      <c r="I2296" s="663">
        <v>3754.5</v>
      </c>
      <c r="J2296" s="663">
        <v>0</v>
      </c>
      <c r="K2296" s="636">
        <f t="shared" si="124"/>
        <v>0</v>
      </c>
      <c r="L2296" s="636">
        <f t="shared" si="125"/>
        <v>0</v>
      </c>
      <c r="M2296" s="637">
        <f t="shared" si="126"/>
        <v>6641710.5</v>
      </c>
      <c r="N2296" s="664"/>
      <c r="O2296" s="659" t="s">
        <v>11</v>
      </c>
      <c r="P2296" s="658" t="s">
        <v>417</v>
      </c>
      <c r="Q2296" s="660" t="s">
        <v>336</v>
      </c>
      <c r="R2296" s="658" t="s">
        <v>73</v>
      </c>
      <c r="S2296" s="658" t="s">
        <v>213</v>
      </c>
    </row>
    <row r="2297" spans="1:19" s="34" customFormat="1" ht="20.25" customHeight="1">
      <c r="A2297" s="658" t="s">
        <v>741</v>
      </c>
      <c r="B2297" s="659" t="s">
        <v>3581</v>
      </c>
      <c r="C2297" s="660" t="s">
        <v>371</v>
      </c>
      <c r="D2297" s="661" t="s">
        <v>3341</v>
      </c>
      <c r="E2297" s="662"/>
      <c r="F2297" s="658" t="s">
        <v>509</v>
      </c>
      <c r="G2297" s="658"/>
      <c r="H2297" s="663">
        <v>1769</v>
      </c>
      <c r="I2297" s="663">
        <v>1299.5999999999999</v>
      </c>
      <c r="J2297" s="663">
        <v>0</v>
      </c>
      <c r="K2297" s="636">
        <f t="shared" si="124"/>
        <v>0</v>
      </c>
      <c r="L2297" s="636">
        <f t="shared" si="125"/>
        <v>0</v>
      </c>
      <c r="M2297" s="637">
        <f t="shared" si="126"/>
        <v>2298992.4</v>
      </c>
      <c r="N2297" s="664"/>
      <c r="O2297" s="659" t="s">
        <v>11</v>
      </c>
      <c r="P2297" s="658" t="s">
        <v>417</v>
      </c>
      <c r="Q2297" s="660" t="s">
        <v>336</v>
      </c>
      <c r="R2297" s="658" t="s">
        <v>73</v>
      </c>
      <c r="S2297" s="658" t="s">
        <v>213</v>
      </c>
    </row>
    <row r="2298" spans="1:19" s="34" customFormat="1" ht="20.25" customHeight="1">
      <c r="A2298" s="658" t="s">
        <v>741</v>
      </c>
      <c r="B2298" s="659" t="s">
        <v>3581</v>
      </c>
      <c r="C2298" s="660" t="s">
        <v>371</v>
      </c>
      <c r="D2298" s="661" t="s">
        <v>3341</v>
      </c>
      <c r="E2298" s="662"/>
      <c r="F2298" s="658" t="s">
        <v>442</v>
      </c>
      <c r="G2298" s="658"/>
      <c r="H2298" s="663">
        <v>1769</v>
      </c>
      <c r="I2298" s="663">
        <v>722</v>
      </c>
      <c r="J2298" s="663">
        <v>0</v>
      </c>
      <c r="K2298" s="636">
        <f t="shared" si="124"/>
        <v>0</v>
      </c>
      <c r="L2298" s="636">
        <f t="shared" si="125"/>
        <v>0</v>
      </c>
      <c r="M2298" s="637">
        <f t="shared" si="126"/>
        <v>1277218</v>
      </c>
      <c r="N2298" s="664"/>
      <c r="O2298" s="659" t="s">
        <v>11</v>
      </c>
      <c r="P2298" s="658" t="s">
        <v>417</v>
      </c>
      <c r="Q2298" s="660" t="s">
        <v>336</v>
      </c>
      <c r="R2298" s="658" t="s">
        <v>73</v>
      </c>
      <c r="S2298" s="658" t="s">
        <v>213</v>
      </c>
    </row>
    <row r="2299" spans="1:19" s="34" customFormat="1" ht="20.25" customHeight="1">
      <c r="A2299" s="658" t="s">
        <v>741</v>
      </c>
      <c r="B2299" s="659" t="s">
        <v>3581</v>
      </c>
      <c r="C2299" s="660" t="s">
        <v>371</v>
      </c>
      <c r="D2299" s="661" t="s">
        <v>3341</v>
      </c>
      <c r="E2299" s="662"/>
      <c r="F2299" s="658" t="s">
        <v>81</v>
      </c>
      <c r="G2299" s="658"/>
      <c r="H2299" s="663">
        <v>1769</v>
      </c>
      <c r="I2299" s="663">
        <v>5054.2</v>
      </c>
      <c r="J2299" s="663">
        <v>0</v>
      </c>
      <c r="K2299" s="636">
        <f t="shared" si="124"/>
        <v>0</v>
      </c>
      <c r="L2299" s="636">
        <f t="shared" si="125"/>
        <v>0</v>
      </c>
      <c r="M2299" s="637">
        <f t="shared" si="126"/>
        <v>8940879.7999999989</v>
      </c>
      <c r="N2299" s="664"/>
      <c r="O2299" s="659" t="s">
        <v>11</v>
      </c>
      <c r="P2299" s="658" t="s">
        <v>417</v>
      </c>
      <c r="Q2299" s="660" t="s">
        <v>336</v>
      </c>
      <c r="R2299" s="658" t="s">
        <v>73</v>
      </c>
      <c r="S2299" s="658" t="s">
        <v>213</v>
      </c>
    </row>
    <row r="2300" spans="1:19" s="34" customFormat="1" ht="20.25" customHeight="1">
      <c r="A2300" s="658" t="s">
        <v>3588</v>
      </c>
      <c r="B2300" s="659" t="s">
        <v>3589</v>
      </c>
      <c r="C2300" s="660" t="s">
        <v>368</v>
      </c>
      <c r="D2300" s="661" t="s">
        <v>3341</v>
      </c>
      <c r="E2300" s="662"/>
      <c r="F2300" s="658" t="s">
        <v>402</v>
      </c>
      <c r="G2300" s="658"/>
      <c r="H2300" s="663">
        <v>434</v>
      </c>
      <c r="I2300" s="663">
        <v>180632</v>
      </c>
      <c r="J2300" s="663">
        <v>36</v>
      </c>
      <c r="K2300" s="636">
        <f t="shared" si="124"/>
        <v>15624</v>
      </c>
      <c r="L2300" s="636">
        <f t="shared" si="125"/>
        <v>15.624000000000001</v>
      </c>
      <c r="M2300" s="637">
        <f t="shared" si="126"/>
        <v>78394288</v>
      </c>
      <c r="N2300" s="664"/>
      <c r="O2300" s="659" t="s">
        <v>1433</v>
      </c>
      <c r="P2300" s="658" t="s">
        <v>1361</v>
      </c>
      <c r="Q2300" s="660" t="s">
        <v>403</v>
      </c>
      <c r="R2300" s="658" t="s">
        <v>60</v>
      </c>
      <c r="S2300" s="658" t="s">
        <v>213</v>
      </c>
    </row>
    <row r="2301" spans="1:19" s="34" customFormat="1" ht="20.25" customHeight="1">
      <c r="A2301" s="658" t="s">
        <v>3588</v>
      </c>
      <c r="B2301" s="659" t="s">
        <v>3590</v>
      </c>
      <c r="C2301" s="660" t="s">
        <v>368</v>
      </c>
      <c r="D2301" s="661" t="s">
        <v>3341</v>
      </c>
      <c r="E2301" s="662"/>
      <c r="F2301" s="658" t="s">
        <v>880</v>
      </c>
      <c r="G2301" s="658"/>
      <c r="H2301" s="663">
        <v>434</v>
      </c>
      <c r="I2301" s="663">
        <v>3334.7</v>
      </c>
      <c r="J2301" s="663">
        <v>0</v>
      </c>
      <c r="K2301" s="636">
        <f t="shared" si="124"/>
        <v>0</v>
      </c>
      <c r="L2301" s="636">
        <f t="shared" si="125"/>
        <v>0</v>
      </c>
      <c r="M2301" s="637">
        <f t="shared" si="126"/>
        <v>1447259.7999999998</v>
      </c>
      <c r="N2301" s="664"/>
      <c r="O2301" s="659" t="s">
        <v>1433</v>
      </c>
      <c r="P2301" s="658" t="s">
        <v>1361</v>
      </c>
      <c r="Q2301" s="660" t="s">
        <v>336</v>
      </c>
      <c r="R2301" s="658" t="s">
        <v>73</v>
      </c>
      <c r="S2301" s="658" t="s">
        <v>213</v>
      </c>
    </row>
    <row r="2302" spans="1:19" s="34" customFormat="1" ht="20.25" customHeight="1">
      <c r="A2302" s="658" t="s">
        <v>3588</v>
      </c>
      <c r="B2302" s="659" t="s">
        <v>3590</v>
      </c>
      <c r="C2302" s="660" t="s">
        <v>368</v>
      </c>
      <c r="D2302" s="661" t="s">
        <v>3341</v>
      </c>
      <c r="E2302" s="662"/>
      <c r="F2302" s="658" t="s">
        <v>880</v>
      </c>
      <c r="G2302" s="658"/>
      <c r="H2302" s="663">
        <v>434</v>
      </c>
      <c r="I2302" s="663">
        <v>2990.9</v>
      </c>
      <c r="J2302" s="663">
        <v>0</v>
      </c>
      <c r="K2302" s="636">
        <f t="shared" si="124"/>
        <v>0</v>
      </c>
      <c r="L2302" s="636">
        <f t="shared" si="125"/>
        <v>0</v>
      </c>
      <c r="M2302" s="637">
        <f t="shared" si="126"/>
        <v>1298050.6000000001</v>
      </c>
      <c r="N2302" s="664"/>
      <c r="O2302" s="659" t="s">
        <v>3591</v>
      </c>
      <c r="P2302" s="658" t="s">
        <v>1361</v>
      </c>
      <c r="Q2302" s="660" t="s">
        <v>336</v>
      </c>
      <c r="R2302" s="658" t="s">
        <v>73</v>
      </c>
      <c r="S2302" s="658" t="s">
        <v>213</v>
      </c>
    </row>
    <row r="2303" spans="1:19" s="34" customFormat="1" ht="20.25" customHeight="1">
      <c r="A2303" s="658" t="s">
        <v>3588</v>
      </c>
      <c r="B2303" s="659" t="s">
        <v>3590</v>
      </c>
      <c r="C2303" s="660" t="s">
        <v>368</v>
      </c>
      <c r="D2303" s="661" t="s">
        <v>3341</v>
      </c>
      <c r="E2303" s="662"/>
      <c r="F2303" s="658" t="s">
        <v>3592</v>
      </c>
      <c r="G2303" s="658"/>
      <c r="H2303" s="663">
        <v>434</v>
      </c>
      <c r="I2303" s="663">
        <v>233029.6</v>
      </c>
      <c r="J2303" s="663">
        <v>38.799999999999997</v>
      </c>
      <c r="K2303" s="636">
        <f t="shared" si="124"/>
        <v>16839.199999999997</v>
      </c>
      <c r="L2303" s="636">
        <f t="shared" si="125"/>
        <v>16.839199999999998</v>
      </c>
      <c r="M2303" s="637">
        <f t="shared" si="126"/>
        <v>101134846.40000001</v>
      </c>
      <c r="N2303" s="664"/>
      <c r="O2303" s="659" t="s">
        <v>3591</v>
      </c>
      <c r="P2303" s="658" t="s">
        <v>1361</v>
      </c>
      <c r="Q2303" s="660" t="s">
        <v>327</v>
      </c>
      <c r="R2303" s="658" t="s">
        <v>60</v>
      </c>
      <c r="S2303" s="658" t="s">
        <v>213</v>
      </c>
    </row>
    <row r="2304" spans="1:19" s="34" customFormat="1" ht="20.25" customHeight="1">
      <c r="A2304" s="658" t="s">
        <v>3588</v>
      </c>
      <c r="B2304" s="659" t="s">
        <v>3590</v>
      </c>
      <c r="C2304" s="660" t="s">
        <v>368</v>
      </c>
      <c r="D2304" s="661" t="s">
        <v>3341</v>
      </c>
      <c r="E2304" s="662"/>
      <c r="F2304" s="658" t="s">
        <v>3593</v>
      </c>
      <c r="G2304" s="658"/>
      <c r="H2304" s="663">
        <v>434</v>
      </c>
      <c r="I2304" s="663">
        <v>61893.3</v>
      </c>
      <c r="J2304" s="663">
        <v>15</v>
      </c>
      <c r="K2304" s="636">
        <f t="shared" si="124"/>
        <v>6510</v>
      </c>
      <c r="L2304" s="636">
        <f t="shared" si="125"/>
        <v>6.51</v>
      </c>
      <c r="M2304" s="637">
        <f t="shared" si="126"/>
        <v>26861692.200000003</v>
      </c>
      <c r="N2304" s="664"/>
      <c r="O2304" s="659" t="s">
        <v>3594</v>
      </c>
      <c r="P2304" s="658" t="s">
        <v>1361</v>
      </c>
      <c r="Q2304" s="660" t="s">
        <v>270</v>
      </c>
      <c r="R2304" s="658" t="s">
        <v>60</v>
      </c>
      <c r="S2304" s="658" t="s">
        <v>213</v>
      </c>
    </row>
    <row r="2305" spans="1:19" s="34" customFormat="1" ht="20.25" customHeight="1">
      <c r="A2305" s="658" t="s">
        <v>3588</v>
      </c>
      <c r="B2305" s="659" t="s">
        <v>3590</v>
      </c>
      <c r="C2305" s="660" t="s">
        <v>368</v>
      </c>
      <c r="D2305" s="661" t="s">
        <v>3341</v>
      </c>
      <c r="E2305" s="662"/>
      <c r="F2305" s="658" t="s">
        <v>1387</v>
      </c>
      <c r="G2305" s="658"/>
      <c r="H2305" s="663">
        <v>434</v>
      </c>
      <c r="I2305" s="663">
        <v>16345.1</v>
      </c>
      <c r="J2305" s="663">
        <v>0</v>
      </c>
      <c r="K2305" s="636">
        <f t="shared" ref="K2305:K2368" si="127">J2305*H2305</f>
        <v>0</v>
      </c>
      <c r="L2305" s="636">
        <f t="shared" ref="L2305:L2368" si="128">K2305/1000</f>
        <v>0</v>
      </c>
      <c r="M2305" s="637">
        <f t="shared" ref="M2305:M2368" si="129">H2305*I2305</f>
        <v>7093773.4000000004</v>
      </c>
      <c r="N2305" s="664"/>
      <c r="O2305" s="659" t="s">
        <v>3594</v>
      </c>
      <c r="P2305" s="658" t="s">
        <v>1361</v>
      </c>
      <c r="Q2305" s="660" t="s">
        <v>577</v>
      </c>
      <c r="R2305" s="658" t="s">
        <v>240</v>
      </c>
      <c r="S2305" s="658" t="s">
        <v>213</v>
      </c>
    </row>
    <row r="2306" spans="1:19" s="34" customFormat="1" ht="20.25" customHeight="1">
      <c r="A2306" s="658" t="s">
        <v>3588</v>
      </c>
      <c r="B2306" s="659" t="s">
        <v>3590</v>
      </c>
      <c r="C2306" s="660" t="s">
        <v>368</v>
      </c>
      <c r="D2306" s="661" t="s">
        <v>3341</v>
      </c>
      <c r="E2306" s="662"/>
      <c r="F2306" s="658" t="s">
        <v>3595</v>
      </c>
      <c r="G2306" s="658"/>
      <c r="H2306" s="663">
        <v>434</v>
      </c>
      <c r="I2306" s="663">
        <v>90000</v>
      </c>
      <c r="J2306" s="663">
        <v>19</v>
      </c>
      <c r="K2306" s="636">
        <f t="shared" si="127"/>
        <v>8246</v>
      </c>
      <c r="L2306" s="636">
        <f t="shared" si="128"/>
        <v>8.2460000000000004</v>
      </c>
      <c r="M2306" s="637">
        <f t="shared" si="129"/>
        <v>39060000</v>
      </c>
      <c r="N2306" s="664"/>
      <c r="O2306" s="659" t="s">
        <v>3596</v>
      </c>
      <c r="P2306" s="658" t="s">
        <v>1361</v>
      </c>
      <c r="Q2306" s="660" t="s">
        <v>537</v>
      </c>
      <c r="R2306" s="658" t="s">
        <v>60</v>
      </c>
      <c r="S2306" s="658" t="s">
        <v>213</v>
      </c>
    </row>
    <row r="2307" spans="1:19" s="34" customFormat="1" ht="20.25" customHeight="1">
      <c r="A2307" s="658" t="s">
        <v>3588</v>
      </c>
      <c r="B2307" s="659" t="s">
        <v>3597</v>
      </c>
      <c r="C2307" s="660" t="s">
        <v>368</v>
      </c>
      <c r="D2307" s="661" t="s">
        <v>3598</v>
      </c>
      <c r="E2307" s="662"/>
      <c r="F2307" s="658" t="s">
        <v>402</v>
      </c>
      <c r="G2307" s="658"/>
      <c r="H2307" s="663">
        <v>829</v>
      </c>
      <c r="I2307" s="663">
        <v>180632</v>
      </c>
      <c r="J2307" s="663">
        <v>36</v>
      </c>
      <c r="K2307" s="636">
        <f t="shared" si="127"/>
        <v>29844</v>
      </c>
      <c r="L2307" s="636">
        <f t="shared" si="128"/>
        <v>29.844000000000001</v>
      </c>
      <c r="M2307" s="637">
        <f t="shared" si="129"/>
        <v>149743928</v>
      </c>
      <c r="N2307" s="664"/>
      <c r="O2307" s="659" t="s">
        <v>1433</v>
      </c>
      <c r="P2307" s="658" t="s">
        <v>1361</v>
      </c>
      <c r="Q2307" s="660" t="s">
        <v>403</v>
      </c>
      <c r="R2307" s="658" t="s">
        <v>60</v>
      </c>
      <c r="S2307" s="658" t="s">
        <v>213</v>
      </c>
    </row>
    <row r="2308" spans="1:19" s="34" customFormat="1" ht="20.25" customHeight="1">
      <c r="A2308" s="658" t="s">
        <v>3588</v>
      </c>
      <c r="B2308" s="659" t="s">
        <v>3599</v>
      </c>
      <c r="C2308" s="660" t="s">
        <v>368</v>
      </c>
      <c r="D2308" s="661" t="s">
        <v>3598</v>
      </c>
      <c r="E2308" s="662"/>
      <c r="F2308" s="658" t="s">
        <v>880</v>
      </c>
      <c r="G2308" s="658"/>
      <c r="H2308" s="663">
        <v>829</v>
      </c>
      <c r="I2308" s="663">
        <v>3334.7</v>
      </c>
      <c r="J2308" s="663">
        <v>0</v>
      </c>
      <c r="K2308" s="636">
        <f t="shared" si="127"/>
        <v>0</v>
      </c>
      <c r="L2308" s="636">
        <f t="shared" si="128"/>
        <v>0</v>
      </c>
      <c r="M2308" s="637">
        <f t="shared" si="129"/>
        <v>2764466.3</v>
      </c>
      <c r="N2308" s="664"/>
      <c r="O2308" s="659" t="s">
        <v>1433</v>
      </c>
      <c r="P2308" s="658" t="s">
        <v>1361</v>
      </c>
      <c r="Q2308" s="660" t="s">
        <v>336</v>
      </c>
      <c r="R2308" s="658" t="s">
        <v>73</v>
      </c>
      <c r="S2308" s="658" t="s">
        <v>213</v>
      </c>
    </row>
    <row r="2309" spans="1:19" s="34" customFormat="1" ht="20.25" customHeight="1">
      <c r="A2309" s="658" t="s">
        <v>3588</v>
      </c>
      <c r="B2309" s="659" t="s">
        <v>3599</v>
      </c>
      <c r="C2309" s="660" t="s">
        <v>368</v>
      </c>
      <c r="D2309" s="661" t="s">
        <v>3598</v>
      </c>
      <c r="E2309" s="662"/>
      <c r="F2309" s="658" t="s">
        <v>880</v>
      </c>
      <c r="G2309" s="658"/>
      <c r="H2309" s="663">
        <v>829</v>
      </c>
      <c r="I2309" s="663">
        <v>2990.9</v>
      </c>
      <c r="J2309" s="663">
        <v>0</v>
      </c>
      <c r="K2309" s="636">
        <f t="shared" si="127"/>
        <v>0</v>
      </c>
      <c r="L2309" s="636">
        <f t="shared" si="128"/>
        <v>0</v>
      </c>
      <c r="M2309" s="637">
        <f t="shared" si="129"/>
        <v>2479456.1</v>
      </c>
      <c r="N2309" s="664"/>
      <c r="O2309" s="659" t="s">
        <v>3591</v>
      </c>
      <c r="P2309" s="658" t="s">
        <v>1361</v>
      </c>
      <c r="Q2309" s="660" t="s">
        <v>336</v>
      </c>
      <c r="R2309" s="658" t="s">
        <v>73</v>
      </c>
      <c r="S2309" s="658" t="s">
        <v>213</v>
      </c>
    </row>
    <row r="2310" spans="1:19" s="34" customFormat="1" ht="20.25" customHeight="1">
      <c r="A2310" s="658" t="s">
        <v>3588</v>
      </c>
      <c r="B2310" s="659" t="s">
        <v>3599</v>
      </c>
      <c r="C2310" s="660" t="s">
        <v>368</v>
      </c>
      <c r="D2310" s="661" t="s">
        <v>3598</v>
      </c>
      <c r="E2310" s="662"/>
      <c r="F2310" s="658" t="s">
        <v>3592</v>
      </c>
      <c r="G2310" s="658"/>
      <c r="H2310" s="663">
        <v>829</v>
      </c>
      <c r="I2310" s="663">
        <v>233029.6</v>
      </c>
      <c r="J2310" s="663">
        <v>38.799999999999997</v>
      </c>
      <c r="K2310" s="636">
        <f t="shared" si="127"/>
        <v>32165.199999999997</v>
      </c>
      <c r="L2310" s="636">
        <f t="shared" si="128"/>
        <v>32.165199999999999</v>
      </c>
      <c r="M2310" s="637">
        <f t="shared" si="129"/>
        <v>193181538.40000001</v>
      </c>
      <c r="N2310" s="664"/>
      <c r="O2310" s="659" t="s">
        <v>3591</v>
      </c>
      <c r="P2310" s="658" t="s">
        <v>1361</v>
      </c>
      <c r="Q2310" s="660" t="s">
        <v>327</v>
      </c>
      <c r="R2310" s="658" t="s">
        <v>60</v>
      </c>
      <c r="S2310" s="658" t="s">
        <v>213</v>
      </c>
    </row>
    <row r="2311" spans="1:19" s="34" customFormat="1" ht="20.25" customHeight="1">
      <c r="A2311" s="658" t="s">
        <v>3588</v>
      </c>
      <c r="B2311" s="659" t="s">
        <v>3599</v>
      </c>
      <c r="C2311" s="660" t="s">
        <v>368</v>
      </c>
      <c r="D2311" s="661" t="s">
        <v>3598</v>
      </c>
      <c r="E2311" s="662"/>
      <c r="F2311" s="658" t="s">
        <v>3595</v>
      </c>
      <c r="G2311" s="658"/>
      <c r="H2311" s="663">
        <v>328</v>
      </c>
      <c r="I2311" s="663">
        <v>90000</v>
      </c>
      <c r="J2311" s="663">
        <v>19</v>
      </c>
      <c r="K2311" s="636">
        <f t="shared" si="127"/>
        <v>6232</v>
      </c>
      <c r="L2311" s="636">
        <f t="shared" si="128"/>
        <v>6.2320000000000002</v>
      </c>
      <c r="M2311" s="637">
        <f t="shared" si="129"/>
        <v>29520000</v>
      </c>
      <c r="N2311" s="664"/>
      <c r="O2311" s="659" t="s">
        <v>3596</v>
      </c>
      <c r="P2311" s="658" t="s">
        <v>1361</v>
      </c>
      <c r="Q2311" s="660" t="s">
        <v>537</v>
      </c>
      <c r="R2311" s="658" t="s">
        <v>60</v>
      </c>
      <c r="S2311" s="658" t="s">
        <v>213</v>
      </c>
    </row>
    <row r="2312" spans="1:19" s="34" customFormat="1" ht="20.25" customHeight="1">
      <c r="A2312" s="658" t="s">
        <v>3588</v>
      </c>
      <c r="B2312" s="659" t="s">
        <v>3599</v>
      </c>
      <c r="C2312" s="660" t="s">
        <v>368</v>
      </c>
      <c r="D2312" s="661" t="s">
        <v>3598</v>
      </c>
      <c r="E2312" s="662"/>
      <c r="F2312" s="658" t="s">
        <v>3593</v>
      </c>
      <c r="G2312" s="658"/>
      <c r="H2312" s="663">
        <v>1330</v>
      </c>
      <c r="I2312" s="663">
        <v>61893.3</v>
      </c>
      <c r="J2312" s="663">
        <v>15</v>
      </c>
      <c r="K2312" s="636">
        <f t="shared" si="127"/>
        <v>19950</v>
      </c>
      <c r="L2312" s="636">
        <f t="shared" si="128"/>
        <v>19.95</v>
      </c>
      <c r="M2312" s="637">
        <f t="shared" si="129"/>
        <v>82318089</v>
      </c>
      <c r="N2312" s="664"/>
      <c r="O2312" s="659" t="s">
        <v>3594</v>
      </c>
      <c r="P2312" s="658" t="s">
        <v>1361</v>
      </c>
      <c r="Q2312" s="660" t="s">
        <v>270</v>
      </c>
      <c r="R2312" s="658" t="s">
        <v>60</v>
      </c>
      <c r="S2312" s="658" t="s">
        <v>213</v>
      </c>
    </row>
    <row r="2313" spans="1:19" s="34" customFormat="1" ht="20.25" customHeight="1">
      <c r="A2313" s="658" t="s">
        <v>3588</v>
      </c>
      <c r="B2313" s="659" t="s">
        <v>3599</v>
      </c>
      <c r="C2313" s="660" t="s">
        <v>368</v>
      </c>
      <c r="D2313" s="661" t="s">
        <v>3598</v>
      </c>
      <c r="E2313" s="662"/>
      <c r="F2313" s="658" t="s">
        <v>1387</v>
      </c>
      <c r="G2313" s="658"/>
      <c r="H2313" s="663">
        <v>1330</v>
      </c>
      <c r="I2313" s="663">
        <v>16345.1</v>
      </c>
      <c r="J2313" s="663">
        <v>0</v>
      </c>
      <c r="K2313" s="636">
        <f t="shared" si="127"/>
        <v>0</v>
      </c>
      <c r="L2313" s="636">
        <f t="shared" si="128"/>
        <v>0</v>
      </c>
      <c r="M2313" s="637">
        <f t="shared" si="129"/>
        <v>21738983</v>
      </c>
      <c r="N2313" s="664"/>
      <c r="O2313" s="659" t="s">
        <v>3594</v>
      </c>
      <c r="P2313" s="658" t="s">
        <v>1361</v>
      </c>
      <c r="Q2313" s="660" t="s">
        <v>577</v>
      </c>
      <c r="R2313" s="658" t="s">
        <v>240</v>
      </c>
      <c r="S2313" s="658" t="s">
        <v>213</v>
      </c>
    </row>
    <row r="2314" spans="1:19" s="34" customFormat="1" ht="20.25" customHeight="1">
      <c r="A2314" s="658" t="s">
        <v>235</v>
      </c>
      <c r="B2314" s="659" t="s">
        <v>3600</v>
      </c>
      <c r="C2314" s="660" t="s">
        <v>371</v>
      </c>
      <c r="D2314" s="661" t="s">
        <v>1300</v>
      </c>
      <c r="E2314" s="662"/>
      <c r="F2314" s="658" t="s">
        <v>159</v>
      </c>
      <c r="G2314" s="658"/>
      <c r="H2314" s="663">
        <v>1006</v>
      </c>
      <c r="I2314" s="663">
        <v>14000</v>
      </c>
      <c r="J2314" s="663">
        <v>0</v>
      </c>
      <c r="K2314" s="636">
        <f t="shared" si="127"/>
        <v>0</v>
      </c>
      <c r="L2314" s="636">
        <f t="shared" si="128"/>
        <v>0</v>
      </c>
      <c r="M2314" s="637">
        <f t="shared" si="129"/>
        <v>14084000</v>
      </c>
      <c r="N2314" s="664"/>
      <c r="O2314" s="659" t="s">
        <v>498</v>
      </c>
      <c r="P2314" s="658" t="s">
        <v>3601</v>
      </c>
      <c r="Q2314" s="660" t="s">
        <v>360</v>
      </c>
      <c r="R2314" s="658" t="s">
        <v>73</v>
      </c>
      <c r="S2314" s="658" t="s">
        <v>213</v>
      </c>
    </row>
    <row r="2315" spans="1:19" s="34" customFormat="1" ht="20.25" customHeight="1">
      <c r="A2315" s="658" t="s">
        <v>235</v>
      </c>
      <c r="B2315" s="659" t="s">
        <v>3602</v>
      </c>
      <c r="C2315" s="660" t="s">
        <v>371</v>
      </c>
      <c r="D2315" s="661" t="s">
        <v>1300</v>
      </c>
      <c r="E2315" s="662"/>
      <c r="F2315" s="658" t="s">
        <v>160</v>
      </c>
      <c r="G2315" s="658"/>
      <c r="H2315" s="663">
        <v>603</v>
      </c>
      <c r="I2315" s="663">
        <v>22000</v>
      </c>
      <c r="J2315" s="663">
        <v>0</v>
      </c>
      <c r="K2315" s="636">
        <f t="shared" si="127"/>
        <v>0</v>
      </c>
      <c r="L2315" s="636">
        <f t="shared" si="128"/>
        <v>0</v>
      </c>
      <c r="M2315" s="637">
        <f t="shared" si="129"/>
        <v>13266000</v>
      </c>
      <c r="N2315" s="664"/>
      <c r="O2315" s="659" t="s">
        <v>11</v>
      </c>
      <c r="P2315" s="658" t="s">
        <v>3601</v>
      </c>
      <c r="Q2315" s="660" t="s">
        <v>360</v>
      </c>
      <c r="R2315" s="658" t="s">
        <v>73</v>
      </c>
      <c r="S2315" s="658" t="s">
        <v>213</v>
      </c>
    </row>
    <row r="2316" spans="1:19" s="34" customFormat="1" ht="20.25" customHeight="1">
      <c r="A2316" s="658" t="s">
        <v>235</v>
      </c>
      <c r="B2316" s="659" t="s">
        <v>3602</v>
      </c>
      <c r="C2316" s="660" t="s">
        <v>371</v>
      </c>
      <c r="D2316" s="661" t="s">
        <v>1300</v>
      </c>
      <c r="E2316" s="662"/>
      <c r="F2316" s="658" t="s">
        <v>198</v>
      </c>
      <c r="G2316" s="658"/>
      <c r="H2316" s="663">
        <v>707</v>
      </c>
      <c r="I2316" s="663">
        <v>28000</v>
      </c>
      <c r="J2316" s="663">
        <v>0</v>
      </c>
      <c r="K2316" s="636">
        <f t="shared" si="127"/>
        <v>0</v>
      </c>
      <c r="L2316" s="636">
        <f t="shared" si="128"/>
        <v>0</v>
      </c>
      <c r="M2316" s="637">
        <f t="shared" si="129"/>
        <v>19796000</v>
      </c>
      <c r="N2316" s="664"/>
      <c r="O2316" s="659" t="s">
        <v>11</v>
      </c>
      <c r="P2316" s="658" t="s">
        <v>3601</v>
      </c>
      <c r="Q2316" s="660" t="s">
        <v>360</v>
      </c>
      <c r="R2316" s="658" t="s">
        <v>73</v>
      </c>
      <c r="S2316" s="658" t="s">
        <v>213</v>
      </c>
    </row>
    <row r="2317" spans="1:19" s="34" customFormat="1" ht="20.25" customHeight="1">
      <c r="A2317" s="658" t="s">
        <v>235</v>
      </c>
      <c r="B2317" s="659" t="s">
        <v>3602</v>
      </c>
      <c r="C2317" s="660" t="s">
        <v>371</v>
      </c>
      <c r="D2317" s="661" t="s">
        <v>1300</v>
      </c>
      <c r="E2317" s="662"/>
      <c r="F2317" s="658" t="s">
        <v>1905</v>
      </c>
      <c r="G2317" s="658"/>
      <c r="H2317" s="663">
        <v>210</v>
      </c>
      <c r="I2317" s="663">
        <v>70609.8</v>
      </c>
      <c r="J2317" s="663">
        <v>0</v>
      </c>
      <c r="K2317" s="636">
        <f t="shared" si="127"/>
        <v>0</v>
      </c>
      <c r="L2317" s="636">
        <f t="shared" si="128"/>
        <v>0</v>
      </c>
      <c r="M2317" s="637">
        <f t="shared" si="129"/>
        <v>14828058</v>
      </c>
      <c r="N2317" s="664"/>
      <c r="O2317" s="659" t="s">
        <v>2281</v>
      </c>
      <c r="P2317" s="658" t="s">
        <v>3601</v>
      </c>
      <c r="Q2317" s="660" t="s">
        <v>276</v>
      </c>
      <c r="R2317" s="658" t="s">
        <v>73</v>
      </c>
      <c r="S2317" s="658" t="s">
        <v>213</v>
      </c>
    </row>
    <row r="2318" spans="1:19" s="34" customFormat="1" ht="20.25" customHeight="1">
      <c r="A2318" s="658" t="s">
        <v>235</v>
      </c>
      <c r="B2318" s="659" t="s">
        <v>3602</v>
      </c>
      <c r="C2318" s="660" t="s">
        <v>371</v>
      </c>
      <c r="D2318" s="661" t="s">
        <v>1300</v>
      </c>
      <c r="E2318" s="662"/>
      <c r="F2318" s="658" t="s">
        <v>1647</v>
      </c>
      <c r="G2318" s="658"/>
      <c r="H2318" s="663">
        <v>210</v>
      </c>
      <c r="I2318" s="663">
        <v>5853.7</v>
      </c>
      <c r="J2318" s="663">
        <v>0</v>
      </c>
      <c r="K2318" s="636">
        <f t="shared" si="127"/>
        <v>0</v>
      </c>
      <c r="L2318" s="636">
        <f t="shared" si="128"/>
        <v>0</v>
      </c>
      <c r="M2318" s="637">
        <f t="shared" si="129"/>
        <v>1229277</v>
      </c>
      <c r="N2318" s="664"/>
      <c r="O2318" s="659" t="s">
        <v>2281</v>
      </c>
      <c r="P2318" s="658" t="s">
        <v>3601</v>
      </c>
      <c r="Q2318" s="660" t="s">
        <v>336</v>
      </c>
      <c r="R2318" s="658" t="s">
        <v>73</v>
      </c>
      <c r="S2318" s="658" t="s">
        <v>213</v>
      </c>
    </row>
    <row r="2319" spans="1:19" s="34" customFormat="1" ht="20.25" customHeight="1">
      <c r="A2319" s="658" t="s">
        <v>235</v>
      </c>
      <c r="B2319" s="659" t="s">
        <v>3602</v>
      </c>
      <c r="C2319" s="660" t="s">
        <v>371</v>
      </c>
      <c r="D2319" s="661" t="s">
        <v>1300</v>
      </c>
      <c r="E2319" s="662"/>
      <c r="F2319" s="658" t="s">
        <v>81</v>
      </c>
      <c r="G2319" s="658"/>
      <c r="H2319" s="663">
        <v>210</v>
      </c>
      <c r="I2319" s="663">
        <v>5122</v>
      </c>
      <c r="J2319" s="663">
        <v>0</v>
      </c>
      <c r="K2319" s="636">
        <f t="shared" si="127"/>
        <v>0</v>
      </c>
      <c r="L2319" s="636">
        <f t="shared" si="128"/>
        <v>0</v>
      </c>
      <c r="M2319" s="637">
        <f t="shared" si="129"/>
        <v>1075620</v>
      </c>
      <c r="N2319" s="664"/>
      <c r="O2319" s="659" t="s">
        <v>2281</v>
      </c>
      <c r="P2319" s="658" t="s">
        <v>3601</v>
      </c>
      <c r="Q2319" s="660" t="s">
        <v>336</v>
      </c>
      <c r="R2319" s="658" t="s">
        <v>73</v>
      </c>
      <c r="S2319" s="658" t="s">
        <v>213</v>
      </c>
    </row>
    <row r="2320" spans="1:19" s="34" customFormat="1" ht="20.25" customHeight="1">
      <c r="A2320" s="658" t="s">
        <v>235</v>
      </c>
      <c r="B2320" s="659" t="s">
        <v>3602</v>
      </c>
      <c r="C2320" s="660" t="s">
        <v>371</v>
      </c>
      <c r="D2320" s="661" t="s">
        <v>1300</v>
      </c>
      <c r="E2320" s="662"/>
      <c r="F2320" s="658" t="s">
        <v>373</v>
      </c>
      <c r="G2320" s="658"/>
      <c r="H2320" s="663">
        <v>210</v>
      </c>
      <c r="I2320" s="663">
        <v>14926.8</v>
      </c>
      <c r="J2320" s="663">
        <v>0</v>
      </c>
      <c r="K2320" s="636">
        <f t="shared" si="127"/>
        <v>0</v>
      </c>
      <c r="L2320" s="636">
        <f t="shared" si="128"/>
        <v>0</v>
      </c>
      <c r="M2320" s="637">
        <f t="shared" si="129"/>
        <v>3134628</v>
      </c>
      <c r="N2320" s="664"/>
      <c r="O2320" s="659" t="s">
        <v>2281</v>
      </c>
      <c r="P2320" s="658" t="s">
        <v>3601</v>
      </c>
      <c r="Q2320" s="660" t="s">
        <v>336</v>
      </c>
      <c r="R2320" s="658" t="s">
        <v>73</v>
      </c>
      <c r="S2320" s="658" t="s">
        <v>213</v>
      </c>
    </row>
    <row r="2321" spans="1:19" s="34" customFormat="1" ht="20.25" customHeight="1">
      <c r="A2321" s="658" t="s">
        <v>235</v>
      </c>
      <c r="B2321" s="659" t="s">
        <v>3602</v>
      </c>
      <c r="C2321" s="660" t="s">
        <v>371</v>
      </c>
      <c r="D2321" s="661" t="s">
        <v>1300</v>
      </c>
      <c r="E2321" s="662"/>
      <c r="F2321" s="658" t="s">
        <v>337</v>
      </c>
      <c r="G2321" s="658"/>
      <c r="H2321" s="663">
        <v>210</v>
      </c>
      <c r="I2321" s="663">
        <v>14487.8</v>
      </c>
      <c r="J2321" s="663">
        <v>0</v>
      </c>
      <c r="K2321" s="636">
        <f t="shared" si="127"/>
        <v>0</v>
      </c>
      <c r="L2321" s="636">
        <f t="shared" si="128"/>
        <v>0</v>
      </c>
      <c r="M2321" s="637">
        <f t="shared" si="129"/>
        <v>3042438</v>
      </c>
      <c r="N2321" s="664"/>
      <c r="O2321" s="659" t="s">
        <v>2281</v>
      </c>
      <c r="P2321" s="658" t="s">
        <v>3601</v>
      </c>
      <c r="Q2321" s="660" t="s">
        <v>336</v>
      </c>
      <c r="R2321" s="658" t="s">
        <v>73</v>
      </c>
      <c r="S2321" s="658" t="s">
        <v>213</v>
      </c>
    </row>
    <row r="2322" spans="1:19" s="34" customFormat="1" ht="20.25" customHeight="1">
      <c r="A2322" s="658" t="s">
        <v>235</v>
      </c>
      <c r="B2322" s="659" t="s">
        <v>3602</v>
      </c>
      <c r="C2322" s="660" t="s">
        <v>371</v>
      </c>
      <c r="D2322" s="661" t="s">
        <v>1300</v>
      </c>
      <c r="E2322" s="662"/>
      <c r="F2322" s="658" t="s">
        <v>418</v>
      </c>
      <c r="G2322" s="658"/>
      <c r="H2322" s="663">
        <v>113</v>
      </c>
      <c r="I2322" s="663">
        <v>18906.099999999999</v>
      </c>
      <c r="J2322" s="663">
        <v>0</v>
      </c>
      <c r="K2322" s="636">
        <f t="shared" si="127"/>
        <v>0</v>
      </c>
      <c r="L2322" s="636">
        <f t="shared" si="128"/>
        <v>0</v>
      </c>
      <c r="M2322" s="637">
        <f t="shared" si="129"/>
        <v>2136389.2999999998</v>
      </c>
      <c r="N2322" s="664"/>
      <c r="O2322" s="659" t="s">
        <v>2280</v>
      </c>
      <c r="P2322" s="658" t="s">
        <v>3601</v>
      </c>
      <c r="Q2322" s="660" t="s">
        <v>360</v>
      </c>
      <c r="R2322" s="658" t="s">
        <v>73</v>
      </c>
      <c r="S2322" s="658" t="s">
        <v>213</v>
      </c>
    </row>
    <row r="2323" spans="1:19" s="34" customFormat="1" ht="20.25" customHeight="1">
      <c r="A2323" s="658" t="s">
        <v>235</v>
      </c>
      <c r="B2323" s="659" t="s">
        <v>3602</v>
      </c>
      <c r="C2323" s="660" t="s">
        <v>371</v>
      </c>
      <c r="D2323" s="661" t="s">
        <v>1300</v>
      </c>
      <c r="E2323" s="662"/>
      <c r="F2323" s="658" t="s">
        <v>387</v>
      </c>
      <c r="G2323" s="658"/>
      <c r="H2323" s="663">
        <v>113</v>
      </c>
      <c r="I2323" s="663">
        <v>16930.8</v>
      </c>
      <c r="J2323" s="663">
        <v>0</v>
      </c>
      <c r="K2323" s="636">
        <f t="shared" si="127"/>
        <v>0</v>
      </c>
      <c r="L2323" s="636">
        <f t="shared" si="128"/>
        <v>0</v>
      </c>
      <c r="M2323" s="637">
        <f t="shared" si="129"/>
        <v>1913180.4</v>
      </c>
      <c r="N2323" s="664"/>
      <c r="O2323" s="659" t="s">
        <v>2280</v>
      </c>
      <c r="P2323" s="658" t="s">
        <v>3601</v>
      </c>
      <c r="Q2323" s="660" t="s">
        <v>336</v>
      </c>
      <c r="R2323" s="658" t="s">
        <v>73</v>
      </c>
      <c r="S2323" s="658" t="s">
        <v>213</v>
      </c>
    </row>
    <row r="2324" spans="1:19" s="34" customFormat="1" ht="20.25" customHeight="1">
      <c r="A2324" s="658" t="s">
        <v>235</v>
      </c>
      <c r="B2324" s="659" t="s">
        <v>3602</v>
      </c>
      <c r="C2324" s="660" t="s">
        <v>371</v>
      </c>
      <c r="D2324" s="661" t="s">
        <v>1300</v>
      </c>
      <c r="E2324" s="662"/>
      <c r="F2324" s="658" t="s">
        <v>82</v>
      </c>
      <c r="G2324" s="658"/>
      <c r="H2324" s="663">
        <v>113</v>
      </c>
      <c r="I2324" s="663">
        <v>13403.6</v>
      </c>
      <c r="J2324" s="663">
        <v>0</v>
      </c>
      <c r="K2324" s="636">
        <f t="shared" si="127"/>
        <v>0</v>
      </c>
      <c r="L2324" s="636">
        <f t="shared" si="128"/>
        <v>0</v>
      </c>
      <c r="M2324" s="637">
        <f t="shared" si="129"/>
        <v>1514606.8</v>
      </c>
      <c r="N2324" s="664"/>
      <c r="O2324" s="659" t="s">
        <v>2280</v>
      </c>
      <c r="P2324" s="658" t="s">
        <v>3601</v>
      </c>
      <c r="Q2324" s="660" t="s">
        <v>336</v>
      </c>
      <c r="R2324" s="658" t="s">
        <v>73</v>
      </c>
      <c r="S2324" s="658" t="s">
        <v>213</v>
      </c>
    </row>
    <row r="2325" spans="1:19" s="34" customFormat="1" ht="20.25" customHeight="1">
      <c r="A2325" s="658" t="s">
        <v>235</v>
      </c>
      <c r="B2325" s="659" t="s">
        <v>3602</v>
      </c>
      <c r="C2325" s="660" t="s">
        <v>371</v>
      </c>
      <c r="D2325" s="661" t="s">
        <v>1300</v>
      </c>
      <c r="E2325" s="662"/>
      <c r="F2325" s="658" t="s">
        <v>275</v>
      </c>
      <c r="G2325" s="658"/>
      <c r="H2325" s="663">
        <v>113</v>
      </c>
      <c r="I2325" s="663">
        <v>71673.8</v>
      </c>
      <c r="J2325" s="663">
        <v>0</v>
      </c>
      <c r="K2325" s="636">
        <f t="shared" si="127"/>
        <v>0</v>
      </c>
      <c r="L2325" s="636">
        <f t="shared" si="128"/>
        <v>0</v>
      </c>
      <c r="M2325" s="637">
        <f t="shared" si="129"/>
        <v>8099139.4000000004</v>
      </c>
      <c r="N2325" s="664"/>
      <c r="O2325" s="659" t="s">
        <v>2280</v>
      </c>
      <c r="P2325" s="658" t="s">
        <v>3601</v>
      </c>
      <c r="Q2325" s="660" t="s">
        <v>276</v>
      </c>
      <c r="R2325" s="658" t="s">
        <v>73</v>
      </c>
      <c r="S2325" s="658" t="s">
        <v>213</v>
      </c>
    </row>
    <row r="2326" spans="1:19" s="34" customFormat="1" ht="20.25" customHeight="1">
      <c r="A2326" s="658" t="s">
        <v>235</v>
      </c>
      <c r="B2326" s="659" t="s">
        <v>3602</v>
      </c>
      <c r="C2326" s="660" t="s">
        <v>371</v>
      </c>
      <c r="D2326" s="661" t="s">
        <v>1300</v>
      </c>
      <c r="E2326" s="662"/>
      <c r="F2326" s="658" t="s">
        <v>373</v>
      </c>
      <c r="G2326" s="658"/>
      <c r="H2326" s="663">
        <v>113</v>
      </c>
      <c r="I2326" s="663">
        <v>14391.2</v>
      </c>
      <c r="J2326" s="663">
        <v>0</v>
      </c>
      <c r="K2326" s="636">
        <f t="shared" si="127"/>
        <v>0</v>
      </c>
      <c r="L2326" s="636">
        <f t="shared" si="128"/>
        <v>0</v>
      </c>
      <c r="M2326" s="637">
        <f t="shared" si="129"/>
        <v>1626205.6</v>
      </c>
      <c r="N2326" s="664"/>
      <c r="O2326" s="659" t="s">
        <v>2280</v>
      </c>
      <c r="P2326" s="658" t="s">
        <v>3601</v>
      </c>
      <c r="Q2326" s="660" t="s">
        <v>336</v>
      </c>
      <c r="R2326" s="658" t="s">
        <v>73</v>
      </c>
      <c r="S2326" s="658" t="s">
        <v>213</v>
      </c>
    </row>
    <row r="2327" spans="1:19" s="34" customFormat="1" ht="20.25" customHeight="1">
      <c r="A2327" s="658" t="s">
        <v>235</v>
      </c>
      <c r="B2327" s="659" t="s">
        <v>3602</v>
      </c>
      <c r="C2327" s="660" t="s">
        <v>371</v>
      </c>
      <c r="D2327" s="661" t="s">
        <v>1300</v>
      </c>
      <c r="E2327" s="662"/>
      <c r="F2327" s="658" t="s">
        <v>1115</v>
      </c>
      <c r="G2327" s="658"/>
      <c r="H2327" s="663">
        <v>113</v>
      </c>
      <c r="I2327" s="663">
        <v>8112.7</v>
      </c>
      <c r="J2327" s="663">
        <v>0</v>
      </c>
      <c r="K2327" s="636">
        <f t="shared" si="127"/>
        <v>0</v>
      </c>
      <c r="L2327" s="636">
        <f t="shared" si="128"/>
        <v>0</v>
      </c>
      <c r="M2327" s="637">
        <f t="shared" si="129"/>
        <v>916735.1</v>
      </c>
      <c r="N2327" s="664"/>
      <c r="O2327" s="659" t="s">
        <v>2280</v>
      </c>
      <c r="P2327" s="658" t="s">
        <v>3601</v>
      </c>
      <c r="Q2327" s="660" t="s">
        <v>336</v>
      </c>
      <c r="R2327" s="658" t="s">
        <v>73</v>
      </c>
      <c r="S2327" s="658" t="s">
        <v>213</v>
      </c>
    </row>
    <row r="2328" spans="1:19" s="34" customFormat="1" ht="20.25" customHeight="1">
      <c r="A2328" s="658" t="s">
        <v>235</v>
      </c>
      <c r="B2328" s="659" t="s">
        <v>3602</v>
      </c>
      <c r="C2328" s="660" t="s">
        <v>371</v>
      </c>
      <c r="D2328" s="661" t="s">
        <v>1300</v>
      </c>
      <c r="E2328" s="662"/>
      <c r="F2328" s="658" t="s">
        <v>81</v>
      </c>
      <c r="G2328" s="658"/>
      <c r="H2328" s="663">
        <v>113</v>
      </c>
      <c r="I2328" s="663">
        <v>4938.2</v>
      </c>
      <c r="J2328" s="663">
        <v>0</v>
      </c>
      <c r="K2328" s="636">
        <f t="shared" si="127"/>
        <v>0</v>
      </c>
      <c r="L2328" s="636">
        <f t="shared" si="128"/>
        <v>0</v>
      </c>
      <c r="M2328" s="637">
        <f t="shared" si="129"/>
        <v>558016.6</v>
      </c>
      <c r="N2328" s="664"/>
      <c r="O2328" s="659" t="s">
        <v>2280</v>
      </c>
      <c r="P2328" s="658" t="s">
        <v>3601</v>
      </c>
      <c r="Q2328" s="660" t="s">
        <v>336</v>
      </c>
      <c r="R2328" s="658" t="s">
        <v>73</v>
      </c>
      <c r="S2328" s="658" t="s">
        <v>213</v>
      </c>
    </row>
    <row r="2329" spans="1:19" s="34" customFormat="1" ht="20.25" customHeight="1">
      <c r="A2329" s="658" t="s">
        <v>235</v>
      </c>
      <c r="B2329" s="659" t="s">
        <v>3600</v>
      </c>
      <c r="C2329" s="660" t="s">
        <v>371</v>
      </c>
      <c r="D2329" s="661" t="s">
        <v>1300</v>
      </c>
      <c r="E2329" s="662"/>
      <c r="F2329" s="658" t="s">
        <v>1647</v>
      </c>
      <c r="G2329" s="658"/>
      <c r="H2329" s="663">
        <v>113</v>
      </c>
      <c r="I2329" s="663">
        <v>5643.6</v>
      </c>
      <c r="J2329" s="663">
        <v>0</v>
      </c>
      <c r="K2329" s="636">
        <f t="shared" si="127"/>
        <v>0</v>
      </c>
      <c r="L2329" s="636">
        <f t="shared" si="128"/>
        <v>0</v>
      </c>
      <c r="M2329" s="637">
        <f t="shared" si="129"/>
        <v>637726.80000000005</v>
      </c>
      <c r="N2329" s="664"/>
      <c r="O2329" s="659" t="s">
        <v>2280</v>
      </c>
      <c r="P2329" s="658" t="s">
        <v>3601</v>
      </c>
      <c r="Q2329" s="660" t="s">
        <v>336</v>
      </c>
      <c r="R2329" s="658" t="s">
        <v>73</v>
      </c>
      <c r="S2329" s="658" t="s">
        <v>213</v>
      </c>
    </row>
    <row r="2330" spans="1:19" s="34" customFormat="1" ht="20.25" customHeight="1">
      <c r="A2330" s="658" t="s">
        <v>235</v>
      </c>
      <c r="B2330" s="659" t="s">
        <v>3602</v>
      </c>
      <c r="C2330" s="660" t="s">
        <v>371</v>
      </c>
      <c r="D2330" s="661" t="s">
        <v>1300</v>
      </c>
      <c r="E2330" s="662"/>
      <c r="F2330" s="658" t="s">
        <v>1646</v>
      </c>
      <c r="G2330" s="658"/>
      <c r="H2330" s="663">
        <v>707</v>
      </c>
      <c r="I2330" s="663">
        <v>15000</v>
      </c>
      <c r="J2330" s="663">
        <v>0</v>
      </c>
      <c r="K2330" s="636">
        <f t="shared" si="127"/>
        <v>0</v>
      </c>
      <c r="L2330" s="636">
        <f t="shared" si="128"/>
        <v>0</v>
      </c>
      <c r="M2330" s="637">
        <f t="shared" si="129"/>
        <v>10605000</v>
      </c>
      <c r="N2330" s="664"/>
      <c r="O2330" s="659" t="s">
        <v>11</v>
      </c>
      <c r="P2330" s="658" t="s">
        <v>3601</v>
      </c>
      <c r="Q2330" s="660" t="s">
        <v>336</v>
      </c>
      <c r="R2330" s="658" t="s">
        <v>73</v>
      </c>
      <c r="S2330" s="658" t="s">
        <v>213</v>
      </c>
    </row>
    <row r="2331" spans="1:19" s="34" customFormat="1" ht="20.25" customHeight="1">
      <c r="A2331" s="658" t="s">
        <v>235</v>
      </c>
      <c r="B2331" s="659" t="s">
        <v>3602</v>
      </c>
      <c r="C2331" s="660" t="s">
        <v>371</v>
      </c>
      <c r="D2331" s="661" t="s">
        <v>1300</v>
      </c>
      <c r="E2331" s="662"/>
      <c r="F2331" s="658" t="s">
        <v>1430</v>
      </c>
      <c r="G2331" s="658"/>
      <c r="H2331" s="663">
        <v>707</v>
      </c>
      <c r="I2331" s="663">
        <v>8000</v>
      </c>
      <c r="J2331" s="663">
        <v>0</v>
      </c>
      <c r="K2331" s="636">
        <f t="shared" si="127"/>
        <v>0</v>
      </c>
      <c r="L2331" s="636">
        <f t="shared" si="128"/>
        <v>0</v>
      </c>
      <c r="M2331" s="637">
        <f t="shared" si="129"/>
        <v>5656000</v>
      </c>
      <c r="N2331" s="664"/>
      <c r="O2331" s="659" t="s">
        <v>11</v>
      </c>
      <c r="P2331" s="658" t="s">
        <v>3601</v>
      </c>
      <c r="Q2331" s="660" t="s">
        <v>336</v>
      </c>
      <c r="R2331" s="658" t="s">
        <v>73</v>
      </c>
      <c r="S2331" s="658" t="s">
        <v>213</v>
      </c>
    </row>
    <row r="2332" spans="1:19" s="34" customFormat="1" ht="20.25" customHeight="1">
      <c r="A2332" s="658" t="s">
        <v>235</v>
      </c>
      <c r="B2332" s="659" t="s">
        <v>3602</v>
      </c>
      <c r="C2332" s="660" t="s">
        <v>371</v>
      </c>
      <c r="D2332" s="661" t="s">
        <v>1300</v>
      </c>
      <c r="E2332" s="662"/>
      <c r="F2332" s="658" t="s">
        <v>880</v>
      </c>
      <c r="G2332" s="658"/>
      <c r="H2332" s="663">
        <v>169</v>
      </c>
      <c r="I2332" s="663">
        <v>2801.5</v>
      </c>
      <c r="J2332" s="663">
        <v>0</v>
      </c>
      <c r="K2332" s="636">
        <f t="shared" si="127"/>
        <v>0</v>
      </c>
      <c r="L2332" s="636">
        <f t="shared" si="128"/>
        <v>0</v>
      </c>
      <c r="M2332" s="637">
        <f t="shared" si="129"/>
        <v>473453.5</v>
      </c>
      <c r="N2332" s="664"/>
      <c r="O2332" s="659" t="s">
        <v>931</v>
      </c>
      <c r="P2332" s="658" t="s">
        <v>3601</v>
      </c>
      <c r="Q2332" s="660" t="s">
        <v>336</v>
      </c>
      <c r="R2332" s="658" t="s">
        <v>73</v>
      </c>
      <c r="S2332" s="658" t="s">
        <v>213</v>
      </c>
    </row>
    <row r="2333" spans="1:19" s="34" customFormat="1" ht="20.25" customHeight="1">
      <c r="A2333" s="658" t="s">
        <v>235</v>
      </c>
      <c r="B2333" s="659" t="s">
        <v>3602</v>
      </c>
      <c r="C2333" s="660" t="s">
        <v>371</v>
      </c>
      <c r="D2333" s="661" t="s">
        <v>1300</v>
      </c>
      <c r="E2333" s="662"/>
      <c r="F2333" s="658" t="s">
        <v>880</v>
      </c>
      <c r="G2333" s="658"/>
      <c r="H2333" s="663">
        <v>169</v>
      </c>
      <c r="I2333" s="663">
        <v>2801.5</v>
      </c>
      <c r="J2333" s="663">
        <v>0</v>
      </c>
      <c r="K2333" s="636">
        <f t="shared" si="127"/>
        <v>0</v>
      </c>
      <c r="L2333" s="636">
        <f t="shared" si="128"/>
        <v>0</v>
      </c>
      <c r="M2333" s="637">
        <f t="shared" si="129"/>
        <v>473453.5</v>
      </c>
      <c r="N2333" s="664"/>
      <c r="O2333" s="659" t="s">
        <v>931</v>
      </c>
      <c r="P2333" s="658" t="s">
        <v>3601</v>
      </c>
      <c r="Q2333" s="660" t="s">
        <v>336</v>
      </c>
      <c r="R2333" s="658" t="s">
        <v>73</v>
      </c>
      <c r="S2333" s="658" t="s">
        <v>213</v>
      </c>
    </row>
    <row r="2334" spans="1:19" s="34" customFormat="1" ht="20.25" customHeight="1">
      <c r="A2334" s="658" t="s">
        <v>235</v>
      </c>
      <c r="B2334" s="659" t="s">
        <v>3602</v>
      </c>
      <c r="C2334" s="660" t="s">
        <v>371</v>
      </c>
      <c r="D2334" s="661" t="s">
        <v>1300</v>
      </c>
      <c r="E2334" s="662"/>
      <c r="F2334" s="658" t="s">
        <v>431</v>
      </c>
      <c r="G2334" s="658"/>
      <c r="H2334" s="663">
        <v>169</v>
      </c>
      <c r="I2334" s="663">
        <v>48015.4</v>
      </c>
      <c r="J2334" s="663">
        <v>0</v>
      </c>
      <c r="K2334" s="636">
        <f t="shared" si="127"/>
        <v>0</v>
      </c>
      <c r="L2334" s="636">
        <f t="shared" si="128"/>
        <v>0</v>
      </c>
      <c r="M2334" s="637">
        <f t="shared" si="129"/>
        <v>8114602.6000000006</v>
      </c>
      <c r="N2334" s="664"/>
      <c r="O2334" s="659" t="s">
        <v>931</v>
      </c>
      <c r="P2334" s="658" t="s">
        <v>3601</v>
      </c>
      <c r="Q2334" s="660" t="s">
        <v>278</v>
      </c>
      <c r="R2334" s="658" t="s">
        <v>73</v>
      </c>
      <c r="S2334" s="658" t="s">
        <v>213</v>
      </c>
    </row>
    <row r="2335" spans="1:19" s="34" customFormat="1" ht="20.25" customHeight="1">
      <c r="A2335" s="658" t="s">
        <v>235</v>
      </c>
      <c r="B2335" s="659" t="s">
        <v>3602</v>
      </c>
      <c r="C2335" s="660" t="s">
        <v>371</v>
      </c>
      <c r="D2335" s="661" t="s">
        <v>1300</v>
      </c>
      <c r="E2335" s="662"/>
      <c r="F2335" s="658" t="s">
        <v>2113</v>
      </c>
      <c r="G2335" s="658"/>
      <c r="H2335" s="663">
        <v>169</v>
      </c>
      <c r="I2335" s="663">
        <v>2801.5</v>
      </c>
      <c r="J2335" s="663">
        <v>0</v>
      </c>
      <c r="K2335" s="636">
        <f t="shared" si="127"/>
        <v>0</v>
      </c>
      <c r="L2335" s="636">
        <f t="shared" si="128"/>
        <v>0</v>
      </c>
      <c r="M2335" s="637">
        <f t="shared" si="129"/>
        <v>473453.5</v>
      </c>
      <c r="N2335" s="664"/>
      <c r="O2335" s="659" t="s">
        <v>931</v>
      </c>
      <c r="P2335" s="658" t="s">
        <v>3601</v>
      </c>
      <c r="Q2335" s="660" t="s">
        <v>336</v>
      </c>
      <c r="R2335" s="658" t="s">
        <v>73</v>
      </c>
      <c r="S2335" s="658" t="s">
        <v>213</v>
      </c>
    </row>
    <row r="2336" spans="1:19" s="34" customFormat="1" ht="20.25" customHeight="1">
      <c r="A2336" s="658" t="s">
        <v>235</v>
      </c>
      <c r="B2336" s="659" t="s">
        <v>3602</v>
      </c>
      <c r="C2336" s="660" t="s">
        <v>371</v>
      </c>
      <c r="D2336" s="661" t="s">
        <v>1300</v>
      </c>
      <c r="E2336" s="662"/>
      <c r="F2336" s="658" t="s">
        <v>957</v>
      </c>
      <c r="G2336" s="658"/>
      <c r="H2336" s="663">
        <v>707</v>
      </c>
      <c r="I2336" s="663">
        <v>55717.3</v>
      </c>
      <c r="J2336" s="663">
        <v>0</v>
      </c>
      <c r="K2336" s="636">
        <f t="shared" si="127"/>
        <v>0</v>
      </c>
      <c r="L2336" s="636">
        <f t="shared" si="128"/>
        <v>0</v>
      </c>
      <c r="M2336" s="637">
        <f t="shared" si="129"/>
        <v>39392131.100000001</v>
      </c>
      <c r="N2336" s="664"/>
      <c r="O2336" s="659" t="s">
        <v>3603</v>
      </c>
      <c r="P2336" s="658" t="s">
        <v>3601</v>
      </c>
      <c r="Q2336" s="660" t="s">
        <v>278</v>
      </c>
      <c r="R2336" s="658" t="s">
        <v>73</v>
      </c>
      <c r="S2336" s="658" t="s">
        <v>213</v>
      </c>
    </row>
    <row r="2337" spans="1:19" s="34" customFormat="1" ht="20.25" customHeight="1">
      <c r="A2337" s="658" t="s">
        <v>235</v>
      </c>
      <c r="B2337" s="659" t="s">
        <v>3602</v>
      </c>
      <c r="C2337" s="660" t="s">
        <v>371</v>
      </c>
      <c r="D2337" s="661" t="s">
        <v>1300</v>
      </c>
      <c r="E2337" s="662"/>
      <c r="F2337" s="658" t="s">
        <v>3586</v>
      </c>
      <c r="G2337" s="658"/>
      <c r="H2337" s="663">
        <v>707</v>
      </c>
      <c r="I2337" s="663">
        <v>6282.7</v>
      </c>
      <c r="J2337" s="663">
        <v>0</v>
      </c>
      <c r="K2337" s="636">
        <f t="shared" si="127"/>
        <v>0</v>
      </c>
      <c r="L2337" s="636">
        <f t="shared" si="128"/>
        <v>0</v>
      </c>
      <c r="M2337" s="637">
        <f t="shared" si="129"/>
        <v>4441868.8999999994</v>
      </c>
      <c r="N2337" s="664"/>
      <c r="O2337" s="659" t="s">
        <v>3603</v>
      </c>
      <c r="P2337" s="658" t="s">
        <v>3601</v>
      </c>
      <c r="Q2337" s="660" t="s">
        <v>336</v>
      </c>
      <c r="R2337" s="658" t="s">
        <v>73</v>
      </c>
      <c r="S2337" s="658" t="s">
        <v>213</v>
      </c>
    </row>
    <row r="2338" spans="1:19" s="34" customFormat="1" ht="20.25" customHeight="1">
      <c r="A2338" s="658" t="s">
        <v>235</v>
      </c>
      <c r="B2338" s="659" t="s">
        <v>3602</v>
      </c>
      <c r="C2338" s="660" t="s">
        <v>371</v>
      </c>
      <c r="D2338" s="661" t="s">
        <v>1300</v>
      </c>
      <c r="E2338" s="662"/>
      <c r="F2338" s="658" t="s">
        <v>422</v>
      </c>
      <c r="G2338" s="658"/>
      <c r="H2338" s="663">
        <v>211</v>
      </c>
      <c r="I2338" s="663">
        <v>30813.3</v>
      </c>
      <c r="J2338" s="663">
        <v>0</v>
      </c>
      <c r="K2338" s="636">
        <f t="shared" si="127"/>
        <v>0</v>
      </c>
      <c r="L2338" s="636">
        <f t="shared" si="128"/>
        <v>0</v>
      </c>
      <c r="M2338" s="637">
        <f t="shared" si="129"/>
        <v>6501606.2999999998</v>
      </c>
      <c r="N2338" s="664"/>
      <c r="O2338" s="659" t="s">
        <v>3604</v>
      </c>
      <c r="P2338" s="658" t="s">
        <v>3601</v>
      </c>
      <c r="Q2338" s="660" t="s">
        <v>271</v>
      </c>
      <c r="R2338" s="658" t="s">
        <v>73</v>
      </c>
      <c r="S2338" s="658" t="s">
        <v>213</v>
      </c>
    </row>
    <row r="2339" spans="1:19" s="34" customFormat="1" ht="20.25" customHeight="1">
      <c r="A2339" s="658" t="s">
        <v>235</v>
      </c>
      <c r="B2339" s="659" t="s">
        <v>3602</v>
      </c>
      <c r="C2339" s="660" t="s">
        <v>371</v>
      </c>
      <c r="D2339" s="661" t="s">
        <v>1300</v>
      </c>
      <c r="E2339" s="662"/>
      <c r="F2339" s="658" t="s">
        <v>880</v>
      </c>
      <c r="G2339" s="658"/>
      <c r="H2339" s="663">
        <v>211</v>
      </c>
      <c r="I2339" s="663">
        <v>2067.1999999999998</v>
      </c>
      <c r="J2339" s="663">
        <v>0</v>
      </c>
      <c r="K2339" s="636">
        <f t="shared" si="127"/>
        <v>0</v>
      </c>
      <c r="L2339" s="636">
        <f t="shared" si="128"/>
        <v>0</v>
      </c>
      <c r="M2339" s="637">
        <f t="shared" si="129"/>
        <v>436179.19999999995</v>
      </c>
      <c r="N2339" s="664"/>
      <c r="O2339" s="659" t="s">
        <v>3604</v>
      </c>
      <c r="P2339" s="658" t="s">
        <v>3601</v>
      </c>
      <c r="Q2339" s="660" t="s">
        <v>336</v>
      </c>
      <c r="R2339" s="658" t="s">
        <v>73</v>
      </c>
      <c r="S2339" s="658" t="s">
        <v>213</v>
      </c>
    </row>
    <row r="2340" spans="1:19" s="34" customFormat="1" ht="20.25" customHeight="1">
      <c r="A2340" s="658" t="s">
        <v>235</v>
      </c>
      <c r="B2340" s="659" t="s">
        <v>3602</v>
      </c>
      <c r="C2340" s="660" t="s">
        <v>371</v>
      </c>
      <c r="D2340" s="661" t="s">
        <v>1300</v>
      </c>
      <c r="E2340" s="662"/>
      <c r="F2340" s="658" t="s">
        <v>880</v>
      </c>
      <c r="G2340" s="658"/>
      <c r="H2340" s="663">
        <v>211</v>
      </c>
      <c r="I2340" s="663">
        <v>2067.1999999999998</v>
      </c>
      <c r="J2340" s="663">
        <v>0</v>
      </c>
      <c r="K2340" s="636">
        <f t="shared" si="127"/>
        <v>0</v>
      </c>
      <c r="L2340" s="636">
        <f t="shared" si="128"/>
        <v>0</v>
      </c>
      <c r="M2340" s="637">
        <f t="shared" si="129"/>
        <v>436179.19999999995</v>
      </c>
      <c r="N2340" s="664"/>
      <c r="O2340" s="659" t="s">
        <v>3604</v>
      </c>
      <c r="P2340" s="658" t="s">
        <v>3601</v>
      </c>
      <c r="Q2340" s="660" t="s">
        <v>336</v>
      </c>
      <c r="R2340" s="658" t="s">
        <v>73</v>
      </c>
      <c r="S2340" s="658" t="s">
        <v>213</v>
      </c>
    </row>
    <row r="2341" spans="1:19" s="34" customFormat="1" ht="20.25" customHeight="1">
      <c r="A2341" s="658" t="s">
        <v>235</v>
      </c>
      <c r="B2341" s="659" t="s">
        <v>3602</v>
      </c>
      <c r="C2341" s="660" t="s">
        <v>371</v>
      </c>
      <c r="D2341" s="661" t="s">
        <v>1300</v>
      </c>
      <c r="E2341" s="662"/>
      <c r="F2341" s="658" t="s">
        <v>882</v>
      </c>
      <c r="G2341" s="658"/>
      <c r="H2341" s="663">
        <v>211</v>
      </c>
      <c r="I2341" s="663">
        <v>4881</v>
      </c>
      <c r="J2341" s="663">
        <v>0</v>
      </c>
      <c r="K2341" s="636">
        <f t="shared" si="127"/>
        <v>0</v>
      </c>
      <c r="L2341" s="636">
        <f t="shared" si="128"/>
        <v>0</v>
      </c>
      <c r="M2341" s="637">
        <f t="shared" si="129"/>
        <v>1029891</v>
      </c>
      <c r="N2341" s="664"/>
      <c r="O2341" s="659" t="s">
        <v>3604</v>
      </c>
      <c r="P2341" s="658" t="s">
        <v>3601</v>
      </c>
      <c r="Q2341" s="660" t="s">
        <v>336</v>
      </c>
      <c r="R2341" s="658" t="s">
        <v>73</v>
      </c>
      <c r="S2341" s="658" t="s">
        <v>213</v>
      </c>
    </row>
    <row r="2342" spans="1:19" s="34" customFormat="1" ht="20.25" customHeight="1">
      <c r="A2342" s="658" t="s">
        <v>235</v>
      </c>
      <c r="B2342" s="659" t="s">
        <v>3602</v>
      </c>
      <c r="C2342" s="660" t="s">
        <v>371</v>
      </c>
      <c r="D2342" s="661" t="s">
        <v>1300</v>
      </c>
      <c r="E2342" s="662"/>
      <c r="F2342" s="658" t="s">
        <v>881</v>
      </c>
      <c r="G2342" s="658"/>
      <c r="H2342" s="663">
        <v>211</v>
      </c>
      <c r="I2342" s="663">
        <v>5857.2</v>
      </c>
      <c r="J2342" s="663">
        <v>0</v>
      </c>
      <c r="K2342" s="636">
        <f t="shared" si="127"/>
        <v>0</v>
      </c>
      <c r="L2342" s="636">
        <f t="shared" si="128"/>
        <v>0</v>
      </c>
      <c r="M2342" s="637">
        <f t="shared" si="129"/>
        <v>1235869.2</v>
      </c>
      <c r="N2342" s="664"/>
      <c r="O2342" s="659" t="s">
        <v>3604</v>
      </c>
      <c r="P2342" s="658" t="s">
        <v>3601</v>
      </c>
      <c r="Q2342" s="660" t="s">
        <v>336</v>
      </c>
      <c r="R2342" s="658" t="s">
        <v>73</v>
      </c>
      <c r="S2342" s="658" t="s">
        <v>213</v>
      </c>
    </row>
    <row r="2343" spans="1:19" s="34" customFormat="1" ht="20.25" customHeight="1">
      <c r="A2343" s="658" t="s">
        <v>235</v>
      </c>
      <c r="B2343" s="659" t="s">
        <v>3602</v>
      </c>
      <c r="C2343" s="660" t="s">
        <v>371</v>
      </c>
      <c r="D2343" s="661" t="s">
        <v>1300</v>
      </c>
      <c r="E2343" s="662"/>
      <c r="F2343" s="658" t="s">
        <v>876</v>
      </c>
      <c r="G2343" s="658"/>
      <c r="H2343" s="663">
        <v>211</v>
      </c>
      <c r="I2343" s="663">
        <v>1033.5999999999999</v>
      </c>
      <c r="J2343" s="663">
        <v>0</v>
      </c>
      <c r="K2343" s="636">
        <f t="shared" si="127"/>
        <v>0</v>
      </c>
      <c r="L2343" s="636">
        <f t="shared" si="128"/>
        <v>0</v>
      </c>
      <c r="M2343" s="637">
        <f t="shared" si="129"/>
        <v>218089.59999999998</v>
      </c>
      <c r="N2343" s="664"/>
      <c r="O2343" s="659" t="s">
        <v>3604</v>
      </c>
      <c r="P2343" s="658" t="s">
        <v>3601</v>
      </c>
      <c r="Q2343" s="660" t="s">
        <v>336</v>
      </c>
      <c r="R2343" s="658" t="s">
        <v>73</v>
      </c>
      <c r="S2343" s="658" t="s">
        <v>213</v>
      </c>
    </row>
    <row r="2344" spans="1:19" s="34" customFormat="1" ht="20.25" customHeight="1">
      <c r="A2344" s="658" t="s">
        <v>235</v>
      </c>
      <c r="B2344" s="659" t="s">
        <v>3602</v>
      </c>
      <c r="C2344" s="660" t="s">
        <v>371</v>
      </c>
      <c r="D2344" s="661" t="s">
        <v>1300</v>
      </c>
      <c r="E2344" s="662"/>
      <c r="F2344" s="658" t="s">
        <v>556</v>
      </c>
      <c r="G2344" s="658"/>
      <c r="H2344" s="663">
        <v>211</v>
      </c>
      <c r="I2344" s="663">
        <v>1550.4</v>
      </c>
      <c r="J2344" s="663">
        <v>0</v>
      </c>
      <c r="K2344" s="636">
        <f t="shared" si="127"/>
        <v>0</v>
      </c>
      <c r="L2344" s="636">
        <f t="shared" si="128"/>
        <v>0</v>
      </c>
      <c r="M2344" s="637">
        <f t="shared" si="129"/>
        <v>327134.40000000002</v>
      </c>
      <c r="N2344" s="664"/>
      <c r="O2344" s="659" t="s">
        <v>3604</v>
      </c>
      <c r="P2344" s="658" t="s">
        <v>3601</v>
      </c>
      <c r="Q2344" s="660" t="s">
        <v>336</v>
      </c>
      <c r="R2344" s="658" t="s">
        <v>73</v>
      </c>
      <c r="S2344" s="658" t="s">
        <v>213</v>
      </c>
    </row>
    <row r="2345" spans="1:19" s="34" customFormat="1" ht="20.25" customHeight="1">
      <c r="A2345" s="658" t="s">
        <v>235</v>
      </c>
      <c r="B2345" s="659" t="s">
        <v>3602</v>
      </c>
      <c r="C2345" s="660" t="s">
        <v>371</v>
      </c>
      <c r="D2345" s="661" t="s">
        <v>1300</v>
      </c>
      <c r="E2345" s="662"/>
      <c r="F2345" s="658" t="s">
        <v>1901</v>
      </c>
      <c r="G2345" s="658"/>
      <c r="H2345" s="663">
        <v>211</v>
      </c>
      <c r="I2345" s="663">
        <v>12087.3</v>
      </c>
      <c r="J2345" s="663">
        <v>0</v>
      </c>
      <c r="K2345" s="636">
        <f t="shared" si="127"/>
        <v>0</v>
      </c>
      <c r="L2345" s="636">
        <f t="shared" si="128"/>
        <v>0</v>
      </c>
      <c r="M2345" s="637">
        <f t="shared" si="129"/>
        <v>2550420.2999999998</v>
      </c>
      <c r="N2345" s="664"/>
      <c r="O2345" s="659" t="s">
        <v>3605</v>
      </c>
      <c r="P2345" s="658" t="s">
        <v>3601</v>
      </c>
      <c r="Q2345" s="660" t="s">
        <v>577</v>
      </c>
      <c r="R2345" s="658" t="s">
        <v>240</v>
      </c>
      <c r="S2345" s="658" t="s">
        <v>213</v>
      </c>
    </row>
    <row r="2346" spans="1:19" s="34" customFormat="1" ht="20.25" customHeight="1">
      <c r="A2346" s="658" t="s">
        <v>235</v>
      </c>
      <c r="B2346" s="659" t="s">
        <v>3602</v>
      </c>
      <c r="C2346" s="660" t="s">
        <v>371</v>
      </c>
      <c r="D2346" s="661" t="s">
        <v>1300</v>
      </c>
      <c r="E2346" s="662"/>
      <c r="F2346" s="658" t="s">
        <v>513</v>
      </c>
      <c r="G2346" s="658"/>
      <c r="H2346" s="663">
        <v>211</v>
      </c>
      <c r="I2346" s="663">
        <v>60831.6</v>
      </c>
      <c r="J2346" s="663">
        <v>15.6</v>
      </c>
      <c r="K2346" s="636">
        <f t="shared" si="127"/>
        <v>3291.6</v>
      </c>
      <c r="L2346" s="636">
        <f t="shared" si="128"/>
        <v>3.2915999999999999</v>
      </c>
      <c r="M2346" s="637">
        <f t="shared" si="129"/>
        <v>12835467.6</v>
      </c>
      <c r="N2346" s="664"/>
      <c r="O2346" s="659" t="s">
        <v>3605</v>
      </c>
      <c r="P2346" s="658" t="s">
        <v>3601</v>
      </c>
      <c r="Q2346" s="660" t="s">
        <v>270</v>
      </c>
      <c r="R2346" s="658" t="s">
        <v>60</v>
      </c>
      <c r="S2346" s="658" t="s">
        <v>213</v>
      </c>
    </row>
    <row r="2347" spans="1:19" s="34" customFormat="1" ht="20.25" customHeight="1">
      <c r="A2347" s="658" t="s">
        <v>235</v>
      </c>
      <c r="B2347" s="659" t="s">
        <v>3602</v>
      </c>
      <c r="C2347" s="660" t="s">
        <v>371</v>
      </c>
      <c r="D2347" s="661" t="s">
        <v>1300</v>
      </c>
      <c r="E2347" s="662"/>
      <c r="F2347" s="658" t="s">
        <v>1083</v>
      </c>
      <c r="G2347" s="658"/>
      <c r="H2347" s="663">
        <v>321</v>
      </c>
      <c r="I2347" s="663">
        <v>186895.2</v>
      </c>
      <c r="J2347" s="663">
        <v>29.1</v>
      </c>
      <c r="K2347" s="636">
        <f t="shared" si="127"/>
        <v>9341.1</v>
      </c>
      <c r="L2347" s="636">
        <f t="shared" si="128"/>
        <v>9.3411000000000008</v>
      </c>
      <c r="M2347" s="637">
        <f t="shared" si="129"/>
        <v>59993359.200000003</v>
      </c>
      <c r="N2347" s="664"/>
      <c r="O2347" s="659" t="s">
        <v>3606</v>
      </c>
      <c r="P2347" s="658" t="s">
        <v>3601</v>
      </c>
      <c r="Q2347" s="660" t="s">
        <v>691</v>
      </c>
      <c r="R2347" s="658" t="s">
        <v>60</v>
      </c>
      <c r="S2347" s="658" t="s">
        <v>213</v>
      </c>
    </row>
    <row r="2348" spans="1:19" s="34" customFormat="1" ht="20.25" customHeight="1">
      <c r="A2348" s="658" t="s">
        <v>235</v>
      </c>
      <c r="B2348" s="659" t="s">
        <v>3602</v>
      </c>
      <c r="C2348" s="660" t="s">
        <v>371</v>
      </c>
      <c r="D2348" s="661" t="s">
        <v>1300</v>
      </c>
      <c r="E2348" s="662"/>
      <c r="F2348" s="658" t="s">
        <v>401</v>
      </c>
      <c r="G2348" s="658"/>
      <c r="H2348" s="663">
        <v>82</v>
      </c>
      <c r="I2348" s="663">
        <v>66647.7</v>
      </c>
      <c r="J2348" s="663">
        <v>9.4</v>
      </c>
      <c r="K2348" s="636">
        <f t="shared" si="127"/>
        <v>770.80000000000007</v>
      </c>
      <c r="L2348" s="636">
        <f t="shared" si="128"/>
        <v>0.77080000000000004</v>
      </c>
      <c r="M2348" s="637">
        <f t="shared" si="129"/>
        <v>5465111.3999999994</v>
      </c>
      <c r="N2348" s="664"/>
      <c r="O2348" s="659" t="s">
        <v>11</v>
      </c>
      <c r="P2348" s="658" t="s">
        <v>3601</v>
      </c>
      <c r="Q2348" s="660" t="s">
        <v>344</v>
      </c>
      <c r="R2348" s="658" t="s">
        <v>60</v>
      </c>
      <c r="S2348" s="658" t="s">
        <v>213</v>
      </c>
    </row>
    <row r="2349" spans="1:19" s="34" customFormat="1" ht="20.25" customHeight="1">
      <c r="A2349" s="658" t="s">
        <v>235</v>
      </c>
      <c r="B2349" s="659" t="s">
        <v>3602</v>
      </c>
      <c r="C2349" s="660" t="s">
        <v>371</v>
      </c>
      <c r="D2349" s="661" t="s">
        <v>1300</v>
      </c>
      <c r="E2349" s="662"/>
      <c r="F2349" s="658" t="s">
        <v>882</v>
      </c>
      <c r="G2349" s="658"/>
      <c r="H2349" s="663">
        <v>82</v>
      </c>
      <c r="I2349" s="663">
        <v>8234</v>
      </c>
      <c r="J2349" s="663">
        <v>0</v>
      </c>
      <c r="K2349" s="636">
        <f t="shared" si="127"/>
        <v>0</v>
      </c>
      <c r="L2349" s="636">
        <f t="shared" si="128"/>
        <v>0</v>
      </c>
      <c r="M2349" s="637">
        <f t="shared" si="129"/>
        <v>675188</v>
      </c>
      <c r="N2349" s="664"/>
      <c r="O2349" s="659" t="s">
        <v>3607</v>
      </c>
      <c r="P2349" s="658" t="s">
        <v>3601</v>
      </c>
      <c r="Q2349" s="660" t="s">
        <v>336</v>
      </c>
      <c r="R2349" s="658" t="s">
        <v>73</v>
      </c>
      <c r="S2349" s="658" t="s">
        <v>213</v>
      </c>
    </row>
    <row r="2350" spans="1:19" s="34" customFormat="1" ht="20.25" customHeight="1">
      <c r="A2350" s="658" t="s">
        <v>235</v>
      </c>
      <c r="B2350" s="659" t="s">
        <v>3602</v>
      </c>
      <c r="C2350" s="660" t="s">
        <v>371</v>
      </c>
      <c r="D2350" s="661" t="s">
        <v>1300</v>
      </c>
      <c r="E2350" s="662"/>
      <c r="F2350" s="658" t="s">
        <v>406</v>
      </c>
      <c r="G2350" s="658"/>
      <c r="H2350" s="663">
        <v>82</v>
      </c>
      <c r="I2350" s="663">
        <v>42816.7</v>
      </c>
      <c r="J2350" s="663">
        <v>0</v>
      </c>
      <c r="K2350" s="636">
        <f t="shared" si="127"/>
        <v>0</v>
      </c>
      <c r="L2350" s="636">
        <f t="shared" si="128"/>
        <v>0</v>
      </c>
      <c r="M2350" s="637">
        <f t="shared" si="129"/>
        <v>3510969.4</v>
      </c>
      <c r="N2350" s="664"/>
      <c r="O2350" s="659" t="s">
        <v>3607</v>
      </c>
      <c r="P2350" s="658" t="s">
        <v>3601</v>
      </c>
      <c r="Q2350" s="660" t="s">
        <v>271</v>
      </c>
      <c r="R2350" s="658" t="s">
        <v>73</v>
      </c>
      <c r="S2350" s="658" t="s">
        <v>213</v>
      </c>
    </row>
    <row r="2351" spans="1:19" s="34" customFormat="1" ht="20.25" customHeight="1">
      <c r="A2351" s="658" t="s">
        <v>235</v>
      </c>
      <c r="B2351" s="659" t="s">
        <v>3602</v>
      </c>
      <c r="C2351" s="660" t="s">
        <v>371</v>
      </c>
      <c r="D2351" s="661" t="s">
        <v>1300</v>
      </c>
      <c r="E2351" s="662"/>
      <c r="F2351" s="658" t="s">
        <v>1575</v>
      </c>
      <c r="G2351" s="658"/>
      <c r="H2351" s="663">
        <v>82</v>
      </c>
      <c r="I2351" s="663">
        <v>6974.7</v>
      </c>
      <c r="J2351" s="663">
        <v>0</v>
      </c>
      <c r="K2351" s="636">
        <f t="shared" si="127"/>
        <v>0</v>
      </c>
      <c r="L2351" s="636">
        <f t="shared" si="128"/>
        <v>0</v>
      </c>
      <c r="M2351" s="637">
        <f t="shared" si="129"/>
        <v>571925.4</v>
      </c>
      <c r="N2351" s="664"/>
      <c r="O2351" s="659" t="s">
        <v>3607</v>
      </c>
      <c r="P2351" s="658" t="s">
        <v>3601</v>
      </c>
      <c r="Q2351" s="660" t="s">
        <v>336</v>
      </c>
      <c r="R2351" s="658" t="s">
        <v>73</v>
      </c>
      <c r="S2351" s="658" t="s">
        <v>213</v>
      </c>
    </row>
    <row r="2352" spans="1:19" s="34" customFormat="1" ht="20.25" customHeight="1">
      <c r="A2352" s="658" t="s">
        <v>235</v>
      </c>
      <c r="B2352" s="659" t="s">
        <v>3602</v>
      </c>
      <c r="C2352" s="660" t="s">
        <v>371</v>
      </c>
      <c r="D2352" s="661" t="s">
        <v>1300</v>
      </c>
      <c r="E2352" s="662"/>
      <c r="F2352" s="658" t="s">
        <v>880</v>
      </c>
      <c r="G2352" s="658"/>
      <c r="H2352" s="663">
        <v>82</v>
      </c>
      <c r="I2352" s="663">
        <v>3487.3</v>
      </c>
      <c r="J2352" s="663">
        <v>0</v>
      </c>
      <c r="K2352" s="636">
        <f t="shared" si="127"/>
        <v>0</v>
      </c>
      <c r="L2352" s="636">
        <f t="shared" si="128"/>
        <v>0</v>
      </c>
      <c r="M2352" s="637">
        <f t="shared" si="129"/>
        <v>285958.60000000003</v>
      </c>
      <c r="N2352" s="664"/>
      <c r="O2352" s="659" t="s">
        <v>3607</v>
      </c>
      <c r="P2352" s="658" t="s">
        <v>3601</v>
      </c>
      <c r="Q2352" s="660" t="s">
        <v>336</v>
      </c>
      <c r="R2352" s="658" t="s">
        <v>73</v>
      </c>
      <c r="S2352" s="658" t="s">
        <v>213</v>
      </c>
    </row>
    <row r="2353" spans="1:19" s="34" customFormat="1" ht="20.25" customHeight="1">
      <c r="A2353" s="658" t="s">
        <v>235</v>
      </c>
      <c r="B2353" s="659" t="s">
        <v>3602</v>
      </c>
      <c r="C2353" s="660" t="s">
        <v>371</v>
      </c>
      <c r="D2353" s="661" t="s">
        <v>1300</v>
      </c>
      <c r="E2353" s="662"/>
      <c r="F2353" s="658" t="s">
        <v>880</v>
      </c>
      <c r="G2353" s="658"/>
      <c r="H2353" s="663">
        <v>82</v>
      </c>
      <c r="I2353" s="663">
        <v>3487.3</v>
      </c>
      <c r="J2353" s="663">
        <v>0</v>
      </c>
      <c r="K2353" s="636">
        <f t="shared" si="127"/>
        <v>0</v>
      </c>
      <c r="L2353" s="636">
        <f t="shared" si="128"/>
        <v>0</v>
      </c>
      <c r="M2353" s="637">
        <f t="shared" si="129"/>
        <v>285958.60000000003</v>
      </c>
      <c r="N2353" s="664"/>
      <c r="O2353" s="659" t="s">
        <v>3607</v>
      </c>
      <c r="P2353" s="658" t="s">
        <v>3601</v>
      </c>
      <c r="Q2353" s="660" t="s">
        <v>336</v>
      </c>
      <c r="R2353" s="658" t="s">
        <v>73</v>
      </c>
      <c r="S2353" s="658" t="s">
        <v>213</v>
      </c>
    </row>
    <row r="2354" spans="1:19" s="34" customFormat="1" ht="20.25" customHeight="1">
      <c r="A2354" s="658" t="s">
        <v>235</v>
      </c>
      <c r="B2354" s="659" t="s">
        <v>3602</v>
      </c>
      <c r="C2354" s="660" t="s">
        <v>371</v>
      </c>
      <c r="D2354" s="661" t="s">
        <v>1300</v>
      </c>
      <c r="E2354" s="662"/>
      <c r="F2354" s="658" t="s">
        <v>164</v>
      </c>
      <c r="G2354" s="658"/>
      <c r="H2354" s="663">
        <v>707</v>
      </c>
      <c r="I2354" s="663">
        <v>17000</v>
      </c>
      <c r="J2354" s="663">
        <v>0</v>
      </c>
      <c r="K2354" s="636">
        <f t="shared" si="127"/>
        <v>0</v>
      </c>
      <c r="L2354" s="636">
        <f t="shared" si="128"/>
        <v>0</v>
      </c>
      <c r="M2354" s="637">
        <f t="shared" si="129"/>
        <v>12019000</v>
      </c>
      <c r="N2354" s="664"/>
      <c r="O2354" s="659" t="s">
        <v>11</v>
      </c>
      <c r="P2354" s="658" t="s">
        <v>171</v>
      </c>
      <c r="Q2354" s="660" t="s">
        <v>360</v>
      </c>
      <c r="R2354" s="658" t="s">
        <v>73</v>
      </c>
      <c r="S2354" s="658" t="s">
        <v>213</v>
      </c>
    </row>
    <row r="2355" spans="1:19" s="34" customFormat="1" ht="20.25" customHeight="1">
      <c r="A2355" s="658" t="s">
        <v>235</v>
      </c>
      <c r="B2355" s="659" t="s">
        <v>3608</v>
      </c>
      <c r="C2355" s="660" t="s">
        <v>371</v>
      </c>
      <c r="D2355" s="661" t="s">
        <v>2561</v>
      </c>
      <c r="E2355" s="662"/>
      <c r="F2355" s="658" t="s">
        <v>512</v>
      </c>
      <c r="G2355" s="658"/>
      <c r="H2355" s="663">
        <v>610</v>
      </c>
      <c r="I2355" s="663">
        <v>45280.9</v>
      </c>
      <c r="J2355" s="663">
        <v>11.8</v>
      </c>
      <c r="K2355" s="636">
        <f t="shared" si="127"/>
        <v>7198</v>
      </c>
      <c r="L2355" s="636">
        <f t="shared" si="128"/>
        <v>7.1980000000000004</v>
      </c>
      <c r="M2355" s="637">
        <f t="shared" si="129"/>
        <v>27621349</v>
      </c>
      <c r="N2355" s="664"/>
      <c r="O2355" s="659" t="s">
        <v>842</v>
      </c>
      <c r="P2355" s="658" t="s">
        <v>171</v>
      </c>
      <c r="Q2355" s="660" t="s">
        <v>270</v>
      </c>
      <c r="R2355" s="658" t="s">
        <v>60</v>
      </c>
      <c r="S2355" s="658" t="s">
        <v>213</v>
      </c>
    </row>
    <row r="2356" spans="1:19" s="34" customFormat="1" ht="20.25" customHeight="1">
      <c r="A2356" s="658" t="s">
        <v>235</v>
      </c>
      <c r="B2356" s="659" t="s">
        <v>3609</v>
      </c>
      <c r="C2356" s="660" t="s">
        <v>371</v>
      </c>
      <c r="D2356" s="661" t="s">
        <v>2561</v>
      </c>
      <c r="E2356" s="662"/>
      <c r="F2356" s="658" t="s">
        <v>1387</v>
      </c>
      <c r="G2356" s="658"/>
      <c r="H2356" s="663">
        <v>610</v>
      </c>
      <c r="I2356" s="663">
        <v>13323</v>
      </c>
      <c r="J2356" s="663">
        <v>0</v>
      </c>
      <c r="K2356" s="636">
        <f t="shared" si="127"/>
        <v>0</v>
      </c>
      <c r="L2356" s="636">
        <f t="shared" si="128"/>
        <v>0</v>
      </c>
      <c r="M2356" s="637">
        <f t="shared" si="129"/>
        <v>8127030</v>
      </c>
      <c r="N2356" s="664"/>
      <c r="O2356" s="659" t="s">
        <v>842</v>
      </c>
      <c r="P2356" s="658" t="s">
        <v>171</v>
      </c>
      <c r="Q2356" s="660" t="s">
        <v>577</v>
      </c>
      <c r="R2356" s="658" t="s">
        <v>240</v>
      </c>
      <c r="S2356" s="658" t="s">
        <v>213</v>
      </c>
    </row>
    <row r="2357" spans="1:19" s="34" customFormat="1" ht="20.25" customHeight="1">
      <c r="A2357" s="658" t="s">
        <v>235</v>
      </c>
      <c r="B2357" s="659" t="s">
        <v>3609</v>
      </c>
      <c r="C2357" s="660" t="s">
        <v>371</v>
      </c>
      <c r="D2357" s="661" t="s">
        <v>2561</v>
      </c>
      <c r="E2357" s="662"/>
      <c r="F2357" s="658" t="s">
        <v>513</v>
      </c>
      <c r="G2357" s="658"/>
      <c r="H2357" s="663">
        <v>850</v>
      </c>
      <c r="I2357" s="663">
        <v>59266.1</v>
      </c>
      <c r="J2357" s="663">
        <v>15.6</v>
      </c>
      <c r="K2357" s="636">
        <f t="shared" si="127"/>
        <v>13260</v>
      </c>
      <c r="L2357" s="636">
        <f t="shared" si="128"/>
        <v>13.26</v>
      </c>
      <c r="M2357" s="637">
        <f t="shared" si="129"/>
        <v>50376185</v>
      </c>
      <c r="N2357" s="664"/>
      <c r="O2357" s="659" t="s">
        <v>579</v>
      </c>
      <c r="P2357" s="658" t="s">
        <v>171</v>
      </c>
      <c r="Q2357" s="660" t="s">
        <v>270</v>
      </c>
      <c r="R2357" s="658" t="s">
        <v>60</v>
      </c>
      <c r="S2357" s="658" t="s">
        <v>213</v>
      </c>
    </row>
    <row r="2358" spans="1:19" s="34" customFormat="1" ht="20.25" customHeight="1">
      <c r="A2358" s="658" t="s">
        <v>235</v>
      </c>
      <c r="B2358" s="659" t="s">
        <v>3609</v>
      </c>
      <c r="C2358" s="660" t="s">
        <v>371</v>
      </c>
      <c r="D2358" s="661" t="s">
        <v>2561</v>
      </c>
      <c r="E2358" s="662"/>
      <c r="F2358" s="658" t="s">
        <v>1901</v>
      </c>
      <c r="G2358" s="658"/>
      <c r="H2358" s="663">
        <v>850</v>
      </c>
      <c r="I2358" s="663">
        <v>13334.9</v>
      </c>
      <c r="J2358" s="663">
        <v>0</v>
      </c>
      <c r="K2358" s="636">
        <f t="shared" si="127"/>
        <v>0</v>
      </c>
      <c r="L2358" s="636">
        <f t="shared" si="128"/>
        <v>0</v>
      </c>
      <c r="M2358" s="637">
        <f t="shared" si="129"/>
        <v>11334665</v>
      </c>
      <c r="N2358" s="664"/>
      <c r="O2358" s="659" t="s">
        <v>579</v>
      </c>
      <c r="P2358" s="658" t="s">
        <v>171</v>
      </c>
      <c r="Q2358" s="660" t="s">
        <v>577</v>
      </c>
      <c r="R2358" s="658" t="s">
        <v>240</v>
      </c>
      <c r="S2358" s="658" t="s">
        <v>213</v>
      </c>
    </row>
    <row r="2359" spans="1:19" s="34" customFormat="1" ht="20.25" customHeight="1">
      <c r="A2359" s="658" t="s">
        <v>235</v>
      </c>
      <c r="B2359" s="659" t="s">
        <v>3609</v>
      </c>
      <c r="C2359" s="660" t="s">
        <v>371</v>
      </c>
      <c r="D2359" s="661" t="s">
        <v>2561</v>
      </c>
      <c r="E2359" s="662"/>
      <c r="F2359" s="658" t="s">
        <v>159</v>
      </c>
      <c r="G2359" s="658"/>
      <c r="H2359" s="663">
        <v>1460</v>
      </c>
      <c r="I2359" s="663">
        <v>14000</v>
      </c>
      <c r="J2359" s="663">
        <v>0</v>
      </c>
      <c r="K2359" s="636">
        <f t="shared" si="127"/>
        <v>0</v>
      </c>
      <c r="L2359" s="636">
        <f t="shared" si="128"/>
        <v>0</v>
      </c>
      <c r="M2359" s="637">
        <f t="shared" si="129"/>
        <v>20440000</v>
      </c>
      <c r="N2359" s="664"/>
      <c r="O2359" s="659" t="s">
        <v>498</v>
      </c>
      <c r="P2359" s="658" t="s">
        <v>171</v>
      </c>
      <c r="Q2359" s="660" t="s">
        <v>360</v>
      </c>
      <c r="R2359" s="658" t="s">
        <v>73</v>
      </c>
      <c r="S2359" s="658" t="s">
        <v>213</v>
      </c>
    </row>
    <row r="2360" spans="1:19" s="34" customFormat="1" ht="20.25" customHeight="1">
      <c r="A2360" s="658" t="s">
        <v>235</v>
      </c>
      <c r="B2360" s="659" t="s">
        <v>3609</v>
      </c>
      <c r="C2360" s="660" t="s">
        <v>371</v>
      </c>
      <c r="D2360" s="661" t="s">
        <v>2561</v>
      </c>
      <c r="E2360" s="662"/>
      <c r="F2360" s="658" t="s">
        <v>164</v>
      </c>
      <c r="G2360" s="658"/>
      <c r="H2360" s="663">
        <v>850</v>
      </c>
      <c r="I2360" s="663">
        <v>17000</v>
      </c>
      <c r="J2360" s="663">
        <v>0</v>
      </c>
      <c r="K2360" s="636">
        <f t="shared" si="127"/>
        <v>0</v>
      </c>
      <c r="L2360" s="636">
        <f t="shared" si="128"/>
        <v>0</v>
      </c>
      <c r="M2360" s="637">
        <f t="shared" si="129"/>
        <v>14450000</v>
      </c>
      <c r="N2360" s="664"/>
      <c r="O2360" s="659" t="s">
        <v>11</v>
      </c>
      <c r="P2360" s="658" t="s">
        <v>171</v>
      </c>
      <c r="Q2360" s="660" t="s">
        <v>360</v>
      </c>
      <c r="R2360" s="658" t="s">
        <v>73</v>
      </c>
      <c r="S2360" s="658" t="s">
        <v>213</v>
      </c>
    </row>
    <row r="2361" spans="1:19" s="34" customFormat="1" ht="20.25" customHeight="1">
      <c r="A2361" s="658" t="s">
        <v>235</v>
      </c>
      <c r="B2361" s="659" t="s">
        <v>3609</v>
      </c>
      <c r="C2361" s="660" t="s">
        <v>371</v>
      </c>
      <c r="D2361" s="661" t="s">
        <v>2561</v>
      </c>
      <c r="E2361" s="662"/>
      <c r="F2361" s="658" t="s">
        <v>422</v>
      </c>
      <c r="G2361" s="658"/>
      <c r="H2361" s="663">
        <v>1460</v>
      </c>
      <c r="I2361" s="663">
        <v>30813.3</v>
      </c>
      <c r="J2361" s="663">
        <v>0</v>
      </c>
      <c r="K2361" s="636">
        <f t="shared" si="127"/>
        <v>0</v>
      </c>
      <c r="L2361" s="636">
        <f t="shared" si="128"/>
        <v>0</v>
      </c>
      <c r="M2361" s="637">
        <f t="shared" si="129"/>
        <v>44987418</v>
      </c>
      <c r="N2361" s="664"/>
      <c r="O2361" s="659" t="s">
        <v>3604</v>
      </c>
      <c r="P2361" s="658" t="s">
        <v>171</v>
      </c>
      <c r="Q2361" s="660" t="s">
        <v>271</v>
      </c>
      <c r="R2361" s="658" t="s">
        <v>73</v>
      </c>
      <c r="S2361" s="658" t="s">
        <v>213</v>
      </c>
    </row>
    <row r="2362" spans="1:19" s="34" customFormat="1" ht="20.25" customHeight="1">
      <c r="A2362" s="658" t="s">
        <v>235</v>
      </c>
      <c r="B2362" s="659" t="s">
        <v>3609</v>
      </c>
      <c r="C2362" s="660" t="s">
        <v>371</v>
      </c>
      <c r="D2362" s="661" t="s">
        <v>2561</v>
      </c>
      <c r="E2362" s="662"/>
      <c r="F2362" s="658" t="s">
        <v>880</v>
      </c>
      <c r="G2362" s="658"/>
      <c r="H2362" s="663">
        <v>1460</v>
      </c>
      <c r="I2362" s="663">
        <v>2067.1999999999998</v>
      </c>
      <c r="J2362" s="663">
        <v>0</v>
      </c>
      <c r="K2362" s="636">
        <f t="shared" si="127"/>
        <v>0</v>
      </c>
      <c r="L2362" s="636">
        <f t="shared" si="128"/>
        <v>0</v>
      </c>
      <c r="M2362" s="637">
        <f t="shared" si="129"/>
        <v>3018111.9999999995</v>
      </c>
      <c r="N2362" s="664"/>
      <c r="O2362" s="659" t="s">
        <v>3604</v>
      </c>
      <c r="P2362" s="658" t="s">
        <v>171</v>
      </c>
      <c r="Q2362" s="660" t="s">
        <v>336</v>
      </c>
      <c r="R2362" s="658" t="s">
        <v>73</v>
      </c>
      <c r="S2362" s="658" t="s">
        <v>213</v>
      </c>
    </row>
    <row r="2363" spans="1:19" s="34" customFormat="1" ht="20.25" customHeight="1">
      <c r="A2363" s="658" t="s">
        <v>235</v>
      </c>
      <c r="B2363" s="659" t="s">
        <v>3609</v>
      </c>
      <c r="C2363" s="660" t="s">
        <v>371</v>
      </c>
      <c r="D2363" s="661" t="s">
        <v>2561</v>
      </c>
      <c r="E2363" s="662"/>
      <c r="F2363" s="658" t="s">
        <v>880</v>
      </c>
      <c r="G2363" s="658"/>
      <c r="H2363" s="663">
        <v>1460</v>
      </c>
      <c r="I2363" s="663">
        <v>2067.1999999999998</v>
      </c>
      <c r="J2363" s="663">
        <v>0</v>
      </c>
      <c r="K2363" s="636">
        <f t="shared" si="127"/>
        <v>0</v>
      </c>
      <c r="L2363" s="636">
        <f t="shared" si="128"/>
        <v>0</v>
      </c>
      <c r="M2363" s="637">
        <f t="shared" si="129"/>
        <v>3018111.9999999995</v>
      </c>
      <c r="N2363" s="664"/>
      <c r="O2363" s="659" t="s">
        <v>3604</v>
      </c>
      <c r="P2363" s="658" t="s">
        <v>171</v>
      </c>
      <c r="Q2363" s="660" t="s">
        <v>336</v>
      </c>
      <c r="R2363" s="658" t="s">
        <v>73</v>
      </c>
      <c r="S2363" s="658" t="s">
        <v>213</v>
      </c>
    </row>
    <row r="2364" spans="1:19" s="34" customFormat="1" ht="20.25" customHeight="1">
      <c r="A2364" s="658" t="s">
        <v>235</v>
      </c>
      <c r="B2364" s="659" t="s">
        <v>3609</v>
      </c>
      <c r="C2364" s="660" t="s">
        <v>371</v>
      </c>
      <c r="D2364" s="661" t="s">
        <v>2561</v>
      </c>
      <c r="E2364" s="662"/>
      <c r="F2364" s="658" t="s">
        <v>882</v>
      </c>
      <c r="G2364" s="658"/>
      <c r="H2364" s="663">
        <v>1460</v>
      </c>
      <c r="I2364" s="663">
        <v>4881</v>
      </c>
      <c r="J2364" s="663">
        <v>0</v>
      </c>
      <c r="K2364" s="636">
        <f t="shared" si="127"/>
        <v>0</v>
      </c>
      <c r="L2364" s="636">
        <f t="shared" si="128"/>
        <v>0</v>
      </c>
      <c r="M2364" s="637">
        <f t="shared" si="129"/>
        <v>7126260</v>
      </c>
      <c r="N2364" s="664"/>
      <c r="O2364" s="659" t="s">
        <v>3604</v>
      </c>
      <c r="P2364" s="658" t="s">
        <v>171</v>
      </c>
      <c r="Q2364" s="660" t="s">
        <v>336</v>
      </c>
      <c r="R2364" s="658" t="s">
        <v>73</v>
      </c>
      <c r="S2364" s="658" t="s">
        <v>213</v>
      </c>
    </row>
    <row r="2365" spans="1:19" s="34" customFormat="1" ht="20.25" customHeight="1">
      <c r="A2365" s="658" t="s">
        <v>235</v>
      </c>
      <c r="B2365" s="659" t="s">
        <v>3609</v>
      </c>
      <c r="C2365" s="660" t="s">
        <v>371</v>
      </c>
      <c r="D2365" s="661" t="s">
        <v>2561</v>
      </c>
      <c r="E2365" s="662"/>
      <c r="F2365" s="658" t="s">
        <v>881</v>
      </c>
      <c r="G2365" s="658"/>
      <c r="H2365" s="663">
        <v>1460</v>
      </c>
      <c r="I2365" s="663">
        <v>5857.2</v>
      </c>
      <c r="J2365" s="663">
        <v>0</v>
      </c>
      <c r="K2365" s="636">
        <f t="shared" si="127"/>
        <v>0</v>
      </c>
      <c r="L2365" s="636">
        <f t="shared" si="128"/>
        <v>0</v>
      </c>
      <c r="M2365" s="637">
        <f t="shared" si="129"/>
        <v>8551512</v>
      </c>
      <c r="N2365" s="664"/>
      <c r="O2365" s="659" t="s">
        <v>3604</v>
      </c>
      <c r="P2365" s="658" t="s">
        <v>171</v>
      </c>
      <c r="Q2365" s="660" t="s">
        <v>336</v>
      </c>
      <c r="R2365" s="658" t="s">
        <v>73</v>
      </c>
      <c r="S2365" s="658" t="s">
        <v>213</v>
      </c>
    </row>
    <row r="2366" spans="1:19" s="34" customFormat="1" ht="20.25" customHeight="1">
      <c r="A2366" s="658" t="s">
        <v>235</v>
      </c>
      <c r="B2366" s="659" t="s">
        <v>3609</v>
      </c>
      <c r="C2366" s="660" t="s">
        <v>371</v>
      </c>
      <c r="D2366" s="661" t="s">
        <v>2561</v>
      </c>
      <c r="E2366" s="662"/>
      <c r="F2366" s="658" t="s">
        <v>876</v>
      </c>
      <c r="G2366" s="658"/>
      <c r="H2366" s="663">
        <v>1460</v>
      </c>
      <c r="I2366" s="663">
        <v>1033.5999999999999</v>
      </c>
      <c r="J2366" s="663">
        <v>0</v>
      </c>
      <c r="K2366" s="636">
        <f t="shared" si="127"/>
        <v>0</v>
      </c>
      <c r="L2366" s="636">
        <f t="shared" si="128"/>
        <v>0</v>
      </c>
      <c r="M2366" s="637">
        <f t="shared" si="129"/>
        <v>1509055.9999999998</v>
      </c>
      <c r="N2366" s="664"/>
      <c r="O2366" s="659" t="s">
        <v>3604</v>
      </c>
      <c r="P2366" s="658" t="s">
        <v>171</v>
      </c>
      <c r="Q2366" s="660" t="s">
        <v>336</v>
      </c>
      <c r="R2366" s="658" t="s">
        <v>73</v>
      </c>
      <c r="S2366" s="658" t="s">
        <v>213</v>
      </c>
    </row>
    <row r="2367" spans="1:19" s="34" customFormat="1" ht="20.25" customHeight="1">
      <c r="A2367" s="658" t="s">
        <v>235</v>
      </c>
      <c r="B2367" s="659" t="s">
        <v>3609</v>
      </c>
      <c r="C2367" s="660" t="s">
        <v>371</v>
      </c>
      <c r="D2367" s="661" t="s">
        <v>2561</v>
      </c>
      <c r="E2367" s="662"/>
      <c r="F2367" s="658" t="s">
        <v>556</v>
      </c>
      <c r="G2367" s="658"/>
      <c r="H2367" s="663">
        <v>1460</v>
      </c>
      <c r="I2367" s="663">
        <v>1550.4</v>
      </c>
      <c r="J2367" s="663">
        <v>0</v>
      </c>
      <c r="K2367" s="636">
        <f t="shared" si="127"/>
        <v>0</v>
      </c>
      <c r="L2367" s="636">
        <f t="shared" si="128"/>
        <v>0</v>
      </c>
      <c r="M2367" s="637">
        <f t="shared" si="129"/>
        <v>2263584</v>
      </c>
      <c r="N2367" s="664"/>
      <c r="O2367" s="659" t="s">
        <v>3604</v>
      </c>
      <c r="P2367" s="658" t="s">
        <v>171</v>
      </c>
      <c r="Q2367" s="660" t="s">
        <v>336</v>
      </c>
      <c r="R2367" s="658" t="s">
        <v>73</v>
      </c>
      <c r="S2367" s="658" t="s">
        <v>213</v>
      </c>
    </row>
    <row r="2368" spans="1:19" s="34" customFormat="1" ht="20.25" customHeight="1">
      <c r="A2368" s="658" t="s">
        <v>235</v>
      </c>
      <c r="B2368" s="659" t="s">
        <v>3609</v>
      </c>
      <c r="C2368" s="660" t="s">
        <v>371</v>
      </c>
      <c r="D2368" s="661" t="s">
        <v>2561</v>
      </c>
      <c r="E2368" s="662"/>
      <c r="F2368" s="658" t="s">
        <v>160</v>
      </c>
      <c r="G2368" s="658"/>
      <c r="H2368" s="663">
        <v>1460</v>
      </c>
      <c r="I2368" s="663">
        <v>22000</v>
      </c>
      <c r="J2368" s="663">
        <v>0</v>
      </c>
      <c r="K2368" s="636">
        <f t="shared" si="127"/>
        <v>0</v>
      </c>
      <c r="L2368" s="636">
        <f t="shared" si="128"/>
        <v>0</v>
      </c>
      <c r="M2368" s="637">
        <f t="shared" si="129"/>
        <v>32120000</v>
      </c>
      <c r="N2368" s="664"/>
      <c r="O2368" s="659" t="s">
        <v>11</v>
      </c>
      <c r="P2368" s="658" t="s">
        <v>171</v>
      </c>
      <c r="Q2368" s="660" t="s">
        <v>360</v>
      </c>
      <c r="R2368" s="658" t="s">
        <v>73</v>
      </c>
      <c r="S2368" s="658" t="s">
        <v>213</v>
      </c>
    </row>
    <row r="2369" spans="1:19" s="34" customFormat="1" ht="20.25" customHeight="1">
      <c r="A2369" s="658" t="s">
        <v>235</v>
      </c>
      <c r="B2369" s="659" t="s">
        <v>3609</v>
      </c>
      <c r="C2369" s="660" t="s">
        <v>371</v>
      </c>
      <c r="D2369" s="661" t="s">
        <v>2561</v>
      </c>
      <c r="E2369" s="662"/>
      <c r="F2369" s="658" t="s">
        <v>957</v>
      </c>
      <c r="G2369" s="658"/>
      <c r="H2369" s="663">
        <v>850</v>
      </c>
      <c r="I2369" s="663">
        <v>55717.3</v>
      </c>
      <c r="J2369" s="663">
        <v>0</v>
      </c>
      <c r="K2369" s="636">
        <f t="shared" ref="K2369:K2432" si="130">J2369*H2369</f>
        <v>0</v>
      </c>
      <c r="L2369" s="636">
        <f t="shared" ref="L2369:L2432" si="131">K2369/1000</f>
        <v>0</v>
      </c>
      <c r="M2369" s="637">
        <f t="shared" ref="M2369:M2432" si="132">H2369*I2369</f>
        <v>47359705</v>
      </c>
      <c r="N2369" s="664"/>
      <c r="O2369" s="659" t="s">
        <v>3603</v>
      </c>
      <c r="P2369" s="658" t="s">
        <v>171</v>
      </c>
      <c r="Q2369" s="660" t="s">
        <v>278</v>
      </c>
      <c r="R2369" s="658" t="s">
        <v>73</v>
      </c>
      <c r="S2369" s="658" t="s">
        <v>213</v>
      </c>
    </row>
    <row r="2370" spans="1:19" s="34" customFormat="1" ht="20.25" customHeight="1">
      <c r="A2370" s="658" t="s">
        <v>235</v>
      </c>
      <c r="B2370" s="659" t="s">
        <v>3609</v>
      </c>
      <c r="C2370" s="660" t="s">
        <v>371</v>
      </c>
      <c r="D2370" s="661" t="s">
        <v>2561</v>
      </c>
      <c r="E2370" s="662"/>
      <c r="F2370" s="658" t="s">
        <v>3586</v>
      </c>
      <c r="G2370" s="658"/>
      <c r="H2370" s="663">
        <v>850</v>
      </c>
      <c r="I2370" s="663">
        <v>6282.7</v>
      </c>
      <c r="J2370" s="663">
        <v>0</v>
      </c>
      <c r="K2370" s="636">
        <f t="shared" si="130"/>
        <v>0</v>
      </c>
      <c r="L2370" s="636">
        <f t="shared" si="131"/>
        <v>0</v>
      </c>
      <c r="M2370" s="637">
        <f t="shared" si="132"/>
        <v>5340295</v>
      </c>
      <c r="N2370" s="664"/>
      <c r="O2370" s="659" t="s">
        <v>3603</v>
      </c>
      <c r="P2370" s="658" t="s">
        <v>171</v>
      </c>
      <c r="Q2370" s="660" t="s">
        <v>336</v>
      </c>
      <c r="R2370" s="658" t="s">
        <v>73</v>
      </c>
      <c r="S2370" s="658" t="s">
        <v>213</v>
      </c>
    </row>
    <row r="2371" spans="1:19" s="34" customFormat="1" ht="20.25" customHeight="1">
      <c r="A2371" s="658" t="s">
        <v>235</v>
      </c>
      <c r="B2371" s="659" t="s">
        <v>3609</v>
      </c>
      <c r="C2371" s="660" t="s">
        <v>371</v>
      </c>
      <c r="D2371" s="661" t="s">
        <v>2561</v>
      </c>
      <c r="E2371" s="662"/>
      <c r="F2371" s="658" t="s">
        <v>418</v>
      </c>
      <c r="G2371" s="658"/>
      <c r="H2371" s="663">
        <v>610</v>
      </c>
      <c r="I2371" s="663">
        <v>18906.099999999999</v>
      </c>
      <c r="J2371" s="663">
        <v>0</v>
      </c>
      <c r="K2371" s="636">
        <f t="shared" si="130"/>
        <v>0</v>
      </c>
      <c r="L2371" s="636">
        <f t="shared" si="131"/>
        <v>0</v>
      </c>
      <c r="M2371" s="637">
        <f t="shared" si="132"/>
        <v>11532721</v>
      </c>
      <c r="N2371" s="664"/>
      <c r="O2371" s="659" t="s">
        <v>2280</v>
      </c>
      <c r="P2371" s="658" t="s">
        <v>171</v>
      </c>
      <c r="Q2371" s="660" t="s">
        <v>360</v>
      </c>
      <c r="R2371" s="658" t="s">
        <v>73</v>
      </c>
      <c r="S2371" s="658" t="s">
        <v>213</v>
      </c>
    </row>
    <row r="2372" spans="1:19" s="34" customFormat="1" ht="20.25" customHeight="1">
      <c r="A2372" s="658" t="s">
        <v>235</v>
      </c>
      <c r="B2372" s="659" t="s">
        <v>3609</v>
      </c>
      <c r="C2372" s="660" t="s">
        <v>371</v>
      </c>
      <c r="D2372" s="661" t="s">
        <v>2561</v>
      </c>
      <c r="E2372" s="662"/>
      <c r="F2372" s="658" t="s">
        <v>387</v>
      </c>
      <c r="G2372" s="658"/>
      <c r="H2372" s="663">
        <v>610</v>
      </c>
      <c r="I2372" s="663">
        <v>16930.8</v>
      </c>
      <c r="J2372" s="663">
        <v>0</v>
      </c>
      <c r="K2372" s="636">
        <f t="shared" si="130"/>
        <v>0</v>
      </c>
      <c r="L2372" s="636">
        <f t="shared" si="131"/>
        <v>0</v>
      </c>
      <c r="M2372" s="637">
        <f t="shared" si="132"/>
        <v>10327788</v>
      </c>
      <c r="N2372" s="664"/>
      <c r="O2372" s="659" t="s">
        <v>2280</v>
      </c>
      <c r="P2372" s="658" t="s">
        <v>171</v>
      </c>
      <c r="Q2372" s="660" t="s">
        <v>336</v>
      </c>
      <c r="R2372" s="658" t="s">
        <v>73</v>
      </c>
      <c r="S2372" s="658" t="s">
        <v>213</v>
      </c>
    </row>
    <row r="2373" spans="1:19" s="34" customFormat="1" ht="20.25" customHeight="1">
      <c r="A2373" s="658" t="s">
        <v>235</v>
      </c>
      <c r="B2373" s="659" t="s">
        <v>3609</v>
      </c>
      <c r="C2373" s="660" t="s">
        <v>371</v>
      </c>
      <c r="D2373" s="661" t="s">
        <v>2561</v>
      </c>
      <c r="E2373" s="662"/>
      <c r="F2373" s="658" t="s">
        <v>82</v>
      </c>
      <c r="G2373" s="658"/>
      <c r="H2373" s="663">
        <v>610</v>
      </c>
      <c r="I2373" s="663">
        <v>13403.6</v>
      </c>
      <c r="J2373" s="663">
        <v>0</v>
      </c>
      <c r="K2373" s="636">
        <f t="shared" si="130"/>
        <v>0</v>
      </c>
      <c r="L2373" s="636">
        <f t="shared" si="131"/>
        <v>0</v>
      </c>
      <c r="M2373" s="637">
        <f t="shared" si="132"/>
        <v>8176196</v>
      </c>
      <c r="N2373" s="664"/>
      <c r="O2373" s="659" t="s">
        <v>2280</v>
      </c>
      <c r="P2373" s="658" t="s">
        <v>171</v>
      </c>
      <c r="Q2373" s="660" t="s">
        <v>336</v>
      </c>
      <c r="R2373" s="658" t="s">
        <v>73</v>
      </c>
      <c r="S2373" s="658" t="s">
        <v>213</v>
      </c>
    </row>
    <row r="2374" spans="1:19" s="34" customFormat="1" ht="20.25" customHeight="1">
      <c r="A2374" s="658" t="s">
        <v>235</v>
      </c>
      <c r="B2374" s="659" t="s">
        <v>3609</v>
      </c>
      <c r="C2374" s="660" t="s">
        <v>371</v>
      </c>
      <c r="D2374" s="661" t="s">
        <v>2561</v>
      </c>
      <c r="E2374" s="662"/>
      <c r="F2374" s="658" t="s">
        <v>275</v>
      </c>
      <c r="G2374" s="658"/>
      <c r="H2374" s="663">
        <v>610</v>
      </c>
      <c r="I2374" s="663">
        <v>71673.8</v>
      </c>
      <c r="J2374" s="663">
        <v>0</v>
      </c>
      <c r="K2374" s="636">
        <f t="shared" si="130"/>
        <v>0</v>
      </c>
      <c r="L2374" s="636">
        <f t="shared" si="131"/>
        <v>0</v>
      </c>
      <c r="M2374" s="637">
        <f t="shared" si="132"/>
        <v>43721018</v>
      </c>
      <c r="N2374" s="664"/>
      <c r="O2374" s="659" t="s">
        <v>2280</v>
      </c>
      <c r="P2374" s="658" t="s">
        <v>171</v>
      </c>
      <c r="Q2374" s="660" t="s">
        <v>276</v>
      </c>
      <c r="R2374" s="658" t="s">
        <v>73</v>
      </c>
      <c r="S2374" s="658" t="s">
        <v>213</v>
      </c>
    </row>
    <row r="2375" spans="1:19" s="34" customFormat="1" ht="20.25" customHeight="1">
      <c r="A2375" s="658" t="s">
        <v>235</v>
      </c>
      <c r="B2375" s="659" t="s">
        <v>3609</v>
      </c>
      <c r="C2375" s="660" t="s">
        <v>371</v>
      </c>
      <c r="D2375" s="661" t="s">
        <v>2561</v>
      </c>
      <c r="E2375" s="662"/>
      <c r="F2375" s="658" t="s">
        <v>373</v>
      </c>
      <c r="G2375" s="658"/>
      <c r="H2375" s="663">
        <v>610</v>
      </c>
      <c r="I2375" s="663">
        <v>14391.2</v>
      </c>
      <c r="J2375" s="663">
        <v>0</v>
      </c>
      <c r="K2375" s="636">
        <f t="shared" si="130"/>
        <v>0</v>
      </c>
      <c r="L2375" s="636">
        <f t="shared" si="131"/>
        <v>0</v>
      </c>
      <c r="M2375" s="637">
        <f t="shared" si="132"/>
        <v>8778632</v>
      </c>
      <c r="N2375" s="664"/>
      <c r="O2375" s="659" t="s">
        <v>2280</v>
      </c>
      <c r="P2375" s="658" t="s">
        <v>171</v>
      </c>
      <c r="Q2375" s="660" t="s">
        <v>336</v>
      </c>
      <c r="R2375" s="658" t="s">
        <v>73</v>
      </c>
      <c r="S2375" s="658" t="s">
        <v>213</v>
      </c>
    </row>
    <row r="2376" spans="1:19" s="34" customFormat="1" ht="20.25" customHeight="1">
      <c r="A2376" s="658" t="s">
        <v>235</v>
      </c>
      <c r="B2376" s="659" t="s">
        <v>3609</v>
      </c>
      <c r="C2376" s="660" t="s">
        <v>371</v>
      </c>
      <c r="D2376" s="661" t="s">
        <v>2561</v>
      </c>
      <c r="E2376" s="662"/>
      <c r="F2376" s="658" t="s">
        <v>1115</v>
      </c>
      <c r="G2376" s="658"/>
      <c r="H2376" s="663">
        <v>610</v>
      </c>
      <c r="I2376" s="663">
        <v>8112.7</v>
      </c>
      <c r="J2376" s="663">
        <v>0</v>
      </c>
      <c r="K2376" s="636">
        <f t="shared" si="130"/>
        <v>0</v>
      </c>
      <c r="L2376" s="636">
        <f t="shared" si="131"/>
        <v>0</v>
      </c>
      <c r="M2376" s="637">
        <f t="shared" si="132"/>
        <v>4948747</v>
      </c>
      <c r="N2376" s="664"/>
      <c r="O2376" s="659" t="s">
        <v>2280</v>
      </c>
      <c r="P2376" s="658" t="s">
        <v>171</v>
      </c>
      <c r="Q2376" s="660" t="s">
        <v>336</v>
      </c>
      <c r="R2376" s="658" t="s">
        <v>73</v>
      </c>
      <c r="S2376" s="658" t="s">
        <v>213</v>
      </c>
    </row>
    <row r="2377" spans="1:19" s="34" customFormat="1" ht="20.25" customHeight="1">
      <c r="A2377" s="658" t="s">
        <v>235</v>
      </c>
      <c r="B2377" s="659" t="s">
        <v>3609</v>
      </c>
      <c r="C2377" s="660" t="s">
        <v>371</v>
      </c>
      <c r="D2377" s="661" t="s">
        <v>2561</v>
      </c>
      <c r="E2377" s="662"/>
      <c r="F2377" s="658" t="s">
        <v>81</v>
      </c>
      <c r="G2377" s="658"/>
      <c r="H2377" s="663">
        <v>610</v>
      </c>
      <c r="I2377" s="663">
        <v>4938.2</v>
      </c>
      <c r="J2377" s="663">
        <v>0</v>
      </c>
      <c r="K2377" s="636">
        <f t="shared" si="130"/>
        <v>0</v>
      </c>
      <c r="L2377" s="636">
        <f t="shared" si="131"/>
        <v>0</v>
      </c>
      <c r="M2377" s="637">
        <f t="shared" si="132"/>
        <v>3012302</v>
      </c>
      <c r="N2377" s="664"/>
      <c r="O2377" s="659" t="s">
        <v>2280</v>
      </c>
      <c r="P2377" s="658" t="s">
        <v>171</v>
      </c>
      <c r="Q2377" s="660" t="s">
        <v>336</v>
      </c>
      <c r="R2377" s="658" t="s">
        <v>73</v>
      </c>
      <c r="S2377" s="658" t="s">
        <v>213</v>
      </c>
    </row>
    <row r="2378" spans="1:19" s="34" customFormat="1" ht="20.25" customHeight="1">
      <c r="A2378" s="658" t="s">
        <v>235</v>
      </c>
      <c r="B2378" s="659" t="s">
        <v>3609</v>
      </c>
      <c r="C2378" s="660" t="s">
        <v>371</v>
      </c>
      <c r="D2378" s="661" t="s">
        <v>2561</v>
      </c>
      <c r="E2378" s="662"/>
      <c r="F2378" s="658" t="s">
        <v>1647</v>
      </c>
      <c r="G2378" s="658"/>
      <c r="H2378" s="663">
        <v>610</v>
      </c>
      <c r="I2378" s="663">
        <v>5643.6</v>
      </c>
      <c r="J2378" s="663">
        <v>0</v>
      </c>
      <c r="K2378" s="636">
        <f t="shared" si="130"/>
        <v>0</v>
      </c>
      <c r="L2378" s="636">
        <f t="shared" si="131"/>
        <v>0</v>
      </c>
      <c r="M2378" s="637">
        <f t="shared" si="132"/>
        <v>3442596</v>
      </c>
      <c r="N2378" s="664"/>
      <c r="O2378" s="659" t="s">
        <v>2280</v>
      </c>
      <c r="P2378" s="658" t="s">
        <v>171</v>
      </c>
      <c r="Q2378" s="660" t="s">
        <v>336</v>
      </c>
      <c r="R2378" s="658" t="s">
        <v>73</v>
      </c>
      <c r="S2378" s="658" t="s">
        <v>213</v>
      </c>
    </row>
    <row r="2379" spans="1:19" s="34" customFormat="1" ht="20.25" customHeight="1">
      <c r="A2379" s="658" t="s">
        <v>235</v>
      </c>
      <c r="B2379" s="659" t="s">
        <v>3609</v>
      </c>
      <c r="C2379" s="660" t="s">
        <v>371</v>
      </c>
      <c r="D2379" s="661" t="s">
        <v>2561</v>
      </c>
      <c r="E2379" s="662"/>
      <c r="F2379" s="658" t="s">
        <v>1905</v>
      </c>
      <c r="G2379" s="658"/>
      <c r="H2379" s="663">
        <v>850</v>
      </c>
      <c r="I2379" s="663">
        <v>70609.8</v>
      </c>
      <c r="J2379" s="663">
        <v>0</v>
      </c>
      <c r="K2379" s="636">
        <f t="shared" si="130"/>
        <v>0</v>
      </c>
      <c r="L2379" s="636">
        <f t="shared" si="131"/>
        <v>0</v>
      </c>
      <c r="M2379" s="637">
        <f t="shared" si="132"/>
        <v>60018330</v>
      </c>
      <c r="N2379" s="664"/>
      <c r="O2379" s="659" t="s">
        <v>2281</v>
      </c>
      <c r="P2379" s="658" t="s">
        <v>171</v>
      </c>
      <c r="Q2379" s="660" t="s">
        <v>276</v>
      </c>
      <c r="R2379" s="658" t="s">
        <v>73</v>
      </c>
      <c r="S2379" s="658" t="s">
        <v>213</v>
      </c>
    </row>
    <row r="2380" spans="1:19" s="34" customFormat="1" ht="20.25" customHeight="1">
      <c r="A2380" s="658" t="s">
        <v>235</v>
      </c>
      <c r="B2380" s="659" t="s">
        <v>3609</v>
      </c>
      <c r="C2380" s="660" t="s">
        <v>371</v>
      </c>
      <c r="D2380" s="661" t="s">
        <v>2561</v>
      </c>
      <c r="E2380" s="662"/>
      <c r="F2380" s="658" t="s">
        <v>1647</v>
      </c>
      <c r="G2380" s="658"/>
      <c r="H2380" s="663">
        <v>850</v>
      </c>
      <c r="I2380" s="663">
        <v>5853.7</v>
      </c>
      <c r="J2380" s="663">
        <v>0</v>
      </c>
      <c r="K2380" s="636">
        <f t="shared" si="130"/>
        <v>0</v>
      </c>
      <c r="L2380" s="636">
        <f t="shared" si="131"/>
        <v>0</v>
      </c>
      <c r="M2380" s="637">
        <f t="shared" si="132"/>
        <v>4975645</v>
      </c>
      <c r="N2380" s="664"/>
      <c r="O2380" s="659" t="s">
        <v>2281</v>
      </c>
      <c r="P2380" s="658" t="s">
        <v>171</v>
      </c>
      <c r="Q2380" s="660" t="s">
        <v>336</v>
      </c>
      <c r="R2380" s="658" t="s">
        <v>73</v>
      </c>
      <c r="S2380" s="658" t="s">
        <v>213</v>
      </c>
    </row>
    <row r="2381" spans="1:19" s="34" customFormat="1" ht="20.25" customHeight="1">
      <c r="A2381" s="658" t="s">
        <v>235</v>
      </c>
      <c r="B2381" s="659" t="s">
        <v>3609</v>
      </c>
      <c r="C2381" s="660" t="s">
        <v>371</v>
      </c>
      <c r="D2381" s="661" t="s">
        <v>2561</v>
      </c>
      <c r="E2381" s="662"/>
      <c r="F2381" s="658" t="s">
        <v>81</v>
      </c>
      <c r="G2381" s="658"/>
      <c r="H2381" s="663">
        <v>850</v>
      </c>
      <c r="I2381" s="663">
        <v>5122</v>
      </c>
      <c r="J2381" s="663">
        <v>0</v>
      </c>
      <c r="K2381" s="636">
        <f t="shared" si="130"/>
        <v>0</v>
      </c>
      <c r="L2381" s="636">
        <f t="shared" si="131"/>
        <v>0</v>
      </c>
      <c r="M2381" s="637">
        <f t="shared" si="132"/>
        <v>4353700</v>
      </c>
      <c r="N2381" s="664"/>
      <c r="O2381" s="659" t="s">
        <v>2281</v>
      </c>
      <c r="P2381" s="658" t="s">
        <v>171</v>
      </c>
      <c r="Q2381" s="660" t="s">
        <v>336</v>
      </c>
      <c r="R2381" s="658" t="s">
        <v>73</v>
      </c>
      <c r="S2381" s="658" t="s">
        <v>213</v>
      </c>
    </row>
    <row r="2382" spans="1:19" s="34" customFormat="1" ht="20.25" customHeight="1">
      <c r="A2382" s="658" t="s">
        <v>235</v>
      </c>
      <c r="B2382" s="659" t="s">
        <v>3609</v>
      </c>
      <c r="C2382" s="660" t="s">
        <v>371</v>
      </c>
      <c r="D2382" s="661" t="s">
        <v>2561</v>
      </c>
      <c r="E2382" s="662"/>
      <c r="F2382" s="658" t="s">
        <v>373</v>
      </c>
      <c r="G2382" s="658"/>
      <c r="H2382" s="663">
        <v>850</v>
      </c>
      <c r="I2382" s="663">
        <v>14926.8</v>
      </c>
      <c r="J2382" s="663">
        <v>0</v>
      </c>
      <c r="K2382" s="636">
        <f t="shared" si="130"/>
        <v>0</v>
      </c>
      <c r="L2382" s="636">
        <f t="shared" si="131"/>
        <v>0</v>
      </c>
      <c r="M2382" s="637">
        <f t="shared" si="132"/>
        <v>12687780</v>
      </c>
      <c r="N2382" s="664"/>
      <c r="O2382" s="659" t="s">
        <v>2281</v>
      </c>
      <c r="P2382" s="658" t="s">
        <v>171</v>
      </c>
      <c r="Q2382" s="660" t="s">
        <v>336</v>
      </c>
      <c r="R2382" s="658" t="s">
        <v>73</v>
      </c>
      <c r="S2382" s="658" t="s">
        <v>213</v>
      </c>
    </row>
    <row r="2383" spans="1:19" s="34" customFormat="1" ht="20.25" customHeight="1">
      <c r="A2383" s="658" t="s">
        <v>235</v>
      </c>
      <c r="B2383" s="659" t="s">
        <v>3609</v>
      </c>
      <c r="C2383" s="660" t="s">
        <v>371</v>
      </c>
      <c r="D2383" s="661" t="s">
        <v>2561</v>
      </c>
      <c r="E2383" s="662"/>
      <c r="F2383" s="658" t="s">
        <v>337</v>
      </c>
      <c r="G2383" s="658"/>
      <c r="H2383" s="663">
        <v>850</v>
      </c>
      <c r="I2383" s="663">
        <v>14487.8</v>
      </c>
      <c r="J2383" s="663">
        <v>0</v>
      </c>
      <c r="K2383" s="636">
        <f t="shared" si="130"/>
        <v>0</v>
      </c>
      <c r="L2383" s="636">
        <f t="shared" si="131"/>
        <v>0</v>
      </c>
      <c r="M2383" s="637">
        <f t="shared" si="132"/>
        <v>12314630</v>
      </c>
      <c r="N2383" s="664"/>
      <c r="O2383" s="659" t="s">
        <v>2281</v>
      </c>
      <c r="P2383" s="658" t="s">
        <v>171</v>
      </c>
      <c r="Q2383" s="660" t="s">
        <v>336</v>
      </c>
      <c r="R2383" s="658" t="s">
        <v>73</v>
      </c>
      <c r="S2383" s="658" t="s">
        <v>213</v>
      </c>
    </row>
    <row r="2384" spans="1:19" s="34" customFormat="1" ht="20.25" customHeight="1">
      <c r="A2384" s="658" t="s">
        <v>235</v>
      </c>
      <c r="B2384" s="659" t="s">
        <v>3609</v>
      </c>
      <c r="C2384" s="660" t="s">
        <v>371</v>
      </c>
      <c r="D2384" s="661" t="s">
        <v>2561</v>
      </c>
      <c r="E2384" s="662"/>
      <c r="F2384" s="658" t="s">
        <v>1724</v>
      </c>
      <c r="G2384" s="658"/>
      <c r="H2384" s="663">
        <v>850</v>
      </c>
      <c r="I2384" s="663">
        <v>10054.9</v>
      </c>
      <c r="J2384" s="663">
        <v>0</v>
      </c>
      <c r="K2384" s="636">
        <f t="shared" si="130"/>
        <v>0</v>
      </c>
      <c r="L2384" s="636">
        <f t="shared" si="131"/>
        <v>0</v>
      </c>
      <c r="M2384" s="637">
        <f t="shared" si="132"/>
        <v>8546665</v>
      </c>
      <c r="N2384" s="664"/>
      <c r="O2384" s="659" t="s">
        <v>3610</v>
      </c>
      <c r="P2384" s="658" t="s">
        <v>171</v>
      </c>
      <c r="Q2384" s="660" t="s">
        <v>336</v>
      </c>
      <c r="R2384" s="658" t="s">
        <v>73</v>
      </c>
      <c r="S2384" s="658" t="s">
        <v>213</v>
      </c>
    </row>
    <row r="2385" spans="1:19" s="34" customFormat="1" ht="20.25" customHeight="1">
      <c r="A2385" s="658" t="s">
        <v>235</v>
      </c>
      <c r="B2385" s="659" t="s">
        <v>3609</v>
      </c>
      <c r="C2385" s="660" t="s">
        <v>371</v>
      </c>
      <c r="D2385" s="661" t="s">
        <v>2561</v>
      </c>
      <c r="E2385" s="662"/>
      <c r="F2385" s="658" t="s">
        <v>442</v>
      </c>
      <c r="G2385" s="658"/>
      <c r="H2385" s="663">
        <v>850</v>
      </c>
      <c r="I2385" s="663">
        <v>537.70000000000005</v>
      </c>
      <c r="J2385" s="663">
        <v>0</v>
      </c>
      <c r="K2385" s="636">
        <f t="shared" si="130"/>
        <v>0</v>
      </c>
      <c r="L2385" s="636">
        <f t="shared" si="131"/>
        <v>0</v>
      </c>
      <c r="M2385" s="637">
        <f t="shared" si="132"/>
        <v>457045.00000000006</v>
      </c>
      <c r="N2385" s="664"/>
      <c r="O2385" s="659" t="s">
        <v>3610</v>
      </c>
      <c r="P2385" s="658" t="s">
        <v>171</v>
      </c>
      <c r="Q2385" s="660" t="s">
        <v>336</v>
      </c>
      <c r="R2385" s="658" t="s">
        <v>73</v>
      </c>
      <c r="S2385" s="658" t="s">
        <v>213</v>
      </c>
    </row>
    <row r="2386" spans="1:19" s="34" customFormat="1" ht="20.25" customHeight="1">
      <c r="A2386" s="658" t="s">
        <v>235</v>
      </c>
      <c r="B2386" s="659" t="s">
        <v>3609</v>
      </c>
      <c r="C2386" s="660" t="s">
        <v>371</v>
      </c>
      <c r="D2386" s="661" t="s">
        <v>2561</v>
      </c>
      <c r="E2386" s="662"/>
      <c r="F2386" s="658" t="s">
        <v>81</v>
      </c>
      <c r="G2386" s="658"/>
      <c r="H2386" s="663">
        <v>850</v>
      </c>
      <c r="I2386" s="663">
        <v>3763.9</v>
      </c>
      <c r="J2386" s="663">
        <v>0</v>
      </c>
      <c r="K2386" s="636">
        <f t="shared" si="130"/>
        <v>0</v>
      </c>
      <c r="L2386" s="636">
        <f t="shared" si="131"/>
        <v>0</v>
      </c>
      <c r="M2386" s="637">
        <f t="shared" si="132"/>
        <v>3199315</v>
      </c>
      <c r="N2386" s="664"/>
      <c r="O2386" s="659" t="s">
        <v>3610</v>
      </c>
      <c r="P2386" s="658" t="s">
        <v>171</v>
      </c>
      <c r="Q2386" s="660" t="s">
        <v>336</v>
      </c>
      <c r="R2386" s="658" t="s">
        <v>73</v>
      </c>
      <c r="S2386" s="658" t="s">
        <v>213</v>
      </c>
    </row>
    <row r="2387" spans="1:19" s="34" customFormat="1" ht="20.25" customHeight="1">
      <c r="A2387" s="658" t="s">
        <v>235</v>
      </c>
      <c r="B2387" s="659" t="s">
        <v>3609</v>
      </c>
      <c r="C2387" s="660" t="s">
        <v>371</v>
      </c>
      <c r="D2387" s="661" t="s">
        <v>2561</v>
      </c>
      <c r="E2387" s="662"/>
      <c r="F2387" s="658" t="s">
        <v>985</v>
      </c>
      <c r="G2387" s="658"/>
      <c r="H2387" s="663">
        <v>850</v>
      </c>
      <c r="I2387" s="663">
        <v>4086.5</v>
      </c>
      <c r="J2387" s="663">
        <v>0</v>
      </c>
      <c r="K2387" s="636">
        <f t="shared" si="130"/>
        <v>0</v>
      </c>
      <c r="L2387" s="636">
        <f t="shared" si="131"/>
        <v>0</v>
      </c>
      <c r="M2387" s="637">
        <f t="shared" si="132"/>
        <v>3473525</v>
      </c>
      <c r="N2387" s="664"/>
      <c r="O2387" s="659" t="s">
        <v>3610</v>
      </c>
      <c r="P2387" s="658" t="s">
        <v>171</v>
      </c>
      <c r="Q2387" s="660" t="s">
        <v>336</v>
      </c>
      <c r="R2387" s="658" t="s">
        <v>73</v>
      </c>
      <c r="S2387" s="658" t="s">
        <v>213</v>
      </c>
    </row>
    <row r="2388" spans="1:19" s="34" customFormat="1" ht="20.25" customHeight="1">
      <c r="A2388" s="658" t="s">
        <v>235</v>
      </c>
      <c r="B2388" s="659" t="s">
        <v>3609</v>
      </c>
      <c r="C2388" s="660" t="s">
        <v>371</v>
      </c>
      <c r="D2388" s="661" t="s">
        <v>2561</v>
      </c>
      <c r="E2388" s="662"/>
      <c r="F2388" s="658" t="s">
        <v>433</v>
      </c>
      <c r="G2388" s="658"/>
      <c r="H2388" s="663">
        <v>850</v>
      </c>
      <c r="I2388" s="663">
        <v>5377</v>
      </c>
      <c r="J2388" s="663">
        <v>0</v>
      </c>
      <c r="K2388" s="636">
        <f t="shared" si="130"/>
        <v>0</v>
      </c>
      <c r="L2388" s="636">
        <f t="shared" si="131"/>
        <v>0</v>
      </c>
      <c r="M2388" s="637">
        <f t="shared" si="132"/>
        <v>4570450</v>
      </c>
      <c r="N2388" s="664"/>
      <c r="O2388" s="659" t="s">
        <v>3610</v>
      </c>
      <c r="P2388" s="658" t="s">
        <v>171</v>
      </c>
      <c r="Q2388" s="660" t="s">
        <v>336</v>
      </c>
      <c r="R2388" s="658" t="s">
        <v>73</v>
      </c>
      <c r="S2388" s="658" t="s">
        <v>213</v>
      </c>
    </row>
    <row r="2389" spans="1:19" s="34" customFormat="1" ht="20.25" customHeight="1">
      <c r="A2389" s="658" t="s">
        <v>235</v>
      </c>
      <c r="B2389" s="659" t="s">
        <v>3611</v>
      </c>
      <c r="C2389" s="660" t="s">
        <v>371</v>
      </c>
      <c r="D2389" s="661" t="s">
        <v>1069</v>
      </c>
      <c r="E2389" s="662"/>
      <c r="F2389" s="658" t="s">
        <v>238</v>
      </c>
      <c r="G2389" s="658"/>
      <c r="H2389" s="663">
        <v>727</v>
      </c>
      <c r="I2389" s="663">
        <v>158625.1</v>
      </c>
      <c r="J2389" s="663">
        <v>34</v>
      </c>
      <c r="K2389" s="636">
        <f t="shared" si="130"/>
        <v>24718</v>
      </c>
      <c r="L2389" s="636">
        <f t="shared" si="131"/>
        <v>24.718</v>
      </c>
      <c r="M2389" s="637">
        <f t="shared" si="132"/>
        <v>115320447.7</v>
      </c>
      <c r="N2389" s="664"/>
      <c r="O2389" s="659" t="s">
        <v>3612</v>
      </c>
      <c r="P2389" s="658" t="s">
        <v>171</v>
      </c>
      <c r="Q2389" s="660" t="s">
        <v>327</v>
      </c>
      <c r="R2389" s="658" t="s">
        <v>60</v>
      </c>
      <c r="S2389" s="658" t="s">
        <v>213</v>
      </c>
    </row>
    <row r="2390" spans="1:19" s="34" customFormat="1" ht="20.25" customHeight="1">
      <c r="A2390" s="658" t="s">
        <v>235</v>
      </c>
      <c r="B2390" s="659" t="s">
        <v>3613</v>
      </c>
      <c r="C2390" s="660" t="s">
        <v>371</v>
      </c>
      <c r="D2390" s="661" t="s">
        <v>1069</v>
      </c>
      <c r="E2390" s="662"/>
      <c r="F2390" s="658" t="s">
        <v>880</v>
      </c>
      <c r="G2390" s="658"/>
      <c r="H2390" s="663">
        <v>727</v>
      </c>
      <c r="I2390" s="663">
        <v>3172.5</v>
      </c>
      <c r="J2390" s="663">
        <v>0</v>
      </c>
      <c r="K2390" s="636">
        <f t="shared" si="130"/>
        <v>0</v>
      </c>
      <c r="L2390" s="636">
        <f t="shared" si="131"/>
        <v>0</v>
      </c>
      <c r="M2390" s="637">
        <f t="shared" si="132"/>
        <v>2306407.5</v>
      </c>
      <c r="N2390" s="664"/>
      <c r="O2390" s="659" t="s">
        <v>3612</v>
      </c>
      <c r="P2390" s="658" t="s">
        <v>171</v>
      </c>
      <c r="Q2390" s="660" t="s">
        <v>336</v>
      </c>
      <c r="R2390" s="658" t="s">
        <v>73</v>
      </c>
      <c r="S2390" s="658" t="s">
        <v>213</v>
      </c>
    </row>
    <row r="2391" spans="1:19" s="34" customFormat="1" ht="20.25" customHeight="1">
      <c r="A2391" s="658" t="s">
        <v>235</v>
      </c>
      <c r="B2391" s="659" t="s">
        <v>3613</v>
      </c>
      <c r="C2391" s="660" t="s">
        <v>371</v>
      </c>
      <c r="D2391" s="661" t="s">
        <v>1069</v>
      </c>
      <c r="E2391" s="662"/>
      <c r="F2391" s="658" t="s">
        <v>238</v>
      </c>
      <c r="G2391" s="658"/>
      <c r="H2391" s="663">
        <v>727</v>
      </c>
      <c r="I2391" s="663">
        <v>157009.1</v>
      </c>
      <c r="J2391" s="663">
        <v>34</v>
      </c>
      <c r="K2391" s="636">
        <f t="shared" si="130"/>
        <v>24718</v>
      </c>
      <c r="L2391" s="636">
        <f t="shared" si="131"/>
        <v>24.718</v>
      </c>
      <c r="M2391" s="637">
        <f t="shared" si="132"/>
        <v>114145615.7</v>
      </c>
      <c r="N2391" s="664"/>
      <c r="O2391" s="659" t="s">
        <v>3614</v>
      </c>
      <c r="P2391" s="658" t="s">
        <v>171</v>
      </c>
      <c r="Q2391" s="660" t="s">
        <v>327</v>
      </c>
      <c r="R2391" s="658" t="s">
        <v>60</v>
      </c>
      <c r="S2391" s="658" t="s">
        <v>213</v>
      </c>
    </row>
    <row r="2392" spans="1:19" s="34" customFormat="1" ht="20.25" customHeight="1">
      <c r="A2392" s="658" t="s">
        <v>235</v>
      </c>
      <c r="B2392" s="659" t="s">
        <v>3613</v>
      </c>
      <c r="C2392" s="660" t="s">
        <v>371</v>
      </c>
      <c r="D2392" s="661" t="s">
        <v>1069</v>
      </c>
      <c r="E2392" s="662"/>
      <c r="F2392" s="658" t="s">
        <v>880</v>
      </c>
      <c r="G2392" s="658"/>
      <c r="H2392" s="663">
        <v>727</v>
      </c>
      <c r="I2392" s="663">
        <v>3140.2</v>
      </c>
      <c r="J2392" s="663">
        <v>0</v>
      </c>
      <c r="K2392" s="636">
        <f t="shared" si="130"/>
        <v>0</v>
      </c>
      <c r="L2392" s="636">
        <f t="shared" si="131"/>
        <v>0</v>
      </c>
      <c r="M2392" s="637">
        <f t="shared" si="132"/>
        <v>2282925.4</v>
      </c>
      <c r="N2392" s="664"/>
      <c r="O2392" s="659" t="s">
        <v>3614</v>
      </c>
      <c r="P2392" s="658" t="s">
        <v>171</v>
      </c>
      <c r="Q2392" s="660" t="s">
        <v>336</v>
      </c>
      <c r="R2392" s="658" t="s">
        <v>73</v>
      </c>
      <c r="S2392" s="658" t="s">
        <v>213</v>
      </c>
    </row>
    <row r="2393" spans="1:19" s="34" customFormat="1" ht="20.25" customHeight="1">
      <c r="A2393" s="658" t="s">
        <v>235</v>
      </c>
      <c r="B2393" s="659" t="s">
        <v>3613</v>
      </c>
      <c r="C2393" s="660" t="s">
        <v>371</v>
      </c>
      <c r="D2393" s="661" t="s">
        <v>1069</v>
      </c>
      <c r="E2393" s="662"/>
      <c r="F2393" s="658" t="s">
        <v>422</v>
      </c>
      <c r="G2393" s="658"/>
      <c r="H2393" s="663">
        <v>1454</v>
      </c>
      <c r="I2393" s="663">
        <v>30813.3</v>
      </c>
      <c r="J2393" s="663">
        <v>0</v>
      </c>
      <c r="K2393" s="636">
        <f t="shared" si="130"/>
        <v>0</v>
      </c>
      <c r="L2393" s="636">
        <f t="shared" si="131"/>
        <v>0</v>
      </c>
      <c r="M2393" s="637">
        <f t="shared" si="132"/>
        <v>44802538.199999996</v>
      </c>
      <c r="N2393" s="664"/>
      <c r="O2393" s="659" t="s">
        <v>3604</v>
      </c>
      <c r="P2393" s="658" t="s">
        <v>171</v>
      </c>
      <c r="Q2393" s="660" t="s">
        <v>271</v>
      </c>
      <c r="R2393" s="658" t="s">
        <v>73</v>
      </c>
      <c r="S2393" s="658" t="s">
        <v>213</v>
      </c>
    </row>
    <row r="2394" spans="1:19" s="34" customFormat="1" ht="20.25" customHeight="1">
      <c r="A2394" s="658" t="s">
        <v>235</v>
      </c>
      <c r="B2394" s="659" t="s">
        <v>3613</v>
      </c>
      <c r="C2394" s="660" t="s">
        <v>371</v>
      </c>
      <c r="D2394" s="661" t="s">
        <v>1069</v>
      </c>
      <c r="E2394" s="662"/>
      <c r="F2394" s="658" t="s">
        <v>880</v>
      </c>
      <c r="G2394" s="658"/>
      <c r="H2394" s="663">
        <v>1454</v>
      </c>
      <c r="I2394" s="663">
        <v>2067.1999999999998</v>
      </c>
      <c r="J2394" s="663">
        <v>0</v>
      </c>
      <c r="K2394" s="636">
        <f t="shared" si="130"/>
        <v>0</v>
      </c>
      <c r="L2394" s="636">
        <f t="shared" si="131"/>
        <v>0</v>
      </c>
      <c r="M2394" s="637">
        <f t="shared" si="132"/>
        <v>3005708.8</v>
      </c>
      <c r="N2394" s="664"/>
      <c r="O2394" s="659" t="s">
        <v>3604</v>
      </c>
      <c r="P2394" s="658" t="s">
        <v>171</v>
      </c>
      <c r="Q2394" s="660" t="s">
        <v>336</v>
      </c>
      <c r="R2394" s="658" t="s">
        <v>73</v>
      </c>
      <c r="S2394" s="658" t="s">
        <v>213</v>
      </c>
    </row>
    <row r="2395" spans="1:19" s="34" customFormat="1" ht="20.25" customHeight="1">
      <c r="A2395" s="658" t="s">
        <v>235</v>
      </c>
      <c r="B2395" s="659" t="s">
        <v>3613</v>
      </c>
      <c r="C2395" s="660" t="s">
        <v>371</v>
      </c>
      <c r="D2395" s="661" t="s">
        <v>1069</v>
      </c>
      <c r="E2395" s="662"/>
      <c r="F2395" s="658" t="s">
        <v>880</v>
      </c>
      <c r="G2395" s="658"/>
      <c r="H2395" s="663">
        <v>1454</v>
      </c>
      <c r="I2395" s="663">
        <v>2067.1999999999998</v>
      </c>
      <c r="J2395" s="663">
        <v>0</v>
      </c>
      <c r="K2395" s="636">
        <f t="shared" si="130"/>
        <v>0</v>
      </c>
      <c r="L2395" s="636">
        <f t="shared" si="131"/>
        <v>0</v>
      </c>
      <c r="M2395" s="637">
        <f t="shared" si="132"/>
        <v>3005708.8</v>
      </c>
      <c r="N2395" s="664"/>
      <c r="O2395" s="659" t="s">
        <v>3604</v>
      </c>
      <c r="P2395" s="658" t="s">
        <v>171</v>
      </c>
      <c r="Q2395" s="660" t="s">
        <v>336</v>
      </c>
      <c r="R2395" s="658" t="s">
        <v>73</v>
      </c>
      <c r="S2395" s="658" t="s">
        <v>213</v>
      </c>
    </row>
    <row r="2396" spans="1:19" s="34" customFormat="1" ht="20.25" customHeight="1">
      <c r="A2396" s="658" t="s">
        <v>235</v>
      </c>
      <c r="B2396" s="659" t="s">
        <v>3613</v>
      </c>
      <c r="C2396" s="660" t="s">
        <v>371</v>
      </c>
      <c r="D2396" s="661" t="s">
        <v>1069</v>
      </c>
      <c r="E2396" s="662"/>
      <c r="F2396" s="658" t="s">
        <v>882</v>
      </c>
      <c r="G2396" s="658"/>
      <c r="H2396" s="663">
        <v>1454</v>
      </c>
      <c r="I2396" s="663">
        <v>4881</v>
      </c>
      <c r="J2396" s="663">
        <v>0</v>
      </c>
      <c r="K2396" s="636">
        <f t="shared" si="130"/>
        <v>0</v>
      </c>
      <c r="L2396" s="636">
        <f t="shared" si="131"/>
        <v>0</v>
      </c>
      <c r="M2396" s="637">
        <f t="shared" si="132"/>
        <v>7096974</v>
      </c>
      <c r="N2396" s="664"/>
      <c r="O2396" s="659" t="s">
        <v>3604</v>
      </c>
      <c r="P2396" s="658" t="s">
        <v>171</v>
      </c>
      <c r="Q2396" s="660" t="s">
        <v>336</v>
      </c>
      <c r="R2396" s="658" t="s">
        <v>73</v>
      </c>
      <c r="S2396" s="658" t="s">
        <v>213</v>
      </c>
    </row>
    <row r="2397" spans="1:19" s="34" customFormat="1" ht="20.25" customHeight="1">
      <c r="A2397" s="658" t="s">
        <v>235</v>
      </c>
      <c r="B2397" s="659" t="s">
        <v>3613</v>
      </c>
      <c r="C2397" s="660" t="s">
        <v>371</v>
      </c>
      <c r="D2397" s="661" t="s">
        <v>1069</v>
      </c>
      <c r="E2397" s="662"/>
      <c r="F2397" s="658" t="s">
        <v>881</v>
      </c>
      <c r="G2397" s="658"/>
      <c r="H2397" s="663">
        <v>1454</v>
      </c>
      <c r="I2397" s="663">
        <v>5857.2</v>
      </c>
      <c r="J2397" s="663">
        <v>0</v>
      </c>
      <c r="K2397" s="636">
        <f t="shared" si="130"/>
        <v>0</v>
      </c>
      <c r="L2397" s="636">
        <f t="shared" si="131"/>
        <v>0</v>
      </c>
      <c r="M2397" s="637">
        <f t="shared" si="132"/>
        <v>8516368.7999999989</v>
      </c>
      <c r="N2397" s="664"/>
      <c r="O2397" s="659" t="s">
        <v>3604</v>
      </c>
      <c r="P2397" s="658" t="s">
        <v>171</v>
      </c>
      <c r="Q2397" s="660" t="s">
        <v>336</v>
      </c>
      <c r="R2397" s="658" t="s">
        <v>73</v>
      </c>
      <c r="S2397" s="658" t="s">
        <v>213</v>
      </c>
    </row>
    <row r="2398" spans="1:19" s="34" customFormat="1" ht="20.25" customHeight="1">
      <c r="A2398" s="658" t="s">
        <v>235</v>
      </c>
      <c r="B2398" s="659" t="s">
        <v>3613</v>
      </c>
      <c r="C2398" s="660" t="s">
        <v>371</v>
      </c>
      <c r="D2398" s="661" t="s">
        <v>1069</v>
      </c>
      <c r="E2398" s="662"/>
      <c r="F2398" s="658" t="s">
        <v>876</v>
      </c>
      <c r="G2398" s="658"/>
      <c r="H2398" s="663">
        <v>1454</v>
      </c>
      <c r="I2398" s="663">
        <v>1033.5999999999999</v>
      </c>
      <c r="J2398" s="663">
        <v>0</v>
      </c>
      <c r="K2398" s="636">
        <f t="shared" si="130"/>
        <v>0</v>
      </c>
      <c r="L2398" s="636">
        <f t="shared" si="131"/>
        <v>0</v>
      </c>
      <c r="M2398" s="637">
        <f t="shared" si="132"/>
        <v>1502854.4</v>
      </c>
      <c r="N2398" s="664"/>
      <c r="O2398" s="659" t="s">
        <v>3604</v>
      </c>
      <c r="P2398" s="658" t="s">
        <v>171</v>
      </c>
      <c r="Q2398" s="660" t="s">
        <v>336</v>
      </c>
      <c r="R2398" s="658" t="s">
        <v>73</v>
      </c>
      <c r="S2398" s="658" t="s">
        <v>213</v>
      </c>
    </row>
    <row r="2399" spans="1:19" s="34" customFormat="1" ht="20.25" customHeight="1">
      <c r="A2399" s="658" t="s">
        <v>235</v>
      </c>
      <c r="B2399" s="659" t="s">
        <v>3613</v>
      </c>
      <c r="C2399" s="660" t="s">
        <v>371</v>
      </c>
      <c r="D2399" s="661" t="s">
        <v>1069</v>
      </c>
      <c r="E2399" s="662"/>
      <c r="F2399" s="658" t="s">
        <v>556</v>
      </c>
      <c r="G2399" s="658"/>
      <c r="H2399" s="663">
        <v>1454</v>
      </c>
      <c r="I2399" s="663">
        <v>1550.4</v>
      </c>
      <c r="J2399" s="663">
        <v>0</v>
      </c>
      <c r="K2399" s="636">
        <f t="shared" si="130"/>
        <v>0</v>
      </c>
      <c r="L2399" s="636">
        <f t="shared" si="131"/>
        <v>0</v>
      </c>
      <c r="M2399" s="637">
        <f t="shared" si="132"/>
        <v>2254281.6</v>
      </c>
      <c r="N2399" s="664"/>
      <c r="O2399" s="659" t="s">
        <v>3604</v>
      </c>
      <c r="P2399" s="658" t="s">
        <v>171</v>
      </c>
      <c r="Q2399" s="660" t="s">
        <v>336</v>
      </c>
      <c r="R2399" s="658" t="s">
        <v>73</v>
      </c>
      <c r="S2399" s="658" t="s">
        <v>213</v>
      </c>
    </row>
    <row r="2400" spans="1:19" s="34" customFormat="1" ht="20.25" customHeight="1">
      <c r="A2400" s="658" t="s">
        <v>235</v>
      </c>
      <c r="B2400" s="659" t="s">
        <v>3613</v>
      </c>
      <c r="C2400" s="660" t="s">
        <v>371</v>
      </c>
      <c r="D2400" s="661" t="s">
        <v>1069</v>
      </c>
      <c r="E2400" s="662"/>
      <c r="F2400" s="658" t="s">
        <v>160</v>
      </c>
      <c r="G2400" s="658"/>
      <c r="H2400" s="663">
        <v>1454</v>
      </c>
      <c r="I2400" s="663">
        <v>22000</v>
      </c>
      <c r="J2400" s="663">
        <v>0</v>
      </c>
      <c r="K2400" s="636">
        <f t="shared" si="130"/>
        <v>0</v>
      </c>
      <c r="L2400" s="636">
        <f t="shared" si="131"/>
        <v>0</v>
      </c>
      <c r="M2400" s="637">
        <f t="shared" si="132"/>
        <v>31988000</v>
      </c>
      <c r="N2400" s="664"/>
      <c r="O2400" s="659" t="s">
        <v>11</v>
      </c>
      <c r="P2400" s="658" t="s">
        <v>171</v>
      </c>
      <c r="Q2400" s="660" t="s">
        <v>360</v>
      </c>
      <c r="R2400" s="658" t="s">
        <v>73</v>
      </c>
      <c r="S2400" s="658" t="s">
        <v>213</v>
      </c>
    </row>
    <row r="2401" spans="1:19" s="34" customFormat="1" ht="20.25" customHeight="1">
      <c r="A2401" s="658" t="s">
        <v>235</v>
      </c>
      <c r="B2401" s="659" t="s">
        <v>3613</v>
      </c>
      <c r="C2401" s="660" t="s">
        <v>371</v>
      </c>
      <c r="D2401" s="661" t="s">
        <v>1069</v>
      </c>
      <c r="E2401" s="662"/>
      <c r="F2401" s="658" t="s">
        <v>164</v>
      </c>
      <c r="G2401" s="658"/>
      <c r="H2401" s="663">
        <v>727</v>
      </c>
      <c r="I2401" s="663">
        <v>17000</v>
      </c>
      <c r="J2401" s="663">
        <v>0</v>
      </c>
      <c r="K2401" s="636">
        <f t="shared" si="130"/>
        <v>0</v>
      </c>
      <c r="L2401" s="636">
        <f t="shared" si="131"/>
        <v>0</v>
      </c>
      <c r="M2401" s="637">
        <f t="shared" si="132"/>
        <v>12359000</v>
      </c>
      <c r="N2401" s="664"/>
      <c r="O2401" s="659" t="s">
        <v>11</v>
      </c>
      <c r="P2401" s="658" t="s">
        <v>171</v>
      </c>
      <c r="Q2401" s="660" t="s">
        <v>360</v>
      </c>
      <c r="R2401" s="658" t="s">
        <v>73</v>
      </c>
      <c r="S2401" s="658" t="s">
        <v>213</v>
      </c>
    </row>
    <row r="2402" spans="1:19" s="34" customFormat="1" ht="20.25" customHeight="1">
      <c r="A2402" s="658" t="s">
        <v>235</v>
      </c>
      <c r="B2402" s="659" t="s">
        <v>3613</v>
      </c>
      <c r="C2402" s="660" t="s">
        <v>371</v>
      </c>
      <c r="D2402" s="661" t="s">
        <v>1069</v>
      </c>
      <c r="E2402" s="662"/>
      <c r="F2402" s="658" t="s">
        <v>512</v>
      </c>
      <c r="G2402" s="658"/>
      <c r="H2402" s="663">
        <v>727</v>
      </c>
      <c r="I2402" s="663">
        <v>45280.9</v>
      </c>
      <c r="J2402" s="663">
        <v>11.8</v>
      </c>
      <c r="K2402" s="636">
        <f t="shared" si="130"/>
        <v>8578.6</v>
      </c>
      <c r="L2402" s="636">
        <f t="shared" si="131"/>
        <v>8.5785999999999998</v>
      </c>
      <c r="M2402" s="637">
        <f t="shared" si="132"/>
        <v>32919214.300000001</v>
      </c>
      <c r="N2402" s="664"/>
      <c r="O2402" s="659" t="s">
        <v>842</v>
      </c>
      <c r="P2402" s="658" t="s">
        <v>171</v>
      </c>
      <c r="Q2402" s="660" t="s">
        <v>270</v>
      </c>
      <c r="R2402" s="658" t="s">
        <v>60</v>
      </c>
      <c r="S2402" s="658" t="s">
        <v>213</v>
      </c>
    </row>
    <row r="2403" spans="1:19" s="34" customFormat="1" ht="20.25" customHeight="1">
      <c r="A2403" s="658" t="s">
        <v>235</v>
      </c>
      <c r="B2403" s="659" t="s">
        <v>3613</v>
      </c>
      <c r="C2403" s="660" t="s">
        <v>371</v>
      </c>
      <c r="D2403" s="661" t="s">
        <v>1069</v>
      </c>
      <c r="E2403" s="662"/>
      <c r="F2403" s="658" t="s">
        <v>1387</v>
      </c>
      <c r="G2403" s="658"/>
      <c r="H2403" s="663">
        <v>727</v>
      </c>
      <c r="I2403" s="663">
        <v>13323</v>
      </c>
      <c r="J2403" s="663">
        <v>0</v>
      </c>
      <c r="K2403" s="636">
        <f t="shared" si="130"/>
        <v>0</v>
      </c>
      <c r="L2403" s="636">
        <f t="shared" si="131"/>
        <v>0</v>
      </c>
      <c r="M2403" s="637">
        <f t="shared" si="132"/>
        <v>9685821</v>
      </c>
      <c r="N2403" s="664"/>
      <c r="O2403" s="659" t="s">
        <v>842</v>
      </c>
      <c r="P2403" s="658" t="s">
        <v>171</v>
      </c>
      <c r="Q2403" s="660" t="s">
        <v>577</v>
      </c>
      <c r="R2403" s="658" t="s">
        <v>240</v>
      </c>
      <c r="S2403" s="658" t="s">
        <v>213</v>
      </c>
    </row>
    <row r="2404" spans="1:19" s="34" customFormat="1" ht="20.25" customHeight="1">
      <c r="A2404" s="658" t="s">
        <v>235</v>
      </c>
      <c r="B2404" s="659" t="s">
        <v>3613</v>
      </c>
      <c r="C2404" s="660" t="s">
        <v>371</v>
      </c>
      <c r="D2404" s="661" t="s">
        <v>1069</v>
      </c>
      <c r="E2404" s="662"/>
      <c r="F2404" s="658" t="s">
        <v>159</v>
      </c>
      <c r="G2404" s="658"/>
      <c r="H2404" s="663">
        <v>1454</v>
      </c>
      <c r="I2404" s="663">
        <v>14000</v>
      </c>
      <c r="J2404" s="663">
        <v>0</v>
      </c>
      <c r="K2404" s="636">
        <f t="shared" si="130"/>
        <v>0</v>
      </c>
      <c r="L2404" s="636">
        <f t="shared" si="131"/>
        <v>0</v>
      </c>
      <c r="M2404" s="637">
        <f t="shared" si="132"/>
        <v>20356000</v>
      </c>
      <c r="N2404" s="664"/>
      <c r="O2404" s="659" t="s">
        <v>498</v>
      </c>
      <c r="P2404" s="658" t="s">
        <v>171</v>
      </c>
      <c r="Q2404" s="660" t="s">
        <v>360</v>
      </c>
      <c r="R2404" s="658" t="s">
        <v>73</v>
      </c>
      <c r="S2404" s="658" t="s">
        <v>213</v>
      </c>
    </row>
    <row r="2405" spans="1:19" s="34" customFormat="1" ht="20.25" customHeight="1">
      <c r="A2405" s="658" t="s">
        <v>235</v>
      </c>
      <c r="B2405" s="659" t="s">
        <v>3613</v>
      </c>
      <c r="C2405" s="660" t="s">
        <v>371</v>
      </c>
      <c r="D2405" s="661" t="s">
        <v>1069</v>
      </c>
      <c r="E2405" s="662"/>
      <c r="F2405" s="658" t="s">
        <v>513</v>
      </c>
      <c r="G2405" s="658"/>
      <c r="H2405" s="663">
        <v>727</v>
      </c>
      <c r="I2405" s="663">
        <v>59266.1</v>
      </c>
      <c r="J2405" s="663">
        <v>15.6</v>
      </c>
      <c r="K2405" s="636">
        <f t="shared" si="130"/>
        <v>11341.199999999999</v>
      </c>
      <c r="L2405" s="636">
        <f t="shared" si="131"/>
        <v>11.341199999999999</v>
      </c>
      <c r="M2405" s="637">
        <f t="shared" si="132"/>
        <v>43086454.699999996</v>
      </c>
      <c r="N2405" s="664"/>
      <c r="O2405" s="659" t="s">
        <v>579</v>
      </c>
      <c r="P2405" s="658" t="s">
        <v>171</v>
      </c>
      <c r="Q2405" s="660" t="s">
        <v>270</v>
      </c>
      <c r="R2405" s="658" t="s">
        <v>60</v>
      </c>
      <c r="S2405" s="658" t="s">
        <v>213</v>
      </c>
    </row>
    <row r="2406" spans="1:19" s="34" customFormat="1" ht="20.25" customHeight="1">
      <c r="A2406" s="658" t="s">
        <v>235</v>
      </c>
      <c r="B2406" s="659" t="s">
        <v>3613</v>
      </c>
      <c r="C2406" s="660" t="s">
        <v>371</v>
      </c>
      <c r="D2406" s="661" t="s">
        <v>1069</v>
      </c>
      <c r="E2406" s="662"/>
      <c r="F2406" s="658" t="s">
        <v>1901</v>
      </c>
      <c r="G2406" s="658"/>
      <c r="H2406" s="663">
        <v>727</v>
      </c>
      <c r="I2406" s="663">
        <v>13334.9</v>
      </c>
      <c r="J2406" s="663">
        <v>0</v>
      </c>
      <c r="K2406" s="636">
        <f t="shared" si="130"/>
        <v>0</v>
      </c>
      <c r="L2406" s="636">
        <f t="shared" si="131"/>
        <v>0</v>
      </c>
      <c r="M2406" s="637">
        <f t="shared" si="132"/>
        <v>9694472.2999999989</v>
      </c>
      <c r="N2406" s="664"/>
      <c r="O2406" s="659" t="s">
        <v>579</v>
      </c>
      <c r="P2406" s="658" t="s">
        <v>171</v>
      </c>
      <c r="Q2406" s="660" t="s">
        <v>577</v>
      </c>
      <c r="R2406" s="658" t="s">
        <v>240</v>
      </c>
      <c r="S2406" s="658" t="s">
        <v>213</v>
      </c>
    </row>
    <row r="2407" spans="1:19" s="34" customFormat="1" ht="20.25" customHeight="1">
      <c r="A2407" s="658" t="s">
        <v>235</v>
      </c>
      <c r="B2407" s="659" t="s">
        <v>3613</v>
      </c>
      <c r="C2407" s="660" t="s">
        <v>371</v>
      </c>
      <c r="D2407" s="661" t="s">
        <v>1069</v>
      </c>
      <c r="E2407" s="662"/>
      <c r="F2407" s="658" t="s">
        <v>1905</v>
      </c>
      <c r="G2407" s="658"/>
      <c r="H2407" s="663">
        <v>727</v>
      </c>
      <c r="I2407" s="663">
        <v>70609.8</v>
      </c>
      <c r="J2407" s="663">
        <v>0</v>
      </c>
      <c r="K2407" s="636">
        <f t="shared" si="130"/>
        <v>0</v>
      </c>
      <c r="L2407" s="636">
        <f t="shared" si="131"/>
        <v>0</v>
      </c>
      <c r="M2407" s="637">
        <f t="shared" si="132"/>
        <v>51333324.600000001</v>
      </c>
      <c r="N2407" s="664"/>
      <c r="O2407" s="659" t="s">
        <v>2281</v>
      </c>
      <c r="P2407" s="658" t="s">
        <v>171</v>
      </c>
      <c r="Q2407" s="660" t="s">
        <v>276</v>
      </c>
      <c r="R2407" s="658" t="s">
        <v>73</v>
      </c>
      <c r="S2407" s="658" t="s">
        <v>213</v>
      </c>
    </row>
    <row r="2408" spans="1:19" s="34" customFormat="1" ht="20.25" customHeight="1">
      <c r="A2408" s="658" t="s">
        <v>235</v>
      </c>
      <c r="B2408" s="659" t="s">
        <v>3613</v>
      </c>
      <c r="C2408" s="660" t="s">
        <v>371</v>
      </c>
      <c r="D2408" s="661" t="s">
        <v>1069</v>
      </c>
      <c r="E2408" s="662"/>
      <c r="F2408" s="658" t="s">
        <v>1647</v>
      </c>
      <c r="G2408" s="658"/>
      <c r="H2408" s="663">
        <v>727</v>
      </c>
      <c r="I2408" s="663">
        <v>5853.7</v>
      </c>
      <c r="J2408" s="663">
        <v>0</v>
      </c>
      <c r="K2408" s="636">
        <f t="shared" si="130"/>
        <v>0</v>
      </c>
      <c r="L2408" s="636">
        <f t="shared" si="131"/>
        <v>0</v>
      </c>
      <c r="M2408" s="637">
        <f t="shared" si="132"/>
        <v>4255639.8999999994</v>
      </c>
      <c r="N2408" s="664"/>
      <c r="O2408" s="659" t="s">
        <v>2281</v>
      </c>
      <c r="P2408" s="658" t="s">
        <v>171</v>
      </c>
      <c r="Q2408" s="660" t="s">
        <v>336</v>
      </c>
      <c r="R2408" s="658" t="s">
        <v>73</v>
      </c>
      <c r="S2408" s="658" t="s">
        <v>213</v>
      </c>
    </row>
    <row r="2409" spans="1:19" s="34" customFormat="1" ht="20.25" customHeight="1">
      <c r="A2409" s="658" t="s">
        <v>235</v>
      </c>
      <c r="B2409" s="659" t="s">
        <v>3613</v>
      </c>
      <c r="C2409" s="660" t="s">
        <v>371</v>
      </c>
      <c r="D2409" s="661" t="s">
        <v>1069</v>
      </c>
      <c r="E2409" s="662"/>
      <c r="F2409" s="658" t="s">
        <v>81</v>
      </c>
      <c r="G2409" s="658"/>
      <c r="H2409" s="663">
        <v>727</v>
      </c>
      <c r="I2409" s="663">
        <v>5122</v>
      </c>
      <c r="J2409" s="663">
        <v>0</v>
      </c>
      <c r="K2409" s="636">
        <f t="shared" si="130"/>
        <v>0</v>
      </c>
      <c r="L2409" s="636">
        <f t="shared" si="131"/>
        <v>0</v>
      </c>
      <c r="M2409" s="637">
        <f t="shared" si="132"/>
        <v>3723694</v>
      </c>
      <c r="N2409" s="664"/>
      <c r="O2409" s="659" t="s">
        <v>2281</v>
      </c>
      <c r="P2409" s="658" t="s">
        <v>171</v>
      </c>
      <c r="Q2409" s="660" t="s">
        <v>336</v>
      </c>
      <c r="R2409" s="658" t="s">
        <v>73</v>
      </c>
      <c r="S2409" s="658" t="s">
        <v>213</v>
      </c>
    </row>
    <row r="2410" spans="1:19" s="34" customFormat="1" ht="20.25" customHeight="1">
      <c r="A2410" s="658" t="s">
        <v>235</v>
      </c>
      <c r="B2410" s="659" t="s">
        <v>3613</v>
      </c>
      <c r="C2410" s="660" t="s">
        <v>371</v>
      </c>
      <c r="D2410" s="661" t="s">
        <v>1069</v>
      </c>
      <c r="E2410" s="662"/>
      <c r="F2410" s="658" t="s">
        <v>373</v>
      </c>
      <c r="G2410" s="658"/>
      <c r="H2410" s="663">
        <v>727</v>
      </c>
      <c r="I2410" s="663">
        <v>14926.8</v>
      </c>
      <c r="J2410" s="663">
        <v>0</v>
      </c>
      <c r="K2410" s="636">
        <f t="shared" si="130"/>
        <v>0</v>
      </c>
      <c r="L2410" s="636">
        <f t="shared" si="131"/>
        <v>0</v>
      </c>
      <c r="M2410" s="637">
        <f t="shared" si="132"/>
        <v>10851783.6</v>
      </c>
      <c r="N2410" s="664"/>
      <c r="O2410" s="659" t="s">
        <v>2281</v>
      </c>
      <c r="P2410" s="658" t="s">
        <v>171</v>
      </c>
      <c r="Q2410" s="660" t="s">
        <v>336</v>
      </c>
      <c r="R2410" s="658" t="s">
        <v>73</v>
      </c>
      <c r="S2410" s="658" t="s">
        <v>213</v>
      </c>
    </row>
    <row r="2411" spans="1:19" s="34" customFormat="1" ht="20.25" customHeight="1">
      <c r="A2411" s="658" t="s">
        <v>235</v>
      </c>
      <c r="B2411" s="659" t="s">
        <v>3613</v>
      </c>
      <c r="C2411" s="660" t="s">
        <v>371</v>
      </c>
      <c r="D2411" s="661" t="s">
        <v>1069</v>
      </c>
      <c r="E2411" s="662"/>
      <c r="F2411" s="658" t="s">
        <v>337</v>
      </c>
      <c r="G2411" s="658"/>
      <c r="H2411" s="663">
        <v>727</v>
      </c>
      <c r="I2411" s="663">
        <v>14487.8</v>
      </c>
      <c r="J2411" s="663">
        <v>0</v>
      </c>
      <c r="K2411" s="636">
        <f t="shared" si="130"/>
        <v>0</v>
      </c>
      <c r="L2411" s="636">
        <f t="shared" si="131"/>
        <v>0</v>
      </c>
      <c r="M2411" s="637">
        <f t="shared" si="132"/>
        <v>10532630.6</v>
      </c>
      <c r="N2411" s="664"/>
      <c r="O2411" s="659" t="s">
        <v>2281</v>
      </c>
      <c r="P2411" s="658" t="s">
        <v>171</v>
      </c>
      <c r="Q2411" s="660" t="s">
        <v>336</v>
      </c>
      <c r="R2411" s="658" t="s">
        <v>73</v>
      </c>
      <c r="S2411" s="658" t="s">
        <v>213</v>
      </c>
    </row>
    <row r="2412" spans="1:19" s="34" customFormat="1" ht="20.25" customHeight="1">
      <c r="A2412" s="658" t="s">
        <v>235</v>
      </c>
      <c r="B2412" s="659" t="s">
        <v>3613</v>
      </c>
      <c r="C2412" s="660" t="s">
        <v>371</v>
      </c>
      <c r="D2412" s="661" t="s">
        <v>1069</v>
      </c>
      <c r="E2412" s="662"/>
      <c r="F2412" s="658" t="s">
        <v>418</v>
      </c>
      <c r="G2412" s="658"/>
      <c r="H2412" s="663">
        <v>727</v>
      </c>
      <c r="I2412" s="663">
        <v>18906.099999999999</v>
      </c>
      <c r="J2412" s="663">
        <v>0</v>
      </c>
      <c r="K2412" s="636">
        <f t="shared" si="130"/>
        <v>0</v>
      </c>
      <c r="L2412" s="636">
        <f t="shared" si="131"/>
        <v>0</v>
      </c>
      <c r="M2412" s="637">
        <f t="shared" si="132"/>
        <v>13744734.699999999</v>
      </c>
      <c r="N2412" s="664"/>
      <c r="O2412" s="659" t="s">
        <v>2280</v>
      </c>
      <c r="P2412" s="658" t="s">
        <v>171</v>
      </c>
      <c r="Q2412" s="660" t="s">
        <v>360</v>
      </c>
      <c r="R2412" s="658" t="s">
        <v>73</v>
      </c>
      <c r="S2412" s="658" t="s">
        <v>213</v>
      </c>
    </row>
    <row r="2413" spans="1:19" s="34" customFormat="1" ht="20.25" customHeight="1">
      <c r="A2413" s="658" t="s">
        <v>235</v>
      </c>
      <c r="B2413" s="659" t="s">
        <v>3613</v>
      </c>
      <c r="C2413" s="660" t="s">
        <v>371</v>
      </c>
      <c r="D2413" s="661" t="s">
        <v>1069</v>
      </c>
      <c r="E2413" s="662"/>
      <c r="F2413" s="658" t="s">
        <v>387</v>
      </c>
      <c r="G2413" s="658"/>
      <c r="H2413" s="663">
        <v>727</v>
      </c>
      <c r="I2413" s="663">
        <v>16930.8</v>
      </c>
      <c r="J2413" s="663">
        <v>0</v>
      </c>
      <c r="K2413" s="636">
        <f t="shared" si="130"/>
        <v>0</v>
      </c>
      <c r="L2413" s="636">
        <f t="shared" si="131"/>
        <v>0</v>
      </c>
      <c r="M2413" s="637">
        <f t="shared" si="132"/>
        <v>12308691.6</v>
      </c>
      <c r="N2413" s="664"/>
      <c r="O2413" s="659" t="s">
        <v>2280</v>
      </c>
      <c r="P2413" s="658" t="s">
        <v>171</v>
      </c>
      <c r="Q2413" s="660" t="s">
        <v>336</v>
      </c>
      <c r="R2413" s="658" t="s">
        <v>73</v>
      </c>
      <c r="S2413" s="658" t="s">
        <v>213</v>
      </c>
    </row>
    <row r="2414" spans="1:19" s="34" customFormat="1" ht="20.25" customHeight="1">
      <c r="A2414" s="658" t="s">
        <v>235</v>
      </c>
      <c r="B2414" s="659" t="s">
        <v>3613</v>
      </c>
      <c r="C2414" s="660" t="s">
        <v>371</v>
      </c>
      <c r="D2414" s="661" t="s">
        <v>1069</v>
      </c>
      <c r="E2414" s="662"/>
      <c r="F2414" s="658" t="s">
        <v>82</v>
      </c>
      <c r="G2414" s="658"/>
      <c r="H2414" s="663">
        <v>727</v>
      </c>
      <c r="I2414" s="663">
        <v>13403.6</v>
      </c>
      <c r="J2414" s="663">
        <v>0</v>
      </c>
      <c r="K2414" s="636">
        <f t="shared" si="130"/>
        <v>0</v>
      </c>
      <c r="L2414" s="636">
        <f t="shared" si="131"/>
        <v>0</v>
      </c>
      <c r="M2414" s="637">
        <f t="shared" si="132"/>
        <v>9744417.2000000011</v>
      </c>
      <c r="N2414" s="664"/>
      <c r="O2414" s="659" t="s">
        <v>2280</v>
      </c>
      <c r="P2414" s="658" t="s">
        <v>171</v>
      </c>
      <c r="Q2414" s="660" t="s">
        <v>336</v>
      </c>
      <c r="R2414" s="658" t="s">
        <v>73</v>
      </c>
      <c r="S2414" s="658" t="s">
        <v>213</v>
      </c>
    </row>
    <row r="2415" spans="1:19" s="34" customFormat="1" ht="20.25" customHeight="1">
      <c r="A2415" s="658" t="s">
        <v>235</v>
      </c>
      <c r="B2415" s="659" t="s">
        <v>3613</v>
      </c>
      <c r="C2415" s="660" t="s">
        <v>371</v>
      </c>
      <c r="D2415" s="661" t="s">
        <v>1069</v>
      </c>
      <c r="E2415" s="662"/>
      <c r="F2415" s="658" t="s">
        <v>275</v>
      </c>
      <c r="G2415" s="658"/>
      <c r="H2415" s="663">
        <v>727</v>
      </c>
      <c r="I2415" s="663">
        <v>71673.8</v>
      </c>
      <c r="J2415" s="663">
        <v>0</v>
      </c>
      <c r="K2415" s="636">
        <f t="shared" si="130"/>
        <v>0</v>
      </c>
      <c r="L2415" s="636">
        <f t="shared" si="131"/>
        <v>0</v>
      </c>
      <c r="M2415" s="637">
        <f t="shared" si="132"/>
        <v>52106852.600000001</v>
      </c>
      <c r="N2415" s="664"/>
      <c r="O2415" s="659" t="s">
        <v>2280</v>
      </c>
      <c r="P2415" s="658" t="s">
        <v>171</v>
      </c>
      <c r="Q2415" s="660" t="s">
        <v>276</v>
      </c>
      <c r="R2415" s="658" t="s">
        <v>73</v>
      </c>
      <c r="S2415" s="658" t="s">
        <v>213</v>
      </c>
    </row>
    <row r="2416" spans="1:19" s="34" customFormat="1" ht="20.25" customHeight="1">
      <c r="A2416" s="658" t="s">
        <v>235</v>
      </c>
      <c r="B2416" s="659" t="s">
        <v>3613</v>
      </c>
      <c r="C2416" s="660" t="s">
        <v>371</v>
      </c>
      <c r="D2416" s="661" t="s">
        <v>1069</v>
      </c>
      <c r="E2416" s="662"/>
      <c r="F2416" s="658" t="s">
        <v>373</v>
      </c>
      <c r="G2416" s="658"/>
      <c r="H2416" s="663">
        <v>727</v>
      </c>
      <c r="I2416" s="663">
        <v>14391.2</v>
      </c>
      <c r="J2416" s="663">
        <v>0</v>
      </c>
      <c r="K2416" s="636">
        <f t="shared" si="130"/>
        <v>0</v>
      </c>
      <c r="L2416" s="636">
        <f t="shared" si="131"/>
        <v>0</v>
      </c>
      <c r="M2416" s="637">
        <f t="shared" si="132"/>
        <v>10462402.4</v>
      </c>
      <c r="N2416" s="664"/>
      <c r="O2416" s="659" t="s">
        <v>2280</v>
      </c>
      <c r="P2416" s="658" t="s">
        <v>171</v>
      </c>
      <c r="Q2416" s="660" t="s">
        <v>336</v>
      </c>
      <c r="R2416" s="658" t="s">
        <v>73</v>
      </c>
      <c r="S2416" s="658" t="s">
        <v>213</v>
      </c>
    </row>
    <row r="2417" spans="1:19" s="34" customFormat="1" ht="20.25" customHeight="1">
      <c r="A2417" s="658" t="s">
        <v>235</v>
      </c>
      <c r="B2417" s="659" t="s">
        <v>3613</v>
      </c>
      <c r="C2417" s="660" t="s">
        <v>371</v>
      </c>
      <c r="D2417" s="661" t="s">
        <v>1069</v>
      </c>
      <c r="E2417" s="662"/>
      <c r="F2417" s="658" t="s">
        <v>1115</v>
      </c>
      <c r="G2417" s="658"/>
      <c r="H2417" s="663">
        <v>727</v>
      </c>
      <c r="I2417" s="663">
        <v>8112.7</v>
      </c>
      <c r="J2417" s="663">
        <v>0</v>
      </c>
      <c r="K2417" s="636">
        <f t="shared" si="130"/>
        <v>0</v>
      </c>
      <c r="L2417" s="636">
        <f t="shared" si="131"/>
        <v>0</v>
      </c>
      <c r="M2417" s="637">
        <f t="shared" si="132"/>
        <v>5897932.8999999994</v>
      </c>
      <c r="N2417" s="664"/>
      <c r="O2417" s="659" t="s">
        <v>2280</v>
      </c>
      <c r="P2417" s="658" t="s">
        <v>171</v>
      </c>
      <c r="Q2417" s="660" t="s">
        <v>336</v>
      </c>
      <c r="R2417" s="658" t="s">
        <v>73</v>
      </c>
      <c r="S2417" s="658" t="s">
        <v>213</v>
      </c>
    </row>
    <row r="2418" spans="1:19" s="34" customFormat="1" ht="20.25" customHeight="1">
      <c r="A2418" s="658" t="s">
        <v>235</v>
      </c>
      <c r="B2418" s="659" t="s">
        <v>3613</v>
      </c>
      <c r="C2418" s="660" t="s">
        <v>371</v>
      </c>
      <c r="D2418" s="661" t="s">
        <v>1069</v>
      </c>
      <c r="E2418" s="662"/>
      <c r="F2418" s="658" t="s">
        <v>81</v>
      </c>
      <c r="G2418" s="658"/>
      <c r="H2418" s="663">
        <v>727</v>
      </c>
      <c r="I2418" s="663">
        <v>4938.2</v>
      </c>
      <c r="J2418" s="663">
        <v>0</v>
      </c>
      <c r="K2418" s="636">
        <f t="shared" si="130"/>
        <v>0</v>
      </c>
      <c r="L2418" s="636">
        <f t="shared" si="131"/>
        <v>0</v>
      </c>
      <c r="M2418" s="637">
        <f t="shared" si="132"/>
        <v>3590071.4</v>
      </c>
      <c r="N2418" s="664"/>
      <c r="O2418" s="659" t="s">
        <v>2280</v>
      </c>
      <c r="P2418" s="658" t="s">
        <v>171</v>
      </c>
      <c r="Q2418" s="660" t="s">
        <v>336</v>
      </c>
      <c r="R2418" s="658" t="s">
        <v>73</v>
      </c>
      <c r="S2418" s="658" t="s">
        <v>213</v>
      </c>
    </row>
    <row r="2419" spans="1:19" s="34" customFormat="1" ht="20.25" customHeight="1">
      <c r="A2419" s="658" t="s">
        <v>235</v>
      </c>
      <c r="B2419" s="659" t="s">
        <v>3613</v>
      </c>
      <c r="C2419" s="660" t="s">
        <v>371</v>
      </c>
      <c r="D2419" s="661" t="s">
        <v>1069</v>
      </c>
      <c r="E2419" s="662"/>
      <c r="F2419" s="658" t="s">
        <v>1647</v>
      </c>
      <c r="G2419" s="658"/>
      <c r="H2419" s="663">
        <v>727</v>
      </c>
      <c r="I2419" s="663">
        <v>5643.6</v>
      </c>
      <c r="J2419" s="663">
        <v>0</v>
      </c>
      <c r="K2419" s="636">
        <f t="shared" si="130"/>
        <v>0</v>
      </c>
      <c r="L2419" s="636">
        <f t="shared" si="131"/>
        <v>0</v>
      </c>
      <c r="M2419" s="637">
        <f t="shared" si="132"/>
        <v>4102897.2</v>
      </c>
      <c r="N2419" s="664"/>
      <c r="O2419" s="659" t="s">
        <v>2280</v>
      </c>
      <c r="P2419" s="658" t="s">
        <v>171</v>
      </c>
      <c r="Q2419" s="660" t="s">
        <v>336</v>
      </c>
      <c r="R2419" s="658" t="s">
        <v>73</v>
      </c>
      <c r="S2419" s="658" t="s">
        <v>213</v>
      </c>
    </row>
    <row r="2420" spans="1:19" s="34" customFormat="1" ht="20.25" customHeight="1">
      <c r="A2420" s="658" t="s">
        <v>235</v>
      </c>
      <c r="B2420" s="659" t="s">
        <v>3613</v>
      </c>
      <c r="C2420" s="660" t="s">
        <v>371</v>
      </c>
      <c r="D2420" s="661" t="s">
        <v>1069</v>
      </c>
      <c r="E2420" s="662"/>
      <c r="F2420" s="658" t="s">
        <v>1646</v>
      </c>
      <c r="G2420" s="658"/>
      <c r="H2420" s="663">
        <v>727</v>
      </c>
      <c r="I2420" s="663">
        <v>15000</v>
      </c>
      <c r="J2420" s="663">
        <v>0</v>
      </c>
      <c r="K2420" s="636">
        <f t="shared" si="130"/>
        <v>0</v>
      </c>
      <c r="L2420" s="636">
        <f t="shared" si="131"/>
        <v>0</v>
      </c>
      <c r="M2420" s="637">
        <f t="shared" si="132"/>
        <v>10905000</v>
      </c>
      <c r="N2420" s="664"/>
      <c r="O2420" s="659" t="s">
        <v>11</v>
      </c>
      <c r="P2420" s="658" t="s">
        <v>171</v>
      </c>
      <c r="Q2420" s="660" t="s">
        <v>336</v>
      </c>
      <c r="R2420" s="658" t="s">
        <v>73</v>
      </c>
      <c r="S2420" s="658" t="s">
        <v>213</v>
      </c>
    </row>
    <row r="2421" spans="1:19" s="34" customFormat="1" ht="20.25" customHeight="1">
      <c r="A2421" s="658" t="s">
        <v>235</v>
      </c>
      <c r="B2421" s="659" t="s">
        <v>3611</v>
      </c>
      <c r="C2421" s="660" t="s">
        <v>371</v>
      </c>
      <c r="D2421" s="661" t="s">
        <v>1069</v>
      </c>
      <c r="E2421" s="662"/>
      <c r="F2421" s="658" t="s">
        <v>1430</v>
      </c>
      <c r="G2421" s="658"/>
      <c r="H2421" s="663">
        <v>727</v>
      </c>
      <c r="I2421" s="663">
        <v>8000</v>
      </c>
      <c r="J2421" s="663">
        <v>0</v>
      </c>
      <c r="K2421" s="636">
        <f t="shared" si="130"/>
        <v>0</v>
      </c>
      <c r="L2421" s="636">
        <f t="shared" si="131"/>
        <v>0</v>
      </c>
      <c r="M2421" s="637">
        <f t="shared" si="132"/>
        <v>5816000</v>
      </c>
      <c r="N2421" s="664"/>
      <c r="O2421" s="659" t="s">
        <v>11</v>
      </c>
      <c r="P2421" s="658" t="s">
        <v>171</v>
      </c>
      <c r="Q2421" s="660" t="s">
        <v>336</v>
      </c>
      <c r="R2421" s="658" t="s">
        <v>73</v>
      </c>
      <c r="S2421" s="658" t="s">
        <v>213</v>
      </c>
    </row>
    <row r="2422" spans="1:19" s="34" customFormat="1" ht="20.25" customHeight="1">
      <c r="A2422" s="658" t="s">
        <v>235</v>
      </c>
      <c r="B2422" s="659" t="s">
        <v>3613</v>
      </c>
      <c r="C2422" s="660" t="s">
        <v>371</v>
      </c>
      <c r="D2422" s="661" t="s">
        <v>1069</v>
      </c>
      <c r="E2422" s="662"/>
      <c r="F2422" s="658" t="s">
        <v>880</v>
      </c>
      <c r="G2422" s="658"/>
      <c r="H2422" s="663">
        <v>727</v>
      </c>
      <c r="I2422" s="663">
        <v>2801.5</v>
      </c>
      <c r="J2422" s="663">
        <v>0</v>
      </c>
      <c r="K2422" s="636">
        <f t="shared" si="130"/>
        <v>0</v>
      </c>
      <c r="L2422" s="636">
        <f t="shared" si="131"/>
        <v>0</v>
      </c>
      <c r="M2422" s="637">
        <f t="shared" si="132"/>
        <v>2036690.5</v>
      </c>
      <c r="N2422" s="664"/>
      <c r="O2422" s="659" t="s">
        <v>931</v>
      </c>
      <c r="P2422" s="658" t="s">
        <v>171</v>
      </c>
      <c r="Q2422" s="660" t="s">
        <v>336</v>
      </c>
      <c r="R2422" s="658" t="s">
        <v>73</v>
      </c>
      <c r="S2422" s="658" t="s">
        <v>213</v>
      </c>
    </row>
    <row r="2423" spans="1:19" s="34" customFormat="1" ht="20.25" customHeight="1">
      <c r="A2423" s="658" t="s">
        <v>235</v>
      </c>
      <c r="B2423" s="659" t="s">
        <v>3613</v>
      </c>
      <c r="C2423" s="660" t="s">
        <v>371</v>
      </c>
      <c r="D2423" s="661" t="s">
        <v>1069</v>
      </c>
      <c r="E2423" s="662"/>
      <c r="F2423" s="658" t="s">
        <v>880</v>
      </c>
      <c r="G2423" s="658"/>
      <c r="H2423" s="663">
        <v>727</v>
      </c>
      <c r="I2423" s="663">
        <v>2801.5</v>
      </c>
      <c r="J2423" s="663">
        <v>0</v>
      </c>
      <c r="K2423" s="636">
        <f t="shared" si="130"/>
        <v>0</v>
      </c>
      <c r="L2423" s="636">
        <f t="shared" si="131"/>
        <v>0</v>
      </c>
      <c r="M2423" s="637">
        <f t="shared" si="132"/>
        <v>2036690.5</v>
      </c>
      <c r="N2423" s="664"/>
      <c r="O2423" s="659" t="s">
        <v>931</v>
      </c>
      <c r="P2423" s="658" t="s">
        <v>171</v>
      </c>
      <c r="Q2423" s="660" t="s">
        <v>336</v>
      </c>
      <c r="R2423" s="658" t="s">
        <v>73</v>
      </c>
      <c r="S2423" s="658" t="s">
        <v>213</v>
      </c>
    </row>
    <row r="2424" spans="1:19" s="34" customFormat="1" ht="20.25" customHeight="1">
      <c r="A2424" s="658" t="s">
        <v>235</v>
      </c>
      <c r="B2424" s="659" t="s">
        <v>3613</v>
      </c>
      <c r="C2424" s="660" t="s">
        <v>371</v>
      </c>
      <c r="D2424" s="661" t="s">
        <v>1069</v>
      </c>
      <c r="E2424" s="662"/>
      <c r="F2424" s="658" t="s">
        <v>431</v>
      </c>
      <c r="G2424" s="658"/>
      <c r="H2424" s="663">
        <v>727</v>
      </c>
      <c r="I2424" s="663">
        <v>48015.4</v>
      </c>
      <c r="J2424" s="663">
        <v>0</v>
      </c>
      <c r="K2424" s="636">
        <f t="shared" si="130"/>
        <v>0</v>
      </c>
      <c r="L2424" s="636">
        <f t="shared" si="131"/>
        <v>0</v>
      </c>
      <c r="M2424" s="637">
        <f t="shared" si="132"/>
        <v>34907195.800000004</v>
      </c>
      <c r="N2424" s="664"/>
      <c r="O2424" s="659" t="s">
        <v>931</v>
      </c>
      <c r="P2424" s="658" t="s">
        <v>171</v>
      </c>
      <c r="Q2424" s="660" t="s">
        <v>278</v>
      </c>
      <c r="R2424" s="658" t="s">
        <v>73</v>
      </c>
      <c r="S2424" s="658" t="s">
        <v>213</v>
      </c>
    </row>
    <row r="2425" spans="1:19" s="34" customFormat="1" ht="20.25" customHeight="1">
      <c r="A2425" s="658" t="s">
        <v>235</v>
      </c>
      <c r="B2425" s="659" t="s">
        <v>3613</v>
      </c>
      <c r="C2425" s="660" t="s">
        <v>371</v>
      </c>
      <c r="D2425" s="661" t="s">
        <v>1069</v>
      </c>
      <c r="E2425" s="662"/>
      <c r="F2425" s="658" t="s">
        <v>2113</v>
      </c>
      <c r="G2425" s="658"/>
      <c r="H2425" s="663">
        <v>727</v>
      </c>
      <c r="I2425" s="663">
        <v>2801.5</v>
      </c>
      <c r="J2425" s="663">
        <v>0</v>
      </c>
      <c r="K2425" s="636">
        <f t="shared" si="130"/>
        <v>0</v>
      </c>
      <c r="L2425" s="636">
        <f t="shared" si="131"/>
        <v>0</v>
      </c>
      <c r="M2425" s="637">
        <f t="shared" si="132"/>
        <v>2036690.5</v>
      </c>
      <c r="N2425" s="664"/>
      <c r="O2425" s="659" t="s">
        <v>931</v>
      </c>
      <c r="P2425" s="658" t="s">
        <v>171</v>
      </c>
      <c r="Q2425" s="660" t="s">
        <v>336</v>
      </c>
      <c r="R2425" s="658" t="s">
        <v>73</v>
      </c>
      <c r="S2425" s="658" t="s">
        <v>213</v>
      </c>
    </row>
    <row r="2426" spans="1:19" s="34" customFormat="1" ht="20.25" customHeight="1">
      <c r="A2426" s="658" t="s">
        <v>235</v>
      </c>
      <c r="B2426" s="659" t="s">
        <v>3613</v>
      </c>
      <c r="C2426" s="660" t="s">
        <v>371</v>
      </c>
      <c r="D2426" s="661" t="s">
        <v>1069</v>
      </c>
      <c r="E2426" s="662"/>
      <c r="F2426" s="658" t="s">
        <v>957</v>
      </c>
      <c r="G2426" s="658"/>
      <c r="H2426" s="663">
        <v>727</v>
      </c>
      <c r="I2426" s="663">
        <v>55717.3</v>
      </c>
      <c r="J2426" s="663">
        <v>0</v>
      </c>
      <c r="K2426" s="636">
        <f t="shared" si="130"/>
        <v>0</v>
      </c>
      <c r="L2426" s="636">
        <f t="shared" si="131"/>
        <v>0</v>
      </c>
      <c r="M2426" s="637">
        <f t="shared" si="132"/>
        <v>40506477.100000001</v>
      </c>
      <c r="N2426" s="664"/>
      <c r="O2426" s="659" t="s">
        <v>3603</v>
      </c>
      <c r="P2426" s="658" t="s">
        <v>171</v>
      </c>
      <c r="Q2426" s="660" t="s">
        <v>278</v>
      </c>
      <c r="R2426" s="658" t="s">
        <v>73</v>
      </c>
      <c r="S2426" s="658" t="s">
        <v>213</v>
      </c>
    </row>
    <row r="2427" spans="1:19" s="34" customFormat="1" ht="20.25" customHeight="1">
      <c r="A2427" s="658" t="s">
        <v>235</v>
      </c>
      <c r="B2427" s="659" t="s">
        <v>3613</v>
      </c>
      <c r="C2427" s="660" t="s">
        <v>371</v>
      </c>
      <c r="D2427" s="661" t="s">
        <v>1069</v>
      </c>
      <c r="E2427" s="662"/>
      <c r="F2427" s="658" t="s">
        <v>3586</v>
      </c>
      <c r="G2427" s="658"/>
      <c r="H2427" s="663">
        <v>727</v>
      </c>
      <c r="I2427" s="663">
        <v>6282.7</v>
      </c>
      <c r="J2427" s="663">
        <v>0</v>
      </c>
      <c r="K2427" s="636">
        <f t="shared" si="130"/>
        <v>0</v>
      </c>
      <c r="L2427" s="636">
        <f t="shared" si="131"/>
        <v>0</v>
      </c>
      <c r="M2427" s="637">
        <f t="shared" si="132"/>
        <v>4567522.8999999994</v>
      </c>
      <c r="N2427" s="664"/>
      <c r="O2427" s="659" t="s">
        <v>3603</v>
      </c>
      <c r="P2427" s="658" t="s">
        <v>171</v>
      </c>
      <c r="Q2427" s="660" t="s">
        <v>336</v>
      </c>
      <c r="R2427" s="658" t="s">
        <v>73</v>
      </c>
      <c r="S2427" s="658" t="s">
        <v>213</v>
      </c>
    </row>
    <row r="2428" spans="1:19" s="34" customFormat="1" ht="20.25" customHeight="1">
      <c r="A2428" s="658" t="s">
        <v>235</v>
      </c>
      <c r="B2428" s="659" t="s">
        <v>3615</v>
      </c>
      <c r="C2428" s="660" t="s">
        <v>371</v>
      </c>
      <c r="D2428" s="661" t="s">
        <v>469</v>
      </c>
      <c r="E2428" s="662"/>
      <c r="F2428" s="658" t="s">
        <v>957</v>
      </c>
      <c r="G2428" s="658"/>
      <c r="H2428" s="663">
        <v>1342</v>
      </c>
      <c r="I2428" s="663">
        <v>55717.3</v>
      </c>
      <c r="J2428" s="663">
        <v>0</v>
      </c>
      <c r="K2428" s="636">
        <f t="shared" si="130"/>
        <v>0</v>
      </c>
      <c r="L2428" s="636">
        <f t="shared" si="131"/>
        <v>0</v>
      </c>
      <c r="M2428" s="637">
        <f t="shared" si="132"/>
        <v>74772616.600000009</v>
      </c>
      <c r="N2428" s="664"/>
      <c r="O2428" s="659" t="s">
        <v>3603</v>
      </c>
      <c r="P2428" s="658" t="s">
        <v>171</v>
      </c>
      <c r="Q2428" s="660" t="s">
        <v>278</v>
      </c>
      <c r="R2428" s="658" t="s">
        <v>73</v>
      </c>
      <c r="S2428" s="658" t="s">
        <v>213</v>
      </c>
    </row>
    <row r="2429" spans="1:19" s="34" customFormat="1" ht="20.25" customHeight="1">
      <c r="A2429" s="658" t="s">
        <v>235</v>
      </c>
      <c r="B2429" s="659" t="s">
        <v>3615</v>
      </c>
      <c r="C2429" s="660" t="s">
        <v>371</v>
      </c>
      <c r="D2429" s="661" t="s">
        <v>469</v>
      </c>
      <c r="E2429" s="662"/>
      <c r="F2429" s="658" t="s">
        <v>3586</v>
      </c>
      <c r="G2429" s="658"/>
      <c r="H2429" s="663">
        <v>1342</v>
      </c>
      <c r="I2429" s="663">
        <v>6282.7</v>
      </c>
      <c r="J2429" s="663">
        <v>0</v>
      </c>
      <c r="K2429" s="636">
        <f t="shared" si="130"/>
        <v>0</v>
      </c>
      <c r="L2429" s="636">
        <f t="shared" si="131"/>
        <v>0</v>
      </c>
      <c r="M2429" s="637">
        <f t="shared" si="132"/>
        <v>8431383.4000000004</v>
      </c>
      <c r="N2429" s="664"/>
      <c r="O2429" s="659" t="s">
        <v>3603</v>
      </c>
      <c r="P2429" s="658" t="s">
        <v>171</v>
      </c>
      <c r="Q2429" s="660" t="s">
        <v>336</v>
      </c>
      <c r="R2429" s="658" t="s">
        <v>73</v>
      </c>
      <c r="S2429" s="658" t="s">
        <v>213</v>
      </c>
    </row>
    <row r="2430" spans="1:19" s="34" customFormat="1" ht="20.25" customHeight="1">
      <c r="A2430" s="658" t="s">
        <v>235</v>
      </c>
      <c r="B2430" s="659" t="s">
        <v>3616</v>
      </c>
      <c r="C2430" s="660" t="s">
        <v>371</v>
      </c>
      <c r="D2430" s="661" t="s">
        <v>1446</v>
      </c>
      <c r="E2430" s="662"/>
      <c r="F2430" s="658" t="s">
        <v>957</v>
      </c>
      <c r="G2430" s="658"/>
      <c r="H2430" s="663">
        <v>949</v>
      </c>
      <c r="I2430" s="663">
        <v>55717.3</v>
      </c>
      <c r="J2430" s="663">
        <v>0</v>
      </c>
      <c r="K2430" s="636">
        <f t="shared" si="130"/>
        <v>0</v>
      </c>
      <c r="L2430" s="636">
        <f t="shared" si="131"/>
        <v>0</v>
      </c>
      <c r="M2430" s="637">
        <f t="shared" si="132"/>
        <v>52875717.700000003</v>
      </c>
      <c r="N2430" s="664"/>
      <c r="O2430" s="659" t="s">
        <v>3603</v>
      </c>
      <c r="P2430" s="658" t="s">
        <v>171</v>
      </c>
      <c r="Q2430" s="660" t="s">
        <v>278</v>
      </c>
      <c r="R2430" s="658" t="s">
        <v>73</v>
      </c>
      <c r="S2430" s="658" t="s">
        <v>213</v>
      </c>
    </row>
    <row r="2431" spans="1:19" s="34" customFormat="1" ht="20.25" customHeight="1">
      <c r="A2431" s="658" t="s">
        <v>235</v>
      </c>
      <c r="B2431" s="659" t="s">
        <v>3616</v>
      </c>
      <c r="C2431" s="660" t="s">
        <v>371</v>
      </c>
      <c r="D2431" s="661" t="s">
        <v>1446</v>
      </c>
      <c r="E2431" s="662"/>
      <c r="F2431" s="658" t="s">
        <v>3586</v>
      </c>
      <c r="G2431" s="658"/>
      <c r="H2431" s="663">
        <v>949</v>
      </c>
      <c r="I2431" s="663">
        <v>6282.7</v>
      </c>
      <c r="J2431" s="663">
        <v>0</v>
      </c>
      <c r="K2431" s="636">
        <f t="shared" si="130"/>
        <v>0</v>
      </c>
      <c r="L2431" s="636">
        <f t="shared" si="131"/>
        <v>0</v>
      </c>
      <c r="M2431" s="637">
        <f t="shared" si="132"/>
        <v>5962282.2999999998</v>
      </c>
      <c r="N2431" s="664"/>
      <c r="O2431" s="659" t="s">
        <v>3603</v>
      </c>
      <c r="P2431" s="658" t="s">
        <v>171</v>
      </c>
      <c r="Q2431" s="660" t="s">
        <v>336</v>
      </c>
      <c r="R2431" s="658" t="s">
        <v>73</v>
      </c>
      <c r="S2431" s="658" t="s">
        <v>213</v>
      </c>
    </row>
    <row r="2432" spans="1:19" s="34" customFormat="1" ht="20.25" customHeight="1">
      <c r="A2432" s="658" t="s">
        <v>235</v>
      </c>
      <c r="B2432" s="659" t="s">
        <v>3617</v>
      </c>
      <c r="C2432" s="660" t="s">
        <v>371</v>
      </c>
      <c r="D2432" s="661" t="s">
        <v>2249</v>
      </c>
      <c r="E2432" s="662"/>
      <c r="F2432" s="658" t="s">
        <v>957</v>
      </c>
      <c r="G2432" s="658"/>
      <c r="H2432" s="663">
        <v>1763</v>
      </c>
      <c r="I2432" s="663">
        <v>55717.3</v>
      </c>
      <c r="J2432" s="663">
        <v>0</v>
      </c>
      <c r="K2432" s="636">
        <f t="shared" si="130"/>
        <v>0</v>
      </c>
      <c r="L2432" s="636">
        <f t="shared" si="131"/>
        <v>0</v>
      </c>
      <c r="M2432" s="637">
        <f t="shared" si="132"/>
        <v>98229599.900000006</v>
      </c>
      <c r="N2432" s="664"/>
      <c r="O2432" s="659" t="s">
        <v>3603</v>
      </c>
      <c r="P2432" s="658" t="s">
        <v>171</v>
      </c>
      <c r="Q2432" s="660" t="s">
        <v>278</v>
      </c>
      <c r="R2432" s="658" t="s">
        <v>73</v>
      </c>
      <c r="S2432" s="658" t="s">
        <v>213</v>
      </c>
    </row>
    <row r="2433" spans="1:19" s="34" customFormat="1" ht="20.25" customHeight="1">
      <c r="A2433" s="658" t="s">
        <v>235</v>
      </c>
      <c r="B2433" s="659" t="s">
        <v>3617</v>
      </c>
      <c r="C2433" s="660" t="s">
        <v>371</v>
      </c>
      <c r="D2433" s="661" t="s">
        <v>2249</v>
      </c>
      <c r="E2433" s="662"/>
      <c r="F2433" s="658" t="s">
        <v>3586</v>
      </c>
      <c r="G2433" s="658"/>
      <c r="H2433" s="663">
        <v>1763</v>
      </c>
      <c r="I2433" s="663">
        <v>6282.7</v>
      </c>
      <c r="J2433" s="663">
        <v>0</v>
      </c>
      <c r="K2433" s="636">
        <f t="shared" ref="K2433:K2496" si="133">J2433*H2433</f>
        <v>0</v>
      </c>
      <c r="L2433" s="636">
        <f t="shared" ref="L2433:L2496" si="134">K2433/1000</f>
        <v>0</v>
      </c>
      <c r="M2433" s="637">
        <f t="shared" ref="M2433:M2496" si="135">H2433*I2433</f>
        <v>11076400.1</v>
      </c>
      <c r="N2433" s="664"/>
      <c r="O2433" s="659" t="s">
        <v>3603</v>
      </c>
      <c r="P2433" s="658" t="s">
        <v>171</v>
      </c>
      <c r="Q2433" s="660" t="s">
        <v>336</v>
      </c>
      <c r="R2433" s="658" t="s">
        <v>73</v>
      </c>
      <c r="S2433" s="658" t="s">
        <v>213</v>
      </c>
    </row>
    <row r="2434" spans="1:19" s="34" customFormat="1" ht="20.25" customHeight="1">
      <c r="A2434" s="658" t="s">
        <v>235</v>
      </c>
      <c r="B2434" s="659" t="s">
        <v>3618</v>
      </c>
      <c r="C2434" s="660" t="s">
        <v>371</v>
      </c>
      <c r="D2434" s="661" t="s">
        <v>1181</v>
      </c>
      <c r="E2434" s="662"/>
      <c r="F2434" s="658" t="s">
        <v>957</v>
      </c>
      <c r="G2434" s="658"/>
      <c r="H2434" s="663">
        <v>550</v>
      </c>
      <c r="I2434" s="663">
        <v>55717.3</v>
      </c>
      <c r="J2434" s="663">
        <v>0</v>
      </c>
      <c r="K2434" s="636">
        <f t="shared" si="133"/>
        <v>0</v>
      </c>
      <c r="L2434" s="636">
        <f t="shared" si="134"/>
        <v>0</v>
      </c>
      <c r="M2434" s="637">
        <f t="shared" si="135"/>
        <v>30644515</v>
      </c>
      <c r="N2434" s="664"/>
      <c r="O2434" s="659" t="s">
        <v>3603</v>
      </c>
      <c r="P2434" s="658" t="s">
        <v>171</v>
      </c>
      <c r="Q2434" s="660" t="s">
        <v>278</v>
      </c>
      <c r="R2434" s="658" t="s">
        <v>73</v>
      </c>
      <c r="S2434" s="658" t="s">
        <v>213</v>
      </c>
    </row>
    <row r="2435" spans="1:19" s="34" customFormat="1" ht="20.25" customHeight="1">
      <c r="A2435" s="658" t="s">
        <v>235</v>
      </c>
      <c r="B2435" s="659" t="s">
        <v>3618</v>
      </c>
      <c r="C2435" s="660" t="s">
        <v>371</v>
      </c>
      <c r="D2435" s="661" t="s">
        <v>1181</v>
      </c>
      <c r="E2435" s="662"/>
      <c r="F2435" s="658" t="s">
        <v>3586</v>
      </c>
      <c r="G2435" s="658"/>
      <c r="H2435" s="663">
        <v>550</v>
      </c>
      <c r="I2435" s="663">
        <v>6282.7</v>
      </c>
      <c r="J2435" s="663">
        <v>0</v>
      </c>
      <c r="K2435" s="636">
        <f t="shared" si="133"/>
        <v>0</v>
      </c>
      <c r="L2435" s="636">
        <f t="shared" si="134"/>
        <v>0</v>
      </c>
      <c r="M2435" s="637">
        <f t="shared" si="135"/>
        <v>3455485</v>
      </c>
      <c r="N2435" s="664"/>
      <c r="O2435" s="659" t="s">
        <v>3603</v>
      </c>
      <c r="P2435" s="658" t="s">
        <v>171</v>
      </c>
      <c r="Q2435" s="660" t="s">
        <v>336</v>
      </c>
      <c r="R2435" s="658" t="s">
        <v>73</v>
      </c>
      <c r="S2435" s="658" t="s">
        <v>213</v>
      </c>
    </row>
    <row r="2436" spans="1:19" s="34" customFormat="1" ht="20.25" customHeight="1">
      <c r="A2436" s="658" t="s">
        <v>235</v>
      </c>
      <c r="B2436" s="659" t="s">
        <v>3619</v>
      </c>
      <c r="C2436" s="660" t="s">
        <v>371</v>
      </c>
      <c r="D2436" s="661" t="s">
        <v>1145</v>
      </c>
      <c r="E2436" s="662"/>
      <c r="F2436" s="658" t="s">
        <v>957</v>
      </c>
      <c r="G2436" s="658"/>
      <c r="H2436" s="663">
        <v>1640</v>
      </c>
      <c r="I2436" s="663">
        <v>55717.3</v>
      </c>
      <c r="J2436" s="663">
        <v>0</v>
      </c>
      <c r="K2436" s="636">
        <f t="shared" si="133"/>
        <v>0</v>
      </c>
      <c r="L2436" s="636">
        <f t="shared" si="134"/>
        <v>0</v>
      </c>
      <c r="M2436" s="637">
        <f t="shared" si="135"/>
        <v>91376372</v>
      </c>
      <c r="N2436" s="664"/>
      <c r="O2436" s="659" t="s">
        <v>3603</v>
      </c>
      <c r="P2436" s="658" t="s">
        <v>171</v>
      </c>
      <c r="Q2436" s="660" t="s">
        <v>278</v>
      </c>
      <c r="R2436" s="658" t="s">
        <v>73</v>
      </c>
      <c r="S2436" s="658" t="s">
        <v>213</v>
      </c>
    </row>
    <row r="2437" spans="1:19" s="34" customFormat="1" ht="20.25" customHeight="1">
      <c r="A2437" s="658" t="s">
        <v>235</v>
      </c>
      <c r="B2437" s="659" t="s">
        <v>3619</v>
      </c>
      <c r="C2437" s="660" t="s">
        <v>371</v>
      </c>
      <c r="D2437" s="661" t="s">
        <v>1145</v>
      </c>
      <c r="E2437" s="662"/>
      <c r="F2437" s="658" t="s">
        <v>3586</v>
      </c>
      <c r="G2437" s="658"/>
      <c r="H2437" s="663">
        <v>1640</v>
      </c>
      <c r="I2437" s="663">
        <v>6282.7</v>
      </c>
      <c r="J2437" s="663">
        <v>0</v>
      </c>
      <c r="K2437" s="636">
        <f t="shared" si="133"/>
        <v>0</v>
      </c>
      <c r="L2437" s="636">
        <f t="shared" si="134"/>
        <v>0</v>
      </c>
      <c r="M2437" s="637">
        <f t="shared" si="135"/>
        <v>10303628</v>
      </c>
      <c r="N2437" s="664"/>
      <c r="O2437" s="659" t="s">
        <v>3603</v>
      </c>
      <c r="P2437" s="658" t="s">
        <v>171</v>
      </c>
      <c r="Q2437" s="660" t="s">
        <v>336</v>
      </c>
      <c r="R2437" s="658" t="s">
        <v>73</v>
      </c>
      <c r="S2437" s="658" t="s">
        <v>213</v>
      </c>
    </row>
    <row r="2438" spans="1:19" s="34" customFormat="1" ht="20.25" customHeight="1">
      <c r="A2438" s="658" t="s">
        <v>235</v>
      </c>
      <c r="B2438" s="659" t="s">
        <v>3620</v>
      </c>
      <c r="C2438" s="660" t="s">
        <v>371</v>
      </c>
      <c r="D2438" s="661" t="s">
        <v>990</v>
      </c>
      <c r="E2438" s="662"/>
      <c r="F2438" s="658" t="s">
        <v>3586</v>
      </c>
      <c r="G2438" s="658"/>
      <c r="H2438" s="663">
        <v>1365</v>
      </c>
      <c r="I2438" s="663">
        <v>6282.7</v>
      </c>
      <c r="J2438" s="663">
        <v>0</v>
      </c>
      <c r="K2438" s="636">
        <f t="shared" si="133"/>
        <v>0</v>
      </c>
      <c r="L2438" s="636">
        <f t="shared" si="134"/>
        <v>0</v>
      </c>
      <c r="M2438" s="637">
        <f t="shared" si="135"/>
        <v>8575885.5</v>
      </c>
      <c r="N2438" s="664"/>
      <c r="O2438" s="659" t="s">
        <v>3603</v>
      </c>
      <c r="P2438" s="658" t="s">
        <v>171</v>
      </c>
      <c r="Q2438" s="660" t="s">
        <v>336</v>
      </c>
      <c r="R2438" s="658" t="s">
        <v>73</v>
      </c>
      <c r="S2438" s="658" t="s">
        <v>213</v>
      </c>
    </row>
    <row r="2439" spans="1:19" s="34" customFormat="1" ht="20.25" customHeight="1">
      <c r="A2439" s="658" t="s">
        <v>235</v>
      </c>
      <c r="B2439" s="659" t="s">
        <v>3620</v>
      </c>
      <c r="C2439" s="660" t="s">
        <v>371</v>
      </c>
      <c r="D2439" s="661" t="s">
        <v>990</v>
      </c>
      <c r="E2439" s="662"/>
      <c r="F2439" s="658" t="s">
        <v>957</v>
      </c>
      <c r="G2439" s="658"/>
      <c r="H2439" s="663">
        <v>1365</v>
      </c>
      <c r="I2439" s="663">
        <v>55717.3</v>
      </c>
      <c r="J2439" s="663">
        <v>0</v>
      </c>
      <c r="K2439" s="636">
        <f t="shared" si="133"/>
        <v>0</v>
      </c>
      <c r="L2439" s="636">
        <f t="shared" si="134"/>
        <v>0</v>
      </c>
      <c r="M2439" s="637">
        <f t="shared" si="135"/>
        <v>76054114.5</v>
      </c>
      <c r="N2439" s="664"/>
      <c r="O2439" s="659" t="s">
        <v>3603</v>
      </c>
      <c r="P2439" s="658" t="s">
        <v>171</v>
      </c>
      <c r="Q2439" s="660" t="s">
        <v>278</v>
      </c>
      <c r="R2439" s="658" t="s">
        <v>73</v>
      </c>
      <c r="S2439" s="658" t="s">
        <v>213</v>
      </c>
    </row>
    <row r="2440" spans="1:19" s="34" customFormat="1" ht="20.25" customHeight="1">
      <c r="A2440" s="658" t="s">
        <v>235</v>
      </c>
      <c r="B2440" s="659" t="s">
        <v>3621</v>
      </c>
      <c r="C2440" s="660" t="s">
        <v>371</v>
      </c>
      <c r="D2440" s="661" t="s">
        <v>1299</v>
      </c>
      <c r="E2440" s="662"/>
      <c r="F2440" s="658" t="s">
        <v>957</v>
      </c>
      <c r="G2440" s="658"/>
      <c r="H2440" s="663">
        <v>924</v>
      </c>
      <c r="I2440" s="663">
        <v>55717.3</v>
      </c>
      <c r="J2440" s="663">
        <v>0</v>
      </c>
      <c r="K2440" s="636">
        <f t="shared" si="133"/>
        <v>0</v>
      </c>
      <c r="L2440" s="636">
        <f t="shared" si="134"/>
        <v>0</v>
      </c>
      <c r="M2440" s="637">
        <f t="shared" si="135"/>
        <v>51482785.200000003</v>
      </c>
      <c r="N2440" s="664"/>
      <c r="O2440" s="659" t="s">
        <v>3622</v>
      </c>
      <c r="P2440" s="658" t="s">
        <v>171</v>
      </c>
      <c r="Q2440" s="660" t="s">
        <v>278</v>
      </c>
      <c r="R2440" s="658" t="s">
        <v>73</v>
      </c>
      <c r="S2440" s="658" t="s">
        <v>213</v>
      </c>
    </row>
    <row r="2441" spans="1:19" s="34" customFormat="1" ht="20.25" customHeight="1">
      <c r="A2441" s="658" t="s">
        <v>235</v>
      </c>
      <c r="B2441" s="659" t="s">
        <v>3621</v>
      </c>
      <c r="C2441" s="660" t="s">
        <v>371</v>
      </c>
      <c r="D2441" s="661" t="s">
        <v>1299</v>
      </c>
      <c r="E2441" s="662"/>
      <c r="F2441" s="658" t="s">
        <v>3586</v>
      </c>
      <c r="G2441" s="658"/>
      <c r="H2441" s="663">
        <v>924</v>
      </c>
      <c r="I2441" s="663">
        <v>6282.7</v>
      </c>
      <c r="J2441" s="663">
        <v>0</v>
      </c>
      <c r="K2441" s="636">
        <f t="shared" si="133"/>
        <v>0</v>
      </c>
      <c r="L2441" s="636">
        <f t="shared" si="134"/>
        <v>0</v>
      </c>
      <c r="M2441" s="637">
        <f t="shared" si="135"/>
        <v>5805214.7999999998</v>
      </c>
      <c r="N2441" s="664"/>
      <c r="O2441" s="659" t="s">
        <v>3622</v>
      </c>
      <c r="P2441" s="658" t="s">
        <v>171</v>
      </c>
      <c r="Q2441" s="660" t="s">
        <v>336</v>
      </c>
      <c r="R2441" s="658" t="s">
        <v>73</v>
      </c>
      <c r="S2441" s="658" t="s">
        <v>213</v>
      </c>
    </row>
    <row r="2442" spans="1:19" s="34" customFormat="1" ht="20.25" customHeight="1">
      <c r="A2442" s="658" t="s">
        <v>436</v>
      </c>
      <c r="B2442" s="659" t="s">
        <v>3623</v>
      </c>
      <c r="C2442" s="660" t="s">
        <v>371</v>
      </c>
      <c r="D2442" s="661" t="s">
        <v>1069</v>
      </c>
      <c r="E2442" s="662"/>
      <c r="F2442" s="658" t="s">
        <v>957</v>
      </c>
      <c r="G2442" s="658"/>
      <c r="H2442" s="663">
        <v>1080</v>
      </c>
      <c r="I2442" s="663">
        <v>51224</v>
      </c>
      <c r="J2442" s="663">
        <v>0</v>
      </c>
      <c r="K2442" s="636">
        <f t="shared" si="133"/>
        <v>0</v>
      </c>
      <c r="L2442" s="636">
        <f t="shared" si="134"/>
        <v>0</v>
      </c>
      <c r="M2442" s="637">
        <f t="shared" si="135"/>
        <v>55321920</v>
      </c>
      <c r="N2442" s="664"/>
      <c r="O2442" s="659" t="s">
        <v>3603</v>
      </c>
      <c r="P2442" s="658" t="s">
        <v>417</v>
      </c>
      <c r="Q2442" s="660" t="s">
        <v>278</v>
      </c>
      <c r="R2442" s="658" t="s">
        <v>73</v>
      </c>
      <c r="S2442" s="658" t="s">
        <v>213</v>
      </c>
    </row>
    <row r="2443" spans="1:19" s="34" customFormat="1" ht="20.25" customHeight="1">
      <c r="A2443" s="658" t="s">
        <v>436</v>
      </c>
      <c r="B2443" s="659" t="s">
        <v>3623</v>
      </c>
      <c r="C2443" s="660" t="s">
        <v>371</v>
      </c>
      <c r="D2443" s="661" t="s">
        <v>1069</v>
      </c>
      <c r="E2443" s="662"/>
      <c r="F2443" s="658" t="s">
        <v>3586</v>
      </c>
      <c r="G2443" s="658"/>
      <c r="H2443" s="663">
        <v>1080</v>
      </c>
      <c r="I2443" s="663">
        <v>5776</v>
      </c>
      <c r="J2443" s="663">
        <v>0</v>
      </c>
      <c r="K2443" s="636">
        <f t="shared" si="133"/>
        <v>0</v>
      </c>
      <c r="L2443" s="636">
        <f t="shared" si="134"/>
        <v>0</v>
      </c>
      <c r="M2443" s="637">
        <f t="shared" si="135"/>
        <v>6238080</v>
      </c>
      <c r="N2443" s="664"/>
      <c r="O2443" s="659" t="s">
        <v>3603</v>
      </c>
      <c r="P2443" s="658" t="s">
        <v>417</v>
      </c>
      <c r="Q2443" s="660" t="s">
        <v>336</v>
      </c>
      <c r="R2443" s="658" t="s">
        <v>73</v>
      </c>
      <c r="S2443" s="658" t="s">
        <v>213</v>
      </c>
    </row>
    <row r="2444" spans="1:19" s="34" customFormat="1" ht="20.25" customHeight="1">
      <c r="A2444" s="658" t="s">
        <v>436</v>
      </c>
      <c r="B2444" s="659" t="s">
        <v>3624</v>
      </c>
      <c r="C2444" s="660" t="s">
        <v>371</v>
      </c>
      <c r="D2444" s="661" t="s">
        <v>952</v>
      </c>
      <c r="E2444" s="662"/>
      <c r="F2444" s="658" t="s">
        <v>957</v>
      </c>
      <c r="G2444" s="658"/>
      <c r="H2444" s="663">
        <v>815</v>
      </c>
      <c r="I2444" s="663">
        <v>51224</v>
      </c>
      <c r="J2444" s="663">
        <v>0</v>
      </c>
      <c r="K2444" s="636">
        <f t="shared" si="133"/>
        <v>0</v>
      </c>
      <c r="L2444" s="636">
        <f t="shared" si="134"/>
        <v>0</v>
      </c>
      <c r="M2444" s="637">
        <f t="shared" si="135"/>
        <v>41747560</v>
      </c>
      <c r="N2444" s="664"/>
      <c r="O2444" s="659" t="s">
        <v>3603</v>
      </c>
      <c r="P2444" s="658" t="s">
        <v>417</v>
      </c>
      <c r="Q2444" s="660" t="s">
        <v>278</v>
      </c>
      <c r="R2444" s="658" t="s">
        <v>73</v>
      </c>
      <c r="S2444" s="658" t="s">
        <v>213</v>
      </c>
    </row>
    <row r="2445" spans="1:19" s="34" customFormat="1" ht="20.25" customHeight="1">
      <c r="A2445" s="658" t="s">
        <v>436</v>
      </c>
      <c r="B2445" s="659" t="s">
        <v>3624</v>
      </c>
      <c r="C2445" s="660" t="s">
        <v>371</v>
      </c>
      <c r="D2445" s="661" t="s">
        <v>952</v>
      </c>
      <c r="E2445" s="662"/>
      <c r="F2445" s="658" t="s">
        <v>3586</v>
      </c>
      <c r="G2445" s="658"/>
      <c r="H2445" s="663">
        <v>815</v>
      </c>
      <c r="I2445" s="663">
        <v>5776</v>
      </c>
      <c r="J2445" s="663">
        <v>0</v>
      </c>
      <c r="K2445" s="636">
        <f t="shared" si="133"/>
        <v>0</v>
      </c>
      <c r="L2445" s="636">
        <f t="shared" si="134"/>
        <v>0</v>
      </c>
      <c r="M2445" s="637">
        <f t="shared" si="135"/>
        <v>4707440</v>
      </c>
      <c r="N2445" s="664"/>
      <c r="O2445" s="659" t="s">
        <v>3603</v>
      </c>
      <c r="P2445" s="658" t="s">
        <v>417</v>
      </c>
      <c r="Q2445" s="660" t="s">
        <v>336</v>
      </c>
      <c r="R2445" s="658" t="s">
        <v>73</v>
      </c>
      <c r="S2445" s="658" t="s">
        <v>213</v>
      </c>
    </row>
    <row r="2446" spans="1:19" s="34" customFormat="1" ht="20.25" customHeight="1">
      <c r="A2446" s="658" t="s">
        <v>436</v>
      </c>
      <c r="B2446" s="659" t="s">
        <v>3625</v>
      </c>
      <c r="C2446" s="660" t="s">
        <v>371</v>
      </c>
      <c r="D2446" s="661" t="s">
        <v>934</v>
      </c>
      <c r="E2446" s="662"/>
      <c r="F2446" s="658" t="s">
        <v>957</v>
      </c>
      <c r="G2446" s="658"/>
      <c r="H2446" s="663">
        <v>736</v>
      </c>
      <c r="I2446" s="663">
        <v>51224</v>
      </c>
      <c r="J2446" s="663">
        <v>0</v>
      </c>
      <c r="K2446" s="636">
        <f t="shared" si="133"/>
        <v>0</v>
      </c>
      <c r="L2446" s="636">
        <f t="shared" si="134"/>
        <v>0</v>
      </c>
      <c r="M2446" s="637">
        <f t="shared" si="135"/>
        <v>37700864</v>
      </c>
      <c r="N2446" s="664"/>
      <c r="O2446" s="659" t="s">
        <v>3603</v>
      </c>
      <c r="P2446" s="658" t="s">
        <v>417</v>
      </c>
      <c r="Q2446" s="660" t="s">
        <v>278</v>
      </c>
      <c r="R2446" s="658" t="s">
        <v>73</v>
      </c>
      <c r="S2446" s="658" t="s">
        <v>213</v>
      </c>
    </row>
    <row r="2447" spans="1:19" s="34" customFormat="1" ht="20.25" customHeight="1">
      <c r="A2447" s="658" t="s">
        <v>436</v>
      </c>
      <c r="B2447" s="659" t="s">
        <v>3626</v>
      </c>
      <c r="C2447" s="660" t="s">
        <v>371</v>
      </c>
      <c r="D2447" s="661" t="s">
        <v>991</v>
      </c>
      <c r="E2447" s="662"/>
      <c r="F2447" s="658" t="s">
        <v>957</v>
      </c>
      <c r="G2447" s="658"/>
      <c r="H2447" s="663">
        <v>458</v>
      </c>
      <c r="I2447" s="663">
        <v>51224</v>
      </c>
      <c r="J2447" s="663">
        <v>0</v>
      </c>
      <c r="K2447" s="636">
        <f t="shared" si="133"/>
        <v>0</v>
      </c>
      <c r="L2447" s="636">
        <f t="shared" si="134"/>
        <v>0</v>
      </c>
      <c r="M2447" s="637">
        <f t="shared" si="135"/>
        <v>23460592</v>
      </c>
      <c r="N2447" s="664"/>
      <c r="O2447" s="659" t="s">
        <v>3627</v>
      </c>
      <c r="P2447" s="658" t="s">
        <v>417</v>
      </c>
      <c r="Q2447" s="660" t="s">
        <v>278</v>
      </c>
      <c r="R2447" s="658" t="s">
        <v>73</v>
      </c>
      <c r="S2447" s="658" t="s">
        <v>213</v>
      </c>
    </row>
    <row r="2448" spans="1:19" s="34" customFormat="1" ht="20.25" customHeight="1">
      <c r="A2448" s="658" t="s">
        <v>436</v>
      </c>
      <c r="B2448" s="659" t="s">
        <v>3626</v>
      </c>
      <c r="C2448" s="660" t="s">
        <v>371</v>
      </c>
      <c r="D2448" s="661" t="s">
        <v>991</v>
      </c>
      <c r="E2448" s="662"/>
      <c r="F2448" s="658" t="s">
        <v>3586</v>
      </c>
      <c r="G2448" s="658"/>
      <c r="H2448" s="663">
        <v>458</v>
      </c>
      <c r="I2448" s="663">
        <v>5776</v>
      </c>
      <c r="J2448" s="663">
        <v>0</v>
      </c>
      <c r="K2448" s="636">
        <f t="shared" si="133"/>
        <v>0</v>
      </c>
      <c r="L2448" s="636">
        <f t="shared" si="134"/>
        <v>0</v>
      </c>
      <c r="M2448" s="637">
        <f t="shared" si="135"/>
        <v>2645408</v>
      </c>
      <c r="N2448" s="664"/>
      <c r="O2448" s="659" t="s">
        <v>3627</v>
      </c>
      <c r="P2448" s="658" t="s">
        <v>417</v>
      </c>
      <c r="Q2448" s="660" t="s">
        <v>336</v>
      </c>
      <c r="R2448" s="658" t="s">
        <v>73</v>
      </c>
      <c r="S2448" s="658" t="s">
        <v>213</v>
      </c>
    </row>
    <row r="2449" spans="1:19" s="34" customFormat="1" ht="20.25" customHeight="1">
      <c r="A2449" s="658" t="s">
        <v>235</v>
      </c>
      <c r="B2449" s="659" t="s">
        <v>3628</v>
      </c>
      <c r="C2449" s="660" t="s">
        <v>371</v>
      </c>
      <c r="D2449" s="661" t="s">
        <v>934</v>
      </c>
      <c r="E2449" s="662"/>
      <c r="F2449" s="658" t="s">
        <v>957</v>
      </c>
      <c r="G2449" s="658"/>
      <c r="H2449" s="663">
        <v>1458</v>
      </c>
      <c r="I2449" s="663">
        <v>51224</v>
      </c>
      <c r="J2449" s="663">
        <v>0</v>
      </c>
      <c r="K2449" s="636">
        <f t="shared" si="133"/>
        <v>0</v>
      </c>
      <c r="L2449" s="636">
        <f t="shared" si="134"/>
        <v>0</v>
      </c>
      <c r="M2449" s="637">
        <f t="shared" si="135"/>
        <v>74684592</v>
      </c>
      <c r="N2449" s="664"/>
      <c r="O2449" s="659" t="s">
        <v>3603</v>
      </c>
      <c r="P2449" s="658" t="s">
        <v>417</v>
      </c>
      <c r="Q2449" s="660" t="s">
        <v>278</v>
      </c>
      <c r="R2449" s="658" t="s">
        <v>73</v>
      </c>
      <c r="S2449" s="658" t="s">
        <v>213</v>
      </c>
    </row>
    <row r="2450" spans="1:19" s="34" customFormat="1" ht="20.25" customHeight="1">
      <c r="A2450" s="658" t="s">
        <v>235</v>
      </c>
      <c r="B2450" s="659" t="s">
        <v>3628</v>
      </c>
      <c r="C2450" s="660" t="s">
        <v>371</v>
      </c>
      <c r="D2450" s="661" t="s">
        <v>934</v>
      </c>
      <c r="E2450" s="662"/>
      <c r="F2450" s="658" t="s">
        <v>3586</v>
      </c>
      <c r="G2450" s="658"/>
      <c r="H2450" s="663">
        <v>1458</v>
      </c>
      <c r="I2450" s="663">
        <v>5776</v>
      </c>
      <c r="J2450" s="663">
        <v>0</v>
      </c>
      <c r="K2450" s="636">
        <f t="shared" si="133"/>
        <v>0</v>
      </c>
      <c r="L2450" s="636">
        <f t="shared" si="134"/>
        <v>0</v>
      </c>
      <c r="M2450" s="637">
        <f t="shared" si="135"/>
        <v>8421408</v>
      </c>
      <c r="N2450" s="664"/>
      <c r="O2450" s="659" t="s">
        <v>3603</v>
      </c>
      <c r="P2450" s="658" t="s">
        <v>417</v>
      </c>
      <c r="Q2450" s="660" t="s">
        <v>336</v>
      </c>
      <c r="R2450" s="658" t="s">
        <v>73</v>
      </c>
      <c r="S2450" s="658" t="s">
        <v>213</v>
      </c>
    </row>
    <row r="2451" spans="1:19" s="34" customFormat="1" ht="20.25" customHeight="1">
      <c r="A2451" s="658" t="s">
        <v>235</v>
      </c>
      <c r="B2451" s="659" t="s">
        <v>3629</v>
      </c>
      <c r="C2451" s="660" t="s">
        <v>371</v>
      </c>
      <c r="D2451" s="661" t="s">
        <v>1146</v>
      </c>
      <c r="E2451" s="662"/>
      <c r="F2451" s="658" t="s">
        <v>957</v>
      </c>
      <c r="G2451" s="658"/>
      <c r="H2451" s="663">
        <v>254</v>
      </c>
      <c r="I2451" s="663">
        <v>51224</v>
      </c>
      <c r="J2451" s="663">
        <v>0</v>
      </c>
      <c r="K2451" s="636">
        <f t="shared" si="133"/>
        <v>0</v>
      </c>
      <c r="L2451" s="636">
        <f t="shared" si="134"/>
        <v>0</v>
      </c>
      <c r="M2451" s="637">
        <f t="shared" si="135"/>
        <v>13010896</v>
      </c>
      <c r="N2451" s="664"/>
      <c r="O2451" s="659" t="s">
        <v>3627</v>
      </c>
      <c r="P2451" s="658" t="s">
        <v>171</v>
      </c>
      <c r="Q2451" s="660" t="s">
        <v>278</v>
      </c>
      <c r="R2451" s="658" t="s">
        <v>73</v>
      </c>
      <c r="S2451" s="658" t="s">
        <v>213</v>
      </c>
    </row>
    <row r="2452" spans="1:19" s="34" customFormat="1" ht="20.25" customHeight="1">
      <c r="A2452" s="658" t="s">
        <v>235</v>
      </c>
      <c r="B2452" s="659" t="s">
        <v>3629</v>
      </c>
      <c r="C2452" s="660" t="s">
        <v>371</v>
      </c>
      <c r="D2452" s="661" t="s">
        <v>1146</v>
      </c>
      <c r="E2452" s="662"/>
      <c r="F2452" s="658" t="s">
        <v>3586</v>
      </c>
      <c r="G2452" s="658"/>
      <c r="H2452" s="663">
        <v>254</v>
      </c>
      <c r="I2452" s="663">
        <v>5776</v>
      </c>
      <c r="J2452" s="663">
        <v>0</v>
      </c>
      <c r="K2452" s="636">
        <f t="shared" si="133"/>
        <v>0</v>
      </c>
      <c r="L2452" s="636">
        <f t="shared" si="134"/>
        <v>0</v>
      </c>
      <c r="M2452" s="637">
        <f t="shared" si="135"/>
        <v>1467104</v>
      </c>
      <c r="N2452" s="664"/>
      <c r="O2452" s="659" t="s">
        <v>3627</v>
      </c>
      <c r="P2452" s="658" t="s">
        <v>171</v>
      </c>
      <c r="Q2452" s="660" t="s">
        <v>336</v>
      </c>
      <c r="R2452" s="658" t="s">
        <v>73</v>
      </c>
      <c r="S2452" s="658" t="s">
        <v>213</v>
      </c>
    </row>
    <row r="2453" spans="1:19" s="34" customFormat="1" ht="20.25" customHeight="1">
      <c r="A2453" s="658" t="s">
        <v>3562</v>
      </c>
      <c r="B2453" s="659" t="s">
        <v>3630</v>
      </c>
      <c r="C2453" s="660" t="s">
        <v>3631</v>
      </c>
      <c r="D2453" s="661" t="s">
        <v>2561</v>
      </c>
      <c r="E2453" s="662"/>
      <c r="F2453" s="658" t="s">
        <v>565</v>
      </c>
      <c r="G2453" s="658"/>
      <c r="H2453" s="663">
        <v>1220</v>
      </c>
      <c r="I2453" s="663">
        <v>35463</v>
      </c>
      <c r="J2453" s="663">
        <v>0</v>
      </c>
      <c r="K2453" s="636">
        <f t="shared" si="133"/>
        <v>0</v>
      </c>
      <c r="L2453" s="636">
        <f t="shared" si="134"/>
        <v>0</v>
      </c>
      <c r="M2453" s="637">
        <f t="shared" si="135"/>
        <v>43264860</v>
      </c>
      <c r="N2453" s="664"/>
      <c r="O2453" s="659" t="s">
        <v>3632</v>
      </c>
      <c r="P2453" s="658" t="s">
        <v>372</v>
      </c>
      <c r="Q2453" s="660" t="s">
        <v>271</v>
      </c>
      <c r="R2453" s="658" t="s">
        <v>73</v>
      </c>
      <c r="S2453" s="658" t="s">
        <v>237</v>
      </c>
    </row>
    <row r="2454" spans="1:19" s="34" customFormat="1" ht="20.25" customHeight="1">
      <c r="A2454" s="658" t="s">
        <v>3562</v>
      </c>
      <c r="B2454" s="659" t="s">
        <v>3630</v>
      </c>
      <c r="C2454" s="660" t="s">
        <v>3631</v>
      </c>
      <c r="D2454" s="661" t="s">
        <v>2561</v>
      </c>
      <c r="E2454" s="662"/>
      <c r="F2454" s="658" t="s">
        <v>880</v>
      </c>
      <c r="G2454" s="658"/>
      <c r="H2454" s="663">
        <v>1220</v>
      </c>
      <c r="I2454" s="663">
        <v>3333.3</v>
      </c>
      <c r="J2454" s="663">
        <v>0</v>
      </c>
      <c r="K2454" s="636">
        <f t="shared" si="133"/>
        <v>0</v>
      </c>
      <c r="L2454" s="636">
        <f t="shared" si="134"/>
        <v>0</v>
      </c>
      <c r="M2454" s="637">
        <f t="shared" si="135"/>
        <v>4066626</v>
      </c>
      <c r="N2454" s="664"/>
      <c r="O2454" s="659" t="s">
        <v>3632</v>
      </c>
      <c r="P2454" s="658" t="s">
        <v>372</v>
      </c>
      <c r="Q2454" s="660" t="s">
        <v>336</v>
      </c>
      <c r="R2454" s="658" t="s">
        <v>73</v>
      </c>
      <c r="S2454" s="658" t="s">
        <v>237</v>
      </c>
    </row>
    <row r="2455" spans="1:19" s="34" customFormat="1" ht="20.25" customHeight="1">
      <c r="A2455" s="658" t="s">
        <v>3562</v>
      </c>
      <c r="B2455" s="659" t="s">
        <v>3633</v>
      </c>
      <c r="C2455" s="660" t="s">
        <v>3631</v>
      </c>
      <c r="D2455" s="661" t="s">
        <v>2561</v>
      </c>
      <c r="E2455" s="662"/>
      <c r="F2455" s="658" t="s">
        <v>880</v>
      </c>
      <c r="G2455" s="658"/>
      <c r="H2455" s="663">
        <v>1220</v>
      </c>
      <c r="I2455" s="663">
        <v>3333.3</v>
      </c>
      <c r="J2455" s="663">
        <v>0</v>
      </c>
      <c r="K2455" s="636">
        <f t="shared" si="133"/>
        <v>0</v>
      </c>
      <c r="L2455" s="636">
        <f t="shared" si="134"/>
        <v>0</v>
      </c>
      <c r="M2455" s="637">
        <f t="shared" si="135"/>
        <v>4066626</v>
      </c>
      <c r="N2455" s="664"/>
      <c r="O2455" s="659" t="s">
        <v>3632</v>
      </c>
      <c r="P2455" s="658" t="s">
        <v>372</v>
      </c>
      <c r="Q2455" s="660" t="s">
        <v>336</v>
      </c>
      <c r="R2455" s="658" t="s">
        <v>73</v>
      </c>
      <c r="S2455" s="658" t="s">
        <v>237</v>
      </c>
    </row>
    <row r="2456" spans="1:19" s="34" customFormat="1" ht="20.25" customHeight="1">
      <c r="A2456" s="658" t="s">
        <v>3562</v>
      </c>
      <c r="B2456" s="659" t="s">
        <v>3633</v>
      </c>
      <c r="C2456" s="660" t="s">
        <v>3631</v>
      </c>
      <c r="D2456" s="661" t="s">
        <v>2561</v>
      </c>
      <c r="E2456" s="662"/>
      <c r="F2456" s="658" t="s">
        <v>881</v>
      </c>
      <c r="G2456" s="658"/>
      <c r="H2456" s="663">
        <v>1220</v>
      </c>
      <c r="I2456" s="663">
        <v>10000</v>
      </c>
      <c r="J2456" s="663">
        <v>0</v>
      </c>
      <c r="K2456" s="636">
        <f t="shared" si="133"/>
        <v>0</v>
      </c>
      <c r="L2456" s="636">
        <f t="shared" si="134"/>
        <v>0</v>
      </c>
      <c r="M2456" s="637">
        <f t="shared" si="135"/>
        <v>12200000</v>
      </c>
      <c r="N2456" s="664"/>
      <c r="O2456" s="659" t="s">
        <v>3632</v>
      </c>
      <c r="P2456" s="658" t="s">
        <v>372</v>
      </c>
      <c r="Q2456" s="660" t="s">
        <v>336</v>
      </c>
      <c r="R2456" s="658" t="s">
        <v>73</v>
      </c>
      <c r="S2456" s="658" t="s">
        <v>237</v>
      </c>
    </row>
    <row r="2457" spans="1:19" s="34" customFormat="1" ht="20.25" customHeight="1">
      <c r="A2457" s="658" t="s">
        <v>3562</v>
      </c>
      <c r="B2457" s="659" t="s">
        <v>3633</v>
      </c>
      <c r="C2457" s="660" t="s">
        <v>3631</v>
      </c>
      <c r="D2457" s="661" t="s">
        <v>2561</v>
      </c>
      <c r="E2457" s="662"/>
      <c r="F2457" s="658" t="s">
        <v>882</v>
      </c>
      <c r="G2457" s="658"/>
      <c r="H2457" s="663">
        <v>1220</v>
      </c>
      <c r="I2457" s="663">
        <v>7870.4</v>
      </c>
      <c r="J2457" s="663">
        <v>0</v>
      </c>
      <c r="K2457" s="636">
        <f t="shared" si="133"/>
        <v>0</v>
      </c>
      <c r="L2457" s="636">
        <f t="shared" si="134"/>
        <v>0</v>
      </c>
      <c r="M2457" s="637">
        <f t="shared" si="135"/>
        <v>9601888</v>
      </c>
      <c r="N2457" s="664"/>
      <c r="O2457" s="659" t="s">
        <v>3632</v>
      </c>
      <c r="P2457" s="658" t="s">
        <v>372</v>
      </c>
      <c r="Q2457" s="660" t="s">
        <v>336</v>
      </c>
      <c r="R2457" s="658" t="s">
        <v>73</v>
      </c>
      <c r="S2457" s="658" t="s">
        <v>237</v>
      </c>
    </row>
    <row r="2458" spans="1:19" s="34" customFormat="1" ht="20.25" customHeight="1">
      <c r="A2458" s="658" t="s">
        <v>3562</v>
      </c>
      <c r="B2458" s="659" t="s">
        <v>3633</v>
      </c>
      <c r="C2458" s="660" t="s">
        <v>3631</v>
      </c>
      <c r="D2458" s="661" t="s">
        <v>2561</v>
      </c>
      <c r="E2458" s="662"/>
      <c r="F2458" s="658" t="s">
        <v>2292</v>
      </c>
      <c r="G2458" s="658"/>
      <c r="H2458" s="663">
        <v>610</v>
      </c>
      <c r="I2458" s="663">
        <v>50484.6</v>
      </c>
      <c r="J2458" s="663">
        <v>0</v>
      </c>
      <c r="K2458" s="636">
        <f t="shared" si="133"/>
        <v>0</v>
      </c>
      <c r="L2458" s="636">
        <f t="shared" si="134"/>
        <v>0</v>
      </c>
      <c r="M2458" s="637">
        <f t="shared" si="135"/>
        <v>30795606</v>
      </c>
      <c r="N2458" s="664"/>
      <c r="O2458" s="659" t="s">
        <v>3634</v>
      </c>
      <c r="P2458" s="658" t="s">
        <v>372</v>
      </c>
      <c r="Q2458" s="660" t="s">
        <v>272</v>
      </c>
      <c r="R2458" s="658" t="s">
        <v>73</v>
      </c>
      <c r="S2458" s="658" t="s">
        <v>237</v>
      </c>
    </row>
    <row r="2459" spans="1:19" s="34" customFormat="1" ht="20.25" customHeight="1">
      <c r="A2459" s="658" t="s">
        <v>3562</v>
      </c>
      <c r="B2459" s="659" t="s">
        <v>3633</v>
      </c>
      <c r="C2459" s="660" t="s">
        <v>3631</v>
      </c>
      <c r="D2459" s="661" t="s">
        <v>2561</v>
      </c>
      <c r="E2459" s="662"/>
      <c r="F2459" s="658" t="s">
        <v>85</v>
      </c>
      <c r="G2459" s="658"/>
      <c r="H2459" s="663">
        <v>610</v>
      </c>
      <c r="I2459" s="663">
        <v>11515.4</v>
      </c>
      <c r="J2459" s="663">
        <v>0</v>
      </c>
      <c r="K2459" s="636">
        <f t="shared" si="133"/>
        <v>0</v>
      </c>
      <c r="L2459" s="636">
        <f t="shared" si="134"/>
        <v>0</v>
      </c>
      <c r="M2459" s="637">
        <f t="shared" si="135"/>
        <v>7024394</v>
      </c>
      <c r="N2459" s="664"/>
      <c r="O2459" s="659" t="s">
        <v>3634</v>
      </c>
      <c r="P2459" s="658" t="s">
        <v>372</v>
      </c>
      <c r="Q2459" s="660" t="s">
        <v>336</v>
      </c>
      <c r="R2459" s="658" t="s">
        <v>73</v>
      </c>
      <c r="S2459" s="658" t="s">
        <v>237</v>
      </c>
    </row>
    <row r="2460" spans="1:19" s="34" customFormat="1" ht="20.25" customHeight="1">
      <c r="A2460" s="658" t="s">
        <v>3562</v>
      </c>
      <c r="B2460" s="659" t="s">
        <v>3633</v>
      </c>
      <c r="C2460" s="660" t="s">
        <v>3631</v>
      </c>
      <c r="D2460" s="661" t="s">
        <v>2561</v>
      </c>
      <c r="E2460" s="662"/>
      <c r="F2460" s="658" t="s">
        <v>83</v>
      </c>
      <c r="G2460" s="658"/>
      <c r="H2460" s="663">
        <v>610</v>
      </c>
      <c r="I2460" s="663">
        <v>11000</v>
      </c>
      <c r="J2460" s="663">
        <v>0</v>
      </c>
      <c r="K2460" s="636">
        <f t="shared" si="133"/>
        <v>0</v>
      </c>
      <c r="L2460" s="636">
        <f t="shared" si="134"/>
        <v>0</v>
      </c>
      <c r="M2460" s="637">
        <f t="shared" si="135"/>
        <v>6710000</v>
      </c>
      <c r="N2460" s="664"/>
      <c r="O2460" s="659" t="s">
        <v>274</v>
      </c>
      <c r="P2460" s="658" t="s">
        <v>372</v>
      </c>
      <c r="Q2460" s="660" t="s">
        <v>336</v>
      </c>
      <c r="R2460" s="658" t="s">
        <v>73</v>
      </c>
      <c r="S2460" s="658" t="s">
        <v>237</v>
      </c>
    </row>
    <row r="2461" spans="1:19" s="34" customFormat="1" ht="20.25" customHeight="1">
      <c r="A2461" s="658" t="s">
        <v>3562</v>
      </c>
      <c r="B2461" s="659" t="s">
        <v>3633</v>
      </c>
      <c r="C2461" s="660" t="s">
        <v>3631</v>
      </c>
      <c r="D2461" s="661" t="s">
        <v>2561</v>
      </c>
      <c r="E2461" s="662"/>
      <c r="F2461" s="658" t="s">
        <v>880</v>
      </c>
      <c r="G2461" s="658"/>
      <c r="H2461" s="663">
        <v>610</v>
      </c>
      <c r="I2461" s="663">
        <v>3181.1</v>
      </c>
      <c r="J2461" s="663">
        <v>0</v>
      </c>
      <c r="K2461" s="636">
        <f t="shared" si="133"/>
        <v>0</v>
      </c>
      <c r="L2461" s="636">
        <f t="shared" si="134"/>
        <v>0</v>
      </c>
      <c r="M2461" s="637">
        <f t="shared" si="135"/>
        <v>1940471</v>
      </c>
      <c r="N2461" s="664"/>
      <c r="O2461" s="659" t="s">
        <v>752</v>
      </c>
      <c r="P2461" s="658" t="s">
        <v>372</v>
      </c>
      <c r="Q2461" s="660" t="s">
        <v>336</v>
      </c>
      <c r="R2461" s="658" t="s">
        <v>73</v>
      </c>
      <c r="S2461" s="658" t="s">
        <v>237</v>
      </c>
    </row>
    <row r="2462" spans="1:19" s="34" customFormat="1" ht="20.25" customHeight="1">
      <c r="A2462" s="658" t="s">
        <v>3562</v>
      </c>
      <c r="B2462" s="659" t="s">
        <v>3633</v>
      </c>
      <c r="C2462" s="660" t="s">
        <v>3631</v>
      </c>
      <c r="D2462" s="661" t="s">
        <v>2561</v>
      </c>
      <c r="E2462" s="662"/>
      <c r="F2462" s="658" t="s">
        <v>880</v>
      </c>
      <c r="G2462" s="658"/>
      <c r="H2462" s="663">
        <v>610</v>
      </c>
      <c r="I2462" s="663">
        <v>3181.1</v>
      </c>
      <c r="J2462" s="663">
        <v>0</v>
      </c>
      <c r="K2462" s="636">
        <f t="shared" si="133"/>
        <v>0</v>
      </c>
      <c r="L2462" s="636">
        <f t="shared" si="134"/>
        <v>0</v>
      </c>
      <c r="M2462" s="637">
        <f t="shared" si="135"/>
        <v>1940471</v>
      </c>
      <c r="N2462" s="664"/>
      <c r="O2462" s="659" t="s">
        <v>752</v>
      </c>
      <c r="P2462" s="658" t="s">
        <v>372</v>
      </c>
      <c r="Q2462" s="660" t="s">
        <v>336</v>
      </c>
      <c r="R2462" s="658" t="s">
        <v>73</v>
      </c>
      <c r="S2462" s="658" t="s">
        <v>237</v>
      </c>
    </row>
    <row r="2463" spans="1:19" s="34" customFormat="1" ht="20.25" customHeight="1">
      <c r="A2463" s="658" t="s">
        <v>3562</v>
      </c>
      <c r="B2463" s="659" t="s">
        <v>3633</v>
      </c>
      <c r="C2463" s="660" t="s">
        <v>3631</v>
      </c>
      <c r="D2463" s="661" t="s">
        <v>2561</v>
      </c>
      <c r="E2463" s="662"/>
      <c r="F2463" s="658" t="s">
        <v>277</v>
      </c>
      <c r="G2463" s="658"/>
      <c r="H2463" s="663">
        <v>610</v>
      </c>
      <c r="I2463" s="663">
        <v>47452.1</v>
      </c>
      <c r="J2463" s="663">
        <v>0</v>
      </c>
      <c r="K2463" s="636">
        <f t="shared" si="133"/>
        <v>0</v>
      </c>
      <c r="L2463" s="636">
        <f t="shared" si="134"/>
        <v>0</v>
      </c>
      <c r="M2463" s="637">
        <f t="shared" si="135"/>
        <v>28945781</v>
      </c>
      <c r="N2463" s="664"/>
      <c r="O2463" s="659" t="s">
        <v>752</v>
      </c>
      <c r="P2463" s="658" t="s">
        <v>372</v>
      </c>
      <c r="Q2463" s="660" t="s">
        <v>278</v>
      </c>
      <c r="R2463" s="658" t="s">
        <v>73</v>
      </c>
      <c r="S2463" s="658" t="s">
        <v>237</v>
      </c>
    </row>
    <row r="2464" spans="1:19" s="34" customFormat="1" ht="20.25" customHeight="1">
      <c r="A2464" s="658" t="s">
        <v>3562</v>
      </c>
      <c r="B2464" s="659" t="s">
        <v>3633</v>
      </c>
      <c r="C2464" s="660" t="s">
        <v>3631</v>
      </c>
      <c r="D2464" s="661" t="s">
        <v>2561</v>
      </c>
      <c r="E2464" s="662"/>
      <c r="F2464" s="658" t="s">
        <v>2113</v>
      </c>
      <c r="G2464" s="658"/>
      <c r="H2464" s="663">
        <v>610</v>
      </c>
      <c r="I2464" s="663">
        <v>6185.6</v>
      </c>
      <c r="J2464" s="663">
        <v>0</v>
      </c>
      <c r="K2464" s="636">
        <f t="shared" si="133"/>
        <v>0</v>
      </c>
      <c r="L2464" s="636">
        <f t="shared" si="134"/>
        <v>0</v>
      </c>
      <c r="M2464" s="637">
        <f t="shared" si="135"/>
        <v>3773216</v>
      </c>
      <c r="N2464" s="664"/>
      <c r="O2464" s="659" t="s">
        <v>752</v>
      </c>
      <c r="P2464" s="658" t="s">
        <v>372</v>
      </c>
      <c r="Q2464" s="660" t="s">
        <v>336</v>
      </c>
      <c r="R2464" s="658" t="s">
        <v>73</v>
      </c>
      <c r="S2464" s="658" t="s">
        <v>237</v>
      </c>
    </row>
    <row r="2465" spans="1:19" s="34" customFormat="1" ht="20.25" customHeight="1">
      <c r="A2465" s="658" t="s">
        <v>3562</v>
      </c>
      <c r="B2465" s="659" t="s">
        <v>3633</v>
      </c>
      <c r="C2465" s="660" t="s">
        <v>3631</v>
      </c>
      <c r="D2465" s="661" t="s">
        <v>2561</v>
      </c>
      <c r="E2465" s="662"/>
      <c r="F2465" s="658" t="s">
        <v>2294</v>
      </c>
      <c r="G2465" s="658"/>
      <c r="H2465" s="663">
        <v>610</v>
      </c>
      <c r="I2465" s="663">
        <v>9580.6</v>
      </c>
      <c r="J2465" s="663">
        <v>0</v>
      </c>
      <c r="K2465" s="636">
        <f t="shared" si="133"/>
        <v>0</v>
      </c>
      <c r="L2465" s="636">
        <f t="shared" si="134"/>
        <v>0</v>
      </c>
      <c r="M2465" s="637">
        <f t="shared" si="135"/>
        <v>5844166</v>
      </c>
      <c r="N2465" s="664"/>
      <c r="O2465" s="659" t="s">
        <v>3635</v>
      </c>
      <c r="P2465" s="658" t="s">
        <v>372</v>
      </c>
      <c r="Q2465" s="660" t="s">
        <v>336</v>
      </c>
      <c r="R2465" s="658" t="s">
        <v>73</v>
      </c>
      <c r="S2465" s="658" t="s">
        <v>237</v>
      </c>
    </row>
    <row r="2466" spans="1:19" s="34" customFormat="1" ht="20.25" customHeight="1">
      <c r="A2466" s="658" t="s">
        <v>3562</v>
      </c>
      <c r="B2466" s="659" t="s">
        <v>3633</v>
      </c>
      <c r="C2466" s="660" t="s">
        <v>3631</v>
      </c>
      <c r="D2466" s="661" t="s">
        <v>2561</v>
      </c>
      <c r="E2466" s="662"/>
      <c r="F2466" s="658" t="s">
        <v>2295</v>
      </c>
      <c r="G2466" s="658"/>
      <c r="H2466" s="663">
        <v>610</v>
      </c>
      <c r="I2466" s="663">
        <v>89419.4</v>
      </c>
      <c r="J2466" s="663">
        <v>0</v>
      </c>
      <c r="K2466" s="636">
        <f t="shared" si="133"/>
        <v>0</v>
      </c>
      <c r="L2466" s="636">
        <f t="shared" si="134"/>
        <v>0</v>
      </c>
      <c r="M2466" s="637">
        <f t="shared" si="135"/>
        <v>54545834</v>
      </c>
      <c r="N2466" s="664"/>
      <c r="O2466" s="659" t="s">
        <v>3635</v>
      </c>
      <c r="P2466" s="658" t="s">
        <v>372</v>
      </c>
      <c r="Q2466" s="660" t="s">
        <v>276</v>
      </c>
      <c r="R2466" s="658" t="s">
        <v>73</v>
      </c>
      <c r="S2466" s="658" t="s">
        <v>237</v>
      </c>
    </row>
    <row r="2467" spans="1:19" s="34" customFormat="1" ht="20.25" customHeight="1">
      <c r="A2467" s="658" t="s">
        <v>3562</v>
      </c>
      <c r="B2467" s="659" t="s">
        <v>3633</v>
      </c>
      <c r="C2467" s="660" t="s">
        <v>3631</v>
      </c>
      <c r="D2467" s="661" t="s">
        <v>2561</v>
      </c>
      <c r="E2467" s="662"/>
      <c r="F2467" s="658" t="s">
        <v>350</v>
      </c>
      <c r="G2467" s="658"/>
      <c r="H2467" s="663">
        <v>610</v>
      </c>
      <c r="I2467" s="663">
        <v>19000</v>
      </c>
      <c r="J2467" s="663">
        <v>0</v>
      </c>
      <c r="K2467" s="636">
        <f t="shared" si="133"/>
        <v>0</v>
      </c>
      <c r="L2467" s="636">
        <f t="shared" si="134"/>
        <v>0</v>
      </c>
      <c r="M2467" s="637">
        <f t="shared" si="135"/>
        <v>11590000</v>
      </c>
      <c r="N2467" s="664"/>
      <c r="O2467" s="659" t="s">
        <v>3636</v>
      </c>
      <c r="P2467" s="658" t="s">
        <v>372</v>
      </c>
      <c r="Q2467" s="660" t="s">
        <v>336</v>
      </c>
      <c r="R2467" s="658" t="s">
        <v>73</v>
      </c>
      <c r="S2467" s="658" t="s">
        <v>237</v>
      </c>
    </row>
    <row r="2468" spans="1:19" s="34" customFormat="1" ht="20.25" customHeight="1">
      <c r="A2468" s="658" t="s">
        <v>3562</v>
      </c>
      <c r="B2468" s="659" t="s">
        <v>3633</v>
      </c>
      <c r="C2468" s="660" t="s">
        <v>3631</v>
      </c>
      <c r="D2468" s="661" t="s">
        <v>2561</v>
      </c>
      <c r="E2468" s="662"/>
      <c r="F2468" s="658" t="s">
        <v>1004</v>
      </c>
      <c r="G2468" s="658"/>
      <c r="H2468" s="663">
        <v>610</v>
      </c>
      <c r="I2468" s="663">
        <v>8076.9</v>
      </c>
      <c r="J2468" s="663">
        <v>0</v>
      </c>
      <c r="K2468" s="636">
        <f t="shared" si="133"/>
        <v>0</v>
      </c>
      <c r="L2468" s="636">
        <f t="shared" si="134"/>
        <v>0</v>
      </c>
      <c r="M2468" s="637">
        <f t="shared" si="135"/>
        <v>4926909</v>
      </c>
      <c r="N2468" s="664"/>
      <c r="O2468" s="659" t="s">
        <v>3637</v>
      </c>
      <c r="P2468" s="658" t="s">
        <v>372</v>
      </c>
      <c r="Q2468" s="660" t="s">
        <v>336</v>
      </c>
      <c r="R2468" s="658" t="s">
        <v>73</v>
      </c>
      <c r="S2468" s="658" t="s">
        <v>237</v>
      </c>
    </row>
    <row r="2469" spans="1:19" s="34" customFormat="1" ht="20.25" customHeight="1">
      <c r="A2469" s="658" t="s">
        <v>3562</v>
      </c>
      <c r="B2469" s="659" t="s">
        <v>3633</v>
      </c>
      <c r="C2469" s="660" t="s">
        <v>3631</v>
      </c>
      <c r="D2469" s="661" t="s">
        <v>2561</v>
      </c>
      <c r="E2469" s="662"/>
      <c r="F2469" s="658" t="s">
        <v>81</v>
      </c>
      <c r="G2469" s="658"/>
      <c r="H2469" s="663">
        <v>610</v>
      </c>
      <c r="I2469" s="663">
        <v>5139.8999999999996</v>
      </c>
      <c r="J2469" s="663">
        <v>0</v>
      </c>
      <c r="K2469" s="636">
        <f t="shared" si="133"/>
        <v>0</v>
      </c>
      <c r="L2469" s="636">
        <f t="shared" si="134"/>
        <v>0</v>
      </c>
      <c r="M2469" s="637">
        <f t="shared" si="135"/>
        <v>3135339</v>
      </c>
      <c r="N2469" s="664"/>
      <c r="O2469" s="659" t="s">
        <v>3637</v>
      </c>
      <c r="P2469" s="658" t="s">
        <v>372</v>
      </c>
      <c r="Q2469" s="660" t="s">
        <v>336</v>
      </c>
      <c r="R2469" s="658" t="s">
        <v>73</v>
      </c>
      <c r="S2469" s="658" t="s">
        <v>237</v>
      </c>
    </row>
    <row r="2470" spans="1:19" s="34" customFormat="1" ht="20.25" customHeight="1">
      <c r="A2470" s="658" t="s">
        <v>3562</v>
      </c>
      <c r="B2470" s="659" t="s">
        <v>3633</v>
      </c>
      <c r="C2470" s="660" t="s">
        <v>3631</v>
      </c>
      <c r="D2470" s="661" t="s">
        <v>2561</v>
      </c>
      <c r="E2470" s="662"/>
      <c r="F2470" s="658" t="s">
        <v>84</v>
      </c>
      <c r="G2470" s="658"/>
      <c r="H2470" s="663">
        <v>610</v>
      </c>
      <c r="I2470" s="663">
        <v>7049</v>
      </c>
      <c r="J2470" s="663">
        <v>0</v>
      </c>
      <c r="K2470" s="636">
        <f t="shared" si="133"/>
        <v>0</v>
      </c>
      <c r="L2470" s="636">
        <f t="shared" si="134"/>
        <v>0</v>
      </c>
      <c r="M2470" s="637">
        <f t="shared" si="135"/>
        <v>4299890</v>
      </c>
      <c r="N2470" s="664"/>
      <c r="O2470" s="659" t="s">
        <v>3637</v>
      </c>
      <c r="P2470" s="658" t="s">
        <v>372</v>
      </c>
      <c r="Q2470" s="660" t="s">
        <v>336</v>
      </c>
      <c r="R2470" s="658" t="s">
        <v>73</v>
      </c>
      <c r="S2470" s="658" t="s">
        <v>237</v>
      </c>
    </row>
    <row r="2471" spans="1:19" s="34" customFormat="1" ht="20.25" customHeight="1">
      <c r="A2471" s="658" t="s">
        <v>3562</v>
      </c>
      <c r="B2471" s="659" t="s">
        <v>3633</v>
      </c>
      <c r="C2471" s="660" t="s">
        <v>3631</v>
      </c>
      <c r="D2471" s="661" t="s">
        <v>2561</v>
      </c>
      <c r="E2471" s="662"/>
      <c r="F2471" s="658" t="s">
        <v>442</v>
      </c>
      <c r="G2471" s="658"/>
      <c r="H2471" s="663">
        <v>610</v>
      </c>
      <c r="I2471" s="663">
        <v>734.3</v>
      </c>
      <c r="J2471" s="663">
        <v>0</v>
      </c>
      <c r="K2471" s="636">
        <f t="shared" si="133"/>
        <v>0</v>
      </c>
      <c r="L2471" s="636">
        <f t="shared" si="134"/>
        <v>0</v>
      </c>
      <c r="M2471" s="637">
        <f t="shared" si="135"/>
        <v>447923</v>
      </c>
      <c r="N2471" s="664"/>
      <c r="O2471" s="659" t="s">
        <v>3637</v>
      </c>
      <c r="P2471" s="658" t="s">
        <v>372</v>
      </c>
      <c r="Q2471" s="660" t="s">
        <v>336</v>
      </c>
      <c r="R2471" s="658" t="s">
        <v>73</v>
      </c>
      <c r="S2471" s="658" t="s">
        <v>237</v>
      </c>
    </row>
    <row r="2472" spans="1:19" s="34" customFormat="1" ht="20.25" customHeight="1">
      <c r="A2472" s="658" t="s">
        <v>3562</v>
      </c>
      <c r="B2472" s="659" t="s">
        <v>3633</v>
      </c>
      <c r="C2472" s="660" t="s">
        <v>3631</v>
      </c>
      <c r="D2472" s="661" t="s">
        <v>2561</v>
      </c>
      <c r="E2472" s="662"/>
      <c r="F2472" s="658" t="s">
        <v>985</v>
      </c>
      <c r="G2472" s="658"/>
      <c r="H2472" s="663">
        <v>2400</v>
      </c>
      <c r="I2472" s="663">
        <v>6909.1</v>
      </c>
      <c r="J2472" s="663">
        <v>0</v>
      </c>
      <c r="K2472" s="636">
        <f t="shared" si="133"/>
        <v>0</v>
      </c>
      <c r="L2472" s="636">
        <f t="shared" si="134"/>
        <v>0</v>
      </c>
      <c r="M2472" s="637">
        <f t="shared" si="135"/>
        <v>16581840</v>
      </c>
      <c r="N2472" s="664"/>
      <c r="O2472" s="659" t="s">
        <v>3638</v>
      </c>
      <c r="P2472" s="658" t="s">
        <v>372</v>
      </c>
      <c r="Q2472" s="660" t="s">
        <v>336</v>
      </c>
      <c r="R2472" s="658" t="s">
        <v>73</v>
      </c>
      <c r="S2472" s="658" t="s">
        <v>237</v>
      </c>
    </row>
    <row r="2473" spans="1:19" s="34" customFormat="1" ht="20.25" customHeight="1">
      <c r="A2473" s="658" t="s">
        <v>3562</v>
      </c>
      <c r="B2473" s="659" t="s">
        <v>3633</v>
      </c>
      <c r="C2473" s="660" t="s">
        <v>3631</v>
      </c>
      <c r="D2473" s="661" t="s">
        <v>2561</v>
      </c>
      <c r="E2473" s="662"/>
      <c r="F2473" s="658" t="s">
        <v>385</v>
      </c>
      <c r="G2473" s="658"/>
      <c r="H2473" s="663">
        <v>2400</v>
      </c>
      <c r="I2473" s="663">
        <v>1090.9000000000001</v>
      </c>
      <c r="J2473" s="663">
        <v>0</v>
      </c>
      <c r="K2473" s="636">
        <f t="shared" si="133"/>
        <v>0</v>
      </c>
      <c r="L2473" s="636">
        <f t="shared" si="134"/>
        <v>0</v>
      </c>
      <c r="M2473" s="637">
        <f t="shared" si="135"/>
        <v>2618160</v>
      </c>
      <c r="N2473" s="664"/>
      <c r="O2473" s="659" t="s">
        <v>3638</v>
      </c>
      <c r="P2473" s="658" t="s">
        <v>372</v>
      </c>
      <c r="Q2473" s="660" t="s">
        <v>336</v>
      </c>
      <c r="R2473" s="658" t="s">
        <v>73</v>
      </c>
      <c r="S2473" s="658" t="s">
        <v>237</v>
      </c>
    </row>
    <row r="2474" spans="1:19" s="34" customFormat="1" ht="20.25" customHeight="1">
      <c r="A2474" s="658" t="s">
        <v>3562</v>
      </c>
      <c r="B2474" s="659" t="s">
        <v>3640</v>
      </c>
      <c r="C2474" s="660" t="s">
        <v>1171</v>
      </c>
      <c r="D2474" s="661" t="s">
        <v>1197</v>
      </c>
      <c r="E2474" s="662"/>
      <c r="F2474" s="658" t="s">
        <v>694</v>
      </c>
      <c r="G2474" s="658"/>
      <c r="H2474" s="663">
        <v>1438</v>
      </c>
      <c r="I2474" s="663">
        <v>54321</v>
      </c>
      <c r="J2474" s="663">
        <v>36</v>
      </c>
      <c r="K2474" s="636">
        <f t="shared" si="133"/>
        <v>51768</v>
      </c>
      <c r="L2474" s="636">
        <f t="shared" si="134"/>
        <v>51.768000000000001</v>
      </c>
      <c r="M2474" s="637">
        <f t="shared" si="135"/>
        <v>78113598</v>
      </c>
      <c r="N2474" s="664"/>
      <c r="O2474" s="659" t="s">
        <v>1201</v>
      </c>
      <c r="P2474" s="658" t="s">
        <v>759</v>
      </c>
      <c r="Q2474" s="660" t="s">
        <v>358</v>
      </c>
      <c r="R2474" s="658" t="s">
        <v>68</v>
      </c>
      <c r="S2474" s="658" t="s">
        <v>1076</v>
      </c>
    </row>
    <row r="2475" spans="1:19" s="34" customFormat="1" ht="20.25" customHeight="1">
      <c r="A2475" s="658" t="s">
        <v>3562</v>
      </c>
      <c r="B2475" s="659" t="s">
        <v>3641</v>
      </c>
      <c r="C2475" s="660" t="s">
        <v>1171</v>
      </c>
      <c r="D2475" s="661" t="s">
        <v>1197</v>
      </c>
      <c r="E2475" s="662"/>
      <c r="F2475" s="658" t="s">
        <v>880</v>
      </c>
      <c r="G2475" s="658"/>
      <c r="H2475" s="663">
        <v>1438</v>
      </c>
      <c r="I2475" s="663">
        <v>3621.4</v>
      </c>
      <c r="J2475" s="663">
        <v>0</v>
      </c>
      <c r="K2475" s="636">
        <f t="shared" si="133"/>
        <v>0</v>
      </c>
      <c r="L2475" s="636">
        <f t="shared" si="134"/>
        <v>0</v>
      </c>
      <c r="M2475" s="637">
        <f t="shared" si="135"/>
        <v>5207573.2</v>
      </c>
      <c r="N2475" s="664"/>
      <c r="O2475" s="659" t="s">
        <v>1201</v>
      </c>
      <c r="P2475" s="658" t="s">
        <v>759</v>
      </c>
      <c r="Q2475" s="660" t="s">
        <v>336</v>
      </c>
      <c r="R2475" s="658" t="s">
        <v>73</v>
      </c>
      <c r="S2475" s="658" t="s">
        <v>1076</v>
      </c>
    </row>
    <row r="2476" spans="1:19" s="34" customFormat="1" ht="20.25" customHeight="1">
      <c r="A2476" s="658" t="s">
        <v>3562</v>
      </c>
      <c r="B2476" s="659" t="s">
        <v>3641</v>
      </c>
      <c r="C2476" s="660" t="s">
        <v>1171</v>
      </c>
      <c r="D2476" s="661" t="s">
        <v>1197</v>
      </c>
      <c r="E2476" s="662"/>
      <c r="F2476" s="658" t="s">
        <v>589</v>
      </c>
      <c r="G2476" s="658"/>
      <c r="H2476" s="663">
        <v>719</v>
      </c>
      <c r="I2476" s="663">
        <v>22231.1</v>
      </c>
      <c r="J2476" s="663">
        <v>15</v>
      </c>
      <c r="K2476" s="636">
        <f t="shared" si="133"/>
        <v>10785</v>
      </c>
      <c r="L2476" s="636">
        <f t="shared" si="134"/>
        <v>10.785</v>
      </c>
      <c r="M2476" s="637">
        <f t="shared" si="135"/>
        <v>15984160.899999999</v>
      </c>
      <c r="N2476" s="664"/>
      <c r="O2476" s="659" t="s">
        <v>1744</v>
      </c>
      <c r="P2476" s="658" t="s">
        <v>759</v>
      </c>
      <c r="Q2476" s="660" t="s">
        <v>270</v>
      </c>
      <c r="R2476" s="658" t="s">
        <v>68</v>
      </c>
      <c r="S2476" s="658" t="s">
        <v>1076</v>
      </c>
    </row>
    <row r="2477" spans="1:19" s="34" customFormat="1" ht="20.25" customHeight="1">
      <c r="A2477" s="658" t="s">
        <v>3562</v>
      </c>
      <c r="B2477" s="659" t="s">
        <v>3641</v>
      </c>
      <c r="C2477" s="660" t="s">
        <v>1171</v>
      </c>
      <c r="D2477" s="661" t="s">
        <v>1197</v>
      </c>
      <c r="E2477" s="662"/>
      <c r="F2477" s="658" t="s">
        <v>1387</v>
      </c>
      <c r="G2477" s="658"/>
      <c r="H2477" s="663">
        <v>719</v>
      </c>
      <c r="I2477" s="663">
        <v>10972.1</v>
      </c>
      <c r="J2477" s="663">
        <v>0</v>
      </c>
      <c r="K2477" s="636">
        <f t="shared" si="133"/>
        <v>0</v>
      </c>
      <c r="L2477" s="636">
        <f t="shared" si="134"/>
        <v>0</v>
      </c>
      <c r="M2477" s="637">
        <f t="shared" si="135"/>
        <v>7888939.9000000004</v>
      </c>
      <c r="N2477" s="664"/>
      <c r="O2477" s="659" t="s">
        <v>1744</v>
      </c>
      <c r="P2477" s="658" t="s">
        <v>759</v>
      </c>
      <c r="Q2477" s="660" t="s">
        <v>577</v>
      </c>
      <c r="R2477" s="658" t="s">
        <v>240</v>
      </c>
      <c r="S2477" s="658" t="s">
        <v>1076</v>
      </c>
    </row>
    <row r="2478" spans="1:19" s="34" customFormat="1" ht="20.25" customHeight="1">
      <c r="A2478" s="658" t="s">
        <v>3562</v>
      </c>
      <c r="B2478" s="659" t="s">
        <v>3641</v>
      </c>
      <c r="C2478" s="660" t="s">
        <v>1171</v>
      </c>
      <c r="D2478" s="661" t="s">
        <v>1197</v>
      </c>
      <c r="E2478" s="662"/>
      <c r="F2478" s="658" t="s">
        <v>1387</v>
      </c>
      <c r="G2478" s="658"/>
      <c r="H2478" s="663">
        <v>719</v>
      </c>
      <c r="I2478" s="663">
        <v>10972.1</v>
      </c>
      <c r="J2478" s="663">
        <v>0</v>
      </c>
      <c r="K2478" s="636">
        <f t="shared" si="133"/>
        <v>0</v>
      </c>
      <c r="L2478" s="636">
        <f t="shared" si="134"/>
        <v>0</v>
      </c>
      <c r="M2478" s="637">
        <f t="shared" si="135"/>
        <v>7888939.9000000004</v>
      </c>
      <c r="N2478" s="664"/>
      <c r="O2478" s="659" t="s">
        <v>1744</v>
      </c>
      <c r="P2478" s="658" t="s">
        <v>759</v>
      </c>
      <c r="Q2478" s="660" t="s">
        <v>577</v>
      </c>
      <c r="R2478" s="658" t="s">
        <v>240</v>
      </c>
      <c r="S2478" s="658" t="s">
        <v>1076</v>
      </c>
    </row>
    <row r="2479" spans="1:19" s="34" customFormat="1" ht="20.25" customHeight="1">
      <c r="A2479" s="658" t="s">
        <v>3562</v>
      </c>
      <c r="B2479" s="659" t="s">
        <v>3641</v>
      </c>
      <c r="C2479" s="660" t="s">
        <v>1171</v>
      </c>
      <c r="D2479" s="661" t="s">
        <v>1197</v>
      </c>
      <c r="E2479" s="662"/>
      <c r="F2479" s="658" t="s">
        <v>642</v>
      </c>
      <c r="G2479" s="658"/>
      <c r="H2479" s="663">
        <v>719</v>
      </c>
      <c r="I2479" s="663">
        <v>22231.1</v>
      </c>
      <c r="J2479" s="663">
        <v>17.5</v>
      </c>
      <c r="K2479" s="636">
        <f t="shared" si="133"/>
        <v>12582.5</v>
      </c>
      <c r="L2479" s="636">
        <f t="shared" si="134"/>
        <v>12.5825</v>
      </c>
      <c r="M2479" s="637">
        <f t="shared" si="135"/>
        <v>15984160.899999999</v>
      </c>
      <c r="N2479" s="664"/>
      <c r="O2479" s="659" t="s">
        <v>1744</v>
      </c>
      <c r="P2479" s="658" t="s">
        <v>759</v>
      </c>
      <c r="Q2479" s="660" t="s">
        <v>270</v>
      </c>
      <c r="R2479" s="658" t="s">
        <v>68</v>
      </c>
      <c r="S2479" s="658" t="s">
        <v>1076</v>
      </c>
    </row>
    <row r="2480" spans="1:19" s="34" customFormat="1" ht="20.25" customHeight="1">
      <c r="A2480" s="658" t="s">
        <v>3562</v>
      </c>
      <c r="B2480" s="659" t="s">
        <v>3642</v>
      </c>
      <c r="C2480" s="660" t="s">
        <v>1171</v>
      </c>
      <c r="D2480" s="661" t="s">
        <v>3279</v>
      </c>
      <c r="E2480" s="662"/>
      <c r="F2480" s="658" t="s">
        <v>1387</v>
      </c>
      <c r="G2480" s="658"/>
      <c r="H2480" s="663">
        <v>850</v>
      </c>
      <c r="I2480" s="663">
        <v>10972.1</v>
      </c>
      <c r="J2480" s="663">
        <v>0</v>
      </c>
      <c r="K2480" s="636">
        <f t="shared" si="133"/>
        <v>0</v>
      </c>
      <c r="L2480" s="636">
        <f t="shared" si="134"/>
        <v>0</v>
      </c>
      <c r="M2480" s="637">
        <f t="shared" si="135"/>
        <v>9326285</v>
      </c>
      <c r="N2480" s="664"/>
      <c r="O2480" s="659" t="s">
        <v>1201</v>
      </c>
      <c r="P2480" s="658" t="s">
        <v>759</v>
      </c>
      <c r="Q2480" s="660" t="s">
        <v>577</v>
      </c>
      <c r="R2480" s="658" t="s">
        <v>240</v>
      </c>
      <c r="S2480" s="658" t="s">
        <v>237</v>
      </c>
    </row>
    <row r="2481" spans="1:19" s="34" customFormat="1" ht="20.25" customHeight="1">
      <c r="A2481" s="658" t="s">
        <v>3562</v>
      </c>
      <c r="B2481" s="659" t="s">
        <v>3643</v>
      </c>
      <c r="C2481" s="660" t="s">
        <v>1171</v>
      </c>
      <c r="D2481" s="661" t="s">
        <v>3279</v>
      </c>
      <c r="E2481" s="662"/>
      <c r="F2481" s="658" t="s">
        <v>642</v>
      </c>
      <c r="G2481" s="658"/>
      <c r="H2481" s="663">
        <v>850</v>
      </c>
      <c r="I2481" s="663">
        <v>22231.1</v>
      </c>
      <c r="J2481" s="663">
        <v>17.5</v>
      </c>
      <c r="K2481" s="636">
        <f t="shared" si="133"/>
        <v>14875</v>
      </c>
      <c r="L2481" s="636">
        <f t="shared" si="134"/>
        <v>14.875</v>
      </c>
      <c r="M2481" s="637">
        <f t="shared" si="135"/>
        <v>18896435</v>
      </c>
      <c r="N2481" s="664"/>
      <c r="O2481" s="659" t="s">
        <v>1201</v>
      </c>
      <c r="P2481" s="658" t="s">
        <v>759</v>
      </c>
      <c r="Q2481" s="660" t="s">
        <v>270</v>
      </c>
      <c r="R2481" s="658" t="s">
        <v>68</v>
      </c>
      <c r="S2481" s="658" t="s">
        <v>237</v>
      </c>
    </row>
    <row r="2482" spans="1:19" s="34" customFormat="1" ht="20.25" customHeight="1">
      <c r="A2482" s="658" t="s">
        <v>3562</v>
      </c>
      <c r="B2482" s="659" t="s">
        <v>3643</v>
      </c>
      <c r="C2482" s="660" t="s">
        <v>1171</v>
      </c>
      <c r="D2482" s="661" t="s">
        <v>3279</v>
      </c>
      <c r="E2482" s="662"/>
      <c r="F2482" s="658" t="s">
        <v>694</v>
      </c>
      <c r="G2482" s="658"/>
      <c r="H2482" s="663">
        <v>1700</v>
      </c>
      <c r="I2482" s="663">
        <v>54321</v>
      </c>
      <c r="J2482" s="663">
        <v>36</v>
      </c>
      <c r="K2482" s="636">
        <f t="shared" si="133"/>
        <v>61200</v>
      </c>
      <c r="L2482" s="636">
        <f t="shared" si="134"/>
        <v>61.2</v>
      </c>
      <c r="M2482" s="637">
        <f t="shared" si="135"/>
        <v>92345700</v>
      </c>
      <c r="N2482" s="664"/>
      <c r="O2482" s="659" t="s">
        <v>1201</v>
      </c>
      <c r="P2482" s="658" t="s">
        <v>759</v>
      </c>
      <c r="Q2482" s="660" t="s">
        <v>358</v>
      </c>
      <c r="R2482" s="658" t="s">
        <v>68</v>
      </c>
      <c r="S2482" s="658" t="s">
        <v>237</v>
      </c>
    </row>
    <row r="2483" spans="1:19" s="34" customFormat="1" ht="20.25" customHeight="1">
      <c r="A2483" s="658" t="s">
        <v>3562</v>
      </c>
      <c r="B2483" s="659" t="s">
        <v>3643</v>
      </c>
      <c r="C2483" s="660" t="s">
        <v>1171</v>
      </c>
      <c r="D2483" s="661" t="s">
        <v>3279</v>
      </c>
      <c r="E2483" s="662"/>
      <c r="F2483" s="658" t="s">
        <v>880</v>
      </c>
      <c r="G2483" s="658"/>
      <c r="H2483" s="663">
        <v>1700</v>
      </c>
      <c r="I2483" s="663">
        <v>3621.4</v>
      </c>
      <c r="J2483" s="663">
        <v>0</v>
      </c>
      <c r="K2483" s="636">
        <f t="shared" si="133"/>
        <v>0</v>
      </c>
      <c r="L2483" s="636">
        <f t="shared" si="134"/>
        <v>0</v>
      </c>
      <c r="M2483" s="637">
        <f t="shared" si="135"/>
        <v>6156380</v>
      </c>
      <c r="N2483" s="664"/>
      <c r="O2483" s="659" t="s">
        <v>1201</v>
      </c>
      <c r="P2483" s="658" t="s">
        <v>759</v>
      </c>
      <c r="Q2483" s="660" t="s">
        <v>336</v>
      </c>
      <c r="R2483" s="658" t="s">
        <v>73</v>
      </c>
      <c r="S2483" s="658" t="s">
        <v>237</v>
      </c>
    </row>
    <row r="2484" spans="1:19" s="34" customFormat="1" ht="20.25" customHeight="1">
      <c r="A2484" s="658" t="s">
        <v>3562</v>
      </c>
      <c r="B2484" s="659" t="s">
        <v>3643</v>
      </c>
      <c r="C2484" s="660" t="s">
        <v>1171</v>
      </c>
      <c r="D2484" s="661" t="s">
        <v>3279</v>
      </c>
      <c r="E2484" s="662"/>
      <c r="F2484" s="658" t="s">
        <v>589</v>
      </c>
      <c r="G2484" s="658"/>
      <c r="H2484" s="663">
        <v>850</v>
      </c>
      <c r="I2484" s="663">
        <v>22231.1</v>
      </c>
      <c r="J2484" s="663">
        <v>15</v>
      </c>
      <c r="K2484" s="636">
        <f t="shared" si="133"/>
        <v>12750</v>
      </c>
      <c r="L2484" s="636">
        <f t="shared" si="134"/>
        <v>12.75</v>
      </c>
      <c r="M2484" s="637">
        <f t="shared" si="135"/>
        <v>18896435</v>
      </c>
      <c r="N2484" s="664"/>
      <c r="O2484" s="659" t="s">
        <v>1744</v>
      </c>
      <c r="P2484" s="658" t="s">
        <v>759</v>
      </c>
      <c r="Q2484" s="660" t="s">
        <v>270</v>
      </c>
      <c r="R2484" s="658" t="s">
        <v>68</v>
      </c>
      <c r="S2484" s="658" t="s">
        <v>237</v>
      </c>
    </row>
    <row r="2485" spans="1:19" s="34" customFormat="1" ht="20.25" customHeight="1">
      <c r="A2485" s="658" t="s">
        <v>3562</v>
      </c>
      <c r="B2485" s="659" t="s">
        <v>3643</v>
      </c>
      <c r="C2485" s="660" t="s">
        <v>1171</v>
      </c>
      <c r="D2485" s="661" t="s">
        <v>3279</v>
      </c>
      <c r="E2485" s="662"/>
      <c r="F2485" s="658" t="s">
        <v>1387</v>
      </c>
      <c r="G2485" s="658"/>
      <c r="H2485" s="663">
        <v>850</v>
      </c>
      <c r="I2485" s="663">
        <v>10972.1</v>
      </c>
      <c r="J2485" s="663">
        <v>0</v>
      </c>
      <c r="K2485" s="636">
        <f t="shared" si="133"/>
        <v>0</v>
      </c>
      <c r="L2485" s="636">
        <f t="shared" si="134"/>
        <v>0</v>
      </c>
      <c r="M2485" s="637">
        <f t="shared" si="135"/>
        <v>9326285</v>
      </c>
      <c r="N2485" s="664"/>
      <c r="O2485" s="659" t="s">
        <v>1744</v>
      </c>
      <c r="P2485" s="658" t="s">
        <v>759</v>
      </c>
      <c r="Q2485" s="660" t="s">
        <v>577</v>
      </c>
      <c r="R2485" s="658" t="s">
        <v>240</v>
      </c>
      <c r="S2485" s="658" t="s">
        <v>237</v>
      </c>
    </row>
    <row r="2486" spans="1:19" s="34" customFormat="1" ht="20.25" customHeight="1">
      <c r="A2486" s="658" t="s">
        <v>3562</v>
      </c>
      <c r="B2486" s="659" t="s">
        <v>3644</v>
      </c>
      <c r="C2486" s="660" t="s">
        <v>908</v>
      </c>
      <c r="D2486" s="661" t="s">
        <v>495</v>
      </c>
      <c r="E2486" s="662"/>
      <c r="F2486" s="658" t="s">
        <v>335</v>
      </c>
      <c r="G2486" s="658"/>
      <c r="H2486" s="663">
        <v>531</v>
      </c>
      <c r="I2486" s="663">
        <v>40191.4</v>
      </c>
      <c r="J2486" s="663">
        <v>0</v>
      </c>
      <c r="K2486" s="636">
        <f t="shared" si="133"/>
        <v>0</v>
      </c>
      <c r="L2486" s="636">
        <f t="shared" si="134"/>
        <v>0</v>
      </c>
      <c r="M2486" s="637">
        <f t="shared" si="135"/>
        <v>21341633.400000002</v>
      </c>
      <c r="N2486" s="664"/>
      <c r="O2486" s="659" t="s">
        <v>3645</v>
      </c>
      <c r="P2486" s="658" t="s">
        <v>1163</v>
      </c>
      <c r="Q2486" s="660" t="s">
        <v>271</v>
      </c>
      <c r="R2486" s="658" t="s">
        <v>73</v>
      </c>
      <c r="S2486" s="658" t="s">
        <v>1076</v>
      </c>
    </row>
    <row r="2487" spans="1:19" s="34" customFormat="1" ht="20.25" customHeight="1">
      <c r="A2487" s="658" t="s">
        <v>3562</v>
      </c>
      <c r="B2487" s="659" t="s">
        <v>3646</v>
      </c>
      <c r="C2487" s="660" t="s">
        <v>908</v>
      </c>
      <c r="D2487" s="661" t="s">
        <v>495</v>
      </c>
      <c r="E2487" s="662"/>
      <c r="F2487" s="658" t="s">
        <v>880</v>
      </c>
      <c r="G2487" s="658"/>
      <c r="H2487" s="663">
        <v>531</v>
      </c>
      <c r="I2487" s="663">
        <v>3777.8</v>
      </c>
      <c r="J2487" s="663">
        <v>0</v>
      </c>
      <c r="K2487" s="636">
        <f t="shared" si="133"/>
        <v>0</v>
      </c>
      <c r="L2487" s="636">
        <f t="shared" si="134"/>
        <v>0</v>
      </c>
      <c r="M2487" s="637">
        <f t="shared" si="135"/>
        <v>2006011.8</v>
      </c>
      <c r="N2487" s="664"/>
      <c r="O2487" s="659" t="s">
        <v>3645</v>
      </c>
      <c r="P2487" s="658" t="s">
        <v>1163</v>
      </c>
      <c r="Q2487" s="660" t="s">
        <v>336</v>
      </c>
      <c r="R2487" s="658" t="s">
        <v>73</v>
      </c>
      <c r="S2487" s="658" t="s">
        <v>1076</v>
      </c>
    </row>
    <row r="2488" spans="1:19" s="34" customFormat="1" ht="20.25" customHeight="1">
      <c r="A2488" s="658" t="s">
        <v>3562</v>
      </c>
      <c r="B2488" s="659" t="s">
        <v>3646</v>
      </c>
      <c r="C2488" s="660" t="s">
        <v>908</v>
      </c>
      <c r="D2488" s="661" t="s">
        <v>495</v>
      </c>
      <c r="E2488" s="662"/>
      <c r="F2488" s="658" t="s">
        <v>880</v>
      </c>
      <c r="G2488" s="658"/>
      <c r="H2488" s="663">
        <v>531</v>
      </c>
      <c r="I2488" s="663">
        <v>3777.8</v>
      </c>
      <c r="J2488" s="663">
        <v>0</v>
      </c>
      <c r="K2488" s="636">
        <f t="shared" si="133"/>
        <v>0</v>
      </c>
      <c r="L2488" s="636">
        <f t="shared" si="134"/>
        <v>0</v>
      </c>
      <c r="M2488" s="637">
        <f t="shared" si="135"/>
        <v>2006011.8</v>
      </c>
      <c r="N2488" s="664"/>
      <c r="O2488" s="659" t="s">
        <v>3645</v>
      </c>
      <c r="P2488" s="658" t="s">
        <v>1163</v>
      </c>
      <c r="Q2488" s="660" t="s">
        <v>336</v>
      </c>
      <c r="R2488" s="658" t="s">
        <v>73</v>
      </c>
      <c r="S2488" s="658" t="s">
        <v>1076</v>
      </c>
    </row>
    <row r="2489" spans="1:19" s="34" customFormat="1" ht="20.25" customHeight="1">
      <c r="A2489" s="658" t="s">
        <v>3562</v>
      </c>
      <c r="B2489" s="659" t="s">
        <v>3646</v>
      </c>
      <c r="C2489" s="660" t="s">
        <v>908</v>
      </c>
      <c r="D2489" s="661" t="s">
        <v>495</v>
      </c>
      <c r="E2489" s="662"/>
      <c r="F2489" s="658" t="s">
        <v>881</v>
      </c>
      <c r="G2489" s="658"/>
      <c r="H2489" s="663">
        <v>531</v>
      </c>
      <c r="I2489" s="663">
        <v>11333.3</v>
      </c>
      <c r="J2489" s="663">
        <v>0</v>
      </c>
      <c r="K2489" s="636">
        <f t="shared" si="133"/>
        <v>0</v>
      </c>
      <c r="L2489" s="636">
        <f t="shared" si="134"/>
        <v>0</v>
      </c>
      <c r="M2489" s="637">
        <f t="shared" si="135"/>
        <v>6017982.2999999998</v>
      </c>
      <c r="N2489" s="664"/>
      <c r="O2489" s="659" t="s">
        <v>3645</v>
      </c>
      <c r="P2489" s="658" t="s">
        <v>1163</v>
      </c>
      <c r="Q2489" s="660" t="s">
        <v>336</v>
      </c>
      <c r="R2489" s="658" t="s">
        <v>73</v>
      </c>
      <c r="S2489" s="658" t="s">
        <v>1076</v>
      </c>
    </row>
    <row r="2490" spans="1:19" s="34" customFormat="1" ht="20.25" customHeight="1">
      <c r="A2490" s="658" t="s">
        <v>3562</v>
      </c>
      <c r="B2490" s="659" t="s">
        <v>3646</v>
      </c>
      <c r="C2490" s="660" t="s">
        <v>908</v>
      </c>
      <c r="D2490" s="661" t="s">
        <v>495</v>
      </c>
      <c r="E2490" s="662"/>
      <c r="F2490" s="658" t="s">
        <v>882</v>
      </c>
      <c r="G2490" s="658"/>
      <c r="H2490" s="663">
        <v>531</v>
      </c>
      <c r="I2490" s="663">
        <v>8919.7999999999993</v>
      </c>
      <c r="J2490" s="663">
        <v>0</v>
      </c>
      <c r="K2490" s="636">
        <f t="shared" si="133"/>
        <v>0</v>
      </c>
      <c r="L2490" s="636">
        <f t="shared" si="134"/>
        <v>0</v>
      </c>
      <c r="M2490" s="637">
        <f t="shared" si="135"/>
        <v>4736413.8</v>
      </c>
      <c r="N2490" s="664"/>
      <c r="O2490" s="659" t="s">
        <v>3645</v>
      </c>
      <c r="P2490" s="658" t="s">
        <v>1163</v>
      </c>
      <c r="Q2490" s="660" t="s">
        <v>336</v>
      </c>
      <c r="R2490" s="658" t="s">
        <v>73</v>
      </c>
      <c r="S2490" s="658" t="s">
        <v>1076</v>
      </c>
    </row>
    <row r="2491" spans="1:19" s="34" customFormat="1" ht="20.25" customHeight="1">
      <c r="A2491" s="658" t="s">
        <v>3562</v>
      </c>
      <c r="B2491" s="659" t="s">
        <v>3646</v>
      </c>
      <c r="C2491" s="660" t="s">
        <v>908</v>
      </c>
      <c r="D2491" s="661" t="s">
        <v>495</v>
      </c>
      <c r="E2491" s="662"/>
      <c r="F2491" s="658" t="s">
        <v>71</v>
      </c>
      <c r="G2491" s="658"/>
      <c r="H2491" s="663">
        <v>531</v>
      </c>
      <c r="I2491" s="663">
        <v>39009.300000000003</v>
      </c>
      <c r="J2491" s="663">
        <v>0</v>
      </c>
      <c r="K2491" s="636">
        <f t="shared" si="133"/>
        <v>0</v>
      </c>
      <c r="L2491" s="636">
        <f t="shared" si="134"/>
        <v>0</v>
      </c>
      <c r="M2491" s="637">
        <f t="shared" si="135"/>
        <v>20713938.300000001</v>
      </c>
      <c r="N2491" s="664"/>
      <c r="O2491" s="659" t="s">
        <v>3645</v>
      </c>
      <c r="P2491" s="658" t="s">
        <v>1163</v>
      </c>
      <c r="Q2491" s="660" t="s">
        <v>271</v>
      </c>
      <c r="R2491" s="658" t="s">
        <v>73</v>
      </c>
      <c r="S2491" s="658" t="s">
        <v>1076</v>
      </c>
    </row>
    <row r="2492" spans="1:19" s="34" customFormat="1" ht="20.25" customHeight="1">
      <c r="A2492" s="658" t="s">
        <v>3562</v>
      </c>
      <c r="B2492" s="659" t="s">
        <v>3646</v>
      </c>
      <c r="C2492" s="660" t="s">
        <v>908</v>
      </c>
      <c r="D2492" s="661" t="s">
        <v>495</v>
      </c>
      <c r="E2492" s="662"/>
      <c r="F2492" s="658" t="s">
        <v>880</v>
      </c>
      <c r="G2492" s="658"/>
      <c r="H2492" s="663">
        <v>531</v>
      </c>
      <c r="I2492" s="663">
        <v>3666.7</v>
      </c>
      <c r="J2492" s="663">
        <v>0</v>
      </c>
      <c r="K2492" s="636">
        <f t="shared" si="133"/>
        <v>0</v>
      </c>
      <c r="L2492" s="636">
        <f t="shared" si="134"/>
        <v>0</v>
      </c>
      <c r="M2492" s="637">
        <f t="shared" si="135"/>
        <v>1947017.7</v>
      </c>
      <c r="N2492" s="664"/>
      <c r="O2492" s="659" t="s">
        <v>3645</v>
      </c>
      <c r="P2492" s="658" t="s">
        <v>1163</v>
      </c>
      <c r="Q2492" s="660" t="s">
        <v>336</v>
      </c>
      <c r="R2492" s="658" t="s">
        <v>73</v>
      </c>
      <c r="S2492" s="658" t="s">
        <v>1076</v>
      </c>
    </row>
    <row r="2493" spans="1:19" s="34" customFormat="1" ht="20.25" customHeight="1">
      <c r="A2493" s="658" t="s">
        <v>3562</v>
      </c>
      <c r="B2493" s="659" t="s">
        <v>3646</v>
      </c>
      <c r="C2493" s="660" t="s">
        <v>908</v>
      </c>
      <c r="D2493" s="661" t="s">
        <v>495</v>
      </c>
      <c r="E2493" s="662"/>
      <c r="F2493" s="658" t="s">
        <v>880</v>
      </c>
      <c r="G2493" s="658"/>
      <c r="H2493" s="663">
        <v>531</v>
      </c>
      <c r="I2493" s="663">
        <v>3666.7</v>
      </c>
      <c r="J2493" s="663">
        <v>0</v>
      </c>
      <c r="K2493" s="636">
        <f t="shared" si="133"/>
        <v>0</v>
      </c>
      <c r="L2493" s="636">
        <f t="shared" si="134"/>
        <v>0</v>
      </c>
      <c r="M2493" s="637">
        <f t="shared" si="135"/>
        <v>1947017.7</v>
      </c>
      <c r="N2493" s="664"/>
      <c r="O2493" s="659" t="s">
        <v>3645</v>
      </c>
      <c r="P2493" s="658" t="s">
        <v>1163</v>
      </c>
      <c r="Q2493" s="660" t="s">
        <v>336</v>
      </c>
      <c r="R2493" s="658" t="s">
        <v>73</v>
      </c>
      <c r="S2493" s="658" t="s">
        <v>1076</v>
      </c>
    </row>
    <row r="2494" spans="1:19" s="34" customFormat="1" ht="20.25" customHeight="1">
      <c r="A2494" s="658" t="s">
        <v>3562</v>
      </c>
      <c r="B2494" s="659" t="s">
        <v>3646</v>
      </c>
      <c r="C2494" s="660" t="s">
        <v>908</v>
      </c>
      <c r="D2494" s="661" t="s">
        <v>495</v>
      </c>
      <c r="E2494" s="662"/>
      <c r="F2494" s="658" t="s">
        <v>881</v>
      </c>
      <c r="G2494" s="658"/>
      <c r="H2494" s="663">
        <v>531</v>
      </c>
      <c r="I2494" s="663">
        <v>11000</v>
      </c>
      <c r="J2494" s="663">
        <v>0</v>
      </c>
      <c r="K2494" s="636">
        <f t="shared" si="133"/>
        <v>0</v>
      </c>
      <c r="L2494" s="636">
        <f t="shared" si="134"/>
        <v>0</v>
      </c>
      <c r="M2494" s="637">
        <f t="shared" si="135"/>
        <v>5841000</v>
      </c>
      <c r="N2494" s="664"/>
      <c r="O2494" s="659" t="s">
        <v>3645</v>
      </c>
      <c r="P2494" s="658" t="s">
        <v>1163</v>
      </c>
      <c r="Q2494" s="660" t="s">
        <v>336</v>
      </c>
      <c r="R2494" s="658" t="s">
        <v>73</v>
      </c>
      <c r="S2494" s="658" t="s">
        <v>1076</v>
      </c>
    </row>
    <row r="2495" spans="1:19" s="34" customFormat="1" ht="20.25" customHeight="1">
      <c r="A2495" s="658" t="s">
        <v>3562</v>
      </c>
      <c r="B2495" s="659" t="s">
        <v>3646</v>
      </c>
      <c r="C2495" s="660" t="s">
        <v>908</v>
      </c>
      <c r="D2495" s="661" t="s">
        <v>495</v>
      </c>
      <c r="E2495" s="662"/>
      <c r="F2495" s="658" t="s">
        <v>882</v>
      </c>
      <c r="G2495" s="658"/>
      <c r="H2495" s="663">
        <v>531</v>
      </c>
      <c r="I2495" s="663">
        <v>8657.4</v>
      </c>
      <c r="J2495" s="663">
        <v>0</v>
      </c>
      <c r="K2495" s="636">
        <f t="shared" si="133"/>
        <v>0</v>
      </c>
      <c r="L2495" s="636">
        <f t="shared" si="134"/>
        <v>0</v>
      </c>
      <c r="M2495" s="637">
        <f t="shared" si="135"/>
        <v>4597079.3999999994</v>
      </c>
      <c r="N2495" s="664"/>
      <c r="O2495" s="659" t="s">
        <v>3645</v>
      </c>
      <c r="P2495" s="658" t="s">
        <v>1163</v>
      </c>
      <c r="Q2495" s="660" t="s">
        <v>336</v>
      </c>
      <c r="R2495" s="658" t="s">
        <v>73</v>
      </c>
      <c r="S2495" s="658" t="s">
        <v>1076</v>
      </c>
    </row>
    <row r="2496" spans="1:19" s="34" customFormat="1" ht="20.25" customHeight="1">
      <c r="A2496" s="658" t="s">
        <v>3562</v>
      </c>
      <c r="B2496" s="659" t="s">
        <v>3646</v>
      </c>
      <c r="C2496" s="660" t="s">
        <v>908</v>
      </c>
      <c r="D2496" s="661" t="s">
        <v>495</v>
      </c>
      <c r="E2496" s="662"/>
      <c r="F2496" s="658" t="s">
        <v>442</v>
      </c>
      <c r="G2496" s="658"/>
      <c r="H2496" s="663">
        <v>531</v>
      </c>
      <c r="I2496" s="663">
        <v>818.2</v>
      </c>
      <c r="J2496" s="663">
        <v>0</v>
      </c>
      <c r="K2496" s="636">
        <f t="shared" si="133"/>
        <v>0</v>
      </c>
      <c r="L2496" s="636">
        <f t="shared" si="134"/>
        <v>0</v>
      </c>
      <c r="M2496" s="637">
        <f t="shared" si="135"/>
        <v>434464.2</v>
      </c>
      <c r="N2496" s="664"/>
      <c r="O2496" s="659" t="s">
        <v>3647</v>
      </c>
      <c r="P2496" s="658" t="s">
        <v>1163</v>
      </c>
      <c r="Q2496" s="660" t="s">
        <v>336</v>
      </c>
      <c r="R2496" s="658" t="s">
        <v>73</v>
      </c>
      <c r="S2496" s="658" t="s">
        <v>1076</v>
      </c>
    </row>
    <row r="2497" spans="1:19" s="34" customFormat="1" ht="20.25" customHeight="1">
      <c r="A2497" s="658" t="s">
        <v>3562</v>
      </c>
      <c r="B2497" s="659" t="s">
        <v>3646</v>
      </c>
      <c r="C2497" s="660" t="s">
        <v>908</v>
      </c>
      <c r="D2497" s="661" t="s">
        <v>495</v>
      </c>
      <c r="E2497" s="662"/>
      <c r="F2497" s="658" t="s">
        <v>81</v>
      </c>
      <c r="G2497" s="658"/>
      <c r="H2497" s="663">
        <v>531</v>
      </c>
      <c r="I2497" s="663">
        <v>5727.3</v>
      </c>
      <c r="J2497" s="663">
        <v>0</v>
      </c>
      <c r="K2497" s="636">
        <f t="shared" ref="K2497:K2560" si="136">J2497*H2497</f>
        <v>0</v>
      </c>
      <c r="L2497" s="636">
        <f t="shared" ref="L2497:L2560" si="137">K2497/1000</f>
        <v>0</v>
      </c>
      <c r="M2497" s="637">
        <f t="shared" ref="M2497:M2560" si="138">H2497*I2497</f>
        <v>3041196.3000000003</v>
      </c>
      <c r="N2497" s="664"/>
      <c r="O2497" s="659" t="s">
        <v>3647</v>
      </c>
      <c r="P2497" s="658" t="s">
        <v>1163</v>
      </c>
      <c r="Q2497" s="660" t="s">
        <v>336</v>
      </c>
      <c r="R2497" s="658" t="s">
        <v>73</v>
      </c>
      <c r="S2497" s="658" t="s">
        <v>1076</v>
      </c>
    </row>
    <row r="2498" spans="1:19" s="34" customFormat="1" ht="20.25" customHeight="1">
      <c r="A2498" s="658" t="s">
        <v>3562</v>
      </c>
      <c r="B2498" s="659" t="s">
        <v>3644</v>
      </c>
      <c r="C2498" s="660" t="s">
        <v>908</v>
      </c>
      <c r="D2498" s="661" t="s">
        <v>495</v>
      </c>
      <c r="E2498" s="662"/>
      <c r="F2498" s="658" t="s">
        <v>85</v>
      </c>
      <c r="G2498" s="658"/>
      <c r="H2498" s="663">
        <v>531</v>
      </c>
      <c r="I2498" s="663">
        <v>12354.5</v>
      </c>
      <c r="J2498" s="663">
        <v>0</v>
      </c>
      <c r="K2498" s="636">
        <f t="shared" si="136"/>
        <v>0</v>
      </c>
      <c r="L2498" s="636">
        <f t="shared" si="137"/>
        <v>0</v>
      </c>
      <c r="M2498" s="637">
        <f t="shared" si="138"/>
        <v>6560239.5</v>
      </c>
      <c r="N2498" s="664"/>
      <c r="O2498" s="659" t="s">
        <v>3647</v>
      </c>
      <c r="P2498" s="658" t="s">
        <v>1163</v>
      </c>
      <c r="Q2498" s="660" t="s">
        <v>336</v>
      </c>
      <c r="R2498" s="658" t="s">
        <v>73</v>
      </c>
      <c r="S2498" s="658" t="s">
        <v>1076</v>
      </c>
    </row>
    <row r="2499" spans="1:19" s="34" customFormat="1" ht="20.25" customHeight="1">
      <c r="A2499" s="658" t="s">
        <v>3562</v>
      </c>
      <c r="B2499" s="659" t="s">
        <v>3644</v>
      </c>
      <c r="C2499" s="660" t="s">
        <v>908</v>
      </c>
      <c r="D2499" s="661" t="s">
        <v>495</v>
      </c>
      <c r="E2499" s="662"/>
      <c r="F2499" s="658" t="s">
        <v>75</v>
      </c>
      <c r="G2499" s="658"/>
      <c r="H2499" s="663">
        <v>531</v>
      </c>
      <c r="I2499" s="663">
        <v>40581.800000000003</v>
      </c>
      <c r="J2499" s="663">
        <v>0</v>
      </c>
      <c r="K2499" s="636">
        <f t="shared" si="136"/>
        <v>0</v>
      </c>
      <c r="L2499" s="636">
        <f t="shared" si="137"/>
        <v>0</v>
      </c>
      <c r="M2499" s="637">
        <f t="shared" si="138"/>
        <v>21548935.800000001</v>
      </c>
      <c r="N2499" s="664"/>
      <c r="O2499" s="659" t="s">
        <v>3647</v>
      </c>
      <c r="P2499" s="658" t="s">
        <v>1163</v>
      </c>
      <c r="Q2499" s="660" t="s">
        <v>272</v>
      </c>
      <c r="R2499" s="658" t="s">
        <v>73</v>
      </c>
      <c r="S2499" s="658" t="s">
        <v>1076</v>
      </c>
    </row>
    <row r="2500" spans="1:19" s="34" customFormat="1" ht="20.25" customHeight="1">
      <c r="A2500" s="658" t="s">
        <v>3562</v>
      </c>
      <c r="B2500" s="659" t="s">
        <v>3646</v>
      </c>
      <c r="C2500" s="660" t="s">
        <v>908</v>
      </c>
      <c r="D2500" s="661" t="s">
        <v>495</v>
      </c>
      <c r="E2500" s="662"/>
      <c r="F2500" s="658" t="s">
        <v>1580</v>
      </c>
      <c r="G2500" s="658"/>
      <c r="H2500" s="663">
        <v>531</v>
      </c>
      <c r="I2500" s="663">
        <v>9818.2000000000007</v>
      </c>
      <c r="J2500" s="663">
        <v>0</v>
      </c>
      <c r="K2500" s="636">
        <f t="shared" si="136"/>
        <v>0</v>
      </c>
      <c r="L2500" s="636">
        <f t="shared" si="137"/>
        <v>0</v>
      </c>
      <c r="M2500" s="637">
        <f t="shared" si="138"/>
        <v>5213464.2</v>
      </c>
      <c r="N2500" s="664"/>
      <c r="O2500" s="659" t="s">
        <v>3647</v>
      </c>
      <c r="P2500" s="658" t="s">
        <v>1163</v>
      </c>
      <c r="Q2500" s="660" t="s">
        <v>336</v>
      </c>
      <c r="R2500" s="658" t="s">
        <v>73</v>
      </c>
      <c r="S2500" s="658" t="s">
        <v>1076</v>
      </c>
    </row>
    <row r="2501" spans="1:19" s="34" customFormat="1" ht="20.25" customHeight="1">
      <c r="A2501" s="658" t="s">
        <v>3562</v>
      </c>
      <c r="B2501" s="659" t="s">
        <v>3646</v>
      </c>
      <c r="C2501" s="660" t="s">
        <v>908</v>
      </c>
      <c r="D2501" s="661" t="s">
        <v>495</v>
      </c>
      <c r="E2501" s="662"/>
      <c r="F2501" s="658" t="s">
        <v>337</v>
      </c>
      <c r="G2501" s="658"/>
      <c r="H2501" s="663">
        <v>531</v>
      </c>
      <c r="I2501" s="663">
        <v>15300</v>
      </c>
      <c r="J2501" s="663">
        <v>0</v>
      </c>
      <c r="K2501" s="636">
        <f t="shared" si="136"/>
        <v>0</v>
      </c>
      <c r="L2501" s="636">
        <f t="shared" si="137"/>
        <v>0</v>
      </c>
      <c r="M2501" s="637">
        <f t="shared" si="138"/>
        <v>8124300</v>
      </c>
      <c r="N2501" s="664"/>
      <c r="O2501" s="659" t="s">
        <v>274</v>
      </c>
      <c r="P2501" s="658" t="s">
        <v>1163</v>
      </c>
      <c r="Q2501" s="660" t="s">
        <v>336</v>
      </c>
      <c r="R2501" s="658" t="s">
        <v>73</v>
      </c>
      <c r="S2501" s="658" t="s">
        <v>1076</v>
      </c>
    </row>
    <row r="2502" spans="1:19" s="34" customFormat="1" ht="20.25" customHeight="1">
      <c r="A2502" s="658" t="s">
        <v>3562</v>
      </c>
      <c r="B2502" s="659" t="s">
        <v>3646</v>
      </c>
      <c r="C2502" s="660" t="s">
        <v>908</v>
      </c>
      <c r="D2502" s="661" t="s">
        <v>495</v>
      </c>
      <c r="E2502" s="662"/>
      <c r="F2502" s="658" t="s">
        <v>367</v>
      </c>
      <c r="G2502" s="658"/>
      <c r="H2502" s="663">
        <v>531</v>
      </c>
      <c r="I2502" s="663">
        <v>2995.5</v>
      </c>
      <c r="J2502" s="663">
        <v>0</v>
      </c>
      <c r="K2502" s="636">
        <f t="shared" si="136"/>
        <v>0</v>
      </c>
      <c r="L2502" s="636">
        <f t="shared" si="137"/>
        <v>0</v>
      </c>
      <c r="M2502" s="637">
        <f t="shared" si="138"/>
        <v>1590610.5</v>
      </c>
      <c r="N2502" s="664"/>
      <c r="O2502" s="659" t="s">
        <v>3648</v>
      </c>
      <c r="P2502" s="658" t="s">
        <v>1163</v>
      </c>
      <c r="Q2502" s="660" t="s">
        <v>336</v>
      </c>
      <c r="R2502" s="658" t="s">
        <v>73</v>
      </c>
      <c r="S2502" s="658" t="s">
        <v>1076</v>
      </c>
    </row>
    <row r="2503" spans="1:19" s="34" customFormat="1" ht="20.25" customHeight="1">
      <c r="A2503" s="658" t="s">
        <v>3562</v>
      </c>
      <c r="B2503" s="659" t="s">
        <v>3646</v>
      </c>
      <c r="C2503" s="660" t="s">
        <v>908</v>
      </c>
      <c r="D2503" s="661" t="s">
        <v>495</v>
      </c>
      <c r="E2503" s="662"/>
      <c r="F2503" s="658" t="s">
        <v>81</v>
      </c>
      <c r="G2503" s="658"/>
      <c r="H2503" s="663">
        <v>531</v>
      </c>
      <c r="I2503" s="663">
        <v>3812.4</v>
      </c>
      <c r="J2503" s="663">
        <v>0</v>
      </c>
      <c r="K2503" s="636">
        <f t="shared" si="136"/>
        <v>0</v>
      </c>
      <c r="L2503" s="636">
        <f t="shared" si="137"/>
        <v>0</v>
      </c>
      <c r="M2503" s="637">
        <f t="shared" si="138"/>
        <v>2024384.4000000001</v>
      </c>
      <c r="N2503" s="664"/>
      <c r="O2503" s="659" t="s">
        <v>3648</v>
      </c>
      <c r="P2503" s="658" t="s">
        <v>1163</v>
      </c>
      <c r="Q2503" s="660" t="s">
        <v>336</v>
      </c>
      <c r="R2503" s="658" t="s">
        <v>73</v>
      </c>
      <c r="S2503" s="658" t="s">
        <v>1076</v>
      </c>
    </row>
    <row r="2504" spans="1:19" s="34" customFormat="1" ht="20.25" customHeight="1">
      <c r="A2504" s="658" t="s">
        <v>3562</v>
      </c>
      <c r="B2504" s="659" t="s">
        <v>3646</v>
      </c>
      <c r="C2504" s="660" t="s">
        <v>908</v>
      </c>
      <c r="D2504" s="661" t="s">
        <v>495</v>
      </c>
      <c r="E2504" s="662"/>
      <c r="F2504" s="658" t="s">
        <v>82</v>
      </c>
      <c r="G2504" s="658"/>
      <c r="H2504" s="663">
        <v>531</v>
      </c>
      <c r="I2504" s="663">
        <v>10348</v>
      </c>
      <c r="J2504" s="663">
        <v>0</v>
      </c>
      <c r="K2504" s="636">
        <f t="shared" si="136"/>
        <v>0</v>
      </c>
      <c r="L2504" s="636">
        <f t="shared" si="137"/>
        <v>0</v>
      </c>
      <c r="M2504" s="637">
        <f t="shared" si="138"/>
        <v>5494788</v>
      </c>
      <c r="N2504" s="664"/>
      <c r="O2504" s="659" t="s">
        <v>3648</v>
      </c>
      <c r="P2504" s="658" t="s">
        <v>1163</v>
      </c>
      <c r="Q2504" s="660" t="s">
        <v>336</v>
      </c>
      <c r="R2504" s="658" t="s">
        <v>73</v>
      </c>
      <c r="S2504" s="658" t="s">
        <v>1076</v>
      </c>
    </row>
    <row r="2505" spans="1:19" s="34" customFormat="1" ht="20.25" customHeight="1">
      <c r="A2505" s="658" t="s">
        <v>3562</v>
      </c>
      <c r="B2505" s="659" t="s">
        <v>3646</v>
      </c>
      <c r="C2505" s="660" t="s">
        <v>908</v>
      </c>
      <c r="D2505" s="661" t="s">
        <v>495</v>
      </c>
      <c r="E2505" s="662"/>
      <c r="F2505" s="658" t="s">
        <v>1647</v>
      </c>
      <c r="G2505" s="658"/>
      <c r="H2505" s="663">
        <v>531</v>
      </c>
      <c r="I2505" s="663">
        <v>4357</v>
      </c>
      <c r="J2505" s="663">
        <v>0</v>
      </c>
      <c r="K2505" s="636">
        <f t="shared" si="136"/>
        <v>0</v>
      </c>
      <c r="L2505" s="636">
        <f t="shared" si="137"/>
        <v>0</v>
      </c>
      <c r="M2505" s="637">
        <f t="shared" si="138"/>
        <v>2313567</v>
      </c>
      <c r="N2505" s="664"/>
      <c r="O2505" s="659" t="s">
        <v>3648</v>
      </c>
      <c r="P2505" s="658" t="s">
        <v>1163</v>
      </c>
      <c r="Q2505" s="660" t="s">
        <v>336</v>
      </c>
      <c r="R2505" s="658" t="s">
        <v>73</v>
      </c>
      <c r="S2505" s="658" t="s">
        <v>1076</v>
      </c>
    </row>
    <row r="2506" spans="1:19" s="34" customFormat="1" ht="20.25" customHeight="1">
      <c r="A2506" s="658" t="s">
        <v>3562</v>
      </c>
      <c r="B2506" s="659" t="s">
        <v>3646</v>
      </c>
      <c r="C2506" s="660" t="s">
        <v>908</v>
      </c>
      <c r="D2506" s="661" t="s">
        <v>495</v>
      </c>
      <c r="E2506" s="662"/>
      <c r="F2506" s="658" t="s">
        <v>275</v>
      </c>
      <c r="G2506" s="658"/>
      <c r="H2506" s="663">
        <v>531</v>
      </c>
      <c r="I2506" s="663">
        <v>86487.1</v>
      </c>
      <c r="J2506" s="663">
        <v>0</v>
      </c>
      <c r="K2506" s="636">
        <f t="shared" si="136"/>
        <v>0</v>
      </c>
      <c r="L2506" s="636">
        <f t="shared" si="137"/>
        <v>0</v>
      </c>
      <c r="M2506" s="637">
        <f t="shared" si="138"/>
        <v>45924650.100000001</v>
      </c>
      <c r="N2506" s="664"/>
      <c r="O2506" s="659" t="s">
        <v>3648</v>
      </c>
      <c r="P2506" s="658" t="s">
        <v>1163</v>
      </c>
      <c r="Q2506" s="660" t="s">
        <v>276</v>
      </c>
      <c r="R2506" s="658" t="s">
        <v>73</v>
      </c>
      <c r="S2506" s="658" t="s">
        <v>1076</v>
      </c>
    </row>
    <row r="2507" spans="1:19" s="34" customFormat="1" ht="20.25" customHeight="1">
      <c r="A2507" s="658" t="s">
        <v>3562</v>
      </c>
      <c r="B2507" s="659" t="s">
        <v>3646</v>
      </c>
      <c r="C2507" s="660" t="s">
        <v>908</v>
      </c>
      <c r="D2507" s="661" t="s">
        <v>495</v>
      </c>
      <c r="E2507" s="662"/>
      <c r="F2507" s="658" t="s">
        <v>76</v>
      </c>
      <c r="G2507" s="658"/>
      <c r="H2507" s="663">
        <v>531</v>
      </c>
      <c r="I2507" s="663">
        <v>59453.7</v>
      </c>
      <c r="J2507" s="663">
        <v>0</v>
      </c>
      <c r="K2507" s="636">
        <f t="shared" si="136"/>
        <v>0</v>
      </c>
      <c r="L2507" s="636">
        <f t="shared" si="137"/>
        <v>0</v>
      </c>
      <c r="M2507" s="637">
        <f t="shared" si="138"/>
        <v>31569914.699999999</v>
      </c>
      <c r="N2507" s="664"/>
      <c r="O2507" s="659" t="s">
        <v>752</v>
      </c>
      <c r="P2507" s="658" t="s">
        <v>1163</v>
      </c>
      <c r="Q2507" s="660" t="s">
        <v>278</v>
      </c>
      <c r="R2507" s="658" t="s">
        <v>73</v>
      </c>
      <c r="S2507" s="658" t="s">
        <v>1076</v>
      </c>
    </row>
    <row r="2508" spans="1:19" s="34" customFormat="1" ht="20.25" customHeight="1">
      <c r="A2508" s="658" t="s">
        <v>3562</v>
      </c>
      <c r="B2508" s="659" t="s">
        <v>3646</v>
      </c>
      <c r="C2508" s="660" t="s">
        <v>908</v>
      </c>
      <c r="D2508" s="661" t="s">
        <v>495</v>
      </c>
      <c r="E2508" s="662"/>
      <c r="F2508" s="658" t="s">
        <v>880</v>
      </c>
      <c r="G2508" s="658"/>
      <c r="H2508" s="663">
        <v>531</v>
      </c>
      <c r="I2508" s="663">
        <v>3573.2</v>
      </c>
      <c r="J2508" s="663">
        <v>0</v>
      </c>
      <c r="K2508" s="636">
        <f t="shared" si="136"/>
        <v>0</v>
      </c>
      <c r="L2508" s="636">
        <f t="shared" si="137"/>
        <v>0</v>
      </c>
      <c r="M2508" s="637">
        <f t="shared" si="138"/>
        <v>1897369.2</v>
      </c>
      <c r="N2508" s="664"/>
      <c r="O2508" s="659" t="s">
        <v>752</v>
      </c>
      <c r="P2508" s="658" t="s">
        <v>1163</v>
      </c>
      <c r="Q2508" s="660" t="s">
        <v>336</v>
      </c>
      <c r="R2508" s="658" t="s">
        <v>73</v>
      </c>
      <c r="S2508" s="658" t="s">
        <v>1076</v>
      </c>
    </row>
    <row r="2509" spans="1:19" s="34" customFormat="1" ht="20.25" customHeight="1">
      <c r="A2509" s="658" t="s">
        <v>3562</v>
      </c>
      <c r="B2509" s="659" t="s">
        <v>3646</v>
      </c>
      <c r="C2509" s="660" t="s">
        <v>908</v>
      </c>
      <c r="D2509" s="661" t="s">
        <v>495</v>
      </c>
      <c r="E2509" s="662"/>
      <c r="F2509" s="658" t="s">
        <v>880</v>
      </c>
      <c r="G2509" s="658"/>
      <c r="H2509" s="663">
        <v>531</v>
      </c>
      <c r="I2509" s="663">
        <v>3573.2</v>
      </c>
      <c r="J2509" s="663">
        <v>0</v>
      </c>
      <c r="K2509" s="636">
        <f t="shared" si="136"/>
        <v>0</v>
      </c>
      <c r="L2509" s="636">
        <f t="shared" si="137"/>
        <v>0</v>
      </c>
      <c r="M2509" s="637">
        <f t="shared" si="138"/>
        <v>1897369.2</v>
      </c>
      <c r="N2509" s="664"/>
      <c r="O2509" s="659" t="s">
        <v>752</v>
      </c>
      <c r="P2509" s="658" t="s">
        <v>1163</v>
      </c>
      <c r="Q2509" s="660" t="s">
        <v>336</v>
      </c>
      <c r="R2509" s="658" t="s">
        <v>73</v>
      </c>
      <c r="S2509" s="658" t="s">
        <v>1076</v>
      </c>
    </row>
    <row r="2510" spans="1:19" s="34" customFormat="1" ht="20.25" customHeight="1">
      <c r="A2510" s="658" t="s">
        <v>3562</v>
      </c>
      <c r="B2510" s="659" t="s">
        <v>3646</v>
      </c>
      <c r="C2510" s="660" t="s">
        <v>908</v>
      </c>
      <c r="D2510" s="661" t="s">
        <v>495</v>
      </c>
      <c r="E2510" s="662"/>
      <c r="F2510" s="658" t="s">
        <v>350</v>
      </c>
      <c r="G2510" s="658"/>
      <c r="H2510" s="663">
        <v>531</v>
      </c>
      <c r="I2510" s="663">
        <v>19800</v>
      </c>
      <c r="J2510" s="663">
        <v>0</v>
      </c>
      <c r="K2510" s="636">
        <f t="shared" si="136"/>
        <v>0</v>
      </c>
      <c r="L2510" s="636">
        <f t="shared" si="137"/>
        <v>0</v>
      </c>
      <c r="M2510" s="637">
        <f t="shared" si="138"/>
        <v>10513800</v>
      </c>
      <c r="N2510" s="664"/>
      <c r="O2510" s="659" t="s">
        <v>3649</v>
      </c>
      <c r="P2510" s="658" t="s">
        <v>1163</v>
      </c>
      <c r="Q2510" s="660" t="s">
        <v>336</v>
      </c>
      <c r="R2510" s="658" t="s">
        <v>73</v>
      </c>
      <c r="S2510" s="658" t="s">
        <v>1076</v>
      </c>
    </row>
    <row r="2511" spans="1:19" s="34" customFormat="1" ht="20.25" customHeight="1">
      <c r="A2511" s="658" t="s">
        <v>3562</v>
      </c>
      <c r="B2511" s="659" t="s">
        <v>3646</v>
      </c>
      <c r="C2511" s="660" t="s">
        <v>908</v>
      </c>
      <c r="D2511" s="661" t="s">
        <v>495</v>
      </c>
      <c r="E2511" s="662"/>
      <c r="F2511" s="658" t="s">
        <v>442</v>
      </c>
      <c r="G2511" s="658"/>
      <c r="H2511" s="663">
        <v>531</v>
      </c>
      <c r="I2511" s="663">
        <v>880.5</v>
      </c>
      <c r="J2511" s="663">
        <v>0</v>
      </c>
      <c r="K2511" s="636">
        <f t="shared" si="136"/>
        <v>0</v>
      </c>
      <c r="L2511" s="636">
        <f t="shared" si="137"/>
        <v>0</v>
      </c>
      <c r="M2511" s="637">
        <f t="shared" si="138"/>
        <v>467545.5</v>
      </c>
      <c r="N2511" s="664"/>
      <c r="O2511" s="659" t="s">
        <v>3650</v>
      </c>
      <c r="P2511" s="658" t="s">
        <v>1163</v>
      </c>
      <c r="Q2511" s="660" t="s">
        <v>336</v>
      </c>
      <c r="R2511" s="658" t="s">
        <v>73</v>
      </c>
      <c r="S2511" s="658" t="s">
        <v>1076</v>
      </c>
    </row>
    <row r="2512" spans="1:19" s="34" customFormat="1" ht="20.25" customHeight="1">
      <c r="A2512" s="658" t="s">
        <v>3562</v>
      </c>
      <c r="B2512" s="659" t="s">
        <v>3646</v>
      </c>
      <c r="C2512" s="660" t="s">
        <v>908</v>
      </c>
      <c r="D2512" s="661" t="s">
        <v>495</v>
      </c>
      <c r="E2512" s="662"/>
      <c r="F2512" s="658" t="s">
        <v>1004</v>
      </c>
      <c r="G2512" s="658"/>
      <c r="H2512" s="663">
        <v>531</v>
      </c>
      <c r="I2512" s="663">
        <v>10169.799999999999</v>
      </c>
      <c r="J2512" s="663">
        <v>0</v>
      </c>
      <c r="K2512" s="636">
        <f t="shared" si="136"/>
        <v>0</v>
      </c>
      <c r="L2512" s="636">
        <f t="shared" si="137"/>
        <v>0</v>
      </c>
      <c r="M2512" s="637">
        <f t="shared" si="138"/>
        <v>5400163.7999999998</v>
      </c>
      <c r="N2512" s="664"/>
      <c r="O2512" s="659" t="s">
        <v>3650</v>
      </c>
      <c r="P2512" s="658" t="s">
        <v>1163</v>
      </c>
      <c r="Q2512" s="660" t="s">
        <v>336</v>
      </c>
      <c r="R2512" s="658" t="s">
        <v>73</v>
      </c>
      <c r="S2512" s="658" t="s">
        <v>1076</v>
      </c>
    </row>
    <row r="2513" spans="1:19" s="34" customFormat="1" ht="20.25" customHeight="1">
      <c r="A2513" s="658" t="s">
        <v>3562</v>
      </c>
      <c r="B2513" s="659" t="s">
        <v>3646</v>
      </c>
      <c r="C2513" s="660" t="s">
        <v>908</v>
      </c>
      <c r="D2513" s="661" t="s">
        <v>495</v>
      </c>
      <c r="E2513" s="662"/>
      <c r="F2513" s="658" t="s">
        <v>81</v>
      </c>
      <c r="G2513" s="658"/>
      <c r="H2513" s="663">
        <v>531</v>
      </c>
      <c r="I2513" s="663">
        <v>6163.5</v>
      </c>
      <c r="J2513" s="663">
        <v>0</v>
      </c>
      <c r="K2513" s="636">
        <f t="shared" si="136"/>
        <v>0</v>
      </c>
      <c r="L2513" s="636">
        <f t="shared" si="137"/>
        <v>0</v>
      </c>
      <c r="M2513" s="637">
        <f t="shared" si="138"/>
        <v>3272818.5</v>
      </c>
      <c r="N2513" s="664"/>
      <c r="O2513" s="659" t="s">
        <v>3650</v>
      </c>
      <c r="P2513" s="658" t="s">
        <v>1163</v>
      </c>
      <c r="Q2513" s="660" t="s">
        <v>336</v>
      </c>
      <c r="R2513" s="658" t="s">
        <v>73</v>
      </c>
      <c r="S2513" s="658" t="s">
        <v>1076</v>
      </c>
    </row>
    <row r="2514" spans="1:19" s="34" customFormat="1" ht="20.25" customHeight="1">
      <c r="A2514" s="658" t="s">
        <v>3562</v>
      </c>
      <c r="B2514" s="659" t="s">
        <v>3646</v>
      </c>
      <c r="C2514" s="660" t="s">
        <v>908</v>
      </c>
      <c r="D2514" s="661" t="s">
        <v>495</v>
      </c>
      <c r="E2514" s="662"/>
      <c r="F2514" s="658" t="s">
        <v>338</v>
      </c>
      <c r="G2514" s="658"/>
      <c r="H2514" s="663">
        <v>531</v>
      </c>
      <c r="I2514" s="663">
        <v>3786.2</v>
      </c>
      <c r="J2514" s="663">
        <v>0</v>
      </c>
      <c r="K2514" s="636">
        <f t="shared" si="136"/>
        <v>0</v>
      </c>
      <c r="L2514" s="636">
        <f t="shared" si="137"/>
        <v>0</v>
      </c>
      <c r="M2514" s="637">
        <f t="shared" si="138"/>
        <v>2010472.2</v>
      </c>
      <c r="N2514" s="664"/>
      <c r="O2514" s="659" t="s">
        <v>3650</v>
      </c>
      <c r="P2514" s="658" t="s">
        <v>1163</v>
      </c>
      <c r="Q2514" s="660" t="s">
        <v>336</v>
      </c>
      <c r="R2514" s="658" t="s">
        <v>73</v>
      </c>
      <c r="S2514" s="658" t="s">
        <v>1076</v>
      </c>
    </row>
    <row r="2515" spans="1:19" s="34" customFormat="1" ht="20.25" customHeight="1">
      <c r="A2515" s="658" t="s">
        <v>3562</v>
      </c>
      <c r="B2515" s="659" t="s">
        <v>3646</v>
      </c>
      <c r="C2515" s="660" t="s">
        <v>908</v>
      </c>
      <c r="D2515" s="661" t="s">
        <v>495</v>
      </c>
      <c r="E2515" s="662"/>
      <c r="F2515" s="658" t="s">
        <v>985</v>
      </c>
      <c r="G2515" s="658"/>
      <c r="H2515" s="663">
        <v>1062</v>
      </c>
      <c r="I2515" s="663">
        <v>7900</v>
      </c>
      <c r="J2515" s="663">
        <v>0</v>
      </c>
      <c r="K2515" s="636">
        <f t="shared" si="136"/>
        <v>0</v>
      </c>
      <c r="L2515" s="636">
        <f t="shared" si="137"/>
        <v>0</v>
      </c>
      <c r="M2515" s="637">
        <f t="shared" si="138"/>
        <v>8389800</v>
      </c>
      <c r="N2515" s="664"/>
      <c r="O2515" s="659" t="s">
        <v>586</v>
      </c>
      <c r="P2515" s="658" t="s">
        <v>1163</v>
      </c>
      <c r="Q2515" s="660" t="s">
        <v>336</v>
      </c>
      <c r="R2515" s="658" t="s">
        <v>73</v>
      </c>
      <c r="S2515" s="658" t="s">
        <v>1076</v>
      </c>
    </row>
    <row r="2516" spans="1:19" s="34" customFormat="1" ht="20.25" customHeight="1">
      <c r="A2516" s="658" t="s">
        <v>3562</v>
      </c>
      <c r="B2516" s="659" t="s">
        <v>3646</v>
      </c>
      <c r="C2516" s="660" t="s">
        <v>908</v>
      </c>
      <c r="D2516" s="661" t="s">
        <v>495</v>
      </c>
      <c r="E2516" s="662"/>
      <c r="F2516" s="658" t="s">
        <v>985</v>
      </c>
      <c r="G2516" s="658"/>
      <c r="H2516" s="663">
        <v>1062</v>
      </c>
      <c r="I2516" s="663">
        <v>7900</v>
      </c>
      <c r="J2516" s="663">
        <v>0</v>
      </c>
      <c r="K2516" s="636">
        <f t="shared" si="136"/>
        <v>0</v>
      </c>
      <c r="L2516" s="636">
        <f t="shared" si="137"/>
        <v>0</v>
      </c>
      <c r="M2516" s="637">
        <f t="shared" si="138"/>
        <v>8389800</v>
      </c>
      <c r="N2516" s="664"/>
      <c r="O2516" s="659" t="s">
        <v>587</v>
      </c>
      <c r="P2516" s="658" t="s">
        <v>1163</v>
      </c>
      <c r="Q2516" s="660" t="s">
        <v>336</v>
      </c>
      <c r="R2516" s="658" t="s">
        <v>73</v>
      </c>
      <c r="S2516" s="658" t="s">
        <v>1076</v>
      </c>
    </row>
    <row r="2517" spans="1:19" s="34" customFormat="1" ht="20.25" customHeight="1">
      <c r="A2517" s="658" t="s">
        <v>3562</v>
      </c>
      <c r="B2517" s="659" t="s">
        <v>3646</v>
      </c>
      <c r="C2517" s="660" t="s">
        <v>908</v>
      </c>
      <c r="D2517" s="661" t="s">
        <v>495</v>
      </c>
      <c r="E2517" s="662"/>
      <c r="F2517" s="658" t="s">
        <v>71</v>
      </c>
      <c r="G2517" s="658"/>
      <c r="H2517" s="663">
        <v>7</v>
      </c>
      <c r="I2517" s="663">
        <v>39009.300000000003</v>
      </c>
      <c r="J2517" s="663">
        <v>0</v>
      </c>
      <c r="K2517" s="636">
        <f t="shared" si="136"/>
        <v>0</v>
      </c>
      <c r="L2517" s="636">
        <f t="shared" si="137"/>
        <v>0</v>
      </c>
      <c r="M2517" s="637">
        <f t="shared" si="138"/>
        <v>273065.10000000003</v>
      </c>
      <c r="N2517" s="664"/>
      <c r="O2517" s="659" t="s">
        <v>3645</v>
      </c>
      <c r="P2517" s="658" t="s">
        <v>1163</v>
      </c>
      <c r="Q2517" s="660" t="s">
        <v>271</v>
      </c>
      <c r="R2517" s="658" t="s">
        <v>73</v>
      </c>
      <c r="S2517" s="658" t="s">
        <v>1076</v>
      </c>
    </row>
    <row r="2518" spans="1:19" s="34" customFormat="1" ht="20.25" customHeight="1">
      <c r="A2518" s="658" t="s">
        <v>3562</v>
      </c>
      <c r="B2518" s="659" t="s">
        <v>3646</v>
      </c>
      <c r="C2518" s="660" t="s">
        <v>908</v>
      </c>
      <c r="D2518" s="661" t="s">
        <v>495</v>
      </c>
      <c r="E2518" s="662"/>
      <c r="F2518" s="658" t="s">
        <v>880</v>
      </c>
      <c r="G2518" s="658"/>
      <c r="H2518" s="663">
        <v>7</v>
      </c>
      <c r="I2518" s="663">
        <v>3666.7</v>
      </c>
      <c r="J2518" s="663">
        <v>0</v>
      </c>
      <c r="K2518" s="636">
        <f t="shared" si="136"/>
        <v>0</v>
      </c>
      <c r="L2518" s="636">
        <f t="shared" si="137"/>
        <v>0</v>
      </c>
      <c r="M2518" s="637">
        <f t="shared" si="138"/>
        <v>25666.899999999998</v>
      </c>
      <c r="N2518" s="664"/>
      <c r="O2518" s="659" t="s">
        <v>3645</v>
      </c>
      <c r="P2518" s="658" t="s">
        <v>1163</v>
      </c>
      <c r="Q2518" s="660" t="s">
        <v>336</v>
      </c>
      <c r="R2518" s="658" t="s">
        <v>73</v>
      </c>
      <c r="S2518" s="658" t="s">
        <v>1076</v>
      </c>
    </row>
    <row r="2519" spans="1:19" s="34" customFormat="1" ht="20.25" customHeight="1">
      <c r="A2519" s="658" t="s">
        <v>3562</v>
      </c>
      <c r="B2519" s="659" t="s">
        <v>3646</v>
      </c>
      <c r="C2519" s="660" t="s">
        <v>908</v>
      </c>
      <c r="D2519" s="661" t="s">
        <v>495</v>
      </c>
      <c r="E2519" s="662"/>
      <c r="F2519" s="658" t="s">
        <v>880</v>
      </c>
      <c r="G2519" s="658"/>
      <c r="H2519" s="663">
        <v>7</v>
      </c>
      <c r="I2519" s="663">
        <v>3666.7</v>
      </c>
      <c r="J2519" s="663">
        <v>0</v>
      </c>
      <c r="K2519" s="636">
        <f t="shared" si="136"/>
        <v>0</v>
      </c>
      <c r="L2519" s="636">
        <f t="shared" si="137"/>
        <v>0</v>
      </c>
      <c r="M2519" s="637">
        <f t="shared" si="138"/>
        <v>25666.899999999998</v>
      </c>
      <c r="N2519" s="664"/>
      <c r="O2519" s="659" t="s">
        <v>3645</v>
      </c>
      <c r="P2519" s="658" t="s">
        <v>1163</v>
      </c>
      <c r="Q2519" s="660" t="s">
        <v>336</v>
      </c>
      <c r="R2519" s="658" t="s">
        <v>73</v>
      </c>
      <c r="S2519" s="658" t="s">
        <v>1076</v>
      </c>
    </row>
    <row r="2520" spans="1:19" s="34" customFormat="1" ht="20.25" customHeight="1">
      <c r="A2520" s="658" t="s">
        <v>3562</v>
      </c>
      <c r="B2520" s="659" t="s">
        <v>3646</v>
      </c>
      <c r="C2520" s="660" t="s">
        <v>908</v>
      </c>
      <c r="D2520" s="661" t="s">
        <v>495</v>
      </c>
      <c r="E2520" s="662"/>
      <c r="F2520" s="658" t="s">
        <v>881</v>
      </c>
      <c r="G2520" s="658"/>
      <c r="H2520" s="663">
        <v>7</v>
      </c>
      <c r="I2520" s="663">
        <v>11000</v>
      </c>
      <c r="J2520" s="663">
        <v>0</v>
      </c>
      <c r="K2520" s="636">
        <f t="shared" si="136"/>
        <v>0</v>
      </c>
      <c r="L2520" s="636">
        <f t="shared" si="137"/>
        <v>0</v>
      </c>
      <c r="M2520" s="637">
        <f t="shared" si="138"/>
        <v>77000</v>
      </c>
      <c r="N2520" s="664"/>
      <c r="O2520" s="659" t="s">
        <v>3645</v>
      </c>
      <c r="P2520" s="658" t="s">
        <v>1163</v>
      </c>
      <c r="Q2520" s="660" t="s">
        <v>336</v>
      </c>
      <c r="R2520" s="658" t="s">
        <v>73</v>
      </c>
      <c r="S2520" s="658" t="s">
        <v>1076</v>
      </c>
    </row>
    <row r="2521" spans="1:19" s="34" customFormat="1" ht="20.25" customHeight="1">
      <c r="A2521" s="658" t="s">
        <v>3562</v>
      </c>
      <c r="B2521" s="659" t="s">
        <v>3646</v>
      </c>
      <c r="C2521" s="660" t="s">
        <v>908</v>
      </c>
      <c r="D2521" s="661" t="s">
        <v>495</v>
      </c>
      <c r="E2521" s="662"/>
      <c r="F2521" s="658" t="s">
        <v>882</v>
      </c>
      <c r="G2521" s="658"/>
      <c r="H2521" s="663">
        <v>7</v>
      </c>
      <c r="I2521" s="663">
        <v>8657.4</v>
      </c>
      <c r="J2521" s="663">
        <v>0</v>
      </c>
      <c r="K2521" s="636">
        <f t="shared" si="136"/>
        <v>0</v>
      </c>
      <c r="L2521" s="636">
        <f t="shared" si="137"/>
        <v>0</v>
      </c>
      <c r="M2521" s="637">
        <f t="shared" si="138"/>
        <v>60601.799999999996</v>
      </c>
      <c r="N2521" s="664"/>
      <c r="O2521" s="659" t="s">
        <v>3645</v>
      </c>
      <c r="P2521" s="658" t="s">
        <v>1163</v>
      </c>
      <c r="Q2521" s="660" t="s">
        <v>336</v>
      </c>
      <c r="R2521" s="658" t="s">
        <v>73</v>
      </c>
      <c r="S2521" s="658" t="s">
        <v>1076</v>
      </c>
    </row>
    <row r="2522" spans="1:19" s="34" customFormat="1" ht="20.25" customHeight="1">
      <c r="A2522" s="658" t="s">
        <v>3562</v>
      </c>
      <c r="B2522" s="659" t="s">
        <v>3646</v>
      </c>
      <c r="C2522" s="660" t="s">
        <v>908</v>
      </c>
      <c r="D2522" s="661" t="s">
        <v>495</v>
      </c>
      <c r="E2522" s="662"/>
      <c r="F2522" s="658" t="s">
        <v>75</v>
      </c>
      <c r="G2522" s="658"/>
      <c r="H2522" s="663">
        <v>1</v>
      </c>
      <c r="I2522" s="663">
        <v>40581.800000000003</v>
      </c>
      <c r="J2522" s="663">
        <v>0</v>
      </c>
      <c r="K2522" s="636">
        <f t="shared" si="136"/>
        <v>0</v>
      </c>
      <c r="L2522" s="636">
        <f t="shared" si="137"/>
        <v>0</v>
      </c>
      <c r="M2522" s="637">
        <f t="shared" si="138"/>
        <v>40581.800000000003</v>
      </c>
      <c r="N2522" s="664"/>
      <c r="O2522" s="659" t="s">
        <v>3647</v>
      </c>
      <c r="P2522" s="658" t="s">
        <v>1163</v>
      </c>
      <c r="Q2522" s="660" t="s">
        <v>272</v>
      </c>
      <c r="R2522" s="658" t="s">
        <v>73</v>
      </c>
      <c r="S2522" s="658" t="s">
        <v>1076</v>
      </c>
    </row>
    <row r="2523" spans="1:19" s="34" customFormat="1" ht="20.25" customHeight="1">
      <c r="A2523" s="658" t="s">
        <v>3562</v>
      </c>
      <c r="B2523" s="659" t="s">
        <v>3646</v>
      </c>
      <c r="C2523" s="660" t="s">
        <v>908</v>
      </c>
      <c r="D2523" s="661" t="s">
        <v>495</v>
      </c>
      <c r="E2523" s="662"/>
      <c r="F2523" s="658" t="s">
        <v>1580</v>
      </c>
      <c r="G2523" s="658"/>
      <c r="H2523" s="663">
        <v>1</v>
      </c>
      <c r="I2523" s="663">
        <v>9818.2000000000007</v>
      </c>
      <c r="J2523" s="663">
        <v>0</v>
      </c>
      <c r="K2523" s="636">
        <f t="shared" si="136"/>
        <v>0</v>
      </c>
      <c r="L2523" s="636">
        <f t="shared" si="137"/>
        <v>0</v>
      </c>
      <c r="M2523" s="637">
        <f t="shared" si="138"/>
        <v>9818.2000000000007</v>
      </c>
      <c r="N2523" s="664"/>
      <c r="O2523" s="659" t="s">
        <v>3647</v>
      </c>
      <c r="P2523" s="658" t="s">
        <v>1163</v>
      </c>
      <c r="Q2523" s="660" t="s">
        <v>336</v>
      </c>
      <c r="R2523" s="658" t="s">
        <v>73</v>
      </c>
      <c r="S2523" s="658" t="s">
        <v>1076</v>
      </c>
    </row>
    <row r="2524" spans="1:19" s="34" customFormat="1" ht="20.25" customHeight="1">
      <c r="A2524" s="658" t="s">
        <v>3562</v>
      </c>
      <c r="B2524" s="659" t="s">
        <v>3646</v>
      </c>
      <c r="C2524" s="660" t="s">
        <v>908</v>
      </c>
      <c r="D2524" s="661" t="s">
        <v>495</v>
      </c>
      <c r="E2524" s="662"/>
      <c r="F2524" s="658" t="s">
        <v>442</v>
      </c>
      <c r="G2524" s="658"/>
      <c r="H2524" s="663">
        <v>1</v>
      </c>
      <c r="I2524" s="663">
        <v>818.2</v>
      </c>
      <c r="J2524" s="663">
        <v>0</v>
      </c>
      <c r="K2524" s="636">
        <f t="shared" si="136"/>
        <v>0</v>
      </c>
      <c r="L2524" s="636">
        <f t="shared" si="137"/>
        <v>0</v>
      </c>
      <c r="M2524" s="637">
        <f t="shared" si="138"/>
        <v>818.2</v>
      </c>
      <c r="N2524" s="664"/>
      <c r="O2524" s="659" t="s">
        <v>3647</v>
      </c>
      <c r="P2524" s="658" t="s">
        <v>1163</v>
      </c>
      <c r="Q2524" s="660" t="s">
        <v>336</v>
      </c>
      <c r="R2524" s="658" t="s">
        <v>73</v>
      </c>
      <c r="S2524" s="658" t="s">
        <v>1076</v>
      </c>
    </row>
    <row r="2525" spans="1:19" s="34" customFormat="1" ht="20.25" customHeight="1">
      <c r="A2525" s="658" t="s">
        <v>3562</v>
      </c>
      <c r="B2525" s="659" t="s">
        <v>3646</v>
      </c>
      <c r="C2525" s="660" t="s">
        <v>908</v>
      </c>
      <c r="D2525" s="661" t="s">
        <v>495</v>
      </c>
      <c r="E2525" s="662"/>
      <c r="F2525" s="658" t="s">
        <v>85</v>
      </c>
      <c r="G2525" s="658"/>
      <c r="H2525" s="663">
        <v>1</v>
      </c>
      <c r="I2525" s="663">
        <v>12354.5</v>
      </c>
      <c r="J2525" s="663">
        <v>0</v>
      </c>
      <c r="K2525" s="636">
        <f t="shared" si="136"/>
        <v>0</v>
      </c>
      <c r="L2525" s="636">
        <f t="shared" si="137"/>
        <v>0</v>
      </c>
      <c r="M2525" s="637">
        <f t="shared" si="138"/>
        <v>12354.5</v>
      </c>
      <c r="N2525" s="664"/>
      <c r="O2525" s="659" t="s">
        <v>3647</v>
      </c>
      <c r="P2525" s="658" t="s">
        <v>1163</v>
      </c>
      <c r="Q2525" s="660" t="s">
        <v>336</v>
      </c>
      <c r="R2525" s="658" t="s">
        <v>73</v>
      </c>
      <c r="S2525" s="658" t="s">
        <v>1076</v>
      </c>
    </row>
    <row r="2526" spans="1:19" s="34" customFormat="1" ht="20.25" customHeight="1">
      <c r="A2526" s="658" t="s">
        <v>3562</v>
      </c>
      <c r="B2526" s="659" t="s">
        <v>3646</v>
      </c>
      <c r="C2526" s="660" t="s">
        <v>908</v>
      </c>
      <c r="D2526" s="661" t="s">
        <v>495</v>
      </c>
      <c r="E2526" s="662"/>
      <c r="F2526" s="658" t="s">
        <v>81</v>
      </c>
      <c r="G2526" s="658"/>
      <c r="H2526" s="663">
        <v>1</v>
      </c>
      <c r="I2526" s="663">
        <v>5727.3</v>
      </c>
      <c r="J2526" s="663">
        <v>0</v>
      </c>
      <c r="K2526" s="636">
        <f t="shared" si="136"/>
        <v>0</v>
      </c>
      <c r="L2526" s="636">
        <f t="shared" si="137"/>
        <v>0</v>
      </c>
      <c r="M2526" s="637">
        <f t="shared" si="138"/>
        <v>5727.3</v>
      </c>
      <c r="N2526" s="664"/>
      <c r="O2526" s="659" t="s">
        <v>3647</v>
      </c>
      <c r="P2526" s="658" t="s">
        <v>1163</v>
      </c>
      <c r="Q2526" s="660" t="s">
        <v>336</v>
      </c>
      <c r="R2526" s="658" t="s">
        <v>73</v>
      </c>
      <c r="S2526" s="658" t="s">
        <v>1076</v>
      </c>
    </row>
    <row r="2527" spans="1:19" s="34" customFormat="1" ht="20.25" customHeight="1">
      <c r="A2527" s="658" t="s">
        <v>3562</v>
      </c>
      <c r="B2527" s="659" t="s">
        <v>3646</v>
      </c>
      <c r="C2527" s="660" t="s">
        <v>908</v>
      </c>
      <c r="D2527" s="661" t="s">
        <v>495</v>
      </c>
      <c r="E2527" s="662"/>
      <c r="F2527" s="658" t="s">
        <v>337</v>
      </c>
      <c r="G2527" s="658"/>
      <c r="H2527" s="663">
        <v>1</v>
      </c>
      <c r="I2527" s="663">
        <v>15300</v>
      </c>
      <c r="J2527" s="663">
        <v>0</v>
      </c>
      <c r="K2527" s="636">
        <f t="shared" si="136"/>
        <v>0</v>
      </c>
      <c r="L2527" s="636">
        <f t="shared" si="137"/>
        <v>0</v>
      </c>
      <c r="M2527" s="637">
        <f t="shared" si="138"/>
        <v>15300</v>
      </c>
      <c r="N2527" s="664"/>
      <c r="O2527" s="659" t="s">
        <v>274</v>
      </c>
      <c r="P2527" s="658" t="s">
        <v>1163</v>
      </c>
      <c r="Q2527" s="660" t="s">
        <v>336</v>
      </c>
      <c r="R2527" s="658" t="s">
        <v>73</v>
      </c>
      <c r="S2527" s="658" t="s">
        <v>1076</v>
      </c>
    </row>
    <row r="2528" spans="1:19" s="34" customFormat="1" ht="20.25" customHeight="1">
      <c r="A2528" s="658" t="s">
        <v>3562</v>
      </c>
      <c r="B2528" s="659" t="s">
        <v>3646</v>
      </c>
      <c r="C2528" s="660" t="s">
        <v>908</v>
      </c>
      <c r="D2528" s="661" t="s">
        <v>495</v>
      </c>
      <c r="E2528" s="662"/>
      <c r="F2528" s="658" t="s">
        <v>76</v>
      </c>
      <c r="G2528" s="658"/>
      <c r="H2528" s="663">
        <v>2</v>
      </c>
      <c r="I2528" s="663">
        <v>59453.7</v>
      </c>
      <c r="J2528" s="663">
        <v>0</v>
      </c>
      <c r="K2528" s="636">
        <f t="shared" si="136"/>
        <v>0</v>
      </c>
      <c r="L2528" s="636">
        <f t="shared" si="137"/>
        <v>0</v>
      </c>
      <c r="M2528" s="637">
        <f t="shared" si="138"/>
        <v>118907.4</v>
      </c>
      <c r="N2528" s="664"/>
      <c r="O2528" s="659" t="s">
        <v>752</v>
      </c>
      <c r="P2528" s="658" t="s">
        <v>1163</v>
      </c>
      <c r="Q2528" s="660" t="s">
        <v>278</v>
      </c>
      <c r="R2528" s="658" t="s">
        <v>73</v>
      </c>
      <c r="S2528" s="658" t="s">
        <v>1076</v>
      </c>
    </row>
    <row r="2529" spans="1:19" s="34" customFormat="1" ht="20.25" customHeight="1">
      <c r="A2529" s="658" t="s">
        <v>3562</v>
      </c>
      <c r="B2529" s="659" t="s">
        <v>3646</v>
      </c>
      <c r="C2529" s="660" t="s">
        <v>908</v>
      </c>
      <c r="D2529" s="661" t="s">
        <v>495</v>
      </c>
      <c r="E2529" s="662"/>
      <c r="F2529" s="658" t="s">
        <v>880</v>
      </c>
      <c r="G2529" s="658"/>
      <c r="H2529" s="663">
        <v>2</v>
      </c>
      <c r="I2529" s="663">
        <v>3573.2</v>
      </c>
      <c r="J2529" s="663">
        <v>0</v>
      </c>
      <c r="K2529" s="636">
        <f t="shared" si="136"/>
        <v>0</v>
      </c>
      <c r="L2529" s="636">
        <f t="shared" si="137"/>
        <v>0</v>
      </c>
      <c r="M2529" s="637">
        <f t="shared" si="138"/>
        <v>7146.4</v>
      </c>
      <c r="N2529" s="664"/>
      <c r="O2529" s="659" t="s">
        <v>752</v>
      </c>
      <c r="P2529" s="658" t="s">
        <v>1163</v>
      </c>
      <c r="Q2529" s="660" t="s">
        <v>336</v>
      </c>
      <c r="R2529" s="658" t="s">
        <v>73</v>
      </c>
      <c r="S2529" s="658" t="s">
        <v>1076</v>
      </c>
    </row>
    <row r="2530" spans="1:19" s="34" customFormat="1" ht="20.25" customHeight="1">
      <c r="A2530" s="658" t="s">
        <v>3562</v>
      </c>
      <c r="B2530" s="659" t="s">
        <v>3646</v>
      </c>
      <c r="C2530" s="660" t="s">
        <v>908</v>
      </c>
      <c r="D2530" s="661" t="s">
        <v>495</v>
      </c>
      <c r="E2530" s="662"/>
      <c r="F2530" s="658" t="s">
        <v>880</v>
      </c>
      <c r="G2530" s="658"/>
      <c r="H2530" s="663">
        <v>2</v>
      </c>
      <c r="I2530" s="663">
        <v>3573.2</v>
      </c>
      <c r="J2530" s="663">
        <v>0</v>
      </c>
      <c r="K2530" s="636">
        <f t="shared" si="136"/>
        <v>0</v>
      </c>
      <c r="L2530" s="636">
        <f t="shared" si="137"/>
        <v>0</v>
      </c>
      <c r="M2530" s="637">
        <f t="shared" si="138"/>
        <v>7146.4</v>
      </c>
      <c r="N2530" s="664"/>
      <c r="O2530" s="659" t="s">
        <v>752</v>
      </c>
      <c r="P2530" s="658" t="s">
        <v>1163</v>
      </c>
      <c r="Q2530" s="660" t="s">
        <v>336</v>
      </c>
      <c r="R2530" s="658" t="s">
        <v>73</v>
      </c>
      <c r="S2530" s="658" t="s">
        <v>1076</v>
      </c>
    </row>
    <row r="2531" spans="1:19" s="34" customFormat="1" ht="20.25" customHeight="1">
      <c r="A2531" s="658" t="s">
        <v>3562</v>
      </c>
      <c r="B2531" s="659" t="s">
        <v>3646</v>
      </c>
      <c r="C2531" s="660" t="s">
        <v>908</v>
      </c>
      <c r="D2531" s="661" t="s">
        <v>495</v>
      </c>
      <c r="E2531" s="662"/>
      <c r="F2531" s="658" t="s">
        <v>985</v>
      </c>
      <c r="G2531" s="658"/>
      <c r="H2531" s="663">
        <v>11</v>
      </c>
      <c r="I2531" s="663">
        <v>7900</v>
      </c>
      <c r="J2531" s="663">
        <v>0</v>
      </c>
      <c r="K2531" s="636">
        <f t="shared" si="136"/>
        <v>0</v>
      </c>
      <c r="L2531" s="636">
        <f t="shared" si="137"/>
        <v>0</v>
      </c>
      <c r="M2531" s="637">
        <f t="shared" si="138"/>
        <v>86900</v>
      </c>
      <c r="N2531" s="664"/>
      <c r="O2531" s="659" t="s">
        <v>11</v>
      </c>
      <c r="P2531" s="658" t="s">
        <v>1163</v>
      </c>
      <c r="Q2531" s="660" t="s">
        <v>336</v>
      </c>
      <c r="R2531" s="658" t="s">
        <v>73</v>
      </c>
      <c r="S2531" s="658" t="s">
        <v>1076</v>
      </c>
    </row>
    <row r="2532" spans="1:19" s="34" customFormat="1" ht="20.25" customHeight="1">
      <c r="A2532" s="658" t="s">
        <v>3562</v>
      </c>
      <c r="B2532" s="659" t="s">
        <v>3646</v>
      </c>
      <c r="C2532" s="660" t="s">
        <v>908</v>
      </c>
      <c r="D2532" s="661" t="s">
        <v>495</v>
      </c>
      <c r="E2532" s="662"/>
      <c r="F2532" s="658" t="s">
        <v>367</v>
      </c>
      <c r="G2532" s="658"/>
      <c r="H2532" s="663">
        <v>1</v>
      </c>
      <c r="I2532" s="663">
        <v>2995.5</v>
      </c>
      <c r="J2532" s="663">
        <v>0</v>
      </c>
      <c r="K2532" s="636">
        <f t="shared" si="136"/>
        <v>0</v>
      </c>
      <c r="L2532" s="636">
        <f t="shared" si="137"/>
        <v>0</v>
      </c>
      <c r="M2532" s="637">
        <f t="shared" si="138"/>
        <v>2995.5</v>
      </c>
      <c r="N2532" s="664"/>
      <c r="O2532" s="659" t="s">
        <v>3651</v>
      </c>
      <c r="P2532" s="658" t="s">
        <v>1163</v>
      </c>
      <c r="Q2532" s="660" t="s">
        <v>336</v>
      </c>
      <c r="R2532" s="658" t="s">
        <v>73</v>
      </c>
      <c r="S2532" s="658" t="s">
        <v>1076</v>
      </c>
    </row>
    <row r="2533" spans="1:19" s="34" customFormat="1" ht="20.25" customHeight="1">
      <c r="A2533" s="658" t="s">
        <v>3562</v>
      </c>
      <c r="B2533" s="659" t="s">
        <v>3646</v>
      </c>
      <c r="C2533" s="660" t="s">
        <v>908</v>
      </c>
      <c r="D2533" s="661" t="s">
        <v>495</v>
      </c>
      <c r="E2533" s="662"/>
      <c r="F2533" s="658" t="s">
        <v>275</v>
      </c>
      <c r="G2533" s="658"/>
      <c r="H2533" s="663">
        <v>1</v>
      </c>
      <c r="I2533" s="663">
        <v>86487.1</v>
      </c>
      <c r="J2533" s="663">
        <v>0</v>
      </c>
      <c r="K2533" s="636">
        <f t="shared" si="136"/>
        <v>0</v>
      </c>
      <c r="L2533" s="636">
        <f t="shared" si="137"/>
        <v>0</v>
      </c>
      <c r="M2533" s="637">
        <f t="shared" si="138"/>
        <v>86487.1</v>
      </c>
      <c r="N2533" s="664"/>
      <c r="O2533" s="659" t="s">
        <v>3651</v>
      </c>
      <c r="P2533" s="658" t="s">
        <v>1163</v>
      </c>
      <c r="Q2533" s="660" t="s">
        <v>276</v>
      </c>
      <c r="R2533" s="658" t="s">
        <v>73</v>
      </c>
      <c r="S2533" s="658" t="s">
        <v>1076</v>
      </c>
    </row>
    <row r="2534" spans="1:19" s="34" customFormat="1" ht="20.25" customHeight="1">
      <c r="A2534" s="658" t="s">
        <v>3562</v>
      </c>
      <c r="B2534" s="659" t="s">
        <v>3646</v>
      </c>
      <c r="C2534" s="660" t="s">
        <v>908</v>
      </c>
      <c r="D2534" s="661" t="s">
        <v>495</v>
      </c>
      <c r="E2534" s="662"/>
      <c r="F2534" s="658" t="s">
        <v>1647</v>
      </c>
      <c r="G2534" s="658"/>
      <c r="H2534" s="663">
        <v>1</v>
      </c>
      <c r="I2534" s="663">
        <v>4357</v>
      </c>
      <c r="J2534" s="663">
        <v>0</v>
      </c>
      <c r="K2534" s="636">
        <f t="shared" si="136"/>
        <v>0</v>
      </c>
      <c r="L2534" s="636">
        <f t="shared" si="137"/>
        <v>0</v>
      </c>
      <c r="M2534" s="637">
        <f t="shared" si="138"/>
        <v>4357</v>
      </c>
      <c r="N2534" s="664"/>
      <c r="O2534" s="659" t="s">
        <v>3651</v>
      </c>
      <c r="P2534" s="658" t="s">
        <v>1163</v>
      </c>
      <c r="Q2534" s="660" t="s">
        <v>336</v>
      </c>
      <c r="R2534" s="658" t="s">
        <v>73</v>
      </c>
      <c r="S2534" s="658" t="s">
        <v>1076</v>
      </c>
    </row>
    <row r="2535" spans="1:19" s="34" customFormat="1" ht="20.25" customHeight="1">
      <c r="A2535" s="658" t="s">
        <v>3562</v>
      </c>
      <c r="B2535" s="659" t="s">
        <v>3646</v>
      </c>
      <c r="C2535" s="660" t="s">
        <v>908</v>
      </c>
      <c r="D2535" s="661" t="s">
        <v>495</v>
      </c>
      <c r="E2535" s="662"/>
      <c r="F2535" s="658" t="s">
        <v>81</v>
      </c>
      <c r="G2535" s="658"/>
      <c r="H2535" s="663">
        <v>1</v>
      </c>
      <c r="I2535" s="663">
        <v>3812.4</v>
      </c>
      <c r="J2535" s="663">
        <v>0</v>
      </c>
      <c r="K2535" s="636">
        <f t="shared" si="136"/>
        <v>0</v>
      </c>
      <c r="L2535" s="636">
        <f t="shared" si="137"/>
        <v>0</v>
      </c>
      <c r="M2535" s="637">
        <f t="shared" si="138"/>
        <v>3812.4</v>
      </c>
      <c r="N2535" s="664"/>
      <c r="O2535" s="659" t="s">
        <v>3651</v>
      </c>
      <c r="P2535" s="658" t="s">
        <v>1163</v>
      </c>
      <c r="Q2535" s="660" t="s">
        <v>336</v>
      </c>
      <c r="R2535" s="658" t="s">
        <v>73</v>
      </c>
      <c r="S2535" s="658" t="s">
        <v>1076</v>
      </c>
    </row>
    <row r="2536" spans="1:19" s="34" customFormat="1" ht="20.25" customHeight="1">
      <c r="A2536" s="658" t="s">
        <v>3562</v>
      </c>
      <c r="B2536" s="659" t="s">
        <v>3646</v>
      </c>
      <c r="C2536" s="660" t="s">
        <v>908</v>
      </c>
      <c r="D2536" s="661" t="s">
        <v>495</v>
      </c>
      <c r="E2536" s="662"/>
      <c r="F2536" s="658" t="s">
        <v>82</v>
      </c>
      <c r="G2536" s="658"/>
      <c r="H2536" s="663">
        <v>1</v>
      </c>
      <c r="I2536" s="663">
        <v>10348</v>
      </c>
      <c r="J2536" s="663">
        <v>0</v>
      </c>
      <c r="K2536" s="636">
        <f t="shared" si="136"/>
        <v>0</v>
      </c>
      <c r="L2536" s="636">
        <f t="shared" si="137"/>
        <v>0</v>
      </c>
      <c r="M2536" s="637">
        <f t="shared" si="138"/>
        <v>10348</v>
      </c>
      <c r="N2536" s="664"/>
      <c r="O2536" s="659" t="s">
        <v>3651</v>
      </c>
      <c r="P2536" s="658" t="s">
        <v>1163</v>
      </c>
      <c r="Q2536" s="660" t="s">
        <v>336</v>
      </c>
      <c r="R2536" s="658" t="s">
        <v>73</v>
      </c>
      <c r="S2536" s="658" t="s">
        <v>1076</v>
      </c>
    </row>
    <row r="2537" spans="1:19" s="34" customFormat="1" ht="20.25" customHeight="1">
      <c r="A2537" s="658" t="s">
        <v>3562</v>
      </c>
      <c r="B2537" s="659" t="s">
        <v>3646</v>
      </c>
      <c r="C2537" s="660" t="s">
        <v>908</v>
      </c>
      <c r="D2537" s="661" t="s">
        <v>495</v>
      </c>
      <c r="E2537" s="662"/>
      <c r="F2537" s="658" t="s">
        <v>337</v>
      </c>
      <c r="G2537" s="658"/>
      <c r="H2537" s="663">
        <v>531</v>
      </c>
      <c r="I2537" s="663">
        <v>16200</v>
      </c>
      <c r="J2537" s="663">
        <v>0</v>
      </c>
      <c r="K2537" s="636">
        <f t="shared" si="136"/>
        <v>0</v>
      </c>
      <c r="L2537" s="636">
        <f t="shared" si="137"/>
        <v>0</v>
      </c>
      <c r="M2537" s="637">
        <f t="shared" si="138"/>
        <v>8602200</v>
      </c>
      <c r="N2537" s="664"/>
      <c r="O2537" s="659" t="s">
        <v>11</v>
      </c>
      <c r="P2537" s="658" t="s">
        <v>1163</v>
      </c>
      <c r="Q2537" s="660" t="s">
        <v>336</v>
      </c>
      <c r="R2537" s="658" t="s">
        <v>73</v>
      </c>
      <c r="S2537" s="658" t="s">
        <v>1076</v>
      </c>
    </row>
    <row r="2538" spans="1:19" s="34" customFormat="1" ht="20.25" customHeight="1">
      <c r="A2538" s="658" t="s">
        <v>1214</v>
      </c>
      <c r="B2538" s="659" t="s">
        <v>3652</v>
      </c>
      <c r="C2538" s="660" t="s">
        <v>1394</v>
      </c>
      <c r="D2538" s="661" t="s">
        <v>990</v>
      </c>
      <c r="E2538" s="662"/>
      <c r="F2538" s="658" t="s">
        <v>275</v>
      </c>
      <c r="G2538" s="658"/>
      <c r="H2538" s="663">
        <v>715</v>
      </c>
      <c r="I2538" s="663">
        <v>99802.5</v>
      </c>
      <c r="J2538" s="663">
        <v>0</v>
      </c>
      <c r="K2538" s="636">
        <f t="shared" si="136"/>
        <v>0</v>
      </c>
      <c r="L2538" s="636">
        <f t="shared" si="137"/>
        <v>0</v>
      </c>
      <c r="M2538" s="637">
        <f t="shared" si="138"/>
        <v>71358787.5</v>
      </c>
      <c r="N2538" s="664"/>
      <c r="O2538" s="659" t="s">
        <v>3653</v>
      </c>
      <c r="P2538" s="658" t="s">
        <v>761</v>
      </c>
      <c r="Q2538" s="660" t="s">
        <v>276</v>
      </c>
      <c r="R2538" s="658" t="s">
        <v>73</v>
      </c>
      <c r="S2538" s="658" t="s">
        <v>237</v>
      </c>
    </row>
    <row r="2539" spans="1:19" s="34" customFormat="1" ht="20.25" customHeight="1">
      <c r="A2539" s="658" t="s">
        <v>1214</v>
      </c>
      <c r="B2539" s="659" t="s">
        <v>3654</v>
      </c>
      <c r="C2539" s="660" t="s">
        <v>1394</v>
      </c>
      <c r="D2539" s="661" t="s">
        <v>990</v>
      </c>
      <c r="E2539" s="662"/>
      <c r="F2539" s="658" t="s">
        <v>387</v>
      </c>
      <c r="G2539" s="658"/>
      <c r="H2539" s="663">
        <v>715</v>
      </c>
      <c r="I2539" s="663">
        <v>17133.5</v>
      </c>
      <c r="J2539" s="663">
        <v>0</v>
      </c>
      <c r="K2539" s="636">
        <f t="shared" si="136"/>
        <v>0</v>
      </c>
      <c r="L2539" s="636">
        <f t="shared" si="137"/>
        <v>0</v>
      </c>
      <c r="M2539" s="637">
        <f t="shared" si="138"/>
        <v>12250452.5</v>
      </c>
      <c r="N2539" s="664"/>
      <c r="O2539" s="659" t="s">
        <v>3653</v>
      </c>
      <c r="P2539" s="658" t="s">
        <v>761</v>
      </c>
      <c r="Q2539" s="660" t="s">
        <v>336</v>
      </c>
      <c r="R2539" s="658" t="s">
        <v>73</v>
      </c>
      <c r="S2539" s="658" t="s">
        <v>237</v>
      </c>
    </row>
    <row r="2540" spans="1:19" s="34" customFormat="1" ht="20.25" customHeight="1">
      <c r="A2540" s="658" t="s">
        <v>1214</v>
      </c>
      <c r="B2540" s="659" t="s">
        <v>3654</v>
      </c>
      <c r="C2540" s="660" t="s">
        <v>1394</v>
      </c>
      <c r="D2540" s="661" t="s">
        <v>990</v>
      </c>
      <c r="E2540" s="662"/>
      <c r="F2540" s="658" t="s">
        <v>82</v>
      </c>
      <c r="G2540" s="658"/>
      <c r="H2540" s="663">
        <v>715</v>
      </c>
      <c r="I2540" s="663">
        <v>13564</v>
      </c>
      <c r="J2540" s="663">
        <v>0</v>
      </c>
      <c r="K2540" s="636">
        <f t="shared" si="136"/>
        <v>0</v>
      </c>
      <c r="L2540" s="636">
        <f t="shared" si="137"/>
        <v>0</v>
      </c>
      <c r="M2540" s="637">
        <f t="shared" si="138"/>
        <v>9698260</v>
      </c>
      <c r="N2540" s="664"/>
      <c r="O2540" s="659" t="s">
        <v>3653</v>
      </c>
      <c r="P2540" s="658" t="s">
        <v>761</v>
      </c>
      <c r="Q2540" s="660" t="s">
        <v>336</v>
      </c>
      <c r="R2540" s="658" t="s">
        <v>73</v>
      </c>
      <c r="S2540" s="658" t="s">
        <v>237</v>
      </c>
    </row>
    <row r="2541" spans="1:19" s="34" customFormat="1" ht="20.25" customHeight="1">
      <c r="A2541" s="658" t="s">
        <v>1214</v>
      </c>
      <c r="B2541" s="659" t="s">
        <v>3654</v>
      </c>
      <c r="C2541" s="660" t="s">
        <v>1394</v>
      </c>
      <c r="D2541" s="661" t="s">
        <v>990</v>
      </c>
      <c r="E2541" s="662"/>
      <c r="F2541" s="658" t="s">
        <v>413</v>
      </c>
      <c r="G2541" s="658"/>
      <c r="H2541" s="663">
        <v>1305</v>
      </c>
      <c r="I2541" s="663">
        <v>128164.6</v>
      </c>
      <c r="J2541" s="663">
        <v>0</v>
      </c>
      <c r="K2541" s="636">
        <f t="shared" si="136"/>
        <v>0</v>
      </c>
      <c r="L2541" s="636">
        <f t="shared" si="137"/>
        <v>0</v>
      </c>
      <c r="M2541" s="637">
        <f t="shared" si="138"/>
        <v>167254803</v>
      </c>
      <c r="N2541" s="664"/>
      <c r="O2541" s="659" t="s">
        <v>3655</v>
      </c>
      <c r="P2541" s="658" t="s">
        <v>761</v>
      </c>
      <c r="Q2541" s="660" t="s">
        <v>278</v>
      </c>
      <c r="R2541" s="658" t="s">
        <v>73</v>
      </c>
      <c r="S2541" s="658" t="s">
        <v>237</v>
      </c>
    </row>
    <row r="2542" spans="1:19" s="34" customFormat="1" ht="20.25" customHeight="1">
      <c r="A2542" s="658" t="s">
        <v>1214</v>
      </c>
      <c r="B2542" s="659" t="s">
        <v>3654</v>
      </c>
      <c r="C2542" s="660" t="s">
        <v>1394</v>
      </c>
      <c r="D2542" s="661" t="s">
        <v>990</v>
      </c>
      <c r="E2542" s="662"/>
      <c r="F2542" s="658" t="s">
        <v>880</v>
      </c>
      <c r="G2542" s="658"/>
      <c r="H2542" s="663">
        <v>1305</v>
      </c>
      <c r="I2542" s="663">
        <v>3417.7</v>
      </c>
      <c r="J2542" s="663">
        <v>0</v>
      </c>
      <c r="K2542" s="636">
        <f t="shared" si="136"/>
        <v>0</v>
      </c>
      <c r="L2542" s="636">
        <f t="shared" si="137"/>
        <v>0</v>
      </c>
      <c r="M2542" s="637">
        <f t="shared" si="138"/>
        <v>4460098.5</v>
      </c>
      <c r="N2542" s="664"/>
      <c r="O2542" s="659" t="s">
        <v>3655</v>
      </c>
      <c r="P2542" s="658" t="s">
        <v>761</v>
      </c>
      <c r="Q2542" s="660" t="s">
        <v>336</v>
      </c>
      <c r="R2542" s="658" t="s">
        <v>73</v>
      </c>
      <c r="S2542" s="658" t="s">
        <v>237</v>
      </c>
    </row>
    <row r="2543" spans="1:19" s="34" customFormat="1" ht="20.25" customHeight="1">
      <c r="A2543" s="658" t="s">
        <v>1214</v>
      </c>
      <c r="B2543" s="659" t="s">
        <v>3654</v>
      </c>
      <c r="C2543" s="660" t="s">
        <v>1394</v>
      </c>
      <c r="D2543" s="661" t="s">
        <v>990</v>
      </c>
      <c r="E2543" s="662"/>
      <c r="F2543" s="658" t="s">
        <v>880</v>
      </c>
      <c r="G2543" s="658"/>
      <c r="H2543" s="663">
        <v>1305</v>
      </c>
      <c r="I2543" s="663">
        <v>3417.7</v>
      </c>
      <c r="J2543" s="663">
        <v>0</v>
      </c>
      <c r="K2543" s="636">
        <f t="shared" si="136"/>
        <v>0</v>
      </c>
      <c r="L2543" s="636">
        <f t="shared" si="137"/>
        <v>0</v>
      </c>
      <c r="M2543" s="637">
        <f t="shared" si="138"/>
        <v>4460098.5</v>
      </c>
      <c r="N2543" s="664"/>
      <c r="O2543" s="659" t="s">
        <v>3655</v>
      </c>
      <c r="P2543" s="658" t="s">
        <v>761</v>
      </c>
      <c r="Q2543" s="660" t="s">
        <v>336</v>
      </c>
      <c r="R2543" s="658" t="s">
        <v>73</v>
      </c>
      <c r="S2543" s="658" t="s">
        <v>237</v>
      </c>
    </row>
    <row r="2544" spans="1:19" s="34" customFormat="1" ht="20.25" customHeight="1">
      <c r="A2544" s="658" t="s">
        <v>1214</v>
      </c>
      <c r="B2544" s="659" t="s">
        <v>3654</v>
      </c>
      <c r="C2544" s="660" t="s">
        <v>1394</v>
      </c>
      <c r="D2544" s="661" t="s">
        <v>990</v>
      </c>
      <c r="E2544" s="662"/>
      <c r="F2544" s="658" t="s">
        <v>1004</v>
      </c>
      <c r="G2544" s="658"/>
      <c r="H2544" s="663">
        <v>1305</v>
      </c>
      <c r="I2544" s="663">
        <v>7851.7</v>
      </c>
      <c r="J2544" s="663">
        <v>0</v>
      </c>
      <c r="K2544" s="636">
        <f t="shared" si="136"/>
        <v>0</v>
      </c>
      <c r="L2544" s="636">
        <f t="shared" si="137"/>
        <v>0</v>
      </c>
      <c r="M2544" s="637">
        <f t="shared" si="138"/>
        <v>10246468.5</v>
      </c>
      <c r="N2544" s="664"/>
      <c r="O2544" s="659" t="s">
        <v>3656</v>
      </c>
      <c r="P2544" s="658" t="s">
        <v>761</v>
      </c>
      <c r="Q2544" s="660" t="s">
        <v>336</v>
      </c>
      <c r="R2544" s="658" t="s">
        <v>73</v>
      </c>
      <c r="S2544" s="658" t="s">
        <v>237</v>
      </c>
    </row>
    <row r="2545" spans="1:19" s="34" customFormat="1" ht="20.25" customHeight="1">
      <c r="A2545" s="658" t="s">
        <v>1214</v>
      </c>
      <c r="B2545" s="659" t="s">
        <v>3654</v>
      </c>
      <c r="C2545" s="660" t="s">
        <v>1394</v>
      </c>
      <c r="D2545" s="661" t="s">
        <v>990</v>
      </c>
      <c r="E2545" s="662"/>
      <c r="F2545" s="658" t="s">
        <v>81</v>
      </c>
      <c r="G2545" s="658"/>
      <c r="H2545" s="663">
        <v>1305</v>
      </c>
      <c r="I2545" s="663">
        <v>5642.4</v>
      </c>
      <c r="J2545" s="663">
        <v>0</v>
      </c>
      <c r="K2545" s="636">
        <f t="shared" si="136"/>
        <v>0</v>
      </c>
      <c r="L2545" s="636">
        <f t="shared" si="137"/>
        <v>0</v>
      </c>
      <c r="M2545" s="637">
        <f t="shared" si="138"/>
        <v>7363331.9999999991</v>
      </c>
      <c r="N2545" s="664"/>
      <c r="O2545" s="659" t="s">
        <v>3656</v>
      </c>
      <c r="P2545" s="658" t="s">
        <v>761</v>
      </c>
      <c r="Q2545" s="660" t="s">
        <v>336</v>
      </c>
      <c r="R2545" s="658" t="s">
        <v>73</v>
      </c>
      <c r="S2545" s="658" t="s">
        <v>237</v>
      </c>
    </row>
    <row r="2546" spans="1:19" s="34" customFormat="1" ht="20.25" customHeight="1">
      <c r="A2546" s="658" t="s">
        <v>1214</v>
      </c>
      <c r="B2546" s="659" t="s">
        <v>3654</v>
      </c>
      <c r="C2546" s="660" t="s">
        <v>1394</v>
      </c>
      <c r="D2546" s="661" t="s">
        <v>990</v>
      </c>
      <c r="E2546" s="662"/>
      <c r="F2546" s="658" t="s">
        <v>84</v>
      </c>
      <c r="G2546" s="658"/>
      <c r="H2546" s="663">
        <v>1305</v>
      </c>
      <c r="I2546" s="663">
        <v>6526.1</v>
      </c>
      <c r="J2546" s="663">
        <v>0</v>
      </c>
      <c r="K2546" s="636">
        <f t="shared" si="136"/>
        <v>0</v>
      </c>
      <c r="L2546" s="636">
        <f t="shared" si="137"/>
        <v>0</v>
      </c>
      <c r="M2546" s="637">
        <f t="shared" si="138"/>
        <v>8516560.5</v>
      </c>
      <c r="N2546" s="664"/>
      <c r="O2546" s="659" t="s">
        <v>3656</v>
      </c>
      <c r="P2546" s="658" t="s">
        <v>761</v>
      </c>
      <c r="Q2546" s="660" t="s">
        <v>336</v>
      </c>
      <c r="R2546" s="658" t="s">
        <v>73</v>
      </c>
      <c r="S2546" s="658" t="s">
        <v>237</v>
      </c>
    </row>
    <row r="2547" spans="1:19" s="34" customFormat="1" ht="20.25" customHeight="1">
      <c r="A2547" s="658" t="s">
        <v>1214</v>
      </c>
      <c r="B2547" s="659" t="s">
        <v>3654</v>
      </c>
      <c r="C2547" s="660" t="s">
        <v>1394</v>
      </c>
      <c r="D2547" s="661" t="s">
        <v>990</v>
      </c>
      <c r="E2547" s="662"/>
      <c r="F2547" s="658" t="s">
        <v>442</v>
      </c>
      <c r="G2547" s="658"/>
      <c r="H2547" s="663">
        <v>1305</v>
      </c>
      <c r="I2547" s="663">
        <v>679.8</v>
      </c>
      <c r="J2547" s="663">
        <v>0</v>
      </c>
      <c r="K2547" s="636">
        <f t="shared" si="136"/>
        <v>0</v>
      </c>
      <c r="L2547" s="636">
        <f t="shared" si="137"/>
        <v>0</v>
      </c>
      <c r="M2547" s="637">
        <f t="shared" si="138"/>
        <v>887138.99999999988</v>
      </c>
      <c r="N2547" s="664"/>
      <c r="O2547" s="659" t="s">
        <v>3656</v>
      </c>
      <c r="P2547" s="658" t="s">
        <v>761</v>
      </c>
      <c r="Q2547" s="660" t="s">
        <v>336</v>
      </c>
      <c r="R2547" s="658" t="s">
        <v>73</v>
      </c>
      <c r="S2547" s="658" t="s">
        <v>237</v>
      </c>
    </row>
    <row r="2548" spans="1:19" s="34" customFormat="1" ht="20.25" customHeight="1">
      <c r="A2548" s="658" t="s">
        <v>1214</v>
      </c>
      <c r="B2548" s="659" t="s">
        <v>3654</v>
      </c>
      <c r="C2548" s="660" t="s">
        <v>1394</v>
      </c>
      <c r="D2548" s="661" t="s">
        <v>990</v>
      </c>
      <c r="E2548" s="662"/>
      <c r="F2548" s="658" t="s">
        <v>985</v>
      </c>
      <c r="G2548" s="658"/>
      <c r="H2548" s="663">
        <v>2610</v>
      </c>
      <c r="I2548" s="663">
        <v>7200</v>
      </c>
      <c r="J2548" s="663">
        <v>0</v>
      </c>
      <c r="K2548" s="636">
        <f t="shared" si="136"/>
        <v>0</v>
      </c>
      <c r="L2548" s="636">
        <f t="shared" si="137"/>
        <v>0</v>
      </c>
      <c r="M2548" s="637">
        <f t="shared" si="138"/>
        <v>18792000</v>
      </c>
      <c r="N2548" s="664"/>
      <c r="O2548" s="659" t="s">
        <v>3310</v>
      </c>
      <c r="P2548" s="658" t="s">
        <v>761</v>
      </c>
      <c r="Q2548" s="660" t="s">
        <v>336</v>
      </c>
      <c r="R2548" s="658" t="s">
        <v>73</v>
      </c>
      <c r="S2548" s="658" t="s">
        <v>237</v>
      </c>
    </row>
    <row r="2549" spans="1:19" s="34" customFormat="1" ht="20.25" customHeight="1">
      <c r="A2549" s="658" t="s">
        <v>1214</v>
      </c>
      <c r="B2549" s="659" t="s">
        <v>3654</v>
      </c>
      <c r="C2549" s="660" t="s">
        <v>1394</v>
      </c>
      <c r="D2549" s="661" t="s">
        <v>990</v>
      </c>
      <c r="E2549" s="662"/>
      <c r="F2549" s="658" t="s">
        <v>1004</v>
      </c>
      <c r="G2549" s="658"/>
      <c r="H2549" s="663">
        <v>1305</v>
      </c>
      <c r="I2549" s="663">
        <v>12600</v>
      </c>
      <c r="J2549" s="663">
        <v>0</v>
      </c>
      <c r="K2549" s="636">
        <f t="shared" si="136"/>
        <v>0</v>
      </c>
      <c r="L2549" s="636">
        <f t="shared" si="137"/>
        <v>0</v>
      </c>
      <c r="M2549" s="637">
        <f t="shared" si="138"/>
        <v>16443000</v>
      </c>
      <c r="N2549" s="664"/>
      <c r="O2549" s="659" t="s">
        <v>11</v>
      </c>
      <c r="P2549" s="658" t="s">
        <v>761</v>
      </c>
      <c r="Q2549" s="660" t="s">
        <v>336</v>
      </c>
      <c r="R2549" s="658" t="s">
        <v>73</v>
      </c>
      <c r="S2549" s="658" t="s">
        <v>237</v>
      </c>
    </row>
    <row r="2550" spans="1:19" s="34" customFormat="1" ht="20.25" customHeight="1">
      <c r="A2550" s="658" t="s">
        <v>1214</v>
      </c>
      <c r="B2550" s="659" t="s">
        <v>3654</v>
      </c>
      <c r="C2550" s="660" t="s">
        <v>1394</v>
      </c>
      <c r="D2550" s="661" t="s">
        <v>990</v>
      </c>
      <c r="E2550" s="662"/>
      <c r="F2550" s="658" t="s">
        <v>880</v>
      </c>
      <c r="G2550" s="658"/>
      <c r="H2550" s="663">
        <v>2020</v>
      </c>
      <c r="I2550" s="663">
        <v>2692.8</v>
      </c>
      <c r="J2550" s="663">
        <v>0</v>
      </c>
      <c r="K2550" s="636">
        <f t="shared" si="136"/>
        <v>0</v>
      </c>
      <c r="L2550" s="636">
        <f t="shared" si="137"/>
        <v>0</v>
      </c>
      <c r="M2550" s="637">
        <f t="shared" si="138"/>
        <v>5439456</v>
      </c>
      <c r="N2550" s="664"/>
      <c r="O2550" s="659" t="s">
        <v>2577</v>
      </c>
      <c r="P2550" s="658" t="s">
        <v>761</v>
      </c>
      <c r="Q2550" s="660" t="s">
        <v>336</v>
      </c>
      <c r="R2550" s="658" t="s">
        <v>73</v>
      </c>
      <c r="S2550" s="658" t="s">
        <v>237</v>
      </c>
    </row>
    <row r="2551" spans="1:19" s="34" customFormat="1" ht="20.25" customHeight="1">
      <c r="A2551" s="658" t="s">
        <v>1214</v>
      </c>
      <c r="B2551" s="659" t="s">
        <v>3654</v>
      </c>
      <c r="C2551" s="660" t="s">
        <v>1394</v>
      </c>
      <c r="D2551" s="661" t="s">
        <v>990</v>
      </c>
      <c r="E2551" s="662"/>
      <c r="F2551" s="658" t="s">
        <v>880</v>
      </c>
      <c r="G2551" s="658"/>
      <c r="H2551" s="663">
        <v>2020</v>
      </c>
      <c r="I2551" s="663">
        <v>2692.8</v>
      </c>
      <c r="J2551" s="663">
        <v>0</v>
      </c>
      <c r="K2551" s="636">
        <f t="shared" si="136"/>
        <v>0</v>
      </c>
      <c r="L2551" s="636">
        <f t="shared" si="137"/>
        <v>0</v>
      </c>
      <c r="M2551" s="637">
        <f t="shared" si="138"/>
        <v>5439456</v>
      </c>
      <c r="N2551" s="664"/>
      <c r="O2551" s="659" t="s">
        <v>2577</v>
      </c>
      <c r="P2551" s="658" t="s">
        <v>761</v>
      </c>
      <c r="Q2551" s="660" t="s">
        <v>336</v>
      </c>
      <c r="R2551" s="658" t="s">
        <v>73</v>
      </c>
      <c r="S2551" s="658" t="s">
        <v>237</v>
      </c>
    </row>
    <row r="2552" spans="1:19" s="34" customFormat="1" ht="20.25" customHeight="1">
      <c r="A2552" s="658" t="s">
        <v>1214</v>
      </c>
      <c r="B2552" s="659" t="s">
        <v>3654</v>
      </c>
      <c r="C2552" s="660" t="s">
        <v>1394</v>
      </c>
      <c r="D2552" s="661" t="s">
        <v>990</v>
      </c>
      <c r="E2552" s="662"/>
      <c r="F2552" s="658" t="s">
        <v>881</v>
      </c>
      <c r="G2552" s="658"/>
      <c r="H2552" s="663">
        <v>2020</v>
      </c>
      <c r="I2552" s="663">
        <v>7629.5</v>
      </c>
      <c r="J2552" s="663">
        <v>0</v>
      </c>
      <c r="K2552" s="636">
        <f t="shared" si="136"/>
        <v>0</v>
      </c>
      <c r="L2552" s="636">
        <f t="shared" si="137"/>
        <v>0</v>
      </c>
      <c r="M2552" s="637">
        <f t="shared" si="138"/>
        <v>15411590</v>
      </c>
      <c r="N2552" s="664"/>
      <c r="O2552" s="659" t="s">
        <v>2577</v>
      </c>
      <c r="P2552" s="658" t="s">
        <v>761</v>
      </c>
      <c r="Q2552" s="660" t="s">
        <v>336</v>
      </c>
      <c r="R2552" s="658" t="s">
        <v>73</v>
      </c>
      <c r="S2552" s="658" t="s">
        <v>237</v>
      </c>
    </row>
    <row r="2553" spans="1:19" s="34" customFormat="1" ht="20.25" customHeight="1">
      <c r="A2553" s="658" t="s">
        <v>1214</v>
      </c>
      <c r="B2553" s="659" t="s">
        <v>3654</v>
      </c>
      <c r="C2553" s="660" t="s">
        <v>1394</v>
      </c>
      <c r="D2553" s="661" t="s">
        <v>990</v>
      </c>
      <c r="E2553" s="662"/>
      <c r="F2553" s="658" t="s">
        <v>882</v>
      </c>
      <c r="G2553" s="658"/>
      <c r="H2553" s="663">
        <v>2020</v>
      </c>
      <c r="I2553" s="663">
        <v>6357.9</v>
      </c>
      <c r="J2553" s="663">
        <v>0</v>
      </c>
      <c r="K2553" s="636">
        <f t="shared" si="136"/>
        <v>0</v>
      </c>
      <c r="L2553" s="636">
        <f t="shared" si="137"/>
        <v>0</v>
      </c>
      <c r="M2553" s="637">
        <f t="shared" si="138"/>
        <v>12842958</v>
      </c>
      <c r="N2553" s="664"/>
      <c r="O2553" s="659" t="s">
        <v>2577</v>
      </c>
      <c r="P2553" s="658" t="s">
        <v>761</v>
      </c>
      <c r="Q2553" s="660" t="s">
        <v>336</v>
      </c>
      <c r="R2553" s="658" t="s">
        <v>73</v>
      </c>
      <c r="S2553" s="658" t="s">
        <v>237</v>
      </c>
    </row>
    <row r="2554" spans="1:19" s="34" customFormat="1" ht="20.25" customHeight="1">
      <c r="A2554" s="658" t="s">
        <v>1214</v>
      </c>
      <c r="B2554" s="659" t="s">
        <v>3652</v>
      </c>
      <c r="C2554" s="660" t="s">
        <v>1394</v>
      </c>
      <c r="D2554" s="661" t="s">
        <v>990</v>
      </c>
      <c r="E2554" s="662"/>
      <c r="F2554" s="658" t="s">
        <v>3657</v>
      </c>
      <c r="G2554" s="658"/>
      <c r="H2554" s="663">
        <v>2020</v>
      </c>
      <c r="I2554" s="663">
        <v>34407.5</v>
      </c>
      <c r="J2554" s="663">
        <v>0</v>
      </c>
      <c r="K2554" s="636">
        <f t="shared" si="136"/>
        <v>0</v>
      </c>
      <c r="L2554" s="636">
        <f t="shared" si="137"/>
        <v>0</v>
      </c>
      <c r="M2554" s="637">
        <f t="shared" si="138"/>
        <v>69503150</v>
      </c>
      <c r="N2554" s="664"/>
      <c r="O2554" s="659" t="s">
        <v>2577</v>
      </c>
      <c r="P2554" s="658" t="s">
        <v>761</v>
      </c>
      <c r="Q2554" s="660" t="s">
        <v>271</v>
      </c>
      <c r="R2554" s="658" t="s">
        <v>73</v>
      </c>
      <c r="S2554" s="658" t="s">
        <v>237</v>
      </c>
    </row>
    <row r="2555" spans="1:19" s="34" customFormat="1" ht="20.25" customHeight="1">
      <c r="A2555" s="658" t="s">
        <v>1214</v>
      </c>
      <c r="B2555" s="659" t="s">
        <v>3654</v>
      </c>
      <c r="C2555" s="660" t="s">
        <v>1394</v>
      </c>
      <c r="D2555" s="661" t="s">
        <v>990</v>
      </c>
      <c r="E2555" s="662"/>
      <c r="F2555" s="658" t="s">
        <v>556</v>
      </c>
      <c r="G2555" s="658"/>
      <c r="H2555" s="663">
        <v>2020</v>
      </c>
      <c r="I2555" s="663">
        <v>2019.6</v>
      </c>
      <c r="J2555" s="663">
        <v>0</v>
      </c>
      <c r="K2555" s="636">
        <f t="shared" si="136"/>
        <v>0</v>
      </c>
      <c r="L2555" s="636">
        <f t="shared" si="137"/>
        <v>0</v>
      </c>
      <c r="M2555" s="637">
        <f t="shared" si="138"/>
        <v>4079592</v>
      </c>
      <c r="N2555" s="664"/>
      <c r="O2555" s="659" t="s">
        <v>2577</v>
      </c>
      <c r="P2555" s="658" t="s">
        <v>761</v>
      </c>
      <c r="Q2555" s="660" t="s">
        <v>336</v>
      </c>
      <c r="R2555" s="658" t="s">
        <v>73</v>
      </c>
      <c r="S2555" s="658" t="s">
        <v>237</v>
      </c>
    </row>
    <row r="2556" spans="1:19" s="34" customFormat="1" ht="20.25" customHeight="1">
      <c r="A2556" s="658" t="s">
        <v>1214</v>
      </c>
      <c r="B2556" s="659" t="s">
        <v>3654</v>
      </c>
      <c r="C2556" s="660" t="s">
        <v>1394</v>
      </c>
      <c r="D2556" s="661" t="s">
        <v>990</v>
      </c>
      <c r="E2556" s="662"/>
      <c r="F2556" s="658" t="s">
        <v>3658</v>
      </c>
      <c r="G2556" s="658"/>
      <c r="H2556" s="663">
        <v>1305</v>
      </c>
      <c r="I2556" s="663">
        <v>42307.7</v>
      </c>
      <c r="J2556" s="663">
        <v>0</v>
      </c>
      <c r="K2556" s="636">
        <f t="shared" si="136"/>
        <v>0</v>
      </c>
      <c r="L2556" s="636">
        <f t="shared" si="137"/>
        <v>0</v>
      </c>
      <c r="M2556" s="637">
        <f t="shared" si="138"/>
        <v>55211548.499999993</v>
      </c>
      <c r="N2556" s="664"/>
      <c r="O2556" s="659" t="s">
        <v>3659</v>
      </c>
      <c r="P2556" s="658" t="s">
        <v>761</v>
      </c>
      <c r="Q2556" s="660" t="s">
        <v>784</v>
      </c>
      <c r="R2556" s="658" t="s">
        <v>73</v>
      </c>
      <c r="S2556" s="658" t="s">
        <v>237</v>
      </c>
    </row>
    <row r="2557" spans="1:19" s="34" customFormat="1" ht="20.25" customHeight="1">
      <c r="A2557" s="658" t="s">
        <v>1214</v>
      </c>
      <c r="B2557" s="659" t="s">
        <v>3654</v>
      </c>
      <c r="C2557" s="660" t="s">
        <v>1394</v>
      </c>
      <c r="D2557" s="661" t="s">
        <v>990</v>
      </c>
      <c r="E2557" s="662"/>
      <c r="F2557" s="658" t="s">
        <v>3660</v>
      </c>
      <c r="G2557" s="658"/>
      <c r="H2557" s="663">
        <v>1305</v>
      </c>
      <c r="I2557" s="663">
        <v>9730.7999999999993</v>
      </c>
      <c r="J2557" s="663">
        <v>0</v>
      </c>
      <c r="K2557" s="636">
        <f t="shared" si="136"/>
        <v>0</v>
      </c>
      <c r="L2557" s="636">
        <f t="shared" si="137"/>
        <v>0</v>
      </c>
      <c r="M2557" s="637">
        <f t="shared" si="138"/>
        <v>12698693.999999998</v>
      </c>
      <c r="N2557" s="664"/>
      <c r="O2557" s="659" t="s">
        <v>3659</v>
      </c>
      <c r="P2557" s="658" t="s">
        <v>761</v>
      </c>
      <c r="Q2557" s="660" t="s">
        <v>336</v>
      </c>
      <c r="R2557" s="658" t="s">
        <v>73</v>
      </c>
      <c r="S2557" s="658" t="s">
        <v>237</v>
      </c>
    </row>
    <row r="2558" spans="1:19" s="34" customFormat="1" ht="20.25" customHeight="1">
      <c r="A2558" s="658" t="s">
        <v>1214</v>
      </c>
      <c r="B2558" s="659" t="s">
        <v>3654</v>
      </c>
      <c r="C2558" s="660" t="s">
        <v>1394</v>
      </c>
      <c r="D2558" s="661" t="s">
        <v>990</v>
      </c>
      <c r="E2558" s="662"/>
      <c r="F2558" s="658" t="s">
        <v>81</v>
      </c>
      <c r="G2558" s="658"/>
      <c r="H2558" s="663">
        <v>1305</v>
      </c>
      <c r="I2558" s="663">
        <v>7107.7</v>
      </c>
      <c r="J2558" s="663">
        <v>0</v>
      </c>
      <c r="K2558" s="636">
        <f t="shared" si="136"/>
        <v>0</v>
      </c>
      <c r="L2558" s="636">
        <f t="shared" si="137"/>
        <v>0</v>
      </c>
      <c r="M2558" s="637">
        <f t="shared" si="138"/>
        <v>9275548.5</v>
      </c>
      <c r="N2558" s="664"/>
      <c r="O2558" s="659" t="s">
        <v>3659</v>
      </c>
      <c r="P2558" s="658" t="s">
        <v>761</v>
      </c>
      <c r="Q2558" s="660" t="s">
        <v>336</v>
      </c>
      <c r="R2558" s="658" t="s">
        <v>73</v>
      </c>
      <c r="S2558" s="658" t="s">
        <v>237</v>
      </c>
    </row>
    <row r="2559" spans="1:19" s="34" customFormat="1" ht="20.25" customHeight="1">
      <c r="A2559" s="658" t="s">
        <v>1214</v>
      </c>
      <c r="B2559" s="659" t="s">
        <v>3654</v>
      </c>
      <c r="C2559" s="660" t="s">
        <v>1394</v>
      </c>
      <c r="D2559" s="661" t="s">
        <v>990</v>
      </c>
      <c r="E2559" s="662"/>
      <c r="F2559" s="658" t="s">
        <v>83</v>
      </c>
      <c r="G2559" s="658"/>
      <c r="H2559" s="663">
        <v>1305</v>
      </c>
      <c r="I2559" s="663">
        <v>10153.799999999999</v>
      </c>
      <c r="J2559" s="663">
        <v>0</v>
      </c>
      <c r="K2559" s="636">
        <f t="shared" si="136"/>
        <v>0</v>
      </c>
      <c r="L2559" s="636">
        <f t="shared" si="137"/>
        <v>0</v>
      </c>
      <c r="M2559" s="637">
        <f t="shared" si="138"/>
        <v>13250708.999999998</v>
      </c>
      <c r="N2559" s="664"/>
      <c r="O2559" s="659" t="s">
        <v>3659</v>
      </c>
      <c r="P2559" s="658" t="s">
        <v>761</v>
      </c>
      <c r="Q2559" s="660" t="s">
        <v>336</v>
      </c>
      <c r="R2559" s="658" t="s">
        <v>73</v>
      </c>
      <c r="S2559" s="658" t="s">
        <v>237</v>
      </c>
    </row>
    <row r="2560" spans="1:19" s="34" customFormat="1" ht="20.25" customHeight="1">
      <c r="A2560" s="658" t="s">
        <v>1214</v>
      </c>
      <c r="B2560" s="659" t="s">
        <v>3654</v>
      </c>
      <c r="C2560" s="660" t="s">
        <v>1394</v>
      </c>
      <c r="D2560" s="661" t="s">
        <v>990</v>
      </c>
      <c r="E2560" s="662"/>
      <c r="F2560" s="658" t="s">
        <v>2294</v>
      </c>
      <c r="G2560" s="658"/>
      <c r="H2560" s="663">
        <v>715</v>
      </c>
      <c r="I2560" s="663">
        <v>10997.2</v>
      </c>
      <c r="J2560" s="663">
        <v>0</v>
      </c>
      <c r="K2560" s="636">
        <f t="shared" si="136"/>
        <v>0</v>
      </c>
      <c r="L2560" s="636">
        <f t="shared" si="137"/>
        <v>0</v>
      </c>
      <c r="M2560" s="637">
        <f t="shared" si="138"/>
        <v>7862998.0000000009</v>
      </c>
      <c r="N2560" s="664"/>
      <c r="O2560" s="659" t="s">
        <v>3653</v>
      </c>
      <c r="P2560" s="658" t="s">
        <v>761</v>
      </c>
      <c r="Q2560" s="660" t="s">
        <v>336</v>
      </c>
      <c r="R2560" s="658" t="s">
        <v>73</v>
      </c>
      <c r="S2560" s="658" t="s">
        <v>237</v>
      </c>
    </row>
    <row r="2561" spans="1:19" s="34" customFormat="1" ht="20.25" customHeight="1">
      <c r="A2561" s="658" t="s">
        <v>1214</v>
      </c>
      <c r="B2561" s="659" t="s">
        <v>3652</v>
      </c>
      <c r="C2561" s="660" t="s">
        <v>1394</v>
      </c>
      <c r="D2561" s="661" t="s">
        <v>990</v>
      </c>
      <c r="E2561" s="662"/>
      <c r="F2561" s="658" t="s">
        <v>2892</v>
      </c>
      <c r="G2561" s="658"/>
      <c r="H2561" s="663">
        <v>715</v>
      </c>
      <c r="I2561" s="663">
        <v>16862.400000000001</v>
      </c>
      <c r="J2561" s="663">
        <v>0</v>
      </c>
      <c r="K2561" s="636">
        <f t="shared" ref="K2561:K2624" si="139">J2561*H2561</f>
        <v>0</v>
      </c>
      <c r="L2561" s="636">
        <f t="shared" ref="L2561:L2624" si="140">K2561/1000</f>
        <v>0</v>
      </c>
      <c r="M2561" s="637">
        <f t="shared" ref="M2561:M2624" si="141">H2561*I2561</f>
        <v>12056616.000000002</v>
      </c>
      <c r="N2561" s="664"/>
      <c r="O2561" s="659" t="s">
        <v>3653</v>
      </c>
      <c r="P2561" s="658" t="s">
        <v>761</v>
      </c>
      <c r="Q2561" s="660" t="s">
        <v>336</v>
      </c>
      <c r="R2561" s="658" t="s">
        <v>73</v>
      </c>
      <c r="S2561" s="658" t="s">
        <v>237</v>
      </c>
    </row>
    <row r="2562" spans="1:19" s="34" customFormat="1" ht="20.25" customHeight="1">
      <c r="A2562" s="658" t="s">
        <v>1214</v>
      </c>
      <c r="B2562" s="659" t="s">
        <v>3654</v>
      </c>
      <c r="C2562" s="660" t="s">
        <v>1394</v>
      </c>
      <c r="D2562" s="661" t="s">
        <v>990</v>
      </c>
      <c r="E2562" s="662"/>
      <c r="F2562" s="658" t="s">
        <v>2295</v>
      </c>
      <c r="G2562" s="658"/>
      <c r="H2562" s="663">
        <v>715</v>
      </c>
      <c r="I2562" s="663">
        <v>102640.4</v>
      </c>
      <c r="J2562" s="663">
        <v>0</v>
      </c>
      <c r="K2562" s="636">
        <f t="shared" si="139"/>
        <v>0</v>
      </c>
      <c r="L2562" s="636">
        <f t="shared" si="140"/>
        <v>0</v>
      </c>
      <c r="M2562" s="637">
        <f t="shared" si="141"/>
        <v>73387886</v>
      </c>
      <c r="N2562" s="664"/>
      <c r="O2562" s="659" t="s">
        <v>3653</v>
      </c>
      <c r="P2562" s="658" t="s">
        <v>761</v>
      </c>
      <c r="Q2562" s="660" t="s">
        <v>276</v>
      </c>
      <c r="R2562" s="658" t="s">
        <v>73</v>
      </c>
      <c r="S2562" s="658" t="s">
        <v>237</v>
      </c>
    </row>
    <row r="2563" spans="1:19" s="34" customFormat="1" ht="20.25" customHeight="1">
      <c r="A2563" s="658" t="s">
        <v>235</v>
      </c>
      <c r="B2563" s="659" t="s">
        <v>3661</v>
      </c>
      <c r="C2563" s="660" t="s">
        <v>371</v>
      </c>
      <c r="D2563" s="661" t="s">
        <v>934</v>
      </c>
      <c r="E2563" s="662"/>
      <c r="F2563" s="658" t="s">
        <v>957</v>
      </c>
      <c r="G2563" s="658"/>
      <c r="H2563" s="663">
        <v>762</v>
      </c>
      <c r="I2563" s="663">
        <v>51224</v>
      </c>
      <c r="J2563" s="663">
        <v>0</v>
      </c>
      <c r="K2563" s="636">
        <f t="shared" si="139"/>
        <v>0</v>
      </c>
      <c r="L2563" s="636">
        <f t="shared" si="140"/>
        <v>0</v>
      </c>
      <c r="M2563" s="637">
        <f t="shared" si="141"/>
        <v>39032688</v>
      </c>
      <c r="N2563" s="664"/>
      <c r="O2563" s="659" t="s">
        <v>3603</v>
      </c>
      <c r="P2563" s="658" t="s">
        <v>417</v>
      </c>
      <c r="Q2563" s="660" t="s">
        <v>278</v>
      </c>
      <c r="R2563" s="658" t="s">
        <v>73</v>
      </c>
      <c r="S2563" s="658" t="s">
        <v>213</v>
      </c>
    </row>
    <row r="2564" spans="1:19" s="34" customFormat="1" ht="20.25" customHeight="1">
      <c r="A2564" s="658" t="s">
        <v>806</v>
      </c>
      <c r="B2564" s="659" t="s">
        <v>3662</v>
      </c>
      <c r="C2564" s="660" t="s">
        <v>371</v>
      </c>
      <c r="D2564" s="661" t="s">
        <v>3663</v>
      </c>
      <c r="E2564" s="662"/>
      <c r="F2564" s="658" t="s">
        <v>568</v>
      </c>
      <c r="G2564" s="658"/>
      <c r="H2564" s="663">
        <v>306</v>
      </c>
      <c r="I2564" s="663">
        <v>60411.4</v>
      </c>
      <c r="J2564" s="663">
        <v>15.5</v>
      </c>
      <c r="K2564" s="636">
        <f t="shared" si="139"/>
        <v>4743</v>
      </c>
      <c r="L2564" s="636">
        <f t="shared" si="140"/>
        <v>4.7430000000000003</v>
      </c>
      <c r="M2564" s="637">
        <f t="shared" si="141"/>
        <v>18485888.400000002</v>
      </c>
      <c r="N2564" s="664"/>
      <c r="O2564" s="659" t="s">
        <v>1009</v>
      </c>
      <c r="P2564" s="658" t="s">
        <v>1424</v>
      </c>
      <c r="Q2564" s="660" t="s">
        <v>270</v>
      </c>
      <c r="R2564" s="658" t="s">
        <v>60</v>
      </c>
      <c r="S2564" s="658" t="s">
        <v>237</v>
      </c>
    </row>
    <row r="2565" spans="1:19" s="34" customFormat="1" ht="20.25" customHeight="1">
      <c r="A2565" s="658" t="s">
        <v>806</v>
      </c>
      <c r="B2565" s="659" t="s">
        <v>3664</v>
      </c>
      <c r="C2565" s="660" t="s">
        <v>371</v>
      </c>
      <c r="D2565" s="661" t="s">
        <v>3663</v>
      </c>
      <c r="E2565" s="662"/>
      <c r="F2565" s="658" t="s">
        <v>1387</v>
      </c>
      <c r="G2565" s="658"/>
      <c r="H2565" s="663">
        <v>306</v>
      </c>
      <c r="I2565" s="663">
        <v>13395.6</v>
      </c>
      <c r="J2565" s="663">
        <v>0</v>
      </c>
      <c r="K2565" s="636">
        <f t="shared" si="139"/>
        <v>0</v>
      </c>
      <c r="L2565" s="636">
        <f t="shared" si="140"/>
        <v>0</v>
      </c>
      <c r="M2565" s="637">
        <f t="shared" si="141"/>
        <v>4099053.6</v>
      </c>
      <c r="N2565" s="664"/>
      <c r="O2565" s="659" t="s">
        <v>1009</v>
      </c>
      <c r="P2565" s="658" t="s">
        <v>1424</v>
      </c>
      <c r="Q2565" s="660" t="s">
        <v>577</v>
      </c>
      <c r="R2565" s="658" t="s">
        <v>240</v>
      </c>
      <c r="S2565" s="658" t="s">
        <v>237</v>
      </c>
    </row>
    <row r="2566" spans="1:19" s="34" customFormat="1" ht="20.25" customHeight="1">
      <c r="A2566" s="658" t="s">
        <v>806</v>
      </c>
      <c r="B2566" s="659" t="s">
        <v>3664</v>
      </c>
      <c r="C2566" s="660" t="s">
        <v>371</v>
      </c>
      <c r="D2566" s="661" t="s">
        <v>3663</v>
      </c>
      <c r="E2566" s="662"/>
      <c r="F2566" s="658" t="s">
        <v>402</v>
      </c>
      <c r="G2566" s="658"/>
      <c r="H2566" s="663">
        <v>306</v>
      </c>
      <c r="I2566" s="663">
        <v>176321</v>
      </c>
      <c r="J2566" s="663">
        <v>36</v>
      </c>
      <c r="K2566" s="636">
        <f t="shared" si="139"/>
        <v>11016</v>
      </c>
      <c r="L2566" s="636">
        <f t="shared" si="140"/>
        <v>11.016</v>
      </c>
      <c r="M2566" s="637">
        <f t="shared" si="141"/>
        <v>53954226</v>
      </c>
      <c r="N2566" s="664"/>
      <c r="O2566" s="659" t="s">
        <v>598</v>
      </c>
      <c r="P2566" s="658" t="s">
        <v>1424</v>
      </c>
      <c r="Q2566" s="660" t="s">
        <v>403</v>
      </c>
      <c r="R2566" s="658" t="s">
        <v>60</v>
      </c>
      <c r="S2566" s="658" t="s">
        <v>237</v>
      </c>
    </row>
    <row r="2567" spans="1:19" s="34" customFormat="1" ht="20.25" customHeight="1">
      <c r="A2567" s="658" t="s">
        <v>806</v>
      </c>
      <c r="B2567" s="659" t="s">
        <v>3664</v>
      </c>
      <c r="C2567" s="660" t="s">
        <v>371</v>
      </c>
      <c r="D2567" s="661" t="s">
        <v>3663</v>
      </c>
      <c r="E2567" s="662"/>
      <c r="F2567" s="658" t="s">
        <v>880</v>
      </c>
      <c r="G2567" s="658"/>
      <c r="H2567" s="663">
        <v>306</v>
      </c>
      <c r="I2567" s="663">
        <v>3255.1</v>
      </c>
      <c r="J2567" s="663">
        <v>0</v>
      </c>
      <c r="K2567" s="636">
        <f t="shared" si="139"/>
        <v>0</v>
      </c>
      <c r="L2567" s="636">
        <f t="shared" si="140"/>
        <v>0</v>
      </c>
      <c r="M2567" s="637">
        <f t="shared" si="141"/>
        <v>996060.6</v>
      </c>
      <c r="N2567" s="664"/>
      <c r="O2567" s="659" t="s">
        <v>598</v>
      </c>
      <c r="P2567" s="658" t="s">
        <v>1424</v>
      </c>
      <c r="Q2567" s="660" t="s">
        <v>336</v>
      </c>
      <c r="R2567" s="658" t="s">
        <v>73</v>
      </c>
      <c r="S2567" s="658" t="s">
        <v>237</v>
      </c>
    </row>
    <row r="2568" spans="1:19" s="34" customFormat="1" ht="20.25" customHeight="1">
      <c r="A2568" s="658" t="s">
        <v>235</v>
      </c>
      <c r="B2568" s="659" t="s">
        <v>3665</v>
      </c>
      <c r="C2568" s="660" t="s">
        <v>371</v>
      </c>
      <c r="D2568" s="661" t="s">
        <v>934</v>
      </c>
      <c r="E2568" s="662"/>
      <c r="F2568" s="658" t="s">
        <v>957</v>
      </c>
      <c r="G2568" s="658"/>
      <c r="H2568" s="663">
        <v>1026</v>
      </c>
      <c r="I2568" s="663">
        <v>51224</v>
      </c>
      <c r="J2568" s="663">
        <v>0</v>
      </c>
      <c r="K2568" s="636">
        <f t="shared" si="139"/>
        <v>0</v>
      </c>
      <c r="L2568" s="636">
        <f t="shared" si="140"/>
        <v>0</v>
      </c>
      <c r="M2568" s="637">
        <f t="shared" si="141"/>
        <v>52555824</v>
      </c>
      <c r="N2568" s="664"/>
      <c r="O2568" s="659" t="s">
        <v>3603</v>
      </c>
      <c r="P2568" s="658" t="s">
        <v>171</v>
      </c>
      <c r="Q2568" s="660" t="s">
        <v>278</v>
      </c>
      <c r="R2568" s="658" t="s">
        <v>73</v>
      </c>
      <c r="S2568" s="658" t="s">
        <v>213</v>
      </c>
    </row>
    <row r="2569" spans="1:19" s="34" customFormat="1" ht="20.25" customHeight="1">
      <c r="A2569" s="658" t="s">
        <v>235</v>
      </c>
      <c r="B2569" s="659" t="s">
        <v>3666</v>
      </c>
      <c r="C2569" s="660" t="s">
        <v>371</v>
      </c>
      <c r="D2569" s="661" t="s">
        <v>991</v>
      </c>
      <c r="E2569" s="662"/>
      <c r="F2569" s="658" t="s">
        <v>957</v>
      </c>
      <c r="G2569" s="658"/>
      <c r="H2569" s="663">
        <v>221</v>
      </c>
      <c r="I2569" s="663">
        <v>51224</v>
      </c>
      <c r="J2569" s="663">
        <v>0</v>
      </c>
      <c r="K2569" s="636">
        <f t="shared" si="139"/>
        <v>0</v>
      </c>
      <c r="L2569" s="636">
        <f t="shared" si="140"/>
        <v>0</v>
      </c>
      <c r="M2569" s="637">
        <f t="shared" si="141"/>
        <v>11320504</v>
      </c>
      <c r="N2569" s="664"/>
      <c r="O2569" s="659" t="s">
        <v>3627</v>
      </c>
      <c r="P2569" s="658" t="s">
        <v>171</v>
      </c>
      <c r="Q2569" s="660" t="s">
        <v>278</v>
      </c>
      <c r="R2569" s="658" t="s">
        <v>73</v>
      </c>
      <c r="S2569" s="658" t="s">
        <v>213</v>
      </c>
    </row>
    <row r="2570" spans="1:19" s="34" customFormat="1" ht="20.25" customHeight="1">
      <c r="A2570" s="658" t="s">
        <v>235</v>
      </c>
      <c r="B2570" s="659" t="s">
        <v>3666</v>
      </c>
      <c r="C2570" s="660" t="s">
        <v>371</v>
      </c>
      <c r="D2570" s="661" t="s">
        <v>991</v>
      </c>
      <c r="E2570" s="662"/>
      <c r="F2570" s="658" t="s">
        <v>3586</v>
      </c>
      <c r="G2570" s="658"/>
      <c r="H2570" s="663">
        <v>221</v>
      </c>
      <c r="I2570" s="663">
        <v>5776</v>
      </c>
      <c r="J2570" s="663">
        <v>0</v>
      </c>
      <c r="K2570" s="636">
        <f t="shared" si="139"/>
        <v>0</v>
      </c>
      <c r="L2570" s="636">
        <f t="shared" si="140"/>
        <v>0</v>
      </c>
      <c r="M2570" s="637">
        <f t="shared" si="141"/>
        <v>1276496</v>
      </c>
      <c r="N2570" s="664"/>
      <c r="O2570" s="659" t="s">
        <v>3627</v>
      </c>
      <c r="P2570" s="658" t="s">
        <v>171</v>
      </c>
      <c r="Q2570" s="660" t="s">
        <v>336</v>
      </c>
      <c r="R2570" s="658" t="s">
        <v>73</v>
      </c>
      <c r="S2570" s="658" t="s">
        <v>213</v>
      </c>
    </row>
    <row r="2571" spans="1:19" s="34" customFormat="1" ht="20.25" customHeight="1">
      <c r="A2571" s="658" t="s">
        <v>436</v>
      </c>
      <c r="B2571" s="659" t="s">
        <v>3667</v>
      </c>
      <c r="C2571" s="660" t="s">
        <v>371</v>
      </c>
      <c r="D2571" s="661" t="s">
        <v>1096</v>
      </c>
      <c r="E2571" s="662"/>
      <c r="F2571" s="658" t="s">
        <v>957</v>
      </c>
      <c r="G2571" s="658"/>
      <c r="H2571" s="663">
        <v>1705</v>
      </c>
      <c r="I2571" s="663">
        <v>51224</v>
      </c>
      <c r="J2571" s="663">
        <v>0</v>
      </c>
      <c r="K2571" s="636">
        <f t="shared" si="139"/>
        <v>0</v>
      </c>
      <c r="L2571" s="636">
        <f t="shared" si="140"/>
        <v>0</v>
      </c>
      <c r="M2571" s="637">
        <f t="shared" si="141"/>
        <v>87336920</v>
      </c>
      <c r="N2571" s="664"/>
      <c r="O2571" s="659" t="s">
        <v>3603</v>
      </c>
      <c r="P2571" s="658" t="s">
        <v>417</v>
      </c>
      <c r="Q2571" s="660" t="s">
        <v>278</v>
      </c>
      <c r="R2571" s="658" t="s">
        <v>73</v>
      </c>
      <c r="S2571" s="658" t="s">
        <v>213</v>
      </c>
    </row>
    <row r="2572" spans="1:19" s="34" customFormat="1" ht="20.25" customHeight="1">
      <c r="A2572" s="658" t="s">
        <v>436</v>
      </c>
      <c r="B2572" s="659" t="s">
        <v>3668</v>
      </c>
      <c r="C2572" s="660" t="s">
        <v>371</v>
      </c>
      <c r="D2572" s="661" t="s">
        <v>1096</v>
      </c>
      <c r="E2572" s="662"/>
      <c r="F2572" s="658" t="s">
        <v>3586</v>
      </c>
      <c r="G2572" s="658"/>
      <c r="H2572" s="663">
        <v>1705</v>
      </c>
      <c r="I2572" s="663">
        <v>5776</v>
      </c>
      <c r="J2572" s="663">
        <v>0</v>
      </c>
      <c r="K2572" s="636">
        <f t="shared" si="139"/>
        <v>0</v>
      </c>
      <c r="L2572" s="636">
        <f t="shared" si="140"/>
        <v>0</v>
      </c>
      <c r="M2572" s="637">
        <f t="shared" si="141"/>
        <v>9848080</v>
      </c>
      <c r="N2572" s="664"/>
      <c r="O2572" s="659" t="s">
        <v>3603</v>
      </c>
      <c r="P2572" s="658" t="s">
        <v>417</v>
      </c>
      <c r="Q2572" s="660" t="s">
        <v>336</v>
      </c>
      <c r="R2572" s="658" t="s">
        <v>73</v>
      </c>
      <c r="S2572" s="658" t="s">
        <v>213</v>
      </c>
    </row>
    <row r="2573" spans="1:19" s="34" customFormat="1" ht="20.25" customHeight="1">
      <c r="A2573" s="658" t="s">
        <v>436</v>
      </c>
      <c r="B2573" s="659" t="s">
        <v>3669</v>
      </c>
      <c r="C2573" s="660" t="s">
        <v>371</v>
      </c>
      <c r="D2573" s="661" t="s">
        <v>527</v>
      </c>
      <c r="E2573" s="662"/>
      <c r="F2573" s="658" t="s">
        <v>957</v>
      </c>
      <c r="G2573" s="658"/>
      <c r="H2573" s="663">
        <v>732</v>
      </c>
      <c r="I2573" s="663">
        <v>51224</v>
      </c>
      <c r="J2573" s="663">
        <v>0</v>
      </c>
      <c r="K2573" s="636">
        <f t="shared" si="139"/>
        <v>0</v>
      </c>
      <c r="L2573" s="636">
        <f t="shared" si="140"/>
        <v>0</v>
      </c>
      <c r="M2573" s="637">
        <f t="shared" si="141"/>
        <v>37495968</v>
      </c>
      <c r="N2573" s="664"/>
      <c r="O2573" s="659" t="s">
        <v>3670</v>
      </c>
      <c r="P2573" s="658" t="s">
        <v>417</v>
      </c>
      <c r="Q2573" s="660" t="s">
        <v>278</v>
      </c>
      <c r="R2573" s="658" t="s">
        <v>73</v>
      </c>
      <c r="S2573" s="658" t="s">
        <v>213</v>
      </c>
    </row>
    <row r="2574" spans="1:19" s="34" customFormat="1" ht="20.25" customHeight="1">
      <c r="A2574" s="658" t="s">
        <v>436</v>
      </c>
      <c r="B2574" s="659" t="s">
        <v>3669</v>
      </c>
      <c r="C2574" s="660" t="s">
        <v>371</v>
      </c>
      <c r="D2574" s="661" t="s">
        <v>527</v>
      </c>
      <c r="E2574" s="662"/>
      <c r="F2574" s="658" t="s">
        <v>3586</v>
      </c>
      <c r="G2574" s="658"/>
      <c r="H2574" s="663">
        <v>732</v>
      </c>
      <c r="I2574" s="663">
        <v>5776</v>
      </c>
      <c r="J2574" s="663">
        <v>0</v>
      </c>
      <c r="K2574" s="636">
        <f t="shared" si="139"/>
        <v>0</v>
      </c>
      <c r="L2574" s="636">
        <f t="shared" si="140"/>
        <v>0</v>
      </c>
      <c r="M2574" s="637">
        <f t="shared" si="141"/>
        <v>4228032</v>
      </c>
      <c r="N2574" s="664"/>
      <c r="O2574" s="659" t="s">
        <v>3670</v>
      </c>
      <c r="P2574" s="658" t="s">
        <v>417</v>
      </c>
      <c r="Q2574" s="660" t="s">
        <v>336</v>
      </c>
      <c r="R2574" s="658" t="s">
        <v>73</v>
      </c>
      <c r="S2574" s="658" t="s">
        <v>213</v>
      </c>
    </row>
    <row r="2575" spans="1:19" s="34" customFormat="1" ht="20.25" customHeight="1">
      <c r="A2575" s="658" t="s">
        <v>3562</v>
      </c>
      <c r="B2575" s="659" t="s">
        <v>3671</v>
      </c>
      <c r="C2575" s="660" t="s">
        <v>908</v>
      </c>
      <c r="D2575" s="661" t="s">
        <v>1181</v>
      </c>
      <c r="E2575" s="662"/>
      <c r="F2575" s="658" t="s">
        <v>335</v>
      </c>
      <c r="G2575" s="658"/>
      <c r="H2575" s="663">
        <v>253</v>
      </c>
      <c r="I2575" s="663">
        <v>35463</v>
      </c>
      <c r="J2575" s="663">
        <v>0</v>
      </c>
      <c r="K2575" s="636">
        <f t="shared" si="139"/>
        <v>0</v>
      </c>
      <c r="L2575" s="636">
        <f t="shared" si="140"/>
        <v>0</v>
      </c>
      <c r="M2575" s="637">
        <f t="shared" si="141"/>
        <v>8972139</v>
      </c>
      <c r="N2575" s="664"/>
      <c r="O2575" s="659" t="s">
        <v>1294</v>
      </c>
      <c r="P2575" s="658" t="s">
        <v>1163</v>
      </c>
      <c r="Q2575" s="660" t="s">
        <v>271</v>
      </c>
      <c r="R2575" s="658" t="s">
        <v>73</v>
      </c>
      <c r="S2575" s="658" t="s">
        <v>237</v>
      </c>
    </row>
    <row r="2576" spans="1:19" s="34" customFormat="1" ht="20.25" customHeight="1">
      <c r="A2576" s="658" t="s">
        <v>3562</v>
      </c>
      <c r="B2576" s="659" t="s">
        <v>3671</v>
      </c>
      <c r="C2576" s="660" t="s">
        <v>908</v>
      </c>
      <c r="D2576" s="661" t="s">
        <v>1181</v>
      </c>
      <c r="E2576" s="662"/>
      <c r="F2576" s="658" t="s">
        <v>880</v>
      </c>
      <c r="G2576" s="658"/>
      <c r="H2576" s="663">
        <v>253</v>
      </c>
      <c r="I2576" s="663">
        <v>3333.3</v>
      </c>
      <c r="J2576" s="663">
        <v>0</v>
      </c>
      <c r="K2576" s="636">
        <f t="shared" si="139"/>
        <v>0</v>
      </c>
      <c r="L2576" s="636">
        <f t="shared" si="140"/>
        <v>0</v>
      </c>
      <c r="M2576" s="637">
        <f t="shared" si="141"/>
        <v>843324.9</v>
      </c>
      <c r="N2576" s="664"/>
      <c r="O2576" s="659" t="s">
        <v>1294</v>
      </c>
      <c r="P2576" s="658" t="s">
        <v>1163</v>
      </c>
      <c r="Q2576" s="660" t="s">
        <v>336</v>
      </c>
      <c r="R2576" s="658" t="s">
        <v>73</v>
      </c>
      <c r="S2576" s="658" t="s">
        <v>237</v>
      </c>
    </row>
    <row r="2577" spans="1:19" s="34" customFormat="1" ht="20.25" customHeight="1">
      <c r="A2577" s="658" t="s">
        <v>3562</v>
      </c>
      <c r="B2577" s="659" t="s">
        <v>3671</v>
      </c>
      <c r="C2577" s="660" t="s">
        <v>908</v>
      </c>
      <c r="D2577" s="661" t="s">
        <v>1181</v>
      </c>
      <c r="E2577" s="662"/>
      <c r="F2577" s="658" t="s">
        <v>880</v>
      </c>
      <c r="G2577" s="658"/>
      <c r="H2577" s="663">
        <v>253</v>
      </c>
      <c r="I2577" s="663">
        <v>3333.3</v>
      </c>
      <c r="J2577" s="663">
        <v>0</v>
      </c>
      <c r="K2577" s="636">
        <f t="shared" si="139"/>
        <v>0</v>
      </c>
      <c r="L2577" s="636">
        <f t="shared" si="140"/>
        <v>0</v>
      </c>
      <c r="M2577" s="637">
        <f t="shared" si="141"/>
        <v>843324.9</v>
      </c>
      <c r="N2577" s="664"/>
      <c r="O2577" s="659" t="s">
        <v>1294</v>
      </c>
      <c r="P2577" s="658" t="s">
        <v>1163</v>
      </c>
      <c r="Q2577" s="660" t="s">
        <v>336</v>
      </c>
      <c r="R2577" s="658" t="s">
        <v>73</v>
      </c>
      <c r="S2577" s="658" t="s">
        <v>237</v>
      </c>
    </row>
    <row r="2578" spans="1:19" s="34" customFormat="1" ht="20.25" customHeight="1">
      <c r="A2578" s="658" t="s">
        <v>3562</v>
      </c>
      <c r="B2578" s="659" t="s">
        <v>3671</v>
      </c>
      <c r="C2578" s="660" t="s">
        <v>908</v>
      </c>
      <c r="D2578" s="661" t="s">
        <v>1181</v>
      </c>
      <c r="E2578" s="662"/>
      <c r="F2578" s="658" t="s">
        <v>881</v>
      </c>
      <c r="G2578" s="658"/>
      <c r="H2578" s="663">
        <v>253</v>
      </c>
      <c r="I2578" s="663">
        <v>10000</v>
      </c>
      <c r="J2578" s="663">
        <v>0</v>
      </c>
      <c r="K2578" s="636">
        <f t="shared" si="139"/>
        <v>0</v>
      </c>
      <c r="L2578" s="636">
        <f t="shared" si="140"/>
        <v>0</v>
      </c>
      <c r="M2578" s="637">
        <f t="shared" si="141"/>
        <v>2530000</v>
      </c>
      <c r="N2578" s="664"/>
      <c r="O2578" s="659" t="s">
        <v>1294</v>
      </c>
      <c r="P2578" s="658" t="s">
        <v>1163</v>
      </c>
      <c r="Q2578" s="660" t="s">
        <v>336</v>
      </c>
      <c r="R2578" s="658" t="s">
        <v>73</v>
      </c>
      <c r="S2578" s="658" t="s">
        <v>237</v>
      </c>
    </row>
    <row r="2579" spans="1:19" s="34" customFormat="1" ht="20.25" customHeight="1">
      <c r="A2579" s="658" t="s">
        <v>3562</v>
      </c>
      <c r="B2579" s="659" t="s">
        <v>3671</v>
      </c>
      <c r="C2579" s="660" t="s">
        <v>908</v>
      </c>
      <c r="D2579" s="661" t="s">
        <v>1181</v>
      </c>
      <c r="E2579" s="662"/>
      <c r="F2579" s="658" t="s">
        <v>882</v>
      </c>
      <c r="G2579" s="658"/>
      <c r="H2579" s="663">
        <v>253</v>
      </c>
      <c r="I2579" s="663">
        <v>7870.4</v>
      </c>
      <c r="J2579" s="663">
        <v>0</v>
      </c>
      <c r="K2579" s="636">
        <f t="shared" si="139"/>
        <v>0</v>
      </c>
      <c r="L2579" s="636">
        <f t="shared" si="140"/>
        <v>0</v>
      </c>
      <c r="M2579" s="637">
        <f t="shared" si="141"/>
        <v>1991211.2</v>
      </c>
      <c r="N2579" s="664"/>
      <c r="O2579" s="659" t="s">
        <v>1294</v>
      </c>
      <c r="P2579" s="658" t="s">
        <v>1163</v>
      </c>
      <c r="Q2579" s="660" t="s">
        <v>336</v>
      </c>
      <c r="R2579" s="658" t="s">
        <v>73</v>
      </c>
      <c r="S2579" s="658" t="s">
        <v>237</v>
      </c>
    </row>
    <row r="2580" spans="1:19" s="34" customFormat="1" ht="20.25" customHeight="1">
      <c r="A2580" s="658" t="s">
        <v>3562</v>
      </c>
      <c r="B2580" s="659" t="s">
        <v>3671</v>
      </c>
      <c r="C2580" s="660" t="s">
        <v>908</v>
      </c>
      <c r="D2580" s="661" t="s">
        <v>1181</v>
      </c>
      <c r="E2580" s="662"/>
      <c r="F2580" s="658" t="s">
        <v>71</v>
      </c>
      <c r="G2580" s="658"/>
      <c r="H2580" s="663">
        <v>268</v>
      </c>
      <c r="I2580" s="663">
        <v>35463</v>
      </c>
      <c r="J2580" s="663">
        <v>0</v>
      </c>
      <c r="K2580" s="636">
        <f t="shared" si="139"/>
        <v>0</v>
      </c>
      <c r="L2580" s="636">
        <f t="shared" si="140"/>
        <v>0</v>
      </c>
      <c r="M2580" s="637">
        <f t="shared" si="141"/>
        <v>9504084</v>
      </c>
      <c r="N2580" s="664"/>
      <c r="O2580" s="659" t="s">
        <v>1735</v>
      </c>
      <c r="P2580" s="658" t="s">
        <v>1163</v>
      </c>
      <c r="Q2580" s="660" t="s">
        <v>271</v>
      </c>
      <c r="R2580" s="658" t="s">
        <v>73</v>
      </c>
      <c r="S2580" s="658" t="s">
        <v>237</v>
      </c>
    </row>
    <row r="2581" spans="1:19" s="34" customFormat="1" ht="20.25" customHeight="1">
      <c r="A2581" s="658" t="s">
        <v>3562</v>
      </c>
      <c r="B2581" s="659" t="s">
        <v>3671</v>
      </c>
      <c r="C2581" s="660" t="s">
        <v>908</v>
      </c>
      <c r="D2581" s="661" t="s">
        <v>1181</v>
      </c>
      <c r="E2581" s="662"/>
      <c r="F2581" s="658" t="s">
        <v>880</v>
      </c>
      <c r="G2581" s="658"/>
      <c r="H2581" s="663">
        <v>268</v>
      </c>
      <c r="I2581" s="663">
        <v>3333.3</v>
      </c>
      <c r="J2581" s="663">
        <v>0</v>
      </c>
      <c r="K2581" s="636">
        <f t="shared" si="139"/>
        <v>0</v>
      </c>
      <c r="L2581" s="636">
        <f t="shared" si="140"/>
        <v>0</v>
      </c>
      <c r="M2581" s="637">
        <f t="shared" si="141"/>
        <v>893324.4</v>
      </c>
      <c r="N2581" s="664"/>
      <c r="O2581" s="659" t="s">
        <v>1735</v>
      </c>
      <c r="P2581" s="658" t="s">
        <v>1163</v>
      </c>
      <c r="Q2581" s="660" t="s">
        <v>336</v>
      </c>
      <c r="R2581" s="658" t="s">
        <v>73</v>
      </c>
      <c r="S2581" s="658" t="s">
        <v>237</v>
      </c>
    </row>
    <row r="2582" spans="1:19" s="34" customFormat="1" ht="20.25" customHeight="1">
      <c r="A2582" s="658" t="s">
        <v>3562</v>
      </c>
      <c r="B2582" s="659" t="s">
        <v>3671</v>
      </c>
      <c r="C2582" s="660" t="s">
        <v>908</v>
      </c>
      <c r="D2582" s="661" t="s">
        <v>1181</v>
      </c>
      <c r="E2582" s="662"/>
      <c r="F2582" s="658" t="s">
        <v>880</v>
      </c>
      <c r="G2582" s="658"/>
      <c r="H2582" s="663">
        <v>268</v>
      </c>
      <c r="I2582" s="663">
        <v>3333.3</v>
      </c>
      <c r="J2582" s="663">
        <v>0</v>
      </c>
      <c r="K2582" s="636">
        <f t="shared" si="139"/>
        <v>0</v>
      </c>
      <c r="L2582" s="636">
        <f t="shared" si="140"/>
        <v>0</v>
      </c>
      <c r="M2582" s="637">
        <f t="shared" si="141"/>
        <v>893324.4</v>
      </c>
      <c r="N2582" s="664"/>
      <c r="O2582" s="659" t="s">
        <v>1735</v>
      </c>
      <c r="P2582" s="658" t="s">
        <v>1163</v>
      </c>
      <c r="Q2582" s="660" t="s">
        <v>336</v>
      </c>
      <c r="R2582" s="658" t="s">
        <v>73</v>
      </c>
      <c r="S2582" s="658" t="s">
        <v>237</v>
      </c>
    </row>
    <row r="2583" spans="1:19" s="34" customFormat="1" ht="20.25" customHeight="1">
      <c r="A2583" s="658" t="s">
        <v>3562</v>
      </c>
      <c r="B2583" s="659" t="s">
        <v>3671</v>
      </c>
      <c r="C2583" s="660" t="s">
        <v>908</v>
      </c>
      <c r="D2583" s="661" t="s">
        <v>1181</v>
      </c>
      <c r="E2583" s="662"/>
      <c r="F2583" s="658" t="s">
        <v>881</v>
      </c>
      <c r="G2583" s="658"/>
      <c r="H2583" s="663">
        <v>268</v>
      </c>
      <c r="I2583" s="663">
        <v>10000</v>
      </c>
      <c r="J2583" s="663">
        <v>0</v>
      </c>
      <c r="K2583" s="636">
        <f t="shared" si="139"/>
        <v>0</v>
      </c>
      <c r="L2583" s="636">
        <f t="shared" si="140"/>
        <v>0</v>
      </c>
      <c r="M2583" s="637">
        <f t="shared" si="141"/>
        <v>2680000</v>
      </c>
      <c r="N2583" s="664"/>
      <c r="O2583" s="659" t="s">
        <v>1735</v>
      </c>
      <c r="P2583" s="658" t="s">
        <v>1163</v>
      </c>
      <c r="Q2583" s="660" t="s">
        <v>336</v>
      </c>
      <c r="R2583" s="658" t="s">
        <v>73</v>
      </c>
      <c r="S2583" s="658" t="s">
        <v>237</v>
      </c>
    </row>
    <row r="2584" spans="1:19" s="34" customFormat="1" ht="20.25" customHeight="1">
      <c r="A2584" s="658" t="s">
        <v>3562</v>
      </c>
      <c r="B2584" s="659" t="s">
        <v>3671</v>
      </c>
      <c r="C2584" s="660" t="s">
        <v>908</v>
      </c>
      <c r="D2584" s="661" t="s">
        <v>1181</v>
      </c>
      <c r="E2584" s="662"/>
      <c r="F2584" s="658" t="s">
        <v>882</v>
      </c>
      <c r="G2584" s="658"/>
      <c r="H2584" s="663">
        <v>268</v>
      </c>
      <c r="I2584" s="663">
        <v>7870.4</v>
      </c>
      <c r="J2584" s="663">
        <v>0</v>
      </c>
      <c r="K2584" s="636">
        <f t="shared" si="139"/>
        <v>0</v>
      </c>
      <c r="L2584" s="636">
        <f t="shared" si="140"/>
        <v>0</v>
      </c>
      <c r="M2584" s="637">
        <f t="shared" si="141"/>
        <v>2109267.1999999997</v>
      </c>
      <c r="N2584" s="664"/>
      <c r="O2584" s="659" t="s">
        <v>1735</v>
      </c>
      <c r="P2584" s="658" t="s">
        <v>1163</v>
      </c>
      <c r="Q2584" s="660" t="s">
        <v>336</v>
      </c>
      <c r="R2584" s="658" t="s">
        <v>73</v>
      </c>
      <c r="S2584" s="658" t="s">
        <v>237</v>
      </c>
    </row>
    <row r="2585" spans="1:19" s="34" customFormat="1" ht="20.25" customHeight="1">
      <c r="A2585" s="658" t="s">
        <v>3562</v>
      </c>
      <c r="B2585" s="659" t="s">
        <v>3671</v>
      </c>
      <c r="C2585" s="660" t="s">
        <v>908</v>
      </c>
      <c r="D2585" s="661" t="s">
        <v>1181</v>
      </c>
      <c r="E2585" s="662"/>
      <c r="F2585" s="658" t="s">
        <v>75</v>
      </c>
      <c r="G2585" s="658"/>
      <c r="H2585" s="663">
        <v>268</v>
      </c>
      <c r="I2585" s="663">
        <v>54556</v>
      </c>
      <c r="J2585" s="663">
        <v>0</v>
      </c>
      <c r="K2585" s="636">
        <f t="shared" si="139"/>
        <v>0</v>
      </c>
      <c r="L2585" s="636">
        <f t="shared" si="140"/>
        <v>0</v>
      </c>
      <c r="M2585" s="637">
        <f t="shared" si="141"/>
        <v>14621008</v>
      </c>
      <c r="N2585" s="664"/>
      <c r="O2585" s="659" t="s">
        <v>1295</v>
      </c>
      <c r="P2585" s="658" t="s">
        <v>1163</v>
      </c>
      <c r="Q2585" s="660" t="s">
        <v>272</v>
      </c>
      <c r="R2585" s="658" t="s">
        <v>73</v>
      </c>
      <c r="S2585" s="658" t="s">
        <v>237</v>
      </c>
    </row>
    <row r="2586" spans="1:19" s="34" customFormat="1" ht="20.25" customHeight="1">
      <c r="A2586" s="658" t="s">
        <v>3562</v>
      </c>
      <c r="B2586" s="659" t="s">
        <v>3671</v>
      </c>
      <c r="C2586" s="660" t="s">
        <v>908</v>
      </c>
      <c r="D2586" s="661" t="s">
        <v>1181</v>
      </c>
      <c r="E2586" s="662"/>
      <c r="F2586" s="658" t="s">
        <v>85</v>
      </c>
      <c r="G2586" s="658"/>
      <c r="H2586" s="663">
        <v>268</v>
      </c>
      <c r="I2586" s="663">
        <v>12444</v>
      </c>
      <c r="J2586" s="663">
        <v>0</v>
      </c>
      <c r="K2586" s="636">
        <f t="shared" si="139"/>
        <v>0</v>
      </c>
      <c r="L2586" s="636">
        <f t="shared" si="140"/>
        <v>0</v>
      </c>
      <c r="M2586" s="637">
        <f t="shared" si="141"/>
        <v>3334992</v>
      </c>
      <c r="N2586" s="664"/>
      <c r="O2586" s="659" t="s">
        <v>1295</v>
      </c>
      <c r="P2586" s="658" t="s">
        <v>1163</v>
      </c>
      <c r="Q2586" s="660" t="s">
        <v>336</v>
      </c>
      <c r="R2586" s="658" t="s">
        <v>73</v>
      </c>
      <c r="S2586" s="658" t="s">
        <v>237</v>
      </c>
    </row>
    <row r="2587" spans="1:19" s="34" customFormat="1" ht="20.25" customHeight="1">
      <c r="A2587" s="658" t="s">
        <v>3562</v>
      </c>
      <c r="B2587" s="659" t="s">
        <v>3671</v>
      </c>
      <c r="C2587" s="660" t="s">
        <v>908</v>
      </c>
      <c r="D2587" s="661" t="s">
        <v>1181</v>
      </c>
      <c r="E2587" s="662"/>
      <c r="F2587" s="658" t="s">
        <v>337</v>
      </c>
      <c r="G2587" s="658"/>
      <c r="H2587" s="663">
        <v>268</v>
      </c>
      <c r="I2587" s="663">
        <v>18000</v>
      </c>
      <c r="J2587" s="663">
        <v>0</v>
      </c>
      <c r="K2587" s="636">
        <f t="shared" si="139"/>
        <v>0</v>
      </c>
      <c r="L2587" s="636">
        <f t="shared" si="140"/>
        <v>0</v>
      </c>
      <c r="M2587" s="637">
        <f t="shared" si="141"/>
        <v>4824000</v>
      </c>
      <c r="N2587" s="664"/>
      <c r="O2587" s="659" t="s">
        <v>274</v>
      </c>
      <c r="P2587" s="658" t="s">
        <v>1163</v>
      </c>
      <c r="Q2587" s="660" t="s">
        <v>336</v>
      </c>
      <c r="R2587" s="658" t="s">
        <v>73</v>
      </c>
      <c r="S2587" s="658" t="s">
        <v>237</v>
      </c>
    </row>
    <row r="2588" spans="1:19" s="34" customFormat="1" ht="20.25" customHeight="1">
      <c r="A2588" s="658" t="s">
        <v>3562</v>
      </c>
      <c r="B2588" s="659" t="s">
        <v>3671</v>
      </c>
      <c r="C2588" s="660" t="s">
        <v>908</v>
      </c>
      <c r="D2588" s="661" t="s">
        <v>1181</v>
      </c>
      <c r="E2588" s="662"/>
      <c r="F2588" s="658" t="s">
        <v>275</v>
      </c>
      <c r="G2588" s="658"/>
      <c r="H2588" s="663">
        <v>253</v>
      </c>
      <c r="I2588" s="663">
        <v>105642.3</v>
      </c>
      <c r="J2588" s="663">
        <v>0</v>
      </c>
      <c r="K2588" s="636">
        <f t="shared" si="139"/>
        <v>0</v>
      </c>
      <c r="L2588" s="636">
        <f t="shared" si="140"/>
        <v>0</v>
      </c>
      <c r="M2588" s="637">
        <f t="shared" si="141"/>
        <v>26727501.900000002</v>
      </c>
      <c r="N2588" s="664"/>
      <c r="O2588" s="659" t="s">
        <v>3672</v>
      </c>
      <c r="P2588" s="658" t="s">
        <v>1163</v>
      </c>
      <c r="Q2588" s="660" t="s">
        <v>276</v>
      </c>
      <c r="R2588" s="658" t="s">
        <v>73</v>
      </c>
      <c r="S2588" s="658" t="s">
        <v>237</v>
      </c>
    </row>
    <row r="2589" spans="1:19" s="34" customFormat="1" ht="20.25" customHeight="1">
      <c r="A2589" s="658" t="s">
        <v>3562</v>
      </c>
      <c r="B2589" s="659" t="s">
        <v>3671</v>
      </c>
      <c r="C2589" s="660" t="s">
        <v>908</v>
      </c>
      <c r="D2589" s="661" t="s">
        <v>1181</v>
      </c>
      <c r="E2589" s="662"/>
      <c r="F2589" s="658" t="s">
        <v>82</v>
      </c>
      <c r="G2589" s="658"/>
      <c r="H2589" s="663">
        <v>253</v>
      </c>
      <c r="I2589" s="663">
        <v>14357.7</v>
      </c>
      <c r="J2589" s="663">
        <v>0</v>
      </c>
      <c r="K2589" s="636">
        <f t="shared" si="139"/>
        <v>0</v>
      </c>
      <c r="L2589" s="636">
        <f t="shared" si="140"/>
        <v>0</v>
      </c>
      <c r="M2589" s="637">
        <f t="shared" si="141"/>
        <v>3632498.1</v>
      </c>
      <c r="N2589" s="664"/>
      <c r="O2589" s="659" t="s">
        <v>3672</v>
      </c>
      <c r="P2589" s="658" t="s">
        <v>1163</v>
      </c>
      <c r="Q2589" s="660" t="s">
        <v>336</v>
      </c>
      <c r="R2589" s="658" t="s">
        <v>73</v>
      </c>
      <c r="S2589" s="658" t="s">
        <v>237</v>
      </c>
    </row>
    <row r="2590" spans="1:19" s="34" customFormat="1" ht="20.25" customHeight="1">
      <c r="A2590" s="658" t="s">
        <v>3562</v>
      </c>
      <c r="B2590" s="659" t="s">
        <v>3671</v>
      </c>
      <c r="C2590" s="660" t="s">
        <v>908</v>
      </c>
      <c r="D2590" s="661" t="s">
        <v>1181</v>
      </c>
      <c r="E2590" s="662"/>
      <c r="F2590" s="658" t="s">
        <v>76</v>
      </c>
      <c r="G2590" s="658"/>
      <c r="H2590" s="663">
        <v>268</v>
      </c>
      <c r="I2590" s="663">
        <v>54454.5</v>
      </c>
      <c r="J2590" s="663">
        <v>0</v>
      </c>
      <c r="K2590" s="636">
        <f t="shared" si="139"/>
        <v>0</v>
      </c>
      <c r="L2590" s="636">
        <f t="shared" si="140"/>
        <v>0</v>
      </c>
      <c r="M2590" s="637">
        <f t="shared" si="141"/>
        <v>14593806</v>
      </c>
      <c r="N2590" s="664"/>
      <c r="O2590" s="659" t="s">
        <v>752</v>
      </c>
      <c r="P2590" s="658" t="s">
        <v>1163</v>
      </c>
      <c r="Q2590" s="660" t="s">
        <v>278</v>
      </c>
      <c r="R2590" s="658" t="s">
        <v>73</v>
      </c>
      <c r="S2590" s="658" t="s">
        <v>237</v>
      </c>
    </row>
    <row r="2591" spans="1:19" s="34" customFormat="1" ht="20.25" customHeight="1">
      <c r="A2591" s="658" t="s">
        <v>3562</v>
      </c>
      <c r="B2591" s="659" t="s">
        <v>3671</v>
      </c>
      <c r="C2591" s="660" t="s">
        <v>908</v>
      </c>
      <c r="D2591" s="661" t="s">
        <v>1181</v>
      </c>
      <c r="E2591" s="662"/>
      <c r="F2591" s="658" t="s">
        <v>880</v>
      </c>
      <c r="G2591" s="658"/>
      <c r="H2591" s="663">
        <v>268</v>
      </c>
      <c r="I2591" s="663">
        <v>3272.7</v>
      </c>
      <c r="J2591" s="663">
        <v>0</v>
      </c>
      <c r="K2591" s="636">
        <f t="shared" si="139"/>
        <v>0</v>
      </c>
      <c r="L2591" s="636">
        <f t="shared" si="140"/>
        <v>0</v>
      </c>
      <c r="M2591" s="637">
        <f t="shared" si="141"/>
        <v>877083.6</v>
      </c>
      <c r="N2591" s="664"/>
      <c r="O2591" s="659" t="s">
        <v>752</v>
      </c>
      <c r="P2591" s="658" t="s">
        <v>1163</v>
      </c>
      <c r="Q2591" s="660" t="s">
        <v>336</v>
      </c>
      <c r="R2591" s="658" t="s">
        <v>73</v>
      </c>
      <c r="S2591" s="658" t="s">
        <v>237</v>
      </c>
    </row>
    <row r="2592" spans="1:19" s="34" customFormat="1" ht="20.25" customHeight="1">
      <c r="A2592" s="658" t="s">
        <v>3562</v>
      </c>
      <c r="B2592" s="659" t="s">
        <v>3671</v>
      </c>
      <c r="C2592" s="660" t="s">
        <v>908</v>
      </c>
      <c r="D2592" s="661" t="s">
        <v>1181</v>
      </c>
      <c r="E2592" s="662"/>
      <c r="F2592" s="658" t="s">
        <v>880</v>
      </c>
      <c r="G2592" s="658"/>
      <c r="H2592" s="663">
        <v>268</v>
      </c>
      <c r="I2592" s="663">
        <v>3272.7</v>
      </c>
      <c r="J2592" s="663">
        <v>0</v>
      </c>
      <c r="K2592" s="636">
        <f t="shared" si="139"/>
        <v>0</v>
      </c>
      <c r="L2592" s="636">
        <f t="shared" si="140"/>
        <v>0</v>
      </c>
      <c r="M2592" s="637">
        <f t="shared" si="141"/>
        <v>877083.6</v>
      </c>
      <c r="N2592" s="664"/>
      <c r="O2592" s="659" t="s">
        <v>752</v>
      </c>
      <c r="P2592" s="658" t="s">
        <v>1163</v>
      </c>
      <c r="Q2592" s="660" t="s">
        <v>336</v>
      </c>
      <c r="R2592" s="658" t="s">
        <v>73</v>
      </c>
      <c r="S2592" s="658" t="s">
        <v>237</v>
      </c>
    </row>
    <row r="2593" spans="1:19" s="34" customFormat="1" ht="20.25" customHeight="1">
      <c r="A2593" s="658" t="s">
        <v>3562</v>
      </c>
      <c r="B2593" s="659" t="s">
        <v>3671</v>
      </c>
      <c r="C2593" s="660" t="s">
        <v>908</v>
      </c>
      <c r="D2593" s="661" t="s">
        <v>1181</v>
      </c>
      <c r="E2593" s="662"/>
      <c r="F2593" s="658" t="s">
        <v>350</v>
      </c>
      <c r="G2593" s="658"/>
      <c r="H2593" s="663">
        <v>253</v>
      </c>
      <c r="I2593" s="663">
        <v>25000</v>
      </c>
      <c r="J2593" s="663">
        <v>0</v>
      </c>
      <c r="K2593" s="636">
        <f t="shared" si="139"/>
        <v>0</v>
      </c>
      <c r="L2593" s="636">
        <f t="shared" si="140"/>
        <v>0</v>
      </c>
      <c r="M2593" s="637">
        <f t="shared" si="141"/>
        <v>6325000</v>
      </c>
      <c r="N2593" s="664"/>
      <c r="O2593" s="659" t="s">
        <v>3673</v>
      </c>
      <c r="P2593" s="658" t="s">
        <v>1163</v>
      </c>
      <c r="Q2593" s="660" t="s">
        <v>336</v>
      </c>
      <c r="R2593" s="658" t="s">
        <v>73</v>
      </c>
      <c r="S2593" s="658" t="s">
        <v>237</v>
      </c>
    </row>
    <row r="2594" spans="1:19" s="34" customFormat="1" ht="20.25" customHeight="1">
      <c r="A2594" s="658" t="s">
        <v>3562</v>
      </c>
      <c r="B2594" s="659" t="s">
        <v>3671</v>
      </c>
      <c r="C2594" s="660" t="s">
        <v>908</v>
      </c>
      <c r="D2594" s="661" t="s">
        <v>1181</v>
      </c>
      <c r="E2594" s="662"/>
      <c r="F2594" s="658" t="s">
        <v>442</v>
      </c>
      <c r="G2594" s="658"/>
      <c r="H2594" s="663">
        <v>268</v>
      </c>
      <c r="I2594" s="663">
        <v>922.4</v>
      </c>
      <c r="J2594" s="663">
        <v>0</v>
      </c>
      <c r="K2594" s="636">
        <f t="shared" si="139"/>
        <v>0</v>
      </c>
      <c r="L2594" s="636">
        <f t="shared" si="140"/>
        <v>0</v>
      </c>
      <c r="M2594" s="637">
        <f t="shared" si="141"/>
        <v>247203.19999999998</v>
      </c>
      <c r="N2594" s="664"/>
      <c r="O2594" s="659" t="s">
        <v>3674</v>
      </c>
      <c r="P2594" s="658" t="s">
        <v>1163</v>
      </c>
      <c r="Q2594" s="660" t="s">
        <v>336</v>
      </c>
      <c r="R2594" s="658" t="s">
        <v>73</v>
      </c>
      <c r="S2594" s="658" t="s">
        <v>237</v>
      </c>
    </row>
    <row r="2595" spans="1:19" s="34" customFormat="1" ht="20.25" customHeight="1">
      <c r="A2595" s="658" t="s">
        <v>3562</v>
      </c>
      <c r="B2595" s="659" t="s">
        <v>3671</v>
      </c>
      <c r="C2595" s="660" t="s">
        <v>908</v>
      </c>
      <c r="D2595" s="661" t="s">
        <v>1181</v>
      </c>
      <c r="E2595" s="662"/>
      <c r="F2595" s="658" t="s">
        <v>81</v>
      </c>
      <c r="G2595" s="658"/>
      <c r="H2595" s="663">
        <v>268</v>
      </c>
      <c r="I2595" s="663">
        <v>6457</v>
      </c>
      <c r="J2595" s="663">
        <v>0</v>
      </c>
      <c r="K2595" s="636">
        <f t="shared" si="139"/>
        <v>0</v>
      </c>
      <c r="L2595" s="636">
        <f t="shared" si="140"/>
        <v>0</v>
      </c>
      <c r="M2595" s="637">
        <f t="shared" si="141"/>
        <v>1730476</v>
      </c>
      <c r="N2595" s="664"/>
      <c r="O2595" s="659" t="s">
        <v>3674</v>
      </c>
      <c r="P2595" s="658" t="s">
        <v>1163</v>
      </c>
      <c r="Q2595" s="660" t="s">
        <v>336</v>
      </c>
      <c r="R2595" s="658" t="s">
        <v>73</v>
      </c>
      <c r="S2595" s="658" t="s">
        <v>237</v>
      </c>
    </row>
    <row r="2596" spans="1:19" s="34" customFormat="1" ht="20.25" customHeight="1">
      <c r="A2596" s="658" t="s">
        <v>3562</v>
      </c>
      <c r="B2596" s="659" t="s">
        <v>3671</v>
      </c>
      <c r="C2596" s="660" t="s">
        <v>908</v>
      </c>
      <c r="D2596" s="661" t="s">
        <v>1181</v>
      </c>
      <c r="E2596" s="662"/>
      <c r="F2596" s="658" t="s">
        <v>338</v>
      </c>
      <c r="G2596" s="658"/>
      <c r="H2596" s="663">
        <v>268</v>
      </c>
      <c r="I2596" s="663">
        <v>3966.5</v>
      </c>
      <c r="J2596" s="663">
        <v>0</v>
      </c>
      <c r="K2596" s="636">
        <f t="shared" si="139"/>
        <v>0</v>
      </c>
      <c r="L2596" s="636">
        <f t="shared" si="140"/>
        <v>0</v>
      </c>
      <c r="M2596" s="637">
        <f t="shared" si="141"/>
        <v>1063022</v>
      </c>
      <c r="N2596" s="664"/>
      <c r="O2596" s="659" t="s">
        <v>3674</v>
      </c>
      <c r="P2596" s="658" t="s">
        <v>1163</v>
      </c>
      <c r="Q2596" s="660" t="s">
        <v>336</v>
      </c>
      <c r="R2596" s="658" t="s">
        <v>73</v>
      </c>
      <c r="S2596" s="658" t="s">
        <v>237</v>
      </c>
    </row>
    <row r="2597" spans="1:19" s="34" customFormat="1" ht="20.25" customHeight="1">
      <c r="A2597" s="658" t="s">
        <v>3562</v>
      </c>
      <c r="B2597" s="659" t="s">
        <v>3671</v>
      </c>
      <c r="C2597" s="660" t="s">
        <v>908</v>
      </c>
      <c r="D2597" s="661" t="s">
        <v>1181</v>
      </c>
      <c r="E2597" s="662"/>
      <c r="F2597" s="658" t="s">
        <v>1004</v>
      </c>
      <c r="G2597" s="658"/>
      <c r="H2597" s="663">
        <v>268</v>
      </c>
      <c r="I2597" s="663">
        <v>10654.1</v>
      </c>
      <c r="J2597" s="663">
        <v>0</v>
      </c>
      <c r="K2597" s="636">
        <f t="shared" si="139"/>
        <v>0</v>
      </c>
      <c r="L2597" s="636">
        <f t="shared" si="140"/>
        <v>0</v>
      </c>
      <c r="M2597" s="637">
        <f t="shared" si="141"/>
        <v>2855298.8000000003</v>
      </c>
      <c r="N2597" s="664"/>
      <c r="O2597" s="659" t="s">
        <v>3674</v>
      </c>
      <c r="P2597" s="658" t="s">
        <v>1163</v>
      </c>
      <c r="Q2597" s="660" t="s">
        <v>336</v>
      </c>
      <c r="R2597" s="658" t="s">
        <v>73</v>
      </c>
      <c r="S2597" s="658" t="s">
        <v>237</v>
      </c>
    </row>
    <row r="2598" spans="1:19" s="34" customFormat="1" ht="20.25" customHeight="1">
      <c r="A2598" s="658" t="s">
        <v>3562</v>
      </c>
      <c r="B2598" s="659" t="s">
        <v>3671</v>
      </c>
      <c r="C2598" s="660" t="s">
        <v>908</v>
      </c>
      <c r="D2598" s="661" t="s">
        <v>1181</v>
      </c>
      <c r="E2598" s="662"/>
      <c r="F2598" s="658" t="s">
        <v>985</v>
      </c>
      <c r="G2598" s="658"/>
      <c r="H2598" s="663">
        <v>536</v>
      </c>
      <c r="I2598" s="663">
        <v>7500</v>
      </c>
      <c r="J2598" s="663">
        <v>0</v>
      </c>
      <c r="K2598" s="636">
        <f t="shared" si="139"/>
        <v>0</v>
      </c>
      <c r="L2598" s="636">
        <f t="shared" si="140"/>
        <v>0</v>
      </c>
      <c r="M2598" s="637">
        <f t="shared" si="141"/>
        <v>4020000</v>
      </c>
      <c r="N2598" s="664"/>
      <c r="O2598" s="659" t="s">
        <v>586</v>
      </c>
      <c r="P2598" s="658" t="s">
        <v>1163</v>
      </c>
      <c r="Q2598" s="660" t="s">
        <v>336</v>
      </c>
      <c r="R2598" s="658" t="s">
        <v>73</v>
      </c>
      <c r="S2598" s="658" t="s">
        <v>237</v>
      </c>
    </row>
    <row r="2599" spans="1:19" s="34" customFormat="1" ht="20.25" customHeight="1">
      <c r="A2599" s="658" t="s">
        <v>3562</v>
      </c>
      <c r="B2599" s="659" t="s">
        <v>3671</v>
      </c>
      <c r="C2599" s="660" t="s">
        <v>908</v>
      </c>
      <c r="D2599" s="661" t="s">
        <v>1181</v>
      </c>
      <c r="E2599" s="662"/>
      <c r="F2599" s="658" t="s">
        <v>985</v>
      </c>
      <c r="G2599" s="658"/>
      <c r="H2599" s="663">
        <v>536</v>
      </c>
      <c r="I2599" s="663">
        <v>7500</v>
      </c>
      <c r="J2599" s="663">
        <v>0</v>
      </c>
      <c r="K2599" s="636">
        <f t="shared" si="139"/>
        <v>0</v>
      </c>
      <c r="L2599" s="636">
        <f t="shared" si="140"/>
        <v>0</v>
      </c>
      <c r="M2599" s="637">
        <f t="shared" si="141"/>
        <v>4020000</v>
      </c>
      <c r="N2599" s="664"/>
      <c r="O2599" s="659" t="s">
        <v>587</v>
      </c>
      <c r="P2599" s="658" t="s">
        <v>1163</v>
      </c>
      <c r="Q2599" s="660" t="s">
        <v>336</v>
      </c>
      <c r="R2599" s="658" t="s">
        <v>73</v>
      </c>
      <c r="S2599" s="658" t="s">
        <v>237</v>
      </c>
    </row>
    <row r="2600" spans="1:19" s="34" customFormat="1" ht="20.25" customHeight="1">
      <c r="A2600" s="658" t="s">
        <v>3675</v>
      </c>
      <c r="B2600" s="659" t="s">
        <v>3676</v>
      </c>
      <c r="C2600" s="660" t="s">
        <v>365</v>
      </c>
      <c r="D2600" s="661" t="s">
        <v>523</v>
      </c>
      <c r="E2600" s="662"/>
      <c r="F2600" s="658" t="s">
        <v>694</v>
      </c>
      <c r="G2600" s="658"/>
      <c r="H2600" s="663">
        <v>807</v>
      </c>
      <c r="I2600" s="663">
        <v>57093</v>
      </c>
      <c r="J2600" s="663">
        <v>36</v>
      </c>
      <c r="K2600" s="636">
        <f t="shared" si="139"/>
        <v>29052</v>
      </c>
      <c r="L2600" s="636">
        <f t="shared" si="140"/>
        <v>29.052</v>
      </c>
      <c r="M2600" s="637">
        <f t="shared" si="141"/>
        <v>46074051</v>
      </c>
      <c r="N2600" s="664"/>
      <c r="O2600" s="659" t="s">
        <v>3677</v>
      </c>
      <c r="P2600" s="658" t="s">
        <v>269</v>
      </c>
      <c r="Q2600" s="660" t="s">
        <v>358</v>
      </c>
      <c r="R2600" s="658" t="s">
        <v>68</v>
      </c>
      <c r="S2600" s="658" t="s">
        <v>109</v>
      </c>
    </row>
    <row r="2601" spans="1:19" s="34" customFormat="1" ht="20.25" customHeight="1">
      <c r="A2601" s="658" t="s">
        <v>3675</v>
      </c>
      <c r="B2601" s="659" t="s">
        <v>3678</v>
      </c>
      <c r="C2601" s="660" t="s">
        <v>365</v>
      </c>
      <c r="D2601" s="661" t="s">
        <v>523</v>
      </c>
      <c r="E2601" s="662"/>
      <c r="F2601" s="658" t="s">
        <v>880</v>
      </c>
      <c r="G2601" s="658"/>
      <c r="H2601" s="663">
        <v>807</v>
      </c>
      <c r="I2601" s="663">
        <v>3806.2</v>
      </c>
      <c r="J2601" s="663">
        <v>0</v>
      </c>
      <c r="K2601" s="636">
        <f t="shared" si="139"/>
        <v>0</v>
      </c>
      <c r="L2601" s="636">
        <f t="shared" si="140"/>
        <v>0</v>
      </c>
      <c r="M2601" s="637">
        <f t="shared" si="141"/>
        <v>3071603.4</v>
      </c>
      <c r="N2601" s="664"/>
      <c r="O2601" s="659" t="s">
        <v>3677</v>
      </c>
      <c r="P2601" s="658" t="s">
        <v>269</v>
      </c>
      <c r="Q2601" s="660" t="s">
        <v>336</v>
      </c>
      <c r="R2601" s="658" t="s">
        <v>73</v>
      </c>
      <c r="S2601" s="658" t="s">
        <v>109</v>
      </c>
    </row>
    <row r="2602" spans="1:19" s="34" customFormat="1" ht="20.25" customHeight="1">
      <c r="A2602" s="658" t="s">
        <v>3675</v>
      </c>
      <c r="B2602" s="659" t="s">
        <v>3678</v>
      </c>
      <c r="C2602" s="660" t="s">
        <v>365</v>
      </c>
      <c r="D2602" s="661" t="s">
        <v>523</v>
      </c>
      <c r="E2602" s="662"/>
      <c r="F2602" s="658" t="s">
        <v>589</v>
      </c>
      <c r="G2602" s="658"/>
      <c r="H2602" s="663">
        <v>828</v>
      </c>
      <c r="I2602" s="663">
        <v>28344.6</v>
      </c>
      <c r="J2602" s="663">
        <v>15</v>
      </c>
      <c r="K2602" s="636">
        <f t="shared" si="139"/>
        <v>12420</v>
      </c>
      <c r="L2602" s="636">
        <f t="shared" si="140"/>
        <v>12.42</v>
      </c>
      <c r="M2602" s="637">
        <f t="shared" si="141"/>
        <v>23469328.799999997</v>
      </c>
      <c r="N2602" s="664"/>
      <c r="O2602" s="659" t="s">
        <v>695</v>
      </c>
      <c r="P2602" s="658" t="s">
        <v>269</v>
      </c>
      <c r="Q2602" s="660" t="s">
        <v>270</v>
      </c>
      <c r="R2602" s="658" t="s">
        <v>68</v>
      </c>
      <c r="S2602" s="658" t="s">
        <v>109</v>
      </c>
    </row>
    <row r="2603" spans="1:19" s="34" customFormat="1" ht="20.25" customHeight="1">
      <c r="A2603" s="658" t="s">
        <v>3675</v>
      </c>
      <c r="B2603" s="659" t="s">
        <v>3678</v>
      </c>
      <c r="C2603" s="660" t="s">
        <v>365</v>
      </c>
      <c r="D2603" s="661" t="s">
        <v>523</v>
      </c>
      <c r="E2603" s="662"/>
      <c r="F2603" s="658" t="s">
        <v>1387</v>
      </c>
      <c r="G2603" s="658"/>
      <c r="H2603" s="663">
        <v>828</v>
      </c>
      <c r="I2603" s="663">
        <v>13989.4</v>
      </c>
      <c r="J2603" s="663">
        <v>0</v>
      </c>
      <c r="K2603" s="636">
        <f t="shared" si="139"/>
        <v>0</v>
      </c>
      <c r="L2603" s="636">
        <f t="shared" si="140"/>
        <v>0</v>
      </c>
      <c r="M2603" s="637">
        <f t="shared" si="141"/>
        <v>11583223.199999999</v>
      </c>
      <c r="N2603" s="664"/>
      <c r="O2603" s="659" t="s">
        <v>695</v>
      </c>
      <c r="P2603" s="658" t="s">
        <v>269</v>
      </c>
      <c r="Q2603" s="660" t="s">
        <v>577</v>
      </c>
      <c r="R2603" s="658" t="s">
        <v>240</v>
      </c>
      <c r="S2603" s="658" t="s">
        <v>109</v>
      </c>
    </row>
    <row r="2604" spans="1:19" s="34" customFormat="1" ht="20.25" customHeight="1">
      <c r="A2604" s="658" t="s">
        <v>744</v>
      </c>
      <c r="B2604" s="659" t="s">
        <v>3682</v>
      </c>
      <c r="C2604" s="660" t="s">
        <v>1394</v>
      </c>
      <c r="D2604" s="661" t="s">
        <v>2248</v>
      </c>
      <c r="E2604" s="662"/>
      <c r="F2604" s="658" t="s">
        <v>643</v>
      </c>
      <c r="G2604" s="658"/>
      <c r="H2604" s="663">
        <v>1789</v>
      </c>
      <c r="I2604" s="663">
        <v>62886.1</v>
      </c>
      <c r="J2604" s="663">
        <v>15.5</v>
      </c>
      <c r="K2604" s="636">
        <f t="shared" si="139"/>
        <v>27729.5</v>
      </c>
      <c r="L2604" s="636">
        <f t="shared" si="140"/>
        <v>27.729500000000002</v>
      </c>
      <c r="M2604" s="637">
        <f t="shared" si="141"/>
        <v>112503232.89999999</v>
      </c>
      <c r="N2604" s="664"/>
      <c r="O2604" s="659" t="s">
        <v>3087</v>
      </c>
      <c r="P2604" s="658" t="s">
        <v>761</v>
      </c>
      <c r="Q2604" s="660" t="s">
        <v>270</v>
      </c>
      <c r="R2604" s="658" t="s">
        <v>60</v>
      </c>
      <c r="S2604" s="658" t="s">
        <v>109</v>
      </c>
    </row>
    <row r="2605" spans="1:19" s="34" customFormat="1" ht="20.25" customHeight="1">
      <c r="A2605" s="658" t="s">
        <v>744</v>
      </c>
      <c r="B2605" s="659" t="s">
        <v>3682</v>
      </c>
      <c r="C2605" s="660" t="s">
        <v>1394</v>
      </c>
      <c r="D2605" s="661" t="s">
        <v>2248</v>
      </c>
      <c r="E2605" s="662"/>
      <c r="F2605" s="658" t="s">
        <v>1387</v>
      </c>
      <c r="G2605" s="658"/>
      <c r="H2605" s="663">
        <v>1789</v>
      </c>
      <c r="I2605" s="663">
        <v>13944.3</v>
      </c>
      <c r="J2605" s="663">
        <v>0</v>
      </c>
      <c r="K2605" s="636">
        <f t="shared" si="139"/>
        <v>0</v>
      </c>
      <c r="L2605" s="636">
        <f t="shared" si="140"/>
        <v>0</v>
      </c>
      <c r="M2605" s="637">
        <f t="shared" si="141"/>
        <v>24946352.699999999</v>
      </c>
      <c r="N2605" s="664"/>
      <c r="O2605" s="659" t="s">
        <v>3087</v>
      </c>
      <c r="P2605" s="658" t="s">
        <v>761</v>
      </c>
      <c r="Q2605" s="660" t="s">
        <v>577</v>
      </c>
      <c r="R2605" s="658" t="s">
        <v>240</v>
      </c>
      <c r="S2605" s="658" t="s">
        <v>109</v>
      </c>
    </row>
    <row r="2606" spans="1:19" s="34" customFormat="1" ht="20.25" customHeight="1">
      <c r="A2606" s="658" t="s">
        <v>744</v>
      </c>
      <c r="B2606" s="659" t="s">
        <v>3682</v>
      </c>
      <c r="C2606" s="660" t="s">
        <v>1394</v>
      </c>
      <c r="D2606" s="661" t="s">
        <v>2248</v>
      </c>
      <c r="E2606" s="662"/>
      <c r="F2606" s="658" t="s">
        <v>653</v>
      </c>
      <c r="G2606" s="658"/>
      <c r="H2606" s="663">
        <v>1356</v>
      </c>
      <c r="I2606" s="663">
        <v>60375.9</v>
      </c>
      <c r="J2606" s="663">
        <v>11.8</v>
      </c>
      <c r="K2606" s="636">
        <f t="shared" si="139"/>
        <v>16000.800000000001</v>
      </c>
      <c r="L2606" s="636">
        <f t="shared" si="140"/>
        <v>16.000800000000002</v>
      </c>
      <c r="M2606" s="637">
        <f t="shared" si="141"/>
        <v>81869720.400000006</v>
      </c>
      <c r="N2606" s="664"/>
      <c r="O2606" s="659" t="s">
        <v>3087</v>
      </c>
      <c r="P2606" s="658" t="s">
        <v>761</v>
      </c>
      <c r="Q2606" s="660" t="s">
        <v>270</v>
      </c>
      <c r="R2606" s="658" t="s">
        <v>60</v>
      </c>
      <c r="S2606" s="658" t="s">
        <v>109</v>
      </c>
    </row>
    <row r="2607" spans="1:19" s="34" customFormat="1" ht="20.25" customHeight="1">
      <c r="A2607" s="658" t="s">
        <v>744</v>
      </c>
      <c r="B2607" s="659" t="s">
        <v>3683</v>
      </c>
      <c r="C2607" s="660" t="s">
        <v>1394</v>
      </c>
      <c r="D2607" s="661" t="s">
        <v>2248</v>
      </c>
      <c r="E2607" s="662"/>
      <c r="F2607" s="658" t="s">
        <v>1387</v>
      </c>
      <c r="G2607" s="658"/>
      <c r="H2607" s="663">
        <v>1356</v>
      </c>
      <c r="I2607" s="663">
        <v>14899.2</v>
      </c>
      <c r="J2607" s="663">
        <v>0</v>
      </c>
      <c r="K2607" s="636">
        <f t="shared" si="139"/>
        <v>0</v>
      </c>
      <c r="L2607" s="636">
        <f t="shared" si="140"/>
        <v>0</v>
      </c>
      <c r="M2607" s="637">
        <f t="shared" si="141"/>
        <v>20203315.199999999</v>
      </c>
      <c r="N2607" s="664"/>
      <c r="O2607" s="659" t="s">
        <v>3087</v>
      </c>
      <c r="P2607" s="658" t="s">
        <v>761</v>
      </c>
      <c r="Q2607" s="660" t="s">
        <v>577</v>
      </c>
      <c r="R2607" s="658" t="s">
        <v>240</v>
      </c>
      <c r="S2607" s="658" t="s">
        <v>109</v>
      </c>
    </row>
    <row r="2608" spans="1:19" s="34" customFormat="1" ht="20.25" customHeight="1">
      <c r="A2608" s="658" t="s">
        <v>744</v>
      </c>
      <c r="B2608" s="659" t="s">
        <v>3682</v>
      </c>
      <c r="C2608" s="660" t="s">
        <v>1394</v>
      </c>
      <c r="D2608" s="661" t="s">
        <v>2248</v>
      </c>
      <c r="E2608" s="662"/>
      <c r="F2608" s="658" t="s">
        <v>427</v>
      </c>
      <c r="G2608" s="658"/>
      <c r="H2608" s="663">
        <v>3147</v>
      </c>
      <c r="I2608" s="663">
        <v>229834.4</v>
      </c>
      <c r="J2608" s="663">
        <v>42.3</v>
      </c>
      <c r="K2608" s="636">
        <f t="shared" si="139"/>
        <v>133118.09999999998</v>
      </c>
      <c r="L2608" s="636">
        <f t="shared" si="140"/>
        <v>133.11809999999997</v>
      </c>
      <c r="M2608" s="637">
        <f t="shared" si="141"/>
        <v>723288856.79999995</v>
      </c>
      <c r="N2608" s="664"/>
      <c r="O2608" s="659" t="s">
        <v>3684</v>
      </c>
      <c r="P2608" s="658" t="s">
        <v>761</v>
      </c>
      <c r="Q2608" s="660" t="s">
        <v>327</v>
      </c>
      <c r="R2608" s="658" t="s">
        <v>60</v>
      </c>
      <c r="S2608" s="658" t="s">
        <v>109</v>
      </c>
    </row>
    <row r="2609" spans="1:19" s="34" customFormat="1" ht="20.25" customHeight="1">
      <c r="A2609" s="658" t="s">
        <v>744</v>
      </c>
      <c r="B2609" s="659" t="s">
        <v>3682</v>
      </c>
      <c r="C2609" s="660" t="s">
        <v>1394</v>
      </c>
      <c r="D2609" s="661" t="s">
        <v>2248</v>
      </c>
      <c r="E2609" s="662"/>
      <c r="F2609" s="658" t="s">
        <v>880</v>
      </c>
      <c r="G2609" s="658"/>
      <c r="H2609" s="663">
        <v>3147</v>
      </c>
      <c r="I2609" s="663">
        <v>3677.4</v>
      </c>
      <c r="J2609" s="663">
        <v>0</v>
      </c>
      <c r="K2609" s="636">
        <f t="shared" si="139"/>
        <v>0</v>
      </c>
      <c r="L2609" s="636">
        <f t="shared" si="140"/>
        <v>0</v>
      </c>
      <c r="M2609" s="637">
        <f t="shared" si="141"/>
        <v>11572777.800000001</v>
      </c>
      <c r="N2609" s="664"/>
      <c r="O2609" s="659" t="s">
        <v>3684</v>
      </c>
      <c r="P2609" s="658" t="s">
        <v>761</v>
      </c>
      <c r="Q2609" s="660" t="s">
        <v>336</v>
      </c>
      <c r="R2609" s="658" t="s">
        <v>73</v>
      </c>
      <c r="S2609" s="658" t="s">
        <v>109</v>
      </c>
    </row>
    <row r="2610" spans="1:19" s="34" customFormat="1" ht="20.25" customHeight="1">
      <c r="A2610" s="658" t="s">
        <v>744</v>
      </c>
      <c r="B2610" s="659" t="s">
        <v>3682</v>
      </c>
      <c r="C2610" s="660" t="s">
        <v>1394</v>
      </c>
      <c r="D2610" s="661" t="s">
        <v>2248</v>
      </c>
      <c r="E2610" s="662"/>
      <c r="F2610" s="658" t="s">
        <v>342</v>
      </c>
      <c r="G2610" s="658"/>
      <c r="H2610" s="663">
        <v>1</v>
      </c>
      <c r="I2610" s="663">
        <v>157153.20000000001</v>
      </c>
      <c r="J2610" s="663">
        <v>27</v>
      </c>
      <c r="K2610" s="636">
        <f t="shared" si="139"/>
        <v>27</v>
      </c>
      <c r="L2610" s="636">
        <f t="shared" si="140"/>
        <v>2.7E-2</v>
      </c>
      <c r="M2610" s="637">
        <f t="shared" si="141"/>
        <v>157153.20000000001</v>
      </c>
      <c r="N2610" s="664"/>
      <c r="O2610" s="659" t="s">
        <v>3686</v>
      </c>
      <c r="P2610" s="658" t="s">
        <v>761</v>
      </c>
      <c r="Q2610" s="660" t="s">
        <v>343</v>
      </c>
      <c r="R2610" s="658" t="s">
        <v>60</v>
      </c>
      <c r="S2610" s="658" t="s">
        <v>109</v>
      </c>
    </row>
    <row r="2611" spans="1:19" s="34" customFormat="1" ht="20.25" customHeight="1">
      <c r="A2611" s="658" t="s">
        <v>744</v>
      </c>
      <c r="B2611" s="659" t="s">
        <v>3682</v>
      </c>
      <c r="C2611" s="660" t="s">
        <v>1394</v>
      </c>
      <c r="D2611" s="661" t="s">
        <v>2248</v>
      </c>
      <c r="E2611" s="662"/>
      <c r="F2611" s="658" t="s">
        <v>880</v>
      </c>
      <c r="G2611" s="658"/>
      <c r="H2611" s="663">
        <v>1</v>
      </c>
      <c r="I2611" s="663">
        <v>2886.5</v>
      </c>
      <c r="J2611" s="663">
        <v>0</v>
      </c>
      <c r="K2611" s="636">
        <f t="shared" si="139"/>
        <v>0</v>
      </c>
      <c r="L2611" s="636">
        <f t="shared" si="140"/>
        <v>0</v>
      </c>
      <c r="M2611" s="637">
        <f t="shared" si="141"/>
        <v>2886.5</v>
      </c>
      <c r="N2611" s="664"/>
      <c r="O2611" s="659" t="s">
        <v>3686</v>
      </c>
      <c r="P2611" s="658" t="s">
        <v>761</v>
      </c>
      <c r="Q2611" s="660" t="s">
        <v>336</v>
      </c>
      <c r="R2611" s="658" t="s">
        <v>73</v>
      </c>
      <c r="S2611" s="658" t="s">
        <v>109</v>
      </c>
    </row>
    <row r="2612" spans="1:19" s="34" customFormat="1" ht="20.25" customHeight="1">
      <c r="A2612" s="658" t="s">
        <v>744</v>
      </c>
      <c r="B2612" s="659" t="s">
        <v>3682</v>
      </c>
      <c r="C2612" s="660" t="s">
        <v>1394</v>
      </c>
      <c r="D2612" s="661" t="s">
        <v>2248</v>
      </c>
      <c r="E2612" s="662"/>
      <c r="F2612" s="658" t="s">
        <v>521</v>
      </c>
      <c r="G2612" s="658"/>
      <c r="H2612" s="663">
        <v>1</v>
      </c>
      <c r="I2612" s="663">
        <v>218502.2</v>
      </c>
      <c r="J2612" s="663">
        <v>0</v>
      </c>
      <c r="K2612" s="636">
        <f t="shared" si="139"/>
        <v>0</v>
      </c>
      <c r="L2612" s="636">
        <f t="shared" si="140"/>
        <v>0</v>
      </c>
      <c r="M2612" s="637">
        <f t="shared" si="141"/>
        <v>218502.2</v>
      </c>
      <c r="N2612" s="664"/>
      <c r="O2612" s="659" t="s">
        <v>3687</v>
      </c>
      <c r="P2612" s="658" t="s">
        <v>761</v>
      </c>
      <c r="Q2612" s="660" t="s">
        <v>374</v>
      </c>
      <c r="R2612" s="658" t="s">
        <v>375</v>
      </c>
      <c r="S2612" s="658" t="s">
        <v>109</v>
      </c>
    </row>
    <row r="2613" spans="1:19" s="34" customFormat="1" ht="20.25" customHeight="1">
      <c r="A2613" s="658" t="s">
        <v>744</v>
      </c>
      <c r="B2613" s="659" t="s">
        <v>3682</v>
      </c>
      <c r="C2613" s="660" t="s">
        <v>1394</v>
      </c>
      <c r="D2613" s="661" t="s">
        <v>2248</v>
      </c>
      <c r="E2613" s="662"/>
      <c r="F2613" s="658" t="s">
        <v>592</v>
      </c>
      <c r="G2613" s="658"/>
      <c r="H2613" s="663">
        <v>1</v>
      </c>
      <c r="I2613" s="663">
        <v>55991.199999999997</v>
      </c>
      <c r="J2613" s="663">
        <v>14.7</v>
      </c>
      <c r="K2613" s="636">
        <f t="shared" si="139"/>
        <v>14.7</v>
      </c>
      <c r="L2613" s="636">
        <f t="shared" si="140"/>
        <v>1.47E-2</v>
      </c>
      <c r="M2613" s="637">
        <f t="shared" si="141"/>
        <v>55991.199999999997</v>
      </c>
      <c r="N2613" s="664"/>
      <c r="O2613" s="659" t="s">
        <v>3687</v>
      </c>
      <c r="P2613" s="658" t="s">
        <v>761</v>
      </c>
      <c r="Q2613" s="660" t="s">
        <v>357</v>
      </c>
      <c r="R2613" s="658" t="s">
        <v>60</v>
      </c>
      <c r="S2613" s="658" t="s">
        <v>109</v>
      </c>
    </row>
    <row r="2614" spans="1:19" s="34" customFormat="1" ht="20.25" customHeight="1">
      <c r="A2614" s="658" t="s">
        <v>398</v>
      </c>
      <c r="B2614" s="659" t="s">
        <v>3688</v>
      </c>
      <c r="C2614" s="660" t="s">
        <v>1171</v>
      </c>
      <c r="D2614" s="661" t="s">
        <v>1477</v>
      </c>
      <c r="E2614" s="662"/>
      <c r="F2614" s="658" t="s">
        <v>1387</v>
      </c>
      <c r="G2614" s="658"/>
      <c r="H2614" s="663">
        <v>1300</v>
      </c>
      <c r="I2614" s="663">
        <v>12312.9</v>
      </c>
      <c r="J2614" s="663">
        <v>0</v>
      </c>
      <c r="K2614" s="636">
        <f t="shared" si="139"/>
        <v>0</v>
      </c>
      <c r="L2614" s="636">
        <f t="shared" si="140"/>
        <v>0</v>
      </c>
      <c r="M2614" s="637">
        <f t="shared" si="141"/>
        <v>16006770</v>
      </c>
      <c r="N2614" s="664"/>
      <c r="O2614" s="659" t="s">
        <v>1198</v>
      </c>
      <c r="P2614" s="658" t="s">
        <v>759</v>
      </c>
      <c r="Q2614" s="660" t="s">
        <v>577</v>
      </c>
      <c r="R2614" s="658" t="s">
        <v>240</v>
      </c>
      <c r="S2614" s="658" t="s">
        <v>1076</v>
      </c>
    </row>
    <row r="2615" spans="1:19" s="34" customFormat="1" ht="20.25" customHeight="1">
      <c r="A2615" s="658" t="s">
        <v>398</v>
      </c>
      <c r="B2615" s="659" t="s">
        <v>3689</v>
      </c>
      <c r="C2615" s="660" t="s">
        <v>1171</v>
      </c>
      <c r="D2615" s="661" t="s">
        <v>1477</v>
      </c>
      <c r="E2615" s="662"/>
      <c r="F2615" s="658" t="s">
        <v>517</v>
      </c>
      <c r="G2615" s="658"/>
      <c r="H2615" s="663">
        <v>1300</v>
      </c>
      <c r="I2615" s="663">
        <v>55528.6</v>
      </c>
      <c r="J2615" s="663">
        <v>15.5</v>
      </c>
      <c r="K2615" s="636">
        <f t="shared" si="139"/>
        <v>20150</v>
      </c>
      <c r="L2615" s="636">
        <f t="shared" si="140"/>
        <v>20.149999999999999</v>
      </c>
      <c r="M2615" s="637">
        <f t="shared" si="141"/>
        <v>72187180</v>
      </c>
      <c r="N2615" s="664"/>
      <c r="O2615" s="659" t="s">
        <v>1198</v>
      </c>
      <c r="P2615" s="658" t="s">
        <v>759</v>
      </c>
      <c r="Q2615" s="660" t="s">
        <v>270</v>
      </c>
      <c r="R2615" s="658" t="s">
        <v>60</v>
      </c>
      <c r="S2615" s="658" t="s">
        <v>1076</v>
      </c>
    </row>
    <row r="2616" spans="1:19" s="34" customFormat="1" ht="20.25" customHeight="1">
      <c r="A2616" s="658" t="s">
        <v>398</v>
      </c>
      <c r="B2616" s="659" t="s">
        <v>3689</v>
      </c>
      <c r="C2616" s="660" t="s">
        <v>1171</v>
      </c>
      <c r="D2616" s="661" t="s">
        <v>1477</v>
      </c>
      <c r="E2616" s="662"/>
      <c r="F2616" s="658" t="s">
        <v>401</v>
      </c>
      <c r="G2616" s="658"/>
      <c r="H2616" s="663">
        <v>490</v>
      </c>
      <c r="I2616" s="663">
        <v>50050</v>
      </c>
      <c r="J2616" s="663">
        <v>9.4</v>
      </c>
      <c r="K2616" s="636">
        <f t="shared" si="139"/>
        <v>4606</v>
      </c>
      <c r="L2616" s="636">
        <f t="shared" si="140"/>
        <v>4.6059999999999999</v>
      </c>
      <c r="M2616" s="637">
        <f t="shared" si="141"/>
        <v>24524500</v>
      </c>
      <c r="N2616" s="664"/>
      <c r="O2616" s="659" t="s">
        <v>11</v>
      </c>
      <c r="P2616" s="658" t="s">
        <v>759</v>
      </c>
      <c r="Q2616" s="660" t="s">
        <v>344</v>
      </c>
      <c r="R2616" s="658" t="s">
        <v>60</v>
      </c>
      <c r="S2616" s="658" t="s">
        <v>1076</v>
      </c>
    </row>
    <row r="2617" spans="1:19" s="34" customFormat="1" ht="20.25" customHeight="1">
      <c r="A2617" s="658" t="s">
        <v>398</v>
      </c>
      <c r="B2617" s="659" t="s">
        <v>3689</v>
      </c>
      <c r="C2617" s="660" t="s">
        <v>1171</v>
      </c>
      <c r="D2617" s="661" t="s">
        <v>1477</v>
      </c>
      <c r="E2617" s="662"/>
      <c r="F2617" s="658" t="s">
        <v>402</v>
      </c>
      <c r="G2617" s="658"/>
      <c r="H2617" s="663">
        <v>1790</v>
      </c>
      <c r="I2617" s="663">
        <v>157733</v>
      </c>
      <c r="J2617" s="663">
        <v>36</v>
      </c>
      <c r="K2617" s="636">
        <f t="shared" si="139"/>
        <v>64440</v>
      </c>
      <c r="L2617" s="636">
        <f t="shared" si="140"/>
        <v>64.44</v>
      </c>
      <c r="M2617" s="637">
        <f t="shared" si="141"/>
        <v>282342070</v>
      </c>
      <c r="N2617" s="664"/>
      <c r="O2617" s="659" t="s">
        <v>1615</v>
      </c>
      <c r="P2617" s="658" t="s">
        <v>759</v>
      </c>
      <c r="Q2617" s="660" t="s">
        <v>403</v>
      </c>
      <c r="R2617" s="658" t="s">
        <v>60</v>
      </c>
      <c r="S2617" s="658" t="s">
        <v>1076</v>
      </c>
    </row>
    <row r="2618" spans="1:19" s="34" customFormat="1" ht="20.25" customHeight="1">
      <c r="A2618" s="658" t="s">
        <v>398</v>
      </c>
      <c r="B2618" s="659" t="s">
        <v>3689</v>
      </c>
      <c r="C2618" s="660" t="s">
        <v>1171</v>
      </c>
      <c r="D2618" s="661" t="s">
        <v>1477</v>
      </c>
      <c r="E2618" s="662"/>
      <c r="F2618" s="658" t="s">
        <v>880</v>
      </c>
      <c r="G2618" s="658"/>
      <c r="H2618" s="663">
        <v>1790</v>
      </c>
      <c r="I2618" s="663">
        <v>2912</v>
      </c>
      <c r="J2618" s="663">
        <v>0</v>
      </c>
      <c r="K2618" s="636">
        <f t="shared" si="139"/>
        <v>0</v>
      </c>
      <c r="L2618" s="636">
        <f t="shared" si="140"/>
        <v>0</v>
      </c>
      <c r="M2618" s="637">
        <f t="shared" si="141"/>
        <v>5212480</v>
      </c>
      <c r="N2618" s="664"/>
      <c r="O2618" s="659" t="s">
        <v>1615</v>
      </c>
      <c r="P2618" s="658" t="s">
        <v>759</v>
      </c>
      <c r="Q2618" s="660" t="s">
        <v>336</v>
      </c>
      <c r="R2618" s="658" t="s">
        <v>73</v>
      </c>
      <c r="S2618" s="658" t="s">
        <v>1076</v>
      </c>
    </row>
    <row r="2619" spans="1:19" s="34" customFormat="1" ht="20.25" customHeight="1">
      <c r="A2619" s="658" t="s">
        <v>1134</v>
      </c>
      <c r="B2619" s="659" t="s">
        <v>3690</v>
      </c>
      <c r="C2619" s="660" t="s">
        <v>1394</v>
      </c>
      <c r="D2619" s="661" t="s">
        <v>821</v>
      </c>
      <c r="E2619" s="662"/>
      <c r="F2619" s="658" t="s">
        <v>402</v>
      </c>
      <c r="G2619" s="658"/>
      <c r="H2619" s="663">
        <v>245</v>
      </c>
      <c r="I2619" s="663">
        <v>184737</v>
      </c>
      <c r="J2619" s="663">
        <v>36</v>
      </c>
      <c r="K2619" s="636">
        <f t="shared" si="139"/>
        <v>8820</v>
      </c>
      <c r="L2619" s="636">
        <f t="shared" si="140"/>
        <v>8.82</v>
      </c>
      <c r="M2619" s="637">
        <f t="shared" si="141"/>
        <v>45260565</v>
      </c>
      <c r="N2619" s="664"/>
      <c r="O2619" s="659" t="s">
        <v>2536</v>
      </c>
      <c r="P2619" s="658" t="s">
        <v>761</v>
      </c>
      <c r="Q2619" s="660" t="s">
        <v>403</v>
      </c>
      <c r="R2619" s="658" t="s">
        <v>60</v>
      </c>
      <c r="S2619" s="658" t="s">
        <v>237</v>
      </c>
    </row>
    <row r="2620" spans="1:19" s="34" customFormat="1" ht="20.25" customHeight="1">
      <c r="A2620" s="658" t="s">
        <v>1134</v>
      </c>
      <c r="B2620" s="659" t="s">
        <v>3690</v>
      </c>
      <c r="C2620" s="660" t="s">
        <v>1394</v>
      </c>
      <c r="D2620" s="661" t="s">
        <v>821</v>
      </c>
      <c r="E2620" s="662"/>
      <c r="F2620" s="658" t="s">
        <v>880</v>
      </c>
      <c r="G2620" s="658"/>
      <c r="H2620" s="663">
        <v>245</v>
      </c>
      <c r="I2620" s="663">
        <v>3410.5</v>
      </c>
      <c r="J2620" s="663">
        <v>0</v>
      </c>
      <c r="K2620" s="636">
        <f t="shared" si="139"/>
        <v>0</v>
      </c>
      <c r="L2620" s="636">
        <f t="shared" si="140"/>
        <v>0</v>
      </c>
      <c r="M2620" s="637">
        <f t="shared" si="141"/>
        <v>835572.5</v>
      </c>
      <c r="N2620" s="664"/>
      <c r="O2620" s="659" t="s">
        <v>2536</v>
      </c>
      <c r="P2620" s="658" t="s">
        <v>761</v>
      </c>
      <c r="Q2620" s="660" t="s">
        <v>336</v>
      </c>
      <c r="R2620" s="658" t="s">
        <v>73</v>
      </c>
      <c r="S2620" s="658" t="s">
        <v>237</v>
      </c>
    </row>
    <row r="2621" spans="1:19" s="34" customFormat="1" ht="20.25" customHeight="1">
      <c r="A2621" s="658" t="s">
        <v>1134</v>
      </c>
      <c r="B2621" s="659" t="s">
        <v>3691</v>
      </c>
      <c r="C2621" s="660" t="s">
        <v>1394</v>
      </c>
      <c r="D2621" s="661" t="s">
        <v>821</v>
      </c>
      <c r="E2621" s="662"/>
      <c r="F2621" s="658" t="s">
        <v>1387</v>
      </c>
      <c r="G2621" s="658"/>
      <c r="H2621" s="663">
        <v>245</v>
      </c>
      <c r="I2621" s="663">
        <v>14585.5</v>
      </c>
      <c r="J2621" s="663">
        <v>0</v>
      </c>
      <c r="K2621" s="636">
        <f t="shared" si="139"/>
        <v>0</v>
      </c>
      <c r="L2621" s="636">
        <f t="shared" si="140"/>
        <v>0</v>
      </c>
      <c r="M2621" s="637">
        <f t="shared" si="141"/>
        <v>3573447.5</v>
      </c>
      <c r="N2621" s="664"/>
      <c r="O2621" s="659" t="s">
        <v>1386</v>
      </c>
      <c r="P2621" s="658" t="s">
        <v>761</v>
      </c>
      <c r="Q2621" s="660" t="s">
        <v>577</v>
      </c>
      <c r="R2621" s="658" t="s">
        <v>240</v>
      </c>
      <c r="S2621" s="658" t="s">
        <v>237</v>
      </c>
    </row>
    <row r="2622" spans="1:19" s="34" customFormat="1" ht="20.25" customHeight="1">
      <c r="A2622" s="658" t="s">
        <v>1134</v>
      </c>
      <c r="B2622" s="659" t="s">
        <v>3690</v>
      </c>
      <c r="C2622" s="660" t="s">
        <v>1394</v>
      </c>
      <c r="D2622" s="661" t="s">
        <v>821</v>
      </c>
      <c r="E2622" s="662"/>
      <c r="F2622" s="658" t="s">
        <v>3692</v>
      </c>
      <c r="G2622" s="658"/>
      <c r="H2622" s="663">
        <v>245</v>
      </c>
      <c r="I2622" s="663">
        <v>59104.800000000003</v>
      </c>
      <c r="J2622" s="663">
        <v>11.8</v>
      </c>
      <c r="K2622" s="636">
        <f t="shared" si="139"/>
        <v>2891</v>
      </c>
      <c r="L2622" s="636">
        <f t="shared" si="140"/>
        <v>2.891</v>
      </c>
      <c r="M2622" s="637">
        <f t="shared" si="141"/>
        <v>14480676</v>
      </c>
      <c r="N2622" s="664"/>
      <c r="O2622" s="659" t="s">
        <v>1386</v>
      </c>
      <c r="P2622" s="658" t="s">
        <v>761</v>
      </c>
      <c r="Q2622" s="660" t="s">
        <v>270</v>
      </c>
      <c r="R2622" s="658" t="s">
        <v>60</v>
      </c>
      <c r="S2622" s="658" t="s">
        <v>237</v>
      </c>
    </row>
    <row r="2623" spans="1:19" s="34" customFormat="1" ht="20.25" customHeight="1">
      <c r="A2623" s="658" t="s">
        <v>1134</v>
      </c>
      <c r="B2623" s="659" t="s">
        <v>3691</v>
      </c>
      <c r="C2623" s="660" t="s">
        <v>1394</v>
      </c>
      <c r="D2623" s="661" t="s">
        <v>821</v>
      </c>
      <c r="E2623" s="662"/>
      <c r="F2623" s="658" t="s">
        <v>447</v>
      </c>
      <c r="G2623" s="658"/>
      <c r="H2623" s="663">
        <v>215</v>
      </c>
      <c r="I2623" s="663">
        <v>75600</v>
      </c>
      <c r="J2623" s="663">
        <v>0</v>
      </c>
      <c r="K2623" s="636">
        <f t="shared" si="139"/>
        <v>0</v>
      </c>
      <c r="L2623" s="636">
        <f t="shared" si="140"/>
        <v>0</v>
      </c>
      <c r="M2623" s="637">
        <f t="shared" si="141"/>
        <v>16254000</v>
      </c>
      <c r="N2623" s="664"/>
      <c r="O2623" s="659" t="s">
        <v>535</v>
      </c>
      <c r="P2623" s="658" t="s">
        <v>761</v>
      </c>
      <c r="Q2623" s="660" t="s">
        <v>278</v>
      </c>
      <c r="R2623" s="658" t="s">
        <v>73</v>
      </c>
      <c r="S2623" s="658" t="s">
        <v>237</v>
      </c>
    </row>
    <row r="2624" spans="1:19" s="34" customFormat="1" ht="20.25" customHeight="1">
      <c r="A2624" s="658" t="s">
        <v>1134</v>
      </c>
      <c r="B2624" s="659" t="s">
        <v>3691</v>
      </c>
      <c r="C2624" s="660" t="s">
        <v>1394</v>
      </c>
      <c r="D2624" s="661" t="s">
        <v>821</v>
      </c>
      <c r="E2624" s="662"/>
      <c r="F2624" s="658" t="s">
        <v>450</v>
      </c>
      <c r="G2624" s="658"/>
      <c r="H2624" s="663">
        <v>245</v>
      </c>
      <c r="I2624" s="663">
        <v>58268.800000000003</v>
      </c>
      <c r="J2624" s="663">
        <v>0</v>
      </c>
      <c r="K2624" s="636">
        <f t="shared" si="139"/>
        <v>0</v>
      </c>
      <c r="L2624" s="636">
        <f t="shared" si="140"/>
        <v>0</v>
      </c>
      <c r="M2624" s="637">
        <f t="shared" si="141"/>
        <v>14275856</v>
      </c>
      <c r="N2624" s="664"/>
      <c r="O2624" s="659" t="s">
        <v>2577</v>
      </c>
      <c r="P2624" s="658" t="s">
        <v>761</v>
      </c>
      <c r="Q2624" s="660" t="s">
        <v>271</v>
      </c>
      <c r="R2624" s="658" t="s">
        <v>73</v>
      </c>
      <c r="S2624" s="658" t="s">
        <v>237</v>
      </c>
    </row>
    <row r="2625" spans="1:19" s="34" customFormat="1" ht="20.25" customHeight="1">
      <c r="A2625" s="658" t="s">
        <v>1134</v>
      </c>
      <c r="B2625" s="659" t="s">
        <v>3691</v>
      </c>
      <c r="C2625" s="660" t="s">
        <v>1394</v>
      </c>
      <c r="D2625" s="661" t="s">
        <v>821</v>
      </c>
      <c r="E2625" s="662"/>
      <c r="F2625" s="658" t="s">
        <v>880</v>
      </c>
      <c r="G2625" s="658"/>
      <c r="H2625" s="663">
        <v>245</v>
      </c>
      <c r="I2625" s="663">
        <v>2913.4</v>
      </c>
      <c r="J2625" s="663">
        <v>0</v>
      </c>
      <c r="K2625" s="636">
        <f t="shared" ref="K2625:K2687" si="142">J2625*H2625</f>
        <v>0</v>
      </c>
      <c r="L2625" s="636">
        <f t="shared" ref="L2625:L2687" si="143">K2625/1000</f>
        <v>0</v>
      </c>
      <c r="M2625" s="637">
        <f t="shared" ref="M2625:M2687" si="144">H2625*I2625</f>
        <v>713783</v>
      </c>
      <c r="N2625" s="664"/>
      <c r="O2625" s="659" t="s">
        <v>2577</v>
      </c>
      <c r="P2625" s="658" t="s">
        <v>761</v>
      </c>
      <c r="Q2625" s="660" t="s">
        <v>336</v>
      </c>
      <c r="R2625" s="658" t="s">
        <v>73</v>
      </c>
      <c r="S2625" s="658" t="s">
        <v>237</v>
      </c>
    </row>
    <row r="2626" spans="1:19" s="34" customFormat="1" ht="20.25" customHeight="1">
      <c r="A2626" s="658" t="s">
        <v>1134</v>
      </c>
      <c r="B2626" s="659" t="s">
        <v>3691</v>
      </c>
      <c r="C2626" s="660" t="s">
        <v>1394</v>
      </c>
      <c r="D2626" s="661" t="s">
        <v>821</v>
      </c>
      <c r="E2626" s="662"/>
      <c r="F2626" s="658" t="s">
        <v>880</v>
      </c>
      <c r="G2626" s="658"/>
      <c r="H2626" s="663">
        <v>245</v>
      </c>
      <c r="I2626" s="663">
        <v>2913.4</v>
      </c>
      <c r="J2626" s="663">
        <v>0</v>
      </c>
      <c r="K2626" s="636">
        <f t="shared" si="142"/>
        <v>0</v>
      </c>
      <c r="L2626" s="636">
        <f t="shared" si="143"/>
        <v>0</v>
      </c>
      <c r="M2626" s="637">
        <f t="shared" si="144"/>
        <v>713783</v>
      </c>
      <c r="N2626" s="664"/>
      <c r="O2626" s="659" t="s">
        <v>2577</v>
      </c>
      <c r="P2626" s="658" t="s">
        <v>761</v>
      </c>
      <c r="Q2626" s="660" t="s">
        <v>336</v>
      </c>
      <c r="R2626" s="658" t="s">
        <v>73</v>
      </c>
      <c r="S2626" s="658" t="s">
        <v>237</v>
      </c>
    </row>
    <row r="2627" spans="1:19" s="34" customFormat="1" ht="20.25" customHeight="1">
      <c r="A2627" s="658" t="s">
        <v>1134</v>
      </c>
      <c r="B2627" s="659" t="s">
        <v>3691</v>
      </c>
      <c r="C2627" s="660" t="s">
        <v>1394</v>
      </c>
      <c r="D2627" s="661" t="s">
        <v>821</v>
      </c>
      <c r="E2627" s="662"/>
      <c r="F2627" s="658" t="s">
        <v>881</v>
      </c>
      <c r="G2627" s="658"/>
      <c r="H2627" s="663">
        <v>245</v>
      </c>
      <c r="I2627" s="663">
        <v>8740.2999999999993</v>
      </c>
      <c r="J2627" s="663">
        <v>0</v>
      </c>
      <c r="K2627" s="636">
        <f t="shared" si="142"/>
        <v>0</v>
      </c>
      <c r="L2627" s="636">
        <f t="shared" si="143"/>
        <v>0</v>
      </c>
      <c r="M2627" s="637">
        <f t="shared" si="144"/>
        <v>2141373.5</v>
      </c>
      <c r="N2627" s="664"/>
      <c r="O2627" s="659" t="s">
        <v>2577</v>
      </c>
      <c r="P2627" s="658" t="s">
        <v>761</v>
      </c>
      <c r="Q2627" s="660" t="s">
        <v>336</v>
      </c>
      <c r="R2627" s="658" t="s">
        <v>73</v>
      </c>
      <c r="S2627" s="658" t="s">
        <v>237</v>
      </c>
    </row>
    <row r="2628" spans="1:19" s="34" customFormat="1" ht="20.25" customHeight="1">
      <c r="A2628" s="658" t="s">
        <v>1134</v>
      </c>
      <c r="B2628" s="659" t="s">
        <v>3691</v>
      </c>
      <c r="C2628" s="660" t="s">
        <v>1394</v>
      </c>
      <c r="D2628" s="661" t="s">
        <v>821</v>
      </c>
      <c r="E2628" s="662"/>
      <c r="F2628" s="658" t="s">
        <v>882</v>
      </c>
      <c r="G2628" s="658"/>
      <c r="H2628" s="663">
        <v>245</v>
      </c>
      <c r="I2628" s="663">
        <v>6879</v>
      </c>
      <c r="J2628" s="663">
        <v>0</v>
      </c>
      <c r="K2628" s="636">
        <f t="shared" si="142"/>
        <v>0</v>
      </c>
      <c r="L2628" s="636">
        <f t="shared" si="143"/>
        <v>0</v>
      </c>
      <c r="M2628" s="637">
        <f t="shared" si="144"/>
        <v>1685355</v>
      </c>
      <c r="N2628" s="664"/>
      <c r="O2628" s="659" t="s">
        <v>2577</v>
      </c>
      <c r="P2628" s="658" t="s">
        <v>761</v>
      </c>
      <c r="Q2628" s="660" t="s">
        <v>336</v>
      </c>
      <c r="R2628" s="658" t="s">
        <v>73</v>
      </c>
      <c r="S2628" s="658" t="s">
        <v>237</v>
      </c>
    </row>
    <row r="2629" spans="1:19" s="34" customFormat="1" ht="20.25" customHeight="1">
      <c r="A2629" s="658" t="s">
        <v>1134</v>
      </c>
      <c r="B2629" s="659" t="s">
        <v>3691</v>
      </c>
      <c r="C2629" s="660" t="s">
        <v>1394</v>
      </c>
      <c r="D2629" s="661" t="s">
        <v>821</v>
      </c>
      <c r="E2629" s="662"/>
      <c r="F2629" s="658" t="s">
        <v>556</v>
      </c>
      <c r="G2629" s="658"/>
      <c r="H2629" s="663">
        <v>245</v>
      </c>
      <c r="I2629" s="663">
        <v>2185.1</v>
      </c>
      <c r="J2629" s="663">
        <v>0</v>
      </c>
      <c r="K2629" s="636">
        <f t="shared" si="142"/>
        <v>0</v>
      </c>
      <c r="L2629" s="636">
        <f t="shared" si="143"/>
        <v>0</v>
      </c>
      <c r="M2629" s="637">
        <f t="shared" si="144"/>
        <v>535349.5</v>
      </c>
      <c r="N2629" s="664"/>
      <c r="O2629" s="659" t="s">
        <v>2577</v>
      </c>
      <c r="P2629" s="658" t="s">
        <v>761</v>
      </c>
      <c r="Q2629" s="660" t="s">
        <v>336</v>
      </c>
      <c r="R2629" s="658" t="s">
        <v>73</v>
      </c>
      <c r="S2629" s="658" t="s">
        <v>237</v>
      </c>
    </row>
    <row r="2630" spans="1:19" s="34" customFormat="1" ht="20.25" customHeight="1">
      <c r="A2630" s="658" t="s">
        <v>1134</v>
      </c>
      <c r="B2630" s="659" t="s">
        <v>3691</v>
      </c>
      <c r="C2630" s="660" t="s">
        <v>1394</v>
      </c>
      <c r="D2630" s="661" t="s">
        <v>821</v>
      </c>
      <c r="E2630" s="662"/>
      <c r="F2630" s="658" t="s">
        <v>434</v>
      </c>
      <c r="G2630" s="658"/>
      <c r="H2630" s="663">
        <v>245</v>
      </c>
      <c r="I2630" s="663">
        <v>132576.20000000001</v>
      </c>
      <c r="J2630" s="663">
        <v>0</v>
      </c>
      <c r="K2630" s="636">
        <f t="shared" si="142"/>
        <v>0</v>
      </c>
      <c r="L2630" s="636">
        <f t="shared" si="143"/>
        <v>0</v>
      </c>
      <c r="M2630" s="637">
        <f t="shared" si="144"/>
        <v>32481169.000000004</v>
      </c>
      <c r="N2630" s="664"/>
      <c r="O2630" s="659" t="s">
        <v>11</v>
      </c>
      <c r="P2630" s="658" t="s">
        <v>761</v>
      </c>
      <c r="Q2630" s="660" t="s">
        <v>276</v>
      </c>
      <c r="R2630" s="658" t="s">
        <v>73</v>
      </c>
      <c r="S2630" s="658" t="s">
        <v>237</v>
      </c>
    </row>
    <row r="2631" spans="1:19" s="34" customFormat="1" ht="20.25" customHeight="1">
      <c r="A2631" s="658" t="s">
        <v>1134</v>
      </c>
      <c r="B2631" s="659" t="s">
        <v>3691</v>
      </c>
      <c r="C2631" s="660" t="s">
        <v>1394</v>
      </c>
      <c r="D2631" s="661" t="s">
        <v>821</v>
      </c>
      <c r="E2631" s="662"/>
      <c r="F2631" s="658" t="s">
        <v>82</v>
      </c>
      <c r="G2631" s="658"/>
      <c r="H2631" s="663">
        <v>245</v>
      </c>
      <c r="I2631" s="663">
        <v>11423.8</v>
      </c>
      <c r="J2631" s="663">
        <v>0</v>
      </c>
      <c r="K2631" s="636">
        <f t="shared" si="142"/>
        <v>0</v>
      </c>
      <c r="L2631" s="636">
        <f t="shared" si="143"/>
        <v>0</v>
      </c>
      <c r="M2631" s="637">
        <f t="shared" si="144"/>
        <v>2798831</v>
      </c>
      <c r="N2631" s="664"/>
      <c r="O2631" s="659" t="s">
        <v>11</v>
      </c>
      <c r="P2631" s="658" t="s">
        <v>761</v>
      </c>
      <c r="Q2631" s="660" t="s">
        <v>336</v>
      </c>
      <c r="R2631" s="658" t="s">
        <v>73</v>
      </c>
      <c r="S2631" s="658" t="s">
        <v>237</v>
      </c>
    </row>
    <row r="2632" spans="1:19" s="34" customFormat="1" ht="20.25" customHeight="1">
      <c r="A2632" s="658" t="s">
        <v>1134</v>
      </c>
      <c r="B2632" s="659" t="s">
        <v>3691</v>
      </c>
      <c r="C2632" s="660" t="s">
        <v>1394</v>
      </c>
      <c r="D2632" s="661" t="s">
        <v>821</v>
      </c>
      <c r="E2632" s="662"/>
      <c r="F2632" s="658" t="s">
        <v>985</v>
      </c>
      <c r="G2632" s="658"/>
      <c r="H2632" s="663">
        <v>206</v>
      </c>
      <c r="I2632" s="663">
        <v>6750</v>
      </c>
      <c r="J2632" s="663">
        <v>0</v>
      </c>
      <c r="K2632" s="636">
        <f t="shared" si="142"/>
        <v>0</v>
      </c>
      <c r="L2632" s="636">
        <f t="shared" si="143"/>
        <v>0</v>
      </c>
      <c r="M2632" s="637">
        <f t="shared" si="144"/>
        <v>1390500</v>
      </c>
      <c r="N2632" s="664"/>
      <c r="O2632" s="659" t="s">
        <v>3310</v>
      </c>
      <c r="P2632" s="658" t="s">
        <v>761</v>
      </c>
      <c r="Q2632" s="660" t="s">
        <v>336</v>
      </c>
      <c r="R2632" s="658" t="s">
        <v>73</v>
      </c>
      <c r="S2632" s="658" t="s">
        <v>237</v>
      </c>
    </row>
    <row r="2633" spans="1:19" s="34" customFormat="1" ht="20.25" customHeight="1">
      <c r="A2633" s="658" t="s">
        <v>1134</v>
      </c>
      <c r="B2633" s="659" t="s">
        <v>3691</v>
      </c>
      <c r="C2633" s="660" t="s">
        <v>1394</v>
      </c>
      <c r="D2633" s="661" t="s">
        <v>821</v>
      </c>
      <c r="E2633" s="662"/>
      <c r="F2633" s="658" t="s">
        <v>985</v>
      </c>
      <c r="G2633" s="658"/>
      <c r="H2633" s="663">
        <v>206</v>
      </c>
      <c r="I2633" s="663">
        <v>6750</v>
      </c>
      <c r="J2633" s="663">
        <v>0</v>
      </c>
      <c r="K2633" s="636">
        <f t="shared" si="142"/>
        <v>0</v>
      </c>
      <c r="L2633" s="636">
        <f t="shared" si="143"/>
        <v>0</v>
      </c>
      <c r="M2633" s="637">
        <f t="shared" si="144"/>
        <v>1390500</v>
      </c>
      <c r="N2633" s="664"/>
      <c r="O2633" s="659" t="s">
        <v>3310</v>
      </c>
      <c r="P2633" s="658" t="s">
        <v>761</v>
      </c>
      <c r="Q2633" s="660" t="s">
        <v>336</v>
      </c>
      <c r="R2633" s="658" t="s">
        <v>73</v>
      </c>
      <c r="S2633" s="658" t="s">
        <v>237</v>
      </c>
    </row>
    <row r="2634" spans="1:19" s="34" customFormat="1" ht="20.25" customHeight="1">
      <c r="A2634" s="658" t="s">
        <v>3197</v>
      </c>
      <c r="B2634" s="659" t="s">
        <v>3693</v>
      </c>
      <c r="C2634" s="660" t="s">
        <v>1928</v>
      </c>
      <c r="D2634" s="661" t="s">
        <v>1146</v>
      </c>
      <c r="E2634" s="662"/>
      <c r="F2634" s="658" t="s">
        <v>350</v>
      </c>
      <c r="G2634" s="658"/>
      <c r="H2634" s="663">
        <v>288</v>
      </c>
      <c r="I2634" s="663">
        <v>23400</v>
      </c>
      <c r="J2634" s="663">
        <v>0</v>
      </c>
      <c r="K2634" s="636">
        <f t="shared" si="142"/>
        <v>0</v>
      </c>
      <c r="L2634" s="636">
        <f t="shared" si="143"/>
        <v>0</v>
      </c>
      <c r="M2634" s="637">
        <f t="shared" si="144"/>
        <v>6739200</v>
      </c>
      <c r="N2634" s="664"/>
      <c r="O2634" s="659" t="s">
        <v>3649</v>
      </c>
      <c r="P2634" s="658" t="s">
        <v>761</v>
      </c>
      <c r="Q2634" s="660" t="s">
        <v>336</v>
      </c>
      <c r="R2634" s="658" t="s">
        <v>73</v>
      </c>
      <c r="S2634" s="658" t="s">
        <v>1076</v>
      </c>
    </row>
    <row r="2635" spans="1:19" s="34" customFormat="1" ht="20.25" customHeight="1">
      <c r="A2635" s="658" t="s">
        <v>398</v>
      </c>
      <c r="B2635" s="659" t="s">
        <v>3694</v>
      </c>
      <c r="C2635" s="660" t="s">
        <v>399</v>
      </c>
      <c r="D2635" s="661" t="s">
        <v>1197</v>
      </c>
      <c r="E2635" s="662"/>
      <c r="F2635" s="658" t="s">
        <v>402</v>
      </c>
      <c r="G2635" s="658"/>
      <c r="H2635" s="663">
        <v>2584</v>
      </c>
      <c r="I2635" s="663">
        <v>158600</v>
      </c>
      <c r="J2635" s="663">
        <v>36</v>
      </c>
      <c r="K2635" s="636">
        <f t="shared" si="142"/>
        <v>93024</v>
      </c>
      <c r="L2635" s="636">
        <f t="shared" si="143"/>
        <v>93.024000000000001</v>
      </c>
      <c r="M2635" s="637">
        <f t="shared" si="144"/>
        <v>409822400</v>
      </c>
      <c r="N2635" s="664"/>
      <c r="O2635" s="659" t="s">
        <v>1615</v>
      </c>
      <c r="P2635" s="658" t="s">
        <v>90</v>
      </c>
      <c r="Q2635" s="660" t="s">
        <v>403</v>
      </c>
      <c r="R2635" s="658" t="s">
        <v>60</v>
      </c>
      <c r="S2635" s="658" t="s">
        <v>1076</v>
      </c>
    </row>
    <row r="2636" spans="1:19" s="34" customFormat="1" ht="20.25" customHeight="1">
      <c r="A2636" s="658" t="s">
        <v>398</v>
      </c>
      <c r="B2636" s="659" t="s">
        <v>3695</v>
      </c>
      <c r="C2636" s="660" t="s">
        <v>399</v>
      </c>
      <c r="D2636" s="661" t="s">
        <v>1197</v>
      </c>
      <c r="E2636" s="662"/>
      <c r="F2636" s="658" t="s">
        <v>880</v>
      </c>
      <c r="G2636" s="658"/>
      <c r="H2636" s="663">
        <v>2584</v>
      </c>
      <c r="I2636" s="663">
        <v>2928</v>
      </c>
      <c r="J2636" s="663">
        <v>0</v>
      </c>
      <c r="K2636" s="636">
        <f t="shared" si="142"/>
        <v>0</v>
      </c>
      <c r="L2636" s="636">
        <f t="shared" si="143"/>
        <v>0</v>
      </c>
      <c r="M2636" s="637">
        <f t="shared" si="144"/>
        <v>7565952</v>
      </c>
      <c r="N2636" s="664"/>
      <c r="O2636" s="659" t="s">
        <v>1615</v>
      </c>
      <c r="P2636" s="658" t="s">
        <v>90</v>
      </c>
      <c r="Q2636" s="660" t="s">
        <v>336</v>
      </c>
      <c r="R2636" s="658" t="s">
        <v>73</v>
      </c>
      <c r="S2636" s="658" t="s">
        <v>1076</v>
      </c>
    </row>
    <row r="2637" spans="1:19" s="34" customFormat="1" ht="20.25" customHeight="1">
      <c r="A2637" s="658" t="s">
        <v>398</v>
      </c>
      <c r="B2637" s="659" t="s">
        <v>3695</v>
      </c>
      <c r="C2637" s="660" t="s">
        <v>399</v>
      </c>
      <c r="D2637" s="661" t="s">
        <v>1197</v>
      </c>
      <c r="E2637" s="662"/>
      <c r="F2637" s="658" t="s">
        <v>1387</v>
      </c>
      <c r="G2637" s="658"/>
      <c r="H2637" s="663">
        <v>2394</v>
      </c>
      <c r="I2637" s="663">
        <v>12380.5</v>
      </c>
      <c r="J2637" s="663">
        <v>0</v>
      </c>
      <c r="K2637" s="636">
        <f t="shared" si="142"/>
        <v>0</v>
      </c>
      <c r="L2637" s="636">
        <f t="shared" si="143"/>
        <v>0</v>
      </c>
      <c r="M2637" s="637">
        <f t="shared" si="144"/>
        <v>29638917</v>
      </c>
      <c r="N2637" s="664"/>
      <c r="O2637" s="659" t="s">
        <v>1198</v>
      </c>
      <c r="P2637" s="658" t="s">
        <v>90</v>
      </c>
      <c r="Q2637" s="660" t="s">
        <v>577</v>
      </c>
      <c r="R2637" s="658" t="s">
        <v>240</v>
      </c>
      <c r="S2637" s="658" t="s">
        <v>1076</v>
      </c>
    </row>
    <row r="2638" spans="1:19" s="34" customFormat="1" ht="20.25" customHeight="1">
      <c r="A2638" s="658" t="s">
        <v>398</v>
      </c>
      <c r="B2638" s="659" t="s">
        <v>3695</v>
      </c>
      <c r="C2638" s="660" t="s">
        <v>399</v>
      </c>
      <c r="D2638" s="661" t="s">
        <v>1197</v>
      </c>
      <c r="E2638" s="662"/>
      <c r="F2638" s="658" t="s">
        <v>517</v>
      </c>
      <c r="G2638" s="658"/>
      <c r="H2638" s="663">
        <v>2394</v>
      </c>
      <c r="I2638" s="663">
        <v>55833.7</v>
      </c>
      <c r="J2638" s="663">
        <v>15.5</v>
      </c>
      <c r="K2638" s="636">
        <f t="shared" si="142"/>
        <v>37107</v>
      </c>
      <c r="L2638" s="636">
        <f t="shared" si="143"/>
        <v>37.106999999999999</v>
      </c>
      <c r="M2638" s="637">
        <f t="shared" si="144"/>
        <v>133665877.8</v>
      </c>
      <c r="N2638" s="664"/>
      <c r="O2638" s="659" t="s">
        <v>1198</v>
      </c>
      <c r="P2638" s="658" t="s">
        <v>90</v>
      </c>
      <c r="Q2638" s="660" t="s">
        <v>270</v>
      </c>
      <c r="R2638" s="658" t="s">
        <v>60</v>
      </c>
      <c r="S2638" s="658" t="s">
        <v>1076</v>
      </c>
    </row>
    <row r="2639" spans="1:19" s="34" customFormat="1" ht="20.25" customHeight="1">
      <c r="A2639" s="658" t="s">
        <v>398</v>
      </c>
      <c r="B2639" s="659" t="s">
        <v>3695</v>
      </c>
      <c r="C2639" s="660" t="s">
        <v>399</v>
      </c>
      <c r="D2639" s="661" t="s">
        <v>1197</v>
      </c>
      <c r="E2639" s="662"/>
      <c r="F2639" s="658" t="s">
        <v>401</v>
      </c>
      <c r="G2639" s="658"/>
      <c r="H2639" s="663">
        <v>190</v>
      </c>
      <c r="I2639" s="663">
        <v>50325</v>
      </c>
      <c r="J2639" s="663">
        <v>9.4</v>
      </c>
      <c r="K2639" s="636">
        <f t="shared" si="142"/>
        <v>1786</v>
      </c>
      <c r="L2639" s="636">
        <f t="shared" si="143"/>
        <v>1.786</v>
      </c>
      <c r="M2639" s="637">
        <f t="shared" si="144"/>
        <v>9561750</v>
      </c>
      <c r="N2639" s="664"/>
      <c r="O2639" s="659" t="s">
        <v>11</v>
      </c>
      <c r="P2639" s="658" t="s">
        <v>90</v>
      </c>
      <c r="Q2639" s="660" t="s">
        <v>344</v>
      </c>
      <c r="R2639" s="658" t="s">
        <v>60</v>
      </c>
      <c r="S2639" s="658" t="s">
        <v>1076</v>
      </c>
    </row>
    <row r="2640" spans="1:19" s="34" customFormat="1" ht="20.25" customHeight="1">
      <c r="A2640" s="658" t="s">
        <v>608</v>
      </c>
      <c r="B2640" s="659" t="s">
        <v>3696</v>
      </c>
      <c r="C2640" s="660" t="s">
        <v>399</v>
      </c>
      <c r="D2640" s="661" t="s">
        <v>2561</v>
      </c>
      <c r="E2640" s="662"/>
      <c r="F2640" s="658" t="s">
        <v>440</v>
      </c>
      <c r="G2640" s="658"/>
      <c r="H2640" s="663">
        <v>1644</v>
      </c>
      <c r="I2640" s="663">
        <v>215609.4</v>
      </c>
      <c r="J2640" s="663">
        <v>36.9</v>
      </c>
      <c r="K2640" s="636">
        <f t="shared" si="142"/>
        <v>60663.6</v>
      </c>
      <c r="L2640" s="636">
        <f t="shared" si="143"/>
        <v>60.663599999999995</v>
      </c>
      <c r="M2640" s="637">
        <f t="shared" si="144"/>
        <v>354461853.59999996</v>
      </c>
      <c r="N2640" s="664"/>
      <c r="O2640" s="659" t="s">
        <v>598</v>
      </c>
      <c r="P2640" s="658" t="s">
        <v>90</v>
      </c>
      <c r="Q2640" s="660" t="s">
        <v>327</v>
      </c>
      <c r="R2640" s="658" t="s">
        <v>60</v>
      </c>
      <c r="S2640" s="658" t="s">
        <v>152</v>
      </c>
    </row>
    <row r="2641" spans="1:19" s="34" customFormat="1" ht="20.25" customHeight="1">
      <c r="A2641" s="658" t="s">
        <v>608</v>
      </c>
      <c r="B2641" s="659" t="s">
        <v>3697</v>
      </c>
      <c r="C2641" s="660" t="s">
        <v>399</v>
      </c>
      <c r="D2641" s="661" t="s">
        <v>2561</v>
      </c>
      <c r="E2641" s="662"/>
      <c r="F2641" s="658" t="s">
        <v>880</v>
      </c>
      <c r="G2641" s="658"/>
      <c r="H2641" s="663">
        <v>1644</v>
      </c>
      <c r="I2641" s="663">
        <v>3374.8</v>
      </c>
      <c r="J2641" s="663">
        <v>0</v>
      </c>
      <c r="K2641" s="636">
        <f t="shared" si="142"/>
        <v>0</v>
      </c>
      <c r="L2641" s="636">
        <f t="shared" si="143"/>
        <v>0</v>
      </c>
      <c r="M2641" s="637">
        <f t="shared" si="144"/>
        <v>5548171.2000000002</v>
      </c>
      <c r="N2641" s="664"/>
      <c r="O2641" s="659" t="s">
        <v>598</v>
      </c>
      <c r="P2641" s="658" t="s">
        <v>90</v>
      </c>
      <c r="Q2641" s="660" t="s">
        <v>336</v>
      </c>
      <c r="R2641" s="658" t="s">
        <v>73</v>
      </c>
      <c r="S2641" s="658" t="s">
        <v>152</v>
      </c>
    </row>
    <row r="2642" spans="1:19" s="34" customFormat="1" ht="20.25" customHeight="1">
      <c r="A2642" s="658" t="s">
        <v>608</v>
      </c>
      <c r="B2642" s="659" t="s">
        <v>3697</v>
      </c>
      <c r="C2642" s="660" t="s">
        <v>399</v>
      </c>
      <c r="D2642" s="661" t="s">
        <v>2561</v>
      </c>
      <c r="E2642" s="662"/>
      <c r="F2642" s="658" t="s">
        <v>880</v>
      </c>
      <c r="G2642" s="658"/>
      <c r="H2642" s="663">
        <v>1644</v>
      </c>
      <c r="I2642" s="663">
        <v>2920.9</v>
      </c>
      <c r="J2642" s="663">
        <v>0</v>
      </c>
      <c r="K2642" s="636">
        <f t="shared" si="142"/>
        <v>0</v>
      </c>
      <c r="L2642" s="636">
        <f t="shared" si="143"/>
        <v>0</v>
      </c>
      <c r="M2642" s="637">
        <f t="shared" si="144"/>
        <v>4801959.6000000006</v>
      </c>
      <c r="N2642" s="664"/>
      <c r="O2642" s="659" t="s">
        <v>3698</v>
      </c>
      <c r="P2642" s="658" t="s">
        <v>90</v>
      </c>
      <c r="Q2642" s="660" t="s">
        <v>336</v>
      </c>
      <c r="R2642" s="658" t="s">
        <v>73</v>
      </c>
      <c r="S2642" s="658" t="s">
        <v>152</v>
      </c>
    </row>
    <row r="2643" spans="1:19" s="34" customFormat="1" ht="20.25" customHeight="1">
      <c r="A2643" s="658" t="s">
        <v>608</v>
      </c>
      <c r="B2643" s="659" t="s">
        <v>3697</v>
      </c>
      <c r="C2643" s="660" t="s">
        <v>399</v>
      </c>
      <c r="D2643" s="661" t="s">
        <v>2561</v>
      </c>
      <c r="E2643" s="662"/>
      <c r="F2643" s="658" t="s">
        <v>108</v>
      </c>
      <c r="G2643" s="658"/>
      <c r="H2643" s="663">
        <v>1644</v>
      </c>
      <c r="I2643" s="663">
        <v>140367</v>
      </c>
      <c r="J2643" s="663">
        <v>32</v>
      </c>
      <c r="K2643" s="636">
        <f t="shared" si="142"/>
        <v>52608</v>
      </c>
      <c r="L2643" s="636">
        <f t="shared" si="143"/>
        <v>52.607999999999997</v>
      </c>
      <c r="M2643" s="637">
        <f t="shared" si="144"/>
        <v>230763348</v>
      </c>
      <c r="N2643" s="664"/>
      <c r="O2643" s="659" t="s">
        <v>3698</v>
      </c>
      <c r="P2643" s="658" t="s">
        <v>90</v>
      </c>
      <c r="Q2643" s="660" t="s">
        <v>117</v>
      </c>
      <c r="R2643" s="658" t="s">
        <v>60</v>
      </c>
      <c r="S2643" s="658" t="s">
        <v>152</v>
      </c>
    </row>
    <row r="2644" spans="1:19" s="34" customFormat="1" ht="20.25" customHeight="1">
      <c r="A2644" s="658" t="s">
        <v>608</v>
      </c>
      <c r="B2644" s="659" t="s">
        <v>3697</v>
      </c>
      <c r="C2644" s="660" t="s">
        <v>399</v>
      </c>
      <c r="D2644" s="661" t="s">
        <v>2561</v>
      </c>
      <c r="E2644" s="662"/>
      <c r="F2644" s="658" t="s">
        <v>1399</v>
      </c>
      <c r="G2644" s="658"/>
      <c r="H2644" s="663">
        <v>3288</v>
      </c>
      <c r="I2644" s="663">
        <v>12583.9</v>
      </c>
      <c r="J2644" s="663">
        <v>0</v>
      </c>
      <c r="K2644" s="636">
        <f t="shared" si="142"/>
        <v>0</v>
      </c>
      <c r="L2644" s="636">
        <f t="shared" si="143"/>
        <v>0</v>
      </c>
      <c r="M2644" s="637">
        <f t="shared" si="144"/>
        <v>41375863.199999996</v>
      </c>
      <c r="N2644" s="664"/>
      <c r="O2644" s="659" t="s">
        <v>3699</v>
      </c>
      <c r="P2644" s="658" t="s">
        <v>90</v>
      </c>
      <c r="Q2644" s="660" t="s">
        <v>577</v>
      </c>
      <c r="R2644" s="658" t="s">
        <v>240</v>
      </c>
      <c r="S2644" s="658" t="s">
        <v>152</v>
      </c>
    </row>
    <row r="2645" spans="1:19" s="34" customFormat="1" ht="20.25" customHeight="1">
      <c r="A2645" s="658" t="s">
        <v>608</v>
      </c>
      <c r="B2645" s="659" t="s">
        <v>3697</v>
      </c>
      <c r="C2645" s="660" t="s">
        <v>399</v>
      </c>
      <c r="D2645" s="661" t="s">
        <v>2561</v>
      </c>
      <c r="E2645" s="662"/>
      <c r="F2645" s="658" t="s">
        <v>645</v>
      </c>
      <c r="G2645" s="658"/>
      <c r="H2645" s="663">
        <v>3288</v>
      </c>
      <c r="I2645" s="663">
        <v>55106.1</v>
      </c>
      <c r="J2645" s="663">
        <v>14</v>
      </c>
      <c r="K2645" s="636">
        <f t="shared" si="142"/>
        <v>46032</v>
      </c>
      <c r="L2645" s="636">
        <f t="shared" si="143"/>
        <v>46.031999999999996</v>
      </c>
      <c r="M2645" s="637">
        <f t="shared" si="144"/>
        <v>181188856.79999998</v>
      </c>
      <c r="N2645" s="664"/>
      <c r="O2645" s="659" t="s">
        <v>3699</v>
      </c>
      <c r="P2645" s="658" t="s">
        <v>90</v>
      </c>
      <c r="Q2645" s="660" t="s">
        <v>270</v>
      </c>
      <c r="R2645" s="658" t="s">
        <v>60</v>
      </c>
      <c r="S2645" s="658" t="s">
        <v>152</v>
      </c>
    </row>
    <row r="2646" spans="1:19" s="34" customFormat="1" ht="20.25" customHeight="1">
      <c r="A2646" s="658" t="s">
        <v>3700</v>
      </c>
      <c r="B2646" s="659" t="s">
        <v>3701</v>
      </c>
      <c r="C2646" s="660" t="s">
        <v>425</v>
      </c>
      <c r="D2646" s="661" t="s">
        <v>991</v>
      </c>
      <c r="E2646" s="662"/>
      <c r="F2646" s="658" t="s">
        <v>440</v>
      </c>
      <c r="G2646" s="658"/>
      <c r="H2646" s="663">
        <v>112</v>
      </c>
      <c r="I2646" s="663">
        <v>214878.9</v>
      </c>
      <c r="J2646" s="663">
        <v>36.9</v>
      </c>
      <c r="K2646" s="636">
        <f t="shared" si="142"/>
        <v>4132.8</v>
      </c>
      <c r="L2646" s="636">
        <f t="shared" si="143"/>
        <v>4.1328000000000005</v>
      </c>
      <c r="M2646" s="637">
        <f t="shared" si="144"/>
        <v>24066436.800000001</v>
      </c>
      <c r="N2646" s="664"/>
      <c r="O2646" s="659" t="s">
        <v>11</v>
      </c>
      <c r="P2646" s="658" t="s">
        <v>372</v>
      </c>
      <c r="Q2646" s="660" t="s">
        <v>327</v>
      </c>
      <c r="R2646" s="658" t="s">
        <v>60</v>
      </c>
      <c r="S2646" s="658" t="s">
        <v>59</v>
      </c>
    </row>
    <row r="2647" spans="1:19" s="34" customFormat="1" ht="20.25" customHeight="1">
      <c r="A2647" s="658" t="s">
        <v>3700</v>
      </c>
      <c r="B2647" s="659" t="s">
        <v>3702</v>
      </c>
      <c r="C2647" s="660" t="s">
        <v>425</v>
      </c>
      <c r="D2647" s="661" t="s">
        <v>991</v>
      </c>
      <c r="E2647" s="662"/>
      <c r="F2647" s="658" t="s">
        <v>880</v>
      </c>
      <c r="G2647" s="658"/>
      <c r="H2647" s="663">
        <v>112</v>
      </c>
      <c r="I2647" s="663">
        <v>3363.3</v>
      </c>
      <c r="J2647" s="663">
        <v>0</v>
      </c>
      <c r="K2647" s="636">
        <f t="shared" si="142"/>
        <v>0</v>
      </c>
      <c r="L2647" s="636">
        <f t="shared" si="143"/>
        <v>0</v>
      </c>
      <c r="M2647" s="637">
        <f t="shared" si="144"/>
        <v>376689.60000000003</v>
      </c>
      <c r="N2647" s="664"/>
      <c r="O2647" s="659" t="s">
        <v>11</v>
      </c>
      <c r="P2647" s="658" t="s">
        <v>372</v>
      </c>
      <c r="Q2647" s="660" t="s">
        <v>336</v>
      </c>
      <c r="R2647" s="658" t="s">
        <v>73</v>
      </c>
      <c r="S2647" s="658" t="s">
        <v>59</v>
      </c>
    </row>
    <row r="2648" spans="1:19" s="34" customFormat="1" ht="20.25" customHeight="1">
      <c r="A2648" s="658" t="s">
        <v>3700</v>
      </c>
      <c r="B2648" s="659" t="s">
        <v>3702</v>
      </c>
      <c r="C2648" s="660" t="s">
        <v>425</v>
      </c>
      <c r="D2648" s="661" t="s">
        <v>991</v>
      </c>
      <c r="E2648" s="662"/>
      <c r="F2648" s="658" t="s">
        <v>1083</v>
      </c>
      <c r="G2648" s="658"/>
      <c r="H2648" s="663">
        <v>11</v>
      </c>
      <c r="I2648" s="663">
        <v>224546.4</v>
      </c>
      <c r="J2648" s="663">
        <v>29.1</v>
      </c>
      <c r="K2648" s="636">
        <f t="shared" si="142"/>
        <v>320.10000000000002</v>
      </c>
      <c r="L2648" s="636">
        <f t="shared" si="143"/>
        <v>0.3201</v>
      </c>
      <c r="M2648" s="637">
        <f t="shared" si="144"/>
        <v>2470010.4</v>
      </c>
      <c r="N2648" s="664"/>
      <c r="O2648" s="659" t="s">
        <v>11</v>
      </c>
      <c r="P2648" s="658" t="s">
        <v>372</v>
      </c>
      <c r="Q2648" s="660" t="s">
        <v>691</v>
      </c>
      <c r="R2648" s="658" t="s">
        <v>60</v>
      </c>
      <c r="S2648" s="658" t="s">
        <v>59</v>
      </c>
    </row>
    <row r="2649" spans="1:19" s="34" customFormat="1" ht="20.25" customHeight="1">
      <c r="A2649" s="658" t="s">
        <v>3700</v>
      </c>
      <c r="B2649" s="659" t="s">
        <v>3702</v>
      </c>
      <c r="C2649" s="660" t="s">
        <v>425</v>
      </c>
      <c r="D2649" s="661" t="s">
        <v>991</v>
      </c>
      <c r="E2649" s="662"/>
      <c r="F2649" s="658" t="s">
        <v>880</v>
      </c>
      <c r="G2649" s="658"/>
      <c r="H2649" s="663">
        <v>22</v>
      </c>
      <c r="I2649" s="663">
        <v>3517.8</v>
      </c>
      <c r="J2649" s="663">
        <v>0</v>
      </c>
      <c r="K2649" s="636">
        <f t="shared" si="142"/>
        <v>0</v>
      </c>
      <c r="L2649" s="636">
        <f t="shared" si="143"/>
        <v>0</v>
      </c>
      <c r="M2649" s="637">
        <f t="shared" si="144"/>
        <v>77391.600000000006</v>
      </c>
      <c r="N2649" s="664"/>
      <c r="O2649" s="659" t="s">
        <v>11</v>
      </c>
      <c r="P2649" s="658" t="s">
        <v>372</v>
      </c>
      <c r="Q2649" s="660" t="s">
        <v>336</v>
      </c>
      <c r="R2649" s="658" t="s">
        <v>73</v>
      </c>
      <c r="S2649" s="658" t="s">
        <v>59</v>
      </c>
    </row>
    <row r="2650" spans="1:19" s="34" customFormat="1" ht="20.25" customHeight="1">
      <c r="A2650" s="658" t="s">
        <v>3700</v>
      </c>
      <c r="B2650" s="659" t="s">
        <v>3702</v>
      </c>
      <c r="C2650" s="660" t="s">
        <v>425</v>
      </c>
      <c r="D2650" s="661" t="s">
        <v>991</v>
      </c>
      <c r="E2650" s="662"/>
      <c r="F2650" s="658" t="s">
        <v>563</v>
      </c>
      <c r="G2650" s="658"/>
      <c r="H2650" s="663">
        <v>22</v>
      </c>
      <c r="I2650" s="663">
        <v>190547</v>
      </c>
      <c r="J2650" s="663">
        <v>42</v>
      </c>
      <c r="K2650" s="636">
        <f t="shared" si="142"/>
        <v>924</v>
      </c>
      <c r="L2650" s="636">
        <f t="shared" si="143"/>
        <v>0.92400000000000004</v>
      </c>
      <c r="M2650" s="637">
        <f t="shared" si="144"/>
        <v>4192034</v>
      </c>
      <c r="N2650" s="664"/>
      <c r="O2650" s="659" t="s">
        <v>11</v>
      </c>
      <c r="P2650" s="658" t="s">
        <v>372</v>
      </c>
      <c r="Q2650" s="660" t="s">
        <v>403</v>
      </c>
      <c r="R2650" s="658" t="s">
        <v>60</v>
      </c>
      <c r="S2650" s="658" t="s">
        <v>59</v>
      </c>
    </row>
    <row r="2651" spans="1:19" s="34" customFormat="1" ht="20.25" customHeight="1">
      <c r="A2651" s="658" t="s">
        <v>3700</v>
      </c>
      <c r="B2651" s="659" t="s">
        <v>3702</v>
      </c>
      <c r="C2651" s="660" t="s">
        <v>425</v>
      </c>
      <c r="D2651" s="661" t="s">
        <v>991</v>
      </c>
      <c r="E2651" s="662"/>
      <c r="F2651" s="658" t="s">
        <v>401</v>
      </c>
      <c r="G2651" s="658"/>
      <c r="H2651" s="663">
        <v>40</v>
      </c>
      <c r="I2651" s="663">
        <v>76500</v>
      </c>
      <c r="J2651" s="663">
        <v>9.4</v>
      </c>
      <c r="K2651" s="636">
        <f t="shared" si="142"/>
        <v>376</v>
      </c>
      <c r="L2651" s="636">
        <f t="shared" si="143"/>
        <v>0.376</v>
      </c>
      <c r="M2651" s="637">
        <f t="shared" si="144"/>
        <v>3060000</v>
      </c>
      <c r="N2651" s="664"/>
      <c r="O2651" s="659" t="s">
        <v>11</v>
      </c>
      <c r="P2651" s="658" t="s">
        <v>372</v>
      </c>
      <c r="Q2651" s="660" t="s">
        <v>344</v>
      </c>
      <c r="R2651" s="658" t="s">
        <v>60</v>
      </c>
      <c r="S2651" s="658" t="s">
        <v>59</v>
      </c>
    </row>
    <row r="2652" spans="1:19" s="34" customFormat="1" ht="20.25" customHeight="1">
      <c r="A2652" s="658" t="s">
        <v>3700</v>
      </c>
      <c r="B2652" s="659" t="s">
        <v>3702</v>
      </c>
      <c r="C2652" s="660" t="s">
        <v>425</v>
      </c>
      <c r="D2652" s="661" t="s">
        <v>991</v>
      </c>
      <c r="E2652" s="662"/>
      <c r="F2652" s="658" t="s">
        <v>267</v>
      </c>
      <c r="G2652" s="658"/>
      <c r="H2652" s="663">
        <v>44</v>
      </c>
      <c r="I2652" s="663">
        <v>69300</v>
      </c>
      <c r="J2652" s="663">
        <v>7.2</v>
      </c>
      <c r="K2652" s="636">
        <f t="shared" si="142"/>
        <v>316.8</v>
      </c>
      <c r="L2652" s="636">
        <f t="shared" si="143"/>
        <v>0.31680000000000003</v>
      </c>
      <c r="M2652" s="637">
        <f t="shared" si="144"/>
        <v>3049200</v>
      </c>
      <c r="N2652" s="664"/>
      <c r="O2652" s="659" t="s">
        <v>11</v>
      </c>
      <c r="P2652" s="658" t="s">
        <v>372</v>
      </c>
      <c r="Q2652" s="660" t="s">
        <v>344</v>
      </c>
      <c r="R2652" s="658" t="s">
        <v>60</v>
      </c>
      <c r="S2652" s="658" t="s">
        <v>59</v>
      </c>
    </row>
    <row r="2653" spans="1:19" s="34" customFormat="1" ht="20.25" customHeight="1">
      <c r="A2653" s="658" t="s">
        <v>3700</v>
      </c>
      <c r="B2653" s="659" t="s">
        <v>3702</v>
      </c>
      <c r="C2653" s="660" t="s">
        <v>425</v>
      </c>
      <c r="D2653" s="661" t="s">
        <v>991</v>
      </c>
      <c r="E2653" s="662"/>
      <c r="F2653" s="658" t="s">
        <v>1736</v>
      </c>
      <c r="G2653" s="658"/>
      <c r="H2653" s="663">
        <v>2</v>
      </c>
      <c r="I2653" s="663">
        <v>94763.199999999997</v>
      </c>
      <c r="J2653" s="663">
        <v>14.7</v>
      </c>
      <c r="K2653" s="636">
        <f t="shared" si="142"/>
        <v>29.4</v>
      </c>
      <c r="L2653" s="636">
        <f t="shared" si="143"/>
        <v>2.9399999999999999E-2</v>
      </c>
      <c r="M2653" s="637">
        <f t="shared" si="144"/>
        <v>189526.39999999999</v>
      </c>
      <c r="N2653" s="664"/>
      <c r="O2653" s="659" t="s">
        <v>11</v>
      </c>
      <c r="P2653" s="658" t="s">
        <v>372</v>
      </c>
      <c r="Q2653" s="660" t="s">
        <v>755</v>
      </c>
      <c r="R2653" s="658" t="s">
        <v>60</v>
      </c>
      <c r="S2653" s="658" t="s">
        <v>59</v>
      </c>
    </row>
    <row r="2654" spans="1:19" s="34" customFormat="1" ht="20.25" customHeight="1">
      <c r="A2654" s="658" t="s">
        <v>3700</v>
      </c>
      <c r="B2654" s="659" t="s">
        <v>3702</v>
      </c>
      <c r="C2654" s="660" t="s">
        <v>425</v>
      </c>
      <c r="D2654" s="661" t="s">
        <v>991</v>
      </c>
      <c r="E2654" s="662"/>
      <c r="F2654" s="658" t="s">
        <v>1292</v>
      </c>
      <c r="G2654" s="658"/>
      <c r="H2654" s="663">
        <v>44</v>
      </c>
      <c r="I2654" s="663">
        <v>217825</v>
      </c>
      <c r="J2654" s="663">
        <v>39</v>
      </c>
      <c r="K2654" s="636">
        <f t="shared" si="142"/>
        <v>1716</v>
      </c>
      <c r="L2654" s="636">
        <f t="shared" si="143"/>
        <v>1.716</v>
      </c>
      <c r="M2654" s="637">
        <f t="shared" si="144"/>
        <v>9584300</v>
      </c>
      <c r="N2654" s="664"/>
      <c r="O2654" s="659" t="s">
        <v>11</v>
      </c>
      <c r="P2654" s="658" t="s">
        <v>372</v>
      </c>
      <c r="Q2654" s="660" t="s">
        <v>364</v>
      </c>
      <c r="R2654" s="658" t="s">
        <v>60</v>
      </c>
      <c r="S2654" s="658" t="s">
        <v>59</v>
      </c>
    </row>
    <row r="2655" spans="1:19" s="34" customFormat="1" ht="20.25" customHeight="1">
      <c r="A2655" s="658" t="s">
        <v>3700</v>
      </c>
      <c r="B2655" s="659" t="s">
        <v>3702</v>
      </c>
      <c r="C2655" s="660" t="s">
        <v>425</v>
      </c>
      <c r="D2655" s="661" t="s">
        <v>991</v>
      </c>
      <c r="E2655" s="662"/>
      <c r="F2655" s="658" t="s">
        <v>1643</v>
      </c>
      <c r="G2655" s="658"/>
      <c r="H2655" s="663">
        <v>12</v>
      </c>
      <c r="I2655" s="663">
        <v>12461.5</v>
      </c>
      <c r="J2655" s="663">
        <v>0</v>
      </c>
      <c r="K2655" s="636">
        <f t="shared" si="142"/>
        <v>0</v>
      </c>
      <c r="L2655" s="636">
        <f t="shared" si="143"/>
        <v>0</v>
      </c>
      <c r="M2655" s="637">
        <f t="shared" si="144"/>
        <v>149538</v>
      </c>
      <c r="N2655" s="664"/>
      <c r="O2655" s="659" t="s">
        <v>11</v>
      </c>
      <c r="P2655" s="658" t="s">
        <v>372</v>
      </c>
      <c r="Q2655" s="660" t="s">
        <v>336</v>
      </c>
      <c r="R2655" s="658" t="s">
        <v>73</v>
      </c>
      <c r="S2655" s="658" t="s">
        <v>59</v>
      </c>
    </row>
    <row r="2656" spans="1:19" s="34" customFormat="1" ht="20.25" customHeight="1">
      <c r="A2656" s="658" t="s">
        <v>3700</v>
      </c>
      <c r="B2656" s="659" t="s">
        <v>3702</v>
      </c>
      <c r="C2656" s="660" t="s">
        <v>425</v>
      </c>
      <c r="D2656" s="661" t="s">
        <v>991</v>
      </c>
      <c r="E2656" s="662"/>
      <c r="F2656" s="658" t="s">
        <v>1643</v>
      </c>
      <c r="G2656" s="658"/>
      <c r="H2656" s="663">
        <v>12</v>
      </c>
      <c r="I2656" s="663">
        <v>12461.5</v>
      </c>
      <c r="J2656" s="663">
        <v>0</v>
      </c>
      <c r="K2656" s="636">
        <f t="shared" si="142"/>
        <v>0</v>
      </c>
      <c r="L2656" s="636">
        <f t="shared" si="143"/>
        <v>0</v>
      </c>
      <c r="M2656" s="637">
        <f t="shared" si="144"/>
        <v>149538</v>
      </c>
      <c r="N2656" s="664"/>
      <c r="O2656" s="659" t="s">
        <v>11</v>
      </c>
      <c r="P2656" s="658" t="s">
        <v>372</v>
      </c>
      <c r="Q2656" s="660" t="s">
        <v>336</v>
      </c>
      <c r="R2656" s="658" t="s">
        <v>73</v>
      </c>
      <c r="S2656" s="658" t="s">
        <v>59</v>
      </c>
    </row>
    <row r="2657" spans="1:19" s="34" customFormat="1" ht="20.25" customHeight="1">
      <c r="A2657" s="658" t="s">
        <v>3700</v>
      </c>
      <c r="B2657" s="659" t="s">
        <v>3702</v>
      </c>
      <c r="C2657" s="660" t="s">
        <v>425</v>
      </c>
      <c r="D2657" s="661" t="s">
        <v>991</v>
      </c>
      <c r="E2657" s="662"/>
      <c r="F2657" s="658" t="s">
        <v>669</v>
      </c>
      <c r="G2657" s="658"/>
      <c r="H2657" s="663">
        <v>12</v>
      </c>
      <c r="I2657" s="663">
        <v>101538.5</v>
      </c>
      <c r="J2657" s="663">
        <v>22.5</v>
      </c>
      <c r="K2657" s="636">
        <f t="shared" si="142"/>
        <v>270</v>
      </c>
      <c r="L2657" s="636">
        <f t="shared" si="143"/>
        <v>0.27</v>
      </c>
      <c r="M2657" s="637">
        <f t="shared" si="144"/>
        <v>1218462</v>
      </c>
      <c r="N2657" s="664"/>
      <c r="O2657" s="659" t="s">
        <v>11</v>
      </c>
      <c r="P2657" s="658" t="s">
        <v>372</v>
      </c>
      <c r="Q2657" s="660" t="s">
        <v>628</v>
      </c>
      <c r="R2657" s="658" t="s">
        <v>27</v>
      </c>
      <c r="S2657" s="658" t="s">
        <v>59</v>
      </c>
    </row>
    <row r="2658" spans="1:19" s="34" customFormat="1" ht="20.25" customHeight="1">
      <c r="A2658" s="658" t="s">
        <v>3700</v>
      </c>
      <c r="B2658" s="659" t="s">
        <v>3702</v>
      </c>
      <c r="C2658" s="660" t="s">
        <v>425</v>
      </c>
      <c r="D2658" s="661" t="s">
        <v>991</v>
      </c>
      <c r="E2658" s="662"/>
      <c r="F2658" s="658" t="s">
        <v>406</v>
      </c>
      <c r="G2658" s="658"/>
      <c r="H2658" s="663">
        <v>80</v>
      </c>
      <c r="I2658" s="663">
        <v>53100</v>
      </c>
      <c r="J2658" s="663">
        <v>0</v>
      </c>
      <c r="K2658" s="636">
        <f t="shared" si="142"/>
        <v>0</v>
      </c>
      <c r="L2658" s="636">
        <f t="shared" si="143"/>
        <v>0</v>
      </c>
      <c r="M2658" s="637">
        <f t="shared" si="144"/>
        <v>4248000</v>
      </c>
      <c r="N2658" s="664"/>
      <c r="O2658" s="659" t="s">
        <v>11</v>
      </c>
      <c r="P2658" s="658" t="s">
        <v>372</v>
      </c>
      <c r="Q2658" s="660" t="s">
        <v>271</v>
      </c>
      <c r="R2658" s="658" t="s">
        <v>73</v>
      </c>
      <c r="S2658" s="658" t="s">
        <v>59</v>
      </c>
    </row>
    <row r="2659" spans="1:19" s="34" customFormat="1" ht="20.25" customHeight="1">
      <c r="A2659" s="658" t="s">
        <v>3700</v>
      </c>
      <c r="B2659" s="659" t="s">
        <v>3702</v>
      </c>
      <c r="C2659" s="660" t="s">
        <v>425</v>
      </c>
      <c r="D2659" s="661" t="s">
        <v>991</v>
      </c>
      <c r="E2659" s="662"/>
      <c r="F2659" s="658" t="s">
        <v>750</v>
      </c>
      <c r="G2659" s="658"/>
      <c r="H2659" s="663">
        <v>2</v>
      </c>
      <c r="I2659" s="663">
        <v>108000</v>
      </c>
      <c r="J2659" s="663">
        <v>0</v>
      </c>
      <c r="K2659" s="636">
        <f t="shared" si="142"/>
        <v>0</v>
      </c>
      <c r="L2659" s="636">
        <f t="shared" si="143"/>
        <v>0</v>
      </c>
      <c r="M2659" s="637">
        <f t="shared" si="144"/>
        <v>216000</v>
      </c>
      <c r="N2659" s="664"/>
      <c r="O2659" s="659" t="s">
        <v>11</v>
      </c>
      <c r="P2659" s="658" t="s">
        <v>372</v>
      </c>
      <c r="Q2659" s="660" t="s">
        <v>271</v>
      </c>
      <c r="R2659" s="658" t="s">
        <v>73</v>
      </c>
      <c r="S2659" s="658" t="s">
        <v>59</v>
      </c>
    </row>
    <row r="2660" spans="1:19" s="34" customFormat="1" ht="20.25" customHeight="1">
      <c r="A2660" s="658" t="s">
        <v>3700</v>
      </c>
      <c r="B2660" s="659" t="s">
        <v>3702</v>
      </c>
      <c r="C2660" s="660" t="s">
        <v>425</v>
      </c>
      <c r="D2660" s="661" t="s">
        <v>991</v>
      </c>
      <c r="E2660" s="662"/>
      <c r="F2660" s="658" t="s">
        <v>3283</v>
      </c>
      <c r="G2660" s="658"/>
      <c r="H2660" s="663">
        <v>2</v>
      </c>
      <c r="I2660" s="663">
        <v>166550.70000000001</v>
      </c>
      <c r="J2660" s="663">
        <v>0</v>
      </c>
      <c r="K2660" s="636">
        <f t="shared" si="142"/>
        <v>0</v>
      </c>
      <c r="L2660" s="636">
        <f t="shared" si="143"/>
        <v>0</v>
      </c>
      <c r="M2660" s="637">
        <f t="shared" si="144"/>
        <v>333101.40000000002</v>
      </c>
      <c r="N2660" s="664"/>
      <c r="O2660" s="659" t="s">
        <v>11</v>
      </c>
      <c r="P2660" s="658" t="s">
        <v>372</v>
      </c>
      <c r="Q2660" s="660" t="s">
        <v>276</v>
      </c>
      <c r="R2660" s="658" t="s">
        <v>73</v>
      </c>
      <c r="S2660" s="658" t="s">
        <v>59</v>
      </c>
    </row>
    <row r="2661" spans="1:19" s="34" customFormat="1" ht="20.25" customHeight="1">
      <c r="A2661" s="658" t="s">
        <v>3700</v>
      </c>
      <c r="B2661" s="659" t="s">
        <v>3702</v>
      </c>
      <c r="C2661" s="660" t="s">
        <v>425</v>
      </c>
      <c r="D2661" s="661" t="s">
        <v>991</v>
      </c>
      <c r="E2661" s="662"/>
      <c r="F2661" s="658" t="s">
        <v>82</v>
      </c>
      <c r="G2661" s="658"/>
      <c r="H2661" s="663">
        <v>2</v>
      </c>
      <c r="I2661" s="663">
        <v>17949.3</v>
      </c>
      <c r="J2661" s="663">
        <v>0</v>
      </c>
      <c r="K2661" s="636">
        <f t="shared" si="142"/>
        <v>0</v>
      </c>
      <c r="L2661" s="636">
        <f t="shared" si="143"/>
        <v>0</v>
      </c>
      <c r="M2661" s="637">
        <f t="shared" si="144"/>
        <v>35898.6</v>
      </c>
      <c r="N2661" s="664"/>
      <c r="O2661" s="659" t="s">
        <v>11</v>
      </c>
      <c r="P2661" s="658" t="s">
        <v>372</v>
      </c>
      <c r="Q2661" s="660" t="s">
        <v>336</v>
      </c>
      <c r="R2661" s="658" t="s">
        <v>73</v>
      </c>
      <c r="S2661" s="658" t="s">
        <v>59</v>
      </c>
    </row>
    <row r="2662" spans="1:19" s="34" customFormat="1" ht="20.25" customHeight="1">
      <c r="A2662" s="658" t="s">
        <v>3700</v>
      </c>
      <c r="B2662" s="659" t="s">
        <v>3702</v>
      </c>
      <c r="C2662" s="660" t="s">
        <v>425</v>
      </c>
      <c r="D2662" s="661" t="s">
        <v>991</v>
      </c>
      <c r="E2662" s="662"/>
      <c r="F2662" s="658" t="s">
        <v>799</v>
      </c>
      <c r="G2662" s="658"/>
      <c r="H2662" s="663">
        <v>2</v>
      </c>
      <c r="I2662" s="663">
        <v>99000</v>
      </c>
      <c r="J2662" s="663">
        <v>0</v>
      </c>
      <c r="K2662" s="636">
        <f t="shared" si="142"/>
        <v>0</v>
      </c>
      <c r="L2662" s="636">
        <f t="shared" si="143"/>
        <v>0</v>
      </c>
      <c r="M2662" s="637">
        <f t="shared" si="144"/>
        <v>198000</v>
      </c>
      <c r="N2662" s="664"/>
      <c r="O2662" s="659" t="s">
        <v>11</v>
      </c>
      <c r="P2662" s="658" t="s">
        <v>372</v>
      </c>
      <c r="Q2662" s="660" t="s">
        <v>336</v>
      </c>
      <c r="R2662" s="658" t="s">
        <v>73</v>
      </c>
      <c r="S2662" s="658" t="s">
        <v>59</v>
      </c>
    </row>
    <row r="2663" spans="1:19" s="34" customFormat="1" ht="20.25" customHeight="1">
      <c r="A2663" s="658" t="s">
        <v>3700</v>
      </c>
      <c r="B2663" s="659" t="s">
        <v>3702</v>
      </c>
      <c r="C2663" s="660" t="s">
        <v>425</v>
      </c>
      <c r="D2663" s="661" t="s">
        <v>991</v>
      </c>
      <c r="E2663" s="662"/>
      <c r="F2663" s="658" t="s">
        <v>2518</v>
      </c>
      <c r="G2663" s="658"/>
      <c r="H2663" s="663">
        <v>2</v>
      </c>
      <c r="I2663" s="663">
        <v>78300</v>
      </c>
      <c r="J2663" s="663">
        <v>0</v>
      </c>
      <c r="K2663" s="636">
        <f t="shared" si="142"/>
        <v>0</v>
      </c>
      <c r="L2663" s="636">
        <f t="shared" si="143"/>
        <v>0</v>
      </c>
      <c r="M2663" s="637">
        <f t="shared" si="144"/>
        <v>156600</v>
      </c>
      <c r="N2663" s="664"/>
      <c r="O2663" s="659" t="s">
        <v>11</v>
      </c>
      <c r="P2663" s="658" t="s">
        <v>372</v>
      </c>
      <c r="Q2663" s="660" t="s">
        <v>336</v>
      </c>
      <c r="R2663" s="658" t="s">
        <v>73</v>
      </c>
      <c r="S2663" s="658" t="s">
        <v>59</v>
      </c>
    </row>
    <row r="2664" spans="1:19" s="34" customFormat="1" ht="20.25" customHeight="1">
      <c r="A2664" s="658" t="s">
        <v>3700</v>
      </c>
      <c r="B2664" s="659" t="s">
        <v>3702</v>
      </c>
      <c r="C2664" s="660" t="s">
        <v>425</v>
      </c>
      <c r="D2664" s="661" t="s">
        <v>991</v>
      </c>
      <c r="E2664" s="662"/>
      <c r="F2664" s="658" t="s">
        <v>1098</v>
      </c>
      <c r="G2664" s="658"/>
      <c r="H2664" s="663">
        <v>2</v>
      </c>
      <c r="I2664" s="663">
        <v>166500</v>
      </c>
      <c r="J2664" s="663">
        <v>0</v>
      </c>
      <c r="K2664" s="636">
        <f t="shared" si="142"/>
        <v>0</v>
      </c>
      <c r="L2664" s="636">
        <f t="shared" si="143"/>
        <v>0</v>
      </c>
      <c r="M2664" s="637">
        <f t="shared" si="144"/>
        <v>333000</v>
      </c>
      <c r="N2664" s="664"/>
      <c r="O2664" s="659" t="s">
        <v>11</v>
      </c>
      <c r="P2664" s="658" t="s">
        <v>372</v>
      </c>
      <c r="Q2664" s="660" t="s">
        <v>336</v>
      </c>
      <c r="R2664" s="658" t="s">
        <v>73</v>
      </c>
      <c r="S2664" s="658" t="s">
        <v>59</v>
      </c>
    </row>
    <row r="2665" spans="1:19" s="34" customFormat="1" ht="20.25" customHeight="1">
      <c r="A2665" s="658" t="s">
        <v>3700</v>
      </c>
      <c r="B2665" s="659" t="s">
        <v>3702</v>
      </c>
      <c r="C2665" s="660" t="s">
        <v>425</v>
      </c>
      <c r="D2665" s="661" t="s">
        <v>991</v>
      </c>
      <c r="E2665" s="662"/>
      <c r="F2665" s="658" t="s">
        <v>1099</v>
      </c>
      <c r="G2665" s="658"/>
      <c r="H2665" s="663">
        <v>2</v>
      </c>
      <c r="I2665" s="663">
        <v>90000</v>
      </c>
      <c r="J2665" s="663">
        <v>0</v>
      </c>
      <c r="K2665" s="636">
        <f t="shared" si="142"/>
        <v>0</v>
      </c>
      <c r="L2665" s="636">
        <f t="shared" si="143"/>
        <v>0</v>
      </c>
      <c r="M2665" s="637">
        <f t="shared" si="144"/>
        <v>180000</v>
      </c>
      <c r="N2665" s="664"/>
      <c r="O2665" s="659" t="s">
        <v>11</v>
      </c>
      <c r="P2665" s="658" t="s">
        <v>372</v>
      </c>
      <c r="Q2665" s="660" t="s">
        <v>360</v>
      </c>
      <c r="R2665" s="658" t="s">
        <v>73</v>
      </c>
      <c r="S2665" s="658" t="s">
        <v>59</v>
      </c>
    </row>
    <row r="2666" spans="1:19" s="34" customFormat="1" ht="20.25" customHeight="1">
      <c r="A2666" s="658" t="s">
        <v>744</v>
      </c>
      <c r="B2666" s="659" t="s">
        <v>3703</v>
      </c>
      <c r="C2666" s="660" t="s">
        <v>371</v>
      </c>
      <c r="D2666" s="661" t="s">
        <v>1258</v>
      </c>
      <c r="E2666" s="662"/>
      <c r="F2666" s="658" t="s">
        <v>1365</v>
      </c>
      <c r="G2666" s="658"/>
      <c r="H2666" s="663">
        <v>1140</v>
      </c>
      <c r="I2666" s="663">
        <v>175000</v>
      </c>
      <c r="J2666" s="663">
        <v>0</v>
      </c>
      <c r="K2666" s="636">
        <f t="shared" si="142"/>
        <v>0</v>
      </c>
      <c r="L2666" s="636">
        <f t="shared" si="143"/>
        <v>0</v>
      </c>
      <c r="M2666" s="637">
        <f t="shared" si="144"/>
        <v>199500000</v>
      </c>
      <c r="N2666" s="664"/>
      <c r="O2666" s="659" t="s">
        <v>3704</v>
      </c>
      <c r="P2666" s="658" t="s">
        <v>417</v>
      </c>
      <c r="Q2666" s="660" t="s">
        <v>984</v>
      </c>
      <c r="R2666" s="658" t="s">
        <v>73</v>
      </c>
      <c r="S2666" s="658" t="s">
        <v>213</v>
      </c>
    </row>
    <row r="2667" spans="1:19" s="34" customFormat="1" ht="20.25" customHeight="1">
      <c r="A2667" s="658" t="s">
        <v>744</v>
      </c>
      <c r="B2667" s="659" t="s">
        <v>3705</v>
      </c>
      <c r="C2667" s="660" t="s">
        <v>371</v>
      </c>
      <c r="D2667" s="661" t="s">
        <v>1258</v>
      </c>
      <c r="E2667" s="662"/>
      <c r="F2667" s="658" t="s">
        <v>413</v>
      </c>
      <c r="G2667" s="658"/>
      <c r="H2667" s="663">
        <v>1</v>
      </c>
      <c r="I2667" s="663">
        <v>175000</v>
      </c>
      <c r="J2667" s="663">
        <v>0</v>
      </c>
      <c r="K2667" s="636">
        <f t="shared" si="142"/>
        <v>0</v>
      </c>
      <c r="L2667" s="636">
        <f t="shared" si="143"/>
        <v>0</v>
      </c>
      <c r="M2667" s="637">
        <f t="shared" si="144"/>
        <v>175000</v>
      </c>
      <c r="N2667" s="664"/>
      <c r="O2667" s="659" t="s">
        <v>3706</v>
      </c>
      <c r="P2667" s="658" t="s">
        <v>417</v>
      </c>
      <c r="Q2667" s="660" t="s">
        <v>278</v>
      </c>
      <c r="R2667" s="658" t="s">
        <v>73</v>
      </c>
      <c r="S2667" s="658" t="s">
        <v>213</v>
      </c>
    </row>
    <row r="2668" spans="1:19" s="34" customFormat="1" ht="20.25" customHeight="1">
      <c r="A2668" s="658" t="s">
        <v>744</v>
      </c>
      <c r="B2668" s="659" t="s">
        <v>3705</v>
      </c>
      <c r="C2668" s="660" t="s">
        <v>371</v>
      </c>
      <c r="D2668" s="661" t="s">
        <v>1258</v>
      </c>
      <c r="E2668" s="662"/>
      <c r="F2668" s="658" t="s">
        <v>882</v>
      </c>
      <c r="G2668" s="658"/>
      <c r="H2668" s="663">
        <v>2284</v>
      </c>
      <c r="I2668" s="663">
        <v>5046.7</v>
      </c>
      <c r="J2668" s="663">
        <v>0</v>
      </c>
      <c r="K2668" s="636">
        <f t="shared" si="142"/>
        <v>0</v>
      </c>
      <c r="L2668" s="636">
        <f t="shared" si="143"/>
        <v>0</v>
      </c>
      <c r="M2668" s="637">
        <f t="shared" si="144"/>
        <v>11526662.799999999</v>
      </c>
      <c r="N2668" s="664"/>
      <c r="O2668" s="659" t="s">
        <v>3707</v>
      </c>
      <c r="P2668" s="658" t="s">
        <v>417</v>
      </c>
      <c r="Q2668" s="660" t="s">
        <v>336</v>
      </c>
      <c r="R2668" s="658" t="s">
        <v>73</v>
      </c>
      <c r="S2668" s="658" t="s">
        <v>213</v>
      </c>
    </row>
    <row r="2669" spans="1:19" s="34" customFormat="1" ht="20.25" customHeight="1">
      <c r="A2669" s="658" t="s">
        <v>744</v>
      </c>
      <c r="B2669" s="659" t="s">
        <v>3705</v>
      </c>
      <c r="C2669" s="660" t="s">
        <v>371</v>
      </c>
      <c r="D2669" s="661" t="s">
        <v>1258</v>
      </c>
      <c r="E2669" s="662"/>
      <c r="F2669" s="658" t="s">
        <v>881</v>
      </c>
      <c r="G2669" s="658"/>
      <c r="H2669" s="663">
        <v>2284</v>
      </c>
      <c r="I2669" s="663">
        <v>6412.3</v>
      </c>
      <c r="J2669" s="663">
        <v>0</v>
      </c>
      <c r="K2669" s="636">
        <f t="shared" si="142"/>
        <v>0</v>
      </c>
      <c r="L2669" s="636">
        <f t="shared" si="143"/>
        <v>0</v>
      </c>
      <c r="M2669" s="637">
        <f t="shared" si="144"/>
        <v>14645693.200000001</v>
      </c>
      <c r="N2669" s="664"/>
      <c r="O2669" s="659" t="s">
        <v>3707</v>
      </c>
      <c r="P2669" s="658" t="s">
        <v>417</v>
      </c>
      <c r="Q2669" s="660" t="s">
        <v>336</v>
      </c>
      <c r="R2669" s="658" t="s">
        <v>73</v>
      </c>
      <c r="S2669" s="658" t="s">
        <v>213</v>
      </c>
    </row>
    <row r="2670" spans="1:19" s="34" customFormat="1" ht="20.25" customHeight="1">
      <c r="A2670" s="658" t="s">
        <v>744</v>
      </c>
      <c r="B2670" s="659" t="s">
        <v>3705</v>
      </c>
      <c r="C2670" s="660" t="s">
        <v>371</v>
      </c>
      <c r="D2670" s="661" t="s">
        <v>1258</v>
      </c>
      <c r="E2670" s="662"/>
      <c r="F2670" s="658" t="s">
        <v>422</v>
      </c>
      <c r="G2670" s="658"/>
      <c r="H2670" s="663">
        <v>2284</v>
      </c>
      <c r="I2670" s="663">
        <v>31859.4</v>
      </c>
      <c r="J2670" s="663">
        <v>0</v>
      </c>
      <c r="K2670" s="636">
        <f t="shared" si="142"/>
        <v>0</v>
      </c>
      <c r="L2670" s="636">
        <f t="shared" si="143"/>
        <v>0</v>
      </c>
      <c r="M2670" s="637">
        <f t="shared" si="144"/>
        <v>72766869.600000009</v>
      </c>
      <c r="N2670" s="664"/>
      <c r="O2670" s="659" t="s">
        <v>3707</v>
      </c>
      <c r="P2670" s="658" t="s">
        <v>417</v>
      </c>
      <c r="Q2670" s="660" t="s">
        <v>271</v>
      </c>
      <c r="R2670" s="658" t="s">
        <v>73</v>
      </c>
      <c r="S2670" s="658" t="s">
        <v>213</v>
      </c>
    </row>
    <row r="2671" spans="1:19" s="34" customFormat="1" ht="20.25" customHeight="1">
      <c r="A2671" s="658" t="s">
        <v>744</v>
      </c>
      <c r="B2671" s="659" t="s">
        <v>3705</v>
      </c>
      <c r="C2671" s="660" t="s">
        <v>371</v>
      </c>
      <c r="D2671" s="661" t="s">
        <v>1258</v>
      </c>
      <c r="E2671" s="662"/>
      <c r="F2671" s="658" t="s">
        <v>880</v>
      </c>
      <c r="G2671" s="658"/>
      <c r="H2671" s="663">
        <v>2284</v>
      </c>
      <c r="I2671" s="663">
        <v>2475.8000000000002</v>
      </c>
      <c r="J2671" s="663">
        <v>0</v>
      </c>
      <c r="K2671" s="636">
        <f t="shared" si="142"/>
        <v>0</v>
      </c>
      <c r="L2671" s="636">
        <f t="shared" si="143"/>
        <v>0</v>
      </c>
      <c r="M2671" s="637">
        <f t="shared" si="144"/>
        <v>5654727.2000000002</v>
      </c>
      <c r="N2671" s="664"/>
      <c r="O2671" s="659" t="s">
        <v>3707</v>
      </c>
      <c r="P2671" s="658" t="s">
        <v>417</v>
      </c>
      <c r="Q2671" s="660" t="s">
        <v>336</v>
      </c>
      <c r="R2671" s="658" t="s">
        <v>73</v>
      </c>
      <c r="S2671" s="658" t="s">
        <v>213</v>
      </c>
    </row>
    <row r="2672" spans="1:19" s="34" customFormat="1" ht="20.25" customHeight="1">
      <c r="A2672" s="658" t="s">
        <v>744</v>
      </c>
      <c r="B2672" s="659" t="s">
        <v>3705</v>
      </c>
      <c r="C2672" s="660" t="s">
        <v>371</v>
      </c>
      <c r="D2672" s="661" t="s">
        <v>1258</v>
      </c>
      <c r="E2672" s="662"/>
      <c r="F2672" s="658" t="s">
        <v>880</v>
      </c>
      <c r="G2672" s="658"/>
      <c r="H2672" s="663">
        <v>2284</v>
      </c>
      <c r="I2672" s="663">
        <v>2475.8000000000002</v>
      </c>
      <c r="J2672" s="663">
        <v>0</v>
      </c>
      <c r="K2672" s="636">
        <f t="shared" si="142"/>
        <v>0</v>
      </c>
      <c r="L2672" s="636">
        <f t="shared" si="143"/>
        <v>0</v>
      </c>
      <c r="M2672" s="637">
        <f t="shared" si="144"/>
        <v>5654727.2000000002</v>
      </c>
      <c r="N2672" s="664"/>
      <c r="O2672" s="659" t="s">
        <v>3707</v>
      </c>
      <c r="P2672" s="658" t="s">
        <v>417</v>
      </c>
      <c r="Q2672" s="660" t="s">
        <v>336</v>
      </c>
      <c r="R2672" s="658" t="s">
        <v>73</v>
      </c>
      <c r="S2672" s="658" t="s">
        <v>213</v>
      </c>
    </row>
    <row r="2673" spans="1:19" s="34" customFormat="1" ht="20.25" customHeight="1">
      <c r="A2673" s="658" t="s">
        <v>744</v>
      </c>
      <c r="B2673" s="659" t="s">
        <v>3705</v>
      </c>
      <c r="C2673" s="660" t="s">
        <v>371</v>
      </c>
      <c r="D2673" s="661" t="s">
        <v>1258</v>
      </c>
      <c r="E2673" s="662"/>
      <c r="F2673" s="658" t="s">
        <v>1430</v>
      </c>
      <c r="G2673" s="658"/>
      <c r="H2673" s="663">
        <v>1140</v>
      </c>
      <c r="I2673" s="663">
        <v>8000</v>
      </c>
      <c r="J2673" s="663">
        <v>0</v>
      </c>
      <c r="K2673" s="636">
        <f t="shared" si="142"/>
        <v>0</v>
      </c>
      <c r="L2673" s="636">
        <f t="shared" si="143"/>
        <v>0</v>
      </c>
      <c r="M2673" s="637">
        <f t="shared" si="144"/>
        <v>9120000</v>
      </c>
      <c r="N2673" s="664"/>
      <c r="O2673" s="659" t="s">
        <v>1020</v>
      </c>
      <c r="P2673" s="658" t="s">
        <v>417</v>
      </c>
      <c r="Q2673" s="660" t="s">
        <v>336</v>
      </c>
      <c r="R2673" s="658" t="s">
        <v>73</v>
      </c>
      <c r="S2673" s="658" t="s">
        <v>213</v>
      </c>
    </row>
    <row r="2674" spans="1:19" s="34" customFormat="1" ht="20.25" customHeight="1">
      <c r="A2674" s="658" t="s">
        <v>744</v>
      </c>
      <c r="B2674" s="659" t="s">
        <v>3705</v>
      </c>
      <c r="C2674" s="660" t="s">
        <v>371</v>
      </c>
      <c r="D2674" s="661" t="s">
        <v>1258</v>
      </c>
      <c r="E2674" s="662"/>
      <c r="F2674" s="658" t="s">
        <v>1430</v>
      </c>
      <c r="G2674" s="658"/>
      <c r="H2674" s="663">
        <v>1140</v>
      </c>
      <c r="I2674" s="663">
        <v>8000</v>
      </c>
      <c r="J2674" s="663">
        <v>0</v>
      </c>
      <c r="K2674" s="636">
        <f t="shared" si="142"/>
        <v>0</v>
      </c>
      <c r="L2674" s="636">
        <f t="shared" si="143"/>
        <v>0</v>
      </c>
      <c r="M2674" s="637">
        <f t="shared" si="144"/>
        <v>9120000</v>
      </c>
      <c r="N2674" s="664"/>
      <c r="O2674" s="659" t="s">
        <v>1020</v>
      </c>
      <c r="P2674" s="658" t="s">
        <v>417</v>
      </c>
      <c r="Q2674" s="660" t="s">
        <v>336</v>
      </c>
      <c r="R2674" s="658" t="s">
        <v>73</v>
      </c>
      <c r="S2674" s="658" t="s">
        <v>213</v>
      </c>
    </row>
    <row r="2675" spans="1:19" s="34" customFormat="1" ht="20.25" customHeight="1">
      <c r="A2675" s="658" t="s">
        <v>744</v>
      </c>
      <c r="B2675" s="659" t="s">
        <v>3705</v>
      </c>
      <c r="C2675" s="660" t="s">
        <v>371</v>
      </c>
      <c r="D2675" s="661" t="s">
        <v>1258</v>
      </c>
      <c r="E2675" s="662"/>
      <c r="F2675" s="658" t="s">
        <v>275</v>
      </c>
      <c r="G2675" s="658"/>
      <c r="H2675" s="663">
        <v>1140</v>
      </c>
      <c r="I2675" s="663">
        <v>77735.600000000006</v>
      </c>
      <c r="J2675" s="663">
        <v>0</v>
      </c>
      <c r="K2675" s="636">
        <f t="shared" si="142"/>
        <v>0</v>
      </c>
      <c r="L2675" s="636">
        <f t="shared" si="143"/>
        <v>0</v>
      </c>
      <c r="M2675" s="637">
        <f t="shared" si="144"/>
        <v>88618584</v>
      </c>
      <c r="N2675" s="664"/>
      <c r="O2675" s="659" t="s">
        <v>3708</v>
      </c>
      <c r="P2675" s="658" t="s">
        <v>417</v>
      </c>
      <c r="Q2675" s="660" t="s">
        <v>276</v>
      </c>
      <c r="R2675" s="658" t="s">
        <v>73</v>
      </c>
      <c r="S2675" s="658" t="s">
        <v>213</v>
      </c>
    </row>
    <row r="2676" spans="1:19" s="34" customFormat="1" ht="20.25" customHeight="1">
      <c r="A2676" s="658" t="s">
        <v>744</v>
      </c>
      <c r="B2676" s="659" t="s">
        <v>3705</v>
      </c>
      <c r="C2676" s="660" t="s">
        <v>371</v>
      </c>
      <c r="D2676" s="661" t="s">
        <v>1258</v>
      </c>
      <c r="E2676" s="662"/>
      <c r="F2676" s="658" t="s">
        <v>1647</v>
      </c>
      <c r="G2676" s="658"/>
      <c r="H2676" s="663">
        <v>1140</v>
      </c>
      <c r="I2676" s="663">
        <v>4672.3</v>
      </c>
      <c r="J2676" s="663">
        <v>0</v>
      </c>
      <c r="K2676" s="636">
        <f t="shared" si="142"/>
        <v>0</v>
      </c>
      <c r="L2676" s="636">
        <f t="shared" si="143"/>
        <v>0</v>
      </c>
      <c r="M2676" s="637">
        <f t="shared" si="144"/>
        <v>5326422</v>
      </c>
      <c r="N2676" s="664"/>
      <c r="O2676" s="659" t="s">
        <v>3708</v>
      </c>
      <c r="P2676" s="658" t="s">
        <v>417</v>
      </c>
      <c r="Q2676" s="660" t="s">
        <v>336</v>
      </c>
      <c r="R2676" s="658" t="s">
        <v>73</v>
      </c>
      <c r="S2676" s="658" t="s">
        <v>213</v>
      </c>
    </row>
    <row r="2677" spans="1:19" s="34" customFormat="1" ht="20.25" customHeight="1">
      <c r="A2677" s="658" t="s">
        <v>744</v>
      </c>
      <c r="B2677" s="659" t="s">
        <v>3705</v>
      </c>
      <c r="C2677" s="660" t="s">
        <v>371</v>
      </c>
      <c r="D2677" s="661" t="s">
        <v>1258</v>
      </c>
      <c r="E2677" s="662"/>
      <c r="F2677" s="658" t="s">
        <v>81</v>
      </c>
      <c r="G2677" s="658"/>
      <c r="H2677" s="663">
        <v>1140</v>
      </c>
      <c r="I2677" s="663">
        <v>4847.5</v>
      </c>
      <c r="J2677" s="663">
        <v>0</v>
      </c>
      <c r="K2677" s="636">
        <f t="shared" si="142"/>
        <v>0</v>
      </c>
      <c r="L2677" s="636">
        <f t="shared" si="143"/>
        <v>0</v>
      </c>
      <c r="M2677" s="637">
        <f t="shared" si="144"/>
        <v>5526150</v>
      </c>
      <c r="N2677" s="664"/>
      <c r="O2677" s="659" t="s">
        <v>3708</v>
      </c>
      <c r="P2677" s="658" t="s">
        <v>417</v>
      </c>
      <c r="Q2677" s="660" t="s">
        <v>336</v>
      </c>
      <c r="R2677" s="658" t="s">
        <v>73</v>
      </c>
      <c r="S2677" s="658" t="s">
        <v>213</v>
      </c>
    </row>
    <row r="2678" spans="1:19" s="34" customFormat="1" ht="20.25" customHeight="1">
      <c r="A2678" s="658" t="s">
        <v>744</v>
      </c>
      <c r="B2678" s="659" t="s">
        <v>3705</v>
      </c>
      <c r="C2678" s="660" t="s">
        <v>371</v>
      </c>
      <c r="D2678" s="661" t="s">
        <v>1258</v>
      </c>
      <c r="E2678" s="662"/>
      <c r="F2678" s="658" t="s">
        <v>373</v>
      </c>
      <c r="G2678" s="658"/>
      <c r="H2678" s="663">
        <v>1140</v>
      </c>
      <c r="I2678" s="663">
        <v>11914.4</v>
      </c>
      <c r="J2678" s="663">
        <v>0</v>
      </c>
      <c r="K2678" s="636">
        <f t="shared" si="142"/>
        <v>0</v>
      </c>
      <c r="L2678" s="636">
        <f t="shared" si="143"/>
        <v>0</v>
      </c>
      <c r="M2678" s="637">
        <f t="shared" si="144"/>
        <v>13582416</v>
      </c>
      <c r="N2678" s="664"/>
      <c r="O2678" s="659" t="s">
        <v>3708</v>
      </c>
      <c r="P2678" s="658" t="s">
        <v>417</v>
      </c>
      <c r="Q2678" s="660" t="s">
        <v>336</v>
      </c>
      <c r="R2678" s="658" t="s">
        <v>73</v>
      </c>
      <c r="S2678" s="658" t="s">
        <v>213</v>
      </c>
    </row>
    <row r="2679" spans="1:19" s="34" customFormat="1" ht="20.25" customHeight="1">
      <c r="A2679" s="658" t="s">
        <v>744</v>
      </c>
      <c r="B2679" s="659" t="s">
        <v>3705</v>
      </c>
      <c r="C2679" s="660" t="s">
        <v>371</v>
      </c>
      <c r="D2679" s="661" t="s">
        <v>1258</v>
      </c>
      <c r="E2679" s="662"/>
      <c r="F2679" s="658" t="s">
        <v>82</v>
      </c>
      <c r="G2679" s="658"/>
      <c r="H2679" s="663">
        <v>1140</v>
      </c>
      <c r="I2679" s="663">
        <v>11096.7</v>
      </c>
      <c r="J2679" s="663">
        <v>0</v>
      </c>
      <c r="K2679" s="636">
        <f t="shared" si="142"/>
        <v>0</v>
      </c>
      <c r="L2679" s="636">
        <f t="shared" si="143"/>
        <v>0</v>
      </c>
      <c r="M2679" s="637">
        <f t="shared" si="144"/>
        <v>12650238</v>
      </c>
      <c r="N2679" s="664"/>
      <c r="O2679" s="659" t="s">
        <v>3708</v>
      </c>
      <c r="P2679" s="658" t="s">
        <v>417</v>
      </c>
      <c r="Q2679" s="660" t="s">
        <v>336</v>
      </c>
      <c r="R2679" s="658" t="s">
        <v>73</v>
      </c>
      <c r="S2679" s="658" t="s">
        <v>213</v>
      </c>
    </row>
    <row r="2680" spans="1:19" s="34" customFormat="1" ht="20.25" customHeight="1">
      <c r="A2680" s="658" t="s">
        <v>744</v>
      </c>
      <c r="B2680" s="659" t="s">
        <v>3705</v>
      </c>
      <c r="C2680" s="660" t="s">
        <v>371</v>
      </c>
      <c r="D2680" s="661" t="s">
        <v>1258</v>
      </c>
      <c r="E2680" s="662"/>
      <c r="F2680" s="658" t="s">
        <v>1115</v>
      </c>
      <c r="G2680" s="658"/>
      <c r="H2680" s="663">
        <v>1140</v>
      </c>
      <c r="I2680" s="663">
        <v>6716.5</v>
      </c>
      <c r="J2680" s="663">
        <v>0</v>
      </c>
      <c r="K2680" s="636">
        <f t="shared" si="142"/>
        <v>0</v>
      </c>
      <c r="L2680" s="636">
        <f t="shared" si="143"/>
        <v>0</v>
      </c>
      <c r="M2680" s="637">
        <f t="shared" si="144"/>
        <v>7656810</v>
      </c>
      <c r="N2680" s="664"/>
      <c r="O2680" s="659" t="s">
        <v>3708</v>
      </c>
      <c r="P2680" s="658" t="s">
        <v>417</v>
      </c>
      <c r="Q2680" s="660" t="s">
        <v>336</v>
      </c>
      <c r="R2680" s="658" t="s">
        <v>73</v>
      </c>
      <c r="S2680" s="658" t="s">
        <v>213</v>
      </c>
    </row>
    <row r="2681" spans="1:19" s="34" customFormat="1" ht="20.25" customHeight="1">
      <c r="A2681" s="658" t="s">
        <v>744</v>
      </c>
      <c r="B2681" s="659" t="s">
        <v>3705</v>
      </c>
      <c r="C2681" s="660" t="s">
        <v>371</v>
      </c>
      <c r="D2681" s="661" t="s">
        <v>1258</v>
      </c>
      <c r="E2681" s="662"/>
      <c r="F2681" s="658" t="s">
        <v>387</v>
      </c>
      <c r="G2681" s="658"/>
      <c r="H2681" s="663">
        <v>1140</v>
      </c>
      <c r="I2681" s="663">
        <v>14016.9</v>
      </c>
      <c r="J2681" s="663">
        <v>0</v>
      </c>
      <c r="K2681" s="636">
        <f t="shared" si="142"/>
        <v>0</v>
      </c>
      <c r="L2681" s="636">
        <f t="shared" si="143"/>
        <v>0</v>
      </c>
      <c r="M2681" s="637">
        <f t="shared" si="144"/>
        <v>15979266</v>
      </c>
      <c r="N2681" s="664"/>
      <c r="O2681" s="659" t="s">
        <v>3708</v>
      </c>
      <c r="P2681" s="658" t="s">
        <v>417</v>
      </c>
      <c r="Q2681" s="660" t="s">
        <v>336</v>
      </c>
      <c r="R2681" s="658" t="s">
        <v>73</v>
      </c>
      <c r="S2681" s="658" t="s">
        <v>213</v>
      </c>
    </row>
    <row r="2682" spans="1:19" s="34" customFormat="1" ht="20.25" customHeight="1">
      <c r="A2682" s="658" t="s">
        <v>744</v>
      </c>
      <c r="B2682" s="659" t="s">
        <v>3705</v>
      </c>
      <c r="C2682" s="660" t="s">
        <v>371</v>
      </c>
      <c r="D2682" s="661" t="s">
        <v>1258</v>
      </c>
      <c r="E2682" s="662"/>
      <c r="F2682" s="658" t="s">
        <v>337</v>
      </c>
      <c r="G2682" s="658"/>
      <c r="H2682" s="663">
        <v>1138</v>
      </c>
      <c r="I2682" s="663">
        <v>14364.7</v>
      </c>
      <c r="J2682" s="663">
        <v>0</v>
      </c>
      <c r="K2682" s="636">
        <f t="shared" si="142"/>
        <v>0</v>
      </c>
      <c r="L2682" s="636">
        <f t="shared" si="143"/>
        <v>0</v>
      </c>
      <c r="M2682" s="637">
        <f t="shared" si="144"/>
        <v>16347028.600000001</v>
      </c>
      <c r="N2682" s="664"/>
      <c r="O2682" s="659" t="s">
        <v>3709</v>
      </c>
      <c r="P2682" s="658" t="s">
        <v>417</v>
      </c>
      <c r="Q2682" s="660" t="s">
        <v>336</v>
      </c>
      <c r="R2682" s="658" t="s">
        <v>73</v>
      </c>
      <c r="S2682" s="658" t="s">
        <v>213</v>
      </c>
    </row>
    <row r="2683" spans="1:19" s="34" customFormat="1" ht="20.25" customHeight="1">
      <c r="A2683" s="658" t="s">
        <v>744</v>
      </c>
      <c r="B2683" s="659" t="s">
        <v>3705</v>
      </c>
      <c r="C2683" s="660" t="s">
        <v>371</v>
      </c>
      <c r="D2683" s="661" t="s">
        <v>1258</v>
      </c>
      <c r="E2683" s="662"/>
      <c r="F2683" s="658" t="s">
        <v>81</v>
      </c>
      <c r="G2683" s="658"/>
      <c r="H2683" s="663">
        <v>1138</v>
      </c>
      <c r="I2683" s="663">
        <v>6021.6</v>
      </c>
      <c r="J2683" s="663">
        <v>0</v>
      </c>
      <c r="K2683" s="636">
        <f t="shared" si="142"/>
        <v>0</v>
      </c>
      <c r="L2683" s="636">
        <f t="shared" si="143"/>
        <v>0</v>
      </c>
      <c r="M2683" s="637">
        <f t="shared" si="144"/>
        <v>6852580.8000000007</v>
      </c>
      <c r="N2683" s="664"/>
      <c r="O2683" s="659" t="s">
        <v>3709</v>
      </c>
      <c r="P2683" s="658" t="s">
        <v>417</v>
      </c>
      <c r="Q2683" s="660" t="s">
        <v>336</v>
      </c>
      <c r="R2683" s="658" t="s">
        <v>73</v>
      </c>
      <c r="S2683" s="658" t="s">
        <v>213</v>
      </c>
    </row>
    <row r="2684" spans="1:19" s="34" customFormat="1" ht="20.25" customHeight="1">
      <c r="A2684" s="658" t="s">
        <v>744</v>
      </c>
      <c r="B2684" s="659" t="s">
        <v>3705</v>
      </c>
      <c r="C2684" s="660" t="s">
        <v>371</v>
      </c>
      <c r="D2684" s="661" t="s">
        <v>1258</v>
      </c>
      <c r="E2684" s="662"/>
      <c r="F2684" s="658" t="s">
        <v>1647</v>
      </c>
      <c r="G2684" s="658"/>
      <c r="H2684" s="663">
        <v>1138</v>
      </c>
      <c r="I2684" s="663">
        <v>5803.9</v>
      </c>
      <c r="J2684" s="663">
        <v>0</v>
      </c>
      <c r="K2684" s="636">
        <f t="shared" si="142"/>
        <v>0</v>
      </c>
      <c r="L2684" s="636">
        <f t="shared" si="143"/>
        <v>0</v>
      </c>
      <c r="M2684" s="637">
        <f t="shared" si="144"/>
        <v>6604838.1999999993</v>
      </c>
      <c r="N2684" s="664"/>
      <c r="O2684" s="659" t="s">
        <v>3709</v>
      </c>
      <c r="P2684" s="658" t="s">
        <v>417</v>
      </c>
      <c r="Q2684" s="660" t="s">
        <v>336</v>
      </c>
      <c r="R2684" s="658" t="s">
        <v>73</v>
      </c>
      <c r="S2684" s="658" t="s">
        <v>213</v>
      </c>
    </row>
    <row r="2685" spans="1:19" s="34" customFormat="1" ht="20.25" customHeight="1">
      <c r="A2685" s="658" t="s">
        <v>744</v>
      </c>
      <c r="B2685" s="659" t="s">
        <v>3705</v>
      </c>
      <c r="C2685" s="660" t="s">
        <v>371</v>
      </c>
      <c r="D2685" s="661" t="s">
        <v>1258</v>
      </c>
      <c r="E2685" s="662"/>
      <c r="F2685" s="658" t="s">
        <v>373</v>
      </c>
      <c r="G2685" s="658"/>
      <c r="H2685" s="663">
        <v>1138</v>
      </c>
      <c r="I2685" s="663">
        <v>14800</v>
      </c>
      <c r="J2685" s="663">
        <v>0</v>
      </c>
      <c r="K2685" s="636">
        <f t="shared" si="142"/>
        <v>0</v>
      </c>
      <c r="L2685" s="636">
        <f t="shared" si="143"/>
        <v>0</v>
      </c>
      <c r="M2685" s="637">
        <f t="shared" si="144"/>
        <v>16842400</v>
      </c>
      <c r="N2685" s="664"/>
      <c r="O2685" s="659" t="s">
        <v>3709</v>
      </c>
      <c r="P2685" s="658" t="s">
        <v>417</v>
      </c>
      <c r="Q2685" s="660" t="s">
        <v>336</v>
      </c>
      <c r="R2685" s="658" t="s">
        <v>73</v>
      </c>
      <c r="S2685" s="658" t="s">
        <v>213</v>
      </c>
    </row>
    <row r="2686" spans="1:19" s="34" customFormat="1" ht="20.25" customHeight="1">
      <c r="A2686" s="658" t="s">
        <v>744</v>
      </c>
      <c r="B2686" s="659" t="s">
        <v>3705</v>
      </c>
      <c r="C2686" s="660" t="s">
        <v>371</v>
      </c>
      <c r="D2686" s="661" t="s">
        <v>1258</v>
      </c>
      <c r="E2686" s="662"/>
      <c r="F2686" s="658" t="s">
        <v>1905</v>
      </c>
      <c r="G2686" s="658"/>
      <c r="H2686" s="663">
        <v>1138</v>
      </c>
      <c r="I2686" s="663">
        <v>70009.8</v>
      </c>
      <c r="J2686" s="663">
        <v>0</v>
      </c>
      <c r="K2686" s="636">
        <f t="shared" si="142"/>
        <v>0</v>
      </c>
      <c r="L2686" s="636">
        <f t="shared" si="143"/>
        <v>0</v>
      </c>
      <c r="M2686" s="637">
        <f t="shared" si="144"/>
        <v>79671152.400000006</v>
      </c>
      <c r="N2686" s="664"/>
      <c r="O2686" s="659" t="s">
        <v>3709</v>
      </c>
      <c r="P2686" s="658" t="s">
        <v>417</v>
      </c>
      <c r="Q2686" s="660" t="s">
        <v>276</v>
      </c>
      <c r="R2686" s="658" t="s">
        <v>73</v>
      </c>
      <c r="S2686" s="658" t="s">
        <v>213</v>
      </c>
    </row>
    <row r="2687" spans="1:19" s="34" customFormat="1" ht="20.25" customHeight="1">
      <c r="A2687" s="658" t="s">
        <v>744</v>
      </c>
      <c r="B2687" s="659" t="s">
        <v>3705</v>
      </c>
      <c r="C2687" s="660" t="s">
        <v>371</v>
      </c>
      <c r="D2687" s="661" t="s">
        <v>1258</v>
      </c>
      <c r="E2687" s="662"/>
      <c r="F2687" s="658" t="s">
        <v>1002</v>
      </c>
      <c r="G2687" s="658"/>
      <c r="H2687" s="663">
        <v>1140</v>
      </c>
      <c r="I2687" s="663">
        <v>34370.5</v>
      </c>
      <c r="J2687" s="663">
        <v>0</v>
      </c>
      <c r="K2687" s="636">
        <f t="shared" si="142"/>
        <v>0</v>
      </c>
      <c r="L2687" s="636">
        <f t="shared" si="143"/>
        <v>0</v>
      </c>
      <c r="M2687" s="637">
        <f t="shared" si="144"/>
        <v>39182370</v>
      </c>
      <c r="N2687" s="664"/>
      <c r="O2687" s="659" t="s">
        <v>1019</v>
      </c>
      <c r="P2687" s="658" t="s">
        <v>417</v>
      </c>
      <c r="Q2687" s="660" t="s">
        <v>336</v>
      </c>
      <c r="R2687" s="658" t="s">
        <v>73</v>
      </c>
      <c r="S2687" s="658" t="s">
        <v>213</v>
      </c>
    </row>
    <row r="2688" spans="1:19" s="34" customFormat="1" ht="20.25" customHeight="1">
      <c r="A2688" s="647" t="s">
        <v>2306</v>
      </c>
      <c r="B2688" s="648" t="s">
        <v>2307</v>
      </c>
      <c r="C2688" s="647" t="s">
        <v>2083</v>
      </c>
      <c r="D2688" s="649" t="s">
        <v>934</v>
      </c>
      <c r="E2688" s="648"/>
      <c r="F2688" s="647" t="s">
        <v>441</v>
      </c>
      <c r="G2688" s="648"/>
      <c r="H2688" s="651">
        <v>361</v>
      </c>
      <c r="I2688" s="651">
        <v>114000</v>
      </c>
      <c r="J2688" s="652">
        <v>0</v>
      </c>
      <c r="K2688" s="653">
        <v>0</v>
      </c>
      <c r="L2688" s="653">
        <v>0</v>
      </c>
      <c r="M2688" s="654">
        <v>41154000</v>
      </c>
      <c r="N2688" s="647" t="s">
        <v>1623</v>
      </c>
      <c r="O2688" s="648"/>
      <c r="P2688" s="647" t="s">
        <v>1361</v>
      </c>
      <c r="Q2688" s="647" t="s">
        <v>281</v>
      </c>
      <c r="R2688" s="647" t="s">
        <v>70</v>
      </c>
      <c r="S2688" s="647" t="s">
        <v>213</v>
      </c>
    </row>
    <row r="2689" spans="1:19" s="34" customFormat="1" ht="20.25" customHeight="1">
      <c r="A2689" s="647" t="s">
        <v>2519</v>
      </c>
      <c r="B2689" s="648" t="s">
        <v>3566</v>
      </c>
      <c r="C2689" s="647" t="s">
        <v>368</v>
      </c>
      <c r="D2689" s="649" t="s">
        <v>1096</v>
      </c>
      <c r="E2689" s="648"/>
      <c r="F2689" s="647" t="s">
        <v>539</v>
      </c>
      <c r="G2689" s="648"/>
      <c r="H2689" s="651">
        <v>70</v>
      </c>
      <c r="I2689" s="651">
        <v>188953</v>
      </c>
      <c r="J2689" s="652">
        <v>0</v>
      </c>
      <c r="K2689" s="653">
        <v>0</v>
      </c>
      <c r="L2689" s="653">
        <v>0</v>
      </c>
      <c r="M2689" s="654">
        <v>13226710</v>
      </c>
      <c r="N2689" s="657" t="s">
        <v>1213</v>
      </c>
      <c r="O2689" s="648"/>
      <c r="P2689" s="647" t="s">
        <v>1361</v>
      </c>
      <c r="Q2689" s="647" t="s">
        <v>354</v>
      </c>
      <c r="R2689" s="647" t="s">
        <v>70</v>
      </c>
      <c r="S2689" s="647" t="s">
        <v>59</v>
      </c>
    </row>
    <row r="2690" spans="1:19" s="34" customFormat="1" ht="20.25" customHeight="1">
      <c r="A2690" s="647" t="s">
        <v>2519</v>
      </c>
      <c r="B2690" s="648" t="s">
        <v>3565</v>
      </c>
      <c r="C2690" s="647" t="s">
        <v>368</v>
      </c>
      <c r="D2690" s="649" t="s">
        <v>523</v>
      </c>
      <c r="E2690" s="648"/>
      <c r="F2690" s="647" t="s">
        <v>539</v>
      </c>
      <c r="G2690" s="648"/>
      <c r="H2690" s="651">
        <v>91</v>
      </c>
      <c r="I2690" s="651">
        <v>188953</v>
      </c>
      <c r="J2690" s="652">
        <v>0</v>
      </c>
      <c r="K2690" s="653">
        <v>0</v>
      </c>
      <c r="L2690" s="653">
        <v>0</v>
      </c>
      <c r="M2690" s="654">
        <v>17194723</v>
      </c>
      <c r="N2690" s="657" t="s">
        <v>1213</v>
      </c>
      <c r="O2690" s="648"/>
      <c r="P2690" s="647" t="s">
        <v>1361</v>
      </c>
      <c r="Q2690" s="647" t="s">
        <v>354</v>
      </c>
      <c r="R2690" s="647" t="s">
        <v>70</v>
      </c>
      <c r="S2690" s="647" t="s">
        <v>59</v>
      </c>
    </row>
    <row r="2691" spans="1:19" s="34" customFormat="1" ht="20.25" customHeight="1">
      <c r="A2691" s="658" t="s">
        <v>608</v>
      </c>
      <c r="B2691" s="659" t="s">
        <v>3571</v>
      </c>
      <c r="C2691" s="660" t="s">
        <v>3572</v>
      </c>
      <c r="D2691" s="661" t="s">
        <v>1299</v>
      </c>
      <c r="E2691" s="662"/>
      <c r="F2691" s="658" t="s">
        <v>3573</v>
      </c>
      <c r="G2691" s="658"/>
      <c r="H2691" s="663">
        <v>545</v>
      </c>
      <c r="I2691" s="663">
        <v>393783.6</v>
      </c>
      <c r="J2691" s="663">
        <v>0</v>
      </c>
      <c r="K2691" s="636">
        <v>0</v>
      </c>
      <c r="L2691" s="636">
        <v>0</v>
      </c>
      <c r="M2691" s="637">
        <v>214612062</v>
      </c>
      <c r="N2691" s="664"/>
      <c r="O2691" s="659" t="s">
        <v>3574</v>
      </c>
      <c r="P2691" s="658" t="s">
        <v>90</v>
      </c>
      <c r="Q2691" s="660" t="s">
        <v>354</v>
      </c>
      <c r="R2691" s="658" t="s">
        <v>70</v>
      </c>
      <c r="S2691" s="658" t="s">
        <v>1682</v>
      </c>
    </row>
    <row r="2692" spans="1:19" s="34" customFormat="1" ht="20.25" customHeight="1">
      <c r="A2692" s="658" t="s">
        <v>235</v>
      </c>
      <c r="B2692" s="659" t="s">
        <v>3602</v>
      </c>
      <c r="C2692" s="660" t="s">
        <v>371</v>
      </c>
      <c r="D2692" s="661" t="s">
        <v>1300</v>
      </c>
      <c r="E2692" s="662"/>
      <c r="F2692" s="658" t="s">
        <v>416</v>
      </c>
      <c r="G2692" s="658"/>
      <c r="H2692" s="663">
        <v>989</v>
      </c>
      <c r="I2692" s="663">
        <v>117000</v>
      </c>
      <c r="J2692" s="663">
        <v>0</v>
      </c>
      <c r="K2692" s="636">
        <v>0</v>
      </c>
      <c r="L2692" s="636">
        <v>0</v>
      </c>
      <c r="M2692" s="637">
        <v>115713000</v>
      </c>
      <c r="N2692" s="664"/>
      <c r="O2692" s="659" t="s">
        <v>1903</v>
      </c>
      <c r="P2692" s="658" t="s">
        <v>3601</v>
      </c>
      <c r="Q2692" s="660" t="s">
        <v>281</v>
      </c>
      <c r="R2692" s="658" t="s">
        <v>70</v>
      </c>
      <c r="S2692" s="658" t="s">
        <v>213</v>
      </c>
    </row>
    <row r="2693" spans="1:19" s="34" customFormat="1" ht="20.25" customHeight="1">
      <c r="A2693" s="658" t="s">
        <v>235</v>
      </c>
      <c r="B2693" s="659" t="s">
        <v>3609</v>
      </c>
      <c r="C2693" s="660" t="s">
        <v>371</v>
      </c>
      <c r="D2693" s="661" t="s">
        <v>2561</v>
      </c>
      <c r="E2693" s="662"/>
      <c r="F2693" s="658" t="s">
        <v>416</v>
      </c>
      <c r="G2693" s="658"/>
      <c r="H2693" s="663">
        <v>610</v>
      </c>
      <c r="I2693" s="663">
        <v>117000</v>
      </c>
      <c r="J2693" s="663">
        <v>0</v>
      </c>
      <c r="K2693" s="636">
        <v>0</v>
      </c>
      <c r="L2693" s="636">
        <v>0</v>
      </c>
      <c r="M2693" s="637">
        <v>71370000</v>
      </c>
      <c r="N2693" s="664"/>
      <c r="O2693" s="659" t="s">
        <v>1903</v>
      </c>
      <c r="P2693" s="658" t="s">
        <v>171</v>
      </c>
      <c r="Q2693" s="660" t="s">
        <v>281</v>
      </c>
      <c r="R2693" s="658" t="s">
        <v>70</v>
      </c>
      <c r="S2693" s="658" t="s">
        <v>213</v>
      </c>
    </row>
    <row r="2694" spans="1:19" s="34" customFormat="1" ht="20.25" customHeight="1">
      <c r="A2694" s="658" t="s">
        <v>235</v>
      </c>
      <c r="B2694" s="659" t="s">
        <v>3613</v>
      </c>
      <c r="C2694" s="660" t="s">
        <v>371</v>
      </c>
      <c r="D2694" s="661" t="s">
        <v>1069</v>
      </c>
      <c r="E2694" s="662"/>
      <c r="F2694" s="658" t="s">
        <v>416</v>
      </c>
      <c r="G2694" s="658"/>
      <c r="H2694" s="663">
        <v>727</v>
      </c>
      <c r="I2694" s="663">
        <v>117000</v>
      </c>
      <c r="J2694" s="663">
        <v>0</v>
      </c>
      <c r="K2694" s="636">
        <v>0</v>
      </c>
      <c r="L2694" s="636">
        <v>0</v>
      </c>
      <c r="M2694" s="637">
        <v>85059000</v>
      </c>
      <c r="N2694" s="664"/>
      <c r="O2694" s="659" t="s">
        <v>1903</v>
      </c>
      <c r="P2694" s="658" t="s">
        <v>171</v>
      </c>
      <c r="Q2694" s="660" t="s">
        <v>281</v>
      </c>
      <c r="R2694" s="658" t="s">
        <v>70</v>
      </c>
      <c r="S2694" s="658" t="s">
        <v>213</v>
      </c>
    </row>
    <row r="2695" spans="1:19" s="34" customFormat="1" ht="20.25" customHeight="1">
      <c r="A2695" s="658" t="s">
        <v>3562</v>
      </c>
      <c r="B2695" s="659" t="s">
        <v>3633</v>
      </c>
      <c r="C2695" s="660" t="s">
        <v>3631</v>
      </c>
      <c r="D2695" s="661" t="s">
        <v>2561</v>
      </c>
      <c r="E2695" s="662"/>
      <c r="F2695" s="658" t="s">
        <v>1336</v>
      </c>
      <c r="G2695" s="658"/>
      <c r="H2695" s="663">
        <v>610</v>
      </c>
      <c r="I2695" s="663">
        <v>112000</v>
      </c>
      <c r="J2695" s="663">
        <v>0</v>
      </c>
      <c r="K2695" s="636">
        <v>0</v>
      </c>
      <c r="L2695" s="636">
        <v>0</v>
      </c>
      <c r="M2695" s="637">
        <v>68320000</v>
      </c>
      <c r="N2695" s="664"/>
      <c r="O2695" s="659" t="s">
        <v>3639</v>
      </c>
      <c r="P2695" s="658" t="s">
        <v>372</v>
      </c>
      <c r="Q2695" s="660" t="s">
        <v>281</v>
      </c>
      <c r="R2695" s="658" t="s">
        <v>70</v>
      </c>
      <c r="S2695" s="658" t="s">
        <v>237</v>
      </c>
    </row>
    <row r="2696" spans="1:19" s="34" customFormat="1" ht="20.25" customHeight="1">
      <c r="A2696" s="658" t="s">
        <v>744</v>
      </c>
      <c r="B2696" s="659" t="s">
        <v>3679</v>
      </c>
      <c r="C2696" s="660" t="s">
        <v>736</v>
      </c>
      <c r="D2696" s="661" t="s">
        <v>2796</v>
      </c>
      <c r="E2696" s="662"/>
      <c r="F2696" s="658" t="s">
        <v>416</v>
      </c>
      <c r="G2696" s="658"/>
      <c r="H2696" s="663">
        <v>869</v>
      </c>
      <c r="I2696" s="663">
        <v>130500</v>
      </c>
      <c r="J2696" s="663">
        <v>0</v>
      </c>
      <c r="K2696" s="636">
        <v>0</v>
      </c>
      <c r="L2696" s="636">
        <v>0</v>
      </c>
      <c r="M2696" s="637">
        <v>113404500</v>
      </c>
      <c r="N2696" s="664"/>
      <c r="O2696" s="659" t="s">
        <v>3680</v>
      </c>
      <c r="P2696" s="658" t="s">
        <v>759</v>
      </c>
      <c r="Q2696" s="660" t="s">
        <v>281</v>
      </c>
      <c r="R2696" s="658" t="s">
        <v>70</v>
      </c>
      <c r="S2696" s="658" t="s">
        <v>109</v>
      </c>
    </row>
    <row r="2697" spans="1:19" s="34" customFormat="1" ht="20.25" customHeight="1">
      <c r="A2697" s="658" t="s">
        <v>744</v>
      </c>
      <c r="B2697" s="659" t="s">
        <v>3681</v>
      </c>
      <c r="C2697" s="660" t="s">
        <v>736</v>
      </c>
      <c r="D2697" s="661" t="s">
        <v>2796</v>
      </c>
      <c r="E2697" s="662"/>
      <c r="F2697" s="658" t="s">
        <v>416</v>
      </c>
      <c r="G2697" s="658"/>
      <c r="H2697" s="663">
        <v>452</v>
      </c>
      <c r="I2697" s="663">
        <v>130500</v>
      </c>
      <c r="J2697" s="663">
        <v>0</v>
      </c>
      <c r="K2697" s="636">
        <v>0</v>
      </c>
      <c r="L2697" s="636">
        <v>0</v>
      </c>
      <c r="M2697" s="637">
        <v>58986000</v>
      </c>
      <c r="N2697" s="664"/>
      <c r="O2697" s="659" t="s">
        <v>3680</v>
      </c>
      <c r="P2697" s="658" t="s">
        <v>759</v>
      </c>
      <c r="Q2697" s="660" t="s">
        <v>281</v>
      </c>
      <c r="R2697" s="658" t="s">
        <v>70</v>
      </c>
      <c r="S2697" s="658" t="s">
        <v>109</v>
      </c>
    </row>
    <row r="2698" spans="1:19" s="34" customFormat="1" ht="20.25" customHeight="1">
      <c r="A2698" s="658" t="s">
        <v>744</v>
      </c>
      <c r="B2698" s="659" t="s">
        <v>3682</v>
      </c>
      <c r="C2698" s="660" t="s">
        <v>1394</v>
      </c>
      <c r="D2698" s="661" t="s">
        <v>2248</v>
      </c>
      <c r="E2698" s="662"/>
      <c r="F2698" s="658" t="s">
        <v>416</v>
      </c>
      <c r="G2698" s="658"/>
      <c r="H2698" s="663">
        <v>3147</v>
      </c>
      <c r="I2698" s="663">
        <v>127800</v>
      </c>
      <c r="J2698" s="663">
        <v>0</v>
      </c>
      <c r="K2698" s="636">
        <v>0</v>
      </c>
      <c r="L2698" s="636">
        <v>0</v>
      </c>
      <c r="M2698" s="637">
        <v>402186600</v>
      </c>
      <c r="N2698" s="664"/>
      <c r="O2698" s="659" t="s">
        <v>3685</v>
      </c>
      <c r="P2698" s="658" t="s">
        <v>761</v>
      </c>
      <c r="Q2698" s="660" t="s">
        <v>281</v>
      </c>
      <c r="R2698" s="658" t="s">
        <v>70</v>
      </c>
      <c r="S2698" s="658" t="s">
        <v>109</v>
      </c>
    </row>
    <row r="2699" spans="1:19" s="34" customFormat="1" ht="20.25" customHeight="1">
      <c r="A2699" s="658" t="s">
        <v>744</v>
      </c>
      <c r="B2699" s="659" t="s">
        <v>3682</v>
      </c>
      <c r="C2699" s="660" t="s">
        <v>1394</v>
      </c>
      <c r="D2699" s="661" t="s">
        <v>2248</v>
      </c>
      <c r="E2699" s="662"/>
      <c r="F2699" s="658" t="s">
        <v>353</v>
      </c>
      <c r="G2699" s="658"/>
      <c r="H2699" s="663">
        <v>1</v>
      </c>
      <c r="I2699" s="663">
        <v>190027</v>
      </c>
      <c r="J2699" s="663">
        <v>0</v>
      </c>
      <c r="K2699" s="636">
        <v>0</v>
      </c>
      <c r="L2699" s="636">
        <v>0</v>
      </c>
      <c r="M2699" s="637">
        <v>190027</v>
      </c>
      <c r="N2699" s="664"/>
      <c r="O2699" s="659" t="s">
        <v>3686</v>
      </c>
      <c r="P2699" s="658" t="s">
        <v>761</v>
      </c>
      <c r="Q2699" s="660" t="s">
        <v>354</v>
      </c>
      <c r="R2699" s="658" t="s">
        <v>70</v>
      </c>
      <c r="S2699" s="658" t="s">
        <v>109</v>
      </c>
    </row>
    <row r="2700" spans="1:19" s="33" customFormat="1" ht="20.25" customHeight="1">
      <c r="A2700" s="290" t="s">
        <v>10</v>
      </c>
      <c r="B2700" s="350" t="s">
        <v>1597</v>
      </c>
      <c r="C2700" s="290" t="s">
        <v>1024</v>
      </c>
      <c r="D2700" s="291" t="s">
        <v>1306</v>
      </c>
      <c r="E2700" s="350"/>
      <c r="F2700" s="290" t="s">
        <v>2983</v>
      </c>
      <c r="G2700" s="350"/>
      <c r="H2700" s="351">
        <v>534</v>
      </c>
      <c r="I2700" s="352">
        <v>160530</v>
      </c>
      <c r="J2700" s="351">
        <v>29.3</v>
      </c>
      <c r="K2700" s="532">
        <f t="shared" ref="K2700:K2707" si="145">IFERROR(J2700*H2700,"0")</f>
        <v>15646.2</v>
      </c>
      <c r="L2700" s="533">
        <f t="shared" ref="L2700:L2707" si="146">IFERROR(K2700/1000,"0")</f>
        <v>15.6462</v>
      </c>
      <c r="M2700" s="541">
        <f t="shared" ref="M2700:M2707" si="147">I2700*H2700</f>
        <v>85723020</v>
      </c>
      <c r="N2700" s="350"/>
      <c r="O2700" s="350"/>
      <c r="P2700" s="290" t="s">
        <v>1164</v>
      </c>
      <c r="Q2700" s="290" t="s">
        <v>343</v>
      </c>
      <c r="R2700" s="290" t="s">
        <v>60</v>
      </c>
      <c r="S2700" s="290" t="s">
        <v>109</v>
      </c>
    </row>
    <row r="2701" spans="1:19" s="33" customFormat="1" ht="20.25" customHeight="1">
      <c r="A2701" s="290" t="s">
        <v>10</v>
      </c>
      <c r="B2701" s="350" t="s">
        <v>1597</v>
      </c>
      <c r="C2701" s="290" t="s">
        <v>1024</v>
      </c>
      <c r="D2701" s="291" t="s">
        <v>1306</v>
      </c>
      <c r="E2701" s="350"/>
      <c r="F2701" s="290" t="s">
        <v>541</v>
      </c>
      <c r="G2701" s="350"/>
      <c r="H2701" s="351">
        <v>1371</v>
      </c>
      <c r="I2701" s="352">
        <v>91200</v>
      </c>
      <c r="J2701" s="351">
        <v>18.7</v>
      </c>
      <c r="K2701" s="532">
        <f t="shared" si="145"/>
        <v>25637.7</v>
      </c>
      <c r="L2701" s="533">
        <f t="shared" si="146"/>
        <v>25.637700000000002</v>
      </c>
      <c r="M2701" s="541">
        <f t="shared" si="147"/>
        <v>125035200</v>
      </c>
      <c r="N2701" s="350"/>
      <c r="O2701" s="350"/>
      <c r="P2701" s="290" t="s">
        <v>1164</v>
      </c>
      <c r="Q2701" s="290" t="s">
        <v>341</v>
      </c>
      <c r="R2701" s="290" t="s">
        <v>60</v>
      </c>
      <c r="S2701" s="290" t="s">
        <v>109</v>
      </c>
    </row>
    <row r="2702" spans="1:19" s="1" customFormat="1" ht="20.25" customHeight="1">
      <c r="A2702" s="290" t="s">
        <v>10</v>
      </c>
      <c r="B2702" s="350" t="s">
        <v>1590</v>
      </c>
      <c r="C2702" s="290" t="s">
        <v>1024</v>
      </c>
      <c r="D2702" s="291" t="s">
        <v>952</v>
      </c>
      <c r="E2702" s="350"/>
      <c r="F2702" s="290" t="s">
        <v>2983</v>
      </c>
      <c r="G2702" s="350"/>
      <c r="H2702" s="351">
        <v>476</v>
      </c>
      <c r="I2702" s="352">
        <v>160530</v>
      </c>
      <c r="J2702" s="351">
        <v>29.3</v>
      </c>
      <c r="K2702" s="532">
        <f t="shared" si="145"/>
        <v>13946.800000000001</v>
      </c>
      <c r="L2702" s="533">
        <f t="shared" si="146"/>
        <v>13.946800000000001</v>
      </c>
      <c r="M2702" s="541">
        <f t="shared" si="147"/>
        <v>76412280</v>
      </c>
      <c r="N2702" s="350"/>
      <c r="O2702" s="350"/>
      <c r="P2702" s="290" t="s">
        <v>1164</v>
      </c>
      <c r="Q2702" s="290" t="s">
        <v>343</v>
      </c>
      <c r="R2702" s="290" t="s">
        <v>60</v>
      </c>
      <c r="S2702" s="290" t="s">
        <v>109</v>
      </c>
    </row>
    <row r="2703" spans="1:19" s="33" customFormat="1" ht="20.25" customHeight="1">
      <c r="A2703" s="290" t="s">
        <v>10</v>
      </c>
      <c r="B2703" s="350" t="s">
        <v>1590</v>
      </c>
      <c r="C2703" s="290" t="s">
        <v>1024</v>
      </c>
      <c r="D2703" s="291" t="s">
        <v>952</v>
      </c>
      <c r="E2703" s="350"/>
      <c r="F2703" s="290" t="s">
        <v>541</v>
      </c>
      <c r="G2703" s="350"/>
      <c r="H2703" s="351">
        <v>476</v>
      </c>
      <c r="I2703" s="352">
        <v>91200</v>
      </c>
      <c r="J2703" s="351">
        <v>18.7</v>
      </c>
      <c r="K2703" s="532">
        <f t="shared" si="145"/>
        <v>8901.1999999999989</v>
      </c>
      <c r="L2703" s="533">
        <f t="shared" si="146"/>
        <v>8.9011999999999993</v>
      </c>
      <c r="M2703" s="541">
        <f t="shared" si="147"/>
        <v>43411200</v>
      </c>
      <c r="N2703" s="350"/>
      <c r="O2703" s="350"/>
      <c r="P2703" s="290" t="s">
        <v>1164</v>
      </c>
      <c r="Q2703" s="290" t="s">
        <v>341</v>
      </c>
      <c r="R2703" s="290" t="s">
        <v>60</v>
      </c>
      <c r="S2703" s="290" t="s">
        <v>109</v>
      </c>
    </row>
    <row r="2704" spans="1:19" s="1" customFormat="1" ht="20.25" customHeight="1">
      <c r="A2704" s="290" t="s">
        <v>10</v>
      </c>
      <c r="B2704" s="350" t="s">
        <v>1600</v>
      </c>
      <c r="C2704" s="290" t="s">
        <v>1024</v>
      </c>
      <c r="D2704" s="291" t="s">
        <v>1145</v>
      </c>
      <c r="E2704" s="350"/>
      <c r="F2704" s="290" t="s">
        <v>541</v>
      </c>
      <c r="G2704" s="350"/>
      <c r="H2704" s="351">
        <v>101</v>
      </c>
      <c r="I2704" s="352">
        <v>91200</v>
      </c>
      <c r="J2704" s="351">
        <v>18.7</v>
      </c>
      <c r="K2704" s="532">
        <f t="shared" si="145"/>
        <v>1888.6999999999998</v>
      </c>
      <c r="L2704" s="533">
        <f t="shared" si="146"/>
        <v>1.8886999999999998</v>
      </c>
      <c r="M2704" s="541">
        <f t="shared" si="147"/>
        <v>9211200</v>
      </c>
      <c r="N2704" s="350"/>
      <c r="O2704" s="350"/>
      <c r="P2704" s="290" t="s">
        <v>1164</v>
      </c>
      <c r="Q2704" s="290" t="s">
        <v>341</v>
      </c>
      <c r="R2704" s="290" t="s">
        <v>60</v>
      </c>
      <c r="S2704" s="290" t="s">
        <v>109</v>
      </c>
    </row>
    <row r="2705" spans="1:20" s="33" customFormat="1" ht="20.25" customHeight="1">
      <c r="A2705" s="290" t="s">
        <v>10</v>
      </c>
      <c r="B2705" s="350" t="s">
        <v>1600</v>
      </c>
      <c r="C2705" s="290" t="s">
        <v>1024</v>
      </c>
      <c r="D2705" s="291" t="s">
        <v>1145</v>
      </c>
      <c r="E2705" s="350"/>
      <c r="F2705" s="290" t="s">
        <v>2983</v>
      </c>
      <c r="G2705" s="350"/>
      <c r="H2705" s="351">
        <v>126</v>
      </c>
      <c r="I2705" s="352">
        <v>160530</v>
      </c>
      <c r="J2705" s="351">
        <v>29.3</v>
      </c>
      <c r="K2705" s="532">
        <f t="shared" si="145"/>
        <v>3691.8</v>
      </c>
      <c r="L2705" s="533">
        <f t="shared" si="146"/>
        <v>3.6918000000000002</v>
      </c>
      <c r="M2705" s="541">
        <f t="shared" si="147"/>
        <v>20226780</v>
      </c>
      <c r="N2705" s="350"/>
      <c r="O2705" s="350"/>
      <c r="P2705" s="290" t="s">
        <v>1164</v>
      </c>
      <c r="Q2705" s="290" t="s">
        <v>343</v>
      </c>
      <c r="R2705" s="290" t="s">
        <v>60</v>
      </c>
      <c r="S2705" s="290" t="s">
        <v>109</v>
      </c>
    </row>
    <row r="2706" spans="1:20" s="34" customFormat="1" ht="20.25" customHeight="1">
      <c r="A2706" s="290" t="s">
        <v>235</v>
      </c>
      <c r="B2706" s="350" t="s">
        <v>1278</v>
      </c>
      <c r="C2706" s="290" t="s">
        <v>371</v>
      </c>
      <c r="D2706" s="291" t="s">
        <v>952</v>
      </c>
      <c r="E2706" s="350"/>
      <c r="F2706" s="290" t="s">
        <v>512</v>
      </c>
      <c r="G2706" s="350"/>
      <c r="H2706" s="351">
        <f>316-254</f>
        <v>62</v>
      </c>
      <c r="I2706" s="352">
        <v>45281</v>
      </c>
      <c r="J2706" s="351">
        <v>11.8</v>
      </c>
      <c r="K2706" s="532">
        <f t="shared" si="145"/>
        <v>731.6</v>
      </c>
      <c r="L2706" s="533">
        <f t="shared" si="146"/>
        <v>0.73160000000000003</v>
      </c>
      <c r="M2706" s="541">
        <f t="shared" si="147"/>
        <v>2807422</v>
      </c>
      <c r="N2706" s="350"/>
      <c r="O2706" s="350"/>
      <c r="P2706" s="290" t="s">
        <v>35</v>
      </c>
      <c r="Q2706" s="290" t="s">
        <v>270</v>
      </c>
      <c r="R2706" s="290" t="s">
        <v>60</v>
      </c>
      <c r="S2706" s="290" t="s">
        <v>213</v>
      </c>
    </row>
    <row r="2707" spans="1:20" s="34" customFormat="1" ht="20.25" customHeight="1">
      <c r="A2707" s="290" t="s">
        <v>113</v>
      </c>
      <c r="B2707" s="350" t="s">
        <v>1262</v>
      </c>
      <c r="C2707" s="290" t="s">
        <v>365</v>
      </c>
      <c r="D2707" s="291" t="s">
        <v>990</v>
      </c>
      <c r="E2707" s="350"/>
      <c r="F2707" s="290" t="s">
        <v>71</v>
      </c>
      <c r="G2707" s="350"/>
      <c r="H2707" s="352">
        <v>55</v>
      </c>
      <c r="I2707" s="352">
        <v>36951</v>
      </c>
      <c r="J2707" s="351">
        <v>0</v>
      </c>
      <c r="K2707" s="532">
        <f t="shared" si="145"/>
        <v>0</v>
      </c>
      <c r="L2707" s="533">
        <f t="shared" si="146"/>
        <v>0</v>
      </c>
      <c r="M2707" s="541">
        <f t="shared" si="147"/>
        <v>2032305</v>
      </c>
      <c r="N2707" s="350"/>
      <c r="O2707" s="350"/>
      <c r="P2707" s="290" t="s">
        <v>269</v>
      </c>
      <c r="Q2707" s="290" t="s">
        <v>271</v>
      </c>
      <c r="R2707" s="290" t="s">
        <v>73</v>
      </c>
      <c r="S2707" s="290" t="s">
        <v>152</v>
      </c>
      <c r="T2707" s="89"/>
    </row>
    <row r="2708" spans="1:20" s="34" customFormat="1" ht="20.25" customHeight="1">
      <c r="A2708" s="697" t="s">
        <v>129</v>
      </c>
      <c r="B2708" s="185" t="s">
        <v>2055</v>
      </c>
      <c r="C2708" s="698" t="s">
        <v>399</v>
      </c>
      <c r="D2708" s="699">
        <v>2025.12</v>
      </c>
      <c r="E2708" s="700"/>
      <c r="F2708" s="697" t="s">
        <v>2600</v>
      </c>
      <c r="G2708" s="697"/>
      <c r="H2708" s="580">
        <v>14</v>
      </c>
      <c r="I2708" s="580">
        <v>125000</v>
      </c>
      <c r="J2708" s="580">
        <v>24</v>
      </c>
      <c r="K2708" s="644">
        <f t="shared" ref="K2708:K2709" si="148">J2708*H2708</f>
        <v>336</v>
      </c>
      <c r="L2708" s="644">
        <f t="shared" ref="L2708:L2709" si="149">K2708/1000</f>
        <v>0.33600000000000002</v>
      </c>
      <c r="M2708" s="645">
        <f t="shared" ref="M2708:M2721" si="150">H2708*I2708</f>
        <v>1750000</v>
      </c>
      <c r="N2708" s="701"/>
      <c r="O2708" s="185" t="s">
        <v>3709</v>
      </c>
      <c r="P2708" s="697" t="s">
        <v>90</v>
      </c>
      <c r="Q2708" s="698" t="s">
        <v>341</v>
      </c>
      <c r="R2708" s="697" t="s">
        <v>60</v>
      </c>
      <c r="S2708" s="697"/>
    </row>
    <row r="2709" spans="1:20" s="34" customFormat="1" ht="20.25" customHeight="1">
      <c r="A2709" s="697" t="s">
        <v>129</v>
      </c>
      <c r="B2709" s="185" t="s">
        <v>2055</v>
      </c>
      <c r="C2709" s="698" t="s">
        <v>399</v>
      </c>
      <c r="D2709" s="699">
        <v>2025.12</v>
      </c>
      <c r="E2709" s="700"/>
      <c r="F2709" s="697" t="s">
        <v>1101</v>
      </c>
      <c r="G2709" s="697"/>
      <c r="H2709" s="580">
        <v>18</v>
      </c>
      <c r="I2709" s="580">
        <v>205263</v>
      </c>
      <c r="J2709" s="580">
        <v>41.8</v>
      </c>
      <c r="K2709" s="644">
        <f t="shared" si="148"/>
        <v>752.4</v>
      </c>
      <c r="L2709" s="644">
        <f t="shared" si="149"/>
        <v>0.75239999999999996</v>
      </c>
      <c r="M2709" s="645">
        <f t="shared" si="150"/>
        <v>3694734</v>
      </c>
      <c r="N2709" s="701"/>
      <c r="O2709" s="185" t="s">
        <v>1019</v>
      </c>
      <c r="P2709" s="697" t="s">
        <v>90</v>
      </c>
      <c r="Q2709" s="698" t="s">
        <v>370</v>
      </c>
      <c r="R2709" s="697" t="s">
        <v>60</v>
      </c>
      <c r="S2709" s="697"/>
    </row>
    <row r="2710" spans="1:20" s="34" customFormat="1" ht="20.25" customHeight="1">
      <c r="A2710" s="639" t="s">
        <v>398</v>
      </c>
      <c r="B2710" s="638" t="s">
        <v>1084</v>
      </c>
      <c r="C2710" s="639" t="s">
        <v>399</v>
      </c>
      <c r="D2710" s="640">
        <v>2026.11</v>
      </c>
      <c r="E2710" s="638"/>
      <c r="F2710" s="639" t="s">
        <v>517</v>
      </c>
      <c r="G2710" s="638"/>
      <c r="H2710" s="642">
        <v>30</v>
      </c>
      <c r="I2710" s="642">
        <v>49987</v>
      </c>
      <c r="J2710" s="643">
        <v>15.5</v>
      </c>
      <c r="K2710" s="644">
        <f t="shared" ref="K2710:K2721" si="151">J2710*H2710</f>
        <v>465</v>
      </c>
      <c r="L2710" s="644">
        <f t="shared" ref="L2710:L2721" si="152">K2710/1000</f>
        <v>0.46500000000000002</v>
      </c>
      <c r="M2710" s="645">
        <f t="shared" si="150"/>
        <v>1499610</v>
      </c>
      <c r="N2710" s="639" t="s">
        <v>1623</v>
      </c>
      <c r="O2710" s="638"/>
      <c r="P2710" s="639" t="s">
        <v>90</v>
      </c>
      <c r="Q2710" s="639" t="s">
        <v>270</v>
      </c>
      <c r="R2710" s="639" t="s">
        <v>60</v>
      </c>
      <c r="S2710" s="639" t="s">
        <v>109</v>
      </c>
    </row>
    <row r="2711" spans="1:20" s="34" customFormat="1" ht="20.25" customHeight="1">
      <c r="A2711" s="639" t="s">
        <v>398</v>
      </c>
      <c r="B2711" s="638" t="s">
        <v>1084</v>
      </c>
      <c r="C2711" s="639" t="s">
        <v>399</v>
      </c>
      <c r="D2711" s="640">
        <v>2026.11</v>
      </c>
      <c r="E2711" s="638"/>
      <c r="F2711" s="639" t="s">
        <v>401</v>
      </c>
      <c r="G2711" s="638"/>
      <c r="H2711" s="642">
        <v>43</v>
      </c>
      <c r="I2711" s="642">
        <v>54600</v>
      </c>
      <c r="J2711" s="643">
        <v>9.4</v>
      </c>
      <c r="K2711" s="644">
        <f t="shared" si="151"/>
        <v>404.2</v>
      </c>
      <c r="L2711" s="644">
        <f t="shared" si="152"/>
        <v>0.4042</v>
      </c>
      <c r="M2711" s="645">
        <f t="shared" si="150"/>
        <v>2347800</v>
      </c>
      <c r="N2711" s="646" t="s">
        <v>1213</v>
      </c>
      <c r="O2711" s="638"/>
      <c r="P2711" s="639" t="s">
        <v>90</v>
      </c>
      <c r="Q2711" s="639" t="s">
        <v>344</v>
      </c>
      <c r="R2711" s="639" t="s">
        <v>60</v>
      </c>
      <c r="S2711" s="639" t="s">
        <v>109</v>
      </c>
    </row>
    <row r="2712" spans="1:20" s="34" customFormat="1" ht="20.25" customHeight="1">
      <c r="A2712" s="639" t="s">
        <v>398</v>
      </c>
      <c r="B2712" s="638" t="s">
        <v>1084</v>
      </c>
      <c r="C2712" s="639" t="s">
        <v>399</v>
      </c>
      <c r="D2712" s="640">
        <v>2026.11</v>
      </c>
      <c r="E2712" s="638"/>
      <c r="F2712" s="639" t="s">
        <v>402</v>
      </c>
      <c r="G2712" s="638"/>
      <c r="H2712" s="642">
        <v>74</v>
      </c>
      <c r="I2712" s="642">
        <v>146541</v>
      </c>
      <c r="J2712" s="643">
        <v>36.4</v>
      </c>
      <c r="K2712" s="644">
        <f t="shared" si="151"/>
        <v>2693.6</v>
      </c>
      <c r="L2712" s="644">
        <f t="shared" si="152"/>
        <v>2.6936</v>
      </c>
      <c r="M2712" s="645">
        <f t="shared" si="150"/>
        <v>10844034</v>
      </c>
      <c r="N2712" s="646" t="s">
        <v>1213</v>
      </c>
      <c r="O2712" s="638"/>
      <c r="P2712" s="639" t="s">
        <v>90</v>
      </c>
      <c r="Q2712" s="639" t="s">
        <v>403</v>
      </c>
      <c r="R2712" s="639" t="s">
        <v>60</v>
      </c>
      <c r="S2712" s="639" t="s">
        <v>109</v>
      </c>
    </row>
    <row r="2713" spans="1:20" s="34" customFormat="1" ht="20.25" customHeight="1">
      <c r="A2713" s="697" t="s">
        <v>398</v>
      </c>
      <c r="B2713" s="185" t="s">
        <v>2047</v>
      </c>
      <c r="C2713" s="698" t="s">
        <v>399</v>
      </c>
      <c r="D2713" s="699">
        <v>2027.07</v>
      </c>
      <c r="E2713" s="700"/>
      <c r="F2713" s="697" t="s">
        <v>401</v>
      </c>
      <c r="G2713" s="697"/>
      <c r="H2713" s="580">
        <v>160</v>
      </c>
      <c r="I2713" s="580">
        <v>54600</v>
      </c>
      <c r="J2713" s="580">
        <v>9.4</v>
      </c>
      <c r="K2713" s="644">
        <f t="shared" si="151"/>
        <v>1504</v>
      </c>
      <c r="L2713" s="644">
        <f t="shared" si="152"/>
        <v>1.504</v>
      </c>
      <c r="M2713" s="645">
        <f t="shared" si="150"/>
        <v>8736000</v>
      </c>
      <c r="N2713" s="701"/>
      <c r="O2713" s="185" t="s">
        <v>3574</v>
      </c>
      <c r="P2713" s="697" t="s">
        <v>90</v>
      </c>
      <c r="Q2713" s="698" t="s">
        <v>344</v>
      </c>
      <c r="R2713" s="697" t="s">
        <v>60</v>
      </c>
      <c r="S2713" s="697" t="s">
        <v>1076</v>
      </c>
    </row>
    <row r="2714" spans="1:20" s="34" customFormat="1" ht="20.25" customHeight="1">
      <c r="A2714" s="697" t="s">
        <v>398</v>
      </c>
      <c r="B2714" s="185" t="s">
        <v>2047</v>
      </c>
      <c r="C2714" s="698" t="s">
        <v>399</v>
      </c>
      <c r="D2714" s="699">
        <v>2027.07</v>
      </c>
      <c r="E2714" s="700"/>
      <c r="F2714" s="697" t="s">
        <v>517</v>
      </c>
      <c r="G2714" s="697"/>
      <c r="H2714" s="580">
        <v>160</v>
      </c>
      <c r="I2714" s="580">
        <v>53010</v>
      </c>
      <c r="J2714" s="580">
        <v>15.5</v>
      </c>
      <c r="K2714" s="644">
        <f t="shared" si="151"/>
        <v>2480</v>
      </c>
      <c r="L2714" s="644">
        <f t="shared" si="152"/>
        <v>2.48</v>
      </c>
      <c r="M2714" s="645">
        <f t="shared" si="150"/>
        <v>8481600</v>
      </c>
      <c r="N2714" s="701"/>
      <c r="O2714" s="185" t="s">
        <v>1903</v>
      </c>
      <c r="P2714" s="697" t="s">
        <v>90</v>
      </c>
      <c r="Q2714" s="698" t="s">
        <v>270</v>
      </c>
      <c r="R2714" s="697" t="s">
        <v>60</v>
      </c>
      <c r="S2714" s="697" t="s">
        <v>1076</v>
      </c>
    </row>
    <row r="2715" spans="1:20" s="34" customFormat="1" ht="20.25" customHeight="1">
      <c r="A2715" s="697" t="s">
        <v>398</v>
      </c>
      <c r="B2715" s="185" t="s">
        <v>1293</v>
      </c>
      <c r="C2715" s="698" t="s">
        <v>399</v>
      </c>
      <c r="D2715" s="699">
        <v>2027.03</v>
      </c>
      <c r="E2715" s="700"/>
      <c r="F2715" s="697" t="s">
        <v>401</v>
      </c>
      <c r="G2715" s="697"/>
      <c r="H2715" s="580">
        <v>173</v>
      </c>
      <c r="I2715" s="580">
        <v>54600</v>
      </c>
      <c r="J2715" s="580">
        <v>9.4</v>
      </c>
      <c r="K2715" s="644">
        <f t="shared" si="151"/>
        <v>1626.2</v>
      </c>
      <c r="L2715" s="644">
        <f t="shared" si="152"/>
        <v>1.6262000000000001</v>
      </c>
      <c r="M2715" s="645">
        <f t="shared" si="150"/>
        <v>9445800</v>
      </c>
      <c r="N2715" s="701"/>
      <c r="O2715" s="185" t="s">
        <v>1903</v>
      </c>
      <c r="P2715" s="697" t="s">
        <v>90</v>
      </c>
      <c r="Q2715" s="698" t="s">
        <v>344</v>
      </c>
      <c r="R2715" s="697" t="s">
        <v>60</v>
      </c>
      <c r="S2715" s="697" t="s">
        <v>1076</v>
      </c>
    </row>
    <row r="2716" spans="1:20" s="34" customFormat="1" ht="20.25" customHeight="1">
      <c r="A2716" s="697" t="s">
        <v>398</v>
      </c>
      <c r="B2716" s="185" t="s">
        <v>2047</v>
      </c>
      <c r="C2716" s="698" t="s">
        <v>399</v>
      </c>
      <c r="D2716" s="699">
        <v>2027.07</v>
      </c>
      <c r="E2716" s="700"/>
      <c r="F2716" s="697" t="s">
        <v>402</v>
      </c>
      <c r="G2716" s="697"/>
      <c r="H2716" s="580">
        <v>260</v>
      </c>
      <c r="I2716" s="580">
        <v>151000</v>
      </c>
      <c r="J2716" s="580">
        <v>36.4</v>
      </c>
      <c r="K2716" s="644">
        <f t="shared" si="151"/>
        <v>9464</v>
      </c>
      <c r="L2716" s="644">
        <f t="shared" si="152"/>
        <v>9.4640000000000004</v>
      </c>
      <c r="M2716" s="645">
        <f t="shared" si="150"/>
        <v>39260000</v>
      </c>
      <c r="N2716" s="701"/>
      <c r="O2716" s="185" t="s">
        <v>1903</v>
      </c>
      <c r="P2716" s="697" t="s">
        <v>90</v>
      </c>
      <c r="Q2716" s="698" t="s">
        <v>403</v>
      </c>
      <c r="R2716" s="697" t="s">
        <v>60</v>
      </c>
      <c r="S2716" s="697" t="s">
        <v>1076</v>
      </c>
    </row>
    <row r="2717" spans="1:20" s="34" customFormat="1" ht="20.25" customHeight="1">
      <c r="A2717" s="697" t="s">
        <v>398</v>
      </c>
      <c r="B2717" s="185" t="s">
        <v>1293</v>
      </c>
      <c r="C2717" s="698" t="s">
        <v>399</v>
      </c>
      <c r="D2717" s="699">
        <v>2027.03</v>
      </c>
      <c r="E2717" s="700"/>
      <c r="F2717" s="697" t="s">
        <v>1387</v>
      </c>
      <c r="G2717" s="697"/>
      <c r="H2717" s="580">
        <v>467</v>
      </c>
      <c r="I2717" s="580">
        <v>11754</v>
      </c>
      <c r="J2717" s="580">
        <v>0</v>
      </c>
      <c r="K2717" s="644">
        <f t="shared" si="151"/>
        <v>0</v>
      </c>
      <c r="L2717" s="644">
        <f t="shared" si="152"/>
        <v>0</v>
      </c>
      <c r="M2717" s="645">
        <f t="shared" si="150"/>
        <v>5489118</v>
      </c>
      <c r="N2717" s="701"/>
      <c r="O2717" s="185" t="s">
        <v>3639</v>
      </c>
      <c r="P2717" s="697" t="s">
        <v>90</v>
      </c>
      <c r="Q2717" s="698" t="s">
        <v>577</v>
      </c>
      <c r="R2717" s="697" t="s">
        <v>375</v>
      </c>
      <c r="S2717" s="697" t="s">
        <v>1076</v>
      </c>
    </row>
    <row r="2718" spans="1:20" s="34" customFormat="1" ht="20.25" customHeight="1">
      <c r="A2718" s="697" t="s">
        <v>398</v>
      </c>
      <c r="B2718" s="185" t="s">
        <v>1293</v>
      </c>
      <c r="C2718" s="698" t="s">
        <v>399</v>
      </c>
      <c r="D2718" s="699">
        <v>2027.03</v>
      </c>
      <c r="E2718" s="700"/>
      <c r="F2718" s="697" t="s">
        <v>517</v>
      </c>
      <c r="G2718" s="697"/>
      <c r="H2718" s="580">
        <v>467</v>
      </c>
      <c r="I2718" s="580">
        <v>53010</v>
      </c>
      <c r="J2718" s="580">
        <v>15.5</v>
      </c>
      <c r="K2718" s="644">
        <f t="shared" si="151"/>
        <v>7238.5</v>
      </c>
      <c r="L2718" s="644">
        <f t="shared" si="152"/>
        <v>7.2385000000000002</v>
      </c>
      <c r="M2718" s="645">
        <f t="shared" si="150"/>
        <v>24755670</v>
      </c>
      <c r="N2718" s="701"/>
      <c r="O2718" s="185" t="s">
        <v>3680</v>
      </c>
      <c r="P2718" s="697" t="s">
        <v>90</v>
      </c>
      <c r="Q2718" s="698" t="s">
        <v>270</v>
      </c>
      <c r="R2718" s="697" t="s">
        <v>60</v>
      </c>
      <c r="S2718" s="697" t="s">
        <v>1076</v>
      </c>
    </row>
    <row r="2719" spans="1:20" s="34" customFormat="1" ht="20.25" customHeight="1">
      <c r="A2719" s="697" t="s">
        <v>398</v>
      </c>
      <c r="B2719" s="185" t="s">
        <v>2046</v>
      </c>
      <c r="C2719" s="698" t="s">
        <v>399</v>
      </c>
      <c r="D2719" s="699">
        <v>2027.12</v>
      </c>
      <c r="E2719" s="700"/>
      <c r="F2719" s="697" t="s">
        <v>517</v>
      </c>
      <c r="G2719" s="697"/>
      <c r="H2719" s="580">
        <v>536</v>
      </c>
      <c r="I2719" s="580">
        <v>53010</v>
      </c>
      <c r="J2719" s="580">
        <v>15.5</v>
      </c>
      <c r="K2719" s="644">
        <f t="shared" si="151"/>
        <v>8308</v>
      </c>
      <c r="L2719" s="644">
        <f t="shared" si="152"/>
        <v>8.3079999999999998</v>
      </c>
      <c r="M2719" s="645">
        <f t="shared" si="150"/>
        <v>28413360</v>
      </c>
      <c r="N2719" s="701"/>
      <c r="O2719" s="185" t="s">
        <v>3680</v>
      </c>
      <c r="P2719" s="697" t="s">
        <v>90</v>
      </c>
      <c r="Q2719" s="698" t="s">
        <v>270</v>
      </c>
      <c r="R2719" s="697" t="s">
        <v>60</v>
      </c>
      <c r="S2719" s="697" t="s">
        <v>1076</v>
      </c>
    </row>
    <row r="2720" spans="1:20" s="34" customFormat="1" ht="20.25" customHeight="1">
      <c r="A2720" s="697" t="s">
        <v>398</v>
      </c>
      <c r="B2720" s="185" t="s">
        <v>2046</v>
      </c>
      <c r="C2720" s="698" t="s">
        <v>399</v>
      </c>
      <c r="D2720" s="699">
        <v>2027.12</v>
      </c>
      <c r="E2720" s="700"/>
      <c r="F2720" s="697" t="s">
        <v>402</v>
      </c>
      <c r="G2720" s="697"/>
      <c r="H2720" s="580">
        <v>536</v>
      </c>
      <c r="I2720" s="580">
        <v>151000</v>
      </c>
      <c r="J2720" s="580">
        <v>36.4</v>
      </c>
      <c r="K2720" s="644">
        <f t="shared" si="151"/>
        <v>19510.399999999998</v>
      </c>
      <c r="L2720" s="644">
        <f t="shared" si="152"/>
        <v>19.510399999999997</v>
      </c>
      <c r="M2720" s="645">
        <f t="shared" si="150"/>
        <v>80936000</v>
      </c>
      <c r="N2720" s="701"/>
      <c r="O2720" s="185" t="s">
        <v>3685</v>
      </c>
      <c r="P2720" s="697" t="s">
        <v>90</v>
      </c>
      <c r="Q2720" s="698" t="s">
        <v>403</v>
      </c>
      <c r="R2720" s="697" t="s">
        <v>60</v>
      </c>
      <c r="S2720" s="697" t="s">
        <v>1076</v>
      </c>
    </row>
    <row r="2721" spans="1:22" s="34" customFormat="1" ht="20.25" customHeight="1">
      <c r="A2721" s="697" t="s">
        <v>398</v>
      </c>
      <c r="B2721" s="185" t="s">
        <v>1293</v>
      </c>
      <c r="C2721" s="698" t="s">
        <v>399</v>
      </c>
      <c r="D2721" s="699">
        <v>2027.03</v>
      </c>
      <c r="E2721" s="700"/>
      <c r="F2721" s="697" t="s">
        <v>402</v>
      </c>
      <c r="G2721" s="697"/>
      <c r="H2721" s="580">
        <v>642</v>
      </c>
      <c r="I2721" s="580">
        <v>151500</v>
      </c>
      <c r="J2721" s="580">
        <v>36.4</v>
      </c>
      <c r="K2721" s="644">
        <f t="shared" si="151"/>
        <v>23368.799999999999</v>
      </c>
      <c r="L2721" s="644">
        <f t="shared" si="152"/>
        <v>23.3688</v>
      </c>
      <c r="M2721" s="645">
        <f t="shared" si="150"/>
        <v>97263000</v>
      </c>
      <c r="N2721" s="701"/>
      <c r="O2721" s="185" t="s">
        <v>3686</v>
      </c>
      <c r="P2721" s="697" t="s">
        <v>90</v>
      </c>
      <c r="Q2721" s="698" t="s">
        <v>403</v>
      </c>
      <c r="R2721" s="697" t="s">
        <v>60</v>
      </c>
      <c r="S2721" s="697" t="s">
        <v>1076</v>
      </c>
    </row>
    <row r="2722" spans="1:22" s="34" customFormat="1" ht="20.25" customHeight="1">
      <c r="A2722" s="290" t="s">
        <v>608</v>
      </c>
      <c r="B2722" s="350" t="s">
        <v>2347</v>
      </c>
      <c r="C2722" s="290" t="s">
        <v>399</v>
      </c>
      <c r="D2722" s="291" t="s">
        <v>3714</v>
      </c>
      <c r="E2722" s="350"/>
      <c r="F2722" s="290" t="s">
        <v>719</v>
      </c>
      <c r="G2722" s="350"/>
      <c r="H2722" s="351">
        <f>821-657</f>
        <v>164</v>
      </c>
      <c r="I2722" s="352">
        <v>141129</v>
      </c>
      <c r="J2722" s="351">
        <v>31.9</v>
      </c>
      <c r="K2722" s="532">
        <f t="shared" ref="K2722:K2726" si="153">IFERROR(J2722*H2722,"0")</f>
        <v>5231.5999999999995</v>
      </c>
      <c r="L2722" s="533">
        <f t="shared" ref="L2722:L2726" si="154">IFERROR(K2722/1000,"0")</f>
        <v>5.2315999999999994</v>
      </c>
      <c r="M2722" s="541">
        <f t="shared" ref="M2722:M2726" si="155">I2722*H2722</f>
        <v>23145156</v>
      </c>
      <c r="N2722" s="350"/>
      <c r="O2722" s="350"/>
      <c r="P2722" s="290" t="s">
        <v>90</v>
      </c>
      <c r="Q2722" s="290" t="s">
        <v>370</v>
      </c>
      <c r="R2722" s="290" t="s">
        <v>60</v>
      </c>
      <c r="S2722" s="290" t="s">
        <v>152</v>
      </c>
    </row>
    <row r="2723" spans="1:22" s="34" customFormat="1" ht="20.25" customHeight="1">
      <c r="A2723" s="290" t="s">
        <v>608</v>
      </c>
      <c r="B2723" s="350" t="s">
        <v>2347</v>
      </c>
      <c r="C2723" s="290" t="s">
        <v>399</v>
      </c>
      <c r="D2723" s="291" t="s">
        <v>3714</v>
      </c>
      <c r="E2723" s="350"/>
      <c r="F2723" s="290" t="s">
        <v>880</v>
      </c>
      <c r="G2723" s="350"/>
      <c r="H2723" s="351">
        <f>821-657</f>
        <v>164</v>
      </c>
      <c r="I2723" s="352">
        <v>2937</v>
      </c>
      <c r="J2723" s="351">
        <v>0</v>
      </c>
      <c r="K2723" s="532">
        <f t="shared" si="153"/>
        <v>0</v>
      </c>
      <c r="L2723" s="533">
        <f t="shared" si="154"/>
        <v>0</v>
      </c>
      <c r="M2723" s="541">
        <f t="shared" si="155"/>
        <v>481668</v>
      </c>
      <c r="N2723" s="350"/>
      <c r="O2723" s="350"/>
      <c r="P2723" s="290" t="s">
        <v>90</v>
      </c>
      <c r="Q2723" s="290" t="s">
        <v>336</v>
      </c>
      <c r="R2723" s="290" t="s">
        <v>73</v>
      </c>
      <c r="S2723" s="290" t="s">
        <v>152</v>
      </c>
    </row>
    <row r="2724" spans="1:22" s="34" customFormat="1" ht="20.25" customHeight="1">
      <c r="A2724" s="290" t="s">
        <v>744</v>
      </c>
      <c r="B2724" s="350" t="s">
        <v>3051</v>
      </c>
      <c r="C2724" s="290" t="s">
        <v>2812</v>
      </c>
      <c r="D2724" s="291" t="s">
        <v>934</v>
      </c>
      <c r="E2724" s="350"/>
      <c r="F2724" s="290" t="s">
        <v>85</v>
      </c>
      <c r="G2724" s="350"/>
      <c r="H2724" s="351">
        <v>50</v>
      </c>
      <c r="I2724" s="352">
        <v>13038</v>
      </c>
      <c r="J2724" s="351">
        <v>0</v>
      </c>
      <c r="K2724" s="532">
        <f t="shared" si="153"/>
        <v>0</v>
      </c>
      <c r="L2724" s="533">
        <f t="shared" si="154"/>
        <v>0</v>
      </c>
      <c r="M2724" s="541">
        <f t="shared" si="155"/>
        <v>651900</v>
      </c>
      <c r="N2724" s="350"/>
      <c r="O2724" s="350"/>
      <c r="P2724" s="290" t="s">
        <v>1163</v>
      </c>
      <c r="Q2724" s="290" t="s">
        <v>336</v>
      </c>
      <c r="R2724" s="290" t="s">
        <v>73</v>
      </c>
      <c r="S2724" s="290" t="s">
        <v>109</v>
      </c>
    </row>
    <row r="2725" spans="1:22" s="34" customFormat="1" ht="20.25" customHeight="1">
      <c r="A2725" s="290" t="s">
        <v>744</v>
      </c>
      <c r="B2725" s="350" t="s">
        <v>3051</v>
      </c>
      <c r="C2725" s="290" t="s">
        <v>2812</v>
      </c>
      <c r="D2725" s="291" t="s">
        <v>934</v>
      </c>
      <c r="E2725" s="350"/>
      <c r="F2725" s="290" t="s">
        <v>534</v>
      </c>
      <c r="G2725" s="350"/>
      <c r="H2725" s="351">
        <v>50</v>
      </c>
      <c r="I2725" s="352">
        <v>54000</v>
      </c>
      <c r="J2725" s="351">
        <v>0</v>
      </c>
      <c r="K2725" s="532">
        <f t="shared" si="153"/>
        <v>0</v>
      </c>
      <c r="L2725" s="533">
        <f t="shared" si="154"/>
        <v>0</v>
      </c>
      <c r="M2725" s="541">
        <f t="shared" si="155"/>
        <v>2700000</v>
      </c>
      <c r="N2725" s="350"/>
      <c r="O2725" s="350"/>
      <c r="P2725" s="290" t="s">
        <v>1163</v>
      </c>
      <c r="Q2725" s="290" t="s">
        <v>984</v>
      </c>
      <c r="R2725" s="290" t="s">
        <v>73</v>
      </c>
      <c r="S2725" s="290" t="s">
        <v>109</v>
      </c>
    </row>
    <row r="2726" spans="1:22" s="34" customFormat="1" ht="20.25" customHeight="1">
      <c r="A2726" s="290" t="s">
        <v>744</v>
      </c>
      <c r="B2726" s="350" t="s">
        <v>3051</v>
      </c>
      <c r="C2726" s="290" t="s">
        <v>2812</v>
      </c>
      <c r="D2726" s="291" t="s">
        <v>934</v>
      </c>
      <c r="E2726" s="350"/>
      <c r="F2726" s="290" t="s">
        <v>746</v>
      </c>
      <c r="G2726" s="350"/>
      <c r="H2726" s="351">
        <v>350</v>
      </c>
      <c r="I2726" s="352">
        <v>16200</v>
      </c>
      <c r="J2726" s="351">
        <v>0</v>
      </c>
      <c r="K2726" s="532">
        <f t="shared" si="153"/>
        <v>0</v>
      </c>
      <c r="L2726" s="533">
        <f t="shared" si="154"/>
        <v>0</v>
      </c>
      <c r="M2726" s="541">
        <f t="shared" si="155"/>
        <v>5670000</v>
      </c>
      <c r="N2726" s="350"/>
      <c r="O2726" s="350"/>
      <c r="P2726" s="290" t="s">
        <v>1163</v>
      </c>
      <c r="Q2726" s="290" t="s">
        <v>360</v>
      </c>
      <c r="R2726" s="290" t="s">
        <v>73</v>
      </c>
      <c r="S2726" s="290" t="s">
        <v>109</v>
      </c>
    </row>
    <row r="2727" spans="1:22" s="34" customFormat="1" ht="20.25" customHeight="1">
      <c r="A2727" s="290" t="s">
        <v>398</v>
      </c>
      <c r="B2727" s="350" t="s">
        <v>3459</v>
      </c>
      <c r="C2727" s="290" t="s">
        <v>399</v>
      </c>
      <c r="D2727" s="291" t="s">
        <v>1069</v>
      </c>
      <c r="E2727" s="350"/>
      <c r="F2727" s="290" t="s">
        <v>401</v>
      </c>
      <c r="G2727" s="350"/>
      <c r="H2727" s="351">
        <v>41</v>
      </c>
      <c r="I2727" s="352">
        <v>50325</v>
      </c>
      <c r="J2727" s="351">
        <v>9</v>
      </c>
      <c r="K2727" s="183">
        <f t="shared" ref="K2727:K2731" si="156">J2727*H2727</f>
        <v>369</v>
      </c>
      <c r="L2727" s="183">
        <f t="shared" ref="L2727:L2731" si="157">K2727/1000</f>
        <v>0.36899999999999999</v>
      </c>
      <c r="M2727" s="52">
        <f t="shared" ref="M2727:M2731" si="158">H2727*I2727</f>
        <v>2063325</v>
      </c>
      <c r="N2727" s="350"/>
      <c r="O2727" s="350"/>
      <c r="P2727" s="290" t="s">
        <v>90</v>
      </c>
      <c r="Q2727" s="290" t="s">
        <v>344</v>
      </c>
      <c r="R2727" s="290" t="s">
        <v>60</v>
      </c>
      <c r="S2727" s="290" t="s">
        <v>1076</v>
      </c>
      <c r="T2727" s="34" t="s">
        <v>850</v>
      </c>
      <c r="U2727" s="34" t="s">
        <v>1613</v>
      </c>
      <c r="V2727" s="89"/>
    </row>
    <row r="2728" spans="1:22" s="34" customFormat="1" ht="20.25" customHeight="1">
      <c r="A2728" s="290" t="s">
        <v>398</v>
      </c>
      <c r="B2728" s="350" t="s">
        <v>3459</v>
      </c>
      <c r="C2728" s="290" t="s">
        <v>399</v>
      </c>
      <c r="D2728" s="291" t="s">
        <v>1069</v>
      </c>
      <c r="E2728" s="350"/>
      <c r="F2728" s="290" t="s">
        <v>1387</v>
      </c>
      <c r="G2728" s="350"/>
      <c r="H2728" s="351">
        <v>119</v>
      </c>
      <c r="I2728" s="352">
        <v>12381</v>
      </c>
      <c r="J2728" s="350">
        <v>0</v>
      </c>
      <c r="K2728" s="183">
        <f t="shared" si="156"/>
        <v>0</v>
      </c>
      <c r="L2728" s="183">
        <f t="shared" si="157"/>
        <v>0</v>
      </c>
      <c r="M2728" s="52">
        <f t="shared" si="158"/>
        <v>1473339</v>
      </c>
      <c r="N2728" s="350"/>
      <c r="O2728" s="350" t="s">
        <v>1198</v>
      </c>
      <c r="P2728" s="290" t="s">
        <v>90</v>
      </c>
      <c r="Q2728" s="290" t="s">
        <v>577</v>
      </c>
      <c r="R2728" s="290" t="s">
        <v>375</v>
      </c>
      <c r="S2728" s="290" t="s">
        <v>1076</v>
      </c>
      <c r="T2728" s="34" t="s">
        <v>1611</v>
      </c>
      <c r="U2728" s="34" t="s">
        <v>3213</v>
      </c>
      <c r="V2728" s="89"/>
    </row>
    <row r="2729" spans="1:22" s="34" customFormat="1" ht="20.25" customHeight="1">
      <c r="A2729" s="290" t="s">
        <v>398</v>
      </c>
      <c r="B2729" s="350" t="s">
        <v>3459</v>
      </c>
      <c r="C2729" s="290" t="s">
        <v>399</v>
      </c>
      <c r="D2729" s="291" t="s">
        <v>1069</v>
      </c>
      <c r="E2729" s="350"/>
      <c r="F2729" s="290" t="s">
        <v>517</v>
      </c>
      <c r="G2729" s="350"/>
      <c r="H2729" s="351">
        <v>119</v>
      </c>
      <c r="I2729" s="352">
        <v>55834</v>
      </c>
      <c r="J2729" s="351">
        <v>16</v>
      </c>
      <c r="K2729" s="183">
        <f t="shared" si="156"/>
        <v>1904</v>
      </c>
      <c r="L2729" s="183">
        <f t="shared" si="157"/>
        <v>1.9039999999999999</v>
      </c>
      <c r="M2729" s="52">
        <f t="shared" si="158"/>
        <v>6644246</v>
      </c>
      <c r="N2729" s="350"/>
      <c r="O2729" s="350" t="s">
        <v>1198</v>
      </c>
      <c r="P2729" s="290" t="s">
        <v>90</v>
      </c>
      <c r="Q2729" s="290" t="s">
        <v>270</v>
      </c>
      <c r="R2729" s="290" t="s">
        <v>60</v>
      </c>
      <c r="S2729" s="290" t="s">
        <v>1076</v>
      </c>
      <c r="T2729" s="34" t="s">
        <v>3214</v>
      </c>
      <c r="U2729" s="34" t="s">
        <v>3213</v>
      </c>
      <c r="V2729" s="89"/>
    </row>
    <row r="2730" spans="1:22" s="34" customFormat="1" ht="20.25" customHeight="1">
      <c r="A2730" s="290" t="s">
        <v>398</v>
      </c>
      <c r="B2730" s="350" t="s">
        <v>3459</v>
      </c>
      <c r="C2730" s="290" t="s">
        <v>399</v>
      </c>
      <c r="D2730" s="291" t="s">
        <v>1069</v>
      </c>
      <c r="E2730" s="350"/>
      <c r="F2730" s="290" t="s">
        <v>402</v>
      </c>
      <c r="G2730" s="350"/>
      <c r="H2730" s="351">
        <v>137</v>
      </c>
      <c r="I2730" s="352">
        <v>158600</v>
      </c>
      <c r="J2730" s="351">
        <v>36</v>
      </c>
      <c r="K2730" s="183">
        <f t="shared" si="156"/>
        <v>4932</v>
      </c>
      <c r="L2730" s="183">
        <f t="shared" si="157"/>
        <v>4.9320000000000004</v>
      </c>
      <c r="M2730" s="52">
        <f t="shared" si="158"/>
        <v>21728200</v>
      </c>
      <c r="N2730" s="350"/>
      <c r="O2730" s="350" t="s">
        <v>1615</v>
      </c>
      <c r="P2730" s="290" t="s">
        <v>90</v>
      </c>
      <c r="Q2730" s="290" t="s">
        <v>403</v>
      </c>
      <c r="R2730" s="290" t="s">
        <v>60</v>
      </c>
      <c r="S2730" s="290" t="s">
        <v>1076</v>
      </c>
      <c r="T2730" s="34" t="s">
        <v>1608</v>
      </c>
      <c r="U2730" s="34" t="s">
        <v>1609</v>
      </c>
      <c r="V2730" s="89"/>
    </row>
    <row r="2731" spans="1:22" s="34" customFormat="1" ht="20.25" customHeight="1">
      <c r="A2731" s="290" t="s">
        <v>398</v>
      </c>
      <c r="B2731" s="350" t="s">
        <v>3459</v>
      </c>
      <c r="C2731" s="290" t="s">
        <v>399</v>
      </c>
      <c r="D2731" s="291" t="s">
        <v>1069</v>
      </c>
      <c r="E2731" s="350"/>
      <c r="F2731" s="290" t="s">
        <v>880</v>
      </c>
      <c r="G2731" s="350"/>
      <c r="H2731" s="351">
        <v>137</v>
      </c>
      <c r="I2731" s="352">
        <v>2928</v>
      </c>
      <c r="J2731" s="350">
        <v>0</v>
      </c>
      <c r="K2731" s="183">
        <f t="shared" si="156"/>
        <v>0</v>
      </c>
      <c r="L2731" s="183">
        <f t="shared" si="157"/>
        <v>0</v>
      </c>
      <c r="M2731" s="52">
        <f t="shared" si="158"/>
        <v>401136</v>
      </c>
      <c r="N2731" s="350"/>
      <c r="O2731" s="350" t="s">
        <v>1615</v>
      </c>
      <c r="P2731" s="290" t="s">
        <v>90</v>
      </c>
      <c r="Q2731" s="290" t="s">
        <v>336</v>
      </c>
      <c r="R2731" s="290" t="s">
        <v>73</v>
      </c>
      <c r="S2731" s="290" t="s">
        <v>1076</v>
      </c>
      <c r="T2731" s="34" t="s">
        <v>1576</v>
      </c>
      <c r="U2731" s="34" t="s">
        <v>1609</v>
      </c>
      <c r="V2731" s="89"/>
    </row>
    <row r="2732" spans="1:22" ht="20.25" customHeight="1">
      <c r="A2732" s="19"/>
      <c r="B2732" s="19"/>
      <c r="C2732" s="19"/>
      <c r="D2732" s="19"/>
      <c r="E2732" s="19"/>
      <c r="F2732" s="19"/>
      <c r="G2732" s="19"/>
      <c r="H2732" s="19"/>
      <c r="I2732" s="19"/>
      <c r="J2732" s="19"/>
      <c r="K2732" s="19"/>
      <c r="L2732" s="56" t="s">
        <v>3711</v>
      </c>
      <c r="M2732" s="375">
        <f>SUM(M2241:M2731)</f>
        <v>12780295916.699995</v>
      </c>
      <c r="N2732" s="19"/>
      <c r="O2732" s="19"/>
      <c r="P2732" s="19"/>
      <c r="Q2732" s="19"/>
      <c r="R2732" s="19"/>
      <c r="S2732" s="19"/>
    </row>
    <row r="2733" spans="1:22" ht="20.25" customHeight="1">
      <c r="A2733" s="639" t="s">
        <v>428</v>
      </c>
      <c r="B2733" s="638" t="s">
        <v>1129</v>
      </c>
      <c r="C2733" s="639" t="s">
        <v>64</v>
      </c>
      <c r="D2733" s="640" t="s">
        <v>3795</v>
      </c>
      <c r="E2733" s="638"/>
      <c r="F2733" s="639" t="s">
        <v>665</v>
      </c>
      <c r="G2733" s="638"/>
      <c r="H2733" s="1110">
        <v>65</v>
      </c>
      <c r="I2733" s="705">
        <v>75909</v>
      </c>
      <c r="J2733" s="643">
        <v>20</v>
      </c>
      <c r="K2733" s="578">
        <f t="shared" ref="K2733:K2805" si="159">IFERROR(J2733*H2733,"0")</f>
        <v>1300</v>
      </c>
      <c r="L2733" s="579">
        <f t="shared" ref="L2733:L2805" si="160">IFERROR(K2733/1000,"0")</f>
        <v>1.3</v>
      </c>
      <c r="M2733" s="580">
        <f t="shared" ref="M2733:M2804" si="161">I2733*H2733</f>
        <v>4934085</v>
      </c>
      <c r="N2733" s="638"/>
      <c r="O2733" s="638"/>
      <c r="P2733" s="639" t="s">
        <v>284</v>
      </c>
      <c r="Q2733" s="639" t="s">
        <v>341</v>
      </c>
      <c r="R2733" s="639" t="s">
        <v>60</v>
      </c>
      <c r="S2733" s="639" t="s">
        <v>40</v>
      </c>
      <c r="T2733" s="292" t="s">
        <v>3807</v>
      </c>
    </row>
    <row r="2734" spans="1:22" s="34" customFormat="1" ht="20.25" customHeight="1">
      <c r="A2734" s="639" t="s">
        <v>428</v>
      </c>
      <c r="B2734" s="638" t="s">
        <v>1129</v>
      </c>
      <c r="C2734" s="639" t="s">
        <v>64</v>
      </c>
      <c r="D2734" s="640" t="s">
        <v>3795</v>
      </c>
      <c r="E2734" s="638"/>
      <c r="F2734" s="639" t="s">
        <v>656</v>
      </c>
      <c r="G2734" s="638"/>
      <c r="H2734" s="1110">
        <v>54</v>
      </c>
      <c r="I2734" s="705">
        <v>69000</v>
      </c>
      <c r="J2734" s="643">
        <v>19</v>
      </c>
      <c r="K2734" s="578">
        <f t="shared" si="159"/>
        <v>1026</v>
      </c>
      <c r="L2734" s="579">
        <f t="shared" si="160"/>
        <v>1.026</v>
      </c>
      <c r="M2734" s="580">
        <f t="shared" si="161"/>
        <v>3726000</v>
      </c>
      <c r="N2734" s="638"/>
      <c r="O2734" s="638"/>
      <c r="P2734" s="639" t="s">
        <v>284</v>
      </c>
      <c r="Q2734" s="639" t="s">
        <v>537</v>
      </c>
      <c r="R2734" s="639" t="s">
        <v>60</v>
      </c>
      <c r="S2734" s="639" t="s">
        <v>40</v>
      </c>
      <c r="T2734" s="292" t="s">
        <v>3807</v>
      </c>
    </row>
    <row r="2735" spans="1:22" s="34" customFormat="1" ht="20.25" customHeight="1">
      <c r="A2735" s="639" t="s">
        <v>398</v>
      </c>
      <c r="B2735" s="638" t="s">
        <v>922</v>
      </c>
      <c r="C2735" s="639" t="s">
        <v>64</v>
      </c>
      <c r="D2735" s="640" t="s">
        <v>1146</v>
      </c>
      <c r="E2735" s="638"/>
      <c r="F2735" s="639" t="s">
        <v>84</v>
      </c>
      <c r="G2735" s="638"/>
      <c r="H2735" s="1110">
        <v>105</v>
      </c>
      <c r="I2735" s="705">
        <v>8512</v>
      </c>
      <c r="J2735" s="643">
        <v>0</v>
      </c>
      <c r="K2735" s="578">
        <f t="shared" si="159"/>
        <v>0</v>
      </c>
      <c r="L2735" s="579">
        <f t="shared" si="160"/>
        <v>0</v>
      </c>
      <c r="M2735" s="580">
        <f t="shared" si="161"/>
        <v>893760</v>
      </c>
      <c r="N2735" s="638"/>
      <c r="O2735" s="638"/>
      <c r="P2735" s="639" t="s">
        <v>284</v>
      </c>
      <c r="Q2735" s="639" t="s">
        <v>339</v>
      </c>
      <c r="R2735" s="639" t="s">
        <v>73</v>
      </c>
      <c r="S2735" s="639" t="s">
        <v>40</v>
      </c>
      <c r="T2735" s="292" t="s">
        <v>3807</v>
      </c>
    </row>
    <row r="2736" spans="1:22" s="34" customFormat="1" ht="20.25" customHeight="1">
      <c r="A2736" s="639" t="s">
        <v>398</v>
      </c>
      <c r="B2736" s="638" t="s">
        <v>922</v>
      </c>
      <c r="C2736" s="639" t="s">
        <v>64</v>
      </c>
      <c r="D2736" s="640" t="s">
        <v>1146</v>
      </c>
      <c r="E2736" s="638"/>
      <c r="F2736" s="639" t="s">
        <v>449</v>
      </c>
      <c r="G2736" s="638"/>
      <c r="H2736" s="1110">
        <v>105</v>
      </c>
      <c r="I2736" s="705">
        <v>105722</v>
      </c>
      <c r="J2736" s="643">
        <v>0</v>
      </c>
      <c r="K2736" s="578">
        <f t="shared" si="159"/>
        <v>0</v>
      </c>
      <c r="L2736" s="579">
        <f t="shared" si="160"/>
        <v>0</v>
      </c>
      <c r="M2736" s="580">
        <f t="shared" si="161"/>
        <v>11100810</v>
      </c>
      <c r="N2736" s="638"/>
      <c r="O2736" s="638"/>
      <c r="P2736" s="639" t="s">
        <v>284</v>
      </c>
      <c r="Q2736" s="639" t="s">
        <v>278</v>
      </c>
      <c r="R2736" s="639" t="s">
        <v>73</v>
      </c>
      <c r="S2736" s="639" t="s">
        <v>40</v>
      </c>
      <c r="T2736" s="292" t="s">
        <v>3807</v>
      </c>
    </row>
    <row r="2737" spans="1:20" s="34" customFormat="1" ht="20.25" customHeight="1">
      <c r="A2737" s="639" t="s">
        <v>398</v>
      </c>
      <c r="B2737" s="638" t="s">
        <v>922</v>
      </c>
      <c r="C2737" s="639" t="s">
        <v>64</v>
      </c>
      <c r="D2737" s="640" t="s">
        <v>1146</v>
      </c>
      <c r="E2737" s="638"/>
      <c r="F2737" s="639" t="s">
        <v>277</v>
      </c>
      <c r="G2737" s="638"/>
      <c r="H2737" s="1110">
        <v>105</v>
      </c>
      <c r="I2737" s="705">
        <v>56320</v>
      </c>
      <c r="J2737" s="643">
        <v>0</v>
      </c>
      <c r="K2737" s="578">
        <f t="shared" si="159"/>
        <v>0</v>
      </c>
      <c r="L2737" s="579">
        <f t="shared" si="160"/>
        <v>0</v>
      </c>
      <c r="M2737" s="580">
        <f t="shared" si="161"/>
        <v>5913600</v>
      </c>
      <c r="N2737" s="638"/>
      <c r="O2737" s="638"/>
      <c r="P2737" s="639" t="s">
        <v>284</v>
      </c>
      <c r="Q2737" s="639" t="s">
        <v>278</v>
      </c>
      <c r="R2737" s="639" t="s">
        <v>73</v>
      </c>
      <c r="S2737" s="639" t="s">
        <v>40</v>
      </c>
      <c r="T2737" s="292" t="s">
        <v>3807</v>
      </c>
    </row>
    <row r="2738" spans="1:20" s="34" customFormat="1" ht="20.25" customHeight="1">
      <c r="A2738" s="639" t="s">
        <v>398</v>
      </c>
      <c r="B2738" s="638" t="s">
        <v>922</v>
      </c>
      <c r="C2738" s="639" t="s">
        <v>64</v>
      </c>
      <c r="D2738" s="640" t="s">
        <v>1146</v>
      </c>
      <c r="E2738" s="638"/>
      <c r="F2738" s="639" t="s">
        <v>74</v>
      </c>
      <c r="G2738" s="638"/>
      <c r="H2738" s="1110">
        <v>105</v>
      </c>
      <c r="I2738" s="705">
        <v>121208</v>
      </c>
      <c r="J2738" s="643">
        <v>0</v>
      </c>
      <c r="K2738" s="578">
        <f t="shared" si="159"/>
        <v>0</v>
      </c>
      <c r="L2738" s="579">
        <f t="shared" si="160"/>
        <v>0</v>
      </c>
      <c r="M2738" s="580">
        <f t="shared" si="161"/>
        <v>12726840</v>
      </c>
      <c r="N2738" s="638"/>
      <c r="O2738" s="638"/>
      <c r="P2738" s="639" t="s">
        <v>284</v>
      </c>
      <c r="Q2738" s="639" t="s">
        <v>276</v>
      </c>
      <c r="R2738" s="639" t="s">
        <v>73</v>
      </c>
      <c r="S2738" s="639" t="s">
        <v>40</v>
      </c>
      <c r="T2738" s="292" t="s">
        <v>3807</v>
      </c>
    </row>
    <row r="2739" spans="1:20" s="34" customFormat="1" ht="20.25" customHeight="1">
      <c r="A2739" s="639" t="s">
        <v>398</v>
      </c>
      <c r="B2739" s="638" t="s">
        <v>922</v>
      </c>
      <c r="C2739" s="639" t="s">
        <v>64</v>
      </c>
      <c r="D2739" s="640" t="s">
        <v>1146</v>
      </c>
      <c r="E2739" s="638"/>
      <c r="F2739" s="639" t="s">
        <v>75</v>
      </c>
      <c r="G2739" s="638"/>
      <c r="H2739" s="1110">
        <v>98</v>
      </c>
      <c r="I2739" s="705">
        <v>60495</v>
      </c>
      <c r="J2739" s="643">
        <v>0</v>
      </c>
      <c r="K2739" s="578">
        <f t="shared" si="159"/>
        <v>0</v>
      </c>
      <c r="L2739" s="579">
        <f t="shared" si="160"/>
        <v>0</v>
      </c>
      <c r="M2739" s="580">
        <f t="shared" si="161"/>
        <v>5928510</v>
      </c>
      <c r="N2739" s="638"/>
      <c r="O2739" s="638"/>
      <c r="P2739" s="639" t="s">
        <v>284</v>
      </c>
      <c r="Q2739" s="639" t="s">
        <v>272</v>
      </c>
      <c r="R2739" s="639" t="s">
        <v>73</v>
      </c>
      <c r="S2739" s="639" t="s">
        <v>40</v>
      </c>
      <c r="T2739" s="292" t="s">
        <v>3807</v>
      </c>
    </row>
    <row r="2740" spans="1:20" s="34" customFormat="1" ht="20.25" customHeight="1">
      <c r="A2740" s="639" t="s">
        <v>398</v>
      </c>
      <c r="B2740" s="638" t="s">
        <v>922</v>
      </c>
      <c r="C2740" s="639" t="s">
        <v>64</v>
      </c>
      <c r="D2740" s="640" t="s">
        <v>1146</v>
      </c>
      <c r="E2740" s="638"/>
      <c r="F2740" s="639" t="s">
        <v>83</v>
      </c>
      <c r="G2740" s="638"/>
      <c r="H2740" s="1110">
        <v>98</v>
      </c>
      <c r="I2740" s="705">
        <v>11505</v>
      </c>
      <c r="J2740" s="643">
        <v>0</v>
      </c>
      <c r="K2740" s="578">
        <f t="shared" si="159"/>
        <v>0</v>
      </c>
      <c r="L2740" s="579">
        <f t="shared" si="160"/>
        <v>0</v>
      </c>
      <c r="M2740" s="580">
        <f t="shared" si="161"/>
        <v>1127490</v>
      </c>
      <c r="N2740" s="638"/>
      <c r="O2740" s="638"/>
      <c r="P2740" s="639" t="s">
        <v>284</v>
      </c>
      <c r="Q2740" s="639" t="s">
        <v>274</v>
      </c>
      <c r="R2740" s="639" t="s">
        <v>73</v>
      </c>
      <c r="S2740" s="639" t="s">
        <v>40</v>
      </c>
      <c r="T2740" s="292" t="s">
        <v>3807</v>
      </c>
    </row>
    <row r="2741" spans="1:20" s="34" customFormat="1" ht="20.25" customHeight="1">
      <c r="A2741" s="639" t="s">
        <v>398</v>
      </c>
      <c r="B2741" s="638" t="s">
        <v>922</v>
      </c>
      <c r="C2741" s="639" t="s">
        <v>64</v>
      </c>
      <c r="D2741" s="640" t="s">
        <v>1146</v>
      </c>
      <c r="E2741" s="638"/>
      <c r="F2741" s="639" t="s">
        <v>350</v>
      </c>
      <c r="G2741" s="638"/>
      <c r="H2741" s="1110">
        <v>336</v>
      </c>
      <c r="I2741" s="705">
        <v>26100</v>
      </c>
      <c r="J2741" s="643">
        <v>0</v>
      </c>
      <c r="K2741" s="578">
        <f t="shared" si="159"/>
        <v>0</v>
      </c>
      <c r="L2741" s="579">
        <f t="shared" si="160"/>
        <v>0</v>
      </c>
      <c r="M2741" s="580">
        <f t="shared" si="161"/>
        <v>8769600</v>
      </c>
      <c r="N2741" s="638"/>
      <c r="O2741" s="638"/>
      <c r="P2741" s="639" t="s">
        <v>284</v>
      </c>
      <c r="Q2741" s="639" t="s">
        <v>336</v>
      </c>
      <c r="R2741" s="639" t="s">
        <v>73</v>
      </c>
      <c r="S2741" s="639" t="s">
        <v>40</v>
      </c>
      <c r="T2741" s="292" t="s">
        <v>3807</v>
      </c>
    </row>
    <row r="2742" spans="1:20" s="34" customFormat="1" ht="20.25" customHeight="1">
      <c r="A2742" s="639" t="s">
        <v>398</v>
      </c>
      <c r="B2742" s="638" t="s">
        <v>922</v>
      </c>
      <c r="C2742" s="639" t="s">
        <v>64</v>
      </c>
      <c r="D2742" s="640" t="s">
        <v>1146</v>
      </c>
      <c r="E2742" s="638"/>
      <c r="F2742" s="639" t="s">
        <v>391</v>
      </c>
      <c r="G2742" s="638"/>
      <c r="H2742" s="1110">
        <v>533</v>
      </c>
      <c r="I2742" s="705">
        <v>7200</v>
      </c>
      <c r="J2742" s="643">
        <v>0</v>
      </c>
      <c r="K2742" s="578">
        <f t="shared" si="159"/>
        <v>0</v>
      </c>
      <c r="L2742" s="579">
        <f t="shared" si="160"/>
        <v>0</v>
      </c>
      <c r="M2742" s="580">
        <f t="shared" si="161"/>
        <v>3837600</v>
      </c>
      <c r="N2742" s="638"/>
      <c r="O2742" s="638"/>
      <c r="P2742" s="639" t="s">
        <v>284</v>
      </c>
      <c r="Q2742" s="639" t="s">
        <v>280</v>
      </c>
      <c r="R2742" s="639" t="s">
        <v>73</v>
      </c>
      <c r="S2742" s="639" t="s">
        <v>40</v>
      </c>
      <c r="T2742" s="292" t="s">
        <v>3807</v>
      </c>
    </row>
    <row r="2743" spans="1:20" s="34" customFormat="1" ht="20.25" customHeight="1">
      <c r="A2743" s="639" t="s">
        <v>398</v>
      </c>
      <c r="B2743" s="638" t="s">
        <v>922</v>
      </c>
      <c r="C2743" s="639" t="s">
        <v>64</v>
      </c>
      <c r="D2743" s="640" t="s">
        <v>1146</v>
      </c>
      <c r="E2743" s="638"/>
      <c r="F2743" s="639" t="s">
        <v>393</v>
      </c>
      <c r="G2743" s="638"/>
      <c r="H2743" s="1110">
        <v>533</v>
      </c>
      <c r="I2743" s="705">
        <v>7200</v>
      </c>
      <c r="J2743" s="643">
        <v>0</v>
      </c>
      <c r="K2743" s="578">
        <f t="shared" si="159"/>
        <v>0</v>
      </c>
      <c r="L2743" s="579">
        <f t="shared" si="160"/>
        <v>0</v>
      </c>
      <c r="M2743" s="580">
        <f t="shared" si="161"/>
        <v>3837600</v>
      </c>
      <c r="N2743" s="638"/>
      <c r="O2743" s="638"/>
      <c r="P2743" s="639" t="s">
        <v>284</v>
      </c>
      <c r="Q2743" s="639" t="s">
        <v>280</v>
      </c>
      <c r="R2743" s="639" t="s">
        <v>73</v>
      </c>
      <c r="S2743" s="639" t="s">
        <v>40</v>
      </c>
      <c r="T2743" s="292" t="s">
        <v>3807</v>
      </c>
    </row>
    <row r="2744" spans="1:20" ht="20.25" customHeight="1">
      <c r="A2744" s="639" t="s">
        <v>806</v>
      </c>
      <c r="B2744" s="638" t="s">
        <v>1402</v>
      </c>
      <c r="C2744" s="639" t="s">
        <v>371</v>
      </c>
      <c r="D2744" s="640" t="s">
        <v>934</v>
      </c>
      <c r="E2744" s="638"/>
      <c r="F2744" s="639" t="s">
        <v>267</v>
      </c>
      <c r="G2744" s="638"/>
      <c r="H2744" s="1110">
        <v>3</v>
      </c>
      <c r="I2744" s="705">
        <v>80000</v>
      </c>
      <c r="J2744" s="643">
        <v>7.2</v>
      </c>
      <c r="K2744" s="578">
        <f t="shared" si="159"/>
        <v>21.6</v>
      </c>
      <c r="L2744" s="579">
        <f t="shared" si="160"/>
        <v>2.1600000000000001E-2</v>
      </c>
      <c r="M2744" s="580">
        <f t="shared" si="161"/>
        <v>240000</v>
      </c>
      <c r="N2744" s="638"/>
      <c r="O2744" s="638"/>
      <c r="P2744" s="639" t="s">
        <v>1273</v>
      </c>
      <c r="Q2744" s="639" t="s">
        <v>344</v>
      </c>
      <c r="R2744" s="639" t="s">
        <v>60</v>
      </c>
      <c r="S2744" s="639" t="s">
        <v>237</v>
      </c>
      <c r="T2744" s="292" t="s">
        <v>3807</v>
      </c>
    </row>
    <row r="2745" spans="1:20" s="33" customFormat="1" ht="20.25" customHeight="1">
      <c r="A2745" s="639" t="s">
        <v>806</v>
      </c>
      <c r="B2745" s="638" t="s">
        <v>2500</v>
      </c>
      <c r="C2745" s="639" t="s">
        <v>371</v>
      </c>
      <c r="D2745" s="640" t="s">
        <v>952</v>
      </c>
      <c r="E2745" s="638"/>
      <c r="F2745" s="639" t="s">
        <v>402</v>
      </c>
      <c r="G2745" s="638"/>
      <c r="H2745" s="1110">
        <v>538</v>
      </c>
      <c r="I2745" s="705">
        <v>176321</v>
      </c>
      <c r="J2745" s="643">
        <v>36.4</v>
      </c>
      <c r="K2745" s="578">
        <f t="shared" si="159"/>
        <v>19583.2</v>
      </c>
      <c r="L2745" s="579">
        <f t="shared" si="160"/>
        <v>19.583200000000001</v>
      </c>
      <c r="M2745" s="580">
        <f t="shared" si="161"/>
        <v>94860698</v>
      </c>
      <c r="N2745" s="638"/>
      <c r="O2745" s="638" t="s">
        <v>598</v>
      </c>
      <c r="P2745" s="639" t="s">
        <v>1273</v>
      </c>
      <c r="Q2745" s="639" t="s">
        <v>403</v>
      </c>
      <c r="R2745" s="639" t="s">
        <v>60</v>
      </c>
      <c r="S2745" s="639" t="s">
        <v>237</v>
      </c>
      <c r="T2745" s="292" t="s">
        <v>3807</v>
      </c>
    </row>
    <row r="2746" spans="1:20" s="33" customFormat="1" ht="20.25" customHeight="1">
      <c r="A2746" s="639" t="s">
        <v>806</v>
      </c>
      <c r="B2746" s="638" t="s">
        <v>2500</v>
      </c>
      <c r="C2746" s="639" t="s">
        <v>371</v>
      </c>
      <c r="D2746" s="640" t="s">
        <v>952</v>
      </c>
      <c r="E2746" s="638"/>
      <c r="F2746" s="639" t="s">
        <v>880</v>
      </c>
      <c r="G2746" s="638"/>
      <c r="H2746" s="1110">
        <v>538</v>
      </c>
      <c r="I2746" s="705">
        <v>3255</v>
      </c>
      <c r="J2746" s="643">
        <v>0</v>
      </c>
      <c r="K2746" s="578">
        <f t="shared" si="159"/>
        <v>0</v>
      </c>
      <c r="L2746" s="579">
        <f t="shared" si="160"/>
        <v>0</v>
      </c>
      <c r="M2746" s="580">
        <f t="shared" si="161"/>
        <v>1751190</v>
      </c>
      <c r="N2746" s="638"/>
      <c r="O2746" s="638" t="s">
        <v>598</v>
      </c>
      <c r="P2746" s="639" t="s">
        <v>1273</v>
      </c>
      <c r="Q2746" s="639" t="s">
        <v>336</v>
      </c>
      <c r="R2746" s="639" t="s">
        <v>73</v>
      </c>
      <c r="S2746" s="639" t="s">
        <v>237</v>
      </c>
      <c r="T2746" s="292" t="s">
        <v>3807</v>
      </c>
    </row>
    <row r="2747" spans="1:20" s="33" customFormat="1" ht="20.25" customHeight="1">
      <c r="A2747" s="639" t="s">
        <v>806</v>
      </c>
      <c r="B2747" s="638" t="s">
        <v>2500</v>
      </c>
      <c r="C2747" s="639" t="s">
        <v>371</v>
      </c>
      <c r="D2747" s="640" t="s">
        <v>952</v>
      </c>
      <c r="E2747" s="638"/>
      <c r="F2747" s="639" t="s">
        <v>722</v>
      </c>
      <c r="G2747" s="638"/>
      <c r="H2747" s="1110">
        <v>129</v>
      </c>
      <c r="I2747" s="705">
        <v>64932</v>
      </c>
      <c r="J2747" s="643">
        <v>15.5</v>
      </c>
      <c r="K2747" s="578">
        <f t="shared" si="159"/>
        <v>1999.5</v>
      </c>
      <c r="L2747" s="579">
        <f t="shared" si="160"/>
        <v>1.9995000000000001</v>
      </c>
      <c r="M2747" s="580">
        <f t="shared" si="161"/>
        <v>8376228</v>
      </c>
      <c r="N2747" s="638"/>
      <c r="O2747" s="638"/>
      <c r="P2747" s="639" t="s">
        <v>1273</v>
      </c>
      <c r="Q2747" s="639" t="s">
        <v>270</v>
      </c>
      <c r="R2747" s="639" t="s">
        <v>60</v>
      </c>
      <c r="S2747" s="639" t="s">
        <v>237</v>
      </c>
      <c r="T2747" s="292" t="s">
        <v>3807</v>
      </c>
    </row>
    <row r="2748" spans="1:20" s="33" customFormat="1" ht="20.25" customHeight="1">
      <c r="A2748" s="639" t="s">
        <v>806</v>
      </c>
      <c r="B2748" s="638" t="s">
        <v>2500</v>
      </c>
      <c r="C2748" s="639" t="s">
        <v>371</v>
      </c>
      <c r="D2748" s="640" t="s">
        <v>952</v>
      </c>
      <c r="E2748" s="638"/>
      <c r="F2748" s="639" t="s">
        <v>1387</v>
      </c>
      <c r="G2748" s="638"/>
      <c r="H2748" s="1110">
        <v>129</v>
      </c>
      <c r="I2748" s="705">
        <v>14398</v>
      </c>
      <c r="J2748" s="643">
        <v>0</v>
      </c>
      <c r="K2748" s="578">
        <f t="shared" si="159"/>
        <v>0</v>
      </c>
      <c r="L2748" s="579">
        <f t="shared" si="160"/>
        <v>0</v>
      </c>
      <c r="M2748" s="580">
        <f t="shared" si="161"/>
        <v>1857342</v>
      </c>
      <c r="N2748" s="638"/>
      <c r="O2748" s="638"/>
      <c r="P2748" s="639" t="s">
        <v>1273</v>
      </c>
      <c r="Q2748" s="639" t="s">
        <v>577</v>
      </c>
      <c r="R2748" s="639" t="s">
        <v>375</v>
      </c>
      <c r="S2748" s="639" t="s">
        <v>237</v>
      </c>
      <c r="T2748" s="292" t="s">
        <v>3807</v>
      </c>
    </row>
    <row r="2749" spans="1:20" s="33" customFormat="1" ht="20.25" customHeight="1">
      <c r="A2749" s="639" t="s">
        <v>806</v>
      </c>
      <c r="B2749" s="638" t="s">
        <v>2500</v>
      </c>
      <c r="C2749" s="639" t="s">
        <v>371</v>
      </c>
      <c r="D2749" s="640" t="s">
        <v>952</v>
      </c>
      <c r="E2749" s="638"/>
      <c r="F2749" s="639" t="s">
        <v>1339</v>
      </c>
      <c r="G2749" s="638"/>
      <c r="H2749" s="1110">
        <v>411</v>
      </c>
      <c r="I2749" s="705">
        <v>70000</v>
      </c>
      <c r="J2749" s="643">
        <v>14.7</v>
      </c>
      <c r="K2749" s="578">
        <f t="shared" si="159"/>
        <v>6041.7</v>
      </c>
      <c r="L2749" s="579">
        <f t="shared" si="160"/>
        <v>6.0416999999999996</v>
      </c>
      <c r="M2749" s="580">
        <f t="shared" si="161"/>
        <v>28770000</v>
      </c>
      <c r="N2749" s="638"/>
      <c r="O2749" s="638"/>
      <c r="P2749" s="639" t="s">
        <v>1273</v>
      </c>
      <c r="Q2749" s="639" t="s">
        <v>357</v>
      </c>
      <c r="R2749" s="639" t="s">
        <v>60</v>
      </c>
      <c r="S2749" s="639" t="s">
        <v>237</v>
      </c>
      <c r="T2749" s="292" t="s">
        <v>3807</v>
      </c>
    </row>
    <row r="2750" spans="1:20" s="33" customFormat="1" ht="20.25" customHeight="1">
      <c r="A2750" s="639" t="s">
        <v>765</v>
      </c>
      <c r="B2750" s="638" t="s">
        <v>2191</v>
      </c>
      <c r="C2750" s="639" t="s">
        <v>621</v>
      </c>
      <c r="D2750" s="640" t="s">
        <v>952</v>
      </c>
      <c r="E2750" s="638"/>
      <c r="F2750" s="639" t="s">
        <v>959</v>
      </c>
      <c r="G2750" s="638"/>
      <c r="H2750" s="1110">
        <v>42</v>
      </c>
      <c r="I2750" s="705">
        <v>174800</v>
      </c>
      <c r="J2750" s="643">
        <v>38</v>
      </c>
      <c r="K2750" s="578">
        <f t="shared" si="159"/>
        <v>1596</v>
      </c>
      <c r="L2750" s="579">
        <f t="shared" si="160"/>
        <v>1.5960000000000001</v>
      </c>
      <c r="M2750" s="580">
        <f t="shared" si="161"/>
        <v>7341600</v>
      </c>
      <c r="N2750" s="638"/>
      <c r="O2750" s="638"/>
      <c r="P2750" s="639" t="s">
        <v>1361</v>
      </c>
      <c r="Q2750" s="639" t="s">
        <v>364</v>
      </c>
      <c r="R2750" s="639" t="s">
        <v>68</v>
      </c>
      <c r="S2750" s="639"/>
      <c r="T2750" s="292" t="s">
        <v>3807</v>
      </c>
    </row>
    <row r="2751" spans="1:20" s="1" customFormat="1" ht="20.25" customHeight="1">
      <c r="A2751" s="639" t="s">
        <v>436</v>
      </c>
      <c r="B2751" s="638" t="s">
        <v>1111</v>
      </c>
      <c r="C2751" s="639" t="s">
        <v>371</v>
      </c>
      <c r="D2751" s="640" t="s">
        <v>934</v>
      </c>
      <c r="E2751" s="638"/>
      <c r="F2751" s="639" t="s">
        <v>3529</v>
      </c>
      <c r="G2751" s="638"/>
      <c r="H2751" s="1110">
        <v>29</v>
      </c>
      <c r="I2751" s="705">
        <v>145559</v>
      </c>
      <c r="J2751" s="643">
        <v>27</v>
      </c>
      <c r="K2751" s="578">
        <f t="shared" si="159"/>
        <v>783</v>
      </c>
      <c r="L2751" s="579">
        <f t="shared" si="160"/>
        <v>0.78300000000000003</v>
      </c>
      <c r="M2751" s="580">
        <f t="shared" si="161"/>
        <v>4221211</v>
      </c>
      <c r="N2751" s="638"/>
      <c r="O2751" s="638"/>
      <c r="P2751" s="639" t="s">
        <v>483</v>
      </c>
      <c r="Q2751" s="639" t="s">
        <v>343</v>
      </c>
      <c r="R2751" s="639" t="s">
        <v>60</v>
      </c>
      <c r="S2751" s="639" t="s">
        <v>213</v>
      </c>
      <c r="T2751" s="292" t="s">
        <v>3807</v>
      </c>
    </row>
    <row r="2752" spans="1:20" s="34" customFormat="1" ht="20.25" customHeight="1">
      <c r="A2752" s="639" t="s">
        <v>235</v>
      </c>
      <c r="B2752" s="638" t="s">
        <v>1279</v>
      </c>
      <c r="C2752" s="639" t="s">
        <v>371</v>
      </c>
      <c r="D2752" s="640" t="s">
        <v>952</v>
      </c>
      <c r="E2752" s="638"/>
      <c r="F2752" s="639" t="s">
        <v>512</v>
      </c>
      <c r="G2752" s="638"/>
      <c r="H2752" s="1110">
        <v>63</v>
      </c>
      <c r="I2752" s="705">
        <v>45281</v>
      </c>
      <c r="J2752" s="643">
        <v>11.8</v>
      </c>
      <c r="K2752" s="578">
        <f t="shared" si="159"/>
        <v>743.40000000000009</v>
      </c>
      <c r="L2752" s="579">
        <f t="shared" si="160"/>
        <v>0.74340000000000006</v>
      </c>
      <c r="M2752" s="580">
        <f t="shared" si="161"/>
        <v>2852703</v>
      </c>
      <c r="N2752" s="638"/>
      <c r="O2752" s="638"/>
      <c r="P2752" s="639" t="s">
        <v>35</v>
      </c>
      <c r="Q2752" s="639" t="s">
        <v>270</v>
      </c>
      <c r="R2752" s="639" t="s">
        <v>60</v>
      </c>
      <c r="S2752" s="639" t="s">
        <v>213</v>
      </c>
      <c r="T2752" s="292" t="s">
        <v>3807</v>
      </c>
    </row>
    <row r="2753" spans="1:20" ht="20.25" customHeight="1">
      <c r="A2753" s="639" t="s">
        <v>2297</v>
      </c>
      <c r="B2753" s="638" t="s">
        <v>2298</v>
      </c>
      <c r="C2753" s="639" t="s">
        <v>262</v>
      </c>
      <c r="D2753" s="640" t="s">
        <v>991</v>
      </c>
      <c r="E2753" s="638"/>
      <c r="F2753" s="639" t="s">
        <v>3801</v>
      </c>
      <c r="G2753" s="638"/>
      <c r="H2753" s="1110">
        <v>499</v>
      </c>
      <c r="I2753" s="705">
        <v>144096</v>
      </c>
      <c r="J2753" s="643">
        <v>31.9</v>
      </c>
      <c r="K2753" s="578">
        <f t="shared" si="159"/>
        <v>15918.099999999999</v>
      </c>
      <c r="L2753" s="579">
        <f t="shared" si="160"/>
        <v>15.918099999999999</v>
      </c>
      <c r="M2753" s="580">
        <f t="shared" si="161"/>
        <v>71903904</v>
      </c>
      <c r="N2753" s="638"/>
      <c r="O2753" s="638"/>
      <c r="P2753" s="639" t="s">
        <v>269</v>
      </c>
      <c r="Q2753" s="639" t="s">
        <v>370</v>
      </c>
      <c r="R2753" s="639" t="s">
        <v>28</v>
      </c>
      <c r="S2753" s="639" t="s">
        <v>213</v>
      </c>
      <c r="T2753" s="1111" t="s">
        <v>3802</v>
      </c>
    </row>
    <row r="2754" spans="1:20" ht="20.25" customHeight="1">
      <c r="A2754" s="639" t="s">
        <v>2297</v>
      </c>
      <c r="B2754" s="638" t="s">
        <v>2298</v>
      </c>
      <c r="C2754" s="639" t="s">
        <v>262</v>
      </c>
      <c r="D2754" s="640" t="s">
        <v>991</v>
      </c>
      <c r="E2754" s="638"/>
      <c r="F2754" s="639" t="s">
        <v>3803</v>
      </c>
      <c r="G2754" s="638"/>
      <c r="H2754" s="1110">
        <v>345</v>
      </c>
      <c r="I2754" s="705">
        <v>12895</v>
      </c>
      <c r="J2754" s="643">
        <v>0</v>
      </c>
      <c r="K2754" s="578">
        <f t="shared" si="159"/>
        <v>0</v>
      </c>
      <c r="L2754" s="579">
        <f t="shared" si="160"/>
        <v>0</v>
      </c>
      <c r="M2754" s="580">
        <f t="shared" si="161"/>
        <v>4448775</v>
      </c>
      <c r="N2754" s="638"/>
      <c r="O2754" s="638"/>
      <c r="P2754" s="639" t="s">
        <v>269</v>
      </c>
      <c r="Q2754" s="639" t="s">
        <v>577</v>
      </c>
      <c r="R2754" s="639" t="s">
        <v>375</v>
      </c>
      <c r="S2754" s="639" t="s">
        <v>213</v>
      </c>
      <c r="T2754" s="1111" t="s">
        <v>3802</v>
      </c>
    </row>
    <row r="2755" spans="1:20" ht="20.25" customHeight="1">
      <c r="A2755" s="639" t="s">
        <v>2297</v>
      </c>
      <c r="B2755" s="638" t="s">
        <v>2298</v>
      </c>
      <c r="C2755" s="639" t="s">
        <v>262</v>
      </c>
      <c r="D2755" s="640" t="s">
        <v>991</v>
      </c>
      <c r="E2755" s="638"/>
      <c r="F2755" s="639" t="s">
        <v>3805</v>
      </c>
      <c r="G2755" s="638"/>
      <c r="H2755" s="1110">
        <v>345</v>
      </c>
      <c r="I2755" s="705">
        <v>52255</v>
      </c>
      <c r="J2755" s="643">
        <v>11.8</v>
      </c>
      <c r="K2755" s="578">
        <f t="shared" si="159"/>
        <v>4071.0000000000005</v>
      </c>
      <c r="L2755" s="579">
        <f t="shared" si="160"/>
        <v>4.0710000000000006</v>
      </c>
      <c r="M2755" s="580">
        <f t="shared" si="161"/>
        <v>18027975</v>
      </c>
      <c r="N2755" s="638"/>
      <c r="O2755" s="638"/>
      <c r="P2755" s="639" t="s">
        <v>269</v>
      </c>
      <c r="Q2755" s="639" t="s">
        <v>270</v>
      </c>
      <c r="R2755" s="639" t="s">
        <v>68</v>
      </c>
      <c r="S2755" s="639" t="s">
        <v>213</v>
      </c>
      <c r="T2755" s="1111" t="s">
        <v>3802</v>
      </c>
    </row>
    <row r="2756" spans="1:20" ht="20.25" customHeight="1">
      <c r="A2756" s="639" t="s">
        <v>735</v>
      </c>
      <c r="B2756" s="638" t="s">
        <v>1447</v>
      </c>
      <c r="C2756" s="639" t="s">
        <v>2168</v>
      </c>
      <c r="D2756" s="640" t="s">
        <v>934</v>
      </c>
      <c r="E2756" s="638"/>
      <c r="F2756" s="639" t="s">
        <v>1177</v>
      </c>
      <c r="G2756" s="638"/>
      <c r="H2756" s="1110">
        <v>107</v>
      </c>
      <c r="I2756" s="705">
        <v>90439</v>
      </c>
      <c r="J2756" s="643">
        <v>21</v>
      </c>
      <c r="K2756" s="578">
        <f t="shared" si="159"/>
        <v>2247</v>
      </c>
      <c r="L2756" s="579">
        <f t="shared" si="160"/>
        <v>2.2469999999999999</v>
      </c>
      <c r="M2756" s="580">
        <f t="shared" si="161"/>
        <v>9676973</v>
      </c>
      <c r="N2756" s="638"/>
      <c r="O2756" s="638"/>
      <c r="P2756" s="639" t="s">
        <v>761</v>
      </c>
      <c r="Q2756" s="639" t="s">
        <v>341</v>
      </c>
      <c r="R2756" s="639" t="s">
        <v>60</v>
      </c>
      <c r="S2756" s="639" t="s">
        <v>109</v>
      </c>
      <c r="T2756" s="292" t="s">
        <v>3807</v>
      </c>
    </row>
    <row r="2757" spans="1:20" ht="20.25" customHeight="1">
      <c r="A2757" s="639" t="s">
        <v>129</v>
      </c>
      <c r="B2757" s="638" t="s">
        <v>951</v>
      </c>
      <c r="C2757" s="639" t="s">
        <v>399</v>
      </c>
      <c r="D2757" s="640" t="s">
        <v>934</v>
      </c>
      <c r="E2757" s="638"/>
      <c r="F2757" s="639" t="s">
        <v>402</v>
      </c>
      <c r="G2757" s="638"/>
      <c r="H2757" s="1110">
        <v>44</v>
      </c>
      <c r="I2757" s="705">
        <v>156479</v>
      </c>
      <c r="J2757" s="643">
        <v>36.4</v>
      </c>
      <c r="K2757" s="578">
        <f t="shared" si="159"/>
        <v>1601.6</v>
      </c>
      <c r="L2757" s="579">
        <f t="shared" si="160"/>
        <v>1.6015999999999999</v>
      </c>
      <c r="M2757" s="580">
        <f t="shared" si="161"/>
        <v>6885076</v>
      </c>
      <c r="N2757" s="638"/>
      <c r="O2757" s="638"/>
      <c r="P2757" s="639" t="s">
        <v>3735</v>
      </c>
      <c r="Q2757" s="639" t="s">
        <v>403</v>
      </c>
      <c r="R2757" s="639" t="s">
        <v>60</v>
      </c>
      <c r="S2757" s="639" t="s">
        <v>109</v>
      </c>
      <c r="T2757" s="292" t="s">
        <v>3807</v>
      </c>
    </row>
    <row r="2758" spans="1:20" ht="20.25" customHeight="1">
      <c r="A2758" s="639" t="s">
        <v>129</v>
      </c>
      <c r="B2758" s="638" t="s">
        <v>951</v>
      </c>
      <c r="C2758" s="639" t="s">
        <v>399</v>
      </c>
      <c r="D2758" s="640" t="s">
        <v>934</v>
      </c>
      <c r="E2758" s="638"/>
      <c r="F2758" s="639" t="s">
        <v>267</v>
      </c>
      <c r="G2758" s="638"/>
      <c r="H2758" s="1110">
        <v>67</v>
      </c>
      <c r="I2758" s="705">
        <v>54000</v>
      </c>
      <c r="J2758" s="643">
        <v>7.2</v>
      </c>
      <c r="K2758" s="578">
        <f t="shared" si="159"/>
        <v>482.40000000000003</v>
      </c>
      <c r="L2758" s="579">
        <f t="shared" si="160"/>
        <v>0.48240000000000005</v>
      </c>
      <c r="M2758" s="580">
        <f t="shared" si="161"/>
        <v>3618000</v>
      </c>
      <c r="N2758" s="638"/>
      <c r="O2758" s="638"/>
      <c r="P2758" s="639" t="s">
        <v>3735</v>
      </c>
      <c r="Q2758" s="639" t="s">
        <v>344</v>
      </c>
      <c r="R2758" s="639" t="s">
        <v>60</v>
      </c>
      <c r="S2758" s="639" t="s">
        <v>109</v>
      </c>
      <c r="T2758" s="292" t="s">
        <v>3807</v>
      </c>
    </row>
    <row r="2759" spans="1:20" ht="20.25" customHeight="1">
      <c r="A2759" s="1112" t="s">
        <v>3809</v>
      </c>
      <c r="B2759" s="1113" t="s">
        <v>3810</v>
      </c>
      <c r="C2759" s="1112" t="s">
        <v>368</v>
      </c>
      <c r="D2759" s="1114" t="s">
        <v>952</v>
      </c>
      <c r="E2759" s="1113"/>
      <c r="F2759" s="1112" t="s">
        <v>950</v>
      </c>
      <c r="G2759" s="1113"/>
      <c r="H2759" s="1115">
        <v>724</v>
      </c>
      <c r="I2759" s="1116">
        <v>78000</v>
      </c>
      <c r="J2759" s="1117">
        <v>36</v>
      </c>
      <c r="K2759" s="1118">
        <f>IFERROR(J2759*H2759,"0")</f>
        <v>26064</v>
      </c>
      <c r="L2759" s="1119">
        <f t="shared" si="160"/>
        <v>26.064</v>
      </c>
      <c r="M2759" s="663">
        <f t="shared" si="161"/>
        <v>56472000</v>
      </c>
      <c r="N2759" s="1113"/>
      <c r="O2759" s="1113" t="s">
        <v>3811</v>
      </c>
      <c r="P2759" s="1112" t="s">
        <v>1361</v>
      </c>
      <c r="Q2759" s="1112" t="s">
        <v>358</v>
      </c>
      <c r="R2759" s="1112" t="s">
        <v>68</v>
      </c>
      <c r="S2759" s="1112" t="s">
        <v>213</v>
      </c>
    </row>
    <row r="2760" spans="1:20" ht="20.25" customHeight="1">
      <c r="A2760" s="1112" t="s">
        <v>3809</v>
      </c>
      <c r="B2760" s="1113" t="s">
        <v>3810</v>
      </c>
      <c r="C2760" s="1112" t="s">
        <v>368</v>
      </c>
      <c r="D2760" s="1114" t="s">
        <v>934</v>
      </c>
      <c r="E2760" s="1113"/>
      <c r="F2760" s="1112" t="s">
        <v>3812</v>
      </c>
      <c r="G2760" s="1113"/>
      <c r="H2760" s="1115">
        <v>724</v>
      </c>
      <c r="I2760" s="1116">
        <v>32000</v>
      </c>
      <c r="J2760" s="1117">
        <v>19</v>
      </c>
      <c r="K2760" s="1118">
        <f t="shared" si="159"/>
        <v>13756</v>
      </c>
      <c r="L2760" s="1119">
        <f t="shared" si="160"/>
        <v>13.756</v>
      </c>
      <c r="M2760" s="663">
        <f t="shared" si="161"/>
        <v>23168000</v>
      </c>
      <c r="N2760" s="1113"/>
      <c r="O2760" s="1113" t="s">
        <v>3813</v>
      </c>
      <c r="P2760" s="1112" t="s">
        <v>1361</v>
      </c>
      <c r="Q2760" s="1112" t="s">
        <v>358</v>
      </c>
      <c r="R2760" s="1112" t="s">
        <v>68</v>
      </c>
      <c r="S2760" s="1112" t="s">
        <v>213</v>
      </c>
    </row>
    <row r="2761" spans="1:20" ht="20.25" customHeight="1">
      <c r="A2761" s="1112" t="s">
        <v>3814</v>
      </c>
      <c r="B2761" s="1113" t="s">
        <v>3851</v>
      </c>
      <c r="C2761" s="1112" t="s">
        <v>3816</v>
      </c>
      <c r="D2761" s="1114" t="s">
        <v>1096</v>
      </c>
      <c r="E2761" s="1113"/>
      <c r="F2761" s="1112" t="s">
        <v>959</v>
      </c>
      <c r="G2761" s="1113"/>
      <c r="H2761" s="1115">
        <v>160</v>
      </c>
      <c r="I2761" s="1116">
        <v>291990</v>
      </c>
      <c r="J2761" s="1117">
        <v>41</v>
      </c>
      <c r="K2761" s="1118">
        <f t="shared" si="159"/>
        <v>6560</v>
      </c>
      <c r="L2761" s="1119">
        <f>IFERROR(K2761/1000,"0")</f>
        <v>6.56</v>
      </c>
      <c r="M2761" s="663">
        <f t="shared" si="161"/>
        <v>46718400</v>
      </c>
      <c r="N2761" s="1113"/>
      <c r="O2761" s="1113" t="s">
        <v>611</v>
      </c>
      <c r="P2761" s="1112" t="s">
        <v>759</v>
      </c>
      <c r="Q2761" s="1112" t="s">
        <v>364</v>
      </c>
      <c r="R2761" s="1112" t="s">
        <v>68</v>
      </c>
      <c r="S2761" s="1112" t="s">
        <v>3817</v>
      </c>
    </row>
    <row r="2762" spans="1:20" ht="20.25" customHeight="1">
      <c r="A2762" s="1112" t="s">
        <v>3814</v>
      </c>
      <c r="B2762" s="1113" t="s">
        <v>3815</v>
      </c>
      <c r="C2762" s="1112" t="s">
        <v>3816</v>
      </c>
      <c r="D2762" s="1114" t="s">
        <v>1096</v>
      </c>
      <c r="E2762" s="1113"/>
      <c r="F2762" s="1112" t="s">
        <v>3850</v>
      </c>
      <c r="G2762" s="1113"/>
      <c r="H2762" s="1115">
        <v>22</v>
      </c>
      <c r="I2762" s="1116">
        <v>101190</v>
      </c>
      <c r="J2762" s="1117">
        <v>27</v>
      </c>
      <c r="K2762" s="1118">
        <f t="shared" si="159"/>
        <v>594</v>
      </c>
      <c r="L2762" s="1119">
        <f t="shared" si="160"/>
        <v>0.59399999999999997</v>
      </c>
      <c r="M2762" s="663">
        <f t="shared" si="161"/>
        <v>2226180</v>
      </c>
      <c r="N2762" s="1113"/>
      <c r="O2762" s="1113" t="s">
        <v>3818</v>
      </c>
      <c r="P2762" s="1112" t="s">
        <v>759</v>
      </c>
      <c r="Q2762" s="1112" t="s">
        <v>628</v>
      </c>
      <c r="R2762" s="1112" t="s">
        <v>68</v>
      </c>
      <c r="S2762" s="1112" t="s">
        <v>3817</v>
      </c>
    </row>
    <row r="2763" spans="1:20" ht="20.25" customHeight="1">
      <c r="A2763" s="1112" t="s">
        <v>3814</v>
      </c>
      <c r="B2763" s="1113" t="s">
        <v>3815</v>
      </c>
      <c r="C2763" s="1112" t="s">
        <v>3816</v>
      </c>
      <c r="D2763" s="1114" t="s">
        <v>1096</v>
      </c>
      <c r="E2763" s="1113"/>
      <c r="F2763" s="1112" t="s">
        <v>3819</v>
      </c>
      <c r="G2763" s="1113"/>
      <c r="H2763" s="1115">
        <v>284</v>
      </c>
      <c r="I2763" s="1116">
        <v>91060</v>
      </c>
      <c r="J2763" s="1117">
        <v>19</v>
      </c>
      <c r="K2763" s="1118">
        <f t="shared" si="159"/>
        <v>5396</v>
      </c>
      <c r="L2763" s="1119">
        <f t="shared" si="160"/>
        <v>5.3959999999999999</v>
      </c>
      <c r="M2763" s="663">
        <f t="shared" si="161"/>
        <v>25861040</v>
      </c>
      <c r="N2763" s="1113"/>
      <c r="O2763" s="1113" t="s">
        <v>3820</v>
      </c>
      <c r="P2763" s="1112" t="s">
        <v>759</v>
      </c>
      <c r="Q2763" s="1112" t="s">
        <v>3821</v>
      </c>
      <c r="R2763" s="1112" t="s">
        <v>68</v>
      </c>
      <c r="S2763" s="1112" t="s">
        <v>3817</v>
      </c>
    </row>
    <row r="2764" spans="1:20" ht="20.25" customHeight="1">
      <c r="A2764" s="1112" t="s">
        <v>3814</v>
      </c>
      <c r="B2764" s="1113" t="s">
        <v>3815</v>
      </c>
      <c r="C2764" s="1112" t="s">
        <v>3816</v>
      </c>
      <c r="D2764" s="1114" t="s">
        <v>1096</v>
      </c>
      <c r="E2764" s="1113"/>
      <c r="F2764" s="1112" t="s">
        <v>3822</v>
      </c>
      <c r="G2764" s="1113"/>
      <c r="H2764" s="1115">
        <v>148</v>
      </c>
      <c r="I2764" s="1116">
        <v>34030</v>
      </c>
      <c r="J2764" s="1117">
        <v>5.5</v>
      </c>
      <c r="K2764" s="1118">
        <f t="shared" si="159"/>
        <v>814</v>
      </c>
      <c r="L2764" s="1119">
        <f t="shared" si="160"/>
        <v>0.81399999999999995</v>
      </c>
      <c r="M2764" s="663">
        <f t="shared" si="161"/>
        <v>5036440</v>
      </c>
      <c r="N2764" s="1113"/>
      <c r="O2764" s="1113" t="s">
        <v>3823</v>
      </c>
      <c r="P2764" s="1112" t="s">
        <v>759</v>
      </c>
      <c r="Q2764" s="1112" t="s">
        <v>3824</v>
      </c>
      <c r="R2764" s="1112" t="s">
        <v>68</v>
      </c>
      <c r="S2764" s="1112" t="s">
        <v>3817</v>
      </c>
    </row>
    <row r="2765" spans="1:20" ht="20.25" customHeight="1">
      <c r="A2765" s="1112" t="s">
        <v>351</v>
      </c>
      <c r="B2765" s="1113" t="s">
        <v>3545</v>
      </c>
      <c r="C2765" s="1112" t="s">
        <v>352</v>
      </c>
      <c r="D2765" s="1114" t="s">
        <v>1146</v>
      </c>
      <c r="E2765" s="1113">
        <v>2027.05</v>
      </c>
      <c r="F2765" s="1112" t="s">
        <v>342</v>
      </c>
      <c r="G2765" s="1113"/>
      <c r="H2765" s="1115">
        <v>379</v>
      </c>
      <c r="I2765" s="1116">
        <v>115056</v>
      </c>
      <c r="J2765" s="1117">
        <v>27</v>
      </c>
      <c r="K2765" s="1118">
        <f t="shared" si="159"/>
        <v>10233</v>
      </c>
      <c r="L2765" s="1119">
        <f>IFERROR(K2765/1000,"0")</f>
        <v>10.233000000000001</v>
      </c>
      <c r="M2765" s="663">
        <f t="shared" si="161"/>
        <v>43606224</v>
      </c>
      <c r="N2765" s="1113"/>
      <c r="O2765" s="1113" t="s">
        <v>2004</v>
      </c>
      <c r="P2765" s="1112" t="s">
        <v>761</v>
      </c>
      <c r="Q2765" s="1112" t="s">
        <v>343</v>
      </c>
      <c r="R2765" s="1112" t="s">
        <v>60</v>
      </c>
      <c r="S2765" s="1112" t="s">
        <v>90</v>
      </c>
    </row>
    <row r="2766" spans="1:20" ht="20.25" customHeight="1">
      <c r="A2766" s="1112" t="s">
        <v>351</v>
      </c>
      <c r="B2766" s="1113" t="s">
        <v>3545</v>
      </c>
      <c r="C2766" s="1112" t="s">
        <v>352</v>
      </c>
      <c r="D2766" s="1114" t="s">
        <v>1146</v>
      </c>
      <c r="E2766" s="1113">
        <v>2027.05</v>
      </c>
      <c r="F2766" s="1112" t="s">
        <v>672</v>
      </c>
      <c r="G2766" s="1113"/>
      <c r="H2766" s="1115">
        <v>1088</v>
      </c>
      <c r="I2766" s="1116">
        <v>38033</v>
      </c>
      <c r="J2766" s="1117">
        <v>14</v>
      </c>
      <c r="K2766" s="1118">
        <f>IFERROR(J2766*H2766,"0")</f>
        <v>15232</v>
      </c>
      <c r="L2766" s="1119">
        <f t="shared" si="160"/>
        <v>15.231999999999999</v>
      </c>
      <c r="M2766" s="663">
        <f t="shared" si="161"/>
        <v>41379904</v>
      </c>
      <c r="N2766" s="1113"/>
      <c r="O2766" s="1113"/>
      <c r="P2766" s="1112" t="s">
        <v>761</v>
      </c>
      <c r="Q2766" s="1112" t="s">
        <v>270</v>
      </c>
      <c r="R2766" s="1112" t="s">
        <v>60</v>
      </c>
      <c r="S2766" s="1112" t="s">
        <v>90</v>
      </c>
    </row>
    <row r="2767" spans="1:20" ht="20.25" customHeight="1">
      <c r="A2767" s="1112" t="s">
        <v>351</v>
      </c>
      <c r="B2767" s="1113" t="s">
        <v>3545</v>
      </c>
      <c r="C2767" s="1112" t="s">
        <v>352</v>
      </c>
      <c r="D2767" s="1114" t="s">
        <v>1146</v>
      </c>
      <c r="E2767" s="1113">
        <v>2027.05</v>
      </c>
      <c r="F2767" s="1112" t="s">
        <v>538</v>
      </c>
      <c r="G2767" s="1113"/>
      <c r="H2767" s="1115">
        <v>1284</v>
      </c>
      <c r="I2767" s="1116">
        <v>36619</v>
      </c>
      <c r="J2767" s="1117">
        <v>15.5</v>
      </c>
      <c r="K2767" s="1118">
        <f t="shared" si="159"/>
        <v>19902</v>
      </c>
      <c r="L2767" s="1119">
        <f t="shared" si="160"/>
        <v>19.902000000000001</v>
      </c>
      <c r="M2767" s="663">
        <f t="shared" si="161"/>
        <v>47018796</v>
      </c>
      <c r="N2767" s="1113"/>
      <c r="O2767" s="1113"/>
      <c r="P2767" s="1112" t="s">
        <v>761</v>
      </c>
      <c r="Q2767" s="1112" t="s">
        <v>270</v>
      </c>
      <c r="R2767" s="1112" t="s">
        <v>60</v>
      </c>
      <c r="S2767" s="1112" t="s">
        <v>90</v>
      </c>
    </row>
    <row r="2768" spans="1:20" ht="20.25" customHeight="1">
      <c r="A2768" s="1112" t="s">
        <v>351</v>
      </c>
      <c r="B2768" s="1113" t="s">
        <v>3545</v>
      </c>
      <c r="C2768" s="1112" t="s">
        <v>352</v>
      </c>
      <c r="D2768" s="1114" t="s">
        <v>1146</v>
      </c>
      <c r="E2768" s="1113">
        <v>2027.05</v>
      </c>
      <c r="F2768" s="1112" t="s">
        <v>536</v>
      </c>
      <c r="G2768" s="1113"/>
      <c r="H2768" s="1115">
        <v>196</v>
      </c>
      <c r="I2768" s="1116">
        <v>63000</v>
      </c>
      <c r="J2768" s="1117">
        <v>18</v>
      </c>
      <c r="K2768" s="1118">
        <f t="shared" si="159"/>
        <v>3528</v>
      </c>
      <c r="L2768" s="1119">
        <f>IFERROR(K2768/1000,"0")</f>
        <v>3.528</v>
      </c>
      <c r="M2768" s="663">
        <f t="shared" si="161"/>
        <v>12348000</v>
      </c>
      <c r="N2768" s="1113"/>
      <c r="O2768" s="1113"/>
      <c r="P2768" s="1112" t="s">
        <v>761</v>
      </c>
      <c r="Q2768" s="1112" t="s">
        <v>537</v>
      </c>
      <c r="R2768" s="1112" t="s">
        <v>60</v>
      </c>
      <c r="S2768" s="1112" t="s">
        <v>90</v>
      </c>
    </row>
    <row r="2769" spans="1:19" ht="20.25" customHeight="1">
      <c r="A2769" s="1112" t="s">
        <v>351</v>
      </c>
      <c r="B2769" s="1113" t="s">
        <v>3825</v>
      </c>
      <c r="C2769" s="1112" t="s">
        <v>352</v>
      </c>
      <c r="D2769" s="1114" t="s">
        <v>1146</v>
      </c>
      <c r="E2769" s="1113">
        <v>2027.05</v>
      </c>
      <c r="F2769" s="1112" t="s">
        <v>402</v>
      </c>
      <c r="G2769" s="1113"/>
      <c r="H2769" s="1115">
        <v>1000</v>
      </c>
      <c r="I2769" s="1116">
        <v>156000</v>
      </c>
      <c r="J2769" s="1117">
        <v>36.4</v>
      </c>
      <c r="K2769" s="1118">
        <f t="shared" si="159"/>
        <v>36400</v>
      </c>
      <c r="L2769" s="1119">
        <f t="shared" si="160"/>
        <v>36.4</v>
      </c>
      <c r="M2769" s="663">
        <f t="shared" si="161"/>
        <v>156000000</v>
      </c>
      <c r="N2769" s="1113"/>
      <c r="O2769" s="1113"/>
      <c r="P2769" s="1112" t="s">
        <v>761</v>
      </c>
      <c r="Q2769" s="1112" t="s">
        <v>403</v>
      </c>
      <c r="R2769" s="1112" t="s">
        <v>60</v>
      </c>
      <c r="S2769" s="1112" t="s">
        <v>90</v>
      </c>
    </row>
    <row r="2770" spans="1:19" ht="20.25" customHeight="1">
      <c r="A2770" s="1112" t="s">
        <v>351</v>
      </c>
      <c r="B2770" s="1113" t="s">
        <v>3826</v>
      </c>
      <c r="C2770" s="1112" t="s">
        <v>352</v>
      </c>
      <c r="D2770" s="1114" t="s">
        <v>935</v>
      </c>
      <c r="E2770" s="1113">
        <v>2027.05</v>
      </c>
      <c r="F2770" s="1112" t="s">
        <v>402</v>
      </c>
      <c r="G2770" s="1113"/>
      <c r="H2770" s="1115">
        <v>1189</v>
      </c>
      <c r="I2770" s="1116">
        <v>156000</v>
      </c>
      <c r="J2770" s="1117">
        <v>36.4</v>
      </c>
      <c r="K2770" s="1118">
        <f t="shared" si="159"/>
        <v>43279.6</v>
      </c>
      <c r="L2770" s="1119">
        <f t="shared" si="160"/>
        <v>43.279600000000002</v>
      </c>
      <c r="M2770" s="663">
        <f t="shared" si="161"/>
        <v>185484000</v>
      </c>
      <c r="N2770" s="1113"/>
      <c r="O2770" s="1113"/>
      <c r="P2770" s="1112" t="s">
        <v>761</v>
      </c>
      <c r="Q2770" s="1112" t="s">
        <v>403</v>
      </c>
      <c r="R2770" s="1112" t="s">
        <v>60</v>
      </c>
      <c r="S2770" s="1112" t="s">
        <v>90</v>
      </c>
    </row>
    <row r="2771" spans="1:19" ht="20.25" customHeight="1">
      <c r="A2771" s="1112" t="s">
        <v>398</v>
      </c>
      <c r="B2771" s="1113" t="s">
        <v>2067</v>
      </c>
      <c r="C2771" s="1112" t="s">
        <v>1171</v>
      </c>
      <c r="D2771" s="1114" t="s">
        <v>934</v>
      </c>
      <c r="E2771" s="1113"/>
      <c r="F2771" s="1112" t="s">
        <v>402</v>
      </c>
      <c r="G2771" s="1113"/>
      <c r="H2771" s="1115">
        <v>590</v>
      </c>
      <c r="I2771" s="1116">
        <v>152100</v>
      </c>
      <c r="J2771" s="1117">
        <v>36.4</v>
      </c>
      <c r="K2771" s="1118">
        <f t="shared" si="159"/>
        <v>21476</v>
      </c>
      <c r="L2771" s="1119">
        <f t="shared" si="160"/>
        <v>21.475999999999999</v>
      </c>
      <c r="M2771" s="663">
        <f t="shared" si="161"/>
        <v>89739000</v>
      </c>
      <c r="N2771" s="1113"/>
      <c r="O2771" s="1113"/>
      <c r="P2771" s="1112" t="s">
        <v>759</v>
      </c>
      <c r="Q2771" s="1112" t="s">
        <v>370</v>
      </c>
      <c r="R2771" s="1112" t="s">
        <v>60</v>
      </c>
      <c r="S2771" s="1112" t="s">
        <v>1076</v>
      </c>
    </row>
    <row r="2772" spans="1:19" ht="20.25" customHeight="1">
      <c r="A2772" s="1112" t="s">
        <v>398</v>
      </c>
      <c r="B2772" s="1113" t="s">
        <v>2067</v>
      </c>
      <c r="C2772" s="1112" t="s">
        <v>1171</v>
      </c>
      <c r="D2772" s="1114" t="s">
        <v>934</v>
      </c>
      <c r="E2772" s="1113"/>
      <c r="F2772" s="1112" t="s">
        <v>517</v>
      </c>
      <c r="G2772" s="1113"/>
      <c r="H2772" s="1115">
        <v>590</v>
      </c>
      <c r="I2772" s="1116">
        <v>54050</v>
      </c>
      <c r="J2772" s="1117">
        <v>15.5</v>
      </c>
      <c r="K2772" s="1118">
        <f t="shared" si="159"/>
        <v>9145</v>
      </c>
      <c r="L2772" s="1119">
        <f t="shared" si="160"/>
        <v>9.1449999999999996</v>
      </c>
      <c r="M2772" s="663">
        <f t="shared" si="161"/>
        <v>31889500</v>
      </c>
      <c r="N2772" s="1113"/>
      <c r="O2772" s="1113"/>
      <c r="P2772" s="1112" t="s">
        <v>759</v>
      </c>
      <c r="Q2772" s="1112" t="s">
        <v>270</v>
      </c>
      <c r="R2772" s="1112" t="s">
        <v>60</v>
      </c>
      <c r="S2772" s="1112" t="s">
        <v>1076</v>
      </c>
    </row>
    <row r="2773" spans="1:19" ht="20.25" customHeight="1">
      <c r="A2773" s="1112" t="s">
        <v>765</v>
      </c>
      <c r="B2773" s="1113" t="s">
        <v>3827</v>
      </c>
      <c r="C2773" s="1112" t="s">
        <v>975</v>
      </c>
      <c r="D2773" s="1114" t="s">
        <v>495</v>
      </c>
      <c r="E2773" s="1113"/>
      <c r="F2773" s="1112" t="s">
        <v>950</v>
      </c>
      <c r="G2773" s="1113"/>
      <c r="H2773" s="1115">
        <v>325</v>
      </c>
      <c r="I2773" s="1116">
        <v>0</v>
      </c>
      <c r="J2773" s="1117">
        <v>36</v>
      </c>
      <c r="K2773" s="1118">
        <f t="shared" si="159"/>
        <v>11700</v>
      </c>
      <c r="L2773" s="1119">
        <f t="shared" si="160"/>
        <v>11.7</v>
      </c>
      <c r="M2773" s="663">
        <f t="shared" si="161"/>
        <v>0</v>
      </c>
      <c r="N2773" s="1113"/>
      <c r="O2773" s="1113"/>
      <c r="P2773" s="1112" t="s">
        <v>761</v>
      </c>
      <c r="Q2773" s="1112" t="s">
        <v>358</v>
      </c>
      <c r="R2773" s="1112" t="s">
        <v>68</v>
      </c>
      <c r="S2773" s="1112" t="s">
        <v>1076</v>
      </c>
    </row>
    <row r="2774" spans="1:19" ht="20.25" customHeight="1">
      <c r="A2774" s="1112" t="s">
        <v>765</v>
      </c>
      <c r="B2774" s="1113" t="s">
        <v>3827</v>
      </c>
      <c r="C2774" s="1112" t="s">
        <v>975</v>
      </c>
      <c r="D2774" s="1114" t="s">
        <v>495</v>
      </c>
      <c r="E2774" s="1113"/>
      <c r="F2774" s="1112" t="s">
        <v>727</v>
      </c>
      <c r="G2774" s="1113"/>
      <c r="H2774" s="1115">
        <v>296</v>
      </c>
      <c r="I2774" s="1116">
        <v>0</v>
      </c>
      <c r="J2774" s="1117">
        <v>23</v>
      </c>
      <c r="K2774" s="1118">
        <f t="shared" si="159"/>
        <v>6808</v>
      </c>
      <c r="L2774" s="1119">
        <f t="shared" si="160"/>
        <v>6.8079999999999998</v>
      </c>
      <c r="M2774" s="663">
        <f t="shared" si="161"/>
        <v>0</v>
      </c>
      <c r="N2774" s="1113"/>
      <c r="O2774" s="1113"/>
      <c r="P2774" s="1112" t="s">
        <v>761</v>
      </c>
      <c r="Q2774" s="1112" t="s">
        <v>358</v>
      </c>
      <c r="R2774" s="1112" t="s">
        <v>68</v>
      </c>
      <c r="S2774" s="1112" t="s">
        <v>1076</v>
      </c>
    </row>
    <row r="2775" spans="1:19" ht="20.25" customHeight="1">
      <c r="A2775" s="1112" t="s">
        <v>765</v>
      </c>
      <c r="B2775" s="1113" t="s">
        <v>3827</v>
      </c>
      <c r="C2775" s="1112" t="s">
        <v>975</v>
      </c>
      <c r="D2775" s="1114" t="s">
        <v>495</v>
      </c>
      <c r="E2775" s="1113"/>
      <c r="F2775" s="1112" t="s">
        <v>3828</v>
      </c>
      <c r="G2775" s="1113"/>
      <c r="H2775" s="1115">
        <v>313</v>
      </c>
      <c r="I2775" s="1116">
        <v>0</v>
      </c>
      <c r="J2775" s="1117">
        <v>0</v>
      </c>
      <c r="K2775" s="1118">
        <f t="shared" si="159"/>
        <v>0</v>
      </c>
      <c r="L2775" s="1119">
        <f t="shared" si="160"/>
        <v>0</v>
      </c>
      <c r="M2775" s="663">
        <f t="shared" si="161"/>
        <v>0</v>
      </c>
      <c r="N2775" s="1113"/>
      <c r="O2775" s="1113"/>
      <c r="P2775" s="1112" t="s">
        <v>761</v>
      </c>
      <c r="Q2775" s="1112" t="s">
        <v>358</v>
      </c>
      <c r="R2775" s="1112" t="s">
        <v>73</v>
      </c>
      <c r="S2775" s="1112" t="s">
        <v>1076</v>
      </c>
    </row>
    <row r="2776" spans="1:19" ht="20.25" customHeight="1">
      <c r="A2776" s="1112" t="s">
        <v>765</v>
      </c>
      <c r="B2776" s="1113" t="s">
        <v>3827</v>
      </c>
      <c r="C2776" s="1112" t="s">
        <v>975</v>
      </c>
      <c r="D2776" s="1114" t="s">
        <v>495</v>
      </c>
      <c r="E2776" s="1113"/>
      <c r="F2776" s="1112" t="s">
        <v>3829</v>
      </c>
      <c r="G2776" s="1113"/>
      <c r="H2776" s="1115">
        <v>296</v>
      </c>
      <c r="I2776" s="1116">
        <v>0</v>
      </c>
      <c r="J2776" s="1117">
        <v>0</v>
      </c>
      <c r="K2776" s="1118">
        <f t="shared" si="159"/>
        <v>0</v>
      </c>
      <c r="L2776" s="1119">
        <f t="shared" si="160"/>
        <v>0</v>
      </c>
      <c r="M2776" s="663">
        <f t="shared" si="161"/>
        <v>0</v>
      </c>
      <c r="N2776" s="1113"/>
      <c r="O2776" s="1113"/>
      <c r="P2776" s="1112" t="s">
        <v>761</v>
      </c>
      <c r="Q2776" s="1112" t="s">
        <v>358</v>
      </c>
      <c r="R2776" s="1112" t="s">
        <v>73</v>
      </c>
      <c r="S2776" s="1112" t="s">
        <v>1076</v>
      </c>
    </row>
    <row r="2777" spans="1:19" ht="20.25" customHeight="1">
      <c r="A2777" s="1112" t="s">
        <v>765</v>
      </c>
      <c r="B2777" s="1113" t="s">
        <v>3827</v>
      </c>
      <c r="C2777" s="1112" t="s">
        <v>975</v>
      </c>
      <c r="D2777" s="1114" t="s">
        <v>495</v>
      </c>
      <c r="E2777" s="1113"/>
      <c r="F2777" s="1112" t="s">
        <v>1965</v>
      </c>
      <c r="G2777" s="1113"/>
      <c r="H2777" s="1115">
        <v>251</v>
      </c>
      <c r="I2777" s="1116">
        <v>0</v>
      </c>
      <c r="J2777" s="1117">
        <v>0</v>
      </c>
      <c r="K2777" s="1118">
        <f t="shared" si="159"/>
        <v>0</v>
      </c>
      <c r="L2777" s="1119">
        <f t="shared" si="160"/>
        <v>0</v>
      </c>
      <c r="M2777" s="663">
        <f t="shared" si="161"/>
        <v>0</v>
      </c>
      <c r="N2777" s="1113"/>
      <c r="O2777" s="1113"/>
      <c r="P2777" s="1112" t="s">
        <v>761</v>
      </c>
      <c r="Q2777" s="1112" t="s">
        <v>358</v>
      </c>
      <c r="R2777" s="1112" t="s">
        <v>73</v>
      </c>
      <c r="S2777" s="1112" t="s">
        <v>1076</v>
      </c>
    </row>
    <row r="2778" spans="1:19" ht="20.25" customHeight="1">
      <c r="A2778" s="1112" t="s">
        <v>765</v>
      </c>
      <c r="B2778" s="1113" t="s">
        <v>3827</v>
      </c>
      <c r="C2778" s="1112" t="s">
        <v>975</v>
      </c>
      <c r="D2778" s="1114" t="s">
        <v>495</v>
      </c>
      <c r="E2778" s="1113"/>
      <c r="F2778" s="1112" t="s">
        <v>411</v>
      </c>
      <c r="G2778" s="1113"/>
      <c r="H2778" s="1115">
        <v>253</v>
      </c>
      <c r="I2778" s="1116">
        <v>0</v>
      </c>
      <c r="J2778" s="1117">
        <v>0</v>
      </c>
      <c r="K2778" s="1118">
        <f t="shared" si="159"/>
        <v>0</v>
      </c>
      <c r="L2778" s="1119">
        <f t="shared" si="160"/>
        <v>0</v>
      </c>
      <c r="M2778" s="663">
        <f t="shared" si="161"/>
        <v>0</v>
      </c>
      <c r="N2778" s="1113"/>
      <c r="O2778" s="1113"/>
      <c r="P2778" s="1112" t="s">
        <v>761</v>
      </c>
      <c r="Q2778" s="1112" t="s">
        <v>280</v>
      </c>
      <c r="R2778" s="1112" t="s">
        <v>73</v>
      </c>
      <c r="S2778" s="1112" t="s">
        <v>1076</v>
      </c>
    </row>
    <row r="2779" spans="1:19" ht="20.25" customHeight="1">
      <c r="A2779" s="1112" t="s">
        <v>765</v>
      </c>
      <c r="B2779" s="1113" t="s">
        <v>3827</v>
      </c>
      <c r="C2779" s="1112" t="s">
        <v>975</v>
      </c>
      <c r="D2779" s="1114" t="s">
        <v>495</v>
      </c>
      <c r="E2779" s="1113"/>
      <c r="F2779" s="1112" t="s">
        <v>412</v>
      </c>
      <c r="G2779" s="1113"/>
      <c r="H2779" s="1115">
        <v>253</v>
      </c>
      <c r="I2779" s="1116">
        <v>0</v>
      </c>
      <c r="J2779" s="1117">
        <v>0</v>
      </c>
      <c r="K2779" s="1118">
        <f t="shared" si="159"/>
        <v>0</v>
      </c>
      <c r="L2779" s="1119">
        <f>IFERROR(K2779/1000,"0")</f>
        <v>0</v>
      </c>
      <c r="M2779" s="663">
        <f t="shared" si="161"/>
        <v>0</v>
      </c>
      <c r="N2779" s="1113"/>
      <c r="O2779" s="1113"/>
      <c r="P2779" s="1112" t="s">
        <v>761</v>
      </c>
      <c r="Q2779" s="1112" t="s">
        <v>280</v>
      </c>
      <c r="R2779" s="1112" t="s">
        <v>73</v>
      </c>
      <c r="S2779" s="1112" t="s">
        <v>1076</v>
      </c>
    </row>
    <row r="2780" spans="1:19" ht="20.25" customHeight="1">
      <c r="A2780" s="1112" t="s">
        <v>765</v>
      </c>
      <c r="B2780" s="1113" t="s">
        <v>3827</v>
      </c>
      <c r="C2780" s="1112" t="s">
        <v>975</v>
      </c>
      <c r="D2780" s="1114" t="s">
        <v>495</v>
      </c>
      <c r="E2780" s="1113"/>
      <c r="F2780" s="1112" t="s">
        <v>79</v>
      </c>
      <c r="G2780" s="1113"/>
      <c r="H2780" s="1115">
        <v>220</v>
      </c>
      <c r="I2780" s="1116">
        <v>0</v>
      </c>
      <c r="J2780" s="1117">
        <v>0</v>
      </c>
      <c r="K2780" s="1118">
        <f>IFERROR(J2780*H2780,"0")</f>
        <v>0</v>
      </c>
      <c r="L2780" s="1119">
        <f t="shared" si="160"/>
        <v>0</v>
      </c>
      <c r="M2780" s="663">
        <f t="shared" si="161"/>
        <v>0</v>
      </c>
      <c r="N2780" s="1113"/>
      <c r="O2780" s="1113"/>
      <c r="P2780" s="1112" t="s">
        <v>761</v>
      </c>
      <c r="Q2780" s="1112" t="s">
        <v>280</v>
      </c>
      <c r="R2780" s="1112" t="s">
        <v>73</v>
      </c>
      <c r="S2780" s="1112" t="s">
        <v>1076</v>
      </c>
    </row>
    <row r="2781" spans="1:19" ht="20.25" customHeight="1">
      <c r="A2781" s="1112" t="s">
        <v>765</v>
      </c>
      <c r="B2781" s="1113" t="s">
        <v>3827</v>
      </c>
      <c r="C2781" s="1112" t="s">
        <v>975</v>
      </c>
      <c r="D2781" s="1114" t="s">
        <v>495</v>
      </c>
      <c r="E2781" s="1113"/>
      <c r="F2781" s="1112" t="s">
        <v>80</v>
      </c>
      <c r="G2781" s="1113"/>
      <c r="H2781" s="1115">
        <v>296</v>
      </c>
      <c r="I2781" s="1116">
        <v>0</v>
      </c>
      <c r="J2781" s="1117">
        <v>0</v>
      </c>
      <c r="K2781" s="1118">
        <f t="shared" si="159"/>
        <v>0</v>
      </c>
      <c r="L2781" s="1119">
        <f t="shared" si="160"/>
        <v>0</v>
      </c>
      <c r="M2781" s="663">
        <f t="shared" si="161"/>
        <v>0</v>
      </c>
      <c r="N2781" s="1113"/>
      <c r="O2781" s="1113"/>
      <c r="P2781" s="1112" t="s">
        <v>761</v>
      </c>
      <c r="Q2781" s="1112" t="s">
        <v>280</v>
      </c>
      <c r="R2781" s="1112" t="s">
        <v>73</v>
      </c>
      <c r="S2781" s="1112" t="s">
        <v>1076</v>
      </c>
    </row>
    <row r="2782" spans="1:19" ht="20.25" customHeight="1">
      <c r="A2782" s="1112" t="s">
        <v>765</v>
      </c>
      <c r="B2782" s="1113" t="s">
        <v>3827</v>
      </c>
      <c r="C2782" s="1112" t="s">
        <v>975</v>
      </c>
      <c r="D2782" s="1114" t="s">
        <v>495</v>
      </c>
      <c r="E2782" s="1113"/>
      <c r="F2782" s="1112" t="s">
        <v>465</v>
      </c>
      <c r="G2782" s="1113"/>
      <c r="H2782" s="1115">
        <v>296</v>
      </c>
      <c r="I2782" s="1116">
        <v>0</v>
      </c>
      <c r="J2782" s="1117">
        <v>0</v>
      </c>
      <c r="K2782" s="1118">
        <f t="shared" si="159"/>
        <v>0</v>
      </c>
      <c r="L2782" s="1119">
        <f t="shared" si="160"/>
        <v>0</v>
      </c>
      <c r="M2782" s="663">
        <f t="shared" si="161"/>
        <v>0</v>
      </c>
      <c r="N2782" s="1113"/>
      <c r="O2782" s="1113"/>
      <c r="P2782" s="1112" t="s">
        <v>761</v>
      </c>
      <c r="Q2782" s="1112" t="s">
        <v>360</v>
      </c>
      <c r="R2782" s="1112" t="s">
        <v>73</v>
      </c>
      <c r="S2782" s="1112" t="s">
        <v>1076</v>
      </c>
    </row>
    <row r="2783" spans="1:19" ht="20.25" customHeight="1">
      <c r="A2783" s="1112" t="s">
        <v>765</v>
      </c>
      <c r="B2783" s="1113" t="s">
        <v>3830</v>
      </c>
      <c r="C2783" s="1112" t="s">
        <v>3831</v>
      </c>
      <c r="D2783" s="1114" t="s">
        <v>934</v>
      </c>
      <c r="E2783" s="1113"/>
      <c r="F2783" s="1112" t="s">
        <v>950</v>
      </c>
      <c r="G2783" s="1113"/>
      <c r="H2783" s="1115">
        <v>260</v>
      </c>
      <c r="I2783" s="1116">
        <v>57000</v>
      </c>
      <c r="J2783" s="1117">
        <v>41</v>
      </c>
      <c r="K2783" s="1118">
        <f t="shared" si="159"/>
        <v>10660</v>
      </c>
      <c r="L2783" s="1119">
        <f t="shared" si="160"/>
        <v>10.66</v>
      </c>
      <c r="M2783" s="663">
        <f t="shared" si="161"/>
        <v>14820000</v>
      </c>
      <c r="N2783" s="1113"/>
      <c r="O2783" s="1113"/>
      <c r="P2783" s="1112" t="s">
        <v>284</v>
      </c>
      <c r="Q2783" s="1112" t="s">
        <v>358</v>
      </c>
      <c r="R2783" s="1112" t="s">
        <v>68</v>
      </c>
      <c r="S2783" s="1112"/>
    </row>
    <row r="2784" spans="1:19" ht="20.25" customHeight="1">
      <c r="A2784" s="1112" t="s">
        <v>765</v>
      </c>
      <c r="B2784" s="1113" t="s">
        <v>3830</v>
      </c>
      <c r="C2784" s="1112" t="s">
        <v>3831</v>
      </c>
      <c r="D2784" s="1114" t="s">
        <v>934</v>
      </c>
      <c r="E2784" s="1113"/>
      <c r="F2784" s="1112" t="s">
        <v>642</v>
      </c>
      <c r="G2784" s="1113"/>
      <c r="H2784" s="1115">
        <v>260</v>
      </c>
      <c r="I2784" s="1116">
        <v>27000</v>
      </c>
      <c r="J2784" s="1117">
        <v>17.5</v>
      </c>
      <c r="K2784" s="1118">
        <f t="shared" si="159"/>
        <v>4550</v>
      </c>
      <c r="L2784" s="1119">
        <f t="shared" si="160"/>
        <v>4.55</v>
      </c>
      <c r="M2784" s="663">
        <f t="shared" si="161"/>
        <v>7020000</v>
      </c>
      <c r="N2784" s="1113"/>
      <c r="O2784" s="1113"/>
      <c r="P2784" s="1112" t="s">
        <v>284</v>
      </c>
      <c r="Q2784" s="1112" t="s">
        <v>270</v>
      </c>
      <c r="R2784" s="1112" t="s">
        <v>68</v>
      </c>
      <c r="S2784" s="1112"/>
    </row>
    <row r="2785" spans="1:19" ht="20.25" customHeight="1">
      <c r="A2785" s="1112" t="s">
        <v>765</v>
      </c>
      <c r="B2785" s="1113" t="s">
        <v>3832</v>
      </c>
      <c r="C2785" s="1112" t="s">
        <v>3831</v>
      </c>
      <c r="D2785" s="1114" t="s">
        <v>934</v>
      </c>
      <c r="E2785" s="1113"/>
      <c r="F2785" s="1112" t="s">
        <v>763</v>
      </c>
      <c r="G2785" s="1113"/>
      <c r="H2785" s="1115">
        <v>173</v>
      </c>
      <c r="I2785" s="1116">
        <v>103000</v>
      </c>
      <c r="J2785" s="1117">
        <v>47</v>
      </c>
      <c r="K2785" s="1118">
        <f t="shared" si="159"/>
        <v>8131</v>
      </c>
      <c r="L2785" s="1119">
        <f t="shared" si="160"/>
        <v>8.1310000000000002</v>
      </c>
      <c r="M2785" s="663">
        <f t="shared" si="161"/>
        <v>17819000</v>
      </c>
      <c r="N2785" s="1113"/>
      <c r="O2785" s="1113"/>
      <c r="P2785" s="1112" t="s">
        <v>284</v>
      </c>
      <c r="Q2785" s="1112" t="s">
        <v>358</v>
      </c>
      <c r="R2785" s="1112" t="s">
        <v>68</v>
      </c>
      <c r="S2785" s="1112"/>
    </row>
    <row r="2786" spans="1:19" ht="20.25" customHeight="1">
      <c r="A2786" s="1112" t="s">
        <v>765</v>
      </c>
      <c r="B2786" s="1113" t="s">
        <v>3832</v>
      </c>
      <c r="C2786" s="1112" t="s">
        <v>3831</v>
      </c>
      <c r="D2786" s="1114" t="s">
        <v>934</v>
      </c>
      <c r="E2786" s="1113"/>
      <c r="F2786" s="1112" t="s">
        <v>642</v>
      </c>
      <c r="G2786" s="1113"/>
      <c r="H2786" s="1115">
        <v>172</v>
      </c>
      <c r="I2786" s="1116">
        <v>27000</v>
      </c>
      <c r="J2786" s="1117">
        <v>17.5</v>
      </c>
      <c r="K2786" s="1118">
        <f t="shared" si="159"/>
        <v>3010</v>
      </c>
      <c r="L2786" s="1119">
        <f t="shared" si="160"/>
        <v>3.01</v>
      </c>
      <c r="M2786" s="663">
        <f t="shared" si="161"/>
        <v>4644000</v>
      </c>
      <c r="N2786" s="1113"/>
      <c r="O2786" s="1113"/>
      <c r="P2786" s="1112" t="s">
        <v>284</v>
      </c>
      <c r="Q2786" s="1112" t="s">
        <v>270</v>
      </c>
      <c r="R2786" s="1112" t="s">
        <v>68</v>
      </c>
      <c r="S2786" s="1112"/>
    </row>
    <row r="2787" spans="1:19" ht="20.25" customHeight="1">
      <c r="A2787" s="1112" t="s">
        <v>3833</v>
      </c>
      <c r="B2787" s="1113" t="s">
        <v>3834</v>
      </c>
      <c r="C2787" s="1112" t="s">
        <v>3831</v>
      </c>
      <c r="D2787" s="1114" t="s">
        <v>934</v>
      </c>
      <c r="E2787" s="1113"/>
      <c r="F2787" s="1112" t="s">
        <v>1101</v>
      </c>
      <c r="G2787" s="1113"/>
      <c r="H2787" s="1115">
        <v>90</v>
      </c>
      <c r="I2787" s="1116">
        <v>206000</v>
      </c>
      <c r="J2787" s="1117">
        <v>42</v>
      </c>
      <c r="K2787" s="1118">
        <f t="shared" si="159"/>
        <v>3780</v>
      </c>
      <c r="L2787" s="1119">
        <f t="shared" si="160"/>
        <v>3.78</v>
      </c>
      <c r="M2787" s="663">
        <f t="shared" si="161"/>
        <v>18540000</v>
      </c>
      <c r="N2787" s="1113"/>
      <c r="O2787" s="1113"/>
      <c r="P2787" s="1112" t="s">
        <v>284</v>
      </c>
      <c r="Q2787" s="1112" t="s">
        <v>2471</v>
      </c>
      <c r="R2787" s="1112" t="s">
        <v>60</v>
      </c>
      <c r="S2787" s="1112"/>
    </row>
    <row r="2788" spans="1:19" ht="20.25" customHeight="1">
      <c r="A2788" s="1112" t="s">
        <v>3858</v>
      </c>
      <c r="B2788" s="1113" t="s">
        <v>3861</v>
      </c>
      <c r="C2788" s="1112" t="s">
        <v>3857</v>
      </c>
      <c r="D2788" s="1114" t="s">
        <v>821</v>
      </c>
      <c r="E2788" s="1113"/>
      <c r="F2788" s="1112" t="s">
        <v>2983</v>
      </c>
      <c r="G2788" s="1113"/>
      <c r="H2788" s="1115">
        <v>100</v>
      </c>
      <c r="I2788" s="1116">
        <v>173412</v>
      </c>
      <c r="J2788" s="1117">
        <v>29.3</v>
      </c>
      <c r="K2788" s="1118">
        <f t="shared" ref="K2788:K2795" si="162">IFERROR(J2788*H2788,"0")</f>
        <v>2930</v>
      </c>
      <c r="L2788" s="1119">
        <f t="shared" ref="L2788:L2795" si="163">IFERROR(K2788/1000,"0")</f>
        <v>2.93</v>
      </c>
      <c r="M2788" s="663">
        <f t="shared" ref="M2788:M2795" si="164">I2788*H2788</f>
        <v>17341200</v>
      </c>
      <c r="N2788" s="1113"/>
      <c r="O2788" s="1113"/>
      <c r="P2788" s="1112" t="s">
        <v>867</v>
      </c>
      <c r="Q2788" s="1112" t="s">
        <v>343</v>
      </c>
      <c r="R2788" s="1112" t="s">
        <v>60</v>
      </c>
      <c r="S2788" s="1112" t="s">
        <v>328</v>
      </c>
    </row>
    <row r="2789" spans="1:19" ht="20.25" customHeight="1">
      <c r="A2789" s="1112" t="s">
        <v>3858</v>
      </c>
      <c r="B2789" s="1113" t="s">
        <v>3861</v>
      </c>
      <c r="C2789" s="1112" t="s">
        <v>3857</v>
      </c>
      <c r="D2789" s="1114" t="s">
        <v>821</v>
      </c>
      <c r="E2789" s="1113"/>
      <c r="F2789" s="1112" t="s">
        <v>3860</v>
      </c>
      <c r="G2789" s="1113"/>
      <c r="H2789" s="1115">
        <v>96</v>
      </c>
      <c r="I2789" s="1116">
        <v>150000</v>
      </c>
      <c r="J2789" s="1117">
        <v>38</v>
      </c>
      <c r="K2789" s="1118">
        <f t="shared" si="162"/>
        <v>3648</v>
      </c>
      <c r="L2789" s="1119">
        <f t="shared" si="163"/>
        <v>3.6480000000000001</v>
      </c>
      <c r="M2789" s="663">
        <f t="shared" si="164"/>
        <v>14400000</v>
      </c>
      <c r="N2789" s="1113"/>
      <c r="O2789" s="1113"/>
      <c r="P2789" s="1112" t="s">
        <v>867</v>
      </c>
      <c r="Q2789" s="1112" t="s">
        <v>134</v>
      </c>
      <c r="R2789" s="1112" t="s">
        <v>68</v>
      </c>
      <c r="S2789" s="1112" t="s">
        <v>328</v>
      </c>
    </row>
    <row r="2790" spans="1:19" ht="20.25" customHeight="1">
      <c r="A2790" s="1112" t="s">
        <v>3858</v>
      </c>
      <c r="B2790" s="1113" t="s">
        <v>3861</v>
      </c>
      <c r="C2790" s="1112" t="s">
        <v>3857</v>
      </c>
      <c r="D2790" s="1114" t="s">
        <v>821</v>
      </c>
      <c r="E2790" s="1113"/>
      <c r="F2790" s="1112" t="s">
        <v>813</v>
      </c>
      <c r="G2790" s="1113"/>
      <c r="H2790" s="1115">
        <v>100</v>
      </c>
      <c r="I2790" s="1116">
        <v>77000</v>
      </c>
      <c r="J2790" s="1117">
        <v>27</v>
      </c>
      <c r="K2790" s="1118">
        <f t="shared" si="162"/>
        <v>2700</v>
      </c>
      <c r="L2790" s="1119">
        <f t="shared" si="163"/>
        <v>2.7</v>
      </c>
      <c r="M2790" s="663">
        <f t="shared" si="164"/>
        <v>7700000</v>
      </c>
      <c r="N2790" s="1113"/>
      <c r="O2790" s="1113"/>
      <c r="P2790" s="1112" t="s">
        <v>867</v>
      </c>
      <c r="Q2790" s="1112" t="s">
        <v>341</v>
      </c>
      <c r="R2790" s="1112" t="s">
        <v>68</v>
      </c>
      <c r="S2790" s="1112" t="s">
        <v>328</v>
      </c>
    </row>
    <row r="2791" spans="1:19" ht="20.25" customHeight="1">
      <c r="A2791" s="1112" t="s">
        <v>3858</v>
      </c>
      <c r="B2791" s="1113" t="s">
        <v>3861</v>
      </c>
      <c r="C2791" s="1112" t="s">
        <v>3857</v>
      </c>
      <c r="D2791" s="1114" t="s">
        <v>821</v>
      </c>
      <c r="E2791" s="1113"/>
      <c r="F2791" s="1112" t="s">
        <v>106</v>
      </c>
      <c r="G2791" s="1113"/>
      <c r="H2791" s="1115">
        <v>100</v>
      </c>
      <c r="I2791" s="1116">
        <v>67000</v>
      </c>
      <c r="J2791" s="1117">
        <v>9.4</v>
      </c>
      <c r="K2791" s="1118">
        <f t="shared" si="162"/>
        <v>940</v>
      </c>
      <c r="L2791" s="1119">
        <f t="shared" si="163"/>
        <v>0.94</v>
      </c>
      <c r="M2791" s="663">
        <f t="shared" si="164"/>
        <v>6700000</v>
      </c>
      <c r="N2791" s="1113"/>
      <c r="O2791" s="1113"/>
      <c r="P2791" s="1112" t="s">
        <v>867</v>
      </c>
      <c r="Q2791" s="1112" t="s">
        <v>344</v>
      </c>
      <c r="R2791" s="1112" t="s">
        <v>68</v>
      </c>
      <c r="S2791" s="1112" t="s">
        <v>328</v>
      </c>
    </row>
    <row r="2792" spans="1:19" ht="20.25" customHeight="1">
      <c r="A2792" s="1112" t="s">
        <v>3858</v>
      </c>
      <c r="B2792" s="1113" t="s">
        <v>3862</v>
      </c>
      <c r="C2792" s="1112" t="s">
        <v>3857</v>
      </c>
      <c r="D2792" s="1114" t="s">
        <v>824</v>
      </c>
      <c r="E2792" s="1113"/>
      <c r="F2792" s="1112" t="s">
        <v>2983</v>
      </c>
      <c r="G2792" s="1113"/>
      <c r="H2792" s="1115">
        <v>62</v>
      </c>
      <c r="I2792" s="1116">
        <v>173412</v>
      </c>
      <c r="J2792" s="1117">
        <v>29.3</v>
      </c>
      <c r="K2792" s="1118">
        <f t="shared" si="162"/>
        <v>1816.6000000000001</v>
      </c>
      <c r="L2792" s="1119">
        <f t="shared" si="163"/>
        <v>1.8166000000000002</v>
      </c>
      <c r="M2792" s="663">
        <f t="shared" si="164"/>
        <v>10751544</v>
      </c>
      <c r="N2792" s="1113"/>
      <c r="O2792" s="1113"/>
      <c r="P2792" s="1112" t="s">
        <v>867</v>
      </c>
      <c r="Q2792" s="1112" t="s">
        <v>343</v>
      </c>
      <c r="R2792" s="1112" t="s">
        <v>60</v>
      </c>
      <c r="S2792" s="1112" t="s">
        <v>328</v>
      </c>
    </row>
    <row r="2793" spans="1:19" ht="20.25" customHeight="1">
      <c r="A2793" s="1112" t="s">
        <v>3858</v>
      </c>
      <c r="B2793" s="1113" t="s">
        <v>3862</v>
      </c>
      <c r="C2793" s="1112" t="s">
        <v>3857</v>
      </c>
      <c r="D2793" s="1114" t="s">
        <v>824</v>
      </c>
      <c r="E2793" s="1113"/>
      <c r="F2793" s="1112" t="s">
        <v>3860</v>
      </c>
      <c r="G2793" s="1113"/>
      <c r="H2793" s="1115">
        <v>96</v>
      </c>
      <c r="I2793" s="1116">
        <v>150000</v>
      </c>
      <c r="J2793" s="1117">
        <v>38</v>
      </c>
      <c r="K2793" s="1118">
        <f t="shared" si="162"/>
        <v>3648</v>
      </c>
      <c r="L2793" s="1119">
        <f t="shared" si="163"/>
        <v>3.6480000000000001</v>
      </c>
      <c r="M2793" s="663">
        <f t="shared" si="164"/>
        <v>14400000</v>
      </c>
      <c r="N2793" s="1113"/>
      <c r="O2793" s="1113"/>
      <c r="P2793" s="1112" t="s">
        <v>867</v>
      </c>
      <c r="Q2793" s="1112" t="s">
        <v>134</v>
      </c>
      <c r="R2793" s="1112" t="s">
        <v>68</v>
      </c>
      <c r="S2793" s="1112" t="s">
        <v>328</v>
      </c>
    </row>
    <row r="2794" spans="1:19" ht="20.25" customHeight="1">
      <c r="A2794" s="1112" t="s">
        <v>3858</v>
      </c>
      <c r="B2794" s="1113" t="s">
        <v>3862</v>
      </c>
      <c r="C2794" s="1112" t="s">
        <v>3857</v>
      </c>
      <c r="D2794" s="1114" t="s">
        <v>824</v>
      </c>
      <c r="E2794" s="1113"/>
      <c r="F2794" s="1112" t="s">
        <v>813</v>
      </c>
      <c r="G2794" s="1113"/>
      <c r="H2794" s="1115">
        <v>53</v>
      </c>
      <c r="I2794" s="1116">
        <v>77000</v>
      </c>
      <c r="J2794" s="1117">
        <v>27</v>
      </c>
      <c r="K2794" s="1118">
        <f t="shared" si="162"/>
        <v>1431</v>
      </c>
      <c r="L2794" s="1119">
        <f t="shared" si="163"/>
        <v>1.431</v>
      </c>
      <c r="M2794" s="663">
        <f t="shared" si="164"/>
        <v>4081000</v>
      </c>
      <c r="N2794" s="1113"/>
      <c r="O2794" s="1113"/>
      <c r="P2794" s="1112" t="s">
        <v>867</v>
      </c>
      <c r="Q2794" s="1112" t="s">
        <v>341</v>
      </c>
      <c r="R2794" s="1112" t="s">
        <v>68</v>
      </c>
      <c r="S2794" s="1112" t="s">
        <v>328</v>
      </c>
    </row>
    <row r="2795" spans="1:19" ht="20.25" customHeight="1">
      <c r="A2795" s="1112" t="s">
        <v>3858</v>
      </c>
      <c r="B2795" s="1113" t="s">
        <v>3862</v>
      </c>
      <c r="C2795" s="1112" t="s">
        <v>3857</v>
      </c>
      <c r="D2795" s="1114" t="s">
        <v>824</v>
      </c>
      <c r="E2795" s="1113"/>
      <c r="F2795" s="1112" t="s">
        <v>106</v>
      </c>
      <c r="G2795" s="1113"/>
      <c r="H2795" s="1115">
        <v>98</v>
      </c>
      <c r="I2795" s="1116">
        <v>67000</v>
      </c>
      <c r="J2795" s="1117">
        <v>9.4</v>
      </c>
      <c r="K2795" s="1118">
        <f t="shared" si="162"/>
        <v>921.2</v>
      </c>
      <c r="L2795" s="1119">
        <f t="shared" si="163"/>
        <v>0.92120000000000002</v>
      </c>
      <c r="M2795" s="663">
        <f t="shared" si="164"/>
        <v>6566000</v>
      </c>
      <c r="N2795" s="1113"/>
      <c r="O2795" s="1113"/>
      <c r="P2795" s="1112" t="s">
        <v>867</v>
      </c>
      <c r="Q2795" s="1112" t="s">
        <v>344</v>
      </c>
      <c r="R2795" s="1112" t="s">
        <v>68</v>
      </c>
      <c r="S2795" s="1112" t="s">
        <v>328</v>
      </c>
    </row>
    <row r="2796" spans="1:19" ht="20.25" customHeight="1">
      <c r="A2796" s="1112" t="s">
        <v>3858</v>
      </c>
      <c r="B2796" s="1113" t="s">
        <v>3859</v>
      </c>
      <c r="C2796" s="1112" t="s">
        <v>3857</v>
      </c>
      <c r="D2796" s="1114" t="s">
        <v>824</v>
      </c>
      <c r="E2796" s="1113"/>
      <c r="F2796" s="1112" t="s">
        <v>3863</v>
      </c>
      <c r="G2796" s="1113"/>
      <c r="H2796" s="1115">
        <v>162</v>
      </c>
      <c r="I2796" s="1116">
        <v>179695.4</v>
      </c>
      <c r="J2796" s="1117">
        <v>9.4</v>
      </c>
      <c r="K2796" s="1118">
        <f t="shared" ref="K2796" si="165">IFERROR(J2796*H2796,"0")</f>
        <v>1522.8</v>
      </c>
      <c r="L2796" s="1119">
        <f t="shared" ref="L2796" si="166">IFERROR(K2796/1000,"0")</f>
        <v>1.5227999999999999</v>
      </c>
      <c r="M2796" s="663">
        <f t="shared" ref="M2796" si="167">I2796*H2796</f>
        <v>29110654.800000001</v>
      </c>
      <c r="N2796" s="1113"/>
      <c r="O2796" s="1113"/>
      <c r="P2796" s="1112" t="s">
        <v>867</v>
      </c>
      <c r="Q2796" s="1112" t="s">
        <v>354</v>
      </c>
      <c r="R2796" s="1112" t="s">
        <v>70</v>
      </c>
      <c r="S2796" s="1112" t="s">
        <v>328</v>
      </c>
    </row>
    <row r="2797" spans="1:19" ht="20.25" customHeight="1">
      <c r="A2797" s="647" t="s">
        <v>741</v>
      </c>
      <c r="B2797" s="648" t="s">
        <v>3768</v>
      </c>
      <c r="C2797" s="647" t="s">
        <v>371</v>
      </c>
      <c r="D2797" s="649" t="s">
        <v>934</v>
      </c>
      <c r="E2797" s="648"/>
      <c r="F2797" s="647" t="s">
        <v>267</v>
      </c>
      <c r="G2797" s="648"/>
      <c r="H2797" s="651">
        <v>271</v>
      </c>
      <c r="I2797" s="1121">
        <v>46200</v>
      </c>
      <c r="J2797" s="652"/>
      <c r="K2797" s="1122">
        <f t="shared" si="159"/>
        <v>0</v>
      </c>
      <c r="L2797" s="1014">
        <f t="shared" si="160"/>
        <v>0</v>
      </c>
      <c r="M2797" s="1011">
        <f t="shared" si="161"/>
        <v>12520200</v>
      </c>
      <c r="N2797" s="648"/>
      <c r="O2797" s="648"/>
      <c r="P2797" s="647" t="s">
        <v>483</v>
      </c>
      <c r="Q2797" s="647" t="s">
        <v>344</v>
      </c>
      <c r="R2797" s="647" t="s">
        <v>60</v>
      </c>
      <c r="S2797" s="647"/>
    </row>
    <row r="2798" spans="1:19" ht="20.25" customHeight="1">
      <c r="A2798" s="647" t="s">
        <v>741</v>
      </c>
      <c r="B2798" s="648" t="s">
        <v>3768</v>
      </c>
      <c r="C2798" s="647" t="s">
        <v>371</v>
      </c>
      <c r="D2798" s="649" t="s">
        <v>934</v>
      </c>
      <c r="E2798" s="648"/>
      <c r="F2798" s="647" t="s">
        <v>450</v>
      </c>
      <c r="G2798" s="648"/>
      <c r="H2798" s="651">
        <v>271</v>
      </c>
      <c r="I2798" s="1121">
        <v>82698</v>
      </c>
      <c r="J2798" s="652"/>
      <c r="K2798" s="1122">
        <f t="shared" si="159"/>
        <v>0</v>
      </c>
      <c r="L2798" s="1014">
        <f t="shared" si="160"/>
        <v>0</v>
      </c>
      <c r="M2798" s="1011">
        <f t="shared" si="161"/>
        <v>22411158</v>
      </c>
      <c r="N2798" s="648"/>
      <c r="O2798" s="648" t="s">
        <v>2316</v>
      </c>
      <c r="P2798" s="647" t="s">
        <v>483</v>
      </c>
      <c r="Q2798" s="647" t="s">
        <v>271</v>
      </c>
      <c r="R2798" s="647" t="s">
        <v>73</v>
      </c>
      <c r="S2798" s="647"/>
    </row>
    <row r="2799" spans="1:19" ht="20.25" customHeight="1">
      <c r="A2799" s="647" t="s">
        <v>741</v>
      </c>
      <c r="B2799" s="648" t="s">
        <v>3768</v>
      </c>
      <c r="C2799" s="647" t="s">
        <v>371</v>
      </c>
      <c r="D2799" s="649" t="s">
        <v>934</v>
      </c>
      <c r="E2799" s="648"/>
      <c r="F2799" s="647" t="s">
        <v>880</v>
      </c>
      <c r="G2799" s="648"/>
      <c r="H2799" s="651">
        <v>271</v>
      </c>
      <c r="I2799" s="1121">
        <v>4135</v>
      </c>
      <c r="J2799" s="652"/>
      <c r="K2799" s="1122">
        <f t="shared" si="159"/>
        <v>0</v>
      </c>
      <c r="L2799" s="1014">
        <f t="shared" si="160"/>
        <v>0</v>
      </c>
      <c r="M2799" s="1011">
        <f t="shared" si="161"/>
        <v>1120585</v>
      </c>
      <c r="N2799" s="648"/>
      <c r="O2799" s="648" t="s">
        <v>2316</v>
      </c>
      <c r="P2799" s="647" t="s">
        <v>483</v>
      </c>
      <c r="Q2799" s="647" t="s">
        <v>336</v>
      </c>
      <c r="R2799" s="647" t="s">
        <v>73</v>
      </c>
      <c r="S2799" s="647"/>
    </row>
    <row r="2800" spans="1:19" ht="20.25" customHeight="1">
      <c r="A2800" s="647" t="s">
        <v>741</v>
      </c>
      <c r="B2800" s="648" t="s">
        <v>3768</v>
      </c>
      <c r="C2800" s="647" t="s">
        <v>371</v>
      </c>
      <c r="D2800" s="649" t="s">
        <v>934</v>
      </c>
      <c r="E2800" s="648"/>
      <c r="F2800" s="647" t="s">
        <v>880</v>
      </c>
      <c r="G2800" s="648"/>
      <c r="H2800" s="651">
        <v>271</v>
      </c>
      <c r="I2800" s="1121">
        <v>4135</v>
      </c>
      <c r="J2800" s="652"/>
      <c r="K2800" s="1122">
        <f t="shared" si="159"/>
        <v>0</v>
      </c>
      <c r="L2800" s="1014">
        <f t="shared" si="160"/>
        <v>0</v>
      </c>
      <c r="M2800" s="1011">
        <f t="shared" si="161"/>
        <v>1120585</v>
      </c>
      <c r="N2800" s="648"/>
      <c r="O2800" s="648" t="s">
        <v>2316</v>
      </c>
      <c r="P2800" s="647" t="s">
        <v>483</v>
      </c>
      <c r="Q2800" s="647" t="s">
        <v>336</v>
      </c>
      <c r="R2800" s="647" t="s">
        <v>73</v>
      </c>
      <c r="S2800" s="647"/>
    </row>
    <row r="2801" spans="1:19" ht="20.25" customHeight="1">
      <c r="A2801" s="647" t="s">
        <v>741</v>
      </c>
      <c r="B2801" s="648" t="s">
        <v>3768</v>
      </c>
      <c r="C2801" s="647" t="s">
        <v>371</v>
      </c>
      <c r="D2801" s="649" t="s">
        <v>934</v>
      </c>
      <c r="E2801" s="648"/>
      <c r="F2801" s="647" t="s">
        <v>882</v>
      </c>
      <c r="G2801" s="648"/>
      <c r="H2801" s="651">
        <v>271</v>
      </c>
      <c r="I2801" s="1121">
        <v>9763</v>
      </c>
      <c r="J2801" s="652"/>
      <c r="K2801" s="1122">
        <f t="shared" si="159"/>
        <v>0</v>
      </c>
      <c r="L2801" s="1014">
        <f t="shared" si="160"/>
        <v>0</v>
      </c>
      <c r="M2801" s="1011">
        <f t="shared" si="161"/>
        <v>2645773</v>
      </c>
      <c r="N2801" s="648"/>
      <c r="O2801" s="648" t="s">
        <v>2316</v>
      </c>
      <c r="P2801" s="647" t="s">
        <v>483</v>
      </c>
      <c r="Q2801" s="647" t="s">
        <v>336</v>
      </c>
      <c r="R2801" s="647" t="s">
        <v>73</v>
      </c>
      <c r="S2801" s="647"/>
    </row>
    <row r="2802" spans="1:19" ht="20.25" customHeight="1">
      <c r="A2802" s="647" t="s">
        <v>741</v>
      </c>
      <c r="B2802" s="648" t="s">
        <v>3768</v>
      </c>
      <c r="C2802" s="647" t="s">
        <v>371</v>
      </c>
      <c r="D2802" s="649" t="s">
        <v>934</v>
      </c>
      <c r="E2802" s="648"/>
      <c r="F2802" s="647" t="s">
        <v>1575</v>
      </c>
      <c r="G2802" s="648"/>
      <c r="H2802" s="651">
        <v>271</v>
      </c>
      <c r="I2802" s="1121">
        <v>8270</v>
      </c>
      <c r="J2802" s="652"/>
      <c r="K2802" s="1122">
        <f t="shared" si="159"/>
        <v>0</v>
      </c>
      <c r="L2802" s="1014">
        <f t="shared" si="160"/>
        <v>0</v>
      </c>
      <c r="M2802" s="1011">
        <f t="shared" si="161"/>
        <v>2241170</v>
      </c>
      <c r="N2802" s="648"/>
      <c r="O2802" s="648" t="s">
        <v>2316</v>
      </c>
      <c r="P2802" s="647" t="s">
        <v>483</v>
      </c>
      <c r="Q2802" s="647" t="s">
        <v>336</v>
      </c>
      <c r="R2802" s="647" t="s">
        <v>73</v>
      </c>
      <c r="S2802" s="647"/>
    </row>
    <row r="2803" spans="1:19" ht="20.25" customHeight="1">
      <c r="A2803" s="647" t="s">
        <v>741</v>
      </c>
      <c r="B2803" s="648" t="s">
        <v>3768</v>
      </c>
      <c r="C2803" s="647" t="s">
        <v>371</v>
      </c>
      <c r="D2803" s="649" t="s">
        <v>934</v>
      </c>
      <c r="E2803" s="648"/>
      <c r="F2803" s="647" t="s">
        <v>1379</v>
      </c>
      <c r="G2803" s="648"/>
      <c r="H2803" s="651">
        <v>271</v>
      </c>
      <c r="I2803" s="1121">
        <v>124255</v>
      </c>
      <c r="J2803" s="652"/>
      <c r="K2803" s="1122">
        <f t="shared" si="159"/>
        <v>0</v>
      </c>
      <c r="L2803" s="1014">
        <f t="shared" si="160"/>
        <v>0</v>
      </c>
      <c r="M2803" s="1011">
        <f t="shared" si="161"/>
        <v>33673105</v>
      </c>
      <c r="N2803" s="648"/>
      <c r="O2803" s="648" t="s">
        <v>3769</v>
      </c>
      <c r="P2803" s="647" t="s">
        <v>483</v>
      </c>
      <c r="Q2803" s="647" t="s">
        <v>585</v>
      </c>
      <c r="R2803" s="647" t="s">
        <v>73</v>
      </c>
      <c r="S2803" s="647"/>
    </row>
    <row r="2804" spans="1:19" ht="20.25" customHeight="1">
      <c r="A2804" s="647" t="s">
        <v>741</v>
      </c>
      <c r="B2804" s="648" t="s">
        <v>3768</v>
      </c>
      <c r="C2804" s="647" t="s">
        <v>371</v>
      </c>
      <c r="D2804" s="649" t="s">
        <v>934</v>
      </c>
      <c r="E2804" s="648"/>
      <c r="F2804" s="647" t="s">
        <v>81</v>
      </c>
      <c r="G2804" s="648"/>
      <c r="H2804" s="651">
        <v>271</v>
      </c>
      <c r="I2804" s="1121">
        <v>6792</v>
      </c>
      <c r="J2804" s="652"/>
      <c r="K2804" s="1122">
        <f t="shared" si="159"/>
        <v>0</v>
      </c>
      <c r="L2804" s="1014">
        <f t="shared" si="160"/>
        <v>0</v>
      </c>
      <c r="M2804" s="1011">
        <f t="shared" si="161"/>
        <v>1840632</v>
      </c>
      <c r="N2804" s="648"/>
      <c r="O2804" s="648" t="s">
        <v>3769</v>
      </c>
      <c r="P2804" s="647" t="s">
        <v>483</v>
      </c>
      <c r="Q2804" s="647" t="s">
        <v>336</v>
      </c>
      <c r="R2804" s="647" t="s">
        <v>73</v>
      </c>
      <c r="S2804" s="647"/>
    </row>
    <row r="2805" spans="1:19" ht="20.25" customHeight="1">
      <c r="A2805" s="647" t="s">
        <v>741</v>
      </c>
      <c r="B2805" s="648" t="s">
        <v>3768</v>
      </c>
      <c r="C2805" s="647" t="s">
        <v>371</v>
      </c>
      <c r="D2805" s="649" t="s">
        <v>934</v>
      </c>
      <c r="E2805" s="648"/>
      <c r="F2805" s="647" t="s">
        <v>1117</v>
      </c>
      <c r="G2805" s="648"/>
      <c r="H2805" s="651">
        <v>271</v>
      </c>
      <c r="I2805" s="1121">
        <v>10498</v>
      </c>
      <c r="J2805" s="652"/>
      <c r="K2805" s="1122">
        <f t="shared" si="159"/>
        <v>0</v>
      </c>
      <c r="L2805" s="1014">
        <f t="shared" si="160"/>
        <v>0</v>
      </c>
      <c r="M2805" s="1011">
        <f>I2805*H2805</f>
        <v>2844958</v>
      </c>
      <c r="N2805" s="648"/>
      <c r="O2805" s="648" t="s">
        <v>3769</v>
      </c>
      <c r="P2805" s="647" t="s">
        <v>483</v>
      </c>
      <c r="Q2805" s="647" t="s">
        <v>336</v>
      </c>
      <c r="R2805" s="647" t="s">
        <v>73</v>
      </c>
      <c r="S2805" s="647"/>
    </row>
    <row r="2806" spans="1:19" ht="20.25" customHeight="1">
      <c r="A2806" s="647" t="s">
        <v>741</v>
      </c>
      <c r="B2806" s="648" t="s">
        <v>3768</v>
      </c>
      <c r="C2806" s="647" t="s">
        <v>371</v>
      </c>
      <c r="D2806" s="649" t="s">
        <v>934</v>
      </c>
      <c r="E2806" s="648"/>
      <c r="F2806" s="647" t="s">
        <v>2716</v>
      </c>
      <c r="G2806" s="648"/>
      <c r="H2806" s="651">
        <v>271</v>
      </c>
      <c r="I2806" s="1121">
        <v>22238</v>
      </c>
      <c r="J2806" s="652"/>
      <c r="K2806" s="1122">
        <f t="shared" ref="K2806:K2855" si="168">IFERROR(J2806*H2806,"0")</f>
        <v>0</v>
      </c>
      <c r="L2806" s="1014">
        <f t="shared" ref="L2806:L2855" si="169">IFERROR(K2806/1000,"0")</f>
        <v>0</v>
      </c>
      <c r="M2806" s="1011">
        <f t="shared" ref="M2806:M2852" si="170">I2806*H2806</f>
        <v>6026498</v>
      </c>
      <c r="N2806" s="648"/>
      <c r="O2806" s="648" t="s">
        <v>3769</v>
      </c>
      <c r="P2806" s="647" t="s">
        <v>483</v>
      </c>
      <c r="Q2806" s="647" t="s">
        <v>336</v>
      </c>
      <c r="R2806" s="647" t="s">
        <v>73</v>
      </c>
      <c r="S2806" s="647"/>
    </row>
    <row r="2807" spans="1:19" ht="20.25" customHeight="1">
      <c r="A2807" s="647" t="s">
        <v>741</v>
      </c>
      <c r="B2807" s="648" t="s">
        <v>3768</v>
      </c>
      <c r="C2807" s="647" t="s">
        <v>371</v>
      </c>
      <c r="D2807" s="649" t="s">
        <v>934</v>
      </c>
      <c r="E2807" s="648"/>
      <c r="F2807" s="647" t="s">
        <v>1040</v>
      </c>
      <c r="G2807" s="648"/>
      <c r="H2807" s="651">
        <v>271</v>
      </c>
      <c r="I2807" s="1121">
        <v>88766</v>
      </c>
      <c r="J2807" s="652"/>
      <c r="K2807" s="1122">
        <f t="shared" si="168"/>
        <v>0</v>
      </c>
      <c r="L2807" s="1014">
        <f t="shared" si="169"/>
        <v>0</v>
      </c>
      <c r="M2807" s="1011">
        <f t="shared" si="170"/>
        <v>24055586</v>
      </c>
      <c r="N2807" s="648"/>
      <c r="O2807" s="648" t="s">
        <v>3769</v>
      </c>
      <c r="P2807" s="647" t="s">
        <v>483</v>
      </c>
      <c r="Q2807" s="647" t="s">
        <v>336</v>
      </c>
      <c r="R2807" s="647" t="s">
        <v>73</v>
      </c>
      <c r="S2807" s="647"/>
    </row>
    <row r="2808" spans="1:19" ht="20.25" customHeight="1">
      <c r="A2808" s="647" t="s">
        <v>741</v>
      </c>
      <c r="B2808" s="648" t="s">
        <v>3768</v>
      </c>
      <c r="C2808" s="647" t="s">
        <v>371</v>
      </c>
      <c r="D2808" s="649" t="s">
        <v>934</v>
      </c>
      <c r="E2808" s="648"/>
      <c r="F2808" s="647" t="s">
        <v>2715</v>
      </c>
      <c r="G2808" s="648"/>
      <c r="H2808" s="651">
        <v>271</v>
      </c>
      <c r="I2808" s="1121">
        <v>9451</v>
      </c>
      <c r="J2808" s="652"/>
      <c r="K2808" s="1122">
        <f t="shared" si="168"/>
        <v>0</v>
      </c>
      <c r="L2808" s="1014">
        <f t="shared" si="169"/>
        <v>0</v>
      </c>
      <c r="M2808" s="1011">
        <f t="shared" si="170"/>
        <v>2561221</v>
      </c>
      <c r="N2808" s="648"/>
      <c r="O2808" s="648" t="s">
        <v>3769</v>
      </c>
      <c r="P2808" s="647" t="s">
        <v>483</v>
      </c>
      <c r="Q2808" s="647" t="s">
        <v>336</v>
      </c>
      <c r="R2808" s="647" t="s">
        <v>73</v>
      </c>
      <c r="S2808" s="647"/>
    </row>
    <row r="2809" spans="1:19" ht="20.25" customHeight="1">
      <c r="A2809" s="647" t="s">
        <v>741</v>
      </c>
      <c r="B2809" s="648" t="s">
        <v>3768</v>
      </c>
      <c r="C2809" s="647" t="s">
        <v>371</v>
      </c>
      <c r="D2809" s="649" t="s">
        <v>934</v>
      </c>
      <c r="E2809" s="648"/>
      <c r="F2809" s="647" t="s">
        <v>77</v>
      </c>
      <c r="G2809" s="648"/>
      <c r="H2809" s="651">
        <v>273</v>
      </c>
      <c r="I2809" s="1121">
        <v>79000</v>
      </c>
      <c r="J2809" s="652"/>
      <c r="K2809" s="1122">
        <f t="shared" si="168"/>
        <v>0</v>
      </c>
      <c r="L2809" s="1014">
        <f t="shared" si="169"/>
        <v>0</v>
      </c>
      <c r="M2809" s="1011">
        <f t="shared" si="170"/>
        <v>21567000</v>
      </c>
      <c r="N2809" s="648"/>
      <c r="O2809" s="648" t="s">
        <v>535</v>
      </c>
      <c r="P2809" s="647" t="s">
        <v>483</v>
      </c>
      <c r="Q2809" s="647" t="s">
        <v>278</v>
      </c>
      <c r="R2809" s="647" t="s">
        <v>73</v>
      </c>
      <c r="S2809" s="647"/>
    </row>
    <row r="2810" spans="1:19" ht="20.25" customHeight="1">
      <c r="A2810" s="647" t="s">
        <v>741</v>
      </c>
      <c r="B2810" s="648" t="s">
        <v>3768</v>
      </c>
      <c r="C2810" s="647" t="s">
        <v>371</v>
      </c>
      <c r="D2810" s="649" t="s">
        <v>934</v>
      </c>
      <c r="E2810" s="648"/>
      <c r="F2810" s="647" t="s">
        <v>3770</v>
      </c>
      <c r="G2810" s="648"/>
      <c r="H2810" s="651">
        <v>271</v>
      </c>
      <c r="I2810" s="1121">
        <v>55000</v>
      </c>
      <c r="J2810" s="652"/>
      <c r="K2810" s="1122">
        <f t="shared" si="168"/>
        <v>0</v>
      </c>
      <c r="L2810" s="1014">
        <f>IFERROR(K2810/1000,"0")</f>
        <v>0</v>
      </c>
      <c r="M2810" s="1011">
        <f t="shared" si="170"/>
        <v>14905000</v>
      </c>
      <c r="N2810" s="648"/>
      <c r="O2810" s="648"/>
      <c r="P2810" s="647" t="s">
        <v>483</v>
      </c>
      <c r="Q2810" s="647" t="s">
        <v>336</v>
      </c>
      <c r="R2810" s="647" t="s">
        <v>73</v>
      </c>
      <c r="S2810" s="647"/>
    </row>
    <row r="2811" spans="1:19" ht="20.25" customHeight="1">
      <c r="A2811" s="647" t="s">
        <v>741</v>
      </c>
      <c r="B2811" s="648" t="s">
        <v>3768</v>
      </c>
      <c r="C2811" s="647" t="s">
        <v>371</v>
      </c>
      <c r="D2811" s="649" t="s">
        <v>934</v>
      </c>
      <c r="E2811" s="648"/>
      <c r="F2811" s="647" t="s">
        <v>3850</v>
      </c>
      <c r="G2811" s="648"/>
      <c r="H2811" s="651">
        <v>1</v>
      </c>
      <c r="I2811" s="1121">
        <v>94628</v>
      </c>
      <c r="J2811" s="652"/>
      <c r="K2811" s="1122">
        <f t="shared" si="168"/>
        <v>0</v>
      </c>
      <c r="L2811" s="1014">
        <f t="shared" si="169"/>
        <v>0</v>
      </c>
      <c r="M2811" s="1011">
        <f t="shared" si="170"/>
        <v>94628</v>
      </c>
      <c r="N2811" s="648"/>
      <c r="O2811" s="648" t="s">
        <v>2226</v>
      </c>
      <c r="P2811" s="647" t="s">
        <v>483</v>
      </c>
      <c r="Q2811" s="647" t="s">
        <v>628</v>
      </c>
      <c r="R2811" s="647" t="s">
        <v>68</v>
      </c>
      <c r="S2811" s="647"/>
    </row>
    <row r="2812" spans="1:19" ht="20.25" customHeight="1">
      <c r="A2812" s="647" t="s">
        <v>741</v>
      </c>
      <c r="B2812" s="648" t="s">
        <v>3768</v>
      </c>
      <c r="C2812" s="647" t="s">
        <v>371</v>
      </c>
      <c r="D2812" s="649" t="s">
        <v>934</v>
      </c>
      <c r="E2812" s="648"/>
      <c r="F2812" s="647" t="s">
        <v>1643</v>
      </c>
      <c r="G2812" s="648"/>
      <c r="H2812" s="651">
        <v>1</v>
      </c>
      <c r="I2812" s="1121">
        <v>13447</v>
      </c>
      <c r="J2812" s="652"/>
      <c r="K2812" s="1122">
        <f t="shared" si="168"/>
        <v>0</v>
      </c>
      <c r="L2812" s="1014">
        <f t="shared" si="169"/>
        <v>0</v>
      </c>
      <c r="M2812" s="1011">
        <f t="shared" si="170"/>
        <v>13447</v>
      </c>
      <c r="N2812" s="648"/>
      <c r="O2812" s="648" t="s">
        <v>2226</v>
      </c>
      <c r="P2812" s="647" t="s">
        <v>483</v>
      </c>
      <c r="Q2812" s="647" t="s">
        <v>336</v>
      </c>
      <c r="R2812" s="647" t="s">
        <v>73</v>
      </c>
      <c r="S2812" s="647"/>
    </row>
    <row r="2813" spans="1:19" ht="20.25" customHeight="1">
      <c r="A2813" s="647" t="s">
        <v>741</v>
      </c>
      <c r="B2813" s="648" t="s">
        <v>3768</v>
      </c>
      <c r="C2813" s="647" t="s">
        <v>371</v>
      </c>
      <c r="D2813" s="649" t="s">
        <v>934</v>
      </c>
      <c r="E2813" s="648"/>
      <c r="F2813" s="647" t="s">
        <v>662</v>
      </c>
      <c r="G2813" s="648"/>
      <c r="H2813" s="651">
        <v>2</v>
      </c>
      <c r="I2813" s="1121">
        <v>47284</v>
      </c>
      <c r="J2813" s="652"/>
      <c r="K2813" s="1122">
        <f t="shared" si="168"/>
        <v>0</v>
      </c>
      <c r="L2813" s="1014">
        <f t="shared" si="169"/>
        <v>0</v>
      </c>
      <c r="M2813" s="1011">
        <f t="shared" si="170"/>
        <v>94568</v>
      </c>
      <c r="N2813" s="648"/>
      <c r="O2813" s="648" t="s">
        <v>3771</v>
      </c>
      <c r="P2813" s="647" t="s">
        <v>483</v>
      </c>
      <c r="Q2813" s="647" t="s">
        <v>270</v>
      </c>
      <c r="R2813" s="647" t="s">
        <v>68</v>
      </c>
      <c r="S2813" s="647"/>
    </row>
    <row r="2814" spans="1:19" ht="20.25" customHeight="1">
      <c r="A2814" s="647" t="s">
        <v>741</v>
      </c>
      <c r="B2814" s="648" t="s">
        <v>3768</v>
      </c>
      <c r="C2814" s="647" t="s">
        <v>371</v>
      </c>
      <c r="D2814" s="649" t="s">
        <v>934</v>
      </c>
      <c r="E2814" s="648"/>
      <c r="F2814" s="647" t="s">
        <v>778</v>
      </c>
      <c r="G2814" s="648"/>
      <c r="H2814" s="651">
        <v>2</v>
      </c>
      <c r="I2814" s="1121">
        <v>103000</v>
      </c>
      <c r="J2814" s="652"/>
      <c r="K2814" s="1122">
        <f t="shared" si="168"/>
        <v>0</v>
      </c>
      <c r="L2814" s="1014">
        <f t="shared" si="169"/>
        <v>0</v>
      </c>
      <c r="M2814" s="1011">
        <f t="shared" si="170"/>
        <v>206000</v>
      </c>
      <c r="N2814" s="648"/>
      <c r="O2814" s="648"/>
      <c r="P2814" s="647" t="s">
        <v>483</v>
      </c>
      <c r="Q2814" s="647" t="s">
        <v>336</v>
      </c>
      <c r="R2814" s="647" t="s">
        <v>73</v>
      </c>
      <c r="S2814" s="647"/>
    </row>
    <row r="2815" spans="1:19" ht="20.25" customHeight="1">
      <c r="A2815" s="647" t="s">
        <v>3772</v>
      </c>
      <c r="B2815" s="648" t="s">
        <v>3773</v>
      </c>
      <c r="C2815" s="647" t="s">
        <v>425</v>
      </c>
      <c r="D2815" s="649" t="s">
        <v>1146</v>
      </c>
      <c r="E2815" s="648"/>
      <c r="F2815" s="647" t="s">
        <v>1276</v>
      </c>
      <c r="G2815" s="648"/>
      <c r="H2815" s="651">
        <v>10</v>
      </c>
      <c r="I2815" s="1121">
        <v>549115</v>
      </c>
      <c r="J2815" s="652"/>
      <c r="K2815" s="1122">
        <f t="shared" si="168"/>
        <v>0</v>
      </c>
      <c r="L2815" s="1014">
        <f t="shared" si="169"/>
        <v>0</v>
      </c>
      <c r="M2815" s="1011">
        <f t="shared" si="170"/>
        <v>5491150</v>
      </c>
      <c r="N2815" s="648"/>
      <c r="O2815" s="648"/>
      <c r="P2815" s="647" t="s">
        <v>372</v>
      </c>
      <c r="Q2815" s="647" t="s">
        <v>343</v>
      </c>
      <c r="R2815" s="647" t="s">
        <v>60</v>
      </c>
      <c r="S2815" s="647"/>
    </row>
    <row r="2816" spans="1:19" ht="20.25" customHeight="1">
      <c r="A2816" s="647" t="s">
        <v>3772</v>
      </c>
      <c r="B2816" s="648" t="s">
        <v>3773</v>
      </c>
      <c r="C2816" s="647" t="s">
        <v>425</v>
      </c>
      <c r="D2816" s="649" t="s">
        <v>1146</v>
      </c>
      <c r="E2816" s="648"/>
      <c r="F2816" s="647" t="s">
        <v>880</v>
      </c>
      <c r="G2816" s="648"/>
      <c r="H2816" s="651">
        <v>10</v>
      </c>
      <c r="I2816" s="1121">
        <v>3163</v>
      </c>
      <c r="J2816" s="652"/>
      <c r="K2816" s="1122">
        <f t="shared" si="168"/>
        <v>0</v>
      </c>
      <c r="L2816" s="1014">
        <f t="shared" si="169"/>
        <v>0</v>
      </c>
      <c r="M2816" s="1011">
        <f t="shared" si="170"/>
        <v>31630</v>
      </c>
      <c r="N2816" s="648"/>
      <c r="O2816" s="648"/>
      <c r="P2816" s="647" t="s">
        <v>372</v>
      </c>
      <c r="Q2816" s="647" t="s">
        <v>336</v>
      </c>
      <c r="R2816" s="647" t="s">
        <v>73</v>
      </c>
      <c r="S2816" s="647"/>
    </row>
    <row r="2817" spans="1:19" ht="20.25" customHeight="1">
      <c r="A2817" s="647" t="s">
        <v>3772</v>
      </c>
      <c r="B2817" s="648" t="s">
        <v>3773</v>
      </c>
      <c r="C2817" s="647" t="s">
        <v>425</v>
      </c>
      <c r="D2817" s="649" t="s">
        <v>1146</v>
      </c>
      <c r="E2817" s="648"/>
      <c r="F2817" s="647" t="s">
        <v>1090</v>
      </c>
      <c r="G2817" s="648"/>
      <c r="H2817" s="651">
        <v>10</v>
      </c>
      <c r="I2817" s="1121">
        <v>98738</v>
      </c>
      <c r="J2817" s="652"/>
      <c r="K2817" s="1122">
        <f t="shared" si="168"/>
        <v>0</v>
      </c>
      <c r="L2817" s="1014">
        <f t="shared" si="169"/>
        <v>0</v>
      </c>
      <c r="M2817" s="1011">
        <f t="shared" si="170"/>
        <v>987380</v>
      </c>
      <c r="N2817" s="648"/>
      <c r="O2817" s="648"/>
      <c r="P2817" s="647" t="s">
        <v>372</v>
      </c>
      <c r="Q2817" s="647" t="s">
        <v>344</v>
      </c>
      <c r="R2817" s="647" t="s">
        <v>60</v>
      </c>
      <c r="S2817" s="647"/>
    </row>
    <row r="2818" spans="1:19" ht="20.25" customHeight="1">
      <c r="A2818" s="647" t="s">
        <v>3772</v>
      </c>
      <c r="B2818" s="648" t="s">
        <v>3773</v>
      </c>
      <c r="C2818" s="647" t="s">
        <v>425</v>
      </c>
      <c r="D2818" s="649" t="s">
        <v>1146</v>
      </c>
      <c r="E2818" s="648"/>
      <c r="F2818" s="647" t="s">
        <v>440</v>
      </c>
      <c r="G2818" s="648"/>
      <c r="H2818" s="651">
        <v>70</v>
      </c>
      <c r="I2818" s="1121">
        <v>208076</v>
      </c>
      <c r="J2818" s="652"/>
      <c r="K2818" s="1122">
        <f t="shared" si="168"/>
        <v>0</v>
      </c>
      <c r="L2818" s="1014">
        <f t="shared" si="169"/>
        <v>0</v>
      </c>
      <c r="M2818" s="1011">
        <f t="shared" si="170"/>
        <v>14565320</v>
      </c>
      <c r="N2818" s="648"/>
      <c r="O2818" s="648"/>
      <c r="P2818" s="647" t="s">
        <v>372</v>
      </c>
      <c r="Q2818" s="647" t="s">
        <v>327</v>
      </c>
      <c r="R2818" s="647" t="s">
        <v>60</v>
      </c>
      <c r="S2818" s="647"/>
    </row>
    <row r="2819" spans="1:19" ht="20.25" customHeight="1">
      <c r="A2819" s="647" t="s">
        <v>3772</v>
      </c>
      <c r="B2819" s="648" t="s">
        <v>3773</v>
      </c>
      <c r="C2819" s="647" t="s">
        <v>425</v>
      </c>
      <c r="D2819" s="649" t="s">
        <v>1146</v>
      </c>
      <c r="E2819" s="648"/>
      <c r="F2819" s="647" t="s">
        <v>880</v>
      </c>
      <c r="G2819" s="648"/>
      <c r="H2819" s="651">
        <v>70</v>
      </c>
      <c r="I2819" s="1121">
        <v>3257</v>
      </c>
      <c r="J2819" s="652"/>
      <c r="K2819" s="1122">
        <f t="shared" si="168"/>
        <v>0</v>
      </c>
      <c r="L2819" s="1014">
        <f t="shared" si="169"/>
        <v>0</v>
      </c>
      <c r="M2819" s="1011">
        <f t="shared" si="170"/>
        <v>227990</v>
      </c>
      <c r="N2819" s="648"/>
      <c r="O2819" s="648"/>
      <c r="P2819" s="647" t="s">
        <v>372</v>
      </c>
      <c r="Q2819" s="647" t="s">
        <v>336</v>
      </c>
      <c r="R2819" s="647" t="s">
        <v>73</v>
      </c>
      <c r="S2819" s="647"/>
    </row>
    <row r="2820" spans="1:19" ht="20.25" customHeight="1">
      <c r="A2820" s="647" t="s">
        <v>3772</v>
      </c>
      <c r="B2820" s="648" t="s">
        <v>3773</v>
      </c>
      <c r="C2820" s="647" t="s">
        <v>425</v>
      </c>
      <c r="D2820" s="649" t="s">
        <v>1146</v>
      </c>
      <c r="E2820" s="648"/>
      <c r="F2820" s="647" t="s">
        <v>267</v>
      </c>
      <c r="G2820" s="648"/>
      <c r="H2820" s="651">
        <v>70</v>
      </c>
      <c r="I2820" s="1121">
        <v>69300</v>
      </c>
      <c r="J2820" s="652"/>
      <c r="K2820" s="1122">
        <f t="shared" si="168"/>
        <v>0</v>
      </c>
      <c r="L2820" s="1014">
        <f t="shared" si="169"/>
        <v>0</v>
      </c>
      <c r="M2820" s="1011">
        <f t="shared" si="170"/>
        <v>4851000</v>
      </c>
      <c r="N2820" s="648"/>
      <c r="O2820" s="648"/>
      <c r="P2820" s="647" t="s">
        <v>372</v>
      </c>
      <c r="Q2820" s="647" t="s">
        <v>344</v>
      </c>
      <c r="R2820" s="647" t="s">
        <v>60</v>
      </c>
      <c r="S2820" s="647"/>
    </row>
    <row r="2821" spans="1:19" ht="20.25" customHeight="1">
      <c r="A2821" s="647" t="s">
        <v>3772</v>
      </c>
      <c r="B2821" s="648" t="s">
        <v>3773</v>
      </c>
      <c r="C2821" s="647" t="s">
        <v>425</v>
      </c>
      <c r="D2821" s="649" t="s">
        <v>1146</v>
      </c>
      <c r="E2821" s="648"/>
      <c r="F2821" s="647" t="s">
        <v>612</v>
      </c>
      <c r="G2821" s="648"/>
      <c r="H2821" s="651">
        <v>80</v>
      </c>
      <c r="I2821" s="1121">
        <v>39767</v>
      </c>
      <c r="J2821" s="652"/>
      <c r="K2821" s="1122">
        <f t="shared" si="168"/>
        <v>0</v>
      </c>
      <c r="L2821" s="1014">
        <f t="shared" si="169"/>
        <v>0</v>
      </c>
      <c r="M2821" s="1011">
        <f t="shared" si="170"/>
        <v>3181360</v>
      </c>
      <c r="N2821" s="648"/>
      <c r="O2821" s="648"/>
      <c r="P2821" s="647" t="s">
        <v>372</v>
      </c>
      <c r="Q2821" s="647" t="s">
        <v>336</v>
      </c>
      <c r="R2821" s="647" t="s">
        <v>73</v>
      </c>
      <c r="S2821" s="647"/>
    </row>
    <row r="2822" spans="1:19" ht="20.25" customHeight="1">
      <c r="A2822" s="647" t="s">
        <v>3772</v>
      </c>
      <c r="B2822" s="648" t="s">
        <v>3773</v>
      </c>
      <c r="C2822" s="647" t="s">
        <v>425</v>
      </c>
      <c r="D2822" s="649" t="s">
        <v>1146</v>
      </c>
      <c r="E2822" s="648"/>
      <c r="F2822" s="647" t="s">
        <v>1066</v>
      </c>
      <c r="G2822" s="648"/>
      <c r="H2822" s="651">
        <v>80</v>
      </c>
      <c r="I2822" s="1121">
        <v>110465</v>
      </c>
      <c r="J2822" s="652"/>
      <c r="K2822" s="1122">
        <f t="shared" si="168"/>
        <v>0</v>
      </c>
      <c r="L2822" s="1014">
        <f t="shared" si="169"/>
        <v>0</v>
      </c>
      <c r="M2822" s="1011">
        <f t="shared" si="170"/>
        <v>8837200</v>
      </c>
      <c r="N2822" s="648"/>
      <c r="O2822" s="648"/>
      <c r="P2822" s="647" t="s">
        <v>372</v>
      </c>
      <c r="Q2822" s="647" t="s">
        <v>361</v>
      </c>
      <c r="R2822" s="647" t="s">
        <v>68</v>
      </c>
      <c r="S2822" s="647"/>
    </row>
    <row r="2823" spans="1:19" ht="20.25" customHeight="1">
      <c r="A2823" s="647" t="s">
        <v>3772</v>
      </c>
      <c r="B2823" s="648" t="s">
        <v>3773</v>
      </c>
      <c r="C2823" s="647" t="s">
        <v>425</v>
      </c>
      <c r="D2823" s="649" t="s">
        <v>1146</v>
      </c>
      <c r="E2823" s="648"/>
      <c r="F2823" s="647" t="s">
        <v>768</v>
      </c>
      <c r="G2823" s="648"/>
      <c r="H2823" s="651">
        <v>24</v>
      </c>
      <c r="I2823" s="1121">
        <v>218329</v>
      </c>
      <c r="J2823" s="652"/>
      <c r="K2823" s="1122">
        <f t="shared" si="168"/>
        <v>0</v>
      </c>
      <c r="L2823" s="1014">
        <f t="shared" si="169"/>
        <v>0</v>
      </c>
      <c r="M2823" s="1011">
        <f t="shared" si="170"/>
        <v>5239896</v>
      </c>
      <c r="N2823" s="648"/>
      <c r="O2823" s="648" t="s">
        <v>3774</v>
      </c>
      <c r="P2823" s="647" t="s">
        <v>372</v>
      </c>
      <c r="Q2823" s="647" t="s">
        <v>364</v>
      </c>
      <c r="R2823" s="647" t="s">
        <v>60</v>
      </c>
      <c r="S2823" s="647"/>
    </row>
    <row r="2824" spans="1:19" ht="20.25" customHeight="1">
      <c r="A2824" s="647" t="s">
        <v>3772</v>
      </c>
      <c r="B2824" s="648" t="s">
        <v>3773</v>
      </c>
      <c r="C2824" s="647" t="s">
        <v>425</v>
      </c>
      <c r="D2824" s="649" t="s">
        <v>1146</v>
      </c>
      <c r="E2824" s="648"/>
      <c r="F2824" s="647" t="s">
        <v>401</v>
      </c>
      <c r="G2824" s="648"/>
      <c r="H2824" s="651">
        <v>60</v>
      </c>
      <c r="I2824" s="1121">
        <v>73892</v>
      </c>
      <c r="J2824" s="652"/>
      <c r="K2824" s="1122">
        <f t="shared" si="168"/>
        <v>0</v>
      </c>
      <c r="L2824" s="1014">
        <f t="shared" si="169"/>
        <v>0</v>
      </c>
      <c r="M2824" s="1011">
        <f t="shared" si="170"/>
        <v>4433520</v>
      </c>
      <c r="N2824" s="648"/>
      <c r="O2824" s="648"/>
      <c r="P2824" s="647" t="s">
        <v>372</v>
      </c>
      <c r="Q2824" s="647" t="s">
        <v>344</v>
      </c>
      <c r="R2824" s="647" t="s">
        <v>60</v>
      </c>
      <c r="S2824" s="647"/>
    </row>
    <row r="2825" spans="1:19" ht="20.25" customHeight="1">
      <c r="A2825" s="647" t="s">
        <v>3772</v>
      </c>
      <c r="B2825" s="648" t="s">
        <v>3773</v>
      </c>
      <c r="C2825" s="647" t="s">
        <v>425</v>
      </c>
      <c r="D2825" s="649" t="s">
        <v>1146</v>
      </c>
      <c r="E2825" s="648"/>
      <c r="F2825" s="647" t="s">
        <v>450</v>
      </c>
      <c r="G2825" s="648"/>
      <c r="H2825" s="651">
        <v>60</v>
      </c>
      <c r="I2825" s="1121">
        <v>63000</v>
      </c>
      <c r="J2825" s="652"/>
      <c r="K2825" s="1122">
        <f t="shared" si="168"/>
        <v>0</v>
      </c>
      <c r="L2825" s="1014">
        <f t="shared" si="169"/>
        <v>0</v>
      </c>
      <c r="M2825" s="1011">
        <f t="shared" si="170"/>
        <v>3780000</v>
      </c>
      <c r="N2825" s="648"/>
      <c r="O2825" s="648"/>
      <c r="P2825" s="647" t="s">
        <v>372</v>
      </c>
      <c r="Q2825" s="647" t="s">
        <v>271</v>
      </c>
      <c r="R2825" s="647" t="s">
        <v>73</v>
      </c>
      <c r="S2825" s="647"/>
    </row>
    <row r="2826" spans="1:19" ht="20.25" customHeight="1">
      <c r="A2826" s="647" t="s">
        <v>3772</v>
      </c>
      <c r="B2826" s="648" t="s">
        <v>3773</v>
      </c>
      <c r="C2826" s="647" t="s">
        <v>425</v>
      </c>
      <c r="D2826" s="649" t="s">
        <v>1146</v>
      </c>
      <c r="E2826" s="648"/>
      <c r="F2826" s="647" t="s">
        <v>669</v>
      </c>
      <c r="G2826" s="648"/>
      <c r="H2826" s="651">
        <v>12</v>
      </c>
      <c r="I2826" s="1121">
        <v>111158</v>
      </c>
      <c r="J2826" s="652"/>
      <c r="K2826" s="1122">
        <f t="shared" si="168"/>
        <v>0</v>
      </c>
      <c r="L2826" s="1014">
        <f t="shared" si="169"/>
        <v>0</v>
      </c>
      <c r="M2826" s="1011">
        <f t="shared" si="170"/>
        <v>1333896</v>
      </c>
      <c r="N2826" s="648"/>
      <c r="O2826" s="648"/>
      <c r="P2826" s="647" t="s">
        <v>372</v>
      </c>
      <c r="Q2826" s="647" t="s">
        <v>628</v>
      </c>
      <c r="R2826" s="647" t="s">
        <v>60</v>
      </c>
      <c r="S2826" s="647"/>
    </row>
    <row r="2827" spans="1:19" ht="20.25" customHeight="1">
      <c r="A2827" s="647" t="s">
        <v>3772</v>
      </c>
      <c r="B2827" s="648" t="s">
        <v>3773</v>
      </c>
      <c r="C2827" s="647" t="s">
        <v>425</v>
      </c>
      <c r="D2827" s="649" t="s">
        <v>1146</v>
      </c>
      <c r="E2827" s="648"/>
      <c r="F2827" s="647" t="s">
        <v>1643</v>
      </c>
      <c r="G2827" s="648"/>
      <c r="H2827" s="651">
        <v>12</v>
      </c>
      <c r="I2827" s="1121">
        <v>13642</v>
      </c>
      <c r="J2827" s="652"/>
      <c r="K2827" s="1122">
        <f t="shared" si="168"/>
        <v>0</v>
      </c>
      <c r="L2827" s="1014">
        <f t="shared" si="169"/>
        <v>0</v>
      </c>
      <c r="M2827" s="1011">
        <f t="shared" si="170"/>
        <v>163704</v>
      </c>
      <c r="N2827" s="648"/>
      <c r="O2827" s="648"/>
      <c r="P2827" s="647" t="s">
        <v>372</v>
      </c>
      <c r="Q2827" s="647" t="s">
        <v>336</v>
      </c>
      <c r="R2827" s="647" t="s">
        <v>73</v>
      </c>
      <c r="S2827" s="647"/>
    </row>
    <row r="2828" spans="1:19" ht="20.25" customHeight="1">
      <c r="A2828" s="647" t="s">
        <v>3772</v>
      </c>
      <c r="B2828" s="648" t="s">
        <v>3773</v>
      </c>
      <c r="C2828" s="647" t="s">
        <v>425</v>
      </c>
      <c r="D2828" s="649" t="s">
        <v>1146</v>
      </c>
      <c r="E2828" s="648"/>
      <c r="F2828" s="647" t="s">
        <v>3775</v>
      </c>
      <c r="G2828" s="648"/>
      <c r="H2828" s="651">
        <v>164</v>
      </c>
      <c r="I2828" s="1121">
        <v>4534</v>
      </c>
      <c r="J2828" s="652"/>
      <c r="K2828" s="1122">
        <f t="shared" si="168"/>
        <v>0</v>
      </c>
      <c r="L2828" s="1014">
        <f t="shared" si="169"/>
        <v>0</v>
      </c>
      <c r="M2828" s="1011">
        <f t="shared" si="170"/>
        <v>743576</v>
      </c>
      <c r="N2828" s="648"/>
      <c r="O2828" s="648"/>
      <c r="P2828" s="647" t="s">
        <v>372</v>
      </c>
      <c r="Q2828" s="647" t="s">
        <v>336</v>
      </c>
      <c r="R2828" s="647" t="s">
        <v>73</v>
      </c>
      <c r="S2828" s="647"/>
    </row>
    <row r="2829" spans="1:19" ht="20.25" customHeight="1">
      <c r="A2829" s="647" t="s">
        <v>3772</v>
      </c>
      <c r="B2829" s="648" t="s">
        <v>3773</v>
      </c>
      <c r="C2829" s="647" t="s">
        <v>425</v>
      </c>
      <c r="D2829" s="649" t="s">
        <v>1146</v>
      </c>
      <c r="E2829" s="648"/>
      <c r="F2829" s="647" t="s">
        <v>956</v>
      </c>
      <c r="G2829" s="648"/>
      <c r="H2829" s="651">
        <v>164</v>
      </c>
      <c r="I2829" s="1121">
        <v>94466</v>
      </c>
      <c r="J2829" s="652"/>
      <c r="K2829" s="1122">
        <f t="shared" si="168"/>
        <v>0</v>
      </c>
      <c r="L2829" s="1014">
        <f t="shared" si="169"/>
        <v>0</v>
      </c>
      <c r="M2829" s="1011">
        <f t="shared" si="170"/>
        <v>15492424</v>
      </c>
      <c r="N2829" s="648"/>
      <c r="O2829" s="648"/>
      <c r="P2829" s="647" t="s">
        <v>372</v>
      </c>
      <c r="Q2829" s="647" t="s">
        <v>358</v>
      </c>
      <c r="R2829" s="647" t="s">
        <v>73</v>
      </c>
      <c r="S2829" s="647"/>
    </row>
    <row r="2830" spans="1:19" ht="20.25" customHeight="1">
      <c r="A2830" s="647" t="s">
        <v>110</v>
      </c>
      <c r="B2830" s="648" t="s">
        <v>3776</v>
      </c>
      <c r="C2830" s="647" t="s">
        <v>64</v>
      </c>
      <c r="D2830" s="649" t="s">
        <v>469</v>
      </c>
      <c r="E2830" s="648"/>
      <c r="F2830" s="647" t="s">
        <v>440</v>
      </c>
      <c r="G2830" s="648"/>
      <c r="H2830" s="651">
        <v>80</v>
      </c>
      <c r="I2830" s="1121">
        <v>228488</v>
      </c>
      <c r="J2830" s="652"/>
      <c r="K2830" s="1122">
        <f t="shared" si="168"/>
        <v>0</v>
      </c>
      <c r="L2830" s="1014">
        <f t="shared" si="169"/>
        <v>0</v>
      </c>
      <c r="M2830" s="1011">
        <f t="shared" si="170"/>
        <v>18279040</v>
      </c>
      <c r="N2830" s="648"/>
      <c r="O2830" s="648" t="s">
        <v>3323</v>
      </c>
      <c r="P2830" s="647" t="s">
        <v>284</v>
      </c>
      <c r="Q2830" s="647" t="s">
        <v>327</v>
      </c>
      <c r="R2830" s="647" t="s">
        <v>60</v>
      </c>
      <c r="S2830" s="647"/>
    </row>
    <row r="2831" spans="1:19" ht="20.25" customHeight="1">
      <c r="A2831" s="647" t="s">
        <v>110</v>
      </c>
      <c r="B2831" s="648" t="s">
        <v>3776</v>
      </c>
      <c r="C2831" s="647" t="s">
        <v>64</v>
      </c>
      <c r="D2831" s="649" t="s">
        <v>469</v>
      </c>
      <c r="E2831" s="648"/>
      <c r="F2831" s="647" t="s">
        <v>880</v>
      </c>
      <c r="G2831" s="648"/>
      <c r="H2831" s="651">
        <v>80</v>
      </c>
      <c r="I2831" s="1121">
        <v>3576</v>
      </c>
      <c r="J2831" s="652"/>
      <c r="K2831" s="1122">
        <f t="shared" si="168"/>
        <v>0</v>
      </c>
      <c r="L2831" s="1014">
        <f t="shared" si="169"/>
        <v>0</v>
      </c>
      <c r="M2831" s="1011">
        <f t="shared" si="170"/>
        <v>286080</v>
      </c>
      <c r="N2831" s="648"/>
      <c r="O2831" s="648" t="s">
        <v>3323</v>
      </c>
      <c r="P2831" s="647" t="s">
        <v>284</v>
      </c>
      <c r="Q2831" s="647" t="s">
        <v>336</v>
      </c>
      <c r="R2831" s="647" t="s">
        <v>73</v>
      </c>
      <c r="S2831" s="647"/>
    </row>
    <row r="2832" spans="1:19" ht="20.25" customHeight="1">
      <c r="A2832" s="647" t="s">
        <v>110</v>
      </c>
      <c r="B2832" s="648" t="s">
        <v>3776</v>
      </c>
      <c r="C2832" s="647" t="s">
        <v>64</v>
      </c>
      <c r="D2832" s="649" t="s">
        <v>469</v>
      </c>
      <c r="E2832" s="648"/>
      <c r="F2832" s="647" t="s">
        <v>1066</v>
      </c>
      <c r="G2832" s="648"/>
      <c r="H2832" s="651">
        <v>2</v>
      </c>
      <c r="I2832" s="1121">
        <v>125000</v>
      </c>
      <c r="J2832" s="652"/>
      <c r="K2832" s="1122">
        <f t="shared" si="168"/>
        <v>0</v>
      </c>
      <c r="L2832" s="1014">
        <f t="shared" si="169"/>
        <v>0</v>
      </c>
      <c r="M2832" s="1011">
        <f t="shared" si="170"/>
        <v>250000</v>
      </c>
      <c r="N2832" s="648"/>
      <c r="O2832" s="648" t="s">
        <v>3777</v>
      </c>
      <c r="P2832" s="647" t="s">
        <v>284</v>
      </c>
      <c r="Q2832" s="647" t="s">
        <v>361</v>
      </c>
      <c r="R2832" s="647" t="s">
        <v>68</v>
      </c>
      <c r="S2832" s="647"/>
    </row>
    <row r="2833" spans="1:19" ht="20.25" customHeight="1">
      <c r="A2833" s="647" t="s">
        <v>110</v>
      </c>
      <c r="B2833" s="648" t="s">
        <v>3776</v>
      </c>
      <c r="C2833" s="647" t="s">
        <v>64</v>
      </c>
      <c r="D2833" s="649" t="s">
        <v>469</v>
      </c>
      <c r="E2833" s="648"/>
      <c r="F2833" s="647" t="s">
        <v>1065</v>
      </c>
      <c r="G2833" s="648"/>
      <c r="H2833" s="651">
        <v>2</v>
      </c>
      <c r="I2833" s="1121">
        <v>49000</v>
      </c>
      <c r="J2833" s="652"/>
      <c r="K2833" s="1122">
        <f t="shared" si="168"/>
        <v>0</v>
      </c>
      <c r="L2833" s="1014">
        <f t="shared" si="169"/>
        <v>0</v>
      </c>
      <c r="M2833" s="1011">
        <f t="shared" si="170"/>
        <v>98000</v>
      </c>
      <c r="N2833" s="648"/>
      <c r="O2833" s="648" t="s">
        <v>3777</v>
      </c>
      <c r="P2833" s="647" t="s">
        <v>284</v>
      </c>
      <c r="Q2833" s="647" t="s">
        <v>336</v>
      </c>
      <c r="R2833" s="647" t="s">
        <v>73</v>
      </c>
      <c r="S2833" s="647"/>
    </row>
    <row r="2834" spans="1:19" ht="20.25" customHeight="1">
      <c r="A2834" s="647" t="s">
        <v>110</v>
      </c>
      <c r="B2834" s="648" t="s">
        <v>3776</v>
      </c>
      <c r="C2834" s="647" t="s">
        <v>64</v>
      </c>
      <c r="D2834" s="649" t="s">
        <v>469</v>
      </c>
      <c r="E2834" s="648"/>
      <c r="F2834" s="647" t="s">
        <v>615</v>
      </c>
      <c r="G2834" s="648"/>
      <c r="H2834" s="651">
        <v>35</v>
      </c>
      <c r="I2834" s="1121">
        <v>182631</v>
      </c>
      <c r="J2834" s="652"/>
      <c r="K2834" s="1122">
        <f t="shared" si="168"/>
        <v>0</v>
      </c>
      <c r="L2834" s="1014">
        <f t="shared" si="169"/>
        <v>0</v>
      </c>
      <c r="M2834" s="1011">
        <f t="shared" si="170"/>
        <v>6392085</v>
      </c>
      <c r="N2834" s="648"/>
      <c r="O2834" s="648" t="s">
        <v>614</v>
      </c>
      <c r="P2834" s="647" t="s">
        <v>284</v>
      </c>
      <c r="Q2834" s="647" t="s">
        <v>364</v>
      </c>
      <c r="R2834" s="647" t="s">
        <v>60</v>
      </c>
      <c r="S2834" s="647"/>
    </row>
    <row r="2835" spans="1:19" ht="20.25" customHeight="1">
      <c r="A2835" s="647" t="s">
        <v>110</v>
      </c>
      <c r="B2835" s="648" t="s">
        <v>3776</v>
      </c>
      <c r="C2835" s="647" t="s">
        <v>64</v>
      </c>
      <c r="D2835" s="649" t="s">
        <v>469</v>
      </c>
      <c r="E2835" s="648"/>
      <c r="F2835" s="647" t="s">
        <v>401</v>
      </c>
      <c r="G2835" s="648"/>
      <c r="H2835" s="651">
        <v>52</v>
      </c>
      <c r="I2835" s="1121">
        <v>78239</v>
      </c>
      <c r="J2835" s="652"/>
      <c r="K2835" s="1122">
        <f t="shared" si="168"/>
        <v>0</v>
      </c>
      <c r="L2835" s="1014">
        <f t="shared" si="169"/>
        <v>0</v>
      </c>
      <c r="M2835" s="1011">
        <f t="shared" si="170"/>
        <v>4068428</v>
      </c>
      <c r="N2835" s="648"/>
      <c r="O2835" s="648" t="s">
        <v>2615</v>
      </c>
      <c r="P2835" s="647" t="s">
        <v>284</v>
      </c>
      <c r="Q2835" s="647" t="s">
        <v>344</v>
      </c>
      <c r="R2835" s="647" t="s">
        <v>60</v>
      </c>
      <c r="S2835" s="647"/>
    </row>
    <row r="2836" spans="1:19" ht="20.25" customHeight="1">
      <c r="A2836" s="647" t="s">
        <v>110</v>
      </c>
      <c r="B2836" s="648" t="s">
        <v>3776</v>
      </c>
      <c r="C2836" s="647" t="s">
        <v>64</v>
      </c>
      <c r="D2836" s="649" t="s">
        <v>469</v>
      </c>
      <c r="E2836" s="648"/>
      <c r="F2836" s="647" t="s">
        <v>662</v>
      </c>
      <c r="G2836" s="648"/>
      <c r="H2836" s="651">
        <v>2</v>
      </c>
      <c r="I2836" s="1121">
        <v>43406</v>
      </c>
      <c r="J2836" s="652"/>
      <c r="K2836" s="1122">
        <f t="shared" si="168"/>
        <v>0</v>
      </c>
      <c r="L2836" s="1014">
        <f t="shared" si="169"/>
        <v>0</v>
      </c>
      <c r="M2836" s="1011">
        <f t="shared" si="170"/>
        <v>86812</v>
      </c>
      <c r="N2836" s="648"/>
      <c r="O2836" s="648" t="s">
        <v>3778</v>
      </c>
      <c r="P2836" s="647" t="s">
        <v>284</v>
      </c>
      <c r="Q2836" s="647" t="s">
        <v>270</v>
      </c>
      <c r="R2836" s="647" t="s">
        <v>68</v>
      </c>
      <c r="S2836" s="647"/>
    </row>
    <row r="2837" spans="1:19" ht="20.25" customHeight="1">
      <c r="A2837" s="647" t="s">
        <v>110</v>
      </c>
      <c r="B2837" s="648" t="s">
        <v>3776</v>
      </c>
      <c r="C2837" s="647" t="s">
        <v>64</v>
      </c>
      <c r="D2837" s="649" t="s">
        <v>469</v>
      </c>
      <c r="E2837" s="648"/>
      <c r="F2837" s="647" t="s">
        <v>669</v>
      </c>
      <c r="G2837" s="648"/>
      <c r="H2837" s="651">
        <v>5</v>
      </c>
      <c r="I2837" s="1121">
        <v>104211</v>
      </c>
      <c r="J2837" s="652"/>
      <c r="K2837" s="1122">
        <f t="shared" si="168"/>
        <v>0</v>
      </c>
      <c r="L2837" s="1014">
        <f t="shared" si="169"/>
        <v>0</v>
      </c>
      <c r="M2837" s="1011">
        <f t="shared" si="170"/>
        <v>521055</v>
      </c>
      <c r="N2837" s="648"/>
      <c r="O2837" s="648" t="s">
        <v>3779</v>
      </c>
      <c r="P2837" s="647" t="s">
        <v>284</v>
      </c>
      <c r="Q2837" s="647" t="s">
        <v>628</v>
      </c>
      <c r="R2837" s="647" t="s">
        <v>60</v>
      </c>
      <c r="S2837" s="647"/>
    </row>
    <row r="2838" spans="1:19" ht="20.25" customHeight="1">
      <c r="A2838" s="647" t="s">
        <v>110</v>
      </c>
      <c r="B2838" s="648" t="s">
        <v>3776</v>
      </c>
      <c r="C2838" s="647" t="s">
        <v>64</v>
      </c>
      <c r="D2838" s="649" t="s">
        <v>469</v>
      </c>
      <c r="E2838" s="648"/>
      <c r="F2838" s="647" t="s">
        <v>1643</v>
      </c>
      <c r="G2838" s="648"/>
      <c r="H2838" s="651">
        <v>5</v>
      </c>
      <c r="I2838" s="1121">
        <v>12790</v>
      </c>
      <c r="J2838" s="652"/>
      <c r="K2838" s="1122">
        <f t="shared" si="168"/>
        <v>0</v>
      </c>
      <c r="L2838" s="1014">
        <f t="shared" si="169"/>
        <v>0</v>
      </c>
      <c r="M2838" s="1011">
        <f t="shared" si="170"/>
        <v>63950</v>
      </c>
      <c r="N2838" s="648"/>
      <c r="O2838" s="648" t="s">
        <v>3779</v>
      </c>
      <c r="P2838" s="647" t="s">
        <v>284</v>
      </c>
      <c r="Q2838" s="647" t="s">
        <v>336</v>
      </c>
      <c r="R2838" s="647" t="s">
        <v>73</v>
      </c>
      <c r="S2838" s="647"/>
    </row>
    <row r="2839" spans="1:19" ht="20.25" customHeight="1">
      <c r="A2839" s="647" t="s">
        <v>110</v>
      </c>
      <c r="B2839" s="648" t="s">
        <v>3776</v>
      </c>
      <c r="C2839" s="647" t="s">
        <v>64</v>
      </c>
      <c r="D2839" s="649" t="s">
        <v>469</v>
      </c>
      <c r="E2839" s="648"/>
      <c r="F2839" s="647" t="s">
        <v>2465</v>
      </c>
      <c r="G2839" s="648"/>
      <c r="H2839" s="651">
        <v>6</v>
      </c>
      <c r="I2839" s="1121">
        <v>47700</v>
      </c>
      <c r="J2839" s="652"/>
      <c r="K2839" s="1122">
        <f t="shared" si="168"/>
        <v>0</v>
      </c>
      <c r="L2839" s="1014">
        <f t="shared" si="169"/>
        <v>0</v>
      </c>
      <c r="M2839" s="1011">
        <f t="shared" si="170"/>
        <v>286200</v>
      </c>
      <c r="N2839" s="648"/>
      <c r="O2839" s="648"/>
      <c r="P2839" s="647" t="s">
        <v>284</v>
      </c>
      <c r="Q2839" s="647" t="s">
        <v>358</v>
      </c>
      <c r="R2839" s="647" t="s">
        <v>73</v>
      </c>
      <c r="S2839" s="647"/>
    </row>
    <row r="2840" spans="1:19" ht="20.25" customHeight="1">
      <c r="A2840" s="647" t="s">
        <v>110</v>
      </c>
      <c r="B2840" s="648" t="s">
        <v>3776</v>
      </c>
      <c r="C2840" s="647" t="s">
        <v>64</v>
      </c>
      <c r="D2840" s="649" t="s">
        <v>469</v>
      </c>
      <c r="E2840" s="648"/>
      <c r="F2840" s="647" t="s">
        <v>1331</v>
      </c>
      <c r="G2840" s="648"/>
      <c r="H2840" s="651">
        <v>6</v>
      </c>
      <c r="I2840" s="1121">
        <v>9000</v>
      </c>
      <c r="J2840" s="652"/>
      <c r="K2840" s="1122">
        <f t="shared" si="168"/>
        <v>0</v>
      </c>
      <c r="L2840" s="1014">
        <f t="shared" si="169"/>
        <v>0</v>
      </c>
      <c r="M2840" s="1011">
        <f t="shared" si="170"/>
        <v>54000</v>
      </c>
      <c r="N2840" s="648"/>
      <c r="O2840" s="648"/>
      <c r="P2840" s="647" t="s">
        <v>284</v>
      </c>
      <c r="Q2840" s="647" t="s">
        <v>336</v>
      </c>
      <c r="R2840" s="647" t="s">
        <v>73</v>
      </c>
      <c r="S2840" s="647"/>
    </row>
    <row r="2841" spans="1:19" ht="20.25" customHeight="1">
      <c r="A2841" s="647" t="s">
        <v>110</v>
      </c>
      <c r="B2841" s="648" t="s">
        <v>3776</v>
      </c>
      <c r="C2841" s="647" t="s">
        <v>64</v>
      </c>
      <c r="D2841" s="649" t="s">
        <v>469</v>
      </c>
      <c r="E2841" s="648"/>
      <c r="F2841" s="647" t="s">
        <v>337</v>
      </c>
      <c r="G2841" s="648"/>
      <c r="H2841" s="651">
        <v>6</v>
      </c>
      <c r="I2841" s="1121">
        <v>18900</v>
      </c>
      <c r="J2841" s="652"/>
      <c r="K2841" s="1122">
        <f t="shared" si="168"/>
        <v>0</v>
      </c>
      <c r="L2841" s="1014">
        <f t="shared" si="169"/>
        <v>0</v>
      </c>
      <c r="M2841" s="1011">
        <f t="shared" si="170"/>
        <v>113400</v>
      </c>
      <c r="N2841" s="648"/>
      <c r="O2841" s="648"/>
      <c r="P2841" s="647" t="s">
        <v>284</v>
      </c>
      <c r="Q2841" s="647" t="s">
        <v>336</v>
      </c>
      <c r="R2841" s="647" t="s">
        <v>73</v>
      </c>
      <c r="S2841" s="647"/>
    </row>
    <row r="2842" spans="1:19" ht="20.25" customHeight="1">
      <c r="A2842" s="647" t="s">
        <v>110</v>
      </c>
      <c r="B2842" s="648" t="s">
        <v>3776</v>
      </c>
      <c r="C2842" s="647" t="s">
        <v>64</v>
      </c>
      <c r="D2842" s="649" t="s">
        <v>469</v>
      </c>
      <c r="E2842" s="648"/>
      <c r="F2842" s="647" t="s">
        <v>3780</v>
      </c>
      <c r="G2842" s="648"/>
      <c r="H2842" s="651">
        <v>52</v>
      </c>
      <c r="I2842" s="1121">
        <v>57532</v>
      </c>
      <c r="J2842" s="652"/>
      <c r="K2842" s="1122">
        <f t="shared" si="168"/>
        <v>0</v>
      </c>
      <c r="L2842" s="1014">
        <f t="shared" si="169"/>
        <v>0</v>
      </c>
      <c r="M2842" s="1011">
        <f t="shared" si="170"/>
        <v>2991664</v>
      </c>
      <c r="N2842" s="648"/>
      <c r="O2842" s="648" t="s">
        <v>3781</v>
      </c>
      <c r="P2842" s="647" t="s">
        <v>284</v>
      </c>
      <c r="Q2842" s="647" t="s">
        <v>271</v>
      </c>
      <c r="R2842" s="647" t="s">
        <v>73</v>
      </c>
      <c r="S2842" s="647"/>
    </row>
    <row r="2843" spans="1:19" ht="20.25" customHeight="1">
      <c r="A2843" s="647" t="s">
        <v>110</v>
      </c>
      <c r="B2843" s="648" t="s">
        <v>3776</v>
      </c>
      <c r="C2843" s="647" t="s">
        <v>64</v>
      </c>
      <c r="D2843" s="649" t="s">
        <v>469</v>
      </c>
      <c r="E2843" s="648"/>
      <c r="F2843" s="647" t="s">
        <v>1575</v>
      </c>
      <c r="G2843" s="648"/>
      <c r="H2843" s="651">
        <v>52</v>
      </c>
      <c r="I2843" s="1121">
        <v>8286</v>
      </c>
      <c r="J2843" s="652"/>
      <c r="K2843" s="1122">
        <f t="shared" si="168"/>
        <v>0</v>
      </c>
      <c r="L2843" s="1014">
        <f t="shared" si="169"/>
        <v>0</v>
      </c>
      <c r="M2843" s="1011">
        <f t="shared" si="170"/>
        <v>430872</v>
      </c>
      <c r="N2843" s="648"/>
      <c r="O2843" s="648" t="s">
        <v>3781</v>
      </c>
      <c r="P2843" s="647" t="s">
        <v>284</v>
      </c>
      <c r="Q2843" s="647" t="s">
        <v>336</v>
      </c>
      <c r="R2843" s="647" t="s">
        <v>73</v>
      </c>
      <c r="S2843" s="647"/>
    </row>
    <row r="2844" spans="1:19" ht="20.25" customHeight="1">
      <c r="A2844" s="647" t="s">
        <v>110</v>
      </c>
      <c r="B2844" s="648" t="s">
        <v>3776</v>
      </c>
      <c r="C2844" s="647" t="s">
        <v>64</v>
      </c>
      <c r="D2844" s="649" t="s">
        <v>469</v>
      </c>
      <c r="E2844" s="648"/>
      <c r="F2844" s="647" t="s">
        <v>882</v>
      </c>
      <c r="G2844" s="648"/>
      <c r="H2844" s="651">
        <v>52</v>
      </c>
      <c r="I2844" s="1121">
        <v>9782</v>
      </c>
      <c r="J2844" s="652"/>
      <c r="K2844" s="1122">
        <f t="shared" si="168"/>
        <v>0</v>
      </c>
      <c r="L2844" s="1014">
        <f t="shared" si="169"/>
        <v>0</v>
      </c>
      <c r="M2844" s="1011">
        <f t="shared" si="170"/>
        <v>508664</v>
      </c>
      <c r="N2844" s="648"/>
      <c r="O2844" s="648" t="s">
        <v>3781</v>
      </c>
      <c r="P2844" s="647" t="s">
        <v>284</v>
      </c>
      <c r="Q2844" s="647" t="s">
        <v>336</v>
      </c>
      <c r="R2844" s="647" t="s">
        <v>73</v>
      </c>
      <c r="S2844" s="647"/>
    </row>
    <row r="2845" spans="1:19" ht="20.25" customHeight="1">
      <c r="A2845" s="647" t="s">
        <v>110</v>
      </c>
      <c r="B2845" s="648" t="s">
        <v>3776</v>
      </c>
      <c r="C2845" s="647" t="s">
        <v>64</v>
      </c>
      <c r="D2845" s="649" t="s">
        <v>469</v>
      </c>
      <c r="E2845" s="648"/>
      <c r="F2845" s="647" t="s">
        <v>3782</v>
      </c>
      <c r="G2845" s="648"/>
      <c r="H2845" s="651">
        <v>2</v>
      </c>
      <c r="I2845" s="1121">
        <v>46355</v>
      </c>
      <c r="J2845" s="652"/>
      <c r="K2845" s="1122">
        <f t="shared" si="168"/>
        <v>0</v>
      </c>
      <c r="L2845" s="1014">
        <f t="shared" si="169"/>
        <v>0</v>
      </c>
      <c r="M2845" s="1011">
        <f t="shared" si="170"/>
        <v>92710</v>
      </c>
      <c r="N2845" s="648"/>
      <c r="O2845" s="648" t="s">
        <v>2577</v>
      </c>
      <c r="P2845" s="647" t="s">
        <v>284</v>
      </c>
      <c r="Q2845" s="647" t="s">
        <v>271</v>
      </c>
      <c r="R2845" s="647" t="s">
        <v>73</v>
      </c>
      <c r="S2845" s="647"/>
    </row>
    <row r="2846" spans="1:19" ht="20.25" customHeight="1">
      <c r="A2846" s="647" t="s">
        <v>110</v>
      </c>
      <c r="B2846" s="648" t="s">
        <v>3776</v>
      </c>
      <c r="C2846" s="647" t="s">
        <v>64</v>
      </c>
      <c r="D2846" s="649" t="s">
        <v>469</v>
      </c>
      <c r="E2846" s="648"/>
      <c r="F2846" s="647" t="s">
        <v>880</v>
      </c>
      <c r="G2846" s="648"/>
      <c r="H2846" s="651">
        <v>2</v>
      </c>
      <c r="I2846" s="1121">
        <v>3484</v>
      </c>
      <c r="J2846" s="652"/>
      <c r="K2846" s="1122">
        <f t="shared" si="168"/>
        <v>0</v>
      </c>
      <c r="L2846" s="1014">
        <f t="shared" si="169"/>
        <v>0</v>
      </c>
      <c r="M2846" s="1011">
        <f t="shared" si="170"/>
        <v>6968</v>
      </c>
      <c r="N2846" s="648"/>
      <c r="O2846" s="648" t="s">
        <v>2577</v>
      </c>
      <c r="P2846" s="647" t="s">
        <v>284</v>
      </c>
      <c r="Q2846" s="647" t="s">
        <v>336</v>
      </c>
      <c r="R2846" s="647" t="s">
        <v>73</v>
      </c>
      <c r="S2846" s="647"/>
    </row>
    <row r="2847" spans="1:19" ht="20.25" customHeight="1">
      <c r="A2847" s="647" t="s">
        <v>110</v>
      </c>
      <c r="B2847" s="648" t="s">
        <v>3776</v>
      </c>
      <c r="C2847" s="647" t="s">
        <v>64</v>
      </c>
      <c r="D2847" s="649" t="s">
        <v>469</v>
      </c>
      <c r="E2847" s="648"/>
      <c r="F2847" s="647" t="s">
        <v>881</v>
      </c>
      <c r="G2847" s="648"/>
      <c r="H2847" s="651">
        <v>2</v>
      </c>
      <c r="I2847" s="1121">
        <v>10452</v>
      </c>
      <c r="J2847" s="652"/>
      <c r="K2847" s="1122">
        <f t="shared" si="168"/>
        <v>0</v>
      </c>
      <c r="L2847" s="1014">
        <f t="shared" si="169"/>
        <v>0</v>
      </c>
      <c r="M2847" s="1011">
        <f t="shared" si="170"/>
        <v>20904</v>
      </c>
      <c r="N2847" s="648"/>
      <c r="O2847" s="648" t="s">
        <v>2577</v>
      </c>
      <c r="P2847" s="647" t="s">
        <v>284</v>
      </c>
      <c r="Q2847" s="647" t="s">
        <v>336</v>
      </c>
      <c r="R2847" s="647" t="s">
        <v>73</v>
      </c>
      <c r="S2847" s="647"/>
    </row>
    <row r="2848" spans="1:19" ht="20.25" customHeight="1">
      <c r="A2848" s="647" t="s">
        <v>110</v>
      </c>
      <c r="B2848" s="648" t="s">
        <v>3776</v>
      </c>
      <c r="C2848" s="647" t="s">
        <v>64</v>
      </c>
      <c r="D2848" s="649" t="s">
        <v>469</v>
      </c>
      <c r="E2848" s="648"/>
      <c r="F2848" s="647" t="s">
        <v>880</v>
      </c>
      <c r="G2848" s="648"/>
      <c r="H2848" s="651">
        <v>2</v>
      </c>
      <c r="I2848" s="1121">
        <v>3484</v>
      </c>
      <c r="J2848" s="652"/>
      <c r="K2848" s="1122">
        <f t="shared" si="168"/>
        <v>0</v>
      </c>
      <c r="L2848" s="1014">
        <f t="shared" si="169"/>
        <v>0</v>
      </c>
      <c r="M2848" s="1011">
        <f t="shared" si="170"/>
        <v>6968</v>
      </c>
      <c r="N2848" s="648"/>
      <c r="O2848" s="648" t="s">
        <v>2577</v>
      </c>
      <c r="P2848" s="647" t="s">
        <v>284</v>
      </c>
      <c r="Q2848" s="647" t="s">
        <v>336</v>
      </c>
      <c r="R2848" s="647" t="s">
        <v>73</v>
      </c>
      <c r="S2848" s="647"/>
    </row>
    <row r="2849" spans="1:19" ht="20.25" customHeight="1">
      <c r="A2849" s="647" t="s">
        <v>110</v>
      </c>
      <c r="B2849" s="648" t="s">
        <v>3776</v>
      </c>
      <c r="C2849" s="647" t="s">
        <v>64</v>
      </c>
      <c r="D2849" s="649" t="s">
        <v>469</v>
      </c>
      <c r="E2849" s="648"/>
      <c r="F2849" s="647" t="s">
        <v>882</v>
      </c>
      <c r="G2849" s="648"/>
      <c r="H2849" s="651">
        <v>2</v>
      </c>
      <c r="I2849" s="1121">
        <v>8226</v>
      </c>
      <c r="J2849" s="652"/>
      <c r="K2849" s="1122">
        <f t="shared" si="168"/>
        <v>0</v>
      </c>
      <c r="L2849" s="1014">
        <f t="shared" si="169"/>
        <v>0</v>
      </c>
      <c r="M2849" s="1011">
        <f t="shared" si="170"/>
        <v>16452</v>
      </c>
      <c r="N2849" s="648"/>
      <c r="O2849" s="648" t="s">
        <v>2577</v>
      </c>
      <c r="P2849" s="647" t="s">
        <v>284</v>
      </c>
      <c r="Q2849" s="647" t="s">
        <v>336</v>
      </c>
      <c r="R2849" s="647" t="s">
        <v>73</v>
      </c>
      <c r="S2849" s="647"/>
    </row>
    <row r="2850" spans="1:19" ht="20.25" customHeight="1">
      <c r="A2850" s="647" t="s">
        <v>110</v>
      </c>
      <c r="B2850" s="648" t="s">
        <v>3776</v>
      </c>
      <c r="C2850" s="647" t="s">
        <v>64</v>
      </c>
      <c r="D2850" s="649" t="s">
        <v>469</v>
      </c>
      <c r="E2850" s="648"/>
      <c r="F2850" s="647" t="s">
        <v>774</v>
      </c>
      <c r="G2850" s="648"/>
      <c r="H2850" s="651">
        <v>28</v>
      </c>
      <c r="I2850" s="1121">
        <v>124200</v>
      </c>
      <c r="J2850" s="652"/>
      <c r="K2850" s="1122">
        <f t="shared" si="168"/>
        <v>0</v>
      </c>
      <c r="L2850" s="1014">
        <f t="shared" si="169"/>
        <v>0</v>
      </c>
      <c r="M2850" s="1011">
        <f t="shared" si="170"/>
        <v>3477600</v>
      </c>
      <c r="N2850" s="648"/>
      <c r="O2850" s="648" t="s">
        <v>3783</v>
      </c>
      <c r="P2850" s="647" t="s">
        <v>284</v>
      </c>
      <c r="Q2850" s="647" t="s">
        <v>360</v>
      </c>
      <c r="R2850" s="647" t="s">
        <v>73</v>
      </c>
      <c r="S2850" s="647"/>
    </row>
    <row r="2851" spans="1:19" ht="20.25" customHeight="1">
      <c r="A2851" s="647" t="s">
        <v>110</v>
      </c>
      <c r="B2851" s="648" t="s">
        <v>3776</v>
      </c>
      <c r="C2851" s="647" t="s">
        <v>64</v>
      </c>
      <c r="D2851" s="649" t="s">
        <v>469</v>
      </c>
      <c r="E2851" s="648"/>
      <c r="F2851" s="647" t="s">
        <v>757</v>
      </c>
      <c r="G2851" s="648"/>
      <c r="H2851" s="651">
        <v>82</v>
      </c>
      <c r="I2851" s="1121">
        <v>21150</v>
      </c>
      <c r="J2851" s="652"/>
      <c r="K2851" s="1122">
        <f t="shared" si="168"/>
        <v>0</v>
      </c>
      <c r="L2851" s="1014">
        <f t="shared" si="169"/>
        <v>0</v>
      </c>
      <c r="M2851" s="1011">
        <f t="shared" si="170"/>
        <v>1734300</v>
      </c>
      <c r="N2851" s="648"/>
      <c r="O2851" s="648"/>
      <c r="P2851" s="647" t="s">
        <v>284</v>
      </c>
      <c r="Q2851" s="647" t="s">
        <v>336</v>
      </c>
      <c r="R2851" s="647" t="s">
        <v>73</v>
      </c>
      <c r="S2851" s="647"/>
    </row>
    <row r="2852" spans="1:19" ht="20.25" customHeight="1">
      <c r="A2852" s="647" t="s">
        <v>110</v>
      </c>
      <c r="B2852" s="648" t="s">
        <v>3776</v>
      </c>
      <c r="C2852" s="647" t="s">
        <v>64</v>
      </c>
      <c r="D2852" s="649" t="s">
        <v>469</v>
      </c>
      <c r="E2852" s="648"/>
      <c r="F2852" s="647" t="s">
        <v>2323</v>
      </c>
      <c r="G2852" s="648"/>
      <c r="H2852" s="651">
        <v>2</v>
      </c>
      <c r="I2852" s="1121">
        <v>63000</v>
      </c>
      <c r="J2852" s="652"/>
      <c r="K2852" s="1122">
        <f t="shared" si="168"/>
        <v>0</v>
      </c>
      <c r="L2852" s="1014">
        <f t="shared" si="169"/>
        <v>0</v>
      </c>
      <c r="M2852" s="1011">
        <f t="shared" si="170"/>
        <v>126000</v>
      </c>
      <c r="N2852" s="648"/>
      <c r="O2852" s="648"/>
      <c r="P2852" s="647" t="s">
        <v>284</v>
      </c>
      <c r="Q2852" s="647" t="s">
        <v>336</v>
      </c>
      <c r="R2852" s="647" t="s">
        <v>73</v>
      </c>
      <c r="S2852" s="647"/>
    </row>
    <row r="2853" spans="1:19" ht="20.25" customHeight="1">
      <c r="A2853" s="647" t="s">
        <v>110</v>
      </c>
      <c r="B2853" s="648" t="s">
        <v>3776</v>
      </c>
      <c r="C2853" s="647" t="s">
        <v>64</v>
      </c>
      <c r="D2853" s="649" t="s">
        <v>469</v>
      </c>
      <c r="E2853" s="648"/>
      <c r="F2853" s="647" t="s">
        <v>2322</v>
      </c>
      <c r="G2853" s="648"/>
      <c r="H2853" s="651">
        <v>2</v>
      </c>
      <c r="I2853" s="1121">
        <v>91800</v>
      </c>
      <c r="J2853" s="652"/>
      <c r="K2853" s="1122">
        <f t="shared" si="168"/>
        <v>0</v>
      </c>
      <c r="L2853" s="1014">
        <f t="shared" si="169"/>
        <v>0</v>
      </c>
      <c r="M2853" s="1011">
        <f>I2853*H2853</f>
        <v>183600</v>
      </c>
      <c r="N2853" s="648"/>
      <c r="O2853" s="648"/>
      <c r="P2853" s="647" t="s">
        <v>284</v>
      </c>
      <c r="Q2853" s="647" t="s">
        <v>336</v>
      </c>
      <c r="R2853" s="647" t="s">
        <v>73</v>
      </c>
      <c r="S2853" s="647"/>
    </row>
    <row r="2854" spans="1:19" ht="20.25" customHeight="1">
      <c r="A2854" s="647" t="s">
        <v>110</v>
      </c>
      <c r="B2854" s="648" t="s">
        <v>3776</v>
      </c>
      <c r="C2854" s="647" t="s">
        <v>64</v>
      </c>
      <c r="D2854" s="649" t="s">
        <v>469</v>
      </c>
      <c r="E2854" s="648"/>
      <c r="F2854" s="647" t="s">
        <v>778</v>
      </c>
      <c r="G2854" s="648"/>
      <c r="H2854" s="651">
        <v>2</v>
      </c>
      <c r="I2854" s="1121">
        <v>95400</v>
      </c>
      <c r="J2854" s="652"/>
      <c r="K2854" s="1122">
        <f t="shared" si="168"/>
        <v>0</v>
      </c>
      <c r="L2854" s="1014">
        <f t="shared" si="169"/>
        <v>0</v>
      </c>
      <c r="M2854" s="1011">
        <f t="shared" ref="M2854:M2855" si="171">I2854*H2854</f>
        <v>190800</v>
      </c>
      <c r="N2854" s="648"/>
      <c r="O2854" s="648"/>
      <c r="P2854" s="647" t="s">
        <v>284</v>
      </c>
      <c r="Q2854" s="647" t="s">
        <v>336</v>
      </c>
      <c r="R2854" s="647" t="s">
        <v>73</v>
      </c>
      <c r="S2854" s="647"/>
    </row>
    <row r="2855" spans="1:19" ht="20.25" customHeight="1">
      <c r="A2855" s="647" t="s">
        <v>110</v>
      </c>
      <c r="B2855" s="648" t="s">
        <v>3776</v>
      </c>
      <c r="C2855" s="647" t="s">
        <v>64</v>
      </c>
      <c r="D2855" s="649" t="s">
        <v>2345</v>
      </c>
      <c r="E2855" s="648"/>
      <c r="F2855" s="647" t="s">
        <v>782</v>
      </c>
      <c r="G2855" s="648"/>
      <c r="H2855" s="651">
        <v>2</v>
      </c>
      <c r="I2855" s="1121">
        <v>124200</v>
      </c>
      <c r="J2855" s="652"/>
      <c r="K2855" s="1122">
        <f t="shared" si="168"/>
        <v>0</v>
      </c>
      <c r="L2855" s="1014">
        <f t="shared" si="169"/>
        <v>0</v>
      </c>
      <c r="M2855" s="1011">
        <f t="shared" si="171"/>
        <v>248400</v>
      </c>
      <c r="N2855" s="648"/>
      <c r="O2855" s="648"/>
      <c r="P2855" s="647" t="s">
        <v>284</v>
      </c>
      <c r="Q2855" s="647" t="s">
        <v>336</v>
      </c>
      <c r="R2855" s="647" t="s">
        <v>73</v>
      </c>
      <c r="S2855" s="647"/>
    </row>
    <row r="2856" spans="1:19" s="34" customFormat="1" ht="20.25" customHeight="1">
      <c r="A2856" s="1148" t="s">
        <v>351</v>
      </c>
      <c r="B2856" s="1149" t="s">
        <v>3866</v>
      </c>
      <c r="C2856" s="1148" t="s">
        <v>352</v>
      </c>
      <c r="D2856" s="1150" t="s">
        <v>3869</v>
      </c>
      <c r="E2856" s="1149"/>
      <c r="F2856" s="1148" t="s">
        <v>3867</v>
      </c>
      <c r="G2856" s="1149"/>
      <c r="H2856" s="1151">
        <v>236</v>
      </c>
      <c r="I2856" s="1152">
        <v>175368</v>
      </c>
      <c r="J2856" s="1153"/>
      <c r="K2856" s="1154">
        <f t="shared" ref="K2856:K2858" si="172">IFERROR(J2856*H2856,"0")</f>
        <v>0</v>
      </c>
      <c r="L2856" s="1155">
        <f t="shared" ref="L2856:L2858" si="173">IFERROR(K2856/1000,"0")</f>
        <v>0</v>
      </c>
      <c r="M2856" s="1156">
        <f t="shared" ref="M2856:M2858" si="174">I2856*H2856</f>
        <v>41386848</v>
      </c>
      <c r="N2856" s="1149" t="s">
        <v>3870</v>
      </c>
      <c r="O2856" s="1149"/>
      <c r="P2856" s="1148" t="s">
        <v>761</v>
      </c>
      <c r="Q2856" s="1148" t="s">
        <v>354</v>
      </c>
      <c r="R2856" s="1148" t="s">
        <v>70</v>
      </c>
      <c r="S2856" s="1148"/>
    </row>
    <row r="2857" spans="1:19" s="34" customFormat="1" ht="20.25" customHeight="1">
      <c r="A2857" s="1148" t="s">
        <v>351</v>
      </c>
      <c r="B2857" s="1149" t="s">
        <v>3866</v>
      </c>
      <c r="C2857" s="1148" t="s">
        <v>352</v>
      </c>
      <c r="D2857" s="1150" t="s">
        <v>283</v>
      </c>
      <c r="E2857" s="1149"/>
      <c r="F2857" s="1148" t="s">
        <v>2983</v>
      </c>
      <c r="G2857" s="1149"/>
      <c r="H2857" s="1151">
        <v>236</v>
      </c>
      <c r="I2857" s="1152">
        <v>287914</v>
      </c>
      <c r="J2857" s="1153">
        <v>29.3</v>
      </c>
      <c r="K2857" s="1154">
        <f t="shared" si="172"/>
        <v>6914.8</v>
      </c>
      <c r="L2857" s="1155">
        <f t="shared" si="173"/>
        <v>6.9148000000000005</v>
      </c>
      <c r="M2857" s="1156">
        <f t="shared" si="174"/>
        <v>67947704</v>
      </c>
      <c r="N2857" s="1149"/>
      <c r="O2857" s="1149"/>
      <c r="P2857" s="1148" t="s">
        <v>761</v>
      </c>
      <c r="Q2857" s="1148" t="s">
        <v>115</v>
      </c>
      <c r="R2857" s="1148" t="s">
        <v>60</v>
      </c>
      <c r="S2857" s="1148" t="s">
        <v>152</v>
      </c>
    </row>
    <row r="2858" spans="1:19" s="34" customFormat="1" ht="20.25" customHeight="1">
      <c r="A2858" s="1148" t="s">
        <v>770</v>
      </c>
      <c r="B2858" s="1149" t="s">
        <v>3873</v>
      </c>
      <c r="C2858" s="1148" t="s">
        <v>515</v>
      </c>
      <c r="D2858" s="1150" t="s">
        <v>3868</v>
      </c>
      <c r="E2858" s="1149"/>
      <c r="F2858" s="1148" t="s">
        <v>3871</v>
      </c>
      <c r="G2858" s="1149"/>
      <c r="H2858" s="1151">
        <v>166</v>
      </c>
      <c r="I2858" s="1152">
        <v>1</v>
      </c>
      <c r="J2858" s="1153"/>
      <c r="K2858" s="1154">
        <f t="shared" si="172"/>
        <v>0</v>
      </c>
      <c r="L2858" s="1155">
        <f t="shared" si="173"/>
        <v>0</v>
      </c>
      <c r="M2858" s="1156">
        <f t="shared" si="174"/>
        <v>166</v>
      </c>
      <c r="N2858" s="1149"/>
      <c r="O2858" s="1149"/>
      <c r="P2858" s="1148" t="s">
        <v>761</v>
      </c>
      <c r="Q2858" s="1148" t="s">
        <v>354</v>
      </c>
      <c r="R2858" s="1148" t="s">
        <v>70</v>
      </c>
      <c r="S2858" s="1148" t="s">
        <v>3872</v>
      </c>
    </row>
    <row r="2859" spans="1:19" s="34" customFormat="1" ht="20.25" customHeight="1">
      <c r="A2859" s="1148" t="s">
        <v>770</v>
      </c>
      <c r="B2859" s="1149" t="s">
        <v>1390</v>
      </c>
      <c r="C2859" s="1148" t="s">
        <v>515</v>
      </c>
      <c r="D2859" s="1150" t="s">
        <v>3796</v>
      </c>
      <c r="E2859" s="1149"/>
      <c r="F2859" s="1148" t="s">
        <v>1276</v>
      </c>
      <c r="G2859" s="1149"/>
      <c r="H2859" s="1151">
        <v>166</v>
      </c>
      <c r="I2859" s="1152">
        <v>1</v>
      </c>
      <c r="J2859" s="1153">
        <v>31.4</v>
      </c>
      <c r="K2859" s="1154">
        <f t="shared" ref="K2859" si="175">IFERROR(J2859*H2859,"0")</f>
        <v>5212.3999999999996</v>
      </c>
      <c r="L2859" s="1155">
        <f t="shared" ref="L2859" si="176">IFERROR(K2859/1000,"0")</f>
        <v>5.2123999999999997</v>
      </c>
      <c r="M2859" s="1156">
        <f t="shared" ref="M2859" si="177">I2859*H2859</f>
        <v>166</v>
      </c>
      <c r="N2859" s="1149"/>
      <c r="O2859" s="1149"/>
      <c r="P2859" s="1148" t="s">
        <v>761</v>
      </c>
      <c r="Q2859" s="1148" t="s">
        <v>115</v>
      </c>
      <c r="R2859" s="1148" t="s">
        <v>60</v>
      </c>
      <c r="S2859" s="1148" t="s">
        <v>3872</v>
      </c>
    </row>
    <row r="2860" spans="1:19" s="34" customFormat="1" ht="20.25" customHeight="1">
      <c r="A2860" s="1148" t="s">
        <v>351</v>
      </c>
      <c r="B2860" s="1149" t="s">
        <v>3876</v>
      </c>
      <c r="C2860" s="1148" t="s">
        <v>352</v>
      </c>
      <c r="D2860" s="1150" t="s">
        <v>3877</v>
      </c>
      <c r="E2860" s="1149"/>
      <c r="F2860" s="1148" t="s">
        <v>3878</v>
      </c>
      <c r="G2860" s="1149"/>
      <c r="H2860" s="1151">
        <v>296</v>
      </c>
      <c r="I2860" s="1152">
        <v>150341</v>
      </c>
      <c r="J2860" s="1153"/>
      <c r="K2860" s="1154">
        <f t="shared" ref="K2860:K2862" si="178">IFERROR(J2860*H2860,"0")</f>
        <v>0</v>
      </c>
      <c r="L2860" s="1155">
        <f t="shared" ref="L2860:L2862" si="179">IFERROR(K2860/1000,"0")</f>
        <v>0</v>
      </c>
      <c r="M2860" s="1156">
        <f t="shared" ref="M2860:M2862" si="180">I2860*H2860</f>
        <v>44500936</v>
      </c>
      <c r="N2860" s="1149" t="s">
        <v>1843</v>
      </c>
      <c r="O2860" s="1149"/>
      <c r="P2860" s="1148" t="s">
        <v>761</v>
      </c>
      <c r="Q2860" s="1148" t="s">
        <v>354</v>
      </c>
      <c r="R2860" s="1148" t="s">
        <v>70</v>
      </c>
      <c r="S2860" s="1148" t="s">
        <v>3872</v>
      </c>
    </row>
    <row r="2861" spans="1:19" s="34" customFormat="1" ht="20.25" customHeight="1">
      <c r="A2861" s="1148" t="s">
        <v>1845</v>
      </c>
      <c r="B2861" s="1149" t="s">
        <v>1881</v>
      </c>
      <c r="C2861" s="1148" t="s">
        <v>1226</v>
      </c>
      <c r="D2861" s="1150" t="s">
        <v>1877</v>
      </c>
      <c r="E2861" s="1149" t="s">
        <v>1880</v>
      </c>
      <c r="F2861" s="1148" t="s">
        <v>3835</v>
      </c>
      <c r="G2861" s="1149"/>
      <c r="H2861" s="1151">
        <v>3</v>
      </c>
      <c r="I2861" s="1152">
        <v>117000</v>
      </c>
      <c r="J2861" s="1153"/>
      <c r="K2861" s="1154">
        <f t="shared" si="178"/>
        <v>0</v>
      </c>
      <c r="L2861" s="1155">
        <f t="shared" si="179"/>
        <v>0</v>
      </c>
      <c r="M2861" s="1156">
        <f t="shared" si="180"/>
        <v>351000</v>
      </c>
      <c r="N2861" s="1149" t="s">
        <v>1843</v>
      </c>
      <c r="O2861" s="1149" t="s">
        <v>2262</v>
      </c>
      <c r="P2861" s="1148" t="s">
        <v>1233</v>
      </c>
      <c r="Q2861" s="1148" t="s">
        <v>1228</v>
      </c>
      <c r="R2861" s="1148" t="s">
        <v>1548</v>
      </c>
      <c r="S2861" s="1148"/>
    </row>
    <row r="2862" spans="1:19" s="34" customFormat="1" ht="20.25" customHeight="1">
      <c r="A2862" s="1148" t="s">
        <v>1845</v>
      </c>
      <c r="B2862" s="1149" t="s">
        <v>1878</v>
      </c>
      <c r="C2862" s="1148" t="s">
        <v>1226</v>
      </c>
      <c r="D2862" s="1150" t="s">
        <v>1880</v>
      </c>
      <c r="E2862" s="1149" t="s">
        <v>1880</v>
      </c>
      <c r="F2862" s="1148" t="s">
        <v>3156</v>
      </c>
      <c r="G2862" s="1149"/>
      <c r="H2862" s="1151">
        <v>2</v>
      </c>
      <c r="I2862" s="1152">
        <v>183825.2</v>
      </c>
      <c r="J2862" s="1153"/>
      <c r="K2862" s="1154">
        <f t="shared" si="178"/>
        <v>0</v>
      </c>
      <c r="L2862" s="1155">
        <f t="shared" si="179"/>
        <v>0</v>
      </c>
      <c r="M2862" s="1156">
        <f t="shared" si="180"/>
        <v>367650.4</v>
      </c>
      <c r="N2862" s="1149" t="s">
        <v>1843</v>
      </c>
      <c r="O2862" s="1149" t="s">
        <v>2261</v>
      </c>
      <c r="P2862" s="1148" t="s">
        <v>1233</v>
      </c>
      <c r="Q2862" s="1148" t="s">
        <v>1235</v>
      </c>
      <c r="R2862" s="1148" t="s">
        <v>1548</v>
      </c>
      <c r="S2862" s="1148"/>
    </row>
    <row r="2863" spans="1:19" s="34" customFormat="1" ht="20.25" customHeight="1">
      <c r="A2863" s="1148" t="s">
        <v>436</v>
      </c>
      <c r="B2863" s="1149" t="s">
        <v>1876</v>
      </c>
      <c r="C2863" s="1148" t="s">
        <v>371</v>
      </c>
      <c r="D2863" s="1150" t="s">
        <v>1307</v>
      </c>
      <c r="E2863" s="1149" t="s">
        <v>1877</v>
      </c>
      <c r="F2863" s="1148" t="s">
        <v>3156</v>
      </c>
      <c r="G2863" s="1149"/>
      <c r="H2863" s="1151">
        <v>24</v>
      </c>
      <c r="I2863" s="1152">
        <v>183825.2</v>
      </c>
      <c r="J2863" s="1153"/>
      <c r="K2863" s="1154">
        <f t="shared" ref="K2863:K2877" si="181">IFERROR(J2863*H2863,"0")</f>
        <v>0</v>
      </c>
      <c r="L2863" s="1155">
        <f t="shared" ref="L2863:L2877" si="182">IFERROR(K2863/1000,"0")</f>
        <v>0</v>
      </c>
      <c r="M2863" s="1156">
        <f t="shared" ref="M2863:M2875" si="183">I2863*H2863</f>
        <v>4411804.8000000007</v>
      </c>
      <c r="N2863" s="1149" t="s">
        <v>1212</v>
      </c>
      <c r="O2863" s="1149"/>
      <c r="P2863" s="1148" t="s">
        <v>417</v>
      </c>
      <c r="Q2863" s="1148" t="s">
        <v>354</v>
      </c>
      <c r="R2863" s="1148" t="s">
        <v>70</v>
      </c>
      <c r="S2863" s="1148"/>
    </row>
    <row r="2864" spans="1:19" s="34" customFormat="1" ht="20.25" customHeight="1">
      <c r="A2864" s="1148" t="s">
        <v>436</v>
      </c>
      <c r="B2864" s="1149" t="s">
        <v>1429</v>
      </c>
      <c r="C2864" s="1148" t="s">
        <v>371</v>
      </c>
      <c r="D2864" s="1150" t="s">
        <v>991</v>
      </c>
      <c r="E2864" s="1149"/>
      <c r="F2864" s="1148" t="s">
        <v>92</v>
      </c>
      <c r="G2864" s="1149"/>
      <c r="H2864" s="1151">
        <v>290</v>
      </c>
      <c r="I2864" s="1152">
        <v>139614</v>
      </c>
      <c r="J2864" s="1153">
        <v>27</v>
      </c>
      <c r="K2864" s="1154">
        <f t="shared" si="181"/>
        <v>7830</v>
      </c>
      <c r="L2864" s="1155">
        <f t="shared" si="182"/>
        <v>7.83</v>
      </c>
      <c r="M2864" s="1156">
        <f t="shared" si="183"/>
        <v>40488060</v>
      </c>
      <c r="N2864" s="1149"/>
      <c r="O2864" s="1149"/>
      <c r="P2864" s="1148" t="s">
        <v>483</v>
      </c>
      <c r="Q2864" s="1148" t="s">
        <v>343</v>
      </c>
      <c r="R2864" s="1148" t="s">
        <v>60</v>
      </c>
      <c r="S2864" s="1148" t="s">
        <v>213</v>
      </c>
    </row>
    <row r="2865" spans="1:19" s="34" customFormat="1" ht="20.25" customHeight="1">
      <c r="A2865" s="1148" t="s">
        <v>436</v>
      </c>
      <c r="B2865" s="1149" t="s">
        <v>3879</v>
      </c>
      <c r="C2865" s="1148" t="s">
        <v>371</v>
      </c>
      <c r="D2865" s="1150" t="s">
        <v>3147</v>
      </c>
      <c r="E2865" s="1149" t="s">
        <v>1875</v>
      </c>
      <c r="F2865" s="1148" t="s">
        <v>3875</v>
      </c>
      <c r="G2865" s="1149"/>
      <c r="H2865" s="1151">
        <v>290</v>
      </c>
      <c r="I2865" s="1152">
        <v>1</v>
      </c>
      <c r="J2865" s="1153"/>
      <c r="K2865" s="1154">
        <f t="shared" si="181"/>
        <v>0</v>
      </c>
      <c r="L2865" s="1155">
        <f t="shared" si="182"/>
        <v>0</v>
      </c>
      <c r="M2865" s="1156">
        <f t="shared" si="183"/>
        <v>290</v>
      </c>
      <c r="N2865" s="1149" t="s">
        <v>1212</v>
      </c>
      <c r="O2865" s="1149" t="s">
        <v>2262</v>
      </c>
      <c r="P2865" s="1148" t="s">
        <v>417</v>
      </c>
      <c r="Q2865" s="1148" t="s">
        <v>281</v>
      </c>
      <c r="R2865" s="1148" t="s">
        <v>70</v>
      </c>
      <c r="S2865" s="1148"/>
    </row>
    <row r="2866" spans="1:19" s="34" customFormat="1" ht="20.25" customHeight="1">
      <c r="A2866" s="1148" t="s">
        <v>235</v>
      </c>
      <c r="B2866" s="1149" t="s">
        <v>1280</v>
      </c>
      <c r="C2866" s="1148" t="s">
        <v>371</v>
      </c>
      <c r="D2866" s="1150" t="s">
        <v>832</v>
      </c>
      <c r="E2866" s="1149" t="s">
        <v>1875</v>
      </c>
      <c r="F2866" s="1148" t="s">
        <v>3835</v>
      </c>
      <c r="G2866" s="1149"/>
      <c r="H2866" s="1151">
        <v>70</v>
      </c>
      <c r="I2866" s="1152">
        <v>117000</v>
      </c>
      <c r="J2866" s="1153"/>
      <c r="K2866" s="1154">
        <f t="shared" si="181"/>
        <v>0</v>
      </c>
      <c r="L2866" s="1155">
        <f t="shared" si="182"/>
        <v>0</v>
      </c>
      <c r="M2866" s="1156">
        <f t="shared" si="183"/>
        <v>8190000</v>
      </c>
      <c r="N2866" s="1149" t="s">
        <v>1212</v>
      </c>
      <c r="O2866" s="1149"/>
      <c r="P2866" s="1148" t="s">
        <v>417</v>
      </c>
      <c r="Q2866" s="1148" t="s">
        <v>281</v>
      </c>
      <c r="R2866" s="1148" t="s">
        <v>70</v>
      </c>
      <c r="S2866" s="1148"/>
    </row>
    <row r="2867" spans="1:19" s="34" customFormat="1" ht="20.25" customHeight="1">
      <c r="A2867" s="1148" t="s">
        <v>235</v>
      </c>
      <c r="B2867" s="1149" t="s">
        <v>3880</v>
      </c>
      <c r="C2867" s="1148" t="s">
        <v>371</v>
      </c>
      <c r="D2867" s="1150" t="s">
        <v>824</v>
      </c>
      <c r="E2867" s="1149" t="s">
        <v>1875</v>
      </c>
      <c r="F2867" s="1148" t="s">
        <v>3881</v>
      </c>
      <c r="G2867" s="1149"/>
      <c r="H2867" s="1151">
        <v>106</v>
      </c>
      <c r="I2867" s="1152">
        <v>1</v>
      </c>
      <c r="J2867" s="1153"/>
      <c r="K2867" s="1154">
        <f t="shared" si="181"/>
        <v>0</v>
      </c>
      <c r="L2867" s="1155">
        <f t="shared" si="182"/>
        <v>0</v>
      </c>
      <c r="M2867" s="1156">
        <f t="shared" si="183"/>
        <v>106</v>
      </c>
      <c r="N2867" s="1149" t="s">
        <v>1212</v>
      </c>
      <c r="O2867" s="1149"/>
      <c r="P2867" s="1148" t="s">
        <v>417</v>
      </c>
      <c r="Q2867" s="1148" t="s">
        <v>343</v>
      </c>
      <c r="R2867" s="1148" t="s">
        <v>60</v>
      </c>
      <c r="S2867" s="1148"/>
    </row>
    <row r="2868" spans="1:19" s="34" customFormat="1" ht="20.25" customHeight="1">
      <c r="A2868" s="1148" t="s">
        <v>235</v>
      </c>
      <c r="B2868" s="1149" t="s">
        <v>3880</v>
      </c>
      <c r="C2868" s="1148" t="s">
        <v>371</v>
      </c>
      <c r="D2868" s="1150" t="s">
        <v>832</v>
      </c>
      <c r="E2868" s="1149" t="s">
        <v>1875</v>
      </c>
      <c r="F2868" s="1148" t="s">
        <v>3875</v>
      </c>
      <c r="G2868" s="1149"/>
      <c r="H2868" s="1151">
        <v>106</v>
      </c>
      <c r="I2868" s="1152">
        <v>1</v>
      </c>
      <c r="J2868" s="1153"/>
      <c r="K2868" s="1154">
        <f t="shared" si="181"/>
        <v>0</v>
      </c>
      <c r="L2868" s="1155">
        <f t="shared" si="182"/>
        <v>0</v>
      </c>
      <c r="M2868" s="1156">
        <f t="shared" si="183"/>
        <v>106</v>
      </c>
      <c r="N2868" s="1149" t="s">
        <v>1212</v>
      </c>
      <c r="O2868" s="1149"/>
      <c r="P2868" s="1148" t="s">
        <v>417</v>
      </c>
      <c r="Q2868" s="1148" t="s">
        <v>354</v>
      </c>
      <c r="R2868" s="1148" t="s">
        <v>70</v>
      </c>
      <c r="S2868" s="1148"/>
    </row>
    <row r="2869" spans="1:19" s="34" customFormat="1" ht="20.25" customHeight="1">
      <c r="A2869" s="1148" t="s">
        <v>235</v>
      </c>
      <c r="B2869" s="1149" t="s">
        <v>1278</v>
      </c>
      <c r="C2869" s="1148" t="s">
        <v>371</v>
      </c>
      <c r="D2869" s="1150" t="s">
        <v>283</v>
      </c>
      <c r="E2869" s="1149"/>
      <c r="F2869" s="1148" t="s">
        <v>342</v>
      </c>
      <c r="G2869" s="1149"/>
      <c r="H2869" s="1151">
        <v>14</v>
      </c>
      <c r="I2869" s="1152">
        <v>139614</v>
      </c>
      <c r="J2869" s="1153">
        <v>27</v>
      </c>
      <c r="K2869" s="1154">
        <f t="shared" ref="K2869:K2874" si="184">IFERROR(J2869*H2869,"0")</f>
        <v>378</v>
      </c>
      <c r="L2869" s="1155">
        <f t="shared" ref="L2869:L2874" si="185">IFERROR(K2869/1000,"0")</f>
        <v>0.378</v>
      </c>
      <c r="M2869" s="1156">
        <f t="shared" ref="M2869" si="186">I2869*H2869</f>
        <v>1954596</v>
      </c>
      <c r="N2869" s="1149" t="s">
        <v>1623</v>
      </c>
      <c r="O2869" s="1149"/>
      <c r="P2869" s="1148" t="s">
        <v>35</v>
      </c>
      <c r="Q2869" s="1148" t="s">
        <v>343</v>
      </c>
      <c r="R2869" s="1148" t="s">
        <v>60</v>
      </c>
      <c r="S2869" s="1148"/>
    </row>
    <row r="2870" spans="1:19" s="34" customFormat="1" ht="20.25" customHeight="1">
      <c r="A2870" s="1148" t="s">
        <v>235</v>
      </c>
      <c r="B2870" s="1149" t="s">
        <v>1278</v>
      </c>
      <c r="C2870" s="1148" t="s">
        <v>371</v>
      </c>
      <c r="D2870" s="1150" t="s">
        <v>3147</v>
      </c>
      <c r="E2870" s="1149"/>
      <c r="F2870" s="1148" t="s">
        <v>353</v>
      </c>
      <c r="G2870" s="1149"/>
      <c r="H2870" s="1151">
        <v>14</v>
      </c>
      <c r="I2870" s="1152">
        <v>183825</v>
      </c>
      <c r="J2870" s="1153"/>
      <c r="K2870" s="1154">
        <f t="shared" si="184"/>
        <v>0</v>
      </c>
      <c r="L2870" s="1155">
        <f t="shared" si="185"/>
        <v>0</v>
      </c>
      <c r="M2870" s="1156">
        <f>I2870*H2870</f>
        <v>2573550</v>
      </c>
      <c r="N2870" s="1149" t="s">
        <v>1623</v>
      </c>
      <c r="O2870" s="1149"/>
      <c r="P2870" s="1148" t="s">
        <v>35</v>
      </c>
      <c r="Q2870" s="1148" t="s">
        <v>354</v>
      </c>
      <c r="R2870" s="1148" t="s">
        <v>70</v>
      </c>
      <c r="S2870" s="1148"/>
    </row>
    <row r="2871" spans="1:19" s="34" customFormat="1" ht="20.25" customHeight="1">
      <c r="A2871" s="1148" t="s">
        <v>235</v>
      </c>
      <c r="B2871" s="1149" t="s">
        <v>1440</v>
      </c>
      <c r="C2871" s="1148" t="s">
        <v>371</v>
      </c>
      <c r="D2871" s="1150" t="s">
        <v>2345</v>
      </c>
      <c r="E2871" s="1149"/>
      <c r="F2871" s="1148" t="s">
        <v>342</v>
      </c>
      <c r="G2871" s="1149"/>
      <c r="H2871" s="1151">
        <v>544</v>
      </c>
      <c r="I2871" s="1152">
        <v>139614</v>
      </c>
      <c r="J2871" s="1153">
        <v>27</v>
      </c>
      <c r="K2871" s="1154">
        <f t="shared" si="184"/>
        <v>14688</v>
      </c>
      <c r="L2871" s="1155">
        <f t="shared" si="185"/>
        <v>14.688000000000001</v>
      </c>
      <c r="M2871" s="1156">
        <f t="shared" ref="M2871" si="187">I2871*H2871</f>
        <v>75950016</v>
      </c>
      <c r="N2871" s="1149" t="s">
        <v>1623</v>
      </c>
      <c r="O2871" s="1149"/>
      <c r="P2871" s="1148" t="s">
        <v>35</v>
      </c>
      <c r="Q2871" s="1148" t="s">
        <v>343</v>
      </c>
      <c r="R2871" s="1148" t="s">
        <v>60</v>
      </c>
      <c r="S2871" s="1148"/>
    </row>
    <row r="2872" spans="1:19" s="34" customFormat="1" ht="20.25" customHeight="1">
      <c r="A2872" s="1148" t="s">
        <v>235</v>
      </c>
      <c r="B2872" s="1149" t="s">
        <v>1440</v>
      </c>
      <c r="C2872" s="1148" t="s">
        <v>371</v>
      </c>
      <c r="D2872" s="1150" t="s">
        <v>846</v>
      </c>
      <c r="E2872" s="1149"/>
      <c r="F2872" s="1148" t="s">
        <v>353</v>
      </c>
      <c r="G2872" s="1149"/>
      <c r="H2872" s="1151">
        <v>544</v>
      </c>
      <c r="I2872" s="1152">
        <v>183825</v>
      </c>
      <c r="J2872" s="1153"/>
      <c r="K2872" s="1154">
        <f t="shared" si="184"/>
        <v>0</v>
      </c>
      <c r="L2872" s="1155">
        <f t="shared" si="185"/>
        <v>0</v>
      </c>
      <c r="M2872" s="1156">
        <f>I2872*H2872</f>
        <v>100000800</v>
      </c>
      <c r="N2872" s="1149" t="s">
        <v>1623</v>
      </c>
      <c r="O2872" s="1149"/>
      <c r="P2872" s="1148" t="s">
        <v>35</v>
      </c>
      <c r="Q2872" s="1148" t="s">
        <v>354</v>
      </c>
      <c r="R2872" s="1148" t="s">
        <v>70</v>
      </c>
      <c r="S2872" s="1148"/>
    </row>
    <row r="2873" spans="1:19" s="34" customFormat="1" ht="20.25" customHeight="1">
      <c r="A2873" s="1148" t="s">
        <v>235</v>
      </c>
      <c r="B2873" s="1149" t="s">
        <v>3882</v>
      </c>
      <c r="C2873" s="1148" t="s">
        <v>371</v>
      </c>
      <c r="D2873" s="1150" t="s">
        <v>283</v>
      </c>
      <c r="E2873" s="1149"/>
      <c r="F2873" s="1148" t="s">
        <v>342</v>
      </c>
      <c r="G2873" s="1149"/>
      <c r="H2873" s="1151">
        <v>38</v>
      </c>
      <c r="I2873" s="1152">
        <v>139614</v>
      </c>
      <c r="J2873" s="1153">
        <v>27</v>
      </c>
      <c r="K2873" s="1154">
        <f t="shared" si="184"/>
        <v>1026</v>
      </c>
      <c r="L2873" s="1155">
        <f t="shared" si="185"/>
        <v>1.026</v>
      </c>
      <c r="M2873" s="1156">
        <f t="shared" ref="M2873" si="188">I2873*H2873</f>
        <v>5305332</v>
      </c>
      <c r="N2873" s="1149" t="s">
        <v>1623</v>
      </c>
      <c r="O2873" s="1149"/>
      <c r="P2873" s="1148" t="s">
        <v>35</v>
      </c>
      <c r="Q2873" s="1148" t="s">
        <v>343</v>
      </c>
      <c r="R2873" s="1148" t="s">
        <v>60</v>
      </c>
      <c r="S2873" s="1148"/>
    </row>
    <row r="2874" spans="1:19" s="34" customFormat="1" ht="20.25" customHeight="1">
      <c r="A2874" s="1148" t="s">
        <v>235</v>
      </c>
      <c r="B2874" s="1149" t="s">
        <v>3882</v>
      </c>
      <c r="C2874" s="1148" t="s">
        <v>371</v>
      </c>
      <c r="D2874" s="1150" t="s">
        <v>3796</v>
      </c>
      <c r="E2874" s="1149"/>
      <c r="F2874" s="1148" t="s">
        <v>353</v>
      </c>
      <c r="G2874" s="1149"/>
      <c r="H2874" s="1151">
        <v>38</v>
      </c>
      <c r="I2874" s="1152">
        <v>183825</v>
      </c>
      <c r="J2874" s="1153"/>
      <c r="K2874" s="1154">
        <f t="shared" si="184"/>
        <v>0</v>
      </c>
      <c r="L2874" s="1155">
        <f t="shared" si="185"/>
        <v>0</v>
      </c>
      <c r="M2874" s="1156">
        <f>I2874*H2874</f>
        <v>6985350</v>
      </c>
      <c r="N2874" s="1149" t="s">
        <v>1623</v>
      </c>
      <c r="O2874" s="1149"/>
      <c r="P2874" s="1148" t="s">
        <v>35</v>
      </c>
      <c r="Q2874" s="1148" t="s">
        <v>354</v>
      </c>
      <c r="R2874" s="1148" t="s">
        <v>70</v>
      </c>
      <c r="S2874" s="1148"/>
    </row>
    <row r="2875" spans="1:19" s="34" customFormat="1" ht="20.25" customHeight="1">
      <c r="A2875" s="1148" t="s">
        <v>235</v>
      </c>
      <c r="B2875" s="1149" t="s">
        <v>3855</v>
      </c>
      <c r="C2875" s="1148" t="s">
        <v>371</v>
      </c>
      <c r="D2875" s="1150" t="s">
        <v>3147</v>
      </c>
      <c r="E2875" s="1149"/>
      <c r="F2875" s="1148" t="s">
        <v>342</v>
      </c>
      <c r="G2875" s="1149"/>
      <c r="H2875" s="1151">
        <v>220</v>
      </c>
      <c r="I2875" s="1152">
        <v>139614</v>
      </c>
      <c r="J2875" s="1153">
        <v>27</v>
      </c>
      <c r="K2875" s="1154">
        <f>IFERROR(J2875*H2875,"0")</f>
        <v>5940</v>
      </c>
      <c r="L2875" s="1155">
        <f t="shared" si="182"/>
        <v>5.94</v>
      </c>
      <c r="M2875" s="1156">
        <f t="shared" si="183"/>
        <v>30715080</v>
      </c>
      <c r="N2875" s="1149" t="s">
        <v>1623</v>
      </c>
      <c r="O2875" s="1149"/>
      <c r="P2875" s="1148" t="s">
        <v>35</v>
      </c>
      <c r="Q2875" s="1148" t="s">
        <v>343</v>
      </c>
      <c r="R2875" s="1148" t="s">
        <v>60</v>
      </c>
      <c r="S2875" s="1148"/>
    </row>
    <row r="2876" spans="1:19" s="34" customFormat="1" ht="20.25" customHeight="1">
      <c r="A2876" s="1148" t="s">
        <v>235</v>
      </c>
      <c r="B2876" s="1149" t="s">
        <v>3855</v>
      </c>
      <c r="C2876" s="1148" t="s">
        <v>371</v>
      </c>
      <c r="D2876" s="1150" t="s">
        <v>2348</v>
      </c>
      <c r="E2876" s="1149"/>
      <c r="F2876" s="1148" t="s">
        <v>353</v>
      </c>
      <c r="G2876" s="1149"/>
      <c r="H2876" s="1151">
        <v>220</v>
      </c>
      <c r="I2876" s="1152">
        <v>183825</v>
      </c>
      <c r="J2876" s="1153"/>
      <c r="K2876" s="1154">
        <f t="shared" ref="K2876" si="189">IFERROR(J2876*H2876,"0")</f>
        <v>0</v>
      </c>
      <c r="L2876" s="1155">
        <f>IFERROR(K2876/1000,"0")</f>
        <v>0</v>
      </c>
      <c r="M2876" s="1156">
        <f>I2876*H2876</f>
        <v>40441500</v>
      </c>
      <c r="N2876" s="1149" t="s">
        <v>1623</v>
      </c>
      <c r="O2876" s="1149"/>
      <c r="P2876" s="1148" t="s">
        <v>35</v>
      </c>
      <c r="Q2876" s="1148" t="s">
        <v>354</v>
      </c>
      <c r="R2876" s="1148" t="s">
        <v>70</v>
      </c>
      <c r="S2876" s="1148"/>
    </row>
    <row r="2877" spans="1:19" s="34" customFormat="1" ht="20.25" customHeight="1">
      <c r="A2877" s="1148" t="s">
        <v>235</v>
      </c>
      <c r="B2877" s="1149" t="s">
        <v>3855</v>
      </c>
      <c r="C2877" s="1148" t="s">
        <v>371</v>
      </c>
      <c r="D2877" s="1150" t="s">
        <v>3147</v>
      </c>
      <c r="E2877" s="1149"/>
      <c r="F2877" s="1148" t="s">
        <v>480</v>
      </c>
      <c r="G2877" s="1149"/>
      <c r="H2877" s="1151">
        <v>40</v>
      </c>
      <c r="I2877" s="1152">
        <v>88000</v>
      </c>
      <c r="J2877" s="1153"/>
      <c r="K2877" s="1154">
        <f t="shared" si="181"/>
        <v>0</v>
      </c>
      <c r="L2877" s="1155">
        <f t="shared" si="182"/>
        <v>0</v>
      </c>
      <c r="M2877" s="1156">
        <f>I2877*H2877</f>
        <v>3520000</v>
      </c>
      <c r="N2877" s="1149" t="s">
        <v>1623</v>
      </c>
      <c r="O2877" s="1149"/>
      <c r="P2877" s="1148" t="s">
        <v>35</v>
      </c>
      <c r="Q2877" s="1148" t="s">
        <v>357</v>
      </c>
      <c r="R2877" s="1148" t="s">
        <v>60</v>
      </c>
      <c r="S2877" s="1148"/>
    </row>
    <row r="2878" spans="1:19" ht="20.25" customHeight="1">
      <c r="A2878" s="1166"/>
      <c r="B2878" s="1166"/>
      <c r="C2878" s="1166"/>
      <c r="D2878" s="1166"/>
      <c r="E2878" s="1166"/>
      <c r="F2878" s="1166"/>
      <c r="G2878" s="1166"/>
      <c r="H2878" s="1166"/>
      <c r="I2878" s="1166"/>
      <c r="J2878" s="1166"/>
      <c r="K2878" s="1166"/>
      <c r="L2878" s="1167" t="s">
        <v>3852</v>
      </c>
      <c r="M2878" s="1168">
        <f>SUM(M2733:M2877)</f>
        <v>2003396626</v>
      </c>
      <c r="N2878" s="1169"/>
      <c r="O2878" s="1169"/>
      <c r="P2878" s="1166"/>
      <c r="Q2878" s="1166"/>
      <c r="R2878" s="1166"/>
      <c r="S2878" s="1166"/>
    </row>
  </sheetData>
  <phoneticPr fontId="7" type="noConversion"/>
  <pageMargins left="0.7" right="0.7" top="0.75" bottom="0.75" header="0.3" footer="0.3"/>
  <pageSetup paperSize="9" orientation="portrait" r:id="rId1"/>
  <ignoredErrors>
    <ignoredError sqref="E2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theme="8"/>
    <pageSetUpPr fitToPage="1"/>
  </sheetPr>
  <dimension ref="A1:V486"/>
  <sheetViews>
    <sheetView workbookViewId="0">
      <pane ySplit="4" topLeftCell="A466" activePane="bottomLeft" state="frozen"/>
      <selection activeCell="A3027" sqref="A3027:XFD3030"/>
      <selection pane="bottomLeft" activeCell="C2" sqref="C2"/>
    </sheetView>
  </sheetViews>
  <sheetFormatPr defaultColWidth="10.28515625" defaultRowHeight="20.25" customHeight="1"/>
  <cols>
    <col min="1" max="1" width="11.5703125" style="13" customWidth="1"/>
    <col min="2" max="2" width="39.7109375" style="14" customWidth="1"/>
    <col min="3" max="3" width="13.140625" style="15" bestFit="1" customWidth="1"/>
    <col min="4" max="5" width="11" style="16" customWidth="1"/>
    <col min="6" max="6" width="13.85546875" style="16" bestFit="1" customWidth="1"/>
    <col min="7" max="7" width="9.28515625" style="13" customWidth="1"/>
    <col min="8" max="8" width="10.5703125" style="51" customWidth="1"/>
    <col min="9" max="9" width="11.5703125" style="16" customWidth="1"/>
    <col min="10" max="10" width="10.5703125" style="75" customWidth="1"/>
    <col min="11" max="11" width="12.7109375" style="51" customWidth="1"/>
    <col min="12" max="12" width="14" style="16" customWidth="1"/>
    <col min="13" max="13" width="17.42578125" style="16" customWidth="1"/>
    <col min="14" max="14" width="12" style="17" customWidth="1"/>
    <col min="15" max="15" width="14.5703125" style="14" customWidth="1"/>
    <col min="16" max="16" width="10.7109375" style="16" customWidth="1"/>
    <col min="17" max="17" width="14.42578125" style="15" bestFit="1" customWidth="1"/>
    <col min="18" max="18" width="10" style="13" bestFit="1" customWidth="1"/>
    <col min="19" max="19" width="10.7109375" style="16" customWidth="1"/>
    <col min="20" max="16384" width="10.28515625" style="16"/>
  </cols>
  <sheetData>
    <row r="1" spans="1:20" s="11" customFormat="1" ht="25.5" customHeight="1">
      <c r="A1" s="8" t="s">
        <v>4291</v>
      </c>
      <c r="B1" s="9"/>
      <c r="C1" s="293"/>
      <c r="D1" s="1084" t="s">
        <v>1518</v>
      </c>
      <c r="E1" s="1084" t="s">
        <v>1519</v>
      </c>
      <c r="F1" s="1084" t="s">
        <v>1520</v>
      </c>
      <c r="G1" s="1084" t="s">
        <v>1521</v>
      </c>
      <c r="H1" s="1084" t="s">
        <v>1522</v>
      </c>
      <c r="I1" s="1084" t="s">
        <v>1523</v>
      </c>
      <c r="J1" s="1084" t="s">
        <v>1524</v>
      </c>
      <c r="K1" s="1084" t="s">
        <v>1525</v>
      </c>
      <c r="L1" s="1084" t="s">
        <v>1526</v>
      </c>
      <c r="M1" s="1084" t="s">
        <v>1527</v>
      </c>
      <c r="N1" s="1084" t="s">
        <v>1528</v>
      </c>
      <c r="O1" s="1084" t="s">
        <v>1529</v>
      </c>
      <c r="P1" s="1084" t="s">
        <v>36</v>
      </c>
      <c r="Q1" s="10"/>
      <c r="R1" s="12"/>
    </row>
    <row r="2" spans="1:20" ht="20.25" customHeight="1">
      <c r="C2" s="347"/>
      <c r="D2" s="293">
        <f>M46</f>
        <v>1484052565.694</v>
      </c>
      <c r="E2" s="344">
        <f>M62</f>
        <v>439710200</v>
      </c>
      <c r="F2" s="293">
        <f>M69</f>
        <v>84285834.427000001</v>
      </c>
      <c r="G2" s="346">
        <f>M174</f>
        <v>2557129270.8794003</v>
      </c>
      <c r="H2" s="346">
        <f>M201</f>
        <v>727191329</v>
      </c>
      <c r="I2" s="346">
        <f>M255</f>
        <v>684772665.49999988</v>
      </c>
      <c r="J2" s="346">
        <f>M285</f>
        <v>1091845794</v>
      </c>
      <c r="K2" s="346">
        <f>M365</f>
        <v>622046189.35500002</v>
      </c>
      <c r="L2" s="346">
        <f>M386</f>
        <v>426943695</v>
      </c>
      <c r="M2" s="346">
        <f>M388</f>
        <v>195382512</v>
      </c>
      <c r="N2" s="346">
        <f>M444</f>
        <v>906612895</v>
      </c>
      <c r="O2" s="1147">
        <f>M486</f>
        <v>738464417.9224</v>
      </c>
      <c r="P2" s="1085">
        <f>SUM(D2:O2)</f>
        <v>9958437368.7777996</v>
      </c>
    </row>
    <row r="3" spans="1:20" ht="20.25" customHeight="1">
      <c r="A3" s="78"/>
      <c r="S3" s="18" t="s">
        <v>37</v>
      </c>
    </row>
    <row r="4" spans="1:20" ht="20.25" customHeight="1">
      <c r="A4" s="19" t="s">
        <v>0</v>
      </c>
      <c r="B4" s="20" t="s">
        <v>1</v>
      </c>
      <c r="C4" s="20" t="s">
        <v>2</v>
      </c>
      <c r="D4" s="19" t="s">
        <v>12</v>
      </c>
      <c r="E4" s="19" t="s">
        <v>13</v>
      </c>
      <c r="F4" s="19" t="s">
        <v>3</v>
      </c>
      <c r="G4" s="19" t="s">
        <v>14</v>
      </c>
      <c r="H4" s="57" t="s">
        <v>4</v>
      </c>
      <c r="I4" s="19" t="s">
        <v>19</v>
      </c>
      <c r="J4" s="76" t="s">
        <v>5</v>
      </c>
      <c r="K4" s="57" t="s">
        <v>6</v>
      </c>
      <c r="L4" s="19" t="s">
        <v>7</v>
      </c>
      <c r="M4" s="19" t="s">
        <v>8</v>
      </c>
      <c r="N4" s="20" t="s">
        <v>18</v>
      </c>
      <c r="O4" s="20" t="s">
        <v>9</v>
      </c>
      <c r="P4" s="19" t="s">
        <v>15</v>
      </c>
      <c r="Q4" s="20" t="s">
        <v>133</v>
      </c>
      <c r="R4" s="19" t="s">
        <v>17</v>
      </c>
      <c r="S4" s="19" t="s">
        <v>16</v>
      </c>
    </row>
    <row r="5" spans="1:20" ht="20.25" customHeight="1">
      <c r="A5" s="504" t="s">
        <v>3357</v>
      </c>
      <c r="B5" s="110"/>
      <c r="C5" s="111"/>
      <c r="D5" s="117"/>
      <c r="E5" s="117"/>
      <c r="F5" s="117"/>
      <c r="G5" s="109"/>
      <c r="H5" s="112"/>
      <c r="I5" s="117"/>
      <c r="J5" s="113"/>
      <c r="K5" s="112"/>
      <c r="L5" s="117"/>
      <c r="M5" s="509"/>
      <c r="N5" s="114"/>
      <c r="O5" s="110"/>
      <c r="P5" s="117"/>
      <c r="Q5" s="111"/>
      <c r="R5" s="109"/>
      <c r="S5" s="117"/>
    </row>
    <row r="6" spans="1:20" s="1" customFormat="1" ht="20.25" customHeight="1">
      <c r="A6" s="109" t="s">
        <v>204</v>
      </c>
      <c r="B6" s="110" t="s">
        <v>1303</v>
      </c>
      <c r="C6" s="111" t="s">
        <v>205</v>
      </c>
      <c r="D6" s="142" t="s">
        <v>1304</v>
      </c>
      <c r="E6" s="3"/>
      <c r="F6" s="2" t="s">
        <v>742</v>
      </c>
      <c r="G6" s="109"/>
      <c r="H6" s="112">
        <v>70</v>
      </c>
      <c r="I6" s="112">
        <v>302700</v>
      </c>
      <c r="J6" s="113">
        <v>41.5</v>
      </c>
      <c r="K6" s="4">
        <f>H6*J6</f>
        <v>2905</v>
      </c>
      <c r="L6" s="5">
        <f>K6/1000</f>
        <v>2.9049999999999998</v>
      </c>
      <c r="M6" s="4">
        <f t="shared" ref="M6:M61" si="0">H6*I6</f>
        <v>21189000</v>
      </c>
      <c r="N6" s="114"/>
      <c r="O6" s="110" t="s">
        <v>1320</v>
      </c>
      <c r="P6" s="109" t="s">
        <v>1163</v>
      </c>
      <c r="Q6" s="27" t="s">
        <v>305</v>
      </c>
      <c r="R6" s="2" t="s">
        <v>27</v>
      </c>
      <c r="S6" s="22" t="s">
        <v>265</v>
      </c>
    </row>
    <row r="7" spans="1:20" s="33" customFormat="1" ht="20.25" customHeight="1">
      <c r="A7" s="109" t="s">
        <v>858</v>
      </c>
      <c r="B7" s="110" t="s">
        <v>1347</v>
      </c>
      <c r="C7" s="111" t="s">
        <v>693</v>
      </c>
      <c r="D7" s="3" t="s">
        <v>462</v>
      </c>
      <c r="E7" s="3"/>
      <c r="F7" s="2" t="s">
        <v>1313</v>
      </c>
      <c r="G7" s="109" t="s">
        <v>58</v>
      </c>
      <c r="H7" s="112">
        <f>241-36</f>
        <v>205</v>
      </c>
      <c r="I7" s="112">
        <v>286091.58679999999</v>
      </c>
      <c r="J7" s="113">
        <v>31.4</v>
      </c>
      <c r="K7" s="4">
        <f>H7*J7</f>
        <v>6437</v>
      </c>
      <c r="L7" s="5">
        <f>K7/1000</f>
        <v>6.4370000000000003</v>
      </c>
      <c r="M7" s="4">
        <f t="shared" si="0"/>
        <v>58648775.294</v>
      </c>
      <c r="N7" s="114"/>
      <c r="O7" s="110" t="s">
        <v>854</v>
      </c>
      <c r="P7" s="109" t="s">
        <v>1164</v>
      </c>
      <c r="Q7" s="27" t="s">
        <v>115</v>
      </c>
      <c r="R7" s="2" t="s">
        <v>27</v>
      </c>
      <c r="S7" s="22" t="s">
        <v>40</v>
      </c>
      <c r="T7" s="33" t="s">
        <v>1533</v>
      </c>
    </row>
    <row r="8" spans="1:20" s="115" customFormat="1" ht="20.25" customHeight="1">
      <c r="A8" s="2" t="s">
        <v>1033</v>
      </c>
      <c r="B8" s="21" t="s">
        <v>1266</v>
      </c>
      <c r="C8" s="22" t="s">
        <v>355</v>
      </c>
      <c r="D8" s="3" t="s">
        <v>453</v>
      </c>
      <c r="E8" s="73"/>
      <c r="F8" s="2" t="s">
        <v>589</v>
      </c>
      <c r="G8" s="2"/>
      <c r="H8" s="147">
        <v>212</v>
      </c>
      <c r="I8" s="147">
        <v>24454.2</v>
      </c>
      <c r="J8" s="148">
        <v>15</v>
      </c>
      <c r="K8" s="147">
        <v>19260</v>
      </c>
      <c r="L8" s="148">
        <v>19.260000000000002</v>
      </c>
      <c r="M8" s="4">
        <f t="shared" si="0"/>
        <v>5184290.4000000004</v>
      </c>
      <c r="N8" s="21"/>
      <c r="O8" s="21" t="s">
        <v>695</v>
      </c>
      <c r="P8" s="22" t="s">
        <v>1164</v>
      </c>
      <c r="Q8" s="27" t="s">
        <v>270</v>
      </c>
      <c r="R8" s="22" t="s">
        <v>68</v>
      </c>
      <c r="S8" s="22" t="s">
        <v>109</v>
      </c>
    </row>
    <row r="9" spans="1:20" s="115" customFormat="1" ht="20.25" customHeight="1">
      <c r="A9" s="2" t="s">
        <v>1033</v>
      </c>
      <c r="B9" s="21" t="s">
        <v>1266</v>
      </c>
      <c r="C9" s="22" t="s">
        <v>355</v>
      </c>
      <c r="D9" s="3" t="s">
        <v>453</v>
      </c>
      <c r="E9" s="73"/>
      <c r="F9" s="2" t="s">
        <v>694</v>
      </c>
      <c r="G9" s="2"/>
      <c r="H9" s="147">
        <v>212</v>
      </c>
      <c r="I9" s="147">
        <v>57200</v>
      </c>
      <c r="J9" s="148">
        <v>35.5</v>
      </c>
      <c r="K9" s="147">
        <v>45582</v>
      </c>
      <c r="L9" s="148">
        <v>45.582000000000001</v>
      </c>
      <c r="M9" s="4">
        <f t="shared" si="0"/>
        <v>12126400</v>
      </c>
      <c r="N9" s="21"/>
      <c r="O9" s="21" t="s">
        <v>1035</v>
      </c>
      <c r="P9" s="22" t="s">
        <v>1164</v>
      </c>
      <c r="Q9" s="27" t="s">
        <v>358</v>
      </c>
      <c r="R9" s="22" t="s">
        <v>68</v>
      </c>
      <c r="S9" s="22" t="s">
        <v>109</v>
      </c>
    </row>
    <row r="10" spans="1:20" s="34" customFormat="1" ht="20.25" customHeight="1">
      <c r="A10" s="2"/>
      <c r="B10" s="106" t="s">
        <v>1472</v>
      </c>
      <c r="C10" s="22" t="s">
        <v>1470</v>
      </c>
      <c r="D10" s="105" t="s">
        <v>89</v>
      </c>
      <c r="E10" s="48"/>
      <c r="F10" s="2" t="s">
        <v>610</v>
      </c>
      <c r="G10" s="2"/>
      <c r="H10" s="193">
        <v>3</v>
      </c>
      <c r="I10" s="193">
        <v>54000</v>
      </c>
      <c r="J10" s="194">
        <v>19</v>
      </c>
      <c r="K10" s="193"/>
      <c r="L10" s="193"/>
      <c r="M10" s="4">
        <f t="shared" si="0"/>
        <v>162000</v>
      </c>
      <c r="N10" s="21"/>
      <c r="O10" s="106" t="s">
        <v>1471</v>
      </c>
      <c r="P10" s="2" t="s">
        <v>1164</v>
      </c>
      <c r="Q10" s="22" t="s">
        <v>361</v>
      </c>
      <c r="R10" s="2" t="s">
        <v>68</v>
      </c>
      <c r="S10" s="48"/>
    </row>
    <row r="11" spans="1:20" s="34" customFormat="1" ht="20.25" customHeight="1">
      <c r="A11" s="2"/>
      <c r="B11" s="106" t="s">
        <v>1472</v>
      </c>
      <c r="C11" s="22" t="s">
        <v>1470</v>
      </c>
      <c r="D11" s="105" t="s">
        <v>89</v>
      </c>
      <c r="E11" s="48"/>
      <c r="F11" s="2" t="s">
        <v>363</v>
      </c>
      <c r="G11" s="2"/>
      <c r="H11" s="193">
        <v>2</v>
      </c>
      <c r="I11" s="193">
        <v>142000</v>
      </c>
      <c r="J11" s="194">
        <v>41.5</v>
      </c>
      <c r="K11" s="193"/>
      <c r="L11" s="193"/>
      <c r="M11" s="4">
        <f t="shared" si="0"/>
        <v>284000</v>
      </c>
      <c r="N11" s="21"/>
      <c r="O11" s="106"/>
      <c r="P11" s="2" t="s">
        <v>1164</v>
      </c>
      <c r="Q11" s="22" t="s">
        <v>364</v>
      </c>
      <c r="R11" s="2" t="s">
        <v>68</v>
      </c>
      <c r="S11" s="48"/>
    </row>
    <row r="12" spans="1:20" s="1" customFormat="1" ht="20.25" customHeight="1">
      <c r="A12" s="2" t="s">
        <v>382</v>
      </c>
      <c r="B12" s="21" t="s">
        <v>818</v>
      </c>
      <c r="C12" s="2" t="s">
        <v>104</v>
      </c>
      <c r="D12" s="3" t="s">
        <v>183</v>
      </c>
      <c r="E12" s="42" t="s">
        <v>817</v>
      </c>
      <c r="F12" s="2" t="s">
        <v>161</v>
      </c>
      <c r="G12" s="2" t="s">
        <v>58</v>
      </c>
      <c r="H12" s="4">
        <f>292-132</f>
        <v>160</v>
      </c>
      <c r="I12" s="4">
        <v>139700</v>
      </c>
      <c r="J12" s="5">
        <v>36.93</v>
      </c>
      <c r="K12" s="5">
        <f t="shared" ref="K12:K19" si="1">H12*J12</f>
        <v>5908.8</v>
      </c>
      <c r="L12" s="5">
        <f t="shared" ref="L12:L19" si="2">K12/1000</f>
        <v>5.9088000000000003</v>
      </c>
      <c r="M12" s="4">
        <f t="shared" si="0"/>
        <v>22352000</v>
      </c>
      <c r="N12" s="25"/>
      <c r="O12" s="6" t="s">
        <v>11</v>
      </c>
      <c r="P12" s="2" t="s">
        <v>284</v>
      </c>
      <c r="Q12" s="27" t="s">
        <v>134</v>
      </c>
      <c r="R12" s="22" t="s">
        <v>27</v>
      </c>
      <c r="S12" s="2" t="s">
        <v>40</v>
      </c>
      <c r="T12" s="1" t="s">
        <v>1535</v>
      </c>
    </row>
    <row r="13" spans="1:20" s="1" customFormat="1" ht="20.25" customHeight="1">
      <c r="A13" s="2" t="s">
        <v>382</v>
      </c>
      <c r="B13" s="21" t="s">
        <v>818</v>
      </c>
      <c r="C13" s="2" t="s">
        <v>104</v>
      </c>
      <c r="D13" s="3" t="s">
        <v>453</v>
      </c>
      <c r="E13" s="42" t="s">
        <v>817</v>
      </c>
      <c r="F13" s="2" t="s">
        <v>114</v>
      </c>
      <c r="G13" s="2" t="s">
        <v>58</v>
      </c>
      <c r="H13" s="4">
        <f>292-158</f>
        <v>134</v>
      </c>
      <c r="I13" s="4">
        <v>99440</v>
      </c>
      <c r="J13" s="5">
        <v>27</v>
      </c>
      <c r="K13" s="5">
        <f t="shared" si="1"/>
        <v>3618</v>
      </c>
      <c r="L13" s="5">
        <f t="shared" si="2"/>
        <v>3.6179999999999999</v>
      </c>
      <c r="M13" s="4">
        <f t="shared" si="0"/>
        <v>13324960</v>
      </c>
      <c r="N13" s="25"/>
      <c r="O13" s="6"/>
      <c r="P13" s="2" t="s">
        <v>284</v>
      </c>
      <c r="Q13" s="27" t="s">
        <v>115</v>
      </c>
      <c r="R13" s="22" t="s">
        <v>27</v>
      </c>
      <c r="S13" s="2" t="s">
        <v>40</v>
      </c>
      <c r="T13" s="1" t="s">
        <v>1535</v>
      </c>
    </row>
    <row r="14" spans="1:20" s="1" customFormat="1" ht="20.25" customHeight="1">
      <c r="A14" s="2" t="s">
        <v>382</v>
      </c>
      <c r="B14" s="21" t="s">
        <v>1480</v>
      </c>
      <c r="C14" s="2" t="s">
        <v>104</v>
      </c>
      <c r="D14" s="3" t="s">
        <v>232</v>
      </c>
      <c r="E14" s="42" t="s">
        <v>817</v>
      </c>
      <c r="F14" s="2" t="s">
        <v>890</v>
      </c>
      <c r="G14" s="2" t="s">
        <v>58</v>
      </c>
      <c r="H14" s="4">
        <f>650-357</f>
        <v>293</v>
      </c>
      <c r="I14" s="4">
        <v>49000</v>
      </c>
      <c r="J14" s="5">
        <v>9.4</v>
      </c>
      <c r="K14" s="5">
        <f t="shared" si="1"/>
        <v>2754.2000000000003</v>
      </c>
      <c r="L14" s="5">
        <f t="shared" si="2"/>
        <v>2.7542000000000004</v>
      </c>
      <c r="M14" s="4">
        <f t="shared" si="0"/>
        <v>14357000</v>
      </c>
      <c r="N14" s="25"/>
      <c r="O14" s="36" t="s">
        <v>1225</v>
      </c>
      <c r="P14" s="2" t="s">
        <v>284</v>
      </c>
      <c r="Q14" s="27" t="s">
        <v>132</v>
      </c>
      <c r="R14" s="22" t="s">
        <v>27</v>
      </c>
      <c r="S14" s="2" t="s">
        <v>40</v>
      </c>
      <c r="T14" s="1" t="s">
        <v>1534</v>
      </c>
    </row>
    <row r="15" spans="1:20" s="1" customFormat="1" ht="20.25" customHeight="1">
      <c r="A15" s="2" t="s">
        <v>382</v>
      </c>
      <c r="B15" s="21" t="s">
        <v>1480</v>
      </c>
      <c r="C15" s="2" t="s">
        <v>104</v>
      </c>
      <c r="D15" s="3" t="s">
        <v>232</v>
      </c>
      <c r="E15" s="42" t="s">
        <v>817</v>
      </c>
      <c r="F15" s="2" t="s">
        <v>176</v>
      </c>
      <c r="G15" s="2"/>
      <c r="H15" s="4">
        <f>649-65</f>
        <v>584</v>
      </c>
      <c r="I15" s="4">
        <v>5000</v>
      </c>
      <c r="J15" s="5">
        <v>0</v>
      </c>
      <c r="K15" s="5">
        <f t="shared" si="1"/>
        <v>0</v>
      </c>
      <c r="L15" s="5">
        <f t="shared" si="2"/>
        <v>0</v>
      </c>
      <c r="M15" s="4">
        <f t="shared" si="0"/>
        <v>2920000</v>
      </c>
      <c r="N15" s="25"/>
      <c r="O15" s="6" t="s">
        <v>11</v>
      </c>
      <c r="P15" s="2" t="s">
        <v>284</v>
      </c>
      <c r="Q15" s="27" t="s">
        <v>125</v>
      </c>
      <c r="R15" s="22" t="s">
        <v>30</v>
      </c>
      <c r="S15" s="2" t="s">
        <v>40</v>
      </c>
    </row>
    <row r="16" spans="1:20" s="1" customFormat="1" ht="20.25" customHeight="1">
      <c r="A16" s="2" t="s">
        <v>382</v>
      </c>
      <c r="B16" s="21" t="s">
        <v>1480</v>
      </c>
      <c r="C16" s="2" t="s">
        <v>104</v>
      </c>
      <c r="D16" s="3" t="s">
        <v>232</v>
      </c>
      <c r="E16" s="42" t="s">
        <v>817</v>
      </c>
      <c r="F16" s="2" t="s">
        <v>177</v>
      </c>
      <c r="G16" s="2"/>
      <c r="H16" s="4">
        <f>649-65</f>
        <v>584</v>
      </c>
      <c r="I16" s="4">
        <v>5000</v>
      </c>
      <c r="J16" s="5">
        <v>0</v>
      </c>
      <c r="K16" s="5">
        <f t="shared" si="1"/>
        <v>0</v>
      </c>
      <c r="L16" s="5">
        <f t="shared" si="2"/>
        <v>0</v>
      </c>
      <c r="M16" s="4">
        <f t="shared" si="0"/>
        <v>2920000</v>
      </c>
      <c r="N16" s="25"/>
      <c r="O16" s="6" t="s">
        <v>11</v>
      </c>
      <c r="P16" s="2" t="s">
        <v>284</v>
      </c>
      <c r="Q16" s="27" t="s">
        <v>125</v>
      </c>
      <c r="R16" s="22" t="s">
        <v>30</v>
      </c>
      <c r="S16" s="2" t="s">
        <v>40</v>
      </c>
    </row>
    <row r="17" spans="1:20" s="34" customFormat="1" ht="20.25" customHeight="1">
      <c r="A17" s="109" t="s">
        <v>857</v>
      </c>
      <c r="B17" s="110" t="s">
        <v>494</v>
      </c>
      <c r="C17" s="111" t="s">
        <v>64</v>
      </c>
      <c r="D17" s="105" t="s">
        <v>824</v>
      </c>
      <c r="E17" s="117"/>
      <c r="F17" s="109" t="s">
        <v>67</v>
      </c>
      <c r="G17" s="109"/>
      <c r="H17" s="112">
        <v>3400</v>
      </c>
      <c r="I17" s="117">
        <v>92000</v>
      </c>
      <c r="J17" s="117">
        <v>40.5</v>
      </c>
      <c r="K17" s="117">
        <f t="shared" si="1"/>
        <v>137700</v>
      </c>
      <c r="L17" s="192">
        <f t="shared" si="2"/>
        <v>137.69999999999999</v>
      </c>
      <c r="M17" s="4">
        <f t="shared" si="0"/>
        <v>312800000</v>
      </c>
      <c r="N17" s="114"/>
      <c r="O17" s="150" t="s">
        <v>510</v>
      </c>
      <c r="P17" s="2" t="s">
        <v>284</v>
      </c>
      <c r="Q17" s="111" t="s">
        <v>117</v>
      </c>
      <c r="R17" s="109" t="s">
        <v>68</v>
      </c>
      <c r="S17" s="109" t="s">
        <v>109</v>
      </c>
      <c r="T17" s="34" t="s">
        <v>1158</v>
      </c>
    </row>
    <row r="18" spans="1:20" s="34" customFormat="1" ht="20.25" customHeight="1">
      <c r="A18" s="109" t="s">
        <v>857</v>
      </c>
      <c r="B18" s="110" t="s">
        <v>494</v>
      </c>
      <c r="C18" s="111" t="s">
        <v>64</v>
      </c>
      <c r="D18" s="105" t="s">
        <v>824</v>
      </c>
      <c r="E18" s="117"/>
      <c r="F18" s="109" t="s">
        <v>588</v>
      </c>
      <c r="G18" s="109"/>
      <c r="H18" s="112">
        <v>1700</v>
      </c>
      <c r="I18" s="117">
        <v>23334</v>
      </c>
      <c r="J18" s="117">
        <v>15</v>
      </c>
      <c r="K18" s="117">
        <f t="shared" si="1"/>
        <v>25500</v>
      </c>
      <c r="L18" s="192">
        <f t="shared" si="2"/>
        <v>25.5</v>
      </c>
      <c r="M18" s="4">
        <f t="shared" si="0"/>
        <v>39667800</v>
      </c>
      <c r="N18" s="114"/>
      <c r="O18" s="150" t="s">
        <v>511</v>
      </c>
      <c r="P18" s="2" t="s">
        <v>284</v>
      </c>
      <c r="Q18" s="111" t="s">
        <v>270</v>
      </c>
      <c r="R18" s="109" t="s">
        <v>68</v>
      </c>
      <c r="S18" s="109" t="s">
        <v>109</v>
      </c>
      <c r="T18" s="34" t="s">
        <v>1158</v>
      </c>
    </row>
    <row r="19" spans="1:20" s="34" customFormat="1" ht="20.25" customHeight="1">
      <c r="A19" s="109" t="s">
        <v>857</v>
      </c>
      <c r="B19" s="110" t="s">
        <v>494</v>
      </c>
      <c r="C19" s="111" t="s">
        <v>64</v>
      </c>
      <c r="D19" s="105" t="s">
        <v>824</v>
      </c>
      <c r="E19" s="117"/>
      <c r="F19" s="109" t="s">
        <v>589</v>
      </c>
      <c r="G19" s="109"/>
      <c r="H19" s="112">
        <v>1700</v>
      </c>
      <c r="I19" s="117">
        <v>15103</v>
      </c>
      <c r="J19" s="117">
        <v>15</v>
      </c>
      <c r="K19" s="117">
        <f t="shared" si="1"/>
        <v>25500</v>
      </c>
      <c r="L19" s="117">
        <f t="shared" si="2"/>
        <v>25.5</v>
      </c>
      <c r="M19" s="4">
        <f t="shared" si="0"/>
        <v>25675100</v>
      </c>
      <c r="N19" s="114"/>
      <c r="O19" s="150" t="s">
        <v>511</v>
      </c>
      <c r="P19" s="2" t="s">
        <v>284</v>
      </c>
      <c r="Q19" s="111" t="s">
        <v>270</v>
      </c>
      <c r="R19" s="109" t="s">
        <v>68</v>
      </c>
      <c r="S19" s="109" t="s">
        <v>109</v>
      </c>
      <c r="T19" s="34" t="s">
        <v>1158</v>
      </c>
    </row>
    <row r="20" spans="1:20" s="34" customFormat="1" ht="20.25" customHeight="1">
      <c r="A20" s="176" t="s">
        <v>1159</v>
      </c>
      <c r="B20" s="174" t="s">
        <v>1513</v>
      </c>
      <c r="C20" s="173" t="s">
        <v>288</v>
      </c>
      <c r="D20" s="177" t="s">
        <v>1512</v>
      </c>
      <c r="E20" s="177" t="s">
        <v>1512</v>
      </c>
      <c r="F20" s="176" t="s">
        <v>1514</v>
      </c>
      <c r="G20" s="176"/>
      <c r="H20" s="178">
        <f>1557-483</f>
        <v>1074</v>
      </c>
      <c r="I20" s="178">
        <v>130000</v>
      </c>
      <c r="J20" s="178"/>
      <c r="K20" s="178"/>
      <c r="L20" s="178"/>
      <c r="M20" s="4">
        <f t="shared" si="0"/>
        <v>139620000</v>
      </c>
      <c r="N20" s="176" t="s">
        <v>1212</v>
      </c>
      <c r="O20" s="176"/>
      <c r="P20" s="173" t="s">
        <v>1484</v>
      </c>
      <c r="Q20" s="198" t="s">
        <v>289</v>
      </c>
      <c r="R20" s="198" t="s">
        <v>172</v>
      </c>
      <c r="S20" s="198"/>
      <c r="T20" s="1" t="s">
        <v>1534</v>
      </c>
    </row>
    <row r="21" spans="1:20" s="34" customFormat="1" ht="20.25" customHeight="1">
      <c r="A21" s="176" t="s">
        <v>1159</v>
      </c>
      <c r="B21" s="174" t="s">
        <v>1513</v>
      </c>
      <c r="C21" s="173" t="s">
        <v>288</v>
      </c>
      <c r="D21" s="177" t="s">
        <v>1512</v>
      </c>
      <c r="E21" s="177" t="s">
        <v>1512</v>
      </c>
      <c r="F21" s="175" t="s">
        <v>1502</v>
      </c>
      <c r="G21" s="175"/>
      <c r="H21" s="178">
        <f>292-158</f>
        <v>134</v>
      </c>
      <c r="I21" s="178">
        <v>136200</v>
      </c>
      <c r="J21" s="178"/>
      <c r="K21" s="178"/>
      <c r="L21" s="178"/>
      <c r="M21" s="4">
        <f t="shared" si="0"/>
        <v>18250800</v>
      </c>
      <c r="N21" s="175" t="s">
        <v>1213</v>
      </c>
      <c r="O21" s="175"/>
      <c r="P21" s="173" t="s">
        <v>1484</v>
      </c>
      <c r="Q21" s="198" t="s">
        <v>286</v>
      </c>
      <c r="R21" s="198" t="s">
        <v>172</v>
      </c>
      <c r="S21" s="198"/>
      <c r="T21" s="1" t="s">
        <v>1534</v>
      </c>
    </row>
    <row r="22" spans="1:20" s="26" customFormat="1" ht="20.25" customHeight="1">
      <c r="A22" s="2" t="s">
        <v>382</v>
      </c>
      <c r="B22" s="6" t="s">
        <v>823</v>
      </c>
      <c r="C22" s="2" t="s">
        <v>197</v>
      </c>
      <c r="D22" s="3" t="s">
        <v>150</v>
      </c>
      <c r="E22" s="23" t="s">
        <v>824</v>
      </c>
      <c r="F22" s="2" t="s">
        <v>92</v>
      </c>
      <c r="G22" s="2" t="s">
        <v>58</v>
      </c>
      <c r="H22" s="4">
        <f>1754-1064</f>
        <v>690</v>
      </c>
      <c r="I22" s="4">
        <v>122000</v>
      </c>
      <c r="J22" s="5">
        <v>27</v>
      </c>
      <c r="K22" s="5">
        <f>H22*J22</f>
        <v>18630</v>
      </c>
      <c r="L22" s="5">
        <f>K22/1000</f>
        <v>18.63</v>
      </c>
      <c r="M22" s="4">
        <f t="shared" si="0"/>
        <v>84180000</v>
      </c>
      <c r="N22" s="6"/>
      <c r="O22" s="6" t="s">
        <v>825</v>
      </c>
      <c r="P22" s="7" t="s">
        <v>478</v>
      </c>
      <c r="Q22" s="22" t="s">
        <v>115</v>
      </c>
      <c r="R22" s="2" t="s">
        <v>27</v>
      </c>
      <c r="S22" s="2" t="s">
        <v>59</v>
      </c>
      <c r="T22" s="26" t="s">
        <v>1539</v>
      </c>
    </row>
    <row r="23" spans="1:20" s="26" customFormat="1" ht="20.25" customHeight="1">
      <c r="A23" s="2" t="s">
        <v>382</v>
      </c>
      <c r="B23" s="6" t="s">
        <v>823</v>
      </c>
      <c r="C23" s="2" t="s">
        <v>197</v>
      </c>
      <c r="D23" s="3" t="s">
        <v>150</v>
      </c>
      <c r="E23" s="23" t="s">
        <v>824</v>
      </c>
      <c r="F23" s="2" t="s">
        <v>130</v>
      </c>
      <c r="G23" s="2" t="s">
        <v>58</v>
      </c>
      <c r="H23" s="4">
        <f>1754-994</f>
        <v>760</v>
      </c>
      <c r="I23" s="4">
        <v>131200</v>
      </c>
      <c r="J23" s="5">
        <v>36.4</v>
      </c>
      <c r="K23" s="5">
        <f>H23*J23</f>
        <v>27664</v>
      </c>
      <c r="L23" s="5">
        <f>K23/1000</f>
        <v>27.664000000000001</v>
      </c>
      <c r="M23" s="4">
        <f t="shared" si="0"/>
        <v>99712000</v>
      </c>
      <c r="N23" s="6" t="s">
        <v>301</v>
      </c>
      <c r="O23" s="6" t="s">
        <v>826</v>
      </c>
      <c r="P23" s="7" t="s">
        <v>478</v>
      </c>
      <c r="Q23" s="22" t="s">
        <v>131</v>
      </c>
      <c r="R23" s="2" t="s">
        <v>27</v>
      </c>
      <c r="S23" s="2" t="s">
        <v>59</v>
      </c>
      <c r="T23" s="26" t="s">
        <v>1539</v>
      </c>
    </row>
    <row r="24" spans="1:20" s="26" customFormat="1" ht="20.25" customHeight="1">
      <c r="A24" s="2" t="s">
        <v>382</v>
      </c>
      <c r="B24" s="6" t="s">
        <v>823</v>
      </c>
      <c r="C24" s="2" t="s">
        <v>197</v>
      </c>
      <c r="D24" s="3" t="s">
        <v>150</v>
      </c>
      <c r="E24" s="23" t="s">
        <v>824</v>
      </c>
      <c r="F24" s="2" t="s">
        <v>656</v>
      </c>
      <c r="G24" s="2" t="s">
        <v>58</v>
      </c>
      <c r="H24" s="4">
        <f>1475-872</f>
        <v>603</v>
      </c>
      <c r="I24" s="4">
        <v>67000</v>
      </c>
      <c r="J24" s="5">
        <v>19</v>
      </c>
      <c r="K24" s="5">
        <f>H24*J24</f>
        <v>11457</v>
      </c>
      <c r="L24" s="5">
        <f>K24/1000</f>
        <v>11.457000000000001</v>
      </c>
      <c r="M24" s="4">
        <f t="shared" si="0"/>
        <v>40401000</v>
      </c>
      <c r="N24" s="6" t="s">
        <v>220</v>
      </c>
      <c r="O24" s="6" t="s">
        <v>827</v>
      </c>
      <c r="P24" s="7" t="s">
        <v>478</v>
      </c>
      <c r="Q24" s="53" t="s">
        <v>487</v>
      </c>
      <c r="R24" s="2" t="s">
        <v>27</v>
      </c>
      <c r="S24" s="2" t="s">
        <v>59</v>
      </c>
      <c r="T24" s="26" t="s">
        <v>1539</v>
      </c>
    </row>
    <row r="25" spans="1:20" s="26" customFormat="1" ht="20.25" customHeight="1">
      <c r="A25" s="2" t="s">
        <v>382</v>
      </c>
      <c r="B25" s="6" t="s">
        <v>823</v>
      </c>
      <c r="C25" s="2" t="s">
        <v>197</v>
      </c>
      <c r="D25" s="3" t="s">
        <v>150</v>
      </c>
      <c r="E25" s="23" t="s">
        <v>824</v>
      </c>
      <c r="F25" s="2" t="s">
        <v>665</v>
      </c>
      <c r="G25" s="2" t="s">
        <v>58</v>
      </c>
      <c r="H25" s="4">
        <f>2033-1186</f>
        <v>847</v>
      </c>
      <c r="I25" s="4">
        <v>73900</v>
      </c>
      <c r="J25" s="5">
        <v>20</v>
      </c>
      <c r="K25" s="5">
        <f>H25*J25</f>
        <v>16940</v>
      </c>
      <c r="L25" s="5">
        <f>K25/1000</f>
        <v>16.940000000000001</v>
      </c>
      <c r="M25" s="4">
        <f t="shared" si="0"/>
        <v>62593300</v>
      </c>
      <c r="N25" s="6"/>
      <c r="O25" s="6" t="s">
        <v>11</v>
      </c>
      <c r="P25" s="7" t="s">
        <v>478</v>
      </c>
      <c r="Q25" s="22" t="s">
        <v>135</v>
      </c>
      <c r="R25" s="2" t="s">
        <v>27</v>
      </c>
      <c r="S25" s="2" t="s">
        <v>59</v>
      </c>
      <c r="T25" s="26" t="s">
        <v>1539</v>
      </c>
    </row>
    <row r="26" spans="1:20" s="34" customFormat="1" ht="20.25" customHeight="1">
      <c r="A26" s="176" t="s">
        <v>1159</v>
      </c>
      <c r="B26" s="174" t="s">
        <v>1516</v>
      </c>
      <c r="C26" s="173" t="s">
        <v>1501</v>
      </c>
      <c r="D26" s="177" t="s">
        <v>1515</v>
      </c>
      <c r="E26" s="177" t="s">
        <v>1515</v>
      </c>
      <c r="F26" s="176" t="s">
        <v>728</v>
      </c>
      <c r="G26" s="176"/>
      <c r="H26" s="178">
        <f>1754-1064</f>
        <v>690</v>
      </c>
      <c r="I26" s="178">
        <v>167200</v>
      </c>
      <c r="J26" s="178"/>
      <c r="K26" s="178"/>
      <c r="L26" s="178"/>
      <c r="M26" s="4">
        <f t="shared" si="0"/>
        <v>115368000</v>
      </c>
      <c r="N26" s="176" t="s">
        <v>1485</v>
      </c>
      <c r="O26" s="176"/>
      <c r="P26" s="173" t="s">
        <v>732</v>
      </c>
      <c r="Q26" s="198" t="s">
        <v>286</v>
      </c>
      <c r="R26" s="198" t="s">
        <v>172</v>
      </c>
      <c r="S26" s="198"/>
      <c r="T26" s="26" t="s">
        <v>1539</v>
      </c>
    </row>
    <row r="27" spans="1:20" s="34" customFormat="1" ht="20.25" customHeight="1">
      <c r="A27" s="176" t="s">
        <v>1504</v>
      </c>
      <c r="B27" s="196" t="s">
        <v>1507</v>
      </c>
      <c r="C27" s="176" t="s">
        <v>1505</v>
      </c>
      <c r="D27" s="177" t="s">
        <v>1506</v>
      </c>
      <c r="E27" s="177" t="s">
        <v>1506</v>
      </c>
      <c r="F27" s="175" t="s">
        <v>1502</v>
      </c>
      <c r="G27" s="175"/>
      <c r="H27" s="197">
        <f>554-274</f>
        <v>280</v>
      </c>
      <c r="I27" s="197">
        <v>136470</v>
      </c>
      <c r="J27" s="197"/>
      <c r="K27" s="197"/>
      <c r="L27" s="197"/>
      <c r="M27" s="4">
        <f t="shared" si="0"/>
        <v>38211600</v>
      </c>
      <c r="N27" s="175" t="s">
        <v>1213</v>
      </c>
      <c r="O27" s="175"/>
      <c r="P27" s="173" t="s">
        <v>729</v>
      </c>
      <c r="Q27" s="179" t="s">
        <v>354</v>
      </c>
      <c r="R27" s="179" t="s">
        <v>172</v>
      </c>
      <c r="S27" s="179"/>
    </row>
    <row r="28" spans="1:20" s="33" customFormat="1" ht="20.25" customHeight="1">
      <c r="A28" s="2" t="s">
        <v>228</v>
      </c>
      <c r="B28" s="6" t="s">
        <v>815</v>
      </c>
      <c r="C28" s="2" t="s">
        <v>229</v>
      </c>
      <c r="D28" s="3" t="s">
        <v>89</v>
      </c>
      <c r="E28" s="42" t="s">
        <v>816</v>
      </c>
      <c r="F28" s="2" t="s">
        <v>726</v>
      </c>
      <c r="G28" s="2" t="s">
        <v>58</v>
      </c>
      <c r="H28" s="4">
        <v>518</v>
      </c>
      <c r="I28" s="4">
        <v>117600</v>
      </c>
      <c r="J28" s="5">
        <v>44</v>
      </c>
      <c r="K28" s="5">
        <f t="shared" ref="K28:K44" si="3">H28*J28</f>
        <v>22792</v>
      </c>
      <c r="L28" s="5">
        <f t="shared" ref="L28:L44" si="4">K28/1000</f>
        <v>22.792000000000002</v>
      </c>
      <c r="M28" s="4">
        <f t="shared" si="0"/>
        <v>60916800</v>
      </c>
      <c r="N28" s="6" t="s">
        <v>151</v>
      </c>
      <c r="O28" s="6"/>
      <c r="P28" s="7" t="s">
        <v>20</v>
      </c>
      <c r="Q28" s="22" t="s">
        <v>131</v>
      </c>
      <c r="R28" s="2" t="s">
        <v>28</v>
      </c>
      <c r="S28" s="2" t="s">
        <v>109</v>
      </c>
      <c r="T28" s="33" t="s">
        <v>1540</v>
      </c>
    </row>
    <row r="29" spans="1:20" s="33" customFormat="1" ht="20.25" customHeight="1">
      <c r="A29" s="2" t="s">
        <v>228</v>
      </c>
      <c r="B29" s="6" t="s">
        <v>815</v>
      </c>
      <c r="C29" s="2" t="s">
        <v>229</v>
      </c>
      <c r="D29" s="3" t="s">
        <v>89</v>
      </c>
      <c r="E29" s="42" t="s">
        <v>816</v>
      </c>
      <c r="F29" s="2" t="s">
        <v>590</v>
      </c>
      <c r="G29" s="2" t="s">
        <v>58</v>
      </c>
      <c r="H29" s="4">
        <v>259</v>
      </c>
      <c r="I29" s="4">
        <v>23200</v>
      </c>
      <c r="J29" s="5">
        <v>17.5</v>
      </c>
      <c r="K29" s="5">
        <f t="shared" si="3"/>
        <v>4532.5</v>
      </c>
      <c r="L29" s="5">
        <f t="shared" si="4"/>
        <v>4.5324999999999998</v>
      </c>
      <c r="M29" s="4">
        <f t="shared" si="0"/>
        <v>6008800</v>
      </c>
      <c r="N29" s="6"/>
      <c r="O29" s="6" t="s">
        <v>21</v>
      </c>
      <c r="P29" s="7" t="s">
        <v>20</v>
      </c>
      <c r="Q29" s="22" t="s">
        <v>118</v>
      </c>
      <c r="R29" s="2" t="s">
        <v>28</v>
      </c>
      <c r="S29" s="2" t="s">
        <v>109</v>
      </c>
      <c r="T29" s="33" t="s">
        <v>1540</v>
      </c>
    </row>
    <row r="30" spans="1:20" s="33" customFormat="1" ht="20.25" customHeight="1">
      <c r="A30" s="2" t="s">
        <v>228</v>
      </c>
      <c r="B30" s="6" t="s">
        <v>815</v>
      </c>
      <c r="C30" s="2" t="s">
        <v>229</v>
      </c>
      <c r="D30" s="3" t="s">
        <v>89</v>
      </c>
      <c r="E30" s="42" t="s">
        <v>816</v>
      </c>
      <c r="F30" s="2" t="s">
        <v>47</v>
      </c>
      <c r="G30" s="2" t="s">
        <v>58</v>
      </c>
      <c r="H30" s="4">
        <v>259</v>
      </c>
      <c r="I30" s="4">
        <v>59000</v>
      </c>
      <c r="J30" s="5">
        <v>7.2</v>
      </c>
      <c r="K30" s="5">
        <f t="shared" si="3"/>
        <v>1864.8</v>
      </c>
      <c r="L30" s="5">
        <f t="shared" si="4"/>
        <v>1.8648</v>
      </c>
      <c r="M30" s="4">
        <f t="shared" si="0"/>
        <v>15281000</v>
      </c>
      <c r="N30" s="6"/>
      <c r="O30" s="6" t="s">
        <v>11</v>
      </c>
      <c r="P30" s="7" t="s">
        <v>20</v>
      </c>
      <c r="Q30" s="22" t="s">
        <v>132</v>
      </c>
      <c r="R30" s="2" t="s">
        <v>27</v>
      </c>
      <c r="S30" s="2" t="s">
        <v>109</v>
      </c>
      <c r="T30" s="33" t="s">
        <v>1540</v>
      </c>
    </row>
    <row r="31" spans="1:20" s="33" customFormat="1" ht="20.25" customHeight="1">
      <c r="A31" s="2" t="s">
        <v>228</v>
      </c>
      <c r="B31" s="6" t="s">
        <v>1388</v>
      </c>
      <c r="C31" s="2" t="s">
        <v>229</v>
      </c>
      <c r="D31" s="3" t="s">
        <v>232</v>
      </c>
      <c r="E31" s="42"/>
      <c r="F31" s="2" t="s">
        <v>590</v>
      </c>
      <c r="G31" s="2" t="s">
        <v>58</v>
      </c>
      <c r="H31" s="4">
        <v>298</v>
      </c>
      <c r="I31" s="4">
        <v>23200</v>
      </c>
      <c r="J31" s="5">
        <v>17.5</v>
      </c>
      <c r="K31" s="5">
        <f t="shared" si="3"/>
        <v>5215</v>
      </c>
      <c r="L31" s="5">
        <f t="shared" si="4"/>
        <v>5.2149999999999999</v>
      </c>
      <c r="M31" s="4">
        <f t="shared" si="0"/>
        <v>6913600</v>
      </c>
      <c r="N31" s="6"/>
      <c r="O31" s="6" t="s">
        <v>21</v>
      </c>
      <c r="P31" s="7" t="s">
        <v>20</v>
      </c>
      <c r="Q31" s="22" t="s">
        <v>118</v>
      </c>
      <c r="R31" s="2" t="s">
        <v>28</v>
      </c>
      <c r="S31" s="2" t="s">
        <v>109</v>
      </c>
      <c r="T31" s="33" t="s">
        <v>1540</v>
      </c>
    </row>
    <row r="32" spans="1:20" s="26" customFormat="1" ht="20.25" customHeight="1">
      <c r="A32" s="2" t="s">
        <v>308</v>
      </c>
      <c r="B32" s="6" t="s">
        <v>309</v>
      </c>
      <c r="C32" s="2" t="s">
        <v>241</v>
      </c>
      <c r="D32" s="3" t="s">
        <v>183</v>
      </c>
      <c r="E32" s="42"/>
      <c r="F32" s="2" t="s">
        <v>303</v>
      </c>
      <c r="G32" s="2" t="s">
        <v>58</v>
      </c>
      <c r="H32" s="4">
        <v>172</v>
      </c>
      <c r="I32" s="4">
        <v>150400</v>
      </c>
      <c r="J32" s="5">
        <v>42.5</v>
      </c>
      <c r="K32" s="5">
        <f t="shared" si="3"/>
        <v>7310</v>
      </c>
      <c r="L32" s="5">
        <f t="shared" si="4"/>
        <v>7.31</v>
      </c>
      <c r="M32" s="4">
        <f t="shared" si="0"/>
        <v>25868800</v>
      </c>
      <c r="N32" s="6"/>
      <c r="O32" s="6" t="s">
        <v>191</v>
      </c>
      <c r="P32" s="7" t="s">
        <v>20</v>
      </c>
      <c r="Q32" s="22" t="s">
        <v>134</v>
      </c>
      <c r="R32" s="2" t="s">
        <v>28</v>
      </c>
      <c r="S32" s="2" t="s">
        <v>59</v>
      </c>
      <c r="T32" s="33" t="s">
        <v>1540</v>
      </c>
    </row>
    <row r="33" spans="1:20" s="26" customFormat="1" ht="20.25" customHeight="1">
      <c r="A33" s="2" t="s">
        <v>308</v>
      </c>
      <c r="B33" s="6" t="s">
        <v>309</v>
      </c>
      <c r="C33" s="2" t="s">
        <v>241</v>
      </c>
      <c r="D33" s="3" t="s">
        <v>183</v>
      </c>
      <c r="E33" s="42"/>
      <c r="F33" s="2" t="s">
        <v>181</v>
      </c>
      <c r="G33" s="2" t="s">
        <v>58</v>
      </c>
      <c r="H33" s="4">
        <v>172</v>
      </c>
      <c r="I33" s="4">
        <v>121400</v>
      </c>
      <c r="J33" s="5">
        <v>43</v>
      </c>
      <c r="K33" s="5">
        <f t="shared" si="3"/>
        <v>7396</v>
      </c>
      <c r="L33" s="5">
        <f t="shared" si="4"/>
        <v>7.3959999999999999</v>
      </c>
      <c r="M33" s="4">
        <f t="shared" si="0"/>
        <v>20880800</v>
      </c>
      <c r="N33" s="6"/>
      <c r="O33" s="6" t="s">
        <v>11</v>
      </c>
      <c r="P33" s="7" t="s">
        <v>20</v>
      </c>
      <c r="Q33" s="22" t="s">
        <v>131</v>
      </c>
      <c r="R33" s="2" t="s">
        <v>28</v>
      </c>
      <c r="S33" s="2" t="s">
        <v>59</v>
      </c>
      <c r="T33" s="33" t="s">
        <v>1540</v>
      </c>
    </row>
    <row r="34" spans="1:20" s="26" customFormat="1" ht="20.25" customHeight="1">
      <c r="A34" s="2" t="s">
        <v>308</v>
      </c>
      <c r="B34" s="6" t="s">
        <v>309</v>
      </c>
      <c r="C34" s="2" t="s">
        <v>241</v>
      </c>
      <c r="D34" s="3" t="s">
        <v>183</v>
      </c>
      <c r="E34" s="42"/>
      <c r="F34" s="2" t="s">
        <v>664</v>
      </c>
      <c r="G34" s="2" t="s">
        <v>58</v>
      </c>
      <c r="H34" s="4">
        <v>172</v>
      </c>
      <c r="I34" s="4">
        <v>63700</v>
      </c>
      <c r="J34" s="5">
        <v>22</v>
      </c>
      <c r="K34" s="5">
        <f t="shared" si="3"/>
        <v>3784</v>
      </c>
      <c r="L34" s="5">
        <f t="shared" si="4"/>
        <v>3.7839999999999998</v>
      </c>
      <c r="M34" s="4">
        <f t="shared" si="0"/>
        <v>10956400</v>
      </c>
      <c r="N34" s="6"/>
      <c r="O34" s="6" t="s">
        <v>11</v>
      </c>
      <c r="P34" s="7" t="s">
        <v>20</v>
      </c>
      <c r="Q34" s="22" t="s">
        <v>135</v>
      </c>
      <c r="R34" s="2" t="s">
        <v>28</v>
      </c>
      <c r="S34" s="2" t="s">
        <v>59</v>
      </c>
      <c r="T34" s="33" t="s">
        <v>1540</v>
      </c>
    </row>
    <row r="35" spans="1:20" s="26" customFormat="1" ht="20.25" customHeight="1">
      <c r="A35" s="2" t="s">
        <v>308</v>
      </c>
      <c r="B35" s="6" t="s">
        <v>309</v>
      </c>
      <c r="C35" s="2" t="s">
        <v>241</v>
      </c>
      <c r="D35" s="3" t="s">
        <v>183</v>
      </c>
      <c r="E35" s="42"/>
      <c r="F35" s="2" t="s">
        <v>592</v>
      </c>
      <c r="G35" s="2" t="s">
        <v>58</v>
      </c>
      <c r="H35" s="4">
        <v>40</v>
      </c>
      <c r="I35" s="4">
        <v>61000</v>
      </c>
      <c r="J35" s="5">
        <v>14.7</v>
      </c>
      <c r="K35" s="5">
        <f t="shared" si="3"/>
        <v>588</v>
      </c>
      <c r="L35" s="5">
        <f t="shared" si="4"/>
        <v>0.58799999999999997</v>
      </c>
      <c r="M35" s="4">
        <f t="shared" si="0"/>
        <v>2440000</v>
      </c>
      <c r="N35" s="6"/>
      <c r="O35" s="6" t="s">
        <v>310</v>
      </c>
      <c r="P35" s="7" t="s">
        <v>20</v>
      </c>
      <c r="Q35" s="22" t="s">
        <v>902</v>
      </c>
      <c r="R35" s="2" t="s">
        <v>27</v>
      </c>
      <c r="S35" s="2" t="s">
        <v>59</v>
      </c>
      <c r="T35" s="33" t="s">
        <v>1540</v>
      </c>
    </row>
    <row r="36" spans="1:20" s="26" customFormat="1" ht="20.25" customHeight="1">
      <c r="A36" s="2" t="s">
        <v>308</v>
      </c>
      <c r="B36" s="6" t="s">
        <v>309</v>
      </c>
      <c r="C36" s="2" t="s">
        <v>241</v>
      </c>
      <c r="D36" s="3" t="s">
        <v>183</v>
      </c>
      <c r="E36" s="42"/>
      <c r="F36" s="2" t="s">
        <v>47</v>
      </c>
      <c r="G36" s="2" t="s">
        <v>58</v>
      </c>
      <c r="H36" s="4">
        <v>132</v>
      </c>
      <c r="I36" s="4">
        <v>65000</v>
      </c>
      <c r="J36" s="5">
        <v>7.2</v>
      </c>
      <c r="K36" s="5">
        <f t="shared" si="3"/>
        <v>950.4</v>
      </c>
      <c r="L36" s="5">
        <f t="shared" si="4"/>
        <v>0.95040000000000002</v>
      </c>
      <c r="M36" s="4">
        <f t="shared" si="0"/>
        <v>8580000</v>
      </c>
      <c r="N36" s="6"/>
      <c r="O36" s="6" t="s">
        <v>11</v>
      </c>
      <c r="P36" s="7" t="s">
        <v>20</v>
      </c>
      <c r="Q36" s="22" t="s">
        <v>132</v>
      </c>
      <c r="R36" s="2" t="s">
        <v>27</v>
      </c>
      <c r="S36" s="2" t="s">
        <v>59</v>
      </c>
      <c r="T36" s="33" t="s">
        <v>1540</v>
      </c>
    </row>
    <row r="37" spans="1:20" s="26" customFormat="1" ht="20.25" customHeight="1">
      <c r="A37" s="2" t="s">
        <v>308</v>
      </c>
      <c r="B37" s="6" t="s">
        <v>309</v>
      </c>
      <c r="C37" s="2" t="s">
        <v>241</v>
      </c>
      <c r="D37" s="3" t="s">
        <v>183</v>
      </c>
      <c r="E37" s="42"/>
      <c r="F37" s="2" t="s">
        <v>311</v>
      </c>
      <c r="G37" s="2"/>
      <c r="H37" s="4">
        <v>172</v>
      </c>
      <c r="I37" s="4">
        <v>104800</v>
      </c>
      <c r="J37" s="5">
        <v>0</v>
      </c>
      <c r="K37" s="5">
        <f t="shared" si="3"/>
        <v>0</v>
      </c>
      <c r="L37" s="5">
        <f t="shared" si="4"/>
        <v>0</v>
      </c>
      <c r="M37" s="4">
        <f t="shared" si="0"/>
        <v>18025600</v>
      </c>
      <c r="N37" s="6"/>
      <c r="O37" s="6" t="s">
        <v>11</v>
      </c>
      <c r="P37" s="7" t="s">
        <v>20</v>
      </c>
      <c r="Q37" s="22" t="s">
        <v>139</v>
      </c>
      <c r="R37" s="2" t="s">
        <v>30</v>
      </c>
      <c r="S37" s="2" t="s">
        <v>59</v>
      </c>
      <c r="T37" s="33" t="s">
        <v>1540</v>
      </c>
    </row>
    <row r="38" spans="1:20" s="26" customFormat="1" ht="20.25" customHeight="1">
      <c r="A38" s="2" t="s">
        <v>308</v>
      </c>
      <c r="B38" s="6" t="s">
        <v>309</v>
      </c>
      <c r="C38" s="2" t="s">
        <v>241</v>
      </c>
      <c r="D38" s="3" t="s">
        <v>183</v>
      </c>
      <c r="E38" s="42"/>
      <c r="F38" s="2" t="s">
        <v>217</v>
      </c>
      <c r="G38" s="2"/>
      <c r="H38" s="4">
        <v>172</v>
      </c>
      <c r="I38" s="4">
        <v>15100</v>
      </c>
      <c r="J38" s="5">
        <v>0</v>
      </c>
      <c r="K38" s="5">
        <f t="shared" si="3"/>
        <v>0</v>
      </c>
      <c r="L38" s="5">
        <f t="shared" si="4"/>
        <v>0</v>
      </c>
      <c r="M38" s="4">
        <f t="shared" si="0"/>
        <v>2597200</v>
      </c>
      <c r="N38" s="6"/>
      <c r="O38" s="6" t="s">
        <v>11</v>
      </c>
      <c r="P38" s="7" t="s">
        <v>20</v>
      </c>
      <c r="Q38" s="22" t="s">
        <v>126</v>
      </c>
      <c r="R38" s="2" t="s">
        <v>30</v>
      </c>
      <c r="S38" s="2" t="s">
        <v>59</v>
      </c>
      <c r="T38" s="33" t="s">
        <v>1540</v>
      </c>
    </row>
    <row r="39" spans="1:20" s="107" customFormat="1" ht="20.25" customHeight="1">
      <c r="A39" s="2" t="s">
        <v>308</v>
      </c>
      <c r="B39" s="6" t="s">
        <v>309</v>
      </c>
      <c r="C39" s="2" t="s">
        <v>241</v>
      </c>
      <c r="D39" s="3" t="s">
        <v>183</v>
      </c>
      <c r="E39" s="42"/>
      <c r="F39" s="2" t="s">
        <v>224</v>
      </c>
      <c r="G39" s="2"/>
      <c r="H39" s="4">
        <v>172</v>
      </c>
      <c r="I39" s="4">
        <v>17000</v>
      </c>
      <c r="J39" s="5">
        <v>0</v>
      </c>
      <c r="K39" s="5">
        <f t="shared" si="3"/>
        <v>0</v>
      </c>
      <c r="L39" s="5">
        <f t="shared" si="4"/>
        <v>0</v>
      </c>
      <c r="M39" s="4">
        <f t="shared" si="0"/>
        <v>2924000</v>
      </c>
      <c r="N39" s="6"/>
      <c r="O39" s="6" t="s">
        <v>11</v>
      </c>
      <c r="P39" s="7" t="s">
        <v>20</v>
      </c>
      <c r="Q39" s="22" t="s">
        <v>140</v>
      </c>
      <c r="R39" s="2" t="s">
        <v>30</v>
      </c>
      <c r="S39" s="2" t="s">
        <v>59</v>
      </c>
      <c r="T39" s="33" t="s">
        <v>1540</v>
      </c>
    </row>
    <row r="40" spans="1:20" s="26" customFormat="1" ht="20.25" customHeight="1">
      <c r="A40" s="2" t="s">
        <v>308</v>
      </c>
      <c r="B40" s="6" t="s">
        <v>309</v>
      </c>
      <c r="C40" s="2" t="s">
        <v>241</v>
      </c>
      <c r="D40" s="3" t="s">
        <v>183</v>
      </c>
      <c r="E40" s="42"/>
      <c r="F40" s="2" t="s">
        <v>306</v>
      </c>
      <c r="G40" s="2"/>
      <c r="H40" s="4">
        <v>350</v>
      </c>
      <c r="I40" s="4">
        <v>30800</v>
      </c>
      <c r="J40" s="5">
        <v>0</v>
      </c>
      <c r="K40" s="5">
        <f t="shared" si="3"/>
        <v>0</v>
      </c>
      <c r="L40" s="5">
        <f t="shared" si="4"/>
        <v>0</v>
      </c>
      <c r="M40" s="4">
        <f t="shared" si="0"/>
        <v>10780000</v>
      </c>
      <c r="N40" s="6"/>
      <c r="O40" s="6" t="s">
        <v>11</v>
      </c>
      <c r="P40" s="7" t="s">
        <v>20</v>
      </c>
      <c r="Q40" s="22" t="s">
        <v>147</v>
      </c>
      <c r="R40" s="2" t="s">
        <v>30</v>
      </c>
      <c r="S40" s="2" t="s">
        <v>59</v>
      </c>
      <c r="T40" s="33" t="s">
        <v>1540</v>
      </c>
    </row>
    <row r="41" spans="1:20" s="26" customFormat="1" ht="20.25" customHeight="1">
      <c r="A41" s="2" t="s">
        <v>308</v>
      </c>
      <c r="B41" s="6" t="s">
        <v>309</v>
      </c>
      <c r="C41" s="2" t="s">
        <v>241</v>
      </c>
      <c r="D41" s="3" t="s">
        <v>183</v>
      </c>
      <c r="E41" s="42"/>
      <c r="F41" s="2" t="s">
        <v>312</v>
      </c>
      <c r="G41" s="2"/>
      <c r="H41" s="4">
        <v>172</v>
      </c>
      <c r="I41" s="4">
        <v>52000</v>
      </c>
      <c r="J41" s="5">
        <v>0</v>
      </c>
      <c r="K41" s="5">
        <f t="shared" si="3"/>
        <v>0</v>
      </c>
      <c r="L41" s="5">
        <f t="shared" si="4"/>
        <v>0</v>
      </c>
      <c r="M41" s="4">
        <f t="shared" si="0"/>
        <v>8944000</v>
      </c>
      <c r="N41" s="6"/>
      <c r="O41" s="6" t="s">
        <v>11</v>
      </c>
      <c r="P41" s="7" t="s">
        <v>20</v>
      </c>
      <c r="Q41" s="22" t="s">
        <v>147</v>
      </c>
      <c r="R41" s="2" t="s">
        <v>30</v>
      </c>
      <c r="S41" s="2" t="s">
        <v>59</v>
      </c>
      <c r="T41" s="33" t="s">
        <v>1540</v>
      </c>
    </row>
    <row r="42" spans="1:20" s="26" customFormat="1" ht="20.25" customHeight="1">
      <c r="A42" s="2" t="s">
        <v>308</v>
      </c>
      <c r="B42" s="6" t="s">
        <v>309</v>
      </c>
      <c r="C42" s="2" t="s">
        <v>241</v>
      </c>
      <c r="D42" s="3" t="s">
        <v>183</v>
      </c>
      <c r="E42" s="42"/>
      <c r="F42" s="2" t="s">
        <v>313</v>
      </c>
      <c r="G42" s="2"/>
      <c r="H42" s="4">
        <v>172</v>
      </c>
      <c r="I42" s="4">
        <v>46500</v>
      </c>
      <c r="J42" s="5">
        <v>0</v>
      </c>
      <c r="K42" s="5">
        <f t="shared" si="3"/>
        <v>0</v>
      </c>
      <c r="L42" s="5">
        <f t="shared" si="4"/>
        <v>0</v>
      </c>
      <c r="M42" s="4">
        <f t="shared" si="0"/>
        <v>7998000</v>
      </c>
      <c r="N42" s="6"/>
      <c r="O42" s="6" t="s">
        <v>11</v>
      </c>
      <c r="P42" s="7" t="s">
        <v>20</v>
      </c>
      <c r="Q42" s="22" t="s">
        <v>147</v>
      </c>
      <c r="R42" s="2" t="s">
        <v>30</v>
      </c>
      <c r="S42" s="2" t="s">
        <v>59</v>
      </c>
      <c r="T42" s="33" t="s">
        <v>1540</v>
      </c>
    </row>
    <row r="43" spans="1:20" s="34" customFormat="1" ht="20.25" customHeight="1">
      <c r="A43" s="2" t="s">
        <v>228</v>
      </c>
      <c r="B43" s="6" t="s">
        <v>1388</v>
      </c>
      <c r="C43" s="2" t="s">
        <v>229</v>
      </c>
      <c r="D43" s="3" t="s">
        <v>232</v>
      </c>
      <c r="E43" s="42"/>
      <c r="F43" s="2" t="s">
        <v>860</v>
      </c>
      <c r="G43" s="2" t="s">
        <v>58</v>
      </c>
      <c r="H43" s="4">
        <v>149</v>
      </c>
      <c r="I43" s="4">
        <v>93060</v>
      </c>
      <c r="J43" s="5">
        <v>18.600000000000001</v>
      </c>
      <c r="K43" s="5">
        <f t="shared" si="3"/>
        <v>2771.4</v>
      </c>
      <c r="L43" s="5">
        <f t="shared" si="4"/>
        <v>2.7714000000000003</v>
      </c>
      <c r="M43" s="4">
        <f t="shared" si="0"/>
        <v>13865940</v>
      </c>
      <c r="N43" s="6"/>
      <c r="O43" s="6"/>
      <c r="P43" s="7" t="s">
        <v>20</v>
      </c>
      <c r="Q43" s="22" t="s">
        <v>487</v>
      </c>
      <c r="R43" s="2" t="s">
        <v>27</v>
      </c>
      <c r="S43" s="2" t="s">
        <v>109</v>
      </c>
      <c r="T43" s="33" t="s">
        <v>1540</v>
      </c>
    </row>
    <row r="44" spans="1:20" s="34" customFormat="1" ht="20.25" customHeight="1">
      <c r="A44" s="2" t="s">
        <v>168</v>
      </c>
      <c r="B44" s="6" t="s">
        <v>249</v>
      </c>
      <c r="C44" s="2" t="s">
        <v>112</v>
      </c>
      <c r="D44" s="42" t="s">
        <v>183</v>
      </c>
      <c r="E44" s="42" t="s">
        <v>315</v>
      </c>
      <c r="F44" s="2" t="s">
        <v>1148</v>
      </c>
      <c r="G44" s="2"/>
      <c r="H44" s="4">
        <v>275</v>
      </c>
      <c r="I44" s="4">
        <v>200000</v>
      </c>
      <c r="J44" s="5">
        <v>0</v>
      </c>
      <c r="K44" s="5">
        <f t="shared" si="3"/>
        <v>0</v>
      </c>
      <c r="L44" s="5">
        <f t="shared" si="4"/>
        <v>0</v>
      </c>
      <c r="M44" s="4">
        <f t="shared" si="0"/>
        <v>55000000</v>
      </c>
      <c r="N44" s="6"/>
      <c r="O44" s="6" t="s">
        <v>253</v>
      </c>
      <c r="P44" s="2" t="s">
        <v>372</v>
      </c>
      <c r="Q44" s="2" t="s">
        <v>254</v>
      </c>
      <c r="R44" s="2" t="s">
        <v>30</v>
      </c>
      <c r="S44" s="2" t="s">
        <v>35</v>
      </c>
      <c r="T44" s="34" t="s">
        <v>1619</v>
      </c>
    </row>
    <row r="45" spans="1:20" s="34" customFormat="1" ht="20.25" customHeight="1">
      <c r="A45" s="2" t="s">
        <v>168</v>
      </c>
      <c r="B45" s="6" t="s">
        <v>1474</v>
      </c>
      <c r="C45" s="22" t="s">
        <v>243</v>
      </c>
      <c r="D45" s="3" t="s">
        <v>315</v>
      </c>
      <c r="E45" s="42" t="s">
        <v>898</v>
      </c>
      <c r="F45" s="2" t="s">
        <v>1475</v>
      </c>
      <c r="G45" s="2" t="s">
        <v>58</v>
      </c>
      <c r="H45" s="4">
        <v>434</v>
      </c>
      <c r="I45" s="4">
        <v>175400</v>
      </c>
      <c r="J45" s="5">
        <v>30.5</v>
      </c>
      <c r="K45" s="5">
        <f>H45*J45</f>
        <v>13237</v>
      </c>
      <c r="L45" s="5">
        <f>K45/1000</f>
        <v>13.237</v>
      </c>
      <c r="M45" s="4">
        <f t="shared" si="0"/>
        <v>76123600</v>
      </c>
      <c r="N45" s="6"/>
      <c r="O45" s="6" t="s">
        <v>11</v>
      </c>
      <c r="P45" s="7" t="s">
        <v>180</v>
      </c>
      <c r="Q45" s="2" t="s">
        <v>115</v>
      </c>
      <c r="R45" s="2" t="s">
        <v>27</v>
      </c>
      <c r="S45" s="2" t="s">
        <v>59</v>
      </c>
    </row>
    <row r="46" spans="1:20" s="34" customFormat="1" ht="20.25" customHeight="1">
      <c r="A46" s="118" t="s">
        <v>3358</v>
      </c>
      <c r="B46" s="6"/>
      <c r="C46" s="22"/>
      <c r="D46" s="3"/>
      <c r="E46" s="42"/>
      <c r="F46" s="2"/>
      <c r="G46" s="2"/>
      <c r="H46" s="4"/>
      <c r="I46" s="4"/>
      <c r="J46" s="5"/>
      <c r="K46" s="5"/>
      <c r="L46" s="510" t="s">
        <v>3359</v>
      </c>
      <c r="M46" s="511">
        <f>SUM(M5:M45)</f>
        <v>1484052565.694</v>
      </c>
      <c r="N46" s="6"/>
      <c r="O46" s="6"/>
      <c r="P46" s="7"/>
      <c r="Q46" s="2"/>
      <c r="R46" s="2"/>
      <c r="S46" s="2"/>
    </row>
    <row r="47" spans="1:20" s="26" customFormat="1" ht="20.25" customHeight="1">
      <c r="A47" s="2" t="s">
        <v>382</v>
      </c>
      <c r="B47" s="6" t="s">
        <v>823</v>
      </c>
      <c r="C47" s="2" t="s">
        <v>479</v>
      </c>
      <c r="D47" s="3" t="s">
        <v>255</v>
      </c>
      <c r="E47" s="23" t="s">
        <v>824</v>
      </c>
      <c r="F47" s="2" t="s">
        <v>153</v>
      </c>
      <c r="G47" s="4"/>
      <c r="H47" s="4">
        <v>1450</v>
      </c>
      <c r="I47" s="4">
        <v>37200</v>
      </c>
      <c r="J47" s="5">
        <v>0</v>
      </c>
      <c r="K47" s="5">
        <f t="shared" ref="K47:K61" si="5">H47*J47</f>
        <v>0</v>
      </c>
      <c r="L47" s="5">
        <f t="shared" ref="L47:L61" si="6">K47/1000</f>
        <v>0</v>
      </c>
      <c r="M47" s="4">
        <f t="shared" si="0"/>
        <v>53940000</v>
      </c>
      <c r="N47" s="6"/>
      <c r="O47" s="6" t="s">
        <v>828</v>
      </c>
      <c r="P47" s="22" t="s">
        <v>478</v>
      </c>
      <c r="Q47" s="22" t="s">
        <v>121</v>
      </c>
      <c r="R47" s="2" t="s">
        <v>30</v>
      </c>
      <c r="S47" s="2" t="s">
        <v>59</v>
      </c>
      <c r="T47" s="26" t="s">
        <v>1539</v>
      </c>
    </row>
    <row r="48" spans="1:20" s="26" customFormat="1" ht="20.25" customHeight="1">
      <c r="A48" s="2" t="s">
        <v>382</v>
      </c>
      <c r="B48" s="6" t="s">
        <v>823</v>
      </c>
      <c r="C48" s="2" t="s">
        <v>479</v>
      </c>
      <c r="D48" s="3" t="s">
        <v>255</v>
      </c>
      <c r="E48" s="23" t="s">
        <v>824</v>
      </c>
      <c r="F48" s="2" t="s">
        <v>179</v>
      </c>
      <c r="G48" s="4"/>
      <c r="H48" s="4">
        <v>2479</v>
      </c>
      <c r="I48" s="4">
        <v>48800</v>
      </c>
      <c r="J48" s="5">
        <v>0</v>
      </c>
      <c r="K48" s="5">
        <f t="shared" si="5"/>
        <v>0</v>
      </c>
      <c r="L48" s="5">
        <f t="shared" si="6"/>
        <v>0</v>
      </c>
      <c r="M48" s="4">
        <f t="shared" si="0"/>
        <v>120975200</v>
      </c>
      <c r="N48" s="6"/>
      <c r="O48" s="6" t="s">
        <v>828</v>
      </c>
      <c r="P48" s="22" t="s">
        <v>478</v>
      </c>
      <c r="Q48" s="22" t="s">
        <v>122</v>
      </c>
      <c r="R48" s="2" t="s">
        <v>30</v>
      </c>
      <c r="S48" s="2" t="s">
        <v>59</v>
      </c>
      <c r="T48" s="26" t="s">
        <v>1539</v>
      </c>
    </row>
    <row r="49" spans="1:20" s="26" customFormat="1" ht="20.25" customHeight="1">
      <c r="A49" s="2" t="s">
        <v>382</v>
      </c>
      <c r="B49" s="6" t="s">
        <v>823</v>
      </c>
      <c r="C49" s="2" t="s">
        <v>479</v>
      </c>
      <c r="D49" s="3" t="s">
        <v>255</v>
      </c>
      <c r="E49" s="23" t="s">
        <v>824</v>
      </c>
      <c r="F49" s="2" t="s">
        <v>192</v>
      </c>
      <c r="G49" s="4"/>
      <c r="H49" s="4">
        <v>725</v>
      </c>
      <c r="I49" s="4">
        <v>73000</v>
      </c>
      <c r="J49" s="5">
        <v>0</v>
      </c>
      <c r="K49" s="5">
        <f t="shared" si="5"/>
        <v>0</v>
      </c>
      <c r="L49" s="5">
        <f t="shared" si="6"/>
        <v>0</v>
      </c>
      <c r="M49" s="4">
        <f t="shared" si="0"/>
        <v>52925000</v>
      </c>
      <c r="N49" s="6"/>
      <c r="O49" s="6" t="s">
        <v>828</v>
      </c>
      <c r="P49" s="22" t="s">
        <v>478</v>
      </c>
      <c r="Q49" s="22" t="s">
        <v>124</v>
      </c>
      <c r="R49" s="2" t="s">
        <v>30</v>
      </c>
      <c r="S49" s="2" t="s">
        <v>59</v>
      </c>
      <c r="T49" s="26" t="s">
        <v>1539</v>
      </c>
    </row>
    <row r="50" spans="1:20" s="26" customFormat="1" ht="20.25" customHeight="1">
      <c r="A50" s="2" t="s">
        <v>382</v>
      </c>
      <c r="B50" s="6" t="s">
        <v>823</v>
      </c>
      <c r="C50" s="2" t="s">
        <v>479</v>
      </c>
      <c r="D50" s="3" t="s">
        <v>255</v>
      </c>
      <c r="E50" s="23" t="s">
        <v>824</v>
      </c>
      <c r="F50" s="2" t="s">
        <v>159</v>
      </c>
      <c r="G50" s="4"/>
      <c r="H50" s="4">
        <v>1450</v>
      </c>
      <c r="I50" s="4">
        <v>14400</v>
      </c>
      <c r="J50" s="5">
        <v>0</v>
      </c>
      <c r="K50" s="5">
        <f t="shared" si="5"/>
        <v>0</v>
      </c>
      <c r="L50" s="5">
        <f t="shared" si="6"/>
        <v>0</v>
      </c>
      <c r="M50" s="4">
        <f t="shared" si="0"/>
        <v>20880000</v>
      </c>
      <c r="N50" s="6"/>
      <c r="O50" s="36" t="s">
        <v>246</v>
      </c>
      <c r="P50" s="22" t="s">
        <v>478</v>
      </c>
      <c r="Q50" s="22" t="s">
        <v>138</v>
      </c>
      <c r="R50" s="2" t="s">
        <v>30</v>
      </c>
      <c r="S50" s="2" t="s">
        <v>59</v>
      </c>
      <c r="T50" s="26" t="s">
        <v>1539</v>
      </c>
    </row>
    <row r="51" spans="1:20" s="26" customFormat="1" ht="20.25" customHeight="1">
      <c r="A51" s="2" t="s">
        <v>382</v>
      </c>
      <c r="B51" s="6" t="s">
        <v>823</v>
      </c>
      <c r="C51" s="2" t="s">
        <v>479</v>
      </c>
      <c r="D51" s="3" t="s">
        <v>255</v>
      </c>
      <c r="E51" s="23" t="s">
        <v>824</v>
      </c>
      <c r="F51" s="2" t="s">
        <v>160</v>
      </c>
      <c r="G51" s="4"/>
      <c r="H51" s="4">
        <v>1450</v>
      </c>
      <c r="I51" s="4">
        <v>24600</v>
      </c>
      <c r="J51" s="5">
        <v>0</v>
      </c>
      <c r="K51" s="5">
        <f t="shared" si="5"/>
        <v>0</v>
      </c>
      <c r="L51" s="5">
        <f t="shared" si="6"/>
        <v>0</v>
      </c>
      <c r="M51" s="4">
        <f t="shared" si="0"/>
        <v>35670000</v>
      </c>
      <c r="N51" s="6"/>
      <c r="O51" s="36" t="s">
        <v>246</v>
      </c>
      <c r="P51" s="22" t="s">
        <v>478</v>
      </c>
      <c r="Q51" s="22" t="s">
        <v>138</v>
      </c>
      <c r="R51" s="2" t="s">
        <v>30</v>
      </c>
      <c r="S51" s="2" t="s">
        <v>59</v>
      </c>
      <c r="T51" s="26" t="s">
        <v>1539</v>
      </c>
    </row>
    <row r="52" spans="1:20" s="26" customFormat="1" ht="20.25" customHeight="1">
      <c r="A52" s="2" t="s">
        <v>382</v>
      </c>
      <c r="B52" s="6" t="s">
        <v>823</v>
      </c>
      <c r="C52" s="2" t="s">
        <v>479</v>
      </c>
      <c r="D52" s="3" t="s">
        <v>255</v>
      </c>
      <c r="E52" s="23" t="s">
        <v>824</v>
      </c>
      <c r="F52" s="2" t="s">
        <v>829</v>
      </c>
      <c r="G52" s="4"/>
      <c r="H52" s="4">
        <v>1450</v>
      </c>
      <c r="I52" s="4">
        <v>18000</v>
      </c>
      <c r="J52" s="5">
        <v>0</v>
      </c>
      <c r="K52" s="5">
        <f t="shared" si="5"/>
        <v>0</v>
      </c>
      <c r="L52" s="5">
        <f t="shared" si="6"/>
        <v>0</v>
      </c>
      <c r="M52" s="4">
        <f t="shared" si="0"/>
        <v>26100000</v>
      </c>
      <c r="N52" s="6"/>
      <c r="O52" s="36" t="s">
        <v>246</v>
      </c>
      <c r="P52" s="22" t="s">
        <v>478</v>
      </c>
      <c r="Q52" s="22" t="s">
        <v>138</v>
      </c>
      <c r="R52" s="2" t="s">
        <v>30</v>
      </c>
      <c r="S52" s="2" t="s">
        <v>59</v>
      </c>
      <c r="T52" s="26" t="s">
        <v>1539</v>
      </c>
    </row>
    <row r="53" spans="1:20" s="26" customFormat="1" ht="20.25" customHeight="1">
      <c r="A53" s="2" t="s">
        <v>382</v>
      </c>
      <c r="B53" s="6" t="s">
        <v>823</v>
      </c>
      <c r="C53" s="2" t="s">
        <v>479</v>
      </c>
      <c r="D53" s="3" t="s">
        <v>255</v>
      </c>
      <c r="E53" s="23" t="s">
        <v>824</v>
      </c>
      <c r="F53" s="2" t="s">
        <v>50</v>
      </c>
      <c r="G53" s="4"/>
      <c r="H53" s="4">
        <v>725</v>
      </c>
      <c r="I53" s="4">
        <v>6400</v>
      </c>
      <c r="J53" s="5">
        <v>0</v>
      </c>
      <c r="K53" s="5">
        <f t="shared" si="5"/>
        <v>0</v>
      </c>
      <c r="L53" s="5">
        <f t="shared" si="6"/>
        <v>0</v>
      </c>
      <c r="M53" s="4">
        <f t="shared" si="0"/>
        <v>4640000</v>
      </c>
      <c r="N53" s="6"/>
      <c r="O53" s="6" t="s">
        <v>828</v>
      </c>
      <c r="P53" s="22" t="s">
        <v>478</v>
      </c>
      <c r="Q53" s="22" t="s">
        <v>125</v>
      </c>
      <c r="R53" s="2" t="s">
        <v>30</v>
      </c>
      <c r="S53" s="2" t="s">
        <v>59</v>
      </c>
      <c r="T53" s="26" t="s">
        <v>1539</v>
      </c>
    </row>
    <row r="54" spans="1:20" s="26" customFormat="1" ht="20.25" customHeight="1">
      <c r="A54" s="2" t="s">
        <v>382</v>
      </c>
      <c r="B54" s="6" t="s">
        <v>823</v>
      </c>
      <c r="C54" s="2" t="s">
        <v>479</v>
      </c>
      <c r="D54" s="3" t="s">
        <v>255</v>
      </c>
      <c r="E54" s="23" t="s">
        <v>824</v>
      </c>
      <c r="F54" s="2" t="s">
        <v>101</v>
      </c>
      <c r="G54" s="4"/>
      <c r="H54" s="4">
        <v>725</v>
      </c>
      <c r="I54" s="4">
        <v>4700</v>
      </c>
      <c r="J54" s="5">
        <v>0</v>
      </c>
      <c r="K54" s="5">
        <f t="shared" si="5"/>
        <v>0</v>
      </c>
      <c r="L54" s="5">
        <f t="shared" si="6"/>
        <v>0</v>
      </c>
      <c r="M54" s="4">
        <f t="shared" si="0"/>
        <v>3407500</v>
      </c>
      <c r="N54" s="6"/>
      <c r="O54" s="6" t="s">
        <v>828</v>
      </c>
      <c r="P54" s="22" t="s">
        <v>478</v>
      </c>
      <c r="Q54" s="22" t="s">
        <v>125</v>
      </c>
      <c r="R54" s="2" t="s">
        <v>30</v>
      </c>
      <c r="S54" s="2" t="s">
        <v>59</v>
      </c>
      <c r="T54" s="26" t="s">
        <v>1539</v>
      </c>
    </row>
    <row r="55" spans="1:20" s="26" customFormat="1" ht="20.25" customHeight="1">
      <c r="A55" s="2" t="s">
        <v>382</v>
      </c>
      <c r="B55" s="6" t="s">
        <v>823</v>
      </c>
      <c r="C55" s="2" t="s">
        <v>479</v>
      </c>
      <c r="D55" s="3" t="s">
        <v>255</v>
      </c>
      <c r="E55" s="23" t="s">
        <v>824</v>
      </c>
      <c r="F55" s="2" t="s">
        <v>236</v>
      </c>
      <c r="G55" s="4"/>
      <c r="H55" s="4">
        <v>725</v>
      </c>
      <c r="I55" s="4">
        <v>10700</v>
      </c>
      <c r="J55" s="5">
        <v>0</v>
      </c>
      <c r="K55" s="5">
        <f t="shared" si="5"/>
        <v>0</v>
      </c>
      <c r="L55" s="5">
        <f t="shared" si="6"/>
        <v>0</v>
      </c>
      <c r="M55" s="4">
        <f t="shared" si="0"/>
        <v>7757500</v>
      </c>
      <c r="N55" s="6"/>
      <c r="O55" s="6" t="s">
        <v>828</v>
      </c>
      <c r="P55" s="22" t="s">
        <v>478</v>
      </c>
      <c r="Q55" s="22" t="s">
        <v>125</v>
      </c>
      <c r="R55" s="2" t="s">
        <v>30</v>
      </c>
      <c r="S55" s="2" t="s">
        <v>59</v>
      </c>
      <c r="T55" s="26" t="s">
        <v>1539</v>
      </c>
    </row>
    <row r="56" spans="1:20" s="26" customFormat="1" ht="20.25" customHeight="1">
      <c r="A56" s="2" t="s">
        <v>382</v>
      </c>
      <c r="B56" s="6" t="s">
        <v>823</v>
      </c>
      <c r="C56" s="2" t="s">
        <v>479</v>
      </c>
      <c r="D56" s="3" t="s">
        <v>821</v>
      </c>
      <c r="E56" s="23" t="s">
        <v>824</v>
      </c>
      <c r="F56" s="2" t="s">
        <v>24</v>
      </c>
      <c r="G56" s="4"/>
      <c r="H56" s="4">
        <v>1450</v>
      </c>
      <c r="I56" s="4">
        <v>4800</v>
      </c>
      <c r="J56" s="5">
        <v>0</v>
      </c>
      <c r="K56" s="5">
        <f t="shared" si="5"/>
        <v>0</v>
      </c>
      <c r="L56" s="5">
        <f t="shared" si="6"/>
        <v>0</v>
      </c>
      <c r="M56" s="4">
        <f t="shared" si="0"/>
        <v>6960000</v>
      </c>
      <c r="N56" s="6"/>
      <c r="O56" s="6" t="s">
        <v>828</v>
      </c>
      <c r="P56" s="22" t="s">
        <v>478</v>
      </c>
      <c r="Q56" s="22" t="s">
        <v>126</v>
      </c>
      <c r="R56" s="2" t="s">
        <v>30</v>
      </c>
      <c r="S56" s="2" t="s">
        <v>59</v>
      </c>
      <c r="T56" s="26" t="s">
        <v>1539</v>
      </c>
    </row>
    <row r="57" spans="1:20" s="26" customFormat="1" ht="20.25" customHeight="1">
      <c r="A57" s="2" t="s">
        <v>382</v>
      </c>
      <c r="B57" s="6" t="s">
        <v>823</v>
      </c>
      <c r="C57" s="2" t="s">
        <v>479</v>
      </c>
      <c r="D57" s="3" t="s">
        <v>255</v>
      </c>
      <c r="E57" s="23" t="s">
        <v>824</v>
      </c>
      <c r="F57" s="2" t="s">
        <v>53</v>
      </c>
      <c r="G57" s="4"/>
      <c r="H57" s="4">
        <v>1450</v>
      </c>
      <c r="I57" s="4">
        <v>12000</v>
      </c>
      <c r="J57" s="5">
        <v>0</v>
      </c>
      <c r="K57" s="5">
        <f t="shared" si="5"/>
        <v>0</v>
      </c>
      <c r="L57" s="5">
        <f t="shared" si="6"/>
        <v>0</v>
      </c>
      <c r="M57" s="4">
        <f t="shared" si="0"/>
        <v>17400000</v>
      </c>
      <c r="N57" s="6"/>
      <c r="O57" s="6" t="s">
        <v>828</v>
      </c>
      <c r="P57" s="22" t="s">
        <v>478</v>
      </c>
      <c r="Q57" s="22" t="s">
        <v>140</v>
      </c>
      <c r="R57" s="2" t="s">
        <v>30</v>
      </c>
      <c r="S57" s="2" t="s">
        <v>59</v>
      </c>
      <c r="T57" s="26" t="s">
        <v>1539</v>
      </c>
    </row>
    <row r="58" spans="1:20" s="26" customFormat="1" ht="20.25" customHeight="1">
      <c r="A58" s="2" t="s">
        <v>382</v>
      </c>
      <c r="B58" s="6" t="s">
        <v>823</v>
      </c>
      <c r="C58" s="2" t="s">
        <v>479</v>
      </c>
      <c r="D58" s="3" t="s">
        <v>821</v>
      </c>
      <c r="E58" s="23" t="s">
        <v>824</v>
      </c>
      <c r="F58" s="2" t="s">
        <v>26</v>
      </c>
      <c r="G58" s="4"/>
      <c r="H58" s="4">
        <v>1450</v>
      </c>
      <c r="I58" s="4">
        <v>5500</v>
      </c>
      <c r="J58" s="5">
        <v>0</v>
      </c>
      <c r="K58" s="5">
        <f t="shared" si="5"/>
        <v>0</v>
      </c>
      <c r="L58" s="5">
        <f t="shared" si="6"/>
        <v>0</v>
      </c>
      <c r="M58" s="4">
        <f t="shared" si="0"/>
        <v>7975000</v>
      </c>
      <c r="N58" s="6"/>
      <c r="O58" s="6" t="s">
        <v>828</v>
      </c>
      <c r="P58" s="22" t="s">
        <v>478</v>
      </c>
      <c r="Q58" s="22" t="s">
        <v>127</v>
      </c>
      <c r="R58" s="2" t="s">
        <v>30</v>
      </c>
      <c r="S58" s="2" t="s">
        <v>59</v>
      </c>
      <c r="T58" s="26" t="s">
        <v>1539</v>
      </c>
    </row>
    <row r="59" spans="1:20" s="26" customFormat="1" ht="20.25" customHeight="1">
      <c r="A59" s="2" t="s">
        <v>382</v>
      </c>
      <c r="B59" s="6" t="s">
        <v>823</v>
      </c>
      <c r="C59" s="2" t="s">
        <v>479</v>
      </c>
      <c r="D59" s="3" t="s">
        <v>821</v>
      </c>
      <c r="E59" s="23" t="s">
        <v>824</v>
      </c>
      <c r="F59" s="2" t="s">
        <v>94</v>
      </c>
      <c r="G59" s="4"/>
      <c r="H59" s="4">
        <v>1450</v>
      </c>
      <c r="I59" s="4">
        <v>9200</v>
      </c>
      <c r="J59" s="5">
        <v>0</v>
      </c>
      <c r="K59" s="5">
        <f t="shared" si="5"/>
        <v>0</v>
      </c>
      <c r="L59" s="5">
        <f t="shared" si="6"/>
        <v>0</v>
      </c>
      <c r="M59" s="4">
        <f t="shared" si="0"/>
        <v>13340000</v>
      </c>
      <c r="N59" s="6"/>
      <c r="O59" s="6" t="s">
        <v>828</v>
      </c>
      <c r="P59" s="22" t="s">
        <v>478</v>
      </c>
      <c r="Q59" s="22" t="s">
        <v>128</v>
      </c>
      <c r="R59" s="2" t="s">
        <v>30</v>
      </c>
      <c r="S59" s="2" t="s">
        <v>59</v>
      </c>
      <c r="T59" s="26" t="s">
        <v>1539</v>
      </c>
    </row>
    <row r="60" spans="1:20" s="34" customFormat="1" ht="20.25" customHeight="1">
      <c r="A60" s="2" t="s">
        <v>231</v>
      </c>
      <c r="B60" s="6" t="s">
        <v>1457</v>
      </c>
      <c r="C60" s="2" t="s">
        <v>42</v>
      </c>
      <c r="D60" s="3" t="s">
        <v>183</v>
      </c>
      <c r="E60" s="23" t="s">
        <v>150</v>
      </c>
      <c r="F60" s="2" t="s">
        <v>233</v>
      </c>
      <c r="G60" s="2" t="s">
        <v>58</v>
      </c>
      <c r="H60" s="4">
        <v>300</v>
      </c>
      <c r="I60" s="4">
        <v>112900</v>
      </c>
      <c r="J60" s="5">
        <v>31.2</v>
      </c>
      <c r="K60" s="5">
        <f t="shared" si="5"/>
        <v>9360</v>
      </c>
      <c r="L60" s="5">
        <f t="shared" si="6"/>
        <v>9.36</v>
      </c>
      <c r="M60" s="4">
        <f t="shared" si="0"/>
        <v>33870000</v>
      </c>
      <c r="N60" s="6"/>
      <c r="O60" s="6" t="s">
        <v>11</v>
      </c>
      <c r="P60" s="7" t="s">
        <v>284</v>
      </c>
      <c r="Q60" s="22" t="s">
        <v>117</v>
      </c>
      <c r="R60" s="2" t="s">
        <v>27</v>
      </c>
      <c r="S60" s="2" t="s">
        <v>90</v>
      </c>
      <c r="T60" s="26" t="s">
        <v>1539</v>
      </c>
    </row>
    <row r="61" spans="1:20" s="34" customFormat="1" ht="20.25" customHeight="1">
      <c r="A61" s="2" t="s">
        <v>231</v>
      </c>
      <c r="B61" s="6" t="s">
        <v>1458</v>
      </c>
      <c r="C61" s="2" t="s">
        <v>42</v>
      </c>
      <c r="D61" s="3" t="s">
        <v>183</v>
      </c>
      <c r="E61" s="23" t="s">
        <v>150</v>
      </c>
      <c r="F61" s="2" t="s">
        <v>233</v>
      </c>
      <c r="G61" s="2" t="s">
        <v>58</v>
      </c>
      <c r="H61" s="4">
        <v>300</v>
      </c>
      <c r="I61" s="4">
        <v>112900</v>
      </c>
      <c r="J61" s="5">
        <v>31.2</v>
      </c>
      <c r="K61" s="5">
        <f t="shared" si="5"/>
        <v>9360</v>
      </c>
      <c r="L61" s="5">
        <f t="shared" si="6"/>
        <v>9.36</v>
      </c>
      <c r="M61" s="4">
        <f t="shared" si="0"/>
        <v>33870000</v>
      </c>
      <c r="N61" s="6"/>
      <c r="O61" s="6" t="s">
        <v>11</v>
      </c>
      <c r="P61" s="7" t="s">
        <v>284</v>
      </c>
      <c r="Q61" s="22" t="s">
        <v>117</v>
      </c>
      <c r="R61" s="2" t="s">
        <v>27</v>
      </c>
      <c r="S61" s="2" t="s">
        <v>90</v>
      </c>
      <c r="T61" s="26" t="s">
        <v>1539</v>
      </c>
    </row>
    <row r="62" spans="1:20" ht="20.25" customHeight="1">
      <c r="A62" s="504" t="s">
        <v>1622</v>
      </c>
      <c r="B62" s="110"/>
      <c r="C62" s="111"/>
      <c r="D62" s="117"/>
      <c r="E62" s="117"/>
      <c r="F62" s="117"/>
      <c r="G62" s="512"/>
      <c r="H62" s="112"/>
      <c r="I62" s="117"/>
      <c r="J62" s="113"/>
      <c r="K62" s="112"/>
      <c r="L62" s="513" t="s">
        <v>3360</v>
      </c>
      <c r="M62" s="509">
        <f>SUM(M47:M61)</f>
        <v>439710200</v>
      </c>
      <c r="N62" s="114"/>
      <c r="O62" s="110"/>
      <c r="P62" s="117"/>
      <c r="Q62" s="111"/>
      <c r="R62" s="109"/>
      <c r="S62" s="117"/>
    </row>
    <row r="63" spans="1:20" s="1" customFormat="1" ht="20.25" customHeight="1">
      <c r="A63" s="53" t="s">
        <v>1159</v>
      </c>
      <c r="B63" s="21" t="s">
        <v>461</v>
      </c>
      <c r="C63" s="22" t="s">
        <v>64</v>
      </c>
      <c r="D63" s="3" t="s">
        <v>315</v>
      </c>
      <c r="E63" s="73"/>
      <c r="F63" s="2" t="s">
        <v>665</v>
      </c>
      <c r="G63" s="2"/>
      <c r="H63" s="4">
        <v>73</v>
      </c>
      <c r="I63" s="4">
        <v>73926.498999999996</v>
      </c>
      <c r="J63" s="5">
        <v>20</v>
      </c>
      <c r="K63" s="5">
        <f t="shared" ref="K63:K68" si="7">H63*J63</f>
        <v>1460</v>
      </c>
      <c r="L63" s="5">
        <f t="shared" ref="L63:L68" si="8">K63/1000</f>
        <v>1.46</v>
      </c>
      <c r="M63" s="4">
        <f t="shared" ref="M63:M68" si="9">H63*I63</f>
        <v>5396634.4270000001</v>
      </c>
      <c r="N63" s="21"/>
      <c r="O63" s="21"/>
      <c r="P63" s="2" t="s">
        <v>284</v>
      </c>
      <c r="Q63" s="27" t="s">
        <v>341</v>
      </c>
      <c r="R63" s="27" t="s">
        <v>60</v>
      </c>
      <c r="S63" s="22" t="s">
        <v>40</v>
      </c>
    </row>
    <row r="64" spans="1:20" s="34" customFormat="1" ht="20.25" customHeight="1">
      <c r="A64" s="2" t="s">
        <v>168</v>
      </c>
      <c r="B64" s="6" t="s">
        <v>242</v>
      </c>
      <c r="C64" s="22" t="s">
        <v>1193</v>
      </c>
      <c r="D64" s="105" t="s">
        <v>182</v>
      </c>
      <c r="E64" s="42" t="s">
        <v>150</v>
      </c>
      <c r="F64" s="2" t="s">
        <v>97</v>
      </c>
      <c r="G64" s="2"/>
      <c r="H64" s="4">
        <v>2116</v>
      </c>
      <c r="I64" s="4">
        <v>9100</v>
      </c>
      <c r="J64" s="5">
        <v>0</v>
      </c>
      <c r="K64" s="5">
        <f t="shared" si="7"/>
        <v>0</v>
      </c>
      <c r="L64" s="5">
        <f t="shared" si="8"/>
        <v>0</v>
      </c>
      <c r="M64" s="4">
        <f t="shared" si="9"/>
        <v>19255600</v>
      </c>
      <c r="N64" s="6"/>
      <c r="O64" s="6" t="s">
        <v>11</v>
      </c>
      <c r="P64" s="2" t="s">
        <v>384</v>
      </c>
      <c r="Q64" s="2" t="s">
        <v>125</v>
      </c>
      <c r="R64" s="2" t="s">
        <v>30</v>
      </c>
      <c r="S64" s="2" t="s">
        <v>59</v>
      </c>
    </row>
    <row r="65" spans="1:22" s="34" customFormat="1" ht="20.25" customHeight="1">
      <c r="A65" s="2" t="s">
        <v>168</v>
      </c>
      <c r="B65" s="6" t="s">
        <v>242</v>
      </c>
      <c r="C65" s="22" t="s">
        <v>1193</v>
      </c>
      <c r="D65" s="105" t="s">
        <v>182</v>
      </c>
      <c r="E65" s="42" t="s">
        <v>150</v>
      </c>
      <c r="F65" s="2" t="s">
        <v>96</v>
      </c>
      <c r="G65" s="2"/>
      <c r="H65" s="4">
        <v>3453</v>
      </c>
      <c r="I65" s="4">
        <v>6000</v>
      </c>
      <c r="J65" s="5">
        <v>0</v>
      </c>
      <c r="K65" s="5">
        <f t="shared" si="7"/>
        <v>0</v>
      </c>
      <c r="L65" s="5">
        <f t="shared" si="8"/>
        <v>0</v>
      </c>
      <c r="M65" s="4">
        <f t="shared" si="9"/>
        <v>20718000</v>
      </c>
      <c r="N65" s="6"/>
      <c r="O65" s="6" t="s">
        <v>11</v>
      </c>
      <c r="P65" s="2" t="s">
        <v>384</v>
      </c>
      <c r="Q65" s="2" t="s">
        <v>125</v>
      </c>
      <c r="R65" s="2" t="s">
        <v>30</v>
      </c>
      <c r="S65" s="2" t="s">
        <v>59</v>
      </c>
    </row>
    <row r="66" spans="1:22" s="34" customFormat="1" ht="20.25" customHeight="1">
      <c r="A66" s="2" t="s">
        <v>168</v>
      </c>
      <c r="B66" s="6" t="s">
        <v>242</v>
      </c>
      <c r="C66" s="22" t="s">
        <v>1193</v>
      </c>
      <c r="D66" s="105" t="s">
        <v>182</v>
      </c>
      <c r="E66" s="42" t="s">
        <v>150</v>
      </c>
      <c r="F66" s="2" t="s">
        <v>95</v>
      </c>
      <c r="G66" s="2"/>
      <c r="H66" s="4">
        <v>3453</v>
      </c>
      <c r="I66" s="4">
        <v>6000</v>
      </c>
      <c r="J66" s="5">
        <v>0</v>
      </c>
      <c r="K66" s="5">
        <f t="shared" si="7"/>
        <v>0</v>
      </c>
      <c r="L66" s="5">
        <f t="shared" si="8"/>
        <v>0</v>
      </c>
      <c r="M66" s="4">
        <f t="shared" si="9"/>
        <v>20718000</v>
      </c>
      <c r="N66" s="6"/>
      <c r="O66" s="6" t="s">
        <v>11</v>
      </c>
      <c r="P66" s="2" t="s">
        <v>384</v>
      </c>
      <c r="Q66" s="2" t="s">
        <v>126</v>
      </c>
      <c r="R66" s="2" t="s">
        <v>30</v>
      </c>
      <c r="S66" s="2" t="s">
        <v>59</v>
      </c>
    </row>
    <row r="67" spans="1:22" s="34" customFormat="1" ht="20.25" customHeight="1">
      <c r="A67" s="2" t="s">
        <v>168</v>
      </c>
      <c r="B67" s="6" t="s">
        <v>242</v>
      </c>
      <c r="C67" s="22" t="s">
        <v>1193</v>
      </c>
      <c r="D67" s="105" t="s">
        <v>182</v>
      </c>
      <c r="E67" s="42" t="s">
        <v>150</v>
      </c>
      <c r="F67" s="2" t="s">
        <v>24</v>
      </c>
      <c r="G67" s="2"/>
      <c r="H67" s="4">
        <v>2116</v>
      </c>
      <c r="I67" s="4">
        <v>3600</v>
      </c>
      <c r="J67" s="5">
        <v>0</v>
      </c>
      <c r="K67" s="5">
        <f t="shared" si="7"/>
        <v>0</v>
      </c>
      <c r="L67" s="5">
        <f t="shared" si="8"/>
        <v>0</v>
      </c>
      <c r="M67" s="4">
        <f t="shared" si="9"/>
        <v>7617600</v>
      </c>
      <c r="N67" s="6"/>
      <c r="O67" s="6" t="s">
        <v>11</v>
      </c>
      <c r="P67" s="2" t="s">
        <v>384</v>
      </c>
      <c r="Q67" s="2" t="s">
        <v>126</v>
      </c>
      <c r="R67" s="2" t="s">
        <v>30</v>
      </c>
      <c r="S67" s="2" t="s">
        <v>59</v>
      </c>
    </row>
    <row r="68" spans="1:22" s="34" customFormat="1" ht="20.25" customHeight="1">
      <c r="A68" s="2" t="s">
        <v>168</v>
      </c>
      <c r="B68" s="6" t="s">
        <v>242</v>
      </c>
      <c r="C68" s="22" t="s">
        <v>1193</v>
      </c>
      <c r="D68" s="105" t="s">
        <v>182</v>
      </c>
      <c r="E68" s="42" t="s">
        <v>150</v>
      </c>
      <c r="F68" s="2" t="s">
        <v>26</v>
      </c>
      <c r="G68" s="2"/>
      <c r="H68" s="4">
        <v>2116</v>
      </c>
      <c r="I68" s="4">
        <v>5000</v>
      </c>
      <c r="J68" s="5">
        <v>0</v>
      </c>
      <c r="K68" s="5">
        <f t="shared" si="7"/>
        <v>0</v>
      </c>
      <c r="L68" s="5">
        <f t="shared" si="8"/>
        <v>0</v>
      </c>
      <c r="M68" s="4">
        <f t="shared" si="9"/>
        <v>10580000</v>
      </c>
      <c r="N68" s="6"/>
      <c r="O68" s="6" t="s">
        <v>11</v>
      </c>
      <c r="P68" s="2" t="s">
        <v>384</v>
      </c>
      <c r="Q68" s="2" t="s">
        <v>127</v>
      </c>
      <c r="R68" s="2" t="s">
        <v>30</v>
      </c>
      <c r="S68" s="2" t="s">
        <v>59</v>
      </c>
    </row>
    <row r="69" spans="1:22" ht="20.25" customHeight="1">
      <c r="A69" s="504" t="s">
        <v>1811</v>
      </c>
      <c r="B69" s="110"/>
      <c r="C69" s="111"/>
      <c r="D69" s="117"/>
      <c r="E69" s="117"/>
      <c r="F69" s="117"/>
      <c r="G69" s="512"/>
      <c r="H69" s="112"/>
      <c r="I69" s="117"/>
      <c r="J69" s="113"/>
      <c r="K69" s="112"/>
      <c r="L69" s="513" t="s">
        <v>3361</v>
      </c>
      <c r="M69" s="509">
        <f>SUM(M63:M68)</f>
        <v>84285834.427000001</v>
      </c>
      <c r="N69" s="114"/>
      <c r="O69" s="110"/>
      <c r="P69" s="117"/>
      <c r="Q69" s="111"/>
      <c r="R69" s="109"/>
      <c r="S69" s="117"/>
    </row>
    <row r="70" spans="1:22" s="34" customFormat="1" ht="20.25" customHeight="1">
      <c r="A70" s="2" t="s">
        <v>467</v>
      </c>
      <c r="B70" s="106" t="s">
        <v>1341</v>
      </c>
      <c r="C70" s="22" t="s">
        <v>371</v>
      </c>
      <c r="D70" s="105" t="s">
        <v>824</v>
      </c>
      <c r="E70" s="141"/>
      <c r="F70" s="2" t="s">
        <v>1010</v>
      </c>
      <c r="G70" s="2"/>
      <c r="H70" s="46">
        <v>2094</v>
      </c>
      <c r="I70" s="46">
        <v>59629.599999999999</v>
      </c>
      <c r="J70" s="46">
        <v>13.3</v>
      </c>
      <c r="K70" s="119">
        <f>J70*H70</f>
        <v>27850.2</v>
      </c>
      <c r="L70" s="119">
        <f t="shared" ref="L70:L81" si="10">K70/1000</f>
        <v>27.850200000000001</v>
      </c>
      <c r="M70" s="63">
        <f t="shared" ref="M70:M81" si="11">H70*I70</f>
        <v>124864382.39999999</v>
      </c>
      <c r="N70" s="21"/>
      <c r="O70" s="106" t="s">
        <v>1009</v>
      </c>
      <c r="P70" s="2" t="s">
        <v>1424</v>
      </c>
      <c r="Q70" s="22" t="s">
        <v>270</v>
      </c>
      <c r="R70" s="2" t="s">
        <v>60</v>
      </c>
      <c r="S70" s="2" t="s">
        <v>237</v>
      </c>
      <c r="T70" s="34" t="s">
        <v>1812</v>
      </c>
    </row>
    <row r="71" spans="1:22" s="34" customFormat="1" ht="20.25" customHeight="1">
      <c r="A71" s="2" t="s">
        <v>467</v>
      </c>
      <c r="B71" s="106" t="s">
        <v>1341</v>
      </c>
      <c r="C71" s="22" t="s">
        <v>371</v>
      </c>
      <c r="D71" s="105" t="s">
        <v>824</v>
      </c>
      <c r="E71" s="141"/>
      <c r="F71" s="2" t="s">
        <v>568</v>
      </c>
      <c r="G71" s="2"/>
      <c r="H71" s="46">
        <v>2094</v>
      </c>
      <c r="I71" s="46">
        <v>60411.4</v>
      </c>
      <c r="J71" s="46">
        <v>15.5</v>
      </c>
      <c r="K71" s="119">
        <f>J71*H71</f>
        <v>32457</v>
      </c>
      <c r="L71" s="119">
        <f t="shared" si="10"/>
        <v>32.457000000000001</v>
      </c>
      <c r="M71" s="63">
        <f t="shared" si="11"/>
        <v>126501471.60000001</v>
      </c>
      <c r="N71" s="21"/>
      <c r="O71" s="106" t="s">
        <v>1009</v>
      </c>
      <c r="P71" s="2" t="s">
        <v>1424</v>
      </c>
      <c r="Q71" s="22" t="s">
        <v>270</v>
      </c>
      <c r="R71" s="2" t="s">
        <v>60</v>
      </c>
      <c r="S71" s="2" t="s">
        <v>237</v>
      </c>
      <c r="T71" s="34" t="s">
        <v>1812</v>
      </c>
    </row>
    <row r="72" spans="1:22" s="34" customFormat="1" ht="20.25" customHeight="1">
      <c r="A72" s="2" t="s">
        <v>467</v>
      </c>
      <c r="B72" s="106" t="s">
        <v>1341</v>
      </c>
      <c r="C72" s="22" t="s">
        <v>371</v>
      </c>
      <c r="D72" s="105" t="s">
        <v>824</v>
      </c>
      <c r="E72" s="141"/>
      <c r="F72" s="2" t="s">
        <v>108</v>
      </c>
      <c r="G72" s="2"/>
      <c r="H72" s="46">
        <v>4188</v>
      </c>
      <c r="I72" s="46">
        <v>143940</v>
      </c>
      <c r="J72" s="46">
        <v>32</v>
      </c>
      <c r="K72" s="119">
        <f>J72*H72</f>
        <v>134016</v>
      </c>
      <c r="L72" s="119">
        <f t="shared" si="10"/>
        <v>134.01599999999999</v>
      </c>
      <c r="M72" s="63">
        <f t="shared" si="11"/>
        <v>602820720</v>
      </c>
      <c r="N72" s="21"/>
      <c r="O72" s="106" t="s">
        <v>598</v>
      </c>
      <c r="P72" s="2" t="s">
        <v>1424</v>
      </c>
      <c r="Q72" s="22" t="s">
        <v>370</v>
      </c>
      <c r="R72" s="2" t="s">
        <v>60</v>
      </c>
      <c r="S72" s="2" t="s">
        <v>237</v>
      </c>
      <c r="T72" s="34" t="s">
        <v>1812</v>
      </c>
    </row>
    <row r="73" spans="1:22" s="34" customFormat="1" ht="20.25" customHeight="1">
      <c r="A73" s="2" t="s">
        <v>467</v>
      </c>
      <c r="B73" s="106" t="s">
        <v>1341</v>
      </c>
      <c r="C73" s="22" t="s">
        <v>371</v>
      </c>
      <c r="D73" s="105" t="s">
        <v>824</v>
      </c>
      <c r="E73" s="141"/>
      <c r="F73" s="2" t="s">
        <v>1337</v>
      </c>
      <c r="G73" s="2"/>
      <c r="H73" s="46">
        <v>2094</v>
      </c>
      <c r="I73" s="46">
        <v>12000</v>
      </c>
      <c r="J73" s="46">
        <v>0</v>
      </c>
      <c r="K73" s="119">
        <f>J73*H73</f>
        <v>0</v>
      </c>
      <c r="L73" s="119">
        <f t="shared" si="10"/>
        <v>0</v>
      </c>
      <c r="M73" s="63">
        <f t="shared" si="11"/>
        <v>25128000</v>
      </c>
      <c r="N73" s="21"/>
      <c r="O73" s="106" t="s">
        <v>11</v>
      </c>
      <c r="P73" s="2" t="s">
        <v>1424</v>
      </c>
      <c r="Q73" s="22" t="s">
        <v>575</v>
      </c>
      <c r="R73" s="2" t="s">
        <v>375</v>
      </c>
      <c r="S73" s="2" t="s">
        <v>237</v>
      </c>
      <c r="T73" s="34" t="s">
        <v>1812</v>
      </c>
    </row>
    <row r="74" spans="1:22" s="122" customFormat="1" ht="20.25" customHeight="1">
      <c r="A74" s="2" t="s">
        <v>806</v>
      </c>
      <c r="B74" s="106" t="s">
        <v>1715</v>
      </c>
      <c r="C74" s="22" t="s">
        <v>371</v>
      </c>
      <c r="D74" s="3" t="s">
        <v>934</v>
      </c>
      <c r="E74" s="141"/>
      <c r="F74" s="2" t="s">
        <v>402</v>
      </c>
      <c r="G74" s="2"/>
      <c r="H74" s="46">
        <v>1022</v>
      </c>
      <c r="I74" s="46">
        <v>176321</v>
      </c>
      <c r="J74" s="46">
        <v>26.4</v>
      </c>
      <c r="K74" s="119">
        <f>J74*H74</f>
        <v>26980.799999999999</v>
      </c>
      <c r="L74" s="119">
        <f t="shared" si="10"/>
        <v>26.980799999999999</v>
      </c>
      <c r="M74" s="63">
        <f t="shared" si="11"/>
        <v>180200062</v>
      </c>
      <c r="N74" s="21"/>
      <c r="O74" s="106" t="s">
        <v>598</v>
      </c>
      <c r="P74" s="2" t="s">
        <v>1645</v>
      </c>
      <c r="Q74" s="22" t="s">
        <v>403</v>
      </c>
      <c r="R74" s="2" t="s">
        <v>60</v>
      </c>
      <c r="S74" s="2" t="s">
        <v>237</v>
      </c>
      <c r="T74" s="34" t="s">
        <v>1812</v>
      </c>
      <c r="U74" s="122" t="s">
        <v>1609</v>
      </c>
      <c r="V74" s="237"/>
    </row>
    <row r="75" spans="1:22" s="34" customFormat="1" ht="20.25" customHeight="1">
      <c r="A75" s="2" t="s">
        <v>864</v>
      </c>
      <c r="B75" s="21" t="s">
        <v>471</v>
      </c>
      <c r="C75" s="22" t="s">
        <v>64</v>
      </c>
      <c r="D75" s="3" t="s">
        <v>469</v>
      </c>
      <c r="E75" s="73"/>
      <c r="F75" s="2" t="s">
        <v>440</v>
      </c>
      <c r="G75" s="2"/>
      <c r="H75" s="4">
        <v>1180</v>
      </c>
      <c r="I75" s="4">
        <v>167814.66620000001</v>
      </c>
      <c r="J75" s="5">
        <v>36.93</v>
      </c>
      <c r="K75" s="5">
        <f>H75*J75</f>
        <v>43577.4</v>
      </c>
      <c r="L75" s="5">
        <f t="shared" si="10"/>
        <v>43.577400000000004</v>
      </c>
      <c r="M75" s="4">
        <f t="shared" si="11"/>
        <v>198021306.116</v>
      </c>
      <c r="N75" s="21"/>
      <c r="O75" s="21"/>
      <c r="P75" s="2" t="s">
        <v>284</v>
      </c>
      <c r="Q75" s="27" t="s">
        <v>327</v>
      </c>
      <c r="R75" s="27" t="s">
        <v>60</v>
      </c>
      <c r="S75" s="22" t="s">
        <v>40</v>
      </c>
      <c r="T75" s="34" t="s">
        <v>1812</v>
      </c>
    </row>
    <row r="76" spans="1:22" s="207" customFormat="1" ht="20.25" customHeight="1">
      <c r="A76" s="2" t="s">
        <v>704</v>
      </c>
      <c r="B76" s="106" t="s">
        <v>1581</v>
      </c>
      <c r="C76" s="22" t="s">
        <v>368</v>
      </c>
      <c r="D76" s="105" t="s">
        <v>527</v>
      </c>
      <c r="E76" s="141"/>
      <c r="F76" s="2" t="s">
        <v>592</v>
      </c>
      <c r="G76" s="2"/>
      <c r="H76" s="46">
        <v>288</v>
      </c>
      <c r="I76" s="46">
        <v>59695.3</v>
      </c>
      <c r="J76" s="46">
        <v>14.7</v>
      </c>
      <c r="K76" s="119">
        <f>J76*H76</f>
        <v>4233.5999999999995</v>
      </c>
      <c r="L76" s="119">
        <f t="shared" si="10"/>
        <v>4.2335999999999991</v>
      </c>
      <c r="M76" s="63">
        <f t="shared" si="11"/>
        <v>17192246.400000002</v>
      </c>
      <c r="N76" s="21"/>
      <c r="O76" s="106" t="s">
        <v>11</v>
      </c>
      <c r="P76" s="2" t="s">
        <v>1192</v>
      </c>
      <c r="Q76" s="22" t="s">
        <v>357</v>
      </c>
      <c r="R76" s="2" t="s">
        <v>60</v>
      </c>
      <c r="S76" s="2" t="s">
        <v>152</v>
      </c>
      <c r="T76" s="34" t="s">
        <v>1812</v>
      </c>
    </row>
    <row r="77" spans="1:22" s="34" customFormat="1" ht="20.25" customHeight="1">
      <c r="A77" s="109" t="s">
        <v>770</v>
      </c>
      <c r="B77" s="110" t="s">
        <v>514</v>
      </c>
      <c r="C77" s="111" t="s">
        <v>515</v>
      </c>
      <c r="D77" s="328" t="s">
        <v>833</v>
      </c>
      <c r="E77" s="117"/>
      <c r="F77" s="109" t="s">
        <v>67</v>
      </c>
      <c r="G77" s="109"/>
      <c r="H77" s="112">
        <f>761-679</f>
        <v>82</v>
      </c>
      <c r="I77" s="112">
        <v>94000</v>
      </c>
      <c r="J77" s="113">
        <v>40.5</v>
      </c>
      <c r="K77" s="113">
        <f>H77*J77</f>
        <v>3321</v>
      </c>
      <c r="L77" s="113">
        <f t="shared" si="10"/>
        <v>3.3210000000000002</v>
      </c>
      <c r="M77" s="112">
        <f t="shared" si="11"/>
        <v>7708000</v>
      </c>
      <c r="N77" s="114"/>
      <c r="O77" s="150" t="s">
        <v>520</v>
      </c>
      <c r="P77" s="109" t="s">
        <v>482</v>
      </c>
      <c r="Q77" s="111" t="s">
        <v>403</v>
      </c>
      <c r="R77" s="109" t="s">
        <v>68</v>
      </c>
      <c r="S77" s="109" t="s">
        <v>40</v>
      </c>
    </row>
    <row r="78" spans="1:22" s="34" customFormat="1" ht="20.25" customHeight="1">
      <c r="A78" s="2" t="s">
        <v>770</v>
      </c>
      <c r="B78" s="106" t="s">
        <v>1143</v>
      </c>
      <c r="C78" s="22" t="s">
        <v>515</v>
      </c>
      <c r="D78" s="105" t="s">
        <v>315</v>
      </c>
      <c r="E78" s="141"/>
      <c r="F78" s="2" t="s">
        <v>847</v>
      </c>
      <c r="G78" s="2"/>
      <c r="H78" s="46">
        <v>100</v>
      </c>
      <c r="I78" s="46">
        <v>31725.599999999999</v>
      </c>
      <c r="J78" s="47">
        <v>14</v>
      </c>
      <c r="K78" s="119">
        <f>J78*H78</f>
        <v>1400</v>
      </c>
      <c r="L78" s="119">
        <f t="shared" si="10"/>
        <v>1.4</v>
      </c>
      <c r="M78" s="63">
        <f t="shared" si="11"/>
        <v>3172560</v>
      </c>
      <c r="N78" s="21"/>
      <c r="O78" s="106" t="s">
        <v>1144</v>
      </c>
      <c r="P78" s="2" t="s">
        <v>482</v>
      </c>
      <c r="Q78" s="22" t="s">
        <v>270</v>
      </c>
      <c r="R78" s="2" t="s">
        <v>68</v>
      </c>
      <c r="S78" s="2" t="s">
        <v>40</v>
      </c>
    </row>
    <row r="79" spans="1:22" s="33" customFormat="1" ht="20.25" customHeight="1">
      <c r="A79" s="2" t="s">
        <v>436</v>
      </c>
      <c r="B79" s="21" t="s">
        <v>551</v>
      </c>
      <c r="C79" s="22" t="s">
        <v>371</v>
      </c>
      <c r="D79" s="3" t="s">
        <v>183</v>
      </c>
      <c r="E79" s="96"/>
      <c r="F79" s="2" t="s">
        <v>148</v>
      </c>
      <c r="G79" s="2"/>
      <c r="H79" s="4">
        <v>203</v>
      </c>
      <c r="I79" s="4">
        <v>97000</v>
      </c>
      <c r="J79" s="5">
        <v>31.3</v>
      </c>
      <c r="K79" s="5">
        <f>H79*J79</f>
        <v>6353.9000000000005</v>
      </c>
      <c r="L79" s="5">
        <f t="shared" si="10"/>
        <v>6.3539000000000003</v>
      </c>
      <c r="M79" s="4">
        <f t="shared" si="11"/>
        <v>19691000</v>
      </c>
      <c r="N79" s="21"/>
      <c r="O79" s="21" t="s">
        <v>552</v>
      </c>
      <c r="P79" s="22" t="s">
        <v>1192</v>
      </c>
      <c r="Q79" s="27" t="s">
        <v>370</v>
      </c>
      <c r="R79" s="22" t="s">
        <v>60</v>
      </c>
      <c r="S79" s="22" t="s">
        <v>152</v>
      </c>
    </row>
    <row r="80" spans="1:22" s="221" customFormat="1" ht="20.25" customHeight="1">
      <c r="A80" s="2" t="s">
        <v>184</v>
      </c>
      <c r="B80" s="6" t="s">
        <v>830</v>
      </c>
      <c r="C80" s="2" t="s">
        <v>112</v>
      </c>
      <c r="D80" s="3" t="s">
        <v>282</v>
      </c>
      <c r="E80" s="23" t="s">
        <v>283</v>
      </c>
      <c r="F80" s="2" t="s">
        <v>92</v>
      </c>
      <c r="G80" s="2" t="s">
        <v>58</v>
      </c>
      <c r="H80" s="4">
        <f>1404-1398</f>
        <v>6</v>
      </c>
      <c r="I80" s="4">
        <v>104000</v>
      </c>
      <c r="J80" s="5">
        <v>27</v>
      </c>
      <c r="K80" s="5">
        <f>H80*J80</f>
        <v>162</v>
      </c>
      <c r="L80" s="5">
        <f t="shared" si="10"/>
        <v>0.16200000000000001</v>
      </c>
      <c r="M80" s="4">
        <f t="shared" si="11"/>
        <v>624000</v>
      </c>
      <c r="N80" s="6"/>
      <c r="O80" s="6"/>
      <c r="P80" s="59" t="s">
        <v>1361</v>
      </c>
      <c r="Q80" s="22" t="s">
        <v>115</v>
      </c>
      <c r="R80" s="2" t="s">
        <v>27</v>
      </c>
      <c r="S80" s="2" t="s">
        <v>152</v>
      </c>
      <c r="T80" s="224" t="s">
        <v>850</v>
      </c>
      <c r="U80" s="221" t="s">
        <v>1613</v>
      </c>
      <c r="V80" s="45"/>
    </row>
    <row r="81" spans="1:22" s="221" customFormat="1" ht="20.25" customHeight="1">
      <c r="A81" s="2" t="s">
        <v>184</v>
      </c>
      <c r="B81" s="6" t="s">
        <v>830</v>
      </c>
      <c r="C81" s="2" t="s">
        <v>112</v>
      </c>
      <c r="D81" s="3" t="s">
        <v>282</v>
      </c>
      <c r="E81" s="23" t="s">
        <v>283</v>
      </c>
      <c r="F81" s="2" t="s">
        <v>592</v>
      </c>
      <c r="G81" s="2" t="s">
        <v>58</v>
      </c>
      <c r="H81" s="4">
        <f>1404-1398</f>
        <v>6</v>
      </c>
      <c r="I81" s="4">
        <v>50000</v>
      </c>
      <c r="J81" s="5">
        <v>14.7</v>
      </c>
      <c r="K81" s="5">
        <f>H81*J81</f>
        <v>88.199999999999989</v>
      </c>
      <c r="L81" s="5">
        <f t="shared" si="10"/>
        <v>8.8199999999999987E-2</v>
      </c>
      <c r="M81" s="4">
        <f t="shared" si="11"/>
        <v>300000</v>
      </c>
      <c r="N81" s="6"/>
      <c r="O81" s="6"/>
      <c r="P81" s="59" t="s">
        <v>1361</v>
      </c>
      <c r="Q81" s="22" t="s">
        <v>902</v>
      </c>
      <c r="R81" s="2" t="s">
        <v>27</v>
      </c>
      <c r="S81" s="2" t="s">
        <v>152</v>
      </c>
      <c r="T81" s="224" t="s">
        <v>850</v>
      </c>
      <c r="U81" s="221" t="s">
        <v>1613</v>
      </c>
      <c r="V81" s="45"/>
    </row>
    <row r="82" spans="1:22" s="207" customFormat="1" ht="20.25" customHeight="1">
      <c r="A82" s="2" t="s">
        <v>165</v>
      </c>
      <c r="B82" s="21" t="s">
        <v>493</v>
      </c>
      <c r="C82" s="22" t="s">
        <v>368</v>
      </c>
      <c r="D82" s="105" t="s">
        <v>232</v>
      </c>
      <c r="E82" s="73"/>
      <c r="F82" s="2" t="s">
        <v>350</v>
      </c>
      <c r="G82" s="2"/>
      <c r="H82" s="147">
        <v>351</v>
      </c>
      <c r="I82" s="147">
        <v>11691.3</v>
      </c>
      <c r="J82" s="148">
        <v>0</v>
      </c>
      <c r="K82" s="147">
        <v>0</v>
      </c>
      <c r="L82" s="148">
        <v>0</v>
      </c>
      <c r="M82" s="147">
        <v>4103646.3</v>
      </c>
      <c r="N82" s="21"/>
      <c r="O82" s="21" t="s">
        <v>11</v>
      </c>
      <c r="P82" s="22" t="s">
        <v>1361</v>
      </c>
      <c r="Q82" s="27" t="s">
        <v>336</v>
      </c>
      <c r="R82" s="22" t="s">
        <v>73</v>
      </c>
      <c r="S82" s="22" t="s">
        <v>152</v>
      </c>
    </row>
    <row r="83" spans="1:22" s="207" customFormat="1" ht="20.25" customHeight="1">
      <c r="A83" s="2" t="s">
        <v>165</v>
      </c>
      <c r="B83" s="21" t="s">
        <v>493</v>
      </c>
      <c r="C83" s="22" t="s">
        <v>368</v>
      </c>
      <c r="D83" s="105" t="s">
        <v>232</v>
      </c>
      <c r="E83" s="73"/>
      <c r="F83" s="2" t="s">
        <v>81</v>
      </c>
      <c r="G83" s="2"/>
      <c r="H83" s="147">
        <v>351</v>
      </c>
      <c r="I83" s="147">
        <v>6444</v>
      </c>
      <c r="J83" s="148">
        <v>0</v>
      </c>
      <c r="K83" s="147">
        <v>0</v>
      </c>
      <c r="L83" s="148">
        <v>0</v>
      </c>
      <c r="M83" s="147">
        <v>2261844</v>
      </c>
      <c r="N83" s="21"/>
      <c r="O83" s="21" t="s">
        <v>11</v>
      </c>
      <c r="P83" s="22" t="s">
        <v>1361</v>
      </c>
      <c r="Q83" s="27" t="s">
        <v>336</v>
      </c>
      <c r="R83" s="22" t="s">
        <v>73</v>
      </c>
      <c r="S83" s="22" t="s">
        <v>152</v>
      </c>
    </row>
    <row r="84" spans="1:22" s="207" customFormat="1" ht="20.25" customHeight="1">
      <c r="A84" s="2" t="s">
        <v>165</v>
      </c>
      <c r="B84" s="21" t="s">
        <v>493</v>
      </c>
      <c r="C84" s="22" t="s">
        <v>368</v>
      </c>
      <c r="D84" s="105" t="s">
        <v>232</v>
      </c>
      <c r="E84" s="73"/>
      <c r="F84" s="2" t="s">
        <v>698</v>
      </c>
      <c r="G84" s="2"/>
      <c r="H84" s="147">
        <v>351</v>
      </c>
      <c r="I84" s="147">
        <v>4787</v>
      </c>
      <c r="J84" s="148">
        <v>0</v>
      </c>
      <c r="K84" s="147">
        <v>0</v>
      </c>
      <c r="L84" s="148">
        <v>0</v>
      </c>
      <c r="M84" s="147">
        <v>1680237</v>
      </c>
      <c r="N84" s="21"/>
      <c r="O84" s="21" t="s">
        <v>11</v>
      </c>
      <c r="P84" s="22" t="s">
        <v>1361</v>
      </c>
      <c r="Q84" s="27" t="s">
        <v>336</v>
      </c>
      <c r="R84" s="22" t="s">
        <v>73</v>
      </c>
      <c r="S84" s="22" t="s">
        <v>152</v>
      </c>
    </row>
    <row r="85" spans="1:22" s="207" customFormat="1" ht="20.25" customHeight="1">
      <c r="A85" s="2" t="s">
        <v>165</v>
      </c>
      <c r="B85" s="21" t="s">
        <v>493</v>
      </c>
      <c r="C85" s="22" t="s">
        <v>368</v>
      </c>
      <c r="D85" s="105" t="s">
        <v>232</v>
      </c>
      <c r="E85" s="73"/>
      <c r="F85" s="2" t="s">
        <v>763</v>
      </c>
      <c r="G85" s="2"/>
      <c r="H85" s="147">
        <v>351</v>
      </c>
      <c r="I85" s="147">
        <v>115000</v>
      </c>
      <c r="J85" s="148">
        <v>47</v>
      </c>
      <c r="K85" s="147">
        <v>16497</v>
      </c>
      <c r="L85" s="148">
        <v>16.497</v>
      </c>
      <c r="M85" s="147">
        <v>40365000</v>
      </c>
      <c r="N85" s="21"/>
      <c r="O85" s="21" t="s">
        <v>844</v>
      </c>
      <c r="P85" s="22" t="s">
        <v>1361</v>
      </c>
      <c r="Q85" s="27" t="s">
        <v>358</v>
      </c>
      <c r="R85" s="22" t="s">
        <v>68</v>
      </c>
      <c r="S85" s="22" t="s">
        <v>152</v>
      </c>
    </row>
    <row r="86" spans="1:22" s="207" customFormat="1" ht="20.25" customHeight="1">
      <c r="A86" s="2" t="s">
        <v>165</v>
      </c>
      <c r="B86" s="21" t="s">
        <v>493</v>
      </c>
      <c r="C86" s="22" t="s">
        <v>368</v>
      </c>
      <c r="D86" s="105" t="s">
        <v>232</v>
      </c>
      <c r="E86" s="73"/>
      <c r="F86" s="2" t="s">
        <v>590</v>
      </c>
      <c r="G86" s="2"/>
      <c r="H86" s="147">
        <v>351</v>
      </c>
      <c r="I86" s="147">
        <v>29471.8</v>
      </c>
      <c r="J86" s="148">
        <v>17.5</v>
      </c>
      <c r="K86" s="147">
        <v>6142.5</v>
      </c>
      <c r="L86" s="148">
        <v>6.1425000000000001</v>
      </c>
      <c r="M86" s="147">
        <v>10344601.799999999</v>
      </c>
      <c r="N86" s="21"/>
      <c r="O86" s="21" t="s">
        <v>11</v>
      </c>
      <c r="P86" s="22" t="s">
        <v>1361</v>
      </c>
      <c r="Q86" s="27" t="s">
        <v>270</v>
      </c>
      <c r="R86" s="22" t="s">
        <v>68</v>
      </c>
      <c r="S86" s="22" t="s">
        <v>152</v>
      </c>
    </row>
    <row r="87" spans="1:22" s="207" customFormat="1" ht="20.25" customHeight="1">
      <c r="A87" s="2" t="s">
        <v>165</v>
      </c>
      <c r="B87" s="21" t="s">
        <v>493</v>
      </c>
      <c r="C87" s="22" t="s">
        <v>368</v>
      </c>
      <c r="D87" s="105" t="s">
        <v>232</v>
      </c>
      <c r="E87" s="73"/>
      <c r="F87" s="2" t="s">
        <v>83</v>
      </c>
      <c r="G87" s="2"/>
      <c r="H87" s="147">
        <v>351</v>
      </c>
      <c r="I87" s="147">
        <v>13500</v>
      </c>
      <c r="J87" s="148">
        <v>0</v>
      </c>
      <c r="K87" s="147">
        <v>0</v>
      </c>
      <c r="L87" s="148">
        <v>0</v>
      </c>
      <c r="M87" s="147">
        <v>4738500</v>
      </c>
      <c r="N87" s="21"/>
      <c r="O87" s="21" t="s">
        <v>11</v>
      </c>
      <c r="P87" s="22" t="s">
        <v>1361</v>
      </c>
      <c r="Q87" s="27" t="s">
        <v>336</v>
      </c>
      <c r="R87" s="22" t="s">
        <v>73</v>
      </c>
      <c r="S87" s="22" t="s">
        <v>152</v>
      </c>
    </row>
    <row r="88" spans="1:22" s="207" customFormat="1" ht="20.25" customHeight="1">
      <c r="A88" s="2" t="s">
        <v>165</v>
      </c>
      <c r="B88" s="21" t="s">
        <v>493</v>
      </c>
      <c r="C88" s="22" t="s">
        <v>368</v>
      </c>
      <c r="D88" s="105" t="s">
        <v>232</v>
      </c>
      <c r="E88" s="73"/>
      <c r="F88" s="2" t="s">
        <v>100</v>
      </c>
      <c r="G88" s="2"/>
      <c r="H88" s="147">
        <v>351</v>
      </c>
      <c r="I88" s="147">
        <v>51300</v>
      </c>
      <c r="J88" s="148">
        <v>0</v>
      </c>
      <c r="K88" s="147">
        <v>0</v>
      </c>
      <c r="L88" s="148">
        <v>0</v>
      </c>
      <c r="M88" s="147">
        <v>18006300</v>
      </c>
      <c r="N88" s="21"/>
      <c r="O88" s="21" t="s">
        <v>11</v>
      </c>
      <c r="P88" s="22" t="s">
        <v>1361</v>
      </c>
      <c r="Q88" s="27" t="s">
        <v>272</v>
      </c>
      <c r="R88" s="22" t="s">
        <v>73</v>
      </c>
      <c r="S88" s="22" t="s">
        <v>152</v>
      </c>
    </row>
    <row r="89" spans="1:22" s="33" customFormat="1" ht="20.25" customHeight="1">
      <c r="A89" s="109" t="s">
        <v>858</v>
      </c>
      <c r="B89" s="110" t="s">
        <v>1347</v>
      </c>
      <c r="C89" s="111" t="s">
        <v>693</v>
      </c>
      <c r="D89" s="3" t="s">
        <v>462</v>
      </c>
      <c r="E89" s="3"/>
      <c r="F89" s="2" t="s">
        <v>1313</v>
      </c>
      <c r="G89" s="109"/>
      <c r="H89" s="112">
        <v>6</v>
      </c>
      <c r="I89" s="112">
        <v>286091.58679999999</v>
      </c>
      <c r="J89" s="113">
        <v>31.4</v>
      </c>
      <c r="K89" s="4">
        <f t="shared" ref="K89:K110" si="12">H89*J89</f>
        <v>188.39999999999998</v>
      </c>
      <c r="L89" s="5">
        <f t="shared" ref="L89:L152" si="13">K89/1000</f>
        <v>0.18839999999999998</v>
      </c>
      <c r="M89" s="4">
        <f t="shared" ref="M89:M152" si="14">H89*I89</f>
        <v>1716549.5208000001</v>
      </c>
      <c r="N89" s="114"/>
      <c r="O89" s="110" t="s">
        <v>854</v>
      </c>
      <c r="P89" s="109" t="s">
        <v>1164</v>
      </c>
      <c r="Q89" s="27" t="s">
        <v>115</v>
      </c>
      <c r="R89" s="2" t="s">
        <v>27</v>
      </c>
      <c r="S89" s="22" t="s">
        <v>40</v>
      </c>
    </row>
    <row r="90" spans="1:22" s="33" customFormat="1" ht="20.25" customHeight="1">
      <c r="A90" s="109" t="s">
        <v>858</v>
      </c>
      <c r="B90" s="110" t="s">
        <v>849</v>
      </c>
      <c r="C90" s="111" t="s">
        <v>693</v>
      </c>
      <c r="D90" s="3" t="s">
        <v>462</v>
      </c>
      <c r="E90" s="3"/>
      <c r="F90" s="2" t="s">
        <v>813</v>
      </c>
      <c r="G90" s="109" t="s">
        <v>58</v>
      </c>
      <c r="H90" s="112">
        <v>131</v>
      </c>
      <c r="I90" s="112">
        <v>63456.3482</v>
      </c>
      <c r="J90" s="113">
        <v>27</v>
      </c>
      <c r="K90" s="4">
        <f t="shared" si="12"/>
        <v>3537</v>
      </c>
      <c r="L90" s="5">
        <f t="shared" si="13"/>
        <v>3.5369999999999999</v>
      </c>
      <c r="M90" s="4">
        <f t="shared" si="14"/>
        <v>8312781.6141999997</v>
      </c>
      <c r="N90" s="114"/>
      <c r="O90" s="110" t="s">
        <v>11</v>
      </c>
      <c r="P90" s="109" t="s">
        <v>1164</v>
      </c>
      <c r="Q90" s="27" t="s">
        <v>118</v>
      </c>
      <c r="R90" s="2" t="s">
        <v>28</v>
      </c>
      <c r="S90" s="22" t="s">
        <v>40</v>
      </c>
    </row>
    <row r="91" spans="1:22" s="33" customFormat="1" ht="20.25" customHeight="1">
      <c r="A91" s="109" t="s">
        <v>858</v>
      </c>
      <c r="B91" s="110" t="s">
        <v>849</v>
      </c>
      <c r="C91" s="111" t="s">
        <v>693</v>
      </c>
      <c r="D91" s="3" t="s">
        <v>462</v>
      </c>
      <c r="E91" s="3"/>
      <c r="F91" s="2" t="s">
        <v>860</v>
      </c>
      <c r="G91" s="109"/>
      <c r="H91" s="112">
        <v>1</v>
      </c>
      <c r="I91" s="112">
        <v>84414.914000000004</v>
      </c>
      <c r="J91" s="113">
        <v>18.600000000000001</v>
      </c>
      <c r="K91" s="4">
        <f t="shared" si="12"/>
        <v>18.600000000000001</v>
      </c>
      <c r="L91" s="5">
        <f t="shared" si="13"/>
        <v>1.8600000000000002E-2</v>
      </c>
      <c r="M91" s="4">
        <f t="shared" si="14"/>
        <v>84414.914000000004</v>
      </c>
      <c r="N91" s="114"/>
      <c r="O91" s="110" t="s">
        <v>11</v>
      </c>
      <c r="P91" s="109" t="s">
        <v>1164</v>
      </c>
      <c r="Q91" s="27" t="s">
        <v>487</v>
      </c>
      <c r="R91" s="2" t="s">
        <v>27</v>
      </c>
      <c r="S91" s="22" t="s">
        <v>40</v>
      </c>
    </row>
    <row r="92" spans="1:22" s="33" customFormat="1" ht="27" customHeight="1">
      <c r="A92" s="109" t="s">
        <v>858</v>
      </c>
      <c r="B92" s="110" t="s">
        <v>849</v>
      </c>
      <c r="C92" s="111" t="s">
        <v>693</v>
      </c>
      <c r="D92" s="3" t="s">
        <v>462</v>
      </c>
      <c r="E92" s="3"/>
      <c r="F92" s="2" t="s">
        <v>943</v>
      </c>
      <c r="G92" s="109"/>
      <c r="H92" s="112">
        <v>176</v>
      </c>
      <c r="I92" s="112">
        <v>447450</v>
      </c>
      <c r="J92" s="113">
        <v>0</v>
      </c>
      <c r="K92" s="4">
        <f t="shared" si="12"/>
        <v>0</v>
      </c>
      <c r="L92" s="5">
        <f t="shared" si="13"/>
        <v>0</v>
      </c>
      <c r="M92" s="4">
        <f t="shared" si="14"/>
        <v>78751200</v>
      </c>
      <c r="N92" s="114"/>
      <c r="O92" s="110" t="s">
        <v>11</v>
      </c>
      <c r="P92" s="109" t="s">
        <v>1164</v>
      </c>
      <c r="Q92" s="27" t="s">
        <v>139</v>
      </c>
      <c r="R92" s="2" t="s">
        <v>30</v>
      </c>
      <c r="S92" s="22" t="s">
        <v>40</v>
      </c>
    </row>
    <row r="93" spans="1:22" s="33" customFormat="1" ht="27" customHeight="1">
      <c r="A93" s="109" t="s">
        <v>858</v>
      </c>
      <c r="B93" s="110" t="s">
        <v>849</v>
      </c>
      <c r="C93" s="111" t="s">
        <v>693</v>
      </c>
      <c r="D93" s="3" t="s">
        <v>462</v>
      </c>
      <c r="E93" s="3"/>
      <c r="F93" s="2" t="s">
        <v>942</v>
      </c>
      <c r="G93" s="109"/>
      <c r="H93" s="112">
        <v>42</v>
      </c>
      <c r="I93" s="112">
        <v>38135.593200000003</v>
      </c>
      <c r="J93" s="113">
        <v>0</v>
      </c>
      <c r="K93" s="4">
        <f t="shared" si="12"/>
        <v>0</v>
      </c>
      <c r="L93" s="5">
        <f t="shared" si="13"/>
        <v>0</v>
      </c>
      <c r="M93" s="4">
        <f t="shared" si="14"/>
        <v>1601694.9144000001</v>
      </c>
      <c r="N93" s="114"/>
      <c r="O93" s="110" t="s">
        <v>11</v>
      </c>
      <c r="P93" s="109" t="s">
        <v>1164</v>
      </c>
      <c r="Q93" s="27" t="s">
        <v>124</v>
      </c>
      <c r="R93" s="2" t="s">
        <v>30</v>
      </c>
      <c r="S93" s="22" t="s">
        <v>40</v>
      </c>
    </row>
    <row r="94" spans="1:22" s="33" customFormat="1" ht="20.25" customHeight="1">
      <c r="A94" s="2" t="s">
        <v>235</v>
      </c>
      <c r="B94" s="106" t="s">
        <v>932</v>
      </c>
      <c r="C94" s="22" t="s">
        <v>371</v>
      </c>
      <c r="D94" s="105" t="s">
        <v>936</v>
      </c>
      <c r="E94" s="105"/>
      <c r="F94" s="2" t="s">
        <v>513</v>
      </c>
      <c r="G94" s="2"/>
      <c r="H94" s="63">
        <v>474</v>
      </c>
      <c r="I94" s="46">
        <v>57706.400000000001</v>
      </c>
      <c r="J94" s="47">
        <v>15.6</v>
      </c>
      <c r="K94" s="5">
        <f t="shared" si="12"/>
        <v>7394.4</v>
      </c>
      <c r="L94" s="47">
        <f t="shared" si="13"/>
        <v>7.3943999999999992</v>
      </c>
      <c r="M94" s="63">
        <f t="shared" si="14"/>
        <v>27352833.600000001</v>
      </c>
      <c r="N94" s="21"/>
      <c r="O94" s="22" t="s">
        <v>583</v>
      </c>
      <c r="P94" s="2" t="s">
        <v>35</v>
      </c>
      <c r="Q94" s="22" t="s">
        <v>270</v>
      </c>
      <c r="R94" s="2" t="s">
        <v>60</v>
      </c>
      <c r="S94" s="2" t="s">
        <v>213</v>
      </c>
    </row>
    <row r="95" spans="1:22" s="33" customFormat="1" ht="20.25" customHeight="1">
      <c r="A95" s="2" t="s">
        <v>235</v>
      </c>
      <c r="B95" s="106" t="s">
        <v>932</v>
      </c>
      <c r="C95" s="22" t="s">
        <v>371</v>
      </c>
      <c r="D95" s="105" t="s">
        <v>936</v>
      </c>
      <c r="E95" s="105"/>
      <c r="F95" s="2" t="s">
        <v>512</v>
      </c>
      <c r="G95" s="2"/>
      <c r="H95" s="63">
        <v>474</v>
      </c>
      <c r="I95" s="46">
        <v>32865.199999999997</v>
      </c>
      <c r="J95" s="47">
        <v>11.8</v>
      </c>
      <c r="K95" s="5">
        <f t="shared" si="12"/>
        <v>5593.2000000000007</v>
      </c>
      <c r="L95" s="47">
        <f t="shared" si="13"/>
        <v>5.5932000000000004</v>
      </c>
      <c r="M95" s="63">
        <f t="shared" si="14"/>
        <v>15578104.799999999</v>
      </c>
      <c r="N95" s="21"/>
      <c r="O95" s="106" t="s">
        <v>583</v>
      </c>
      <c r="P95" s="2" t="s">
        <v>35</v>
      </c>
      <c r="Q95" s="22" t="s">
        <v>270</v>
      </c>
      <c r="R95" s="2" t="s">
        <v>60</v>
      </c>
      <c r="S95" s="2" t="s">
        <v>213</v>
      </c>
    </row>
    <row r="96" spans="1:22" s="33" customFormat="1" ht="20.25" customHeight="1">
      <c r="A96" s="2" t="s">
        <v>235</v>
      </c>
      <c r="B96" s="106" t="s">
        <v>932</v>
      </c>
      <c r="C96" s="22" t="s">
        <v>371</v>
      </c>
      <c r="D96" s="105" t="s">
        <v>936</v>
      </c>
      <c r="E96" s="105"/>
      <c r="F96" s="2" t="s">
        <v>160</v>
      </c>
      <c r="G96" s="2"/>
      <c r="H96" s="63">
        <v>1184</v>
      </c>
      <c r="I96" s="46">
        <v>21600</v>
      </c>
      <c r="J96" s="47">
        <v>0</v>
      </c>
      <c r="K96" s="5">
        <f t="shared" si="12"/>
        <v>0</v>
      </c>
      <c r="L96" s="47">
        <f t="shared" si="13"/>
        <v>0</v>
      </c>
      <c r="M96" s="63">
        <f t="shared" si="14"/>
        <v>25574400</v>
      </c>
      <c r="N96" s="21"/>
      <c r="O96" s="106" t="s">
        <v>11</v>
      </c>
      <c r="P96" s="2" t="s">
        <v>35</v>
      </c>
      <c r="Q96" s="22" t="s">
        <v>360</v>
      </c>
      <c r="R96" s="2" t="s">
        <v>73</v>
      </c>
      <c r="S96" s="2" t="s">
        <v>213</v>
      </c>
    </row>
    <row r="97" spans="1:19" s="33" customFormat="1" ht="20.25" customHeight="1">
      <c r="A97" s="2" t="s">
        <v>235</v>
      </c>
      <c r="B97" s="106" t="s">
        <v>932</v>
      </c>
      <c r="C97" s="22" t="s">
        <v>371</v>
      </c>
      <c r="D97" s="105" t="s">
        <v>936</v>
      </c>
      <c r="E97" s="105"/>
      <c r="F97" s="2" t="s">
        <v>164</v>
      </c>
      <c r="G97" s="2"/>
      <c r="H97" s="63">
        <v>592</v>
      </c>
      <c r="I97" s="46">
        <v>16800</v>
      </c>
      <c r="J97" s="47">
        <v>0</v>
      </c>
      <c r="K97" s="5">
        <f t="shared" si="12"/>
        <v>0</v>
      </c>
      <c r="L97" s="47">
        <f t="shared" si="13"/>
        <v>0</v>
      </c>
      <c r="M97" s="63">
        <f t="shared" si="14"/>
        <v>9945600</v>
      </c>
      <c r="N97" s="21"/>
      <c r="O97" s="22" t="s">
        <v>11</v>
      </c>
      <c r="P97" s="2" t="s">
        <v>35</v>
      </c>
      <c r="Q97" s="22" t="s">
        <v>360</v>
      </c>
      <c r="R97" s="2" t="s">
        <v>73</v>
      </c>
      <c r="S97" s="2" t="s">
        <v>213</v>
      </c>
    </row>
    <row r="98" spans="1:19" s="33" customFormat="1" ht="20.25" customHeight="1">
      <c r="A98" s="2" t="s">
        <v>235</v>
      </c>
      <c r="B98" s="106" t="s">
        <v>932</v>
      </c>
      <c r="C98" s="22" t="s">
        <v>371</v>
      </c>
      <c r="D98" s="105" t="s">
        <v>936</v>
      </c>
      <c r="E98" s="105"/>
      <c r="F98" s="2" t="s">
        <v>422</v>
      </c>
      <c r="G98" s="2"/>
      <c r="H98" s="63">
        <v>1184</v>
      </c>
      <c r="I98" s="46">
        <v>24793.3</v>
      </c>
      <c r="J98" s="47">
        <v>0</v>
      </c>
      <c r="K98" s="5">
        <f t="shared" si="12"/>
        <v>0</v>
      </c>
      <c r="L98" s="47">
        <f t="shared" si="13"/>
        <v>0</v>
      </c>
      <c r="M98" s="63">
        <f t="shared" si="14"/>
        <v>29355267.199999999</v>
      </c>
      <c r="N98" s="21"/>
      <c r="O98" s="106" t="s">
        <v>503</v>
      </c>
      <c r="P98" s="2" t="s">
        <v>35</v>
      </c>
      <c r="Q98" s="22" t="s">
        <v>271</v>
      </c>
      <c r="R98" s="2" t="s">
        <v>73</v>
      </c>
      <c r="S98" s="2" t="s">
        <v>213</v>
      </c>
    </row>
    <row r="99" spans="1:19" s="33" customFormat="1" ht="20.25" customHeight="1">
      <c r="A99" s="2" t="s">
        <v>235</v>
      </c>
      <c r="B99" s="106" t="s">
        <v>932</v>
      </c>
      <c r="C99" s="22" t="s">
        <v>371</v>
      </c>
      <c r="D99" s="105" t="s">
        <v>936</v>
      </c>
      <c r="E99" s="105"/>
      <c r="F99" s="2" t="s">
        <v>649</v>
      </c>
      <c r="G99" s="2"/>
      <c r="H99" s="63">
        <v>236</v>
      </c>
      <c r="I99" s="46">
        <v>87000</v>
      </c>
      <c r="J99" s="47">
        <v>14.7</v>
      </c>
      <c r="K99" s="5">
        <f t="shared" si="12"/>
        <v>3469.2</v>
      </c>
      <c r="L99" s="47">
        <f t="shared" si="13"/>
        <v>3.4691999999999998</v>
      </c>
      <c r="M99" s="63">
        <f t="shared" si="14"/>
        <v>20532000</v>
      </c>
      <c r="N99" s="21"/>
      <c r="O99" s="106" t="s">
        <v>582</v>
      </c>
      <c r="P99" s="2" t="s">
        <v>35</v>
      </c>
      <c r="Q99" s="22" t="s">
        <v>357</v>
      </c>
      <c r="R99" s="2" t="s">
        <v>60</v>
      </c>
      <c r="S99" s="2" t="s">
        <v>213</v>
      </c>
    </row>
    <row r="100" spans="1:19" s="33" customFormat="1" ht="20.25" customHeight="1">
      <c r="A100" s="2" t="s">
        <v>235</v>
      </c>
      <c r="B100" s="106" t="s">
        <v>932</v>
      </c>
      <c r="C100" s="22" t="s">
        <v>371</v>
      </c>
      <c r="D100" s="105" t="s">
        <v>936</v>
      </c>
      <c r="E100" s="105"/>
      <c r="F100" s="2" t="s">
        <v>148</v>
      </c>
      <c r="G100" s="2"/>
      <c r="H100" s="63">
        <v>948</v>
      </c>
      <c r="I100" s="46">
        <v>76000</v>
      </c>
      <c r="J100" s="47">
        <v>31.3</v>
      </c>
      <c r="K100" s="5">
        <f t="shared" si="12"/>
        <v>29672.400000000001</v>
      </c>
      <c r="L100" s="47">
        <f t="shared" si="13"/>
        <v>29.672400000000003</v>
      </c>
      <c r="M100" s="63">
        <f t="shared" si="14"/>
        <v>72048000</v>
      </c>
      <c r="N100" s="21"/>
      <c r="O100" s="22" t="s">
        <v>930</v>
      </c>
      <c r="P100" s="2" t="s">
        <v>35</v>
      </c>
      <c r="Q100" s="22" t="s">
        <v>370</v>
      </c>
      <c r="R100" s="2" t="s">
        <v>60</v>
      </c>
      <c r="S100" s="2" t="s">
        <v>213</v>
      </c>
    </row>
    <row r="101" spans="1:19" s="33" customFormat="1" ht="20.25" customHeight="1">
      <c r="A101" s="2" t="s">
        <v>235</v>
      </c>
      <c r="B101" s="106" t="s">
        <v>932</v>
      </c>
      <c r="C101" s="22" t="s">
        <v>371</v>
      </c>
      <c r="D101" s="105" t="s">
        <v>936</v>
      </c>
      <c r="E101" s="105"/>
      <c r="F101" s="2" t="s">
        <v>159</v>
      </c>
      <c r="G101" s="2"/>
      <c r="H101" s="63">
        <v>1184</v>
      </c>
      <c r="I101" s="46">
        <v>13700</v>
      </c>
      <c r="J101" s="47">
        <v>0</v>
      </c>
      <c r="K101" s="5">
        <f t="shared" si="12"/>
        <v>0</v>
      </c>
      <c r="L101" s="47">
        <f t="shared" si="13"/>
        <v>0</v>
      </c>
      <c r="M101" s="63">
        <f t="shared" si="14"/>
        <v>16220800</v>
      </c>
      <c r="N101" s="21"/>
      <c r="O101" s="106" t="s">
        <v>11</v>
      </c>
      <c r="P101" s="2" t="s">
        <v>35</v>
      </c>
      <c r="Q101" s="22" t="s">
        <v>360</v>
      </c>
      <c r="R101" s="2" t="s">
        <v>73</v>
      </c>
      <c r="S101" s="2" t="s">
        <v>213</v>
      </c>
    </row>
    <row r="102" spans="1:19" s="33" customFormat="1" ht="20.25" customHeight="1">
      <c r="A102" s="2" t="s">
        <v>235</v>
      </c>
      <c r="B102" s="106" t="s">
        <v>932</v>
      </c>
      <c r="C102" s="22" t="s">
        <v>371</v>
      </c>
      <c r="D102" s="105" t="s">
        <v>936</v>
      </c>
      <c r="E102" s="105"/>
      <c r="F102" s="2" t="s">
        <v>186</v>
      </c>
      <c r="G102" s="2"/>
      <c r="H102" s="63">
        <v>592</v>
      </c>
      <c r="I102" s="46">
        <v>74384.899999999994</v>
      </c>
      <c r="J102" s="47">
        <v>0</v>
      </c>
      <c r="K102" s="5">
        <f t="shared" si="12"/>
        <v>0</v>
      </c>
      <c r="L102" s="47">
        <f t="shared" si="13"/>
        <v>0</v>
      </c>
      <c r="M102" s="63">
        <f t="shared" si="14"/>
        <v>44035860.799999997</v>
      </c>
      <c r="N102" s="21"/>
      <c r="O102" s="22" t="s">
        <v>928</v>
      </c>
      <c r="P102" s="2" t="s">
        <v>35</v>
      </c>
      <c r="Q102" s="22" t="s">
        <v>276</v>
      </c>
      <c r="R102" s="2" t="s">
        <v>73</v>
      </c>
      <c r="S102" s="2" t="s">
        <v>213</v>
      </c>
    </row>
    <row r="103" spans="1:19" s="33" customFormat="1" ht="20.25" customHeight="1">
      <c r="A103" s="2" t="s">
        <v>235</v>
      </c>
      <c r="B103" s="106" t="s">
        <v>932</v>
      </c>
      <c r="C103" s="22" t="s">
        <v>371</v>
      </c>
      <c r="D103" s="105" t="s">
        <v>936</v>
      </c>
      <c r="E103" s="105"/>
      <c r="F103" s="2" t="s">
        <v>373</v>
      </c>
      <c r="G103" s="2"/>
      <c r="H103" s="63">
        <v>1184</v>
      </c>
      <c r="I103" s="46">
        <v>14521.1</v>
      </c>
      <c r="J103" s="47">
        <v>0</v>
      </c>
      <c r="K103" s="5">
        <f t="shared" si="12"/>
        <v>0</v>
      </c>
      <c r="L103" s="47">
        <f t="shared" si="13"/>
        <v>0</v>
      </c>
      <c r="M103" s="63">
        <f t="shared" si="14"/>
        <v>17192982.400000002</v>
      </c>
      <c r="N103" s="21"/>
      <c r="O103" s="106" t="s">
        <v>928</v>
      </c>
      <c r="P103" s="2" t="s">
        <v>35</v>
      </c>
      <c r="Q103" s="22" t="s">
        <v>340</v>
      </c>
      <c r="R103" s="2" t="s">
        <v>73</v>
      </c>
      <c r="S103" s="2" t="s">
        <v>213</v>
      </c>
    </row>
    <row r="104" spans="1:19" s="33" customFormat="1" ht="20.25" customHeight="1">
      <c r="A104" s="2" t="s">
        <v>235</v>
      </c>
      <c r="B104" s="106" t="s">
        <v>932</v>
      </c>
      <c r="C104" s="22" t="s">
        <v>371</v>
      </c>
      <c r="D104" s="105" t="s">
        <v>936</v>
      </c>
      <c r="E104" s="105"/>
      <c r="F104" s="2" t="s">
        <v>25</v>
      </c>
      <c r="G104" s="2"/>
      <c r="H104" s="63">
        <v>592</v>
      </c>
      <c r="I104" s="46">
        <v>14094</v>
      </c>
      <c r="J104" s="47">
        <v>0</v>
      </c>
      <c r="K104" s="5">
        <f t="shared" si="12"/>
        <v>0</v>
      </c>
      <c r="L104" s="47">
        <f t="shared" si="13"/>
        <v>0</v>
      </c>
      <c r="M104" s="63">
        <f t="shared" si="14"/>
        <v>8343648</v>
      </c>
      <c r="N104" s="21"/>
      <c r="O104" s="106" t="s">
        <v>928</v>
      </c>
      <c r="P104" s="2" t="s">
        <v>35</v>
      </c>
      <c r="Q104" s="22" t="s">
        <v>274</v>
      </c>
      <c r="R104" s="2" t="s">
        <v>73</v>
      </c>
      <c r="S104" s="2" t="s">
        <v>213</v>
      </c>
    </row>
    <row r="105" spans="1:19" s="33" customFormat="1" ht="20.25" customHeight="1">
      <c r="A105" s="2" t="s">
        <v>235</v>
      </c>
      <c r="B105" s="106" t="s">
        <v>932</v>
      </c>
      <c r="C105" s="22" t="s">
        <v>371</v>
      </c>
      <c r="D105" s="105" t="s">
        <v>936</v>
      </c>
      <c r="E105" s="105"/>
      <c r="F105" s="2" t="s">
        <v>387</v>
      </c>
      <c r="G105" s="2"/>
      <c r="H105" s="63">
        <v>592</v>
      </c>
      <c r="I105" s="46">
        <v>14713.1</v>
      </c>
      <c r="J105" s="47">
        <v>0</v>
      </c>
      <c r="K105" s="5">
        <f t="shared" si="12"/>
        <v>0</v>
      </c>
      <c r="L105" s="47">
        <f t="shared" si="13"/>
        <v>0</v>
      </c>
      <c r="M105" s="63">
        <f t="shared" si="14"/>
        <v>8710155.2000000011</v>
      </c>
      <c r="N105" s="21"/>
      <c r="O105" s="106" t="s">
        <v>929</v>
      </c>
      <c r="P105" s="2" t="s">
        <v>35</v>
      </c>
      <c r="Q105" s="22" t="s">
        <v>360</v>
      </c>
      <c r="R105" s="2" t="s">
        <v>73</v>
      </c>
      <c r="S105" s="2" t="s">
        <v>213</v>
      </c>
    </row>
    <row r="106" spans="1:19" s="33" customFormat="1" ht="20.25" customHeight="1">
      <c r="A106" s="2" t="s">
        <v>235</v>
      </c>
      <c r="B106" s="106" t="s">
        <v>932</v>
      </c>
      <c r="C106" s="22" t="s">
        <v>371</v>
      </c>
      <c r="D106" s="105" t="s">
        <v>936</v>
      </c>
      <c r="E106" s="105"/>
      <c r="F106" s="2" t="s">
        <v>418</v>
      </c>
      <c r="G106" s="2"/>
      <c r="H106" s="63">
        <v>592</v>
      </c>
      <c r="I106" s="46">
        <v>17923.2</v>
      </c>
      <c r="J106" s="47">
        <v>0</v>
      </c>
      <c r="K106" s="5">
        <f t="shared" si="12"/>
        <v>0</v>
      </c>
      <c r="L106" s="47">
        <f t="shared" si="13"/>
        <v>0</v>
      </c>
      <c r="M106" s="63">
        <f t="shared" si="14"/>
        <v>10610534.4</v>
      </c>
      <c r="N106" s="21"/>
      <c r="O106" s="22" t="s">
        <v>929</v>
      </c>
      <c r="P106" s="2" t="s">
        <v>35</v>
      </c>
      <c r="Q106" s="22" t="s">
        <v>360</v>
      </c>
      <c r="R106" s="2" t="s">
        <v>73</v>
      </c>
      <c r="S106" s="2" t="s">
        <v>213</v>
      </c>
    </row>
    <row r="107" spans="1:19" s="33" customFormat="1" ht="20.25" customHeight="1">
      <c r="A107" s="2" t="s">
        <v>235</v>
      </c>
      <c r="B107" s="106" t="s">
        <v>932</v>
      </c>
      <c r="C107" s="22" t="s">
        <v>371</v>
      </c>
      <c r="D107" s="105" t="s">
        <v>936</v>
      </c>
      <c r="E107" s="105"/>
      <c r="F107" s="2" t="s">
        <v>419</v>
      </c>
      <c r="G107" s="2"/>
      <c r="H107" s="63">
        <v>592</v>
      </c>
      <c r="I107" s="46">
        <v>58817.5</v>
      </c>
      <c r="J107" s="47">
        <v>0</v>
      </c>
      <c r="K107" s="5">
        <f t="shared" si="12"/>
        <v>0</v>
      </c>
      <c r="L107" s="47">
        <f t="shared" si="13"/>
        <v>0</v>
      </c>
      <c r="M107" s="63">
        <f t="shared" si="14"/>
        <v>34819960</v>
      </c>
      <c r="N107" s="21"/>
      <c r="O107" s="106" t="s">
        <v>926</v>
      </c>
      <c r="P107" s="2" t="s">
        <v>35</v>
      </c>
      <c r="Q107" s="22" t="s">
        <v>278</v>
      </c>
      <c r="R107" s="2" t="s">
        <v>73</v>
      </c>
      <c r="S107" s="2" t="s">
        <v>213</v>
      </c>
    </row>
    <row r="108" spans="1:19" s="33" customFormat="1" ht="20.25" customHeight="1">
      <c r="A108" s="2" t="s">
        <v>235</v>
      </c>
      <c r="B108" s="106" t="s">
        <v>932</v>
      </c>
      <c r="C108" s="22" t="s">
        <v>371</v>
      </c>
      <c r="D108" s="105" t="s">
        <v>936</v>
      </c>
      <c r="E108" s="105"/>
      <c r="F108" s="2" t="s">
        <v>502</v>
      </c>
      <c r="G108" s="2"/>
      <c r="H108" s="63">
        <v>592</v>
      </c>
      <c r="I108" s="46">
        <v>43182.5</v>
      </c>
      <c r="J108" s="47">
        <v>0</v>
      </c>
      <c r="K108" s="5">
        <f t="shared" si="12"/>
        <v>0</v>
      </c>
      <c r="L108" s="47">
        <f t="shared" si="13"/>
        <v>0</v>
      </c>
      <c r="M108" s="63">
        <f t="shared" si="14"/>
        <v>25564040</v>
      </c>
      <c r="N108" s="21"/>
      <c r="O108" s="22" t="s">
        <v>926</v>
      </c>
      <c r="P108" s="2" t="s">
        <v>35</v>
      </c>
      <c r="Q108" s="22" t="s">
        <v>336</v>
      </c>
      <c r="R108" s="2" t="s">
        <v>73</v>
      </c>
      <c r="S108" s="2" t="s">
        <v>213</v>
      </c>
    </row>
    <row r="109" spans="1:19" s="33" customFormat="1" ht="20.25" customHeight="1">
      <c r="A109" s="2" t="s">
        <v>235</v>
      </c>
      <c r="B109" s="106" t="s">
        <v>932</v>
      </c>
      <c r="C109" s="22" t="s">
        <v>371</v>
      </c>
      <c r="D109" s="105" t="s">
        <v>936</v>
      </c>
      <c r="E109" s="105"/>
      <c r="F109" s="2" t="s">
        <v>275</v>
      </c>
      <c r="G109" s="2"/>
      <c r="H109" s="63">
        <v>592</v>
      </c>
      <c r="I109" s="46">
        <v>89014</v>
      </c>
      <c r="J109" s="47">
        <v>0</v>
      </c>
      <c r="K109" s="5">
        <f t="shared" si="12"/>
        <v>0</v>
      </c>
      <c r="L109" s="47">
        <f t="shared" si="13"/>
        <v>0</v>
      </c>
      <c r="M109" s="63">
        <f t="shared" si="14"/>
        <v>52696288</v>
      </c>
      <c r="N109" s="21"/>
      <c r="O109" s="106" t="s">
        <v>929</v>
      </c>
      <c r="P109" s="2" t="s">
        <v>35</v>
      </c>
      <c r="Q109" s="22" t="s">
        <v>276</v>
      </c>
      <c r="R109" s="2" t="s">
        <v>73</v>
      </c>
      <c r="S109" s="2" t="s">
        <v>213</v>
      </c>
    </row>
    <row r="110" spans="1:19" s="33" customFormat="1" ht="20.25" customHeight="1">
      <c r="A110" s="2" t="s">
        <v>235</v>
      </c>
      <c r="B110" s="106" t="s">
        <v>932</v>
      </c>
      <c r="C110" s="22" t="s">
        <v>371</v>
      </c>
      <c r="D110" s="105" t="s">
        <v>936</v>
      </c>
      <c r="E110" s="105"/>
      <c r="F110" s="2" t="s">
        <v>342</v>
      </c>
      <c r="G110" s="2"/>
      <c r="H110" s="63">
        <v>236</v>
      </c>
      <c r="I110" s="46">
        <v>137728.5</v>
      </c>
      <c r="J110" s="47">
        <v>27</v>
      </c>
      <c r="K110" s="5">
        <f t="shared" si="12"/>
        <v>6372</v>
      </c>
      <c r="L110" s="47">
        <f t="shared" si="13"/>
        <v>6.3719999999999999</v>
      </c>
      <c r="M110" s="63">
        <f t="shared" si="14"/>
        <v>32503926</v>
      </c>
      <c r="N110" s="21"/>
      <c r="O110" s="106" t="s">
        <v>504</v>
      </c>
      <c r="P110" s="2" t="s">
        <v>35</v>
      </c>
      <c r="Q110" s="22" t="s">
        <v>343</v>
      </c>
      <c r="R110" s="2" t="s">
        <v>60</v>
      </c>
      <c r="S110" s="2" t="s">
        <v>213</v>
      </c>
    </row>
    <row r="111" spans="1:19" s="34" customFormat="1" ht="20.25" customHeight="1">
      <c r="A111" s="2" t="s">
        <v>10</v>
      </c>
      <c r="B111" s="106" t="s">
        <v>1053</v>
      </c>
      <c r="C111" s="22" t="s">
        <v>1024</v>
      </c>
      <c r="D111" s="3" t="s">
        <v>232</v>
      </c>
      <c r="E111" s="105"/>
      <c r="F111" s="2" t="s">
        <v>626</v>
      </c>
      <c r="G111" s="2"/>
      <c r="H111" s="63">
        <v>14</v>
      </c>
      <c r="I111" s="46">
        <v>41625</v>
      </c>
      <c r="J111" s="47">
        <v>5.5</v>
      </c>
      <c r="K111" s="47">
        <f>J111*H111</f>
        <v>77</v>
      </c>
      <c r="L111" s="47">
        <f t="shared" si="13"/>
        <v>7.6999999999999999E-2</v>
      </c>
      <c r="M111" s="63">
        <f t="shared" si="14"/>
        <v>582750</v>
      </c>
      <c r="N111" s="21"/>
      <c r="O111" s="22" t="s">
        <v>1054</v>
      </c>
      <c r="P111" s="2" t="s">
        <v>1236</v>
      </c>
      <c r="Q111" s="22" t="s">
        <v>344</v>
      </c>
      <c r="R111" s="2" t="s">
        <v>68</v>
      </c>
      <c r="S111" s="2" t="s">
        <v>109</v>
      </c>
    </row>
    <row r="112" spans="1:19" s="34" customFormat="1" ht="20.25" customHeight="1">
      <c r="A112" s="2" t="s">
        <v>10</v>
      </c>
      <c r="B112" s="106" t="s">
        <v>1053</v>
      </c>
      <c r="C112" s="22" t="s">
        <v>1024</v>
      </c>
      <c r="D112" s="3" t="s">
        <v>232</v>
      </c>
      <c r="E112" s="105"/>
      <c r="F112" s="2" t="s">
        <v>909</v>
      </c>
      <c r="G112" s="2"/>
      <c r="H112" s="63">
        <v>30</v>
      </c>
      <c r="I112" s="46">
        <v>57226</v>
      </c>
      <c r="J112" s="47">
        <v>19</v>
      </c>
      <c r="K112" s="47">
        <f>J112*H112</f>
        <v>570</v>
      </c>
      <c r="L112" s="47">
        <f t="shared" si="13"/>
        <v>0.56999999999999995</v>
      </c>
      <c r="M112" s="63">
        <f t="shared" si="14"/>
        <v>1716780</v>
      </c>
      <c r="N112" s="21"/>
      <c r="O112" s="22" t="s">
        <v>1057</v>
      </c>
      <c r="P112" s="2" t="s">
        <v>1236</v>
      </c>
      <c r="Q112" s="22" t="s">
        <v>361</v>
      </c>
      <c r="R112" s="2" t="s">
        <v>68</v>
      </c>
      <c r="S112" s="2" t="s">
        <v>109</v>
      </c>
    </row>
    <row r="113" spans="1:19" s="34" customFormat="1" ht="20.25" customHeight="1">
      <c r="A113" s="2" t="s">
        <v>10</v>
      </c>
      <c r="B113" s="106" t="s">
        <v>1053</v>
      </c>
      <c r="C113" s="22" t="s">
        <v>1024</v>
      </c>
      <c r="D113" s="3" t="s">
        <v>232</v>
      </c>
      <c r="E113" s="105"/>
      <c r="F113" s="2" t="s">
        <v>397</v>
      </c>
      <c r="G113" s="2"/>
      <c r="H113" s="63">
        <v>6</v>
      </c>
      <c r="I113" s="46">
        <v>52405.2</v>
      </c>
      <c r="J113" s="47">
        <v>14</v>
      </c>
      <c r="K113" s="47">
        <f>J113*H113</f>
        <v>84</v>
      </c>
      <c r="L113" s="47">
        <f t="shared" si="13"/>
        <v>8.4000000000000005E-2</v>
      </c>
      <c r="M113" s="63">
        <f t="shared" si="14"/>
        <v>314431.19999999995</v>
      </c>
      <c r="N113" s="21"/>
      <c r="O113" s="22" t="s">
        <v>695</v>
      </c>
      <c r="P113" s="2" t="s">
        <v>1236</v>
      </c>
      <c r="Q113" s="22" t="s">
        <v>270</v>
      </c>
      <c r="R113" s="2" t="s">
        <v>60</v>
      </c>
      <c r="S113" s="2" t="s">
        <v>109</v>
      </c>
    </row>
    <row r="114" spans="1:19" s="34" customFormat="1" ht="20.25" customHeight="1">
      <c r="A114" s="2" t="s">
        <v>10</v>
      </c>
      <c r="B114" s="106" t="s">
        <v>1053</v>
      </c>
      <c r="C114" s="22" t="s">
        <v>1024</v>
      </c>
      <c r="D114" s="3" t="s">
        <v>232</v>
      </c>
      <c r="E114" s="105"/>
      <c r="F114" s="2" t="s">
        <v>57</v>
      </c>
      <c r="G114" s="2"/>
      <c r="H114" s="63">
        <v>81</v>
      </c>
      <c r="I114" s="46">
        <v>183887.7</v>
      </c>
      <c r="J114" s="47">
        <v>34.6</v>
      </c>
      <c r="K114" s="47">
        <f>J114*H114</f>
        <v>2802.6</v>
      </c>
      <c r="L114" s="47">
        <f t="shared" si="13"/>
        <v>2.8026</v>
      </c>
      <c r="M114" s="63">
        <f t="shared" si="14"/>
        <v>14894903.700000001</v>
      </c>
      <c r="N114" s="21"/>
      <c r="O114" s="22" t="s">
        <v>1056</v>
      </c>
      <c r="P114" s="2" t="s">
        <v>1236</v>
      </c>
      <c r="Q114" s="22" t="s">
        <v>327</v>
      </c>
      <c r="R114" s="2" t="s">
        <v>60</v>
      </c>
      <c r="S114" s="2" t="s">
        <v>109</v>
      </c>
    </row>
    <row r="115" spans="1:19" s="207" customFormat="1" ht="20.25" customHeight="1">
      <c r="A115" s="54" t="s">
        <v>264</v>
      </c>
      <c r="B115" s="62" t="s">
        <v>733</v>
      </c>
      <c r="C115" s="53" t="s">
        <v>900</v>
      </c>
      <c r="D115" s="61" t="s">
        <v>232</v>
      </c>
      <c r="E115" s="61"/>
      <c r="F115" s="54" t="s">
        <v>46</v>
      </c>
      <c r="G115" s="54" t="s">
        <v>58</v>
      </c>
      <c r="H115" s="58">
        <v>214</v>
      </c>
      <c r="I115" s="4">
        <v>91900</v>
      </c>
      <c r="J115" s="5">
        <v>40.5</v>
      </c>
      <c r="K115" s="5">
        <f t="shared" ref="K115:K146" si="15">H115*J115</f>
        <v>8667</v>
      </c>
      <c r="L115" s="5">
        <f t="shared" si="13"/>
        <v>8.6669999999999998</v>
      </c>
      <c r="M115" s="58">
        <f t="shared" si="14"/>
        <v>19666600</v>
      </c>
      <c r="N115" s="62"/>
      <c r="O115" s="62" t="s">
        <v>734</v>
      </c>
      <c r="P115" s="2" t="s">
        <v>1236</v>
      </c>
      <c r="Q115" s="54" t="s">
        <v>131</v>
      </c>
      <c r="R115" s="54" t="s">
        <v>28</v>
      </c>
      <c r="S115" s="54" t="s">
        <v>109</v>
      </c>
    </row>
    <row r="116" spans="1:19" s="207" customFormat="1" ht="20.25" customHeight="1">
      <c r="A116" s="54" t="s">
        <v>264</v>
      </c>
      <c r="B116" s="62" t="s">
        <v>733</v>
      </c>
      <c r="C116" s="53" t="s">
        <v>900</v>
      </c>
      <c r="D116" s="61" t="s">
        <v>232</v>
      </c>
      <c r="E116" s="61"/>
      <c r="F116" s="2" t="s">
        <v>589</v>
      </c>
      <c r="G116" s="54" t="s">
        <v>58</v>
      </c>
      <c r="H116" s="58">
        <v>214</v>
      </c>
      <c r="I116" s="4">
        <v>20700</v>
      </c>
      <c r="J116" s="5">
        <v>15</v>
      </c>
      <c r="K116" s="5">
        <f t="shared" si="15"/>
        <v>3210</v>
      </c>
      <c r="L116" s="5">
        <f t="shared" si="13"/>
        <v>3.21</v>
      </c>
      <c r="M116" s="58">
        <f t="shared" si="14"/>
        <v>4429800</v>
      </c>
      <c r="N116" s="62"/>
      <c r="O116" s="62" t="s">
        <v>21</v>
      </c>
      <c r="P116" s="2" t="s">
        <v>1236</v>
      </c>
      <c r="Q116" s="54" t="s">
        <v>118</v>
      </c>
      <c r="R116" s="54" t="s">
        <v>28</v>
      </c>
      <c r="S116" s="54" t="s">
        <v>109</v>
      </c>
    </row>
    <row r="117" spans="1:19" s="207" customFormat="1" ht="20.25" customHeight="1">
      <c r="A117" s="54" t="s">
        <v>264</v>
      </c>
      <c r="B117" s="62" t="s">
        <v>733</v>
      </c>
      <c r="C117" s="53" t="s">
        <v>900</v>
      </c>
      <c r="D117" s="61" t="s">
        <v>232</v>
      </c>
      <c r="E117" s="61"/>
      <c r="F117" s="54" t="s">
        <v>154</v>
      </c>
      <c r="G117" s="54"/>
      <c r="H117" s="58">
        <v>214</v>
      </c>
      <c r="I117" s="4">
        <v>83100</v>
      </c>
      <c r="J117" s="5">
        <v>0</v>
      </c>
      <c r="K117" s="5">
        <f t="shared" si="15"/>
        <v>0</v>
      </c>
      <c r="L117" s="5">
        <f t="shared" si="13"/>
        <v>0</v>
      </c>
      <c r="M117" s="58">
        <f t="shared" si="14"/>
        <v>17783400</v>
      </c>
      <c r="N117" s="62"/>
      <c r="O117" s="387" t="s">
        <v>246</v>
      </c>
      <c r="P117" s="2" t="s">
        <v>1236</v>
      </c>
      <c r="Q117" s="54" t="s">
        <v>139</v>
      </c>
      <c r="R117" s="54" t="s">
        <v>30</v>
      </c>
      <c r="S117" s="54" t="s">
        <v>109</v>
      </c>
    </row>
    <row r="118" spans="1:19" s="207" customFormat="1" ht="20.25" customHeight="1">
      <c r="A118" s="54" t="s">
        <v>264</v>
      </c>
      <c r="B118" s="62" t="s">
        <v>733</v>
      </c>
      <c r="C118" s="53" t="s">
        <v>900</v>
      </c>
      <c r="D118" s="61" t="s">
        <v>232</v>
      </c>
      <c r="E118" s="61"/>
      <c r="F118" s="54" t="s">
        <v>102</v>
      </c>
      <c r="G118" s="54"/>
      <c r="H118" s="58">
        <v>214</v>
      </c>
      <c r="I118" s="4">
        <v>11800</v>
      </c>
      <c r="J118" s="5">
        <v>0</v>
      </c>
      <c r="K118" s="5">
        <f t="shared" si="15"/>
        <v>0</v>
      </c>
      <c r="L118" s="5">
        <f t="shared" si="13"/>
        <v>0</v>
      </c>
      <c r="M118" s="58">
        <f t="shared" si="14"/>
        <v>2525200</v>
      </c>
      <c r="N118" s="62"/>
      <c r="O118" s="62"/>
      <c r="P118" s="2" t="s">
        <v>1236</v>
      </c>
      <c r="Q118" s="54" t="s">
        <v>126</v>
      </c>
      <c r="R118" s="54" t="s">
        <v>30</v>
      </c>
      <c r="S118" s="54" t="s">
        <v>109</v>
      </c>
    </row>
    <row r="119" spans="1:19" s="207" customFormat="1" ht="20.25" customHeight="1">
      <c r="A119" s="2" t="s">
        <v>264</v>
      </c>
      <c r="B119" s="6" t="s">
        <v>1427</v>
      </c>
      <c r="C119" s="2" t="s">
        <v>268</v>
      </c>
      <c r="D119" s="3" t="s">
        <v>182</v>
      </c>
      <c r="E119" s="3" t="s">
        <v>149</v>
      </c>
      <c r="F119" s="2" t="s">
        <v>46</v>
      </c>
      <c r="G119" s="2" t="s">
        <v>58</v>
      </c>
      <c r="H119" s="4">
        <v>908</v>
      </c>
      <c r="I119" s="4">
        <v>90700</v>
      </c>
      <c r="J119" s="5">
        <v>40.5</v>
      </c>
      <c r="K119" s="5">
        <f t="shared" si="15"/>
        <v>36774</v>
      </c>
      <c r="L119" s="5">
        <f t="shared" si="13"/>
        <v>36.774000000000001</v>
      </c>
      <c r="M119" s="4">
        <f t="shared" si="14"/>
        <v>82355600</v>
      </c>
      <c r="N119" s="6" t="s">
        <v>151</v>
      </c>
      <c r="O119" s="6" t="s">
        <v>319</v>
      </c>
      <c r="P119" s="2" t="s">
        <v>1236</v>
      </c>
      <c r="Q119" s="2" t="s">
        <v>131</v>
      </c>
      <c r="R119" s="2" t="s">
        <v>28</v>
      </c>
      <c r="S119" s="2" t="s">
        <v>109</v>
      </c>
    </row>
    <row r="120" spans="1:19" s="207" customFormat="1" ht="20.25" customHeight="1">
      <c r="A120" s="2" t="s">
        <v>264</v>
      </c>
      <c r="B120" s="6" t="s">
        <v>1427</v>
      </c>
      <c r="C120" s="2" t="s">
        <v>268</v>
      </c>
      <c r="D120" s="3" t="s">
        <v>182</v>
      </c>
      <c r="E120" s="3" t="s">
        <v>149</v>
      </c>
      <c r="F120" s="2" t="s">
        <v>589</v>
      </c>
      <c r="G120" s="2" t="s">
        <v>58</v>
      </c>
      <c r="H120" s="4">
        <v>908</v>
      </c>
      <c r="I120" s="4">
        <v>20700</v>
      </c>
      <c r="J120" s="5">
        <v>15</v>
      </c>
      <c r="K120" s="5">
        <f t="shared" si="15"/>
        <v>13620</v>
      </c>
      <c r="L120" s="5">
        <f t="shared" si="13"/>
        <v>13.62</v>
      </c>
      <c r="M120" s="4">
        <f t="shared" si="14"/>
        <v>18795600</v>
      </c>
      <c r="N120" s="6"/>
      <c r="O120" s="6" t="s">
        <v>21</v>
      </c>
      <c r="P120" s="2" t="s">
        <v>1236</v>
      </c>
      <c r="Q120" s="2" t="s">
        <v>118</v>
      </c>
      <c r="R120" s="2" t="s">
        <v>28</v>
      </c>
      <c r="S120" s="2" t="s">
        <v>109</v>
      </c>
    </row>
    <row r="121" spans="1:19" s="207" customFormat="1" ht="20.25" customHeight="1">
      <c r="A121" s="2" t="s">
        <v>264</v>
      </c>
      <c r="B121" s="6" t="s">
        <v>1427</v>
      </c>
      <c r="C121" s="2" t="s">
        <v>268</v>
      </c>
      <c r="D121" s="3" t="s">
        <v>182</v>
      </c>
      <c r="E121" s="3" t="s">
        <v>149</v>
      </c>
      <c r="F121" s="2" t="s">
        <v>49</v>
      </c>
      <c r="G121" s="2"/>
      <c r="H121" s="4">
        <v>908</v>
      </c>
      <c r="I121" s="4">
        <v>25800</v>
      </c>
      <c r="J121" s="5">
        <v>0</v>
      </c>
      <c r="K121" s="5">
        <f t="shared" si="15"/>
        <v>0</v>
      </c>
      <c r="L121" s="5">
        <f t="shared" si="13"/>
        <v>0</v>
      </c>
      <c r="M121" s="4">
        <f t="shared" si="14"/>
        <v>23426400</v>
      </c>
      <c r="N121" s="6"/>
      <c r="O121" s="6"/>
      <c r="P121" s="2" t="s">
        <v>1236</v>
      </c>
      <c r="Q121" s="2" t="s">
        <v>121</v>
      </c>
      <c r="R121" s="2" t="s">
        <v>30</v>
      </c>
      <c r="S121" s="2" t="s">
        <v>109</v>
      </c>
    </row>
    <row r="122" spans="1:19" s="207" customFormat="1" ht="20.25" customHeight="1">
      <c r="A122" s="2" t="s">
        <v>264</v>
      </c>
      <c r="B122" s="6" t="s">
        <v>1427</v>
      </c>
      <c r="C122" s="2" t="s">
        <v>268</v>
      </c>
      <c r="D122" s="3" t="s">
        <v>182</v>
      </c>
      <c r="E122" s="3" t="s">
        <v>149</v>
      </c>
      <c r="F122" s="2" t="s">
        <v>100</v>
      </c>
      <c r="G122" s="2"/>
      <c r="H122" s="4">
        <v>454</v>
      </c>
      <c r="I122" s="4">
        <v>41500</v>
      </c>
      <c r="J122" s="5">
        <v>0</v>
      </c>
      <c r="K122" s="5">
        <f t="shared" si="15"/>
        <v>0</v>
      </c>
      <c r="L122" s="5">
        <f t="shared" si="13"/>
        <v>0</v>
      </c>
      <c r="M122" s="4">
        <f t="shared" si="14"/>
        <v>18841000</v>
      </c>
      <c r="N122" s="6" t="s">
        <v>320</v>
      </c>
      <c r="O122" s="6" t="s">
        <v>321</v>
      </c>
      <c r="P122" s="2" t="s">
        <v>1236</v>
      </c>
      <c r="Q122" s="2" t="s">
        <v>122</v>
      </c>
      <c r="R122" s="2" t="s">
        <v>30</v>
      </c>
      <c r="S122" s="2" t="s">
        <v>109</v>
      </c>
    </row>
    <row r="123" spans="1:19" s="207" customFormat="1" ht="20.25" customHeight="1">
      <c r="A123" s="2" t="s">
        <v>264</v>
      </c>
      <c r="B123" s="6" t="s">
        <v>1427</v>
      </c>
      <c r="C123" s="2" t="s">
        <v>268</v>
      </c>
      <c r="D123" s="3" t="s">
        <v>182</v>
      </c>
      <c r="E123" s="3" t="s">
        <v>149</v>
      </c>
      <c r="F123" s="2" t="s">
        <v>154</v>
      </c>
      <c r="G123" s="2"/>
      <c r="H123" s="4">
        <v>454</v>
      </c>
      <c r="I123" s="4">
        <v>83100</v>
      </c>
      <c r="J123" s="5">
        <v>0</v>
      </c>
      <c r="K123" s="5">
        <f t="shared" si="15"/>
        <v>0</v>
      </c>
      <c r="L123" s="5">
        <f t="shared" si="13"/>
        <v>0</v>
      </c>
      <c r="M123" s="4">
        <f t="shared" si="14"/>
        <v>37727400</v>
      </c>
      <c r="N123" s="6"/>
      <c r="O123" s="94" t="s">
        <v>246</v>
      </c>
      <c r="P123" s="2" t="s">
        <v>1236</v>
      </c>
      <c r="Q123" s="2" t="s">
        <v>139</v>
      </c>
      <c r="R123" s="2" t="s">
        <v>30</v>
      </c>
      <c r="S123" s="2" t="s">
        <v>109</v>
      </c>
    </row>
    <row r="124" spans="1:19" s="207" customFormat="1" ht="20.25" customHeight="1">
      <c r="A124" s="2" t="s">
        <v>264</v>
      </c>
      <c r="B124" s="6" t="s">
        <v>1427</v>
      </c>
      <c r="C124" s="2" t="s">
        <v>268</v>
      </c>
      <c r="D124" s="3" t="s">
        <v>182</v>
      </c>
      <c r="E124" s="3" t="s">
        <v>149</v>
      </c>
      <c r="F124" s="2" t="s">
        <v>123</v>
      </c>
      <c r="G124" s="2"/>
      <c r="H124" s="4">
        <v>454</v>
      </c>
      <c r="I124" s="4">
        <v>38800</v>
      </c>
      <c r="J124" s="5">
        <v>0</v>
      </c>
      <c r="K124" s="5">
        <f t="shared" si="15"/>
        <v>0</v>
      </c>
      <c r="L124" s="5">
        <f t="shared" si="13"/>
        <v>0</v>
      </c>
      <c r="M124" s="4">
        <f t="shared" si="14"/>
        <v>17615200</v>
      </c>
      <c r="N124" s="6"/>
      <c r="O124" s="6"/>
      <c r="P124" s="2" t="s">
        <v>1236</v>
      </c>
      <c r="Q124" s="2" t="s">
        <v>124</v>
      </c>
      <c r="R124" s="2" t="s">
        <v>30</v>
      </c>
      <c r="S124" s="2" t="s">
        <v>109</v>
      </c>
    </row>
    <row r="125" spans="1:19" s="207" customFormat="1" ht="20.25" customHeight="1">
      <c r="A125" s="2" t="s">
        <v>264</v>
      </c>
      <c r="B125" s="6" t="s">
        <v>1427</v>
      </c>
      <c r="C125" s="2" t="s">
        <v>268</v>
      </c>
      <c r="D125" s="3" t="s">
        <v>182</v>
      </c>
      <c r="E125" s="3" t="s">
        <v>149</v>
      </c>
      <c r="F125" s="2" t="s">
        <v>50</v>
      </c>
      <c r="G125" s="2"/>
      <c r="H125" s="4">
        <v>454</v>
      </c>
      <c r="I125" s="4">
        <v>6200</v>
      </c>
      <c r="J125" s="5">
        <v>0</v>
      </c>
      <c r="K125" s="5">
        <f t="shared" si="15"/>
        <v>0</v>
      </c>
      <c r="L125" s="5">
        <f t="shared" si="13"/>
        <v>0</v>
      </c>
      <c r="M125" s="4">
        <f t="shared" si="14"/>
        <v>2814800</v>
      </c>
      <c r="N125" s="6"/>
      <c r="O125" s="6"/>
      <c r="P125" s="2" t="s">
        <v>1236</v>
      </c>
      <c r="Q125" s="2" t="s">
        <v>125</v>
      </c>
      <c r="R125" s="2" t="s">
        <v>30</v>
      </c>
      <c r="S125" s="2" t="s">
        <v>109</v>
      </c>
    </row>
    <row r="126" spans="1:19" s="207" customFormat="1" ht="20.25" customHeight="1">
      <c r="A126" s="2" t="s">
        <v>264</v>
      </c>
      <c r="B126" s="6" t="s">
        <v>1427</v>
      </c>
      <c r="C126" s="2" t="s">
        <v>268</v>
      </c>
      <c r="D126" s="3" t="s">
        <v>182</v>
      </c>
      <c r="E126" s="3" t="s">
        <v>149</v>
      </c>
      <c r="F126" s="2" t="s">
        <v>51</v>
      </c>
      <c r="G126" s="2"/>
      <c r="H126" s="4">
        <v>454</v>
      </c>
      <c r="I126" s="4">
        <v>5200</v>
      </c>
      <c r="J126" s="5">
        <v>0</v>
      </c>
      <c r="K126" s="5">
        <f t="shared" si="15"/>
        <v>0</v>
      </c>
      <c r="L126" s="5">
        <f t="shared" si="13"/>
        <v>0</v>
      </c>
      <c r="M126" s="4">
        <f t="shared" si="14"/>
        <v>2360800</v>
      </c>
      <c r="N126" s="6"/>
      <c r="O126" s="6"/>
      <c r="P126" s="2" t="s">
        <v>1236</v>
      </c>
      <c r="Q126" s="2" t="s">
        <v>125</v>
      </c>
      <c r="R126" s="2" t="s">
        <v>30</v>
      </c>
      <c r="S126" s="2" t="s">
        <v>109</v>
      </c>
    </row>
    <row r="127" spans="1:19" s="207" customFormat="1" ht="20.25" customHeight="1">
      <c r="A127" s="2" t="s">
        <v>264</v>
      </c>
      <c r="B127" s="6" t="s">
        <v>1427</v>
      </c>
      <c r="C127" s="2" t="s">
        <v>268</v>
      </c>
      <c r="D127" s="3" t="s">
        <v>182</v>
      </c>
      <c r="E127" s="3" t="s">
        <v>149</v>
      </c>
      <c r="F127" s="2" t="s">
        <v>101</v>
      </c>
      <c r="G127" s="2"/>
      <c r="H127" s="4">
        <v>454</v>
      </c>
      <c r="I127" s="4">
        <v>5200</v>
      </c>
      <c r="J127" s="5">
        <v>0</v>
      </c>
      <c r="K127" s="5">
        <f t="shared" si="15"/>
        <v>0</v>
      </c>
      <c r="L127" s="5">
        <f t="shared" si="13"/>
        <v>0</v>
      </c>
      <c r="M127" s="4">
        <f t="shared" si="14"/>
        <v>2360800</v>
      </c>
      <c r="N127" s="6"/>
      <c r="O127" s="6"/>
      <c r="P127" s="2" t="s">
        <v>1236</v>
      </c>
      <c r="Q127" s="2" t="s">
        <v>125</v>
      </c>
      <c r="R127" s="2" t="s">
        <v>30</v>
      </c>
      <c r="S127" s="2" t="s">
        <v>109</v>
      </c>
    </row>
    <row r="128" spans="1:19" s="207" customFormat="1" ht="20.25" customHeight="1">
      <c r="A128" s="2" t="s">
        <v>264</v>
      </c>
      <c r="B128" s="6" t="s">
        <v>1427</v>
      </c>
      <c r="C128" s="2" t="s">
        <v>268</v>
      </c>
      <c r="D128" s="3" t="s">
        <v>182</v>
      </c>
      <c r="E128" s="3" t="s">
        <v>149</v>
      </c>
      <c r="F128" s="2" t="s">
        <v>24</v>
      </c>
      <c r="G128" s="2"/>
      <c r="H128" s="4">
        <v>454</v>
      </c>
      <c r="I128" s="4">
        <v>4400</v>
      </c>
      <c r="J128" s="5">
        <v>0</v>
      </c>
      <c r="K128" s="5">
        <f t="shared" si="15"/>
        <v>0</v>
      </c>
      <c r="L128" s="5">
        <f t="shared" si="13"/>
        <v>0</v>
      </c>
      <c r="M128" s="4">
        <f t="shared" si="14"/>
        <v>1997600</v>
      </c>
      <c r="N128" s="6"/>
      <c r="O128" s="6"/>
      <c r="P128" s="2" t="s">
        <v>1236</v>
      </c>
      <c r="Q128" s="2" t="s">
        <v>126</v>
      </c>
      <c r="R128" s="2" t="s">
        <v>30</v>
      </c>
      <c r="S128" s="2" t="s">
        <v>109</v>
      </c>
    </row>
    <row r="129" spans="1:19" s="207" customFormat="1" ht="20.25" customHeight="1">
      <c r="A129" s="2" t="s">
        <v>264</v>
      </c>
      <c r="B129" s="6" t="s">
        <v>1427</v>
      </c>
      <c r="C129" s="2" t="s">
        <v>268</v>
      </c>
      <c r="D129" s="3" t="s">
        <v>182</v>
      </c>
      <c r="E129" s="3" t="s">
        <v>149</v>
      </c>
      <c r="F129" s="2" t="s">
        <v>102</v>
      </c>
      <c r="G129" s="2"/>
      <c r="H129" s="4">
        <v>454</v>
      </c>
      <c r="I129" s="4">
        <v>11800</v>
      </c>
      <c r="J129" s="5">
        <v>0</v>
      </c>
      <c r="K129" s="5">
        <f t="shared" si="15"/>
        <v>0</v>
      </c>
      <c r="L129" s="5">
        <f t="shared" si="13"/>
        <v>0</v>
      </c>
      <c r="M129" s="4">
        <f t="shared" si="14"/>
        <v>5357200</v>
      </c>
      <c r="N129" s="6"/>
      <c r="O129" s="6"/>
      <c r="P129" s="2" t="s">
        <v>1236</v>
      </c>
      <c r="Q129" s="2" t="s">
        <v>126</v>
      </c>
      <c r="R129" s="2" t="s">
        <v>30</v>
      </c>
      <c r="S129" s="2" t="s">
        <v>109</v>
      </c>
    </row>
    <row r="130" spans="1:19" s="207" customFormat="1" ht="20.25" customHeight="1">
      <c r="A130" s="2" t="s">
        <v>264</v>
      </c>
      <c r="B130" s="6" t="s">
        <v>1427</v>
      </c>
      <c r="C130" s="2" t="s">
        <v>268</v>
      </c>
      <c r="D130" s="3" t="s">
        <v>182</v>
      </c>
      <c r="E130" s="3" t="s">
        <v>149</v>
      </c>
      <c r="F130" s="2" t="s">
        <v>322</v>
      </c>
      <c r="G130" s="2"/>
      <c r="H130" s="4">
        <v>454</v>
      </c>
      <c r="I130" s="4">
        <v>10000</v>
      </c>
      <c r="J130" s="5">
        <v>0</v>
      </c>
      <c r="K130" s="5">
        <f t="shared" si="15"/>
        <v>0</v>
      </c>
      <c r="L130" s="5">
        <f t="shared" si="13"/>
        <v>0</v>
      </c>
      <c r="M130" s="4">
        <f t="shared" si="14"/>
        <v>4540000</v>
      </c>
      <c r="N130" s="6"/>
      <c r="O130" s="6" t="s">
        <v>11</v>
      </c>
      <c r="P130" s="2" t="s">
        <v>1236</v>
      </c>
      <c r="Q130" s="2" t="s">
        <v>140</v>
      </c>
      <c r="R130" s="2" t="s">
        <v>30</v>
      </c>
      <c r="S130" s="2" t="s">
        <v>109</v>
      </c>
    </row>
    <row r="131" spans="1:19" s="207" customFormat="1" ht="20.25" customHeight="1">
      <c r="A131" s="2" t="s">
        <v>264</v>
      </c>
      <c r="B131" s="6" t="s">
        <v>1427</v>
      </c>
      <c r="C131" s="2" t="s">
        <v>268</v>
      </c>
      <c r="D131" s="3" t="s">
        <v>182</v>
      </c>
      <c r="E131" s="3" t="s">
        <v>149</v>
      </c>
      <c r="F131" s="2" t="s">
        <v>26</v>
      </c>
      <c r="G131" s="2"/>
      <c r="H131" s="4">
        <v>454</v>
      </c>
      <c r="I131" s="4">
        <v>5200</v>
      </c>
      <c r="J131" s="5">
        <v>0</v>
      </c>
      <c r="K131" s="5">
        <f t="shared" si="15"/>
        <v>0</v>
      </c>
      <c r="L131" s="5">
        <f t="shared" si="13"/>
        <v>0</v>
      </c>
      <c r="M131" s="4">
        <f t="shared" si="14"/>
        <v>2360800</v>
      </c>
      <c r="N131" s="6"/>
      <c r="O131" s="6"/>
      <c r="P131" s="2" t="s">
        <v>1236</v>
      </c>
      <c r="Q131" s="2" t="s">
        <v>128</v>
      </c>
      <c r="R131" s="2" t="s">
        <v>30</v>
      </c>
      <c r="S131" s="2" t="s">
        <v>109</v>
      </c>
    </row>
    <row r="132" spans="1:19" s="207" customFormat="1" ht="20.25" customHeight="1">
      <c r="A132" s="2" t="s">
        <v>264</v>
      </c>
      <c r="B132" s="6" t="s">
        <v>1426</v>
      </c>
      <c r="C132" s="2" t="s">
        <v>268</v>
      </c>
      <c r="D132" s="3" t="s">
        <v>255</v>
      </c>
      <c r="E132" s="3" t="s">
        <v>149</v>
      </c>
      <c r="F132" s="2" t="s">
        <v>46</v>
      </c>
      <c r="G132" s="2" t="s">
        <v>58</v>
      </c>
      <c r="H132" s="4">
        <v>582</v>
      </c>
      <c r="I132" s="4">
        <v>90700</v>
      </c>
      <c r="J132" s="5">
        <v>40.5</v>
      </c>
      <c r="K132" s="5">
        <f t="shared" si="15"/>
        <v>23571</v>
      </c>
      <c r="L132" s="5">
        <f t="shared" si="13"/>
        <v>23.571000000000002</v>
      </c>
      <c r="M132" s="4">
        <f t="shared" si="14"/>
        <v>52787400</v>
      </c>
      <c r="N132" s="6" t="s">
        <v>151</v>
      </c>
      <c r="O132" s="6" t="s">
        <v>319</v>
      </c>
      <c r="P132" s="2" t="s">
        <v>1236</v>
      </c>
      <c r="Q132" s="2" t="s">
        <v>131</v>
      </c>
      <c r="R132" s="2" t="s">
        <v>28</v>
      </c>
      <c r="S132" s="2" t="s">
        <v>109</v>
      </c>
    </row>
    <row r="133" spans="1:19" s="207" customFormat="1" ht="20.25" customHeight="1">
      <c r="A133" s="2" t="s">
        <v>264</v>
      </c>
      <c r="B133" s="6" t="s">
        <v>1426</v>
      </c>
      <c r="C133" s="2" t="s">
        <v>268</v>
      </c>
      <c r="D133" s="3" t="s">
        <v>255</v>
      </c>
      <c r="E133" s="3" t="s">
        <v>149</v>
      </c>
      <c r="F133" s="2" t="s">
        <v>589</v>
      </c>
      <c r="G133" s="2" t="s">
        <v>58</v>
      </c>
      <c r="H133" s="4">
        <v>582</v>
      </c>
      <c r="I133" s="4">
        <v>20700</v>
      </c>
      <c r="J133" s="5">
        <v>15</v>
      </c>
      <c r="K133" s="5">
        <f t="shared" si="15"/>
        <v>8730</v>
      </c>
      <c r="L133" s="5">
        <f t="shared" si="13"/>
        <v>8.73</v>
      </c>
      <c r="M133" s="4">
        <f t="shared" si="14"/>
        <v>12047400</v>
      </c>
      <c r="N133" s="6"/>
      <c r="O133" s="6" t="s">
        <v>21</v>
      </c>
      <c r="P133" s="2" t="s">
        <v>1236</v>
      </c>
      <c r="Q133" s="2" t="s">
        <v>118</v>
      </c>
      <c r="R133" s="2" t="s">
        <v>28</v>
      </c>
      <c r="S133" s="2" t="s">
        <v>109</v>
      </c>
    </row>
    <row r="134" spans="1:19" s="207" customFormat="1" ht="20.25" customHeight="1">
      <c r="A134" s="2" t="s">
        <v>264</v>
      </c>
      <c r="B134" s="6" t="s">
        <v>1426</v>
      </c>
      <c r="C134" s="2" t="s">
        <v>268</v>
      </c>
      <c r="D134" s="3" t="s">
        <v>255</v>
      </c>
      <c r="E134" s="3" t="s">
        <v>149</v>
      </c>
      <c r="F134" s="2" t="s">
        <v>49</v>
      </c>
      <c r="G134" s="2"/>
      <c r="H134" s="4">
        <v>582</v>
      </c>
      <c r="I134" s="4">
        <v>25800</v>
      </c>
      <c r="J134" s="5">
        <v>0</v>
      </c>
      <c r="K134" s="5">
        <f t="shared" si="15"/>
        <v>0</v>
      </c>
      <c r="L134" s="5">
        <f t="shared" si="13"/>
        <v>0</v>
      </c>
      <c r="M134" s="4">
        <f t="shared" si="14"/>
        <v>15015600</v>
      </c>
      <c r="N134" s="6"/>
      <c r="O134" s="6"/>
      <c r="P134" s="2" t="s">
        <v>1236</v>
      </c>
      <c r="Q134" s="2" t="s">
        <v>121</v>
      </c>
      <c r="R134" s="2" t="s">
        <v>30</v>
      </c>
      <c r="S134" s="2" t="s">
        <v>109</v>
      </c>
    </row>
    <row r="135" spans="1:19" s="207" customFormat="1" ht="20.25" customHeight="1">
      <c r="A135" s="2" t="s">
        <v>264</v>
      </c>
      <c r="B135" s="6" t="s">
        <v>1426</v>
      </c>
      <c r="C135" s="2" t="s">
        <v>268</v>
      </c>
      <c r="D135" s="3" t="s">
        <v>255</v>
      </c>
      <c r="E135" s="3" t="s">
        <v>149</v>
      </c>
      <c r="F135" s="2" t="s">
        <v>100</v>
      </c>
      <c r="G135" s="2"/>
      <c r="H135" s="4">
        <v>291</v>
      </c>
      <c r="I135" s="4">
        <v>41500</v>
      </c>
      <c r="J135" s="5">
        <v>0</v>
      </c>
      <c r="K135" s="5">
        <f t="shared" si="15"/>
        <v>0</v>
      </c>
      <c r="L135" s="5">
        <f t="shared" si="13"/>
        <v>0</v>
      </c>
      <c r="M135" s="4">
        <f t="shared" si="14"/>
        <v>12076500</v>
      </c>
      <c r="N135" s="6" t="s">
        <v>320</v>
      </c>
      <c r="O135" s="6" t="s">
        <v>321</v>
      </c>
      <c r="P135" s="2" t="s">
        <v>1236</v>
      </c>
      <c r="Q135" s="2" t="s">
        <v>122</v>
      </c>
      <c r="R135" s="2" t="s">
        <v>30</v>
      </c>
      <c r="S135" s="2" t="s">
        <v>109</v>
      </c>
    </row>
    <row r="136" spans="1:19" s="207" customFormat="1" ht="20.25" customHeight="1">
      <c r="A136" s="2" t="s">
        <v>264</v>
      </c>
      <c r="B136" s="6" t="s">
        <v>1426</v>
      </c>
      <c r="C136" s="2" t="s">
        <v>268</v>
      </c>
      <c r="D136" s="3" t="s">
        <v>255</v>
      </c>
      <c r="E136" s="3" t="s">
        <v>149</v>
      </c>
      <c r="F136" s="2" t="s">
        <v>154</v>
      </c>
      <c r="G136" s="2"/>
      <c r="H136" s="4">
        <v>291</v>
      </c>
      <c r="I136" s="4">
        <v>83100</v>
      </c>
      <c r="J136" s="5">
        <v>0</v>
      </c>
      <c r="K136" s="5">
        <f t="shared" si="15"/>
        <v>0</v>
      </c>
      <c r="L136" s="5">
        <f t="shared" si="13"/>
        <v>0</v>
      </c>
      <c r="M136" s="4">
        <f t="shared" si="14"/>
        <v>24182100</v>
      </c>
      <c r="N136" s="6"/>
      <c r="O136" s="94" t="s">
        <v>246</v>
      </c>
      <c r="P136" s="2" t="s">
        <v>1236</v>
      </c>
      <c r="Q136" s="2" t="s">
        <v>139</v>
      </c>
      <c r="R136" s="2" t="s">
        <v>30</v>
      </c>
      <c r="S136" s="2" t="s">
        <v>109</v>
      </c>
    </row>
    <row r="137" spans="1:19" s="207" customFormat="1" ht="20.25" customHeight="1">
      <c r="A137" s="2" t="s">
        <v>264</v>
      </c>
      <c r="B137" s="6" t="s">
        <v>1426</v>
      </c>
      <c r="C137" s="2" t="s">
        <v>268</v>
      </c>
      <c r="D137" s="3" t="s">
        <v>255</v>
      </c>
      <c r="E137" s="3" t="s">
        <v>149</v>
      </c>
      <c r="F137" s="2" t="s">
        <v>123</v>
      </c>
      <c r="G137" s="2"/>
      <c r="H137" s="4">
        <v>291</v>
      </c>
      <c r="I137" s="4">
        <v>38800</v>
      </c>
      <c r="J137" s="5">
        <v>0</v>
      </c>
      <c r="K137" s="5">
        <f t="shared" si="15"/>
        <v>0</v>
      </c>
      <c r="L137" s="5">
        <f t="shared" si="13"/>
        <v>0</v>
      </c>
      <c r="M137" s="4">
        <f t="shared" si="14"/>
        <v>11290800</v>
      </c>
      <c r="N137" s="6"/>
      <c r="O137" s="6"/>
      <c r="P137" s="2" t="s">
        <v>1236</v>
      </c>
      <c r="Q137" s="2" t="s">
        <v>124</v>
      </c>
      <c r="R137" s="2" t="s">
        <v>30</v>
      </c>
      <c r="S137" s="2" t="s">
        <v>109</v>
      </c>
    </row>
    <row r="138" spans="1:19" s="207" customFormat="1" ht="20.25" customHeight="1">
      <c r="A138" s="2" t="s">
        <v>264</v>
      </c>
      <c r="B138" s="6" t="s">
        <v>1426</v>
      </c>
      <c r="C138" s="2" t="s">
        <v>268</v>
      </c>
      <c r="D138" s="3" t="s">
        <v>255</v>
      </c>
      <c r="E138" s="3" t="s">
        <v>149</v>
      </c>
      <c r="F138" s="2" t="s">
        <v>50</v>
      </c>
      <c r="G138" s="2"/>
      <c r="H138" s="4">
        <v>291</v>
      </c>
      <c r="I138" s="4">
        <v>6200</v>
      </c>
      <c r="J138" s="5">
        <v>0</v>
      </c>
      <c r="K138" s="5">
        <f t="shared" si="15"/>
        <v>0</v>
      </c>
      <c r="L138" s="5">
        <f t="shared" si="13"/>
        <v>0</v>
      </c>
      <c r="M138" s="4">
        <f t="shared" si="14"/>
        <v>1804200</v>
      </c>
      <c r="N138" s="6"/>
      <c r="O138" s="6"/>
      <c r="P138" s="2" t="s">
        <v>1236</v>
      </c>
      <c r="Q138" s="2" t="s">
        <v>125</v>
      </c>
      <c r="R138" s="2" t="s">
        <v>30</v>
      </c>
      <c r="S138" s="2" t="s">
        <v>109</v>
      </c>
    </row>
    <row r="139" spans="1:19" s="207" customFormat="1" ht="20.25" customHeight="1">
      <c r="A139" s="2" t="s">
        <v>264</v>
      </c>
      <c r="B139" s="6" t="s">
        <v>1426</v>
      </c>
      <c r="C139" s="2" t="s">
        <v>268</v>
      </c>
      <c r="D139" s="3" t="s">
        <v>255</v>
      </c>
      <c r="E139" s="3" t="s">
        <v>149</v>
      </c>
      <c r="F139" s="2" t="s">
        <v>51</v>
      </c>
      <c r="G139" s="2"/>
      <c r="H139" s="4">
        <v>291</v>
      </c>
      <c r="I139" s="4">
        <v>5200</v>
      </c>
      <c r="J139" s="5">
        <v>0</v>
      </c>
      <c r="K139" s="5">
        <f t="shared" si="15"/>
        <v>0</v>
      </c>
      <c r="L139" s="5">
        <f t="shared" si="13"/>
        <v>0</v>
      </c>
      <c r="M139" s="4">
        <f t="shared" si="14"/>
        <v>1513200</v>
      </c>
      <c r="N139" s="6"/>
      <c r="O139" s="6"/>
      <c r="P139" s="2" t="s">
        <v>1236</v>
      </c>
      <c r="Q139" s="2" t="s">
        <v>125</v>
      </c>
      <c r="R139" s="2" t="s">
        <v>30</v>
      </c>
      <c r="S139" s="2" t="s">
        <v>109</v>
      </c>
    </row>
    <row r="140" spans="1:19" s="207" customFormat="1" ht="20.25" customHeight="1">
      <c r="A140" s="2" t="s">
        <v>264</v>
      </c>
      <c r="B140" s="6" t="s">
        <v>1426</v>
      </c>
      <c r="C140" s="2" t="s">
        <v>268</v>
      </c>
      <c r="D140" s="3" t="s">
        <v>255</v>
      </c>
      <c r="E140" s="3" t="s">
        <v>149</v>
      </c>
      <c r="F140" s="2" t="s">
        <v>101</v>
      </c>
      <c r="G140" s="2"/>
      <c r="H140" s="4">
        <v>291</v>
      </c>
      <c r="I140" s="4">
        <v>5200</v>
      </c>
      <c r="J140" s="5">
        <v>0</v>
      </c>
      <c r="K140" s="5">
        <f t="shared" si="15"/>
        <v>0</v>
      </c>
      <c r="L140" s="5">
        <f t="shared" si="13"/>
        <v>0</v>
      </c>
      <c r="M140" s="4">
        <f t="shared" si="14"/>
        <v>1513200</v>
      </c>
      <c r="N140" s="6"/>
      <c r="O140" s="6"/>
      <c r="P140" s="2" t="s">
        <v>1236</v>
      </c>
      <c r="Q140" s="2" t="s">
        <v>125</v>
      </c>
      <c r="R140" s="2" t="s">
        <v>30</v>
      </c>
      <c r="S140" s="2" t="s">
        <v>109</v>
      </c>
    </row>
    <row r="141" spans="1:19" s="207" customFormat="1" ht="20.25" customHeight="1">
      <c r="A141" s="2" t="s">
        <v>264</v>
      </c>
      <c r="B141" s="6" t="s">
        <v>1426</v>
      </c>
      <c r="C141" s="2" t="s">
        <v>268</v>
      </c>
      <c r="D141" s="3" t="s">
        <v>255</v>
      </c>
      <c r="E141" s="3" t="s">
        <v>149</v>
      </c>
      <c r="F141" s="2" t="s">
        <v>24</v>
      </c>
      <c r="G141" s="2"/>
      <c r="H141" s="4">
        <v>291</v>
      </c>
      <c r="I141" s="4">
        <v>4400</v>
      </c>
      <c r="J141" s="5">
        <v>0</v>
      </c>
      <c r="K141" s="5">
        <f t="shared" si="15"/>
        <v>0</v>
      </c>
      <c r="L141" s="5">
        <f t="shared" si="13"/>
        <v>0</v>
      </c>
      <c r="M141" s="4">
        <f t="shared" si="14"/>
        <v>1280400</v>
      </c>
      <c r="N141" s="6"/>
      <c r="O141" s="6"/>
      <c r="P141" s="2" t="s">
        <v>1236</v>
      </c>
      <c r="Q141" s="2" t="s">
        <v>126</v>
      </c>
      <c r="R141" s="2" t="s">
        <v>30</v>
      </c>
      <c r="S141" s="2" t="s">
        <v>109</v>
      </c>
    </row>
    <row r="142" spans="1:19" s="207" customFormat="1" ht="20.25" customHeight="1">
      <c r="A142" s="2" t="s">
        <v>264</v>
      </c>
      <c r="B142" s="6" t="s">
        <v>1426</v>
      </c>
      <c r="C142" s="2" t="s">
        <v>268</v>
      </c>
      <c r="D142" s="3" t="s">
        <v>255</v>
      </c>
      <c r="E142" s="3" t="s">
        <v>149</v>
      </c>
      <c r="F142" s="2" t="s">
        <v>102</v>
      </c>
      <c r="G142" s="2"/>
      <c r="H142" s="4">
        <v>291</v>
      </c>
      <c r="I142" s="4">
        <v>11800</v>
      </c>
      <c r="J142" s="5">
        <v>0</v>
      </c>
      <c r="K142" s="5">
        <f t="shared" si="15"/>
        <v>0</v>
      </c>
      <c r="L142" s="5">
        <f t="shared" si="13"/>
        <v>0</v>
      </c>
      <c r="M142" s="4">
        <f t="shared" si="14"/>
        <v>3433800</v>
      </c>
      <c r="N142" s="6"/>
      <c r="O142" s="6"/>
      <c r="P142" s="2" t="s">
        <v>1236</v>
      </c>
      <c r="Q142" s="2" t="s">
        <v>126</v>
      </c>
      <c r="R142" s="2" t="s">
        <v>30</v>
      </c>
      <c r="S142" s="2" t="s">
        <v>109</v>
      </c>
    </row>
    <row r="143" spans="1:19" s="207" customFormat="1" ht="20.25" customHeight="1">
      <c r="A143" s="2" t="s">
        <v>264</v>
      </c>
      <c r="B143" s="6" t="s">
        <v>1426</v>
      </c>
      <c r="C143" s="2" t="s">
        <v>268</v>
      </c>
      <c r="D143" s="3" t="s">
        <v>255</v>
      </c>
      <c r="E143" s="3" t="s">
        <v>149</v>
      </c>
      <c r="F143" s="2" t="s">
        <v>322</v>
      </c>
      <c r="G143" s="2"/>
      <c r="H143" s="4">
        <v>291</v>
      </c>
      <c r="I143" s="4">
        <v>10000</v>
      </c>
      <c r="J143" s="5">
        <v>0</v>
      </c>
      <c r="K143" s="5">
        <f t="shared" si="15"/>
        <v>0</v>
      </c>
      <c r="L143" s="5">
        <f t="shared" si="13"/>
        <v>0</v>
      </c>
      <c r="M143" s="4">
        <f t="shared" si="14"/>
        <v>2910000</v>
      </c>
      <c r="N143" s="6"/>
      <c r="O143" s="6" t="s">
        <v>11</v>
      </c>
      <c r="P143" s="2" t="s">
        <v>1236</v>
      </c>
      <c r="Q143" s="2" t="s">
        <v>140</v>
      </c>
      <c r="R143" s="2" t="s">
        <v>30</v>
      </c>
      <c r="S143" s="2" t="s">
        <v>109</v>
      </c>
    </row>
    <row r="144" spans="1:19" s="207" customFormat="1" ht="20.25" customHeight="1">
      <c r="A144" s="2" t="s">
        <v>264</v>
      </c>
      <c r="B144" s="6" t="s">
        <v>1426</v>
      </c>
      <c r="C144" s="2" t="s">
        <v>268</v>
      </c>
      <c r="D144" s="3" t="s">
        <v>255</v>
      </c>
      <c r="E144" s="3" t="s">
        <v>149</v>
      </c>
      <c r="F144" s="2" t="s">
        <v>26</v>
      </c>
      <c r="G144" s="2"/>
      <c r="H144" s="4">
        <v>291</v>
      </c>
      <c r="I144" s="4">
        <v>5200</v>
      </c>
      <c r="J144" s="5">
        <v>0</v>
      </c>
      <c r="K144" s="5">
        <f t="shared" si="15"/>
        <v>0</v>
      </c>
      <c r="L144" s="5">
        <f t="shared" si="13"/>
        <v>0</v>
      </c>
      <c r="M144" s="4">
        <f t="shared" si="14"/>
        <v>1513200</v>
      </c>
      <c r="N144" s="6"/>
      <c r="O144" s="6"/>
      <c r="P144" s="2" t="s">
        <v>1236</v>
      </c>
      <c r="Q144" s="2" t="s">
        <v>128</v>
      </c>
      <c r="R144" s="2" t="s">
        <v>30</v>
      </c>
      <c r="S144" s="2" t="s">
        <v>109</v>
      </c>
    </row>
    <row r="145" spans="1:22" s="207" customFormat="1" ht="20.25" customHeight="1">
      <c r="A145" s="2" t="s">
        <v>264</v>
      </c>
      <c r="B145" s="6" t="s">
        <v>317</v>
      </c>
      <c r="C145" s="2" t="s">
        <v>268</v>
      </c>
      <c r="D145" s="3" t="s">
        <v>255</v>
      </c>
      <c r="E145" s="42" t="s">
        <v>48</v>
      </c>
      <c r="F145" s="2" t="s">
        <v>222</v>
      </c>
      <c r="G145" s="2" t="s">
        <v>58</v>
      </c>
      <c r="H145" s="4">
        <v>302</v>
      </c>
      <c r="I145" s="4">
        <v>50300</v>
      </c>
      <c r="J145" s="5">
        <v>35</v>
      </c>
      <c r="K145" s="5">
        <f t="shared" si="15"/>
        <v>10570</v>
      </c>
      <c r="L145" s="5">
        <f t="shared" si="13"/>
        <v>10.57</v>
      </c>
      <c r="M145" s="4">
        <f t="shared" si="14"/>
        <v>15190600</v>
      </c>
      <c r="N145" s="6"/>
      <c r="O145" s="6"/>
      <c r="P145" s="2" t="s">
        <v>1236</v>
      </c>
      <c r="Q145" s="22" t="s">
        <v>117</v>
      </c>
      <c r="R145" s="2" t="s">
        <v>28</v>
      </c>
      <c r="S145" s="2" t="s">
        <v>109</v>
      </c>
    </row>
    <row r="146" spans="1:22" s="207" customFormat="1" ht="20.25" customHeight="1">
      <c r="A146" s="2" t="s">
        <v>264</v>
      </c>
      <c r="B146" s="6" t="s">
        <v>317</v>
      </c>
      <c r="C146" s="2" t="s">
        <v>268</v>
      </c>
      <c r="D146" s="3" t="s">
        <v>255</v>
      </c>
      <c r="E146" s="42" t="s">
        <v>48</v>
      </c>
      <c r="F146" s="2" t="s">
        <v>589</v>
      </c>
      <c r="G146" s="2" t="s">
        <v>58</v>
      </c>
      <c r="H146" s="4">
        <v>302</v>
      </c>
      <c r="I146" s="4">
        <v>20700</v>
      </c>
      <c r="J146" s="5">
        <v>15</v>
      </c>
      <c r="K146" s="5">
        <f t="shared" si="15"/>
        <v>4530</v>
      </c>
      <c r="L146" s="5">
        <f t="shared" si="13"/>
        <v>4.53</v>
      </c>
      <c r="M146" s="4">
        <f t="shared" si="14"/>
        <v>6251400</v>
      </c>
      <c r="N146" s="6"/>
      <c r="O146" s="6" t="s">
        <v>98</v>
      </c>
      <c r="P146" s="2" t="s">
        <v>1236</v>
      </c>
      <c r="Q146" s="22" t="s">
        <v>118</v>
      </c>
      <c r="R146" s="2" t="s">
        <v>28</v>
      </c>
      <c r="S146" s="2" t="s">
        <v>109</v>
      </c>
    </row>
    <row r="147" spans="1:22" s="33" customFormat="1" ht="20.25" customHeight="1">
      <c r="A147" s="54" t="s">
        <v>260</v>
      </c>
      <c r="B147" s="55" t="s">
        <v>261</v>
      </c>
      <c r="C147" s="53" t="s">
        <v>262</v>
      </c>
      <c r="D147" s="105" t="s">
        <v>315</v>
      </c>
      <c r="E147" s="54"/>
      <c r="F147" s="2" t="s">
        <v>796</v>
      </c>
      <c r="G147" s="54" t="s">
        <v>58</v>
      </c>
      <c r="H147" s="58">
        <v>193</v>
      </c>
      <c r="I147" s="4">
        <v>121400</v>
      </c>
      <c r="J147" s="5">
        <v>46</v>
      </c>
      <c r="K147" s="5">
        <f>H147*J147</f>
        <v>8878</v>
      </c>
      <c r="L147" s="47">
        <f t="shared" si="13"/>
        <v>8.8780000000000001</v>
      </c>
      <c r="M147" s="63">
        <f t="shared" si="14"/>
        <v>23430200</v>
      </c>
      <c r="N147" s="62"/>
      <c r="O147" s="62"/>
      <c r="P147" s="65" t="s">
        <v>20</v>
      </c>
      <c r="Q147" s="65" t="s">
        <v>131</v>
      </c>
      <c r="R147" s="53" t="s">
        <v>28</v>
      </c>
      <c r="S147" s="53" t="s">
        <v>213</v>
      </c>
    </row>
    <row r="148" spans="1:22" s="33" customFormat="1" ht="20.25" customHeight="1">
      <c r="A148" s="54" t="s">
        <v>260</v>
      </c>
      <c r="B148" s="55" t="s">
        <v>261</v>
      </c>
      <c r="C148" s="53" t="s">
        <v>262</v>
      </c>
      <c r="D148" s="105" t="s">
        <v>315</v>
      </c>
      <c r="E148" s="54"/>
      <c r="F148" s="53" t="s">
        <v>671</v>
      </c>
      <c r="G148" s="54" t="s">
        <v>58</v>
      </c>
      <c r="H148" s="58">
        <v>193</v>
      </c>
      <c r="I148" s="4">
        <v>62500</v>
      </c>
      <c r="J148" s="5">
        <v>24</v>
      </c>
      <c r="K148" s="5">
        <f>H148*J148</f>
        <v>4632</v>
      </c>
      <c r="L148" s="47">
        <f t="shared" si="13"/>
        <v>4.6319999999999997</v>
      </c>
      <c r="M148" s="63">
        <f t="shared" si="14"/>
        <v>12062500</v>
      </c>
      <c r="N148" s="62"/>
      <c r="O148" s="62"/>
      <c r="P148" s="65" t="s">
        <v>20</v>
      </c>
      <c r="Q148" s="65" t="s">
        <v>135</v>
      </c>
      <c r="R148" s="53" t="s">
        <v>28</v>
      </c>
      <c r="S148" s="53" t="s">
        <v>213</v>
      </c>
    </row>
    <row r="149" spans="1:22" s="34" customFormat="1" ht="20.25" customHeight="1">
      <c r="A149" s="2" t="s">
        <v>113</v>
      </c>
      <c r="B149" s="106" t="s">
        <v>1819</v>
      </c>
      <c r="C149" s="22" t="s">
        <v>365</v>
      </c>
      <c r="D149" s="105" t="s">
        <v>462</v>
      </c>
      <c r="E149" s="105"/>
      <c r="F149" s="2" t="s">
        <v>454</v>
      </c>
      <c r="G149" s="2"/>
      <c r="H149" s="63">
        <v>185</v>
      </c>
      <c r="I149" s="46">
        <v>80300</v>
      </c>
      <c r="J149" s="47">
        <v>37.5</v>
      </c>
      <c r="K149" s="47">
        <f t="shared" ref="K149:K160" si="16">J149*H149</f>
        <v>6937.5</v>
      </c>
      <c r="L149" s="47">
        <f t="shared" si="13"/>
        <v>6.9375</v>
      </c>
      <c r="M149" s="63">
        <f t="shared" si="14"/>
        <v>14855500</v>
      </c>
      <c r="N149" s="21"/>
      <c r="O149" s="22" t="s">
        <v>844</v>
      </c>
      <c r="P149" s="2" t="s">
        <v>269</v>
      </c>
      <c r="Q149" s="22" t="s">
        <v>370</v>
      </c>
      <c r="R149" s="2" t="s">
        <v>68</v>
      </c>
      <c r="S149" s="2" t="s">
        <v>152</v>
      </c>
    </row>
    <row r="150" spans="1:22" s="122" customFormat="1" ht="20.25" customHeight="1">
      <c r="A150" s="2" t="s">
        <v>1468</v>
      </c>
      <c r="B150" s="106" t="s">
        <v>1686</v>
      </c>
      <c r="C150" s="22" t="s">
        <v>1687</v>
      </c>
      <c r="D150" s="3" t="s">
        <v>453</v>
      </c>
      <c r="E150" s="141"/>
      <c r="F150" s="2" t="s">
        <v>880</v>
      </c>
      <c r="G150" s="2"/>
      <c r="H150" s="46">
        <v>1076</v>
      </c>
      <c r="I150" s="46">
        <v>3535.1</v>
      </c>
      <c r="J150" s="46">
        <v>0</v>
      </c>
      <c r="K150" s="119">
        <f t="shared" si="16"/>
        <v>0</v>
      </c>
      <c r="L150" s="119">
        <f t="shared" si="13"/>
        <v>0</v>
      </c>
      <c r="M150" s="63">
        <f t="shared" si="14"/>
        <v>3803767.6</v>
      </c>
      <c r="N150" s="21"/>
      <c r="O150" s="106" t="s">
        <v>1294</v>
      </c>
      <c r="P150" s="2" t="s">
        <v>761</v>
      </c>
      <c r="Q150" s="22" t="s">
        <v>336</v>
      </c>
      <c r="R150" s="2" t="s">
        <v>73</v>
      </c>
      <c r="S150" s="2" t="s">
        <v>1076</v>
      </c>
      <c r="T150" s="122" t="s">
        <v>1576</v>
      </c>
      <c r="U150" s="122" t="s">
        <v>1691</v>
      </c>
      <c r="V150" s="237"/>
    </row>
    <row r="151" spans="1:22" s="122" customFormat="1" ht="20.25" customHeight="1">
      <c r="A151" s="2" t="s">
        <v>1468</v>
      </c>
      <c r="B151" s="106" t="s">
        <v>1686</v>
      </c>
      <c r="C151" s="22" t="s">
        <v>1687</v>
      </c>
      <c r="D151" s="3" t="s">
        <v>453</v>
      </c>
      <c r="E151" s="141"/>
      <c r="F151" s="2" t="s">
        <v>881</v>
      </c>
      <c r="G151" s="2"/>
      <c r="H151" s="46">
        <v>277</v>
      </c>
      <c r="I151" s="46">
        <v>10605.2</v>
      </c>
      <c r="J151" s="46">
        <v>0</v>
      </c>
      <c r="K151" s="119">
        <f t="shared" si="16"/>
        <v>0</v>
      </c>
      <c r="L151" s="119">
        <f t="shared" si="13"/>
        <v>0</v>
      </c>
      <c r="M151" s="63">
        <f t="shared" si="14"/>
        <v>2937640.4000000004</v>
      </c>
      <c r="N151" s="21"/>
      <c r="O151" s="106" t="s">
        <v>1294</v>
      </c>
      <c r="P151" s="2" t="s">
        <v>761</v>
      </c>
      <c r="Q151" s="22" t="s">
        <v>336</v>
      </c>
      <c r="R151" s="2" t="s">
        <v>73</v>
      </c>
      <c r="S151" s="2" t="s">
        <v>1076</v>
      </c>
      <c r="T151" s="122" t="s">
        <v>1637</v>
      </c>
      <c r="U151" s="122" t="s">
        <v>1691</v>
      </c>
      <c r="V151" s="237"/>
    </row>
    <row r="152" spans="1:22" s="122" customFormat="1" ht="20.25" customHeight="1">
      <c r="A152" s="2" t="s">
        <v>1468</v>
      </c>
      <c r="B152" s="106" t="s">
        <v>1686</v>
      </c>
      <c r="C152" s="22" t="s">
        <v>1687</v>
      </c>
      <c r="D152" s="3" t="s">
        <v>453</v>
      </c>
      <c r="E152" s="141"/>
      <c r="F152" s="2" t="s">
        <v>1691</v>
      </c>
      <c r="G152" s="2"/>
      <c r="H152" s="46">
        <v>277</v>
      </c>
      <c r="I152" s="46">
        <v>22978</v>
      </c>
      <c r="J152" s="46">
        <v>0</v>
      </c>
      <c r="K152" s="119">
        <f t="shared" si="16"/>
        <v>0</v>
      </c>
      <c r="L152" s="119">
        <f t="shared" si="13"/>
        <v>0</v>
      </c>
      <c r="M152" s="63">
        <f t="shared" si="14"/>
        <v>6364906</v>
      </c>
      <c r="N152" s="21"/>
      <c r="O152" s="106" t="s">
        <v>1294</v>
      </c>
      <c r="P152" s="2" t="s">
        <v>761</v>
      </c>
      <c r="Q152" s="22" t="s">
        <v>358</v>
      </c>
      <c r="R152" s="2" t="s">
        <v>73</v>
      </c>
      <c r="S152" s="2" t="s">
        <v>1076</v>
      </c>
      <c r="T152" s="122" t="s">
        <v>1692</v>
      </c>
      <c r="U152" s="122" t="s">
        <v>1691</v>
      </c>
      <c r="V152" s="237"/>
    </row>
    <row r="153" spans="1:22" s="122" customFormat="1" ht="20.25" customHeight="1">
      <c r="A153" s="2" t="s">
        <v>1468</v>
      </c>
      <c r="B153" s="106" t="s">
        <v>1686</v>
      </c>
      <c r="C153" s="22" t="s">
        <v>1687</v>
      </c>
      <c r="D153" s="3" t="s">
        <v>453</v>
      </c>
      <c r="E153" s="141"/>
      <c r="F153" s="2" t="s">
        <v>882</v>
      </c>
      <c r="G153" s="2"/>
      <c r="H153" s="46">
        <v>277</v>
      </c>
      <c r="I153" s="46">
        <v>8346.7000000000007</v>
      </c>
      <c r="J153" s="46">
        <v>0</v>
      </c>
      <c r="K153" s="119">
        <f t="shared" si="16"/>
        <v>0</v>
      </c>
      <c r="L153" s="119">
        <f t="shared" ref="L153:L173" si="17">K153/1000</f>
        <v>0</v>
      </c>
      <c r="M153" s="63">
        <f t="shared" ref="M153:M160" si="18">H153*I153</f>
        <v>2312035.9000000004</v>
      </c>
      <c r="N153" s="21"/>
      <c r="O153" s="106" t="s">
        <v>1294</v>
      </c>
      <c r="P153" s="2" t="s">
        <v>761</v>
      </c>
      <c r="Q153" s="22" t="s">
        <v>336</v>
      </c>
      <c r="R153" s="2" t="s">
        <v>73</v>
      </c>
      <c r="S153" s="2" t="s">
        <v>1076</v>
      </c>
      <c r="T153" s="122" t="s">
        <v>1638</v>
      </c>
      <c r="U153" s="122" t="s">
        <v>1691</v>
      </c>
      <c r="V153" s="237"/>
    </row>
    <row r="154" spans="1:22" s="122" customFormat="1" ht="20.25" customHeight="1">
      <c r="A154" s="2" t="s">
        <v>1468</v>
      </c>
      <c r="B154" s="106" t="s">
        <v>1686</v>
      </c>
      <c r="C154" s="22" t="s">
        <v>1687</v>
      </c>
      <c r="D154" s="3" t="s">
        <v>453</v>
      </c>
      <c r="E154" s="141"/>
      <c r="F154" s="2" t="s">
        <v>1693</v>
      </c>
      <c r="G154" s="2"/>
      <c r="H154" s="46">
        <v>261</v>
      </c>
      <c r="I154" s="46">
        <v>39800</v>
      </c>
      <c r="J154" s="46">
        <v>0</v>
      </c>
      <c r="K154" s="119">
        <f t="shared" si="16"/>
        <v>0</v>
      </c>
      <c r="L154" s="119">
        <f t="shared" si="17"/>
        <v>0</v>
      </c>
      <c r="M154" s="63">
        <f t="shared" si="18"/>
        <v>10387800</v>
      </c>
      <c r="N154" s="21"/>
      <c r="O154" s="106" t="s">
        <v>879</v>
      </c>
      <c r="P154" s="2" t="s">
        <v>761</v>
      </c>
      <c r="Q154" s="22" t="s">
        <v>358</v>
      </c>
      <c r="R154" s="2" t="s">
        <v>73</v>
      </c>
      <c r="S154" s="2" t="s">
        <v>1076</v>
      </c>
      <c r="T154" s="122" t="s">
        <v>1694</v>
      </c>
      <c r="U154" s="122" t="s">
        <v>1693</v>
      </c>
      <c r="V154" s="237"/>
    </row>
    <row r="155" spans="1:22" s="122" customFormat="1" ht="20.25" customHeight="1">
      <c r="A155" s="2" t="s">
        <v>1468</v>
      </c>
      <c r="B155" s="106" t="s">
        <v>1686</v>
      </c>
      <c r="C155" s="22" t="s">
        <v>1687</v>
      </c>
      <c r="D155" s="3" t="s">
        <v>453</v>
      </c>
      <c r="E155" s="141"/>
      <c r="F155" s="2" t="s">
        <v>83</v>
      </c>
      <c r="G155" s="2"/>
      <c r="H155" s="46">
        <v>261</v>
      </c>
      <c r="I155" s="46">
        <v>11871</v>
      </c>
      <c r="J155" s="46">
        <v>0</v>
      </c>
      <c r="K155" s="119">
        <f t="shared" si="16"/>
        <v>0</v>
      </c>
      <c r="L155" s="119">
        <f t="shared" si="17"/>
        <v>0</v>
      </c>
      <c r="M155" s="63">
        <f t="shared" si="18"/>
        <v>3098331</v>
      </c>
      <c r="N155" s="21"/>
      <c r="O155" s="106" t="s">
        <v>1695</v>
      </c>
      <c r="P155" s="2" t="s">
        <v>761</v>
      </c>
      <c r="Q155" s="22" t="s">
        <v>336</v>
      </c>
      <c r="R155" s="2" t="s">
        <v>73</v>
      </c>
      <c r="S155" s="2" t="s">
        <v>1076</v>
      </c>
      <c r="T155" s="122" t="s">
        <v>1696</v>
      </c>
      <c r="U155" s="122" t="s">
        <v>1697</v>
      </c>
      <c r="V155" s="237"/>
    </row>
    <row r="156" spans="1:22" s="122" customFormat="1" ht="20.25" customHeight="1">
      <c r="A156" s="2" t="s">
        <v>1468</v>
      </c>
      <c r="B156" s="106" t="s">
        <v>1686</v>
      </c>
      <c r="C156" s="22" t="s">
        <v>1687</v>
      </c>
      <c r="D156" s="3" t="s">
        <v>453</v>
      </c>
      <c r="E156" s="141"/>
      <c r="F156" s="2" t="s">
        <v>1697</v>
      </c>
      <c r="G156" s="2"/>
      <c r="H156" s="46">
        <v>261</v>
      </c>
      <c r="I156" s="46">
        <v>34129</v>
      </c>
      <c r="J156" s="46">
        <v>0</v>
      </c>
      <c r="K156" s="119">
        <f t="shared" si="16"/>
        <v>0</v>
      </c>
      <c r="L156" s="119">
        <f t="shared" si="17"/>
        <v>0</v>
      </c>
      <c r="M156" s="63">
        <f t="shared" si="18"/>
        <v>8907669</v>
      </c>
      <c r="N156" s="21"/>
      <c r="O156" s="106" t="s">
        <v>1695</v>
      </c>
      <c r="P156" s="2" t="s">
        <v>761</v>
      </c>
      <c r="Q156" s="22" t="s">
        <v>358</v>
      </c>
      <c r="R156" s="2" t="s">
        <v>73</v>
      </c>
      <c r="S156" s="2" t="s">
        <v>1076</v>
      </c>
      <c r="T156" s="122" t="s">
        <v>1698</v>
      </c>
      <c r="U156" s="122" t="s">
        <v>1697</v>
      </c>
      <c r="V156" s="237"/>
    </row>
    <row r="157" spans="1:22" s="122" customFormat="1" ht="20.25" customHeight="1">
      <c r="A157" s="2" t="s">
        <v>1468</v>
      </c>
      <c r="B157" s="106" t="s">
        <v>1686</v>
      </c>
      <c r="C157" s="22" t="s">
        <v>1687</v>
      </c>
      <c r="D157" s="3" t="s">
        <v>453</v>
      </c>
      <c r="E157" s="141"/>
      <c r="F157" s="2" t="s">
        <v>1046</v>
      </c>
      <c r="G157" s="2"/>
      <c r="H157" s="46">
        <v>261</v>
      </c>
      <c r="I157" s="46">
        <v>12000</v>
      </c>
      <c r="J157" s="46">
        <v>0</v>
      </c>
      <c r="K157" s="119">
        <f t="shared" si="16"/>
        <v>0</v>
      </c>
      <c r="L157" s="119">
        <f t="shared" si="17"/>
        <v>0</v>
      </c>
      <c r="M157" s="63">
        <f t="shared" si="18"/>
        <v>3132000</v>
      </c>
      <c r="N157" s="21"/>
      <c r="O157" s="106" t="s">
        <v>1088</v>
      </c>
      <c r="P157" s="2" t="s">
        <v>761</v>
      </c>
      <c r="Q157" s="22" t="s">
        <v>360</v>
      </c>
      <c r="R157" s="2" t="s">
        <v>73</v>
      </c>
      <c r="S157" s="2" t="s">
        <v>1076</v>
      </c>
      <c r="T157" s="122" t="s">
        <v>1699</v>
      </c>
      <c r="U157" s="122" t="s">
        <v>1046</v>
      </c>
      <c r="V157" s="237"/>
    </row>
    <row r="158" spans="1:22" s="122" customFormat="1" ht="20.25" customHeight="1">
      <c r="A158" s="2" t="s">
        <v>1468</v>
      </c>
      <c r="B158" s="106" t="s">
        <v>1686</v>
      </c>
      <c r="C158" s="22" t="s">
        <v>1687</v>
      </c>
      <c r="D158" s="3" t="s">
        <v>453</v>
      </c>
      <c r="E158" s="141"/>
      <c r="F158" s="2" t="s">
        <v>888</v>
      </c>
      <c r="G158" s="2"/>
      <c r="H158" s="46">
        <v>277</v>
      </c>
      <c r="I158" s="46">
        <v>13000</v>
      </c>
      <c r="J158" s="46">
        <v>0</v>
      </c>
      <c r="K158" s="119">
        <f t="shared" si="16"/>
        <v>0</v>
      </c>
      <c r="L158" s="119">
        <f t="shared" si="17"/>
        <v>0</v>
      </c>
      <c r="M158" s="63">
        <f t="shared" si="18"/>
        <v>3601000</v>
      </c>
      <c r="N158" s="21"/>
      <c r="O158" s="106" t="s">
        <v>543</v>
      </c>
      <c r="P158" s="2" t="s">
        <v>761</v>
      </c>
      <c r="Q158" s="22" t="s">
        <v>360</v>
      </c>
      <c r="R158" s="2" t="s">
        <v>73</v>
      </c>
      <c r="S158" s="2" t="s">
        <v>1076</v>
      </c>
      <c r="T158" s="122" t="s">
        <v>1700</v>
      </c>
      <c r="U158" s="122" t="s">
        <v>888</v>
      </c>
      <c r="V158" s="237"/>
    </row>
    <row r="159" spans="1:22" s="122" customFormat="1" ht="20.25" customHeight="1">
      <c r="A159" s="2" t="s">
        <v>1468</v>
      </c>
      <c r="B159" s="106" t="s">
        <v>1686</v>
      </c>
      <c r="C159" s="22" t="s">
        <v>1687</v>
      </c>
      <c r="D159" s="3" t="s">
        <v>453</v>
      </c>
      <c r="E159" s="141"/>
      <c r="F159" s="2" t="s">
        <v>1671</v>
      </c>
      <c r="G159" s="2"/>
      <c r="H159" s="46">
        <v>277</v>
      </c>
      <c r="I159" s="46">
        <v>3800</v>
      </c>
      <c r="J159" s="46">
        <v>0</v>
      </c>
      <c r="K159" s="119">
        <f t="shared" si="16"/>
        <v>0</v>
      </c>
      <c r="L159" s="119">
        <f t="shared" si="17"/>
        <v>0</v>
      </c>
      <c r="M159" s="63">
        <f t="shared" si="18"/>
        <v>1052600</v>
      </c>
      <c r="N159" s="21"/>
      <c r="O159" s="106" t="s">
        <v>1190</v>
      </c>
      <c r="P159" s="2" t="s">
        <v>761</v>
      </c>
      <c r="Q159" s="22" t="s">
        <v>360</v>
      </c>
      <c r="R159" s="2" t="s">
        <v>73</v>
      </c>
      <c r="S159" s="2" t="s">
        <v>1076</v>
      </c>
      <c r="T159" s="122" t="s">
        <v>1672</v>
      </c>
      <c r="U159" s="122" t="s">
        <v>1671</v>
      </c>
      <c r="V159" s="237"/>
    </row>
    <row r="160" spans="1:22" s="122" customFormat="1" ht="20.25" customHeight="1">
      <c r="A160" s="2" t="s">
        <v>1468</v>
      </c>
      <c r="B160" s="106" t="s">
        <v>1686</v>
      </c>
      <c r="C160" s="22" t="s">
        <v>1687</v>
      </c>
      <c r="D160" s="3" t="s">
        <v>453</v>
      </c>
      <c r="E160" s="141"/>
      <c r="F160" s="2" t="s">
        <v>465</v>
      </c>
      <c r="G160" s="2"/>
      <c r="H160" s="46">
        <v>261</v>
      </c>
      <c r="I160" s="46">
        <v>8500</v>
      </c>
      <c r="J160" s="46">
        <v>0</v>
      </c>
      <c r="K160" s="119">
        <f t="shared" si="16"/>
        <v>0</v>
      </c>
      <c r="L160" s="119">
        <f t="shared" si="17"/>
        <v>0</v>
      </c>
      <c r="M160" s="63">
        <f t="shared" si="18"/>
        <v>2218500</v>
      </c>
      <c r="N160" s="21"/>
      <c r="O160" s="106" t="s">
        <v>11</v>
      </c>
      <c r="P160" s="2" t="s">
        <v>761</v>
      </c>
      <c r="Q160" s="22" t="s">
        <v>360</v>
      </c>
      <c r="R160" s="2" t="s">
        <v>73</v>
      </c>
      <c r="S160" s="2" t="s">
        <v>1076</v>
      </c>
      <c r="T160" s="122" t="s">
        <v>1701</v>
      </c>
      <c r="U160" s="122" t="s">
        <v>465</v>
      </c>
      <c r="V160" s="237"/>
    </row>
    <row r="161" spans="1:20" s="34" customFormat="1" ht="20.25" customHeight="1">
      <c r="A161" s="105" t="s">
        <v>1567</v>
      </c>
      <c r="B161" s="21" t="s">
        <v>1568</v>
      </c>
      <c r="C161" s="22" t="s">
        <v>1569</v>
      </c>
      <c r="D161" s="177" t="s">
        <v>315</v>
      </c>
      <c r="E161" s="177"/>
      <c r="F161" s="388" t="s">
        <v>1570</v>
      </c>
      <c r="G161" s="175"/>
      <c r="H161" s="178">
        <v>11</v>
      </c>
      <c r="I161" s="178">
        <v>228000</v>
      </c>
      <c r="J161" s="389"/>
      <c r="K161" s="178">
        <f>H161*J161</f>
        <v>0</v>
      </c>
      <c r="L161" s="5">
        <f t="shared" si="17"/>
        <v>0</v>
      </c>
      <c r="M161" s="195">
        <f>I161*H161</f>
        <v>2508000</v>
      </c>
      <c r="N161" s="175"/>
      <c r="O161" s="175"/>
      <c r="P161" s="173" t="s">
        <v>170</v>
      </c>
      <c r="Q161" s="198" t="s">
        <v>302</v>
      </c>
      <c r="R161" s="198" t="s">
        <v>27</v>
      </c>
      <c r="S161" s="198"/>
    </row>
    <row r="162" spans="1:20" s="122" customFormat="1" ht="20.25" customHeight="1">
      <c r="A162" s="2" t="s">
        <v>864</v>
      </c>
      <c r="B162" s="106" t="s">
        <v>1016</v>
      </c>
      <c r="C162" s="22" t="s">
        <v>33</v>
      </c>
      <c r="D162" s="105" t="s">
        <v>831</v>
      </c>
      <c r="E162" s="105"/>
      <c r="F162" s="2" t="s">
        <v>1014</v>
      </c>
      <c r="G162" s="2"/>
      <c r="H162" s="63">
        <v>144</v>
      </c>
      <c r="I162" s="46">
        <v>104000</v>
      </c>
      <c r="J162" s="47">
        <v>46</v>
      </c>
      <c r="K162" s="47">
        <f>J162*H162</f>
        <v>6624</v>
      </c>
      <c r="L162" s="47">
        <f t="shared" si="17"/>
        <v>6.6239999999999997</v>
      </c>
      <c r="M162" s="63">
        <f>H162*I162</f>
        <v>14976000</v>
      </c>
      <c r="N162" s="21"/>
      <c r="O162" s="22" t="s">
        <v>690</v>
      </c>
      <c r="P162" s="2" t="s">
        <v>384</v>
      </c>
      <c r="Q162" s="22" t="s">
        <v>370</v>
      </c>
      <c r="R162" s="2" t="s">
        <v>68</v>
      </c>
      <c r="S162" s="2" t="s">
        <v>40</v>
      </c>
    </row>
    <row r="163" spans="1:20" s="33" customFormat="1" ht="20.25" customHeight="1">
      <c r="A163" s="2" t="s">
        <v>864</v>
      </c>
      <c r="B163" s="106" t="s">
        <v>1016</v>
      </c>
      <c r="C163" s="22" t="s">
        <v>33</v>
      </c>
      <c r="D163" s="105" t="s">
        <v>831</v>
      </c>
      <c r="E163" s="105"/>
      <c r="F163" s="2" t="s">
        <v>657</v>
      </c>
      <c r="G163" s="2"/>
      <c r="H163" s="63">
        <v>167</v>
      </c>
      <c r="I163" s="46">
        <v>67037.5</v>
      </c>
      <c r="J163" s="47">
        <v>27</v>
      </c>
      <c r="K163" s="47">
        <f>J163*H163</f>
        <v>4509</v>
      </c>
      <c r="L163" s="47">
        <f t="shared" si="17"/>
        <v>4.5090000000000003</v>
      </c>
      <c r="M163" s="63">
        <f>H163*I163</f>
        <v>11195262.5</v>
      </c>
      <c r="N163" s="21"/>
      <c r="O163" s="22" t="s">
        <v>11</v>
      </c>
      <c r="P163" s="2" t="s">
        <v>384</v>
      </c>
      <c r="Q163" s="22" t="s">
        <v>341</v>
      </c>
      <c r="R163" s="2" t="s">
        <v>68</v>
      </c>
      <c r="S163" s="2" t="s">
        <v>40</v>
      </c>
    </row>
    <row r="164" spans="1:20" s="26" customFormat="1" ht="20.25" customHeight="1">
      <c r="A164" s="105" t="s">
        <v>1464</v>
      </c>
      <c r="B164" s="21" t="s">
        <v>1572</v>
      </c>
      <c r="C164" s="22" t="s">
        <v>33</v>
      </c>
      <c r="D164" s="177" t="s">
        <v>283</v>
      </c>
      <c r="E164" s="177"/>
      <c r="F164" s="388" t="s">
        <v>227</v>
      </c>
      <c r="G164" s="175"/>
      <c r="H164" s="178">
        <v>53</v>
      </c>
      <c r="I164" s="4">
        <v>109700</v>
      </c>
      <c r="J164" s="5">
        <v>41.8</v>
      </c>
      <c r="K164" s="178">
        <f>H164*J164</f>
        <v>2215.3999999999996</v>
      </c>
      <c r="L164" s="178">
        <f t="shared" si="17"/>
        <v>2.2153999999999998</v>
      </c>
      <c r="M164" s="195">
        <f>I164*H164</f>
        <v>5814100</v>
      </c>
      <c r="N164" s="175"/>
      <c r="O164" s="175"/>
      <c r="P164" s="173" t="s">
        <v>1232</v>
      </c>
      <c r="Q164" s="198" t="s">
        <v>117</v>
      </c>
      <c r="R164" s="198" t="s">
        <v>27</v>
      </c>
      <c r="S164" s="198"/>
    </row>
    <row r="165" spans="1:20" s="34" customFormat="1" ht="20.25" customHeight="1">
      <c r="A165" s="2" t="s">
        <v>708</v>
      </c>
      <c r="B165" s="106" t="s">
        <v>2270</v>
      </c>
      <c r="C165" s="22" t="s">
        <v>368</v>
      </c>
      <c r="D165" s="514" t="s">
        <v>2271</v>
      </c>
      <c r="E165" s="141"/>
      <c r="F165" s="2" t="s">
        <v>874</v>
      </c>
      <c r="G165" s="2"/>
      <c r="H165" s="46">
        <v>78</v>
      </c>
      <c r="I165" s="46">
        <v>142043.5</v>
      </c>
      <c r="J165" s="46">
        <v>37</v>
      </c>
      <c r="K165" s="119">
        <f t="shared" ref="K165:K173" si="19">J165*H165</f>
        <v>2886</v>
      </c>
      <c r="L165" s="119">
        <f t="shared" si="17"/>
        <v>2.8860000000000001</v>
      </c>
      <c r="M165" s="63">
        <f t="shared" ref="M165:M193" si="20">H165*I165</f>
        <v>11079393</v>
      </c>
      <c r="N165" s="21"/>
      <c r="O165" s="106" t="s">
        <v>11</v>
      </c>
      <c r="P165" s="2" t="s">
        <v>1361</v>
      </c>
      <c r="Q165" s="22" t="s">
        <v>361</v>
      </c>
      <c r="R165" s="2" t="s">
        <v>68</v>
      </c>
      <c r="S165" s="2" t="s">
        <v>152</v>
      </c>
    </row>
    <row r="166" spans="1:20" s="207" customFormat="1" ht="20.25" customHeight="1">
      <c r="A166" s="2" t="s">
        <v>708</v>
      </c>
      <c r="B166" s="106" t="s">
        <v>2270</v>
      </c>
      <c r="C166" s="22" t="s">
        <v>368</v>
      </c>
      <c r="D166" s="514" t="s">
        <v>2271</v>
      </c>
      <c r="E166" s="141"/>
      <c r="F166" s="2" t="s">
        <v>612</v>
      </c>
      <c r="G166" s="2"/>
      <c r="H166" s="46">
        <v>78</v>
      </c>
      <c r="I166" s="46">
        <v>47347.8</v>
      </c>
      <c r="J166" s="46">
        <v>0</v>
      </c>
      <c r="K166" s="119">
        <f t="shared" si="19"/>
        <v>0</v>
      </c>
      <c r="L166" s="119">
        <f t="shared" si="17"/>
        <v>0</v>
      </c>
      <c r="M166" s="63">
        <f t="shared" si="20"/>
        <v>3693128.4000000004</v>
      </c>
      <c r="N166" s="21"/>
      <c r="O166" s="106" t="s">
        <v>11</v>
      </c>
      <c r="P166" s="2" t="s">
        <v>1361</v>
      </c>
      <c r="Q166" s="22" t="s">
        <v>336</v>
      </c>
      <c r="R166" s="2" t="s">
        <v>73</v>
      </c>
      <c r="S166" s="2" t="s">
        <v>152</v>
      </c>
      <c r="T166" s="34"/>
    </row>
    <row r="167" spans="1:20" ht="20.25" customHeight="1">
      <c r="A167" s="2" t="s">
        <v>490</v>
      </c>
      <c r="B167" s="106" t="s">
        <v>2272</v>
      </c>
      <c r="C167" s="22" t="s">
        <v>64</v>
      </c>
      <c r="D167" s="514" t="s">
        <v>2273</v>
      </c>
      <c r="E167" s="141"/>
      <c r="F167" s="2" t="s">
        <v>560</v>
      </c>
      <c r="G167" s="2"/>
      <c r="H167" s="46">
        <v>200</v>
      </c>
      <c r="I167" s="46">
        <v>38583.300000000003</v>
      </c>
      <c r="J167" s="46">
        <v>0</v>
      </c>
      <c r="K167" s="119">
        <f t="shared" si="19"/>
        <v>0</v>
      </c>
      <c r="L167" s="119">
        <f t="shared" si="17"/>
        <v>0</v>
      </c>
      <c r="M167" s="63">
        <f t="shared" si="20"/>
        <v>7716660.0000000009</v>
      </c>
      <c r="N167" s="21"/>
      <c r="O167" s="106" t="s">
        <v>1450</v>
      </c>
      <c r="P167" s="2" t="s">
        <v>284</v>
      </c>
      <c r="Q167" s="22" t="s">
        <v>784</v>
      </c>
      <c r="R167" s="2" t="s">
        <v>73</v>
      </c>
      <c r="S167" s="2" t="s">
        <v>213</v>
      </c>
    </row>
    <row r="168" spans="1:20" ht="20.25" customHeight="1">
      <c r="A168" s="2" t="s">
        <v>490</v>
      </c>
      <c r="B168" s="106" t="s">
        <v>2272</v>
      </c>
      <c r="C168" s="22" t="s">
        <v>64</v>
      </c>
      <c r="D168" s="514" t="s">
        <v>2273</v>
      </c>
      <c r="E168" s="141"/>
      <c r="F168" s="2" t="s">
        <v>81</v>
      </c>
      <c r="G168" s="2"/>
      <c r="H168" s="46">
        <v>200</v>
      </c>
      <c r="I168" s="46">
        <v>5833.3</v>
      </c>
      <c r="J168" s="46">
        <v>0</v>
      </c>
      <c r="K168" s="119">
        <f t="shared" si="19"/>
        <v>0</v>
      </c>
      <c r="L168" s="119">
        <f t="shared" si="17"/>
        <v>0</v>
      </c>
      <c r="M168" s="63">
        <f t="shared" si="20"/>
        <v>1166660</v>
      </c>
      <c r="N168" s="21"/>
      <c r="O168" s="106" t="s">
        <v>1450</v>
      </c>
      <c r="P168" s="2" t="s">
        <v>284</v>
      </c>
      <c r="Q168" s="22" t="s">
        <v>336</v>
      </c>
      <c r="R168" s="2" t="s">
        <v>73</v>
      </c>
      <c r="S168" s="2" t="s">
        <v>213</v>
      </c>
    </row>
    <row r="169" spans="1:20" ht="20.25" customHeight="1">
      <c r="A169" s="2" t="s">
        <v>490</v>
      </c>
      <c r="B169" s="106" t="s">
        <v>2272</v>
      </c>
      <c r="C169" s="22" t="s">
        <v>64</v>
      </c>
      <c r="D169" s="514" t="s">
        <v>2273</v>
      </c>
      <c r="E169" s="141"/>
      <c r="F169" s="2" t="s">
        <v>1331</v>
      </c>
      <c r="G169" s="2"/>
      <c r="H169" s="46">
        <v>200</v>
      </c>
      <c r="I169" s="46">
        <v>8000</v>
      </c>
      <c r="J169" s="46">
        <v>0</v>
      </c>
      <c r="K169" s="119">
        <f t="shared" si="19"/>
        <v>0</v>
      </c>
      <c r="L169" s="119">
        <f t="shared" si="17"/>
        <v>0</v>
      </c>
      <c r="M169" s="63">
        <f t="shared" si="20"/>
        <v>1600000</v>
      </c>
      <c r="N169" s="21"/>
      <c r="O169" s="106" t="s">
        <v>1450</v>
      </c>
      <c r="P169" s="2" t="s">
        <v>284</v>
      </c>
      <c r="Q169" s="22" t="s">
        <v>336</v>
      </c>
      <c r="R169" s="2" t="s">
        <v>73</v>
      </c>
      <c r="S169" s="2" t="s">
        <v>213</v>
      </c>
    </row>
    <row r="170" spans="1:20" ht="20.25" customHeight="1">
      <c r="A170" s="2" t="s">
        <v>490</v>
      </c>
      <c r="B170" s="106" t="s">
        <v>2272</v>
      </c>
      <c r="C170" s="22" t="s">
        <v>64</v>
      </c>
      <c r="D170" s="514" t="s">
        <v>2273</v>
      </c>
      <c r="E170" s="141"/>
      <c r="F170" s="2" t="s">
        <v>83</v>
      </c>
      <c r="G170" s="2"/>
      <c r="H170" s="46">
        <v>200</v>
      </c>
      <c r="I170" s="46">
        <v>10000</v>
      </c>
      <c r="J170" s="46">
        <v>0</v>
      </c>
      <c r="K170" s="119">
        <f t="shared" si="19"/>
        <v>0</v>
      </c>
      <c r="L170" s="119">
        <f t="shared" si="17"/>
        <v>0</v>
      </c>
      <c r="M170" s="63">
        <f t="shared" si="20"/>
        <v>2000000</v>
      </c>
      <c r="N170" s="21"/>
      <c r="O170" s="106" t="s">
        <v>1450</v>
      </c>
      <c r="P170" s="2" t="s">
        <v>284</v>
      </c>
      <c r="Q170" s="22" t="s">
        <v>336</v>
      </c>
      <c r="R170" s="2" t="s">
        <v>73</v>
      </c>
      <c r="S170" s="2" t="s">
        <v>213</v>
      </c>
    </row>
    <row r="171" spans="1:20" ht="20.25" customHeight="1">
      <c r="A171" s="2" t="s">
        <v>490</v>
      </c>
      <c r="B171" s="106" t="s">
        <v>2272</v>
      </c>
      <c r="C171" s="22" t="s">
        <v>64</v>
      </c>
      <c r="D171" s="514" t="s">
        <v>2273</v>
      </c>
      <c r="E171" s="141"/>
      <c r="F171" s="2" t="s">
        <v>1580</v>
      </c>
      <c r="G171" s="2"/>
      <c r="H171" s="46">
        <v>200</v>
      </c>
      <c r="I171" s="46">
        <v>9583.2999999999993</v>
      </c>
      <c r="J171" s="46">
        <v>0</v>
      </c>
      <c r="K171" s="119">
        <f t="shared" si="19"/>
        <v>0</v>
      </c>
      <c r="L171" s="119">
        <f t="shared" si="17"/>
        <v>0</v>
      </c>
      <c r="M171" s="63">
        <f t="shared" si="20"/>
        <v>1916659.9999999998</v>
      </c>
      <c r="N171" s="21"/>
      <c r="O171" s="106" t="s">
        <v>1450</v>
      </c>
      <c r="P171" s="2" t="s">
        <v>284</v>
      </c>
      <c r="Q171" s="22" t="s">
        <v>336</v>
      </c>
      <c r="R171" s="2" t="s">
        <v>73</v>
      </c>
      <c r="S171" s="2" t="s">
        <v>213</v>
      </c>
    </row>
    <row r="172" spans="1:20" ht="20.25" customHeight="1">
      <c r="A172" s="2" t="s">
        <v>221</v>
      </c>
      <c r="B172" s="106" t="s">
        <v>2274</v>
      </c>
      <c r="C172" s="22" t="s">
        <v>368</v>
      </c>
      <c r="D172" s="514" t="s">
        <v>2275</v>
      </c>
      <c r="E172" s="141"/>
      <c r="F172" s="2" t="s">
        <v>2276</v>
      </c>
      <c r="G172" s="2"/>
      <c r="H172" s="46">
        <v>394</v>
      </c>
      <c r="I172" s="46">
        <v>22331.3</v>
      </c>
      <c r="J172" s="46">
        <v>11.2</v>
      </c>
      <c r="K172" s="119">
        <f t="shared" si="19"/>
        <v>4412.7999999999993</v>
      </c>
      <c r="L172" s="119">
        <f t="shared" si="17"/>
        <v>4.4127999999999989</v>
      </c>
      <c r="M172" s="63">
        <f t="shared" si="20"/>
        <v>8798532.1999999993</v>
      </c>
      <c r="N172" s="21"/>
      <c r="O172" s="106" t="s">
        <v>11</v>
      </c>
      <c r="P172" s="2" t="s">
        <v>1361</v>
      </c>
      <c r="Q172" s="22" t="s">
        <v>962</v>
      </c>
      <c r="R172" s="2" t="s">
        <v>68</v>
      </c>
      <c r="S172" s="2" t="s">
        <v>1076</v>
      </c>
    </row>
    <row r="173" spans="1:20" ht="20.25" customHeight="1">
      <c r="A173" s="2" t="s">
        <v>221</v>
      </c>
      <c r="B173" s="106" t="s">
        <v>2274</v>
      </c>
      <c r="C173" s="22" t="s">
        <v>368</v>
      </c>
      <c r="D173" s="514" t="s">
        <v>2275</v>
      </c>
      <c r="E173" s="141"/>
      <c r="F173" s="2" t="s">
        <v>519</v>
      </c>
      <c r="G173" s="2"/>
      <c r="H173" s="46">
        <v>394</v>
      </c>
      <c r="I173" s="46">
        <v>30326.5</v>
      </c>
      <c r="J173" s="46">
        <v>14</v>
      </c>
      <c r="K173" s="119">
        <f t="shared" si="19"/>
        <v>5516</v>
      </c>
      <c r="L173" s="119">
        <f t="shared" si="17"/>
        <v>5.516</v>
      </c>
      <c r="M173" s="63">
        <f t="shared" si="20"/>
        <v>11948641</v>
      </c>
      <c r="N173" s="21"/>
      <c r="O173" s="106" t="s">
        <v>11</v>
      </c>
      <c r="P173" s="2" t="s">
        <v>1361</v>
      </c>
      <c r="Q173" s="22" t="s">
        <v>270</v>
      </c>
      <c r="R173" s="2" t="s">
        <v>68</v>
      </c>
      <c r="S173" s="2" t="s">
        <v>1076</v>
      </c>
    </row>
    <row r="174" spans="1:20" ht="20.25" customHeight="1">
      <c r="A174" s="504" t="s">
        <v>2447</v>
      </c>
      <c r="B174" s="110"/>
      <c r="C174" s="111"/>
      <c r="D174" s="117"/>
      <c r="E174" s="117"/>
      <c r="F174" s="117"/>
      <c r="G174" s="512"/>
      <c r="H174" s="112"/>
      <c r="I174" s="117"/>
      <c r="J174" s="113"/>
      <c r="K174" s="112"/>
      <c r="L174" s="513" t="s">
        <v>3362</v>
      </c>
      <c r="M174" s="509">
        <f>SUM(M70:M173)</f>
        <v>2557129270.8794003</v>
      </c>
      <c r="N174" s="114"/>
      <c r="O174" s="110"/>
      <c r="P174" s="117"/>
      <c r="Q174" s="111"/>
      <c r="R174" s="109"/>
      <c r="S174" s="117"/>
    </row>
    <row r="175" spans="1:20" s="34" customFormat="1" ht="20.25" customHeight="1">
      <c r="A175" s="250" t="s">
        <v>859</v>
      </c>
      <c r="B175" s="252" t="s">
        <v>2252</v>
      </c>
      <c r="C175" s="179" t="s">
        <v>56</v>
      </c>
      <c r="D175" s="105" t="s">
        <v>531</v>
      </c>
      <c r="E175" s="253"/>
      <c r="F175" s="250" t="s">
        <v>2059</v>
      </c>
      <c r="G175" s="254"/>
      <c r="H175" s="255">
        <v>150</v>
      </c>
      <c r="I175" s="255">
        <v>117000</v>
      </c>
      <c r="J175" s="46">
        <v>35</v>
      </c>
      <c r="K175" s="305">
        <f>J175*H175</f>
        <v>5250</v>
      </c>
      <c r="L175" s="306">
        <f>K175/1000</f>
        <v>5.25</v>
      </c>
      <c r="M175" s="46">
        <f t="shared" si="20"/>
        <v>17550000</v>
      </c>
      <c r="N175" s="254"/>
      <c r="O175" s="250" t="s">
        <v>2438</v>
      </c>
      <c r="P175" s="144" t="s">
        <v>1163</v>
      </c>
      <c r="Q175" s="250" t="s">
        <v>358</v>
      </c>
      <c r="R175" s="144" t="s">
        <v>68</v>
      </c>
      <c r="S175" s="144" t="s">
        <v>109</v>
      </c>
    </row>
    <row r="176" spans="1:20" s="34" customFormat="1" ht="20.25" customHeight="1">
      <c r="A176" s="250" t="s">
        <v>859</v>
      </c>
      <c r="B176" s="252" t="s">
        <v>2252</v>
      </c>
      <c r="C176" s="179" t="s">
        <v>56</v>
      </c>
      <c r="D176" s="105" t="s">
        <v>531</v>
      </c>
      <c r="E176" s="243"/>
      <c r="F176" s="250" t="s">
        <v>2267</v>
      </c>
      <c r="G176" s="254"/>
      <c r="H176" s="255">
        <v>150</v>
      </c>
      <c r="I176" s="255">
        <v>1098</v>
      </c>
      <c r="J176" s="97"/>
      <c r="K176" s="144"/>
      <c r="L176" s="144"/>
      <c r="M176" s="46">
        <f t="shared" si="20"/>
        <v>164700</v>
      </c>
      <c r="N176" s="239"/>
      <c r="O176" s="251" t="s">
        <v>2116</v>
      </c>
      <c r="P176" s="144" t="s">
        <v>1163</v>
      </c>
      <c r="Q176" s="250" t="s">
        <v>575</v>
      </c>
      <c r="R176" s="144" t="s">
        <v>375</v>
      </c>
      <c r="S176" s="144" t="s">
        <v>109</v>
      </c>
    </row>
    <row r="177" spans="1:19" s="34" customFormat="1" ht="20.25" customHeight="1">
      <c r="A177" s="179" t="s">
        <v>859</v>
      </c>
      <c r="B177" s="202" t="s">
        <v>2252</v>
      </c>
      <c r="C177" s="144" t="s">
        <v>56</v>
      </c>
      <c r="D177" s="105" t="s">
        <v>531</v>
      </c>
      <c r="E177" s="243"/>
      <c r="F177" s="244" t="s">
        <v>589</v>
      </c>
      <c r="G177" s="249"/>
      <c r="H177" s="245">
        <v>150</v>
      </c>
      <c r="I177" s="245">
        <v>6225</v>
      </c>
      <c r="J177" s="46">
        <v>15</v>
      </c>
      <c r="K177" s="305">
        <f>J177*H177</f>
        <v>2250</v>
      </c>
      <c r="L177" s="306">
        <f>K177/1000</f>
        <v>2.25</v>
      </c>
      <c r="M177" s="46">
        <f t="shared" si="20"/>
        <v>933750</v>
      </c>
      <c r="N177" s="357"/>
      <c r="O177" s="248" t="s">
        <v>2116</v>
      </c>
      <c r="P177" s="246" t="s">
        <v>1163</v>
      </c>
      <c r="Q177" s="248" t="s">
        <v>270</v>
      </c>
      <c r="R177" s="246" t="s">
        <v>68</v>
      </c>
      <c r="S177" s="246" t="s">
        <v>109</v>
      </c>
    </row>
    <row r="178" spans="1:19" s="34" customFormat="1" ht="20.25" customHeight="1">
      <c r="A178" s="179" t="s">
        <v>859</v>
      </c>
      <c r="B178" s="202" t="s">
        <v>2252</v>
      </c>
      <c r="C178" s="144" t="s">
        <v>56</v>
      </c>
      <c r="D178" s="105" t="s">
        <v>531</v>
      </c>
      <c r="E178" s="243"/>
      <c r="F178" s="244" t="s">
        <v>739</v>
      </c>
      <c r="G178" s="244"/>
      <c r="H178" s="245">
        <v>150</v>
      </c>
      <c r="I178" s="245">
        <v>29719</v>
      </c>
      <c r="J178" s="323"/>
      <c r="K178" s="246"/>
      <c r="L178" s="246"/>
      <c r="M178" s="46">
        <f t="shared" si="20"/>
        <v>4457850</v>
      </c>
      <c r="N178" s="179"/>
      <c r="O178" s="248" t="s">
        <v>2116</v>
      </c>
      <c r="P178" s="246" t="s">
        <v>1163</v>
      </c>
      <c r="Q178" s="248" t="s">
        <v>1417</v>
      </c>
      <c r="R178" s="246" t="s">
        <v>73</v>
      </c>
      <c r="S178" s="246" t="s">
        <v>109</v>
      </c>
    </row>
    <row r="179" spans="1:19" s="34" customFormat="1" ht="20.25" customHeight="1">
      <c r="A179" s="2" t="s">
        <v>2337</v>
      </c>
      <c r="B179" s="106" t="s">
        <v>2255</v>
      </c>
      <c r="C179" s="22" t="s">
        <v>475</v>
      </c>
      <c r="D179" s="105" t="s">
        <v>531</v>
      </c>
      <c r="E179" s="48"/>
      <c r="F179" s="2" t="s">
        <v>1643</v>
      </c>
      <c r="G179" s="2"/>
      <c r="H179" s="46">
        <v>22</v>
      </c>
      <c r="I179" s="46">
        <v>12000</v>
      </c>
      <c r="J179" s="46">
        <v>0</v>
      </c>
      <c r="K179" s="46">
        <f t="shared" ref="K179:K185" si="21">J179*H179</f>
        <v>0</v>
      </c>
      <c r="L179" s="48">
        <f t="shared" ref="L179:L185" si="22">K179/1000</f>
        <v>0</v>
      </c>
      <c r="M179" s="305">
        <f t="shared" si="20"/>
        <v>264000</v>
      </c>
      <c r="N179" s="304"/>
      <c r="O179" s="106" t="s">
        <v>586</v>
      </c>
      <c r="P179" s="2" t="s">
        <v>1163</v>
      </c>
      <c r="Q179" s="22" t="s">
        <v>336</v>
      </c>
      <c r="R179" s="2" t="s">
        <v>73</v>
      </c>
      <c r="S179" s="48" t="s">
        <v>1076</v>
      </c>
    </row>
    <row r="180" spans="1:19" s="34" customFormat="1" ht="20.25" customHeight="1">
      <c r="A180" s="2" t="s">
        <v>2337</v>
      </c>
      <c r="B180" s="106" t="s">
        <v>2255</v>
      </c>
      <c r="C180" s="22" t="s">
        <v>475</v>
      </c>
      <c r="D180" s="105" t="s">
        <v>531</v>
      </c>
      <c r="E180" s="48"/>
      <c r="F180" s="2" t="s">
        <v>880</v>
      </c>
      <c r="G180" s="2"/>
      <c r="H180" s="46">
        <v>60</v>
      </c>
      <c r="I180" s="46">
        <v>31500</v>
      </c>
      <c r="J180" s="46">
        <v>0</v>
      </c>
      <c r="K180" s="46">
        <f t="shared" si="21"/>
        <v>0</v>
      </c>
      <c r="L180" s="48">
        <f t="shared" si="22"/>
        <v>0</v>
      </c>
      <c r="M180" s="305">
        <f t="shared" si="20"/>
        <v>1890000</v>
      </c>
      <c r="N180" s="304"/>
      <c r="O180" s="106"/>
      <c r="P180" s="2" t="s">
        <v>1163</v>
      </c>
      <c r="Q180" s="22" t="s">
        <v>336</v>
      </c>
      <c r="R180" s="2" t="s">
        <v>73</v>
      </c>
      <c r="S180" s="48" t="s">
        <v>1076</v>
      </c>
    </row>
    <row r="181" spans="1:19" s="34" customFormat="1" ht="20.25" customHeight="1">
      <c r="A181" s="2" t="s">
        <v>2337</v>
      </c>
      <c r="B181" s="106" t="s">
        <v>2255</v>
      </c>
      <c r="C181" s="22" t="s">
        <v>475</v>
      </c>
      <c r="D181" s="105" t="s">
        <v>531</v>
      </c>
      <c r="E181" s="48"/>
      <c r="F181" s="2" t="s">
        <v>880</v>
      </c>
      <c r="G181" s="2"/>
      <c r="H181" s="46">
        <v>60</v>
      </c>
      <c r="I181" s="46">
        <v>43244</v>
      </c>
      <c r="J181" s="46">
        <v>0</v>
      </c>
      <c r="K181" s="46">
        <f t="shared" si="21"/>
        <v>0</v>
      </c>
      <c r="L181" s="48">
        <f t="shared" si="22"/>
        <v>0</v>
      </c>
      <c r="M181" s="305">
        <f t="shared" si="20"/>
        <v>2594640</v>
      </c>
      <c r="N181" s="304"/>
      <c r="O181" s="106" t="s">
        <v>1203</v>
      </c>
      <c r="P181" s="2" t="s">
        <v>1163</v>
      </c>
      <c r="Q181" s="22" t="s">
        <v>336</v>
      </c>
      <c r="R181" s="2" t="s">
        <v>73</v>
      </c>
      <c r="S181" s="48" t="s">
        <v>1076</v>
      </c>
    </row>
    <row r="182" spans="1:19" s="34" customFormat="1" ht="20.25" customHeight="1">
      <c r="A182" s="2" t="s">
        <v>2337</v>
      </c>
      <c r="B182" s="106" t="s">
        <v>2255</v>
      </c>
      <c r="C182" s="22" t="s">
        <v>475</v>
      </c>
      <c r="D182" s="105" t="s">
        <v>531</v>
      </c>
      <c r="E182" s="48"/>
      <c r="F182" s="2" t="s">
        <v>882</v>
      </c>
      <c r="G182" s="2"/>
      <c r="H182" s="46">
        <v>60</v>
      </c>
      <c r="I182" s="46">
        <v>3530</v>
      </c>
      <c r="J182" s="46">
        <v>0</v>
      </c>
      <c r="K182" s="46">
        <f t="shared" si="21"/>
        <v>0</v>
      </c>
      <c r="L182" s="48">
        <f t="shared" si="22"/>
        <v>0</v>
      </c>
      <c r="M182" s="305">
        <f t="shared" si="20"/>
        <v>211800</v>
      </c>
      <c r="N182" s="304"/>
      <c r="O182" s="106" t="s">
        <v>1203</v>
      </c>
      <c r="P182" s="2" t="s">
        <v>1163</v>
      </c>
      <c r="Q182" s="22" t="s">
        <v>336</v>
      </c>
      <c r="R182" s="2" t="s">
        <v>73</v>
      </c>
      <c r="S182" s="48" t="s">
        <v>1076</v>
      </c>
    </row>
    <row r="183" spans="1:19" s="34" customFormat="1" ht="20.25" customHeight="1">
      <c r="A183" s="2" t="s">
        <v>2337</v>
      </c>
      <c r="B183" s="106" t="s">
        <v>2255</v>
      </c>
      <c r="C183" s="22" t="s">
        <v>475</v>
      </c>
      <c r="D183" s="105" t="s">
        <v>531</v>
      </c>
      <c r="E183" s="48"/>
      <c r="F183" s="2" t="s">
        <v>775</v>
      </c>
      <c r="G183" s="2"/>
      <c r="H183" s="46">
        <v>123</v>
      </c>
      <c r="I183" s="46">
        <v>7060</v>
      </c>
      <c r="J183" s="46">
        <v>0</v>
      </c>
      <c r="K183" s="46">
        <f t="shared" si="21"/>
        <v>0</v>
      </c>
      <c r="L183" s="48">
        <f t="shared" si="22"/>
        <v>0</v>
      </c>
      <c r="M183" s="305">
        <f t="shared" si="20"/>
        <v>868380</v>
      </c>
      <c r="N183" s="304"/>
      <c r="O183" s="106" t="s">
        <v>1203</v>
      </c>
      <c r="P183" s="2" t="s">
        <v>1163</v>
      </c>
      <c r="Q183" s="22" t="s">
        <v>360</v>
      </c>
      <c r="R183" s="2" t="s">
        <v>73</v>
      </c>
      <c r="S183" s="48" t="s">
        <v>1076</v>
      </c>
    </row>
    <row r="184" spans="1:19" s="34" customFormat="1" ht="20.25" customHeight="1">
      <c r="A184" s="2" t="s">
        <v>2337</v>
      </c>
      <c r="B184" s="106" t="s">
        <v>2255</v>
      </c>
      <c r="C184" s="22" t="s">
        <v>475</v>
      </c>
      <c r="D184" s="105" t="s">
        <v>531</v>
      </c>
      <c r="E184" s="48"/>
      <c r="F184" s="2" t="s">
        <v>432</v>
      </c>
      <c r="G184" s="2"/>
      <c r="H184" s="46">
        <v>66</v>
      </c>
      <c r="I184" s="46">
        <v>6016</v>
      </c>
      <c r="J184" s="46">
        <v>0</v>
      </c>
      <c r="K184" s="46">
        <f t="shared" si="21"/>
        <v>0</v>
      </c>
      <c r="L184" s="48">
        <f t="shared" si="22"/>
        <v>0</v>
      </c>
      <c r="M184" s="305">
        <f t="shared" si="20"/>
        <v>397056</v>
      </c>
      <c r="N184" s="304"/>
      <c r="O184" s="106" t="s">
        <v>1936</v>
      </c>
      <c r="P184" s="2" t="s">
        <v>1163</v>
      </c>
      <c r="Q184" s="22" t="s">
        <v>336</v>
      </c>
      <c r="R184" s="2" t="s">
        <v>73</v>
      </c>
      <c r="S184" s="48" t="s">
        <v>1076</v>
      </c>
    </row>
    <row r="185" spans="1:19" s="34" customFormat="1" ht="20.25" customHeight="1">
      <c r="A185" s="2" t="s">
        <v>2404</v>
      </c>
      <c r="B185" s="106" t="s">
        <v>2405</v>
      </c>
      <c r="C185" s="22" t="s">
        <v>475</v>
      </c>
      <c r="D185" s="105" t="s">
        <v>531</v>
      </c>
      <c r="E185" s="48"/>
      <c r="F185" s="2" t="s">
        <v>880</v>
      </c>
      <c r="G185" s="2"/>
      <c r="H185" s="46">
        <v>60</v>
      </c>
      <c r="I185" s="46">
        <v>151491</v>
      </c>
      <c r="J185" s="46">
        <v>0</v>
      </c>
      <c r="K185" s="46">
        <f t="shared" si="21"/>
        <v>0</v>
      </c>
      <c r="L185" s="48">
        <f t="shared" si="22"/>
        <v>0</v>
      </c>
      <c r="M185" s="305">
        <f t="shared" si="20"/>
        <v>9089460</v>
      </c>
      <c r="N185" s="304" t="s">
        <v>1623</v>
      </c>
      <c r="O185" s="106"/>
      <c r="P185" s="2" t="s">
        <v>1163</v>
      </c>
      <c r="Q185" s="22" t="s">
        <v>336</v>
      </c>
      <c r="R185" s="2" t="s">
        <v>73</v>
      </c>
      <c r="S185" s="48" t="s">
        <v>1076</v>
      </c>
    </row>
    <row r="186" spans="1:19" s="33" customFormat="1" ht="20.25" customHeight="1">
      <c r="A186" s="304" t="s">
        <v>235</v>
      </c>
      <c r="B186" s="326" t="s">
        <v>2104</v>
      </c>
      <c r="C186" s="304" t="s">
        <v>371</v>
      </c>
      <c r="D186" s="325" t="s">
        <v>462</v>
      </c>
      <c r="E186" s="326"/>
      <c r="F186" s="304" t="s">
        <v>649</v>
      </c>
      <c r="G186" s="326" t="s">
        <v>58</v>
      </c>
      <c r="H186" s="327">
        <v>100</v>
      </c>
      <c r="I186" s="305">
        <v>87000</v>
      </c>
      <c r="J186" s="303">
        <v>14.7</v>
      </c>
      <c r="K186" s="305">
        <f t="shared" ref="K186:K192" si="23">J186*H186</f>
        <v>1470</v>
      </c>
      <c r="L186" s="306">
        <f t="shared" ref="L186:L192" si="24">K186/1000</f>
        <v>1.47</v>
      </c>
      <c r="M186" s="303">
        <f t="shared" si="20"/>
        <v>8700000</v>
      </c>
      <c r="N186" s="326"/>
      <c r="O186" s="109"/>
      <c r="P186" s="304" t="s">
        <v>483</v>
      </c>
      <c r="Q186" s="304" t="s">
        <v>902</v>
      </c>
      <c r="R186" s="304" t="s">
        <v>60</v>
      </c>
      <c r="S186" s="304" t="s">
        <v>213</v>
      </c>
    </row>
    <row r="187" spans="1:19" s="34" customFormat="1" ht="20.25" customHeight="1">
      <c r="A187" s="304" t="s">
        <v>235</v>
      </c>
      <c r="B187" s="326" t="s">
        <v>1124</v>
      </c>
      <c r="C187" s="304" t="s">
        <v>371</v>
      </c>
      <c r="D187" s="325" t="s">
        <v>462</v>
      </c>
      <c r="E187" s="326">
        <v>2025.09</v>
      </c>
      <c r="F187" s="304" t="s">
        <v>688</v>
      </c>
      <c r="G187" s="326"/>
      <c r="H187" s="327">
        <v>36</v>
      </c>
      <c r="I187" s="305">
        <v>110000</v>
      </c>
      <c r="J187" s="303">
        <v>31.3</v>
      </c>
      <c r="K187" s="305">
        <f t="shared" si="23"/>
        <v>1126.8</v>
      </c>
      <c r="L187" s="306">
        <f t="shared" si="24"/>
        <v>1.1268</v>
      </c>
      <c r="M187" s="303">
        <f t="shared" si="20"/>
        <v>3960000</v>
      </c>
      <c r="N187" s="326"/>
      <c r="O187" s="326" t="s">
        <v>2117</v>
      </c>
      <c r="P187" s="304" t="s">
        <v>483</v>
      </c>
      <c r="Q187" s="304" t="s">
        <v>370</v>
      </c>
      <c r="R187" s="304" t="s">
        <v>60</v>
      </c>
      <c r="S187" s="304" t="s">
        <v>213</v>
      </c>
    </row>
    <row r="188" spans="1:19" s="33" customFormat="1" ht="20.25" customHeight="1">
      <c r="A188" s="304" t="s">
        <v>235</v>
      </c>
      <c r="B188" s="326" t="s">
        <v>2449</v>
      </c>
      <c r="C188" s="304" t="s">
        <v>371</v>
      </c>
      <c r="D188" s="325" t="s">
        <v>2450</v>
      </c>
      <c r="E188" s="304"/>
      <c r="F188" s="304" t="s">
        <v>688</v>
      </c>
      <c r="G188" s="326"/>
      <c r="H188" s="305">
        <f>1758-1255</f>
        <v>503</v>
      </c>
      <c r="I188" s="305">
        <v>111500</v>
      </c>
      <c r="J188" s="303">
        <v>31.3</v>
      </c>
      <c r="K188" s="305">
        <f t="shared" si="23"/>
        <v>15743.9</v>
      </c>
      <c r="L188" s="306">
        <f t="shared" si="24"/>
        <v>15.7439</v>
      </c>
      <c r="M188" s="303">
        <f t="shared" si="20"/>
        <v>56084500</v>
      </c>
      <c r="N188" s="326"/>
      <c r="O188" s="326" t="s">
        <v>2119</v>
      </c>
      <c r="P188" s="304" t="s">
        <v>483</v>
      </c>
      <c r="Q188" s="304" t="s">
        <v>370</v>
      </c>
      <c r="R188" s="304" t="s">
        <v>60</v>
      </c>
      <c r="S188" s="304" t="s">
        <v>213</v>
      </c>
    </row>
    <row r="189" spans="1:19" s="1" customFormat="1" ht="20.25" customHeight="1">
      <c r="A189" s="304" t="s">
        <v>235</v>
      </c>
      <c r="B189" s="326" t="s">
        <v>2449</v>
      </c>
      <c r="C189" s="304" t="s">
        <v>371</v>
      </c>
      <c r="D189" s="325" t="s">
        <v>2450</v>
      </c>
      <c r="E189" s="304"/>
      <c r="F189" s="304" t="s">
        <v>862</v>
      </c>
      <c r="G189" s="326"/>
      <c r="H189" s="305">
        <f>1127-1068</f>
        <v>59</v>
      </c>
      <c r="I189" s="305">
        <v>157009</v>
      </c>
      <c r="J189" s="303">
        <v>34</v>
      </c>
      <c r="K189" s="305">
        <f t="shared" si="23"/>
        <v>2006</v>
      </c>
      <c r="L189" s="306">
        <f t="shared" si="24"/>
        <v>2.0059999999999998</v>
      </c>
      <c r="M189" s="303">
        <f t="shared" si="20"/>
        <v>9263531</v>
      </c>
      <c r="N189" s="326"/>
      <c r="O189" s="326" t="s">
        <v>1074</v>
      </c>
      <c r="P189" s="304" t="s">
        <v>483</v>
      </c>
      <c r="Q189" s="304" t="s">
        <v>327</v>
      </c>
      <c r="R189" s="304" t="s">
        <v>60</v>
      </c>
      <c r="S189" s="304" t="s">
        <v>213</v>
      </c>
    </row>
    <row r="190" spans="1:19" s="33" customFormat="1" ht="20.25" customHeight="1">
      <c r="A190" s="304" t="s">
        <v>235</v>
      </c>
      <c r="B190" s="326" t="s">
        <v>1332</v>
      </c>
      <c r="C190" s="304" t="s">
        <v>371</v>
      </c>
      <c r="D190" s="325" t="s">
        <v>836</v>
      </c>
      <c r="E190" s="326"/>
      <c r="F190" s="304" t="s">
        <v>649</v>
      </c>
      <c r="G190" s="326"/>
      <c r="H190" s="327">
        <f>296-221</f>
        <v>75</v>
      </c>
      <c r="I190" s="305">
        <v>88000</v>
      </c>
      <c r="J190" s="329">
        <v>15</v>
      </c>
      <c r="K190" s="305">
        <f t="shared" si="23"/>
        <v>1125</v>
      </c>
      <c r="L190" s="306">
        <f t="shared" si="24"/>
        <v>1.125</v>
      </c>
      <c r="M190" s="303">
        <f t="shared" si="20"/>
        <v>6600000</v>
      </c>
      <c r="N190" s="326"/>
      <c r="O190" s="326" t="s">
        <v>2124</v>
      </c>
      <c r="P190" s="304" t="s">
        <v>483</v>
      </c>
      <c r="Q190" s="304" t="s">
        <v>357</v>
      </c>
      <c r="R190" s="304" t="s">
        <v>60</v>
      </c>
      <c r="S190" s="304" t="s">
        <v>213</v>
      </c>
    </row>
    <row r="191" spans="1:19" s="33" customFormat="1" ht="20.25" customHeight="1">
      <c r="A191" s="304" t="s">
        <v>235</v>
      </c>
      <c r="B191" s="326" t="s">
        <v>1332</v>
      </c>
      <c r="C191" s="304" t="s">
        <v>371</v>
      </c>
      <c r="D191" s="325" t="s">
        <v>836</v>
      </c>
      <c r="E191" s="326"/>
      <c r="F191" s="304" t="s">
        <v>688</v>
      </c>
      <c r="G191" s="326"/>
      <c r="H191" s="327">
        <v>4</v>
      </c>
      <c r="I191" s="305">
        <v>108202</v>
      </c>
      <c r="J191" s="329">
        <v>31</v>
      </c>
      <c r="K191" s="305">
        <f t="shared" si="23"/>
        <v>124</v>
      </c>
      <c r="L191" s="306">
        <f t="shared" si="24"/>
        <v>0.124</v>
      </c>
      <c r="M191" s="303">
        <f t="shared" si="20"/>
        <v>432808</v>
      </c>
      <c r="N191" s="326"/>
      <c r="O191" s="326" t="s">
        <v>2117</v>
      </c>
      <c r="P191" s="304" t="s">
        <v>483</v>
      </c>
      <c r="Q191" s="304" t="s">
        <v>370</v>
      </c>
      <c r="R191" s="304" t="s">
        <v>60</v>
      </c>
      <c r="S191" s="304" t="s">
        <v>213</v>
      </c>
    </row>
    <row r="192" spans="1:19" s="34" customFormat="1" ht="20.25" customHeight="1">
      <c r="A192" s="304" t="s">
        <v>10</v>
      </c>
      <c r="B192" s="326" t="s">
        <v>1600</v>
      </c>
      <c r="C192" s="304" t="s">
        <v>1024</v>
      </c>
      <c r="D192" s="325" t="s">
        <v>1145</v>
      </c>
      <c r="E192" s="326"/>
      <c r="F192" s="304" t="s">
        <v>688</v>
      </c>
      <c r="G192" s="326"/>
      <c r="H192" s="305">
        <v>853</v>
      </c>
      <c r="I192" s="305">
        <v>4176</v>
      </c>
      <c r="J192" s="303">
        <v>21</v>
      </c>
      <c r="K192" s="305">
        <f t="shared" si="23"/>
        <v>17913</v>
      </c>
      <c r="L192" s="306">
        <f t="shared" si="24"/>
        <v>17.913</v>
      </c>
      <c r="M192" s="303">
        <f t="shared" si="20"/>
        <v>3562128</v>
      </c>
      <c r="N192" s="326"/>
      <c r="O192" s="326"/>
      <c r="P192" s="304" t="s">
        <v>1164</v>
      </c>
      <c r="Q192" s="304" t="s">
        <v>370</v>
      </c>
      <c r="R192" s="304" t="s">
        <v>60</v>
      </c>
      <c r="S192" s="304" t="s">
        <v>109</v>
      </c>
    </row>
    <row r="193" spans="1:19" s="34" customFormat="1" ht="20.25" customHeight="1">
      <c r="A193" s="304" t="s">
        <v>219</v>
      </c>
      <c r="B193" s="326" t="s">
        <v>922</v>
      </c>
      <c r="C193" s="304" t="s">
        <v>64</v>
      </c>
      <c r="D193" s="325" t="s">
        <v>1146</v>
      </c>
      <c r="E193" s="304"/>
      <c r="F193" s="304" t="s">
        <v>401</v>
      </c>
      <c r="G193" s="326"/>
      <c r="H193" s="327">
        <v>250</v>
      </c>
      <c r="I193" s="305">
        <v>11986</v>
      </c>
      <c r="J193" s="303">
        <v>9.4</v>
      </c>
      <c r="K193" s="305">
        <f t="shared" ref="K193:K199" si="25">J193*H193</f>
        <v>2350</v>
      </c>
      <c r="L193" s="306">
        <f t="shared" ref="L193:L199" si="26">K193/1000</f>
        <v>2.35</v>
      </c>
      <c r="M193" s="303">
        <f t="shared" si="20"/>
        <v>2996500</v>
      </c>
      <c r="N193" s="326"/>
      <c r="O193" s="326" t="s">
        <v>2167</v>
      </c>
      <c r="P193" s="304" t="s">
        <v>284</v>
      </c>
      <c r="Q193" s="304" t="s">
        <v>344</v>
      </c>
      <c r="R193" s="304" t="s">
        <v>60</v>
      </c>
      <c r="S193" s="304" t="s">
        <v>40</v>
      </c>
    </row>
    <row r="194" spans="1:19" s="33" customFormat="1" ht="20.25" customHeight="1">
      <c r="A194" s="304" t="s">
        <v>110</v>
      </c>
      <c r="B194" s="326" t="s">
        <v>1981</v>
      </c>
      <c r="C194" s="304" t="s">
        <v>912</v>
      </c>
      <c r="D194" s="325" t="s">
        <v>527</v>
      </c>
      <c r="E194" s="326"/>
      <c r="F194" s="304" t="s">
        <v>2565</v>
      </c>
      <c r="G194" s="304" t="s">
        <v>58</v>
      </c>
      <c r="H194" s="327">
        <v>80</v>
      </c>
      <c r="I194" s="305">
        <v>75657</v>
      </c>
      <c r="J194" s="303">
        <v>27</v>
      </c>
      <c r="K194" s="305">
        <f t="shared" si="25"/>
        <v>2160</v>
      </c>
      <c r="L194" s="306">
        <f t="shared" si="26"/>
        <v>2.16</v>
      </c>
      <c r="M194" s="303">
        <f>H194*I194</f>
        <v>6052560</v>
      </c>
      <c r="N194" s="326"/>
      <c r="O194" s="326" t="s">
        <v>1982</v>
      </c>
      <c r="P194" s="304" t="s">
        <v>372</v>
      </c>
      <c r="Q194" s="304" t="s">
        <v>270</v>
      </c>
      <c r="R194" s="304" t="s">
        <v>68</v>
      </c>
      <c r="S194" s="304" t="s">
        <v>152</v>
      </c>
    </row>
    <row r="195" spans="1:19" s="33" customFormat="1" ht="20.25" customHeight="1">
      <c r="A195" s="304" t="s">
        <v>110</v>
      </c>
      <c r="B195" s="326" t="s">
        <v>1981</v>
      </c>
      <c r="C195" s="304" t="s">
        <v>912</v>
      </c>
      <c r="D195" s="325" t="s">
        <v>527</v>
      </c>
      <c r="E195" s="326"/>
      <c r="F195" s="304" t="s">
        <v>65</v>
      </c>
      <c r="G195" s="304" t="s">
        <v>58</v>
      </c>
      <c r="H195" s="327">
        <v>54</v>
      </c>
      <c r="I195" s="305">
        <v>161473</v>
      </c>
      <c r="J195" s="303">
        <v>29.3</v>
      </c>
      <c r="K195" s="305">
        <f t="shared" si="25"/>
        <v>1582.2</v>
      </c>
      <c r="L195" s="306">
        <f t="shared" si="26"/>
        <v>1.5822000000000001</v>
      </c>
      <c r="M195" s="303">
        <f t="shared" ref="M195:M200" si="27">H195*I195</f>
        <v>8719542</v>
      </c>
      <c r="N195" s="326"/>
      <c r="O195" s="326" t="s">
        <v>1989</v>
      </c>
      <c r="P195" s="304" t="s">
        <v>372</v>
      </c>
      <c r="Q195" s="304" t="s">
        <v>343</v>
      </c>
      <c r="R195" s="304" t="s">
        <v>60</v>
      </c>
      <c r="S195" s="304" t="s">
        <v>152</v>
      </c>
    </row>
    <row r="196" spans="1:19" s="33" customFormat="1" ht="20.25" customHeight="1">
      <c r="A196" s="304" t="s">
        <v>351</v>
      </c>
      <c r="B196" s="326" t="s">
        <v>1263</v>
      </c>
      <c r="C196" s="304" t="s">
        <v>352</v>
      </c>
      <c r="D196" s="325" t="s">
        <v>952</v>
      </c>
      <c r="E196" s="326"/>
      <c r="F196" s="304" t="s">
        <v>65</v>
      </c>
      <c r="G196" s="326"/>
      <c r="H196" s="305">
        <v>1390</v>
      </c>
      <c r="I196" s="305">
        <v>160613</v>
      </c>
      <c r="J196" s="303">
        <v>29.3</v>
      </c>
      <c r="K196" s="305">
        <f t="shared" si="25"/>
        <v>40727</v>
      </c>
      <c r="L196" s="306">
        <f t="shared" si="26"/>
        <v>40.726999999999997</v>
      </c>
      <c r="M196" s="303">
        <f t="shared" si="27"/>
        <v>223252070</v>
      </c>
      <c r="N196" s="326"/>
      <c r="O196" s="109"/>
      <c r="P196" s="304" t="s">
        <v>761</v>
      </c>
      <c r="Q196" s="304" t="s">
        <v>343</v>
      </c>
      <c r="R196" s="304" t="s">
        <v>60</v>
      </c>
      <c r="S196" s="304" t="s">
        <v>152</v>
      </c>
    </row>
    <row r="197" spans="1:19" s="33" customFormat="1" ht="20.25" customHeight="1">
      <c r="A197" s="304" t="s">
        <v>351</v>
      </c>
      <c r="B197" s="326" t="s">
        <v>1263</v>
      </c>
      <c r="C197" s="304" t="s">
        <v>352</v>
      </c>
      <c r="D197" s="325" t="s">
        <v>952</v>
      </c>
      <c r="E197" s="326"/>
      <c r="F197" s="304" t="s">
        <v>666</v>
      </c>
      <c r="G197" s="326"/>
      <c r="H197" s="305">
        <v>1054</v>
      </c>
      <c r="I197" s="305">
        <v>96156</v>
      </c>
      <c r="J197" s="329">
        <v>21</v>
      </c>
      <c r="K197" s="305">
        <f t="shared" si="25"/>
        <v>22134</v>
      </c>
      <c r="L197" s="306">
        <f t="shared" si="26"/>
        <v>22.134</v>
      </c>
      <c r="M197" s="303">
        <f t="shared" si="27"/>
        <v>101348424</v>
      </c>
      <c r="N197" s="304" t="s">
        <v>2564</v>
      </c>
      <c r="O197" s="109"/>
      <c r="P197" s="304" t="s">
        <v>761</v>
      </c>
      <c r="Q197" s="304" t="s">
        <v>341</v>
      </c>
      <c r="R197" s="304" t="s">
        <v>60</v>
      </c>
      <c r="S197" s="304" t="s">
        <v>152</v>
      </c>
    </row>
    <row r="198" spans="1:19" s="33" customFormat="1" ht="20.25" customHeight="1">
      <c r="A198" s="304" t="s">
        <v>351</v>
      </c>
      <c r="B198" s="326" t="s">
        <v>1263</v>
      </c>
      <c r="C198" s="304" t="s">
        <v>352</v>
      </c>
      <c r="D198" s="325" t="s">
        <v>952</v>
      </c>
      <c r="E198" s="326"/>
      <c r="F198" s="304" t="s">
        <v>267</v>
      </c>
      <c r="G198" s="326"/>
      <c r="H198" s="305">
        <v>168</v>
      </c>
      <c r="I198" s="305">
        <v>59840</v>
      </c>
      <c r="J198" s="329">
        <v>7.2</v>
      </c>
      <c r="K198" s="305">
        <f t="shared" si="25"/>
        <v>1209.6000000000001</v>
      </c>
      <c r="L198" s="306">
        <f t="shared" si="26"/>
        <v>1.2096000000000002</v>
      </c>
      <c r="M198" s="303">
        <f t="shared" si="27"/>
        <v>10053120</v>
      </c>
      <c r="N198" s="304" t="s">
        <v>2564</v>
      </c>
      <c r="O198" s="304"/>
      <c r="P198" s="304" t="s">
        <v>761</v>
      </c>
      <c r="Q198" s="304" t="s">
        <v>344</v>
      </c>
      <c r="R198" s="304" t="s">
        <v>60</v>
      </c>
      <c r="S198" s="304" t="s">
        <v>152</v>
      </c>
    </row>
    <row r="199" spans="1:19" s="33" customFormat="1" ht="20.25" customHeight="1">
      <c r="A199" s="304" t="s">
        <v>351</v>
      </c>
      <c r="B199" s="326" t="s">
        <v>1263</v>
      </c>
      <c r="C199" s="304" t="s">
        <v>352</v>
      </c>
      <c r="D199" s="325" t="s">
        <v>952</v>
      </c>
      <c r="E199" s="326"/>
      <c r="F199" s="304" t="s">
        <v>401</v>
      </c>
      <c r="G199" s="326"/>
      <c r="H199" s="305">
        <v>168</v>
      </c>
      <c r="I199" s="305">
        <v>59840</v>
      </c>
      <c r="J199" s="329">
        <v>9.4</v>
      </c>
      <c r="K199" s="305">
        <f t="shared" si="25"/>
        <v>1579.2</v>
      </c>
      <c r="L199" s="306">
        <f t="shared" si="26"/>
        <v>1.5791999999999999</v>
      </c>
      <c r="M199" s="303">
        <f t="shared" si="27"/>
        <v>10053120</v>
      </c>
      <c r="N199" s="304" t="s">
        <v>2564</v>
      </c>
      <c r="O199" s="109"/>
      <c r="P199" s="304" t="s">
        <v>761</v>
      </c>
      <c r="Q199" s="304" t="s">
        <v>344</v>
      </c>
      <c r="R199" s="304" t="s">
        <v>60</v>
      </c>
      <c r="S199" s="304" t="s">
        <v>152</v>
      </c>
    </row>
    <row r="200" spans="1:19" s="34" customFormat="1" ht="20.25" customHeight="1">
      <c r="A200" s="2" t="s">
        <v>351</v>
      </c>
      <c r="B200" s="21" t="s">
        <v>1263</v>
      </c>
      <c r="C200" s="22" t="s">
        <v>352</v>
      </c>
      <c r="D200" s="3" t="s">
        <v>1307</v>
      </c>
      <c r="E200" s="73"/>
      <c r="F200" s="256" t="s">
        <v>539</v>
      </c>
      <c r="G200" s="2"/>
      <c r="H200" s="147">
        <v>1390</v>
      </c>
      <c r="I200" s="147">
        <v>171001</v>
      </c>
      <c r="J200" s="148"/>
      <c r="K200" s="147"/>
      <c r="L200" s="148"/>
      <c r="M200" s="63">
        <f t="shared" si="27"/>
        <v>237691390</v>
      </c>
      <c r="N200" s="239" t="s">
        <v>1213</v>
      </c>
      <c r="O200" s="21"/>
      <c r="P200" s="22" t="s">
        <v>1240</v>
      </c>
      <c r="Q200" s="27" t="s">
        <v>354</v>
      </c>
      <c r="R200" s="22" t="s">
        <v>70</v>
      </c>
      <c r="S200" s="22"/>
    </row>
    <row r="201" spans="1:19" ht="20.25" customHeight="1">
      <c r="A201" s="504" t="s">
        <v>3356</v>
      </c>
      <c r="B201" s="515"/>
      <c r="C201" s="515"/>
      <c r="D201" s="515"/>
      <c r="E201" s="515"/>
      <c r="F201" s="515"/>
      <c r="G201" s="516"/>
      <c r="H201" s="515"/>
      <c r="I201" s="515"/>
      <c r="J201" s="515"/>
      <c r="K201" s="515"/>
      <c r="L201" s="517" t="s">
        <v>3363</v>
      </c>
      <c r="M201" s="518">
        <f>SUM(M175:M200)</f>
        <v>727191329</v>
      </c>
      <c r="N201" s="515"/>
      <c r="O201" s="515"/>
      <c r="P201" s="515"/>
      <c r="Q201" s="515"/>
      <c r="R201" s="515"/>
      <c r="S201" s="515"/>
    </row>
    <row r="202" spans="1:19" s="33" customFormat="1" ht="20.25" customHeight="1">
      <c r="A202" s="304" t="s">
        <v>490</v>
      </c>
      <c r="B202" s="326" t="s">
        <v>1537</v>
      </c>
      <c r="C202" s="304" t="s">
        <v>64</v>
      </c>
      <c r="D202" s="325" t="s">
        <v>458</v>
      </c>
      <c r="E202" s="326"/>
      <c r="F202" s="304" t="s">
        <v>78</v>
      </c>
      <c r="G202" s="326"/>
      <c r="H202" s="327">
        <v>500</v>
      </c>
      <c r="I202" s="305">
        <v>11250</v>
      </c>
      <c r="J202" s="303"/>
      <c r="K202" s="305">
        <f t="shared" ref="K202:K232" si="28">IFERROR(J202*H202/100,"0")</f>
        <v>0</v>
      </c>
      <c r="L202" s="305">
        <f t="shared" ref="L202:L232" si="29">IFERROR(K202/10,"0")</f>
        <v>0</v>
      </c>
      <c r="M202" s="303" t="s">
        <v>3364</v>
      </c>
      <c r="N202" s="304"/>
      <c r="O202" s="109"/>
      <c r="P202" s="304" t="s">
        <v>284</v>
      </c>
      <c r="Q202" s="304" t="s">
        <v>280</v>
      </c>
      <c r="R202" s="304" t="s">
        <v>73</v>
      </c>
      <c r="S202" s="304" t="s">
        <v>1274</v>
      </c>
    </row>
    <row r="203" spans="1:19" s="26" customFormat="1" ht="20.25" customHeight="1">
      <c r="A203" s="304" t="s">
        <v>2493</v>
      </c>
      <c r="B203" s="326" t="s">
        <v>2494</v>
      </c>
      <c r="C203" s="304" t="s">
        <v>64</v>
      </c>
      <c r="D203" s="325" t="s">
        <v>458</v>
      </c>
      <c r="E203" s="326"/>
      <c r="F203" s="304" t="s">
        <v>775</v>
      </c>
      <c r="G203" s="326"/>
      <c r="H203" s="305">
        <v>93</v>
      </c>
      <c r="I203" s="305">
        <v>5400</v>
      </c>
      <c r="J203" s="303"/>
      <c r="K203" s="305">
        <f t="shared" si="28"/>
        <v>0</v>
      </c>
      <c r="L203" s="305">
        <f t="shared" si="29"/>
        <v>0</v>
      </c>
      <c r="M203" s="303">
        <f t="shared" ref="M203:M232" si="30">I203*H203</f>
        <v>502200</v>
      </c>
      <c r="N203" s="304"/>
      <c r="O203" s="326"/>
      <c r="P203" s="304" t="s">
        <v>284</v>
      </c>
      <c r="Q203" s="304" t="s">
        <v>360</v>
      </c>
      <c r="R203" s="304" t="s">
        <v>73</v>
      </c>
      <c r="S203" s="304" t="s">
        <v>237</v>
      </c>
    </row>
    <row r="204" spans="1:19" s="33" customFormat="1" ht="20.25" customHeight="1">
      <c r="A204" s="304" t="s">
        <v>113</v>
      </c>
      <c r="B204" s="326" t="s">
        <v>1061</v>
      </c>
      <c r="C204" s="304" t="s">
        <v>365</v>
      </c>
      <c r="D204" s="325" t="s">
        <v>516</v>
      </c>
      <c r="E204" s="326"/>
      <c r="F204" s="304" t="s">
        <v>454</v>
      </c>
      <c r="G204" s="326"/>
      <c r="H204" s="305">
        <f>1373-1260</f>
        <v>113</v>
      </c>
      <c r="I204" s="305">
        <v>80300</v>
      </c>
      <c r="J204" s="329">
        <v>38</v>
      </c>
      <c r="K204" s="305">
        <f t="shared" si="28"/>
        <v>42.94</v>
      </c>
      <c r="L204" s="305">
        <f t="shared" si="29"/>
        <v>4.2939999999999996</v>
      </c>
      <c r="M204" s="303">
        <f t="shared" si="30"/>
        <v>9073900</v>
      </c>
      <c r="N204" s="326"/>
      <c r="O204" s="109"/>
      <c r="P204" s="304" t="s">
        <v>269</v>
      </c>
      <c r="Q204" s="304" t="s">
        <v>370</v>
      </c>
      <c r="R204" s="304" t="s">
        <v>68</v>
      </c>
      <c r="S204" s="304" t="s">
        <v>152</v>
      </c>
    </row>
    <row r="205" spans="1:19" s="33" customFormat="1" ht="20.25" customHeight="1">
      <c r="A205" s="304" t="s">
        <v>113</v>
      </c>
      <c r="B205" s="326" t="s">
        <v>1061</v>
      </c>
      <c r="C205" s="304" t="s">
        <v>365</v>
      </c>
      <c r="D205" s="325" t="s">
        <v>516</v>
      </c>
      <c r="E205" s="326"/>
      <c r="F205" s="304" t="s">
        <v>277</v>
      </c>
      <c r="G205" s="326"/>
      <c r="H205" s="305">
        <f>588-168</f>
        <v>420</v>
      </c>
      <c r="I205" s="305">
        <v>46000</v>
      </c>
      <c r="J205" s="303"/>
      <c r="K205" s="305">
        <f t="shared" si="28"/>
        <v>0</v>
      </c>
      <c r="L205" s="305">
        <f t="shared" si="29"/>
        <v>0</v>
      </c>
      <c r="M205" s="303">
        <f t="shared" si="30"/>
        <v>19320000</v>
      </c>
      <c r="N205" s="326"/>
      <c r="O205" s="109"/>
      <c r="P205" s="304" t="s">
        <v>269</v>
      </c>
      <c r="Q205" s="304" t="s">
        <v>278</v>
      </c>
      <c r="R205" s="304" t="s">
        <v>73</v>
      </c>
      <c r="S205" s="304" t="s">
        <v>152</v>
      </c>
    </row>
    <row r="206" spans="1:19" s="33" customFormat="1" ht="20.25" customHeight="1">
      <c r="A206" s="304" t="s">
        <v>113</v>
      </c>
      <c r="B206" s="326" t="s">
        <v>2153</v>
      </c>
      <c r="C206" s="304" t="s">
        <v>365</v>
      </c>
      <c r="D206" s="325" t="s">
        <v>2605</v>
      </c>
      <c r="E206" s="326"/>
      <c r="F206" s="304" t="s">
        <v>277</v>
      </c>
      <c r="G206" s="326"/>
      <c r="H206" s="305">
        <v>218</v>
      </c>
      <c r="I206" s="305">
        <v>46000</v>
      </c>
      <c r="J206" s="329"/>
      <c r="K206" s="305">
        <f t="shared" si="28"/>
        <v>0</v>
      </c>
      <c r="L206" s="305">
        <f t="shared" si="29"/>
        <v>0</v>
      </c>
      <c r="M206" s="303">
        <f t="shared" si="30"/>
        <v>10028000</v>
      </c>
      <c r="N206" s="326"/>
      <c r="O206" s="109"/>
      <c r="P206" s="304" t="s">
        <v>269</v>
      </c>
      <c r="Q206" s="304" t="s">
        <v>278</v>
      </c>
      <c r="R206" s="304" t="s">
        <v>73</v>
      </c>
      <c r="S206" s="304" t="s">
        <v>152</v>
      </c>
    </row>
    <row r="207" spans="1:19" s="33" customFormat="1" ht="20.25" customHeight="1">
      <c r="A207" s="304" t="s">
        <v>113</v>
      </c>
      <c r="B207" s="326" t="s">
        <v>2155</v>
      </c>
      <c r="C207" s="304" t="s">
        <v>365</v>
      </c>
      <c r="D207" s="325" t="s">
        <v>462</v>
      </c>
      <c r="E207" s="326"/>
      <c r="F207" s="304" t="s">
        <v>277</v>
      </c>
      <c r="G207" s="326"/>
      <c r="H207" s="305">
        <v>219</v>
      </c>
      <c r="I207" s="305">
        <v>46000</v>
      </c>
      <c r="J207" s="329"/>
      <c r="K207" s="305">
        <f t="shared" si="28"/>
        <v>0</v>
      </c>
      <c r="L207" s="305">
        <f t="shared" si="29"/>
        <v>0</v>
      </c>
      <c r="M207" s="303">
        <f t="shared" si="30"/>
        <v>10074000</v>
      </c>
      <c r="N207" s="326"/>
      <c r="O207" s="326"/>
      <c r="P207" s="304" t="s">
        <v>269</v>
      </c>
      <c r="Q207" s="304" t="s">
        <v>278</v>
      </c>
      <c r="R207" s="304" t="s">
        <v>73</v>
      </c>
      <c r="S207" s="304" t="s">
        <v>152</v>
      </c>
    </row>
    <row r="208" spans="1:19" s="33" customFormat="1" ht="20.25" customHeight="1">
      <c r="A208" s="304" t="s">
        <v>113</v>
      </c>
      <c r="B208" s="326" t="s">
        <v>1130</v>
      </c>
      <c r="C208" s="304" t="s">
        <v>365</v>
      </c>
      <c r="D208" s="325" t="s">
        <v>952</v>
      </c>
      <c r="E208" s="326"/>
      <c r="F208" s="304" t="s">
        <v>454</v>
      </c>
      <c r="G208" s="326"/>
      <c r="H208" s="305">
        <f>2646-2590</f>
        <v>56</v>
      </c>
      <c r="I208" s="305">
        <v>80000</v>
      </c>
      <c r="J208" s="303">
        <v>38</v>
      </c>
      <c r="K208" s="305">
        <f t="shared" si="28"/>
        <v>21.28</v>
      </c>
      <c r="L208" s="305">
        <f t="shared" si="29"/>
        <v>2.1280000000000001</v>
      </c>
      <c r="M208" s="303">
        <f t="shared" si="30"/>
        <v>4480000</v>
      </c>
      <c r="N208" s="326"/>
      <c r="O208" s="326"/>
      <c r="P208" s="304" t="s">
        <v>269</v>
      </c>
      <c r="Q208" s="304" t="s">
        <v>370</v>
      </c>
      <c r="R208" s="304" t="s">
        <v>68</v>
      </c>
      <c r="S208" s="304" t="s">
        <v>152</v>
      </c>
    </row>
    <row r="209" spans="1:19" s="33" customFormat="1" ht="20.25" customHeight="1">
      <c r="A209" s="304" t="s">
        <v>113</v>
      </c>
      <c r="B209" s="326" t="s">
        <v>1130</v>
      </c>
      <c r="C209" s="304" t="s">
        <v>365</v>
      </c>
      <c r="D209" s="325" t="s">
        <v>952</v>
      </c>
      <c r="E209" s="326"/>
      <c r="F209" s="304" t="s">
        <v>277</v>
      </c>
      <c r="G209" s="326"/>
      <c r="H209" s="305">
        <f>1216-513</f>
        <v>703</v>
      </c>
      <c r="I209" s="305">
        <v>46000</v>
      </c>
      <c r="J209" s="329"/>
      <c r="K209" s="305">
        <f t="shared" si="28"/>
        <v>0</v>
      </c>
      <c r="L209" s="305">
        <f t="shared" si="29"/>
        <v>0</v>
      </c>
      <c r="M209" s="303">
        <f t="shared" si="30"/>
        <v>32338000</v>
      </c>
      <c r="N209" s="326"/>
      <c r="O209" s="326"/>
      <c r="P209" s="304" t="s">
        <v>269</v>
      </c>
      <c r="Q209" s="304" t="s">
        <v>278</v>
      </c>
      <c r="R209" s="304" t="s">
        <v>73</v>
      </c>
      <c r="S209" s="304" t="s">
        <v>152</v>
      </c>
    </row>
    <row r="210" spans="1:19" s="33" customFormat="1" ht="20.25" customHeight="1">
      <c r="A210" s="304" t="s">
        <v>113</v>
      </c>
      <c r="B210" s="326" t="s">
        <v>1172</v>
      </c>
      <c r="C210" s="304" t="s">
        <v>365</v>
      </c>
      <c r="D210" s="325" t="s">
        <v>1306</v>
      </c>
      <c r="E210" s="326"/>
      <c r="F210" s="304" t="s">
        <v>454</v>
      </c>
      <c r="G210" s="326"/>
      <c r="H210" s="305">
        <f>1358-1199</f>
        <v>159</v>
      </c>
      <c r="I210" s="305">
        <v>80000</v>
      </c>
      <c r="J210" s="329">
        <v>38</v>
      </c>
      <c r="K210" s="305">
        <f t="shared" si="28"/>
        <v>60.42</v>
      </c>
      <c r="L210" s="305">
        <f t="shared" si="29"/>
        <v>6.0419999999999998</v>
      </c>
      <c r="M210" s="303">
        <f t="shared" si="30"/>
        <v>12720000</v>
      </c>
      <c r="N210" s="326"/>
      <c r="O210" s="326"/>
      <c r="P210" s="304" t="s">
        <v>269</v>
      </c>
      <c r="Q210" s="304" t="s">
        <v>370</v>
      </c>
      <c r="R210" s="304" t="s">
        <v>68</v>
      </c>
      <c r="S210" s="304" t="s">
        <v>152</v>
      </c>
    </row>
    <row r="211" spans="1:19" s="33" customFormat="1" ht="20.25" customHeight="1">
      <c r="A211" s="304" t="s">
        <v>113</v>
      </c>
      <c r="B211" s="326" t="s">
        <v>1172</v>
      </c>
      <c r="C211" s="304" t="s">
        <v>365</v>
      </c>
      <c r="D211" s="325" t="s">
        <v>1306</v>
      </c>
      <c r="E211" s="326"/>
      <c r="F211" s="304" t="s">
        <v>277</v>
      </c>
      <c r="G211" s="326"/>
      <c r="H211" s="305">
        <f>624-74</f>
        <v>550</v>
      </c>
      <c r="I211" s="305">
        <v>46000</v>
      </c>
      <c r="J211" s="329"/>
      <c r="K211" s="305">
        <f t="shared" si="28"/>
        <v>0</v>
      </c>
      <c r="L211" s="305">
        <f t="shared" si="29"/>
        <v>0</v>
      </c>
      <c r="M211" s="303">
        <f t="shared" si="30"/>
        <v>25300000</v>
      </c>
      <c r="N211" s="326"/>
      <c r="O211" s="326"/>
      <c r="P211" s="304" t="s">
        <v>269</v>
      </c>
      <c r="Q211" s="304" t="s">
        <v>278</v>
      </c>
      <c r="R211" s="304" t="s">
        <v>73</v>
      </c>
      <c r="S211" s="304" t="s">
        <v>152</v>
      </c>
    </row>
    <row r="212" spans="1:19" s="33" customFormat="1" ht="20.25" customHeight="1">
      <c r="A212" s="304" t="s">
        <v>113</v>
      </c>
      <c r="B212" s="326" t="s">
        <v>2157</v>
      </c>
      <c r="C212" s="304" t="s">
        <v>365</v>
      </c>
      <c r="D212" s="325" t="s">
        <v>516</v>
      </c>
      <c r="E212" s="326"/>
      <c r="F212" s="304" t="s">
        <v>277</v>
      </c>
      <c r="G212" s="326"/>
      <c r="H212" s="327">
        <f>157-52</f>
        <v>105</v>
      </c>
      <c r="I212" s="305">
        <v>46000</v>
      </c>
      <c r="J212" s="329"/>
      <c r="K212" s="305">
        <f t="shared" si="28"/>
        <v>0</v>
      </c>
      <c r="L212" s="305">
        <f t="shared" si="29"/>
        <v>0</v>
      </c>
      <c r="M212" s="303">
        <f t="shared" si="30"/>
        <v>4830000</v>
      </c>
      <c r="N212" s="326"/>
      <c r="O212" s="326"/>
      <c r="P212" s="304" t="s">
        <v>269</v>
      </c>
      <c r="Q212" s="304" t="s">
        <v>278</v>
      </c>
      <c r="R212" s="304" t="s">
        <v>73</v>
      </c>
      <c r="S212" s="304" t="s">
        <v>152</v>
      </c>
    </row>
    <row r="213" spans="1:19" s="33" customFormat="1" ht="20.25" customHeight="1">
      <c r="A213" s="304" t="s">
        <v>113</v>
      </c>
      <c r="B213" s="326" t="s">
        <v>2158</v>
      </c>
      <c r="C213" s="304" t="s">
        <v>365</v>
      </c>
      <c r="D213" s="325" t="s">
        <v>527</v>
      </c>
      <c r="E213" s="326"/>
      <c r="F213" s="304" t="s">
        <v>277</v>
      </c>
      <c r="G213" s="326"/>
      <c r="H213" s="305">
        <f>157-51</f>
        <v>106</v>
      </c>
      <c r="I213" s="305">
        <v>46000</v>
      </c>
      <c r="J213" s="303"/>
      <c r="K213" s="305">
        <f t="shared" si="28"/>
        <v>0</v>
      </c>
      <c r="L213" s="305">
        <f t="shared" si="29"/>
        <v>0</v>
      </c>
      <c r="M213" s="303">
        <f t="shared" si="30"/>
        <v>4876000</v>
      </c>
      <c r="N213" s="304"/>
      <c r="O213" s="326"/>
      <c r="P213" s="304" t="s">
        <v>269</v>
      </c>
      <c r="Q213" s="304" t="s">
        <v>278</v>
      </c>
      <c r="R213" s="304" t="s">
        <v>73</v>
      </c>
      <c r="S213" s="304" t="s">
        <v>152</v>
      </c>
    </row>
    <row r="214" spans="1:19" s="33" customFormat="1" ht="20.25" customHeight="1">
      <c r="A214" s="304" t="s">
        <v>113</v>
      </c>
      <c r="B214" s="326" t="s">
        <v>1262</v>
      </c>
      <c r="C214" s="304" t="s">
        <v>365</v>
      </c>
      <c r="D214" s="325" t="s">
        <v>523</v>
      </c>
      <c r="E214" s="326"/>
      <c r="F214" s="304" t="s">
        <v>454</v>
      </c>
      <c r="G214" s="326"/>
      <c r="H214" s="305">
        <f>2008-1729</f>
        <v>279</v>
      </c>
      <c r="I214" s="305">
        <v>48815</v>
      </c>
      <c r="J214" s="329">
        <v>38</v>
      </c>
      <c r="K214" s="305">
        <f t="shared" si="28"/>
        <v>106.02</v>
      </c>
      <c r="L214" s="305">
        <f t="shared" si="29"/>
        <v>10.602</v>
      </c>
      <c r="M214" s="303">
        <f t="shared" si="30"/>
        <v>13619385</v>
      </c>
      <c r="N214" s="326"/>
      <c r="O214" s="326"/>
      <c r="P214" s="304" t="s">
        <v>269</v>
      </c>
      <c r="Q214" s="304" t="s">
        <v>370</v>
      </c>
      <c r="R214" s="304" t="s">
        <v>68</v>
      </c>
      <c r="S214" s="304" t="s">
        <v>152</v>
      </c>
    </row>
    <row r="215" spans="1:19" s="33" customFormat="1" ht="20.25" customHeight="1">
      <c r="A215" s="304" t="s">
        <v>113</v>
      </c>
      <c r="B215" s="326" t="s">
        <v>1262</v>
      </c>
      <c r="C215" s="304" t="s">
        <v>365</v>
      </c>
      <c r="D215" s="325" t="s">
        <v>523</v>
      </c>
      <c r="E215" s="326"/>
      <c r="F215" s="304" t="s">
        <v>277</v>
      </c>
      <c r="G215" s="326"/>
      <c r="H215" s="305">
        <f>1043-675</f>
        <v>368</v>
      </c>
      <c r="I215" s="305">
        <v>46000</v>
      </c>
      <c r="J215" s="329"/>
      <c r="K215" s="305">
        <f t="shared" si="28"/>
        <v>0</v>
      </c>
      <c r="L215" s="305">
        <f t="shared" si="29"/>
        <v>0</v>
      </c>
      <c r="M215" s="303">
        <f t="shared" si="30"/>
        <v>16928000</v>
      </c>
      <c r="N215" s="326"/>
      <c r="O215" s="326"/>
      <c r="P215" s="304" t="s">
        <v>269</v>
      </c>
      <c r="Q215" s="304" t="s">
        <v>278</v>
      </c>
      <c r="R215" s="304" t="s">
        <v>73</v>
      </c>
      <c r="S215" s="304" t="s">
        <v>152</v>
      </c>
    </row>
    <row r="216" spans="1:19" s="34" customFormat="1" ht="20.25" customHeight="1">
      <c r="A216" s="304" t="s">
        <v>436</v>
      </c>
      <c r="B216" s="326" t="s">
        <v>2107</v>
      </c>
      <c r="C216" s="304" t="s">
        <v>371</v>
      </c>
      <c r="D216" s="325" t="s">
        <v>516</v>
      </c>
      <c r="E216" s="326"/>
      <c r="F216" s="304" t="s">
        <v>688</v>
      </c>
      <c r="G216" s="326"/>
      <c r="H216" s="305">
        <f>1293-1271</f>
        <v>22</v>
      </c>
      <c r="I216" s="305">
        <v>108000</v>
      </c>
      <c r="J216" s="329">
        <v>31</v>
      </c>
      <c r="K216" s="305">
        <f t="shared" si="28"/>
        <v>6.82</v>
      </c>
      <c r="L216" s="305">
        <f t="shared" si="29"/>
        <v>0.68200000000000005</v>
      </c>
      <c r="M216" s="303">
        <f t="shared" si="30"/>
        <v>2376000</v>
      </c>
      <c r="N216" s="326"/>
      <c r="O216" s="326"/>
      <c r="P216" s="304" t="s">
        <v>483</v>
      </c>
      <c r="Q216" s="304" t="s">
        <v>370</v>
      </c>
      <c r="R216" s="304" t="s">
        <v>60</v>
      </c>
      <c r="S216" s="304" t="s">
        <v>213</v>
      </c>
    </row>
    <row r="217" spans="1:19" s="34" customFormat="1" ht="20.25" customHeight="1">
      <c r="A217" s="109" t="s">
        <v>2079</v>
      </c>
      <c r="B217" s="117" t="s">
        <v>2080</v>
      </c>
      <c r="C217" s="109" t="s">
        <v>2078</v>
      </c>
      <c r="D217" s="328" t="s">
        <v>462</v>
      </c>
      <c r="E217" s="117"/>
      <c r="F217" s="109" t="s">
        <v>909</v>
      </c>
      <c r="G217" s="117"/>
      <c r="H217" s="391">
        <v>791</v>
      </c>
      <c r="I217" s="392">
        <v>49800</v>
      </c>
      <c r="J217" s="112"/>
      <c r="K217" s="392">
        <f t="shared" si="28"/>
        <v>0</v>
      </c>
      <c r="L217" s="392">
        <f t="shared" si="29"/>
        <v>0</v>
      </c>
      <c r="M217" s="393">
        <f t="shared" si="30"/>
        <v>39391800</v>
      </c>
      <c r="N217" s="109"/>
      <c r="O217" s="117"/>
      <c r="P217" s="109"/>
      <c r="Q217" s="109" t="s">
        <v>361</v>
      </c>
      <c r="R217" s="109" t="s">
        <v>68</v>
      </c>
      <c r="S217" s="109"/>
    </row>
    <row r="218" spans="1:19" s="34" customFormat="1" ht="20.25" customHeight="1">
      <c r="A218" s="109" t="s">
        <v>2079</v>
      </c>
      <c r="B218" s="117" t="s">
        <v>2080</v>
      </c>
      <c r="C218" s="109" t="s">
        <v>2078</v>
      </c>
      <c r="D218" s="328" t="s">
        <v>462</v>
      </c>
      <c r="E218" s="117"/>
      <c r="F218" s="109" t="s">
        <v>363</v>
      </c>
      <c r="G218" s="117"/>
      <c r="H218" s="391">
        <v>91</v>
      </c>
      <c r="I218" s="392">
        <v>230000</v>
      </c>
      <c r="J218" s="112"/>
      <c r="K218" s="392">
        <f t="shared" si="28"/>
        <v>0</v>
      </c>
      <c r="L218" s="392">
        <f t="shared" si="29"/>
        <v>0</v>
      </c>
      <c r="M218" s="393">
        <f t="shared" si="30"/>
        <v>20930000</v>
      </c>
      <c r="N218" s="109"/>
      <c r="O218" s="117"/>
      <c r="P218" s="109"/>
      <c r="Q218" s="109" t="s">
        <v>361</v>
      </c>
      <c r="R218" s="109" t="s">
        <v>68</v>
      </c>
      <c r="S218" s="109"/>
    </row>
    <row r="219" spans="1:19" s="34" customFormat="1" ht="20.25" customHeight="1">
      <c r="A219" s="2" t="s">
        <v>489</v>
      </c>
      <c r="B219" s="106" t="s">
        <v>2492</v>
      </c>
      <c r="C219" s="22" t="s">
        <v>736</v>
      </c>
      <c r="D219" s="325" t="s">
        <v>2605</v>
      </c>
      <c r="E219" s="48"/>
      <c r="F219" s="2" t="s">
        <v>1336</v>
      </c>
      <c r="G219" s="2"/>
      <c r="H219" s="46">
        <v>75</v>
      </c>
      <c r="I219" s="46">
        <v>120000</v>
      </c>
      <c r="J219" s="46"/>
      <c r="K219" s="305">
        <f t="shared" si="28"/>
        <v>0</v>
      </c>
      <c r="L219" s="305">
        <f t="shared" si="29"/>
        <v>0</v>
      </c>
      <c r="M219" s="303">
        <f t="shared" si="30"/>
        <v>9000000</v>
      </c>
      <c r="N219" s="304"/>
      <c r="O219" s="106" t="s">
        <v>854</v>
      </c>
      <c r="P219" s="2" t="s">
        <v>759</v>
      </c>
      <c r="Q219" s="22" t="s">
        <v>281</v>
      </c>
      <c r="R219" s="2" t="s">
        <v>70</v>
      </c>
      <c r="S219" s="2" t="s">
        <v>213</v>
      </c>
    </row>
    <row r="220" spans="1:19" s="34" customFormat="1" ht="20.25" customHeight="1">
      <c r="A220" s="2" t="s">
        <v>1215</v>
      </c>
      <c r="B220" s="106" t="s">
        <v>2041</v>
      </c>
      <c r="C220" s="22" t="s">
        <v>399</v>
      </c>
      <c r="D220" s="105" t="s">
        <v>529</v>
      </c>
      <c r="E220" s="48"/>
      <c r="F220" s="2" t="s">
        <v>402</v>
      </c>
      <c r="G220" s="2"/>
      <c r="H220" s="46">
        <v>748</v>
      </c>
      <c r="I220" s="46">
        <v>134500</v>
      </c>
      <c r="J220" s="46">
        <v>36</v>
      </c>
      <c r="K220" s="305">
        <f t="shared" si="28"/>
        <v>269.27999999999997</v>
      </c>
      <c r="L220" s="305">
        <f t="shared" si="29"/>
        <v>26.927999999999997</v>
      </c>
      <c r="M220" s="303">
        <f t="shared" si="30"/>
        <v>100606000</v>
      </c>
      <c r="N220" s="304"/>
      <c r="O220" s="106"/>
      <c r="P220" s="2" t="s">
        <v>90</v>
      </c>
      <c r="Q220" s="22" t="s">
        <v>403</v>
      </c>
      <c r="R220" s="2" t="s">
        <v>60</v>
      </c>
      <c r="S220" s="2" t="s">
        <v>213</v>
      </c>
    </row>
    <row r="221" spans="1:19" s="34" customFormat="1" ht="20.25" customHeight="1">
      <c r="A221" s="2" t="s">
        <v>1215</v>
      </c>
      <c r="B221" s="106" t="s">
        <v>2041</v>
      </c>
      <c r="C221" s="22" t="s">
        <v>399</v>
      </c>
      <c r="D221" s="105" t="s">
        <v>529</v>
      </c>
      <c r="E221" s="48"/>
      <c r="F221" s="2" t="s">
        <v>671</v>
      </c>
      <c r="G221" s="2"/>
      <c r="H221" s="46">
        <v>748</v>
      </c>
      <c r="I221" s="46">
        <v>48500</v>
      </c>
      <c r="J221" s="46">
        <v>24</v>
      </c>
      <c r="K221" s="305">
        <f t="shared" si="28"/>
        <v>179.52</v>
      </c>
      <c r="L221" s="305">
        <f t="shared" si="29"/>
        <v>17.952000000000002</v>
      </c>
      <c r="M221" s="303">
        <f t="shared" si="30"/>
        <v>36278000</v>
      </c>
      <c r="N221" s="304"/>
      <c r="O221" s="106"/>
      <c r="P221" s="2" t="s">
        <v>90</v>
      </c>
      <c r="Q221" s="22" t="s">
        <v>341</v>
      </c>
      <c r="R221" s="2" t="s">
        <v>68</v>
      </c>
      <c r="S221" s="2" t="s">
        <v>213</v>
      </c>
    </row>
    <row r="222" spans="1:19" s="34" customFormat="1" ht="20.25" customHeight="1">
      <c r="A222" s="2" t="s">
        <v>1215</v>
      </c>
      <c r="B222" s="106" t="s">
        <v>2041</v>
      </c>
      <c r="C222" s="22" t="s">
        <v>399</v>
      </c>
      <c r="D222" s="105" t="s">
        <v>529</v>
      </c>
      <c r="E222" s="48"/>
      <c r="F222" s="2" t="s">
        <v>422</v>
      </c>
      <c r="G222" s="2"/>
      <c r="H222" s="46">
        <v>748</v>
      </c>
      <c r="I222" s="46">
        <v>41100</v>
      </c>
      <c r="J222" s="46"/>
      <c r="K222" s="305">
        <f t="shared" si="28"/>
        <v>0</v>
      </c>
      <c r="L222" s="305">
        <f t="shared" si="29"/>
        <v>0</v>
      </c>
      <c r="M222" s="303">
        <f t="shared" si="30"/>
        <v>30742800</v>
      </c>
      <c r="N222" s="304"/>
      <c r="O222" s="106"/>
      <c r="P222" s="2" t="s">
        <v>90</v>
      </c>
      <c r="Q222" s="22" t="s">
        <v>271</v>
      </c>
      <c r="R222" s="2" t="s">
        <v>73</v>
      </c>
      <c r="S222" s="2" t="s">
        <v>213</v>
      </c>
    </row>
    <row r="223" spans="1:19" s="34" customFormat="1" ht="20.25" customHeight="1">
      <c r="A223" s="2" t="s">
        <v>1215</v>
      </c>
      <c r="B223" s="106" t="s">
        <v>2041</v>
      </c>
      <c r="C223" s="22" t="s">
        <v>399</v>
      </c>
      <c r="D223" s="105" t="s">
        <v>529</v>
      </c>
      <c r="E223" s="48"/>
      <c r="F223" s="2" t="s">
        <v>430</v>
      </c>
      <c r="G223" s="2"/>
      <c r="H223" s="46">
        <v>374</v>
      </c>
      <c r="I223" s="46">
        <v>64600</v>
      </c>
      <c r="J223" s="46"/>
      <c r="K223" s="305">
        <f t="shared" si="28"/>
        <v>0</v>
      </c>
      <c r="L223" s="305">
        <f t="shared" si="29"/>
        <v>0</v>
      </c>
      <c r="M223" s="303">
        <f t="shared" si="30"/>
        <v>24160400</v>
      </c>
      <c r="N223" s="304"/>
      <c r="O223" s="106"/>
      <c r="P223" s="2" t="s">
        <v>90</v>
      </c>
      <c r="Q223" s="22" t="s">
        <v>272</v>
      </c>
      <c r="R223" s="2" t="s">
        <v>73</v>
      </c>
      <c r="S223" s="2" t="s">
        <v>213</v>
      </c>
    </row>
    <row r="224" spans="1:19" s="34" customFormat="1" ht="20.25" customHeight="1">
      <c r="A224" s="2" t="s">
        <v>1215</v>
      </c>
      <c r="B224" s="106" t="s">
        <v>2041</v>
      </c>
      <c r="C224" s="22" t="s">
        <v>399</v>
      </c>
      <c r="D224" s="105" t="s">
        <v>529</v>
      </c>
      <c r="E224" s="48"/>
      <c r="F224" s="2" t="s">
        <v>404</v>
      </c>
      <c r="G224" s="2"/>
      <c r="H224" s="46">
        <v>374</v>
      </c>
      <c r="I224" s="46">
        <v>90800</v>
      </c>
      <c r="J224" s="46"/>
      <c r="K224" s="305">
        <f t="shared" si="28"/>
        <v>0</v>
      </c>
      <c r="L224" s="305">
        <f t="shared" si="29"/>
        <v>0</v>
      </c>
      <c r="M224" s="303">
        <f t="shared" si="30"/>
        <v>33959200</v>
      </c>
      <c r="N224" s="304"/>
      <c r="O224" s="106"/>
      <c r="P224" s="2" t="s">
        <v>90</v>
      </c>
      <c r="Q224" s="22" t="s">
        <v>276</v>
      </c>
      <c r="R224" s="2" t="s">
        <v>73</v>
      </c>
      <c r="S224" s="2" t="s">
        <v>213</v>
      </c>
    </row>
    <row r="225" spans="1:19" s="34" customFormat="1" ht="20.25" customHeight="1">
      <c r="A225" s="2" t="s">
        <v>1215</v>
      </c>
      <c r="B225" s="106" t="s">
        <v>2041</v>
      </c>
      <c r="C225" s="22" t="s">
        <v>399</v>
      </c>
      <c r="D225" s="105" t="s">
        <v>529</v>
      </c>
      <c r="E225" s="48"/>
      <c r="F225" s="2" t="s">
        <v>347</v>
      </c>
      <c r="G225" s="2"/>
      <c r="H225" s="46">
        <v>748</v>
      </c>
      <c r="I225" s="46">
        <v>46900</v>
      </c>
      <c r="J225" s="46"/>
      <c r="K225" s="305">
        <f t="shared" si="28"/>
        <v>0</v>
      </c>
      <c r="L225" s="305">
        <f t="shared" si="29"/>
        <v>0</v>
      </c>
      <c r="M225" s="303">
        <f t="shared" si="30"/>
        <v>35081200</v>
      </c>
      <c r="N225" s="304"/>
      <c r="O225" s="106"/>
      <c r="P225" s="2" t="s">
        <v>90</v>
      </c>
      <c r="Q225" s="22" t="s">
        <v>278</v>
      </c>
      <c r="R225" s="2" t="s">
        <v>73</v>
      </c>
      <c r="S225" s="2" t="s">
        <v>213</v>
      </c>
    </row>
    <row r="226" spans="1:19" s="34" customFormat="1" ht="20.25" customHeight="1">
      <c r="A226" s="2" t="s">
        <v>1215</v>
      </c>
      <c r="B226" s="106" t="s">
        <v>2041</v>
      </c>
      <c r="C226" s="22" t="s">
        <v>399</v>
      </c>
      <c r="D226" s="105" t="s">
        <v>529</v>
      </c>
      <c r="E226" s="48"/>
      <c r="F226" s="2" t="s">
        <v>78</v>
      </c>
      <c r="G226" s="2"/>
      <c r="H226" s="46">
        <v>374</v>
      </c>
      <c r="I226" s="46">
        <v>7800</v>
      </c>
      <c r="J226" s="46"/>
      <c r="K226" s="305">
        <f t="shared" si="28"/>
        <v>0</v>
      </c>
      <c r="L226" s="305">
        <f t="shared" si="29"/>
        <v>0</v>
      </c>
      <c r="M226" s="303">
        <f t="shared" si="30"/>
        <v>2917200</v>
      </c>
      <c r="N226" s="304"/>
      <c r="O226" s="106"/>
      <c r="P226" s="2" t="s">
        <v>90</v>
      </c>
      <c r="Q226" s="22" t="s">
        <v>280</v>
      </c>
      <c r="R226" s="2" t="s">
        <v>73</v>
      </c>
      <c r="S226" s="2" t="s">
        <v>213</v>
      </c>
    </row>
    <row r="227" spans="1:19" s="34" customFormat="1" ht="20.25" customHeight="1">
      <c r="A227" s="2" t="s">
        <v>1215</v>
      </c>
      <c r="B227" s="106" t="s">
        <v>2041</v>
      </c>
      <c r="C227" s="22" t="s">
        <v>399</v>
      </c>
      <c r="D227" s="105" t="s">
        <v>529</v>
      </c>
      <c r="E227" s="48"/>
      <c r="F227" s="2" t="s">
        <v>81</v>
      </c>
      <c r="G227" s="2"/>
      <c r="H227" s="46">
        <v>374</v>
      </c>
      <c r="I227" s="46">
        <v>4500</v>
      </c>
      <c r="J227" s="46"/>
      <c r="K227" s="305">
        <f t="shared" si="28"/>
        <v>0</v>
      </c>
      <c r="L227" s="305">
        <f t="shared" si="29"/>
        <v>0</v>
      </c>
      <c r="M227" s="303">
        <f t="shared" si="30"/>
        <v>1683000</v>
      </c>
      <c r="N227" s="304"/>
      <c r="O227" s="106"/>
      <c r="P227" s="2" t="s">
        <v>90</v>
      </c>
      <c r="Q227" s="22" t="s">
        <v>336</v>
      </c>
      <c r="R227" s="2" t="s">
        <v>73</v>
      </c>
      <c r="S227" s="2" t="s">
        <v>213</v>
      </c>
    </row>
    <row r="228" spans="1:19" s="34" customFormat="1" ht="20.25" customHeight="1">
      <c r="A228" s="2" t="s">
        <v>1215</v>
      </c>
      <c r="B228" s="106" t="s">
        <v>2041</v>
      </c>
      <c r="C228" s="22" t="s">
        <v>399</v>
      </c>
      <c r="D228" s="105" t="s">
        <v>529</v>
      </c>
      <c r="E228" s="48"/>
      <c r="F228" s="2" t="s">
        <v>415</v>
      </c>
      <c r="G228" s="2"/>
      <c r="H228" s="46">
        <v>374</v>
      </c>
      <c r="I228" s="46">
        <v>14500</v>
      </c>
      <c r="J228" s="46"/>
      <c r="K228" s="305">
        <f t="shared" si="28"/>
        <v>0</v>
      </c>
      <c r="L228" s="305">
        <f t="shared" si="29"/>
        <v>0</v>
      </c>
      <c r="M228" s="303">
        <f t="shared" si="30"/>
        <v>5423000</v>
      </c>
      <c r="N228" s="304"/>
      <c r="O228" s="106"/>
      <c r="P228" s="2" t="s">
        <v>90</v>
      </c>
      <c r="Q228" s="22" t="s">
        <v>336</v>
      </c>
      <c r="R228" s="2" t="s">
        <v>73</v>
      </c>
      <c r="S228" s="2" t="s">
        <v>213</v>
      </c>
    </row>
    <row r="229" spans="1:19" s="34" customFormat="1" ht="20.25" customHeight="1">
      <c r="A229" s="2" t="s">
        <v>1215</v>
      </c>
      <c r="B229" s="106" t="s">
        <v>2041</v>
      </c>
      <c r="C229" s="22" t="s">
        <v>399</v>
      </c>
      <c r="D229" s="105" t="s">
        <v>529</v>
      </c>
      <c r="E229" s="48"/>
      <c r="F229" s="2" t="s">
        <v>337</v>
      </c>
      <c r="G229" s="2"/>
      <c r="H229" s="46">
        <v>374</v>
      </c>
      <c r="I229" s="46">
        <v>16700</v>
      </c>
      <c r="J229" s="46"/>
      <c r="K229" s="305">
        <f t="shared" si="28"/>
        <v>0</v>
      </c>
      <c r="L229" s="305">
        <f t="shared" si="29"/>
        <v>0</v>
      </c>
      <c r="M229" s="303">
        <f t="shared" si="30"/>
        <v>6245800</v>
      </c>
      <c r="N229" s="304"/>
      <c r="O229" s="106"/>
      <c r="P229" s="2" t="s">
        <v>90</v>
      </c>
      <c r="Q229" s="22" t="s">
        <v>274</v>
      </c>
      <c r="R229" s="2" t="s">
        <v>73</v>
      </c>
      <c r="S229" s="2" t="s">
        <v>213</v>
      </c>
    </row>
    <row r="230" spans="1:19" s="34" customFormat="1" ht="20.25" customHeight="1">
      <c r="A230" s="2" t="s">
        <v>1215</v>
      </c>
      <c r="B230" s="106" t="s">
        <v>2041</v>
      </c>
      <c r="C230" s="22" t="s">
        <v>399</v>
      </c>
      <c r="D230" s="105" t="s">
        <v>836</v>
      </c>
      <c r="E230" s="48"/>
      <c r="F230" s="2" t="s">
        <v>433</v>
      </c>
      <c r="G230" s="2"/>
      <c r="H230" s="46">
        <v>374</v>
      </c>
      <c r="I230" s="46">
        <v>6200</v>
      </c>
      <c r="J230" s="46"/>
      <c r="K230" s="305">
        <f t="shared" si="28"/>
        <v>0</v>
      </c>
      <c r="L230" s="305">
        <f t="shared" si="29"/>
        <v>0</v>
      </c>
      <c r="M230" s="303">
        <f t="shared" si="30"/>
        <v>2318800</v>
      </c>
      <c r="N230" s="304"/>
      <c r="O230" s="106"/>
      <c r="P230" s="2" t="s">
        <v>90</v>
      </c>
      <c r="Q230" s="22" t="s">
        <v>339</v>
      </c>
      <c r="R230" s="2" t="s">
        <v>73</v>
      </c>
      <c r="S230" s="2" t="s">
        <v>213</v>
      </c>
    </row>
    <row r="231" spans="1:19" s="34" customFormat="1" ht="20.25" customHeight="1">
      <c r="A231" s="2" t="s">
        <v>1215</v>
      </c>
      <c r="B231" s="106" t="s">
        <v>2041</v>
      </c>
      <c r="C231" s="22" t="s">
        <v>399</v>
      </c>
      <c r="D231" s="105" t="s">
        <v>529</v>
      </c>
      <c r="E231" s="48"/>
      <c r="F231" s="2" t="s">
        <v>441</v>
      </c>
      <c r="G231" s="2"/>
      <c r="H231" s="46">
        <v>374</v>
      </c>
      <c r="I231" s="46">
        <v>111800</v>
      </c>
      <c r="J231" s="46"/>
      <c r="K231" s="305">
        <f t="shared" si="28"/>
        <v>0</v>
      </c>
      <c r="L231" s="305">
        <f t="shared" si="29"/>
        <v>0</v>
      </c>
      <c r="M231" s="303">
        <f t="shared" si="30"/>
        <v>41813200</v>
      </c>
      <c r="N231" s="304" t="s">
        <v>1623</v>
      </c>
      <c r="O231" s="106" t="s">
        <v>2602</v>
      </c>
      <c r="P231" s="2" t="s">
        <v>90</v>
      </c>
      <c r="Q231" s="22" t="s">
        <v>281</v>
      </c>
      <c r="R231" s="2" t="s">
        <v>70</v>
      </c>
      <c r="S231" s="2"/>
    </row>
    <row r="232" spans="1:19" s="34" customFormat="1" ht="20.25" customHeight="1">
      <c r="A232" s="2" t="s">
        <v>351</v>
      </c>
      <c r="B232" s="21" t="s">
        <v>980</v>
      </c>
      <c r="C232" s="22" t="s">
        <v>352</v>
      </c>
      <c r="D232" s="3" t="s">
        <v>2606</v>
      </c>
      <c r="E232" s="3"/>
      <c r="F232" s="2" t="s">
        <v>353</v>
      </c>
      <c r="G232" s="2"/>
      <c r="H232" s="358">
        <f>270-191</f>
        <v>79</v>
      </c>
      <c r="I232" s="358">
        <v>151491</v>
      </c>
      <c r="J232" s="359"/>
      <c r="K232" s="305">
        <f t="shared" si="28"/>
        <v>0</v>
      </c>
      <c r="L232" s="305">
        <f t="shared" si="29"/>
        <v>0</v>
      </c>
      <c r="M232" s="303">
        <f t="shared" si="30"/>
        <v>11967789</v>
      </c>
      <c r="N232" s="179" t="s">
        <v>1623</v>
      </c>
      <c r="O232" s="21"/>
      <c r="P232" s="22" t="s">
        <v>761</v>
      </c>
      <c r="Q232" s="27" t="s">
        <v>354</v>
      </c>
      <c r="R232" s="22" t="s">
        <v>70</v>
      </c>
      <c r="S232" s="22"/>
    </row>
    <row r="233" spans="1:19" s="34" customFormat="1" ht="20.25" customHeight="1">
      <c r="A233" s="2" t="s">
        <v>110</v>
      </c>
      <c r="B233" s="106" t="s">
        <v>2754</v>
      </c>
      <c r="C233" s="22" t="s">
        <v>64</v>
      </c>
      <c r="D233" s="105" t="s">
        <v>832</v>
      </c>
      <c r="E233" s="48"/>
      <c r="F233" s="2" t="s">
        <v>657</v>
      </c>
      <c r="G233" s="2"/>
      <c r="H233" s="46">
        <v>80</v>
      </c>
      <c r="I233" s="46">
        <v>75656.600000000006</v>
      </c>
      <c r="J233" s="47">
        <v>27</v>
      </c>
      <c r="K233" s="46">
        <v>-2160</v>
      </c>
      <c r="L233" s="48">
        <v>-2.2000000000000002</v>
      </c>
      <c r="M233" s="46">
        <v>-6052527.2000000002</v>
      </c>
      <c r="N233" s="21"/>
      <c r="O233" s="106" t="s">
        <v>2661</v>
      </c>
      <c r="P233" s="2" t="s">
        <v>39</v>
      </c>
      <c r="Q233" s="22" t="s">
        <v>341</v>
      </c>
      <c r="R233" s="2" t="s">
        <v>68</v>
      </c>
      <c r="S233" s="2" t="s">
        <v>152</v>
      </c>
    </row>
    <row r="234" spans="1:19" s="34" customFormat="1" ht="20.25" customHeight="1">
      <c r="A234" s="2" t="s">
        <v>110</v>
      </c>
      <c r="B234" s="106" t="s">
        <v>2659</v>
      </c>
      <c r="C234" s="22" t="s">
        <v>64</v>
      </c>
      <c r="D234" s="105" t="s">
        <v>832</v>
      </c>
      <c r="E234" s="48"/>
      <c r="F234" s="2" t="s">
        <v>82</v>
      </c>
      <c r="G234" s="2"/>
      <c r="H234" s="46">
        <v>6</v>
      </c>
      <c r="I234" s="46">
        <v>13351.6</v>
      </c>
      <c r="J234" s="47">
        <v>0</v>
      </c>
      <c r="K234" s="46">
        <v>0</v>
      </c>
      <c r="L234" s="48">
        <v>0</v>
      </c>
      <c r="M234" s="46">
        <v>-80109.399999999994</v>
      </c>
      <c r="N234" s="21"/>
      <c r="O234" s="106" t="s">
        <v>2662</v>
      </c>
      <c r="P234" s="2" t="s">
        <v>39</v>
      </c>
      <c r="Q234" s="22" t="s">
        <v>336</v>
      </c>
      <c r="R234" s="2" t="s">
        <v>73</v>
      </c>
      <c r="S234" s="2" t="s">
        <v>152</v>
      </c>
    </row>
    <row r="235" spans="1:19" s="34" customFormat="1" ht="20.25" customHeight="1">
      <c r="A235" s="2" t="s">
        <v>110</v>
      </c>
      <c r="B235" s="106" t="s">
        <v>2659</v>
      </c>
      <c r="C235" s="22" t="s">
        <v>64</v>
      </c>
      <c r="D235" s="105" t="s">
        <v>832</v>
      </c>
      <c r="E235" s="48"/>
      <c r="F235" s="2" t="s">
        <v>85</v>
      </c>
      <c r="G235" s="2"/>
      <c r="H235" s="46">
        <v>6</v>
      </c>
      <c r="I235" s="46">
        <v>10611</v>
      </c>
      <c r="J235" s="47">
        <v>0</v>
      </c>
      <c r="K235" s="46">
        <v>0</v>
      </c>
      <c r="L235" s="48">
        <v>0</v>
      </c>
      <c r="M235" s="46">
        <v>-63665.9</v>
      </c>
      <c r="N235" s="21"/>
      <c r="O235" s="106" t="s">
        <v>2662</v>
      </c>
      <c r="P235" s="2" t="s">
        <v>39</v>
      </c>
      <c r="Q235" s="22" t="s">
        <v>336</v>
      </c>
      <c r="R235" s="2" t="s">
        <v>73</v>
      </c>
      <c r="S235" s="2" t="s">
        <v>152</v>
      </c>
    </row>
    <row r="236" spans="1:19" s="34" customFormat="1" ht="20.25" customHeight="1">
      <c r="A236" s="2" t="s">
        <v>110</v>
      </c>
      <c r="B236" s="106" t="s">
        <v>2659</v>
      </c>
      <c r="C236" s="22" t="s">
        <v>64</v>
      </c>
      <c r="D236" s="105" t="s">
        <v>832</v>
      </c>
      <c r="E236" s="48"/>
      <c r="F236" s="2" t="s">
        <v>74</v>
      </c>
      <c r="G236" s="2"/>
      <c r="H236" s="46">
        <v>6</v>
      </c>
      <c r="I236" s="46">
        <v>84325.7</v>
      </c>
      <c r="J236" s="47">
        <v>0</v>
      </c>
      <c r="K236" s="46">
        <v>0</v>
      </c>
      <c r="L236" s="48">
        <v>0</v>
      </c>
      <c r="M236" s="46">
        <v>-505954.1</v>
      </c>
      <c r="N236" s="21"/>
      <c r="O236" s="106" t="s">
        <v>2662</v>
      </c>
      <c r="P236" s="2" t="s">
        <v>39</v>
      </c>
      <c r="Q236" s="22" t="s">
        <v>276</v>
      </c>
      <c r="R236" s="2" t="s">
        <v>73</v>
      </c>
      <c r="S236" s="2" t="s">
        <v>152</v>
      </c>
    </row>
    <row r="237" spans="1:19" s="34" customFormat="1" ht="20.25" customHeight="1">
      <c r="A237" s="2" t="s">
        <v>110</v>
      </c>
      <c r="B237" s="106" t="s">
        <v>2659</v>
      </c>
      <c r="C237" s="22" t="s">
        <v>64</v>
      </c>
      <c r="D237" s="105" t="s">
        <v>832</v>
      </c>
      <c r="E237" s="48"/>
      <c r="F237" s="2" t="s">
        <v>1580</v>
      </c>
      <c r="G237" s="2"/>
      <c r="H237" s="46">
        <v>6</v>
      </c>
      <c r="I237" s="46">
        <v>8081.2</v>
      </c>
      <c r="J237" s="47">
        <v>0</v>
      </c>
      <c r="K237" s="46">
        <v>0</v>
      </c>
      <c r="L237" s="48">
        <v>0</v>
      </c>
      <c r="M237" s="46">
        <v>-48487.3</v>
      </c>
      <c r="N237" s="21"/>
      <c r="O237" s="106" t="s">
        <v>2662</v>
      </c>
      <c r="P237" s="2" t="s">
        <v>39</v>
      </c>
      <c r="Q237" s="22" t="s">
        <v>336</v>
      </c>
      <c r="R237" s="2" t="s">
        <v>73</v>
      </c>
      <c r="S237" s="2" t="s">
        <v>152</v>
      </c>
    </row>
    <row r="238" spans="1:19" s="34" customFormat="1" ht="20.25" customHeight="1">
      <c r="A238" s="2" t="s">
        <v>110</v>
      </c>
      <c r="B238" s="106" t="s">
        <v>2659</v>
      </c>
      <c r="C238" s="22" t="s">
        <v>64</v>
      </c>
      <c r="D238" s="105" t="s">
        <v>832</v>
      </c>
      <c r="E238" s="48"/>
      <c r="F238" s="2" t="s">
        <v>81</v>
      </c>
      <c r="G238" s="2"/>
      <c r="H238" s="46">
        <v>6</v>
      </c>
      <c r="I238" s="46">
        <v>5832.5</v>
      </c>
      <c r="J238" s="47">
        <v>0</v>
      </c>
      <c r="K238" s="46">
        <v>0</v>
      </c>
      <c r="L238" s="48">
        <v>0</v>
      </c>
      <c r="M238" s="46">
        <v>-34995.199999999997</v>
      </c>
      <c r="N238" s="21"/>
      <c r="O238" s="106" t="s">
        <v>2662</v>
      </c>
      <c r="P238" s="2" t="s">
        <v>39</v>
      </c>
      <c r="Q238" s="22" t="s">
        <v>336</v>
      </c>
      <c r="R238" s="2" t="s">
        <v>73</v>
      </c>
      <c r="S238" s="2" t="s">
        <v>152</v>
      </c>
    </row>
    <row r="239" spans="1:19" s="34" customFormat="1" ht="20.25" customHeight="1">
      <c r="A239" s="2" t="s">
        <v>110</v>
      </c>
      <c r="B239" s="106" t="s">
        <v>2659</v>
      </c>
      <c r="C239" s="22" t="s">
        <v>64</v>
      </c>
      <c r="D239" s="105" t="s">
        <v>832</v>
      </c>
      <c r="E239" s="48"/>
      <c r="F239" s="2" t="s">
        <v>2713</v>
      </c>
      <c r="G239" s="2"/>
      <c r="H239" s="46">
        <v>6</v>
      </c>
      <c r="I239" s="46">
        <v>12438</v>
      </c>
      <c r="J239" s="47">
        <v>0</v>
      </c>
      <c r="K239" s="46">
        <v>0</v>
      </c>
      <c r="L239" s="48">
        <v>0</v>
      </c>
      <c r="M239" s="46">
        <v>-74628.2</v>
      </c>
      <c r="N239" s="21"/>
      <c r="O239" s="106" t="s">
        <v>2662</v>
      </c>
      <c r="P239" s="2" t="s">
        <v>39</v>
      </c>
      <c r="Q239" s="22" t="s">
        <v>336</v>
      </c>
      <c r="R239" s="2" t="s">
        <v>73</v>
      </c>
      <c r="S239" s="2" t="s">
        <v>152</v>
      </c>
    </row>
    <row r="240" spans="1:19" s="34" customFormat="1" ht="20.25" customHeight="1">
      <c r="A240" s="2" t="s">
        <v>110</v>
      </c>
      <c r="B240" s="106" t="s">
        <v>2659</v>
      </c>
      <c r="C240" s="22" t="s">
        <v>64</v>
      </c>
      <c r="D240" s="105" t="s">
        <v>832</v>
      </c>
      <c r="E240" s="48"/>
      <c r="F240" s="2" t="s">
        <v>337</v>
      </c>
      <c r="G240" s="2"/>
      <c r="H240" s="46">
        <v>60</v>
      </c>
      <c r="I240" s="46">
        <v>19800</v>
      </c>
      <c r="J240" s="47">
        <v>0</v>
      </c>
      <c r="K240" s="46">
        <v>0</v>
      </c>
      <c r="L240" s="48">
        <v>0</v>
      </c>
      <c r="M240" s="46">
        <v>1188000</v>
      </c>
      <c r="N240" s="21"/>
      <c r="O240" s="106" t="s">
        <v>11</v>
      </c>
      <c r="P240" s="2" t="s">
        <v>39</v>
      </c>
      <c r="Q240" s="22" t="s">
        <v>336</v>
      </c>
      <c r="R240" s="2" t="s">
        <v>73</v>
      </c>
      <c r="S240" s="2" t="s">
        <v>152</v>
      </c>
    </row>
    <row r="241" spans="1:22" s="34" customFormat="1" ht="20.25" customHeight="1">
      <c r="A241" s="2" t="s">
        <v>110</v>
      </c>
      <c r="B241" s="106" t="s">
        <v>2659</v>
      </c>
      <c r="C241" s="22" t="s">
        <v>64</v>
      </c>
      <c r="D241" s="105" t="s">
        <v>832</v>
      </c>
      <c r="E241" s="48"/>
      <c r="F241" s="2" t="s">
        <v>1379</v>
      </c>
      <c r="G241" s="2"/>
      <c r="H241" s="46">
        <v>53</v>
      </c>
      <c r="I241" s="46">
        <v>160527.20000000001</v>
      </c>
      <c r="J241" s="47">
        <v>0</v>
      </c>
      <c r="K241" s="46">
        <v>0</v>
      </c>
      <c r="L241" s="48">
        <v>0</v>
      </c>
      <c r="M241" s="46">
        <v>-8507942.5</v>
      </c>
      <c r="N241" s="21"/>
      <c r="O241" s="106" t="s">
        <v>2664</v>
      </c>
      <c r="P241" s="2" t="s">
        <v>39</v>
      </c>
      <c r="Q241" s="22" t="s">
        <v>585</v>
      </c>
      <c r="R241" s="2" t="s">
        <v>73</v>
      </c>
      <c r="S241" s="2" t="s">
        <v>152</v>
      </c>
    </row>
    <row r="242" spans="1:22" s="34" customFormat="1" ht="20.25" customHeight="1">
      <c r="A242" s="2" t="s">
        <v>110</v>
      </c>
      <c r="B242" s="106" t="s">
        <v>2659</v>
      </c>
      <c r="C242" s="22" t="s">
        <v>64</v>
      </c>
      <c r="D242" s="105" t="s">
        <v>832</v>
      </c>
      <c r="E242" s="48"/>
      <c r="F242" s="2" t="s">
        <v>2715</v>
      </c>
      <c r="G242" s="2"/>
      <c r="H242" s="46">
        <v>53</v>
      </c>
      <c r="I242" s="46">
        <v>12210.1</v>
      </c>
      <c r="J242" s="47">
        <v>0</v>
      </c>
      <c r="K242" s="46">
        <v>0</v>
      </c>
      <c r="L242" s="48">
        <v>0</v>
      </c>
      <c r="M242" s="46">
        <v>-647136.6</v>
      </c>
      <c r="N242" s="21"/>
      <c r="O242" s="106" t="s">
        <v>2664</v>
      </c>
      <c r="P242" s="2" t="s">
        <v>39</v>
      </c>
      <c r="Q242" s="22" t="s">
        <v>336</v>
      </c>
      <c r="R242" s="2" t="s">
        <v>73</v>
      </c>
      <c r="S242" s="2" t="s">
        <v>152</v>
      </c>
    </row>
    <row r="243" spans="1:22" s="34" customFormat="1" ht="20.25" customHeight="1">
      <c r="A243" s="2" t="s">
        <v>110</v>
      </c>
      <c r="B243" s="106" t="s">
        <v>2659</v>
      </c>
      <c r="C243" s="22" t="s">
        <v>64</v>
      </c>
      <c r="D243" s="105" t="s">
        <v>832</v>
      </c>
      <c r="E243" s="48"/>
      <c r="F243" s="2" t="s">
        <v>2716</v>
      </c>
      <c r="G243" s="2"/>
      <c r="H243" s="46">
        <v>53</v>
      </c>
      <c r="I243" s="46">
        <v>28729.7</v>
      </c>
      <c r="J243" s="47">
        <v>0</v>
      </c>
      <c r="K243" s="46">
        <v>0</v>
      </c>
      <c r="L243" s="48">
        <v>0</v>
      </c>
      <c r="M243" s="46">
        <v>-1522674.3</v>
      </c>
      <c r="N243" s="21"/>
      <c r="O243" s="106" t="s">
        <v>2664</v>
      </c>
      <c r="P243" s="2" t="s">
        <v>39</v>
      </c>
      <c r="Q243" s="22" t="s">
        <v>336</v>
      </c>
      <c r="R243" s="2" t="s">
        <v>73</v>
      </c>
      <c r="S243" s="2" t="s">
        <v>152</v>
      </c>
    </row>
    <row r="244" spans="1:22" s="34" customFormat="1" ht="20.25" customHeight="1">
      <c r="A244" s="2" t="s">
        <v>110</v>
      </c>
      <c r="B244" s="106" t="s">
        <v>2659</v>
      </c>
      <c r="C244" s="22" t="s">
        <v>64</v>
      </c>
      <c r="D244" s="105" t="s">
        <v>832</v>
      </c>
      <c r="E244" s="48"/>
      <c r="F244" s="2" t="s">
        <v>1040</v>
      </c>
      <c r="G244" s="2"/>
      <c r="H244" s="46">
        <v>53</v>
      </c>
      <c r="I244" s="46">
        <v>114679.4</v>
      </c>
      <c r="J244" s="47">
        <v>0</v>
      </c>
      <c r="K244" s="46">
        <v>0</v>
      </c>
      <c r="L244" s="48">
        <v>0</v>
      </c>
      <c r="M244" s="46">
        <v>-6078008.2000000002</v>
      </c>
      <c r="N244" s="21"/>
      <c r="O244" s="106" t="s">
        <v>2664</v>
      </c>
      <c r="P244" s="2" t="s">
        <v>39</v>
      </c>
      <c r="Q244" s="22" t="s">
        <v>336</v>
      </c>
      <c r="R244" s="2" t="s">
        <v>73</v>
      </c>
      <c r="S244" s="2" t="s">
        <v>152</v>
      </c>
    </row>
    <row r="245" spans="1:22" s="34" customFormat="1" ht="20.25" customHeight="1">
      <c r="A245" s="2" t="s">
        <v>110</v>
      </c>
      <c r="B245" s="106" t="s">
        <v>2659</v>
      </c>
      <c r="C245" s="22" t="s">
        <v>64</v>
      </c>
      <c r="D245" s="105" t="s">
        <v>832</v>
      </c>
      <c r="E245" s="48"/>
      <c r="F245" s="2" t="s">
        <v>561</v>
      </c>
      <c r="G245" s="2"/>
      <c r="H245" s="46">
        <v>53</v>
      </c>
      <c r="I245" s="46">
        <v>2633.6</v>
      </c>
      <c r="J245" s="47">
        <v>0</v>
      </c>
      <c r="K245" s="46">
        <v>0</v>
      </c>
      <c r="L245" s="48">
        <v>0</v>
      </c>
      <c r="M245" s="46">
        <v>-139578.5</v>
      </c>
      <c r="N245" s="21"/>
      <c r="O245" s="106" t="s">
        <v>2664</v>
      </c>
      <c r="P245" s="2" t="s">
        <v>39</v>
      </c>
      <c r="Q245" s="22" t="s">
        <v>336</v>
      </c>
      <c r="R245" s="2" t="s">
        <v>73</v>
      </c>
      <c r="S245" s="2" t="s">
        <v>152</v>
      </c>
    </row>
    <row r="246" spans="1:22" s="34" customFormat="1" ht="20.25" customHeight="1">
      <c r="A246" s="2" t="s">
        <v>110</v>
      </c>
      <c r="B246" s="106" t="s">
        <v>2659</v>
      </c>
      <c r="C246" s="22" t="s">
        <v>64</v>
      </c>
      <c r="D246" s="105" t="s">
        <v>832</v>
      </c>
      <c r="E246" s="48"/>
      <c r="F246" s="2" t="s">
        <v>65</v>
      </c>
      <c r="G246" s="2"/>
      <c r="H246" s="46">
        <v>53</v>
      </c>
      <c r="I246" s="46">
        <v>160318.20000000001</v>
      </c>
      <c r="J246" s="47">
        <v>29.3</v>
      </c>
      <c r="K246" s="46">
        <v>-1552.9</v>
      </c>
      <c r="L246" s="48">
        <v>-1.6</v>
      </c>
      <c r="M246" s="46">
        <v>-8545767.9000000004</v>
      </c>
      <c r="N246" s="21"/>
      <c r="O246" s="106" t="s">
        <v>2669</v>
      </c>
      <c r="P246" s="2" t="s">
        <v>39</v>
      </c>
      <c r="Q246" s="22" t="s">
        <v>343</v>
      </c>
      <c r="R246" s="2" t="s">
        <v>60</v>
      </c>
      <c r="S246" s="2" t="s">
        <v>152</v>
      </c>
    </row>
    <row r="247" spans="1:22" s="34" customFormat="1" ht="20.25" customHeight="1">
      <c r="A247" s="2" t="s">
        <v>110</v>
      </c>
      <c r="B247" s="106" t="s">
        <v>2659</v>
      </c>
      <c r="C247" s="22" t="s">
        <v>64</v>
      </c>
      <c r="D247" s="105" t="s">
        <v>832</v>
      </c>
      <c r="E247" s="48"/>
      <c r="F247" s="2" t="s">
        <v>426</v>
      </c>
      <c r="G247" s="2"/>
      <c r="H247" s="46">
        <v>53</v>
      </c>
      <c r="I247" s="46">
        <v>188856.5</v>
      </c>
      <c r="J247" s="47">
        <v>0</v>
      </c>
      <c r="K247" s="46">
        <v>0</v>
      </c>
      <c r="L247" s="48">
        <v>0</v>
      </c>
      <c r="M247" s="46">
        <v>-10067004.1</v>
      </c>
      <c r="N247" s="21"/>
      <c r="O247" s="106" t="s">
        <v>2669</v>
      </c>
      <c r="P247" s="2" t="s">
        <v>39</v>
      </c>
      <c r="Q247" s="22" t="s">
        <v>354</v>
      </c>
      <c r="R247" s="2" t="s">
        <v>70</v>
      </c>
      <c r="S247" s="2" t="s">
        <v>152</v>
      </c>
    </row>
    <row r="248" spans="1:22" s="34" customFormat="1" ht="20.25" customHeight="1">
      <c r="A248" s="2" t="s">
        <v>110</v>
      </c>
      <c r="B248" s="106" t="s">
        <v>2659</v>
      </c>
      <c r="C248" s="22" t="s">
        <v>64</v>
      </c>
      <c r="D248" s="105" t="s">
        <v>832</v>
      </c>
      <c r="E248" s="48"/>
      <c r="F248" s="2" t="s">
        <v>880</v>
      </c>
      <c r="G248" s="2"/>
      <c r="H248" s="46">
        <v>53</v>
      </c>
      <c r="I248" s="46">
        <v>3021.7</v>
      </c>
      <c r="J248" s="47">
        <v>0</v>
      </c>
      <c r="K248" s="46">
        <v>0</v>
      </c>
      <c r="L248" s="48">
        <v>0</v>
      </c>
      <c r="M248" s="46">
        <v>-161072.1</v>
      </c>
      <c r="N248" s="21"/>
      <c r="O248" s="106" t="s">
        <v>2669</v>
      </c>
      <c r="P248" s="2" t="s">
        <v>39</v>
      </c>
      <c r="Q248" s="22" t="s">
        <v>336</v>
      </c>
      <c r="R248" s="2" t="s">
        <v>73</v>
      </c>
      <c r="S248" s="2" t="s">
        <v>152</v>
      </c>
    </row>
    <row r="249" spans="1:22" s="33" customFormat="1" ht="20.25" customHeight="1">
      <c r="A249" s="304" t="s">
        <v>235</v>
      </c>
      <c r="B249" s="326" t="s">
        <v>927</v>
      </c>
      <c r="C249" s="304" t="s">
        <v>371</v>
      </c>
      <c r="D249" s="325" t="s">
        <v>836</v>
      </c>
      <c r="E249" s="304"/>
      <c r="F249" s="304" t="s">
        <v>512</v>
      </c>
      <c r="G249" s="326"/>
      <c r="H249" s="305">
        <f>609-556</f>
        <v>53</v>
      </c>
      <c r="I249" s="305">
        <v>32865</v>
      </c>
      <c r="J249" s="303">
        <v>12</v>
      </c>
      <c r="K249" s="305">
        <f t="shared" ref="K249:L252" si="31">IFERROR(J249/10,"0")</f>
        <v>1.2</v>
      </c>
      <c r="L249" s="305">
        <f t="shared" si="31"/>
        <v>0.12</v>
      </c>
      <c r="M249" s="303">
        <f>I249*H249</f>
        <v>1741845</v>
      </c>
      <c r="N249" s="304" t="s">
        <v>61</v>
      </c>
      <c r="O249" s="304"/>
      <c r="P249" s="304" t="s">
        <v>35</v>
      </c>
      <c r="Q249" s="304" t="s">
        <v>270</v>
      </c>
      <c r="R249" s="304" t="s">
        <v>60</v>
      </c>
      <c r="S249" s="304" t="s">
        <v>213</v>
      </c>
    </row>
    <row r="250" spans="1:22" s="33" customFormat="1" ht="20.25" customHeight="1">
      <c r="A250" s="304" t="s">
        <v>235</v>
      </c>
      <c r="B250" s="326" t="s">
        <v>927</v>
      </c>
      <c r="C250" s="304" t="s">
        <v>371</v>
      </c>
      <c r="D250" s="325" t="s">
        <v>836</v>
      </c>
      <c r="E250" s="304"/>
      <c r="F250" s="304" t="s">
        <v>513</v>
      </c>
      <c r="G250" s="326"/>
      <c r="H250" s="305">
        <f>609-556</f>
        <v>53</v>
      </c>
      <c r="I250" s="305">
        <v>57706</v>
      </c>
      <c r="J250" s="303">
        <v>16</v>
      </c>
      <c r="K250" s="305">
        <f t="shared" si="31"/>
        <v>1.6</v>
      </c>
      <c r="L250" s="305">
        <f t="shared" si="31"/>
        <v>0.16</v>
      </c>
      <c r="M250" s="303">
        <f>I250*H250</f>
        <v>3058418</v>
      </c>
      <c r="N250" s="304" t="s">
        <v>61</v>
      </c>
      <c r="O250" s="304"/>
      <c r="P250" s="304" t="s">
        <v>35</v>
      </c>
      <c r="Q250" s="304" t="s">
        <v>270</v>
      </c>
      <c r="R250" s="304" t="s">
        <v>60</v>
      </c>
      <c r="S250" s="304" t="s">
        <v>213</v>
      </c>
    </row>
    <row r="251" spans="1:22" s="34" customFormat="1" ht="20.25" customHeight="1">
      <c r="A251" s="304" t="s">
        <v>235</v>
      </c>
      <c r="B251" s="326" t="s">
        <v>1332</v>
      </c>
      <c r="C251" s="304" t="s">
        <v>371</v>
      </c>
      <c r="D251" s="325" t="s">
        <v>836</v>
      </c>
      <c r="E251" s="304"/>
      <c r="F251" s="304" t="s">
        <v>512</v>
      </c>
      <c r="G251" s="362"/>
      <c r="H251" s="362">
        <v>19</v>
      </c>
      <c r="I251" s="305">
        <v>47340</v>
      </c>
      <c r="J251" s="303">
        <v>12</v>
      </c>
      <c r="K251" s="305">
        <f t="shared" si="31"/>
        <v>1.2</v>
      </c>
      <c r="L251" s="305">
        <f t="shared" si="31"/>
        <v>0.12</v>
      </c>
      <c r="M251" s="303">
        <f>I251*H251</f>
        <v>899460</v>
      </c>
      <c r="N251" s="304" t="s">
        <v>61</v>
      </c>
      <c r="O251" s="304"/>
      <c r="P251" s="304" t="s">
        <v>35</v>
      </c>
      <c r="Q251" s="304" t="s">
        <v>270</v>
      </c>
      <c r="R251" s="304" t="s">
        <v>60</v>
      </c>
      <c r="S251" s="304" t="s">
        <v>213</v>
      </c>
    </row>
    <row r="252" spans="1:22" s="34" customFormat="1" ht="20.25" customHeight="1">
      <c r="A252" s="179" t="s">
        <v>1868</v>
      </c>
      <c r="B252" s="202" t="s">
        <v>1869</v>
      </c>
      <c r="C252" s="144" t="s">
        <v>1626</v>
      </c>
      <c r="D252" s="243" t="s">
        <v>1870</v>
      </c>
      <c r="E252" s="243"/>
      <c r="F252" s="244" t="s">
        <v>1871</v>
      </c>
      <c r="G252" s="244"/>
      <c r="H252" s="245">
        <v>374</v>
      </c>
      <c r="I252" s="245">
        <v>111800</v>
      </c>
      <c r="J252" s="246"/>
      <c r="K252" s="246"/>
      <c r="L252" s="141">
        <f t="shared" si="31"/>
        <v>0</v>
      </c>
      <c r="M252" s="247">
        <f>H252*I252</f>
        <v>41813200</v>
      </c>
      <c r="N252" s="179" t="s">
        <v>1843</v>
      </c>
      <c r="O252" s="248" t="s">
        <v>2260</v>
      </c>
      <c r="P252" s="246" t="s">
        <v>1232</v>
      </c>
      <c r="Q252" s="248" t="s">
        <v>1228</v>
      </c>
      <c r="R252" s="246" t="s">
        <v>1548</v>
      </c>
      <c r="S252" s="246"/>
    </row>
    <row r="253" spans="1:22" s="122" customFormat="1" ht="20.25" customHeight="1">
      <c r="A253" s="289" t="s">
        <v>235</v>
      </c>
      <c r="B253" s="298" t="s">
        <v>2922</v>
      </c>
      <c r="C253" s="289" t="s">
        <v>371</v>
      </c>
      <c r="D253" s="299" t="s">
        <v>836</v>
      </c>
      <c r="E253" s="298"/>
      <c r="F253" s="289" t="s">
        <v>512</v>
      </c>
      <c r="G253" s="298"/>
      <c r="H253" s="297">
        <v>1668</v>
      </c>
      <c r="I253" s="297">
        <v>47340</v>
      </c>
      <c r="J253" s="300">
        <v>11.8</v>
      </c>
      <c r="K253" s="297">
        <f>IFERROR(J253*H253,"0")</f>
        <v>19682.400000000001</v>
      </c>
      <c r="L253" s="384">
        <f>IFERROR(K253/1000,"0")</f>
        <v>19.682400000000001</v>
      </c>
      <c r="M253" s="300">
        <f>I253*H253</f>
        <v>78963120</v>
      </c>
      <c r="N253" s="289"/>
      <c r="O253" s="289" t="s">
        <v>2775</v>
      </c>
      <c r="P253" s="289" t="s">
        <v>483</v>
      </c>
      <c r="Q253" s="289" t="s">
        <v>270</v>
      </c>
      <c r="R253" s="289" t="s">
        <v>60</v>
      </c>
      <c r="S253" s="289" t="s">
        <v>213</v>
      </c>
      <c r="T253" s="122" t="s">
        <v>1649</v>
      </c>
      <c r="U253" s="122" t="s">
        <v>1650</v>
      </c>
      <c r="V253" s="237"/>
    </row>
    <row r="254" spans="1:22" s="33" customFormat="1" ht="20.25" customHeight="1">
      <c r="A254" s="289" t="s">
        <v>110</v>
      </c>
      <c r="B254" s="298" t="s">
        <v>1992</v>
      </c>
      <c r="C254" s="289" t="s">
        <v>912</v>
      </c>
      <c r="D254" s="299" t="s">
        <v>836</v>
      </c>
      <c r="E254" s="385"/>
      <c r="F254" s="289" t="s">
        <v>65</v>
      </c>
      <c r="G254" s="298"/>
      <c r="H254" s="386">
        <f>823-638</f>
        <v>185</v>
      </c>
      <c r="I254" s="297">
        <v>165700</v>
      </c>
      <c r="J254" s="300">
        <v>29</v>
      </c>
      <c r="K254" s="297">
        <f>IFERROR(J254*H254,"0")</f>
        <v>5365</v>
      </c>
      <c r="L254" s="384">
        <f>IFERROR(K254/1000,"0")</f>
        <v>5.3650000000000002</v>
      </c>
      <c r="M254" s="300">
        <f>I254*H254</f>
        <v>30654500</v>
      </c>
      <c r="N254" s="289"/>
      <c r="O254" s="289"/>
      <c r="P254" s="289" t="s">
        <v>372</v>
      </c>
      <c r="Q254" s="289" t="s">
        <v>343</v>
      </c>
      <c r="R254" s="289" t="s">
        <v>60</v>
      </c>
      <c r="S254" s="289" t="s">
        <v>66</v>
      </c>
    </row>
    <row r="255" spans="1:22" ht="20.25" customHeight="1">
      <c r="A255" s="519" t="s">
        <v>3366</v>
      </c>
      <c r="B255" s="80"/>
      <c r="C255" s="81"/>
      <c r="D255" s="228"/>
      <c r="E255" s="228"/>
      <c r="F255" s="228"/>
      <c r="G255" s="520"/>
      <c r="H255" s="502"/>
      <c r="I255" s="228"/>
      <c r="J255" s="521"/>
      <c r="K255" s="502"/>
      <c r="L255" s="519" t="s">
        <v>3365</v>
      </c>
      <c r="M255" s="522">
        <f>SUM(M203:M254)</f>
        <v>684772665.49999988</v>
      </c>
      <c r="N255" s="82"/>
      <c r="O255" s="80"/>
      <c r="P255" s="228"/>
      <c r="Q255" s="81"/>
      <c r="R255" s="79"/>
      <c r="S255" s="228"/>
    </row>
    <row r="256" spans="1:22" s="34" customFormat="1" ht="20.25" customHeight="1">
      <c r="A256" s="179" t="s">
        <v>2175</v>
      </c>
      <c r="B256" s="202" t="s">
        <v>2176</v>
      </c>
      <c r="C256" s="144" t="s">
        <v>64</v>
      </c>
      <c r="D256" s="287" t="s">
        <v>836</v>
      </c>
      <c r="E256" s="203"/>
      <c r="F256" s="357" t="s">
        <v>342</v>
      </c>
      <c r="G256" s="357"/>
      <c r="H256" s="204">
        <v>256</v>
      </c>
      <c r="I256" s="204">
        <v>127500</v>
      </c>
      <c r="J256" s="144">
        <v>27</v>
      </c>
      <c r="K256" s="305">
        <f t="shared" ref="K256:K284" si="32">IFERROR(J256*H256,"0")</f>
        <v>6912</v>
      </c>
      <c r="L256" s="381">
        <f t="shared" ref="L256:L284" si="33">IFERROR(K256/1000,"0")</f>
        <v>6.9119999999999999</v>
      </c>
      <c r="M256" s="303">
        <f t="shared" ref="M256:M284" si="34">I256*H256</f>
        <v>32640000</v>
      </c>
      <c r="N256" s="357"/>
      <c r="O256" s="198"/>
      <c r="P256" s="144" t="s">
        <v>284</v>
      </c>
      <c r="Q256" s="198" t="s">
        <v>343</v>
      </c>
      <c r="R256" s="144" t="s">
        <v>60</v>
      </c>
      <c r="S256" s="144" t="s">
        <v>35</v>
      </c>
    </row>
    <row r="257" spans="1:20" s="34" customFormat="1" ht="20.25" customHeight="1">
      <c r="A257" s="179" t="s">
        <v>2175</v>
      </c>
      <c r="B257" s="202" t="s">
        <v>2176</v>
      </c>
      <c r="C257" s="144" t="s">
        <v>64</v>
      </c>
      <c r="D257" s="287" t="s">
        <v>836</v>
      </c>
      <c r="E257" s="203"/>
      <c r="F257" s="179" t="s">
        <v>2177</v>
      </c>
      <c r="G257" s="179"/>
      <c r="H257" s="204">
        <v>256</v>
      </c>
      <c r="I257" s="204">
        <v>429900</v>
      </c>
      <c r="J257" s="144"/>
      <c r="K257" s="305">
        <f t="shared" si="32"/>
        <v>0</v>
      </c>
      <c r="L257" s="381">
        <f t="shared" si="33"/>
        <v>0</v>
      </c>
      <c r="M257" s="303">
        <f t="shared" si="34"/>
        <v>110054400</v>
      </c>
      <c r="N257" s="179"/>
      <c r="O257" s="198"/>
      <c r="P257" s="144" t="s">
        <v>284</v>
      </c>
      <c r="Q257" s="198" t="s">
        <v>2178</v>
      </c>
      <c r="R257" s="144" t="s">
        <v>73</v>
      </c>
      <c r="S257" s="144" t="s">
        <v>35</v>
      </c>
    </row>
    <row r="258" spans="1:20" s="34" customFormat="1" ht="20.25" customHeight="1">
      <c r="A258" s="304" t="s">
        <v>623</v>
      </c>
      <c r="B258" s="326" t="s">
        <v>1924</v>
      </c>
      <c r="C258" s="304" t="s">
        <v>371</v>
      </c>
      <c r="D258" s="287" t="s">
        <v>836</v>
      </c>
      <c r="E258" s="363"/>
      <c r="F258" s="304" t="s">
        <v>78</v>
      </c>
      <c r="G258" s="326" t="s">
        <v>58</v>
      </c>
      <c r="H258" s="305">
        <v>472</v>
      </c>
      <c r="I258" s="364">
        <v>9113</v>
      </c>
      <c r="J258" s="361"/>
      <c r="K258" s="305">
        <f t="shared" si="32"/>
        <v>0</v>
      </c>
      <c r="L258" s="381">
        <f t="shared" si="33"/>
        <v>0</v>
      </c>
      <c r="M258" s="303">
        <f t="shared" si="34"/>
        <v>4301336</v>
      </c>
      <c r="N258" s="304"/>
      <c r="O258" s="304"/>
      <c r="P258" s="304" t="s">
        <v>483</v>
      </c>
      <c r="Q258" s="304" t="s">
        <v>336</v>
      </c>
      <c r="R258" s="304" t="s">
        <v>73</v>
      </c>
      <c r="S258" s="304" t="s">
        <v>213</v>
      </c>
      <c r="T258" s="89"/>
    </row>
    <row r="259" spans="1:20" s="34" customFormat="1" ht="20.25" customHeight="1">
      <c r="A259" s="304" t="s">
        <v>623</v>
      </c>
      <c r="B259" s="326" t="s">
        <v>1924</v>
      </c>
      <c r="C259" s="304" t="s">
        <v>371</v>
      </c>
      <c r="D259" s="287" t="s">
        <v>836</v>
      </c>
      <c r="E259" s="363"/>
      <c r="F259" s="304" t="s">
        <v>442</v>
      </c>
      <c r="G259" s="326" t="s">
        <v>58</v>
      </c>
      <c r="H259" s="305">
        <v>472</v>
      </c>
      <c r="I259" s="364">
        <v>789</v>
      </c>
      <c r="J259" s="361"/>
      <c r="K259" s="305">
        <f t="shared" si="32"/>
        <v>0</v>
      </c>
      <c r="L259" s="381">
        <f t="shared" si="33"/>
        <v>0</v>
      </c>
      <c r="M259" s="303">
        <f t="shared" si="34"/>
        <v>372408</v>
      </c>
      <c r="N259" s="304"/>
      <c r="O259" s="304"/>
      <c r="P259" s="304" t="s">
        <v>483</v>
      </c>
      <c r="Q259" s="304" t="s">
        <v>336</v>
      </c>
      <c r="R259" s="304" t="s">
        <v>73</v>
      </c>
      <c r="S259" s="304" t="s">
        <v>213</v>
      </c>
      <c r="T259" s="89"/>
    </row>
    <row r="260" spans="1:20" s="34" customFormat="1" ht="20.25" customHeight="1">
      <c r="A260" s="304" t="s">
        <v>623</v>
      </c>
      <c r="B260" s="326" t="s">
        <v>1924</v>
      </c>
      <c r="C260" s="304" t="s">
        <v>371</v>
      </c>
      <c r="D260" s="287" t="s">
        <v>836</v>
      </c>
      <c r="E260" s="326"/>
      <c r="F260" s="304" t="s">
        <v>81</v>
      </c>
      <c r="G260" s="326" t="s">
        <v>58</v>
      </c>
      <c r="H260" s="305">
        <v>472</v>
      </c>
      <c r="I260" s="305">
        <v>5523</v>
      </c>
      <c r="J260" s="329"/>
      <c r="K260" s="305">
        <f t="shared" si="32"/>
        <v>0</v>
      </c>
      <c r="L260" s="381">
        <f t="shared" si="33"/>
        <v>0</v>
      </c>
      <c r="M260" s="303">
        <f t="shared" si="34"/>
        <v>2606856</v>
      </c>
      <c r="N260" s="304"/>
      <c r="O260" s="304"/>
      <c r="P260" s="304" t="s">
        <v>483</v>
      </c>
      <c r="Q260" s="304" t="s">
        <v>336</v>
      </c>
      <c r="R260" s="304" t="s">
        <v>73</v>
      </c>
      <c r="S260" s="304" t="s">
        <v>213</v>
      </c>
      <c r="T260" s="89"/>
    </row>
    <row r="261" spans="1:20" s="34" customFormat="1" ht="20.25" customHeight="1">
      <c r="A261" s="304" t="s">
        <v>623</v>
      </c>
      <c r="B261" s="326" t="s">
        <v>1924</v>
      </c>
      <c r="C261" s="304" t="s">
        <v>371</v>
      </c>
      <c r="D261" s="287" t="s">
        <v>836</v>
      </c>
      <c r="E261" s="326"/>
      <c r="F261" s="304" t="s">
        <v>84</v>
      </c>
      <c r="G261" s="326" t="s">
        <v>58</v>
      </c>
      <c r="H261" s="305">
        <v>472</v>
      </c>
      <c r="I261" s="305">
        <v>7575</v>
      </c>
      <c r="J261" s="303"/>
      <c r="K261" s="305">
        <f t="shared" si="32"/>
        <v>0</v>
      </c>
      <c r="L261" s="381">
        <f t="shared" si="33"/>
        <v>0</v>
      </c>
      <c r="M261" s="303">
        <f t="shared" si="34"/>
        <v>3575400</v>
      </c>
      <c r="N261" s="304"/>
      <c r="O261" s="304"/>
      <c r="P261" s="304" t="s">
        <v>483</v>
      </c>
      <c r="Q261" s="304" t="s">
        <v>336</v>
      </c>
      <c r="R261" s="304" t="s">
        <v>73</v>
      </c>
      <c r="S261" s="304" t="s">
        <v>213</v>
      </c>
      <c r="T261" s="89"/>
    </row>
    <row r="262" spans="1:20" s="34" customFormat="1" ht="20.25" customHeight="1">
      <c r="A262" s="304" t="s">
        <v>235</v>
      </c>
      <c r="B262" s="326" t="s">
        <v>1050</v>
      </c>
      <c r="C262" s="304" t="s">
        <v>371</v>
      </c>
      <c r="D262" s="287" t="s">
        <v>495</v>
      </c>
      <c r="E262" s="326"/>
      <c r="F262" s="304" t="s">
        <v>649</v>
      </c>
      <c r="G262" s="326"/>
      <c r="H262" s="305">
        <v>114</v>
      </c>
      <c r="I262" s="305">
        <v>88000</v>
      </c>
      <c r="J262" s="303">
        <v>15</v>
      </c>
      <c r="K262" s="305">
        <f t="shared" si="32"/>
        <v>1710</v>
      </c>
      <c r="L262" s="381">
        <f t="shared" si="33"/>
        <v>1.71</v>
      </c>
      <c r="M262" s="303">
        <f t="shared" si="34"/>
        <v>10032000</v>
      </c>
      <c r="N262" s="304" t="s">
        <v>61</v>
      </c>
      <c r="O262" s="304"/>
      <c r="P262" s="304" t="s">
        <v>483</v>
      </c>
      <c r="Q262" s="304" t="s">
        <v>357</v>
      </c>
      <c r="R262" s="304" t="s">
        <v>60</v>
      </c>
      <c r="S262" s="304" t="s">
        <v>213</v>
      </c>
    </row>
    <row r="263" spans="1:20" s="1" customFormat="1" ht="20.25" customHeight="1">
      <c r="A263" s="304" t="s">
        <v>436</v>
      </c>
      <c r="B263" s="326" t="s">
        <v>2107</v>
      </c>
      <c r="C263" s="304" t="s">
        <v>371</v>
      </c>
      <c r="D263" s="398" t="s">
        <v>833</v>
      </c>
      <c r="E263" s="326"/>
      <c r="F263" s="304" t="s">
        <v>431</v>
      </c>
      <c r="G263" s="326"/>
      <c r="H263" s="327">
        <v>687</v>
      </c>
      <c r="I263" s="305">
        <v>51068</v>
      </c>
      <c r="J263" s="303"/>
      <c r="K263" s="305">
        <f t="shared" si="32"/>
        <v>0</v>
      </c>
      <c r="L263" s="381">
        <f t="shared" si="33"/>
        <v>0</v>
      </c>
      <c r="M263" s="303">
        <f t="shared" si="34"/>
        <v>35083716</v>
      </c>
      <c r="N263" s="304"/>
      <c r="O263" s="304"/>
      <c r="P263" s="304" t="s">
        <v>483</v>
      </c>
      <c r="Q263" s="304" t="s">
        <v>278</v>
      </c>
      <c r="R263" s="304" t="s">
        <v>73</v>
      </c>
      <c r="S263" s="304" t="s">
        <v>213</v>
      </c>
    </row>
    <row r="264" spans="1:20" s="34" customFormat="1" ht="20.25" customHeight="1">
      <c r="A264" s="304" t="s">
        <v>864</v>
      </c>
      <c r="B264" s="326" t="s">
        <v>468</v>
      </c>
      <c r="C264" s="304" t="s">
        <v>371</v>
      </c>
      <c r="D264" s="287" t="s">
        <v>469</v>
      </c>
      <c r="E264" s="326"/>
      <c r="F264" s="402" t="s">
        <v>107</v>
      </c>
      <c r="G264" s="326"/>
      <c r="H264" s="305">
        <v>1166</v>
      </c>
      <c r="I264" s="305">
        <v>79046</v>
      </c>
      <c r="J264" s="329"/>
      <c r="K264" s="305">
        <f t="shared" si="32"/>
        <v>0</v>
      </c>
      <c r="L264" s="381">
        <f t="shared" si="33"/>
        <v>0</v>
      </c>
      <c r="M264" s="303">
        <f t="shared" si="34"/>
        <v>92167636</v>
      </c>
      <c r="N264" s="304"/>
      <c r="O264" s="109"/>
      <c r="P264" s="304" t="s">
        <v>483</v>
      </c>
      <c r="Q264" s="304" t="s">
        <v>271</v>
      </c>
      <c r="R264" s="304" t="s">
        <v>73</v>
      </c>
      <c r="S264" s="304" t="s">
        <v>40</v>
      </c>
    </row>
    <row r="265" spans="1:20" s="34" customFormat="1" ht="20.25" customHeight="1">
      <c r="A265" s="304" t="s">
        <v>864</v>
      </c>
      <c r="B265" s="326" t="s">
        <v>468</v>
      </c>
      <c r="C265" s="304" t="s">
        <v>371</v>
      </c>
      <c r="D265" s="287" t="s">
        <v>469</v>
      </c>
      <c r="E265" s="326"/>
      <c r="F265" s="402" t="s">
        <v>675</v>
      </c>
      <c r="G265" s="326"/>
      <c r="H265" s="327">
        <v>580</v>
      </c>
      <c r="I265" s="305">
        <v>227000</v>
      </c>
      <c r="J265" s="329"/>
      <c r="K265" s="305">
        <f t="shared" si="32"/>
        <v>0</v>
      </c>
      <c r="L265" s="381">
        <f t="shared" si="33"/>
        <v>0</v>
      </c>
      <c r="M265" s="303">
        <f t="shared" si="34"/>
        <v>131660000</v>
      </c>
      <c r="N265" s="304"/>
      <c r="O265" s="304"/>
      <c r="P265" s="304" t="s">
        <v>483</v>
      </c>
      <c r="Q265" s="304" t="s">
        <v>271</v>
      </c>
      <c r="R265" s="304" t="s">
        <v>73</v>
      </c>
      <c r="S265" s="304" t="s">
        <v>40</v>
      </c>
    </row>
    <row r="266" spans="1:20" s="34" customFormat="1" ht="20.25" customHeight="1">
      <c r="A266" s="304" t="s">
        <v>864</v>
      </c>
      <c r="B266" s="326" t="s">
        <v>468</v>
      </c>
      <c r="C266" s="304" t="s">
        <v>371</v>
      </c>
      <c r="D266" s="360" t="s">
        <v>469</v>
      </c>
      <c r="E266" s="326"/>
      <c r="F266" s="304" t="s">
        <v>406</v>
      </c>
      <c r="G266" s="326"/>
      <c r="H266" s="305">
        <f>584-479</f>
        <v>105</v>
      </c>
      <c r="I266" s="305">
        <v>42158</v>
      </c>
      <c r="J266" s="329"/>
      <c r="K266" s="305">
        <f t="shared" si="32"/>
        <v>0</v>
      </c>
      <c r="L266" s="381">
        <f t="shared" si="33"/>
        <v>0</v>
      </c>
      <c r="M266" s="303">
        <f t="shared" si="34"/>
        <v>4426590</v>
      </c>
      <c r="N266" s="304"/>
      <c r="O266" s="304"/>
      <c r="P266" s="304" t="s">
        <v>483</v>
      </c>
      <c r="Q266" s="304" t="s">
        <v>271</v>
      </c>
      <c r="R266" s="304" t="s">
        <v>73</v>
      </c>
      <c r="S266" s="304" t="s">
        <v>40</v>
      </c>
    </row>
    <row r="267" spans="1:20" s="34" customFormat="1" ht="20.25" customHeight="1">
      <c r="A267" s="304" t="s">
        <v>864</v>
      </c>
      <c r="B267" s="326" t="s">
        <v>468</v>
      </c>
      <c r="C267" s="304" t="s">
        <v>371</v>
      </c>
      <c r="D267" s="360" t="s">
        <v>469</v>
      </c>
      <c r="E267" s="326"/>
      <c r="F267" s="304" t="s">
        <v>470</v>
      </c>
      <c r="G267" s="326"/>
      <c r="H267" s="305">
        <f>584-352</f>
        <v>232</v>
      </c>
      <c r="I267" s="305">
        <v>74000</v>
      </c>
      <c r="J267" s="329"/>
      <c r="K267" s="305">
        <f t="shared" si="32"/>
        <v>0</v>
      </c>
      <c r="L267" s="381">
        <f t="shared" si="33"/>
        <v>0</v>
      </c>
      <c r="M267" s="303">
        <f t="shared" si="34"/>
        <v>17168000</v>
      </c>
      <c r="N267" s="304"/>
      <c r="O267" s="109"/>
      <c r="P267" s="304" t="s">
        <v>483</v>
      </c>
      <c r="Q267" s="304" t="s">
        <v>271</v>
      </c>
      <c r="R267" s="304" t="s">
        <v>73</v>
      </c>
      <c r="S267" s="304" t="s">
        <v>40</v>
      </c>
    </row>
    <row r="268" spans="1:20" s="34" customFormat="1" ht="20.25" customHeight="1">
      <c r="A268" s="304" t="s">
        <v>864</v>
      </c>
      <c r="B268" s="326" t="s">
        <v>468</v>
      </c>
      <c r="C268" s="304" t="s">
        <v>371</v>
      </c>
      <c r="D268" s="287" t="s">
        <v>469</v>
      </c>
      <c r="E268" s="326"/>
      <c r="F268" s="304" t="s">
        <v>449</v>
      </c>
      <c r="G268" s="326"/>
      <c r="H268" s="305">
        <v>1166</v>
      </c>
      <c r="I268" s="305">
        <v>103372</v>
      </c>
      <c r="J268" s="329"/>
      <c r="K268" s="305">
        <f t="shared" si="32"/>
        <v>0</v>
      </c>
      <c r="L268" s="381">
        <f t="shared" si="33"/>
        <v>0</v>
      </c>
      <c r="M268" s="303">
        <f t="shared" si="34"/>
        <v>120531752</v>
      </c>
      <c r="N268" s="304"/>
      <c r="O268" s="304"/>
      <c r="P268" s="304" t="s">
        <v>483</v>
      </c>
      <c r="Q268" s="304" t="s">
        <v>278</v>
      </c>
      <c r="R268" s="304" t="s">
        <v>73</v>
      </c>
      <c r="S268" s="304" t="s">
        <v>40</v>
      </c>
      <c r="T268" s="34" t="s">
        <v>2979</v>
      </c>
    </row>
    <row r="269" spans="1:20" s="34" customFormat="1" ht="20.25" customHeight="1">
      <c r="A269" s="304" t="s">
        <v>864</v>
      </c>
      <c r="B269" s="326" t="s">
        <v>468</v>
      </c>
      <c r="C269" s="304" t="s">
        <v>371</v>
      </c>
      <c r="D269" s="287" t="s">
        <v>469</v>
      </c>
      <c r="E269" s="326"/>
      <c r="F269" s="304" t="s">
        <v>406</v>
      </c>
      <c r="G269" s="326"/>
      <c r="H269" s="305">
        <v>1166</v>
      </c>
      <c r="I269" s="305">
        <v>79046</v>
      </c>
      <c r="J269" s="329"/>
      <c r="K269" s="305">
        <f t="shared" si="32"/>
        <v>0</v>
      </c>
      <c r="L269" s="381">
        <f t="shared" si="33"/>
        <v>0</v>
      </c>
      <c r="M269" s="303">
        <f t="shared" si="34"/>
        <v>92167636</v>
      </c>
      <c r="N269" s="304"/>
      <c r="O269" s="304"/>
      <c r="P269" s="304" t="s">
        <v>483</v>
      </c>
      <c r="Q269" s="304" t="s">
        <v>271</v>
      </c>
      <c r="R269" s="304" t="s">
        <v>73</v>
      </c>
      <c r="S269" s="304" t="s">
        <v>40</v>
      </c>
      <c r="T269" s="34" t="s">
        <v>2979</v>
      </c>
    </row>
    <row r="270" spans="1:20" s="34" customFormat="1" ht="20.25" customHeight="1">
      <c r="A270" s="304" t="s">
        <v>864</v>
      </c>
      <c r="B270" s="326" t="s">
        <v>468</v>
      </c>
      <c r="C270" s="304" t="s">
        <v>371</v>
      </c>
      <c r="D270" s="287" t="s">
        <v>469</v>
      </c>
      <c r="E270" s="326"/>
      <c r="F270" s="304" t="s">
        <v>470</v>
      </c>
      <c r="G270" s="326"/>
      <c r="H270" s="305">
        <v>580</v>
      </c>
      <c r="I270" s="305">
        <v>227000</v>
      </c>
      <c r="J270" s="329"/>
      <c r="K270" s="305">
        <f t="shared" si="32"/>
        <v>0</v>
      </c>
      <c r="L270" s="381">
        <f t="shared" si="33"/>
        <v>0</v>
      </c>
      <c r="M270" s="303">
        <f t="shared" si="34"/>
        <v>131660000</v>
      </c>
      <c r="N270" s="304"/>
      <c r="O270" s="304"/>
      <c r="P270" s="304" t="s">
        <v>483</v>
      </c>
      <c r="Q270" s="304" t="s">
        <v>271</v>
      </c>
      <c r="R270" s="304" t="s">
        <v>73</v>
      </c>
      <c r="S270" s="304" t="s">
        <v>40</v>
      </c>
      <c r="T270" s="34" t="s">
        <v>2979</v>
      </c>
    </row>
    <row r="271" spans="1:20" s="34" customFormat="1" ht="20.25" customHeight="1">
      <c r="A271" s="304" t="s">
        <v>864</v>
      </c>
      <c r="B271" s="326" t="s">
        <v>468</v>
      </c>
      <c r="C271" s="304" t="s">
        <v>371</v>
      </c>
      <c r="D271" s="287" t="s">
        <v>469</v>
      </c>
      <c r="E271" s="326"/>
      <c r="F271" s="304" t="s">
        <v>83</v>
      </c>
      <c r="G271" s="326"/>
      <c r="H271" s="305">
        <v>1166</v>
      </c>
      <c r="I271" s="305">
        <v>12000</v>
      </c>
      <c r="J271" s="329"/>
      <c r="K271" s="305">
        <f t="shared" si="32"/>
        <v>0</v>
      </c>
      <c r="L271" s="381">
        <f t="shared" si="33"/>
        <v>0</v>
      </c>
      <c r="M271" s="303">
        <f t="shared" si="34"/>
        <v>13992000</v>
      </c>
      <c r="N271" s="304"/>
      <c r="O271" s="304"/>
      <c r="P271" s="304" t="s">
        <v>483</v>
      </c>
      <c r="Q271" s="304" t="s">
        <v>274</v>
      </c>
      <c r="R271" s="304" t="s">
        <v>73</v>
      </c>
      <c r="S271" s="304" t="s">
        <v>40</v>
      </c>
      <c r="T271" s="34" t="s">
        <v>2979</v>
      </c>
    </row>
    <row r="272" spans="1:20" s="34" customFormat="1" ht="20.25" customHeight="1">
      <c r="A272" s="304" t="s">
        <v>864</v>
      </c>
      <c r="B272" s="326" t="s">
        <v>468</v>
      </c>
      <c r="C272" s="304" t="s">
        <v>371</v>
      </c>
      <c r="D272" s="287" t="s">
        <v>469</v>
      </c>
      <c r="E272" s="326"/>
      <c r="F272" s="304" t="s">
        <v>445</v>
      </c>
      <c r="G272" s="326"/>
      <c r="H272" s="305">
        <v>582</v>
      </c>
      <c r="I272" s="305">
        <v>38856</v>
      </c>
      <c r="J272" s="329"/>
      <c r="K272" s="305">
        <f t="shared" si="32"/>
        <v>0</v>
      </c>
      <c r="L272" s="381">
        <f t="shared" si="33"/>
        <v>0</v>
      </c>
      <c r="M272" s="303">
        <f t="shared" si="34"/>
        <v>22614192</v>
      </c>
      <c r="N272" s="304"/>
      <c r="O272" s="304"/>
      <c r="P272" s="304" t="s">
        <v>483</v>
      </c>
      <c r="Q272" s="304" t="s">
        <v>271</v>
      </c>
      <c r="R272" s="304" t="s">
        <v>73</v>
      </c>
      <c r="S272" s="304" t="s">
        <v>40</v>
      </c>
      <c r="T272" s="34" t="s">
        <v>2979</v>
      </c>
    </row>
    <row r="273" spans="1:21" s="34" customFormat="1" ht="20.25" customHeight="1">
      <c r="A273" s="304" t="s">
        <v>864</v>
      </c>
      <c r="B273" s="326" t="s">
        <v>468</v>
      </c>
      <c r="C273" s="304" t="s">
        <v>371</v>
      </c>
      <c r="D273" s="287" t="s">
        <v>523</v>
      </c>
      <c r="E273" s="326"/>
      <c r="F273" s="304" t="s">
        <v>386</v>
      </c>
      <c r="G273" s="326"/>
      <c r="H273" s="305">
        <v>1166</v>
      </c>
      <c r="I273" s="305">
        <v>1000</v>
      </c>
      <c r="J273" s="329"/>
      <c r="K273" s="305">
        <f t="shared" si="32"/>
        <v>0</v>
      </c>
      <c r="L273" s="381">
        <f t="shared" si="33"/>
        <v>0</v>
      </c>
      <c r="M273" s="303">
        <f t="shared" si="34"/>
        <v>1166000</v>
      </c>
      <c r="N273" s="304"/>
      <c r="O273" s="304"/>
      <c r="P273" s="304" t="s">
        <v>483</v>
      </c>
      <c r="Q273" s="304" t="s">
        <v>336</v>
      </c>
      <c r="R273" s="304" t="s">
        <v>73</v>
      </c>
      <c r="S273" s="304" t="s">
        <v>40</v>
      </c>
      <c r="T273" s="34" t="s">
        <v>2979</v>
      </c>
    </row>
    <row r="274" spans="1:21" s="34" customFormat="1" ht="20.25" customHeight="1">
      <c r="A274" s="304" t="s">
        <v>864</v>
      </c>
      <c r="B274" s="326" t="s">
        <v>468</v>
      </c>
      <c r="C274" s="304" t="s">
        <v>371</v>
      </c>
      <c r="D274" s="287" t="s">
        <v>469</v>
      </c>
      <c r="E274" s="326"/>
      <c r="F274" s="304" t="s">
        <v>366</v>
      </c>
      <c r="G274" s="326"/>
      <c r="H274" s="305">
        <v>1166</v>
      </c>
      <c r="I274" s="305">
        <v>2600</v>
      </c>
      <c r="J274" s="329"/>
      <c r="K274" s="305">
        <f t="shared" si="32"/>
        <v>0</v>
      </c>
      <c r="L274" s="381">
        <f t="shared" si="33"/>
        <v>0</v>
      </c>
      <c r="M274" s="303">
        <f t="shared" si="34"/>
        <v>3031600</v>
      </c>
      <c r="N274" s="304"/>
      <c r="O274" s="304"/>
      <c r="P274" s="304" t="s">
        <v>483</v>
      </c>
      <c r="Q274" s="304" t="s">
        <v>339</v>
      </c>
      <c r="R274" s="304" t="s">
        <v>73</v>
      </c>
      <c r="S274" s="304" t="s">
        <v>40</v>
      </c>
      <c r="T274" s="34" t="s">
        <v>2979</v>
      </c>
    </row>
    <row r="275" spans="1:21" s="34" customFormat="1" ht="20.25" customHeight="1">
      <c r="A275" s="304" t="s">
        <v>864</v>
      </c>
      <c r="B275" s="326" t="s">
        <v>468</v>
      </c>
      <c r="C275" s="304" t="s">
        <v>371</v>
      </c>
      <c r="D275" s="287" t="s">
        <v>523</v>
      </c>
      <c r="E275" s="326"/>
      <c r="F275" s="304" t="s">
        <v>350</v>
      </c>
      <c r="G275" s="326"/>
      <c r="H275" s="305">
        <v>1166</v>
      </c>
      <c r="I275" s="305">
        <v>6350</v>
      </c>
      <c r="J275" s="329"/>
      <c r="K275" s="305">
        <f t="shared" si="32"/>
        <v>0</v>
      </c>
      <c r="L275" s="381">
        <f t="shared" si="33"/>
        <v>0</v>
      </c>
      <c r="M275" s="303">
        <f t="shared" si="34"/>
        <v>7404100</v>
      </c>
      <c r="N275" s="304"/>
      <c r="O275" s="304"/>
      <c r="P275" s="304" t="s">
        <v>483</v>
      </c>
      <c r="Q275" s="304" t="s">
        <v>336</v>
      </c>
      <c r="R275" s="304" t="s">
        <v>73</v>
      </c>
      <c r="S275" s="304" t="s">
        <v>40</v>
      </c>
      <c r="T275" s="34" t="s">
        <v>2979</v>
      </c>
    </row>
    <row r="276" spans="1:21" s="34" customFormat="1" ht="20.25" customHeight="1">
      <c r="A276" s="304" t="s">
        <v>864</v>
      </c>
      <c r="B276" s="326" t="s">
        <v>468</v>
      </c>
      <c r="C276" s="304" t="s">
        <v>371</v>
      </c>
      <c r="D276" s="287" t="s">
        <v>469</v>
      </c>
      <c r="E276" s="326"/>
      <c r="F276" s="304" t="s">
        <v>81</v>
      </c>
      <c r="G276" s="326"/>
      <c r="H276" s="305">
        <v>1166</v>
      </c>
      <c r="I276" s="305">
        <v>4150</v>
      </c>
      <c r="J276" s="329"/>
      <c r="K276" s="305">
        <f t="shared" si="32"/>
        <v>0</v>
      </c>
      <c r="L276" s="381">
        <f t="shared" si="33"/>
        <v>0</v>
      </c>
      <c r="M276" s="303">
        <f t="shared" si="34"/>
        <v>4838900</v>
      </c>
      <c r="N276" s="304"/>
      <c r="O276" s="304"/>
      <c r="P276" s="304" t="s">
        <v>483</v>
      </c>
      <c r="Q276" s="304" t="s">
        <v>336</v>
      </c>
      <c r="R276" s="304" t="s">
        <v>73</v>
      </c>
      <c r="S276" s="304" t="s">
        <v>40</v>
      </c>
      <c r="T276" s="34" t="s">
        <v>2979</v>
      </c>
    </row>
    <row r="277" spans="1:21" s="34" customFormat="1" ht="20.25" customHeight="1">
      <c r="A277" s="304" t="s">
        <v>864</v>
      </c>
      <c r="B277" s="326" t="s">
        <v>468</v>
      </c>
      <c r="C277" s="304" t="s">
        <v>371</v>
      </c>
      <c r="D277" s="287" t="s">
        <v>469</v>
      </c>
      <c r="E277" s="326"/>
      <c r="F277" s="304" t="s">
        <v>470</v>
      </c>
      <c r="G277" s="326"/>
      <c r="H277" s="305">
        <v>584</v>
      </c>
      <c r="I277" s="305">
        <v>74000</v>
      </c>
      <c r="J277" s="303"/>
      <c r="K277" s="305">
        <f t="shared" si="32"/>
        <v>0</v>
      </c>
      <c r="L277" s="381">
        <f t="shared" si="33"/>
        <v>0</v>
      </c>
      <c r="M277" s="303">
        <f t="shared" si="34"/>
        <v>43216000</v>
      </c>
      <c r="N277" s="304"/>
      <c r="O277" s="304"/>
      <c r="P277" s="304" t="s">
        <v>483</v>
      </c>
      <c r="Q277" s="304" t="s">
        <v>271</v>
      </c>
      <c r="R277" s="304" t="s">
        <v>73</v>
      </c>
      <c r="S277" s="304" t="s">
        <v>40</v>
      </c>
      <c r="T277" s="34" t="s">
        <v>2979</v>
      </c>
    </row>
    <row r="278" spans="1:21" s="34" customFormat="1" ht="20.25" customHeight="1">
      <c r="A278" s="304" t="s">
        <v>864</v>
      </c>
      <c r="B278" s="326" t="s">
        <v>468</v>
      </c>
      <c r="C278" s="304" t="s">
        <v>371</v>
      </c>
      <c r="D278" s="287" t="s">
        <v>469</v>
      </c>
      <c r="E278" s="326"/>
      <c r="F278" s="304" t="s">
        <v>446</v>
      </c>
      <c r="G278" s="326"/>
      <c r="H278" s="305">
        <v>582</v>
      </c>
      <c r="I278" s="305">
        <v>62000</v>
      </c>
      <c r="J278" s="303"/>
      <c r="K278" s="305">
        <f t="shared" si="32"/>
        <v>0</v>
      </c>
      <c r="L278" s="381">
        <f t="shared" si="33"/>
        <v>0</v>
      </c>
      <c r="M278" s="303">
        <f t="shared" si="34"/>
        <v>36084000</v>
      </c>
      <c r="N278" s="304"/>
      <c r="O278" s="304"/>
      <c r="P278" s="304" t="s">
        <v>483</v>
      </c>
      <c r="Q278" s="304" t="s">
        <v>272</v>
      </c>
      <c r="R278" s="304" t="s">
        <v>73</v>
      </c>
      <c r="S278" s="304" t="s">
        <v>40</v>
      </c>
      <c r="T278" s="34" t="s">
        <v>2979</v>
      </c>
    </row>
    <row r="279" spans="1:21" s="34" customFormat="1" ht="20.25" customHeight="1">
      <c r="A279" s="304" t="s">
        <v>864</v>
      </c>
      <c r="B279" s="326" t="s">
        <v>468</v>
      </c>
      <c r="C279" s="304" t="s">
        <v>371</v>
      </c>
      <c r="D279" s="287" t="s">
        <v>469</v>
      </c>
      <c r="E279" s="326"/>
      <c r="F279" s="304" t="s">
        <v>385</v>
      </c>
      <c r="G279" s="326"/>
      <c r="H279" s="305">
        <v>1166</v>
      </c>
      <c r="I279" s="305">
        <v>595</v>
      </c>
      <c r="J279" s="303"/>
      <c r="K279" s="305">
        <f t="shared" si="32"/>
        <v>0</v>
      </c>
      <c r="L279" s="381">
        <f t="shared" si="33"/>
        <v>0</v>
      </c>
      <c r="M279" s="303">
        <f t="shared" si="34"/>
        <v>693770</v>
      </c>
      <c r="N279" s="304"/>
      <c r="O279" s="304"/>
      <c r="P279" s="304" t="s">
        <v>483</v>
      </c>
      <c r="Q279" s="304" t="s">
        <v>336</v>
      </c>
      <c r="R279" s="304" t="s">
        <v>73</v>
      </c>
      <c r="S279" s="304" t="s">
        <v>40</v>
      </c>
      <c r="T279" s="34" t="s">
        <v>2979</v>
      </c>
    </row>
    <row r="280" spans="1:21" s="34" customFormat="1" ht="20.25" customHeight="1">
      <c r="A280" s="304" t="s">
        <v>864</v>
      </c>
      <c r="B280" s="326" t="s">
        <v>468</v>
      </c>
      <c r="C280" s="304" t="s">
        <v>371</v>
      </c>
      <c r="D280" s="287" t="s">
        <v>469</v>
      </c>
      <c r="E280" s="326"/>
      <c r="F280" s="304" t="s">
        <v>348</v>
      </c>
      <c r="G280" s="326"/>
      <c r="H280" s="305">
        <v>1166</v>
      </c>
      <c r="I280" s="305">
        <v>5155</v>
      </c>
      <c r="J280" s="303"/>
      <c r="K280" s="305">
        <f t="shared" si="32"/>
        <v>0</v>
      </c>
      <c r="L280" s="381">
        <f t="shared" si="33"/>
        <v>0</v>
      </c>
      <c r="M280" s="303">
        <f t="shared" si="34"/>
        <v>6010730</v>
      </c>
      <c r="N280" s="304"/>
      <c r="O280" s="304"/>
      <c r="P280" s="304" t="s">
        <v>483</v>
      </c>
      <c r="Q280" s="304" t="s">
        <v>280</v>
      </c>
      <c r="R280" s="304" t="s">
        <v>73</v>
      </c>
      <c r="S280" s="304" t="s">
        <v>40</v>
      </c>
      <c r="T280" s="34" t="s">
        <v>2979</v>
      </c>
    </row>
    <row r="281" spans="1:21" s="34" customFormat="1" ht="20.25" customHeight="1">
      <c r="A281" s="304" t="s">
        <v>864</v>
      </c>
      <c r="B281" s="326" t="s">
        <v>468</v>
      </c>
      <c r="C281" s="304" t="s">
        <v>371</v>
      </c>
      <c r="D281" s="287" t="s">
        <v>469</v>
      </c>
      <c r="E281" s="326"/>
      <c r="F281" s="304" t="s">
        <v>349</v>
      </c>
      <c r="G281" s="326"/>
      <c r="H281" s="305">
        <v>1166</v>
      </c>
      <c r="I281" s="305">
        <v>5155</v>
      </c>
      <c r="J281" s="303"/>
      <c r="K281" s="305">
        <f t="shared" si="32"/>
        <v>0</v>
      </c>
      <c r="L281" s="381">
        <f t="shared" si="33"/>
        <v>0</v>
      </c>
      <c r="M281" s="303">
        <f t="shared" si="34"/>
        <v>6010730</v>
      </c>
      <c r="N281" s="304"/>
      <c r="O281" s="304"/>
      <c r="P281" s="304" t="s">
        <v>483</v>
      </c>
      <c r="Q281" s="304" t="s">
        <v>280</v>
      </c>
      <c r="R281" s="304" t="s">
        <v>73</v>
      </c>
      <c r="S281" s="304" t="s">
        <v>40</v>
      </c>
      <c r="T281" s="34" t="s">
        <v>2979</v>
      </c>
    </row>
    <row r="282" spans="1:21" s="34" customFormat="1" ht="20.25" customHeight="1">
      <c r="A282" s="304" t="s">
        <v>864</v>
      </c>
      <c r="B282" s="326" t="s">
        <v>468</v>
      </c>
      <c r="C282" s="304" t="s">
        <v>371</v>
      </c>
      <c r="D282" s="287" t="s">
        <v>469</v>
      </c>
      <c r="E282" s="326"/>
      <c r="F282" s="304" t="s">
        <v>385</v>
      </c>
      <c r="G282" s="326"/>
      <c r="H282" s="305">
        <v>1166</v>
      </c>
      <c r="I282" s="305">
        <v>595</v>
      </c>
      <c r="J282" s="303"/>
      <c r="K282" s="305">
        <f t="shared" si="32"/>
        <v>0</v>
      </c>
      <c r="L282" s="381">
        <f t="shared" si="33"/>
        <v>0</v>
      </c>
      <c r="M282" s="303">
        <f t="shared" si="34"/>
        <v>693770</v>
      </c>
      <c r="N282" s="304"/>
      <c r="O282" s="304"/>
      <c r="P282" s="304" t="s">
        <v>483</v>
      </c>
      <c r="Q282" s="304" t="s">
        <v>336</v>
      </c>
      <c r="R282" s="304" t="s">
        <v>73</v>
      </c>
      <c r="S282" s="304" t="s">
        <v>40</v>
      </c>
      <c r="T282" s="34" t="s">
        <v>2979</v>
      </c>
    </row>
    <row r="283" spans="1:21" s="34" customFormat="1" ht="20.25" customHeight="1">
      <c r="A283" s="304" t="s">
        <v>864</v>
      </c>
      <c r="B283" s="326" t="s">
        <v>468</v>
      </c>
      <c r="C283" s="304" t="s">
        <v>371</v>
      </c>
      <c r="D283" s="287" t="s">
        <v>469</v>
      </c>
      <c r="E283" s="326"/>
      <c r="F283" s="304" t="s">
        <v>470</v>
      </c>
      <c r="G283" s="326"/>
      <c r="H283" s="305">
        <v>586</v>
      </c>
      <c r="I283" s="305">
        <v>227000</v>
      </c>
      <c r="J283" s="303"/>
      <c r="K283" s="305">
        <f t="shared" si="32"/>
        <v>0</v>
      </c>
      <c r="L283" s="381">
        <f t="shared" si="33"/>
        <v>0</v>
      </c>
      <c r="M283" s="303">
        <f t="shared" si="34"/>
        <v>133022000</v>
      </c>
      <c r="N283" s="304"/>
      <c r="O283" s="304"/>
      <c r="P283" s="304" t="s">
        <v>483</v>
      </c>
      <c r="Q283" s="304" t="s">
        <v>271</v>
      </c>
      <c r="R283" s="304" t="s">
        <v>73</v>
      </c>
      <c r="S283" s="304" t="s">
        <v>40</v>
      </c>
      <c r="T283" s="34" t="s">
        <v>2979</v>
      </c>
    </row>
    <row r="284" spans="1:21" s="34" customFormat="1" ht="20.25" customHeight="1">
      <c r="A284" s="304" t="s">
        <v>864</v>
      </c>
      <c r="B284" s="326" t="s">
        <v>468</v>
      </c>
      <c r="C284" s="304" t="s">
        <v>371</v>
      </c>
      <c r="D284" s="287" t="s">
        <v>836</v>
      </c>
      <c r="E284" s="326"/>
      <c r="F284" s="304" t="s">
        <v>406</v>
      </c>
      <c r="G284" s="326"/>
      <c r="H284" s="305">
        <v>584</v>
      </c>
      <c r="I284" s="305">
        <v>42158</v>
      </c>
      <c r="J284" s="303"/>
      <c r="K284" s="305">
        <f t="shared" si="32"/>
        <v>0</v>
      </c>
      <c r="L284" s="381">
        <f t="shared" si="33"/>
        <v>0</v>
      </c>
      <c r="M284" s="303">
        <f t="shared" si="34"/>
        <v>24620272</v>
      </c>
      <c r="N284" s="304"/>
      <c r="O284" s="304"/>
      <c r="P284" s="304" t="s">
        <v>483</v>
      </c>
      <c r="Q284" s="304" t="s">
        <v>271</v>
      </c>
      <c r="R284" s="304" t="s">
        <v>73</v>
      </c>
      <c r="S284" s="304" t="s">
        <v>40</v>
      </c>
      <c r="T284" s="34" t="s">
        <v>2979</v>
      </c>
    </row>
    <row r="285" spans="1:21" s="34" customFormat="1" ht="20.25" customHeight="1">
      <c r="A285" s="507" t="s">
        <v>3367</v>
      </c>
      <c r="B285" s="326"/>
      <c r="C285" s="304"/>
      <c r="D285" s="287"/>
      <c r="E285" s="326"/>
      <c r="F285" s="304"/>
      <c r="G285" s="326"/>
      <c r="H285" s="305"/>
      <c r="I285" s="305"/>
      <c r="J285" s="303"/>
      <c r="K285" s="305"/>
      <c r="L285" s="505" t="s">
        <v>3368</v>
      </c>
      <c r="M285" s="506">
        <f>SUM(M256:M284)</f>
        <v>1091845794</v>
      </c>
      <c r="N285" s="304"/>
      <c r="O285" s="304"/>
      <c r="P285" s="304"/>
      <c r="Q285" s="304"/>
      <c r="R285" s="304"/>
      <c r="S285" s="304"/>
    </row>
    <row r="286" spans="1:21" s="34" customFormat="1" ht="20.25" customHeight="1">
      <c r="A286" s="304" t="s">
        <v>235</v>
      </c>
      <c r="B286" s="403" t="s">
        <v>2980</v>
      </c>
      <c r="C286" s="304" t="s">
        <v>371</v>
      </c>
      <c r="D286" s="398" t="s">
        <v>831</v>
      </c>
      <c r="E286" s="355"/>
      <c r="F286" s="339" t="s">
        <v>649</v>
      </c>
      <c r="G286" s="355" t="s">
        <v>2981</v>
      </c>
      <c r="H286" s="401">
        <v>114</v>
      </c>
      <c r="I286" s="305"/>
      <c r="J286" s="305">
        <v>88000</v>
      </c>
      <c r="K286" s="329">
        <v>15</v>
      </c>
      <c r="L286" s="305">
        <f>IFERROR(K286*H286,"0")</f>
        <v>1710</v>
      </c>
      <c r="M286" s="381">
        <f>IFERROR(L286/1000,"0")</f>
        <v>1.71</v>
      </c>
      <c r="N286" s="303">
        <f>J286*H286</f>
        <v>10032000</v>
      </c>
      <c r="O286" s="304" t="s">
        <v>61</v>
      </c>
      <c r="P286" s="304"/>
      <c r="Q286" s="304" t="s">
        <v>483</v>
      </c>
      <c r="R286" s="304" t="s">
        <v>357</v>
      </c>
      <c r="S286" s="304" t="s">
        <v>60</v>
      </c>
      <c r="T286" s="508" t="s">
        <v>213</v>
      </c>
      <c r="U286" s="132" t="s">
        <v>1222</v>
      </c>
    </row>
    <row r="287" spans="1:21" s="34" customFormat="1" ht="20.25" customHeight="1">
      <c r="A287" s="304" t="s">
        <v>235</v>
      </c>
      <c r="B287" s="326" t="s">
        <v>1278</v>
      </c>
      <c r="C287" s="304" t="s">
        <v>371</v>
      </c>
      <c r="D287" s="287" t="s">
        <v>1146</v>
      </c>
      <c r="E287" s="326"/>
      <c r="F287" s="304" t="s">
        <v>387</v>
      </c>
      <c r="G287" s="326"/>
      <c r="H287" s="305">
        <v>30</v>
      </c>
      <c r="I287" s="305">
        <v>16831</v>
      </c>
      <c r="J287" s="329"/>
      <c r="K287" s="305">
        <f t="shared" ref="K287:K292" si="35">IFERROR(J287*H287,"0")</f>
        <v>0</v>
      </c>
      <c r="L287" s="381">
        <f t="shared" ref="L287:L292" si="36">IFERROR(K287/1000,"0")</f>
        <v>0</v>
      </c>
      <c r="M287" s="303">
        <f t="shared" ref="M287:M292" si="37">I287*H287</f>
        <v>504930</v>
      </c>
      <c r="N287" s="304"/>
      <c r="O287" s="304"/>
      <c r="P287" s="304" t="s">
        <v>483</v>
      </c>
      <c r="Q287" s="304" t="s">
        <v>360</v>
      </c>
      <c r="R287" s="304" t="s">
        <v>73</v>
      </c>
      <c r="S287" s="304" t="s">
        <v>213</v>
      </c>
    </row>
    <row r="288" spans="1:21" s="34" customFormat="1" ht="20.25" customHeight="1">
      <c r="A288" s="304" t="s">
        <v>436</v>
      </c>
      <c r="B288" s="326" t="s">
        <v>1116</v>
      </c>
      <c r="C288" s="304" t="s">
        <v>371</v>
      </c>
      <c r="D288" s="287" t="s">
        <v>495</v>
      </c>
      <c r="E288" s="326"/>
      <c r="F288" s="304" t="s">
        <v>688</v>
      </c>
      <c r="G288" s="326"/>
      <c r="H288" s="305">
        <f>1318-1132</f>
        <v>186</v>
      </c>
      <c r="I288" s="305">
        <v>110000</v>
      </c>
      <c r="J288" s="303">
        <v>31</v>
      </c>
      <c r="K288" s="305">
        <f t="shared" si="35"/>
        <v>5766</v>
      </c>
      <c r="L288" s="381">
        <f t="shared" si="36"/>
        <v>5.766</v>
      </c>
      <c r="M288" s="303">
        <f t="shared" si="37"/>
        <v>20460000</v>
      </c>
      <c r="N288" s="304"/>
      <c r="O288" s="304"/>
      <c r="P288" s="304" t="s">
        <v>483</v>
      </c>
      <c r="Q288" s="304" t="s">
        <v>370</v>
      </c>
      <c r="R288" s="304" t="s">
        <v>60</v>
      </c>
      <c r="S288" s="304" t="s">
        <v>213</v>
      </c>
    </row>
    <row r="289" spans="1:19" s="34" customFormat="1" ht="20.25" customHeight="1">
      <c r="A289" s="304" t="s">
        <v>436</v>
      </c>
      <c r="B289" s="326" t="s">
        <v>1116</v>
      </c>
      <c r="C289" s="304" t="s">
        <v>371</v>
      </c>
      <c r="D289" s="325" t="s">
        <v>495</v>
      </c>
      <c r="E289" s="326"/>
      <c r="F289" s="304" t="s">
        <v>431</v>
      </c>
      <c r="G289" s="326"/>
      <c r="H289" s="327">
        <f>732-269</f>
        <v>463</v>
      </c>
      <c r="I289" s="305">
        <v>45865</v>
      </c>
      <c r="J289" s="303"/>
      <c r="K289" s="305">
        <f t="shared" si="35"/>
        <v>0</v>
      </c>
      <c r="L289" s="381">
        <f t="shared" si="36"/>
        <v>0</v>
      </c>
      <c r="M289" s="303">
        <f t="shared" si="37"/>
        <v>21235495</v>
      </c>
      <c r="N289" s="304"/>
      <c r="O289" s="304"/>
      <c r="P289" s="304" t="s">
        <v>483</v>
      </c>
      <c r="Q289" s="304" t="s">
        <v>278</v>
      </c>
      <c r="R289" s="304" t="s">
        <v>73</v>
      </c>
      <c r="S289" s="304" t="s">
        <v>213</v>
      </c>
    </row>
    <row r="290" spans="1:19" s="34" customFormat="1" ht="20.25" customHeight="1">
      <c r="A290" s="304" t="s">
        <v>436</v>
      </c>
      <c r="B290" s="326" t="s">
        <v>1116</v>
      </c>
      <c r="C290" s="304" t="s">
        <v>371</v>
      </c>
      <c r="D290" s="325" t="s">
        <v>935</v>
      </c>
      <c r="E290" s="326"/>
      <c r="F290" s="304" t="s">
        <v>2113</v>
      </c>
      <c r="G290" s="326"/>
      <c r="H290" s="327">
        <f>732-269</f>
        <v>463</v>
      </c>
      <c r="I290" s="305">
        <v>5203</v>
      </c>
      <c r="J290" s="303"/>
      <c r="K290" s="305">
        <f t="shared" si="35"/>
        <v>0</v>
      </c>
      <c r="L290" s="381">
        <f t="shared" si="36"/>
        <v>0</v>
      </c>
      <c r="M290" s="303">
        <f t="shared" si="37"/>
        <v>2408989</v>
      </c>
      <c r="N290" s="304"/>
      <c r="O290" s="304"/>
      <c r="P290" s="304" t="s">
        <v>483</v>
      </c>
      <c r="Q290" s="304" t="s">
        <v>336</v>
      </c>
      <c r="R290" s="304" t="s">
        <v>73</v>
      </c>
      <c r="S290" s="304" t="s">
        <v>213</v>
      </c>
    </row>
    <row r="291" spans="1:19" s="33" customFormat="1" ht="20.25" customHeight="1">
      <c r="A291" s="290" t="s">
        <v>2489</v>
      </c>
      <c r="B291" s="350" t="s">
        <v>2490</v>
      </c>
      <c r="C291" s="290" t="s">
        <v>533</v>
      </c>
      <c r="D291" s="291" t="s">
        <v>936</v>
      </c>
      <c r="E291" s="350"/>
      <c r="F291" s="290" t="s">
        <v>1135</v>
      </c>
      <c r="G291" s="350"/>
      <c r="H291" s="351">
        <v>106</v>
      </c>
      <c r="I291" s="352">
        <v>15799</v>
      </c>
      <c r="J291" s="354"/>
      <c r="K291" s="352">
        <f t="shared" si="35"/>
        <v>0</v>
      </c>
      <c r="L291" s="400">
        <f t="shared" si="36"/>
        <v>0</v>
      </c>
      <c r="M291" s="353">
        <f t="shared" si="37"/>
        <v>1674694</v>
      </c>
      <c r="N291" s="290"/>
      <c r="O291" s="79" t="s">
        <v>2528</v>
      </c>
      <c r="P291" s="290" t="s">
        <v>1361</v>
      </c>
      <c r="Q291" s="290" t="s">
        <v>336</v>
      </c>
      <c r="R291" s="290" t="s">
        <v>73</v>
      </c>
      <c r="S291" s="290" t="s">
        <v>237</v>
      </c>
    </row>
    <row r="292" spans="1:19" s="33" customFormat="1" ht="20.25" customHeight="1">
      <c r="A292" s="290" t="s">
        <v>2489</v>
      </c>
      <c r="B292" s="350" t="s">
        <v>2490</v>
      </c>
      <c r="C292" s="290" t="s">
        <v>533</v>
      </c>
      <c r="D292" s="291" t="s">
        <v>936</v>
      </c>
      <c r="E292" s="350"/>
      <c r="F292" s="290" t="s">
        <v>2491</v>
      </c>
      <c r="G292" s="350"/>
      <c r="H292" s="351">
        <v>106</v>
      </c>
      <c r="I292" s="352">
        <v>35908</v>
      </c>
      <c r="J292" s="354">
        <v>9</v>
      </c>
      <c r="K292" s="352">
        <f t="shared" si="35"/>
        <v>954</v>
      </c>
      <c r="L292" s="400">
        <f t="shared" si="36"/>
        <v>0.95399999999999996</v>
      </c>
      <c r="M292" s="353">
        <f t="shared" si="37"/>
        <v>3806248</v>
      </c>
      <c r="N292" s="290"/>
      <c r="O292" s="79" t="s">
        <v>2528</v>
      </c>
      <c r="P292" s="290" t="s">
        <v>1361</v>
      </c>
      <c r="Q292" s="290" t="s">
        <v>344</v>
      </c>
      <c r="R292" s="290" t="s">
        <v>68</v>
      </c>
      <c r="S292" s="290" t="s">
        <v>237</v>
      </c>
    </row>
    <row r="293" spans="1:19" s="34" customFormat="1" ht="20.25" customHeight="1">
      <c r="A293" s="31" t="s">
        <v>2014</v>
      </c>
      <c r="B293" s="83" t="s">
        <v>2015</v>
      </c>
      <c r="C293" s="38" t="s">
        <v>866</v>
      </c>
      <c r="D293" s="291" t="s">
        <v>516</v>
      </c>
      <c r="E293" s="132"/>
      <c r="F293" s="31" t="s">
        <v>356</v>
      </c>
      <c r="G293" s="31"/>
      <c r="H293" s="50">
        <v>104</v>
      </c>
      <c r="I293" s="50">
        <v>141000</v>
      </c>
      <c r="J293" s="50">
        <v>43</v>
      </c>
      <c r="K293" s="352">
        <f t="shared" ref="K293:K302" si="38">IFERROR(J293*H293,"0")</f>
        <v>4472</v>
      </c>
      <c r="L293" s="400">
        <f t="shared" ref="L293:L302" si="39">IFERROR(K293/1000,"0")</f>
        <v>4.4720000000000004</v>
      </c>
      <c r="M293" s="353">
        <f t="shared" ref="M293:M302" si="40">I293*H293</f>
        <v>14664000</v>
      </c>
      <c r="N293" s="38"/>
      <c r="O293" s="38"/>
      <c r="P293" s="31" t="s">
        <v>482</v>
      </c>
      <c r="Q293" s="38" t="s">
        <v>327</v>
      </c>
      <c r="R293" s="31" t="s">
        <v>68</v>
      </c>
      <c r="S293" s="31" t="s">
        <v>237</v>
      </c>
    </row>
    <row r="294" spans="1:19" s="34" customFormat="1" ht="20.25" customHeight="1">
      <c r="A294" s="31" t="s">
        <v>2014</v>
      </c>
      <c r="B294" s="83" t="s">
        <v>2015</v>
      </c>
      <c r="C294" s="38" t="s">
        <v>866</v>
      </c>
      <c r="D294" s="291" t="s">
        <v>516</v>
      </c>
      <c r="E294" s="132"/>
      <c r="F294" s="31" t="s">
        <v>2016</v>
      </c>
      <c r="G294" s="31"/>
      <c r="H294" s="50">
        <v>104</v>
      </c>
      <c r="I294" s="50">
        <v>46000</v>
      </c>
      <c r="J294" s="50">
        <v>16</v>
      </c>
      <c r="K294" s="352">
        <f t="shared" si="38"/>
        <v>1664</v>
      </c>
      <c r="L294" s="400">
        <f t="shared" si="39"/>
        <v>1.6639999999999999</v>
      </c>
      <c r="M294" s="353">
        <f t="shared" si="40"/>
        <v>4784000</v>
      </c>
      <c r="N294" s="38"/>
      <c r="O294" s="38"/>
      <c r="P294" s="31" t="s">
        <v>482</v>
      </c>
      <c r="Q294" s="38" t="s">
        <v>270</v>
      </c>
      <c r="R294" s="31" t="s">
        <v>68</v>
      </c>
      <c r="S294" s="31" t="s">
        <v>237</v>
      </c>
    </row>
    <row r="295" spans="1:19" s="34" customFormat="1" ht="20.25" customHeight="1">
      <c r="A295" s="31" t="s">
        <v>2014</v>
      </c>
      <c r="B295" s="83" t="s">
        <v>2015</v>
      </c>
      <c r="C295" s="38" t="s">
        <v>866</v>
      </c>
      <c r="D295" s="291" t="s">
        <v>516</v>
      </c>
      <c r="E295" s="132"/>
      <c r="F295" s="31" t="s">
        <v>387</v>
      </c>
      <c r="G295" s="31"/>
      <c r="H295" s="50">
        <v>104</v>
      </c>
      <c r="I295" s="50">
        <v>20500</v>
      </c>
      <c r="J295" s="50"/>
      <c r="K295" s="352">
        <f t="shared" si="38"/>
        <v>0</v>
      </c>
      <c r="L295" s="400">
        <f t="shared" si="39"/>
        <v>0</v>
      </c>
      <c r="M295" s="353">
        <f t="shared" si="40"/>
        <v>2132000</v>
      </c>
      <c r="N295" s="38"/>
      <c r="O295" s="38"/>
      <c r="P295" s="31" t="s">
        <v>482</v>
      </c>
      <c r="Q295" s="38" t="s">
        <v>360</v>
      </c>
      <c r="R295" s="31" t="s">
        <v>73</v>
      </c>
      <c r="S295" s="31" t="s">
        <v>237</v>
      </c>
    </row>
    <row r="296" spans="1:19" s="34" customFormat="1" ht="20.25" customHeight="1">
      <c r="A296" s="31" t="s">
        <v>2014</v>
      </c>
      <c r="B296" s="83" t="s">
        <v>2015</v>
      </c>
      <c r="C296" s="38" t="s">
        <v>866</v>
      </c>
      <c r="D296" s="291" t="s">
        <v>516</v>
      </c>
      <c r="E296" s="132"/>
      <c r="F296" s="31" t="s">
        <v>275</v>
      </c>
      <c r="G296" s="31"/>
      <c r="H296" s="50">
        <v>104</v>
      </c>
      <c r="I296" s="50">
        <v>124500</v>
      </c>
      <c r="J296" s="50"/>
      <c r="K296" s="352">
        <f t="shared" si="38"/>
        <v>0</v>
      </c>
      <c r="L296" s="400">
        <f t="shared" si="39"/>
        <v>0</v>
      </c>
      <c r="M296" s="353">
        <f t="shared" si="40"/>
        <v>12948000</v>
      </c>
      <c r="N296" s="38"/>
      <c r="O296" s="38"/>
      <c r="P296" s="31" t="s">
        <v>482</v>
      </c>
      <c r="Q296" s="38" t="s">
        <v>276</v>
      </c>
      <c r="R296" s="31" t="s">
        <v>73</v>
      </c>
      <c r="S296" s="31" t="s">
        <v>237</v>
      </c>
    </row>
    <row r="297" spans="1:19" s="34" customFormat="1" ht="20.25" customHeight="1">
      <c r="A297" s="31" t="s">
        <v>2014</v>
      </c>
      <c r="B297" s="83" t="s">
        <v>2015</v>
      </c>
      <c r="C297" s="38" t="s">
        <v>866</v>
      </c>
      <c r="D297" s="291" t="s">
        <v>516</v>
      </c>
      <c r="E297" s="132"/>
      <c r="F297" s="31" t="s">
        <v>79</v>
      </c>
      <c r="G297" s="31"/>
      <c r="H297" s="50">
        <v>208</v>
      </c>
      <c r="I297" s="50">
        <v>6300</v>
      </c>
      <c r="J297" s="50"/>
      <c r="K297" s="352">
        <f t="shared" si="38"/>
        <v>0</v>
      </c>
      <c r="L297" s="400">
        <f t="shared" si="39"/>
        <v>0</v>
      </c>
      <c r="M297" s="353">
        <f t="shared" si="40"/>
        <v>1310400</v>
      </c>
      <c r="N297" s="38" t="s">
        <v>2006</v>
      </c>
      <c r="O297" s="38"/>
      <c r="P297" s="31" t="s">
        <v>482</v>
      </c>
      <c r="Q297" s="38" t="s">
        <v>280</v>
      </c>
      <c r="R297" s="31" t="s">
        <v>73</v>
      </c>
      <c r="S297" s="31" t="s">
        <v>237</v>
      </c>
    </row>
    <row r="298" spans="1:19" s="34" customFormat="1" ht="20.25" customHeight="1">
      <c r="A298" s="31" t="s">
        <v>2014</v>
      </c>
      <c r="B298" s="83" t="s">
        <v>2015</v>
      </c>
      <c r="C298" s="38" t="s">
        <v>866</v>
      </c>
      <c r="D298" s="291" t="s">
        <v>516</v>
      </c>
      <c r="E298" s="132"/>
      <c r="F298" s="31" t="s">
        <v>405</v>
      </c>
      <c r="G298" s="31"/>
      <c r="H298" s="50">
        <v>104</v>
      </c>
      <c r="I298" s="50">
        <v>66000</v>
      </c>
      <c r="J298" s="50"/>
      <c r="K298" s="352">
        <f t="shared" si="38"/>
        <v>0</v>
      </c>
      <c r="L298" s="400">
        <f t="shared" si="39"/>
        <v>0</v>
      </c>
      <c r="M298" s="353">
        <f t="shared" si="40"/>
        <v>6864000</v>
      </c>
      <c r="N298" s="38"/>
      <c r="O298" s="38"/>
      <c r="P298" s="31" t="s">
        <v>482</v>
      </c>
      <c r="Q298" s="38" t="s">
        <v>278</v>
      </c>
      <c r="R298" s="31" t="s">
        <v>73</v>
      </c>
      <c r="S298" s="31" t="s">
        <v>237</v>
      </c>
    </row>
    <row r="299" spans="1:19" s="34" customFormat="1" ht="20.25" customHeight="1">
      <c r="A299" s="31" t="s">
        <v>2014</v>
      </c>
      <c r="B299" s="83" t="s">
        <v>2015</v>
      </c>
      <c r="C299" s="38" t="s">
        <v>866</v>
      </c>
      <c r="D299" s="291" t="s">
        <v>516</v>
      </c>
      <c r="E299" s="132"/>
      <c r="F299" s="31" t="s">
        <v>2017</v>
      </c>
      <c r="G299" s="31"/>
      <c r="H299" s="50">
        <v>104</v>
      </c>
      <c r="I299" s="50">
        <v>61900</v>
      </c>
      <c r="J299" s="50"/>
      <c r="K299" s="352">
        <f t="shared" si="38"/>
        <v>0</v>
      </c>
      <c r="L299" s="400">
        <f t="shared" si="39"/>
        <v>0</v>
      </c>
      <c r="M299" s="353">
        <f t="shared" si="40"/>
        <v>6437600</v>
      </c>
      <c r="N299" s="38"/>
      <c r="O299" s="38"/>
      <c r="P299" s="31" t="s">
        <v>482</v>
      </c>
      <c r="Q299" s="38" t="s">
        <v>271</v>
      </c>
      <c r="R299" s="31" t="s">
        <v>73</v>
      </c>
      <c r="S299" s="31" t="s">
        <v>237</v>
      </c>
    </row>
    <row r="300" spans="1:19" s="34" customFormat="1" ht="20.25" customHeight="1">
      <c r="A300" s="31" t="s">
        <v>2014</v>
      </c>
      <c r="B300" s="83" t="s">
        <v>2015</v>
      </c>
      <c r="C300" s="38" t="s">
        <v>866</v>
      </c>
      <c r="D300" s="291" t="s">
        <v>516</v>
      </c>
      <c r="E300" s="132"/>
      <c r="F300" s="31" t="s">
        <v>350</v>
      </c>
      <c r="G300" s="31"/>
      <c r="H300" s="50">
        <v>104</v>
      </c>
      <c r="I300" s="50">
        <v>9200</v>
      </c>
      <c r="J300" s="50"/>
      <c r="K300" s="352">
        <f t="shared" si="38"/>
        <v>0</v>
      </c>
      <c r="L300" s="400">
        <f t="shared" si="39"/>
        <v>0</v>
      </c>
      <c r="M300" s="353">
        <f t="shared" si="40"/>
        <v>956800</v>
      </c>
      <c r="N300" s="38"/>
      <c r="O300" s="38"/>
      <c r="P300" s="31" t="s">
        <v>482</v>
      </c>
      <c r="Q300" s="38" t="s">
        <v>336</v>
      </c>
      <c r="R300" s="31" t="s">
        <v>73</v>
      </c>
      <c r="S300" s="31" t="s">
        <v>237</v>
      </c>
    </row>
    <row r="301" spans="1:19" s="34" customFormat="1" ht="20.25" customHeight="1">
      <c r="A301" s="31" t="s">
        <v>2014</v>
      </c>
      <c r="B301" s="83" t="s">
        <v>2015</v>
      </c>
      <c r="C301" s="38" t="s">
        <v>866</v>
      </c>
      <c r="D301" s="291" t="s">
        <v>516</v>
      </c>
      <c r="E301" s="132"/>
      <c r="F301" s="31" t="s">
        <v>81</v>
      </c>
      <c r="G301" s="31"/>
      <c r="H301" s="50">
        <v>104</v>
      </c>
      <c r="I301" s="50">
        <v>5000</v>
      </c>
      <c r="J301" s="50"/>
      <c r="K301" s="352">
        <f t="shared" si="38"/>
        <v>0</v>
      </c>
      <c r="L301" s="400">
        <f t="shared" si="39"/>
        <v>0</v>
      </c>
      <c r="M301" s="353">
        <f t="shared" si="40"/>
        <v>520000</v>
      </c>
      <c r="N301" s="38"/>
      <c r="O301" s="38"/>
      <c r="P301" s="31" t="s">
        <v>482</v>
      </c>
      <c r="Q301" s="38" t="s">
        <v>336</v>
      </c>
      <c r="R301" s="31" t="s">
        <v>73</v>
      </c>
      <c r="S301" s="31" t="s">
        <v>237</v>
      </c>
    </row>
    <row r="302" spans="1:19" s="34" customFormat="1" ht="20.25" customHeight="1">
      <c r="A302" s="31" t="s">
        <v>2014</v>
      </c>
      <c r="B302" s="83" t="s">
        <v>2015</v>
      </c>
      <c r="C302" s="38" t="s">
        <v>866</v>
      </c>
      <c r="D302" s="291" t="s">
        <v>516</v>
      </c>
      <c r="E302" s="132"/>
      <c r="F302" s="31" t="s">
        <v>366</v>
      </c>
      <c r="G302" s="31"/>
      <c r="H302" s="50">
        <v>104</v>
      </c>
      <c r="I302" s="50">
        <v>3700</v>
      </c>
      <c r="J302" s="50"/>
      <c r="K302" s="352">
        <f t="shared" si="38"/>
        <v>0</v>
      </c>
      <c r="L302" s="400">
        <f t="shared" si="39"/>
        <v>0</v>
      </c>
      <c r="M302" s="353">
        <f t="shared" si="40"/>
        <v>384800</v>
      </c>
      <c r="N302" s="38"/>
      <c r="O302" s="38"/>
      <c r="P302" s="31" t="s">
        <v>482</v>
      </c>
      <c r="Q302" s="38" t="s">
        <v>339</v>
      </c>
      <c r="R302" s="31" t="s">
        <v>73</v>
      </c>
      <c r="S302" s="31" t="s">
        <v>237</v>
      </c>
    </row>
    <row r="303" spans="1:19" s="34" customFormat="1" ht="20.25" customHeight="1">
      <c r="A303" s="31" t="s">
        <v>744</v>
      </c>
      <c r="B303" s="83" t="s">
        <v>1960</v>
      </c>
      <c r="C303" s="38" t="s">
        <v>1961</v>
      </c>
      <c r="D303" s="291" t="s">
        <v>952</v>
      </c>
      <c r="E303" s="165"/>
      <c r="F303" s="31" t="s">
        <v>694</v>
      </c>
      <c r="G303" s="31"/>
      <c r="H303" s="410">
        <v>1400</v>
      </c>
      <c r="I303" s="160">
        <v>47916</v>
      </c>
      <c r="J303" s="50">
        <v>22</v>
      </c>
      <c r="K303" s="352">
        <f t="shared" ref="K303:K318" si="41">IFERROR(J303*H303,"0")</f>
        <v>30800</v>
      </c>
      <c r="L303" s="400">
        <f t="shared" ref="L303:L318" si="42">IFERROR(K303/1000,"0")</f>
        <v>30.8</v>
      </c>
      <c r="M303" s="353">
        <f t="shared" ref="M303:M318" si="43">I303*H303</f>
        <v>67082400</v>
      </c>
      <c r="N303" s="406"/>
      <c r="O303" s="38"/>
      <c r="P303" s="31" t="s">
        <v>761</v>
      </c>
      <c r="Q303" s="38" t="s">
        <v>358</v>
      </c>
      <c r="R303" s="31" t="s">
        <v>68</v>
      </c>
      <c r="S303" s="31" t="s">
        <v>152</v>
      </c>
    </row>
    <row r="304" spans="1:19" s="34" customFormat="1" ht="20.25" customHeight="1">
      <c r="A304" s="31" t="s">
        <v>744</v>
      </c>
      <c r="B304" s="83" t="s">
        <v>1960</v>
      </c>
      <c r="C304" s="38" t="s">
        <v>1961</v>
      </c>
      <c r="D304" s="291" t="s">
        <v>952</v>
      </c>
      <c r="E304" s="165"/>
      <c r="F304" s="31" t="s">
        <v>880</v>
      </c>
      <c r="G304" s="31"/>
      <c r="H304" s="410">
        <v>1400</v>
      </c>
      <c r="I304" s="160">
        <v>3194</v>
      </c>
      <c r="J304" s="50"/>
      <c r="K304" s="352">
        <f t="shared" si="41"/>
        <v>0</v>
      </c>
      <c r="L304" s="400">
        <f t="shared" si="42"/>
        <v>0</v>
      </c>
      <c r="M304" s="353">
        <f t="shared" si="43"/>
        <v>4471600</v>
      </c>
      <c r="N304" s="406"/>
      <c r="O304" s="38"/>
      <c r="P304" s="31" t="s">
        <v>761</v>
      </c>
      <c r="Q304" s="38" t="s">
        <v>336</v>
      </c>
      <c r="R304" s="31" t="s">
        <v>73</v>
      </c>
      <c r="S304" s="31" t="s">
        <v>152</v>
      </c>
    </row>
    <row r="305" spans="1:19" s="34" customFormat="1" ht="20.25" customHeight="1">
      <c r="A305" s="31" t="s">
        <v>744</v>
      </c>
      <c r="B305" s="83" t="s">
        <v>1960</v>
      </c>
      <c r="C305" s="38" t="s">
        <v>1961</v>
      </c>
      <c r="D305" s="291" t="s">
        <v>952</v>
      </c>
      <c r="E305" s="165"/>
      <c r="F305" s="31" t="s">
        <v>880</v>
      </c>
      <c r="G305" s="31"/>
      <c r="H305" s="410">
        <v>1400</v>
      </c>
      <c r="I305" s="160">
        <v>3506</v>
      </c>
      <c r="J305" s="50"/>
      <c r="K305" s="352">
        <f t="shared" si="41"/>
        <v>0</v>
      </c>
      <c r="L305" s="400">
        <f t="shared" si="42"/>
        <v>0</v>
      </c>
      <c r="M305" s="353">
        <f t="shared" si="43"/>
        <v>4908400</v>
      </c>
      <c r="N305" s="406"/>
      <c r="O305" s="38"/>
      <c r="P305" s="31" t="s">
        <v>761</v>
      </c>
      <c r="Q305" s="38" t="s">
        <v>336</v>
      </c>
      <c r="R305" s="31" t="s">
        <v>73</v>
      </c>
      <c r="S305" s="31" t="s">
        <v>152</v>
      </c>
    </row>
    <row r="306" spans="1:19" s="34" customFormat="1" ht="20.25" customHeight="1">
      <c r="A306" s="31" t="s">
        <v>744</v>
      </c>
      <c r="B306" s="83" t="s">
        <v>1960</v>
      </c>
      <c r="C306" s="38" t="s">
        <v>1961</v>
      </c>
      <c r="D306" s="291" t="s">
        <v>952</v>
      </c>
      <c r="E306" s="165"/>
      <c r="F306" s="31" t="s">
        <v>880</v>
      </c>
      <c r="G306" s="31"/>
      <c r="H306" s="410">
        <v>1400</v>
      </c>
      <c r="I306" s="160">
        <v>3506</v>
      </c>
      <c r="J306" s="50"/>
      <c r="K306" s="352">
        <f t="shared" si="41"/>
        <v>0</v>
      </c>
      <c r="L306" s="400">
        <f t="shared" si="42"/>
        <v>0</v>
      </c>
      <c r="M306" s="353">
        <f t="shared" si="43"/>
        <v>4908400</v>
      </c>
      <c r="N306" s="406"/>
      <c r="O306" s="38"/>
      <c r="P306" s="31" t="s">
        <v>761</v>
      </c>
      <c r="Q306" s="38" t="s">
        <v>336</v>
      </c>
      <c r="R306" s="31" t="s">
        <v>73</v>
      </c>
      <c r="S306" s="31" t="s">
        <v>152</v>
      </c>
    </row>
    <row r="307" spans="1:19" s="34" customFormat="1" ht="20.25" customHeight="1">
      <c r="A307" s="31" t="s">
        <v>744</v>
      </c>
      <c r="B307" s="83" t="s">
        <v>1960</v>
      </c>
      <c r="C307" s="38" t="s">
        <v>1961</v>
      </c>
      <c r="D307" s="291" t="s">
        <v>952</v>
      </c>
      <c r="E307" s="165"/>
      <c r="F307" s="31" t="s">
        <v>881</v>
      </c>
      <c r="G307" s="31"/>
      <c r="H307" s="410">
        <v>1400</v>
      </c>
      <c r="I307" s="160">
        <v>10519</v>
      </c>
      <c r="J307" s="50"/>
      <c r="K307" s="352">
        <f t="shared" si="41"/>
        <v>0</v>
      </c>
      <c r="L307" s="400">
        <f t="shared" si="42"/>
        <v>0</v>
      </c>
      <c r="M307" s="353">
        <f t="shared" si="43"/>
        <v>14726600</v>
      </c>
      <c r="N307" s="406"/>
      <c r="O307" s="38"/>
      <c r="P307" s="31" t="s">
        <v>761</v>
      </c>
      <c r="Q307" s="38" t="s">
        <v>336</v>
      </c>
      <c r="R307" s="31" t="s">
        <v>73</v>
      </c>
      <c r="S307" s="31" t="s">
        <v>152</v>
      </c>
    </row>
    <row r="308" spans="1:19" s="34" customFormat="1" ht="20.25" customHeight="1">
      <c r="A308" s="31" t="s">
        <v>744</v>
      </c>
      <c r="B308" s="83" t="s">
        <v>1960</v>
      </c>
      <c r="C308" s="38" t="s">
        <v>1961</v>
      </c>
      <c r="D308" s="291" t="s">
        <v>952</v>
      </c>
      <c r="E308" s="165"/>
      <c r="F308" s="31" t="s">
        <v>882</v>
      </c>
      <c r="G308" s="31"/>
      <c r="H308" s="410">
        <v>1400</v>
      </c>
      <c r="I308" s="160">
        <v>8279</v>
      </c>
      <c r="J308" s="50"/>
      <c r="K308" s="352">
        <f t="shared" si="41"/>
        <v>0</v>
      </c>
      <c r="L308" s="400">
        <f t="shared" si="42"/>
        <v>0</v>
      </c>
      <c r="M308" s="353">
        <f t="shared" si="43"/>
        <v>11590600</v>
      </c>
      <c r="N308" s="406"/>
      <c r="O308" s="38"/>
      <c r="P308" s="31" t="s">
        <v>761</v>
      </c>
      <c r="Q308" s="38" t="s">
        <v>336</v>
      </c>
      <c r="R308" s="31" t="s">
        <v>73</v>
      </c>
      <c r="S308" s="31" t="s">
        <v>152</v>
      </c>
    </row>
    <row r="309" spans="1:19" s="34" customFormat="1" ht="20.25" customHeight="1">
      <c r="A309" s="31" t="s">
        <v>744</v>
      </c>
      <c r="B309" s="83" t="s">
        <v>1960</v>
      </c>
      <c r="C309" s="38" t="s">
        <v>1961</v>
      </c>
      <c r="D309" s="291" t="s">
        <v>952</v>
      </c>
      <c r="E309" s="165"/>
      <c r="F309" s="31" t="s">
        <v>1691</v>
      </c>
      <c r="G309" s="31"/>
      <c r="H309" s="410">
        <v>1400</v>
      </c>
      <c r="I309" s="160">
        <v>22790</v>
      </c>
      <c r="J309" s="50"/>
      <c r="K309" s="352">
        <f t="shared" si="41"/>
        <v>0</v>
      </c>
      <c r="L309" s="400">
        <f t="shared" si="42"/>
        <v>0</v>
      </c>
      <c r="M309" s="353">
        <f t="shared" si="43"/>
        <v>31906000</v>
      </c>
      <c r="N309" s="406"/>
      <c r="O309" s="38"/>
      <c r="P309" s="31" t="s">
        <v>761</v>
      </c>
      <c r="Q309" s="38" t="s">
        <v>358</v>
      </c>
      <c r="R309" s="31" t="s">
        <v>73</v>
      </c>
      <c r="S309" s="31" t="s">
        <v>152</v>
      </c>
    </row>
    <row r="310" spans="1:19" s="34" customFormat="1" ht="20.25" customHeight="1">
      <c r="A310" s="31" t="s">
        <v>744</v>
      </c>
      <c r="B310" s="83" t="s">
        <v>1960</v>
      </c>
      <c r="C310" s="38" t="s">
        <v>1961</v>
      </c>
      <c r="D310" s="291" t="s">
        <v>952</v>
      </c>
      <c r="E310" s="165"/>
      <c r="F310" s="31" t="s">
        <v>1697</v>
      </c>
      <c r="G310" s="31"/>
      <c r="H310" s="410">
        <v>1400</v>
      </c>
      <c r="I310" s="160">
        <v>36000</v>
      </c>
      <c r="J310" s="50"/>
      <c r="K310" s="352">
        <f t="shared" si="41"/>
        <v>0</v>
      </c>
      <c r="L310" s="400">
        <f t="shared" si="42"/>
        <v>0</v>
      </c>
      <c r="M310" s="353">
        <f t="shared" si="43"/>
        <v>50400000</v>
      </c>
      <c r="N310" s="406"/>
      <c r="O310" s="38"/>
      <c r="P310" s="31" t="s">
        <v>761</v>
      </c>
      <c r="Q310" s="38" t="s">
        <v>358</v>
      </c>
      <c r="R310" s="31" t="s">
        <v>73</v>
      </c>
      <c r="S310" s="31" t="s">
        <v>152</v>
      </c>
    </row>
    <row r="311" spans="1:19" s="34" customFormat="1" ht="20.25" customHeight="1">
      <c r="A311" s="31" t="s">
        <v>744</v>
      </c>
      <c r="B311" s="83" t="s">
        <v>1960</v>
      </c>
      <c r="C311" s="38" t="s">
        <v>1961</v>
      </c>
      <c r="D311" s="291" t="s">
        <v>952</v>
      </c>
      <c r="E311" s="165"/>
      <c r="F311" s="31" t="s">
        <v>1387</v>
      </c>
      <c r="G311" s="31"/>
      <c r="H311" s="410">
        <v>1400</v>
      </c>
      <c r="I311" s="160">
        <v>10972</v>
      </c>
      <c r="J311" s="50"/>
      <c r="K311" s="352">
        <f t="shared" si="41"/>
        <v>0</v>
      </c>
      <c r="L311" s="400">
        <f t="shared" si="42"/>
        <v>0</v>
      </c>
      <c r="M311" s="353">
        <f t="shared" si="43"/>
        <v>15360800</v>
      </c>
      <c r="N311" s="406"/>
      <c r="O311" s="38"/>
      <c r="P311" s="31" t="s">
        <v>761</v>
      </c>
      <c r="Q311" s="38" t="s">
        <v>577</v>
      </c>
      <c r="R311" s="31" t="s">
        <v>375</v>
      </c>
      <c r="S311" s="31" t="s">
        <v>152</v>
      </c>
    </row>
    <row r="312" spans="1:19" s="34" customFormat="1" ht="20.25" customHeight="1">
      <c r="A312" s="31" t="s">
        <v>744</v>
      </c>
      <c r="B312" s="83" t="s">
        <v>1960</v>
      </c>
      <c r="C312" s="38" t="s">
        <v>1961</v>
      </c>
      <c r="D312" s="291" t="s">
        <v>952</v>
      </c>
      <c r="E312" s="165"/>
      <c r="F312" s="31" t="s">
        <v>589</v>
      </c>
      <c r="G312" s="31"/>
      <c r="H312" s="410">
        <v>1400</v>
      </c>
      <c r="I312" s="160">
        <v>22231</v>
      </c>
      <c r="J312" s="50">
        <v>15</v>
      </c>
      <c r="K312" s="352">
        <f t="shared" si="41"/>
        <v>21000</v>
      </c>
      <c r="L312" s="400">
        <f t="shared" si="42"/>
        <v>21</v>
      </c>
      <c r="M312" s="353">
        <f t="shared" si="43"/>
        <v>31123400</v>
      </c>
      <c r="N312" s="406"/>
      <c r="O312" s="38"/>
      <c r="P312" s="31" t="s">
        <v>761</v>
      </c>
      <c r="Q312" s="38" t="s">
        <v>270</v>
      </c>
      <c r="R312" s="31" t="s">
        <v>68</v>
      </c>
      <c r="S312" s="31" t="s">
        <v>152</v>
      </c>
    </row>
    <row r="313" spans="1:19" s="34" customFormat="1" ht="20.25" customHeight="1">
      <c r="A313" s="31" t="s">
        <v>744</v>
      </c>
      <c r="B313" s="83" t="s">
        <v>1960</v>
      </c>
      <c r="C313" s="38" t="s">
        <v>1961</v>
      </c>
      <c r="D313" s="291" t="s">
        <v>952</v>
      </c>
      <c r="E313" s="165"/>
      <c r="F313" s="31" t="s">
        <v>83</v>
      </c>
      <c r="G313" s="31"/>
      <c r="H313" s="410">
        <v>1400</v>
      </c>
      <c r="I313" s="160">
        <v>11700</v>
      </c>
      <c r="J313" s="50"/>
      <c r="K313" s="352">
        <f t="shared" si="41"/>
        <v>0</v>
      </c>
      <c r="L313" s="400">
        <f t="shared" si="42"/>
        <v>0</v>
      </c>
      <c r="M313" s="353">
        <f t="shared" si="43"/>
        <v>16380000</v>
      </c>
      <c r="N313" s="406"/>
      <c r="O313" s="38"/>
      <c r="P313" s="31" t="s">
        <v>761</v>
      </c>
      <c r="Q313" s="38" t="s">
        <v>336</v>
      </c>
      <c r="R313" s="31" t="s">
        <v>73</v>
      </c>
      <c r="S313" s="31" t="s">
        <v>152</v>
      </c>
    </row>
    <row r="314" spans="1:19" s="34" customFormat="1" ht="20.25" customHeight="1">
      <c r="A314" s="31" t="s">
        <v>744</v>
      </c>
      <c r="B314" s="83" t="s">
        <v>1960</v>
      </c>
      <c r="C314" s="38" t="s">
        <v>1961</v>
      </c>
      <c r="D314" s="291" t="s">
        <v>952</v>
      </c>
      <c r="E314" s="165"/>
      <c r="F314" s="31" t="s">
        <v>880</v>
      </c>
      <c r="G314" s="31"/>
      <c r="H314" s="410">
        <v>1400</v>
      </c>
      <c r="I314" s="160">
        <v>3723</v>
      </c>
      <c r="J314" s="50"/>
      <c r="K314" s="352">
        <f t="shared" si="41"/>
        <v>0</v>
      </c>
      <c r="L314" s="400">
        <f t="shared" si="42"/>
        <v>0</v>
      </c>
      <c r="M314" s="353">
        <f t="shared" si="43"/>
        <v>5212200</v>
      </c>
      <c r="N314" s="406"/>
      <c r="O314" s="38"/>
      <c r="P314" s="31" t="s">
        <v>761</v>
      </c>
      <c r="Q314" s="38" t="s">
        <v>336</v>
      </c>
      <c r="R314" s="31" t="s">
        <v>73</v>
      </c>
      <c r="S314" s="31" t="s">
        <v>152</v>
      </c>
    </row>
    <row r="315" spans="1:19" s="34" customFormat="1" ht="20.25" customHeight="1">
      <c r="A315" s="31" t="s">
        <v>744</v>
      </c>
      <c r="B315" s="83" t="s">
        <v>1960</v>
      </c>
      <c r="C315" s="38" t="s">
        <v>1961</v>
      </c>
      <c r="D315" s="291" t="s">
        <v>952</v>
      </c>
      <c r="E315" s="165"/>
      <c r="F315" s="31" t="s">
        <v>880</v>
      </c>
      <c r="G315" s="31"/>
      <c r="H315" s="410">
        <v>1400</v>
      </c>
      <c r="I315" s="160">
        <v>3723</v>
      </c>
      <c r="J315" s="50"/>
      <c r="K315" s="352">
        <f t="shared" si="41"/>
        <v>0</v>
      </c>
      <c r="L315" s="400">
        <f t="shared" si="42"/>
        <v>0</v>
      </c>
      <c r="M315" s="353">
        <f t="shared" si="43"/>
        <v>5212200</v>
      </c>
      <c r="N315" s="406"/>
      <c r="O315" s="38"/>
      <c r="P315" s="31" t="s">
        <v>761</v>
      </c>
      <c r="Q315" s="38" t="s">
        <v>336</v>
      </c>
      <c r="R315" s="31" t="s">
        <v>73</v>
      </c>
      <c r="S315" s="31" t="s">
        <v>152</v>
      </c>
    </row>
    <row r="316" spans="1:19" s="34" customFormat="1" ht="20.25" customHeight="1">
      <c r="A316" s="31" t="s">
        <v>744</v>
      </c>
      <c r="B316" s="83" t="s">
        <v>1960</v>
      </c>
      <c r="C316" s="38" t="s">
        <v>1961</v>
      </c>
      <c r="D316" s="291" t="s">
        <v>952</v>
      </c>
      <c r="E316" s="165"/>
      <c r="F316" s="31" t="s">
        <v>1693</v>
      </c>
      <c r="G316" s="31"/>
      <c r="H316" s="410">
        <v>1400</v>
      </c>
      <c r="I316" s="160">
        <v>41155</v>
      </c>
      <c r="J316" s="50"/>
      <c r="K316" s="352">
        <f t="shared" si="41"/>
        <v>0</v>
      </c>
      <c r="L316" s="400">
        <f t="shared" si="42"/>
        <v>0</v>
      </c>
      <c r="M316" s="353">
        <f t="shared" si="43"/>
        <v>57617000</v>
      </c>
      <c r="N316" s="406"/>
      <c r="O316" s="38"/>
      <c r="P316" s="31" t="s">
        <v>761</v>
      </c>
      <c r="Q316" s="38" t="s">
        <v>358</v>
      </c>
      <c r="R316" s="31" t="s">
        <v>73</v>
      </c>
      <c r="S316" s="31" t="s">
        <v>152</v>
      </c>
    </row>
    <row r="317" spans="1:19" s="34" customFormat="1" ht="20.25" customHeight="1">
      <c r="A317" s="31" t="s">
        <v>235</v>
      </c>
      <c r="B317" s="83" t="s">
        <v>927</v>
      </c>
      <c r="C317" s="38" t="s">
        <v>371</v>
      </c>
      <c r="D317" s="291" t="s">
        <v>2975</v>
      </c>
      <c r="E317" s="165"/>
      <c r="F317" s="31" t="s">
        <v>423</v>
      </c>
      <c r="G317" s="31"/>
      <c r="H317" s="50">
        <f>134-90</f>
        <v>44</v>
      </c>
      <c r="I317" s="50">
        <v>400000</v>
      </c>
      <c r="J317" s="50"/>
      <c r="K317" s="417">
        <f t="shared" si="41"/>
        <v>0</v>
      </c>
      <c r="L317" s="413">
        <f t="shared" si="42"/>
        <v>0</v>
      </c>
      <c r="M317" s="52">
        <f t="shared" si="43"/>
        <v>17600000</v>
      </c>
      <c r="N317" s="406"/>
      <c r="O317" s="38"/>
      <c r="P317" s="31" t="s">
        <v>1407</v>
      </c>
      <c r="Q317" s="38" t="s">
        <v>374</v>
      </c>
      <c r="R317" s="31" t="s">
        <v>375</v>
      </c>
      <c r="S317" s="31" t="s">
        <v>213</v>
      </c>
    </row>
    <row r="318" spans="1:19" s="34" customFormat="1" ht="20.25" customHeight="1">
      <c r="A318" s="31" t="s">
        <v>235</v>
      </c>
      <c r="B318" s="83" t="s">
        <v>1050</v>
      </c>
      <c r="C318" s="38" t="s">
        <v>371</v>
      </c>
      <c r="D318" s="291" t="s">
        <v>934</v>
      </c>
      <c r="E318" s="165"/>
      <c r="F318" s="31" t="s">
        <v>423</v>
      </c>
      <c r="G318" s="31"/>
      <c r="H318" s="160">
        <f>114-2</f>
        <v>112</v>
      </c>
      <c r="I318" s="160">
        <v>400000</v>
      </c>
      <c r="J318" s="161"/>
      <c r="K318" s="417">
        <f t="shared" si="41"/>
        <v>0</v>
      </c>
      <c r="L318" s="413">
        <f t="shared" si="42"/>
        <v>0</v>
      </c>
      <c r="M318" s="52">
        <f t="shared" si="43"/>
        <v>44800000</v>
      </c>
      <c r="N318" s="406"/>
      <c r="O318" s="38"/>
      <c r="P318" s="31" t="s">
        <v>1407</v>
      </c>
      <c r="Q318" s="38" t="s">
        <v>374</v>
      </c>
      <c r="R318" s="31" t="s">
        <v>375</v>
      </c>
      <c r="S318" s="31" t="s">
        <v>213</v>
      </c>
    </row>
    <row r="319" spans="1:19" s="34" customFormat="1" ht="20.25" customHeight="1">
      <c r="A319" s="31" t="s">
        <v>129</v>
      </c>
      <c r="B319" s="83" t="s">
        <v>602</v>
      </c>
      <c r="C319" s="38" t="s">
        <v>399</v>
      </c>
      <c r="D319" s="291" t="s">
        <v>516</v>
      </c>
      <c r="E319" s="132"/>
      <c r="F319" s="31" t="s">
        <v>402</v>
      </c>
      <c r="G319" s="31"/>
      <c r="H319" s="50">
        <f>576-399</f>
        <v>177</v>
      </c>
      <c r="I319" s="50">
        <v>147000</v>
      </c>
      <c r="J319" s="49">
        <v>36</v>
      </c>
      <c r="K319" s="412">
        <f>IFERROR(J319*H319,"0")</f>
        <v>6372</v>
      </c>
      <c r="L319" s="413">
        <f>IFERROR(K319/1000,"0")</f>
        <v>6.3719999999999999</v>
      </c>
      <c r="M319" s="50">
        <f>I319*H319</f>
        <v>26019000</v>
      </c>
      <c r="N319" s="38"/>
      <c r="O319" s="38"/>
      <c r="P319" s="31" t="s">
        <v>90</v>
      </c>
      <c r="Q319" s="38" t="s">
        <v>403</v>
      </c>
      <c r="R319" s="31" t="s">
        <v>60</v>
      </c>
      <c r="S319" s="31" t="s">
        <v>59</v>
      </c>
    </row>
    <row r="320" spans="1:19" s="34" customFormat="1" ht="20.25" customHeight="1">
      <c r="A320" s="31" t="s">
        <v>864</v>
      </c>
      <c r="B320" s="83" t="s">
        <v>1016</v>
      </c>
      <c r="C320" s="38" t="s">
        <v>399</v>
      </c>
      <c r="D320" s="291" t="s">
        <v>529</v>
      </c>
      <c r="E320" s="132"/>
      <c r="F320" s="31" t="s">
        <v>1014</v>
      </c>
      <c r="G320" s="31"/>
      <c r="H320" s="50">
        <v>2</v>
      </c>
      <c r="I320" s="50">
        <v>104000</v>
      </c>
      <c r="J320" s="49">
        <v>46</v>
      </c>
      <c r="K320" s="412">
        <f>IFERROR(J320*H320,"0")</f>
        <v>92</v>
      </c>
      <c r="L320" s="413">
        <f>IFERROR(K320/1000,"0")</f>
        <v>9.1999999999999998E-2</v>
      </c>
      <c r="M320" s="50">
        <f>I320*H320</f>
        <v>208000</v>
      </c>
      <c r="N320" s="38"/>
      <c r="O320" s="38"/>
      <c r="P320" s="31" t="s">
        <v>90</v>
      </c>
      <c r="Q320" s="38" t="s">
        <v>370</v>
      </c>
      <c r="R320" s="31" t="s">
        <v>68</v>
      </c>
      <c r="S320" s="31" t="s">
        <v>40</v>
      </c>
    </row>
    <row r="321" spans="1:22" s="34" customFormat="1" ht="20.25" customHeight="1">
      <c r="A321" s="31" t="s">
        <v>864</v>
      </c>
      <c r="B321" s="83" t="s">
        <v>1016</v>
      </c>
      <c r="C321" s="38" t="s">
        <v>399</v>
      </c>
      <c r="D321" s="291" t="s">
        <v>529</v>
      </c>
      <c r="E321" s="132"/>
      <c r="F321" s="31" t="s">
        <v>657</v>
      </c>
      <c r="G321" s="31"/>
      <c r="H321" s="50">
        <v>6</v>
      </c>
      <c r="I321" s="50">
        <v>67038</v>
      </c>
      <c r="J321" s="49">
        <v>27</v>
      </c>
      <c r="K321" s="412">
        <f>IFERROR(J321*H321,"0")</f>
        <v>162</v>
      </c>
      <c r="L321" s="413">
        <f>IFERROR(K321/1000,"0")</f>
        <v>0.16200000000000001</v>
      </c>
      <c r="M321" s="50">
        <f>I321*H321</f>
        <v>402228</v>
      </c>
      <c r="N321" s="38"/>
      <c r="O321" s="38"/>
      <c r="P321" s="31" t="s">
        <v>90</v>
      </c>
      <c r="Q321" s="38" t="s">
        <v>341</v>
      </c>
      <c r="R321" s="31" t="s">
        <v>68</v>
      </c>
      <c r="S321" s="31" t="s">
        <v>40</v>
      </c>
    </row>
    <row r="322" spans="1:22" s="34" customFormat="1" ht="20.25" customHeight="1">
      <c r="A322" s="31" t="s">
        <v>455</v>
      </c>
      <c r="B322" s="83" t="s">
        <v>2945</v>
      </c>
      <c r="C322" s="38" t="s">
        <v>472</v>
      </c>
      <c r="D322" s="291" t="s">
        <v>527</v>
      </c>
      <c r="E322" s="165"/>
      <c r="F322" s="31" t="s">
        <v>620</v>
      </c>
      <c r="G322" s="31" t="s">
        <v>58</v>
      </c>
      <c r="H322" s="50">
        <v>1377</v>
      </c>
      <c r="I322" s="50">
        <v>7900</v>
      </c>
      <c r="J322" s="50" t="s">
        <v>765</v>
      </c>
      <c r="K322" s="165" t="str">
        <f>IFERROR(J322*H322,"0")</f>
        <v>0</v>
      </c>
      <c r="L322" s="413">
        <f>IFERROR(K322/1000,"0")</f>
        <v>0</v>
      </c>
      <c r="M322" s="52">
        <f>H322*I322</f>
        <v>10878300</v>
      </c>
      <c r="N322" s="38"/>
      <c r="O322" s="83" t="s">
        <v>2839</v>
      </c>
      <c r="P322" s="31" t="s">
        <v>372</v>
      </c>
      <c r="Q322" s="38" t="s">
        <v>336</v>
      </c>
      <c r="R322" s="31" t="s">
        <v>73</v>
      </c>
      <c r="S322" s="31" t="s">
        <v>109</v>
      </c>
      <c r="T322" s="34" t="s">
        <v>2979</v>
      </c>
    </row>
    <row r="323" spans="1:22" s="34" customFormat="1" ht="20.25" customHeight="1">
      <c r="A323" s="31" t="s">
        <v>2984</v>
      </c>
      <c r="B323" s="83" t="s">
        <v>2985</v>
      </c>
      <c r="C323" s="38" t="s">
        <v>2906</v>
      </c>
      <c r="D323" s="422" t="s">
        <v>255</v>
      </c>
      <c r="E323" s="165"/>
      <c r="F323" s="31" t="s">
        <v>610</v>
      </c>
      <c r="G323" s="31"/>
      <c r="H323" s="50">
        <v>19</v>
      </c>
      <c r="I323" s="50">
        <v>120000</v>
      </c>
      <c r="J323" s="50">
        <v>19</v>
      </c>
      <c r="K323" s="183">
        <f t="shared" ref="K323:K360" si="44">J323*H323</f>
        <v>361</v>
      </c>
      <c r="L323" s="183">
        <f t="shared" ref="L323:L360" si="45">K323/1000</f>
        <v>0.36099999999999999</v>
      </c>
      <c r="M323" s="52">
        <f t="shared" ref="M323:M360" si="46">H323*I323</f>
        <v>2280000</v>
      </c>
      <c r="N323" s="77"/>
      <c r="O323" s="83" t="s">
        <v>11</v>
      </c>
      <c r="P323" s="31" t="s">
        <v>1163</v>
      </c>
      <c r="Q323" s="38" t="s">
        <v>361</v>
      </c>
      <c r="R323" s="31" t="s">
        <v>60</v>
      </c>
      <c r="S323" s="31" t="s">
        <v>109</v>
      </c>
      <c r="T323" s="34" t="s">
        <v>2986</v>
      </c>
      <c r="U323" s="34" t="s">
        <v>2987</v>
      </c>
      <c r="V323" s="89"/>
    </row>
    <row r="324" spans="1:22" s="34" customFormat="1" ht="20.25" customHeight="1">
      <c r="A324" s="31" t="s">
        <v>2984</v>
      </c>
      <c r="B324" s="83" t="s">
        <v>3149</v>
      </c>
      <c r="C324" s="38" t="s">
        <v>2906</v>
      </c>
      <c r="D324" s="422" t="s">
        <v>255</v>
      </c>
      <c r="E324" s="165"/>
      <c r="F324" s="31" t="s">
        <v>612</v>
      </c>
      <c r="G324" s="31"/>
      <c r="H324" s="50">
        <v>19</v>
      </c>
      <c r="I324" s="50">
        <v>45000</v>
      </c>
      <c r="J324" s="50">
        <v>0</v>
      </c>
      <c r="K324" s="183">
        <f t="shared" si="44"/>
        <v>0</v>
      </c>
      <c r="L324" s="183">
        <f t="shared" si="45"/>
        <v>0</v>
      </c>
      <c r="M324" s="52">
        <f t="shared" si="46"/>
        <v>855000</v>
      </c>
      <c r="N324" s="77"/>
      <c r="O324" s="83" t="s">
        <v>11</v>
      </c>
      <c r="P324" s="31" t="s">
        <v>1163</v>
      </c>
      <c r="Q324" s="38" t="s">
        <v>307</v>
      </c>
      <c r="R324" s="31" t="s">
        <v>73</v>
      </c>
      <c r="S324" s="31" t="s">
        <v>109</v>
      </c>
      <c r="T324" s="34" t="s">
        <v>2989</v>
      </c>
      <c r="U324" s="34" t="s">
        <v>2987</v>
      </c>
      <c r="V324" s="89"/>
    </row>
    <row r="325" spans="1:22" s="34" customFormat="1" ht="20.25" customHeight="1">
      <c r="A325" s="31" t="s">
        <v>2984</v>
      </c>
      <c r="B325" s="83" t="s">
        <v>2988</v>
      </c>
      <c r="C325" s="38" t="s">
        <v>2906</v>
      </c>
      <c r="D325" s="422" t="s">
        <v>255</v>
      </c>
      <c r="E325" s="165"/>
      <c r="F325" s="31" t="s">
        <v>610</v>
      </c>
      <c r="G325" s="31"/>
      <c r="H325" s="50">
        <v>42</v>
      </c>
      <c r="I325" s="50">
        <v>120000</v>
      </c>
      <c r="J325" s="50">
        <v>19</v>
      </c>
      <c r="K325" s="183">
        <f t="shared" si="44"/>
        <v>798</v>
      </c>
      <c r="L325" s="183">
        <f t="shared" si="45"/>
        <v>0.79800000000000004</v>
      </c>
      <c r="M325" s="52">
        <f t="shared" si="46"/>
        <v>5040000</v>
      </c>
      <c r="N325" s="77"/>
      <c r="O325" s="83" t="s">
        <v>11</v>
      </c>
      <c r="P325" s="31" t="s">
        <v>1163</v>
      </c>
      <c r="Q325" s="38" t="s">
        <v>361</v>
      </c>
      <c r="R325" s="31" t="s">
        <v>60</v>
      </c>
      <c r="S325" s="31" t="s">
        <v>109</v>
      </c>
      <c r="T325" s="34" t="s">
        <v>2986</v>
      </c>
      <c r="U325" s="34" t="s">
        <v>2987</v>
      </c>
      <c r="V325" s="89"/>
    </row>
    <row r="326" spans="1:22" s="34" customFormat="1" ht="20.25" customHeight="1">
      <c r="A326" s="31" t="s">
        <v>2984</v>
      </c>
      <c r="B326" s="83" t="s">
        <v>2988</v>
      </c>
      <c r="C326" s="38" t="s">
        <v>2906</v>
      </c>
      <c r="D326" s="422" t="s">
        <v>255</v>
      </c>
      <c r="E326" s="165"/>
      <c r="F326" s="31" t="s">
        <v>714</v>
      </c>
      <c r="G326" s="31"/>
      <c r="H326" s="50">
        <v>42</v>
      </c>
      <c r="I326" s="50">
        <v>60500</v>
      </c>
      <c r="J326" s="50">
        <v>0</v>
      </c>
      <c r="K326" s="183">
        <f t="shared" si="44"/>
        <v>0</v>
      </c>
      <c r="L326" s="183">
        <f t="shared" si="45"/>
        <v>0</v>
      </c>
      <c r="M326" s="52">
        <f t="shared" si="46"/>
        <v>2541000</v>
      </c>
      <c r="N326" s="77"/>
      <c r="O326" s="83" t="s">
        <v>11</v>
      </c>
      <c r="P326" s="31" t="s">
        <v>1163</v>
      </c>
      <c r="Q326" s="38" t="s">
        <v>307</v>
      </c>
      <c r="R326" s="31" t="s">
        <v>73</v>
      </c>
      <c r="S326" s="31" t="s">
        <v>109</v>
      </c>
      <c r="T326" s="34" t="s">
        <v>2990</v>
      </c>
      <c r="U326" s="34" t="s">
        <v>2987</v>
      </c>
      <c r="V326" s="89"/>
    </row>
    <row r="327" spans="1:22" s="34" customFormat="1" ht="20.25" customHeight="1">
      <c r="A327" s="31" t="s">
        <v>2984</v>
      </c>
      <c r="B327" s="83" t="s">
        <v>2988</v>
      </c>
      <c r="C327" s="38" t="s">
        <v>2906</v>
      </c>
      <c r="D327" s="422" t="s">
        <v>255</v>
      </c>
      <c r="E327" s="165"/>
      <c r="F327" s="31" t="s">
        <v>2991</v>
      </c>
      <c r="G327" s="31"/>
      <c r="H327" s="50">
        <v>9</v>
      </c>
      <c r="I327" s="50">
        <v>83000</v>
      </c>
      <c r="J327" s="50">
        <v>7.5</v>
      </c>
      <c r="K327" s="183">
        <f t="shared" si="44"/>
        <v>67.5</v>
      </c>
      <c r="L327" s="183">
        <f t="shared" si="45"/>
        <v>6.7500000000000004E-2</v>
      </c>
      <c r="M327" s="52">
        <f t="shared" si="46"/>
        <v>747000</v>
      </c>
      <c r="N327" s="77"/>
      <c r="O327" s="83" t="s">
        <v>11</v>
      </c>
      <c r="P327" s="31" t="s">
        <v>1163</v>
      </c>
      <c r="Q327" s="38" t="s">
        <v>361</v>
      </c>
      <c r="R327" s="31" t="s">
        <v>68</v>
      </c>
      <c r="S327" s="31" t="s">
        <v>109</v>
      </c>
      <c r="T327" s="34" t="s">
        <v>2992</v>
      </c>
      <c r="U327" s="34" t="s">
        <v>2993</v>
      </c>
      <c r="V327" s="89"/>
    </row>
    <row r="328" spans="1:22" s="34" customFormat="1" ht="20.25" customHeight="1">
      <c r="A328" s="31" t="s">
        <v>2984</v>
      </c>
      <c r="B328" s="83" t="s">
        <v>2988</v>
      </c>
      <c r="C328" s="38" t="s">
        <v>2906</v>
      </c>
      <c r="D328" s="422" t="s">
        <v>255</v>
      </c>
      <c r="E328" s="165"/>
      <c r="F328" s="31" t="s">
        <v>612</v>
      </c>
      <c r="G328" s="31"/>
      <c r="H328" s="50">
        <v>9</v>
      </c>
      <c r="I328" s="50">
        <v>45000</v>
      </c>
      <c r="J328" s="50">
        <v>0</v>
      </c>
      <c r="K328" s="183">
        <f t="shared" si="44"/>
        <v>0</v>
      </c>
      <c r="L328" s="183">
        <f t="shared" si="45"/>
        <v>0</v>
      </c>
      <c r="M328" s="52">
        <f t="shared" si="46"/>
        <v>405000</v>
      </c>
      <c r="N328" s="77"/>
      <c r="O328" s="83" t="s">
        <v>11</v>
      </c>
      <c r="P328" s="31" t="s">
        <v>1163</v>
      </c>
      <c r="Q328" s="38" t="s">
        <v>307</v>
      </c>
      <c r="R328" s="31" t="s">
        <v>73</v>
      </c>
      <c r="S328" s="31" t="s">
        <v>109</v>
      </c>
      <c r="T328" s="34" t="s">
        <v>2989</v>
      </c>
      <c r="U328" s="34" t="s">
        <v>2993</v>
      </c>
      <c r="V328" s="89"/>
    </row>
    <row r="329" spans="1:22" s="34" customFormat="1" ht="20.25" customHeight="1">
      <c r="A329" s="31" t="s">
        <v>2984</v>
      </c>
      <c r="B329" s="83" t="s">
        <v>2988</v>
      </c>
      <c r="C329" s="38" t="s">
        <v>2906</v>
      </c>
      <c r="D329" s="422" t="s">
        <v>255</v>
      </c>
      <c r="E329" s="165"/>
      <c r="F329" s="31" t="s">
        <v>615</v>
      </c>
      <c r="G329" s="31"/>
      <c r="H329" s="50">
        <v>22</v>
      </c>
      <c r="I329" s="50">
        <v>195193.3</v>
      </c>
      <c r="J329" s="50">
        <v>42</v>
      </c>
      <c r="K329" s="183">
        <f t="shared" si="44"/>
        <v>924</v>
      </c>
      <c r="L329" s="183">
        <f t="shared" si="45"/>
        <v>0.92400000000000004</v>
      </c>
      <c r="M329" s="52">
        <f t="shared" si="46"/>
        <v>4294252.5999999996</v>
      </c>
      <c r="N329" s="77"/>
      <c r="O329" s="83" t="s">
        <v>11</v>
      </c>
      <c r="P329" s="31" t="s">
        <v>1163</v>
      </c>
      <c r="Q329" s="38" t="s">
        <v>364</v>
      </c>
      <c r="R329" s="31" t="s">
        <v>60</v>
      </c>
      <c r="S329" s="31" t="s">
        <v>109</v>
      </c>
      <c r="T329" s="34" t="s">
        <v>2994</v>
      </c>
      <c r="U329" s="34" t="s">
        <v>2995</v>
      </c>
      <c r="V329" s="89"/>
    </row>
    <row r="330" spans="1:22" s="34" customFormat="1" ht="20.25" customHeight="1">
      <c r="A330" s="31" t="s">
        <v>2984</v>
      </c>
      <c r="B330" s="83" t="s">
        <v>2988</v>
      </c>
      <c r="C330" s="38" t="s">
        <v>2906</v>
      </c>
      <c r="D330" s="422" t="s">
        <v>255</v>
      </c>
      <c r="E330" s="165"/>
      <c r="F330" s="31" t="s">
        <v>780</v>
      </c>
      <c r="G330" s="31"/>
      <c r="H330" s="50">
        <v>3</v>
      </c>
      <c r="I330" s="50">
        <v>143166</v>
      </c>
      <c r="J330" s="50">
        <v>27</v>
      </c>
      <c r="K330" s="183">
        <f t="shared" si="44"/>
        <v>81</v>
      </c>
      <c r="L330" s="183">
        <f t="shared" si="45"/>
        <v>8.1000000000000003E-2</v>
      </c>
      <c r="M330" s="52">
        <f t="shared" si="46"/>
        <v>429498</v>
      </c>
      <c r="N330" s="77"/>
      <c r="O330" s="83" t="s">
        <v>11</v>
      </c>
      <c r="P330" s="31" t="s">
        <v>1163</v>
      </c>
      <c r="Q330" s="38" t="s">
        <v>364</v>
      </c>
      <c r="R330" s="31" t="s">
        <v>68</v>
      </c>
      <c r="S330" s="31" t="s">
        <v>109</v>
      </c>
      <c r="T330" s="34" t="s">
        <v>2996</v>
      </c>
      <c r="U330" s="34" t="s">
        <v>1444</v>
      </c>
      <c r="V330" s="89"/>
    </row>
    <row r="331" spans="1:22" s="34" customFormat="1" ht="20.25" customHeight="1">
      <c r="A331" s="31" t="s">
        <v>2984</v>
      </c>
      <c r="B331" s="83" t="s">
        <v>2988</v>
      </c>
      <c r="C331" s="38" t="s">
        <v>2906</v>
      </c>
      <c r="D331" s="422" t="s">
        <v>255</v>
      </c>
      <c r="E331" s="165"/>
      <c r="F331" s="31" t="s">
        <v>626</v>
      </c>
      <c r="G331" s="31"/>
      <c r="H331" s="50">
        <v>41</v>
      </c>
      <c r="I331" s="50">
        <v>37000</v>
      </c>
      <c r="J331" s="50">
        <v>5.5</v>
      </c>
      <c r="K331" s="183">
        <f t="shared" si="44"/>
        <v>225.5</v>
      </c>
      <c r="L331" s="183">
        <f t="shared" si="45"/>
        <v>0.22550000000000001</v>
      </c>
      <c r="M331" s="52">
        <f t="shared" si="46"/>
        <v>1517000</v>
      </c>
      <c r="N331" s="77"/>
      <c r="O331" s="83" t="s">
        <v>11</v>
      </c>
      <c r="P331" s="31" t="s">
        <v>1163</v>
      </c>
      <c r="Q331" s="38" t="s">
        <v>344</v>
      </c>
      <c r="R331" s="31" t="s">
        <v>68</v>
      </c>
      <c r="S331" s="31" t="s">
        <v>109</v>
      </c>
      <c r="T331" s="34" t="s">
        <v>2997</v>
      </c>
      <c r="U331" s="34" t="s">
        <v>1443</v>
      </c>
      <c r="V331" s="89"/>
    </row>
    <row r="332" spans="1:22" s="34" customFormat="1" ht="20.25" customHeight="1">
      <c r="A332" s="31" t="s">
        <v>2984</v>
      </c>
      <c r="B332" s="83" t="s">
        <v>2988</v>
      </c>
      <c r="C332" s="38" t="s">
        <v>2906</v>
      </c>
      <c r="D332" s="422" t="s">
        <v>255</v>
      </c>
      <c r="E332" s="165"/>
      <c r="F332" s="31" t="s">
        <v>643</v>
      </c>
      <c r="G332" s="31"/>
      <c r="H332" s="50">
        <v>11</v>
      </c>
      <c r="I332" s="50">
        <v>69000</v>
      </c>
      <c r="J332" s="50">
        <v>15.5</v>
      </c>
      <c r="K332" s="183">
        <f t="shared" si="44"/>
        <v>170.5</v>
      </c>
      <c r="L332" s="183">
        <f t="shared" si="45"/>
        <v>0.17050000000000001</v>
      </c>
      <c r="M332" s="52">
        <f t="shared" si="46"/>
        <v>759000</v>
      </c>
      <c r="N332" s="77"/>
      <c r="O332" s="83" t="s">
        <v>11</v>
      </c>
      <c r="P332" s="31" t="s">
        <v>1163</v>
      </c>
      <c r="Q332" s="38" t="s">
        <v>270</v>
      </c>
      <c r="R332" s="31" t="s">
        <v>60</v>
      </c>
      <c r="S332" s="31" t="s">
        <v>109</v>
      </c>
      <c r="T332" s="34" t="s">
        <v>2998</v>
      </c>
      <c r="U332" s="34" t="s">
        <v>2999</v>
      </c>
      <c r="V332" s="89"/>
    </row>
    <row r="333" spans="1:22" s="34" customFormat="1" ht="20.25" customHeight="1">
      <c r="A333" s="31" t="s">
        <v>2984</v>
      </c>
      <c r="B333" s="83" t="s">
        <v>2988</v>
      </c>
      <c r="C333" s="38" t="s">
        <v>2906</v>
      </c>
      <c r="D333" s="422" t="s">
        <v>255</v>
      </c>
      <c r="E333" s="165"/>
      <c r="F333" s="31" t="s">
        <v>1387</v>
      </c>
      <c r="G333" s="31"/>
      <c r="H333" s="50">
        <v>11</v>
      </c>
      <c r="I333" s="50">
        <v>15300</v>
      </c>
      <c r="J333" s="50">
        <v>0</v>
      </c>
      <c r="K333" s="183">
        <f t="shared" si="44"/>
        <v>0</v>
      </c>
      <c r="L333" s="183">
        <f t="shared" si="45"/>
        <v>0</v>
      </c>
      <c r="M333" s="52">
        <f t="shared" si="46"/>
        <v>168300</v>
      </c>
      <c r="N333" s="77"/>
      <c r="O333" s="83" t="s">
        <v>11</v>
      </c>
      <c r="P333" s="31" t="s">
        <v>1163</v>
      </c>
      <c r="Q333" s="38" t="s">
        <v>577</v>
      </c>
      <c r="R333" s="31" t="s">
        <v>375</v>
      </c>
      <c r="S333" s="31" t="s">
        <v>109</v>
      </c>
      <c r="T333" s="34" t="s">
        <v>1611</v>
      </c>
      <c r="U333" s="34" t="s">
        <v>2999</v>
      </c>
      <c r="V333" s="89"/>
    </row>
    <row r="334" spans="1:22" s="34" customFormat="1" ht="20.25" customHeight="1">
      <c r="A334" s="31" t="s">
        <v>2984</v>
      </c>
      <c r="B334" s="83" t="s">
        <v>2988</v>
      </c>
      <c r="C334" s="38" t="s">
        <v>2906</v>
      </c>
      <c r="D334" s="422" t="s">
        <v>255</v>
      </c>
      <c r="E334" s="165"/>
      <c r="F334" s="31" t="s">
        <v>534</v>
      </c>
      <c r="G334" s="31"/>
      <c r="H334" s="50">
        <v>7</v>
      </c>
      <c r="I334" s="50">
        <v>59800</v>
      </c>
      <c r="J334" s="50">
        <v>0</v>
      </c>
      <c r="K334" s="183">
        <f t="shared" si="44"/>
        <v>0</v>
      </c>
      <c r="L334" s="183">
        <f t="shared" si="45"/>
        <v>0</v>
      </c>
      <c r="M334" s="52">
        <f t="shared" si="46"/>
        <v>418600</v>
      </c>
      <c r="N334" s="77"/>
      <c r="O334" s="83" t="s">
        <v>11</v>
      </c>
      <c r="P334" s="31" t="s">
        <v>1163</v>
      </c>
      <c r="Q334" s="38" t="s">
        <v>278</v>
      </c>
      <c r="R334" s="31" t="s">
        <v>73</v>
      </c>
      <c r="S334" s="31" t="s">
        <v>109</v>
      </c>
      <c r="T334" s="34" t="s">
        <v>3000</v>
      </c>
      <c r="U334" s="34" t="s">
        <v>534</v>
      </c>
      <c r="V334" s="89"/>
    </row>
    <row r="335" spans="1:22" s="34" customFormat="1" ht="20.25" customHeight="1">
      <c r="A335" s="31" t="s">
        <v>2984</v>
      </c>
      <c r="B335" s="83" t="s">
        <v>2988</v>
      </c>
      <c r="C335" s="38" t="s">
        <v>2906</v>
      </c>
      <c r="D335" s="422" t="s">
        <v>255</v>
      </c>
      <c r="E335" s="165"/>
      <c r="F335" s="31" t="s">
        <v>880</v>
      </c>
      <c r="G335" s="31"/>
      <c r="H335" s="50">
        <v>7</v>
      </c>
      <c r="I335" s="50">
        <v>3600</v>
      </c>
      <c r="J335" s="50">
        <v>0</v>
      </c>
      <c r="K335" s="183">
        <f t="shared" si="44"/>
        <v>0</v>
      </c>
      <c r="L335" s="183">
        <f t="shared" si="45"/>
        <v>0</v>
      </c>
      <c r="M335" s="52">
        <f t="shared" si="46"/>
        <v>25200</v>
      </c>
      <c r="N335" s="77"/>
      <c r="O335" s="83" t="s">
        <v>11</v>
      </c>
      <c r="P335" s="31" t="s">
        <v>1163</v>
      </c>
      <c r="Q335" s="38" t="s">
        <v>336</v>
      </c>
      <c r="R335" s="31" t="s">
        <v>73</v>
      </c>
      <c r="S335" s="31" t="s">
        <v>109</v>
      </c>
      <c r="T335" s="34" t="s">
        <v>1576</v>
      </c>
      <c r="U335" s="34" t="s">
        <v>534</v>
      </c>
      <c r="V335" s="89"/>
    </row>
    <row r="336" spans="1:22" s="34" customFormat="1" ht="20.25" customHeight="1">
      <c r="A336" s="31" t="s">
        <v>2984</v>
      </c>
      <c r="B336" s="83" t="s">
        <v>2988</v>
      </c>
      <c r="C336" s="38" t="s">
        <v>2906</v>
      </c>
      <c r="D336" s="422" t="s">
        <v>255</v>
      </c>
      <c r="E336" s="165"/>
      <c r="F336" s="31" t="s">
        <v>880</v>
      </c>
      <c r="G336" s="31"/>
      <c r="H336" s="50">
        <v>7</v>
      </c>
      <c r="I336" s="50">
        <v>3600</v>
      </c>
      <c r="J336" s="50">
        <v>0</v>
      </c>
      <c r="K336" s="183">
        <f t="shared" si="44"/>
        <v>0</v>
      </c>
      <c r="L336" s="183">
        <f t="shared" si="45"/>
        <v>0</v>
      </c>
      <c r="M336" s="52">
        <f t="shared" si="46"/>
        <v>25200</v>
      </c>
      <c r="N336" s="77"/>
      <c r="O336" s="83" t="s">
        <v>11</v>
      </c>
      <c r="P336" s="31" t="s">
        <v>1163</v>
      </c>
      <c r="Q336" s="38" t="s">
        <v>336</v>
      </c>
      <c r="R336" s="31" t="s">
        <v>73</v>
      </c>
      <c r="S336" s="31" t="s">
        <v>109</v>
      </c>
      <c r="T336" s="34" t="s">
        <v>1576</v>
      </c>
      <c r="U336" s="34" t="s">
        <v>534</v>
      </c>
      <c r="V336" s="89"/>
    </row>
    <row r="337" spans="1:22" s="34" customFormat="1" ht="20.25" customHeight="1">
      <c r="A337" s="31" t="s">
        <v>2984</v>
      </c>
      <c r="B337" s="83" t="s">
        <v>2988</v>
      </c>
      <c r="C337" s="38" t="s">
        <v>2906</v>
      </c>
      <c r="D337" s="422" t="s">
        <v>255</v>
      </c>
      <c r="E337" s="165"/>
      <c r="F337" s="31" t="s">
        <v>712</v>
      </c>
      <c r="G337" s="31"/>
      <c r="H337" s="50">
        <v>32</v>
      </c>
      <c r="I337" s="50">
        <v>220700</v>
      </c>
      <c r="J337" s="50">
        <v>0</v>
      </c>
      <c r="K337" s="183">
        <f t="shared" si="44"/>
        <v>0</v>
      </c>
      <c r="L337" s="183">
        <f t="shared" si="45"/>
        <v>0</v>
      </c>
      <c r="M337" s="52">
        <f t="shared" si="46"/>
        <v>7062400</v>
      </c>
      <c r="N337" s="77"/>
      <c r="O337" s="83" t="s">
        <v>11</v>
      </c>
      <c r="P337" s="31" t="s">
        <v>1163</v>
      </c>
      <c r="Q337" s="38" t="s">
        <v>336</v>
      </c>
      <c r="R337" s="31" t="s">
        <v>73</v>
      </c>
      <c r="S337" s="31" t="s">
        <v>109</v>
      </c>
      <c r="T337" s="34" t="s">
        <v>3001</v>
      </c>
      <c r="U337" s="34" t="s">
        <v>712</v>
      </c>
      <c r="V337" s="89"/>
    </row>
    <row r="338" spans="1:22" s="34" customFormat="1" ht="20.25" customHeight="1">
      <c r="A338" s="31" t="s">
        <v>2984</v>
      </c>
      <c r="B338" s="83" t="s">
        <v>2988</v>
      </c>
      <c r="C338" s="38" t="s">
        <v>2906</v>
      </c>
      <c r="D338" s="422" t="s">
        <v>255</v>
      </c>
      <c r="E338" s="165"/>
      <c r="F338" s="31" t="s">
        <v>756</v>
      </c>
      <c r="G338" s="31"/>
      <c r="H338" s="50">
        <v>6</v>
      </c>
      <c r="I338" s="50">
        <v>44700</v>
      </c>
      <c r="J338" s="50">
        <v>0</v>
      </c>
      <c r="K338" s="183">
        <f t="shared" si="44"/>
        <v>0</v>
      </c>
      <c r="L338" s="183">
        <f t="shared" si="45"/>
        <v>0</v>
      </c>
      <c r="M338" s="52">
        <f t="shared" si="46"/>
        <v>268200</v>
      </c>
      <c r="N338" s="77"/>
      <c r="O338" s="83" t="s">
        <v>11</v>
      </c>
      <c r="P338" s="31" t="s">
        <v>1163</v>
      </c>
      <c r="Q338" s="38" t="s">
        <v>271</v>
      </c>
      <c r="R338" s="31" t="s">
        <v>73</v>
      </c>
      <c r="S338" s="31" t="s">
        <v>109</v>
      </c>
      <c r="T338" s="34" t="s">
        <v>3002</v>
      </c>
      <c r="U338" s="34" t="s">
        <v>756</v>
      </c>
      <c r="V338" s="89"/>
    </row>
    <row r="339" spans="1:22" s="34" customFormat="1" ht="20.25" customHeight="1">
      <c r="A339" s="31" t="s">
        <v>2984</v>
      </c>
      <c r="B339" s="83" t="s">
        <v>2988</v>
      </c>
      <c r="C339" s="38" t="s">
        <v>2906</v>
      </c>
      <c r="D339" s="422" t="s">
        <v>255</v>
      </c>
      <c r="E339" s="165"/>
      <c r="F339" s="31" t="s">
        <v>880</v>
      </c>
      <c r="G339" s="31"/>
      <c r="H339" s="50">
        <v>6</v>
      </c>
      <c r="I339" s="50">
        <v>3600</v>
      </c>
      <c r="J339" s="50">
        <v>0</v>
      </c>
      <c r="K339" s="183">
        <f t="shared" si="44"/>
        <v>0</v>
      </c>
      <c r="L339" s="183">
        <f t="shared" si="45"/>
        <v>0</v>
      </c>
      <c r="M339" s="52">
        <f t="shared" si="46"/>
        <v>21600</v>
      </c>
      <c r="N339" s="77"/>
      <c r="O339" s="83" t="s">
        <v>11</v>
      </c>
      <c r="P339" s="31" t="s">
        <v>1163</v>
      </c>
      <c r="Q339" s="38" t="s">
        <v>336</v>
      </c>
      <c r="R339" s="31" t="s">
        <v>73</v>
      </c>
      <c r="S339" s="31" t="s">
        <v>109</v>
      </c>
      <c r="T339" s="34" t="s">
        <v>1576</v>
      </c>
      <c r="U339" s="34" t="s">
        <v>756</v>
      </c>
      <c r="V339" s="89"/>
    </row>
    <row r="340" spans="1:22" s="34" customFormat="1" ht="20.25" customHeight="1">
      <c r="A340" s="31" t="s">
        <v>2984</v>
      </c>
      <c r="B340" s="83" t="s">
        <v>2988</v>
      </c>
      <c r="C340" s="38" t="s">
        <v>2906</v>
      </c>
      <c r="D340" s="422" t="s">
        <v>255</v>
      </c>
      <c r="E340" s="165"/>
      <c r="F340" s="31" t="s">
        <v>880</v>
      </c>
      <c r="G340" s="31"/>
      <c r="H340" s="50">
        <v>6</v>
      </c>
      <c r="I340" s="50">
        <v>3600</v>
      </c>
      <c r="J340" s="50">
        <v>0</v>
      </c>
      <c r="K340" s="183">
        <f t="shared" si="44"/>
        <v>0</v>
      </c>
      <c r="L340" s="183">
        <f t="shared" si="45"/>
        <v>0</v>
      </c>
      <c r="M340" s="52">
        <f t="shared" si="46"/>
        <v>21600</v>
      </c>
      <c r="N340" s="77"/>
      <c r="O340" s="83" t="s">
        <v>11</v>
      </c>
      <c r="P340" s="31" t="s">
        <v>1163</v>
      </c>
      <c r="Q340" s="38" t="s">
        <v>336</v>
      </c>
      <c r="R340" s="31" t="s">
        <v>73</v>
      </c>
      <c r="S340" s="31" t="s">
        <v>109</v>
      </c>
      <c r="T340" s="34" t="s">
        <v>1576</v>
      </c>
      <c r="U340" s="34" t="s">
        <v>756</v>
      </c>
      <c r="V340" s="89"/>
    </row>
    <row r="341" spans="1:22" s="34" customFormat="1" ht="20.25" customHeight="1">
      <c r="A341" s="31" t="s">
        <v>2984</v>
      </c>
      <c r="B341" s="83" t="s">
        <v>2988</v>
      </c>
      <c r="C341" s="38" t="s">
        <v>2906</v>
      </c>
      <c r="D341" s="422" t="s">
        <v>255</v>
      </c>
      <c r="E341" s="165"/>
      <c r="F341" s="31" t="s">
        <v>1575</v>
      </c>
      <c r="G341" s="31"/>
      <c r="H341" s="50">
        <v>6</v>
      </c>
      <c r="I341" s="50">
        <v>7200</v>
      </c>
      <c r="J341" s="50">
        <v>0</v>
      </c>
      <c r="K341" s="183">
        <f t="shared" si="44"/>
        <v>0</v>
      </c>
      <c r="L341" s="183">
        <f t="shared" si="45"/>
        <v>0</v>
      </c>
      <c r="M341" s="52">
        <f t="shared" si="46"/>
        <v>43200</v>
      </c>
      <c r="N341" s="77"/>
      <c r="O341" s="83" t="s">
        <v>11</v>
      </c>
      <c r="P341" s="31" t="s">
        <v>1163</v>
      </c>
      <c r="Q341" s="38" t="s">
        <v>336</v>
      </c>
      <c r="R341" s="31" t="s">
        <v>73</v>
      </c>
      <c r="S341" s="31" t="s">
        <v>109</v>
      </c>
      <c r="T341" s="34" t="s">
        <v>3003</v>
      </c>
      <c r="U341" s="34" t="s">
        <v>756</v>
      </c>
      <c r="V341" s="89"/>
    </row>
    <row r="342" spans="1:22" s="34" customFormat="1" ht="20.25" customHeight="1">
      <c r="A342" s="31" t="s">
        <v>2984</v>
      </c>
      <c r="B342" s="83" t="s">
        <v>2988</v>
      </c>
      <c r="C342" s="38" t="s">
        <v>2906</v>
      </c>
      <c r="D342" s="422" t="s">
        <v>255</v>
      </c>
      <c r="E342" s="165"/>
      <c r="F342" s="31" t="s">
        <v>882</v>
      </c>
      <c r="G342" s="31"/>
      <c r="H342" s="50">
        <v>6</v>
      </c>
      <c r="I342" s="50">
        <v>8500</v>
      </c>
      <c r="J342" s="50">
        <v>0</v>
      </c>
      <c r="K342" s="183">
        <f t="shared" si="44"/>
        <v>0</v>
      </c>
      <c r="L342" s="183">
        <f t="shared" si="45"/>
        <v>0</v>
      </c>
      <c r="M342" s="52">
        <f t="shared" si="46"/>
        <v>51000</v>
      </c>
      <c r="N342" s="77"/>
      <c r="O342" s="83" t="s">
        <v>11</v>
      </c>
      <c r="P342" s="31" t="s">
        <v>1163</v>
      </c>
      <c r="Q342" s="38" t="s">
        <v>336</v>
      </c>
      <c r="R342" s="31" t="s">
        <v>73</v>
      </c>
      <c r="S342" s="31" t="s">
        <v>109</v>
      </c>
      <c r="T342" s="34" t="s">
        <v>1638</v>
      </c>
      <c r="U342" s="34" t="s">
        <v>756</v>
      </c>
      <c r="V342" s="89"/>
    </row>
    <row r="343" spans="1:22" s="34" customFormat="1" ht="20.25" customHeight="1">
      <c r="A343" s="31" t="s">
        <v>2984</v>
      </c>
      <c r="B343" s="83" t="s">
        <v>2988</v>
      </c>
      <c r="C343" s="38" t="s">
        <v>2906</v>
      </c>
      <c r="D343" s="422" t="s">
        <v>255</v>
      </c>
      <c r="E343" s="165"/>
      <c r="F343" s="31" t="s">
        <v>970</v>
      </c>
      <c r="G343" s="31"/>
      <c r="H343" s="50">
        <v>66</v>
      </c>
      <c r="I343" s="50">
        <v>44100</v>
      </c>
      <c r="J343" s="50">
        <v>0</v>
      </c>
      <c r="K343" s="183">
        <f t="shared" si="44"/>
        <v>0</v>
      </c>
      <c r="L343" s="183">
        <f t="shared" si="45"/>
        <v>0</v>
      </c>
      <c r="M343" s="52">
        <f t="shared" si="46"/>
        <v>2910600</v>
      </c>
      <c r="N343" s="77"/>
      <c r="O343" s="83" t="s">
        <v>11</v>
      </c>
      <c r="P343" s="31" t="s">
        <v>1163</v>
      </c>
      <c r="Q343" s="38" t="s">
        <v>271</v>
      </c>
      <c r="R343" s="31" t="s">
        <v>73</v>
      </c>
      <c r="S343" s="31" t="s">
        <v>109</v>
      </c>
      <c r="T343" s="34" t="s">
        <v>3004</v>
      </c>
      <c r="U343" s="34" t="s">
        <v>970</v>
      </c>
      <c r="V343" s="89"/>
    </row>
    <row r="344" spans="1:22" s="34" customFormat="1" ht="20.25" customHeight="1">
      <c r="A344" s="31" t="s">
        <v>2984</v>
      </c>
      <c r="B344" s="83" t="s">
        <v>2988</v>
      </c>
      <c r="C344" s="38" t="s">
        <v>2906</v>
      </c>
      <c r="D344" s="422" t="s">
        <v>255</v>
      </c>
      <c r="E344" s="165"/>
      <c r="F344" s="31" t="s">
        <v>880</v>
      </c>
      <c r="G344" s="31"/>
      <c r="H344" s="50">
        <v>66</v>
      </c>
      <c r="I344" s="50">
        <v>3600</v>
      </c>
      <c r="J344" s="50">
        <v>0</v>
      </c>
      <c r="K344" s="183">
        <f t="shared" si="44"/>
        <v>0</v>
      </c>
      <c r="L344" s="183">
        <f t="shared" si="45"/>
        <v>0</v>
      </c>
      <c r="M344" s="52">
        <f t="shared" si="46"/>
        <v>237600</v>
      </c>
      <c r="N344" s="77"/>
      <c r="O344" s="83" t="s">
        <v>11</v>
      </c>
      <c r="P344" s="31" t="s">
        <v>1163</v>
      </c>
      <c r="Q344" s="38" t="s">
        <v>336</v>
      </c>
      <c r="R344" s="31" t="s">
        <v>73</v>
      </c>
      <c r="S344" s="31" t="s">
        <v>109</v>
      </c>
      <c r="T344" s="34" t="s">
        <v>1576</v>
      </c>
      <c r="U344" s="34" t="s">
        <v>970</v>
      </c>
      <c r="V344" s="89"/>
    </row>
    <row r="345" spans="1:22" s="34" customFormat="1" ht="20.25" customHeight="1">
      <c r="A345" s="31" t="s">
        <v>2984</v>
      </c>
      <c r="B345" s="83" t="s">
        <v>2988</v>
      </c>
      <c r="C345" s="38" t="s">
        <v>2906</v>
      </c>
      <c r="D345" s="422" t="s">
        <v>255</v>
      </c>
      <c r="E345" s="165"/>
      <c r="F345" s="31" t="s">
        <v>880</v>
      </c>
      <c r="G345" s="31"/>
      <c r="H345" s="50">
        <v>66</v>
      </c>
      <c r="I345" s="50">
        <v>3600</v>
      </c>
      <c r="J345" s="50">
        <v>0</v>
      </c>
      <c r="K345" s="183">
        <f t="shared" si="44"/>
        <v>0</v>
      </c>
      <c r="L345" s="183">
        <f t="shared" si="45"/>
        <v>0</v>
      </c>
      <c r="M345" s="52">
        <f t="shared" si="46"/>
        <v>237600</v>
      </c>
      <c r="N345" s="77"/>
      <c r="O345" s="83" t="s">
        <v>11</v>
      </c>
      <c r="P345" s="31" t="s">
        <v>1163</v>
      </c>
      <c r="Q345" s="38" t="s">
        <v>336</v>
      </c>
      <c r="R345" s="31" t="s">
        <v>73</v>
      </c>
      <c r="S345" s="31" t="s">
        <v>109</v>
      </c>
      <c r="T345" s="34" t="s">
        <v>1576</v>
      </c>
      <c r="U345" s="34" t="s">
        <v>970</v>
      </c>
      <c r="V345" s="89"/>
    </row>
    <row r="346" spans="1:22" s="34" customFormat="1" ht="20.25" customHeight="1">
      <c r="A346" s="31" t="s">
        <v>2984</v>
      </c>
      <c r="B346" s="83" t="s">
        <v>2988</v>
      </c>
      <c r="C346" s="38" t="s">
        <v>2906</v>
      </c>
      <c r="D346" s="422" t="s">
        <v>255</v>
      </c>
      <c r="E346" s="165"/>
      <c r="F346" s="31" t="s">
        <v>882</v>
      </c>
      <c r="G346" s="31"/>
      <c r="H346" s="50">
        <v>66</v>
      </c>
      <c r="I346" s="50">
        <v>8500</v>
      </c>
      <c r="J346" s="50">
        <v>0</v>
      </c>
      <c r="K346" s="183">
        <f t="shared" si="44"/>
        <v>0</v>
      </c>
      <c r="L346" s="183">
        <f t="shared" si="45"/>
        <v>0</v>
      </c>
      <c r="M346" s="52">
        <f t="shared" si="46"/>
        <v>561000</v>
      </c>
      <c r="N346" s="77"/>
      <c r="O346" s="83" t="s">
        <v>11</v>
      </c>
      <c r="P346" s="31" t="s">
        <v>1163</v>
      </c>
      <c r="Q346" s="38" t="s">
        <v>336</v>
      </c>
      <c r="R346" s="31" t="s">
        <v>73</v>
      </c>
      <c r="S346" s="31" t="s">
        <v>109</v>
      </c>
      <c r="T346" s="34" t="s">
        <v>1638</v>
      </c>
      <c r="U346" s="34" t="s">
        <v>970</v>
      </c>
      <c r="V346" s="89"/>
    </row>
    <row r="347" spans="1:22" s="34" customFormat="1" ht="20.25" customHeight="1">
      <c r="A347" s="31" t="s">
        <v>2984</v>
      </c>
      <c r="B347" s="83" t="s">
        <v>2988</v>
      </c>
      <c r="C347" s="38" t="s">
        <v>2906</v>
      </c>
      <c r="D347" s="422" t="s">
        <v>255</v>
      </c>
      <c r="E347" s="165"/>
      <c r="F347" s="31" t="s">
        <v>1575</v>
      </c>
      <c r="G347" s="31"/>
      <c r="H347" s="50">
        <v>66</v>
      </c>
      <c r="I347" s="50">
        <v>7200</v>
      </c>
      <c r="J347" s="50">
        <v>0</v>
      </c>
      <c r="K347" s="183">
        <f t="shared" si="44"/>
        <v>0</v>
      </c>
      <c r="L347" s="183">
        <f t="shared" si="45"/>
        <v>0</v>
      </c>
      <c r="M347" s="52">
        <f t="shared" si="46"/>
        <v>475200</v>
      </c>
      <c r="N347" s="77"/>
      <c r="O347" s="83" t="s">
        <v>11</v>
      </c>
      <c r="P347" s="31" t="s">
        <v>1163</v>
      </c>
      <c r="Q347" s="38" t="s">
        <v>336</v>
      </c>
      <c r="R347" s="31" t="s">
        <v>73</v>
      </c>
      <c r="S347" s="31" t="s">
        <v>109</v>
      </c>
      <c r="T347" s="34" t="s">
        <v>3003</v>
      </c>
      <c r="U347" s="34" t="s">
        <v>970</v>
      </c>
      <c r="V347" s="89"/>
    </row>
    <row r="348" spans="1:22" s="34" customFormat="1" ht="20.25" customHeight="1">
      <c r="A348" s="31" t="s">
        <v>2984</v>
      </c>
      <c r="B348" s="83" t="s">
        <v>2988</v>
      </c>
      <c r="C348" s="38" t="s">
        <v>2906</v>
      </c>
      <c r="D348" s="422" t="s">
        <v>255</v>
      </c>
      <c r="E348" s="165"/>
      <c r="F348" s="31" t="s">
        <v>799</v>
      </c>
      <c r="G348" s="31"/>
      <c r="H348" s="50">
        <v>8</v>
      </c>
      <c r="I348" s="50">
        <v>104400</v>
      </c>
      <c r="J348" s="50">
        <v>0</v>
      </c>
      <c r="K348" s="183">
        <f t="shared" si="44"/>
        <v>0</v>
      </c>
      <c r="L348" s="183">
        <f t="shared" si="45"/>
        <v>0</v>
      </c>
      <c r="M348" s="52">
        <f t="shared" si="46"/>
        <v>835200</v>
      </c>
      <c r="N348" s="77"/>
      <c r="O348" s="83" t="s">
        <v>11</v>
      </c>
      <c r="P348" s="31" t="s">
        <v>1163</v>
      </c>
      <c r="Q348" s="38" t="s">
        <v>336</v>
      </c>
      <c r="R348" s="31" t="s">
        <v>73</v>
      </c>
      <c r="S348" s="31" t="s">
        <v>109</v>
      </c>
      <c r="T348" s="34" t="s">
        <v>3005</v>
      </c>
      <c r="U348" s="34" t="s">
        <v>799</v>
      </c>
      <c r="V348" s="89"/>
    </row>
    <row r="349" spans="1:22" s="34" customFormat="1" ht="20.25" customHeight="1">
      <c r="A349" s="31" t="s">
        <v>2984</v>
      </c>
      <c r="B349" s="83" t="s">
        <v>2988</v>
      </c>
      <c r="C349" s="38" t="s">
        <v>2906</v>
      </c>
      <c r="D349" s="422" t="s">
        <v>255</v>
      </c>
      <c r="E349" s="165"/>
      <c r="F349" s="31" t="s">
        <v>2518</v>
      </c>
      <c r="G349" s="31"/>
      <c r="H349" s="50">
        <v>8</v>
      </c>
      <c r="I349" s="50">
        <v>82000</v>
      </c>
      <c r="J349" s="50">
        <v>0</v>
      </c>
      <c r="K349" s="183">
        <f t="shared" si="44"/>
        <v>0</v>
      </c>
      <c r="L349" s="183">
        <f t="shared" si="45"/>
        <v>0</v>
      </c>
      <c r="M349" s="52">
        <f t="shared" si="46"/>
        <v>656000</v>
      </c>
      <c r="N349" s="77"/>
      <c r="O349" s="83" t="s">
        <v>11</v>
      </c>
      <c r="P349" s="31" t="s">
        <v>1163</v>
      </c>
      <c r="Q349" s="38" t="s">
        <v>336</v>
      </c>
      <c r="R349" s="31" t="s">
        <v>73</v>
      </c>
      <c r="S349" s="31" t="s">
        <v>109</v>
      </c>
      <c r="T349" s="34" t="s">
        <v>3006</v>
      </c>
      <c r="U349" s="34" t="s">
        <v>800</v>
      </c>
      <c r="V349" s="89"/>
    </row>
    <row r="350" spans="1:22" s="34" customFormat="1" ht="20.25" customHeight="1">
      <c r="A350" s="31" t="s">
        <v>2984</v>
      </c>
      <c r="B350" s="83" t="s">
        <v>2988</v>
      </c>
      <c r="C350" s="38" t="s">
        <v>2906</v>
      </c>
      <c r="D350" s="422" t="s">
        <v>255</v>
      </c>
      <c r="E350" s="165"/>
      <c r="F350" s="31" t="s">
        <v>1098</v>
      </c>
      <c r="G350" s="31"/>
      <c r="H350" s="50">
        <v>16</v>
      </c>
      <c r="I350" s="50">
        <v>176300</v>
      </c>
      <c r="J350" s="50">
        <v>0</v>
      </c>
      <c r="K350" s="183">
        <f t="shared" si="44"/>
        <v>0</v>
      </c>
      <c r="L350" s="183">
        <f t="shared" si="45"/>
        <v>0</v>
      </c>
      <c r="M350" s="52">
        <f t="shared" si="46"/>
        <v>2820800</v>
      </c>
      <c r="N350" s="77"/>
      <c r="O350" s="83" t="s">
        <v>11</v>
      </c>
      <c r="P350" s="31" t="s">
        <v>1163</v>
      </c>
      <c r="Q350" s="38" t="s">
        <v>336</v>
      </c>
      <c r="R350" s="31" t="s">
        <v>73</v>
      </c>
      <c r="S350" s="31" t="s">
        <v>109</v>
      </c>
      <c r="T350" s="34" t="s">
        <v>3007</v>
      </c>
      <c r="U350" s="34" t="s">
        <v>1098</v>
      </c>
      <c r="V350" s="89"/>
    </row>
    <row r="351" spans="1:22" s="34" customFormat="1" ht="20.25" customHeight="1">
      <c r="A351" s="31" t="s">
        <v>2984</v>
      </c>
      <c r="B351" s="83" t="s">
        <v>2988</v>
      </c>
      <c r="C351" s="38" t="s">
        <v>2906</v>
      </c>
      <c r="D351" s="422" t="s">
        <v>255</v>
      </c>
      <c r="E351" s="165"/>
      <c r="F351" s="31" t="s">
        <v>801</v>
      </c>
      <c r="G351" s="31"/>
      <c r="H351" s="50">
        <v>6</v>
      </c>
      <c r="I351" s="50">
        <v>144900</v>
      </c>
      <c r="J351" s="50">
        <v>0</v>
      </c>
      <c r="K351" s="183">
        <f t="shared" si="44"/>
        <v>0</v>
      </c>
      <c r="L351" s="183">
        <f t="shared" si="45"/>
        <v>0</v>
      </c>
      <c r="M351" s="52">
        <f t="shared" si="46"/>
        <v>869400</v>
      </c>
      <c r="N351" s="77"/>
      <c r="O351" s="83" t="s">
        <v>11</v>
      </c>
      <c r="P351" s="31" t="s">
        <v>1163</v>
      </c>
      <c r="Q351" s="38" t="s">
        <v>336</v>
      </c>
      <c r="R351" s="31" t="s">
        <v>73</v>
      </c>
      <c r="S351" s="31" t="s">
        <v>109</v>
      </c>
      <c r="T351" s="34" t="s">
        <v>3008</v>
      </c>
      <c r="U351" s="34" t="s">
        <v>801</v>
      </c>
      <c r="V351" s="89"/>
    </row>
    <row r="352" spans="1:22" s="34" customFormat="1" ht="20.25" customHeight="1">
      <c r="A352" s="31" t="s">
        <v>2984</v>
      </c>
      <c r="B352" s="83" t="s">
        <v>2988</v>
      </c>
      <c r="C352" s="38" t="s">
        <v>2906</v>
      </c>
      <c r="D352" s="422" t="s">
        <v>255</v>
      </c>
      <c r="E352" s="165"/>
      <c r="F352" s="31" t="s">
        <v>778</v>
      </c>
      <c r="G352" s="31"/>
      <c r="H352" s="50">
        <v>8</v>
      </c>
      <c r="I352" s="50">
        <v>103000</v>
      </c>
      <c r="J352" s="50">
        <v>0</v>
      </c>
      <c r="K352" s="183">
        <f t="shared" si="44"/>
        <v>0</v>
      </c>
      <c r="L352" s="183">
        <f t="shared" si="45"/>
        <v>0</v>
      </c>
      <c r="M352" s="52">
        <f t="shared" si="46"/>
        <v>824000</v>
      </c>
      <c r="N352" s="77"/>
      <c r="O352" s="83" t="s">
        <v>11</v>
      </c>
      <c r="P352" s="31" t="s">
        <v>1163</v>
      </c>
      <c r="Q352" s="38" t="s">
        <v>336</v>
      </c>
      <c r="R352" s="31" t="s">
        <v>73</v>
      </c>
      <c r="S352" s="31" t="s">
        <v>109</v>
      </c>
      <c r="T352" s="34" t="s">
        <v>3009</v>
      </c>
      <c r="U352" s="34" t="s">
        <v>778</v>
      </c>
      <c r="V352" s="89"/>
    </row>
    <row r="353" spans="1:22" s="34" customFormat="1" ht="20.25" customHeight="1">
      <c r="A353" s="31" t="s">
        <v>2984</v>
      </c>
      <c r="B353" s="83" t="s">
        <v>2988</v>
      </c>
      <c r="C353" s="38" t="s">
        <v>2906</v>
      </c>
      <c r="D353" s="422" t="s">
        <v>255</v>
      </c>
      <c r="E353" s="165"/>
      <c r="F353" s="31" t="s">
        <v>1327</v>
      </c>
      <c r="G353" s="31"/>
      <c r="H353" s="50">
        <v>44</v>
      </c>
      <c r="I353" s="50">
        <v>33100</v>
      </c>
      <c r="J353" s="50">
        <v>0</v>
      </c>
      <c r="K353" s="183">
        <f t="shared" si="44"/>
        <v>0</v>
      </c>
      <c r="L353" s="183">
        <f t="shared" si="45"/>
        <v>0</v>
      </c>
      <c r="M353" s="52">
        <f t="shared" si="46"/>
        <v>1456400</v>
      </c>
      <c r="N353" s="77"/>
      <c r="O353" s="83" t="s">
        <v>11</v>
      </c>
      <c r="P353" s="31" t="s">
        <v>1163</v>
      </c>
      <c r="Q353" s="38" t="s">
        <v>336</v>
      </c>
      <c r="R353" s="31" t="s">
        <v>73</v>
      </c>
      <c r="S353" s="31" t="s">
        <v>109</v>
      </c>
      <c r="T353" s="34" t="s">
        <v>3010</v>
      </c>
      <c r="U353" s="34" t="s">
        <v>1327</v>
      </c>
      <c r="V353" s="89"/>
    </row>
    <row r="354" spans="1:22" s="34" customFormat="1" ht="20.25" customHeight="1">
      <c r="A354" s="31" t="s">
        <v>2984</v>
      </c>
      <c r="B354" s="83" t="s">
        <v>2988</v>
      </c>
      <c r="C354" s="38" t="s">
        <v>2906</v>
      </c>
      <c r="D354" s="422" t="s">
        <v>255</v>
      </c>
      <c r="E354" s="165"/>
      <c r="F354" s="31" t="s">
        <v>711</v>
      </c>
      <c r="G354" s="31"/>
      <c r="H354" s="50">
        <v>8</v>
      </c>
      <c r="I354" s="50">
        <v>4600</v>
      </c>
      <c r="J354" s="50">
        <v>0</v>
      </c>
      <c r="K354" s="183">
        <f t="shared" si="44"/>
        <v>0</v>
      </c>
      <c r="L354" s="183">
        <f t="shared" si="45"/>
        <v>0</v>
      </c>
      <c r="M354" s="52">
        <f t="shared" si="46"/>
        <v>36800</v>
      </c>
      <c r="N354" s="77"/>
      <c r="O354" s="83" t="s">
        <v>11</v>
      </c>
      <c r="P354" s="31" t="s">
        <v>1163</v>
      </c>
      <c r="Q354" s="38" t="s">
        <v>360</v>
      </c>
      <c r="R354" s="31" t="s">
        <v>73</v>
      </c>
      <c r="S354" s="31" t="s">
        <v>109</v>
      </c>
      <c r="T354" s="34" t="s">
        <v>3011</v>
      </c>
      <c r="U354" s="34" t="s">
        <v>711</v>
      </c>
      <c r="V354" s="89"/>
    </row>
    <row r="355" spans="1:22" s="34" customFormat="1" ht="20.25" customHeight="1">
      <c r="A355" s="31" t="s">
        <v>2984</v>
      </c>
      <c r="B355" s="83" t="s">
        <v>2988</v>
      </c>
      <c r="C355" s="38" t="s">
        <v>2906</v>
      </c>
      <c r="D355" s="422" t="s">
        <v>255</v>
      </c>
      <c r="E355" s="165"/>
      <c r="F355" s="31" t="s">
        <v>710</v>
      </c>
      <c r="G355" s="31"/>
      <c r="H355" s="50">
        <v>13</v>
      </c>
      <c r="I355" s="50">
        <v>5100</v>
      </c>
      <c r="J355" s="50">
        <v>0</v>
      </c>
      <c r="K355" s="183">
        <f t="shared" si="44"/>
        <v>0</v>
      </c>
      <c r="L355" s="183">
        <f t="shared" si="45"/>
        <v>0</v>
      </c>
      <c r="M355" s="52">
        <f t="shared" si="46"/>
        <v>66300</v>
      </c>
      <c r="N355" s="77"/>
      <c r="O355" s="83" t="s">
        <v>11</v>
      </c>
      <c r="P355" s="31" t="s">
        <v>1163</v>
      </c>
      <c r="Q355" s="38" t="s">
        <v>360</v>
      </c>
      <c r="R355" s="31" t="s">
        <v>73</v>
      </c>
      <c r="S355" s="31" t="s">
        <v>109</v>
      </c>
      <c r="T355" s="34" t="s">
        <v>3012</v>
      </c>
      <c r="U355" s="34" t="s">
        <v>710</v>
      </c>
      <c r="V355" s="89"/>
    </row>
    <row r="356" spans="1:22" s="34" customFormat="1" ht="20.25" customHeight="1">
      <c r="A356" s="31" t="s">
        <v>2984</v>
      </c>
      <c r="B356" s="83" t="s">
        <v>2988</v>
      </c>
      <c r="C356" s="38" t="s">
        <v>2906</v>
      </c>
      <c r="D356" s="422" t="s">
        <v>255</v>
      </c>
      <c r="E356" s="165"/>
      <c r="F356" s="31" t="s">
        <v>337</v>
      </c>
      <c r="G356" s="31"/>
      <c r="H356" s="50">
        <v>6</v>
      </c>
      <c r="I356" s="50">
        <v>19800</v>
      </c>
      <c r="J356" s="50">
        <v>0</v>
      </c>
      <c r="K356" s="183">
        <f t="shared" si="44"/>
        <v>0</v>
      </c>
      <c r="L356" s="183">
        <f t="shared" si="45"/>
        <v>0</v>
      </c>
      <c r="M356" s="52">
        <f t="shared" si="46"/>
        <v>118800</v>
      </c>
      <c r="N356" s="77"/>
      <c r="O356" s="83" t="s">
        <v>11</v>
      </c>
      <c r="P356" s="31" t="s">
        <v>1163</v>
      </c>
      <c r="Q356" s="38" t="s">
        <v>336</v>
      </c>
      <c r="R356" s="31" t="s">
        <v>73</v>
      </c>
      <c r="S356" s="31" t="s">
        <v>109</v>
      </c>
      <c r="T356" s="34" t="s">
        <v>3013</v>
      </c>
      <c r="U356" s="34" t="s">
        <v>337</v>
      </c>
      <c r="V356" s="89"/>
    </row>
    <row r="357" spans="1:22" s="34" customFormat="1" ht="20.25" customHeight="1">
      <c r="A357" s="31" t="s">
        <v>2984</v>
      </c>
      <c r="B357" s="83" t="s">
        <v>2988</v>
      </c>
      <c r="C357" s="38" t="s">
        <v>2906</v>
      </c>
      <c r="D357" s="422" t="s">
        <v>255</v>
      </c>
      <c r="E357" s="165"/>
      <c r="F357" s="31" t="s">
        <v>1643</v>
      </c>
      <c r="G357" s="31"/>
      <c r="H357" s="50">
        <v>3</v>
      </c>
      <c r="I357" s="50">
        <v>13500</v>
      </c>
      <c r="J357" s="50">
        <v>0</v>
      </c>
      <c r="K357" s="183">
        <f t="shared" si="44"/>
        <v>0</v>
      </c>
      <c r="L357" s="183">
        <f t="shared" si="45"/>
        <v>0</v>
      </c>
      <c r="M357" s="52">
        <f t="shared" si="46"/>
        <v>40500</v>
      </c>
      <c r="N357" s="77"/>
      <c r="O357" s="83" t="s">
        <v>11</v>
      </c>
      <c r="P357" s="31" t="s">
        <v>1163</v>
      </c>
      <c r="Q357" s="38" t="s">
        <v>336</v>
      </c>
      <c r="R357" s="31" t="s">
        <v>73</v>
      </c>
      <c r="S357" s="31" t="s">
        <v>109</v>
      </c>
      <c r="T357" s="34" t="s">
        <v>3014</v>
      </c>
      <c r="U357" s="34" t="s">
        <v>3015</v>
      </c>
      <c r="V357" s="89"/>
    </row>
    <row r="358" spans="1:22" s="34" customFormat="1" ht="20.25" customHeight="1">
      <c r="A358" s="31" t="s">
        <v>2984</v>
      </c>
      <c r="B358" s="83" t="s">
        <v>2988</v>
      </c>
      <c r="C358" s="38" t="s">
        <v>2906</v>
      </c>
      <c r="D358" s="422" t="s">
        <v>255</v>
      </c>
      <c r="E358" s="165"/>
      <c r="F358" s="31" t="s">
        <v>669</v>
      </c>
      <c r="G358" s="31"/>
      <c r="H358" s="50">
        <v>3</v>
      </c>
      <c r="I358" s="50">
        <v>110000</v>
      </c>
      <c r="J358" s="50">
        <v>22.5</v>
      </c>
      <c r="K358" s="183">
        <f t="shared" si="44"/>
        <v>67.5</v>
      </c>
      <c r="L358" s="183">
        <f t="shared" si="45"/>
        <v>6.7500000000000004E-2</v>
      </c>
      <c r="M358" s="52">
        <f t="shared" si="46"/>
        <v>330000</v>
      </c>
      <c r="N358" s="77"/>
      <c r="O358" s="83" t="s">
        <v>11</v>
      </c>
      <c r="P358" s="31" t="s">
        <v>1163</v>
      </c>
      <c r="Q358" s="38" t="s">
        <v>628</v>
      </c>
      <c r="R358" s="31" t="s">
        <v>3016</v>
      </c>
      <c r="S358" s="31" t="s">
        <v>109</v>
      </c>
      <c r="T358" s="34" t="s">
        <v>3017</v>
      </c>
      <c r="U358" s="34" t="s">
        <v>3015</v>
      </c>
      <c r="V358" s="89"/>
    </row>
    <row r="359" spans="1:22" s="34" customFormat="1" ht="20.25" customHeight="1">
      <c r="A359" s="31" t="s">
        <v>2984</v>
      </c>
      <c r="B359" s="83" t="s">
        <v>2988</v>
      </c>
      <c r="C359" s="38" t="s">
        <v>2906</v>
      </c>
      <c r="D359" s="422" t="s">
        <v>255</v>
      </c>
      <c r="E359" s="165"/>
      <c r="F359" s="31" t="s">
        <v>1643</v>
      </c>
      <c r="G359" s="31"/>
      <c r="H359" s="50">
        <v>3</v>
      </c>
      <c r="I359" s="50">
        <v>13500</v>
      </c>
      <c r="J359" s="50">
        <v>0</v>
      </c>
      <c r="K359" s="183">
        <f t="shared" si="44"/>
        <v>0</v>
      </c>
      <c r="L359" s="183">
        <f t="shared" si="45"/>
        <v>0</v>
      </c>
      <c r="M359" s="52">
        <f t="shared" si="46"/>
        <v>40500</v>
      </c>
      <c r="N359" s="77"/>
      <c r="O359" s="83" t="s">
        <v>11</v>
      </c>
      <c r="P359" s="31" t="s">
        <v>1163</v>
      </c>
      <c r="Q359" s="38" t="s">
        <v>336</v>
      </c>
      <c r="R359" s="31" t="s">
        <v>73</v>
      </c>
      <c r="S359" s="31" t="s">
        <v>109</v>
      </c>
      <c r="T359" s="34" t="s">
        <v>3018</v>
      </c>
      <c r="U359" s="34" t="s">
        <v>3015</v>
      </c>
      <c r="V359" s="89"/>
    </row>
    <row r="360" spans="1:22" ht="20.25" customHeight="1">
      <c r="A360" s="31" t="s">
        <v>165</v>
      </c>
      <c r="B360" s="83" t="s">
        <v>3019</v>
      </c>
      <c r="C360" s="38" t="s">
        <v>1137</v>
      </c>
      <c r="D360" s="422" t="s">
        <v>255</v>
      </c>
      <c r="E360" s="165"/>
      <c r="F360" s="31" t="s">
        <v>632</v>
      </c>
      <c r="G360" s="31"/>
      <c r="H360" s="134">
        <v>128</v>
      </c>
      <c r="I360" s="134">
        <v>115650</v>
      </c>
      <c r="J360" s="134">
        <v>0</v>
      </c>
      <c r="K360" s="183">
        <f t="shared" si="44"/>
        <v>0</v>
      </c>
      <c r="L360" s="183">
        <f t="shared" si="45"/>
        <v>0</v>
      </c>
      <c r="M360" s="52">
        <f t="shared" si="46"/>
        <v>14803200</v>
      </c>
      <c r="N360" s="77"/>
      <c r="O360" s="83" t="s">
        <v>3020</v>
      </c>
      <c r="P360" s="31" t="s">
        <v>482</v>
      </c>
      <c r="Q360" s="38" t="s">
        <v>336</v>
      </c>
      <c r="R360" s="31" t="s">
        <v>73</v>
      </c>
      <c r="S360" s="31" t="s">
        <v>152</v>
      </c>
      <c r="T360" s="158" t="s">
        <v>3021</v>
      </c>
      <c r="U360" s="158" t="s">
        <v>1666</v>
      </c>
    </row>
    <row r="361" spans="1:22" s="34" customFormat="1" ht="20.25" customHeight="1">
      <c r="A361" s="31" t="s">
        <v>129</v>
      </c>
      <c r="B361" s="83" t="s">
        <v>2018</v>
      </c>
      <c r="C361" s="38" t="s">
        <v>866</v>
      </c>
      <c r="D361" s="291" t="s">
        <v>516</v>
      </c>
      <c r="E361" s="132"/>
      <c r="F361" s="31" t="s">
        <v>604</v>
      </c>
      <c r="G361" s="31"/>
      <c r="H361" s="50">
        <f>784-396</f>
        <v>388</v>
      </c>
      <c r="I361" s="50">
        <v>47412</v>
      </c>
      <c r="J361" s="50"/>
      <c r="K361" s="352">
        <f>IFERROR(J361*H361,"0")</f>
        <v>0</v>
      </c>
      <c r="L361" s="400">
        <f>IFERROR(K361/1000,"0")</f>
        <v>0</v>
      </c>
      <c r="M361" s="353">
        <f>I361*H361</f>
        <v>18395856</v>
      </c>
      <c r="N361" s="290"/>
      <c r="O361" s="38"/>
      <c r="P361" s="31" t="s">
        <v>482</v>
      </c>
      <c r="Q361" s="38" t="s">
        <v>272</v>
      </c>
      <c r="R361" s="31" t="s">
        <v>73</v>
      </c>
      <c r="S361" s="31" t="s">
        <v>59</v>
      </c>
    </row>
    <row r="362" spans="1:22" s="34" customFormat="1" ht="20.25" customHeight="1">
      <c r="A362" s="31" t="s">
        <v>129</v>
      </c>
      <c r="B362" s="83" t="s">
        <v>2018</v>
      </c>
      <c r="C362" s="38" t="s">
        <v>866</v>
      </c>
      <c r="D362" s="291" t="s">
        <v>516</v>
      </c>
      <c r="E362" s="132"/>
      <c r="F362" s="31" t="s">
        <v>743</v>
      </c>
      <c r="G362" s="31"/>
      <c r="H362" s="50">
        <v>33</v>
      </c>
      <c r="I362" s="50">
        <v>99290</v>
      </c>
      <c r="J362" s="50"/>
      <c r="K362" s="352">
        <f>IFERROR(J362*H362,"0")</f>
        <v>0</v>
      </c>
      <c r="L362" s="400">
        <f>IFERROR(K362/1000,"0")</f>
        <v>0</v>
      </c>
      <c r="M362" s="353">
        <f>I362*H362</f>
        <v>3276570</v>
      </c>
      <c r="N362" s="290"/>
      <c r="O362" s="38"/>
      <c r="P362" s="31" t="s">
        <v>482</v>
      </c>
      <c r="Q362" s="38" t="s">
        <v>276</v>
      </c>
      <c r="R362" s="31" t="s">
        <v>73</v>
      </c>
      <c r="S362" s="31" t="s">
        <v>59</v>
      </c>
    </row>
    <row r="363" spans="1:22" s="207" customFormat="1" ht="20.25" customHeight="1">
      <c r="A363" s="426" t="s">
        <v>2263</v>
      </c>
      <c r="B363" s="427" t="s">
        <v>1862</v>
      </c>
      <c r="C363" s="428" t="s">
        <v>1847</v>
      </c>
      <c r="D363" s="433" t="s">
        <v>255</v>
      </c>
      <c r="E363" s="429"/>
      <c r="F363" s="426" t="s">
        <v>1863</v>
      </c>
      <c r="G363" s="426"/>
      <c r="H363" s="430">
        <v>107</v>
      </c>
      <c r="I363" s="430">
        <v>130000</v>
      </c>
      <c r="J363" s="428"/>
      <c r="K363" s="428"/>
      <c r="L363" s="428"/>
      <c r="M363" s="431">
        <f>H363*I363</f>
        <v>13910000</v>
      </c>
      <c r="N363" s="426" t="s">
        <v>1212</v>
      </c>
      <c r="O363" s="432"/>
      <c r="P363" s="428" t="s">
        <v>1229</v>
      </c>
      <c r="Q363" s="432" t="s">
        <v>1228</v>
      </c>
      <c r="R363" s="428" t="s">
        <v>1548</v>
      </c>
      <c r="S363" s="428"/>
    </row>
    <row r="364" spans="1:22" s="208" customFormat="1" ht="20.25" customHeight="1">
      <c r="A364" s="423" t="s">
        <v>110</v>
      </c>
      <c r="B364" s="424" t="s">
        <v>848</v>
      </c>
      <c r="C364" s="425" t="s">
        <v>3148</v>
      </c>
      <c r="D364" s="438" t="s">
        <v>1446</v>
      </c>
      <c r="E364" s="433"/>
      <c r="F364" s="423" t="s">
        <v>248</v>
      </c>
      <c r="G364" s="423"/>
      <c r="H364" s="437">
        <v>54</v>
      </c>
      <c r="I364" s="437">
        <v>190217.16750000001</v>
      </c>
      <c r="J364" s="439"/>
      <c r="K364" s="434"/>
      <c r="L364" s="435"/>
      <c r="M364" s="434">
        <f>H364*I364</f>
        <v>10271727.045</v>
      </c>
      <c r="N364" s="426" t="s">
        <v>1212</v>
      </c>
      <c r="O364" s="424"/>
      <c r="P364" s="423" t="s">
        <v>111</v>
      </c>
      <c r="Q364" s="436" t="s">
        <v>119</v>
      </c>
      <c r="R364" s="423" t="s">
        <v>29</v>
      </c>
      <c r="S364" s="425"/>
    </row>
    <row r="365" spans="1:22" ht="20.25" customHeight="1">
      <c r="A365" s="519" t="s">
        <v>3369</v>
      </c>
      <c r="B365" s="80"/>
      <c r="C365" s="81"/>
      <c r="D365" s="228"/>
      <c r="E365" s="228"/>
      <c r="F365" s="228"/>
      <c r="G365" s="520"/>
      <c r="H365" s="502"/>
      <c r="I365" s="228"/>
      <c r="J365" s="521"/>
      <c r="K365" s="502"/>
      <c r="L365" s="523" t="s">
        <v>3370</v>
      </c>
      <c r="M365" s="522">
        <f>SUM(M286:M364)</f>
        <v>622046189.35500002</v>
      </c>
      <c r="N365" s="82"/>
      <c r="O365" s="80"/>
      <c r="P365" s="228"/>
      <c r="Q365" s="81"/>
      <c r="R365" s="79"/>
      <c r="S365" s="228"/>
    </row>
    <row r="366" spans="1:22" s="34" customFormat="1" ht="20.25" customHeight="1">
      <c r="A366" s="290" t="s">
        <v>10</v>
      </c>
      <c r="B366" s="350" t="s">
        <v>1110</v>
      </c>
      <c r="C366" s="290" t="s">
        <v>1024</v>
      </c>
      <c r="D366" s="500" t="s">
        <v>495</v>
      </c>
      <c r="E366" s="290"/>
      <c r="F366" s="290" t="s">
        <v>672</v>
      </c>
      <c r="G366" s="350"/>
      <c r="H366" s="352">
        <v>392</v>
      </c>
      <c r="I366" s="352">
        <v>48340</v>
      </c>
      <c r="J366" s="473">
        <v>14</v>
      </c>
      <c r="K366" s="352">
        <f t="shared" ref="K366:K382" si="47">IFERROR(J366*H366,"0")</f>
        <v>5488</v>
      </c>
      <c r="L366" s="400">
        <f t="shared" ref="L366:L385" si="48">IFERROR(K366/1000,"0")</f>
        <v>5.4880000000000004</v>
      </c>
      <c r="M366" s="353">
        <f t="shared" ref="M366:M382" si="49">I366*H366</f>
        <v>18949280</v>
      </c>
      <c r="N366" s="290"/>
      <c r="O366" s="290"/>
      <c r="P366" s="290" t="s">
        <v>1164</v>
      </c>
      <c r="Q366" s="290" t="s">
        <v>270</v>
      </c>
      <c r="R366" s="290" t="s">
        <v>60</v>
      </c>
      <c r="S366" s="290" t="s">
        <v>109</v>
      </c>
    </row>
    <row r="367" spans="1:22" s="33" customFormat="1" ht="20.25" customHeight="1">
      <c r="A367" s="290" t="s">
        <v>10</v>
      </c>
      <c r="B367" s="350" t="s">
        <v>1110</v>
      </c>
      <c r="C367" s="290" t="s">
        <v>1024</v>
      </c>
      <c r="D367" s="500" t="s">
        <v>495</v>
      </c>
      <c r="E367" s="290"/>
      <c r="F367" s="290" t="s">
        <v>57</v>
      </c>
      <c r="G367" s="350"/>
      <c r="H367" s="352">
        <v>240</v>
      </c>
      <c r="I367" s="352">
        <v>173300</v>
      </c>
      <c r="J367" s="473">
        <v>34.6</v>
      </c>
      <c r="K367" s="352">
        <f t="shared" si="47"/>
        <v>8304</v>
      </c>
      <c r="L367" s="400">
        <f t="shared" si="48"/>
        <v>8.3040000000000003</v>
      </c>
      <c r="M367" s="353">
        <f t="shared" si="49"/>
        <v>41592000</v>
      </c>
      <c r="N367" s="290"/>
      <c r="O367" s="290"/>
      <c r="P367" s="290" t="s">
        <v>1164</v>
      </c>
      <c r="Q367" s="290" t="s">
        <v>327</v>
      </c>
      <c r="R367" s="290" t="s">
        <v>60</v>
      </c>
      <c r="S367" s="290" t="s">
        <v>109</v>
      </c>
    </row>
    <row r="368" spans="1:22" s="1" customFormat="1" ht="20.25" customHeight="1">
      <c r="A368" s="290" t="s">
        <v>10</v>
      </c>
      <c r="B368" s="350" t="s">
        <v>1110</v>
      </c>
      <c r="C368" s="290" t="s">
        <v>1024</v>
      </c>
      <c r="D368" s="500" t="s">
        <v>495</v>
      </c>
      <c r="E368" s="290"/>
      <c r="F368" s="290" t="s">
        <v>541</v>
      </c>
      <c r="G368" s="350"/>
      <c r="H368" s="352">
        <v>86</v>
      </c>
      <c r="I368" s="352">
        <v>91360</v>
      </c>
      <c r="J368" s="473">
        <v>18.7</v>
      </c>
      <c r="K368" s="352">
        <f t="shared" si="47"/>
        <v>1608.2</v>
      </c>
      <c r="L368" s="400">
        <f t="shared" si="48"/>
        <v>1.6082000000000001</v>
      </c>
      <c r="M368" s="353">
        <f t="shared" si="49"/>
        <v>7856960</v>
      </c>
      <c r="N368" s="290"/>
      <c r="O368" s="290"/>
      <c r="P368" s="290" t="s">
        <v>1164</v>
      </c>
      <c r="Q368" s="290" t="s">
        <v>341</v>
      </c>
      <c r="R368" s="290" t="s">
        <v>60</v>
      </c>
      <c r="S368" s="290" t="s">
        <v>109</v>
      </c>
    </row>
    <row r="369" spans="1:22" s="1" customFormat="1" ht="20.25" customHeight="1">
      <c r="A369" s="290" t="s">
        <v>10</v>
      </c>
      <c r="B369" s="350" t="s">
        <v>1110</v>
      </c>
      <c r="C369" s="290" t="s">
        <v>1024</v>
      </c>
      <c r="D369" s="500" t="s">
        <v>495</v>
      </c>
      <c r="E369" s="290"/>
      <c r="F369" s="290" t="s">
        <v>719</v>
      </c>
      <c r="G369" s="350"/>
      <c r="H369" s="351">
        <v>240</v>
      </c>
      <c r="I369" s="352">
        <v>145900</v>
      </c>
      <c r="J369" s="473">
        <v>31.9</v>
      </c>
      <c r="K369" s="352">
        <f t="shared" si="47"/>
        <v>7656</v>
      </c>
      <c r="L369" s="400">
        <f t="shared" si="48"/>
        <v>7.6559999999999997</v>
      </c>
      <c r="M369" s="353">
        <f t="shared" si="49"/>
        <v>35016000</v>
      </c>
      <c r="N369" s="290"/>
      <c r="O369" s="290"/>
      <c r="P369" s="290" t="s">
        <v>1164</v>
      </c>
      <c r="Q369" s="290" t="s">
        <v>370</v>
      </c>
      <c r="R369" s="290" t="s">
        <v>60</v>
      </c>
      <c r="S369" s="290" t="s">
        <v>109</v>
      </c>
    </row>
    <row r="370" spans="1:22" s="34" customFormat="1" ht="20.25" customHeight="1">
      <c r="A370" s="290" t="s">
        <v>10</v>
      </c>
      <c r="B370" s="350" t="s">
        <v>2064</v>
      </c>
      <c r="C370" s="290" t="s">
        <v>1027</v>
      </c>
      <c r="D370" s="500" t="s">
        <v>529</v>
      </c>
      <c r="E370" s="350"/>
      <c r="F370" s="290" t="s">
        <v>541</v>
      </c>
      <c r="G370" s="350"/>
      <c r="H370" s="352">
        <f>687-62</f>
        <v>625</v>
      </c>
      <c r="I370" s="352">
        <v>91220</v>
      </c>
      <c r="J370" s="473">
        <v>18.7</v>
      </c>
      <c r="K370" s="352">
        <f t="shared" si="47"/>
        <v>11687.5</v>
      </c>
      <c r="L370" s="400">
        <f t="shared" si="48"/>
        <v>11.6875</v>
      </c>
      <c r="M370" s="353">
        <f t="shared" si="49"/>
        <v>57012500</v>
      </c>
      <c r="N370" s="290"/>
      <c r="O370" s="290"/>
      <c r="P370" s="290" t="s">
        <v>1164</v>
      </c>
      <c r="Q370" s="290" t="s">
        <v>341</v>
      </c>
      <c r="R370" s="290" t="s">
        <v>60</v>
      </c>
      <c r="S370" s="290" t="s">
        <v>109</v>
      </c>
    </row>
    <row r="371" spans="1:22" s="34" customFormat="1" ht="20.25" customHeight="1">
      <c r="A371" s="290" t="s">
        <v>10</v>
      </c>
      <c r="B371" s="350" t="s">
        <v>3351</v>
      </c>
      <c r="C371" s="290" t="s">
        <v>1027</v>
      </c>
      <c r="D371" s="500" t="s">
        <v>3350</v>
      </c>
      <c r="E371" s="350"/>
      <c r="F371" s="290" t="s">
        <v>57</v>
      </c>
      <c r="G371" s="350"/>
      <c r="H371" s="352">
        <f>1672-687</f>
        <v>985</v>
      </c>
      <c r="I371" s="352">
        <v>173300</v>
      </c>
      <c r="J371" s="473">
        <v>34.6</v>
      </c>
      <c r="K371" s="352">
        <f t="shared" si="47"/>
        <v>34081</v>
      </c>
      <c r="L371" s="400">
        <f t="shared" si="48"/>
        <v>34.081000000000003</v>
      </c>
      <c r="M371" s="353">
        <f t="shared" si="49"/>
        <v>170700500</v>
      </c>
      <c r="N371" s="290"/>
      <c r="O371" s="290"/>
      <c r="P371" s="290" t="s">
        <v>1164</v>
      </c>
      <c r="Q371" s="290" t="s">
        <v>327</v>
      </c>
      <c r="R371" s="290" t="s">
        <v>60</v>
      </c>
      <c r="S371" s="290" t="s">
        <v>109</v>
      </c>
    </row>
    <row r="372" spans="1:22" s="34" customFormat="1" ht="20.25" customHeight="1">
      <c r="A372" s="290" t="s">
        <v>10</v>
      </c>
      <c r="B372" s="350" t="s">
        <v>3351</v>
      </c>
      <c r="C372" s="290" t="s">
        <v>1027</v>
      </c>
      <c r="D372" s="500" t="s">
        <v>3350</v>
      </c>
      <c r="E372" s="350"/>
      <c r="F372" s="290" t="s">
        <v>672</v>
      </c>
      <c r="G372" s="350"/>
      <c r="H372" s="352">
        <f>1680-1672</f>
        <v>8</v>
      </c>
      <c r="I372" s="352">
        <v>48340</v>
      </c>
      <c r="J372" s="473">
        <v>14</v>
      </c>
      <c r="K372" s="352">
        <f t="shared" si="47"/>
        <v>112</v>
      </c>
      <c r="L372" s="400">
        <f t="shared" si="48"/>
        <v>0.112</v>
      </c>
      <c r="M372" s="353">
        <f t="shared" si="49"/>
        <v>386720</v>
      </c>
      <c r="N372" s="290"/>
      <c r="O372" s="290"/>
      <c r="P372" s="290" t="s">
        <v>1164</v>
      </c>
      <c r="Q372" s="290" t="s">
        <v>270</v>
      </c>
      <c r="R372" s="290" t="s">
        <v>60</v>
      </c>
      <c r="S372" s="290" t="s">
        <v>109</v>
      </c>
    </row>
    <row r="373" spans="1:22" s="1" customFormat="1" ht="20.25" customHeight="1">
      <c r="A373" s="399" t="s">
        <v>2263</v>
      </c>
      <c r="B373" s="350" t="s">
        <v>1127</v>
      </c>
      <c r="C373" s="290" t="s">
        <v>371</v>
      </c>
      <c r="D373" s="398" t="s">
        <v>529</v>
      </c>
      <c r="E373" s="404"/>
      <c r="F373" s="290" t="s">
        <v>534</v>
      </c>
      <c r="G373" s="350"/>
      <c r="H373" s="352">
        <f>367-104</f>
        <v>263</v>
      </c>
      <c r="I373" s="352">
        <v>44627</v>
      </c>
      <c r="J373" s="353"/>
      <c r="K373" s="352">
        <f t="shared" si="47"/>
        <v>0</v>
      </c>
      <c r="L373" s="400">
        <f t="shared" si="48"/>
        <v>0</v>
      </c>
      <c r="M373" s="353">
        <f t="shared" si="49"/>
        <v>11736901</v>
      </c>
      <c r="N373" s="290"/>
      <c r="O373" s="290"/>
      <c r="P373" s="290" t="s">
        <v>483</v>
      </c>
      <c r="Q373" s="290" t="s">
        <v>278</v>
      </c>
      <c r="R373" s="290" t="s">
        <v>73</v>
      </c>
      <c r="S373" s="290" t="s">
        <v>40</v>
      </c>
    </row>
    <row r="374" spans="1:22" s="34" customFormat="1" ht="20.25" customHeight="1">
      <c r="A374" s="290" t="s">
        <v>235</v>
      </c>
      <c r="B374" s="350" t="s">
        <v>1280</v>
      </c>
      <c r="C374" s="290" t="s">
        <v>371</v>
      </c>
      <c r="D374" s="291" t="s">
        <v>831</v>
      </c>
      <c r="E374" s="350"/>
      <c r="F374" s="290" t="s">
        <v>862</v>
      </c>
      <c r="G374" s="350"/>
      <c r="H374" s="351">
        <f>830-724</f>
        <v>106</v>
      </c>
      <c r="I374" s="352">
        <v>158625</v>
      </c>
      <c r="J374" s="473">
        <f>VLOOKUP(F374,[1]Sheet1!$I$3:$J$72,2,)</f>
        <v>34</v>
      </c>
      <c r="K374" s="352">
        <f t="shared" si="47"/>
        <v>3604</v>
      </c>
      <c r="L374" s="400">
        <f t="shared" si="48"/>
        <v>3.6040000000000001</v>
      </c>
      <c r="M374" s="353">
        <f t="shared" si="49"/>
        <v>16814250</v>
      </c>
      <c r="N374" s="290"/>
      <c r="O374" s="290"/>
      <c r="P374" s="290" t="s">
        <v>483</v>
      </c>
      <c r="Q374" s="290" t="s">
        <v>327</v>
      </c>
      <c r="R374" s="290" t="s">
        <v>60</v>
      </c>
      <c r="S374" s="290" t="s">
        <v>213</v>
      </c>
    </row>
    <row r="375" spans="1:22" s="34" customFormat="1" ht="20.25" customHeight="1">
      <c r="A375" s="31" t="s">
        <v>219</v>
      </c>
      <c r="B375" s="77" t="s">
        <v>922</v>
      </c>
      <c r="C375" s="38" t="s">
        <v>64</v>
      </c>
      <c r="D375" s="291" t="s">
        <v>1146</v>
      </c>
      <c r="E375" s="350"/>
      <c r="F375" s="31" t="s">
        <v>657</v>
      </c>
      <c r="G375" s="524"/>
      <c r="H375" s="409">
        <v>300</v>
      </c>
      <c r="I375" s="163">
        <v>75744</v>
      </c>
      <c r="J375" s="162">
        <v>27</v>
      </c>
      <c r="K375" s="352">
        <f t="shared" si="47"/>
        <v>8100</v>
      </c>
      <c r="L375" s="400">
        <f t="shared" si="48"/>
        <v>8.1</v>
      </c>
      <c r="M375" s="353">
        <f t="shared" si="49"/>
        <v>22723200</v>
      </c>
      <c r="N375" s="406"/>
      <c r="O375" s="38"/>
      <c r="P375" s="38" t="s">
        <v>284</v>
      </c>
      <c r="Q375" s="84" t="s">
        <v>341</v>
      </c>
      <c r="R375" s="38" t="s">
        <v>68</v>
      </c>
      <c r="S375" s="38" t="s">
        <v>40</v>
      </c>
    </row>
    <row r="376" spans="1:22" s="34" customFormat="1" ht="20.25" customHeight="1">
      <c r="A376" s="31" t="s">
        <v>110</v>
      </c>
      <c r="B376" s="83" t="s">
        <v>1981</v>
      </c>
      <c r="C376" s="38" t="s">
        <v>64</v>
      </c>
      <c r="D376" s="291" t="s">
        <v>527</v>
      </c>
      <c r="E376" s="165"/>
      <c r="F376" s="31" t="s">
        <v>716</v>
      </c>
      <c r="G376" s="31"/>
      <c r="H376" s="410">
        <v>53</v>
      </c>
      <c r="I376" s="160">
        <v>160527</v>
      </c>
      <c r="J376" s="49"/>
      <c r="K376" s="412">
        <f t="shared" si="47"/>
        <v>0</v>
      </c>
      <c r="L376" s="413">
        <f t="shared" si="48"/>
        <v>0</v>
      </c>
      <c r="M376" s="52">
        <f t="shared" si="49"/>
        <v>8507931</v>
      </c>
      <c r="N376" s="406"/>
      <c r="O376" s="414" t="s">
        <v>1985</v>
      </c>
      <c r="P376" s="31" t="s">
        <v>284</v>
      </c>
      <c r="Q376" s="38" t="s">
        <v>869</v>
      </c>
      <c r="R376" s="31" t="s">
        <v>73</v>
      </c>
      <c r="S376" s="31" t="s">
        <v>152</v>
      </c>
    </row>
    <row r="377" spans="1:22" s="34" customFormat="1" ht="20.25" customHeight="1">
      <c r="A377" s="405" t="s">
        <v>110</v>
      </c>
      <c r="B377" s="411" t="s">
        <v>1981</v>
      </c>
      <c r="C377" s="406" t="s">
        <v>64</v>
      </c>
      <c r="D377" s="291" t="s">
        <v>527</v>
      </c>
      <c r="E377" s="407"/>
      <c r="F377" s="408" t="s">
        <v>432</v>
      </c>
      <c r="G377" s="408"/>
      <c r="H377" s="409">
        <v>2</v>
      </c>
      <c r="I377" s="409">
        <v>17820</v>
      </c>
      <c r="J377" s="475"/>
      <c r="K377" s="415">
        <f t="shared" si="47"/>
        <v>0</v>
      </c>
      <c r="L377" s="416">
        <f t="shared" si="48"/>
        <v>0</v>
      </c>
      <c r="M377" s="418">
        <f t="shared" si="49"/>
        <v>35640</v>
      </c>
      <c r="N377" s="408"/>
      <c r="O377" s="406" t="s">
        <v>1987</v>
      </c>
      <c r="P377" s="406" t="s">
        <v>284</v>
      </c>
      <c r="Q377" s="406" t="s">
        <v>280</v>
      </c>
      <c r="R377" s="406" t="s">
        <v>73</v>
      </c>
      <c r="S377" s="406" t="s">
        <v>152</v>
      </c>
    </row>
    <row r="378" spans="1:22" s="34" customFormat="1" ht="20.25" customHeight="1">
      <c r="A378" s="31" t="s">
        <v>398</v>
      </c>
      <c r="B378" s="83" t="s">
        <v>1082</v>
      </c>
      <c r="C378" s="38" t="s">
        <v>399</v>
      </c>
      <c r="D378" s="500" t="s">
        <v>935</v>
      </c>
      <c r="E378" s="132"/>
      <c r="F378" s="31" t="s">
        <v>401</v>
      </c>
      <c r="G378" s="31"/>
      <c r="H378" s="50">
        <v>115</v>
      </c>
      <c r="I378" s="50">
        <v>54600</v>
      </c>
      <c r="J378" s="473">
        <v>9.4</v>
      </c>
      <c r="K378" s="412">
        <f t="shared" si="47"/>
        <v>1081</v>
      </c>
      <c r="L378" s="413">
        <f t="shared" si="48"/>
        <v>1.081</v>
      </c>
      <c r="M378" s="50">
        <f t="shared" si="49"/>
        <v>6279000</v>
      </c>
      <c r="N378" s="38"/>
      <c r="O378" s="38"/>
      <c r="P378" s="31" t="s">
        <v>90</v>
      </c>
      <c r="Q378" s="38" t="s">
        <v>344</v>
      </c>
      <c r="R378" s="31" t="s">
        <v>60</v>
      </c>
      <c r="S378" s="31" t="s">
        <v>109</v>
      </c>
    </row>
    <row r="379" spans="1:22" s="34" customFormat="1" ht="20.25" customHeight="1">
      <c r="A379" s="31" t="s">
        <v>428</v>
      </c>
      <c r="B379" s="83" t="s">
        <v>3353</v>
      </c>
      <c r="C379" s="38" t="s">
        <v>399</v>
      </c>
      <c r="D379" s="500" t="s">
        <v>3354</v>
      </c>
      <c r="E379" s="132"/>
      <c r="F379" s="31" t="s">
        <v>656</v>
      </c>
      <c r="G379" s="31"/>
      <c r="H379" s="50">
        <v>201</v>
      </c>
      <c r="I379" s="50">
        <v>67500</v>
      </c>
      <c r="J379" s="473">
        <v>19</v>
      </c>
      <c r="K379" s="412">
        <f t="shared" si="47"/>
        <v>3819</v>
      </c>
      <c r="L379" s="413">
        <f t="shared" si="48"/>
        <v>3.819</v>
      </c>
      <c r="M379" s="50">
        <f t="shared" si="49"/>
        <v>13567500</v>
      </c>
      <c r="N379" s="38"/>
      <c r="O379" s="38"/>
      <c r="P379" s="31" t="s">
        <v>90</v>
      </c>
      <c r="Q379" s="38" t="s">
        <v>537</v>
      </c>
      <c r="R379" s="31" t="s">
        <v>60</v>
      </c>
      <c r="S379" s="31" t="s">
        <v>40</v>
      </c>
    </row>
    <row r="380" spans="1:22" s="34" customFormat="1" ht="20.25" customHeight="1">
      <c r="A380" s="31" t="s">
        <v>428</v>
      </c>
      <c r="B380" s="83" t="s">
        <v>3353</v>
      </c>
      <c r="C380" s="38" t="s">
        <v>399</v>
      </c>
      <c r="D380" s="500" t="s">
        <v>3354</v>
      </c>
      <c r="E380" s="132"/>
      <c r="F380" s="31" t="s">
        <v>1014</v>
      </c>
      <c r="G380" s="31"/>
      <c r="H380" s="50">
        <v>72</v>
      </c>
      <c r="I380" s="50">
        <v>104000</v>
      </c>
      <c r="J380" s="49">
        <v>46</v>
      </c>
      <c r="K380" s="412">
        <f t="shared" si="47"/>
        <v>3312</v>
      </c>
      <c r="L380" s="413">
        <f t="shared" si="48"/>
        <v>3.3119999999999998</v>
      </c>
      <c r="M380" s="50">
        <f t="shared" si="49"/>
        <v>7488000</v>
      </c>
      <c r="N380" s="38"/>
      <c r="O380" s="38"/>
      <c r="P380" s="31" t="s">
        <v>90</v>
      </c>
      <c r="Q380" s="38" t="s">
        <v>370</v>
      </c>
      <c r="R380" s="31" t="s">
        <v>68</v>
      </c>
      <c r="S380" s="31" t="s">
        <v>40</v>
      </c>
    </row>
    <row r="381" spans="1:22" customFormat="1" ht="20.25" customHeight="1">
      <c r="A381" s="290" t="s">
        <v>10</v>
      </c>
      <c r="B381" s="350" t="s">
        <v>1110</v>
      </c>
      <c r="C381" s="290" t="s">
        <v>1024</v>
      </c>
      <c r="D381" s="500" t="s">
        <v>495</v>
      </c>
      <c r="E381" s="290"/>
      <c r="F381" s="290" t="s">
        <v>2983</v>
      </c>
      <c r="G381" s="534"/>
      <c r="H381" s="535">
        <v>26</v>
      </c>
      <c r="I381" s="352">
        <v>163640</v>
      </c>
      <c r="J381" s="473">
        <v>29.3</v>
      </c>
      <c r="K381" s="352">
        <f t="shared" si="47"/>
        <v>761.80000000000007</v>
      </c>
      <c r="L381" s="400">
        <f t="shared" si="48"/>
        <v>0.76180000000000003</v>
      </c>
      <c r="M381" s="353">
        <f t="shared" si="49"/>
        <v>4254640</v>
      </c>
      <c r="N381" s="290"/>
      <c r="O381" s="290"/>
      <c r="P381" s="290" t="s">
        <v>1164</v>
      </c>
      <c r="Q381" s="290" t="s">
        <v>343</v>
      </c>
      <c r="R381" s="290" t="s">
        <v>60</v>
      </c>
      <c r="S381" s="290" t="s">
        <v>109</v>
      </c>
      <c r="U381" s="536">
        <f>H381-G381</f>
        <v>26</v>
      </c>
      <c r="V381" s="537">
        <f>U381*I381</f>
        <v>4254640</v>
      </c>
    </row>
    <row r="382" spans="1:22" customFormat="1" ht="20.25" customHeight="1">
      <c r="A382" s="31" t="s">
        <v>428</v>
      </c>
      <c r="B382" s="83" t="s">
        <v>471</v>
      </c>
      <c r="C382" s="38" t="s">
        <v>104</v>
      </c>
      <c r="D382" s="500" t="s">
        <v>469</v>
      </c>
      <c r="E382" s="500" t="s">
        <v>3147</v>
      </c>
      <c r="F382" s="31" t="s">
        <v>656</v>
      </c>
      <c r="G382" s="50"/>
      <c r="H382" s="50">
        <v>4</v>
      </c>
      <c r="I382" s="50">
        <v>69000</v>
      </c>
      <c r="J382" s="473">
        <v>19</v>
      </c>
      <c r="K382" s="412">
        <f t="shared" si="47"/>
        <v>76</v>
      </c>
      <c r="L382" s="413">
        <f t="shared" si="48"/>
        <v>7.5999999999999998E-2</v>
      </c>
      <c r="M382" s="50">
        <f t="shared" si="49"/>
        <v>276000</v>
      </c>
      <c r="N382" s="38"/>
      <c r="O382" s="38"/>
      <c r="P382" s="31" t="s">
        <v>39</v>
      </c>
      <c r="Q382" s="38" t="s">
        <v>345</v>
      </c>
      <c r="R382" s="31" t="s">
        <v>60</v>
      </c>
      <c r="S382" s="31" t="s">
        <v>40</v>
      </c>
      <c r="U382" s="536">
        <f t="shared" ref="U382:U384" si="50">H382-G382</f>
        <v>4</v>
      </c>
      <c r="V382" s="537">
        <f t="shared" ref="V382:V384" si="51">U382*I382</f>
        <v>276000</v>
      </c>
    </row>
    <row r="383" spans="1:22" customFormat="1" ht="20.25" customHeight="1">
      <c r="A383" s="31" t="s">
        <v>428</v>
      </c>
      <c r="B383" s="83" t="s">
        <v>471</v>
      </c>
      <c r="C383" s="38" t="s">
        <v>104</v>
      </c>
      <c r="D383" s="500" t="s">
        <v>469</v>
      </c>
      <c r="E383" s="500" t="s">
        <v>3147</v>
      </c>
      <c r="F383" s="31" t="s">
        <v>440</v>
      </c>
      <c r="G383" s="50"/>
      <c r="H383" s="50">
        <v>12</v>
      </c>
      <c r="I383" s="50">
        <v>167815</v>
      </c>
      <c r="J383" s="473">
        <v>36.9</v>
      </c>
      <c r="K383" s="412">
        <f>IFERROR(J383*H383,"0")</f>
        <v>442.79999999999995</v>
      </c>
      <c r="L383" s="413">
        <f t="shared" si="48"/>
        <v>0.44279999999999997</v>
      </c>
      <c r="M383" s="50">
        <f>I383*H383</f>
        <v>2013780</v>
      </c>
      <c r="N383" s="38"/>
      <c r="O383" s="38"/>
      <c r="P383" s="31" t="s">
        <v>39</v>
      </c>
      <c r="Q383" s="38" t="s">
        <v>327</v>
      </c>
      <c r="R383" s="31" t="s">
        <v>60</v>
      </c>
      <c r="S383" s="31" t="s">
        <v>40</v>
      </c>
      <c r="U383" s="536">
        <f t="shared" si="50"/>
        <v>12</v>
      </c>
      <c r="V383" s="537">
        <f t="shared" si="51"/>
        <v>2013780</v>
      </c>
    </row>
    <row r="384" spans="1:22" customFormat="1" ht="20.25" customHeight="1">
      <c r="A384" s="31" t="s">
        <v>428</v>
      </c>
      <c r="B384" s="83" t="s">
        <v>471</v>
      </c>
      <c r="C384" s="38" t="s">
        <v>104</v>
      </c>
      <c r="D384" s="500" t="s">
        <v>469</v>
      </c>
      <c r="E384" s="500" t="s">
        <v>3147</v>
      </c>
      <c r="F384" s="31" t="s">
        <v>665</v>
      </c>
      <c r="G384" s="50"/>
      <c r="H384" s="50">
        <v>1</v>
      </c>
      <c r="I384" s="50">
        <v>75909</v>
      </c>
      <c r="J384" s="473">
        <v>20</v>
      </c>
      <c r="K384" s="412">
        <f>IFERROR(J384*H384,"0")</f>
        <v>20</v>
      </c>
      <c r="L384" s="413">
        <f t="shared" si="48"/>
        <v>0.02</v>
      </c>
      <c r="M384" s="50">
        <f>I384*H384</f>
        <v>75909</v>
      </c>
      <c r="N384" s="38"/>
      <c r="O384" s="38"/>
      <c r="P384" s="31" t="s">
        <v>39</v>
      </c>
      <c r="Q384" s="38" t="s">
        <v>341</v>
      </c>
      <c r="R384" s="31" t="s">
        <v>60</v>
      </c>
      <c r="S384" s="31" t="s">
        <v>40</v>
      </c>
      <c r="U384" s="536">
        <f t="shared" si="50"/>
        <v>1</v>
      </c>
      <c r="V384" s="537">
        <f t="shared" si="51"/>
        <v>75909</v>
      </c>
    </row>
    <row r="385" spans="1:19" s="34" customFormat="1" ht="20.25" customHeight="1">
      <c r="A385" s="31" t="s">
        <v>806</v>
      </c>
      <c r="B385" s="83" t="s">
        <v>3373</v>
      </c>
      <c r="C385" s="38" t="s">
        <v>371</v>
      </c>
      <c r="D385" s="398" t="s">
        <v>527</v>
      </c>
      <c r="E385" s="165"/>
      <c r="F385" s="31" t="s">
        <v>880</v>
      </c>
      <c r="G385" s="31"/>
      <c r="H385" s="50">
        <v>392</v>
      </c>
      <c r="I385" s="50">
        <v>4227</v>
      </c>
      <c r="J385" s="49">
        <v>0</v>
      </c>
      <c r="K385" s="165">
        <f t="shared" ref="K385" si="52">IFERROR(J385*H385,"0")</f>
        <v>0</v>
      </c>
      <c r="L385" s="413">
        <f t="shared" si="48"/>
        <v>0</v>
      </c>
      <c r="M385" s="52">
        <f t="shared" ref="M385" si="53">I385*H385</f>
        <v>1656984</v>
      </c>
      <c r="N385" s="77"/>
      <c r="O385" s="83" t="s">
        <v>854</v>
      </c>
      <c r="P385" s="31" t="s">
        <v>1273</v>
      </c>
      <c r="Q385" s="38" t="s">
        <v>336</v>
      </c>
      <c r="R385" s="31" t="s">
        <v>73</v>
      </c>
      <c r="S385" s="31" t="s">
        <v>237</v>
      </c>
    </row>
    <row r="386" spans="1:19" ht="20.25" customHeight="1">
      <c r="A386" s="79"/>
      <c r="B386" s="80"/>
      <c r="C386" s="81"/>
      <c r="D386" s="228"/>
      <c r="E386" s="228"/>
      <c r="F386" s="228"/>
      <c r="G386" s="520"/>
      <c r="H386" s="502"/>
      <c r="I386" s="228"/>
      <c r="J386" s="521"/>
      <c r="K386" s="502"/>
      <c r="L386" s="523" t="s">
        <v>3371</v>
      </c>
      <c r="M386" s="522">
        <f>SUM(M366:M385)</f>
        <v>426943695</v>
      </c>
      <c r="N386" s="82"/>
      <c r="O386" s="80"/>
      <c r="P386" s="228"/>
      <c r="Q386" s="81"/>
      <c r="R386" s="79"/>
      <c r="S386" s="228"/>
    </row>
    <row r="387" spans="1:19" s="33" customFormat="1" ht="20.25" customHeight="1">
      <c r="A387" s="286" t="s">
        <v>608</v>
      </c>
      <c r="B387" s="539" t="s">
        <v>1641</v>
      </c>
      <c r="C387" s="286" t="s">
        <v>368</v>
      </c>
      <c r="D387" s="503" t="s">
        <v>1642</v>
      </c>
      <c r="E387" s="540"/>
      <c r="F387" s="286" t="s">
        <v>563</v>
      </c>
      <c r="G387" s="539"/>
      <c r="H387" s="285">
        <v>1534</v>
      </c>
      <c r="I387" s="285">
        <v>127368</v>
      </c>
      <c r="J387" s="284">
        <v>31</v>
      </c>
      <c r="K387" s="532">
        <f t="shared" ref="K387" si="54">IFERROR(J387*H387,"0")</f>
        <v>47554</v>
      </c>
      <c r="L387" s="533">
        <f t="shared" ref="L387" si="55">IFERROR(K387/1000,"0")</f>
        <v>47.554000000000002</v>
      </c>
      <c r="M387" s="541">
        <f t="shared" ref="M387" si="56">I387*H387</f>
        <v>195382512</v>
      </c>
      <c r="N387" s="539"/>
      <c r="O387" s="539"/>
      <c r="P387" s="286" t="s">
        <v>1361</v>
      </c>
      <c r="Q387" s="286" t="s">
        <v>403</v>
      </c>
      <c r="R387" s="286" t="s">
        <v>60</v>
      </c>
      <c r="S387" s="286" t="s">
        <v>152</v>
      </c>
    </row>
    <row r="388" spans="1:19" ht="20.25" customHeight="1">
      <c r="G388" s="200"/>
      <c r="J388"/>
      <c r="K388"/>
      <c r="L388" s="523" t="s">
        <v>3401</v>
      </c>
      <c r="M388" s="522">
        <f>SUM(M387:M387)</f>
        <v>195382512</v>
      </c>
    </row>
    <row r="389" spans="1:19" s="33" customFormat="1" ht="20.25" customHeight="1">
      <c r="A389" s="290" t="s">
        <v>2519</v>
      </c>
      <c r="B389" s="350" t="s">
        <v>3713</v>
      </c>
      <c r="C389" s="290" t="s">
        <v>368</v>
      </c>
      <c r="D389" s="291" t="s">
        <v>1096</v>
      </c>
      <c r="E389" s="350"/>
      <c r="F389" s="290" t="s">
        <v>2983</v>
      </c>
      <c r="G389" s="350"/>
      <c r="H389" s="351">
        <v>24</v>
      </c>
      <c r="I389" s="352">
        <v>177474</v>
      </c>
      <c r="J389" s="351">
        <v>29.3</v>
      </c>
      <c r="K389" s="532">
        <f t="shared" ref="K389:K416" si="57">IFERROR(J389*H389,"0")</f>
        <v>703.2</v>
      </c>
      <c r="L389" s="533">
        <f t="shared" ref="L389:L416" si="58">IFERROR(K389/1000,"0")</f>
        <v>0.70320000000000005</v>
      </c>
      <c r="M389" s="541">
        <f t="shared" ref="M389:M416" si="59">I389*H389</f>
        <v>4259376</v>
      </c>
      <c r="N389" s="350"/>
      <c r="O389" s="350"/>
      <c r="P389" s="290" t="s">
        <v>1361</v>
      </c>
      <c r="Q389" s="290" t="s">
        <v>343</v>
      </c>
      <c r="R389" s="290" t="s">
        <v>60</v>
      </c>
      <c r="S389" s="290" t="s">
        <v>59</v>
      </c>
    </row>
    <row r="390" spans="1:19" s="33" customFormat="1" ht="20.25" customHeight="1">
      <c r="A390" s="290" t="s">
        <v>2519</v>
      </c>
      <c r="B390" s="350" t="s">
        <v>3713</v>
      </c>
      <c r="C390" s="290" t="s">
        <v>368</v>
      </c>
      <c r="D390" s="291" t="s">
        <v>1096</v>
      </c>
      <c r="E390" s="350"/>
      <c r="F390" s="290" t="s">
        <v>880</v>
      </c>
      <c r="G390" s="350"/>
      <c r="H390" s="351">
        <v>24</v>
      </c>
      <c r="I390" s="352">
        <v>3179</v>
      </c>
      <c r="J390" s="351">
        <v>0</v>
      </c>
      <c r="K390" s="532">
        <f t="shared" si="57"/>
        <v>0</v>
      </c>
      <c r="L390" s="533">
        <f t="shared" si="58"/>
        <v>0</v>
      </c>
      <c r="M390" s="541">
        <f t="shared" si="59"/>
        <v>76296</v>
      </c>
      <c r="N390" s="350"/>
      <c r="O390" s="350"/>
      <c r="P390" s="290" t="s">
        <v>1361</v>
      </c>
      <c r="Q390" s="290" t="s">
        <v>336</v>
      </c>
      <c r="R390" s="290" t="s">
        <v>73</v>
      </c>
      <c r="S390" s="290" t="s">
        <v>59</v>
      </c>
    </row>
    <row r="391" spans="1:19" s="33" customFormat="1" ht="20.25" customHeight="1">
      <c r="A391" s="290" t="s">
        <v>765</v>
      </c>
      <c r="B391" s="350" t="s">
        <v>993</v>
      </c>
      <c r="C391" s="290" t="s">
        <v>621</v>
      </c>
      <c r="D391" s="291" t="s">
        <v>527</v>
      </c>
      <c r="E391" s="350"/>
      <c r="F391" s="290" t="s">
        <v>959</v>
      </c>
      <c r="G391" s="350"/>
      <c r="H391" s="351">
        <v>4</v>
      </c>
      <c r="I391" s="352">
        <v>174800</v>
      </c>
      <c r="J391" s="351">
        <v>40</v>
      </c>
      <c r="K391" s="532">
        <f t="shared" si="57"/>
        <v>160</v>
      </c>
      <c r="L391" s="533">
        <f t="shared" si="58"/>
        <v>0.16</v>
      </c>
      <c r="M391" s="541">
        <f t="shared" si="59"/>
        <v>699200</v>
      </c>
      <c r="N391" s="350"/>
      <c r="O391" s="350"/>
      <c r="P391" s="290" t="s">
        <v>1361</v>
      </c>
      <c r="Q391" s="290" t="s">
        <v>364</v>
      </c>
      <c r="R391" s="290" t="s">
        <v>68</v>
      </c>
      <c r="S391" s="350"/>
    </row>
    <row r="392" spans="1:19" s="33" customFormat="1" ht="20.25" customHeight="1">
      <c r="A392" s="290" t="s">
        <v>765</v>
      </c>
      <c r="B392" s="350" t="s">
        <v>993</v>
      </c>
      <c r="C392" s="290" t="s">
        <v>621</v>
      </c>
      <c r="D392" s="291" t="s">
        <v>527</v>
      </c>
      <c r="E392" s="350"/>
      <c r="F392" s="290" t="s">
        <v>1083</v>
      </c>
      <c r="G392" s="350"/>
      <c r="H392" s="351">
        <v>22</v>
      </c>
      <c r="I392" s="352">
        <v>209950</v>
      </c>
      <c r="J392" s="351">
        <v>29.1</v>
      </c>
      <c r="K392" s="532">
        <f t="shared" si="57"/>
        <v>640.20000000000005</v>
      </c>
      <c r="L392" s="533">
        <f t="shared" si="58"/>
        <v>0.64019999999999999</v>
      </c>
      <c r="M392" s="541">
        <f t="shared" si="59"/>
        <v>4618900</v>
      </c>
      <c r="N392" s="350"/>
      <c r="O392" s="350"/>
      <c r="P392" s="290" t="s">
        <v>1361</v>
      </c>
      <c r="Q392" s="290" t="s">
        <v>691</v>
      </c>
      <c r="R392" s="290" t="s">
        <v>60</v>
      </c>
      <c r="S392" s="350"/>
    </row>
    <row r="393" spans="1:19" s="1" customFormat="1" ht="20.25" customHeight="1">
      <c r="A393" s="290" t="s">
        <v>10</v>
      </c>
      <c r="B393" s="350" t="s">
        <v>1597</v>
      </c>
      <c r="C393" s="290" t="s">
        <v>1024</v>
      </c>
      <c r="D393" s="291" t="s">
        <v>1306</v>
      </c>
      <c r="E393" s="350"/>
      <c r="F393" s="290" t="s">
        <v>267</v>
      </c>
      <c r="G393" s="350"/>
      <c r="H393" s="351">
        <v>12</v>
      </c>
      <c r="I393" s="352">
        <v>56500</v>
      </c>
      <c r="J393" s="351">
        <v>7.2</v>
      </c>
      <c r="K393" s="532">
        <f t="shared" si="57"/>
        <v>86.4</v>
      </c>
      <c r="L393" s="533">
        <f t="shared" si="58"/>
        <v>8.6400000000000005E-2</v>
      </c>
      <c r="M393" s="541">
        <f t="shared" si="59"/>
        <v>678000</v>
      </c>
      <c r="N393" s="350"/>
      <c r="O393" s="350"/>
      <c r="P393" s="290" t="s">
        <v>1164</v>
      </c>
      <c r="Q393" s="290" t="s">
        <v>344</v>
      </c>
      <c r="R393" s="290" t="s">
        <v>60</v>
      </c>
      <c r="S393" s="290" t="s">
        <v>109</v>
      </c>
    </row>
    <row r="394" spans="1:19" s="1" customFormat="1" ht="20.25" customHeight="1">
      <c r="A394" s="290" t="s">
        <v>10</v>
      </c>
      <c r="B394" s="350" t="s">
        <v>1597</v>
      </c>
      <c r="C394" s="290" t="s">
        <v>1024</v>
      </c>
      <c r="D394" s="291" t="s">
        <v>1306</v>
      </c>
      <c r="E394" s="350"/>
      <c r="F394" s="290" t="s">
        <v>719</v>
      </c>
      <c r="G394" s="350"/>
      <c r="H394" s="352">
        <v>319</v>
      </c>
      <c r="I394" s="352">
        <v>148000</v>
      </c>
      <c r="J394" s="351">
        <v>31.9</v>
      </c>
      <c r="K394" s="532">
        <f t="shared" si="57"/>
        <v>10176.1</v>
      </c>
      <c r="L394" s="533">
        <f t="shared" si="58"/>
        <v>10.1761</v>
      </c>
      <c r="M394" s="541">
        <f t="shared" si="59"/>
        <v>47212000</v>
      </c>
      <c r="N394" s="350"/>
      <c r="O394" s="350"/>
      <c r="P394" s="290" t="s">
        <v>1164</v>
      </c>
      <c r="Q394" s="290" t="s">
        <v>370</v>
      </c>
      <c r="R394" s="290" t="s">
        <v>60</v>
      </c>
      <c r="S394" s="290" t="s">
        <v>109</v>
      </c>
    </row>
    <row r="395" spans="1:19" s="1" customFormat="1" ht="20.25" customHeight="1">
      <c r="A395" s="290" t="s">
        <v>10</v>
      </c>
      <c r="B395" s="350" t="s">
        <v>1597</v>
      </c>
      <c r="C395" s="290" t="s">
        <v>1024</v>
      </c>
      <c r="D395" s="291" t="s">
        <v>1306</v>
      </c>
      <c r="E395" s="350"/>
      <c r="F395" s="290" t="s">
        <v>672</v>
      </c>
      <c r="G395" s="350"/>
      <c r="H395" s="352">
        <v>1371</v>
      </c>
      <c r="I395" s="352">
        <v>51420</v>
      </c>
      <c r="J395" s="351">
        <v>14</v>
      </c>
      <c r="K395" s="532">
        <f t="shared" si="57"/>
        <v>19194</v>
      </c>
      <c r="L395" s="533">
        <f t="shared" si="58"/>
        <v>19.193999999999999</v>
      </c>
      <c r="M395" s="541">
        <f t="shared" si="59"/>
        <v>70496820</v>
      </c>
      <c r="N395" s="350"/>
      <c r="O395" s="350"/>
      <c r="P395" s="290" t="s">
        <v>1164</v>
      </c>
      <c r="Q395" s="290" t="s">
        <v>270</v>
      </c>
      <c r="R395" s="290" t="s">
        <v>60</v>
      </c>
      <c r="S395" s="290" t="s">
        <v>109</v>
      </c>
    </row>
    <row r="396" spans="1:19" s="1" customFormat="1" ht="20.25" customHeight="1">
      <c r="A396" s="290" t="s">
        <v>10</v>
      </c>
      <c r="B396" s="350" t="s">
        <v>1597</v>
      </c>
      <c r="C396" s="290" t="s">
        <v>1024</v>
      </c>
      <c r="D396" s="291" t="s">
        <v>1306</v>
      </c>
      <c r="E396" s="350"/>
      <c r="F396" s="290" t="s">
        <v>1399</v>
      </c>
      <c r="G396" s="350"/>
      <c r="H396" s="352">
        <v>1371</v>
      </c>
      <c r="I396" s="352">
        <v>11740</v>
      </c>
      <c r="J396" s="351">
        <v>0</v>
      </c>
      <c r="K396" s="532">
        <f t="shared" si="57"/>
        <v>0</v>
      </c>
      <c r="L396" s="533">
        <f t="shared" si="58"/>
        <v>0</v>
      </c>
      <c r="M396" s="541">
        <f t="shared" si="59"/>
        <v>16095540</v>
      </c>
      <c r="N396" s="350"/>
      <c r="O396" s="350"/>
      <c r="P396" s="290" t="s">
        <v>1164</v>
      </c>
      <c r="Q396" s="290" t="s">
        <v>577</v>
      </c>
      <c r="R396" s="290" t="s">
        <v>375</v>
      </c>
      <c r="S396" s="290" t="s">
        <v>109</v>
      </c>
    </row>
    <row r="397" spans="1:19" s="33" customFormat="1" ht="20.25" customHeight="1">
      <c r="A397" s="290" t="s">
        <v>10</v>
      </c>
      <c r="B397" s="350" t="s">
        <v>1597</v>
      </c>
      <c r="C397" s="290" t="s">
        <v>1024</v>
      </c>
      <c r="D397" s="291" t="s">
        <v>1306</v>
      </c>
      <c r="E397" s="350"/>
      <c r="F397" s="290" t="s">
        <v>57</v>
      </c>
      <c r="G397" s="350"/>
      <c r="H397" s="352">
        <v>215</v>
      </c>
      <c r="I397" s="352">
        <v>180630</v>
      </c>
      <c r="J397" s="351">
        <v>34.6</v>
      </c>
      <c r="K397" s="532">
        <f t="shared" si="57"/>
        <v>7439</v>
      </c>
      <c r="L397" s="533">
        <f t="shared" si="58"/>
        <v>7.4390000000000001</v>
      </c>
      <c r="M397" s="541">
        <f t="shared" si="59"/>
        <v>38835450</v>
      </c>
      <c r="N397" s="350"/>
      <c r="O397" s="350"/>
      <c r="P397" s="290" t="s">
        <v>1164</v>
      </c>
      <c r="Q397" s="290" t="s">
        <v>327</v>
      </c>
      <c r="R397" s="290" t="s">
        <v>60</v>
      </c>
      <c r="S397" s="290" t="s">
        <v>109</v>
      </c>
    </row>
    <row r="398" spans="1:19" s="1" customFormat="1" ht="20.25" customHeight="1">
      <c r="A398" s="290" t="s">
        <v>10</v>
      </c>
      <c r="B398" s="350" t="s">
        <v>1590</v>
      </c>
      <c r="C398" s="290" t="s">
        <v>1024</v>
      </c>
      <c r="D398" s="291" t="s">
        <v>952</v>
      </c>
      <c r="E398" s="350"/>
      <c r="F398" s="290" t="s">
        <v>57</v>
      </c>
      <c r="G398" s="350"/>
      <c r="H398" s="352">
        <v>238</v>
      </c>
      <c r="I398" s="352">
        <v>180630</v>
      </c>
      <c r="J398" s="351">
        <v>34.6</v>
      </c>
      <c r="K398" s="532">
        <f t="shared" si="57"/>
        <v>8234.8000000000011</v>
      </c>
      <c r="L398" s="533">
        <f t="shared" si="58"/>
        <v>8.2348000000000017</v>
      </c>
      <c r="M398" s="541">
        <f t="shared" si="59"/>
        <v>42989940</v>
      </c>
      <c r="N398" s="350"/>
      <c r="O398" s="350"/>
      <c r="P398" s="290" t="s">
        <v>1164</v>
      </c>
      <c r="Q398" s="290" t="s">
        <v>327</v>
      </c>
      <c r="R398" s="290" t="s">
        <v>60</v>
      </c>
      <c r="S398" s="290" t="s">
        <v>109</v>
      </c>
    </row>
    <row r="399" spans="1:19" s="1" customFormat="1" ht="20.25" customHeight="1">
      <c r="A399" s="290" t="s">
        <v>10</v>
      </c>
      <c r="B399" s="350" t="s">
        <v>1590</v>
      </c>
      <c r="C399" s="290" t="s">
        <v>1024</v>
      </c>
      <c r="D399" s="291" t="s">
        <v>952</v>
      </c>
      <c r="E399" s="350"/>
      <c r="F399" s="290" t="s">
        <v>719</v>
      </c>
      <c r="G399" s="350"/>
      <c r="H399" s="352">
        <v>238</v>
      </c>
      <c r="I399" s="352">
        <v>148000</v>
      </c>
      <c r="J399" s="351">
        <v>31.9</v>
      </c>
      <c r="K399" s="532">
        <f t="shared" si="57"/>
        <v>7592.2</v>
      </c>
      <c r="L399" s="533">
        <f t="shared" si="58"/>
        <v>7.5922000000000001</v>
      </c>
      <c r="M399" s="541">
        <f t="shared" si="59"/>
        <v>35224000</v>
      </c>
      <c r="N399" s="350"/>
      <c r="O399" s="350"/>
      <c r="P399" s="290" t="s">
        <v>1164</v>
      </c>
      <c r="Q399" s="290" t="s">
        <v>370</v>
      </c>
      <c r="R399" s="290" t="s">
        <v>60</v>
      </c>
      <c r="S399" s="290" t="s">
        <v>109</v>
      </c>
    </row>
    <row r="400" spans="1:19" s="1" customFormat="1" ht="20.25" customHeight="1">
      <c r="A400" s="290" t="s">
        <v>10</v>
      </c>
      <c r="B400" s="350" t="s">
        <v>1590</v>
      </c>
      <c r="C400" s="290" t="s">
        <v>1024</v>
      </c>
      <c r="D400" s="291" t="s">
        <v>952</v>
      </c>
      <c r="E400" s="350"/>
      <c r="F400" s="290" t="s">
        <v>672</v>
      </c>
      <c r="G400" s="350"/>
      <c r="H400" s="352">
        <v>476</v>
      </c>
      <c r="I400" s="352">
        <v>51420</v>
      </c>
      <c r="J400" s="351">
        <v>14</v>
      </c>
      <c r="K400" s="532">
        <f t="shared" si="57"/>
        <v>6664</v>
      </c>
      <c r="L400" s="533">
        <f t="shared" si="58"/>
        <v>6.6639999999999997</v>
      </c>
      <c r="M400" s="541">
        <f t="shared" si="59"/>
        <v>24475920</v>
      </c>
      <c r="N400" s="350"/>
      <c r="O400" s="350"/>
      <c r="P400" s="290" t="s">
        <v>1164</v>
      </c>
      <c r="Q400" s="290" t="s">
        <v>270</v>
      </c>
      <c r="R400" s="290" t="s">
        <v>60</v>
      </c>
      <c r="S400" s="290" t="s">
        <v>109</v>
      </c>
    </row>
    <row r="401" spans="1:20" s="1" customFormat="1" ht="20.25" customHeight="1">
      <c r="A401" s="290" t="s">
        <v>10</v>
      </c>
      <c r="B401" s="350" t="s">
        <v>1590</v>
      </c>
      <c r="C401" s="290" t="s">
        <v>1024</v>
      </c>
      <c r="D401" s="291" t="s">
        <v>952</v>
      </c>
      <c r="E401" s="350"/>
      <c r="F401" s="290" t="s">
        <v>1399</v>
      </c>
      <c r="G401" s="350"/>
      <c r="H401" s="352">
        <v>476</v>
      </c>
      <c r="I401" s="352">
        <v>11740</v>
      </c>
      <c r="J401" s="351">
        <v>0</v>
      </c>
      <c r="K401" s="532">
        <f t="shared" si="57"/>
        <v>0</v>
      </c>
      <c r="L401" s="533">
        <f t="shared" si="58"/>
        <v>0</v>
      </c>
      <c r="M401" s="541">
        <f t="shared" si="59"/>
        <v>5588240</v>
      </c>
      <c r="N401" s="350"/>
      <c r="O401" s="350"/>
      <c r="P401" s="290" t="s">
        <v>1164</v>
      </c>
      <c r="Q401" s="290" t="s">
        <v>577</v>
      </c>
      <c r="R401" s="290" t="s">
        <v>375</v>
      </c>
      <c r="S401" s="290" t="s">
        <v>109</v>
      </c>
    </row>
    <row r="402" spans="1:20" s="1" customFormat="1" ht="20.25" customHeight="1">
      <c r="A402" s="290" t="s">
        <v>10</v>
      </c>
      <c r="B402" s="350" t="s">
        <v>1600</v>
      </c>
      <c r="C402" s="290" t="s">
        <v>1024</v>
      </c>
      <c r="D402" s="291" t="s">
        <v>1145</v>
      </c>
      <c r="E402" s="350"/>
      <c r="F402" s="290" t="s">
        <v>267</v>
      </c>
      <c r="G402" s="350"/>
      <c r="H402" s="351">
        <v>8</v>
      </c>
      <c r="I402" s="352">
        <v>56500</v>
      </c>
      <c r="J402" s="351">
        <v>7.2</v>
      </c>
      <c r="K402" s="532">
        <f t="shared" si="57"/>
        <v>57.6</v>
      </c>
      <c r="L402" s="533">
        <f t="shared" si="58"/>
        <v>5.7599999999999998E-2</v>
      </c>
      <c r="M402" s="541">
        <f t="shared" si="59"/>
        <v>452000</v>
      </c>
      <c r="N402" s="350"/>
      <c r="O402" s="350"/>
      <c r="P402" s="290" t="s">
        <v>1164</v>
      </c>
      <c r="Q402" s="290" t="s">
        <v>344</v>
      </c>
      <c r="R402" s="290" t="s">
        <v>60</v>
      </c>
      <c r="S402" s="290" t="s">
        <v>109</v>
      </c>
    </row>
    <row r="403" spans="1:20" s="33" customFormat="1" ht="20.25" customHeight="1">
      <c r="A403" s="290" t="s">
        <v>10</v>
      </c>
      <c r="B403" s="350" t="s">
        <v>1600</v>
      </c>
      <c r="C403" s="290" t="s">
        <v>1024</v>
      </c>
      <c r="D403" s="291" t="s">
        <v>1145</v>
      </c>
      <c r="E403" s="350"/>
      <c r="F403" s="290" t="s">
        <v>57</v>
      </c>
      <c r="G403" s="350"/>
      <c r="H403" s="351">
        <v>63</v>
      </c>
      <c r="I403" s="352">
        <v>180630</v>
      </c>
      <c r="J403" s="351">
        <v>34.6</v>
      </c>
      <c r="K403" s="532">
        <f t="shared" si="57"/>
        <v>2179.8000000000002</v>
      </c>
      <c r="L403" s="533">
        <f t="shared" si="58"/>
        <v>2.1798000000000002</v>
      </c>
      <c r="M403" s="541">
        <f t="shared" si="59"/>
        <v>11379690</v>
      </c>
      <c r="N403" s="350"/>
      <c r="O403" s="350"/>
      <c r="P403" s="290" t="s">
        <v>1164</v>
      </c>
      <c r="Q403" s="290" t="s">
        <v>327</v>
      </c>
      <c r="R403" s="290" t="s">
        <v>60</v>
      </c>
      <c r="S403" s="290" t="s">
        <v>109</v>
      </c>
    </row>
    <row r="404" spans="1:20" s="1" customFormat="1" ht="20.25" customHeight="1">
      <c r="A404" s="290" t="s">
        <v>10</v>
      </c>
      <c r="B404" s="350" t="s">
        <v>1600</v>
      </c>
      <c r="C404" s="290" t="s">
        <v>1024</v>
      </c>
      <c r="D404" s="291" t="s">
        <v>1145</v>
      </c>
      <c r="E404" s="350"/>
      <c r="F404" s="290" t="s">
        <v>719</v>
      </c>
      <c r="G404" s="350"/>
      <c r="H404" s="351">
        <v>63</v>
      </c>
      <c r="I404" s="352">
        <v>170000</v>
      </c>
      <c r="J404" s="351">
        <v>31.9</v>
      </c>
      <c r="K404" s="532">
        <f t="shared" si="57"/>
        <v>2009.6999999999998</v>
      </c>
      <c r="L404" s="533">
        <f t="shared" si="58"/>
        <v>2.0096999999999996</v>
      </c>
      <c r="M404" s="541">
        <f t="shared" si="59"/>
        <v>10710000</v>
      </c>
      <c r="N404" s="350"/>
      <c r="O404" s="350"/>
      <c r="P404" s="290" t="s">
        <v>1164</v>
      </c>
      <c r="Q404" s="290" t="s">
        <v>370</v>
      </c>
      <c r="R404" s="290" t="s">
        <v>60</v>
      </c>
      <c r="S404" s="290" t="s">
        <v>109</v>
      </c>
    </row>
    <row r="405" spans="1:20" s="1" customFormat="1" ht="20.25" customHeight="1">
      <c r="A405" s="290" t="s">
        <v>10</v>
      </c>
      <c r="B405" s="350" t="s">
        <v>1600</v>
      </c>
      <c r="C405" s="290" t="s">
        <v>1024</v>
      </c>
      <c r="D405" s="291" t="s">
        <v>1145</v>
      </c>
      <c r="E405" s="350"/>
      <c r="F405" s="290" t="s">
        <v>672</v>
      </c>
      <c r="G405" s="350"/>
      <c r="H405" s="352">
        <v>105</v>
      </c>
      <c r="I405" s="352">
        <v>51420</v>
      </c>
      <c r="J405" s="351">
        <v>14</v>
      </c>
      <c r="K405" s="532">
        <f t="shared" si="57"/>
        <v>1470</v>
      </c>
      <c r="L405" s="533">
        <f t="shared" si="58"/>
        <v>1.47</v>
      </c>
      <c r="M405" s="541">
        <f t="shared" si="59"/>
        <v>5399100</v>
      </c>
      <c r="N405" s="350"/>
      <c r="O405" s="350"/>
      <c r="P405" s="290" t="s">
        <v>1164</v>
      </c>
      <c r="Q405" s="290" t="s">
        <v>270</v>
      </c>
      <c r="R405" s="290" t="s">
        <v>60</v>
      </c>
      <c r="S405" s="290" t="s">
        <v>109</v>
      </c>
    </row>
    <row r="406" spans="1:20" s="1" customFormat="1" ht="20.25" customHeight="1">
      <c r="A406" s="290" t="s">
        <v>10</v>
      </c>
      <c r="B406" s="350" t="s">
        <v>1600</v>
      </c>
      <c r="C406" s="290" t="s">
        <v>1024</v>
      </c>
      <c r="D406" s="291" t="s">
        <v>1145</v>
      </c>
      <c r="E406" s="350"/>
      <c r="F406" s="290" t="s">
        <v>1399</v>
      </c>
      <c r="G406" s="350"/>
      <c r="H406" s="352">
        <v>105</v>
      </c>
      <c r="I406" s="352">
        <v>11740</v>
      </c>
      <c r="J406" s="351">
        <v>0</v>
      </c>
      <c r="K406" s="532">
        <f t="shared" si="57"/>
        <v>0</v>
      </c>
      <c r="L406" s="533">
        <f t="shared" si="58"/>
        <v>0</v>
      </c>
      <c r="M406" s="541">
        <f t="shared" si="59"/>
        <v>1232700</v>
      </c>
      <c r="N406" s="350"/>
      <c r="O406" s="350"/>
      <c r="P406" s="290" t="s">
        <v>1164</v>
      </c>
      <c r="Q406" s="290" t="s">
        <v>577</v>
      </c>
      <c r="R406" s="290" t="s">
        <v>375</v>
      </c>
      <c r="S406" s="290" t="s">
        <v>109</v>
      </c>
    </row>
    <row r="407" spans="1:20" s="34" customFormat="1" ht="20.25" customHeight="1">
      <c r="A407" s="290" t="s">
        <v>235</v>
      </c>
      <c r="B407" s="350" t="s">
        <v>3251</v>
      </c>
      <c r="C407" s="290" t="s">
        <v>371</v>
      </c>
      <c r="D407" s="291" t="s">
        <v>527</v>
      </c>
      <c r="E407" s="350"/>
      <c r="F407" s="290" t="s">
        <v>420</v>
      </c>
      <c r="G407" s="350"/>
      <c r="H407" s="350">
        <f>381+189-192</f>
        <v>378</v>
      </c>
      <c r="I407" s="352">
        <v>8000</v>
      </c>
      <c r="J407" s="351">
        <v>0</v>
      </c>
      <c r="K407" s="532">
        <f t="shared" si="57"/>
        <v>0</v>
      </c>
      <c r="L407" s="533">
        <f t="shared" si="58"/>
        <v>0</v>
      </c>
      <c r="M407" s="541">
        <f t="shared" si="59"/>
        <v>3024000</v>
      </c>
      <c r="N407" s="350"/>
      <c r="O407" s="350"/>
      <c r="P407" s="290" t="s">
        <v>483</v>
      </c>
      <c r="Q407" s="290" t="s">
        <v>280</v>
      </c>
      <c r="R407" s="290" t="s">
        <v>73</v>
      </c>
      <c r="S407" s="290" t="s">
        <v>213</v>
      </c>
      <c r="T407" s="383"/>
    </row>
    <row r="408" spans="1:20" s="34" customFormat="1" ht="20.25" customHeight="1">
      <c r="A408" s="290" t="s">
        <v>235</v>
      </c>
      <c r="B408" s="350" t="s">
        <v>3251</v>
      </c>
      <c r="C408" s="290" t="s">
        <v>371</v>
      </c>
      <c r="D408" s="291" t="s">
        <v>527</v>
      </c>
      <c r="E408" s="350"/>
      <c r="F408" s="290" t="s">
        <v>437</v>
      </c>
      <c r="G408" s="350"/>
      <c r="H408" s="350">
        <f>381+189-192</f>
        <v>378</v>
      </c>
      <c r="I408" s="352">
        <v>15000</v>
      </c>
      <c r="J408" s="351">
        <v>0</v>
      </c>
      <c r="K408" s="532">
        <f t="shared" si="57"/>
        <v>0</v>
      </c>
      <c r="L408" s="533">
        <f t="shared" si="58"/>
        <v>0</v>
      </c>
      <c r="M408" s="541">
        <f t="shared" si="59"/>
        <v>5670000</v>
      </c>
      <c r="N408" s="350"/>
      <c r="O408" s="350"/>
      <c r="P408" s="290" t="s">
        <v>483</v>
      </c>
      <c r="Q408" s="290" t="s">
        <v>280</v>
      </c>
      <c r="R408" s="290" t="s">
        <v>73</v>
      </c>
      <c r="S408" s="290" t="s">
        <v>213</v>
      </c>
      <c r="T408" s="383"/>
    </row>
    <row r="409" spans="1:20" s="34" customFormat="1" ht="20.25" customHeight="1">
      <c r="A409" s="290" t="s">
        <v>235</v>
      </c>
      <c r="B409" s="350" t="s">
        <v>1278</v>
      </c>
      <c r="C409" s="290" t="s">
        <v>371</v>
      </c>
      <c r="D409" s="291" t="s">
        <v>952</v>
      </c>
      <c r="E409" s="350"/>
      <c r="F409" s="290" t="s">
        <v>513</v>
      </c>
      <c r="G409" s="350"/>
      <c r="H409" s="351">
        <f>254-192</f>
        <v>62</v>
      </c>
      <c r="I409" s="352">
        <v>59266</v>
      </c>
      <c r="J409" s="351">
        <v>15.6</v>
      </c>
      <c r="K409" s="532">
        <f t="shared" si="57"/>
        <v>967.19999999999993</v>
      </c>
      <c r="L409" s="533">
        <f t="shared" si="58"/>
        <v>0.96719999999999995</v>
      </c>
      <c r="M409" s="541">
        <f t="shared" si="59"/>
        <v>3674492</v>
      </c>
      <c r="N409" s="350"/>
      <c r="O409" s="350"/>
      <c r="P409" s="290" t="s">
        <v>35</v>
      </c>
      <c r="Q409" s="290" t="s">
        <v>270</v>
      </c>
      <c r="R409" s="290" t="s">
        <v>60</v>
      </c>
      <c r="S409" s="290" t="s">
        <v>213</v>
      </c>
    </row>
    <row r="410" spans="1:20" s="34" customFormat="1" ht="20.25" customHeight="1">
      <c r="A410" s="290" t="s">
        <v>113</v>
      </c>
      <c r="B410" s="350" t="s">
        <v>1172</v>
      </c>
      <c r="C410" s="290" t="s">
        <v>365</v>
      </c>
      <c r="D410" s="291" t="s">
        <v>1096</v>
      </c>
      <c r="E410" s="350"/>
      <c r="F410" s="290" t="s">
        <v>350</v>
      </c>
      <c r="G410" s="350"/>
      <c r="H410" s="352">
        <f>1468-734</f>
        <v>734</v>
      </c>
      <c r="I410" s="352">
        <v>18900</v>
      </c>
      <c r="J410" s="351">
        <v>0</v>
      </c>
      <c r="K410" s="532">
        <f t="shared" si="57"/>
        <v>0</v>
      </c>
      <c r="L410" s="533">
        <f t="shared" si="58"/>
        <v>0</v>
      </c>
      <c r="M410" s="541">
        <f t="shared" si="59"/>
        <v>13872600</v>
      </c>
      <c r="N410" s="350"/>
      <c r="O410" s="350"/>
      <c r="P410" s="290" t="s">
        <v>269</v>
      </c>
      <c r="Q410" s="290" t="s">
        <v>336</v>
      </c>
      <c r="R410" s="290" t="s">
        <v>73</v>
      </c>
      <c r="S410" s="290" t="s">
        <v>152</v>
      </c>
      <c r="T410" s="89"/>
    </row>
    <row r="411" spans="1:20" s="34" customFormat="1" ht="20.25" customHeight="1">
      <c r="A411" s="290" t="s">
        <v>113</v>
      </c>
      <c r="B411" s="350" t="s">
        <v>1262</v>
      </c>
      <c r="C411" s="290" t="s">
        <v>365</v>
      </c>
      <c r="D411" s="291" t="s">
        <v>990</v>
      </c>
      <c r="E411" s="350"/>
      <c r="F411" s="290" t="s">
        <v>75</v>
      </c>
      <c r="G411" s="350"/>
      <c r="H411" s="352">
        <f>1043-896</f>
        <v>147</v>
      </c>
      <c r="I411" s="352">
        <v>38801</v>
      </c>
      <c r="J411" s="351">
        <v>0</v>
      </c>
      <c r="K411" s="532">
        <f t="shared" si="57"/>
        <v>0</v>
      </c>
      <c r="L411" s="533">
        <f t="shared" si="58"/>
        <v>0</v>
      </c>
      <c r="M411" s="541">
        <f t="shared" si="59"/>
        <v>5703747</v>
      </c>
      <c r="N411" s="350"/>
      <c r="O411" s="350"/>
      <c r="P411" s="290" t="s">
        <v>269</v>
      </c>
      <c r="Q411" s="290" t="s">
        <v>272</v>
      </c>
      <c r="R411" s="290" t="s">
        <v>73</v>
      </c>
      <c r="S411" s="290" t="s">
        <v>152</v>
      </c>
      <c r="T411" s="89"/>
    </row>
    <row r="412" spans="1:20" s="34" customFormat="1" ht="20.25" customHeight="1">
      <c r="A412" s="290" t="s">
        <v>113</v>
      </c>
      <c r="B412" s="350" t="s">
        <v>1262</v>
      </c>
      <c r="C412" s="290" t="s">
        <v>365</v>
      </c>
      <c r="D412" s="291" t="s">
        <v>990</v>
      </c>
      <c r="E412" s="350"/>
      <c r="F412" s="290" t="s">
        <v>83</v>
      </c>
      <c r="G412" s="350"/>
      <c r="H412" s="352">
        <f>1043-896</f>
        <v>147</v>
      </c>
      <c r="I412" s="352">
        <v>9112</v>
      </c>
      <c r="J412" s="351">
        <v>0</v>
      </c>
      <c r="K412" s="532">
        <f t="shared" si="57"/>
        <v>0</v>
      </c>
      <c r="L412" s="533">
        <f t="shared" si="58"/>
        <v>0</v>
      </c>
      <c r="M412" s="541">
        <f t="shared" si="59"/>
        <v>1339464</v>
      </c>
      <c r="N412" s="350"/>
      <c r="O412" s="350"/>
      <c r="P412" s="290" t="s">
        <v>269</v>
      </c>
      <c r="Q412" s="290" t="s">
        <v>336</v>
      </c>
      <c r="R412" s="290" t="s">
        <v>73</v>
      </c>
      <c r="S412" s="290" t="s">
        <v>152</v>
      </c>
      <c r="T412" s="89"/>
    </row>
    <row r="413" spans="1:20" s="34" customFormat="1" ht="20.25" customHeight="1">
      <c r="A413" s="290" t="s">
        <v>113</v>
      </c>
      <c r="B413" s="350" t="s">
        <v>1262</v>
      </c>
      <c r="C413" s="290" t="s">
        <v>365</v>
      </c>
      <c r="D413" s="291" t="s">
        <v>1299</v>
      </c>
      <c r="E413" s="350"/>
      <c r="F413" s="290" t="s">
        <v>367</v>
      </c>
      <c r="G413" s="350"/>
      <c r="H413" s="352">
        <f>1043-896</f>
        <v>147</v>
      </c>
      <c r="I413" s="352">
        <v>4176</v>
      </c>
      <c r="J413" s="351">
        <v>0</v>
      </c>
      <c r="K413" s="532">
        <f t="shared" si="57"/>
        <v>0</v>
      </c>
      <c r="L413" s="533">
        <f t="shared" si="58"/>
        <v>0</v>
      </c>
      <c r="M413" s="541">
        <f t="shared" si="59"/>
        <v>613872</v>
      </c>
      <c r="N413" s="350"/>
      <c r="O413" s="350"/>
      <c r="P413" s="290" t="s">
        <v>269</v>
      </c>
      <c r="Q413" s="290" t="s">
        <v>336</v>
      </c>
      <c r="R413" s="290" t="s">
        <v>73</v>
      </c>
      <c r="S413" s="290" t="s">
        <v>152</v>
      </c>
      <c r="T413" s="89"/>
    </row>
    <row r="414" spans="1:20" s="34" customFormat="1" ht="20.25" customHeight="1">
      <c r="A414" s="290" t="s">
        <v>113</v>
      </c>
      <c r="B414" s="350" t="s">
        <v>1262</v>
      </c>
      <c r="C414" s="290" t="s">
        <v>365</v>
      </c>
      <c r="D414" s="291" t="s">
        <v>990</v>
      </c>
      <c r="E414" s="350"/>
      <c r="F414" s="290" t="s">
        <v>390</v>
      </c>
      <c r="G414" s="350"/>
      <c r="H414" s="352">
        <f>1213-1135</f>
        <v>78</v>
      </c>
      <c r="I414" s="352">
        <v>7845</v>
      </c>
      <c r="J414" s="351">
        <v>0</v>
      </c>
      <c r="K414" s="532">
        <f t="shared" si="57"/>
        <v>0</v>
      </c>
      <c r="L414" s="533">
        <f t="shared" si="58"/>
        <v>0</v>
      </c>
      <c r="M414" s="541">
        <f t="shared" si="59"/>
        <v>611910</v>
      </c>
      <c r="N414" s="350"/>
      <c r="O414" s="350"/>
      <c r="P414" s="290" t="s">
        <v>269</v>
      </c>
      <c r="Q414" s="290" t="s">
        <v>336</v>
      </c>
      <c r="R414" s="290" t="s">
        <v>73</v>
      </c>
      <c r="S414" s="290" t="s">
        <v>152</v>
      </c>
      <c r="T414" s="89"/>
    </row>
    <row r="415" spans="1:20" s="34" customFormat="1" ht="20.25" customHeight="1">
      <c r="A415" s="290" t="s">
        <v>113</v>
      </c>
      <c r="B415" s="350" t="s">
        <v>1262</v>
      </c>
      <c r="C415" s="290" t="s">
        <v>365</v>
      </c>
      <c r="D415" s="291" t="s">
        <v>1299</v>
      </c>
      <c r="E415" s="350"/>
      <c r="F415" s="290" t="s">
        <v>84</v>
      </c>
      <c r="G415" s="350"/>
      <c r="H415" s="352">
        <f>1213-1135</f>
        <v>78</v>
      </c>
      <c r="I415" s="352">
        <v>6521</v>
      </c>
      <c r="J415" s="351">
        <v>0</v>
      </c>
      <c r="K415" s="532">
        <f t="shared" si="57"/>
        <v>0</v>
      </c>
      <c r="L415" s="533">
        <f t="shared" si="58"/>
        <v>0</v>
      </c>
      <c r="M415" s="541">
        <f t="shared" si="59"/>
        <v>508638</v>
      </c>
      <c r="N415" s="350"/>
      <c r="O415" s="350"/>
      <c r="P415" s="290" t="s">
        <v>269</v>
      </c>
      <c r="Q415" s="290" t="s">
        <v>336</v>
      </c>
      <c r="R415" s="290" t="s">
        <v>73</v>
      </c>
      <c r="S415" s="290" t="s">
        <v>152</v>
      </c>
      <c r="T415" s="89"/>
    </row>
    <row r="416" spans="1:20" s="34" customFormat="1" ht="20.25" customHeight="1">
      <c r="A416" s="290" t="s">
        <v>113</v>
      </c>
      <c r="B416" s="350" t="s">
        <v>1262</v>
      </c>
      <c r="C416" s="290" t="s">
        <v>365</v>
      </c>
      <c r="D416" s="291" t="s">
        <v>990</v>
      </c>
      <c r="E416" s="350"/>
      <c r="F416" s="290" t="s">
        <v>350</v>
      </c>
      <c r="G416" s="350"/>
      <c r="H416" s="352">
        <f>2348-1729</f>
        <v>619</v>
      </c>
      <c r="I416" s="352">
        <v>18900</v>
      </c>
      <c r="J416" s="351">
        <v>0</v>
      </c>
      <c r="K416" s="532">
        <f t="shared" si="57"/>
        <v>0</v>
      </c>
      <c r="L416" s="533">
        <f t="shared" si="58"/>
        <v>0</v>
      </c>
      <c r="M416" s="541">
        <f t="shared" si="59"/>
        <v>11699100</v>
      </c>
      <c r="N416" s="350"/>
      <c r="O416" s="350"/>
      <c r="P416" s="290" t="s">
        <v>269</v>
      </c>
      <c r="Q416" s="290" t="s">
        <v>336</v>
      </c>
      <c r="R416" s="290" t="s">
        <v>73</v>
      </c>
      <c r="S416" s="290" t="s">
        <v>152</v>
      </c>
      <c r="T416" s="89"/>
    </row>
    <row r="417" spans="1:19" s="34" customFormat="1" ht="20.25" customHeight="1">
      <c r="A417" s="290" t="s">
        <v>113</v>
      </c>
      <c r="B417" s="350" t="s">
        <v>1257</v>
      </c>
      <c r="C417" s="290" t="s">
        <v>365</v>
      </c>
      <c r="D417" s="291" t="s">
        <v>1007</v>
      </c>
      <c r="E417" s="350"/>
      <c r="F417" s="290" t="s">
        <v>350</v>
      </c>
      <c r="G417" s="350"/>
      <c r="H417" s="352">
        <v>2400</v>
      </c>
      <c r="I417" s="352">
        <v>18900</v>
      </c>
      <c r="J417" s="351">
        <v>0</v>
      </c>
      <c r="K417" s="532">
        <f>IFERROR(J417*H417,"0")</f>
        <v>0</v>
      </c>
      <c r="L417" s="533">
        <f>IFERROR(K417/1000,"0")</f>
        <v>0</v>
      </c>
      <c r="M417" s="541">
        <f>I417*H417</f>
        <v>45360000</v>
      </c>
      <c r="N417" s="350"/>
      <c r="O417" s="350"/>
      <c r="P417" s="290" t="s">
        <v>269</v>
      </c>
      <c r="Q417" s="290" t="s">
        <v>336</v>
      </c>
      <c r="R417" s="290" t="s">
        <v>73</v>
      </c>
      <c r="S417" s="290" t="s">
        <v>152</v>
      </c>
    </row>
    <row r="418" spans="1:19" ht="20.25" customHeight="1">
      <c r="A418" s="646" t="s">
        <v>428</v>
      </c>
      <c r="B418" s="646" t="s">
        <v>3391</v>
      </c>
      <c r="C418" s="646" t="s">
        <v>399</v>
      </c>
      <c r="D418" s="646">
        <v>2026.08</v>
      </c>
      <c r="E418" s="646"/>
      <c r="F418" s="646" t="s">
        <v>656</v>
      </c>
      <c r="G418" s="692"/>
      <c r="H418" s="693">
        <v>360</v>
      </c>
      <c r="I418" s="694">
        <v>67500</v>
      </c>
      <c r="J418" s="646">
        <v>19</v>
      </c>
      <c r="K418" s="578">
        <f t="shared" ref="K418:K440" si="60">IFERROR(J418*H418,"0")</f>
        <v>6840</v>
      </c>
      <c r="L418" s="579">
        <f t="shared" ref="L418:L440" si="61">IFERROR(K418/1000,"0")</f>
        <v>6.84</v>
      </c>
      <c r="M418" s="580">
        <f t="shared" ref="M418:M440" si="62">I418*H418</f>
        <v>24300000</v>
      </c>
      <c r="N418" s="695"/>
      <c r="O418" s="696"/>
      <c r="P418" s="646" t="s">
        <v>90</v>
      </c>
      <c r="Q418" s="646" t="s">
        <v>537</v>
      </c>
      <c r="R418" s="646" t="s">
        <v>60</v>
      </c>
      <c r="S418" s="646" t="s">
        <v>40</v>
      </c>
    </row>
    <row r="419" spans="1:19" ht="20.25" customHeight="1">
      <c r="A419" s="646" t="s">
        <v>1725</v>
      </c>
      <c r="B419" s="646" t="s">
        <v>1726</v>
      </c>
      <c r="C419" s="646" t="s">
        <v>1032</v>
      </c>
      <c r="D419" s="646">
        <v>2026.07</v>
      </c>
      <c r="E419" s="646"/>
      <c r="F419" s="646" t="s">
        <v>661</v>
      </c>
      <c r="G419" s="692"/>
      <c r="H419" s="693">
        <v>206</v>
      </c>
      <c r="I419" s="694">
        <v>100000</v>
      </c>
      <c r="J419" s="646">
        <v>21.5</v>
      </c>
      <c r="K419" s="578">
        <f t="shared" si="60"/>
        <v>4429</v>
      </c>
      <c r="L419" s="579">
        <f t="shared" si="61"/>
        <v>4.4290000000000003</v>
      </c>
      <c r="M419" s="580">
        <f t="shared" si="62"/>
        <v>20600000</v>
      </c>
      <c r="N419" s="695"/>
      <c r="O419" s="696"/>
      <c r="P419" s="646" t="s">
        <v>90</v>
      </c>
      <c r="Q419" s="646" t="s">
        <v>341</v>
      </c>
      <c r="R419" s="646" t="s">
        <v>60</v>
      </c>
      <c r="S419" s="646" t="s">
        <v>213</v>
      </c>
    </row>
    <row r="420" spans="1:19" ht="20.25" customHeight="1">
      <c r="A420" s="646" t="s">
        <v>398</v>
      </c>
      <c r="B420" s="646" t="s">
        <v>1077</v>
      </c>
      <c r="C420" s="646" t="s">
        <v>399</v>
      </c>
      <c r="D420" s="646">
        <v>2026.03</v>
      </c>
      <c r="E420" s="646"/>
      <c r="F420" s="646" t="s">
        <v>402</v>
      </c>
      <c r="G420" s="692"/>
      <c r="H420" s="693">
        <v>49</v>
      </c>
      <c r="I420" s="694">
        <v>146541</v>
      </c>
      <c r="J420" s="646">
        <v>36.4</v>
      </c>
      <c r="K420" s="578">
        <f t="shared" si="60"/>
        <v>1783.6</v>
      </c>
      <c r="L420" s="579">
        <f t="shared" si="61"/>
        <v>1.7835999999999999</v>
      </c>
      <c r="M420" s="580">
        <f t="shared" si="62"/>
        <v>7180509</v>
      </c>
      <c r="N420" s="695"/>
      <c r="O420" s="696"/>
      <c r="P420" s="646" t="s">
        <v>90</v>
      </c>
      <c r="Q420" s="646" t="s">
        <v>403</v>
      </c>
      <c r="R420" s="646" t="s">
        <v>60</v>
      </c>
      <c r="S420" s="646" t="s">
        <v>109</v>
      </c>
    </row>
    <row r="421" spans="1:19" ht="20.25" customHeight="1">
      <c r="A421" s="646" t="s">
        <v>398</v>
      </c>
      <c r="B421" s="646" t="s">
        <v>1077</v>
      </c>
      <c r="C421" s="646" t="s">
        <v>399</v>
      </c>
      <c r="D421" s="646">
        <v>2026.03</v>
      </c>
      <c r="E421" s="646"/>
      <c r="F421" s="646" t="s">
        <v>517</v>
      </c>
      <c r="G421" s="692"/>
      <c r="H421" s="693">
        <v>49</v>
      </c>
      <c r="I421" s="694">
        <v>49987</v>
      </c>
      <c r="J421" s="646">
        <v>15.5</v>
      </c>
      <c r="K421" s="578">
        <f t="shared" si="60"/>
        <v>759.5</v>
      </c>
      <c r="L421" s="579">
        <f t="shared" si="61"/>
        <v>0.75949999999999995</v>
      </c>
      <c r="M421" s="580">
        <f t="shared" si="62"/>
        <v>2449363</v>
      </c>
      <c r="N421" s="695"/>
      <c r="O421" s="696"/>
      <c r="P421" s="646" t="s">
        <v>90</v>
      </c>
      <c r="Q421" s="646" t="s">
        <v>270</v>
      </c>
      <c r="R421" s="646" t="s">
        <v>60</v>
      </c>
      <c r="S421" s="646" t="s">
        <v>109</v>
      </c>
    </row>
    <row r="422" spans="1:19" ht="20.25" customHeight="1">
      <c r="A422" s="646" t="s">
        <v>398</v>
      </c>
      <c r="B422" s="646" t="s">
        <v>2054</v>
      </c>
      <c r="C422" s="646" t="s">
        <v>399</v>
      </c>
      <c r="D422" s="646">
        <v>2025.12</v>
      </c>
      <c r="E422" s="646"/>
      <c r="F422" s="646" t="s">
        <v>1276</v>
      </c>
      <c r="G422" s="692"/>
      <c r="H422" s="693">
        <v>4</v>
      </c>
      <c r="I422" s="694">
        <v>322596</v>
      </c>
      <c r="J422" s="646">
        <v>31.4</v>
      </c>
      <c r="K422" s="578">
        <f t="shared" si="60"/>
        <v>125.6</v>
      </c>
      <c r="L422" s="579">
        <f t="shared" si="61"/>
        <v>0.12559999999999999</v>
      </c>
      <c r="M422" s="580">
        <f t="shared" si="62"/>
        <v>1290384</v>
      </c>
      <c r="N422" s="695"/>
      <c r="O422" s="696"/>
      <c r="P422" s="646" t="s">
        <v>90</v>
      </c>
      <c r="Q422" s="646" t="s">
        <v>343</v>
      </c>
      <c r="R422" s="646" t="s">
        <v>60</v>
      </c>
      <c r="S422" s="646"/>
    </row>
    <row r="423" spans="1:19" s="33" customFormat="1" ht="20.25" customHeight="1">
      <c r="A423" s="290" t="s">
        <v>806</v>
      </c>
      <c r="B423" s="350" t="s">
        <v>2862</v>
      </c>
      <c r="C423" s="290" t="s">
        <v>371</v>
      </c>
      <c r="D423" s="291" t="s">
        <v>527</v>
      </c>
      <c r="E423" s="350"/>
      <c r="F423" s="290" t="s">
        <v>880</v>
      </c>
      <c r="G423" s="350"/>
      <c r="H423" s="352">
        <v>1510</v>
      </c>
      <c r="I423" s="352">
        <v>3518</v>
      </c>
      <c r="J423" s="351">
        <v>0</v>
      </c>
      <c r="K423" s="532">
        <f t="shared" si="60"/>
        <v>0</v>
      </c>
      <c r="L423" s="533">
        <f t="shared" si="61"/>
        <v>0</v>
      </c>
      <c r="M423" s="541">
        <f t="shared" si="62"/>
        <v>5312180</v>
      </c>
      <c r="N423" s="350"/>
      <c r="O423" s="350" t="s">
        <v>2863</v>
      </c>
      <c r="P423" s="290" t="s">
        <v>1273</v>
      </c>
      <c r="Q423" s="290" t="s">
        <v>336</v>
      </c>
      <c r="R423" s="290" t="s">
        <v>73</v>
      </c>
      <c r="S423" s="290" t="s">
        <v>1682</v>
      </c>
    </row>
    <row r="424" spans="1:19" s="34" customFormat="1" ht="20.25" customHeight="1">
      <c r="A424" s="290" t="s">
        <v>806</v>
      </c>
      <c r="B424" s="350" t="s">
        <v>2862</v>
      </c>
      <c r="C424" s="290" t="s">
        <v>371</v>
      </c>
      <c r="D424" s="291" t="s">
        <v>527</v>
      </c>
      <c r="E424" s="350"/>
      <c r="F424" s="290" t="s">
        <v>880</v>
      </c>
      <c r="G424" s="350"/>
      <c r="H424" s="352">
        <v>1539</v>
      </c>
      <c r="I424" s="352">
        <v>2698</v>
      </c>
      <c r="J424" s="351">
        <v>0</v>
      </c>
      <c r="K424" s="532">
        <f t="shared" si="60"/>
        <v>0</v>
      </c>
      <c r="L424" s="533">
        <f t="shared" si="61"/>
        <v>0</v>
      </c>
      <c r="M424" s="541">
        <f t="shared" si="62"/>
        <v>4152222</v>
      </c>
      <c r="N424" s="350"/>
      <c r="O424" s="350" t="s">
        <v>2864</v>
      </c>
      <c r="P424" s="290" t="s">
        <v>1273</v>
      </c>
      <c r="Q424" s="290" t="s">
        <v>336</v>
      </c>
      <c r="R424" s="290" t="s">
        <v>73</v>
      </c>
      <c r="S424" s="290" t="s">
        <v>1682</v>
      </c>
    </row>
    <row r="425" spans="1:19" s="34" customFormat="1" ht="20.25" customHeight="1">
      <c r="A425" s="290" t="s">
        <v>806</v>
      </c>
      <c r="B425" s="350" t="s">
        <v>2862</v>
      </c>
      <c r="C425" s="290" t="s">
        <v>371</v>
      </c>
      <c r="D425" s="291" t="s">
        <v>527</v>
      </c>
      <c r="E425" s="350"/>
      <c r="F425" s="290" t="s">
        <v>880</v>
      </c>
      <c r="G425" s="350"/>
      <c r="H425" s="351">
        <v>22</v>
      </c>
      <c r="I425" s="352">
        <v>3128</v>
      </c>
      <c r="J425" s="351">
        <v>0</v>
      </c>
      <c r="K425" s="532">
        <f t="shared" si="60"/>
        <v>0</v>
      </c>
      <c r="L425" s="533">
        <f t="shared" si="61"/>
        <v>0</v>
      </c>
      <c r="M425" s="541">
        <f t="shared" si="62"/>
        <v>68816</v>
      </c>
      <c r="N425" s="350"/>
      <c r="O425" s="350" t="s">
        <v>2865</v>
      </c>
      <c r="P425" s="290" t="s">
        <v>1273</v>
      </c>
      <c r="Q425" s="290" t="s">
        <v>336</v>
      </c>
      <c r="R425" s="290" t="s">
        <v>73</v>
      </c>
      <c r="S425" s="290" t="s">
        <v>1682</v>
      </c>
    </row>
    <row r="426" spans="1:19" s="34" customFormat="1" ht="20.25" customHeight="1">
      <c r="A426" s="290" t="s">
        <v>744</v>
      </c>
      <c r="B426" s="350" t="s">
        <v>3051</v>
      </c>
      <c r="C426" s="290" t="s">
        <v>2812</v>
      </c>
      <c r="D426" s="291" t="s">
        <v>934</v>
      </c>
      <c r="E426" s="350"/>
      <c r="F426" s="290" t="s">
        <v>71</v>
      </c>
      <c r="G426" s="350"/>
      <c r="H426" s="352">
        <v>1790</v>
      </c>
      <c r="I426" s="352">
        <v>37800</v>
      </c>
      <c r="J426" s="351">
        <v>0</v>
      </c>
      <c r="K426" s="532">
        <f t="shared" si="60"/>
        <v>0</v>
      </c>
      <c r="L426" s="533">
        <f t="shared" si="61"/>
        <v>0</v>
      </c>
      <c r="M426" s="541">
        <f t="shared" si="62"/>
        <v>67662000</v>
      </c>
      <c r="N426" s="350"/>
      <c r="O426" s="350" t="s">
        <v>3053</v>
      </c>
      <c r="P426" s="290" t="s">
        <v>1163</v>
      </c>
      <c r="Q426" s="290" t="s">
        <v>271</v>
      </c>
      <c r="R426" s="290" t="s">
        <v>73</v>
      </c>
      <c r="S426" s="290" t="s">
        <v>109</v>
      </c>
    </row>
    <row r="427" spans="1:19" s="34" customFormat="1" ht="20.25" customHeight="1">
      <c r="A427" s="290" t="s">
        <v>744</v>
      </c>
      <c r="B427" s="350" t="s">
        <v>3051</v>
      </c>
      <c r="C427" s="290" t="s">
        <v>2812</v>
      </c>
      <c r="D427" s="291" t="s">
        <v>934</v>
      </c>
      <c r="E427" s="350"/>
      <c r="F427" s="290" t="s">
        <v>739</v>
      </c>
      <c r="G427" s="350"/>
      <c r="H427" s="352">
        <v>950</v>
      </c>
      <c r="I427" s="352">
        <v>57161</v>
      </c>
      <c r="J427" s="351">
        <v>0</v>
      </c>
      <c r="K427" s="532">
        <f t="shared" si="60"/>
        <v>0</v>
      </c>
      <c r="L427" s="533">
        <f t="shared" si="61"/>
        <v>0</v>
      </c>
      <c r="M427" s="541">
        <f t="shared" si="62"/>
        <v>54302950</v>
      </c>
      <c r="N427" s="350"/>
      <c r="O427" s="350" t="s">
        <v>3054</v>
      </c>
      <c r="P427" s="290" t="s">
        <v>1163</v>
      </c>
      <c r="Q427" s="290" t="s">
        <v>271</v>
      </c>
      <c r="R427" s="290" t="s">
        <v>73</v>
      </c>
      <c r="S427" s="290" t="s">
        <v>109</v>
      </c>
    </row>
    <row r="428" spans="1:19" s="34" customFormat="1" ht="20.25" customHeight="1">
      <c r="A428" s="290" t="s">
        <v>744</v>
      </c>
      <c r="B428" s="350" t="s">
        <v>3051</v>
      </c>
      <c r="C428" s="290" t="s">
        <v>2812</v>
      </c>
      <c r="D428" s="291" t="s">
        <v>934</v>
      </c>
      <c r="E428" s="350"/>
      <c r="F428" s="290" t="s">
        <v>694</v>
      </c>
      <c r="G428" s="350"/>
      <c r="H428" s="352">
        <v>450</v>
      </c>
      <c r="I428" s="352">
        <v>81900</v>
      </c>
      <c r="J428" s="351">
        <v>35</v>
      </c>
      <c r="K428" s="532">
        <f t="shared" si="60"/>
        <v>15750</v>
      </c>
      <c r="L428" s="533">
        <f t="shared" si="61"/>
        <v>15.75</v>
      </c>
      <c r="M428" s="541">
        <f t="shared" si="62"/>
        <v>36855000</v>
      </c>
      <c r="N428" s="350"/>
      <c r="O428" s="350" t="s">
        <v>3056</v>
      </c>
      <c r="P428" s="290" t="s">
        <v>1163</v>
      </c>
      <c r="Q428" s="290" t="s">
        <v>370</v>
      </c>
      <c r="R428" s="290" t="s">
        <v>68</v>
      </c>
      <c r="S428" s="290" t="s">
        <v>109</v>
      </c>
    </row>
    <row r="429" spans="1:19" s="34" customFormat="1" ht="20.25" customHeight="1">
      <c r="A429" s="290" t="s">
        <v>744</v>
      </c>
      <c r="B429" s="350" t="s">
        <v>3051</v>
      </c>
      <c r="C429" s="290" t="s">
        <v>2812</v>
      </c>
      <c r="D429" s="291" t="s">
        <v>934</v>
      </c>
      <c r="E429" s="350"/>
      <c r="F429" s="290" t="s">
        <v>83</v>
      </c>
      <c r="G429" s="350"/>
      <c r="H429" s="352">
        <v>1450</v>
      </c>
      <c r="I429" s="352">
        <v>12000</v>
      </c>
      <c r="J429" s="351">
        <v>0</v>
      </c>
      <c r="K429" s="532">
        <f t="shared" si="60"/>
        <v>0</v>
      </c>
      <c r="L429" s="533">
        <f t="shared" si="61"/>
        <v>0</v>
      </c>
      <c r="M429" s="541">
        <f t="shared" si="62"/>
        <v>17400000</v>
      </c>
      <c r="N429" s="350"/>
      <c r="O429" s="350"/>
      <c r="P429" s="290" t="s">
        <v>1163</v>
      </c>
      <c r="Q429" s="290" t="s">
        <v>336</v>
      </c>
      <c r="R429" s="290" t="s">
        <v>73</v>
      </c>
      <c r="S429" s="290" t="s">
        <v>109</v>
      </c>
    </row>
    <row r="430" spans="1:19" s="34" customFormat="1" ht="20.25" customHeight="1">
      <c r="A430" s="290" t="s">
        <v>744</v>
      </c>
      <c r="B430" s="350" t="s">
        <v>3051</v>
      </c>
      <c r="C430" s="290" t="s">
        <v>2812</v>
      </c>
      <c r="D430" s="291" t="s">
        <v>934</v>
      </c>
      <c r="E430" s="350"/>
      <c r="F430" s="290" t="s">
        <v>590</v>
      </c>
      <c r="G430" s="350"/>
      <c r="H430" s="352">
        <v>550</v>
      </c>
      <c r="I430" s="352">
        <v>51300</v>
      </c>
      <c r="J430" s="351">
        <v>15</v>
      </c>
      <c r="K430" s="532">
        <f t="shared" si="60"/>
        <v>8250</v>
      </c>
      <c r="L430" s="533">
        <f t="shared" si="61"/>
        <v>8.25</v>
      </c>
      <c r="M430" s="541">
        <f t="shared" si="62"/>
        <v>28215000</v>
      </c>
      <c r="N430" s="350"/>
      <c r="O430" s="350"/>
      <c r="P430" s="290" t="s">
        <v>1163</v>
      </c>
      <c r="Q430" s="290" t="s">
        <v>270</v>
      </c>
      <c r="R430" s="290" t="s">
        <v>68</v>
      </c>
      <c r="S430" s="290" t="s">
        <v>109</v>
      </c>
    </row>
    <row r="431" spans="1:19" s="34" customFormat="1" ht="20.25" customHeight="1">
      <c r="A431" s="290" t="s">
        <v>744</v>
      </c>
      <c r="B431" s="350" t="s">
        <v>3051</v>
      </c>
      <c r="C431" s="290" t="s">
        <v>2812</v>
      </c>
      <c r="D431" s="291" t="s">
        <v>934</v>
      </c>
      <c r="E431" s="350"/>
      <c r="F431" s="290" t="s">
        <v>3050</v>
      </c>
      <c r="G431" s="350"/>
      <c r="H431" s="352">
        <v>200</v>
      </c>
      <c r="I431" s="352">
        <v>10800</v>
      </c>
      <c r="J431" s="351">
        <v>0</v>
      </c>
      <c r="K431" s="532">
        <f t="shared" si="60"/>
        <v>0</v>
      </c>
      <c r="L431" s="533">
        <f t="shared" si="61"/>
        <v>0</v>
      </c>
      <c r="M431" s="541">
        <f t="shared" si="62"/>
        <v>2160000</v>
      </c>
      <c r="N431" s="350"/>
      <c r="O431" s="350"/>
      <c r="P431" s="290" t="s">
        <v>1163</v>
      </c>
      <c r="Q431" s="290" t="s">
        <v>360</v>
      </c>
      <c r="R431" s="290" t="s">
        <v>73</v>
      </c>
      <c r="S431" s="290" t="s">
        <v>109</v>
      </c>
    </row>
    <row r="432" spans="1:19" s="34" customFormat="1" ht="20.25" customHeight="1">
      <c r="A432" s="290" t="s">
        <v>744</v>
      </c>
      <c r="B432" s="350" t="s">
        <v>3051</v>
      </c>
      <c r="C432" s="290" t="s">
        <v>2812</v>
      </c>
      <c r="D432" s="291" t="s">
        <v>934</v>
      </c>
      <c r="E432" s="350"/>
      <c r="F432" s="290" t="s">
        <v>75</v>
      </c>
      <c r="G432" s="350"/>
      <c r="H432" s="352">
        <v>1550</v>
      </c>
      <c r="I432" s="352">
        <v>59400</v>
      </c>
      <c r="J432" s="351">
        <v>0</v>
      </c>
      <c r="K432" s="532">
        <f t="shared" si="60"/>
        <v>0</v>
      </c>
      <c r="L432" s="533">
        <f t="shared" si="61"/>
        <v>0</v>
      </c>
      <c r="M432" s="541">
        <f t="shared" si="62"/>
        <v>92070000</v>
      </c>
      <c r="N432" s="350"/>
      <c r="O432" s="350" t="s">
        <v>3057</v>
      </c>
      <c r="P432" s="290" t="s">
        <v>1163</v>
      </c>
      <c r="Q432" s="290" t="s">
        <v>272</v>
      </c>
      <c r="R432" s="290" t="s">
        <v>73</v>
      </c>
      <c r="S432" s="290" t="s">
        <v>109</v>
      </c>
    </row>
    <row r="433" spans="1:22" s="34" customFormat="1" ht="20.25" customHeight="1">
      <c r="A433" s="290" t="s">
        <v>744</v>
      </c>
      <c r="B433" s="350" t="s">
        <v>3051</v>
      </c>
      <c r="C433" s="290" t="s">
        <v>2812</v>
      </c>
      <c r="D433" s="291" t="s">
        <v>934</v>
      </c>
      <c r="E433" s="350"/>
      <c r="F433" s="290" t="s">
        <v>1724</v>
      </c>
      <c r="G433" s="350"/>
      <c r="H433" s="352">
        <v>2050</v>
      </c>
      <c r="I433" s="352">
        <v>16200</v>
      </c>
      <c r="J433" s="351">
        <v>0</v>
      </c>
      <c r="K433" s="532">
        <f t="shared" si="60"/>
        <v>0</v>
      </c>
      <c r="L433" s="533">
        <f t="shared" si="61"/>
        <v>0</v>
      </c>
      <c r="M433" s="541">
        <f t="shared" si="62"/>
        <v>33210000</v>
      </c>
      <c r="N433" s="350"/>
      <c r="O433" s="350" t="s">
        <v>586</v>
      </c>
      <c r="P433" s="290" t="s">
        <v>1163</v>
      </c>
      <c r="Q433" s="290" t="s">
        <v>336</v>
      </c>
      <c r="R433" s="290" t="s">
        <v>73</v>
      </c>
      <c r="S433" s="290" t="s">
        <v>109</v>
      </c>
    </row>
    <row r="434" spans="1:22" s="34" customFormat="1" ht="20.25" customHeight="1">
      <c r="A434" s="290" t="s">
        <v>744</v>
      </c>
      <c r="B434" s="350" t="s">
        <v>3051</v>
      </c>
      <c r="C434" s="290" t="s">
        <v>2812</v>
      </c>
      <c r="D434" s="291" t="s">
        <v>934</v>
      </c>
      <c r="E434" s="350"/>
      <c r="F434" s="290" t="s">
        <v>279</v>
      </c>
      <c r="G434" s="350"/>
      <c r="H434" s="352">
        <v>2050</v>
      </c>
      <c r="I434" s="352">
        <v>7200</v>
      </c>
      <c r="J434" s="351">
        <v>0</v>
      </c>
      <c r="K434" s="532">
        <f t="shared" si="60"/>
        <v>0</v>
      </c>
      <c r="L434" s="533">
        <f t="shared" si="61"/>
        <v>0</v>
      </c>
      <c r="M434" s="541">
        <f t="shared" si="62"/>
        <v>14760000</v>
      </c>
      <c r="N434" s="350"/>
      <c r="O434" s="350" t="s">
        <v>586</v>
      </c>
      <c r="P434" s="290" t="s">
        <v>1163</v>
      </c>
      <c r="Q434" s="290" t="s">
        <v>336</v>
      </c>
      <c r="R434" s="290" t="s">
        <v>73</v>
      </c>
      <c r="S434" s="290" t="s">
        <v>109</v>
      </c>
    </row>
    <row r="435" spans="1:22" s="34" customFormat="1" ht="20.25" customHeight="1">
      <c r="A435" s="290" t="s">
        <v>744</v>
      </c>
      <c r="B435" s="350" t="s">
        <v>3051</v>
      </c>
      <c r="C435" s="290" t="s">
        <v>2812</v>
      </c>
      <c r="D435" s="291" t="s">
        <v>934</v>
      </c>
      <c r="E435" s="350"/>
      <c r="F435" s="290" t="s">
        <v>881</v>
      </c>
      <c r="G435" s="350"/>
      <c r="H435" s="351">
        <v>50</v>
      </c>
      <c r="I435" s="352">
        <v>11700</v>
      </c>
      <c r="J435" s="351">
        <v>0</v>
      </c>
      <c r="K435" s="532">
        <f t="shared" si="60"/>
        <v>0</v>
      </c>
      <c r="L435" s="533">
        <f t="shared" si="61"/>
        <v>0</v>
      </c>
      <c r="M435" s="541">
        <f t="shared" si="62"/>
        <v>585000</v>
      </c>
      <c r="N435" s="350"/>
      <c r="O435" s="350" t="s">
        <v>3058</v>
      </c>
      <c r="P435" s="290" t="s">
        <v>1163</v>
      </c>
      <c r="Q435" s="290" t="s">
        <v>336</v>
      </c>
      <c r="R435" s="290" t="s">
        <v>73</v>
      </c>
      <c r="S435" s="290" t="s">
        <v>109</v>
      </c>
    </row>
    <row r="436" spans="1:22" s="34" customFormat="1" ht="20.25" customHeight="1">
      <c r="A436" s="290" t="s">
        <v>744</v>
      </c>
      <c r="B436" s="350" t="s">
        <v>3051</v>
      </c>
      <c r="C436" s="290" t="s">
        <v>2812</v>
      </c>
      <c r="D436" s="291" t="s">
        <v>934</v>
      </c>
      <c r="E436" s="350"/>
      <c r="F436" s="290" t="s">
        <v>465</v>
      </c>
      <c r="G436" s="350"/>
      <c r="H436" s="352">
        <v>1600</v>
      </c>
      <c r="I436" s="352">
        <v>9000</v>
      </c>
      <c r="J436" s="351">
        <v>0</v>
      </c>
      <c r="K436" s="532">
        <f t="shared" si="60"/>
        <v>0</v>
      </c>
      <c r="L436" s="533">
        <f t="shared" si="61"/>
        <v>0</v>
      </c>
      <c r="M436" s="541">
        <f t="shared" si="62"/>
        <v>14400000</v>
      </c>
      <c r="N436" s="350"/>
      <c r="O436" s="350" t="s">
        <v>2808</v>
      </c>
      <c r="P436" s="290" t="s">
        <v>1163</v>
      </c>
      <c r="Q436" s="290" t="s">
        <v>360</v>
      </c>
      <c r="R436" s="290" t="s">
        <v>73</v>
      </c>
      <c r="S436" s="290" t="s">
        <v>109</v>
      </c>
    </row>
    <row r="437" spans="1:22" s="34" customFormat="1" ht="20.25" customHeight="1">
      <c r="A437" s="290" t="s">
        <v>2493</v>
      </c>
      <c r="B437" s="350" t="s">
        <v>3215</v>
      </c>
      <c r="C437" s="290" t="s">
        <v>64</v>
      </c>
      <c r="D437" s="291" t="s">
        <v>527</v>
      </c>
      <c r="E437" s="350"/>
      <c r="F437" s="290" t="s">
        <v>778</v>
      </c>
      <c r="G437" s="350"/>
      <c r="H437" s="351">
        <v>130</v>
      </c>
      <c r="I437" s="352">
        <v>103500</v>
      </c>
      <c r="J437" s="351">
        <v>0</v>
      </c>
      <c r="K437" s="532">
        <f t="shared" si="60"/>
        <v>0</v>
      </c>
      <c r="L437" s="533">
        <f t="shared" si="61"/>
        <v>0</v>
      </c>
      <c r="M437" s="541">
        <f t="shared" si="62"/>
        <v>13455000</v>
      </c>
      <c r="N437" s="350"/>
      <c r="O437" s="350" t="s">
        <v>3229</v>
      </c>
      <c r="P437" s="290" t="s">
        <v>284</v>
      </c>
      <c r="Q437" s="290" t="s">
        <v>336</v>
      </c>
      <c r="R437" s="290" t="s">
        <v>73</v>
      </c>
      <c r="S437" s="290" t="s">
        <v>109</v>
      </c>
      <c r="T437" s="158" t="s">
        <v>1576</v>
      </c>
      <c r="U437" s="158" t="s">
        <v>3220</v>
      </c>
      <c r="V437" s="89"/>
    </row>
    <row r="438" spans="1:22" s="34" customFormat="1" ht="20.25" customHeight="1">
      <c r="A438" s="290" t="s">
        <v>2493</v>
      </c>
      <c r="B438" s="350" t="s">
        <v>3215</v>
      </c>
      <c r="C438" s="290" t="s">
        <v>64</v>
      </c>
      <c r="D438" s="291" t="s">
        <v>527</v>
      </c>
      <c r="E438" s="350"/>
      <c r="F438" s="290" t="s">
        <v>2292</v>
      </c>
      <c r="G438" s="350"/>
      <c r="H438" s="351">
        <v>39</v>
      </c>
      <c r="I438" s="352">
        <v>57289</v>
      </c>
      <c r="J438" s="351">
        <v>0</v>
      </c>
      <c r="K438" s="532">
        <f t="shared" si="60"/>
        <v>0</v>
      </c>
      <c r="L438" s="533">
        <f t="shared" si="61"/>
        <v>0</v>
      </c>
      <c r="M438" s="541">
        <f t="shared" si="62"/>
        <v>2234271</v>
      </c>
      <c r="N438" s="350"/>
      <c r="O438" s="350" t="s">
        <v>3233</v>
      </c>
      <c r="P438" s="290" t="s">
        <v>284</v>
      </c>
      <c r="Q438" s="290" t="s">
        <v>272</v>
      </c>
      <c r="R438" s="290" t="s">
        <v>73</v>
      </c>
      <c r="S438" s="290" t="s">
        <v>109</v>
      </c>
      <c r="T438" s="158" t="s">
        <v>1638</v>
      </c>
      <c r="U438" s="158" t="s">
        <v>565</v>
      </c>
      <c r="V438" s="89"/>
    </row>
    <row r="439" spans="1:22" s="34" customFormat="1" ht="20.25" customHeight="1">
      <c r="A439" s="290" t="s">
        <v>2493</v>
      </c>
      <c r="B439" s="350" t="s">
        <v>3215</v>
      </c>
      <c r="C439" s="290" t="s">
        <v>64</v>
      </c>
      <c r="D439" s="291" t="s">
        <v>527</v>
      </c>
      <c r="E439" s="350"/>
      <c r="F439" s="290" t="s">
        <v>1937</v>
      </c>
      <c r="G439" s="350"/>
      <c r="H439" s="351">
        <v>39</v>
      </c>
      <c r="I439" s="352">
        <v>8827</v>
      </c>
      <c r="J439" s="351">
        <v>0</v>
      </c>
      <c r="K439" s="532">
        <f t="shared" si="60"/>
        <v>0</v>
      </c>
      <c r="L439" s="533">
        <f t="shared" si="61"/>
        <v>0</v>
      </c>
      <c r="M439" s="541">
        <f t="shared" si="62"/>
        <v>344253</v>
      </c>
      <c r="N439" s="350"/>
      <c r="O439" s="350" t="s">
        <v>3233</v>
      </c>
      <c r="P439" s="290" t="s">
        <v>284</v>
      </c>
      <c r="Q439" s="290" t="s">
        <v>336</v>
      </c>
      <c r="R439" s="290" t="s">
        <v>73</v>
      </c>
      <c r="S439" s="290" t="s">
        <v>109</v>
      </c>
      <c r="T439" s="158" t="s">
        <v>3234</v>
      </c>
      <c r="U439" s="158" t="s">
        <v>2292</v>
      </c>
      <c r="V439" s="89"/>
    </row>
    <row r="440" spans="1:22" s="34" customFormat="1" ht="20.25" customHeight="1">
      <c r="A440" s="290" t="s">
        <v>2493</v>
      </c>
      <c r="B440" s="350" t="s">
        <v>3215</v>
      </c>
      <c r="C440" s="290" t="s">
        <v>64</v>
      </c>
      <c r="D440" s="291" t="s">
        <v>527</v>
      </c>
      <c r="E440" s="350"/>
      <c r="F440" s="290" t="s">
        <v>83</v>
      </c>
      <c r="G440" s="350"/>
      <c r="H440" s="351">
        <v>39</v>
      </c>
      <c r="I440" s="352">
        <v>10385</v>
      </c>
      <c r="J440" s="351">
        <v>0</v>
      </c>
      <c r="K440" s="532">
        <f t="shared" si="60"/>
        <v>0</v>
      </c>
      <c r="L440" s="533">
        <f t="shared" si="61"/>
        <v>0</v>
      </c>
      <c r="M440" s="541">
        <f t="shared" si="62"/>
        <v>405015</v>
      </c>
      <c r="N440" s="350"/>
      <c r="O440" s="350" t="s">
        <v>3233</v>
      </c>
      <c r="P440" s="290" t="s">
        <v>284</v>
      </c>
      <c r="Q440" s="290" t="s">
        <v>336</v>
      </c>
      <c r="R440" s="290" t="s">
        <v>73</v>
      </c>
      <c r="S440" s="290" t="s">
        <v>109</v>
      </c>
      <c r="T440" s="158" t="s">
        <v>3235</v>
      </c>
      <c r="U440" s="158" t="s">
        <v>2292</v>
      </c>
      <c r="V440" s="89"/>
    </row>
    <row r="441" spans="1:22" s="34" customFormat="1" ht="20.25" customHeight="1">
      <c r="A441" s="665" t="s">
        <v>1836</v>
      </c>
      <c r="B441" s="666" t="s">
        <v>1864</v>
      </c>
      <c r="C441" s="667" t="s">
        <v>1226</v>
      </c>
      <c r="D441" s="674" t="s">
        <v>833</v>
      </c>
      <c r="E441" s="668" t="s">
        <v>1879</v>
      </c>
      <c r="F441" s="675" t="s">
        <v>1837</v>
      </c>
      <c r="G441" s="675"/>
      <c r="H441" s="669">
        <f>438-340</f>
        <v>98</v>
      </c>
      <c r="I441" s="669">
        <v>117000</v>
      </c>
      <c r="J441" s="670"/>
      <c r="K441" s="670"/>
      <c r="L441" s="670"/>
      <c r="M441" s="671">
        <f t="shared" ref="M441:M442" si="63">H441*I441</f>
        <v>11466000</v>
      </c>
      <c r="N441" s="665" t="s">
        <v>1212</v>
      </c>
      <c r="O441" s="673"/>
      <c r="P441" s="670" t="s">
        <v>1237</v>
      </c>
      <c r="Q441" s="673" t="s">
        <v>1228</v>
      </c>
      <c r="R441" s="670" t="s">
        <v>1548</v>
      </c>
      <c r="S441" s="670"/>
    </row>
    <row r="442" spans="1:22" s="34" customFormat="1" ht="20.25" customHeight="1">
      <c r="A442" s="678" t="s">
        <v>2519</v>
      </c>
      <c r="B442" s="677" t="s">
        <v>2797</v>
      </c>
      <c r="C442" s="678" t="s">
        <v>368</v>
      </c>
      <c r="D442" s="668" t="s">
        <v>1879</v>
      </c>
      <c r="E442" s="679"/>
      <c r="F442" s="688" t="s">
        <v>539</v>
      </c>
      <c r="G442" s="676"/>
      <c r="H442" s="689">
        <v>129</v>
      </c>
      <c r="I442" s="684">
        <v>188953</v>
      </c>
      <c r="J442" s="680"/>
      <c r="K442" s="690"/>
      <c r="L442" s="683"/>
      <c r="M442" s="682">
        <f t="shared" si="63"/>
        <v>24374937</v>
      </c>
      <c r="N442" s="672" t="s">
        <v>1213</v>
      </c>
      <c r="O442" s="678"/>
      <c r="P442" s="676" t="s">
        <v>1361</v>
      </c>
      <c r="Q442" s="678" t="s">
        <v>354</v>
      </c>
      <c r="R442" s="676" t="s">
        <v>70</v>
      </c>
      <c r="S442" s="676"/>
    </row>
    <row r="443" spans="1:22" s="34" customFormat="1" ht="20.25" customHeight="1">
      <c r="A443" s="676" t="s">
        <v>235</v>
      </c>
      <c r="B443" s="691" t="s">
        <v>2264</v>
      </c>
      <c r="C443" s="678" t="s">
        <v>371</v>
      </c>
      <c r="D443" s="674" t="s">
        <v>832</v>
      </c>
      <c r="E443" s="674" t="s">
        <v>1875</v>
      </c>
      <c r="F443" s="676" t="s">
        <v>2259</v>
      </c>
      <c r="G443" s="676"/>
      <c r="H443" s="685">
        <v>127</v>
      </c>
      <c r="I443" s="685">
        <v>117000</v>
      </c>
      <c r="J443" s="686"/>
      <c r="K443" s="685"/>
      <c r="L443" s="686"/>
      <c r="M443" s="685">
        <f>H443*I443</f>
        <v>14859000</v>
      </c>
      <c r="N443" s="665" t="s">
        <v>1212</v>
      </c>
      <c r="O443" s="691"/>
      <c r="P443" s="678" t="s">
        <v>171</v>
      </c>
      <c r="Q443" s="687" t="s">
        <v>281</v>
      </c>
      <c r="R443" s="678" t="s">
        <v>70</v>
      </c>
      <c r="S443" s="678"/>
    </row>
    <row r="444" spans="1:22" ht="20.25" customHeight="1">
      <c r="A444" s="1137"/>
      <c r="B444" s="1138"/>
      <c r="C444" s="1139"/>
      <c r="D444" s="1140"/>
      <c r="E444" s="1140"/>
      <c r="F444" s="1140"/>
      <c r="G444" s="1141"/>
      <c r="H444" s="1142"/>
      <c r="I444" s="1140"/>
      <c r="J444" s="1143"/>
      <c r="K444" s="1143"/>
      <c r="L444" s="1144" t="s">
        <v>3715</v>
      </c>
      <c r="M444" s="1145">
        <f>SUM(M389:M443)</f>
        <v>906612895</v>
      </c>
      <c r="N444" s="1146"/>
      <c r="O444" s="1138"/>
      <c r="P444" s="1140"/>
      <c r="Q444" s="1139"/>
      <c r="R444" s="1137"/>
      <c r="S444" s="1140"/>
    </row>
    <row r="445" spans="1:22" ht="20.25" customHeight="1">
      <c r="A445" s="639" t="s">
        <v>436</v>
      </c>
      <c r="B445" s="638" t="s">
        <v>3791</v>
      </c>
      <c r="C445" s="639" t="s">
        <v>371</v>
      </c>
      <c r="D445" s="640" t="s">
        <v>821</v>
      </c>
      <c r="E445" s="638"/>
      <c r="F445" s="639" t="s">
        <v>688</v>
      </c>
      <c r="G445" s="638"/>
      <c r="H445" s="643">
        <v>33</v>
      </c>
      <c r="I445" s="705">
        <v>110891</v>
      </c>
      <c r="J445" s="643">
        <v>31.9</v>
      </c>
      <c r="K445" s="578">
        <f t="shared" ref="K445:K470" si="64">IFERROR(J445*H445,"0")</f>
        <v>1052.7</v>
      </c>
      <c r="L445" s="579">
        <f t="shared" ref="L445:L470" si="65">IFERROR(K445/1000,"0")</f>
        <v>1.0527</v>
      </c>
      <c r="M445" s="580">
        <f t="shared" ref="M445:M470" si="66">I445*H445</f>
        <v>3659403</v>
      </c>
      <c r="N445" s="638"/>
      <c r="O445" s="638"/>
      <c r="P445" s="639" t="s">
        <v>483</v>
      </c>
      <c r="Q445" s="639" t="s">
        <v>370</v>
      </c>
      <c r="R445" s="639" t="s">
        <v>60</v>
      </c>
      <c r="S445" s="639" t="s">
        <v>213</v>
      </c>
      <c r="T445" s="16" t="s">
        <v>3808</v>
      </c>
    </row>
    <row r="446" spans="1:22" s="34" customFormat="1" ht="20.25" customHeight="1">
      <c r="A446" s="639" t="s">
        <v>428</v>
      </c>
      <c r="B446" s="638" t="s">
        <v>1129</v>
      </c>
      <c r="C446" s="639" t="s">
        <v>64</v>
      </c>
      <c r="D446" s="640" t="s">
        <v>283</v>
      </c>
      <c r="E446" s="638"/>
      <c r="F446" s="639" t="s">
        <v>402</v>
      </c>
      <c r="G446" s="638"/>
      <c r="H446" s="1110">
        <v>201</v>
      </c>
      <c r="I446" s="705">
        <v>138393</v>
      </c>
      <c r="J446" s="643">
        <v>36.4</v>
      </c>
      <c r="K446" s="578">
        <f t="shared" si="64"/>
        <v>7316.4</v>
      </c>
      <c r="L446" s="579">
        <f t="shared" si="65"/>
        <v>7.3163999999999998</v>
      </c>
      <c r="M446" s="580">
        <f t="shared" si="66"/>
        <v>27816993</v>
      </c>
      <c r="N446" s="638"/>
      <c r="O446" s="638" t="s">
        <v>2937</v>
      </c>
      <c r="P446" s="639" t="s">
        <v>284</v>
      </c>
      <c r="Q446" s="639" t="s">
        <v>403</v>
      </c>
      <c r="R446" s="639" t="s">
        <v>60</v>
      </c>
      <c r="S446" s="639" t="s">
        <v>40</v>
      </c>
      <c r="T446" s="16" t="s">
        <v>3808</v>
      </c>
    </row>
    <row r="447" spans="1:22" s="33" customFormat="1" ht="20.25" customHeight="1">
      <c r="A447" s="639" t="s">
        <v>608</v>
      </c>
      <c r="B447" s="638" t="s">
        <v>1641</v>
      </c>
      <c r="C447" s="639" t="s">
        <v>368</v>
      </c>
      <c r="D447" s="640" t="s">
        <v>1642</v>
      </c>
      <c r="E447" s="638"/>
      <c r="F447" s="639" t="s">
        <v>880</v>
      </c>
      <c r="G447" s="638"/>
      <c r="H447" s="1110">
        <v>1534</v>
      </c>
      <c r="I447" s="705">
        <v>3639</v>
      </c>
      <c r="J447" s="643">
        <v>0</v>
      </c>
      <c r="K447" s="578">
        <f t="shared" si="64"/>
        <v>0</v>
      </c>
      <c r="L447" s="579">
        <f t="shared" si="65"/>
        <v>0</v>
      </c>
      <c r="M447" s="580">
        <f t="shared" si="66"/>
        <v>5582226</v>
      </c>
      <c r="N447" s="638"/>
      <c r="O447" s="638"/>
      <c r="P447" s="639" t="s">
        <v>1361</v>
      </c>
      <c r="Q447" s="639" t="s">
        <v>336</v>
      </c>
      <c r="R447" s="639" t="s">
        <v>73</v>
      </c>
      <c r="S447" s="639" t="s">
        <v>152</v>
      </c>
      <c r="T447" s="16" t="s">
        <v>3808</v>
      </c>
    </row>
    <row r="448" spans="1:22" s="33" customFormat="1" ht="20.25" customHeight="1">
      <c r="A448" s="639" t="s">
        <v>608</v>
      </c>
      <c r="B448" s="638" t="s">
        <v>1641</v>
      </c>
      <c r="C448" s="639" t="s">
        <v>368</v>
      </c>
      <c r="D448" s="640" t="s">
        <v>1642</v>
      </c>
      <c r="E448" s="638"/>
      <c r="F448" s="639" t="s">
        <v>669</v>
      </c>
      <c r="G448" s="638"/>
      <c r="H448" s="1110">
        <v>154</v>
      </c>
      <c r="I448" s="705">
        <v>128526</v>
      </c>
      <c r="J448" s="643">
        <v>22.5</v>
      </c>
      <c r="K448" s="578">
        <f t="shared" si="64"/>
        <v>3465</v>
      </c>
      <c r="L448" s="579">
        <f t="shared" si="65"/>
        <v>3.4649999999999999</v>
      </c>
      <c r="M448" s="580">
        <f t="shared" si="66"/>
        <v>19793004</v>
      </c>
      <c r="N448" s="638"/>
      <c r="O448" s="638"/>
      <c r="P448" s="639" t="s">
        <v>1361</v>
      </c>
      <c r="Q448" s="639" t="s">
        <v>628</v>
      </c>
      <c r="R448" s="639" t="s">
        <v>60</v>
      </c>
      <c r="S448" s="639" t="s">
        <v>152</v>
      </c>
      <c r="T448" s="16" t="s">
        <v>3808</v>
      </c>
    </row>
    <row r="449" spans="1:20" s="33" customFormat="1" ht="20.25" customHeight="1">
      <c r="A449" s="639" t="s">
        <v>608</v>
      </c>
      <c r="B449" s="638" t="s">
        <v>1641</v>
      </c>
      <c r="C449" s="639" t="s">
        <v>368</v>
      </c>
      <c r="D449" s="640" t="s">
        <v>1642</v>
      </c>
      <c r="E449" s="638"/>
      <c r="F449" s="639" t="s">
        <v>1643</v>
      </c>
      <c r="G449" s="638"/>
      <c r="H449" s="1110">
        <v>154</v>
      </c>
      <c r="I449" s="705">
        <v>15774</v>
      </c>
      <c r="J449" s="643">
        <v>0</v>
      </c>
      <c r="K449" s="578">
        <f t="shared" si="64"/>
        <v>0</v>
      </c>
      <c r="L449" s="579">
        <f t="shared" si="65"/>
        <v>0</v>
      </c>
      <c r="M449" s="580">
        <f t="shared" si="66"/>
        <v>2429196</v>
      </c>
      <c r="N449" s="638"/>
      <c r="O449" s="638"/>
      <c r="P449" s="639" t="s">
        <v>1361</v>
      </c>
      <c r="Q449" s="639" t="s">
        <v>336</v>
      </c>
      <c r="R449" s="639" t="s">
        <v>73</v>
      </c>
      <c r="S449" s="639" t="s">
        <v>152</v>
      </c>
      <c r="T449" s="16" t="s">
        <v>3808</v>
      </c>
    </row>
    <row r="450" spans="1:20" s="34" customFormat="1" ht="20.25" customHeight="1">
      <c r="A450" s="639" t="s">
        <v>235</v>
      </c>
      <c r="B450" s="638" t="s">
        <v>1279</v>
      </c>
      <c r="C450" s="639" t="s">
        <v>371</v>
      </c>
      <c r="D450" s="640" t="s">
        <v>952</v>
      </c>
      <c r="E450" s="638"/>
      <c r="F450" s="639" t="s">
        <v>513</v>
      </c>
      <c r="G450" s="638"/>
      <c r="H450" s="1110">
        <v>63</v>
      </c>
      <c r="I450" s="705">
        <v>59266</v>
      </c>
      <c r="J450" s="643">
        <v>15.6</v>
      </c>
      <c r="K450" s="578">
        <f t="shared" si="64"/>
        <v>982.8</v>
      </c>
      <c r="L450" s="579">
        <f t="shared" si="65"/>
        <v>0.98280000000000001</v>
      </c>
      <c r="M450" s="580">
        <f t="shared" si="66"/>
        <v>3733758</v>
      </c>
      <c r="N450" s="638"/>
      <c r="O450" s="638"/>
      <c r="P450" s="639" t="s">
        <v>35</v>
      </c>
      <c r="Q450" s="639" t="s">
        <v>270</v>
      </c>
      <c r="R450" s="639" t="s">
        <v>60</v>
      </c>
      <c r="S450" s="639" t="s">
        <v>213</v>
      </c>
      <c r="T450" s="16" t="s">
        <v>3808</v>
      </c>
    </row>
    <row r="451" spans="1:20" ht="20.25" customHeight="1">
      <c r="A451" s="639" t="s">
        <v>2297</v>
      </c>
      <c r="B451" s="638" t="s">
        <v>2298</v>
      </c>
      <c r="C451" s="639" t="s">
        <v>262</v>
      </c>
      <c r="D451" s="640" t="s">
        <v>991</v>
      </c>
      <c r="E451" s="638"/>
      <c r="F451" s="639" t="s">
        <v>108</v>
      </c>
      <c r="G451" s="638"/>
      <c r="H451" s="1110">
        <v>499</v>
      </c>
      <c r="I451" s="705">
        <v>144096</v>
      </c>
      <c r="J451" s="643">
        <v>31.9</v>
      </c>
      <c r="K451" s="578">
        <f t="shared" si="64"/>
        <v>15918.099999999999</v>
      </c>
      <c r="L451" s="579">
        <f t="shared" si="65"/>
        <v>15.918099999999999</v>
      </c>
      <c r="M451" s="580">
        <f t="shared" si="66"/>
        <v>71903904</v>
      </c>
      <c r="N451" s="638"/>
      <c r="O451" s="638"/>
      <c r="P451" s="639" t="s">
        <v>269</v>
      </c>
      <c r="Q451" s="639" t="s">
        <v>370</v>
      </c>
      <c r="R451" s="639" t="s">
        <v>60</v>
      </c>
      <c r="S451" s="639" t="s">
        <v>213</v>
      </c>
      <c r="T451" s="16" t="s">
        <v>3800</v>
      </c>
    </row>
    <row r="452" spans="1:20" ht="20.25" customHeight="1">
      <c r="A452" s="639" t="s">
        <v>2297</v>
      </c>
      <c r="B452" s="638" t="s">
        <v>2298</v>
      </c>
      <c r="C452" s="639" t="s">
        <v>262</v>
      </c>
      <c r="D452" s="640" t="s">
        <v>991</v>
      </c>
      <c r="E452" s="638"/>
      <c r="F452" s="639" t="s">
        <v>1387</v>
      </c>
      <c r="G452" s="638"/>
      <c r="H452" s="1110">
        <v>345</v>
      </c>
      <c r="I452" s="705">
        <v>12895</v>
      </c>
      <c r="J452" s="643">
        <v>0</v>
      </c>
      <c r="K452" s="578">
        <f t="shared" si="64"/>
        <v>0</v>
      </c>
      <c r="L452" s="579">
        <f t="shared" si="65"/>
        <v>0</v>
      </c>
      <c r="M452" s="580">
        <f t="shared" si="66"/>
        <v>4448775</v>
      </c>
      <c r="N452" s="638"/>
      <c r="O452" s="638"/>
      <c r="P452" s="639" t="s">
        <v>269</v>
      </c>
      <c r="Q452" s="639" t="s">
        <v>577</v>
      </c>
      <c r="R452" s="639" t="s">
        <v>375</v>
      </c>
      <c r="S452" s="639" t="s">
        <v>213</v>
      </c>
      <c r="T452" s="16" t="s">
        <v>3808</v>
      </c>
    </row>
    <row r="453" spans="1:20" ht="20.25" customHeight="1">
      <c r="A453" s="639" t="s">
        <v>2297</v>
      </c>
      <c r="B453" s="638" t="s">
        <v>2298</v>
      </c>
      <c r="C453" s="639" t="s">
        <v>262</v>
      </c>
      <c r="D453" s="640" t="s">
        <v>991</v>
      </c>
      <c r="E453" s="638"/>
      <c r="F453" s="639" t="s">
        <v>3804</v>
      </c>
      <c r="G453" s="638"/>
      <c r="H453" s="1110">
        <v>345</v>
      </c>
      <c r="I453" s="705">
        <v>52255</v>
      </c>
      <c r="J453" s="643">
        <v>11.8</v>
      </c>
      <c r="K453" s="578">
        <f t="shared" si="64"/>
        <v>4071.0000000000005</v>
      </c>
      <c r="L453" s="579">
        <f t="shared" si="65"/>
        <v>4.0710000000000006</v>
      </c>
      <c r="M453" s="580">
        <f t="shared" si="66"/>
        <v>18027975</v>
      </c>
      <c r="N453" s="638"/>
      <c r="O453" s="638"/>
      <c r="P453" s="639" t="s">
        <v>269</v>
      </c>
      <c r="Q453" s="639" t="s">
        <v>270</v>
      </c>
      <c r="R453" s="639" t="s">
        <v>68</v>
      </c>
      <c r="S453" s="639" t="s">
        <v>213</v>
      </c>
      <c r="T453" s="16" t="s">
        <v>3808</v>
      </c>
    </row>
    <row r="454" spans="1:20" ht="20.25" customHeight="1">
      <c r="A454" s="639" t="s">
        <v>735</v>
      </c>
      <c r="B454" s="638" t="s">
        <v>1447</v>
      </c>
      <c r="C454" s="639" t="s">
        <v>2168</v>
      </c>
      <c r="D454" s="640" t="s">
        <v>934</v>
      </c>
      <c r="E454" s="638"/>
      <c r="F454" s="639" t="s">
        <v>649</v>
      </c>
      <c r="G454" s="638"/>
      <c r="H454" s="1110">
        <v>109</v>
      </c>
      <c r="I454" s="705">
        <v>79200</v>
      </c>
      <c r="J454" s="643">
        <v>14.7</v>
      </c>
      <c r="K454" s="578">
        <f t="shared" si="64"/>
        <v>1602.3</v>
      </c>
      <c r="L454" s="579">
        <f t="shared" si="65"/>
        <v>1.6023000000000001</v>
      </c>
      <c r="M454" s="580">
        <f t="shared" si="66"/>
        <v>8632800</v>
      </c>
      <c r="N454" s="638"/>
      <c r="O454" s="638"/>
      <c r="P454" s="639" t="s">
        <v>761</v>
      </c>
      <c r="Q454" s="639" t="s">
        <v>357</v>
      </c>
      <c r="R454" s="639" t="s">
        <v>60</v>
      </c>
      <c r="S454" s="639" t="s">
        <v>109</v>
      </c>
      <c r="T454" s="16" t="s">
        <v>3808</v>
      </c>
    </row>
    <row r="455" spans="1:20" ht="20.25" customHeight="1">
      <c r="A455" s="639" t="s">
        <v>129</v>
      </c>
      <c r="B455" s="638" t="s">
        <v>951</v>
      </c>
      <c r="C455" s="639" t="s">
        <v>399</v>
      </c>
      <c r="D455" s="640" t="s">
        <v>934</v>
      </c>
      <c r="E455" s="638"/>
      <c r="F455" s="639" t="s">
        <v>517</v>
      </c>
      <c r="G455" s="638"/>
      <c r="H455" s="1110">
        <v>24</v>
      </c>
      <c r="I455" s="705">
        <v>47566</v>
      </c>
      <c r="J455" s="643">
        <v>15.5</v>
      </c>
      <c r="K455" s="578">
        <f t="shared" si="64"/>
        <v>372</v>
      </c>
      <c r="L455" s="579">
        <f t="shared" si="65"/>
        <v>0.372</v>
      </c>
      <c r="M455" s="580">
        <f t="shared" si="66"/>
        <v>1141584</v>
      </c>
      <c r="N455" s="638"/>
      <c r="O455" s="638"/>
      <c r="P455" s="639" t="s">
        <v>3735</v>
      </c>
      <c r="Q455" s="639" t="s">
        <v>270</v>
      </c>
      <c r="R455" s="639" t="s">
        <v>60</v>
      </c>
      <c r="S455" s="639" t="s">
        <v>109</v>
      </c>
      <c r="T455" s="16" t="s">
        <v>3808</v>
      </c>
    </row>
    <row r="456" spans="1:20" ht="20.25" customHeight="1">
      <c r="A456" s="639" t="s">
        <v>608</v>
      </c>
      <c r="B456" s="638" t="s">
        <v>1593</v>
      </c>
      <c r="C456" s="639" t="s">
        <v>399</v>
      </c>
      <c r="D456" s="640" t="s">
        <v>934</v>
      </c>
      <c r="E456" s="638"/>
      <c r="F456" s="639" t="s">
        <v>719</v>
      </c>
      <c r="G456" s="638"/>
      <c r="H456" s="1110">
        <v>41</v>
      </c>
      <c r="I456" s="705">
        <v>143418</v>
      </c>
      <c r="J456" s="643">
        <v>31.9</v>
      </c>
      <c r="K456" s="578">
        <f t="shared" si="64"/>
        <v>1307.8999999999999</v>
      </c>
      <c r="L456" s="579">
        <f t="shared" si="65"/>
        <v>1.3078999999999998</v>
      </c>
      <c r="M456" s="580">
        <f t="shared" si="66"/>
        <v>5880138</v>
      </c>
      <c r="N456" s="638"/>
      <c r="O456" s="638"/>
      <c r="P456" s="639" t="s">
        <v>3735</v>
      </c>
      <c r="Q456" s="639" t="s">
        <v>370</v>
      </c>
      <c r="R456" s="639" t="s">
        <v>60</v>
      </c>
      <c r="S456" s="639" t="s">
        <v>152</v>
      </c>
      <c r="T456" s="16" t="s">
        <v>3808</v>
      </c>
    </row>
    <row r="457" spans="1:20" ht="20.25" customHeight="1">
      <c r="A457" s="639" t="s">
        <v>608</v>
      </c>
      <c r="B457" s="638" t="s">
        <v>1593</v>
      </c>
      <c r="C457" s="639" t="s">
        <v>399</v>
      </c>
      <c r="D457" s="640" t="s">
        <v>934</v>
      </c>
      <c r="E457" s="638"/>
      <c r="F457" s="639" t="s">
        <v>880</v>
      </c>
      <c r="G457" s="638"/>
      <c r="H457" s="1110">
        <v>41</v>
      </c>
      <c r="I457" s="705">
        <v>2984</v>
      </c>
      <c r="J457" s="643">
        <v>0</v>
      </c>
      <c r="K457" s="578">
        <f t="shared" si="64"/>
        <v>0</v>
      </c>
      <c r="L457" s="579">
        <f t="shared" si="65"/>
        <v>0</v>
      </c>
      <c r="M457" s="580">
        <f t="shared" si="66"/>
        <v>122344</v>
      </c>
      <c r="N457" s="638"/>
      <c r="O457" s="638"/>
      <c r="P457" s="639" t="s">
        <v>3735</v>
      </c>
      <c r="Q457" s="639" t="s">
        <v>336</v>
      </c>
      <c r="R457" s="639" t="s">
        <v>73</v>
      </c>
      <c r="S457" s="639" t="s">
        <v>152</v>
      </c>
      <c r="T457" s="16" t="s">
        <v>3808</v>
      </c>
    </row>
    <row r="458" spans="1:20" ht="20.25" customHeight="1">
      <c r="A458" s="639" t="s">
        <v>608</v>
      </c>
      <c r="B458" s="638" t="s">
        <v>1593</v>
      </c>
      <c r="C458" s="639" t="s">
        <v>399</v>
      </c>
      <c r="D458" s="640" t="s">
        <v>934</v>
      </c>
      <c r="E458" s="638"/>
      <c r="F458" s="639" t="s">
        <v>440</v>
      </c>
      <c r="G458" s="638"/>
      <c r="H458" s="1110">
        <v>41</v>
      </c>
      <c r="I458" s="705">
        <v>218604</v>
      </c>
      <c r="J458" s="643">
        <v>36.9</v>
      </c>
      <c r="K458" s="578">
        <f t="shared" si="64"/>
        <v>1512.8999999999999</v>
      </c>
      <c r="L458" s="579">
        <f t="shared" si="65"/>
        <v>1.5128999999999999</v>
      </c>
      <c r="M458" s="580">
        <f t="shared" si="66"/>
        <v>8962764</v>
      </c>
      <c r="N458" s="638"/>
      <c r="O458" s="638"/>
      <c r="P458" s="639" t="s">
        <v>3735</v>
      </c>
      <c r="Q458" s="639" t="s">
        <v>327</v>
      </c>
      <c r="R458" s="639" t="s">
        <v>60</v>
      </c>
      <c r="S458" s="639" t="s">
        <v>152</v>
      </c>
      <c r="T458" s="16" t="s">
        <v>3808</v>
      </c>
    </row>
    <row r="459" spans="1:20" ht="20.25" customHeight="1">
      <c r="A459" s="639" t="s">
        <v>608</v>
      </c>
      <c r="B459" s="638" t="s">
        <v>1593</v>
      </c>
      <c r="C459" s="639" t="s">
        <v>399</v>
      </c>
      <c r="D459" s="640" t="s">
        <v>934</v>
      </c>
      <c r="E459" s="638"/>
      <c r="F459" s="639" t="s">
        <v>880</v>
      </c>
      <c r="G459" s="638"/>
      <c r="H459" s="1110">
        <v>41</v>
      </c>
      <c r="I459" s="705">
        <v>3422</v>
      </c>
      <c r="J459" s="643">
        <v>0</v>
      </c>
      <c r="K459" s="578">
        <f t="shared" si="64"/>
        <v>0</v>
      </c>
      <c r="L459" s="579">
        <f t="shared" si="65"/>
        <v>0</v>
      </c>
      <c r="M459" s="580">
        <f t="shared" si="66"/>
        <v>140302</v>
      </c>
      <c r="N459" s="638"/>
      <c r="O459" s="638"/>
      <c r="P459" s="639" t="s">
        <v>3735</v>
      </c>
      <c r="Q459" s="639" t="s">
        <v>336</v>
      </c>
      <c r="R459" s="639" t="s">
        <v>73</v>
      </c>
      <c r="S459" s="639" t="s">
        <v>152</v>
      </c>
      <c r="T459" s="16" t="s">
        <v>3808</v>
      </c>
    </row>
    <row r="460" spans="1:20" ht="20.25" customHeight="1">
      <c r="A460" s="639" t="s">
        <v>608</v>
      </c>
      <c r="B460" s="638" t="s">
        <v>1593</v>
      </c>
      <c r="C460" s="639" t="s">
        <v>399</v>
      </c>
      <c r="D460" s="640" t="s">
        <v>934</v>
      </c>
      <c r="E460" s="638"/>
      <c r="F460" s="639" t="s">
        <v>1399</v>
      </c>
      <c r="G460" s="638"/>
      <c r="H460" s="1110">
        <v>82</v>
      </c>
      <c r="I460" s="705">
        <v>12873</v>
      </c>
      <c r="J460" s="643">
        <v>0</v>
      </c>
      <c r="K460" s="578">
        <f t="shared" si="64"/>
        <v>0</v>
      </c>
      <c r="L460" s="579">
        <f t="shared" si="65"/>
        <v>0</v>
      </c>
      <c r="M460" s="580">
        <f t="shared" si="66"/>
        <v>1055586</v>
      </c>
      <c r="N460" s="638" t="s">
        <v>1144</v>
      </c>
      <c r="O460" s="638"/>
      <c r="P460" s="639" t="s">
        <v>3735</v>
      </c>
      <c r="Q460" s="639" t="s">
        <v>577</v>
      </c>
      <c r="R460" s="639" t="s">
        <v>375</v>
      </c>
      <c r="S460" s="639" t="s">
        <v>152</v>
      </c>
      <c r="T460" s="16" t="s">
        <v>3808</v>
      </c>
    </row>
    <row r="461" spans="1:20" ht="20.25" customHeight="1">
      <c r="A461" s="639" t="s">
        <v>608</v>
      </c>
      <c r="B461" s="638" t="s">
        <v>1593</v>
      </c>
      <c r="C461" s="639" t="s">
        <v>399</v>
      </c>
      <c r="D461" s="640" t="s">
        <v>934</v>
      </c>
      <c r="E461" s="638"/>
      <c r="F461" s="639" t="s">
        <v>645</v>
      </c>
      <c r="G461" s="638"/>
      <c r="H461" s="1110">
        <v>82</v>
      </c>
      <c r="I461" s="705">
        <v>56373</v>
      </c>
      <c r="J461" s="643">
        <v>14</v>
      </c>
      <c r="K461" s="578">
        <f t="shared" si="64"/>
        <v>1148</v>
      </c>
      <c r="L461" s="579">
        <f t="shared" si="65"/>
        <v>1.1479999999999999</v>
      </c>
      <c r="M461" s="580">
        <f t="shared" si="66"/>
        <v>4622586</v>
      </c>
      <c r="N461" s="638"/>
      <c r="O461" s="638"/>
      <c r="P461" s="639" t="s">
        <v>3735</v>
      </c>
      <c r="Q461" s="639" t="s">
        <v>270</v>
      </c>
      <c r="R461" s="639" t="s">
        <v>60</v>
      </c>
      <c r="S461" s="639" t="s">
        <v>152</v>
      </c>
      <c r="T461" s="16" t="s">
        <v>3808</v>
      </c>
    </row>
    <row r="462" spans="1:20" ht="20.25" customHeight="1">
      <c r="A462" s="639" t="s">
        <v>3562</v>
      </c>
      <c r="B462" s="638" t="s">
        <v>3563</v>
      </c>
      <c r="C462" s="639" t="s">
        <v>3564</v>
      </c>
      <c r="D462" s="640">
        <v>2026.03</v>
      </c>
      <c r="E462" s="638"/>
      <c r="F462" s="639" t="s">
        <v>335</v>
      </c>
      <c r="G462" s="638"/>
      <c r="H462" s="1110">
        <v>531</v>
      </c>
      <c r="I462" s="705">
        <v>72000</v>
      </c>
      <c r="J462" s="643">
        <v>0</v>
      </c>
      <c r="K462" s="578">
        <f t="shared" si="64"/>
        <v>0</v>
      </c>
      <c r="L462" s="579">
        <f t="shared" si="65"/>
        <v>0</v>
      </c>
      <c r="M462" s="580">
        <f t="shared" si="66"/>
        <v>38232000</v>
      </c>
      <c r="N462" s="638"/>
      <c r="O462" s="638"/>
      <c r="P462" s="639" t="s">
        <v>1163</v>
      </c>
      <c r="Q462" s="639" t="s">
        <v>271</v>
      </c>
      <c r="R462" s="639" t="s">
        <v>73</v>
      </c>
      <c r="S462" s="639" t="s">
        <v>1076</v>
      </c>
      <c r="T462" s="16" t="s">
        <v>3854</v>
      </c>
    </row>
    <row r="463" spans="1:20" ht="20.25" customHeight="1">
      <c r="A463" s="639" t="s">
        <v>3562</v>
      </c>
      <c r="B463" s="638" t="s">
        <v>3563</v>
      </c>
      <c r="C463" s="639" t="s">
        <v>3564</v>
      </c>
      <c r="D463" s="640">
        <v>2026.03</v>
      </c>
      <c r="E463" s="638"/>
      <c r="F463" s="639" t="s">
        <v>71</v>
      </c>
      <c r="G463" s="638"/>
      <c r="H463" s="1110">
        <v>538</v>
      </c>
      <c r="I463" s="705">
        <v>67500</v>
      </c>
      <c r="J463" s="643">
        <v>0</v>
      </c>
      <c r="K463" s="578">
        <f t="shared" si="64"/>
        <v>0</v>
      </c>
      <c r="L463" s="579">
        <f t="shared" si="65"/>
        <v>0</v>
      </c>
      <c r="M463" s="580">
        <f t="shared" si="66"/>
        <v>36315000</v>
      </c>
      <c r="N463" s="638"/>
      <c r="O463" s="638"/>
      <c r="P463" s="639" t="s">
        <v>1163</v>
      </c>
      <c r="Q463" s="639" t="s">
        <v>271</v>
      </c>
      <c r="R463" s="639" t="s">
        <v>73</v>
      </c>
      <c r="S463" s="639" t="s">
        <v>1076</v>
      </c>
      <c r="T463" s="16" t="s">
        <v>3854</v>
      </c>
    </row>
    <row r="464" spans="1:20" ht="20.25" customHeight="1">
      <c r="A464" s="639" t="s">
        <v>3562</v>
      </c>
      <c r="B464" s="638" t="s">
        <v>3563</v>
      </c>
      <c r="C464" s="639" t="s">
        <v>3564</v>
      </c>
      <c r="D464" s="640">
        <v>2026.03</v>
      </c>
      <c r="E464" s="638"/>
      <c r="F464" s="639" t="s">
        <v>75</v>
      </c>
      <c r="G464" s="638"/>
      <c r="H464" s="1110">
        <v>532</v>
      </c>
      <c r="I464" s="705">
        <v>72000</v>
      </c>
      <c r="J464" s="643">
        <v>0</v>
      </c>
      <c r="K464" s="578">
        <f t="shared" si="64"/>
        <v>0</v>
      </c>
      <c r="L464" s="579">
        <f t="shared" si="65"/>
        <v>0</v>
      </c>
      <c r="M464" s="580">
        <f t="shared" si="66"/>
        <v>38304000</v>
      </c>
      <c r="N464" s="638"/>
      <c r="O464" s="638"/>
      <c r="P464" s="639" t="s">
        <v>1163</v>
      </c>
      <c r="Q464" s="639" t="s">
        <v>784</v>
      </c>
      <c r="R464" s="639" t="s">
        <v>73</v>
      </c>
      <c r="S464" s="639" t="s">
        <v>1076</v>
      </c>
      <c r="T464" s="16" t="s">
        <v>3854</v>
      </c>
    </row>
    <row r="465" spans="1:20" ht="20.25" customHeight="1">
      <c r="A465" s="639" t="s">
        <v>3562</v>
      </c>
      <c r="B465" s="638" t="s">
        <v>3563</v>
      </c>
      <c r="C465" s="639" t="s">
        <v>3564</v>
      </c>
      <c r="D465" s="640">
        <v>2026.03</v>
      </c>
      <c r="E465" s="638"/>
      <c r="F465" s="639" t="s">
        <v>337</v>
      </c>
      <c r="G465" s="638"/>
      <c r="H465" s="1110">
        <v>531</v>
      </c>
      <c r="I465" s="705">
        <v>16200</v>
      </c>
      <c r="J465" s="643">
        <v>0</v>
      </c>
      <c r="K465" s="578">
        <f t="shared" si="64"/>
        <v>0</v>
      </c>
      <c r="L465" s="579">
        <f t="shared" si="65"/>
        <v>0</v>
      </c>
      <c r="M465" s="580">
        <f t="shared" si="66"/>
        <v>8602200</v>
      </c>
      <c r="N465" s="638"/>
      <c r="O465" s="638"/>
      <c r="P465" s="639" t="s">
        <v>1163</v>
      </c>
      <c r="Q465" s="639" t="s">
        <v>360</v>
      </c>
      <c r="R465" s="639" t="s">
        <v>73</v>
      </c>
      <c r="S465" s="639" t="s">
        <v>1076</v>
      </c>
      <c r="T465" s="16" t="s">
        <v>3854</v>
      </c>
    </row>
    <row r="466" spans="1:20" ht="20.25" customHeight="1">
      <c r="A466" s="639" t="s">
        <v>3562</v>
      </c>
      <c r="B466" s="638" t="s">
        <v>3563</v>
      </c>
      <c r="C466" s="639" t="s">
        <v>3564</v>
      </c>
      <c r="D466" s="640">
        <v>2026.03</v>
      </c>
      <c r="E466" s="638"/>
      <c r="F466" s="639" t="s">
        <v>275</v>
      </c>
      <c r="G466" s="638"/>
      <c r="H466" s="1110">
        <v>532</v>
      </c>
      <c r="I466" s="705">
        <v>108900</v>
      </c>
      <c r="J466" s="643">
        <v>0</v>
      </c>
      <c r="K466" s="578">
        <f t="shared" si="64"/>
        <v>0</v>
      </c>
      <c r="L466" s="579">
        <f t="shared" si="65"/>
        <v>0</v>
      </c>
      <c r="M466" s="580">
        <f t="shared" si="66"/>
        <v>57934800</v>
      </c>
      <c r="N466" s="638"/>
      <c r="O466" s="638"/>
      <c r="P466" s="639" t="s">
        <v>1163</v>
      </c>
      <c r="Q466" s="639" t="s">
        <v>276</v>
      </c>
      <c r="R466" s="639" t="s">
        <v>73</v>
      </c>
      <c r="S466" s="639" t="s">
        <v>1076</v>
      </c>
      <c r="T466" s="16" t="s">
        <v>3854</v>
      </c>
    </row>
    <row r="467" spans="1:20" ht="20.25" customHeight="1">
      <c r="A467" s="639" t="s">
        <v>3562</v>
      </c>
      <c r="B467" s="638" t="s">
        <v>3563</v>
      </c>
      <c r="C467" s="639" t="s">
        <v>3564</v>
      </c>
      <c r="D467" s="640">
        <v>2026.03</v>
      </c>
      <c r="E467" s="638"/>
      <c r="F467" s="639" t="s">
        <v>76</v>
      </c>
      <c r="G467" s="638"/>
      <c r="H467" s="1110">
        <v>533</v>
      </c>
      <c r="I467" s="705">
        <v>66600</v>
      </c>
      <c r="J467" s="643">
        <v>0</v>
      </c>
      <c r="K467" s="578">
        <f t="shared" si="64"/>
        <v>0</v>
      </c>
      <c r="L467" s="579">
        <f t="shared" si="65"/>
        <v>0</v>
      </c>
      <c r="M467" s="580">
        <f t="shared" si="66"/>
        <v>35497800</v>
      </c>
      <c r="N467" s="638"/>
      <c r="O467" s="638"/>
      <c r="P467" s="639" t="s">
        <v>1163</v>
      </c>
      <c r="Q467" s="639" t="s">
        <v>984</v>
      </c>
      <c r="R467" s="639" t="s">
        <v>73</v>
      </c>
      <c r="S467" s="639" t="s">
        <v>1076</v>
      </c>
      <c r="T467" s="16" t="s">
        <v>3854</v>
      </c>
    </row>
    <row r="468" spans="1:20" ht="20.25" customHeight="1">
      <c r="A468" s="639" t="s">
        <v>3562</v>
      </c>
      <c r="B468" s="638" t="s">
        <v>3563</v>
      </c>
      <c r="C468" s="639" t="s">
        <v>3564</v>
      </c>
      <c r="D468" s="640">
        <v>2026.03</v>
      </c>
      <c r="E468" s="638"/>
      <c r="F468" s="639" t="s">
        <v>350</v>
      </c>
      <c r="G468" s="638"/>
      <c r="H468" s="1110">
        <v>531</v>
      </c>
      <c r="I468" s="705">
        <v>19800</v>
      </c>
      <c r="J468" s="643">
        <v>0</v>
      </c>
      <c r="K468" s="578">
        <f t="shared" si="64"/>
        <v>0</v>
      </c>
      <c r="L468" s="579">
        <f t="shared" si="65"/>
        <v>0</v>
      </c>
      <c r="M468" s="580">
        <f t="shared" si="66"/>
        <v>10513800</v>
      </c>
      <c r="N468" s="638"/>
      <c r="O468" s="638"/>
      <c r="P468" s="639" t="s">
        <v>1163</v>
      </c>
      <c r="Q468" s="639" t="s">
        <v>360</v>
      </c>
      <c r="R468" s="639" t="s">
        <v>73</v>
      </c>
      <c r="S468" s="639" t="s">
        <v>1076</v>
      </c>
      <c r="T468" s="16" t="s">
        <v>3854</v>
      </c>
    </row>
    <row r="469" spans="1:20" ht="20.25" customHeight="1">
      <c r="A469" s="639" t="s">
        <v>3562</v>
      </c>
      <c r="B469" s="638" t="s">
        <v>3563</v>
      </c>
      <c r="C469" s="639" t="s">
        <v>3564</v>
      </c>
      <c r="D469" s="640">
        <v>2026.03</v>
      </c>
      <c r="E469" s="638"/>
      <c r="F469" s="639" t="s">
        <v>700</v>
      </c>
      <c r="G469" s="638"/>
      <c r="H469" s="1110">
        <v>531</v>
      </c>
      <c r="I469" s="705">
        <v>20700</v>
      </c>
      <c r="J469" s="643">
        <v>0</v>
      </c>
      <c r="K469" s="578">
        <f t="shared" si="64"/>
        <v>0</v>
      </c>
      <c r="L469" s="579">
        <f t="shared" si="65"/>
        <v>0</v>
      </c>
      <c r="M469" s="580">
        <f t="shared" si="66"/>
        <v>10991700</v>
      </c>
      <c r="N469" s="638"/>
      <c r="O469" s="638"/>
      <c r="P469" s="639" t="s">
        <v>1163</v>
      </c>
      <c r="Q469" s="639" t="s">
        <v>360</v>
      </c>
      <c r="R469" s="639" t="s">
        <v>73</v>
      </c>
      <c r="S469" s="639" t="s">
        <v>1076</v>
      </c>
      <c r="T469" s="16" t="s">
        <v>3854</v>
      </c>
    </row>
    <row r="470" spans="1:20" ht="20.25" customHeight="1">
      <c r="A470" s="639" t="s">
        <v>3562</v>
      </c>
      <c r="B470" s="638" t="s">
        <v>3563</v>
      </c>
      <c r="C470" s="639" t="s">
        <v>3564</v>
      </c>
      <c r="D470" s="640">
        <v>2026.03</v>
      </c>
      <c r="E470" s="638"/>
      <c r="F470" s="639" t="s">
        <v>279</v>
      </c>
      <c r="G470" s="638"/>
      <c r="H470" s="1110">
        <v>2135</v>
      </c>
      <c r="I470" s="705">
        <v>7920</v>
      </c>
      <c r="J470" s="643">
        <v>0</v>
      </c>
      <c r="K470" s="578">
        <f t="shared" si="64"/>
        <v>0</v>
      </c>
      <c r="L470" s="579">
        <f t="shared" si="65"/>
        <v>0</v>
      </c>
      <c r="M470" s="580">
        <f t="shared" si="66"/>
        <v>16909200</v>
      </c>
      <c r="N470" s="638"/>
      <c r="O470" s="638"/>
      <c r="P470" s="639" t="s">
        <v>1163</v>
      </c>
      <c r="Q470" s="639" t="s">
        <v>360</v>
      </c>
      <c r="R470" s="639" t="s">
        <v>73</v>
      </c>
      <c r="S470" s="639" t="s">
        <v>1076</v>
      </c>
      <c r="T470" s="16" t="s">
        <v>3854</v>
      </c>
    </row>
    <row r="471" spans="1:20" ht="20.25" customHeight="1">
      <c r="A471" s="1124" t="s">
        <v>351</v>
      </c>
      <c r="B471" s="1125" t="s">
        <v>3874</v>
      </c>
      <c r="C471" s="1124" t="s">
        <v>352</v>
      </c>
      <c r="D471" s="1126" t="s">
        <v>834</v>
      </c>
      <c r="E471" s="1125"/>
      <c r="F471" s="1124" t="s">
        <v>3156</v>
      </c>
      <c r="G471" s="1125"/>
      <c r="H471" s="1127">
        <v>126</v>
      </c>
      <c r="I471" s="1128">
        <v>167982.9</v>
      </c>
      <c r="J471" s="1129"/>
      <c r="K471" s="1130"/>
      <c r="L471" s="1131"/>
      <c r="M471" s="1132">
        <f>H471*I471</f>
        <v>21165845.399999999</v>
      </c>
      <c r="N471" s="1125" t="s">
        <v>1212</v>
      </c>
      <c r="O471" s="1125"/>
      <c r="P471" s="1124" t="s">
        <v>1240</v>
      </c>
      <c r="Q471" s="1124" t="s">
        <v>354</v>
      </c>
      <c r="R471" s="1124" t="s">
        <v>70</v>
      </c>
      <c r="S471" s="1124"/>
      <c r="T471" s="16" t="s">
        <v>3808</v>
      </c>
    </row>
    <row r="472" spans="1:20" ht="20.25" customHeight="1">
      <c r="A472" s="1124" t="s">
        <v>351</v>
      </c>
      <c r="B472" s="1125" t="s">
        <v>2266</v>
      </c>
      <c r="C472" s="1124" t="s">
        <v>352</v>
      </c>
      <c r="D472" s="1126" t="s">
        <v>2265</v>
      </c>
      <c r="E472" s="1125"/>
      <c r="F472" s="1124" t="s">
        <v>3156</v>
      </c>
      <c r="G472" s="1125"/>
      <c r="H472" s="1127">
        <v>401</v>
      </c>
      <c r="I472" s="1128">
        <v>151490.76240000001</v>
      </c>
      <c r="J472" s="1129"/>
      <c r="K472" s="1130"/>
      <c r="L472" s="1131"/>
      <c r="M472" s="1132">
        <f>H472*I472</f>
        <v>60747795.722400002</v>
      </c>
      <c r="N472" s="1125" t="s">
        <v>1212</v>
      </c>
      <c r="O472" s="1125"/>
      <c r="P472" s="1124" t="s">
        <v>1240</v>
      </c>
      <c r="Q472" s="1124" t="s">
        <v>354</v>
      </c>
      <c r="R472" s="1124" t="s">
        <v>70</v>
      </c>
      <c r="S472" s="1124"/>
    </row>
    <row r="473" spans="1:20" s="34" customFormat="1" ht="20.25" customHeight="1">
      <c r="A473" s="1124" t="s">
        <v>1845</v>
      </c>
      <c r="B473" s="1125" t="s">
        <v>1881</v>
      </c>
      <c r="C473" s="1124" t="s">
        <v>1226</v>
      </c>
      <c r="D473" s="1126" t="s">
        <v>1877</v>
      </c>
      <c r="E473" s="1125" t="s">
        <v>1880</v>
      </c>
      <c r="F473" s="1124" t="s">
        <v>3156</v>
      </c>
      <c r="G473" s="1125"/>
      <c r="H473" s="1127">
        <v>6</v>
      </c>
      <c r="I473" s="1128">
        <v>183825.2</v>
      </c>
      <c r="J473" s="1129"/>
      <c r="K473" s="1130"/>
      <c r="L473" s="1131"/>
      <c r="M473" s="1132">
        <f t="shared" ref="M473:M477" si="67">H473*I473</f>
        <v>1102951.2000000002</v>
      </c>
      <c r="N473" s="1125" t="s">
        <v>1843</v>
      </c>
      <c r="O473" s="1125" t="s">
        <v>2262</v>
      </c>
      <c r="P473" s="1124" t="s">
        <v>1233</v>
      </c>
      <c r="Q473" s="1124" t="s">
        <v>1235</v>
      </c>
      <c r="R473" s="1124" t="s">
        <v>1548</v>
      </c>
      <c r="S473" s="1124"/>
    </row>
    <row r="474" spans="1:20" s="34" customFormat="1" ht="20.25" customHeight="1">
      <c r="A474" s="1124" t="s">
        <v>1845</v>
      </c>
      <c r="B474" s="1125" t="s">
        <v>1878</v>
      </c>
      <c r="C474" s="1124" t="s">
        <v>1226</v>
      </c>
      <c r="D474" s="1126" t="s">
        <v>1880</v>
      </c>
      <c r="E474" s="1125" t="s">
        <v>1880</v>
      </c>
      <c r="F474" s="1124" t="s">
        <v>3835</v>
      </c>
      <c r="G474" s="1125"/>
      <c r="H474" s="1127">
        <v>1</v>
      </c>
      <c r="I474" s="1128">
        <v>117000</v>
      </c>
      <c r="J474" s="1129"/>
      <c r="K474" s="1130"/>
      <c r="L474" s="1131"/>
      <c r="M474" s="1132">
        <f t="shared" si="67"/>
        <v>117000</v>
      </c>
      <c r="N474" s="1125" t="s">
        <v>1843</v>
      </c>
      <c r="O474" s="1125" t="s">
        <v>2262</v>
      </c>
      <c r="P474" s="1124" t="s">
        <v>1233</v>
      </c>
      <c r="Q474" s="1124" t="s">
        <v>1228</v>
      </c>
      <c r="R474" s="1124" t="s">
        <v>1548</v>
      </c>
      <c r="S474" s="1124"/>
    </row>
    <row r="475" spans="1:20" s="34" customFormat="1" ht="20.25" customHeight="1">
      <c r="A475" s="1124" t="s">
        <v>436</v>
      </c>
      <c r="B475" s="1125" t="s">
        <v>1876</v>
      </c>
      <c r="C475" s="1124" t="s">
        <v>371</v>
      </c>
      <c r="D475" s="1126" t="s">
        <v>1307</v>
      </c>
      <c r="E475" s="1125" t="s">
        <v>1877</v>
      </c>
      <c r="F475" s="1124" t="s">
        <v>3835</v>
      </c>
      <c r="G475" s="1125"/>
      <c r="H475" s="1127">
        <v>190</v>
      </c>
      <c r="I475" s="1128">
        <v>117000</v>
      </c>
      <c r="J475" s="1129"/>
      <c r="K475" s="1130"/>
      <c r="L475" s="1131"/>
      <c r="M475" s="1132">
        <f t="shared" si="67"/>
        <v>22230000</v>
      </c>
      <c r="N475" s="1125" t="s">
        <v>1212</v>
      </c>
      <c r="O475" s="1125"/>
      <c r="P475" s="1124" t="s">
        <v>417</v>
      </c>
      <c r="Q475" s="1124" t="s">
        <v>281</v>
      </c>
      <c r="R475" s="1124" t="s">
        <v>70</v>
      </c>
      <c r="S475" s="1124"/>
    </row>
    <row r="476" spans="1:20" s="34" customFormat="1" ht="20.25" customHeight="1">
      <c r="A476" s="1124" t="s">
        <v>436</v>
      </c>
      <c r="B476" s="1125" t="s">
        <v>1429</v>
      </c>
      <c r="C476" s="1124" t="s">
        <v>371</v>
      </c>
      <c r="D476" s="1126" t="s">
        <v>832</v>
      </c>
      <c r="E476" s="1125" t="s">
        <v>1875</v>
      </c>
      <c r="F476" s="1124" t="s">
        <v>3835</v>
      </c>
      <c r="G476" s="1125"/>
      <c r="H476" s="1127">
        <v>145</v>
      </c>
      <c r="I476" s="1128">
        <v>117000</v>
      </c>
      <c r="J476" s="1129"/>
      <c r="K476" s="1130"/>
      <c r="L476" s="1131"/>
      <c r="M476" s="1132">
        <f t="shared" si="67"/>
        <v>16965000</v>
      </c>
      <c r="N476" s="1125" t="s">
        <v>1212</v>
      </c>
      <c r="O476" s="1125" t="s">
        <v>2262</v>
      </c>
      <c r="P476" s="1124" t="s">
        <v>417</v>
      </c>
      <c r="Q476" s="1124" t="s">
        <v>281</v>
      </c>
      <c r="R476" s="1124" t="s">
        <v>70</v>
      </c>
      <c r="S476" s="1124"/>
    </row>
    <row r="477" spans="1:20" s="34" customFormat="1" ht="20.25" customHeight="1">
      <c r="A477" s="1124" t="s">
        <v>235</v>
      </c>
      <c r="B477" s="1125" t="s">
        <v>947</v>
      </c>
      <c r="C477" s="1124" t="s">
        <v>371</v>
      </c>
      <c r="D477" s="1126" t="s">
        <v>1307</v>
      </c>
      <c r="E477" s="1125" t="s">
        <v>1875</v>
      </c>
      <c r="F477" s="1124" t="s">
        <v>3875</v>
      </c>
      <c r="G477" s="1125"/>
      <c r="H477" s="1127">
        <v>398</v>
      </c>
      <c r="I477" s="1128">
        <v>183825.2</v>
      </c>
      <c r="J477" s="1129"/>
      <c r="K477" s="1130"/>
      <c r="L477" s="1131"/>
      <c r="M477" s="1132">
        <f t="shared" si="67"/>
        <v>73162429.600000009</v>
      </c>
      <c r="N477" s="1125" t="s">
        <v>1212</v>
      </c>
      <c r="O477" s="1125"/>
      <c r="P477" s="1124" t="s">
        <v>1233</v>
      </c>
      <c r="Q477" s="1124" t="s">
        <v>354</v>
      </c>
      <c r="R477" s="1124" t="s">
        <v>70</v>
      </c>
      <c r="S477" s="1124"/>
    </row>
    <row r="478" spans="1:20" s="34" customFormat="1" ht="20.25" customHeight="1">
      <c r="A478" s="639" t="s">
        <v>235</v>
      </c>
      <c r="B478" s="638" t="s">
        <v>1440</v>
      </c>
      <c r="C478" s="639" t="s">
        <v>371</v>
      </c>
      <c r="D478" s="640" t="s">
        <v>469</v>
      </c>
      <c r="E478" s="638"/>
      <c r="F478" s="639" t="s">
        <v>688</v>
      </c>
      <c r="G478" s="638"/>
      <c r="H478" s="1110">
        <v>544</v>
      </c>
      <c r="I478" s="705">
        <v>110891</v>
      </c>
      <c r="J478" s="643">
        <v>31.9</v>
      </c>
      <c r="K478" s="578">
        <f t="shared" ref="K478:K484" si="68">IFERROR(J478*H478,"0")</f>
        <v>17353.599999999999</v>
      </c>
      <c r="L478" s="579">
        <f t="shared" ref="L478:L484" si="69">IFERROR(K478/1000,"0")</f>
        <v>17.3536</v>
      </c>
      <c r="M478" s="580">
        <f t="shared" ref="M478:M484" si="70">I478*H478</f>
        <v>60324704</v>
      </c>
      <c r="N478" s="638"/>
      <c r="O478" s="638"/>
      <c r="P478" s="639" t="s">
        <v>35</v>
      </c>
      <c r="Q478" s="639" t="s">
        <v>370</v>
      </c>
      <c r="R478" s="639" t="s">
        <v>60</v>
      </c>
      <c r="S478" s="639" t="s">
        <v>213</v>
      </c>
    </row>
    <row r="479" spans="1:20" s="34" customFormat="1" ht="20.25" customHeight="1">
      <c r="A479" s="639" t="s">
        <v>235</v>
      </c>
      <c r="B479" s="638" t="s">
        <v>1278</v>
      </c>
      <c r="C479" s="639" t="s">
        <v>371</v>
      </c>
      <c r="D479" s="640" t="s">
        <v>952</v>
      </c>
      <c r="E479" s="638"/>
      <c r="F479" s="639" t="s">
        <v>688</v>
      </c>
      <c r="G479" s="638"/>
      <c r="H479" s="1110">
        <v>14</v>
      </c>
      <c r="I479" s="705">
        <v>110891</v>
      </c>
      <c r="J479" s="643">
        <v>31.9</v>
      </c>
      <c r="K479" s="578">
        <f t="shared" si="68"/>
        <v>446.59999999999997</v>
      </c>
      <c r="L479" s="579">
        <f t="shared" si="69"/>
        <v>0.44659999999999994</v>
      </c>
      <c r="M479" s="580">
        <f t="shared" si="70"/>
        <v>1552474</v>
      </c>
      <c r="N479" s="638"/>
      <c r="O479" s="638"/>
      <c r="P479" s="639" t="s">
        <v>35</v>
      </c>
      <c r="Q479" s="639" t="s">
        <v>370</v>
      </c>
      <c r="R479" s="639" t="s">
        <v>60</v>
      </c>
      <c r="S479" s="639" t="s">
        <v>213</v>
      </c>
    </row>
    <row r="480" spans="1:20" s="172" customFormat="1" ht="20.25" customHeight="1">
      <c r="A480" s="639" t="s">
        <v>235</v>
      </c>
      <c r="B480" s="638" t="s">
        <v>3799</v>
      </c>
      <c r="C480" s="639" t="s">
        <v>371</v>
      </c>
      <c r="D480" s="640" t="s">
        <v>856</v>
      </c>
      <c r="E480" s="638"/>
      <c r="F480" s="639" t="s">
        <v>512</v>
      </c>
      <c r="G480" s="638"/>
      <c r="H480" s="1110">
        <v>20</v>
      </c>
      <c r="I480" s="705">
        <v>45281</v>
      </c>
      <c r="J480" s="643">
        <v>11.8</v>
      </c>
      <c r="K480" s="578">
        <f t="shared" si="68"/>
        <v>236</v>
      </c>
      <c r="L480" s="579">
        <f t="shared" si="69"/>
        <v>0.23599999999999999</v>
      </c>
      <c r="M480" s="580">
        <f t="shared" si="70"/>
        <v>905620</v>
      </c>
      <c r="N480" s="638"/>
      <c r="O480" s="638" t="s">
        <v>583</v>
      </c>
      <c r="P480" s="639" t="s">
        <v>35</v>
      </c>
      <c r="Q480" s="639" t="s">
        <v>270</v>
      </c>
      <c r="R480" s="639" t="s">
        <v>60</v>
      </c>
      <c r="S480" s="639" t="s">
        <v>213</v>
      </c>
    </row>
    <row r="481" spans="1:19" s="172" customFormat="1" ht="20.25" customHeight="1">
      <c r="A481" s="639" t="s">
        <v>235</v>
      </c>
      <c r="B481" s="638" t="s">
        <v>3799</v>
      </c>
      <c r="C481" s="639" t="s">
        <v>371</v>
      </c>
      <c r="D481" s="640" t="s">
        <v>856</v>
      </c>
      <c r="E481" s="638"/>
      <c r="F481" s="639" t="s">
        <v>1387</v>
      </c>
      <c r="G481" s="638"/>
      <c r="H481" s="1110">
        <v>20</v>
      </c>
      <c r="I481" s="705">
        <v>13323</v>
      </c>
      <c r="J481" s="643">
        <v>0</v>
      </c>
      <c r="K481" s="578">
        <f t="shared" si="68"/>
        <v>0</v>
      </c>
      <c r="L481" s="579">
        <f t="shared" si="69"/>
        <v>0</v>
      </c>
      <c r="M481" s="580">
        <f t="shared" si="70"/>
        <v>266460</v>
      </c>
      <c r="N481" s="638"/>
      <c r="O481" s="638" t="s">
        <v>583</v>
      </c>
      <c r="P481" s="639" t="s">
        <v>35</v>
      </c>
      <c r="Q481" s="639" t="s">
        <v>577</v>
      </c>
      <c r="R481" s="639" t="s">
        <v>375</v>
      </c>
      <c r="S481" s="639" t="s">
        <v>213</v>
      </c>
    </row>
    <row r="482" spans="1:19" s="172" customFormat="1" ht="20.25" customHeight="1">
      <c r="A482" s="639" t="s">
        <v>235</v>
      </c>
      <c r="B482" s="638" t="s">
        <v>3799</v>
      </c>
      <c r="C482" s="639" t="s">
        <v>371</v>
      </c>
      <c r="D482" s="640" t="s">
        <v>856</v>
      </c>
      <c r="E482" s="638"/>
      <c r="F482" s="639" t="s">
        <v>513</v>
      </c>
      <c r="G482" s="638"/>
      <c r="H482" s="1110">
        <v>20</v>
      </c>
      <c r="I482" s="705">
        <v>59266</v>
      </c>
      <c r="J482" s="643">
        <v>15.6</v>
      </c>
      <c r="K482" s="578">
        <f t="shared" si="68"/>
        <v>312</v>
      </c>
      <c r="L482" s="579">
        <f t="shared" si="69"/>
        <v>0.312</v>
      </c>
      <c r="M482" s="580">
        <f t="shared" si="70"/>
        <v>1185320</v>
      </c>
      <c r="N482" s="638"/>
      <c r="O482" s="638" t="s">
        <v>579</v>
      </c>
      <c r="P482" s="639" t="s">
        <v>35</v>
      </c>
      <c r="Q482" s="639" t="s">
        <v>270</v>
      </c>
      <c r="R482" s="639" t="s">
        <v>60</v>
      </c>
      <c r="S482" s="639" t="s">
        <v>213</v>
      </c>
    </row>
    <row r="483" spans="1:19" s="172" customFormat="1" ht="20.25" customHeight="1">
      <c r="A483" s="639" t="s">
        <v>235</v>
      </c>
      <c r="B483" s="638" t="s">
        <v>3799</v>
      </c>
      <c r="C483" s="639" t="s">
        <v>371</v>
      </c>
      <c r="D483" s="640" t="s">
        <v>856</v>
      </c>
      <c r="E483" s="638"/>
      <c r="F483" s="639" t="s">
        <v>1901</v>
      </c>
      <c r="G483" s="638"/>
      <c r="H483" s="1110">
        <v>20</v>
      </c>
      <c r="I483" s="705">
        <v>13335</v>
      </c>
      <c r="J483" s="643">
        <v>0</v>
      </c>
      <c r="K483" s="578">
        <f t="shared" si="68"/>
        <v>0</v>
      </c>
      <c r="L483" s="579">
        <f t="shared" si="69"/>
        <v>0</v>
      </c>
      <c r="M483" s="580">
        <f t="shared" si="70"/>
        <v>266700</v>
      </c>
      <c r="N483" s="638"/>
      <c r="O483" s="638" t="s">
        <v>579</v>
      </c>
      <c r="P483" s="639" t="s">
        <v>35</v>
      </c>
      <c r="Q483" s="639" t="s">
        <v>577</v>
      </c>
      <c r="R483" s="639" t="s">
        <v>375</v>
      </c>
      <c r="S483" s="639" t="s">
        <v>213</v>
      </c>
    </row>
    <row r="484" spans="1:19" s="172" customFormat="1" ht="20.25" customHeight="1">
      <c r="A484" s="639" t="s">
        <v>235</v>
      </c>
      <c r="B484" s="638" t="s">
        <v>3799</v>
      </c>
      <c r="C484" s="639" t="s">
        <v>371</v>
      </c>
      <c r="D484" s="640" t="s">
        <v>856</v>
      </c>
      <c r="E484" s="638"/>
      <c r="F484" s="639" t="s">
        <v>688</v>
      </c>
      <c r="G484" s="638"/>
      <c r="H484" s="1110">
        <v>220</v>
      </c>
      <c r="I484" s="705">
        <v>110674</v>
      </c>
      <c r="J484" s="643">
        <v>31.9</v>
      </c>
      <c r="K484" s="578">
        <f t="shared" si="68"/>
        <v>7018</v>
      </c>
      <c r="L484" s="579">
        <f t="shared" si="69"/>
        <v>7.0179999999999998</v>
      </c>
      <c r="M484" s="580">
        <f t="shared" si="70"/>
        <v>24348280</v>
      </c>
      <c r="N484" s="638"/>
      <c r="O484" s="638" t="s">
        <v>2591</v>
      </c>
      <c r="P484" s="639" t="s">
        <v>35</v>
      </c>
      <c r="Q484" s="639" t="s">
        <v>370</v>
      </c>
      <c r="R484" s="639" t="s">
        <v>60</v>
      </c>
      <c r="S484" s="639" t="s">
        <v>213</v>
      </c>
    </row>
    <row r="485" spans="1:19" s="34" customFormat="1" ht="20.25" customHeight="1">
      <c r="A485" s="1124" t="s">
        <v>235</v>
      </c>
      <c r="B485" s="1125" t="s">
        <v>2483</v>
      </c>
      <c r="C485" s="1124" t="s">
        <v>371</v>
      </c>
      <c r="D485" s="1126" t="s">
        <v>3856</v>
      </c>
      <c r="E485" s="1125"/>
      <c r="F485" s="1124" t="s">
        <v>3835</v>
      </c>
      <c r="G485" s="1125"/>
      <c r="H485" s="1127">
        <v>110</v>
      </c>
      <c r="I485" s="1128">
        <v>117000</v>
      </c>
      <c r="J485" s="1129"/>
      <c r="K485" s="1130"/>
      <c r="L485" s="1131"/>
      <c r="M485" s="1132">
        <f t="shared" ref="M485" si="71">H485*I485</f>
        <v>12870000</v>
      </c>
      <c r="N485" s="1125" t="s">
        <v>1212</v>
      </c>
      <c r="O485" s="1125"/>
      <c r="P485" s="1124" t="s">
        <v>483</v>
      </c>
      <c r="Q485" s="1124" t="s">
        <v>281</v>
      </c>
      <c r="R485" s="1124" t="s">
        <v>70</v>
      </c>
      <c r="S485" s="1124"/>
    </row>
    <row r="486" spans="1:19" ht="20.25" customHeight="1">
      <c r="A486" s="1171"/>
      <c r="B486" s="1172"/>
      <c r="C486" s="1173"/>
      <c r="D486" s="1174"/>
      <c r="E486" s="1174"/>
      <c r="F486" s="1174"/>
      <c r="G486" s="1171"/>
      <c r="H486" s="1175"/>
      <c r="I486" s="1174"/>
      <c r="J486" s="1176"/>
      <c r="K486" s="1175"/>
      <c r="L486" s="1177" t="s">
        <v>3853</v>
      </c>
      <c r="M486" s="1178">
        <f>SUM(M445:M485)</f>
        <v>738464417.9224</v>
      </c>
      <c r="N486" s="1179"/>
      <c r="O486" s="1172"/>
      <c r="P486" s="1174"/>
      <c r="Q486" s="1173"/>
      <c r="R486" s="1171"/>
      <c r="S486" s="1174"/>
    </row>
  </sheetData>
  <phoneticPr fontId="7" type="noConversion"/>
  <conditionalFormatting sqref="B377:B384">
    <cfRule type="duplicateValues" dxfId="0" priority="17"/>
  </conditionalFormatting>
  <pageMargins left="0.75" right="0.75" top="1" bottom="1" header="0.5" footer="0.5"/>
  <pageSetup paperSize="9" scale="4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</vt:i4>
      </vt:variant>
    </vt:vector>
  </HeadingPairs>
  <TitlesOfParts>
    <vt:vector size="11" baseType="lpstr">
      <vt:lpstr>DATA 요약</vt:lpstr>
      <vt:lpstr>통합 납품 계획</vt:lpstr>
      <vt:lpstr>※비데 납품계획</vt:lpstr>
      <vt:lpstr>※일정변경내역</vt:lpstr>
      <vt:lpstr>2026정상완료</vt:lpstr>
      <vt:lpstr>2026 스펙추가</vt:lpstr>
      <vt:lpstr>2026 스펙취소</vt:lpstr>
      <vt:lpstr>2025정상완료</vt:lpstr>
      <vt:lpstr>2025 스펙추가</vt:lpstr>
      <vt:lpstr>2025 스펙취소 </vt:lpstr>
      <vt:lpstr>'※비데 납품계획'!Print_Area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최정훈</dc:creator>
  <cp:lastModifiedBy>백세현</cp:lastModifiedBy>
  <cp:lastPrinted>2025-12-04T07:24:37Z</cp:lastPrinted>
  <dcterms:created xsi:type="dcterms:W3CDTF">2020-09-08T04:31:43Z</dcterms:created>
  <dcterms:modified xsi:type="dcterms:W3CDTF">2026-04-08T01:25:17Z</dcterms:modified>
</cp:coreProperties>
</file>